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4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5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richData/richValueRel.xml" ContentType="application/vnd.ms-excel.richvaluerel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\\Illinois.gov\cms\cmschiusers1\Chandrika.Mital\IPA\P&amp;P\'26 LTP\"/>
    </mc:Choice>
  </mc:AlternateContent>
  <xr:revisionPtr revIDLastSave="0" documentId="13_ncr:1_{A8DD9010-62D9-4194-9A53-D35ACA582FDE}" xr6:coauthVersionLast="47" xr6:coauthVersionMax="47" xr10:uidLastSave="{00000000-0000-0000-0000-000000000000}"/>
  <bookViews>
    <workbookView xWindow="16354" yWindow="-103" windowWidth="33120" windowHeight="18120" tabRatio="817" activeTab="5" xr2:uid="{3DBD5007-5CC3-B845-8D06-AC1D9E555FED}"/>
  </bookViews>
  <sheets>
    <sheet name="Cover" sheetId="104" r:id="rId1"/>
    <sheet name="General Inputs" sheetId="80" r:id="rId2"/>
    <sheet name="Outputs&gt;&gt;" sheetId="34" r:id="rId3"/>
    <sheet name="Scenario Dashboard" sheetId="103" r:id="rId4"/>
    <sheet name="Chapter 3 Tables" sheetId="105" r:id="rId5"/>
    <sheet name="Chapter 3 Graphs" sheetId="107" r:id="rId6"/>
    <sheet name="REC Deliveries by Group" sheetId="102" r:id="rId7"/>
    <sheet name="RPS Balance" sheetId="65" r:id="rId8"/>
    <sheet name="RECs" sheetId="63" r:id="rId9"/>
    <sheet name="REC Spending" sheetId="90" r:id="rId10"/>
    <sheet name="Indexed REC&gt;&gt;" sheetId="58" r:id="rId11"/>
    <sheet name="Indexed REC Spend" sheetId="78" r:id="rId12"/>
    <sheet name="Total Indexed RECs" sheetId="106" r:id="rId13"/>
    <sheet name="Indexed REC Deliveries" sheetId="73" r:id="rId14"/>
    <sheet name="Indexed REC Prices" sheetId="77" r:id="rId15"/>
    <sheet name="Indexed REC Strike Price" sheetId="81" r:id="rId16"/>
    <sheet name="Inputs_Indexed REC" sheetId="75" r:id="rId17"/>
    <sheet name="ABP&gt;&gt;" sheetId="35" r:id="rId18"/>
    <sheet name="Input_ABP_BlockSize (2)" sheetId="62" state="hidden" r:id="rId19"/>
    <sheet name="ABP REC Spend" sheetId="69" r:id="rId20"/>
    <sheet name="ABP RECs" sheetId="66" r:id="rId21"/>
    <sheet name="ABP REC Calc" sheetId="86" r:id="rId22"/>
    <sheet name="ABP Remaining Capacity" sheetId="84" r:id="rId23"/>
    <sheet name="ABP BlockSize" sheetId="56" r:id="rId24"/>
    <sheet name="ABP REC Prices" sheetId="68" r:id="rId25"/>
    <sheet name="Inputs_ByPrg" sheetId="60" r:id="rId26"/>
    <sheet name="Inputs_ByYear" sheetId="70" r:id="rId27"/>
    <sheet name="ABP Under Contract" sheetId="91" r:id="rId28"/>
  </sheets>
  <externalReferences>
    <externalReference r:id="rId29"/>
  </externalReferences>
  <definedNames>
    <definedName name="__FDS_HYPERLINK_TOGGLE_STATE__" hidden="1">"ON"</definedName>
    <definedName name="_Order1" hidden="1">255</definedName>
    <definedName name="_Order2" hidden="1">255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market_scenario">#REF!</definedName>
    <definedName name="status_scenario">#REF!</definedName>
    <definedName name="supply_curve_year">'[1]Supply Curve Plot'!$B$5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81" i="105" l="1"/>
  <c r="F181" i="105"/>
  <c r="D181" i="105"/>
  <c r="AV8" i="63" l="1"/>
  <c r="AS8" i="63"/>
  <c r="AS10" i="63"/>
  <c r="F191" i="105"/>
  <c r="F189" i="105"/>
  <c r="F190" i="105"/>
  <c r="F188" i="105"/>
  <c r="D189" i="105"/>
  <c r="D190" i="105"/>
  <c r="D191" i="105"/>
  <c r="D192" i="105"/>
  <c r="D193" i="105"/>
  <c r="D194" i="105"/>
  <c r="D195" i="105"/>
  <c r="D196" i="105"/>
  <c r="D197" i="105"/>
  <c r="D198" i="105"/>
  <c r="D199" i="105"/>
  <c r="D200" i="105"/>
  <c r="D201" i="105"/>
  <c r="D202" i="105"/>
  <c r="D203" i="105"/>
  <c r="D204" i="105"/>
  <c r="D205" i="105"/>
  <c r="D206" i="105"/>
  <c r="D207" i="105"/>
  <c r="D208" i="105"/>
  <c r="D209" i="105"/>
  <c r="D210" i="105"/>
  <c r="D188" i="105"/>
  <c r="Q9" i="90"/>
  <c r="F192" i="105" l="1"/>
  <c r="I33" i="65"/>
  <c r="F193" i="105" l="1"/>
  <c r="G8" i="70"/>
  <c r="F194" i="105" l="1"/>
  <c r="AC18" i="103"/>
  <c r="AC19" i="103"/>
  <c r="J6" i="68" a="1"/>
  <c r="J6" i="68" s="1"/>
  <c r="F195" i="105" l="1"/>
  <c r="J69" i="68" a="1"/>
  <c r="J69" i="68" s="1"/>
  <c r="K69" i="68" s="1" a="1"/>
  <c r="K69" i="68" s="1"/>
  <c r="L69" i="68" s="1" a="1"/>
  <c r="L69" i="68" s="1"/>
  <c r="M69" i="68" s="1" a="1"/>
  <c r="M69" i="68" s="1"/>
  <c r="N69" i="68" s="1" a="1"/>
  <c r="N69" i="68" s="1"/>
  <c r="O69" i="68" s="1" a="1"/>
  <c r="O69" i="68" s="1"/>
  <c r="P69" i="68" s="1" a="1"/>
  <c r="P69" i="68" s="1"/>
  <c r="Q69" i="68" s="1" a="1"/>
  <c r="Q69" i="68" s="1"/>
  <c r="R69" i="68" s="1" a="1"/>
  <c r="R69" i="68" s="1"/>
  <c r="S69" i="68" s="1" a="1"/>
  <c r="S69" i="68" s="1"/>
  <c r="T69" i="68" s="1" a="1"/>
  <c r="T69" i="68" s="1"/>
  <c r="U69" i="68" s="1" a="1"/>
  <c r="U69" i="68" s="1"/>
  <c r="V69" i="68" s="1" a="1"/>
  <c r="V69" i="68" s="1"/>
  <c r="W69" i="68" s="1" a="1"/>
  <c r="W69" i="68" s="1"/>
  <c r="X69" i="68" s="1" a="1"/>
  <c r="X69" i="68" s="1"/>
  <c r="Y69" i="68" s="1" a="1"/>
  <c r="Y69" i="68" s="1"/>
  <c r="Z69" i="68" s="1" a="1"/>
  <c r="Z69" i="68" s="1"/>
  <c r="AA69" i="68" s="1" a="1"/>
  <c r="AA69" i="68" s="1"/>
  <c r="AB69" i="68" s="1" a="1"/>
  <c r="AB69" i="68" s="1"/>
  <c r="J68" i="68" a="1"/>
  <c r="J68" i="68" s="1"/>
  <c r="K68" i="68" s="1" a="1"/>
  <c r="K68" i="68" s="1"/>
  <c r="L68" i="68" s="1" a="1"/>
  <c r="L68" i="68" s="1"/>
  <c r="M68" i="68" s="1" a="1"/>
  <c r="M68" i="68" s="1"/>
  <c r="N68" i="68" s="1" a="1"/>
  <c r="N68" i="68" s="1"/>
  <c r="O68" i="68" s="1" a="1"/>
  <c r="O68" i="68" s="1"/>
  <c r="P68" i="68" s="1" a="1"/>
  <c r="P68" i="68" s="1"/>
  <c r="Q68" i="68" s="1" a="1"/>
  <c r="Q68" i="68" s="1"/>
  <c r="R68" i="68" s="1" a="1"/>
  <c r="R68" i="68" s="1"/>
  <c r="S68" i="68" s="1" a="1"/>
  <c r="S68" i="68" s="1"/>
  <c r="T68" i="68" s="1" a="1"/>
  <c r="T68" i="68" s="1"/>
  <c r="U68" i="68" s="1" a="1"/>
  <c r="U68" i="68" s="1"/>
  <c r="V68" i="68" s="1" a="1"/>
  <c r="V68" i="68" s="1"/>
  <c r="W68" i="68" s="1" a="1"/>
  <c r="W68" i="68" s="1"/>
  <c r="X68" i="68" s="1" a="1"/>
  <c r="X68" i="68" s="1"/>
  <c r="Y68" i="68" s="1" a="1"/>
  <c r="Y68" i="68" s="1"/>
  <c r="Z68" i="68" s="1" a="1"/>
  <c r="Z68" i="68" s="1"/>
  <c r="AA68" i="68" s="1" a="1"/>
  <c r="AA68" i="68" s="1"/>
  <c r="AB68" i="68" s="1" a="1"/>
  <c r="AB68" i="68" s="1"/>
  <c r="J67" i="68" a="1"/>
  <c r="J67" i="68" s="1"/>
  <c r="K67" i="68" s="1" a="1"/>
  <c r="K67" i="68" s="1"/>
  <c r="L67" i="68" s="1" a="1"/>
  <c r="L67" i="68" s="1"/>
  <c r="M67" i="68" s="1" a="1"/>
  <c r="M67" i="68" s="1"/>
  <c r="N67" i="68" s="1" a="1"/>
  <c r="N67" i="68" s="1"/>
  <c r="O67" i="68" s="1" a="1"/>
  <c r="O67" i="68" s="1"/>
  <c r="P67" i="68" s="1" a="1"/>
  <c r="P67" i="68" s="1"/>
  <c r="Q67" i="68" s="1" a="1"/>
  <c r="Q67" i="68" s="1"/>
  <c r="R67" i="68" s="1" a="1"/>
  <c r="R67" i="68" s="1"/>
  <c r="S67" i="68" s="1" a="1"/>
  <c r="S67" i="68" s="1"/>
  <c r="T67" i="68" s="1" a="1"/>
  <c r="T67" i="68" s="1"/>
  <c r="U67" i="68" s="1" a="1"/>
  <c r="U67" i="68" s="1"/>
  <c r="V67" i="68" s="1" a="1"/>
  <c r="V67" i="68" s="1"/>
  <c r="W67" i="68" s="1" a="1"/>
  <c r="W67" i="68" s="1"/>
  <c r="X67" i="68" s="1" a="1"/>
  <c r="X67" i="68" s="1"/>
  <c r="Y67" i="68" s="1" a="1"/>
  <c r="Y67" i="68" s="1"/>
  <c r="Z67" i="68" s="1" a="1"/>
  <c r="Z67" i="68" s="1"/>
  <c r="AA67" i="68" s="1" a="1"/>
  <c r="AA67" i="68" s="1"/>
  <c r="AB67" i="68" s="1" a="1"/>
  <c r="AB67" i="68" s="1"/>
  <c r="J66" i="68" a="1"/>
  <c r="J66" i="68" s="1"/>
  <c r="K66" i="68" s="1" a="1"/>
  <c r="K66" i="68" s="1"/>
  <c r="L66" i="68" s="1" a="1"/>
  <c r="L66" i="68" s="1"/>
  <c r="M66" i="68" s="1" a="1"/>
  <c r="M66" i="68" s="1"/>
  <c r="N66" i="68" s="1" a="1"/>
  <c r="N66" i="68" s="1"/>
  <c r="O66" i="68" s="1" a="1"/>
  <c r="O66" i="68" s="1"/>
  <c r="P66" i="68" s="1" a="1"/>
  <c r="P66" i="68" s="1"/>
  <c r="Q66" i="68" s="1" a="1"/>
  <c r="Q66" i="68" s="1"/>
  <c r="R66" i="68" s="1" a="1"/>
  <c r="R66" i="68" s="1"/>
  <c r="S66" i="68" s="1" a="1"/>
  <c r="S66" i="68" s="1"/>
  <c r="T66" i="68" s="1" a="1"/>
  <c r="T66" i="68" s="1"/>
  <c r="U66" i="68" s="1" a="1"/>
  <c r="U66" i="68" s="1"/>
  <c r="V66" i="68" s="1" a="1"/>
  <c r="V66" i="68" s="1"/>
  <c r="W66" i="68" s="1" a="1"/>
  <c r="W66" i="68" s="1"/>
  <c r="X66" i="68" s="1" a="1"/>
  <c r="X66" i="68" s="1"/>
  <c r="Y66" i="68" s="1" a="1"/>
  <c r="Y66" i="68" s="1"/>
  <c r="Z66" i="68" s="1" a="1"/>
  <c r="Z66" i="68" s="1"/>
  <c r="AA66" i="68" s="1" a="1"/>
  <c r="AA66" i="68" s="1"/>
  <c r="AB66" i="68" s="1" a="1"/>
  <c r="AB66" i="68" s="1"/>
  <c r="J65" i="68" a="1"/>
  <c r="J65" i="68" s="1"/>
  <c r="K65" i="68" s="1" a="1"/>
  <c r="K65" i="68" s="1"/>
  <c r="L65" i="68" s="1" a="1"/>
  <c r="L65" i="68" s="1"/>
  <c r="M65" i="68" s="1" a="1"/>
  <c r="M65" i="68" s="1"/>
  <c r="N65" i="68" s="1" a="1"/>
  <c r="N65" i="68" s="1"/>
  <c r="O65" i="68" s="1" a="1"/>
  <c r="O65" i="68" s="1"/>
  <c r="P65" i="68" s="1" a="1"/>
  <c r="P65" i="68" s="1"/>
  <c r="Q65" i="68" s="1" a="1"/>
  <c r="Q65" i="68" s="1"/>
  <c r="R65" i="68" s="1" a="1"/>
  <c r="R65" i="68" s="1"/>
  <c r="S65" i="68" s="1" a="1"/>
  <c r="S65" i="68" s="1"/>
  <c r="T65" i="68" s="1" a="1"/>
  <c r="T65" i="68" s="1"/>
  <c r="U65" i="68" s="1" a="1"/>
  <c r="U65" i="68" s="1"/>
  <c r="V65" i="68" s="1" a="1"/>
  <c r="V65" i="68" s="1"/>
  <c r="W65" i="68" s="1" a="1"/>
  <c r="W65" i="68" s="1"/>
  <c r="X65" i="68" s="1" a="1"/>
  <c r="X65" i="68" s="1"/>
  <c r="Y65" i="68" s="1" a="1"/>
  <c r="Y65" i="68" s="1"/>
  <c r="Z65" i="68" s="1" a="1"/>
  <c r="Z65" i="68" s="1"/>
  <c r="AA65" i="68" s="1" a="1"/>
  <c r="AA65" i="68" s="1"/>
  <c r="AB65" i="68" s="1" a="1"/>
  <c r="AB65" i="68" s="1"/>
  <c r="J64" i="68" a="1"/>
  <c r="J64" i="68" s="1"/>
  <c r="K64" i="68" s="1" a="1"/>
  <c r="K64" i="68" s="1"/>
  <c r="L64" i="68" s="1" a="1"/>
  <c r="L64" i="68" s="1"/>
  <c r="M64" i="68" s="1" a="1"/>
  <c r="M64" i="68" s="1"/>
  <c r="N64" i="68" s="1" a="1"/>
  <c r="N64" i="68" s="1"/>
  <c r="O64" i="68" s="1" a="1"/>
  <c r="O64" i="68" s="1"/>
  <c r="P64" i="68" s="1" a="1"/>
  <c r="P64" i="68" s="1"/>
  <c r="Q64" i="68" s="1" a="1"/>
  <c r="Q64" i="68" s="1"/>
  <c r="R64" i="68" s="1" a="1"/>
  <c r="R64" i="68" s="1"/>
  <c r="S64" i="68" s="1" a="1"/>
  <c r="S64" i="68" s="1"/>
  <c r="T64" i="68" s="1" a="1"/>
  <c r="T64" i="68" s="1"/>
  <c r="U64" i="68" s="1" a="1"/>
  <c r="U64" i="68" s="1"/>
  <c r="V64" i="68" s="1" a="1"/>
  <c r="V64" i="68" s="1"/>
  <c r="W64" i="68" s="1" a="1"/>
  <c r="W64" i="68" s="1"/>
  <c r="X64" i="68" s="1" a="1"/>
  <c r="X64" i="68" s="1"/>
  <c r="Y64" i="68" s="1" a="1"/>
  <c r="Y64" i="68" s="1"/>
  <c r="Z64" i="68" s="1" a="1"/>
  <c r="Z64" i="68" s="1"/>
  <c r="AA64" i="68" s="1" a="1"/>
  <c r="AA64" i="68" s="1"/>
  <c r="AB64" i="68" s="1" a="1"/>
  <c r="AB64" i="68" s="1"/>
  <c r="J63" i="68" a="1"/>
  <c r="J63" i="68" s="1"/>
  <c r="K63" i="68" s="1" a="1"/>
  <c r="K63" i="68" s="1"/>
  <c r="L63" i="68" s="1" a="1"/>
  <c r="L63" i="68" s="1"/>
  <c r="M63" i="68" s="1" a="1"/>
  <c r="M63" i="68" s="1"/>
  <c r="N63" i="68" s="1" a="1"/>
  <c r="N63" i="68" s="1"/>
  <c r="O63" i="68" s="1" a="1"/>
  <c r="O63" i="68" s="1"/>
  <c r="P63" i="68" s="1" a="1"/>
  <c r="P63" i="68" s="1"/>
  <c r="Q63" i="68" s="1" a="1"/>
  <c r="Q63" i="68" s="1"/>
  <c r="R63" i="68" s="1" a="1"/>
  <c r="R63" i="68" s="1"/>
  <c r="S63" i="68" s="1" a="1"/>
  <c r="S63" i="68" s="1"/>
  <c r="T63" i="68" s="1" a="1"/>
  <c r="T63" i="68" s="1"/>
  <c r="U63" i="68" s="1" a="1"/>
  <c r="U63" i="68" s="1"/>
  <c r="V63" i="68" s="1" a="1"/>
  <c r="V63" i="68" s="1"/>
  <c r="W63" i="68" s="1" a="1"/>
  <c r="W63" i="68" s="1"/>
  <c r="X63" i="68" s="1" a="1"/>
  <c r="X63" i="68" s="1"/>
  <c r="Y63" i="68" s="1" a="1"/>
  <c r="Y63" i="68" s="1"/>
  <c r="Z63" i="68" s="1" a="1"/>
  <c r="Z63" i="68" s="1"/>
  <c r="AA63" i="68" s="1" a="1"/>
  <c r="AA63" i="68" s="1"/>
  <c r="AB63" i="68" s="1" a="1"/>
  <c r="AB63" i="68" s="1"/>
  <c r="J62" i="68" a="1"/>
  <c r="J62" i="68" s="1"/>
  <c r="K62" i="68" s="1" a="1"/>
  <c r="K62" i="68" s="1"/>
  <c r="L62" i="68" s="1" a="1"/>
  <c r="L62" i="68" s="1"/>
  <c r="M62" i="68" s="1" a="1"/>
  <c r="M62" i="68" s="1"/>
  <c r="N62" i="68" s="1" a="1"/>
  <c r="N62" i="68" s="1"/>
  <c r="O62" i="68" s="1" a="1"/>
  <c r="O62" i="68" s="1"/>
  <c r="P62" i="68" s="1" a="1"/>
  <c r="P62" i="68" s="1"/>
  <c r="Q62" i="68" s="1" a="1"/>
  <c r="Q62" i="68" s="1"/>
  <c r="R62" i="68" s="1" a="1"/>
  <c r="R62" i="68" s="1"/>
  <c r="S62" i="68" s="1" a="1"/>
  <c r="S62" i="68" s="1"/>
  <c r="T62" i="68" s="1" a="1"/>
  <c r="T62" i="68" s="1"/>
  <c r="U62" i="68" s="1" a="1"/>
  <c r="U62" i="68" s="1"/>
  <c r="V62" i="68" s="1" a="1"/>
  <c r="V62" i="68" s="1"/>
  <c r="W62" i="68" s="1" a="1"/>
  <c r="W62" i="68" s="1"/>
  <c r="X62" i="68" s="1" a="1"/>
  <c r="X62" i="68" s="1"/>
  <c r="Y62" i="68" s="1" a="1"/>
  <c r="Y62" i="68" s="1"/>
  <c r="Z62" i="68" s="1" a="1"/>
  <c r="Z62" i="68" s="1"/>
  <c r="AA62" i="68" s="1" a="1"/>
  <c r="AA62" i="68" s="1"/>
  <c r="AB62" i="68" s="1" a="1"/>
  <c r="AB62" i="68" s="1"/>
  <c r="J61" i="68" a="1"/>
  <c r="J61" i="68" s="1"/>
  <c r="K61" i="68" s="1" a="1"/>
  <c r="K61" i="68" s="1"/>
  <c r="L61" i="68" s="1" a="1"/>
  <c r="L61" i="68" s="1"/>
  <c r="M61" i="68" s="1" a="1"/>
  <c r="M61" i="68" s="1"/>
  <c r="N61" i="68" s="1" a="1"/>
  <c r="N61" i="68" s="1"/>
  <c r="O61" i="68" s="1" a="1"/>
  <c r="O61" i="68" s="1"/>
  <c r="P61" i="68" s="1" a="1"/>
  <c r="P61" i="68" s="1"/>
  <c r="Q61" i="68" s="1" a="1"/>
  <c r="Q61" i="68" s="1"/>
  <c r="R61" i="68" s="1" a="1"/>
  <c r="R61" i="68" s="1"/>
  <c r="S61" i="68" s="1" a="1"/>
  <c r="S61" i="68" s="1"/>
  <c r="T61" i="68" s="1" a="1"/>
  <c r="T61" i="68" s="1"/>
  <c r="U61" i="68" s="1" a="1"/>
  <c r="U61" i="68" s="1"/>
  <c r="V61" i="68" s="1" a="1"/>
  <c r="V61" i="68" s="1"/>
  <c r="W61" i="68" s="1" a="1"/>
  <c r="W61" i="68" s="1"/>
  <c r="X61" i="68" s="1" a="1"/>
  <c r="X61" i="68" s="1"/>
  <c r="Y61" i="68" s="1" a="1"/>
  <c r="Y61" i="68" s="1"/>
  <c r="Z61" i="68" s="1" a="1"/>
  <c r="Z61" i="68" s="1"/>
  <c r="AA61" i="68" s="1" a="1"/>
  <c r="AA61" i="68" s="1"/>
  <c r="AB61" i="68" s="1" a="1"/>
  <c r="AB61" i="68" s="1"/>
  <c r="J60" i="68" a="1"/>
  <c r="J60" i="68" s="1"/>
  <c r="K60" i="68" s="1" a="1"/>
  <c r="K60" i="68" s="1"/>
  <c r="L60" i="68" s="1" a="1"/>
  <c r="L60" i="68" s="1"/>
  <c r="M60" i="68" s="1" a="1"/>
  <c r="M60" i="68" s="1"/>
  <c r="N60" i="68" s="1" a="1"/>
  <c r="N60" i="68" s="1"/>
  <c r="O60" i="68" s="1" a="1"/>
  <c r="O60" i="68" s="1"/>
  <c r="P60" i="68" s="1" a="1"/>
  <c r="P60" i="68" s="1"/>
  <c r="Q60" i="68" s="1" a="1"/>
  <c r="Q60" i="68" s="1"/>
  <c r="R60" i="68" s="1" a="1"/>
  <c r="R60" i="68" s="1"/>
  <c r="S60" i="68" s="1" a="1"/>
  <c r="S60" i="68" s="1"/>
  <c r="T60" i="68" s="1" a="1"/>
  <c r="T60" i="68" s="1"/>
  <c r="U60" i="68" s="1" a="1"/>
  <c r="U60" i="68" s="1"/>
  <c r="V60" i="68" s="1" a="1"/>
  <c r="V60" i="68" s="1"/>
  <c r="W60" i="68" s="1" a="1"/>
  <c r="W60" i="68" s="1"/>
  <c r="X60" i="68" s="1" a="1"/>
  <c r="X60" i="68" s="1"/>
  <c r="Y60" i="68" s="1" a="1"/>
  <c r="Y60" i="68" s="1"/>
  <c r="Z60" i="68" s="1" a="1"/>
  <c r="Z60" i="68" s="1"/>
  <c r="AA60" i="68" s="1" a="1"/>
  <c r="AA60" i="68" s="1"/>
  <c r="AB60" i="68" s="1" a="1"/>
  <c r="AB60" i="68" s="1"/>
  <c r="J59" i="68" a="1"/>
  <c r="J59" i="68" s="1"/>
  <c r="K59" i="68" s="1" a="1"/>
  <c r="K59" i="68" s="1"/>
  <c r="L59" i="68" s="1" a="1"/>
  <c r="L59" i="68" s="1"/>
  <c r="M59" i="68" s="1" a="1"/>
  <c r="M59" i="68" s="1"/>
  <c r="N59" i="68" s="1" a="1"/>
  <c r="N59" i="68" s="1"/>
  <c r="O59" i="68" s="1" a="1"/>
  <c r="O59" i="68" s="1"/>
  <c r="P59" i="68" s="1" a="1"/>
  <c r="P59" i="68" s="1"/>
  <c r="Q59" i="68" s="1" a="1"/>
  <c r="Q59" i="68" s="1"/>
  <c r="R59" i="68" s="1" a="1"/>
  <c r="R59" i="68" s="1"/>
  <c r="S59" i="68" s="1" a="1"/>
  <c r="S59" i="68" s="1"/>
  <c r="T59" i="68" s="1" a="1"/>
  <c r="T59" i="68" s="1"/>
  <c r="U59" i="68" s="1" a="1"/>
  <c r="U59" i="68" s="1"/>
  <c r="V59" i="68" s="1" a="1"/>
  <c r="V59" i="68" s="1"/>
  <c r="W59" i="68" s="1" a="1"/>
  <c r="W59" i="68" s="1"/>
  <c r="X59" i="68" s="1" a="1"/>
  <c r="X59" i="68" s="1"/>
  <c r="Y59" i="68" s="1" a="1"/>
  <c r="Y59" i="68" s="1"/>
  <c r="Z59" i="68" s="1" a="1"/>
  <c r="Z59" i="68" s="1"/>
  <c r="AA59" i="68" s="1" a="1"/>
  <c r="AA59" i="68" s="1"/>
  <c r="AB59" i="68" s="1" a="1"/>
  <c r="AB59" i="68" s="1"/>
  <c r="J58" i="68" a="1"/>
  <c r="J58" i="68" s="1"/>
  <c r="K58" i="68" s="1" a="1"/>
  <c r="K58" i="68" s="1"/>
  <c r="L58" i="68" s="1" a="1"/>
  <c r="L58" i="68" s="1"/>
  <c r="M58" i="68" s="1" a="1"/>
  <c r="M58" i="68" s="1"/>
  <c r="N58" i="68" s="1" a="1"/>
  <c r="N58" i="68" s="1"/>
  <c r="O58" i="68" s="1" a="1"/>
  <c r="O58" i="68" s="1"/>
  <c r="P58" i="68" s="1" a="1"/>
  <c r="P58" i="68" s="1"/>
  <c r="Q58" i="68" s="1" a="1"/>
  <c r="Q58" i="68" s="1"/>
  <c r="R58" i="68" s="1" a="1"/>
  <c r="R58" i="68" s="1"/>
  <c r="S58" i="68" s="1" a="1"/>
  <c r="S58" i="68" s="1"/>
  <c r="T58" i="68" s="1" a="1"/>
  <c r="T58" i="68" s="1"/>
  <c r="U58" i="68" s="1" a="1"/>
  <c r="U58" i="68" s="1"/>
  <c r="V58" i="68" s="1" a="1"/>
  <c r="V58" i="68" s="1"/>
  <c r="W58" i="68" s="1" a="1"/>
  <c r="W58" i="68" s="1"/>
  <c r="X58" i="68" s="1" a="1"/>
  <c r="X58" i="68" s="1"/>
  <c r="Y58" i="68" s="1" a="1"/>
  <c r="Y58" i="68" s="1"/>
  <c r="Z58" i="68" s="1" a="1"/>
  <c r="Z58" i="68" s="1"/>
  <c r="AA58" i="68" s="1" a="1"/>
  <c r="AA58" i="68" s="1"/>
  <c r="AB58" i="68" s="1" a="1"/>
  <c r="AB58" i="68" s="1"/>
  <c r="J57" i="68" a="1"/>
  <c r="J57" i="68" s="1"/>
  <c r="K57" i="68" s="1" a="1"/>
  <c r="K57" i="68" s="1"/>
  <c r="L57" i="68" s="1" a="1"/>
  <c r="L57" i="68" s="1"/>
  <c r="M57" i="68" s="1" a="1"/>
  <c r="M57" i="68" s="1"/>
  <c r="N57" i="68" s="1" a="1"/>
  <c r="N57" i="68" s="1"/>
  <c r="O57" i="68" s="1" a="1"/>
  <c r="O57" i="68" s="1"/>
  <c r="P57" i="68" s="1" a="1"/>
  <c r="P57" i="68" s="1"/>
  <c r="Q57" i="68" s="1" a="1"/>
  <c r="Q57" i="68" s="1"/>
  <c r="R57" i="68" s="1" a="1"/>
  <c r="R57" i="68" s="1"/>
  <c r="S57" i="68" s="1" a="1"/>
  <c r="S57" i="68" s="1"/>
  <c r="T57" i="68" s="1" a="1"/>
  <c r="T57" i="68" s="1"/>
  <c r="U57" i="68" s="1" a="1"/>
  <c r="U57" i="68" s="1"/>
  <c r="V57" i="68" s="1" a="1"/>
  <c r="V57" i="68" s="1"/>
  <c r="W57" i="68" s="1" a="1"/>
  <c r="W57" i="68" s="1"/>
  <c r="X57" i="68" s="1" a="1"/>
  <c r="X57" i="68" s="1"/>
  <c r="Y57" i="68" s="1" a="1"/>
  <c r="Y57" i="68" s="1"/>
  <c r="Z57" i="68" s="1" a="1"/>
  <c r="Z57" i="68" s="1"/>
  <c r="AA57" i="68" s="1" a="1"/>
  <c r="AA57" i="68" s="1"/>
  <c r="AB57" i="68" s="1" a="1"/>
  <c r="AB57" i="68" s="1"/>
  <c r="J56" i="68" a="1"/>
  <c r="J56" i="68" s="1"/>
  <c r="K56" i="68" s="1" a="1"/>
  <c r="K56" i="68" s="1"/>
  <c r="L56" i="68" s="1" a="1"/>
  <c r="L56" i="68" s="1"/>
  <c r="M56" i="68" s="1" a="1"/>
  <c r="M56" i="68" s="1"/>
  <c r="N56" i="68" s="1" a="1"/>
  <c r="N56" i="68" s="1"/>
  <c r="O56" i="68" s="1" a="1"/>
  <c r="O56" i="68" s="1"/>
  <c r="P56" i="68" s="1" a="1"/>
  <c r="P56" i="68" s="1"/>
  <c r="Q56" i="68" s="1" a="1"/>
  <c r="Q56" i="68" s="1"/>
  <c r="R56" i="68" s="1" a="1"/>
  <c r="R56" i="68" s="1"/>
  <c r="S56" i="68" s="1" a="1"/>
  <c r="S56" i="68" s="1"/>
  <c r="T56" i="68" s="1" a="1"/>
  <c r="T56" i="68" s="1"/>
  <c r="U56" i="68" s="1" a="1"/>
  <c r="U56" i="68" s="1"/>
  <c r="V56" i="68" s="1" a="1"/>
  <c r="V56" i="68" s="1"/>
  <c r="W56" i="68" s="1" a="1"/>
  <c r="W56" i="68" s="1"/>
  <c r="X56" i="68" s="1" a="1"/>
  <c r="X56" i="68" s="1"/>
  <c r="Y56" i="68" s="1" a="1"/>
  <c r="Y56" i="68" s="1"/>
  <c r="Z56" i="68" s="1" a="1"/>
  <c r="Z56" i="68" s="1"/>
  <c r="AA56" i="68" s="1" a="1"/>
  <c r="AA56" i="68" s="1"/>
  <c r="AB56" i="68" s="1" a="1"/>
  <c r="AB56" i="68" s="1"/>
  <c r="J55" i="68" a="1"/>
  <c r="J55" i="68" s="1"/>
  <c r="K55" i="68" s="1" a="1"/>
  <c r="K55" i="68" s="1"/>
  <c r="L55" i="68" s="1" a="1"/>
  <c r="L55" i="68" s="1"/>
  <c r="M55" i="68" s="1" a="1"/>
  <c r="M55" i="68" s="1"/>
  <c r="N55" i="68" s="1" a="1"/>
  <c r="N55" i="68" s="1"/>
  <c r="O55" i="68" s="1" a="1"/>
  <c r="O55" i="68" s="1"/>
  <c r="P55" i="68" s="1" a="1"/>
  <c r="P55" i="68" s="1"/>
  <c r="Q55" i="68" s="1" a="1"/>
  <c r="Q55" i="68" s="1"/>
  <c r="R55" i="68" s="1" a="1"/>
  <c r="R55" i="68" s="1"/>
  <c r="S55" i="68" s="1" a="1"/>
  <c r="S55" i="68" s="1"/>
  <c r="T55" i="68" s="1" a="1"/>
  <c r="T55" i="68" s="1"/>
  <c r="U55" i="68" s="1" a="1"/>
  <c r="U55" i="68" s="1"/>
  <c r="V55" i="68" s="1" a="1"/>
  <c r="V55" i="68" s="1"/>
  <c r="W55" i="68" s="1" a="1"/>
  <c r="W55" i="68" s="1"/>
  <c r="X55" i="68" s="1" a="1"/>
  <c r="X55" i="68" s="1"/>
  <c r="Y55" i="68" s="1" a="1"/>
  <c r="Y55" i="68" s="1"/>
  <c r="Z55" i="68" s="1" a="1"/>
  <c r="Z55" i="68" s="1"/>
  <c r="AA55" i="68" s="1" a="1"/>
  <c r="AA55" i="68" s="1"/>
  <c r="AB55" i="68" s="1" a="1"/>
  <c r="AB55" i="68" s="1"/>
  <c r="J54" i="68" a="1"/>
  <c r="J54" i="68" s="1"/>
  <c r="K54" i="68" s="1" a="1"/>
  <c r="K54" i="68" s="1"/>
  <c r="L54" i="68" s="1" a="1"/>
  <c r="L54" i="68" s="1"/>
  <c r="M54" i="68" s="1" a="1"/>
  <c r="M54" i="68" s="1"/>
  <c r="N54" i="68" s="1" a="1"/>
  <c r="N54" i="68" s="1"/>
  <c r="O54" i="68" s="1" a="1"/>
  <c r="O54" i="68" s="1"/>
  <c r="P54" i="68" s="1" a="1"/>
  <c r="P54" i="68" s="1"/>
  <c r="Q54" i="68" s="1" a="1"/>
  <c r="Q54" i="68" s="1"/>
  <c r="R54" i="68" s="1" a="1"/>
  <c r="R54" i="68" s="1"/>
  <c r="S54" i="68" s="1" a="1"/>
  <c r="S54" i="68" s="1"/>
  <c r="T54" i="68" s="1" a="1"/>
  <c r="T54" i="68" s="1"/>
  <c r="U54" i="68" s="1" a="1"/>
  <c r="U54" i="68" s="1"/>
  <c r="V54" i="68" s="1" a="1"/>
  <c r="V54" i="68" s="1"/>
  <c r="W54" i="68" s="1" a="1"/>
  <c r="W54" i="68" s="1"/>
  <c r="X54" i="68" s="1" a="1"/>
  <c r="X54" i="68" s="1"/>
  <c r="Y54" i="68" s="1" a="1"/>
  <c r="Y54" i="68" s="1"/>
  <c r="Z54" i="68" s="1" a="1"/>
  <c r="Z54" i="68" s="1"/>
  <c r="AA54" i="68" s="1" a="1"/>
  <c r="AA54" i="68" s="1"/>
  <c r="AB54" i="68" s="1" a="1"/>
  <c r="AB54" i="68" s="1"/>
  <c r="J53" i="68" a="1"/>
  <c r="J53" i="68" s="1"/>
  <c r="K53" i="68" s="1" a="1"/>
  <c r="K53" i="68" s="1"/>
  <c r="L53" i="68" s="1" a="1"/>
  <c r="L53" i="68" s="1"/>
  <c r="M53" i="68" s="1" a="1"/>
  <c r="M53" i="68" s="1"/>
  <c r="N53" i="68" s="1" a="1"/>
  <c r="N53" i="68" s="1"/>
  <c r="O53" i="68" s="1" a="1"/>
  <c r="O53" i="68" s="1"/>
  <c r="P53" i="68" s="1" a="1"/>
  <c r="P53" i="68" s="1"/>
  <c r="Q53" i="68" s="1" a="1"/>
  <c r="Q53" i="68" s="1"/>
  <c r="R53" i="68" s="1" a="1"/>
  <c r="R53" i="68" s="1"/>
  <c r="S53" i="68" s="1" a="1"/>
  <c r="S53" i="68" s="1"/>
  <c r="T53" i="68" s="1" a="1"/>
  <c r="T53" i="68" s="1"/>
  <c r="U53" i="68" s="1" a="1"/>
  <c r="U53" i="68" s="1"/>
  <c r="V53" i="68" s="1" a="1"/>
  <c r="V53" i="68" s="1"/>
  <c r="W53" i="68" s="1" a="1"/>
  <c r="W53" i="68" s="1"/>
  <c r="X53" i="68" s="1" a="1"/>
  <c r="X53" i="68" s="1"/>
  <c r="Y53" i="68" s="1" a="1"/>
  <c r="Y53" i="68" s="1"/>
  <c r="Z53" i="68" s="1" a="1"/>
  <c r="Z53" i="68" s="1"/>
  <c r="AA53" i="68" s="1" a="1"/>
  <c r="AA53" i="68" s="1"/>
  <c r="AB53" i="68" s="1" a="1"/>
  <c r="AB53" i="68" s="1"/>
  <c r="J52" i="68" a="1"/>
  <c r="J52" i="68" s="1"/>
  <c r="K52" i="68" s="1" a="1"/>
  <c r="K52" i="68" s="1"/>
  <c r="L52" i="68" s="1" a="1"/>
  <c r="L52" i="68" s="1"/>
  <c r="M52" i="68" s="1" a="1"/>
  <c r="M52" i="68" s="1"/>
  <c r="N52" i="68" s="1" a="1"/>
  <c r="N52" i="68" s="1"/>
  <c r="O52" i="68" s="1" a="1"/>
  <c r="O52" i="68" s="1"/>
  <c r="P52" i="68" s="1" a="1"/>
  <c r="P52" i="68" s="1"/>
  <c r="Q52" i="68" s="1" a="1"/>
  <c r="Q52" i="68" s="1"/>
  <c r="R52" i="68" s="1" a="1"/>
  <c r="R52" i="68" s="1"/>
  <c r="S52" i="68" s="1" a="1"/>
  <c r="S52" i="68" s="1"/>
  <c r="T52" i="68" s="1" a="1"/>
  <c r="T52" i="68" s="1"/>
  <c r="U52" i="68" s="1" a="1"/>
  <c r="U52" i="68" s="1"/>
  <c r="V52" i="68" s="1" a="1"/>
  <c r="V52" i="68" s="1"/>
  <c r="W52" i="68" s="1" a="1"/>
  <c r="W52" i="68" s="1"/>
  <c r="X52" i="68" s="1" a="1"/>
  <c r="X52" i="68" s="1"/>
  <c r="Y52" i="68" s="1" a="1"/>
  <c r="Y52" i="68" s="1"/>
  <c r="Z52" i="68" s="1" a="1"/>
  <c r="Z52" i="68" s="1"/>
  <c r="AA52" i="68" s="1" a="1"/>
  <c r="AA52" i="68" s="1"/>
  <c r="AB52" i="68" s="1" a="1"/>
  <c r="AB52" i="68" s="1"/>
  <c r="J51" i="68" a="1"/>
  <c r="J51" i="68" s="1"/>
  <c r="K51" i="68" s="1" a="1"/>
  <c r="K51" i="68" s="1"/>
  <c r="L51" i="68" s="1" a="1"/>
  <c r="L51" i="68" s="1"/>
  <c r="M51" i="68" s="1" a="1"/>
  <c r="M51" i="68" s="1"/>
  <c r="N51" i="68" s="1" a="1"/>
  <c r="N51" i="68" s="1"/>
  <c r="O51" i="68" s="1" a="1"/>
  <c r="O51" i="68" s="1"/>
  <c r="P51" i="68" s="1" a="1"/>
  <c r="P51" i="68" s="1"/>
  <c r="Q51" i="68" s="1" a="1"/>
  <c r="Q51" i="68" s="1"/>
  <c r="R51" i="68" s="1" a="1"/>
  <c r="R51" i="68" s="1"/>
  <c r="S51" i="68" s="1" a="1"/>
  <c r="S51" i="68" s="1"/>
  <c r="T51" i="68" s="1" a="1"/>
  <c r="T51" i="68" s="1"/>
  <c r="U51" i="68" s="1" a="1"/>
  <c r="U51" i="68" s="1"/>
  <c r="V51" i="68" s="1" a="1"/>
  <c r="V51" i="68" s="1"/>
  <c r="W51" i="68" s="1" a="1"/>
  <c r="W51" i="68" s="1"/>
  <c r="X51" i="68" s="1" a="1"/>
  <c r="X51" i="68" s="1"/>
  <c r="Y51" i="68" s="1" a="1"/>
  <c r="Y51" i="68" s="1"/>
  <c r="Z51" i="68" s="1" a="1"/>
  <c r="Z51" i="68" s="1"/>
  <c r="AA51" i="68" s="1" a="1"/>
  <c r="AA51" i="68" s="1"/>
  <c r="AB51" i="68" s="1" a="1"/>
  <c r="AB51" i="68" s="1"/>
  <c r="J50" i="68" a="1"/>
  <c r="J50" i="68" s="1"/>
  <c r="K50" i="68" s="1" a="1"/>
  <c r="K50" i="68" s="1"/>
  <c r="L50" i="68" s="1" a="1"/>
  <c r="L50" i="68" s="1"/>
  <c r="M50" i="68" s="1" a="1"/>
  <c r="M50" i="68" s="1"/>
  <c r="N50" i="68" s="1" a="1"/>
  <c r="N50" i="68" s="1"/>
  <c r="O50" i="68" s="1" a="1"/>
  <c r="O50" i="68" s="1"/>
  <c r="P50" i="68" s="1" a="1"/>
  <c r="P50" i="68" s="1"/>
  <c r="Q50" i="68" s="1" a="1"/>
  <c r="Q50" i="68" s="1"/>
  <c r="R50" i="68" s="1" a="1"/>
  <c r="R50" i="68" s="1"/>
  <c r="S50" i="68" s="1" a="1"/>
  <c r="S50" i="68" s="1"/>
  <c r="T50" i="68" s="1" a="1"/>
  <c r="T50" i="68" s="1"/>
  <c r="U50" i="68" s="1" a="1"/>
  <c r="U50" i="68" s="1"/>
  <c r="V50" i="68" s="1" a="1"/>
  <c r="V50" i="68" s="1"/>
  <c r="W50" i="68" s="1" a="1"/>
  <c r="W50" i="68" s="1"/>
  <c r="X50" i="68" s="1" a="1"/>
  <c r="X50" i="68" s="1"/>
  <c r="Y50" i="68" s="1" a="1"/>
  <c r="Y50" i="68" s="1"/>
  <c r="Z50" i="68" s="1" a="1"/>
  <c r="Z50" i="68" s="1"/>
  <c r="AA50" i="68" s="1" a="1"/>
  <c r="AA50" i="68" s="1"/>
  <c r="AB50" i="68" s="1" a="1"/>
  <c r="AB50" i="68" s="1"/>
  <c r="J49" i="68" a="1"/>
  <c r="J49" i="68" s="1"/>
  <c r="K49" i="68" s="1" a="1"/>
  <c r="K49" i="68" s="1"/>
  <c r="L49" i="68" s="1" a="1"/>
  <c r="L49" i="68" s="1"/>
  <c r="M49" i="68" s="1" a="1"/>
  <c r="M49" i="68" s="1"/>
  <c r="N49" i="68" s="1" a="1"/>
  <c r="N49" i="68" s="1"/>
  <c r="O49" i="68" s="1" a="1"/>
  <c r="O49" i="68" s="1"/>
  <c r="P49" i="68" s="1" a="1"/>
  <c r="P49" i="68" s="1"/>
  <c r="Q49" i="68" s="1" a="1"/>
  <c r="Q49" i="68" s="1"/>
  <c r="R49" i="68" s="1" a="1"/>
  <c r="R49" i="68" s="1"/>
  <c r="S49" i="68" s="1" a="1"/>
  <c r="S49" i="68" s="1"/>
  <c r="T49" i="68" s="1" a="1"/>
  <c r="T49" i="68" s="1"/>
  <c r="U49" i="68" s="1" a="1"/>
  <c r="U49" i="68" s="1"/>
  <c r="V49" i="68" s="1" a="1"/>
  <c r="V49" i="68" s="1"/>
  <c r="W49" i="68" s="1" a="1"/>
  <c r="W49" i="68" s="1"/>
  <c r="X49" i="68" s="1" a="1"/>
  <c r="X49" i="68" s="1"/>
  <c r="Y49" i="68" s="1" a="1"/>
  <c r="Y49" i="68" s="1"/>
  <c r="Z49" i="68" s="1" a="1"/>
  <c r="Z49" i="68" s="1"/>
  <c r="AA49" i="68" s="1" a="1"/>
  <c r="AA49" i="68" s="1"/>
  <c r="AB49" i="68" s="1" a="1"/>
  <c r="AB49" i="68" s="1"/>
  <c r="J48" i="68" a="1"/>
  <c r="J48" i="68" s="1"/>
  <c r="K48" i="68" s="1" a="1"/>
  <c r="K48" i="68" s="1"/>
  <c r="L48" i="68" s="1" a="1"/>
  <c r="L48" i="68" s="1"/>
  <c r="M48" i="68" s="1" a="1"/>
  <c r="M48" i="68" s="1"/>
  <c r="N48" i="68" s="1" a="1"/>
  <c r="N48" i="68" s="1"/>
  <c r="O48" i="68" s="1" a="1"/>
  <c r="O48" i="68" s="1"/>
  <c r="P48" i="68" s="1" a="1"/>
  <c r="P48" i="68" s="1"/>
  <c r="Q48" i="68" s="1" a="1"/>
  <c r="Q48" i="68" s="1"/>
  <c r="R48" i="68" s="1" a="1"/>
  <c r="R48" i="68" s="1"/>
  <c r="S48" i="68" s="1" a="1"/>
  <c r="S48" i="68" s="1"/>
  <c r="T48" i="68" s="1" a="1"/>
  <c r="T48" i="68" s="1"/>
  <c r="U48" i="68" s="1" a="1"/>
  <c r="U48" i="68" s="1"/>
  <c r="V48" i="68" s="1" a="1"/>
  <c r="V48" i="68" s="1"/>
  <c r="W48" i="68" s="1" a="1"/>
  <c r="W48" i="68" s="1"/>
  <c r="X48" i="68" s="1" a="1"/>
  <c r="X48" i="68" s="1"/>
  <c r="Y48" i="68" s="1" a="1"/>
  <c r="Y48" i="68" s="1"/>
  <c r="Z48" i="68" s="1" a="1"/>
  <c r="Z48" i="68" s="1"/>
  <c r="AA48" i="68" s="1" a="1"/>
  <c r="AA48" i="68" s="1"/>
  <c r="AB48" i="68" s="1" a="1"/>
  <c r="AB48" i="68" s="1"/>
  <c r="J47" i="68" a="1"/>
  <c r="J47" i="68" s="1"/>
  <c r="K47" i="68" s="1" a="1"/>
  <c r="K47" i="68" s="1"/>
  <c r="L47" i="68" s="1" a="1"/>
  <c r="L47" i="68" s="1"/>
  <c r="M47" i="68" s="1" a="1"/>
  <c r="M47" i="68" s="1"/>
  <c r="N47" i="68" s="1" a="1"/>
  <c r="N47" i="68" s="1"/>
  <c r="O47" i="68" s="1" a="1"/>
  <c r="O47" i="68" s="1"/>
  <c r="P47" i="68" s="1" a="1"/>
  <c r="P47" i="68" s="1"/>
  <c r="Q47" i="68" s="1" a="1"/>
  <c r="Q47" i="68" s="1"/>
  <c r="R47" i="68" s="1" a="1"/>
  <c r="R47" i="68" s="1"/>
  <c r="S47" i="68" s="1" a="1"/>
  <c r="S47" i="68" s="1"/>
  <c r="T47" i="68" s="1" a="1"/>
  <c r="T47" i="68" s="1"/>
  <c r="U47" i="68" s="1" a="1"/>
  <c r="U47" i="68" s="1"/>
  <c r="V47" i="68" s="1" a="1"/>
  <c r="V47" i="68" s="1"/>
  <c r="W47" i="68" s="1" a="1"/>
  <c r="W47" i="68" s="1"/>
  <c r="X47" i="68" s="1" a="1"/>
  <c r="X47" i="68" s="1"/>
  <c r="Y47" i="68" s="1" a="1"/>
  <c r="Y47" i="68" s="1"/>
  <c r="Z47" i="68" s="1" a="1"/>
  <c r="Z47" i="68" s="1"/>
  <c r="AA47" i="68" s="1" a="1"/>
  <c r="AA47" i="68" s="1"/>
  <c r="AB47" i="68" s="1" a="1"/>
  <c r="AB47" i="68" s="1"/>
  <c r="J46" i="68" a="1"/>
  <c r="J46" i="68" s="1"/>
  <c r="K46" i="68" s="1" a="1"/>
  <c r="K46" i="68" s="1"/>
  <c r="L46" i="68" s="1" a="1"/>
  <c r="L46" i="68" s="1"/>
  <c r="M46" i="68" s="1" a="1"/>
  <c r="M46" i="68" s="1"/>
  <c r="N46" i="68" s="1" a="1"/>
  <c r="N46" i="68" s="1"/>
  <c r="O46" i="68" s="1" a="1"/>
  <c r="O46" i="68" s="1"/>
  <c r="P46" i="68" s="1" a="1"/>
  <c r="P46" i="68" s="1"/>
  <c r="Q46" i="68" s="1" a="1"/>
  <c r="Q46" i="68" s="1"/>
  <c r="R46" i="68" s="1" a="1"/>
  <c r="R46" i="68" s="1"/>
  <c r="S46" i="68" s="1" a="1"/>
  <c r="S46" i="68" s="1"/>
  <c r="T46" i="68" s="1" a="1"/>
  <c r="T46" i="68" s="1"/>
  <c r="U46" i="68" s="1" a="1"/>
  <c r="U46" i="68" s="1"/>
  <c r="V46" i="68" s="1" a="1"/>
  <c r="V46" i="68" s="1"/>
  <c r="W46" i="68" s="1" a="1"/>
  <c r="W46" i="68" s="1"/>
  <c r="X46" i="68" s="1" a="1"/>
  <c r="X46" i="68" s="1"/>
  <c r="Y46" i="68" s="1" a="1"/>
  <c r="Y46" i="68" s="1"/>
  <c r="Z46" i="68" s="1" a="1"/>
  <c r="Z46" i="68" s="1"/>
  <c r="AA46" i="68" s="1" a="1"/>
  <c r="AA46" i="68" s="1"/>
  <c r="AB46" i="68" s="1" a="1"/>
  <c r="AB46" i="68" s="1"/>
  <c r="J45" i="68" a="1"/>
  <c r="J45" i="68" s="1"/>
  <c r="K45" i="68" s="1" a="1"/>
  <c r="K45" i="68" s="1"/>
  <c r="L45" i="68" s="1" a="1"/>
  <c r="L45" i="68" s="1"/>
  <c r="M45" i="68" s="1" a="1"/>
  <c r="M45" i="68" s="1"/>
  <c r="N45" i="68" s="1" a="1"/>
  <c r="N45" i="68" s="1"/>
  <c r="O45" i="68" s="1" a="1"/>
  <c r="O45" i="68" s="1"/>
  <c r="P45" i="68" s="1" a="1"/>
  <c r="P45" i="68" s="1"/>
  <c r="Q45" i="68" s="1" a="1"/>
  <c r="Q45" i="68" s="1"/>
  <c r="R45" i="68" s="1" a="1"/>
  <c r="R45" i="68" s="1"/>
  <c r="S45" i="68" s="1" a="1"/>
  <c r="S45" i="68" s="1"/>
  <c r="T45" i="68" s="1" a="1"/>
  <c r="T45" i="68" s="1"/>
  <c r="U45" i="68" s="1" a="1"/>
  <c r="U45" i="68" s="1"/>
  <c r="V45" i="68" s="1" a="1"/>
  <c r="V45" i="68" s="1"/>
  <c r="W45" i="68" s="1" a="1"/>
  <c r="W45" i="68" s="1"/>
  <c r="X45" i="68" s="1" a="1"/>
  <c r="X45" i="68" s="1"/>
  <c r="Y45" i="68" s="1" a="1"/>
  <c r="Y45" i="68" s="1"/>
  <c r="Z45" i="68" s="1" a="1"/>
  <c r="Z45" i="68" s="1"/>
  <c r="AA45" i="68" s="1" a="1"/>
  <c r="AA45" i="68" s="1"/>
  <c r="AB45" i="68" s="1" a="1"/>
  <c r="AB45" i="68" s="1"/>
  <c r="J44" i="68" a="1"/>
  <c r="J44" i="68" s="1"/>
  <c r="K44" i="68" s="1" a="1"/>
  <c r="K44" i="68" s="1"/>
  <c r="L44" i="68" s="1" a="1"/>
  <c r="L44" i="68" s="1"/>
  <c r="M44" i="68" s="1" a="1"/>
  <c r="M44" i="68" s="1"/>
  <c r="N44" i="68" s="1" a="1"/>
  <c r="N44" i="68" s="1"/>
  <c r="O44" i="68" s="1" a="1"/>
  <c r="O44" i="68" s="1"/>
  <c r="P44" i="68" s="1" a="1"/>
  <c r="P44" i="68" s="1"/>
  <c r="Q44" i="68" s="1" a="1"/>
  <c r="Q44" i="68" s="1"/>
  <c r="R44" i="68" s="1" a="1"/>
  <c r="R44" i="68" s="1"/>
  <c r="S44" i="68" s="1" a="1"/>
  <c r="S44" i="68" s="1"/>
  <c r="T44" i="68" s="1" a="1"/>
  <c r="T44" i="68" s="1"/>
  <c r="U44" i="68" s="1" a="1"/>
  <c r="U44" i="68" s="1"/>
  <c r="V44" i="68" s="1" a="1"/>
  <c r="V44" i="68" s="1"/>
  <c r="W44" i="68" s="1" a="1"/>
  <c r="W44" i="68" s="1"/>
  <c r="X44" i="68" s="1" a="1"/>
  <c r="X44" i="68" s="1"/>
  <c r="Y44" i="68" s="1" a="1"/>
  <c r="Y44" i="68" s="1"/>
  <c r="Z44" i="68" s="1" a="1"/>
  <c r="Z44" i="68" s="1"/>
  <c r="AA44" i="68" s="1" a="1"/>
  <c r="AA44" i="68" s="1"/>
  <c r="AB44" i="68" s="1" a="1"/>
  <c r="AB44" i="68" s="1"/>
  <c r="J43" i="68" a="1"/>
  <c r="J43" i="68" s="1"/>
  <c r="K43" i="68" s="1" a="1"/>
  <c r="K43" i="68" s="1"/>
  <c r="L43" i="68" s="1" a="1"/>
  <c r="L43" i="68" s="1"/>
  <c r="M43" i="68" s="1" a="1"/>
  <c r="M43" i="68" s="1"/>
  <c r="N43" i="68" s="1" a="1"/>
  <c r="N43" i="68" s="1"/>
  <c r="O43" i="68" s="1" a="1"/>
  <c r="O43" i="68" s="1"/>
  <c r="P43" i="68" s="1" a="1"/>
  <c r="P43" i="68" s="1"/>
  <c r="Q43" i="68" s="1" a="1"/>
  <c r="Q43" i="68" s="1"/>
  <c r="R43" i="68" s="1" a="1"/>
  <c r="R43" i="68" s="1"/>
  <c r="S43" i="68" s="1" a="1"/>
  <c r="S43" i="68" s="1"/>
  <c r="T43" i="68" s="1" a="1"/>
  <c r="T43" i="68" s="1"/>
  <c r="U43" i="68" s="1" a="1"/>
  <c r="U43" i="68" s="1"/>
  <c r="V43" i="68" s="1" a="1"/>
  <c r="V43" i="68" s="1"/>
  <c r="W43" i="68" s="1" a="1"/>
  <c r="W43" i="68" s="1"/>
  <c r="X43" i="68" s="1" a="1"/>
  <c r="X43" i="68" s="1"/>
  <c r="Y43" i="68" s="1" a="1"/>
  <c r="Y43" i="68" s="1"/>
  <c r="Z43" i="68" s="1" a="1"/>
  <c r="Z43" i="68" s="1"/>
  <c r="AA43" i="68" s="1" a="1"/>
  <c r="AA43" i="68" s="1"/>
  <c r="AB43" i="68" s="1" a="1"/>
  <c r="AB43" i="68" s="1"/>
  <c r="J42" i="68" a="1"/>
  <c r="J42" i="68" s="1"/>
  <c r="K42" i="68" s="1" a="1"/>
  <c r="K42" i="68" s="1"/>
  <c r="L42" i="68" s="1" a="1"/>
  <c r="L42" i="68" s="1"/>
  <c r="M42" i="68" s="1" a="1"/>
  <c r="M42" i="68" s="1"/>
  <c r="N42" i="68" s="1" a="1"/>
  <c r="N42" i="68" s="1"/>
  <c r="O42" i="68" s="1" a="1"/>
  <c r="O42" i="68" s="1"/>
  <c r="P42" i="68" s="1" a="1"/>
  <c r="P42" i="68" s="1"/>
  <c r="Q42" i="68" s="1" a="1"/>
  <c r="Q42" i="68" s="1"/>
  <c r="R42" i="68" s="1" a="1"/>
  <c r="R42" i="68" s="1"/>
  <c r="S42" i="68" s="1" a="1"/>
  <c r="S42" i="68" s="1"/>
  <c r="T42" i="68" s="1" a="1"/>
  <c r="T42" i="68" s="1"/>
  <c r="U42" i="68" s="1" a="1"/>
  <c r="U42" i="68" s="1"/>
  <c r="V42" i="68" s="1" a="1"/>
  <c r="V42" i="68" s="1"/>
  <c r="W42" i="68" s="1" a="1"/>
  <c r="W42" i="68" s="1"/>
  <c r="X42" i="68" s="1" a="1"/>
  <c r="X42" i="68" s="1"/>
  <c r="Y42" i="68" s="1" a="1"/>
  <c r="Y42" i="68" s="1"/>
  <c r="Z42" i="68" s="1" a="1"/>
  <c r="Z42" i="68" s="1"/>
  <c r="AA42" i="68" s="1" a="1"/>
  <c r="AA42" i="68" s="1"/>
  <c r="AB42" i="68" s="1" a="1"/>
  <c r="AB42" i="68" s="1"/>
  <c r="J41" i="68" a="1"/>
  <c r="J41" i="68" s="1"/>
  <c r="K41" i="68" s="1" a="1"/>
  <c r="K41" i="68" s="1"/>
  <c r="L41" i="68" s="1" a="1"/>
  <c r="L41" i="68" s="1"/>
  <c r="M41" i="68" s="1" a="1"/>
  <c r="M41" i="68" s="1"/>
  <c r="N41" i="68" s="1" a="1"/>
  <c r="N41" i="68" s="1"/>
  <c r="O41" i="68" s="1" a="1"/>
  <c r="O41" i="68" s="1"/>
  <c r="P41" i="68" s="1" a="1"/>
  <c r="P41" i="68" s="1"/>
  <c r="Q41" i="68" s="1" a="1"/>
  <c r="Q41" i="68" s="1"/>
  <c r="R41" i="68" s="1" a="1"/>
  <c r="R41" i="68" s="1"/>
  <c r="S41" i="68" s="1" a="1"/>
  <c r="S41" i="68" s="1"/>
  <c r="T41" i="68" s="1" a="1"/>
  <c r="T41" i="68" s="1"/>
  <c r="U41" i="68" s="1" a="1"/>
  <c r="U41" i="68" s="1"/>
  <c r="V41" i="68" s="1" a="1"/>
  <c r="V41" i="68" s="1"/>
  <c r="W41" i="68" s="1" a="1"/>
  <c r="W41" i="68" s="1"/>
  <c r="X41" i="68" s="1" a="1"/>
  <c r="X41" i="68" s="1"/>
  <c r="Y41" i="68" s="1" a="1"/>
  <c r="Y41" i="68" s="1"/>
  <c r="Z41" i="68" s="1" a="1"/>
  <c r="Z41" i="68" s="1"/>
  <c r="AA41" i="68" s="1" a="1"/>
  <c r="AA41" i="68" s="1"/>
  <c r="AB41" i="68" s="1" a="1"/>
  <c r="AB41" i="68" s="1"/>
  <c r="J40" i="68" a="1"/>
  <c r="J40" i="68" s="1"/>
  <c r="K40" i="68" s="1" a="1"/>
  <c r="K40" i="68" s="1"/>
  <c r="L40" i="68" s="1" a="1"/>
  <c r="L40" i="68" s="1"/>
  <c r="M40" i="68" s="1" a="1"/>
  <c r="M40" i="68" s="1"/>
  <c r="N40" i="68" s="1" a="1"/>
  <c r="N40" i="68" s="1"/>
  <c r="O40" i="68" s="1" a="1"/>
  <c r="O40" i="68" s="1"/>
  <c r="P40" i="68" s="1" a="1"/>
  <c r="P40" i="68" s="1"/>
  <c r="Q40" i="68" s="1" a="1"/>
  <c r="Q40" i="68" s="1"/>
  <c r="R40" i="68" s="1" a="1"/>
  <c r="R40" i="68" s="1"/>
  <c r="S40" i="68" s="1" a="1"/>
  <c r="S40" i="68" s="1"/>
  <c r="T40" i="68" s="1" a="1"/>
  <c r="T40" i="68" s="1"/>
  <c r="U40" i="68" s="1" a="1"/>
  <c r="U40" i="68" s="1"/>
  <c r="V40" i="68" s="1" a="1"/>
  <c r="V40" i="68" s="1"/>
  <c r="W40" i="68" s="1" a="1"/>
  <c r="W40" i="68" s="1"/>
  <c r="X40" i="68" s="1" a="1"/>
  <c r="X40" i="68" s="1"/>
  <c r="Y40" i="68" s="1" a="1"/>
  <c r="Y40" i="68" s="1"/>
  <c r="Z40" i="68" s="1" a="1"/>
  <c r="Z40" i="68" s="1"/>
  <c r="AA40" i="68" s="1" a="1"/>
  <c r="AA40" i="68" s="1"/>
  <c r="AB40" i="68" s="1" a="1"/>
  <c r="AB40" i="68" s="1"/>
  <c r="J39" i="68" a="1"/>
  <c r="J39" i="68" s="1"/>
  <c r="K39" i="68" s="1" a="1"/>
  <c r="K39" i="68" s="1"/>
  <c r="L39" i="68" s="1" a="1"/>
  <c r="L39" i="68" s="1"/>
  <c r="M39" i="68" s="1" a="1"/>
  <c r="M39" i="68" s="1"/>
  <c r="N39" i="68" s="1" a="1"/>
  <c r="N39" i="68" s="1"/>
  <c r="O39" i="68" s="1" a="1"/>
  <c r="O39" i="68" s="1"/>
  <c r="P39" i="68" s="1" a="1"/>
  <c r="P39" i="68" s="1"/>
  <c r="Q39" i="68" s="1" a="1"/>
  <c r="Q39" i="68" s="1"/>
  <c r="R39" i="68" s="1" a="1"/>
  <c r="R39" i="68" s="1"/>
  <c r="S39" i="68" s="1" a="1"/>
  <c r="S39" i="68" s="1"/>
  <c r="T39" i="68" s="1" a="1"/>
  <c r="T39" i="68" s="1"/>
  <c r="U39" i="68" s="1" a="1"/>
  <c r="U39" i="68" s="1"/>
  <c r="V39" i="68" s="1" a="1"/>
  <c r="V39" i="68" s="1"/>
  <c r="W39" i="68" s="1" a="1"/>
  <c r="W39" i="68" s="1"/>
  <c r="X39" i="68" s="1" a="1"/>
  <c r="X39" i="68" s="1"/>
  <c r="Y39" i="68" s="1" a="1"/>
  <c r="Y39" i="68" s="1"/>
  <c r="Z39" i="68" s="1" a="1"/>
  <c r="Z39" i="68" s="1"/>
  <c r="AA39" i="68" s="1" a="1"/>
  <c r="AA39" i="68" s="1"/>
  <c r="AB39" i="68" s="1" a="1"/>
  <c r="AB39" i="68" s="1"/>
  <c r="J38" i="68" a="1"/>
  <c r="J38" i="68" s="1"/>
  <c r="K38" i="68" s="1" a="1"/>
  <c r="K38" i="68" s="1"/>
  <c r="L38" i="68" s="1" a="1"/>
  <c r="L38" i="68" s="1"/>
  <c r="M38" i="68" s="1" a="1"/>
  <c r="M38" i="68" s="1"/>
  <c r="N38" i="68" s="1" a="1"/>
  <c r="N38" i="68" s="1"/>
  <c r="O38" i="68" s="1" a="1"/>
  <c r="O38" i="68" s="1"/>
  <c r="P38" i="68" s="1" a="1"/>
  <c r="P38" i="68" s="1"/>
  <c r="Q38" i="68" s="1" a="1"/>
  <c r="Q38" i="68" s="1"/>
  <c r="R38" i="68" s="1" a="1"/>
  <c r="R38" i="68" s="1"/>
  <c r="S38" i="68" s="1" a="1"/>
  <c r="S38" i="68" s="1"/>
  <c r="T38" i="68" s="1" a="1"/>
  <c r="T38" i="68" s="1"/>
  <c r="U38" i="68" s="1" a="1"/>
  <c r="U38" i="68" s="1"/>
  <c r="V38" i="68" s="1" a="1"/>
  <c r="V38" i="68" s="1"/>
  <c r="W38" i="68" s="1" a="1"/>
  <c r="W38" i="68" s="1"/>
  <c r="X38" i="68" s="1" a="1"/>
  <c r="X38" i="68" s="1"/>
  <c r="Y38" i="68" s="1" a="1"/>
  <c r="Y38" i="68" s="1"/>
  <c r="Z38" i="68" s="1" a="1"/>
  <c r="Z38" i="68" s="1"/>
  <c r="AA38" i="68" s="1" a="1"/>
  <c r="AA38" i="68" s="1"/>
  <c r="AB38" i="68" s="1" a="1"/>
  <c r="AB38" i="68" s="1"/>
  <c r="J37" i="68" a="1"/>
  <c r="J37" i="68" s="1"/>
  <c r="K37" i="68" s="1" a="1"/>
  <c r="K37" i="68" s="1"/>
  <c r="L37" i="68" s="1" a="1"/>
  <c r="L37" i="68" s="1"/>
  <c r="M37" i="68" s="1" a="1"/>
  <c r="M37" i="68" s="1"/>
  <c r="N37" i="68" s="1" a="1"/>
  <c r="N37" i="68" s="1"/>
  <c r="O37" i="68" s="1" a="1"/>
  <c r="O37" i="68" s="1"/>
  <c r="P37" i="68" s="1" a="1"/>
  <c r="P37" i="68" s="1"/>
  <c r="Q37" i="68" s="1" a="1"/>
  <c r="Q37" i="68" s="1"/>
  <c r="R37" i="68" s="1" a="1"/>
  <c r="R37" i="68" s="1"/>
  <c r="S37" i="68" s="1" a="1"/>
  <c r="S37" i="68" s="1"/>
  <c r="T37" i="68" s="1" a="1"/>
  <c r="T37" i="68" s="1"/>
  <c r="U37" i="68" s="1" a="1"/>
  <c r="U37" i="68" s="1"/>
  <c r="V37" i="68" s="1" a="1"/>
  <c r="V37" i="68" s="1"/>
  <c r="W37" i="68" s="1" a="1"/>
  <c r="W37" i="68" s="1"/>
  <c r="X37" i="68" s="1" a="1"/>
  <c r="X37" i="68" s="1"/>
  <c r="Y37" i="68" s="1" a="1"/>
  <c r="Y37" i="68" s="1"/>
  <c r="Z37" i="68" s="1" a="1"/>
  <c r="Z37" i="68" s="1"/>
  <c r="AA37" i="68" s="1" a="1"/>
  <c r="AA37" i="68" s="1"/>
  <c r="AB37" i="68" s="1" a="1"/>
  <c r="AB37" i="68" s="1"/>
  <c r="J36" i="68" a="1"/>
  <c r="J36" i="68" s="1"/>
  <c r="K36" i="68" s="1" a="1"/>
  <c r="K36" i="68" s="1"/>
  <c r="L36" i="68" s="1" a="1"/>
  <c r="L36" i="68" s="1"/>
  <c r="M36" i="68" s="1" a="1"/>
  <c r="M36" i="68" s="1"/>
  <c r="N36" i="68" s="1" a="1"/>
  <c r="N36" i="68" s="1"/>
  <c r="O36" i="68" s="1" a="1"/>
  <c r="O36" i="68" s="1"/>
  <c r="P36" i="68" s="1" a="1"/>
  <c r="P36" i="68" s="1"/>
  <c r="Q36" i="68" s="1" a="1"/>
  <c r="Q36" i="68" s="1"/>
  <c r="R36" i="68" s="1" a="1"/>
  <c r="R36" i="68" s="1"/>
  <c r="S36" i="68" s="1" a="1"/>
  <c r="S36" i="68" s="1"/>
  <c r="T36" i="68" s="1" a="1"/>
  <c r="T36" i="68" s="1"/>
  <c r="U36" i="68" s="1" a="1"/>
  <c r="U36" i="68" s="1"/>
  <c r="V36" i="68" s="1" a="1"/>
  <c r="V36" i="68" s="1"/>
  <c r="W36" i="68" s="1" a="1"/>
  <c r="W36" i="68" s="1"/>
  <c r="X36" i="68" s="1" a="1"/>
  <c r="X36" i="68" s="1"/>
  <c r="Y36" i="68" s="1" a="1"/>
  <c r="Y36" i="68" s="1"/>
  <c r="Z36" i="68" s="1" a="1"/>
  <c r="Z36" i="68" s="1"/>
  <c r="AA36" i="68" s="1" a="1"/>
  <c r="AA36" i="68" s="1"/>
  <c r="AB36" i="68" s="1" a="1"/>
  <c r="AB36" i="68" s="1"/>
  <c r="J35" i="68" a="1"/>
  <c r="J35" i="68" s="1"/>
  <c r="K35" i="68" s="1" a="1"/>
  <c r="K35" i="68" s="1"/>
  <c r="L35" i="68" s="1" a="1"/>
  <c r="L35" i="68" s="1"/>
  <c r="M35" i="68" s="1" a="1"/>
  <c r="M35" i="68" s="1"/>
  <c r="N35" i="68" s="1" a="1"/>
  <c r="N35" i="68" s="1"/>
  <c r="O35" i="68" s="1" a="1"/>
  <c r="O35" i="68" s="1"/>
  <c r="P35" i="68" s="1" a="1"/>
  <c r="P35" i="68" s="1"/>
  <c r="Q35" i="68" s="1" a="1"/>
  <c r="Q35" i="68" s="1"/>
  <c r="R35" i="68" s="1" a="1"/>
  <c r="R35" i="68" s="1"/>
  <c r="S35" i="68" s="1" a="1"/>
  <c r="S35" i="68" s="1"/>
  <c r="T35" i="68" s="1" a="1"/>
  <c r="T35" i="68" s="1"/>
  <c r="U35" i="68" s="1" a="1"/>
  <c r="U35" i="68" s="1"/>
  <c r="V35" i="68" s="1" a="1"/>
  <c r="V35" i="68" s="1"/>
  <c r="W35" i="68" s="1" a="1"/>
  <c r="W35" i="68" s="1"/>
  <c r="X35" i="68" s="1" a="1"/>
  <c r="X35" i="68" s="1"/>
  <c r="Y35" i="68" s="1" a="1"/>
  <c r="Y35" i="68" s="1"/>
  <c r="Z35" i="68" s="1" a="1"/>
  <c r="Z35" i="68" s="1"/>
  <c r="AA35" i="68" s="1" a="1"/>
  <c r="AA35" i="68" s="1"/>
  <c r="AB35" i="68" s="1" a="1"/>
  <c r="AB35" i="68" s="1"/>
  <c r="J34" i="68" a="1"/>
  <c r="J34" i="68" s="1"/>
  <c r="K34" i="68" s="1" a="1"/>
  <c r="K34" i="68" s="1"/>
  <c r="L34" i="68" s="1" a="1"/>
  <c r="L34" i="68" s="1"/>
  <c r="M34" i="68" s="1" a="1"/>
  <c r="M34" i="68" s="1"/>
  <c r="N34" i="68" s="1" a="1"/>
  <c r="N34" i="68" s="1"/>
  <c r="O34" i="68" s="1" a="1"/>
  <c r="O34" i="68" s="1"/>
  <c r="P34" i="68" s="1" a="1"/>
  <c r="P34" i="68" s="1"/>
  <c r="Q34" i="68" s="1" a="1"/>
  <c r="Q34" i="68" s="1"/>
  <c r="R34" i="68" s="1" a="1"/>
  <c r="R34" i="68" s="1"/>
  <c r="S34" i="68" s="1" a="1"/>
  <c r="S34" i="68" s="1"/>
  <c r="T34" i="68" s="1" a="1"/>
  <c r="T34" i="68" s="1"/>
  <c r="U34" i="68" s="1" a="1"/>
  <c r="U34" i="68" s="1"/>
  <c r="V34" i="68" s="1" a="1"/>
  <c r="V34" i="68" s="1"/>
  <c r="W34" i="68" s="1" a="1"/>
  <c r="W34" i="68" s="1"/>
  <c r="X34" i="68" s="1" a="1"/>
  <c r="X34" i="68" s="1"/>
  <c r="Y34" i="68" s="1" a="1"/>
  <c r="Y34" i="68" s="1"/>
  <c r="Z34" i="68" s="1" a="1"/>
  <c r="Z34" i="68" s="1"/>
  <c r="AA34" i="68" s="1" a="1"/>
  <c r="AA34" i="68" s="1"/>
  <c r="AB34" i="68" s="1" a="1"/>
  <c r="AB34" i="68" s="1"/>
  <c r="J33" i="68" a="1"/>
  <c r="J33" i="68" s="1"/>
  <c r="K33" i="68" s="1" a="1"/>
  <c r="K33" i="68" s="1"/>
  <c r="L33" i="68" s="1" a="1"/>
  <c r="L33" i="68" s="1"/>
  <c r="M33" i="68" s="1" a="1"/>
  <c r="M33" i="68" s="1"/>
  <c r="N33" i="68" s="1" a="1"/>
  <c r="N33" i="68" s="1"/>
  <c r="O33" i="68" s="1" a="1"/>
  <c r="O33" i="68" s="1"/>
  <c r="P33" i="68" s="1" a="1"/>
  <c r="P33" i="68" s="1"/>
  <c r="Q33" i="68" s="1" a="1"/>
  <c r="Q33" i="68" s="1"/>
  <c r="R33" i="68" s="1" a="1"/>
  <c r="R33" i="68" s="1"/>
  <c r="S33" i="68" s="1" a="1"/>
  <c r="S33" i="68" s="1"/>
  <c r="T33" i="68" s="1" a="1"/>
  <c r="T33" i="68" s="1"/>
  <c r="U33" i="68" s="1" a="1"/>
  <c r="U33" i="68" s="1"/>
  <c r="V33" i="68" s="1" a="1"/>
  <c r="V33" i="68" s="1"/>
  <c r="W33" i="68" s="1" a="1"/>
  <c r="W33" i="68" s="1"/>
  <c r="X33" i="68" s="1" a="1"/>
  <c r="X33" i="68" s="1"/>
  <c r="Y33" i="68" s="1" a="1"/>
  <c r="Y33" i="68" s="1"/>
  <c r="Z33" i="68" s="1" a="1"/>
  <c r="Z33" i="68" s="1"/>
  <c r="AA33" i="68" s="1" a="1"/>
  <c r="AA33" i="68" s="1"/>
  <c r="AB33" i="68" s="1" a="1"/>
  <c r="AB33" i="68" s="1"/>
  <c r="J32" i="68" a="1"/>
  <c r="J32" i="68" s="1"/>
  <c r="K32" i="68" s="1" a="1"/>
  <c r="K32" i="68" s="1"/>
  <c r="L32" i="68" s="1" a="1"/>
  <c r="L32" i="68" s="1"/>
  <c r="M32" i="68" s="1" a="1"/>
  <c r="M32" i="68" s="1"/>
  <c r="N32" i="68" s="1" a="1"/>
  <c r="N32" i="68" s="1"/>
  <c r="O32" i="68" s="1" a="1"/>
  <c r="O32" i="68" s="1"/>
  <c r="P32" i="68" s="1" a="1"/>
  <c r="P32" i="68" s="1"/>
  <c r="Q32" i="68" s="1" a="1"/>
  <c r="Q32" i="68" s="1"/>
  <c r="R32" i="68" s="1" a="1"/>
  <c r="R32" i="68" s="1"/>
  <c r="S32" i="68" s="1" a="1"/>
  <c r="S32" i="68" s="1"/>
  <c r="T32" i="68" s="1" a="1"/>
  <c r="T32" i="68" s="1"/>
  <c r="U32" i="68" s="1" a="1"/>
  <c r="U32" i="68" s="1"/>
  <c r="V32" i="68" s="1" a="1"/>
  <c r="V32" i="68" s="1"/>
  <c r="W32" i="68" s="1" a="1"/>
  <c r="W32" i="68" s="1"/>
  <c r="X32" i="68" s="1" a="1"/>
  <c r="X32" i="68" s="1"/>
  <c r="Y32" i="68" s="1" a="1"/>
  <c r="Y32" i="68" s="1"/>
  <c r="Z32" i="68" s="1" a="1"/>
  <c r="Z32" i="68" s="1"/>
  <c r="AA32" i="68" s="1" a="1"/>
  <c r="AA32" i="68" s="1"/>
  <c r="AB32" i="68" s="1" a="1"/>
  <c r="AB32" i="68" s="1"/>
  <c r="J31" i="68" a="1"/>
  <c r="J31" i="68" s="1"/>
  <c r="K31" i="68" s="1" a="1"/>
  <c r="K31" i="68" s="1"/>
  <c r="L31" i="68" s="1" a="1"/>
  <c r="L31" i="68" s="1"/>
  <c r="M31" i="68" s="1" a="1"/>
  <c r="M31" i="68" s="1"/>
  <c r="N31" i="68" s="1" a="1"/>
  <c r="N31" i="68" s="1"/>
  <c r="O31" i="68" s="1" a="1"/>
  <c r="O31" i="68" s="1"/>
  <c r="P31" i="68" s="1" a="1"/>
  <c r="P31" i="68" s="1"/>
  <c r="Q31" i="68" s="1" a="1"/>
  <c r="Q31" i="68" s="1"/>
  <c r="R31" i="68" s="1" a="1"/>
  <c r="R31" i="68" s="1"/>
  <c r="S31" i="68" s="1" a="1"/>
  <c r="S31" i="68" s="1"/>
  <c r="T31" i="68" s="1" a="1"/>
  <c r="T31" i="68" s="1"/>
  <c r="U31" i="68" s="1" a="1"/>
  <c r="U31" i="68" s="1"/>
  <c r="V31" i="68" s="1" a="1"/>
  <c r="V31" i="68" s="1"/>
  <c r="W31" i="68" s="1" a="1"/>
  <c r="W31" i="68" s="1"/>
  <c r="X31" i="68" s="1" a="1"/>
  <c r="X31" i="68" s="1"/>
  <c r="Y31" i="68" s="1" a="1"/>
  <c r="Y31" i="68" s="1"/>
  <c r="Z31" i="68" s="1" a="1"/>
  <c r="Z31" i="68" s="1"/>
  <c r="AA31" i="68" s="1" a="1"/>
  <c r="AA31" i="68" s="1"/>
  <c r="AB31" i="68" s="1" a="1"/>
  <c r="AB31" i="68" s="1"/>
  <c r="J30" i="68" a="1"/>
  <c r="J30" i="68" s="1"/>
  <c r="K30" i="68" s="1" a="1"/>
  <c r="K30" i="68" s="1"/>
  <c r="L30" i="68" s="1" a="1"/>
  <c r="L30" i="68" s="1"/>
  <c r="M30" i="68" s="1" a="1"/>
  <c r="M30" i="68" s="1"/>
  <c r="N30" i="68" s="1" a="1"/>
  <c r="N30" i="68" s="1"/>
  <c r="O30" i="68" s="1" a="1"/>
  <c r="O30" i="68" s="1"/>
  <c r="P30" i="68" s="1" a="1"/>
  <c r="P30" i="68" s="1"/>
  <c r="Q30" i="68" s="1" a="1"/>
  <c r="Q30" i="68" s="1"/>
  <c r="R30" i="68" s="1" a="1"/>
  <c r="R30" i="68" s="1"/>
  <c r="S30" i="68" s="1" a="1"/>
  <c r="S30" i="68" s="1"/>
  <c r="T30" i="68" s="1" a="1"/>
  <c r="T30" i="68" s="1"/>
  <c r="U30" i="68" s="1" a="1"/>
  <c r="U30" i="68" s="1"/>
  <c r="V30" i="68" s="1" a="1"/>
  <c r="V30" i="68" s="1"/>
  <c r="W30" i="68" s="1" a="1"/>
  <c r="W30" i="68" s="1"/>
  <c r="X30" i="68" s="1" a="1"/>
  <c r="X30" i="68" s="1"/>
  <c r="Y30" i="68" s="1" a="1"/>
  <c r="Y30" i="68" s="1"/>
  <c r="Z30" i="68" s="1" a="1"/>
  <c r="Z30" i="68" s="1"/>
  <c r="AA30" i="68" s="1" a="1"/>
  <c r="AA30" i="68" s="1"/>
  <c r="AB30" i="68" s="1" a="1"/>
  <c r="AB30" i="68" s="1"/>
  <c r="J29" i="68" a="1"/>
  <c r="J29" i="68" s="1"/>
  <c r="K29" i="68" s="1" a="1"/>
  <c r="K29" i="68" s="1"/>
  <c r="L29" i="68" s="1" a="1"/>
  <c r="L29" i="68" s="1"/>
  <c r="M29" i="68" s="1" a="1"/>
  <c r="M29" i="68" s="1"/>
  <c r="N29" i="68" s="1" a="1"/>
  <c r="N29" i="68" s="1"/>
  <c r="O29" i="68" s="1" a="1"/>
  <c r="O29" i="68" s="1"/>
  <c r="P29" i="68" s="1" a="1"/>
  <c r="P29" i="68" s="1"/>
  <c r="Q29" i="68" s="1" a="1"/>
  <c r="Q29" i="68" s="1"/>
  <c r="R29" i="68" s="1" a="1"/>
  <c r="R29" i="68" s="1"/>
  <c r="S29" i="68" s="1" a="1"/>
  <c r="S29" i="68" s="1"/>
  <c r="T29" i="68" s="1" a="1"/>
  <c r="T29" i="68" s="1"/>
  <c r="U29" i="68" s="1" a="1"/>
  <c r="U29" i="68" s="1"/>
  <c r="V29" i="68" s="1" a="1"/>
  <c r="V29" i="68" s="1"/>
  <c r="W29" i="68" s="1" a="1"/>
  <c r="W29" i="68" s="1"/>
  <c r="X29" i="68" s="1" a="1"/>
  <c r="X29" i="68" s="1"/>
  <c r="Y29" i="68" s="1" a="1"/>
  <c r="Y29" i="68" s="1"/>
  <c r="Z29" i="68" s="1" a="1"/>
  <c r="Z29" i="68" s="1"/>
  <c r="AA29" i="68" s="1" a="1"/>
  <c r="AA29" i="68" s="1"/>
  <c r="AB29" i="68" s="1" a="1"/>
  <c r="AB29" i="68" s="1"/>
  <c r="J28" i="68" a="1"/>
  <c r="J28" i="68" s="1"/>
  <c r="K28" i="68" s="1" a="1"/>
  <c r="K28" i="68" s="1"/>
  <c r="L28" i="68" s="1" a="1"/>
  <c r="L28" i="68" s="1"/>
  <c r="M28" i="68" s="1" a="1"/>
  <c r="M28" i="68" s="1"/>
  <c r="N28" i="68" s="1" a="1"/>
  <c r="N28" i="68" s="1"/>
  <c r="O28" i="68" s="1" a="1"/>
  <c r="O28" i="68" s="1"/>
  <c r="P28" i="68" s="1" a="1"/>
  <c r="P28" i="68" s="1"/>
  <c r="Q28" i="68" s="1" a="1"/>
  <c r="Q28" i="68" s="1"/>
  <c r="R28" i="68" s="1" a="1"/>
  <c r="R28" i="68" s="1"/>
  <c r="S28" i="68" s="1" a="1"/>
  <c r="S28" i="68" s="1"/>
  <c r="T28" i="68" s="1" a="1"/>
  <c r="T28" i="68" s="1"/>
  <c r="U28" i="68" s="1" a="1"/>
  <c r="U28" i="68" s="1"/>
  <c r="V28" i="68" s="1" a="1"/>
  <c r="V28" i="68" s="1"/>
  <c r="W28" i="68" s="1" a="1"/>
  <c r="W28" i="68" s="1"/>
  <c r="X28" i="68" s="1" a="1"/>
  <c r="X28" i="68" s="1"/>
  <c r="Y28" i="68" s="1" a="1"/>
  <c r="Y28" i="68" s="1"/>
  <c r="Z28" i="68" s="1" a="1"/>
  <c r="Z28" i="68" s="1"/>
  <c r="AA28" i="68" s="1" a="1"/>
  <c r="AA28" i="68" s="1"/>
  <c r="AB28" i="68" s="1" a="1"/>
  <c r="AB28" i="68" s="1"/>
  <c r="J27" i="68" a="1"/>
  <c r="J27" i="68" s="1"/>
  <c r="K27" i="68" s="1" a="1"/>
  <c r="K27" i="68" s="1"/>
  <c r="L27" i="68" s="1" a="1"/>
  <c r="L27" i="68" s="1"/>
  <c r="M27" i="68" s="1" a="1"/>
  <c r="M27" i="68" s="1"/>
  <c r="N27" i="68" s="1" a="1"/>
  <c r="N27" i="68" s="1"/>
  <c r="O27" i="68" s="1" a="1"/>
  <c r="O27" i="68" s="1"/>
  <c r="P27" i="68" s="1" a="1"/>
  <c r="P27" i="68" s="1"/>
  <c r="Q27" i="68" s="1" a="1"/>
  <c r="Q27" i="68" s="1"/>
  <c r="R27" i="68" s="1" a="1"/>
  <c r="R27" i="68" s="1"/>
  <c r="S27" i="68" s="1" a="1"/>
  <c r="S27" i="68" s="1"/>
  <c r="T27" i="68" s="1" a="1"/>
  <c r="T27" i="68" s="1"/>
  <c r="U27" i="68" s="1" a="1"/>
  <c r="U27" i="68" s="1"/>
  <c r="V27" i="68" s="1" a="1"/>
  <c r="V27" i="68" s="1"/>
  <c r="W27" i="68" s="1" a="1"/>
  <c r="W27" i="68" s="1"/>
  <c r="X27" i="68" s="1" a="1"/>
  <c r="X27" i="68" s="1"/>
  <c r="Y27" i="68" s="1" a="1"/>
  <c r="Y27" i="68" s="1"/>
  <c r="Z27" i="68" s="1" a="1"/>
  <c r="Z27" i="68" s="1"/>
  <c r="AA27" i="68" s="1" a="1"/>
  <c r="AA27" i="68" s="1"/>
  <c r="AB27" i="68" s="1" a="1"/>
  <c r="AB27" i="68" s="1"/>
  <c r="J26" i="68" a="1"/>
  <c r="J26" i="68" s="1"/>
  <c r="K26" i="68" s="1" a="1"/>
  <c r="K26" i="68" s="1"/>
  <c r="L26" i="68" s="1" a="1"/>
  <c r="L26" i="68" s="1"/>
  <c r="M26" i="68" s="1" a="1"/>
  <c r="M26" i="68" s="1"/>
  <c r="N26" i="68" s="1" a="1"/>
  <c r="N26" i="68" s="1"/>
  <c r="O26" i="68" s="1" a="1"/>
  <c r="O26" i="68" s="1"/>
  <c r="P26" i="68" s="1" a="1"/>
  <c r="P26" i="68" s="1"/>
  <c r="Q26" i="68" s="1" a="1"/>
  <c r="Q26" i="68" s="1"/>
  <c r="R26" i="68" s="1" a="1"/>
  <c r="R26" i="68" s="1"/>
  <c r="S26" i="68" s="1" a="1"/>
  <c r="S26" i="68" s="1"/>
  <c r="T26" i="68" s="1" a="1"/>
  <c r="T26" i="68" s="1"/>
  <c r="U26" i="68" s="1" a="1"/>
  <c r="U26" i="68" s="1"/>
  <c r="V26" i="68" s="1" a="1"/>
  <c r="V26" i="68" s="1"/>
  <c r="W26" i="68" s="1" a="1"/>
  <c r="W26" i="68" s="1"/>
  <c r="X26" i="68" s="1" a="1"/>
  <c r="X26" i="68" s="1"/>
  <c r="Y26" i="68" s="1" a="1"/>
  <c r="Y26" i="68" s="1"/>
  <c r="Z26" i="68" s="1" a="1"/>
  <c r="Z26" i="68" s="1"/>
  <c r="AA26" i="68" s="1" a="1"/>
  <c r="AA26" i="68" s="1"/>
  <c r="AB26" i="68" s="1" a="1"/>
  <c r="AB26" i="68" s="1"/>
  <c r="J25" i="68" a="1"/>
  <c r="J25" i="68" s="1"/>
  <c r="K25" i="68" s="1" a="1"/>
  <c r="K25" i="68" s="1"/>
  <c r="L25" i="68" s="1" a="1"/>
  <c r="L25" i="68" s="1"/>
  <c r="M25" i="68" s="1" a="1"/>
  <c r="M25" i="68" s="1"/>
  <c r="N25" i="68" s="1" a="1"/>
  <c r="N25" i="68" s="1"/>
  <c r="O25" i="68" s="1" a="1"/>
  <c r="O25" i="68" s="1"/>
  <c r="P25" i="68" s="1" a="1"/>
  <c r="P25" i="68" s="1"/>
  <c r="Q25" i="68" s="1" a="1"/>
  <c r="Q25" i="68" s="1"/>
  <c r="R25" i="68" s="1" a="1"/>
  <c r="R25" i="68" s="1"/>
  <c r="S25" i="68" s="1" a="1"/>
  <c r="S25" i="68" s="1"/>
  <c r="T25" i="68" s="1" a="1"/>
  <c r="T25" i="68" s="1"/>
  <c r="U25" i="68" s="1" a="1"/>
  <c r="U25" i="68" s="1"/>
  <c r="V25" i="68" s="1" a="1"/>
  <c r="V25" i="68" s="1"/>
  <c r="W25" i="68" s="1" a="1"/>
  <c r="W25" i="68" s="1"/>
  <c r="X25" i="68" s="1" a="1"/>
  <c r="X25" i="68" s="1"/>
  <c r="Y25" i="68" s="1" a="1"/>
  <c r="Y25" i="68" s="1"/>
  <c r="Z25" i="68" s="1" a="1"/>
  <c r="Z25" i="68" s="1"/>
  <c r="AA25" i="68" s="1" a="1"/>
  <c r="AA25" i="68" s="1"/>
  <c r="AB25" i="68" s="1" a="1"/>
  <c r="AB25" i="68" s="1"/>
  <c r="J24" i="68" a="1"/>
  <c r="J24" i="68" s="1"/>
  <c r="K24" i="68" s="1" a="1"/>
  <c r="K24" i="68" s="1"/>
  <c r="L24" i="68" s="1" a="1"/>
  <c r="L24" i="68" s="1"/>
  <c r="M24" i="68" s="1" a="1"/>
  <c r="M24" i="68" s="1"/>
  <c r="N24" i="68" s="1" a="1"/>
  <c r="N24" i="68" s="1"/>
  <c r="O24" i="68" s="1" a="1"/>
  <c r="O24" i="68" s="1"/>
  <c r="P24" i="68" s="1" a="1"/>
  <c r="P24" i="68" s="1"/>
  <c r="Q24" i="68" s="1" a="1"/>
  <c r="Q24" i="68" s="1"/>
  <c r="R24" i="68" s="1" a="1"/>
  <c r="R24" i="68" s="1"/>
  <c r="S24" i="68" s="1" a="1"/>
  <c r="S24" i="68" s="1"/>
  <c r="T24" i="68" s="1" a="1"/>
  <c r="T24" i="68" s="1"/>
  <c r="U24" i="68" s="1" a="1"/>
  <c r="U24" i="68" s="1"/>
  <c r="V24" i="68" s="1" a="1"/>
  <c r="V24" i="68" s="1"/>
  <c r="W24" i="68" s="1" a="1"/>
  <c r="W24" i="68" s="1"/>
  <c r="X24" i="68" s="1" a="1"/>
  <c r="X24" i="68" s="1"/>
  <c r="Y24" i="68" s="1" a="1"/>
  <c r="Y24" i="68" s="1"/>
  <c r="Z24" i="68" s="1" a="1"/>
  <c r="Z24" i="68" s="1"/>
  <c r="AA24" i="68" s="1" a="1"/>
  <c r="AA24" i="68" s="1"/>
  <c r="AB24" i="68" s="1" a="1"/>
  <c r="AB24" i="68" s="1"/>
  <c r="J23" i="68" a="1"/>
  <c r="J23" i="68" s="1"/>
  <c r="K23" i="68" s="1" a="1"/>
  <c r="K23" i="68" s="1"/>
  <c r="L23" i="68" s="1" a="1"/>
  <c r="L23" i="68" s="1"/>
  <c r="M23" i="68" s="1" a="1"/>
  <c r="M23" i="68" s="1"/>
  <c r="N23" i="68" s="1" a="1"/>
  <c r="N23" i="68" s="1"/>
  <c r="O23" i="68" s="1" a="1"/>
  <c r="O23" i="68" s="1"/>
  <c r="P23" i="68" s="1" a="1"/>
  <c r="P23" i="68" s="1"/>
  <c r="Q23" i="68" s="1" a="1"/>
  <c r="Q23" i="68" s="1"/>
  <c r="R23" i="68" s="1" a="1"/>
  <c r="R23" i="68" s="1"/>
  <c r="S23" i="68" s="1" a="1"/>
  <c r="S23" i="68" s="1"/>
  <c r="T23" i="68" s="1" a="1"/>
  <c r="T23" i="68" s="1"/>
  <c r="U23" i="68" s="1" a="1"/>
  <c r="U23" i="68" s="1"/>
  <c r="V23" i="68" s="1" a="1"/>
  <c r="V23" i="68" s="1"/>
  <c r="W23" i="68" s="1" a="1"/>
  <c r="W23" i="68" s="1"/>
  <c r="X23" i="68" s="1" a="1"/>
  <c r="X23" i="68" s="1"/>
  <c r="Y23" i="68" s="1" a="1"/>
  <c r="Y23" i="68" s="1"/>
  <c r="Z23" i="68" s="1" a="1"/>
  <c r="Z23" i="68" s="1"/>
  <c r="AA23" i="68" s="1" a="1"/>
  <c r="AA23" i="68" s="1"/>
  <c r="AB23" i="68" s="1" a="1"/>
  <c r="AB23" i="68" s="1"/>
  <c r="J22" i="68" a="1"/>
  <c r="J22" i="68" s="1"/>
  <c r="K22" i="68" s="1" a="1"/>
  <c r="K22" i="68" s="1"/>
  <c r="L22" i="68" s="1" a="1"/>
  <c r="L22" i="68" s="1"/>
  <c r="M22" i="68" s="1" a="1"/>
  <c r="M22" i="68" s="1"/>
  <c r="N22" i="68" s="1" a="1"/>
  <c r="N22" i="68" s="1"/>
  <c r="O22" i="68" s="1" a="1"/>
  <c r="O22" i="68" s="1"/>
  <c r="P22" i="68" s="1" a="1"/>
  <c r="P22" i="68" s="1"/>
  <c r="Q22" i="68" s="1" a="1"/>
  <c r="Q22" i="68" s="1"/>
  <c r="R22" i="68" s="1" a="1"/>
  <c r="R22" i="68" s="1"/>
  <c r="S22" i="68" s="1" a="1"/>
  <c r="S22" i="68" s="1"/>
  <c r="T22" i="68" s="1" a="1"/>
  <c r="T22" i="68" s="1"/>
  <c r="U22" i="68" s="1" a="1"/>
  <c r="U22" i="68" s="1"/>
  <c r="V22" i="68" s="1" a="1"/>
  <c r="V22" i="68" s="1"/>
  <c r="W22" i="68" s="1" a="1"/>
  <c r="W22" i="68" s="1"/>
  <c r="X22" i="68" s="1" a="1"/>
  <c r="X22" i="68" s="1"/>
  <c r="Y22" i="68" s="1" a="1"/>
  <c r="Y22" i="68" s="1"/>
  <c r="Z22" i="68" s="1" a="1"/>
  <c r="Z22" i="68" s="1"/>
  <c r="AA22" i="68" s="1" a="1"/>
  <c r="AA22" i="68" s="1"/>
  <c r="AB22" i="68" s="1" a="1"/>
  <c r="AB22" i="68" s="1"/>
  <c r="J21" i="68" a="1"/>
  <c r="J21" i="68" s="1"/>
  <c r="K21" i="68" s="1" a="1"/>
  <c r="K21" i="68" s="1"/>
  <c r="L21" i="68" s="1" a="1"/>
  <c r="L21" i="68" s="1"/>
  <c r="M21" i="68" s="1" a="1"/>
  <c r="M21" i="68" s="1"/>
  <c r="N21" i="68" s="1" a="1"/>
  <c r="N21" i="68" s="1"/>
  <c r="O21" i="68" s="1" a="1"/>
  <c r="O21" i="68" s="1"/>
  <c r="P21" i="68" s="1" a="1"/>
  <c r="P21" i="68" s="1"/>
  <c r="Q21" i="68" s="1" a="1"/>
  <c r="Q21" i="68" s="1"/>
  <c r="R21" i="68" s="1" a="1"/>
  <c r="R21" i="68" s="1"/>
  <c r="S21" i="68" s="1" a="1"/>
  <c r="S21" i="68" s="1"/>
  <c r="T21" i="68" s="1" a="1"/>
  <c r="T21" i="68" s="1"/>
  <c r="U21" i="68" s="1" a="1"/>
  <c r="U21" i="68" s="1"/>
  <c r="V21" i="68" s="1" a="1"/>
  <c r="V21" i="68" s="1"/>
  <c r="W21" i="68" s="1" a="1"/>
  <c r="W21" i="68" s="1"/>
  <c r="X21" i="68" s="1" a="1"/>
  <c r="X21" i="68" s="1"/>
  <c r="Y21" i="68" s="1" a="1"/>
  <c r="Y21" i="68" s="1"/>
  <c r="Z21" i="68" s="1" a="1"/>
  <c r="Z21" i="68" s="1"/>
  <c r="AA21" i="68" s="1" a="1"/>
  <c r="AA21" i="68" s="1"/>
  <c r="AB21" i="68" s="1" a="1"/>
  <c r="AB21" i="68" s="1"/>
  <c r="J20" i="68" a="1"/>
  <c r="J20" i="68" s="1"/>
  <c r="K20" i="68" s="1" a="1"/>
  <c r="K20" i="68" s="1"/>
  <c r="L20" i="68" s="1" a="1"/>
  <c r="L20" i="68" s="1"/>
  <c r="M20" i="68" s="1" a="1"/>
  <c r="M20" i="68" s="1"/>
  <c r="N20" i="68" s="1" a="1"/>
  <c r="N20" i="68" s="1"/>
  <c r="O20" i="68" s="1" a="1"/>
  <c r="O20" i="68" s="1"/>
  <c r="P20" i="68" s="1" a="1"/>
  <c r="P20" i="68" s="1"/>
  <c r="Q20" i="68" s="1" a="1"/>
  <c r="Q20" i="68" s="1"/>
  <c r="R20" i="68" s="1" a="1"/>
  <c r="R20" i="68" s="1"/>
  <c r="S20" i="68" s="1" a="1"/>
  <c r="S20" i="68" s="1"/>
  <c r="T20" i="68" s="1" a="1"/>
  <c r="T20" i="68" s="1"/>
  <c r="U20" i="68" s="1" a="1"/>
  <c r="U20" i="68" s="1"/>
  <c r="V20" i="68" s="1" a="1"/>
  <c r="V20" i="68" s="1"/>
  <c r="W20" i="68" s="1" a="1"/>
  <c r="W20" i="68" s="1"/>
  <c r="X20" i="68" s="1" a="1"/>
  <c r="X20" i="68" s="1"/>
  <c r="Y20" i="68" s="1" a="1"/>
  <c r="Y20" i="68" s="1"/>
  <c r="Z20" i="68" s="1" a="1"/>
  <c r="Z20" i="68" s="1"/>
  <c r="AA20" i="68" s="1" a="1"/>
  <c r="AA20" i="68" s="1"/>
  <c r="AB20" i="68" s="1" a="1"/>
  <c r="AB20" i="68" s="1"/>
  <c r="J19" i="68" a="1"/>
  <c r="J19" i="68" s="1"/>
  <c r="K19" i="68" s="1" a="1"/>
  <c r="K19" i="68" s="1"/>
  <c r="L19" i="68" s="1" a="1"/>
  <c r="L19" i="68" s="1"/>
  <c r="M19" i="68" s="1" a="1"/>
  <c r="M19" i="68" s="1"/>
  <c r="N19" i="68" s="1" a="1"/>
  <c r="N19" i="68" s="1"/>
  <c r="O19" i="68" s="1" a="1"/>
  <c r="O19" i="68" s="1"/>
  <c r="P19" i="68" s="1" a="1"/>
  <c r="P19" i="68" s="1"/>
  <c r="Q19" i="68" s="1" a="1"/>
  <c r="Q19" i="68" s="1"/>
  <c r="R19" i="68" s="1" a="1"/>
  <c r="R19" i="68" s="1"/>
  <c r="S19" i="68" s="1" a="1"/>
  <c r="S19" i="68" s="1"/>
  <c r="T19" i="68" s="1" a="1"/>
  <c r="T19" i="68" s="1"/>
  <c r="U19" i="68" s="1" a="1"/>
  <c r="U19" i="68" s="1"/>
  <c r="V19" i="68" s="1" a="1"/>
  <c r="V19" i="68" s="1"/>
  <c r="W19" i="68" s="1" a="1"/>
  <c r="W19" i="68" s="1"/>
  <c r="X19" i="68" s="1" a="1"/>
  <c r="X19" i="68" s="1"/>
  <c r="Y19" i="68" s="1" a="1"/>
  <c r="Y19" i="68" s="1"/>
  <c r="Z19" i="68" s="1" a="1"/>
  <c r="Z19" i="68" s="1"/>
  <c r="AA19" i="68" s="1" a="1"/>
  <c r="AA19" i="68" s="1"/>
  <c r="AB19" i="68" s="1" a="1"/>
  <c r="AB19" i="68" s="1"/>
  <c r="J18" i="68" a="1"/>
  <c r="J18" i="68" s="1"/>
  <c r="K18" i="68" s="1" a="1"/>
  <c r="K18" i="68" s="1"/>
  <c r="L18" i="68" s="1" a="1"/>
  <c r="L18" i="68" s="1"/>
  <c r="M18" i="68" s="1" a="1"/>
  <c r="M18" i="68" s="1"/>
  <c r="N18" i="68" s="1" a="1"/>
  <c r="N18" i="68" s="1"/>
  <c r="O18" i="68" s="1" a="1"/>
  <c r="O18" i="68" s="1"/>
  <c r="P18" i="68" s="1" a="1"/>
  <c r="P18" i="68" s="1"/>
  <c r="Q18" i="68" s="1" a="1"/>
  <c r="Q18" i="68" s="1"/>
  <c r="R18" i="68" s="1" a="1"/>
  <c r="R18" i="68" s="1"/>
  <c r="S18" i="68" s="1" a="1"/>
  <c r="S18" i="68" s="1"/>
  <c r="T18" i="68" s="1" a="1"/>
  <c r="T18" i="68" s="1"/>
  <c r="U18" i="68" s="1" a="1"/>
  <c r="U18" i="68" s="1"/>
  <c r="V18" i="68" s="1" a="1"/>
  <c r="V18" i="68" s="1"/>
  <c r="W18" i="68" s="1" a="1"/>
  <c r="W18" i="68" s="1"/>
  <c r="X18" i="68" s="1" a="1"/>
  <c r="X18" i="68" s="1"/>
  <c r="Y18" i="68" s="1" a="1"/>
  <c r="Y18" i="68" s="1"/>
  <c r="Z18" i="68" s="1" a="1"/>
  <c r="Z18" i="68" s="1"/>
  <c r="AA18" i="68" s="1" a="1"/>
  <c r="AA18" i="68" s="1"/>
  <c r="AB18" i="68" s="1" a="1"/>
  <c r="AB18" i="68" s="1"/>
  <c r="J17" i="68" a="1"/>
  <c r="J17" i="68" s="1"/>
  <c r="K17" i="68" s="1" a="1"/>
  <c r="K17" i="68" s="1"/>
  <c r="L17" i="68" s="1" a="1"/>
  <c r="L17" i="68" s="1"/>
  <c r="M17" i="68" s="1" a="1"/>
  <c r="M17" i="68" s="1"/>
  <c r="N17" i="68" s="1" a="1"/>
  <c r="N17" i="68" s="1"/>
  <c r="O17" i="68" s="1" a="1"/>
  <c r="O17" i="68" s="1"/>
  <c r="P17" i="68" s="1" a="1"/>
  <c r="P17" i="68" s="1"/>
  <c r="Q17" i="68" s="1" a="1"/>
  <c r="Q17" i="68" s="1"/>
  <c r="R17" i="68" s="1" a="1"/>
  <c r="R17" i="68" s="1"/>
  <c r="S17" i="68" s="1" a="1"/>
  <c r="S17" i="68" s="1"/>
  <c r="T17" i="68" s="1" a="1"/>
  <c r="T17" i="68" s="1"/>
  <c r="U17" i="68" s="1" a="1"/>
  <c r="U17" i="68" s="1"/>
  <c r="V17" i="68" s="1" a="1"/>
  <c r="V17" i="68" s="1"/>
  <c r="W17" i="68" s="1" a="1"/>
  <c r="W17" i="68" s="1"/>
  <c r="X17" i="68" s="1" a="1"/>
  <c r="X17" i="68" s="1"/>
  <c r="Y17" i="68" s="1" a="1"/>
  <c r="Y17" i="68" s="1"/>
  <c r="Z17" i="68" s="1" a="1"/>
  <c r="Z17" i="68" s="1"/>
  <c r="AA17" i="68" s="1" a="1"/>
  <c r="AA17" i="68" s="1"/>
  <c r="AB17" i="68" s="1" a="1"/>
  <c r="AB17" i="68" s="1"/>
  <c r="J16" i="68" a="1"/>
  <c r="J16" i="68" s="1"/>
  <c r="K16" i="68" s="1" a="1"/>
  <c r="K16" i="68" s="1"/>
  <c r="L16" i="68" s="1" a="1"/>
  <c r="L16" i="68" s="1"/>
  <c r="M16" i="68" s="1" a="1"/>
  <c r="M16" i="68" s="1"/>
  <c r="N16" i="68" s="1" a="1"/>
  <c r="N16" i="68" s="1"/>
  <c r="O16" i="68" s="1" a="1"/>
  <c r="O16" i="68" s="1"/>
  <c r="P16" i="68" s="1" a="1"/>
  <c r="P16" i="68" s="1"/>
  <c r="Q16" i="68" s="1" a="1"/>
  <c r="Q16" i="68" s="1"/>
  <c r="R16" i="68" s="1" a="1"/>
  <c r="R16" i="68" s="1"/>
  <c r="S16" i="68" s="1" a="1"/>
  <c r="S16" i="68" s="1"/>
  <c r="T16" i="68" s="1" a="1"/>
  <c r="T16" i="68" s="1"/>
  <c r="U16" i="68" s="1" a="1"/>
  <c r="U16" i="68" s="1"/>
  <c r="V16" i="68" s="1" a="1"/>
  <c r="V16" i="68" s="1"/>
  <c r="W16" i="68" s="1" a="1"/>
  <c r="W16" i="68" s="1"/>
  <c r="X16" i="68" s="1" a="1"/>
  <c r="X16" i="68" s="1"/>
  <c r="Y16" i="68" s="1" a="1"/>
  <c r="Y16" i="68" s="1"/>
  <c r="Z16" i="68" s="1" a="1"/>
  <c r="Z16" i="68" s="1"/>
  <c r="AA16" i="68" s="1" a="1"/>
  <c r="AA16" i="68" s="1"/>
  <c r="AB16" i="68" s="1" a="1"/>
  <c r="AB16" i="68" s="1"/>
  <c r="J15" i="68" a="1"/>
  <c r="J15" i="68" s="1"/>
  <c r="K15" i="68" s="1" a="1"/>
  <c r="K15" i="68" s="1"/>
  <c r="L15" i="68" s="1" a="1"/>
  <c r="L15" i="68" s="1"/>
  <c r="M15" i="68" s="1" a="1"/>
  <c r="M15" i="68" s="1"/>
  <c r="N15" i="68" s="1" a="1"/>
  <c r="N15" i="68" s="1"/>
  <c r="O15" i="68" s="1" a="1"/>
  <c r="O15" i="68" s="1"/>
  <c r="P15" i="68" s="1" a="1"/>
  <c r="P15" i="68" s="1"/>
  <c r="Q15" i="68" s="1" a="1"/>
  <c r="Q15" i="68" s="1"/>
  <c r="R15" i="68" s="1" a="1"/>
  <c r="R15" i="68" s="1"/>
  <c r="S15" i="68" s="1" a="1"/>
  <c r="S15" i="68" s="1"/>
  <c r="T15" i="68" s="1" a="1"/>
  <c r="T15" i="68" s="1"/>
  <c r="U15" i="68" s="1" a="1"/>
  <c r="U15" i="68" s="1"/>
  <c r="V15" i="68" s="1" a="1"/>
  <c r="V15" i="68" s="1"/>
  <c r="W15" i="68" s="1" a="1"/>
  <c r="W15" i="68" s="1"/>
  <c r="X15" i="68" s="1" a="1"/>
  <c r="X15" i="68" s="1"/>
  <c r="Y15" i="68" s="1" a="1"/>
  <c r="Y15" i="68" s="1"/>
  <c r="Z15" i="68" s="1" a="1"/>
  <c r="Z15" i="68" s="1"/>
  <c r="AA15" i="68" s="1" a="1"/>
  <c r="AA15" i="68" s="1"/>
  <c r="AB15" i="68" s="1" a="1"/>
  <c r="AB15" i="68" s="1"/>
  <c r="J14" i="68" a="1"/>
  <c r="J14" i="68" s="1"/>
  <c r="K14" i="68" s="1" a="1"/>
  <c r="K14" i="68" s="1"/>
  <c r="L14" i="68" s="1" a="1"/>
  <c r="L14" i="68" s="1"/>
  <c r="M14" i="68" s="1" a="1"/>
  <c r="M14" i="68" s="1"/>
  <c r="N14" i="68" s="1" a="1"/>
  <c r="N14" i="68" s="1"/>
  <c r="O14" i="68" s="1" a="1"/>
  <c r="O14" i="68" s="1"/>
  <c r="P14" i="68" s="1" a="1"/>
  <c r="P14" i="68" s="1"/>
  <c r="Q14" i="68" s="1" a="1"/>
  <c r="Q14" i="68" s="1"/>
  <c r="R14" i="68" s="1" a="1"/>
  <c r="R14" i="68" s="1"/>
  <c r="S14" i="68" s="1" a="1"/>
  <c r="S14" i="68" s="1"/>
  <c r="T14" i="68" s="1" a="1"/>
  <c r="T14" i="68" s="1"/>
  <c r="U14" i="68" s="1" a="1"/>
  <c r="U14" i="68" s="1"/>
  <c r="V14" i="68" s="1" a="1"/>
  <c r="V14" i="68" s="1"/>
  <c r="W14" i="68" s="1" a="1"/>
  <c r="W14" i="68" s="1"/>
  <c r="X14" i="68" s="1" a="1"/>
  <c r="X14" i="68" s="1"/>
  <c r="Y14" i="68" s="1" a="1"/>
  <c r="Y14" i="68" s="1"/>
  <c r="Z14" i="68" s="1" a="1"/>
  <c r="Z14" i="68" s="1"/>
  <c r="AA14" i="68" s="1" a="1"/>
  <c r="AA14" i="68" s="1"/>
  <c r="AB14" i="68" s="1" a="1"/>
  <c r="AB14" i="68" s="1"/>
  <c r="J13" i="68" a="1"/>
  <c r="J13" i="68" s="1"/>
  <c r="K13" i="68" s="1" a="1"/>
  <c r="K13" i="68" s="1"/>
  <c r="L13" i="68" s="1" a="1"/>
  <c r="L13" i="68" s="1"/>
  <c r="M13" i="68" s="1" a="1"/>
  <c r="M13" i="68" s="1"/>
  <c r="N13" i="68" s="1" a="1"/>
  <c r="N13" i="68" s="1"/>
  <c r="O13" i="68" s="1" a="1"/>
  <c r="O13" i="68" s="1"/>
  <c r="P13" i="68" s="1" a="1"/>
  <c r="P13" i="68" s="1"/>
  <c r="Q13" i="68" s="1" a="1"/>
  <c r="Q13" i="68" s="1"/>
  <c r="R13" i="68" s="1" a="1"/>
  <c r="R13" i="68" s="1"/>
  <c r="S13" i="68" s="1" a="1"/>
  <c r="S13" i="68" s="1"/>
  <c r="T13" i="68" s="1" a="1"/>
  <c r="T13" i="68" s="1"/>
  <c r="U13" i="68" s="1" a="1"/>
  <c r="U13" i="68" s="1"/>
  <c r="V13" i="68" s="1" a="1"/>
  <c r="V13" i="68" s="1"/>
  <c r="W13" i="68" s="1" a="1"/>
  <c r="W13" i="68" s="1"/>
  <c r="X13" i="68" s="1" a="1"/>
  <c r="X13" i="68" s="1"/>
  <c r="Y13" i="68" s="1" a="1"/>
  <c r="Y13" i="68" s="1"/>
  <c r="Z13" i="68" s="1" a="1"/>
  <c r="Z13" i="68" s="1"/>
  <c r="AA13" i="68" s="1" a="1"/>
  <c r="AA13" i="68" s="1"/>
  <c r="AB13" i="68" s="1" a="1"/>
  <c r="AB13" i="68" s="1"/>
  <c r="J12" i="68" a="1"/>
  <c r="J12" i="68" s="1"/>
  <c r="K12" i="68" s="1" a="1"/>
  <c r="K12" i="68" s="1"/>
  <c r="L12" i="68" s="1" a="1"/>
  <c r="L12" i="68" s="1"/>
  <c r="M12" i="68" s="1" a="1"/>
  <c r="M12" i="68" s="1"/>
  <c r="N12" i="68" s="1" a="1"/>
  <c r="N12" i="68" s="1"/>
  <c r="O12" i="68" s="1" a="1"/>
  <c r="O12" i="68" s="1"/>
  <c r="P12" i="68" s="1" a="1"/>
  <c r="P12" i="68" s="1"/>
  <c r="Q12" i="68" s="1" a="1"/>
  <c r="Q12" i="68" s="1"/>
  <c r="R12" i="68" s="1" a="1"/>
  <c r="R12" i="68" s="1"/>
  <c r="S12" i="68" s="1" a="1"/>
  <c r="S12" i="68" s="1"/>
  <c r="T12" i="68" s="1" a="1"/>
  <c r="T12" i="68" s="1"/>
  <c r="U12" i="68" s="1" a="1"/>
  <c r="U12" i="68" s="1"/>
  <c r="V12" i="68" s="1" a="1"/>
  <c r="V12" i="68" s="1"/>
  <c r="W12" i="68" s="1" a="1"/>
  <c r="W12" i="68" s="1"/>
  <c r="X12" i="68" s="1" a="1"/>
  <c r="X12" i="68" s="1"/>
  <c r="Y12" i="68" s="1" a="1"/>
  <c r="Y12" i="68" s="1"/>
  <c r="Z12" i="68" s="1" a="1"/>
  <c r="Z12" i="68" s="1"/>
  <c r="AA12" i="68" s="1" a="1"/>
  <c r="AA12" i="68" s="1"/>
  <c r="AB12" i="68" s="1" a="1"/>
  <c r="AB12" i="68" s="1"/>
  <c r="J11" i="68" a="1"/>
  <c r="J11" i="68" s="1"/>
  <c r="K11" i="68" s="1" a="1"/>
  <c r="K11" i="68" s="1"/>
  <c r="L11" i="68" s="1" a="1"/>
  <c r="L11" i="68" s="1"/>
  <c r="M11" i="68" s="1" a="1"/>
  <c r="M11" i="68" s="1"/>
  <c r="N11" i="68" s="1" a="1"/>
  <c r="N11" i="68" s="1"/>
  <c r="O11" i="68" s="1" a="1"/>
  <c r="O11" i="68" s="1"/>
  <c r="P11" i="68" s="1" a="1"/>
  <c r="P11" i="68" s="1"/>
  <c r="Q11" i="68" s="1" a="1"/>
  <c r="Q11" i="68" s="1"/>
  <c r="R11" i="68" s="1" a="1"/>
  <c r="R11" i="68" s="1"/>
  <c r="S11" i="68" s="1" a="1"/>
  <c r="S11" i="68" s="1"/>
  <c r="T11" i="68" s="1" a="1"/>
  <c r="T11" i="68" s="1"/>
  <c r="U11" i="68" s="1" a="1"/>
  <c r="U11" i="68" s="1"/>
  <c r="V11" i="68" s="1" a="1"/>
  <c r="V11" i="68" s="1"/>
  <c r="W11" i="68" s="1" a="1"/>
  <c r="W11" i="68" s="1"/>
  <c r="X11" i="68" s="1" a="1"/>
  <c r="X11" i="68" s="1"/>
  <c r="Y11" i="68" s="1" a="1"/>
  <c r="Y11" i="68" s="1"/>
  <c r="Z11" i="68" s="1" a="1"/>
  <c r="Z11" i="68" s="1"/>
  <c r="AA11" i="68" s="1" a="1"/>
  <c r="AA11" i="68" s="1"/>
  <c r="AB11" i="68" s="1" a="1"/>
  <c r="AB11" i="68" s="1"/>
  <c r="J10" i="68" a="1"/>
  <c r="J10" i="68" s="1"/>
  <c r="K10" i="68" s="1" a="1"/>
  <c r="K10" i="68" s="1"/>
  <c r="L10" i="68" s="1" a="1"/>
  <c r="L10" i="68" s="1"/>
  <c r="M10" i="68" s="1" a="1"/>
  <c r="M10" i="68" s="1"/>
  <c r="N10" i="68" s="1" a="1"/>
  <c r="N10" i="68" s="1"/>
  <c r="O10" i="68" s="1" a="1"/>
  <c r="O10" i="68" s="1"/>
  <c r="P10" i="68" s="1" a="1"/>
  <c r="P10" i="68" s="1"/>
  <c r="Q10" i="68" s="1" a="1"/>
  <c r="Q10" i="68" s="1"/>
  <c r="R10" i="68" s="1" a="1"/>
  <c r="R10" i="68" s="1"/>
  <c r="S10" i="68" s="1" a="1"/>
  <c r="S10" i="68" s="1"/>
  <c r="T10" i="68" s="1" a="1"/>
  <c r="T10" i="68" s="1"/>
  <c r="U10" i="68" s="1" a="1"/>
  <c r="U10" i="68" s="1"/>
  <c r="V10" i="68" s="1" a="1"/>
  <c r="V10" i="68" s="1"/>
  <c r="W10" i="68" s="1" a="1"/>
  <c r="W10" i="68" s="1"/>
  <c r="X10" i="68" s="1" a="1"/>
  <c r="X10" i="68" s="1"/>
  <c r="Y10" i="68" s="1" a="1"/>
  <c r="Y10" i="68" s="1"/>
  <c r="Z10" i="68" s="1" a="1"/>
  <c r="Z10" i="68" s="1"/>
  <c r="AA10" i="68" s="1" a="1"/>
  <c r="AA10" i="68" s="1"/>
  <c r="AB10" i="68" s="1" a="1"/>
  <c r="AB10" i="68" s="1"/>
  <c r="J9" i="68" a="1"/>
  <c r="J9" i="68" s="1"/>
  <c r="K9" i="68" s="1" a="1"/>
  <c r="K9" i="68" s="1"/>
  <c r="L9" i="68" s="1" a="1"/>
  <c r="L9" i="68" s="1"/>
  <c r="M9" i="68" s="1" a="1"/>
  <c r="M9" i="68" s="1"/>
  <c r="N9" i="68" s="1" a="1"/>
  <c r="N9" i="68" s="1"/>
  <c r="O9" i="68" s="1" a="1"/>
  <c r="O9" i="68" s="1"/>
  <c r="P9" i="68" s="1" a="1"/>
  <c r="P9" i="68" s="1"/>
  <c r="Q9" i="68" s="1" a="1"/>
  <c r="Q9" i="68" s="1"/>
  <c r="R9" i="68" s="1" a="1"/>
  <c r="R9" i="68" s="1"/>
  <c r="S9" i="68" s="1" a="1"/>
  <c r="S9" i="68" s="1"/>
  <c r="T9" i="68" s="1" a="1"/>
  <c r="T9" i="68" s="1"/>
  <c r="U9" i="68" s="1" a="1"/>
  <c r="U9" i="68" s="1"/>
  <c r="V9" i="68" s="1" a="1"/>
  <c r="V9" i="68" s="1"/>
  <c r="W9" i="68" s="1" a="1"/>
  <c r="W9" i="68" s="1"/>
  <c r="X9" i="68" s="1" a="1"/>
  <c r="X9" i="68" s="1"/>
  <c r="Y9" i="68" s="1" a="1"/>
  <c r="Y9" i="68" s="1"/>
  <c r="Z9" i="68" s="1" a="1"/>
  <c r="Z9" i="68" s="1"/>
  <c r="AA9" i="68" s="1" a="1"/>
  <c r="AA9" i="68" s="1"/>
  <c r="AB9" i="68" s="1" a="1"/>
  <c r="AB9" i="68" s="1"/>
  <c r="J8" i="68" a="1"/>
  <c r="J8" i="68" s="1"/>
  <c r="K8" i="68" s="1" a="1"/>
  <c r="K8" i="68" s="1"/>
  <c r="L8" i="68" s="1" a="1"/>
  <c r="L8" i="68" s="1"/>
  <c r="M8" i="68" s="1" a="1"/>
  <c r="M8" i="68" s="1"/>
  <c r="N8" i="68" s="1" a="1"/>
  <c r="N8" i="68" s="1"/>
  <c r="O8" i="68" s="1" a="1"/>
  <c r="O8" i="68" s="1"/>
  <c r="P8" i="68" s="1" a="1"/>
  <c r="P8" i="68" s="1"/>
  <c r="Q8" i="68" s="1" a="1"/>
  <c r="Q8" i="68" s="1"/>
  <c r="R8" i="68" s="1" a="1"/>
  <c r="R8" i="68" s="1"/>
  <c r="S8" i="68" s="1" a="1"/>
  <c r="S8" i="68" s="1"/>
  <c r="T8" i="68" s="1" a="1"/>
  <c r="T8" i="68" s="1"/>
  <c r="U8" i="68" s="1" a="1"/>
  <c r="U8" i="68" s="1"/>
  <c r="V8" i="68" s="1" a="1"/>
  <c r="V8" i="68" s="1"/>
  <c r="W8" i="68" s="1" a="1"/>
  <c r="W8" i="68" s="1"/>
  <c r="X8" i="68" s="1" a="1"/>
  <c r="X8" i="68" s="1"/>
  <c r="Y8" i="68" s="1" a="1"/>
  <c r="Y8" i="68" s="1"/>
  <c r="Z8" i="68" s="1" a="1"/>
  <c r="Z8" i="68" s="1"/>
  <c r="AA8" i="68" s="1" a="1"/>
  <c r="AA8" i="68" s="1"/>
  <c r="AB8" i="68" s="1" a="1"/>
  <c r="AB8" i="68" s="1"/>
  <c r="J7" i="68" a="1"/>
  <c r="J7" i="68" s="1"/>
  <c r="K7" i="68" s="1" a="1"/>
  <c r="K7" i="68" s="1"/>
  <c r="L7" i="68" s="1" a="1"/>
  <c r="L7" i="68" s="1"/>
  <c r="M7" i="68" s="1" a="1"/>
  <c r="M7" i="68" s="1"/>
  <c r="N7" i="68" s="1" a="1"/>
  <c r="N7" i="68" s="1"/>
  <c r="O7" i="68" s="1" a="1"/>
  <c r="O7" i="68" s="1"/>
  <c r="P7" i="68" s="1" a="1"/>
  <c r="P7" i="68" s="1"/>
  <c r="Q7" i="68" s="1" a="1"/>
  <c r="Q7" i="68" s="1"/>
  <c r="R7" i="68" s="1" a="1"/>
  <c r="R7" i="68" s="1"/>
  <c r="S7" i="68" s="1" a="1"/>
  <c r="S7" i="68" s="1"/>
  <c r="T7" i="68" s="1" a="1"/>
  <c r="T7" i="68" s="1"/>
  <c r="U7" i="68" s="1" a="1"/>
  <c r="U7" i="68" s="1"/>
  <c r="V7" i="68" s="1" a="1"/>
  <c r="V7" i="68" s="1"/>
  <c r="W7" i="68" s="1" a="1"/>
  <c r="W7" i="68" s="1"/>
  <c r="X7" i="68" s="1" a="1"/>
  <c r="X7" i="68" s="1"/>
  <c r="Y7" i="68" s="1" a="1"/>
  <c r="Y7" i="68" s="1"/>
  <c r="Z7" i="68" s="1" a="1"/>
  <c r="Z7" i="68" s="1"/>
  <c r="AA7" i="68" s="1" a="1"/>
  <c r="AA7" i="68" s="1"/>
  <c r="AB7" i="68" s="1" a="1"/>
  <c r="AB7" i="68" s="1"/>
  <c r="K6" i="68" a="1"/>
  <c r="K6" i="68" s="1"/>
  <c r="L6" i="68" s="1" a="1"/>
  <c r="L6" i="68" s="1"/>
  <c r="M6" i="68" s="1" a="1"/>
  <c r="M6" i="68" s="1"/>
  <c r="N6" i="68" s="1" a="1"/>
  <c r="N6" i="68" s="1"/>
  <c r="O6" i="68" s="1" a="1"/>
  <c r="O6" i="68" s="1"/>
  <c r="P6" i="68" s="1" a="1"/>
  <c r="P6" i="68" s="1"/>
  <c r="Q6" i="68" s="1" a="1"/>
  <c r="Q6" i="68" s="1"/>
  <c r="R6" i="68" s="1" a="1"/>
  <c r="R6" i="68" s="1"/>
  <c r="S6" i="68" s="1" a="1"/>
  <c r="S6" i="68" s="1"/>
  <c r="T6" i="68" s="1" a="1"/>
  <c r="T6" i="68" s="1"/>
  <c r="U6" i="68" s="1" a="1"/>
  <c r="U6" i="68" s="1"/>
  <c r="V6" i="68" s="1" a="1"/>
  <c r="V6" i="68" s="1"/>
  <c r="W6" i="68" s="1" a="1"/>
  <c r="W6" i="68" s="1"/>
  <c r="X6" i="68" s="1" a="1"/>
  <c r="X6" i="68" s="1"/>
  <c r="Y6" i="68" s="1" a="1"/>
  <c r="Y6" i="68" s="1"/>
  <c r="Z6" i="68" s="1" a="1"/>
  <c r="Z6" i="68" s="1"/>
  <c r="AA6" i="68" s="1" a="1"/>
  <c r="AA6" i="68" s="1"/>
  <c r="AB6" i="68" s="1" a="1"/>
  <c r="AB6" i="68" s="1"/>
  <c r="N127" i="105" a="1"/>
  <c r="N127" i="105" s="1"/>
  <c r="N128" i="105" a="1"/>
  <c r="N128" i="105" s="1"/>
  <c r="E5" i="105"/>
  <c r="D5" i="105" a="1"/>
  <c r="D5" i="105" s="1"/>
  <c r="E6" i="105"/>
  <c r="D6" i="105" a="1"/>
  <c r="D6" i="105" s="1"/>
  <c r="AC9" i="80"/>
  <c r="AD9" i="80"/>
  <c r="AE9" i="80"/>
  <c r="AF9" i="80"/>
  <c r="AC10" i="80"/>
  <c r="AD10" i="80"/>
  <c r="AE10" i="80"/>
  <c r="AF10" i="80"/>
  <c r="AC11" i="80"/>
  <c r="AD11" i="80"/>
  <c r="AE11" i="80"/>
  <c r="AF11" i="80"/>
  <c r="K34" i="65"/>
  <c r="F196" i="105" l="1"/>
  <c r="F197" i="105" l="1"/>
  <c r="K5" i="65"/>
  <c r="L5" i="65" s="1"/>
  <c r="K114" i="65"/>
  <c r="K113" i="65"/>
  <c r="K112" i="65"/>
  <c r="K111" i="65"/>
  <c r="K110" i="65"/>
  <c r="K109" i="65"/>
  <c r="K108" i="65"/>
  <c r="K107" i="65"/>
  <c r="K106" i="65"/>
  <c r="K105" i="65"/>
  <c r="K104" i="65"/>
  <c r="K103" i="65"/>
  <c r="K102" i="65"/>
  <c r="K101" i="65"/>
  <c r="K100" i="65"/>
  <c r="K99" i="65"/>
  <c r="K98" i="65"/>
  <c r="K97" i="65"/>
  <c r="K96" i="65"/>
  <c r="K95" i="65"/>
  <c r="K94" i="65"/>
  <c r="F38" i="105" s="1" a="1"/>
  <c r="F38" i="105" s="1"/>
  <c r="K93" i="65"/>
  <c r="F37" i="105" s="1" a="1"/>
  <c r="F37" i="105" s="1"/>
  <c r="K92" i="65"/>
  <c r="F36" i="105" s="1" a="1"/>
  <c r="F36" i="105" s="1"/>
  <c r="K91" i="65"/>
  <c r="K90" i="65"/>
  <c r="K86" i="65"/>
  <c r="K85" i="65"/>
  <c r="K84" i="65"/>
  <c r="K83" i="65"/>
  <c r="K82" i="65"/>
  <c r="K81" i="65"/>
  <c r="K80" i="65"/>
  <c r="K79" i="65"/>
  <c r="K78" i="65"/>
  <c r="K77" i="65"/>
  <c r="K76" i="65"/>
  <c r="K75" i="65"/>
  <c r="K74" i="65"/>
  <c r="K73" i="65"/>
  <c r="K72" i="65"/>
  <c r="K71" i="65"/>
  <c r="K70" i="65"/>
  <c r="K69" i="65"/>
  <c r="K68" i="65"/>
  <c r="K67" i="65"/>
  <c r="K66" i="65"/>
  <c r="E38" i="105" s="1" a="1"/>
  <c r="E38" i="105" s="1"/>
  <c r="K65" i="65"/>
  <c r="E37" i="105" s="1" a="1"/>
  <c r="E37" i="105" s="1"/>
  <c r="K64" i="65"/>
  <c r="E36" i="105" s="1" a="1"/>
  <c r="E36" i="105" s="1"/>
  <c r="K63" i="65"/>
  <c r="K62" i="65"/>
  <c r="K35" i="65"/>
  <c r="K36" i="65"/>
  <c r="D36" i="105" s="1" a="1"/>
  <c r="D36" i="105" s="1"/>
  <c r="K37" i="65"/>
  <c r="D37" i="105" s="1" a="1"/>
  <c r="D37" i="105" s="1"/>
  <c r="K38" i="65"/>
  <c r="D38" i="105" s="1" a="1"/>
  <c r="D38" i="105" s="1"/>
  <c r="K39" i="65"/>
  <c r="K40" i="65"/>
  <c r="K41" i="65"/>
  <c r="K42" i="65"/>
  <c r="K43" i="65"/>
  <c r="K44" i="65"/>
  <c r="K45" i="65"/>
  <c r="K46" i="65"/>
  <c r="K47" i="65"/>
  <c r="K48" i="65"/>
  <c r="K49" i="65"/>
  <c r="K50" i="65"/>
  <c r="K51" i="65"/>
  <c r="K52" i="65"/>
  <c r="K53" i="65"/>
  <c r="K54" i="65"/>
  <c r="K26" i="65" s="1"/>
  <c r="K55" i="65"/>
  <c r="K56" i="65"/>
  <c r="K57" i="65"/>
  <c r="K58" i="65"/>
  <c r="E8" i="105"/>
  <c r="E9" i="105"/>
  <c r="E10" i="105"/>
  <c r="E11" i="105"/>
  <c r="E12" i="105"/>
  <c r="E13" i="105"/>
  <c r="E14" i="105"/>
  <c r="E15" i="105"/>
  <c r="E16" i="105"/>
  <c r="E17" i="105"/>
  <c r="E18" i="105"/>
  <c r="E19" i="105"/>
  <c r="E20" i="105"/>
  <c r="E21" i="105"/>
  <c r="E22" i="105"/>
  <c r="E23" i="105"/>
  <c r="E24" i="105"/>
  <c r="E25" i="105"/>
  <c r="E26" i="105"/>
  <c r="E27" i="105"/>
  <c r="E7" i="105"/>
  <c r="K6" i="65" l="1"/>
  <c r="L6" i="65" s="1"/>
  <c r="K13" i="65"/>
  <c r="G41" i="105" s="1" a="1"/>
  <c r="G41" i="105" s="1"/>
  <c r="K16" i="65"/>
  <c r="F13" i="105" s="1" a="1"/>
  <c r="F13" i="105" s="1"/>
  <c r="K25" i="65"/>
  <c r="L25" i="65" s="1"/>
  <c r="K24" i="65"/>
  <c r="G52" i="105" s="1" a="1"/>
  <c r="G52" i="105" s="1"/>
  <c r="K19" i="65"/>
  <c r="L19" i="65" s="1"/>
  <c r="K7" i="65"/>
  <c r="L7" i="65" s="1"/>
  <c r="K8" i="65"/>
  <c r="K14" i="65"/>
  <c r="L14" i="65" s="1"/>
  <c r="F21" i="105" a="1"/>
  <c r="F21" i="105" s="1"/>
  <c r="G53" i="105" a="1"/>
  <c r="G53" i="105" s="1"/>
  <c r="F10" i="105" a="1"/>
  <c r="F10" i="105" s="1"/>
  <c r="G54" i="105" a="1"/>
  <c r="G54" i="105" s="1"/>
  <c r="F23" i="105" a="1"/>
  <c r="F23" i="105" s="1"/>
  <c r="L26" i="65"/>
  <c r="F50" i="105" a="1"/>
  <c r="F50" i="105" s="1"/>
  <c r="D56" i="105" a="1"/>
  <c r="D56" i="105" s="1"/>
  <c r="D54" i="105" a="1"/>
  <c r="D54" i="105" s="1"/>
  <c r="X9" i="80"/>
  <c r="D40" i="105" a="1"/>
  <c r="D40" i="105" s="1"/>
  <c r="E40" i="105" a="1"/>
  <c r="E40" i="105" s="1"/>
  <c r="E52" i="105" a="1"/>
  <c r="E52" i="105" s="1"/>
  <c r="V10" i="80"/>
  <c r="F51" i="105" a="1"/>
  <c r="F51" i="105" s="1"/>
  <c r="D51" i="105" a="1"/>
  <c r="D51" i="105" s="1"/>
  <c r="D39" i="105" a="1"/>
  <c r="D39" i="105" s="1"/>
  <c r="D168" i="105" a="1"/>
  <c r="D168" i="105" s="1"/>
  <c r="F168" i="105" s="1"/>
  <c r="E41" i="105" a="1"/>
  <c r="E41" i="105" s="1"/>
  <c r="K10" i="80"/>
  <c r="E53" i="105" a="1"/>
  <c r="E53" i="105" s="1"/>
  <c r="W10" i="80"/>
  <c r="F40" i="105" a="1"/>
  <c r="F40" i="105" s="1"/>
  <c r="F52" i="105" a="1"/>
  <c r="F52" i="105" s="1"/>
  <c r="V11" i="80"/>
  <c r="K12" i="65"/>
  <c r="J9" i="80" s="1"/>
  <c r="D50" i="105" a="1"/>
  <c r="D50" i="105" s="1"/>
  <c r="E42" i="105" a="1"/>
  <c r="E42" i="105" s="1"/>
  <c r="E54" i="105" a="1"/>
  <c r="E54" i="105" s="1"/>
  <c r="X10" i="80"/>
  <c r="F41" i="105" a="1"/>
  <c r="F41" i="105" s="1"/>
  <c r="K11" i="80"/>
  <c r="F53" i="105" a="1"/>
  <c r="F53" i="105" s="1"/>
  <c r="W11" i="80"/>
  <c r="K23" i="65"/>
  <c r="K11" i="65"/>
  <c r="I11" i="80" s="1"/>
  <c r="D43" i="105" a="1"/>
  <c r="D43" i="105" s="1"/>
  <c r="D53" i="105" a="1"/>
  <c r="D53" i="105" s="1"/>
  <c r="W9" i="80"/>
  <c r="D41" i="105" a="1"/>
  <c r="D41" i="105" s="1"/>
  <c r="K9" i="80"/>
  <c r="E39" i="105" a="1"/>
  <c r="E39" i="105" s="1"/>
  <c r="D169" i="105" a="1"/>
  <c r="D169" i="105" s="1"/>
  <c r="E51" i="105" a="1"/>
  <c r="E51" i="105" s="1"/>
  <c r="U10" i="80"/>
  <c r="F39" i="105" a="1"/>
  <c r="F39" i="105" s="1"/>
  <c r="D170" i="105" a="1"/>
  <c r="D170" i="105" s="1"/>
  <c r="D49" i="105" a="1"/>
  <c r="D49" i="105" s="1"/>
  <c r="E43" i="105" a="1"/>
  <c r="E43" i="105" s="1"/>
  <c r="E55" i="105" a="1"/>
  <c r="E55" i="105" s="1"/>
  <c r="F42" i="105" a="1"/>
  <c r="F42" i="105" s="1"/>
  <c r="L11" i="80"/>
  <c r="F54" i="105" a="1"/>
  <c r="F54" i="105" s="1"/>
  <c r="X11" i="80"/>
  <c r="K22" i="65"/>
  <c r="T11" i="80" s="1"/>
  <c r="K10" i="65"/>
  <c r="E44" i="105" a="1"/>
  <c r="E44" i="105" s="1"/>
  <c r="N10" i="80"/>
  <c r="E56" i="105" a="1"/>
  <c r="E56" i="105" s="1"/>
  <c r="F43" i="105" a="1"/>
  <c r="F43" i="105" s="1"/>
  <c r="F55" i="105" a="1"/>
  <c r="F55" i="105" s="1"/>
  <c r="K21" i="65"/>
  <c r="S9" i="80" s="1"/>
  <c r="K9" i="65"/>
  <c r="D55" i="105" a="1"/>
  <c r="D55" i="105" s="1"/>
  <c r="D42" i="105" a="1"/>
  <c r="D42" i="105" s="1"/>
  <c r="L9" i="80"/>
  <c r="E50" i="105" a="1"/>
  <c r="E50" i="105" s="1"/>
  <c r="G36" i="105" a="1"/>
  <c r="G36" i="105" s="1"/>
  <c r="F5" i="105" a="1"/>
  <c r="F5" i="105" s="1"/>
  <c r="D52" i="105" a="1"/>
  <c r="D52" i="105" s="1"/>
  <c r="V9" i="80"/>
  <c r="D48" i="105" a="1"/>
  <c r="D48" i="105" s="1"/>
  <c r="D47" i="105" a="1"/>
  <c r="D47" i="105" s="1"/>
  <c r="Q9" i="80"/>
  <c r="E45" i="105" a="1"/>
  <c r="E45" i="105" s="1"/>
  <c r="E57" i="105" a="1"/>
  <c r="E57" i="105" s="1"/>
  <c r="F44" i="105" a="1"/>
  <c r="F44" i="105" s="1"/>
  <c r="N11" i="80"/>
  <c r="F56" i="105" a="1"/>
  <c r="F56" i="105" s="1"/>
  <c r="K20" i="65"/>
  <c r="R10" i="80" s="1"/>
  <c r="D58" i="105" a="1"/>
  <c r="D58" i="105" s="1"/>
  <c r="D46" i="105" a="1"/>
  <c r="D46" i="105" s="1"/>
  <c r="E46" i="105" a="1"/>
  <c r="E46" i="105" s="1"/>
  <c r="E58" i="105" a="1"/>
  <c r="E58" i="105" s="1"/>
  <c r="F45" i="105" a="1"/>
  <c r="F45" i="105" s="1"/>
  <c r="F57" i="105" a="1"/>
  <c r="F57" i="105" s="1"/>
  <c r="D57" i="105" a="1"/>
  <c r="D57" i="105" s="1"/>
  <c r="D45" i="105" a="1"/>
  <c r="D45" i="105" s="1"/>
  <c r="E47" i="105" a="1"/>
  <c r="E47" i="105" s="1"/>
  <c r="Q10" i="80"/>
  <c r="F46" i="105" a="1"/>
  <c r="F46" i="105" s="1"/>
  <c r="F58" i="105" a="1"/>
  <c r="F58" i="105" s="1"/>
  <c r="K30" i="65"/>
  <c r="K18" i="65"/>
  <c r="E48" i="105" a="1"/>
  <c r="E48" i="105" s="1"/>
  <c r="F47" i="105" a="1"/>
  <c r="F47" i="105" s="1"/>
  <c r="Q11" i="80"/>
  <c r="K29" i="65"/>
  <c r="AA11" i="80" s="1"/>
  <c r="K17" i="65"/>
  <c r="O11" i="80" s="1"/>
  <c r="L8" i="65"/>
  <c r="E49" i="105" a="1"/>
  <c r="E49" i="105" s="1"/>
  <c r="F48" i="105" a="1"/>
  <c r="F48" i="105" s="1"/>
  <c r="K28" i="65"/>
  <c r="Z10" i="80" s="1"/>
  <c r="D44" i="105" a="1"/>
  <c r="D44" i="105" s="1"/>
  <c r="N9" i="80"/>
  <c r="F49" i="105" a="1"/>
  <c r="F49" i="105" s="1"/>
  <c r="S11" i="80"/>
  <c r="K27" i="65"/>
  <c r="Y11" i="80" s="1"/>
  <c r="K15" i="65"/>
  <c r="M10" i="80" s="1"/>
  <c r="F198" i="105"/>
  <c r="H84" i="102"/>
  <c r="I84" i="102"/>
  <c r="I83" i="102"/>
  <c r="H83" i="102"/>
  <c r="G180" i="105"/>
  <c r="G179" i="105"/>
  <c r="R11" i="80" l="1"/>
  <c r="S10" i="80"/>
  <c r="L10" i="80"/>
  <c r="L24" i="65"/>
  <c r="F16" i="105" a="1"/>
  <c r="F16" i="105" s="1"/>
  <c r="F22" i="105" a="1"/>
  <c r="F22" i="105" s="1"/>
  <c r="L16" i="65"/>
  <c r="G44" i="105" a="1"/>
  <c r="G44" i="105" s="1"/>
  <c r="L13" i="65"/>
  <c r="G47" i="105" a="1"/>
  <c r="G47" i="105" s="1"/>
  <c r="J11" i="80"/>
  <c r="G181" i="105"/>
  <c r="J10" i="80"/>
  <c r="I10" i="80"/>
  <c r="Z11" i="80"/>
  <c r="T10" i="80"/>
  <c r="Y9" i="80"/>
  <c r="G42" i="105" a="1"/>
  <c r="G42" i="105" s="1"/>
  <c r="F11" i="105" a="1"/>
  <c r="F11" i="105" s="1"/>
  <c r="O10" i="80"/>
  <c r="T9" i="80"/>
  <c r="I9" i="80"/>
  <c r="AA10" i="80"/>
  <c r="G38" i="105" a="1"/>
  <c r="G38" i="105" s="1"/>
  <c r="F7" i="105" a="1"/>
  <c r="F7" i="105" s="1"/>
  <c r="L10" i="65"/>
  <c r="F25" i="105" a="1"/>
  <c r="F25" i="105" s="1"/>
  <c r="G56" i="105" a="1"/>
  <c r="G56" i="105" s="1"/>
  <c r="L28" i="65"/>
  <c r="G46" i="105" a="1"/>
  <c r="G46" i="105" s="1"/>
  <c r="L18" i="65"/>
  <c r="F15" i="105" a="1"/>
  <c r="F15" i="105" s="1"/>
  <c r="G48" i="105" a="1"/>
  <c r="G48" i="105" s="1"/>
  <c r="L20" i="65"/>
  <c r="F17" i="105" a="1"/>
  <c r="F17" i="105" s="1"/>
  <c r="G49" i="105" a="1"/>
  <c r="G49" i="105" s="1"/>
  <c r="L21" i="65"/>
  <c r="F18" i="105" a="1"/>
  <c r="F18" i="105" s="1"/>
  <c r="G51" i="105" a="1"/>
  <c r="G51" i="105" s="1"/>
  <c r="L23" i="65"/>
  <c r="F20" i="105" a="1"/>
  <c r="F20" i="105" s="1"/>
  <c r="T18" i="103"/>
  <c r="K127" i="105"/>
  <c r="G5" i="105" a="1"/>
  <c r="G5" i="105" s="1"/>
  <c r="G58" i="105" a="1"/>
  <c r="G58" i="105" s="1"/>
  <c r="L30" i="65"/>
  <c r="F27" i="105" a="1"/>
  <c r="F27" i="105" s="1"/>
  <c r="U11" i="80"/>
  <c r="AB11" i="80"/>
  <c r="F12" i="105" a="1"/>
  <c r="F12" i="105" s="1"/>
  <c r="G43" i="105" a="1"/>
  <c r="G43" i="105" s="1"/>
  <c r="L15" i="65"/>
  <c r="G45" i="105" a="1"/>
  <c r="G45" i="105" s="1"/>
  <c r="F14" i="105" a="1"/>
  <c r="F14" i="105" s="1"/>
  <c r="L17" i="65"/>
  <c r="F24" i="105" a="1"/>
  <c r="F24" i="105" s="1"/>
  <c r="G55" i="105" a="1"/>
  <c r="G55" i="105" s="1"/>
  <c r="L27" i="65"/>
  <c r="F26" i="105" a="1"/>
  <c r="F26" i="105" s="1"/>
  <c r="G57" i="105" a="1"/>
  <c r="G57" i="105" s="1"/>
  <c r="L29" i="65"/>
  <c r="M11" i="80"/>
  <c r="Y10" i="80"/>
  <c r="P11" i="80"/>
  <c r="AB10" i="80"/>
  <c r="P10" i="80"/>
  <c r="O9" i="80"/>
  <c r="P9" i="80"/>
  <c r="M9" i="80"/>
  <c r="AA9" i="80"/>
  <c r="AB9" i="80"/>
  <c r="G50" i="105" a="1"/>
  <c r="G50" i="105" s="1"/>
  <c r="L22" i="65"/>
  <c r="F19" i="105" a="1"/>
  <c r="F19" i="105" s="1"/>
  <c r="R9" i="80"/>
  <c r="G37" i="105" a="1"/>
  <c r="G37" i="105" s="1"/>
  <c r="F6" i="105" a="1"/>
  <c r="F6" i="105" s="1"/>
  <c r="L9" i="65"/>
  <c r="F8" i="105" a="1"/>
  <c r="F8" i="105" s="1"/>
  <c r="G39" i="105" a="1"/>
  <c r="G39" i="105" s="1"/>
  <c r="L11" i="65"/>
  <c r="F9" i="105" a="1"/>
  <c r="F9" i="105" s="1"/>
  <c r="G40" i="105" a="1"/>
  <c r="G40" i="105" s="1"/>
  <c r="L12" i="65"/>
  <c r="U9" i="80"/>
  <c r="Z9" i="80"/>
  <c r="F199" i="105"/>
  <c r="D279" i="105" a="1"/>
  <c r="D279" i="105" s="1"/>
  <c r="T19" i="103" l="1"/>
  <c r="G6" i="105" a="1"/>
  <c r="G6" i="105" s="1"/>
  <c r="K128" i="105"/>
  <c r="F200" i="105"/>
  <c r="P94" i="65"/>
  <c r="P66" i="65"/>
  <c r="P38" i="65"/>
  <c r="F201" i="105" l="1"/>
  <c r="H276" i="105"/>
  <c r="G276" i="105"/>
  <c r="C304" i="105"/>
  <c r="C303" i="105"/>
  <c r="E279" i="105" a="1"/>
  <c r="E279" i="105" s="1"/>
  <c r="F279" i="105" a="1"/>
  <c r="F279" i="105" s="1"/>
  <c r="E280" i="105" a="1"/>
  <c r="E280" i="105" s="1"/>
  <c r="F280" i="105" a="1"/>
  <c r="F280" i="105" s="1"/>
  <c r="E281" i="105" a="1"/>
  <c r="E281" i="105" s="1"/>
  <c r="F281" i="105" a="1"/>
  <c r="F281" i="105" s="1"/>
  <c r="E282" i="105" a="1"/>
  <c r="E282" i="105" s="1"/>
  <c r="F282" i="105" a="1"/>
  <c r="F282" i="105" s="1"/>
  <c r="E283" i="105" a="1"/>
  <c r="E283" i="105" s="1"/>
  <c r="F283" i="105" a="1"/>
  <c r="F283" i="105" s="1"/>
  <c r="E284" i="105" a="1"/>
  <c r="E284" i="105" s="1"/>
  <c r="F284" i="105" a="1"/>
  <c r="F284" i="105" s="1"/>
  <c r="E285" i="105" a="1"/>
  <c r="E285" i="105" s="1"/>
  <c r="F285" i="105" a="1"/>
  <c r="F285" i="105" s="1"/>
  <c r="E286" i="105" a="1"/>
  <c r="E286" i="105" s="1"/>
  <c r="F286" i="105" a="1"/>
  <c r="F286" i="105" s="1"/>
  <c r="E287" i="105" a="1"/>
  <c r="E287" i="105" s="1"/>
  <c r="F287" i="105" a="1"/>
  <c r="F287" i="105" s="1"/>
  <c r="E288" i="105" a="1"/>
  <c r="E288" i="105" s="1"/>
  <c r="F288" i="105" a="1"/>
  <c r="F288" i="105" s="1"/>
  <c r="E289" i="105" a="1"/>
  <c r="E289" i="105" s="1"/>
  <c r="F289" i="105" a="1"/>
  <c r="F289" i="105" s="1"/>
  <c r="E290" i="105" a="1"/>
  <c r="E290" i="105" s="1"/>
  <c r="F290" i="105" a="1"/>
  <c r="F290" i="105" s="1"/>
  <c r="E291" i="105" a="1"/>
  <c r="E291" i="105" s="1"/>
  <c r="F291" i="105" a="1"/>
  <c r="F291" i="105" s="1"/>
  <c r="E292" i="105" a="1"/>
  <c r="E292" i="105" s="1"/>
  <c r="F292" i="105" a="1"/>
  <c r="F292" i="105" s="1"/>
  <c r="E293" i="105" a="1"/>
  <c r="E293" i="105" s="1"/>
  <c r="F293" i="105" a="1"/>
  <c r="F293" i="105" s="1"/>
  <c r="E294" i="105" a="1"/>
  <c r="E294" i="105" s="1"/>
  <c r="F294" i="105" a="1"/>
  <c r="F294" i="105" s="1"/>
  <c r="E295" i="105" a="1"/>
  <c r="E295" i="105" s="1"/>
  <c r="F295" i="105" a="1"/>
  <c r="F295" i="105" s="1"/>
  <c r="E296" i="105" a="1"/>
  <c r="E296" i="105" s="1"/>
  <c r="F296" i="105" a="1"/>
  <c r="F296" i="105" s="1"/>
  <c r="E297" i="105" a="1"/>
  <c r="E297" i="105" s="1"/>
  <c r="F297" i="105" a="1"/>
  <c r="F297" i="105" s="1"/>
  <c r="E298" i="105" a="1"/>
  <c r="E298" i="105" s="1"/>
  <c r="F298" i="105" a="1"/>
  <c r="F298" i="105" s="1"/>
  <c r="E299" i="105" a="1"/>
  <c r="E299" i="105" s="1"/>
  <c r="F299" i="105" a="1"/>
  <c r="F299" i="105" s="1"/>
  <c r="D280" i="105" a="1"/>
  <c r="D280" i="105" s="1"/>
  <c r="D281" i="105" a="1"/>
  <c r="D281" i="105" s="1"/>
  <c r="D282" i="105" a="1"/>
  <c r="D282" i="105" s="1"/>
  <c r="D283" i="105" a="1"/>
  <c r="D283" i="105" s="1"/>
  <c r="D284" i="105" a="1"/>
  <c r="D284" i="105" s="1"/>
  <c r="D285" i="105" a="1"/>
  <c r="D285" i="105" s="1"/>
  <c r="D286" i="105" a="1"/>
  <c r="D286" i="105" s="1"/>
  <c r="D287" i="105" a="1"/>
  <c r="D287" i="105" s="1"/>
  <c r="D288" i="105" a="1"/>
  <c r="D288" i="105" s="1"/>
  <c r="D289" i="105" a="1"/>
  <c r="D289" i="105" s="1"/>
  <c r="D290" i="105" a="1"/>
  <c r="D290" i="105" s="1"/>
  <c r="D291" i="105" a="1"/>
  <c r="D291" i="105" s="1"/>
  <c r="D292" i="105" a="1"/>
  <c r="D292" i="105" s="1"/>
  <c r="D293" i="105" a="1"/>
  <c r="D293" i="105" s="1"/>
  <c r="D294" i="105" a="1"/>
  <c r="D294" i="105" s="1"/>
  <c r="D295" i="105" a="1"/>
  <c r="D295" i="105" s="1"/>
  <c r="D296" i="105" a="1"/>
  <c r="D296" i="105" s="1"/>
  <c r="D297" i="105" a="1"/>
  <c r="D297" i="105" s="1"/>
  <c r="D298" i="105" a="1"/>
  <c r="D298" i="105" s="1"/>
  <c r="D299" i="105" a="1"/>
  <c r="D299" i="105" s="1"/>
  <c r="N129" i="105" a="1"/>
  <c r="N129" i="105" s="1"/>
  <c r="N130" i="105" a="1"/>
  <c r="N130" i="105" s="1"/>
  <c r="E159" i="105" s="1"/>
  <c r="N131" i="105" a="1"/>
  <c r="N131" i="105" s="1"/>
  <c r="E160" i="105" s="1"/>
  <c r="N132" i="105" a="1"/>
  <c r="N132" i="105" s="1"/>
  <c r="N133" i="105" a="1"/>
  <c r="N133" i="105" s="1"/>
  <c r="N134" i="105" a="1"/>
  <c r="N134" i="105" s="1"/>
  <c r="N135" i="105" a="1"/>
  <c r="N135" i="105" s="1"/>
  <c r="N136" i="105" a="1"/>
  <c r="N136" i="105" s="1"/>
  <c r="N137" i="105" a="1"/>
  <c r="N137" i="105" s="1"/>
  <c r="N138" i="105" a="1"/>
  <c r="N138" i="105" s="1"/>
  <c r="N139" i="105" a="1"/>
  <c r="N139" i="105" s="1"/>
  <c r="N140" i="105" a="1"/>
  <c r="N140" i="105" s="1"/>
  <c r="N141" i="105" a="1"/>
  <c r="N141" i="105" s="1"/>
  <c r="N142" i="105" a="1"/>
  <c r="N142" i="105" s="1"/>
  <c r="N143" i="105" a="1"/>
  <c r="N143" i="105" s="1"/>
  <c r="N144" i="105" a="1"/>
  <c r="N144" i="105" s="1"/>
  <c r="N145" i="105" a="1"/>
  <c r="N145" i="105" s="1"/>
  <c r="N146" i="105" a="1"/>
  <c r="N146" i="105" s="1"/>
  <c r="N147" i="105" a="1"/>
  <c r="N147" i="105" s="1"/>
  <c r="N148" i="105" a="1"/>
  <c r="N148" i="105" s="1"/>
  <c r="N149" i="105" a="1"/>
  <c r="N149" i="105" s="1"/>
  <c r="F202" i="105" l="1"/>
  <c r="G290" i="105"/>
  <c r="H298" i="105"/>
  <c r="G289" i="105"/>
  <c r="H297" i="105"/>
  <c r="G294" i="105"/>
  <c r="E307" i="105"/>
  <c r="G282" i="105"/>
  <c r="E308" i="105"/>
  <c r="D308" i="105"/>
  <c r="G287" i="105"/>
  <c r="D309" i="105"/>
  <c r="E309" i="105"/>
  <c r="D307" i="105"/>
  <c r="G296" i="105"/>
  <c r="H290" i="105"/>
  <c r="H294" i="105"/>
  <c r="H293" i="105"/>
  <c r="G293" i="105"/>
  <c r="G279" i="105"/>
  <c r="H279" i="105"/>
  <c r="G299" i="105"/>
  <c r="H283" i="105"/>
  <c r="G298" i="105"/>
  <c r="H299" i="105"/>
  <c r="H289" i="105"/>
  <c r="H287" i="105"/>
  <c r="G286" i="105"/>
  <c r="H286" i="105"/>
  <c r="H288" i="105"/>
  <c r="G288" i="105"/>
  <c r="G292" i="105"/>
  <c r="H292" i="105"/>
  <c r="G291" i="105"/>
  <c r="H291" i="105"/>
  <c r="G281" i="105"/>
  <c r="H281" i="105"/>
  <c r="G295" i="105"/>
  <c r="H295" i="105"/>
  <c r="H285" i="105"/>
  <c r="G285" i="105"/>
  <c r="H284" i="105"/>
  <c r="G284" i="105"/>
  <c r="G280" i="105"/>
  <c r="H280" i="105"/>
  <c r="G297" i="105"/>
  <c r="G283" i="105"/>
  <c r="H296" i="105"/>
  <c r="H282" i="105"/>
  <c r="D7" i="105" a="1"/>
  <c r="D7" i="105" s="1"/>
  <c r="D8" i="105" a="1"/>
  <c r="D8" i="105" s="1"/>
  <c r="D9" i="105" a="1"/>
  <c r="D9" i="105" s="1"/>
  <c r="D10" i="105" a="1"/>
  <c r="D10" i="105" s="1"/>
  <c r="D11" i="105" a="1"/>
  <c r="D11" i="105" s="1"/>
  <c r="D12" i="105" a="1"/>
  <c r="D12" i="105" s="1"/>
  <c r="D13" i="105" a="1"/>
  <c r="D13" i="105" s="1"/>
  <c r="D14" i="105" a="1"/>
  <c r="D14" i="105" s="1"/>
  <c r="D15" i="105" a="1"/>
  <c r="D15" i="105" s="1"/>
  <c r="D16" i="105" a="1"/>
  <c r="D16" i="105" s="1"/>
  <c r="D17" i="105" a="1"/>
  <c r="D17" i="105" s="1"/>
  <c r="D18" i="105" a="1"/>
  <c r="D18" i="105" s="1"/>
  <c r="D19" i="105" a="1"/>
  <c r="D19" i="105" s="1"/>
  <c r="D20" i="105" a="1"/>
  <c r="D20" i="105" s="1"/>
  <c r="D21" i="105" a="1"/>
  <c r="D21" i="105" s="1"/>
  <c r="D22" i="105" a="1"/>
  <c r="D22" i="105" s="1"/>
  <c r="D23" i="105" a="1"/>
  <c r="D23" i="105" s="1"/>
  <c r="D24" i="105" a="1"/>
  <c r="D24" i="105" s="1"/>
  <c r="D25" i="105" a="1"/>
  <c r="D25" i="105" s="1"/>
  <c r="D26" i="105" a="1"/>
  <c r="D26" i="105" s="1"/>
  <c r="D27" i="105" a="1"/>
  <c r="D27" i="105" s="1"/>
  <c r="H143" i="103"/>
  <c r="F203" i="105" l="1"/>
  <c r="F307" i="105"/>
  <c r="F304" i="105" a="1"/>
  <c r="F304" i="105" s="1"/>
  <c r="F309" i="105"/>
  <c r="F308" i="105"/>
  <c r="D304" i="105"/>
  <c r="E304" i="105" a="1"/>
  <c r="E304" i="105" s="1"/>
  <c r="F303" i="105" a="1"/>
  <c r="F303" i="105" s="1"/>
  <c r="D303" i="105"/>
  <c r="E303" i="105" a="1"/>
  <c r="E303" i="105" s="1"/>
  <c r="G33" i="75"/>
  <c r="F278" i="105" s="1" a="1"/>
  <c r="F278" i="105" s="1"/>
  <c r="G32" i="75"/>
  <c r="E278" i="105" s="1" a="1"/>
  <c r="E278" i="105" s="1"/>
  <c r="G31" i="75"/>
  <c r="D278" i="105" s="1" a="1"/>
  <c r="D278" i="105" s="1"/>
  <c r="F32" i="75" l="1"/>
  <c r="F31" i="75"/>
  <c r="E32" i="75"/>
  <c r="E277" i="105" a="1"/>
  <c r="E277" i="105" s="1"/>
  <c r="G278" i="105"/>
  <c r="H278" i="105"/>
  <c r="E31" i="75"/>
  <c r="D277" i="105" a="1"/>
  <c r="D277" i="105" s="1"/>
  <c r="F33" i="75"/>
  <c r="F204" i="105"/>
  <c r="AD9" i="63"/>
  <c r="AC9" i="63"/>
  <c r="AB9" i="63"/>
  <c r="AD8" i="63"/>
  <c r="AC8" i="63"/>
  <c r="AB8" i="63"/>
  <c r="L8" i="63"/>
  <c r="M8" i="63"/>
  <c r="L9" i="63"/>
  <c r="M9" i="63"/>
  <c r="K9" i="63"/>
  <c r="K8" i="63"/>
  <c r="X9" i="90"/>
  <c r="Y9" i="90"/>
  <c r="Z9" i="90"/>
  <c r="Y8" i="90"/>
  <c r="Z8" i="90"/>
  <c r="X8" i="90"/>
  <c r="K8" i="90"/>
  <c r="L8" i="90"/>
  <c r="M8" i="90"/>
  <c r="L9" i="90"/>
  <c r="M9" i="90"/>
  <c r="K9" i="90"/>
  <c r="C83" i="106"/>
  <c r="C82" i="106"/>
  <c r="C81" i="106"/>
  <c r="C80" i="106"/>
  <c r="C79" i="106"/>
  <c r="C78" i="106"/>
  <c r="C77" i="106"/>
  <c r="C76" i="106"/>
  <c r="C75" i="106"/>
  <c r="C74" i="106"/>
  <c r="C73" i="106"/>
  <c r="C72" i="106"/>
  <c r="C71" i="106"/>
  <c r="C70" i="106"/>
  <c r="C69" i="106"/>
  <c r="C68" i="106"/>
  <c r="C67" i="106"/>
  <c r="C66" i="106"/>
  <c r="C65" i="106"/>
  <c r="C64" i="106"/>
  <c r="C63" i="106"/>
  <c r="C62" i="106"/>
  <c r="C61" i="106"/>
  <c r="C60" i="106"/>
  <c r="C59" i="106"/>
  <c r="C57" i="106"/>
  <c r="C56" i="106"/>
  <c r="C55" i="106"/>
  <c r="C54" i="106"/>
  <c r="C53" i="106"/>
  <c r="C52" i="106"/>
  <c r="C51" i="106"/>
  <c r="C50" i="106"/>
  <c r="C49" i="106"/>
  <c r="C48" i="106"/>
  <c r="C47" i="106"/>
  <c r="C46" i="106"/>
  <c r="C45" i="106"/>
  <c r="C44" i="106"/>
  <c r="C43" i="106"/>
  <c r="C42" i="106"/>
  <c r="C41" i="106"/>
  <c r="C40" i="106"/>
  <c r="C39" i="106"/>
  <c r="C38" i="106"/>
  <c r="C37" i="106"/>
  <c r="C36" i="106"/>
  <c r="C35" i="106"/>
  <c r="C34" i="106"/>
  <c r="C33" i="106"/>
  <c r="C8" i="106"/>
  <c r="C9" i="106"/>
  <c r="C10" i="106"/>
  <c r="C11" i="106"/>
  <c r="C12" i="106"/>
  <c r="C13" i="106"/>
  <c r="C14" i="106"/>
  <c r="C15" i="106"/>
  <c r="C16" i="106"/>
  <c r="C17" i="106"/>
  <c r="C18" i="106"/>
  <c r="C19" i="106"/>
  <c r="C20" i="106"/>
  <c r="C21" i="106"/>
  <c r="C22" i="106"/>
  <c r="C23" i="106"/>
  <c r="C24" i="106"/>
  <c r="C25" i="106"/>
  <c r="C26" i="106"/>
  <c r="C27" i="106"/>
  <c r="C28" i="106"/>
  <c r="C29" i="106"/>
  <c r="C30" i="106"/>
  <c r="C31" i="106"/>
  <c r="C7" i="106"/>
  <c r="C83" i="73"/>
  <c r="C82" i="78" s="1"/>
  <c r="B83" i="73"/>
  <c r="B82" i="78" s="1"/>
  <c r="C82" i="73"/>
  <c r="C81" i="78" s="1"/>
  <c r="B82" i="73"/>
  <c r="B81" i="78" s="1"/>
  <c r="C81" i="73"/>
  <c r="C80" i="78" s="1"/>
  <c r="B81" i="73"/>
  <c r="B80" i="78" s="1"/>
  <c r="C80" i="73"/>
  <c r="C79" i="78" s="1"/>
  <c r="B80" i="73"/>
  <c r="B79" i="78" s="1"/>
  <c r="C79" i="73"/>
  <c r="C78" i="78" s="1"/>
  <c r="B79" i="73"/>
  <c r="B78" i="78" s="1"/>
  <c r="C78" i="73"/>
  <c r="C77" i="78" s="1"/>
  <c r="B78" i="73"/>
  <c r="B77" i="78" s="1"/>
  <c r="C77" i="73"/>
  <c r="C76" i="78" s="1"/>
  <c r="B77" i="73"/>
  <c r="B76" i="78" s="1"/>
  <c r="C76" i="73"/>
  <c r="C75" i="78" s="1"/>
  <c r="B76" i="73"/>
  <c r="B75" i="78" s="1"/>
  <c r="C75" i="73"/>
  <c r="C74" i="78" s="1"/>
  <c r="B75" i="73"/>
  <c r="B74" i="78" s="1"/>
  <c r="C74" i="73"/>
  <c r="C73" i="78" s="1"/>
  <c r="B74" i="73"/>
  <c r="B73" i="78" s="1"/>
  <c r="C73" i="73"/>
  <c r="C72" i="78" s="1"/>
  <c r="B73" i="73"/>
  <c r="B72" i="78" s="1"/>
  <c r="C72" i="73"/>
  <c r="C71" i="78" s="1"/>
  <c r="B72" i="73"/>
  <c r="B71" i="78" s="1"/>
  <c r="C71" i="73"/>
  <c r="C70" i="78" s="1"/>
  <c r="B71" i="73"/>
  <c r="B70" i="78" s="1"/>
  <c r="C70" i="73"/>
  <c r="C69" i="78" s="1"/>
  <c r="B70" i="73"/>
  <c r="B69" i="78" s="1"/>
  <c r="C69" i="73"/>
  <c r="C68" i="78" s="1"/>
  <c r="B69" i="73"/>
  <c r="B68" i="78" s="1"/>
  <c r="C68" i="73"/>
  <c r="C67" i="78" s="1"/>
  <c r="B68" i="73"/>
  <c r="B67" i="78" s="1"/>
  <c r="C67" i="73"/>
  <c r="C66" i="78" s="1"/>
  <c r="B67" i="73"/>
  <c r="B66" i="78" s="1"/>
  <c r="C66" i="73"/>
  <c r="C65" i="78" s="1"/>
  <c r="B66" i="73"/>
  <c r="B65" i="78" s="1"/>
  <c r="C65" i="73"/>
  <c r="C64" i="78" s="1"/>
  <c r="B65" i="73"/>
  <c r="B64" i="78" s="1"/>
  <c r="C64" i="73"/>
  <c r="C63" i="78" s="1"/>
  <c r="B64" i="73"/>
  <c r="B63" i="78" s="1"/>
  <c r="C63" i="73"/>
  <c r="C62" i="78" s="1"/>
  <c r="B63" i="73"/>
  <c r="B62" i="78" s="1"/>
  <c r="C62" i="73"/>
  <c r="C61" i="78" s="1"/>
  <c r="B62" i="73"/>
  <c r="B61" i="78" s="1"/>
  <c r="C61" i="73"/>
  <c r="C60" i="78" s="1"/>
  <c r="B61" i="73"/>
  <c r="B60" i="78" s="1"/>
  <c r="C60" i="73"/>
  <c r="C59" i="78" s="1"/>
  <c r="B60" i="73"/>
  <c r="B59" i="78" s="1"/>
  <c r="C59" i="73"/>
  <c r="C58" i="78" s="1"/>
  <c r="B59" i="73"/>
  <c r="B58" i="78" s="1"/>
  <c r="C57" i="73"/>
  <c r="C56" i="78" s="1"/>
  <c r="B57" i="73"/>
  <c r="B56" i="78" s="1"/>
  <c r="C56" i="73"/>
  <c r="C55" i="78" s="1"/>
  <c r="B56" i="73"/>
  <c r="B55" i="78" s="1"/>
  <c r="C55" i="73"/>
  <c r="C54" i="78" s="1"/>
  <c r="B55" i="73"/>
  <c r="B54" i="78" s="1"/>
  <c r="C54" i="73"/>
  <c r="C53" i="78" s="1"/>
  <c r="B54" i="73"/>
  <c r="B53" i="78" s="1"/>
  <c r="C53" i="73"/>
  <c r="C52" i="78" s="1"/>
  <c r="B53" i="73"/>
  <c r="B52" i="78" s="1"/>
  <c r="C52" i="73"/>
  <c r="C51" i="78" s="1"/>
  <c r="B52" i="73"/>
  <c r="B51" i="78" s="1"/>
  <c r="C51" i="73"/>
  <c r="C50" i="78" s="1"/>
  <c r="B51" i="73"/>
  <c r="B50" i="78" s="1"/>
  <c r="C50" i="73"/>
  <c r="C49" i="78" s="1"/>
  <c r="B50" i="73"/>
  <c r="B49" i="78" s="1"/>
  <c r="C49" i="73"/>
  <c r="C48" i="78" s="1"/>
  <c r="B49" i="73"/>
  <c r="B48" i="78" s="1"/>
  <c r="C48" i="73"/>
  <c r="C47" i="78" s="1"/>
  <c r="B48" i="73"/>
  <c r="B47" i="78" s="1"/>
  <c r="C47" i="73"/>
  <c r="C46" i="78" s="1"/>
  <c r="B47" i="73"/>
  <c r="B46" i="78" s="1"/>
  <c r="C46" i="73"/>
  <c r="C45" i="78" s="1"/>
  <c r="B46" i="73"/>
  <c r="B45" i="78" s="1"/>
  <c r="C45" i="73"/>
  <c r="C44" i="78" s="1"/>
  <c r="B45" i="73"/>
  <c r="B44" i="78" s="1"/>
  <c r="C44" i="73"/>
  <c r="C43" i="78" s="1"/>
  <c r="B44" i="73"/>
  <c r="B43" i="78" s="1"/>
  <c r="C43" i="73"/>
  <c r="C42" i="78" s="1"/>
  <c r="B43" i="73"/>
  <c r="B42" i="78" s="1"/>
  <c r="C42" i="73"/>
  <c r="C41" i="78" s="1"/>
  <c r="B42" i="73"/>
  <c r="B41" i="78" s="1"/>
  <c r="C41" i="73"/>
  <c r="C40" i="78" s="1"/>
  <c r="B41" i="73"/>
  <c r="B40" i="78" s="1"/>
  <c r="C40" i="73"/>
  <c r="C39" i="78" s="1"/>
  <c r="B40" i="73"/>
  <c r="B39" i="78" s="1"/>
  <c r="C39" i="73"/>
  <c r="C38" i="78" s="1"/>
  <c r="B39" i="73"/>
  <c r="B38" i="78" s="1"/>
  <c r="C38" i="73"/>
  <c r="C37" i="78" s="1"/>
  <c r="B38" i="73"/>
  <c r="B37" i="78" s="1"/>
  <c r="C37" i="73"/>
  <c r="C36" i="78" s="1"/>
  <c r="B37" i="73"/>
  <c r="B36" i="78" s="1"/>
  <c r="C36" i="73"/>
  <c r="C35" i="78" s="1"/>
  <c r="B36" i="73"/>
  <c r="B35" i="78" s="1"/>
  <c r="C35" i="73"/>
  <c r="C34" i="78" s="1"/>
  <c r="B35" i="73"/>
  <c r="B34" i="78" s="1"/>
  <c r="C34" i="73"/>
  <c r="C33" i="78" s="1"/>
  <c r="B34" i="73"/>
  <c r="B33" i="78" s="1"/>
  <c r="C33" i="73"/>
  <c r="C32" i="78" s="1"/>
  <c r="B33" i="73"/>
  <c r="B32" i="78" s="1"/>
  <c r="C8" i="73"/>
  <c r="C7" i="78" s="1"/>
  <c r="C9" i="73"/>
  <c r="C8" i="78" s="1"/>
  <c r="C10" i="73"/>
  <c r="C9" i="78" s="1"/>
  <c r="C11" i="73"/>
  <c r="C10" i="78" s="1"/>
  <c r="C12" i="73"/>
  <c r="C11" i="78" s="1"/>
  <c r="C13" i="73"/>
  <c r="C12" i="78" s="1"/>
  <c r="C14" i="73"/>
  <c r="C13" i="78" s="1"/>
  <c r="C15" i="73"/>
  <c r="C14" i="78" s="1"/>
  <c r="C16" i="73"/>
  <c r="C15" i="78" s="1"/>
  <c r="C17" i="73"/>
  <c r="C16" i="78" s="1"/>
  <c r="C18" i="73"/>
  <c r="C17" i="78" s="1"/>
  <c r="C19" i="73"/>
  <c r="C18" i="78" s="1"/>
  <c r="C20" i="73"/>
  <c r="C19" i="78" s="1"/>
  <c r="C21" i="73"/>
  <c r="C20" i="78" s="1"/>
  <c r="C22" i="73"/>
  <c r="C21" i="78" s="1"/>
  <c r="C23" i="73"/>
  <c r="C22" i="78" s="1"/>
  <c r="C24" i="73"/>
  <c r="C23" i="78" s="1"/>
  <c r="C25" i="73"/>
  <c r="C24" i="78" s="1"/>
  <c r="C26" i="73"/>
  <c r="C25" i="78" s="1"/>
  <c r="C27" i="73"/>
  <c r="C26" i="78" s="1"/>
  <c r="C28" i="73"/>
  <c r="C27" i="78" s="1"/>
  <c r="C29" i="73"/>
  <c r="C28" i="78" s="1"/>
  <c r="C30" i="73"/>
  <c r="C29" i="78" s="1"/>
  <c r="C31" i="73"/>
  <c r="C30" i="78" s="1"/>
  <c r="C7" i="73"/>
  <c r="C6" i="78" s="1"/>
  <c r="B6" i="77"/>
  <c r="B7" i="77" s="1"/>
  <c r="B8" i="77" s="1"/>
  <c r="B9" i="77" s="1"/>
  <c r="B10" i="77" s="1"/>
  <c r="B11" i="77" s="1"/>
  <c r="B12" i="77" s="1"/>
  <c r="B13" i="77" s="1"/>
  <c r="B14" i="77" s="1"/>
  <c r="B15" i="77" s="1"/>
  <c r="B16" i="77" s="1"/>
  <c r="B17" i="77" s="1"/>
  <c r="B18" i="77" s="1"/>
  <c r="B19" i="77" s="1"/>
  <c r="B20" i="77" s="1"/>
  <c r="B21" i="77" s="1"/>
  <c r="B22" i="77" s="1"/>
  <c r="B23" i="77" s="1"/>
  <c r="B24" i="77" s="1"/>
  <c r="B25" i="77" s="1"/>
  <c r="B26" i="77" s="1"/>
  <c r="B27" i="77" s="1"/>
  <c r="B28" i="77" s="1"/>
  <c r="B29" i="77" s="1"/>
  <c r="B32" i="77"/>
  <c r="B33" i="77" s="1"/>
  <c r="B34" i="77" s="1"/>
  <c r="B35" i="77" s="1"/>
  <c r="B36" i="77" s="1"/>
  <c r="B37" i="77" s="1"/>
  <c r="B38" i="77" s="1"/>
  <c r="B39" i="77" s="1"/>
  <c r="B40" i="77" s="1"/>
  <c r="B41" i="77" s="1"/>
  <c r="B42" i="77" s="1"/>
  <c r="B43" i="77" s="1"/>
  <c r="B44" i="77" s="1"/>
  <c r="B45" i="77" s="1"/>
  <c r="B46" i="77" s="1"/>
  <c r="B47" i="77" s="1"/>
  <c r="B48" i="77" s="1"/>
  <c r="B49" i="77" s="1"/>
  <c r="B50" i="77" s="1"/>
  <c r="B51" i="77" s="1"/>
  <c r="B52" i="77" s="1"/>
  <c r="B53" i="77" s="1"/>
  <c r="B54" i="77" s="1"/>
  <c r="B55" i="77" s="1"/>
  <c r="B58" i="77"/>
  <c r="B59" i="77" s="1"/>
  <c r="B60" i="77" s="1"/>
  <c r="B61" i="77" s="1"/>
  <c r="B62" i="77" s="1"/>
  <c r="B63" i="77" s="1"/>
  <c r="B64" i="77" s="1"/>
  <c r="B65" i="77" s="1"/>
  <c r="B66" i="77" s="1"/>
  <c r="B67" i="77" s="1"/>
  <c r="B68" i="77" s="1"/>
  <c r="B69" i="77" s="1"/>
  <c r="B70" i="77" s="1"/>
  <c r="B71" i="77" s="1"/>
  <c r="B72" i="77" s="1"/>
  <c r="B73" i="77" s="1"/>
  <c r="B74" i="77" s="1"/>
  <c r="B75" i="77" s="1"/>
  <c r="B76" i="77" s="1"/>
  <c r="B77" i="77" s="1"/>
  <c r="B78" i="77" s="1"/>
  <c r="B79" i="77" s="1"/>
  <c r="B80" i="77" s="1"/>
  <c r="B81" i="77" s="1"/>
  <c r="B41" i="75"/>
  <c r="B42" i="75" s="1"/>
  <c r="B43" i="75" s="1"/>
  <c r="B44" i="75" s="1"/>
  <c r="B45" i="75" s="1"/>
  <c r="B46" i="75" s="1"/>
  <c r="B47" i="75" s="1"/>
  <c r="B48" i="75" s="1"/>
  <c r="B49" i="75" s="1"/>
  <c r="B50" i="75" s="1"/>
  <c r="B51" i="75" s="1"/>
  <c r="B52" i="75" s="1"/>
  <c r="B53" i="75" s="1"/>
  <c r="B54" i="75" s="1"/>
  <c r="B55" i="75" s="1"/>
  <c r="B56" i="75" s="1"/>
  <c r="B57" i="75" s="1"/>
  <c r="B58" i="75" s="1"/>
  <c r="B59" i="75" s="1"/>
  <c r="B60" i="75" s="1"/>
  <c r="B61" i="75" s="1"/>
  <c r="B62" i="75" s="1"/>
  <c r="B63" i="75" s="1"/>
  <c r="B64" i="75" s="1"/>
  <c r="L8" i="106"/>
  <c r="F10" i="75"/>
  <c r="B6" i="81"/>
  <c r="B32" i="81"/>
  <c r="B58" i="81"/>
  <c r="E33" i="75" l="1"/>
  <c r="F277" i="105" a="1"/>
  <c r="F277" i="105" s="1"/>
  <c r="AR8" i="63"/>
  <c r="F205" i="105"/>
  <c r="B33" i="81"/>
  <c r="H32" i="81"/>
  <c r="B7" i="81"/>
  <c r="H6" i="81"/>
  <c r="B59" i="81"/>
  <c r="H58" i="81"/>
  <c r="G10" i="75"/>
  <c r="H10" i="75" s="1"/>
  <c r="I10" i="75" s="1"/>
  <c r="J10" i="75" s="1"/>
  <c r="K10" i="75" s="1"/>
  <c r="L10" i="75" s="1"/>
  <c r="M10" i="75" s="1"/>
  <c r="N10" i="75" s="1"/>
  <c r="O10" i="75" s="1"/>
  <c r="P10" i="75" s="1"/>
  <c r="Q10" i="75" s="1"/>
  <c r="R10" i="75" s="1"/>
  <c r="S10" i="75" s="1"/>
  <c r="T10" i="75" s="1"/>
  <c r="U10" i="75" s="1"/>
  <c r="V10" i="75" s="1"/>
  <c r="W10" i="75" s="1"/>
  <c r="X10" i="75" s="1"/>
  <c r="Y10" i="75" s="1"/>
  <c r="Z10" i="75" s="1"/>
  <c r="AA10" i="75" s="1"/>
  <c r="AB10" i="75" s="1"/>
  <c r="AC10" i="75" s="1"/>
  <c r="L60" i="106"/>
  <c r="M60" i="106" s="1"/>
  <c r="N60" i="106" s="1"/>
  <c r="O60" i="106" s="1"/>
  <c r="P60" i="106" s="1"/>
  <c r="Q60" i="106" s="1"/>
  <c r="R60" i="106" s="1"/>
  <c r="K59" i="106"/>
  <c r="L59" i="106" s="1"/>
  <c r="M59" i="106" s="1"/>
  <c r="N59" i="106" s="1"/>
  <c r="O59" i="106" s="1"/>
  <c r="P59" i="106" s="1"/>
  <c r="Q59" i="106" s="1"/>
  <c r="L34" i="106"/>
  <c r="M34" i="106" s="1"/>
  <c r="N34" i="106" s="1"/>
  <c r="O34" i="106" s="1"/>
  <c r="P34" i="106" s="1"/>
  <c r="Q34" i="106" s="1"/>
  <c r="M35" i="106"/>
  <c r="N35" i="106" s="1"/>
  <c r="O35" i="106" s="1"/>
  <c r="P35" i="106" s="1"/>
  <c r="K33" i="106"/>
  <c r="L33" i="106" s="1"/>
  <c r="M33" i="106" s="1"/>
  <c r="N33" i="106" s="1"/>
  <c r="O33" i="106" s="1"/>
  <c r="P33" i="106" s="1"/>
  <c r="Q33" i="106" s="1"/>
  <c r="AC20" i="103"/>
  <c r="AC21" i="103"/>
  <c r="AC22" i="103"/>
  <c r="AC23" i="103"/>
  <c r="AC24" i="103"/>
  <c r="AC25" i="103"/>
  <c r="AC26" i="103"/>
  <c r="AC27" i="103"/>
  <c r="AC28" i="103"/>
  <c r="AC29" i="103"/>
  <c r="AC30" i="103"/>
  <c r="AC31" i="103"/>
  <c r="AC32" i="103"/>
  <c r="AC33" i="103"/>
  <c r="AC34" i="103"/>
  <c r="AC35" i="103"/>
  <c r="AC36" i="103"/>
  <c r="AC37" i="103"/>
  <c r="AC38" i="103"/>
  <c r="AC39" i="103"/>
  <c r="AC40" i="103"/>
  <c r="I21" i="103" a="1"/>
  <c r="I21" i="103" s="1"/>
  <c r="I19" i="103" a="1"/>
  <c r="I19" i="103" s="1"/>
  <c r="I20" i="103" a="1"/>
  <c r="I20" i="103" s="1"/>
  <c r="I18" i="103" a="1"/>
  <c r="I18" i="103" s="1"/>
  <c r="B7" i="73"/>
  <c r="B6" i="78" s="1"/>
  <c r="Q62" i="73"/>
  <c r="R62" i="73" s="1"/>
  <c r="Q36" i="73"/>
  <c r="R36" i="73" s="1"/>
  <c r="Q10" i="73"/>
  <c r="R10" i="73" s="1"/>
  <c r="M8" i="106"/>
  <c r="N8" i="106" s="1"/>
  <c r="N36" i="106"/>
  <c r="O36" i="106" s="1"/>
  <c r="P36" i="106" s="1"/>
  <c r="Q36" i="106" s="1"/>
  <c r="R36" i="106" s="1"/>
  <c r="N62" i="106"/>
  <c r="O62" i="106" s="1"/>
  <c r="P62" i="106" s="1"/>
  <c r="Q62" i="106" s="1"/>
  <c r="R62" i="106" s="1"/>
  <c r="N10" i="106"/>
  <c r="O10" i="106" s="1"/>
  <c r="P10" i="106" s="1"/>
  <c r="Q10" i="106" s="1"/>
  <c r="B274" i="66" a="1"/>
  <c r="B274" i="66" s="1"/>
  <c r="B273" i="66" a="1"/>
  <c r="B273" i="66" s="1"/>
  <c r="B272" i="66" a="1"/>
  <c r="B272" i="66" s="1"/>
  <c r="B271" i="66" a="1"/>
  <c r="B271" i="66" s="1"/>
  <c r="B270" i="66" a="1"/>
  <c r="B270" i="66" s="1"/>
  <c r="B269" i="66" a="1"/>
  <c r="B269" i="66" s="1"/>
  <c r="B268" i="66" a="1"/>
  <c r="B268" i="66" s="1"/>
  <c r="B267" i="66" a="1"/>
  <c r="B267" i="66" s="1"/>
  <c r="B266" i="66" a="1"/>
  <c r="B266" i="66" s="1"/>
  <c r="B265" i="66" a="1"/>
  <c r="B265" i="66" s="1"/>
  <c r="B264" i="66" a="1"/>
  <c r="B264" i="66" s="1"/>
  <c r="B263" i="66" a="1"/>
  <c r="B263" i="66" s="1"/>
  <c r="B262" i="66" a="1"/>
  <c r="B262" i="66" s="1"/>
  <c r="B261" i="66" a="1"/>
  <c r="B261" i="66" s="1"/>
  <c r="B260" i="66" a="1"/>
  <c r="B260" i="66" s="1"/>
  <c r="B259" i="66" a="1"/>
  <c r="B259" i="66" s="1"/>
  <c r="B258" i="66" a="1"/>
  <c r="B258" i="66" s="1"/>
  <c r="B257" i="66" a="1"/>
  <c r="B257" i="66" s="1"/>
  <c r="B256" i="66" a="1"/>
  <c r="B256" i="66" s="1"/>
  <c r="B255" i="66" a="1"/>
  <c r="B255" i="66" s="1"/>
  <c r="B254" i="66" a="1"/>
  <c r="B254" i="66" s="1"/>
  <c r="B253" i="66" a="1"/>
  <c r="B253" i="66" s="1"/>
  <c r="B252" i="66" a="1"/>
  <c r="B252" i="66" s="1"/>
  <c r="B251" i="66" a="1"/>
  <c r="B251" i="66" s="1"/>
  <c r="B250" i="66" a="1"/>
  <c r="B250" i="66" s="1"/>
  <c r="B249" i="66" a="1"/>
  <c r="B249" i="66" s="1"/>
  <c r="B248" i="66" a="1"/>
  <c r="B248" i="66" s="1"/>
  <c r="B247" i="66" a="1"/>
  <c r="B247" i="66" s="1"/>
  <c r="B246" i="66" a="1"/>
  <c r="B246" i="66" s="1"/>
  <c r="B245" i="66" a="1"/>
  <c r="B245" i="66" s="1"/>
  <c r="B244" i="66" a="1"/>
  <c r="B244" i="66" s="1"/>
  <c r="B243" i="66" a="1"/>
  <c r="B243" i="66" s="1"/>
  <c r="B242" i="66" a="1"/>
  <c r="B242" i="66" s="1"/>
  <c r="B241" i="66" a="1"/>
  <c r="B241" i="66" s="1"/>
  <c r="B240" i="66" a="1"/>
  <c r="B240" i="66" s="1"/>
  <c r="B239" i="66" a="1"/>
  <c r="B239" i="66" s="1"/>
  <c r="B238" i="66" a="1"/>
  <c r="B238" i="66" s="1"/>
  <c r="B237" i="66" a="1"/>
  <c r="B237" i="66" s="1"/>
  <c r="B236" i="66" a="1"/>
  <c r="B236" i="66" s="1"/>
  <c r="B235" i="66" a="1"/>
  <c r="B235" i="66" s="1"/>
  <c r="B234" i="66" a="1"/>
  <c r="B234" i="66" s="1"/>
  <c r="B233" i="66" a="1"/>
  <c r="B233" i="66" s="1"/>
  <c r="B232" i="66" a="1"/>
  <c r="B232" i="66" s="1"/>
  <c r="B231" i="66" a="1"/>
  <c r="B231" i="66" s="1"/>
  <c r="B229" i="66" a="1"/>
  <c r="B229" i="66" s="1"/>
  <c r="B228" i="66" a="1"/>
  <c r="B228" i="66" s="1"/>
  <c r="B227" i="66" a="1"/>
  <c r="B227" i="66" s="1"/>
  <c r="B226" i="66" a="1"/>
  <c r="B226" i="66" s="1"/>
  <c r="B225" i="66" a="1"/>
  <c r="B225" i="66" s="1"/>
  <c r="B224" i="66" a="1"/>
  <c r="B224" i="66" s="1"/>
  <c r="B223" i="66" a="1"/>
  <c r="B223" i="66" s="1"/>
  <c r="B222" i="66" a="1"/>
  <c r="B222" i="66" s="1"/>
  <c r="B221" i="66" a="1"/>
  <c r="B221" i="66" s="1"/>
  <c r="B220" i="66" a="1"/>
  <c r="B220" i="66" s="1"/>
  <c r="B219" i="66" a="1"/>
  <c r="B219" i="66" s="1"/>
  <c r="B218" i="66" a="1"/>
  <c r="B218" i="66" s="1"/>
  <c r="B217" i="66" a="1"/>
  <c r="B217" i="66" s="1"/>
  <c r="B216" i="66" a="1"/>
  <c r="B216" i="66" s="1"/>
  <c r="B215" i="66" a="1"/>
  <c r="B215" i="66" s="1"/>
  <c r="B214" i="66" a="1"/>
  <c r="B214" i="66" s="1"/>
  <c r="B213" i="66" a="1"/>
  <c r="B213" i="66" s="1"/>
  <c r="B212" i="66" a="1"/>
  <c r="B212" i="66" s="1"/>
  <c r="B211" i="66" a="1"/>
  <c r="B211" i="66" s="1"/>
  <c r="B210" i="66" a="1"/>
  <c r="B210" i="66" s="1"/>
  <c r="B209" i="66" a="1"/>
  <c r="B209" i="66" s="1"/>
  <c r="B208" i="66" a="1"/>
  <c r="B208" i="66" s="1"/>
  <c r="B207" i="66" a="1"/>
  <c r="B207" i="66" s="1"/>
  <c r="B206" i="66" a="1"/>
  <c r="B206" i="66" s="1"/>
  <c r="B205" i="66" a="1"/>
  <c r="B205" i="66" s="1"/>
  <c r="B204" i="66" a="1"/>
  <c r="B204" i="66" s="1"/>
  <c r="B203" i="66" a="1"/>
  <c r="B203" i="66" s="1"/>
  <c r="B202" i="66" a="1"/>
  <c r="B202" i="66" s="1"/>
  <c r="B201" i="66" a="1"/>
  <c r="B201" i="66" s="1"/>
  <c r="B200" i="66" a="1"/>
  <c r="B200" i="66" s="1"/>
  <c r="B199" i="66" a="1"/>
  <c r="B199" i="66" s="1"/>
  <c r="B198" i="66" a="1"/>
  <c r="B198" i="66" s="1"/>
  <c r="B197" i="66" a="1"/>
  <c r="B197" i="66" s="1"/>
  <c r="B196" i="66" a="1"/>
  <c r="B196" i="66" s="1"/>
  <c r="B195" i="66" a="1"/>
  <c r="B195" i="66" s="1"/>
  <c r="B194" i="66" a="1"/>
  <c r="B194" i="66" s="1"/>
  <c r="B193" i="66" a="1"/>
  <c r="B193" i="66" s="1"/>
  <c r="B192" i="66" a="1"/>
  <c r="B192" i="66" s="1"/>
  <c r="B191" i="66" a="1"/>
  <c r="B191" i="66" s="1"/>
  <c r="B190" i="66" a="1"/>
  <c r="B190" i="66" s="1"/>
  <c r="B189" i="66" a="1"/>
  <c r="B189" i="66" s="1"/>
  <c r="B188" i="66" a="1"/>
  <c r="B188" i="66" s="1"/>
  <c r="B187" i="66" a="1"/>
  <c r="B187" i="66" s="1"/>
  <c r="B186" i="66" a="1"/>
  <c r="B186" i="66" s="1"/>
  <c r="B184" i="66" a="1"/>
  <c r="B184" i="66" s="1"/>
  <c r="B183" i="66" a="1"/>
  <c r="B183" i="66" s="1"/>
  <c r="B182" i="66" a="1"/>
  <c r="B182" i="66" s="1"/>
  <c r="B181" i="66" a="1"/>
  <c r="B181" i="66" s="1"/>
  <c r="B180" i="66" a="1"/>
  <c r="B180" i="66" s="1"/>
  <c r="B179" i="66" a="1"/>
  <c r="B179" i="66" s="1"/>
  <c r="B178" i="66" a="1"/>
  <c r="B178" i="66" s="1"/>
  <c r="B177" i="66" a="1"/>
  <c r="B177" i="66" s="1"/>
  <c r="B176" i="66" a="1"/>
  <c r="B176" i="66" s="1"/>
  <c r="B175" i="66" a="1"/>
  <c r="B175" i="66" s="1"/>
  <c r="B174" i="66" a="1"/>
  <c r="B174" i="66" s="1"/>
  <c r="B173" i="66" a="1"/>
  <c r="B173" i="66" s="1"/>
  <c r="B172" i="66" a="1"/>
  <c r="B172" i="66" s="1"/>
  <c r="B171" i="66" a="1"/>
  <c r="B171" i="66" s="1"/>
  <c r="B170" i="66" a="1"/>
  <c r="B170" i="66" s="1"/>
  <c r="B169" i="66" a="1"/>
  <c r="B169" i="66" s="1"/>
  <c r="B168" i="66" a="1"/>
  <c r="B168" i="66" s="1"/>
  <c r="B167" i="66" a="1"/>
  <c r="B167" i="66" s="1"/>
  <c r="B166" i="66" a="1"/>
  <c r="B166" i="66" s="1"/>
  <c r="B165" i="66" a="1"/>
  <c r="B165" i="66" s="1"/>
  <c r="B164" i="66" a="1"/>
  <c r="B164" i="66" s="1"/>
  <c r="B163" i="66" a="1"/>
  <c r="B163" i="66" s="1"/>
  <c r="B162" i="66" a="1"/>
  <c r="B162" i="66" s="1"/>
  <c r="B161" i="66" a="1"/>
  <c r="B161" i="66" s="1"/>
  <c r="B160" i="66" a="1"/>
  <c r="B160" i="66" s="1"/>
  <c r="B159" i="66" a="1"/>
  <c r="B159" i="66" s="1"/>
  <c r="B158" i="66" a="1"/>
  <c r="B158" i="66" s="1"/>
  <c r="B157" i="66" a="1"/>
  <c r="B157" i="66" s="1"/>
  <c r="B156" i="66" a="1"/>
  <c r="B156" i="66" s="1"/>
  <c r="B155" i="66" a="1"/>
  <c r="B155" i="66" s="1"/>
  <c r="B154" i="66" a="1"/>
  <c r="B154" i="66" s="1"/>
  <c r="B153" i="66" a="1"/>
  <c r="B153" i="66" s="1"/>
  <c r="B152" i="66" a="1"/>
  <c r="B152" i="66" s="1"/>
  <c r="B151" i="66" a="1"/>
  <c r="B151" i="66" s="1"/>
  <c r="B150" i="66" a="1"/>
  <c r="B150" i="66" s="1"/>
  <c r="B149" i="66" a="1"/>
  <c r="B149" i="66" s="1"/>
  <c r="B148" i="66" a="1"/>
  <c r="B148" i="66" s="1"/>
  <c r="B147" i="66" a="1"/>
  <c r="B147" i="66" s="1"/>
  <c r="B146" i="66" a="1"/>
  <c r="B146" i="66" s="1"/>
  <c r="B145" i="66" a="1"/>
  <c r="B145" i="66" s="1"/>
  <c r="B144" i="66" a="1"/>
  <c r="B144" i="66" s="1"/>
  <c r="B143" i="66" a="1"/>
  <c r="B143" i="66" s="1"/>
  <c r="B142" i="66" a="1"/>
  <c r="B142" i="66" s="1"/>
  <c r="B141" i="66" a="1"/>
  <c r="B141" i="66" s="1"/>
  <c r="B139" i="66" a="1"/>
  <c r="B139" i="66" s="1"/>
  <c r="B138" i="66" a="1"/>
  <c r="B138" i="66" s="1"/>
  <c r="B137" i="66" a="1"/>
  <c r="B137" i="66" s="1"/>
  <c r="B136" i="66" a="1"/>
  <c r="B136" i="66" s="1"/>
  <c r="B135" i="66" a="1"/>
  <c r="B135" i="66" s="1"/>
  <c r="B134" i="66" a="1"/>
  <c r="B134" i="66" s="1"/>
  <c r="B133" i="66" a="1"/>
  <c r="B133" i="66" s="1"/>
  <c r="B132" i="66" a="1"/>
  <c r="B132" i="66" s="1"/>
  <c r="B131" i="66" a="1"/>
  <c r="B131" i="66" s="1"/>
  <c r="B130" i="66" a="1"/>
  <c r="B130" i="66" s="1"/>
  <c r="B129" i="66" a="1"/>
  <c r="B129" i="66" s="1"/>
  <c r="B128" i="66" a="1"/>
  <c r="B128" i="66" s="1"/>
  <c r="B127" i="66" a="1"/>
  <c r="B127" i="66" s="1"/>
  <c r="B126" i="66" a="1"/>
  <c r="B126" i="66" s="1"/>
  <c r="B125" i="66" a="1"/>
  <c r="B125" i="66" s="1"/>
  <c r="B124" i="66" a="1"/>
  <c r="B124" i="66" s="1"/>
  <c r="B123" i="66" a="1"/>
  <c r="B123" i="66" s="1"/>
  <c r="B122" i="66" a="1"/>
  <c r="B122" i="66" s="1"/>
  <c r="B121" i="66" a="1"/>
  <c r="B121" i="66" s="1"/>
  <c r="B120" i="66" a="1"/>
  <c r="B120" i="66" s="1"/>
  <c r="B119" i="66" a="1"/>
  <c r="B119" i="66" s="1"/>
  <c r="B118" i="66" a="1"/>
  <c r="B118" i="66" s="1"/>
  <c r="B117" i="66" a="1"/>
  <c r="B117" i="66" s="1"/>
  <c r="B116" i="66" a="1"/>
  <c r="B116" i="66" s="1"/>
  <c r="B115" i="66" a="1"/>
  <c r="B115" i="66" s="1"/>
  <c r="B114" i="66" a="1"/>
  <c r="B114" i="66" s="1"/>
  <c r="B113" i="66" a="1"/>
  <c r="B113" i="66" s="1"/>
  <c r="B112" i="66" a="1"/>
  <c r="B112" i="66" s="1"/>
  <c r="B111" i="66" a="1"/>
  <c r="B111" i="66" s="1"/>
  <c r="B110" i="66" a="1"/>
  <c r="B110" i="66" s="1"/>
  <c r="B109" i="66" a="1"/>
  <c r="B109" i="66" s="1"/>
  <c r="B108" i="66" a="1"/>
  <c r="B108" i="66" s="1"/>
  <c r="B107" i="66" a="1"/>
  <c r="B107" i="66" s="1"/>
  <c r="B106" i="66" a="1"/>
  <c r="B106" i="66" s="1"/>
  <c r="B105" i="66" a="1"/>
  <c r="B105" i="66" s="1"/>
  <c r="B104" i="66" a="1"/>
  <c r="B104" i="66" s="1"/>
  <c r="B103" i="66" a="1"/>
  <c r="B103" i="66" s="1"/>
  <c r="B102" i="66" a="1"/>
  <c r="B102" i="66" s="1"/>
  <c r="B101" i="66" a="1"/>
  <c r="B101" i="66" s="1"/>
  <c r="B100" i="66" a="1"/>
  <c r="B100" i="66" s="1"/>
  <c r="B99" i="66" a="1"/>
  <c r="B99" i="66" s="1"/>
  <c r="B98" i="66" a="1"/>
  <c r="B98" i="66" s="1"/>
  <c r="B97" i="66" a="1"/>
  <c r="B97" i="66" s="1"/>
  <c r="B96" i="66" a="1"/>
  <c r="B96" i="66" s="1"/>
  <c r="B94" i="66" a="1"/>
  <c r="B94" i="66" s="1"/>
  <c r="B93" i="66" a="1"/>
  <c r="B93" i="66" s="1"/>
  <c r="B92" i="66" a="1"/>
  <c r="B92" i="66" s="1"/>
  <c r="B91" i="66" a="1"/>
  <c r="B91" i="66" s="1"/>
  <c r="B90" i="66" a="1"/>
  <c r="B90" i="66" s="1"/>
  <c r="B89" i="66" a="1"/>
  <c r="B89" i="66" s="1"/>
  <c r="B88" i="66" a="1"/>
  <c r="B88" i="66" s="1"/>
  <c r="B87" i="66" a="1"/>
  <c r="B87" i="66" s="1"/>
  <c r="B86" i="66" a="1"/>
  <c r="B86" i="66" s="1"/>
  <c r="B85" i="66" a="1"/>
  <c r="B85" i="66" s="1"/>
  <c r="B84" i="66" a="1"/>
  <c r="B84" i="66" s="1"/>
  <c r="B83" i="66" a="1"/>
  <c r="B83" i="66" s="1"/>
  <c r="B82" i="66" a="1"/>
  <c r="B82" i="66" s="1"/>
  <c r="B81" i="66" a="1"/>
  <c r="B81" i="66" s="1"/>
  <c r="B80" i="66" a="1"/>
  <c r="B80" i="66" s="1"/>
  <c r="B79" i="66" a="1"/>
  <c r="B79" i="66" s="1"/>
  <c r="B78" i="66" a="1"/>
  <c r="B78" i="66" s="1"/>
  <c r="B77" i="66" a="1"/>
  <c r="B77" i="66" s="1"/>
  <c r="B76" i="66" a="1"/>
  <c r="B76" i="66" s="1"/>
  <c r="B75" i="66" a="1"/>
  <c r="B75" i="66" s="1"/>
  <c r="B74" i="66" a="1"/>
  <c r="B74" i="66" s="1"/>
  <c r="B73" i="66" a="1"/>
  <c r="B73" i="66" s="1"/>
  <c r="B72" i="66" a="1"/>
  <c r="B72" i="66" s="1"/>
  <c r="B71" i="66" a="1"/>
  <c r="B71" i="66" s="1"/>
  <c r="B70" i="66" a="1"/>
  <c r="B70" i="66" s="1"/>
  <c r="B69" i="66" a="1"/>
  <c r="B69" i="66" s="1"/>
  <c r="B68" i="66" a="1"/>
  <c r="B68" i="66" s="1"/>
  <c r="B67" i="66" a="1"/>
  <c r="B67" i="66" s="1"/>
  <c r="B66" i="66" a="1"/>
  <c r="B66" i="66" s="1"/>
  <c r="B65" i="66" a="1"/>
  <c r="B65" i="66" s="1"/>
  <c r="B64" i="66" a="1"/>
  <c r="B64" i="66" s="1"/>
  <c r="B63" i="66" a="1"/>
  <c r="B63" i="66" s="1"/>
  <c r="B62" i="66" a="1"/>
  <c r="B62" i="66" s="1"/>
  <c r="B61" i="66" a="1"/>
  <c r="B61" i="66" s="1"/>
  <c r="B60" i="66" a="1"/>
  <c r="B60" i="66" s="1"/>
  <c r="B59" i="66" a="1"/>
  <c r="B59" i="66" s="1"/>
  <c r="B58" i="66" a="1"/>
  <c r="B58" i="66" s="1"/>
  <c r="B57" i="66" a="1"/>
  <c r="B57" i="66" s="1"/>
  <c r="B56" i="66" a="1"/>
  <c r="B56" i="66" s="1"/>
  <c r="B55" i="66" a="1"/>
  <c r="B55" i="66" s="1"/>
  <c r="B54" i="66" a="1"/>
  <c r="B54" i="66" s="1"/>
  <c r="B53" i="66" a="1"/>
  <c r="B53" i="66" s="1"/>
  <c r="B52" i="66" a="1"/>
  <c r="B52" i="66" s="1"/>
  <c r="B51" i="66" a="1"/>
  <c r="B51" i="66" s="1"/>
  <c r="B7" i="66" a="1"/>
  <c r="B7" i="66" s="1"/>
  <c r="B8" i="66" a="1"/>
  <c r="B8" i="66" s="1"/>
  <c r="B9" i="66" a="1"/>
  <c r="B9" i="66" s="1"/>
  <c r="B10" i="66" a="1"/>
  <c r="B10" i="66" s="1"/>
  <c r="B11" i="66" a="1"/>
  <c r="B11" i="66" s="1"/>
  <c r="B12" i="66" a="1"/>
  <c r="B12" i="66" s="1"/>
  <c r="B13" i="66" a="1"/>
  <c r="B13" i="66" s="1"/>
  <c r="B14" i="66" a="1"/>
  <c r="B14" i="66" s="1"/>
  <c r="B15" i="66" a="1"/>
  <c r="B15" i="66" s="1"/>
  <c r="B16" i="66" a="1"/>
  <c r="B16" i="66" s="1"/>
  <c r="B17" i="66" a="1"/>
  <c r="B17" i="66" s="1"/>
  <c r="B18" i="66" a="1"/>
  <c r="B18" i="66" s="1"/>
  <c r="B19" i="66" a="1"/>
  <c r="B19" i="66" s="1"/>
  <c r="B20" i="66" a="1"/>
  <c r="B20" i="66" s="1"/>
  <c r="B21" i="66" a="1"/>
  <c r="B21" i="66" s="1"/>
  <c r="B22" i="66" a="1"/>
  <c r="B22" i="66" s="1"/>
  <c r="B23" i="66" a="1"/>
  <c r="B23" i="66" s="1"/>
  <c r="B24" i="66" a="1"/>
  <c r="B24" i="66" s="1"/>
  <c r="B25" i="66" a="1"/>
  <c r="B25" i="66" s="1"/>
  <c r="B26" i="66" a="1"/>
  <c r="B26" i="66" s="1"/>
  <c r="B27" i="66" a="1"/>
  <c r="B27" i="66" s="1"/>
  <c r="B28" i="66" a="1"/>
  <c r="B28" i="66" s="1"/>
  <c r="B29" i="66" a="1"/>
  <c r="B29" i="66" s="1"/>
  <c r="B30" i="66" a="1"/>
  <c r="B30" i="66" s="1"/>
  <c r="B31" i="66" a="1"/>
  <c r="B31" i="66" s="1"/>
  <c r="B32" i="66" a="1"/>
  <c r="B32" i="66" s="1"/>
  <c r="B33" i="66" a="1"/>
  <c r="B33" i="66" s="1"/>
  <c r="B34" i="66" a="1"/>
  <c r="B34" i="66" s="1"/>
  <c r="B35" i="66" a="1"/>
  <c r="B35" i="66" s="1"/>
  <c r="B36" i="66" a="1"/>
  <c r="B36" i="66" s="1"/>
  <c r="B37" i="66" a="1"/>
  <c r="B37" i="66" s="1"/>
  <c r="B38" i="66" a="1"/>
  <c r="B38" i="66" s="1"/>
  <c r="B39" i="66" a="1"/>
  <c r="B39" i="66" s="1"/>
  <c r="B40" i="66" a="1"/>
  <c r="B40" i="66" s="1"/>
  <c r="B41" i="66" a="1"/>
  <c r="B41" i="66" s="1"/>
  <c r="B42" i="66" a="1"/>
  <c r="B42" i="66" s="1"/>
  <c r="B43" i="66" a="1"/>
  <c r="B43" i="66" s="1"/>
  <c r="B44" i="66" a="1"/>
  <c r="B44" i="66" s="1"/>
  <c r="B45" i="66" a="1"/>
  <c r="B45" i="66" s="1"/>
  <c r="B46" i="66" a="1"/>
  <c r="B46" i="66" s="1"/>
  <c r="B47" i="66" a="1"/>
  <c r="B47" i="66" s="1"/>
  <c r="B48" i="66" a="1"/>
  <c r="B48" i="66" s="1"/>
  <c r="B49" i="66" a="1"/>
  <c r="B49" i="66" s="1"/>
  <c r="B6" i="66" a="1"/>
  <c r="B6" i="66" s="1"/>
  <c r="D274" i="66" a="1"/>
  <c r="D274" i="66" s="1"/>
  <c r="C274" i="66" a="1"/>
  <c r="C274" i="66" s="1"/>
  <c r="D273" i="66" a="1"/>
  <c r="D273" i="66" s="1"/>
  <c r="C273" i="66" a="1"/>
  <c r="C273" i="66" s="1"/>
  <c r="D272" i="66" a="1"/>
  <c r="D272" i="66" s="1"/>
  <c r="C272" i="66" a="1"/>
  <c r="C272" i="66" s="1"/>
  <c r="D271" i="66" a="1"/>
  <c r="D271" i="66" s="1"/>
  <c r="C271" i="66" a="1"/>
  <c r="C271" i="66" s="1"/>
  <c r="D270" i="66" a="1"/>
  <c r="D270" i="66" s="1"/>
  <c r="C270" i="66" a="1"/>
  <c r="C270" i="66" s="1"/>
  <c r="D269" i="66" a="1"/>
  <c r="D269" i="66" s="1"/>
  <c r="C269" i="66" a="1"/>
  <c r="C269" i="66" s="1"/>
  <c r="D268" i="66" a="1"/>
  <c r="D268" i="66" s="1"/>
  <c r="C268" i="66" a="1"/>
  <c r="C268" i="66" s="1"/>
  <c r="D267" i="66" a="1"/>
  <c r="D267" i="66" s="1"/>
  <c r="C267" i="66" a="1"/>
  <c r="C267" i="66" s="1"/>
  <c r="D266" i="66" a="1"/>
  <c r="D266" i="66" s="1"/>
  <c r="C266" i="66" a="1"/>
  <c r="C266" i="66" s="1"/>
  <c r="D265" i="66" a="1"/>
  <c r="D265" i="66" s="1"/>
  <c r="C265" i="66" a="1"/>
  <c r="C265" i="66" s="1"/>
  <c r="D264" i="66" a="1"/>
  <c r="D264" i="66" s="1"/>
  <c r="C264" i="66" a="1"/>
  <c r="C264" i="66" s="1"/>
  <c r="D263" i="66" a="1"/>
  <c r="D263" i="66" s="1"/>
  <c r="C263" i="66" a="1"/>
  <c r="C263" i="66" s="1"/>
  <c r="D262" i="66" a="1"/>
  <c r="D262" i="66" s="1"/>
  <c r="C262" i="66" a="1"/>
  <c r="C262" i="66" s="1"/>
  <c r="D261" i="66" a="1"/>
  <c r="D261" i="66" s="1"/>
  <c r="C261" i="66" a="1"/>
  <c r="C261" i="66" s="1"/>
  <c r="D260" i="66" a="1"/>
  <c r="D260" i="66" s="1"/>
  <c r="C260" i="66" a="1"/>
  <c r="C260" i="66" s="1"/>
  <c r="D259" i="66" a="1"/>
  <c r="D259" i="66" s="1"/>
  <c r="C259" i="66" a="1"/>
  <c r="C259" i="66" s="1"/>
  <c r="D258" i="66" a="1"/>
  <c r="D258" i="66" s="1"/>
  <c r="C258" i="66" a="1"/>
  <c r="C258" i="66" s="1"/>
  <c r="D257" i="66" a="1"/>
  <c r="D257" i="66" s="1"/>
  <c r="C257" i="66" a="1"/>
  <c r="C257" i="66" s="1"/>
  <c r="D256" i="66" a="1"/>
  <c r="D256" i="66" s="1"/>
  <c r="C256" i="66" a="1"/>
  <c r="C256" i="66" s="1"/>
  <c r="D255" i="66" a="1"/>
  <c r="D255" i="66" s="1"/>
  <c r="C255" i="66" a="1"/>
  <c r="C255" i="66" s="1"/>
  <c r="D254" i="66" a="1"/>
  <c r="D254" i="66" s="1"/>
  <c r="C254" i="66" a="1"/>
  <c r="C254" i="66" s="1"/>
  <c r="D253" i="66" a="1"/>
  <c r="D253" i="66" s="1"/>
  <c r="C253" i="66" a="1"/>
  <c r="C253" i="66" s="1"/>
  <c r="D252" i="66" a="1"/>
  <c r="D252" i="66" s="1"/>
  <c r="C252" i="66" a="1"/>
  <c r="C252" i="66" s="1"/>
  <c r="D251" i="66" a="1"/>
  <c r="D251" i="66" s="1"/>
  <c r="C251" i="66" a="1"/>
  <c r="C251" i="66" s="1"/>
  <c r="D250" i="66" a="1"/>
  <c r="D250" i="66" s="1"/>
  <c r="C250" i="66" a="1"/>
  <c r="C250" i="66" s="1"/>
  <c r="D249" i="66" a="1"/>
  <c r="D249" i="66" s="1"/>
  <c r="C249" i="66" a="1"/>
  <c r="C249" i="66" s="1"/>
  <c r="D248" i="66" a="1"/>
  <c r="D248" i="66" s="1"/>
  <c r="C248" i="66" a="1"/>
  <c r="C248" i="66" s="1"/>
  <c r="D247" i="66" a="1"/>
  <c r="D247" i="66" s="1"/>
  <c r="C247" i="66" a="1"/>
  <c r="C247" i="66" s="1"/>
  <c r="D246" i="66" a="1"/>
  <c r="D246" i="66" s="1"/>
  <c r="C246" i="66" a="1"/>
  <c r="C246" i="66" s="1"/>
  <c r="D245" i="66" a="1"/>
  <c r="D245" i="66" s="1"/>
  <c r="C245" i="66" a="1"/>
  <c r="C245" i="66" s="1"/>
  <c r="D244" i="66" a="1"/>
  <c r="D244" i="66" s="1"/>
  <c r="C244" i="66" a="1"/>
  <c r="C244" i="66" s="1"/>
  <c r="D243" i="66" a="1"/>
  <c r="D243" i="66" s="1"/>
  <c r="C243" i="66" a="1"/>
  <c r="C243" i="66" s="1"/>
  <c r="D242" i="66" a="1"/>
  <c r="D242" i="66" s="1"/>
  <c r="C242" i="66" a="1"/>
  <c r="C242" i="66" s="1"/>
  <c r="D241" i="66" a="1"/>
  <c r="D241" i="66" s="1"/>
  <c r="C241" i="66" a="1"/>
  <c r="C241" i="66" s="1"/>
  <c r="D240" i="66" a="1"/>
  <c r="D240" i="66" s="1"/>
  <c r="C240" i="66" a="1"/>
  <c r="C240" i="66" s="1"/>
  <c r="D239" i="66" a="1"/>
  <c r="D239" i="66" s="1"/>
  <c r="C239" i="66" a="1"/>
  <c r="C239" i="66" s="1"/>
  <c r="D238" i="66" a="1"/>
  <c r="D238" i="66" s="1"/>
  <c r="C238" i="66" a="1"/>
  <c r="C238" i="66" s="1"/>
  <c r="D237" i="66" a="1"/>
  <c r="D237" i="66" s="1"/>
  <c r="C237" i="66" a="1"/>
  <c r="C237" i="66" s="1"/>
  <c r="D236" i="66" a="1"/>
  <c r="D236" i="66" s="1"/>
  <c r="C236" i="66" a="1"/>
  <c r="C236" i="66" s="1"/>
  <c r="D235" i="66" a="1"/>
  <c r="D235" i="66" s="1"/>
  <c r="C235" i="66" a="1"/>
  <c r="C235" i="66" s="1"/>
  <c r="D234" i="66" a="1"/>
  <c r="D234" i="66" s="1"/>
  <c r="C234" i="66" a="1"/>
  <c r="C234" i="66" s="1"/>
  <c r="D233" i="66" a="1"/>
  <c r="D233" i="66" s="1"/>
  <c r="C233" i="66" a="1"/>
  <c r="C233" i="66" s="1"/>
  <c r="D232" i="66" a="1"/>
  <c r="D232" i="66" s="1"/>
  <c r="C232" i="66" a="1"/>
  <c r="C232" i="66" s="1"/>
  <c r="D231" i="66" a="1"/>
  <c r="D231" i="66" s="1"/>
  <c r="C231" i="66" a="1"/>
  <c r="C231" i="66" s="1"/>
  <c r="D229" i="66" a="1"/>
  <c r="D229" i="66" s="1"/>
  <c r="C229" i="66" a="1"/>
  <c r="C229" i="66" s="1"/>
  <c r="D228" i="66" a="1"/>
  <c r="D228" i="66" s="1"/>
  <c r="C228" i="66" a="1"/>
  <c r="C228" i="66" s="1"/>
  <c r="D227" i="66" a="1"/>
  <c r="D227" i="66" s="1"/>
  <c r="C227" i="66" a="1"/>
  <c r="C227" i="66" s="1"/>
  <c r="D226" i="66" a="1"/>
  <c r="D226" i="66" s="1"/>
  <c r="C226" i="66" a="1"/>
  <c r="C226" i="66" s="1"/>
  <c r="D225" i="66" a="1"/>
  <c r="D225" i="66" s="1"/>
  <c r="C225" i="66" a="1"/>
  <c r="C225" i="66" s="1"/>
  <c r="D224" i="66" a="1"/>
  <c r="D224" i="66" s="1"/>
  <c r="C224" i="66" a="1"/>
  <c r="C224" i="66" s="1"/>
  <c r="D223" i="66" a="1"/>
  <c r="D223" i="66" s="1"/>
  <c r="C223" i="66" a="1"/>
  <c r="C223" i="66" s="1"/>
  <c r="D222" i="66" a="1"/>
  <c r="D222" i="66" s="1"/>
  <c r="C222" i="66" a="1"/>
  <c r="C222" i="66" s="1"/>
  <c r="D221" i="66" a="1"/>
  <c r="D221" i="66" s="1"/>
  <c r="C221" i="66" a="1"/>
  <c r="C221" i="66" s="1"/>
  <c r="D220" i="66" a="1"/>
  <c r="D220" i="66" s="1"/>
  <c r="C220" i="66" a="1"/>
  <c r="C220" i="66" s="1"/>
  <c r="D219" i="66" a="1"/>
  <c r="D219" i="66" s="1"/>
  <c r="C219" i="66" a="1"/>
  <c r="C219" i="66" s="1"/>
  <c r="D218" i="66" a="1"/>
  <c r="D218" i="66" s="1"/>
  <c r="C218" i="66" a="1"/>
  <c r="C218" i="66" s="1"/>
  <c r="D217" i="66" a="1"/>
  <c r="D217" i="66" s="1"/>
  <c r="C217" i="66" a="1"/>
  <c r="C217" i="66" s="1"/>
  <c r="D216" i="66" a="1"/>
  <c r="D216" i="66" s="1"/>
  <c r="C216" i="66" a="1"/>
  <c r="C216" i="66" s="1"/>
  <c r="D215" i="66" a="1"/>
  <c r="D215" i="66" s="1"/>
  <c r="C215" i="66" a="1"/>
  <c r="C215" i="66" s="1"/>
  <c r="D214" i="66" a="1"/>
  <c r="D214" i="66" s="1"/>
  <c r="C214" i="66" a="1"/>
  <c r="C214" i="66" s="1"/>
  <c r="D213" i="66" a="1"/>
  <c r="D213" i="66" s="1"/>
  <c r="C213" i="66" a="1"/>
  <c r="C213" i="66" s="1"/>
  <c r="D212" i="66" a="1"/>
  <c r="D212" i="66" s="1"/>
  <c r="C212" i="66" a="1"/>
  <c r="C212" i="66" s="1"/>
  <c r="D211" i="66" a="1"/>
  <c r="D211" i="66" s="1"/>
  <c r="C211" i="66" a="1"/>
  <c r="C211" i="66" s="1"/>
  <c r="D210" i="66" a="1"/>
  <c r="D210" i="66" s="1"/>
  <c r="C210" i="66" a="1"/>
  <c r="C210" i="66" s="1"/>
  <c r="D209" i="66" a="1"/>
  <c r="D209" i="66" s="1"/>
  <c r="C209" i="66" a="1"/>
  <c r="C209" i="66" s="1"/>
  <c r="D208" i="66" a="1"/>
  <c r="D208" i="66" s="1"/>
  <c r="C208" i="66" a="1"/>
  <c r="C208" i="66" s="1"/>
  <c r="D207" i="66" a="1"/>
  <c r="D207" i="66" s="1"/>
  <c r="C207" i="66" a="1"/>
  <c r="C207" i="66" s="1"/>
  <c r="D206" i="66" a="1"/>
  <c r="D206" i="66" s="1"/>
  <c r="C206" i="66" a="1"/>
  <c r="C206" i="66" s="1"/>
  <c r="D205" i="66" a="1"/>
  <c r="D205" i="66" s="1"/>
  <c r="C205" i="66" a="1"/>
  <c r="C205" i="66" s="1"/>
  <c r="D204" i="66" a="1"/>
  <c r="D204" i="66" s="1"/>
  <c r="C204" i="66" a="1"/>
  <c r="C204" i="66" s="1"/>
  <c r="D203" i="66" a="1"/>
  <c r="D203" i="66" s="1"/>
  <c r="C203" i="66" a="1"/>
  <c r="C203" i="66" s="1"/>
  <c r="D202" i="66" a="1"/>
  <c r="D202" i="66" s="1"/>
  <c r="C202" i="66" a="1"/>
  <c r="C202" i="66" s="1"/>
  <c r="D201" i="66" a="1"/>
  <c r="D201" i="66" s="1"/>
  <c r="C201" i="66" a="1"/>
  <c r="C201" i="66" s="1"/>
  <c r="D200" i="66" a="1"/>
  <c r="D200" i="66" s="1"/>
  <c r="C200" i="66" a="1"/>
  <c r="C200" i="66" s="1"/>
  <c r="D199" i="66" a="1"/>
  <c r="D199" i="66" s="1"/>
  <c r="C199" i="66" a="1"/>
  <c r="C199" i="66" s="1"/>
  <c r="D198" i="66" a="1"/>
  <c r="D198" i="66" s="1"/>
  <c r="C198" i="66" a="1"/>
  <c r="C198" i="66" s="1"/>
  <c r="D197" i="66" a="1"/>
  <c r="D197" i="66" s="1"/>
  <c r="C197" i="66" a="1"/>
  <c r="C197" i="66" s="1"/>
  <c r="D196" i="66" a="1"/>
  <c r="D196" i="66" s="1"/>
  <c r="C196" i="66" a="1"/>
  <c r="C196" i="66" s="1"/>
  <c r="D195" i="66" a="1"/>
  <c r="D195" i="66" s="1"/>
  <c r="C195" i="66" a="1"/>
  <c r="C195" i="66" s="1"/>
  <c r="D194" i="66" a="1"/>
  <c r="D194" i="66" s="1"/>
  <c r="C194" i="66" a="1"/>
  <c r="C194" i="66" s="1"/>
  <c r="D193" i="66" a="1"/>
  <c r="D193" i="66" s="1"/>
  <c r="C193" i="66" a="1"/>
  <c r="C193" i="66" s="1"/>
  <c r="D192" i="66" a="1"/>
  <c r="D192" i="66" s="1"/>
  <c r="C192" i="66" a="1"/>
  <c r="C192" i="66" s="1"/>
  <c r="D191" i="66" a="1"/>
  <c r="D191" i="66" s="1"/>
  <c r="C191" i="66" a="1"/>
  <c r="C191" i="66" s="1"/>
  <c r="D190" i="66" a="1"/>
  <c r="D190" i="66" s="1"/>
  <c r="C190" i="66" a="1"/>
  <c r="C190" i="66" s="1"/>
  <c r="D189" i="66" a="1"/>
  <c r="D189" i="66" s="1"/>
  <c r="C189" i="66" a="1"/>
  <c r="C189" i="66" s="1"/>
  <c r="D188" i="66" a="1"/>
  <c r="D188" i="66" s="1"/>
  <c r="C188" i="66" a="1"/>
  <c r="C188" i="66" s="1"/>
  <c r="D187" i="66" a="1"/>
  <c r="D187" i="66" s="1"/>
  <c r="C187" i="66" a="1"/>
  <c r="C187" i="66" s="1"/>
  <c r="D186" i="66" a="1"/>
  <c r="D186" i="66" s="1"/>
  <c r="C186" i="66" a="1"/>
  <c r="C186" i="66" s="1"/>
  <c r="D184" i="66" a="1"/>
  <c r="D184" i="66" s="1"/>
  <c r="C184" i="66" a="1"/>
  <c r="C184" i="66" s="1"/>
  <c r="D183" i="66" a="1"/>
  <c r="D183" i="66" s="1"/>
  <c r="C183" i="66" a="1"/>
  <c r="C183" i="66" s="1"/>
  <c r="D182" i="66" a="1"/>
  <c r="D182" i="66" s="1"/>
  <c r="C182" i="66" a="1"/>
  <c r="C182" i="66" s="1"/>
  <c r="D181" i="66" a="1"/>
  <c r="D181" i="66" s="1"/>
  <c r="C181" i="66" a="1"/>
  <c r="C181" i="66" s="1"/>
  <c r="D180" i="66" a="1"/>
  <c r="D180" i="66" s="1"/>
  <c r="C180" i="66" a="1"/>
  <c r="C180" i="66" s="1"/>
  <c r="D179" i="66" a="1"/>
  <c r="D179" i="66" s="1"/>
  <c r="C179" i="66" a="1"/>
  <c r="C179" i="66" s="1"/>
  <c r="D178" i="66" a="1"/>
  <c r="D178" i="66" s="1"/>
  <c r="C178" i="66" a="1"/>
  <c r="C178" i="66" s="1"/>
  <c r="D177" i="66" a="1"/>
  <c r="D177" i="66" s="1"/>
  <c r="C177" i="66" a="1"/>
  <c r="C177" i="66" s="1"/>
  <c r="D176" i="66" a="1"/>
  <c r="D176" i="66" s="1"/>
  <c r="C176" i="66" a="1"/>
  <c r="C176" i="66" s="1"/>
  <c r="D175" i="66" a="1"/>
  <c r="D175" i="66" s="1"/>
  <c r="C175" i="66" a="1"/>
  <c r="C175" i="66" s="1"/>
  <c r="D174" i="66" a="1"/>
  <c r="D174" i="66" s="1"/>
  <c r="C174" i="66" a="1"/>
  <c r="C174" i="66" s="1"/>
  <c r="D173" i="66" a="1"/>
  <c r="D173" i="66" s="1"/>
  <c r="C173" i="66" a="1"/>
  <c r="C173" i="66" s="1"/>
  <c r="D172" i="66" a="1"/>
  <c r="D172" i="66" s="1"/>
  <c r="C172" i="66" a="1"/>
  <c r="C172" i="66" s="1"/>
  <c r="D171" i="66" a="1"/>
  <c r="D171" i="66" s="1"/>
  <c r="C171" i="66" a="1"/>
  <c r="C171" i="66" s="1"/>
  <c r="D170" i="66" a="1"/>
  <c r="D170" i="66" s="1"/>
  <c r="C170" i="66" a="1"/>
  <c r="C170" i="66" s="1"/>
  <c r="D169" i="66" a="1"/>
  <c r="D169" i="66" s="1"/>
  <c r="C169" i="66" a="1"/>
  <c r="C169" i="66" s="1"/>
  <c r="D168" i="66" a="1"/>
  <c r="D168" i="66" s="1"/>
  <c r="C168" i="66" a="1"/>
  <c r="C168" i="66" s="1"/>
  <c r="D167" i="66" a="1"/>
  <c r="D167" i="66" s="1"/>
  <c r="C167" i="66" a="1"/>
  <c r="C167" i="66" s="1"/>
  <c r="D166" i="66" a="1"/>
  <c r="D166" i="66" s="1"/>
  <c r="C166" i="66" a="1"/>
  <c r="C166" i="66" s="1"/>
  <c r="D165" i="66" a="1"/>
  <c r="D165" i="66" s="1"/>
  <c r="C165" i="66" a="1"/>
  <c r="C165" i="66" s="1"/>
  <c r="D164" i="66" a="1"/>
  <c r="D164" i="66" s="1"/>
  <c r="C164" i="66" a="1"/>
  <c r="C164" i="66" s="1"/>
  <c r="D163" i="66" a="1"/>
  <c r="D163" i="66" s="1"/>
  <c r="C163" i="66" a="1"/>
  <c r="C163" i="66" s="1"/>
  <c r="D162" i="66" a="1"/>
  <c r="D162" i="66" s="1"/>
  <c r="C162" i="66" a="1"/>
  <c r="C162" i="66" s="1"/>
  <c r="D161" i="66" a="1"/>
  <c r="D161" i="66" s="1"/>
  <c r="C161" i="66" a="1"/>
  <c r="C161" i="66" s="1"/>
  <c r="D160" i="66" a="1"/>
  <c r="D160" i="66" s="1"/>
  <c r="C160" i="66" a="1"/>
  <c r="C160" i="66" s="1"/>
  <c r="D159" i="66" a="1"/>
  <c r="D159" i="66" s="1"/>
  <c r="C159" i="66" a="1"/>
  <c r="C159" i="66" s="1"/>
  <c r="D158" i="66" a="1"/>
  <c r="D158" i="66" s="1"/>
  <c r="C158" i="66" a="1"/>
  <c r="C158" i="66" s="1"/>
  <c r="D157" i="66" a="1"/>
  <c r="D157" i="66" s="1"/>
  <c r="C157" i="66" a="1"/>
  <c r="C157" i="66" s="1"/>
  <c r="D156" i="66" a="1"/>
  <c r="D156" i="66" s="1"/>
  <c r="C156" i="66" a="1"/>
  <c r="C156" i="66" s="1"/>
  <c r="D155" i="66" a="1"/>
  <c r="D155" i="66" s="1"/>
  <c r="C155" i="66" a="1"/>
  <c r="C155" i="66" s="1"/>
  <c r="D154" i="66" a="1"/>
  <c r="D154" i="66" s="1"/>
  <c r="C154" i="66" a="1"/>
  <c r="C154" i="66" s="1"/>
  <c r="D153" i="66" a="1"/>
  <c r="D153" i="66" s="1"/>
  <c r="C153" i="66" a="1"/>
  <c r="C153" i="66" s="1"/>
  <c r="D152" i="66" a="1"/>
  <c r="D152" i="66" s="1"/>
  <c r="C152" i="66" a="1"/>
  <c r="C152" i="66" s="1"/>
  <c r="D151" i="66" a="1"/>
  <c r="D151" i="66" s="1"/>
  <c r="C151" i="66" a="1"/>
  <c r="C151" i="66" s="1"/>
  <c r="D150" i="66" a="1"/>
  <c r="D150" i="66" s="1"/>
  <c r="C150" i="66" a="1"/>
  <c r="C150" i="66" s="1"/>
  <c r="D149" i="66" a="1"/>
  <c r="D149" i="66" s="1"/>
  <c r="C149" i="66" a="1"/>
  <c r="C149" i="66" s="1"/>
  <c r="D148" i="66" a="1"/>
  <c r="D148" i="66" s="1"/>
  <c r="C148" i="66" a="1"/>
  <c r="C148" i="66" s="1"/>
  <c r="D147" i="66" a="1"/>
  <c r="D147" i="66" s="1"/>
  <c r="C147" i="66" a="1"/>
  <c r="C147" i="66" s="1"/>
  <c r="D146" i="66" a="1"/>
  <c r="D146" i="66" s="1"/>
  <c r="C146" i="66" a="1"/>
  <c r="C146" i="66" s="1"/>
  <c r="D145" i="66" a="1"/>
  <c r="D145" i="66" s="1"/>
  <c r="C145" i="66" a="1"/>
  <c r="C145" i="66" s="1"/>
  <c r="D144" i="66" a="1"/>
  <c r="D144" i="66" s="1"/>
  <c r="C144" i="66" a="1"/>
  <c r="C144" i="66" s="1"/>
  <c r="D143" i="66" a="1"/>
  <c r="D143" i="66" s="1"/>
  <c r="C143" i="66" a="1"/>
  <c r="C143" i="66" s="1"/>
  <c r="D142" i="66" a="1"/>
  <c r="D142" i="66" s="1"/>
  <c r="C142" i="66" a="1"/>
  <c r="C142" i="66" s="1"/>
  <c r="D141" i="66" a="1"/>
  <c r="D141" i="66" s="1"/>
  <c r="C141" i="66" a="1"/>
  <c r="C141" i="66" s="1"/>
  <c r="D139" i="66" a="1"/>
  <c r="D139" i="66" s="1"/>
  <c r="C139" i="66" a="1"/>
  <c r="C139" i="66" s="1"/>
  <c r="D138" i="66" a="1"/>
  <c r="D138" i="66" s="1"/>
  <c r="C138" i="66" a="1"/>
  <c r="C138" i="66" s="1"/>
  <c r="D137" i="66" a="1"/>
  <c r="D137" i="66" s="1"/>
  <c r="C137" i="66" a="1"/>
  <c r="C137" i="66" s="1"/>
  <c r="D136" i="66" a="1"/>
  <c r="D136" i="66" s="1"/>
  <c r="C136" i="66" a="1"/>
  <c r="C136" i="66" s="1"/>
  <c r="D135" i="66" a="1"/>
  <c r="D135" i="66" s="1"/>
  <c r="C135" i="66" a="1"/>
  <c r="C135" i="66" s="1"/>
  <c r="D134" i="66" a="1"/>
  <c r="D134" i="66" s="1"/>
  <c r="C134" i="66" a="1"/>
  <c r="C134" i="66" s="1"/>
  <c r="D133" i="66" a="1"/>
  <c r="D133" i="66" s="1"/>
  <c r="C133" i="66" a="1"/>
  <c r="C133" i="66" s="1"/>
  <c r="D132" i="66" a="1"/>
  <c r="D132" i="66" s="1"/>
  <c r="C132" i="66" a="1"/>
  <c r="C132" i="66" s="1"/>
  <c r="D131" i="66" a="1"/>
  <c r="D131" i="66" s="1"/>
  <c r="C131" i="66" a="1"/>
  <c r="C131" i="66" s="1"/>
  <c r="D130" i="66" a="1"/>
  <c r="D130" i="66" s="1"/>
  <c r="C130" i="66" a="1"/>
  <c r="C130" i="66" s="1"/>
  <c r="D129" i="66" a="1"/>
  <c r="D129" i="66" s="1"/>
  <c r="C129" i="66" a="1"/>
  <c r="C129" i="66" s="1"/>
  <c r="D128" i="66" a="1"/>
  <c r="D128" i="66" s="1"/>
  <c r="C128" i="66" a="1"/>
  <c r="C128" i="66" s="1"/>
  <c r="D127" i="66" a="1"/>
  <c r="D127" i="66" s="1"/>
  <c r="C127" i="66" a="1"/>
  <c r="C127" i="66" s="1"/>
  <c r="D126" i="66" a="1"/>
  <c r="D126" i="66" s="1"/>
  <c r="C126" i="66" a="1"/>
  <c r="C126" i="66" s="1"/>
  <c r="D125" i="66" a="1"/>
  <c r="D125" i="66" s="1"/>
  <c r="C125" i="66" a="1"/>
  <c r="C125" i="66" s="1"/>
  <c r="D124" i="66" a="1"/>
  <c r="D124" i="66" s="1"/>
  <c r="C124" i="66" a="1"/>
  <c r="C124" i="66" s="1"/>
  <c r="D123" i="66" a="1"/>
  <c r="D123" i="66" s="1"/>
  <c r="C123" i="66" a="1"/>
  <c r="C123" i="66" s="1"/>
  <c r="D122" i="66" a="1"/>
  <c r="D122" i="66" s="1"/>
  <c r="C122" i="66" a="1"/>
  <c r="C122" i="66" s="1"/>
  <c r="D121" i="66" a="1"/>
  <c r="D121" i="66" s="1"/>
  <c r="C121" i="66" a="1"/>
  <c r="C121" i="66" s="1"/>
  <c r="D120" i="66" a="1"/>
  <c r="D120" i="66" s="1"/>
  <c r="C120" i="66" a="1"/>
  <c r="C120" i="66" s="1"/>
  <c r="D119" i="66" a="1"/>
  <c r="D119" i="66" s="1"/>
  <c r="C119" i="66" a="1"/>
  <c r="C119" i="66" s="1"/>
  <c r="D118" i="66" a="1"/>
  <c r="D118" i="66" s="1"/>
  <c r="C118" i="66" a="1"/>
  <c r="C118" i="66" s="1"/>
  <c r="D117" i="66" a="1"/>
  <c r="D117" i="66" s="1"/>
  <c r="C117" i="66" a="1"/>
  <c r="C117" i="66" s="1"/>
  <c r="D116" i="66" a="1"/>
  <c r="D116" i="66" s="1"/>
  <c r="C116" i="66" a="1"/>
  <c r="C116" i="66" s="1"/>
  <c r="D115" i="66" a="1"/>
  <c r="D115" i="66" s="1"/>
  <c r="C115" i="66" a="1"/>
  <c r="C115" i="66" s="1"/>
  <c r="D114" i="66" a="1"/>
  <c r="D114" i="66" s="1"/>
  <c r="C114" i="66" a="1"/>
  <c r="C114" i="66" s="1"/>
  <c r="D113" i="66" a="1"/>
  <c r="D113" i="66" s="1"/>
  <c r="C113" i="66" a="1"/>
  <c r="C113" i="66" s="1"/>
  <c r="D112" i="66" a="1"/>
  <c r="D112" i="66" s="1"/>
  <c r="C112" i="66" a="1"/>
  <c r="C112" i="66" s="1"/>
  <c r="D111" i="66" a="1"/>
  <c r="D111" i="66" s="1"/>
  <c r="C111" i="66" a="1"/>
  <c r="C111" i="66" s="1"/>
  <c r="D110" i="66" a="1"/>
  <c r="D110" i="66" s="1"/>
  <c r="C110" i="66" a="1"/>
  <c r="C110" i="66" s="1"/>
  <c r="D109" i="66" a="1"/>
  <c r="D109" i="66" s="1"/>
  <c r="C109" i="66" a="1"/>
  <c r="C109" i="66" s="1"/>
  <c r="D108" i="66" a="1"/>
  <c r="D108" i="66" s="1"/>
  <c r="C108" i="66" a="1"/>
  <c r="C108" i="66" s="1"/>
  <c r="D107" i="66" a="1"/>
  <c r="D107" i="66" s="1"/>
  <c r="C107" i="66" a="1"/>
  <c r="C107" i="66" s="1"/>
  <c r="D106" i="66" a="1"/>
  <c r="D106" i="66" s="1"/>
  <c r="C106" i="66" a="1"/>
  <c r="C106" i="66" s="1"/>
  <c r="D105" i="66" a="1"/>
  <c r="D105" i="66" s="1"/>
  <c r="C105" i="66" a="1"/>
  <c r="C105" i="66" s="1"/>
  <c r="D104" i="66" a="1"/>
  <c r="D104" i="66" s="1"/>
  <c r="C104" i="66" a="1"/>
  <c r="C104" i="66" s="1"/>
  <c r="D103" i="66" a="1"/>
  <c r="D103" i="66" s="1"/>
  <c r="C103" i="66" a="1"/>
  <c r="C103" i="66" s="1"/>
  <c r="D102" i="66" a="1"/>
  <c r="D102" i="66" s="1"/>
  <c r="C102" i="66" a="1"/>
  <c r="C102" i="66" s="1"/>
  <c r="D101" i="66" a="1"/>
  <c r="D101" i="66" s="1"/>
  <c r="C101" i="66" a="1"/>
  <c r="C101" i="66" s="1"/>
  <c r="D100" i="66" a="1"/>
  <c r="D100" i="66" s="1"/>
  <c r="C100" i="66" a="1"/>
  <c r="C100" i="66" s="1"/>
  <c r="D99" i="66" a="1"/>
  <c r="D99" i="66" s="1"/>
  <c r="C99" i="66" a="1"/>
  <c r="C99" i="66" s="1"/>
  <c r="D98" i="66" a="1"/>
  <c r="D98" i="66" s="1"/>
  <c r="C98" i="66" a="1"/>
  <c r="C98" i="66" s="1"/>
  <c r="D97" i="66" a="1"/>
  <c r="D97" i="66" s="1"/>
  <c r="C97" i="66" a="1"/>
  <c r="C97" i="66" s="1"/>
  <c r="D96" i="66" a="1"/>
  <c r="D96" i="66" s="1"/>
  <c r="C96" i="66" a="1"/>
  <c r="C96" i="66" s="1"/>
  <c r="D94" i="66" a="1"/>
  <c r="D94" i="66" s="1"/>
  <c r="C94" i="66" a="1"/>
  <c r="C94" i="66" s="1"/>
  <c r="D93" i="66" a="1"/>
  <c r="D93" i="66" s="1"/>
  <c r="C93" i="66" a="1"/>
  <c r="C93" i="66" s="1"/>
  <c r="D92" i="66" a="1"/>
  <c r="D92" i="66" s="1"/>
  <c r="C92" i="66" a="1"/>
  <c r="C92" i="66" s="1"/>
  <c r="D91" i="66" a="1"/>
  <c r="D91" i="66" s="1"/>
  <c r="C91" i="66" a="1"/>
  <c r="C91" i="66" s="1"/>
  <c r="D90" i="66" a="1"/>
  <c r="D90" i="66" s="1"/>
  <c r="C90" i="66" a="1"/>
  <c r="C90" i="66" s="1"/>
  <c r="D89" i="66" a="1"/>
  <c r="D89" i="66" s="1"/>
  <c r="C89" i="66" a="1"/>
  <c r="C89" i="66" s="1"/>
  <c r="D88" i="66" a="1"/>
  <c r="D88" i="66" s="1"/>
  <c r="C88" i="66" a="1"/>
  <c r="C88" i="66" s="1"/>
  <c r="D87" i="66" a="1"/>
  <c r="D87" i="66" s="1"/>
  <c r="C87" i="66" a="1"/>
  <c r="C87" i="66" s="1"/>
  <c r="D86" i="66" a="1"/>
  <c r="D86" i="66" s="1"/>
  <c r="C86" i="66" a="1"/>
  <c r="C86" i="66" s="1"/>
  <c r="D85" i="66" a="1"/>
  <c r="D85" i="66" s="1"/>
  <c r="C85" i="66" a="1"/>
  <c r="C85" i="66" s="1"/>
  <c r="D84" i="66" a="1"/>
  <c r="D84" i="66" s="1"/>
  <c r="C84" i="66" a="1"/>
  <c r="C84" i="66" s="1"/>
  <c r="D83" i="66" a="1"/>
  <c r="D83" i="66" s="1"/>
  <c r="C83" i="66" a="1"/>
  <c r="C83" i="66" s="1"/>
  <c r="D82" i="66" a="1"/>
  <c r="D82" i="66" s="1"/>
  <c r="C82" i="66" a="1"/>
  <c r="C82" i="66" s="1"/>
  <c r="D81" i="66" a="1"/>
  <c r="D81" i="66" s="1"/>
  <c r="C81" i="66" a="1"/>
  <c r="C81" i="66" s="1"/>
  <c r="D80" i="66" a="1"/>
  <c r="D80" i="66" s="1"/>
  <c r="C80" i="66" a="1"/>
  <c r="C80" i="66" s="1"/>
  <c r="D79" i="66" a="1"/>
  <c r="D79" i="66" s="1"/>
  <c r="C79" i="66" a="1"/>
  <c r="C79" i="66" s="1"/>
  <c r="D78" i="66" a="1"/>
  <c r="D78" i="66" s="1"/>
  <c r="C78" i="66" a="1"/>
  <c r="C78" i="66" s="1"/>
  <c r="D77" i="66" a="1"/>
  <c r="D77" i="66" s="1"/>
  <c r="C77" i="66" a="1"/>
  <c r="C77" i="66" s="1"/>
  <c r="D76" i="66" a="1"/>
  <c r="D76" i="66" s="1"/>
  <c r="C76" i="66" a="1"/>
  <c r="C76" i="66" s="1"/>
  <c r="D75" i="66" a="1"/>
  <c r="D75" i="66" s="1"/>
  <c r="C75" i="66" a="1"/>
  <c r="C75" i="66" s="1"/>
  <c r="D74" i="66" a="1"/>
  <c r="D74" i="66" s="1"/>
  <c r="C74" i="66" a="1"/>
  <c r="C74" i="66" s="1"/>
  <c r="D73" i="66" a="1"/>
  <c r="D73" i="66" s="1"/>
  <c r="C73" i="66" a="1"/>
  <c r="C73" i="66" s="1"/>
  <c r="D72" i="66" a="1"/>
  <c r="D72" i="66" s="1"/>
  <c r="C72" i="66" a="1"/>
  <c r="C72" i="66" s="1"/>
  <c r="D71" i="66" a="1"/>
  <c r="D71" i="66" s="1"/>
  <c r="C71" i="66" a="1"/>
  <c r="C71" i="66" s="1"/>
  <c r="D70" i="66" a="1"/>
  <c r="D70" i="66" s="1"/>
  <c r="C70" i="66" a="1"/>
  <c r="C70" i="66" s="1"/>
  <c r="D69" i="66" a="1"/>
  <c r="D69" i="66" s="1"/>
  <c r="C69" i="66" a="1"/>
  <c r="C69" i="66" s="1"/>
  <c r="D68" i="66" a="1"/>
  <c r="D68" i="66" s="1"/>
  <c r="C68" i="66" a="1"/>
  <c r="C68" i="66" s="1"/>
  <c r="D67" i="66" a="1"/>
  <c r="D67" i="66" s="1"/>
  <c r="C67" i="66" a="1"/>
  <c r="C67" i="66" s="1"/>
  <c r="D66" i="66" a="1"/>
  <c r="D66" i="66" s="1"/>
  <c r="C66" i="66" a="1"/>
  <c r="C66" i="66" s="1"/>
  <c r="D65" i="66" a="1"/>
  <c r="D65" i="66" s="1"/>
  <c r="C65" i="66" a="1"/>
  <c r="C65" i="66" s="1"/>
  <c r="D64" i="66" a="1"/>
  <c r="D64" i="66" s="1"/>
  <c r="C64" i="66" a="1"/>
  <c r="C64" i="66" s="1"/>
  <c r="D63" i="66" a="1"/>
  <c r="D63" i="66" s="1"/>
  <c r="C63" i="66" a="1"/>
  <c r="C63" i="66" s="1"/>
  <c r="D62" i="66" a="1"/>
  <c r="D62" i="66" s="1"/>
  <c r="C62" i="66" a="1"/>
  <c r="C62" i="66" s="1"/>
  <c r="D61" i="66" a="1"/>
  <c r="D61" i="66" s="1"/>
  <c r="C61" i="66" a="1"/>
  <c r="C61" i="66" s="1"/>
  <c r="D60" i="66" a="1"/>
  <c r="D60" i="66" s="1"/>
  <c r="C60" i="66" a="1"/>
  <c r="C60" i="66" s="1"/>
  <c r="D59" i="66" a="1"/>
  <c r="D59" i="66" s="1"/>
  <c r="C59" i="66" a="1"/>
  <c r="C59" i="66" s="1"/>
  <c r="D58" i="66" a="1"/>
  <c r="D58" i="66" s="1"/>
  <c r="C58" i="66" a="1"/>
  <c r="C58" i="66" s="1"/>
  <c r="D57" i="66" a="1"/>
  <c r="D57" i="66" s="1"/>
  <c r="C57" i="66" a="1"/>
  <c r="C57" i="66" s="1"/>
  <c r="D56" i="66" a="1"/>
  <c r="D56" i="66" s="1"/>
  <c r="C56" i="66" a="1"/>
  <c r="C56" i="66" s="1"/>
  <c r="D55" i="66" a="1"/>
  <c r="D55" i="66" s="1"/>
  <c r="C55" i="66" a="1"/>
  <c r="C55" i="66" s="1"/>
  <c r="D54" i="66" a="1"/>
  <c r="D54" i="66" s="1"/>
  <c r="C54" i="66" a="1"/>
  <c r="C54" i="66" s="1"/>
  <c r="D53" i="66" a="1"/>
  <c r="D53" i="66" s="1"/>
  <c r="C53" i="66" a="1"/>
  <c r="C53" i="66" s="1"/>
  <c r="D52" i="66" a="1"/>
  <c r="D52" i="66" s="1"/>
  <c r="C52" i="66" a="1"/>
  <c r="C52" i="66" s="1"/>
  <c r="D51" i="66" a="1"/>
  <c r="D51" i="66" s="1"/>
  <c r="C51" i="66" a="1"/>
  <c r="C51" i="66" s="1"/>
  <c r="D274" i="69" a="1"/>
  <c r="D274" i="69" s="1"/>
  <c r="C274" i="69" a="1"/>
  <c r="C274" i="69" s="1"/>
  <c r="B274" i="69" a="1"/>
  <c r="B274" i="69" s="1"/>
  <c r="D273" i="69" a="1"/>
  <c r="D273" i="69" s="1"/>
  <c r="C273" i="69" a="1"/>
  <c r="C273" i="69" s="1"/>
  <c r="B273" i="69" a="1"/>
  <c r="B273" i="69" s="1"/>
  <c r="D272" i="69" a="1"/>
  <c r="D272" i="69" s="1"/>
  <c r="C272" i="69" a="1"/>
  <c r="C272" i="69" s="1"/>
  <c r="B272" i="69" a="1"/>
  <c r="B272" i="69" s="1"/>
  <c r="D271" i="69" a="1"/>
  <c r="D271" i="69" s="1"/>
  <c r="C271" i="69" a="1"/>
  <c r="C271" i="69" s="1"/>
  <c r="B271" i="69" a="1"/>
  <c r="B271" i="69" s="1"/>
  <c r="D270" i="69" a="1"/>
  <c r="D270" i="69" s="1"/>
  <c r="C270" i="69" a="1"/>
  <c r="C270" i="69" s="1"/>
  <c r="B270" i="69" a="1"/>
  <c r="B270" i="69" s="1"/>
  <c r="D269" i="69" a="1"/>
  <c r="D269" i="69" s="1"/>
  <c r="C269" i="69" a="1"/>
  <c r="C269" i="69" s="1"/>
  <c r="B269" i="69" a="1"/>
  <c r="B269" i="69" s="1"/>
  <c r="D268" i="69" a="1"/>
  <c r="D268" i="69" s="1"/>
  <c r="C268" i="69" a="1"/>
  <c r="C268" i="69" s="1"/>
  <c r="B268" i="69" a="1"/>
  <c r="B268" i="69" s="1"/>
  <c r="D267" i="69" a="1"/>
  <c r="D267" i="69" s="1"/>
  <c r="C267" i="69" a="1"/>
  <c r="C267" i="69" s="1"/>
  <c r="B267" i="69" a="1"/>
  <c r="B267" i="69" s="1"/>
  <c r="D266" i="69" a="1"/>
  <c r="D266" i="69" s="1"/>
  <c r="C266" i="69" a="1"/>
  <c r="C266" i="69" s="1"/>
  <c r="B266" i="69" a="1"/>
  <c r="B266" i="69" s="1"/>
  <c r="D265" i="69" a="1"/>
  <c r="D265" i="69" s="1"/>
  <c r="C265" i="69" a="1"/>
  <c r="C265" i="69" s="1"/>
  <c r="B265" i="69" a="1"/>
  <c r="B265" i="69" s="1"/>
  <c r="D264" i="69" a="1"/>
  <c r="D264" i="69" s="1"/>
  <c r="C264" i="69" a="1"/>
  <c r="C264" i="69" s="1"/>
  <c r="B264" i="69" a="1"/>
  <c r="B264" i="69" s="1"/>
  <c r="D263" i="69" a="1"/>
  <c r="D263" i="69" s="1"/>
  <c r="C263" i="69" a="1"/>
  <c r="C263" i="69" s="1"/>
  <c r="B263" i="69" a="1"/>
  <c r="B263" i="69" s="1"/>
  <c r="D262" i="69" a="1"/>
  <c r="D262" i="69" s="1"/>
  <c r="C262" i="69" a="1"/>
  <c r="C262" i="69" s="1"/>
  <c r="B262" i="69" a="1"/>
  <c r="B262" i="69" s="1"/>
  <c r="D261" i="69" a="1"/>
  <c r="D261" i="69" s="1"/>
  <c r="C261" i="69" a="1"/>
  <c r="C261" i="69" s="1"/>
  <c r="B261" i="69" a="1"/>
  <c r="B261" i="69" s="1"/>
  <c r="D260" i="69" a="1"/>
  <c r="D260" i="69" s="1"/>
  <c r="C260" i="69" a="1"/>
  <c r="C260" i="69" s="1"/>
  <c r="B260" i="69" a="1"/>
  <c r="B260" i="69" s="1"/>
  <c r="D259" i="69" a="1"/>
  <c r="D259" i="69" s="1"/>
  <c r="C259" i="69" a="1"/>
  <c r="C259" i="69" s="1"/>
  <c r="B259" i="69" a="1"/>
  <c r="B259" i="69" s="1"/>
  <c r="D258" i="69" a="1"/>
  <c r="D258" i="69" s="1"/>
  <c r="C258" i="69" a="1"/>
  <c r="C258" i="69" s="1"/>
  <c r="B258" i="69" a="1"/>
  <c r="B258" i="69" s="1"/>
  <c r="D257" i="69" a="1"/>
  <c r="D257" i="69" s="1"/>
  <c r="C257" i="69" a="1"/>
  <c r="C257" i="69" s="1"/>
  <c r="B257" i="69" a="1"/>
  <c r="B257" i="69" s="1"/>
  <c r="D256" i="69" a="1"/>
  <c r="D256" i="69" s="1"/>
  <c r="C256" i="69" a="1"/>
  <c r="C256" i="69" s="1"/>
  <c r="B256" i="69" a="1"/>
  <c r="B256" i="69" s="1"/>
  <c r="D255" i="69" a="1"/>
  <c r="D255" i="69" s="1"/>
  <c r="C255" i="69" a="1"/>
  <c r="C255" i="69" s="1"/>
  <c r="B255" i="69" a="1"/>
  <c r="B255" i="69" s="1"/>
  <c r="D254" i="69" a="1"/>
  <c r="D254" i="69" s="1"/>
  <c r="C254" i="69" a="1"/>
  <c r="C254" i="69" s="1"/>
  <c r="B254" i="69" a="1"/>
  <c r="B254" i="69" s="1"/>
  <c r="D253" i="69" a="1"/>
  <c r="D253" i="69" s="1"/>
  <c r="C253" i="69" a="1"/>
  <c r="C253" i="69" s="1"/>
  <c r="B253" i="69" a="1"/>
  <c r="B253" i="69" s="1"/>
  <c r="D252" i="69" a="1"/>
  <c r="D252" i="69" s="1"/>
  <c r="C252" i="69" a="1"/>
  <c r="C252" i="69" s="1"/>
  <c r="B252" i="69" a="1"/>
  <c r="B252" i="69" s="1"/>
  <c r="D251" i="69" a="1"/>
  <c r="D251" i="69" s="1"/>
  <c r="C251" i="69" a="1"/>
  <c r="C251" i="69" s="1"/>
  <c r="B251" i="69" a="1"/>
  <c r="B251" i="69" s="1"/>
  <c r="D250" i="69" a="1"/>
  <c r="D250" i="69" s="1"/>
  <c r="C250" i="69" a="1"/>
  <c r="C250" i="69" s="1"/>
  <c r="B250" i="69" a="1"/>
  <c r="B250" i="69" s="1"/>
  <c r="D249" i="69" a="1"/>
  <c r="D249" i="69" s="1"/>
  <c r="C249" i="69" a="1"/>
  <c r="C249" i="69" s="1"/>
  <c r="B249" i="69" a="1"/>
  <c r="B249" i="69" s="1"/>
  <c r="D248" i="69" a="1"/>
  <c r="D248" i="69" s="1"/>
  <c r="C248" i="69" a="1"/>
  <c r="C248" i="69" s="1"/>
  <c r="B248" i="69" a="1"/>
  <c r="B248" i="69" s="1"/>
  <c r="D247" i="69" a="1"/>
  <c r="D247" i="69" s="1"/>
  <c r="C247" i="69" a="1"/>
  <c r="C247" i="69" s="1"/>
  <c r="B247" i="69" a="1"/>
  <c r="B247" i="69" s="1"/>
  <c r="D246" i="69" a="1"/>
  <c r="D246" i="69" s="1"/>
  <c r="C246" i="69" a="1"/>
  <c r="C246" i="69" s="1"/>
  <c r="B246" i="69" a="1"/>
  <c r="B246" i="69" s="1"/>
  <c r="D245" i="69" a="1"/>
  <c r="D245" i="69" s="1"/>
  <c r="C245" i="69" a="1"/>
  <c r="C245" i="69" s="1"/>
  <c r="B245" i="69" a="1"/>
  <c r="B245" i="69" s="1"/>
  <c r="D244" i="69" a="1"/>
  <c r="D244" i="69" s="1"/>
  <c r="C244" i="69" a="1"/>
  <c r="C244" i="69" s="1"/>
  <c r="B244" i="69" a="1"/>
  <c r="B244" i="69" s="1"/>
  <c r="D243" i="69" a="1"/>
  <c r="D243" i="69" s="1"/>
  <c r="C243" i="69" a="1"/>
  <c r="C243" i="69" s="1"/>
  <c r="B243" i="69" a="1"/>
  <c r="B243" i="69" s="1"/>
  <c r="D242" i="69" a="1"/>
  <c r="D242" i="69" s="1"/>
  <c r="C242" i="69" a="1"/>
  <c r="C242" i="69" s="1"/>
  <c r="B242" i="69" a="1"/>
  <c r="B242" i="69" s="1"/>
  <c r="D241" i="69" a="1"/>
  <c r="D241" i="69" s="1"/>
  <c r="C241" i="69" a="1"/>
  <c r="C241" i="69" s="1"/>
  <c r="B241" i="69" a="1"/>
  <c r="B241" i="69" s="1"/>
  <c r="D240" i="69" a="1"/>
  <c r="D240" i="69" s="1"/>
  <c r="C240" i="69" a="1"/>
  <c r="C240" i="69" s="1"/>
  <c r="B240" i="69" a="1"/>
  <c r="B240" i="69" s="1"/>
  <c r="D239" i="69" a="1"/>
  <c r="D239" i="69" s="1"/>
  <c r="C239" i="69" a="1"/>
  <c r="C239" i="69" s="1"/>
  <c r="B239" i="69" a="1"/>
  <c r="B239" i="69" s="1"/>
  <c r="D238" i="69" a="1"/>
  <c r="D238" i="69" s="1"/>
  <c r="C238" i="69" a="1"/>
  <c r="C238" i="69" s="1"/>
  <c r="B238" i="69" a="1"/>
  <c r="B238" i="69" s="1"/>
  <c r="D237" i="69" a="1"/>
  <c r="D237" i="69" s="1"/>
  <c r="C237" i="69" a="1"/>
  <c r="C237" i="69" s="1"/>
  <c r="B237" i="69" a="1"/>
  <c r="B237" i="69" s="1"/>
  <c r="D236" i="69" a="1"/>
  <c r="D236" i="69" s="1"/>
  <c r="C236" i="69" a="1"/>
  <c r="C236" i="69" s="1"/>
  <c r="B236" i="69" a="1"/>
  <c r="B236" i="69" s="1"/>
  <c r="D235" i="69" a="1"/>
  <c r="D235" i="69" s="1"/>
  <c r="C235" i="69" a="1"/>
  <c r="C235" i="69" s="1"/>
  <c r="B235" i="69" a="1"/>
  <c r="B235" i="69" s="1"/>
  <c r="D234" i="69" a="1"/>
  <c r="D234" i="69" s="1"/>
  <c r="C234" i="69" a="1"/>
  <c r="C234" i="69" s="1"/>
  <c r="B234" i="69" a="1"/>
  <c r="B234" i="69" s="1"/>
  <c r="D233" i="69" a="1"/>
  <c r="D233" i="69" s="1"/>
  <c r="C233" i="69" a="1"/>
  <c r="C233" i="69" s="1"/>
  <c r="B233" i="69" a="1"/>
  <c r="B233" i="69" s="1"/>
  <c r="D232" i="69" a="1"/>
  <c r="D232" i="69" s="1"/>
  <c r="C232" i="69" a="1"/>
  <c r="C232" i="69" s="1"/>
  <c r="B232" i="69" a="1"/>
  <c r="B232" i="69" s="1"/>
  <c r="D231" i="69" a="1"/>
  <c r="D231" i="69" s="1"/>
  <c r="C231" i="69" a="1"/>
  <c r="C231" i="69" s="1"/>
  <c r="B231" i="69" a="1"/>
  <c r="B231" i="69" s="1"/>
  <c r="D229" i="69" a="1"/>
  <c r="D229" i="69" s="1"/>
  <c r="C229" i="69" a="1"/>
  <c r="C229" i="69" s="1"/>
  <c r="B229" i="69" a="1"/>
  <c r="B229" i="69" s="1"/>
  <c r="D228" i="69" a="1"/>
  <c r="D228" i="69" s="1"/>
  <c r="C228" i="69" a="1"/>
  <c r="C228" i="69" s="1"/>
  <c r="B228" i="69" a="1"/>
  <c r="B228" i="69" s="1"/>
  <c r="D227" i="69" a="1"/>
  <c r="D227" i="69" s="1"/>
  <c r="C227" i="69" a="1"/>
  <c r="C227" i="69" s="1"/>
  <c r="B227" i="69" a="1"/>
  <c r="B227" i="69" s="1"/>
  <c r="D226" i="69" a="1"/>
  <c r="D226" i="69" s="1"/>
  <c r="C226" i="69" a="1"/>
  <c r="C226" i="69" s="1"/>
  <c r="B226" i="69" a="1"/>
  <c r="B226" i="69" s="1"/>
  <c r="D225" i="69" a="1"/>
  <c r="D225" i="69" s="1"/>
  <c r="C225" i="69" a="1"/>
  <c r="C225" i="69" s="1"/>
  <c r="B225" i="69" a="1"/>
  <c r="B225" i="69" s="1"/>
  <c r="D224" i="69" a="1"/>
  <c r="D224" i="69" s="1"/>
  <c r="C224" i="69" a="1"/>
  <c r="C224" i="69" s="1"/>
  <c r="B224" i="69" a="1"/>
  <c r="B224" i="69" s="1"/>
  <c r="D223" i="69" a="1"/>
  <c r="D223" i="69" s="1"/>
  <c r="C223" i="69" a="1"/>
  <c r="C223" i="69" s="1"/>
  <c r="B223" i="69" a="1"/>
  <c r="B223" i="69" s="1"/>
  <c r="D222" i="69" a="1"/>
  <c r="D222" i="69" s="1"/>
  <c r="C222" i="69" a="1"/>
  <c r="C222" i="69" s="1"/>
  <c r="B222" i="69" a="1"/>
  <c r="B222" i="69" s="1"/>
  <c r="D221" i="69" a="1"/>
  <c r="D221" i="69" s="1"/>
  <c r="C221" i="69" a="1"/>
  <c r="C221" i="69" s="1"/>
  <c r="B221" i="69" a="1"/>
  <c r="B221" i="69" s="1"/>
  <c r="D220" i="69" a="1"/>
  <c r="D220" i="69" s="1"/>
  <c r="C220" i="69" a="1"/>
  <c r="C220" i="69" s="1"/>
  <c r="B220" i="69" a="1"/>
  <c r="B220" i="69" s="1"/>
  <c r="D219" i="69" a="1"/>
  <c r="D219" i="69" s="1"/>
  <c r="C219" i="69" a="1"/>
  <c r="C219" i="69" s="1"/>
  <c r="B219" i="69" a="1"/>
  <c r="B219" i="69" s="1"/>
  <c r="D218" i="69" a="1"/>
  <c r="D218" i="69" s="1"/>
  <c r="C218" i="69" a="1"/>
  <c r="C218" i="69" s="1"/>
  <c r="B218" i="69" a="1"/>
  <c r="B218" i="69" s="1"/>
  <c r="D217" i="69" a="1"/>
  <c r="D217" i="69" s="1"/>
  <c r="C217" i="69" a="1"/>
  <c r="C217" i="69" s="1"/>
  <c r="B217" i="69" a="1"/>
  <c r="B217" i="69" s="1"/>
  <c r="D216" i="69" a="1"/>
  <c r="D216" i="69" s="1"/>
  <c r="C216" i="69" a="1"/>
  <c r="C216" i="69" s="1"/>
  <c r="B216" i="69" a="1"/>
  <c r="B216" i="69" s="1"/>
  <c r="D215" i="69" a="1"/>
  <c r="D215" i="69" s="1"/>
  <c r="C215" i="69" a="1"/>
  <c r="C215" i="69" s="1"/>
  <c r="B215" i="69" a="1"/>
  <c r="B215" i="69" s="1"/>
  <c r="D214" i="69" a="1"/>
  <c r="D214" i="69" s="1"/>
  <c r="C214" i="69" a="1"/>
  <c r="C214" i="69" s="1"/>
  <c r="B214" i="69" a="1"/>
  <c r="B214" i="69" s="1"/>
  <c r="D213" i="69" a="1"/>
  <c r="D213" i="69" s="1"/>
  <c r="C213" i="69" a="1"/>
  <c r="C213" i="69" s="1"/>
  <c r="B213" i="69" a="1"/>
  <c r="B213" i="69" s="1"/>
  <c r="D212" i="69" a="1"/>
  <c r="D212" i="69" s="1"/>
  <c r="C212" i="69" a="1"/>
  <c r="C212" i="69" s="1"/>
  <c r="B212" i="69" a="1"/>
  <c r="B212" i="69" s="1"/>
  <c r="D211" i="69" a="1"/>
  <c r="D211" i="69" s="1"/>
  <c r="C211" i="69" a="1"/>
  <c r="C211" i="69" s="1"/>
  <c r="B211" i="69" a="1"/>
  <c r="B211" i="69" s="1"/>
  <c r="D210" i="69" a="1"/>
  <c r="D210" i="69" s="1"/>
  <c r="C210" i="69" a="1"/>
  <c r="C210" i="69" s="1"/>
  <c r="B210" i="69" a="1"/>
  <c r="B210" i="69" s="1"/>
  <c r="D209" i="69" a="1"/>
  <c r="D209" i="69" s="1"/>
  <c r="C209" i="69" a="1"/>
  <c r="C209" i="69" s="1"/>
  <c r="B209" i="69" a="1"/>
  <c r="B209" i="69" s="1"/>
  <c r="D208" i="69" a="1"/>
  <c r="D208" i="69" s="1"/>
  <c r="C208" i="69" a="1"/>
  <c r="C208" i="69" s="1"/>
  <c r="B208" i="69" a="1"/>
  <c r="B208" i="69" s="1"/>
  <c r="D207" i="69" a="1"/>
  <c r="D207" i="69" s="1"/>
  <c r="C207" i="69" a="1"/>
  <c r="C207" i="69" s="1"/>
  <c r="B207" i="69" a="1"/>
  <c r="B207" i="69" s="1"/>
  <c r="D206" i="69" a="1"/>
  <c r="D206" i="69" s="1"/>
  <c r="C206" i="69" a="1"/>
  <c r="C206" i="69" s="1"/>
  <c r="B206" i="69" a="1"/>
  <c r="B206" i="69" s="1"/>
  <c r="D205" i="69" a="1"/>
  <c r="D205" i="69" s="1"/>
  <c r="C205" i="69" a="1"/>
  <c r="C205" i="69" s="1"/>
  <c r="B205" i="69" a="1"/>
  <c r="B205" i="69" s="1"/>
  <c r="D204" i="69" a="1"/>
  <c r="D204" i="69" s="1"/>
  <c r="C204" i="69" a="1"/>
  <c r="C204" i="69" s="1"/>
  <c r="B204" i="69" a="1"/>
  <c r="B204" i="69" s="1"/>
  <c r="D203" i="69" a="1"/>
  <c r="D203" i="69" s="1"/>
  <c r="C203" i="69" a="1"/>
  <c r="C203" i="69" s="1"/>
  <c r="B203" i="69" a="1"/>
  <c r="B203" i="69" s="1"/>
  <c r="D202" i="69" a="1"/>
  <c r="D202" i="69" s="1"/>
  <c r="C202" i="69" a="1"/>
  <c r="C202" i="69" s="1"/>
  <c r="B202" i="69" a="1"/>
  <c r="B202" i="69" s="1"/>
  <c r="D201" i="69" a="1"/>
  <c r="D201" i="69" s="1"/>
  <c r="C201" i="69" a="1"/>
  <c r="C201" i="69" s="1"/>
  <c r="B201" i="69" a="1"/>
  <c r="B201" i="69" s="1"/>
  <c r="D200" i="69" a="1"/>
  <c r="D200" i="69" s="1"/>
  <c r="C200" i="69" a="1"/>
  <c r="C200" i="69" s="1"/>
  <c r="B200" i="69" a="1"/>
  <c r="B200" i="69" s="1"/>
  <c r="D199" i="69" a="1"/>
  <c r="D199" i="69" s="1"/>
  <c r="C199" i="69" a="1"/>
  <c r="C199" i="69" s="1"/>
  <c r="B199" i="69" a="1"/>
  <c r="B199" i="69" s="1"/>
  <c r="D198" i="69" a="1"/>
  <c r="D198" i="69" s="1"/>
  <c r="C198" i="69" a="1"/>
  <c r="C198" i="69" s="1"/>
  <c r="B198" i="69" a="1"/>
  <c r="B198" i="69" s="1"/>
  <c r="D197" i="69" a="1"/>
  <c r="D197" i="69" s="1"/>
  <c r="C197" i="69" a="1"/>
  <c r="C197" i="69" s="1"/>
  <c r="B197" i="69" a="1"/>
  <c r="B197" i="69" s="1"/>
  <c r="D196" i="69" a="1"/>
  <c r="D196" i="69" s="1"/>
  <c r="C196" i="69" a="1"/>
  <c r="C196" i="69" s="1"/>
  <c r="B196" i="69" a="1"/>
  <c r="B196" i="69" s="1"/>
  <c r="D195" i="69" a="1"/>
  <c r="D195" i="69" s="1"/>
  <c r="C195" i="69" a="1"/>
  <c r="C195" i="69" s="1"/>
  <c r="B195" i="69" a="1"/>
  <c r="B195" i="69" s="1"/>
  <c r="D194" i="69" a="1"/>
  <c r="D194" i="69" s="1"/>
  <c r="C194" i="69" a="1"/>
  <c r="C194" i="69" s="1"/>
  <c r="B194" i="69" a="1"/>
  <c r="B194" i="69" s="1"/>
  <c r="D193" i="69" a="1"/>
  <c r="D193" i="69" s="1"/>
  <c r="C193" i="69" a="1"/>
  <c r="C193" i="69" s="1"/>
  <c r="B193" i="69" a="1"/>
  <c r="B193" i="69" s="1"/>
  <c r="D192" i="69" a="1"/>
  <c r="D192" i="69" s="1"/>
  <c r="C192" i="69" a="1"/>
  <c r="C192" i="69" s="1"/>
  <c r="B192" i="69" a="1"/>
  <c r="B192" i="69" s="1"/>
  <c r="D191" i="69" a="1"/>
  <c r="D191" i="69" s="1"/>
  <c r="C191" i="69" a="1"/>
  <c r="C191" i="69" s="1"/>
  <c r="B191" i="69" a="1"/>
  <c r="B191" i="69" s="1"/>
  <c r="D190" i="69" a="1"/>
  <c r="D190" i="69" s="1"/>
  <c r="C190" i="69" a="1"/>
  <c r="C190" i="69" s="1"/>
  <c r="B190" i="69" a="1"/>
  <c r="B190" i="69" s="1"/>
  <c r="D189" i="69" a="1"/>
  <c r="D189" i="69" s="1"/>
  <c r="C189" i="69" a="1"/>
  <c r="C189" i="69" s="1"/>
  <c r="B189" i="69" a="1"/>
  <c r="B189" i="69" s="1"/>
  <c r="D188" i="69" a="1"/>
  <c r="D188" i="69" s="1"/>
  <c r="C188" i="69" a="1"/>
  <c r="C188" i="69" s="1"/>
  <c r="B188" i="69" a="1"/>
  <c r="B188" i="69" s="1"/>
  <c r="D187" i="69" a="1"/>
  <c r="D187" i="69" s="1"/>
  <c r="C187" i="69" a="1"/>
  <c r="C187" i="69" s="1"/>
  <c r="B187" i="69" a="1"/>
  <c r="B187" i="69" s="1"/>
  <c r="D186" i="69" a="1"/>
  <c r="D186" i="69" s="1"/>
  <c r="C186" i="69" a="1"/>
  <c r="C186" i="69" s="1"/>
  <c r="B186" i="69" a="1"/>
  <c r="B186" i="69" s="1"/>
  <c r="D184" i="69" a="1"/>
  <c r="D184" i="69" s="1"/>
  <c r="C184" i="69" a="1"/>
  <c r="C184" i="69" s="1"/>
  <c r="B184" i="69" a="1"/>
  <c r="B184" i="69" s="1"/>
  <c r="D183" i="69" a="1"/>
  <c r="D183" i="69" s="1"/>
  <c r="C183" i="69" a="1"/>
  <c r="C183" i="69" s="1"/>
  <c r="B183" i="69" a="1"/>
  <c r="B183" i="69" s="1"/>
  <c r="D182" i="69" a="1"/>
  <c r="D182" i="69" s="1"/>
  <c r="C182" i="69" a="1"/>
  <c r="C182" i="69" s="1"/>
  <c r="B182" i="69" a="1"/>
  <c r="B182" i="69" s="1"/>
  <c r="D181" i="69" a="1"/>
  <c r="D181" i="69" s="1"/>
  <c r="C181" i="69" a="1"/>
  <c r="C181" i="69" s="1"/>
  <c r="B181" i="69" a="1"/>
  <c r="B181" i="69" s="1"/>
  <c r="D180" i="69" a="1"/>
  <c r="D180" i="69" s="1"/>
  <c r="C180" i="69" a="1"/>
  <c r="C180" i="69" s="1"/>
  <c r="B180" i="69" a="1"/>
  <c r="B180" i="69" s="1"/>
  <c r="D179" i="69" a="1"/>
  <c r="D179" i="69" s="1"/>
  <c r="C179" i="69" a="1"/>
  <c r="C179" i="69" s="1"/>
  <c r="B179" i="69" a="1"/>
  <c r="B179" i="69" s="1"/>
  <c r="D178" i="69" a="1"/>
  <c r="D178" i="69" s="1"/>
  <c r="C178" i="69" a="1"/>
  <c r="C178" i="69" s="1"/>
  <c r="B178" i="69" a="1"/>
  <c r="B178" i="69" s="1"/>
  <c r="D177" i="69" a="1"/>
  <c r="D177" i="69" s="1"/>
  <c r="C177" i="69" a="1"/>
  <c r="C177" i="69" s="1"/>
  <c r="B177" i="69" a="1"/>
  <c r="B177" i="69" s="1"/>
  <c r="D176" i="69" a="1"/>
  <c r="D176" i="69" s="1"/>
  <c r="C176" i="69" a="1"/>
  <c r="C176" i="69" s="1"/>
  <c r="B176" i="69" a="1"/>
  <c r="B176" i="69" s="1"/>
  <c r="D175" i="69" a="1"/>
  <c r="D175" i="69" s="1"/>
  <c r="C175" i="69" a="1"/>
  <c r="C175" i="69" s="1"/>
  <c r="B175" i="69" a="1"/>
  <c r="B175" i="69" s="1"/>
  <c r="D174" i="69" a="1"/>
  <c r="D174" i="69" s="1"/>
  <c r="C174" i="69" a="1"/>
  <c r="C174" i="69" s="1"/>
  <c r="B174" i="69" a="1"/>
  <c r="B174" i="69" s="1"/>
  <c r="D173" i="69" a="1"/>
  <c r="D173" i="69" s="1"/>
  <c r="C173" i="69" a="1"/>
  <c r="C173" i="69" s="1"/>
  <c r="B173" i="69" a="1"/>
  <c r="B173" i="69" s="1"/>
  <c r="D172" i="69" a="1"/>
  <c r="D172" i="69" s="1"/>
  <c r="C172" i="69" a="1"/>
  <c r="C172" i="69" s="1"/>
  <c r="B172" i="69" a="1"/>
  <c r="B172" i="69" s="1"/>
  <c r="D171" i="69" a="1"/>
  <c r="D171" i="69" s="1"/>
  <c r="C171" i="69" a="1"/>
  <c r="C171" i="69" s="1"/>
  <c r="B171" i="69" a="1"/>
  <c r="B171" i="69" s="1"/>
  <c r="D170" i="69" a="1"/>
  <c r="D170" i="69" s="1"/>
  <c r="C170" i="69" a="1"/>
  <c r="C170" i="69" s="1"/>
  <c r="B170" i="69" a="1"/>
  <c r="B170" i="69" s="1"/>
  <c r="D169" i="69" a="1"/>
  <c r="D169" i="69" s="1"/>
  <c r="C169" i="69" a="1"/>
  <c r="C169" i="69" s="1"/>
  <c r="B169" i="69" a="1"/>
  <c r="B169" i="69" s="1"/>
  <c r="D168" i="69" a="1"/>
  <c r="D168" i="69" s="1"/>
  <c r="C168" i="69" a="1"/>
  <c r="C168" i="69" s="1"/>
  <c r="B168" i="69" a="1"/>
  <c r="B168" i="69" s="1"/>
  <c r="D167" i="69" a="1"/>
  <c r="D167" i="69" s="1"/>
  <c r="C167" i="69" a="1"/>
  <c r="C167" i="69" s="1"/>
  <c r="B167" i="69" a="1"/>
  <c r="B167" i="69" s="1"/>
  <c r="D166" i="69" a="1"/>
  <c r="D166" i="69" s="1"/>
  <c r="C166" i="69" a="1"/>
  <c r="C166" i="69" s="1"/>
  <c r="B166" i="69" a="1"/>
  <c r="B166" i="69" s="1"/>
  <c r="D165" i="69" a="1"/>
  <c r="D165" i="69" s="1"/>
  <c r="C165" i="69" a="1"/>
  <c r="C165" i="69" s="1"/>
  <c r="B165" i="69" a="1"/>
  <c r="B165" i="69" s="1"/>
  <c r="D164" i="69" a="1"/>
  <c r="D164" i="69" s="1"/>
  <c r="C164" i="69" a="1"/>
  <c r="C164" i="69" s="1"/>
  <c r="B164" i="69" a="1"/>
  <c r="B164" i="69" s="1"/>
  <c r="D163" i="69" a="1"/>
  <c r="D163" i="69" s="1"/>
  <c r="C163" i="69" a="1"/>
  <c r="C163" i="69" s="1"/>
  <c r="B163" i="69" a="1"/>
  <c r="B163" i="69" s="1"/>
  <c r="D162" i="69" a="1"/>
  <c r="D162" i="69" s="1"/>
  <c r="C162" i="69" a="1"/>
  <c r="C162" i="69" s="1"/>
  <c r="B162" i="69" a="1"/>
  <c r="B162" i="69" s="1"/>
  <c r="D161" i="69" a="1"/>
  <c r="D161" i="69" s="1"/>
  <c r="C161" i="69" a="1"/>
  <c r="C161" i="69" s="1"/>
  <c r="B161" i="69" a="1"/>
  <c r="B161" i="69" s="1"/>
  <c r="D160" i="69" a="1"/>
  <c r="D160" i="69" s="1"/>
  <c r="C160" i="69" a="1"/>
  <c r="C160" i="69" s="1"/>
  <c r="B160" i="69" a="1"/>
  <c r="B160" i="69" s="1"/>
  <c r="D159" i="69" a="1"/>
  <c r="D159" i="69" s="1"/>
  <c r="C159" i="69" a="1"/>
  <c r="C159" i="69" s="1"/>
  <c r="B159" i="69" a="1"/>
  <c r="B159" i="69" s="1"/>
  <c r="D158" i="69" a="1"/>
  <c r="D158" i="69" s="1"/>
  <c r="C158" i="69" a="1"/>
  <c r="C158" i="69" s="1"/>
  <c r="B158" i="69" a="1"/>
  <c r="B158" i="69" s="1"/>
  <c r="D157" i="69" a="1"/>
  <c r="D157" i="69" s="1"/>
  <c r="C157" i="69" a="1"/>
  <c r="C157" i="69" s="1"/>
  <c r="B157" i="69" a="1"/>
  <c r="B157" i="69" s="1"/>
  <c r="D156" i="69" a="1"/>
  <c r="D156" i="69" s="1"/>
  <c r="C156" i="69" a="1"/>
  <c r="C156" i="69" s="1"/>
  <c r="B156" i="69" a="1"/>
  <c r="B156" i="69" s="1"/>
  <c r="D155" i="69" a="1"/>
  <c r="D155" i="69" s="1"/>
  <c r="C155" i="69" a="1"/>
  <c r="C155" i="69" s="1"/>
  <c r="B155" i="69" a="1"/>
  <c r="B155" i="69" s="1"/>
  <c r="D154" i="69" a="1"/>
  <c r="D154" i="69" s="1"/>
  <c r="C154" i="69" a="1"/>
  <c r="C154" i="69" s="1"/>
  <c r="B154" i="69" a="1"/>
  <c r="B154" i="69" s="1"/>
  <c r="D153" i="69" a="1"/>
  <c r="D153" i="69" s="1"/>
  <c r="C153" i="69" a="1"/>
  <c r="C153" i="69" s="1"/>
  <c r="B153" i="69" a="1"/>
  <c r="B153" i="69" s="1"/>
  <c r="D152" i="69" a="1"/>
  <c r="D152" i="69" s="1"/>
  <c r="C152" i="69" a="1"/>
  <c r="C152" i="69" s="1"/>
  <c r="B152" i="69" a="1"/>
  <c r="B152" i="69" s="1"/>
  <c r="D151" i="69" a="1"/>
  <c r="D151" i="69" s="1"/>
  <c r="C151" i="69" a="1"/>
  <c r="C151" i="69" s="1"/>
  <c r="B151" i="69" a="1"/>
  <c r="B151" i="69" s="1"/>
  <c r="D150" i="69" a="1"/>
  <c r="D150" i="69" s="1"/>
  <c r="C150" i="69" a="1"/>
  <c r="C150" i="69" s="1"/>
  <c r="B150" i="69" a="1"/>
  <c r="B150" i="69" s="1"/>
  <c r="D149" i="69" a="1"/>
  <c r="D149" i="69" s="1"/>
  <c r="C149" i="69" a="1"/>
  <c r="C149" i="69" s="1"/>
  <c r="B149" i="69" a="1"/>
  <c r="B149" i="69" s="1"/>
  <c r="D148" i="69" a="1"/>
  <c r="D148" i="69" s="1"/>
  <c r="C148" i="69" a="1"/>
  <c r="C148" i="69" s="1"/>
  <c r="B148" i="69" a="1"/>
  <c r="B148" i="69" s="1"/>
  <c r="D147" i="69" a="1"/>
  <c r="D147" i="69" s="1"/>
  <c r="C147" i="69" a="1"/>
  <c r="C147" i="69" s="1"/>
  <c r="B147" i="69" a="1"/>
  <c r="B147" i="69" s="1"/>
  <c r="D146" i="69" a="1"/>
  <c r="D146" i="69" s="1"/>
  <c r="C146" i="69" a="1"/>
  <c r="C146" i="69" s="1"/>
  <c r="B146" i="69" a="1"/>
  <c r="B146" i="69" s="1"/>
  <c r="D145" i="69" a="1"/>
  <c r="D145" i="69" s="1"/>
  <c r="C145" i="69" a="1"/>
  <c r="C145" i="69" s="1"/>
  <c r="B145" i="69" a="1"/>
  <c r="B145" i="69" s="1"/>
  <c r="D144" i="69" a="1"/>
  <c r="D144" i="69" s="1"/>
  <c r="C144" i="69" a="1"/>
  <c r="C144" i="69" s="1"/>
  <c r="B144" i="69" a="1"/>
  <c r="B144" i="69" s="1"/>
  <c r="D143" i="69" a="1"/>
  <c r="D143" i="69" s="1"/>
  <c r="C143" i="69" a="1"/>
  <c r="C143" i="69" s="1"/>
  <c r="B143" i="69" a="1"/>
  <c r="B143" i="69" s="1"/>
  <c r="D142" i="69" a="1"/>
  <c r="D142" i="69" s="1"/>
  <c r="C142" i="69" a="1"/>
  <c r="C142" i="69" s="1"/>
  <c r="B142" i="69" a="1"/>
  <c r="B142" i="69" s="1"/>
  <c r="D141" i="69" a="1"/>
  <c r="D141" i="69" s="1"/>
  <c r="C141" i="69" a="1"/>
  <c r="C141" i="69" s="1"/>
  <c r="B141" i="69" a="1"/>
  <c r="B141" i="69" s="1"/>
  <c r="D139" i="69" a="1"/>
  <c r="D139" i="69" s="1"/>
  <c r="C139" i="69" a="1"/>
  <c r="C139" i="69" s="1"/>
  <c r="B139" i="69" a="1"/>
  <c r="B139" i="69" s="1"/>
  <c r="D138" i="69" a="1"/>
  <c r="D138" i="69" s="1"/>
  <c r="C138" i="69" a="1"/>
  <c r="C138" i="69" s="1"/>
  <c r="B138" i="69" a="1"/>
  <c r="B138" i="69" s="1"/>
  <c r="D137" i="69" a="1"/>
  <c r="D137" i="69" s="1"/>
  <c r="C137" i="69" a="1"/>
  <c r="C137" i="69" s="1"/>
  <c r="B137" i="69" a="1"/>
  <c r="B137" i="69" s="1"/>
  <c r="D136" i="69" a="1"/>
  <c r="D136" i="69" s="1"/>
  <c r="C136" i="69" a="1"/>
  <c r="C136" i="69" s="1"/>
  <c r="B136" i="69" a="1"/>
  <c r="B136" i="69" s="1"/>
  <c r="D135" i="69" a="1"/>
  <c r="D135" i="69" s="1"/>
  <c r="C135" i="69" a="1"/>
  <c r="C135" i="69" s="1"/>
  <c r="B135" i="69" a="1"/>
  <c r="B135" i="69" s="1"/>
  <c r="D134" i="69" a="1"/>
  <c r="D134" i="69" s="1"/>
  <c r="C134" i="69" a="1"/>
  <c r="C134" i="69" s="1"/>
  <c r="B134" i="69" a="1"/>
  <c r="B134" i="69" s="1"/>
  <c r="D133" i="69" a="1"/>
  <c r="D133" i="69" s="1"/>
  <c r="C133" i="69" a="1"/>
  <c r="C133" i="69" s="1"/>
  <c r="B133" i="69" a="1"/>
  <c r="B133" i="69" s="1"/>
  <c r="D132" i="69" a="1"/>
  <c r="D132" i="69" s="1"/>
  <c r="C132" i="69" a="1"/>
  <c r="C132" i="69" s="1"/>
  <c r="B132" i="69" a="1"/>
  <c r="B132" i="69" s="1"/>
  <c r="D131" i="69" a="1"/>
  <c r="D131" i="69" s="1"/>
  <c r="C131" i="69" a="1"/>
  <c r="C131" i="69" s="1"/>
  <c r="B131" i="69" a="1"/>
  <c r="B131" i="69" s="1"/>
  <c r="D130" i="69" a="1"/>
  <c r="D130" i="69" s="1"/>
  <c r="C130" i="69" a="1"/>
  <c r="C130" i="69" s="1"/>
  <c r="B130" i="69" a="1"/>
  <c r="B130" i="69" s="1"/>
  <c r="D129" i="69" a="1"/>
  <c r="D129" i="69" s="1"/>
  <c r="C129" i="69" a="1"/>
  <c r="C129" i="69" s="1"/>
  <c r="B129" i="69" a="1"/>
  <c r="B129" i="69" s="1"/>
  <c r="D128" i="69" a="1"/>
  <c r="D128" i="69" s="1"/>
  <c r="C128" i="69" a="1"/>
  <c r="C128" i="69" s="1"/>
  <c r="B128" i="69" a="1"/>
  <c r="B128" i="69" s="1"/>
  <c r="D127" i="69" a="1"/>
  <c r="D127" i="69" s="1"/>
  <c r="C127" i="69" a="1"/>
  <c r="C127" i="69" s="1"/>
  <c r="B127" i="69" a="1"/>
  <c r="B127" i="69" s="1"/>
  <c r="D126" i="69" a="1"/>
  <c r="D126" i="69" s="1"/>
  <c r="C126" i="69" a="1"/>
  <c r="C126" i="69" s="1"/>
  <c r="B126" i="69" a="1"/>
  <c r="B126" i="69" s="1"/>
  <c r="D125" i="69" a="1"/>
  <c r="D125" i="69" s="1"/>
  <c r="C125" i="69" a="1"/>
  <c r="C125" i="69" s="1"/>
  <c r="B125" i="69" a="1"/>
  <c r="B125" i="69" s="1"/>
  <c r="D124" i="69" a="1"/>
  <c r="D124" i="69" s="1"/>
  <c r="C124" i="69" a="1"/>
  <c r="C124" i="69" s="1"/>
  <c r="B124" i="69" a="1"/>
  <c r="B124" i="69" s="1"/>
  <c r="D123" i="69" a="1"/>
  <c r="D123" i="69" s="1"/>
  <c r="C123" i="69" a="1"/>
  <c r="C123" i="69" s="1"/>
  <c r="B123" i="69" a="1"/>
  <c r="B123" i="69" s="1"/>
  <c r="D122" i="69" a="1"/>
  <c r="D122" i="69" s="1"/>
  <c r="C122" i="69" a="1"/>
  <c r="C122" i="69" s="1"/>
  <c r="B122" i="69" a="1"/>
  <c r="B122" i="69" s="1"/>
  <c r="D121" i="69" a="1"/>
  <c r="D121" i="69" s="1"/>
  <c r="C121" i="69" a="1"/>
  <c r="C121" i="69" s="1"/>
  <c r="B121" i="69" a="1"/>
  <c r="B121" i="69" s="1"/>
  <c r="D120" i="69" a="1"/>
  <c r="D120" i="69" s="1"/>
  <c r="C120" i="69" a="1"/>
  <c r="C120" i="69" s="1"/>
  <c r="B120" i="69" a="1"/>
  <c r="B120" i="69" s="1"/>
  <c r="D119" i="69" a="1"/>
  <c r="D119" i="69" s="1"/>
  <c r="C119" i="69" a="1"/>
  <c r="C119" i="69" s="1"/>
  <c r="B119" i="69" a="1"/>
  <c r="B119" i="69" s="1"/>
  <c r="D118" i="69" a="1"/>
  <c r="D118" i="69" s="1"/>
  <c r="C118" i="69" a="1"/>
  <c r="C118" i="69" s="1"/>
  <c r="B118" i="69" a="1"/>
  <c r="B118" i="69" s="1"/>
  <c r="D117" i="69" a="1"/>
  <c r="D117" i="69" s="1"/>
  <c r="C117" i="69" a="1"/>
  <c r="C117" i="69" s="1"/>
  <c r="B117" i="69" a="1"/>
  <c r="B117" i="69" s="1"/>
  <c r="D116" i="69" a="1"/>
  <c r="D116" i="69" s="1"/>
  <c r="C116" i="69" a="1"/>
  <c r="C116" i="69" s="1"/>
  <c r="B116" i="69" a="1"/>
  <c r="B116" i="69" s="1"/>
  <c r="D115" i="69" a="1"/>
  <c r="D115" i="69" s="1"/>
  <c r="C115" i="69" a="1"/>
  <c r="C115" i="69" s="1"/>
  <c r="B115" i="69" a="1"/>
  <c r="B115" i="69" s="1"/>
  <c r="D114" i="69" a="1"/>
  <c r="D114" i="69" s="1"/>
  <c r="C114" i="69" a="1"/>
  <c r="C114" i="69" s="1"/>
  <c r="B114" i="69" a="1"/>
  <c r="B114" i="69" s="1"/>
  <c r="D113" i="69" a="1"/>
  <c r="D113" i="69" s="1"/>
  <c r="C113" i="69" a="1"/>
  <c r="C113" i="69" s="1"/>
  <c r="B113" i="69" a="1"/>
  <c r="B113" i="69" s="1"/>
  <c r="D112" i="69" a="1"/>
  <c r="D112" i="69" s="1"/>
  <c r="C112" i="69" a="1"/>
  <c r="C112" i="69" s="1"/>
  <c r="B112" i="69" a="1"/>
  <c r="B112" i="69" s="1"/>
  <c r="D111" i="69" a="1"/>
  <c r="D111" i="69" s="1"/>
  <c r="C111" i="69" a="1"/>
  <c r="C111" i="69" s="1"/>
  <c r="B111" i="69" a="1"/>
  <c r="B111" i="69" s="1"/>
  <c r="D110" i="69" a="1"/>
  <c r="D110" i="69" s="1"/>
  <c r="C110" i="69" a="1"/>
  <c r="C110" i="69" s="1"/>
  <c r="B110" i="69" a="1"/>
  <c r="B110" i="69" s="1"/>
  <c r="D109" i="69" a="1"/>
  <c r="D109" i="69" s="1"/>
  <c r="C109" i="69" a="1"/>
  <c r="C109" i="69" s="1"/>
  <c r="B109" i="69" a="1"/>
  <c r="B109" i="69" s="1"/>
  <c r="D108" i="69" a="1"/>
  <c r="D108" i="69" s="1"/>
  <c r="C108" i="69" a="1"/>
  <c r="C108" i="69" s="1"/>
  <c r="B108" i="69" a="1"/>
  <c r="B108" i="69" s="1"/>
  <c r="D107" i="69" a="1"/>
  <c r="D107" i="69" s="1"/>
  <c r="C107" i="69" a="1"/>
  <c r="C107" i="69" s="1"/>
  <c r="B107" i="69" a="1"/>
  <c r="B107" i="69" s="1"/>
  <c r="D106" i="69" a="1"/>
  <c r="D106" i="69" s="1"/>
  <c r="C106" i="69" a="1"/>
  <c r="C106" i="69" s="1"/>
  <c r="B106" i="69" a="1"/>
  <c r="B106" i="69" s="1"/>
  <c r="D105" i="69" a="1"/>
  <c r="D105" i="69" s="1"/>
  <c r="C105" i="69" a="1"/>
  <c r="C105" i="69" s="1"/>
  <c r="B105" i="69" a="1"/>
  <c r="B105" i="69" s="1"/>
  <c r="D104" i="69" a="1"/>
  <c r="D104" i="69" s="1"/>
  <c r="C104" i="69" a="1"/>
  <c r="C104" i="69" s="1"/>
  <c r="B104" i="69" a="1"/>
  <c r="B104" i="69" s="1"/>
  <c r="D103" i="69" a="1"/>
  <c r="D103" i="69" s="1"/>
  <c r="C103" i="69" a="1"/>
  <c r="C103" i="69" s="1"/>
  <c r="B103" i="69" a="1"/>
  <c r="B103" i="69" s="1"/>
  <c r="D102" i="69" a="1"/>
  <c r="D102" i="69" s="1"/>
  <c r="C102" i="69" a="1"/>
  <c r="C102" i="69" s="1"/>
  <c r="B102" i="69" a="1"/>
  <c r="B102" i="69" s="1"/>
  <c r="D101" i="69" a="1"/>
  <c r="D101" i="69" s="1"/>
  <c r="C101" i="69" a="1"/>
  <c r="C101" i="69" s="1"/>
  <c r="B101" i="69" a="1"/>
  <c r="B101" i="69" s="1"/>
  <c r="D100" i="69" a="1"/>
  <c r="D100" i="69" s="1"/>
  <c r="C100" i="69" a="1"/>
  <c r="C100" i="69" s="1"/>
  <c r="B100" i="69" a="1"/>
  <c r="B100" i="69" s="1"/>
  <c r="D99" i="69" a="1"/>
  <c r="D99" i="69" s="1"/>
  <c r="C99" i="69" a="1"/>
  <c r="C99" i="69" s="1"/>
  <c r="B99" i="69" a="1"/>
  <c r="B99" i="69" s="1"/>
  <c r="D98" i="69" a="1"/>
  <c r="D98" i="69" s="1"/>
  <c r="C98" i="69" a="1"/>
  <c r="C98" i="69" s="1"/>
  <c r="B98" i="69" a="1"/>
  <c r="B98" i="69" s="1"/>
  <c r="D97" i="69" a="1"/>
  <c r="D97" i="69" s="1"/>
  <c r="C97" i="69" a="1"/>
  <c r="C97" i="69" s="1"/>
  <c r="B97" i="69" a="1"/>
  <c r="B97" i="69" s="1"/>
  <c r="D96" i="69" a="1"/>
  <c r="D96" i="69" s="1"/>
  <c r="C96" i="69" a="1"/>
  <c r="C96" i="69" s="1"/>
  <c r="B96" i="69" a="1"/>
  <c r="B96" i="69" s="1"/>
  <c r="D94" i="69" a="1"/>
  <c r="D94" i="69" s="1"/>
  <c r="C94" i="69" a="1"/>
  <c r="C94" i="69" s="1"/>
  <c r="B94" i="69" a="1"/>
  <c r="B94" i="69" s="1"/>
  <c r="D93" i="69" a="1"/>
  <c r="D93" i="69" s="1"/>
  <c r="C93" i="69" a="1"/>
  <c r="C93" i="69" s="1"/>
  <c r="B93" i="69" a="1"/>
  <c r="B93" i="69" s="1"/>
  <c r="D92" i="69" a="1"/>
  <c r="D92" i="69" s="1"/>
  <c r="C92" i="69" a="1"/>
  <c r="C92" i="69" s="1"/>
  <c r="B92" i="69" a="1"/>
  <c r="B92" i="69" s="1"/>
  <c r="D91" i="69" a="1"/>
  <c r="D91" i="69" s="1"/>
  <c r="C91" i="69" a="1"/>
  <c r="C91" i="69" s="1"/>
  <c r="B91" i="69" a="1"/>
  <c r="B91" i="69" s="1"/>
  <c r="D90" i="69" a="1"/>
  <c r="D90" i="69" s="1"/>
  <c r="C90" i="69" a="1"/>
  <c r="C90" i="69" s="1"/>
  <c r="B90" i="69" a="1"/>
  <c r="B90" i="69" s="1"/>
  <c r="D89" i="69" a="1"/>
  <c r="D89" i="69" s="1"/>
  <c r="C89" i="69" a="1"/>
  <c r="C89" i="69" s="1"/>
  <c r="B89" i="69" a="1"/>
  <c r="B89" i="69" s="1"/>
  <c r="D88" i="69" a="1"/>
  <c r="D88" i="69" s="1"/>
  <c r="C88" i="69" a="1"/>
  <c r="C88" i="69" s="1"/>
  <c r="B88" i="69" a="1"/>
  <c r="B88" i="69" s="1"/>
  <c r="D87" i="69" a="1"/>
  <c r="D87" i="69" s="1"/>
  <c r="C87" i="69" a="1"/>
  <c r="C87" i="69" s="1"/>
  <c r="B87" i="69" a="1"/>
  <c r="B87" i="69" s="1"/>
  <c r="D86" i="69" a="1"/>
  <c r="D86" i="69" s="1"/>
  <c r="C86" i="69" a="1"/>
  <c r="C86" i="69" s="1"/>
  <c r="B86" i="69" a="1"/>
  <c r="B86" i="69" s="1"/>
  <c r="D85" i="69" a="1"/>
  <c r="D85" i="69" s="1"/>
  <c r="C85" i="69" a="1"/>
  <c r="C85" i="69" s="1"/>
  <c r="B85" i="69" a="1"/>
  <c r="B85" i="69" s="1"/>
  <c r="D84" i="69" a="1"/>
  <c r="D84" i="69" s="1"/>
  <c r="C84" i="69" a="1"/>
  <c r="C84" i="69" s="1"/>
  <c r="B84" i="69" a="1"/>
  <c r="B84" i="69" s="1"/>
  <c r="D83" i="69" a="1"/>
  <c r="D83" i="69" s="1"/>
  <c r="C83" i="69" a="1"/>
  <c r="C83" i="69" s="1"/>
  <c r="B83" i="69" a="1"/>
  <c r="B83" i="69" s="1"/>
  <c r="D82" i="69" a="1"/>
  <c r="D82" i="69" s="1"/>
  <c r="C82" i="69" a="1"/>
  <c r="C82" i="69" s="1"/>
  <c r="B82" i="69" a="1"/>
  <c r="B82" i="69" s="1"/>
  <c r="D81" i="69" a="1"/>
  <c r="D81" i="69" s="1"/>
  <c r="C81" i="69" a="1"/>
  <c r="C81" i="69" s="1"/>
  <c r="B81" i="69" a="1"/>
  <c r="B81" i="69" s="1"/>
  <c r="D80" i="69" a="1"/>
  <c r="D80" i="69" s="1"/>
  <c r="C80" i="69" a="1"/>
  <c r="C80" i="69" s="1"/>
  <c r="B80" i="69" a="1"/>
  <c r="B80" i="69" s="1"/>
  <c r="D79" i="69" a="1"/>
  <c r="D79" i="69" s="1"/>
  <c r="C79" i="69" a="1"/>
  <c r="C79" i="69" s="1"/>
  <c r="B79" i="69" a="1"/>
  <c r="B79" i="69" s="1"/>
  <c r="D78" i="69" a="1"/>
  <c r="D78" i="69" s="1"/>
  <c r="C78" i="69" a="1"/>
  <c r="C78" i="69" s="1"/>
  <c r="B78" i="69" a="1"/>
  <c r="B78" i="69" s="1"/>
  <c r="D77" i="69" a="1"/>
  <c r="D77" i="69" s="1"/>
  <c r="C77" i="69" a="1"/>
  <c r="C77" i="69" s="1"/>
  <c r="B77" i="69" a="1"/>
  <c r="B77" i="69" s="1"/>
  <c r="D76" i="69" a="1"/>
  <c r="D76" i="69" s="1"/>
  <c r="C76" i="69" a="1"/>
  <c r="C76" i="69" s="1"/>
  <c r="B76" i="69" a="1"/>
  <c r="B76" i="69" s="1"/>
  <c r="D75" i="69" a="1"/>
  <c r="D75" i="69" s="1"/>
  <c r="C75" i="69" a="1"/>
  <c r="C75" i="69" s="1"/>
  <c r="B75" i="69" a="1"/>
  <c r="B75" i="69" s="1"/>
  <c r="D74" i="69" a="1"/>
  <c r="D74" i="69" s="1"/>
  <c r="C74" i="69" a="1"/>
  <c r="C74" i="69" s="1"/>
  <c r="B74" i="69" a="1"/>
  <c r="B74" i="69" s="1"/>
  <c r="D73" i="69" a="1"/>
  <c r="D73" i="69" s="1"/>
  <c r="C73" i="69" a="1"/>
  <c r="C73" i="69" s="1"/>
  <c r="B73" i="69" a="1"/>
  <c r="B73" i="69" s="1"/>
  <c r="D72" i="69" a="1"/>
  <c r="D72" i="69" s="1"/>
  <c r="C72" i="69" a="1"/>
  <c r="C72" i="69" s="1"/>
  <c r="B72" i="69" a="1"/>
  <c r="B72" i="69" s="1"/>
  <c r="D71" i="69" a="1"/>
  <c r="D71" i="69" s="1"/>
  <c r="C71" i="69" a="1"/>
  <c r="C71" i="69" s="1"/>
  <c r="B71" i="69" a="1"/>
  <c r="B71" i="69" s="1"/>
  <c r="D70" i="69" a="1"/>
  <c r="D70" i="69" s="1"/>
  <c r="C70" i="69" a="1"/>
  <c r="C70" i="69" s="1"/>
  <c r="B70" i="69" a="1"/>
  <c r="B70" i="69" s="1"/>
  <c r="D69" i="69" a="1"/>
  <c r="D69" i="69" s="1"/>
  <c r="C69" i="69" a="1"/>
  <c r="C69" i="69" s="1"/>
  <c r="B69" i="69" a="1"/>
  <c r="B69" i="69" s="1"/>
  <c r="D68" i="69" a="1"/>
  <c r="D68" i="69" s="1"/>
  <c r="C68" i="69" a="1"/>
  <c r="C68" i="69" s="1"/>
  <c r="B68" i="69" a="1"/>
  <c r="B68" i="69" s="1"/>
  <c r="D67" i="69" a="1"/>
  <c r="D67" i="69" s="1"/>
  <c r="C67" i="69" a="1"/>
  <c r="C67" i="69" s="1"/>
  <c r="B67" i="69" a="1"/>
  <c r="B67" i="69" s="1"/>
  <c r="D66" i="69" a="1"/>
  <c r="D66" i="69" s="1"/>
  <c r="C66" i="69" a="1"/>
  <c r="C66" i="69" s="1"/>
  <c r="B66" i="69" a="1"/>
  <c r="B66" i="69" s="1"/>
  <c r="D65" i="69" a="1"/>
  <c r="D65" i="69" s="1"/>
  <c r="C65" i="69" a="1"/>
  <c r="C65" i="69" s="1"/>
  <c r="B65" i="69" a="1"/>
  <c r="B65" i="69" s="1"/>
  <c r="D64" i="69" a="1"/>
  <c r="D64" i="69" s="1"/>
  <c r="C64" i="69" a="1"/>
  <c r="C64" i="69" s="1"/>
  <c r="B64" i="69" a="1"/>
  <c r="B64" i="69" s="1"/>
  <c r="D63" i="69" a="1"/>
  <c r="D63" i="69" s="1"/>
  <c r="C63" i="69" a="1"/>
  <c r="C63" i="69" s="1"/>
  <c r="B63" i="69" a="1"/>
  <c r="B63" i="69" s="1"/>
  <c r="D62" i="69" a="1"/>
  <c r="D62" i="69" s="1"/>
  <c r="C62" i="69" a="1"/>
  <c r="C62" i="69" s="1"/>
  <c r="B62" i="69" a="1"/>
  <c r="B62" i="69" s="1"/>
  <c r="D61" i="69" a="1"/>
  <c r="D61" i="69" s="1"/>
  <c r="C61" i="69" a="1"/>
  <c r="C61" i="69" s="1"/>
  <c r="B61" i="69" a="1"/>
  <c r="B61" i="69" s="1"/>
  <c r="D60" i="69" a="1"/>
  <c r="D60" i="69" s="1"/>
  <c r="C60" i="69" a="1"/>
  <c r="C60" i="69" s="1"/>
  <c r="B60" i="69" a="1"/>
  <c r="B60" i="69" s="1"/>
  <c r="D59" i="69" a="1"/>
  <c r="D59" i="69" s="1"/>
  <c r="C59" i="69" a="1"/>
  <c r="C59" i="69" s="1"/>
  <c r="B59" i="69" a="1"/>
  <c r="B59" i="69" s="1"/>
  <c r="D58" i="69" a="1"/>
  <c r="D58" i="69" s="1"/>
  <c r="C58" i="69" a="1"/>
  <c r="C58" i="69" s="1"/>
  <c r="B58" i="69" a="1"/>
  <c r="B58" i="69" s="1"/>
  <c r="D57" i="69" a="1"/>
  <c r="D57" i="69" s="1"/>
  <c r="C57" i="69" a="1"/>
  <c r="C57" i="69" s="1"/>
  <c r="B57" i="69" a="1"/>
  <c r="B57" i="69" s="1"/>
  <c r="D56" i="69" a="1"/>
  <c r="D56" i="69" s="1"/>
  <c r="C56" i="69" a="1"/>
  <c r="C56" i="69" s="1"/>
  <c r="B56" i="69" a="1"/>
  <c r="B56" i="69" s="1"/>
  <c r="D55" i="69" a="1"/>
  <c r="D55" i="69" s="1"/>
  <c r="C55" i="69" a="1"/>
  <c r="C55" i="69" s="1"/>
  <c r="B55" i="69" a="1"/>
  <c r="B55" i="69" s="1"/>
  <c r="D54" i="69" a="1"/>
  <c r="D54" i="69" s="1"/>
  <c r="C54" i="69" a="1"/>
  <c r="C54" i="69" s="1"/>
  <c r="B54" i="69" a="1"/>
  <c r="B54" i="69" s="1"/>
  <c r="D53" i="69" a="1"/>
  <c r="D53" i="69" s="1"/>
  <c r="C53" i="69" a="1"/>
  <c r="C53" i="69" s="1"/>
  <c r="B53" i="69" a="1"/>
  <c r="B53" i="69" s="1"/>
  <c r="D52" i="69" a="1"/>
  <c r="D52" i="69" s="1"/>
  <c r="C52" i="69" a="1"/>
  <c r="C52" i="69" s="1"/>
  <c r="B52" i="69" a="1"/>
  <c r="B52" i="69" s="1"/>
  <c r="D51" i="69" a="1"/>
  <c r="D51" i="69" s="1"/>
  <c r="C51" i="69" a="1"/>
  <c r="C51" i="69" s="1"/>
  <c r="B51" i="69" a="1"/>
  <c r="B51" i="69" s="1"/>
  <c r="D6" i="69" a="1"/>
  <c r="D6" i="69" s="1"/>
  <c r="G277" i="105" l="1"/>
  <c r="H277" i="105"/>
  <c r="F206" i="105"/>
  <c r="B60" i="81"/>
  <c r="H59" i="81"/>
  <c r="B8" i="81"/>
  <c r="H7" i="81"/>
  <c r="B34" i="81"/>
  <c r="H33" i="81"/>
  <c r="M15" i="63"/>
  <c r="M14" i="63"/>
  <c r="M16" i="63"/>
  <c r="L15" i="63"/>
  <c r="L14" i="63"/>
  <c r="M13" i="63"/>
  <c r="R33" i="106"/>
  <c r="S33" i="106" s="1"/>
  <c r="O8" i="106"/>
  <c r="L16" i="63"/>
  <c r="R59" i="106"/>
  <c r="M18" i="63" s="1"/>
  <c r="M17" i="63"/>
  <c r="L13" i="63"/>
  <c r="P36" i="73"/>
  <c r="P62" i="73"/>
  <c r="P10" i="73"/>
  <c r="B46" i="103"/>
  <c r="S62" i="106"/>
  <c r="T62" i="106" s="1"/>
  <c r="U62" i="106" s="1"/>
  <c r="V62" i="106" s="1"/>
  <c r="W62" i="106" s="1"/>
  <c r="X62" i="106" s="1"/>
  <c r="Y62" i="106" s="1"/>
  <c r="Z62" i="106" s="1"/>
  <c r="AA62" i="106" s="1"/>
  <c r="AB62" i="106" s="1"/>
  <c r="AC62" i="106" s="1"/>
  <c r="AD62" i="106" s="1"/>
  <c r="AE62" i="106" s="1"/>
  <c r="AF62" i="106" s="1"/>
  <c r="AG62" i="106" s="1"/>
  <c r="AH62" i="106" s="1"/>
  <c r="S60" i="106"/>
  <c r="T60" i="106" s="1"/>
  <c r="U60" i="106" s="1"/>
  <c r="V60" i="106" s="1"/>
  <c r="W60" i="106" s="1"/>
  <c r="X60" i="106" s="1"/>
  <c r="Y60" i="106" s="1"/>
  <c r="Z60" i="106" s="1"/>
  <c r="AA60" i="106" s="1"/>
  <c r="AB60" i="106" s="1"/>
  <c r="AC60" i="106" s="1"/>
  <c r="AD60" i="106" s="1"/>
  <c r="AE60" i="106" s="1"/>
  <c r="AF60" i="106" s="1"/>
  <c r="AG60" i="106" s="1"/>
  <c r="AH60" i="106" s="1"/>
  <c r="H60" i="106"/>
  <c r="H61" i="106" s="1"/>
  <c r="H62" i="106" s="1"/>
  <c r="S36" i="106"/>
  <c r="T36" i="106" s="1"/>
  <c r="U36" i="106" s="1"/>
  <c r="V36" i="106" s="1"/>
  <c r="W36" i="106" s="1"/>
  <c r="X36" i="106" s="1"/>
  <c r="Y36" i="106" s="1"/>
  <c r="Z36" i="106" s="1"/>
  <c r="AA36" i="106" s="1"/>
  <c r="AB36" i="106" s="1"/>
  <c r="AC36" i="106" s="1"/>
  <c r="AD36" i="106" s="1"/>
  <c r="AE36" i="106" s="1"/>
  <c r="AF36" i="106" s="1"/>
  <c r="AG36" i="106" s="1"/>
  <c r="AH36" i="106" s="1"/>
  <c r="Q35" i="106"/>
  <c r="R35" i="106" s="1"/>
  <c r="S35" i="106" s="1"/>
  <c r="T35" i="106" s="1"/>
  <c r="U35" i="106" s="1"/>
  <c r="V35" i="106" s="1"/>
  <c r="W35" i="106" s="1"/>
  <c r="X35" i="106" s="1"/>
  <c r="Y35" i="106" s="1"/>
  <c r="Z35" i="106" s="1"/>
  <c r="AA35" i="106" s="1"/>
  <c r="AB35" i="106" s="1"/>
  <c r="AC35" i="106" s="1"/>
  <c r="AD35" i="106" s="1"/>
  <c r="AE35" i="106" s="1"/>
  <c r="AF35" i="106" s="1"/>
  <c r="AG35" i="106" s="1"/>
  <c r="AH35" i="106" s="1"/>
  <c r="R34" i="106"/>
  <c r="S34" i="106" s="1"/>
  <c r="T34" i="106" s="1"/>
  <c r="U34" i="106" s="1"/>
  <c r="V34" i="106" s="1"/>
  <c r="W34" i="106" s="1"/>
  <c r="X34" i="106" s="1"/>
  <c r="Y34" i="106" s="1"/>
  <c r="Z34" i="106" s="1"/>
  <c r="AA34" i="106" s="1"/>
  <c r="AB34" i="106" s="1"/>
  <c r="AC34" i="106" s="1"/>
  <c r="AD34" i="106" s="1"/>
  <c r="AE34" i="106" s="1"/>
  <c r="AF34" i="106" s="1"/>
  <c r="AG34" i="106" s="1"/>
  <c r="AH34" i="106" s="1"/>
  <c r="H34" i="106"/>
  <c r="H35" i="106" s="1"/>
  <c r="H36" i="106" s="1"/>
  <c r="R10" i="106"/>
  <c r="S10" i="106" s="1"/>
  <c r="T10" i="106" s="1"/>
  <c r="U10" i="106" s="1"/>
  <c r="V10" i="106" s="1"/>
  <c r="W10" i="106" s="1"/>
  <c r="X10" i="106" s="1"/>
  <c r="Y10" i="106" s="1"/>
  <c r="Z10" i="106" s="1"/>
  <c r="AA10" i="106" s="1"/>
  <c r="AB10" i="106" s="1"/>
  <c r="AC10" i="106" s="1"/>
  <c r="AD10" i="106" s="1"/>
  <c r="AE10" i="106" s="1"/>
  <c r="AF10" i="106" s="1"/>
  <c r="AG10" i="106" s="1"/>
  <c r="AH10" i="106" s="1"/>
  <c r="H8" i="106"/>
  <c r="K4" i="106"/>
  <c r="B8" i="73"/>
  <c r="B7" i="78" s="1"/>
  <c r="B9" i="73"/>
  <c r="B8" i="78" s="1"/>
  <c r="B10" i="73"/>
  <c r="B9" i="78" s="1"/>
  <c r="B11" i="73"/>
  <c r="B10" i="78" s="1"/>
  <c r="B12" i="73"/>
  <c r="B11" i="78" s="1"/>
  <c r="B13" i="73"/>
  <c r="B12" i="78" s="1"/>
  <c r="B14" i="73"/>
  <c r="B13" i="78" s="1"/>
  <c r="B15" i="73"/>
  <c r="B14" i="78" s="1"/>
  <c r="B16" i="73"/>
  <c r="B15" i="78" s="1"/>
  <c r="B17" i="73"/>
  <c r="B16" i="78" s="1"/>
  <c r="B18" i="73"/>
  <c r="B17" i="78" s="1"/>
  <c r="B19" i="73"/>
  <c r="B18" i="78" s="1"/>
  <c r="B20" i="73"/>
  <c r="B19" i="78" s="1"/>
  <c r="B21" i="73"/>
  <c r="B20" i="78" s="1"/>
  <c r="B22" i="73"/>
  <c r="B21" i="78" s="1"/>
  <c r="B23" i="73"/>
  <c r="B22" i="78" s="1"/>
  <c r="B24" i="73"/>
  <c r="B23" i="78" s="1"/>
  <c r="B25" i="73"/>
  <c r="B24" i="78" s="1"/>
  <c r="B26" i="73"/>
  <c r="B25" i="78" s="1"/>
  <c r="B27" i="73"/>
  <c r="B26" i="78" s="1"/>
  <c r="B28" i="73"/>
  <c r="B27" i="78" s="1"/>
  <c r="B29" i="73"/>
  <c r="B28" i="78" s="1"/>
  <c r="B30" i="73"/>
  <c r="B29" i="78" s="1"/>
  <c r="B31" i="73"/>
  <c r="B30" i="78" s="1"/>
  <c r="F207" i="105" l="1"/>
  <c r="B35" i="81"/>
  <c r="H34" i="81"/>
  <c r="B9" i="81"/>
  <c r="H8" i="81"/>
  <c r="B61" i="81"/>
  <c r="H60" i="81"/>
  <c r="S59" i="106"/>
  <c r="M19" i="63" s="1"/>
  <c r="P8" i="106"/>
  <c r="L17" i="63"/>
  <c r="L18" i="63"/>
  <c r="T33" i="106"/>
  <c r="L19" i="63"/>
  <c r="H9" i="106"/>
  <c r="J36" i="106"/>
  <c r="L10" i="63" s="1"/>
  <c r="H37" i="106"/>
  <c r="J62" i="106"/>
  <c r="M10" i="63" s="1"/>
  <c r="H63" i="106"/>
  <c r="J63" i="106" s="1"/>
  <c r="K36" i="106"/>
  <c r="L11" i="63" s="1"/>
  <c r="K62" i="106"/>
  <c r="M11" i="63" s="1"/>
  <c r="L4" i="106"/>
  <c r="S62" i="73"/>
  <c r="T62" i="73" s="1"/>
  <c r="U62" i="73" s="1"/>
  <c r="V62" i="73" s="1"/>
  <c r="W62" i="73" s="1"/>
  <c r="X62" i="73" s="1"/>
  <c r="Y62" i="73" s="1"/>
  <c r="Z62" i="73" s="1"/>
  <c r="AA62" i="73" s="1"/>
  <c r="AB62" i="73" s="1"/>
  <c r="AC62" i="73" s="1"/>
  <c r="AD62" i="73" s="1"/>
  <c r="AE62" i="73" s="1"/>
  <c r="AF62" i="73" s="1"/>
  <c r="AG62" i="73" s="1"/>
  <c r="AH62" i="73" s="1"/>
  <c r="S60" i="73"/>
  <c r="S59" i="73"/>
  <c r="S36" i="73"/>
  <c r="T36" i="73" s="1"/>
  <c r="U36" i="73" s="1"/>
  <c r="V36" i="73" s="1"/>
  <c r="W36" i="73" s="1"/>
  <c r="X36" i="73" s="1"/>
  <c r="Y36" i="73" s="1"/>
  <c r="Z36" i="73" s="1"/>
  <c r="AA36" i="73" s="1"/>
  <c r="AB36" i="73" s="1"/>
  <c r="AC36" i="73" s="1"/>
  <c r="AD36" i="73" s="1"/>
  <c r="AE36" i="73" s="1"/>
  <c r="AF36" i="73" s="1"/>
  <c r="AG36" i="73" s="1"/>
  <c r="AH36" i="73" s="1"/>
  <c r="S10" i="73"/>
  <c r="T10" i="73" s="1"/>
  <c r="U10" i="73" s="1"/>
  <c r="V10" i="73" s="1"/>
  <c r="W10" i="73" s="1"/>
  <c r="X10" i="73" s="1"/>
  <c r="Y10" i="73" s="1"/>
  <c r="Z10" i="73" s="1"/>
  <c r="AA10" i="73" s="1"/>
  <c r="AB10" i="73" s="1"/>
  <c r="AC10" i="73" s="1"/>
  <c r="AD10" i="73" s="1"/>
  <c r="AE10" i="73" s="1"/>
  <c r="AF10" i="73" s="1"/>
  <c r="AG10" i="73" s="1"/>
  <c r="AH10" i="73" s="1"/>
  <c r="Q35" i="73"/>
  <c r="R35" i="73" s="1"/>
  <c r="S35" i="73" s="1"/>
  <c r="R34" i="73"/>
  <c r="S34" i="73" s="1"/>
  <c r="S33" i="73"/>
  <c r="Q9" i="73"/>
  <c r="R9" i="73" s="1"/>
  <c r="S9" i="73" s="1"/>
  <c r="P8" i="73"/>
  <c r="Q8" i="73" s="1"/>
  <c r="R8" i="73" s="1"/>
  <c r="S8" i="73" s="1"/>
  <c r="T59" i="106" l="1"/>
  <c r="L63" i="106"/>
  <c r="L37" i="106"/>
  <c r="K63" i="106"/>
  <c r="J37" i="106"/>
  <c r="K37" i="106"/>
  <c r="F208" i="105"/>
  <c r="B62" i="81"/>
  <c r="H61" i="81"/>
  <c r="B10" i="81"/>
  <c r="H9" i="81"/>
  <c r="B36" i="81"/>
  <c r="H35" i="81"/>
  <c r="U33" i="106"/>
  <c r="L20" i="63"/>
  <c r="U59" i="106"/>
  <c r="M20" i="63"/>
  <c r="Q8" i="106"/>
  <c r="H10" i="106"/>
  <c r="L36" i="106"/>
  <c r="L12" i="63" s="1"/>
  <c r="M4" i="106"/>
  <c r="L62" i="106"/>
  <c r="M12" i="63" s="1"/>
  <c r="H64" i="106"/>
  <c r="L64" i="106" s="1"/>
  <c r="H38" i="106"/>
  <c r="L38" i="106" s="1"/>
  <c r="D7" i="66" a="1"/>
  <c r="D7" i="66" s="1"/>
  <c r="D8" i="66" a="1"/>
  <c r="D8" i="66" s="1"/>
  <c r="D9" i="66" a="1"/>
  <c r="D9" i="66" s="1"/>
  <c r="D10" i="66" a="1"/>
  <c r="D10" i="66" s="1"/>
  <c r="D11" i="66" a="1"/>
  <c r="D11" i="66" s="1"/>
  <c r="D12" i="66" a="1"/>
  <c r="D12" i="66" s="1"/>
  <c r="D13" i="66" a="1"/>
  <c r="D13" i="66" s="1"/>
  <c r="D14" i="66" a="1"/>
  <c r="D14" i="66" s="1"/>
  <c r="D15" i="66" a="1"/>
  <c r="D15" i="66" s="1"/>
  <c r="D16" i="66" a="1"/>
  <c r="D16" i="66" s="1"/>
  <c r="D17" i="66" a="1"/>
  <c r="D17" i="66" s="1"/>
  <c r="D18" i="66" a="1"/>
  <c r="D18" i="66" s="1"/>
  <c r="D19" i="66" a="1"/>
  <c r="D19" i="66" s="1"/>
  <c r="D20" i="66" a="1"/>
  <c r="D20" i="66" s="1"/>
  <c r="D21" i="66" a="1"/>
  <c r="D21" i="66" s="1"/>
  <c r="D22" i="66" a="1"/>
  <c r="D22" i="66" s="1"/>
  <c r="D23" i="66" a="1"/>
  <c r="D23" i="66" s="1"/>
  <c r="D24" i="66" a="1"/>
  <c r="D24" i="66" s="1"/>
  <c r="D25" i="66" a="1"/>
  <c r="D25" i="66" s="1"/>
  <c r="D26" i="66" a="1"/>
  <c r="D26" i="66" s="1"/>
  <c r="D27" i="66" a="1"/>
  <c r="D27" i="66" s="1"/>
  <c r="D28" i="66" a="1"/>
  <c r="D28" i="66" s="1"/>
  <c r="D29" i="66" a="1"/>
  <c r="D29" i="66" s="1"/>
  <c r="D30" i="66" a="1"/>
  <c r="D30" i="66" s="1"/>
  <c r="D31" i="66" a="1"/>
  <c r="D31" i="66" s="1"/>
  <c r="D32" i="66" a="1"/>
  <c r="D32" i="66" s="1"/>
  <c r="D33" i="66" a="1"/>
  <c r="D33" i="66" s="1"/>
  <c r="D34" i="66" a="1"/>
  <c r="D34" i="66" s="1"/>
  <c r="D35" i="66" a="1"/>
  <c r="D35" i="66" s="1"/>
  <c r="D36" i="66" a="1"/>
  <c r="D36" i="66" s="1"/>
  <c r="D37" i="66" a="1"/>
  <c r="D37" i="66" s="1"/>
  <c r="D38" i="66" a="1"/>
  <c r="D38" i="66" s="1"/>
  <c r="D39" i="66" a="1"/>
  <c r="D39" i="66" s="1"/>
  <c r="D40" i="66" a="1"/>
  <c r="D40" i="66" s="1"/>
  <c r="D41" i="66" a="1"/>
  <c r="D41" i="66" s="1"/>
  <c r="D42" i="66" a="1"/>
  <c r="D42" i="66" s="1"/>
  <c r="D43" i="66" a="1"/>
  <c r="D43" i="66" s="1"/>
  <c r="D44" i="66" a="1"/>
  <c r="D44" i="66" s="1"/>
  <c r="D45" i="66" a="1"/>
  <c r="D45" i="66" s="1"/>
  <c r="D46" i="66" a="1"/>
  <c r="D46" i="66" s="1"/>
  <c r="D47" i="66" a="1"/>
  <c r="D47" i="66" s="1"/>
  <c r="D48" i="66" a="1"/>
  <c r="D48" i="66" s="1"/>
  <c r="D49" i="66" a="1"/>
  <c r="D49" i="66" s="1"/>
  <c r="D6" i="66" a="1"/>
  <c r="D6" i="66" s="1"/>
  <c r="C7" i="66" a="1"/>
  <c r="C7" i="66" s="1"/>
  <c r="C8" i="66" a="1"/>
  <c r="C8" i="66" s="1"/>
  <c r="C9" i="66" a="1"/>
  <c r="C9" i="66" s="1"/>
  <c r="C10" i="66" a="1"/>
  <c r="C10" i="66" s="1"/>
  <c r="C11" i="66" a="1"/>
  <c r="C11" i="66" s="1"/>
  <c r="C12" i="66" a="1"/>
  <c r="C12" i="66" s="1"/>
  <c r="C13" i="66" a="1"/>
  <c r="C13" i="66" s="1"/>
  <c r="C14" i="66" a="1"/>
  <c r="C14" i="66" s="1"/>
  <c r="C15" i="66" a="1"/>
  <c r="C15" i="66" s="1"/>
  <c r="C16" i="66" a="1"/>
  <c r="C16" i="66" s="1"/>
  <c r="C17" i="66" a="1"/>
  <c r="C17" i="66" s="1"/>
  <c r="C18" i="66" a="1"/>
  <c r="C18" i="66" s="1"/>
  <c r="C19" i="66" a="1"/>
  <c r="C19" i="66" s="1"/>
  <c r="C20" i="66" a="1"/>
  <c r="C20" i="66" s="1"/>
  <c r="C21" i="66" a="1"/>
  <c r="C21" i="66" s="1"/>
  <c r="C22" i="66" a="1"/>
  <c r="C22" i="66" s="1"/>
  <c r="C23" i="66" a="1"/>
  <c r="C23" i="66" s="1"/>
  <c r="C24" i="66" a="1"/>
  <c r="C24" i="66" s="1"/>
  <c r="C25" i="66" a="1"/>
  <c r="C25" i="66" s="1"/>
  <c r="C26" i="66" a="1"/>
  <c r="C26" i="66" s="1"/>
  <c r="C27" i="66" a="1"/>
  <c r="C27" i="66" s="1"/>
  <c r="C28" i="66" a="1"/>
  <c r="C28" i="66" s="1"/>
  <c r="C29" i="66" a="1"/>
  <c r="C29" i="66" s="1"/>
  <c r="C30" i="66" a="1"/>
  <c r="C30" i="66" s="1"/>
  <c r="C31" i="66" a="1"/>
  <c r="C31" i="66" s="1"/>
  <c r="C32" i="66" a="1"/>
  <c r="C32" i="66" s="1"/>
  <c r="C33" i="66" a="1"/>
  <c r="C33" i="66" s="1"/>
  <c r="C34" i="66" a="1"/>
  <c r="C34" i="66" s="1"/>
  <c r="C35" i="66" a="1"/>
  <c r="C35" i="66" s="1"/>
  <c r="C36" i="66" a="1"/>
  <c r="C36" i="66" s="1"/>
  <c r="C37" i="66" a="1"/>
  <c r="C37" i="66" s="1"/>
  <c r="C38" i="66" a="1"/>
  <c r="C38" i="66" s="1"/>
  <c r="C39" i="66" a="1"/>
  <c r="C39" i="66" s="1"/>
  <c r="C40" i="66" a="1"/>
  <c r="C40" i="66" s="1"/>
  <c r="C41" i="66" a="1"/>
  <c r="C41" i="66" s="1"/>
  <c r="C42" i="66" a="1"/>
  <c r="C42" i="66" s="1"/>
  <c r="C43" i="66" a="1"/>
  <c r="C43" i="66" s="1"/>
  <c r="C44" i="66" a="1"/>
  <c r="C44" i="66" s="1"/>
  <c r="C45" i="66" a="1"/>
  <c r="C45" i="66" s="1"/>
  <c r="C46" i="66" a="1"/>
  <c r="C46" i="66" s="1"/>
  <c r="C47" i="66" a="1"/>
  <c r="C47" i="66" s="1"/>
  <c r="C48" i="66" a="1"/>
  <c r="C48" i="66" s="1"/>
  <c r="C49" i="66" a="1"/>
  <c r="C49" i="66" s="1"/>
  <c r="C6" i="66" a="1"/>
  <c r="C6" i="66" s="1"/>
  <c r="B7" i="69" a="1"/>
  <c r="B7" i="69" s="1"/>
  <c r="B8" i="69" a="1"/>
  <c r="B8" i="69" s="1"/>
  <c r="B9" i="69" a="1"/>
  <c r="B9" i="69" s="1"/>
  <c r="B10" i="69" a="1"/>
  <c r="B10" i="69" s="1"/>
  <c r="B11" i="69" a="1"/>
  <c r="B11" i="69" s="1"/>
  <c r="B12" i="69" a="1"/>
  <c r="B12" i="69" s="1"/>
  <c r="B13" i="69" a="1"/>
  <c r="B13" i="69" s="1"/>
  <c r="B14" i="69" a="1"/>
  <c r="B14" i="69" s="1"/>
  <c r="B15" i="69" a="1"/>
  <c r="B15" i="69" s="1"/>
  <c r="B16" i="69" a="1"/>
  <c r="B16" i="69" s="1"/>
  <c r="B17" i="69" a="1"/>
  <c r="B17" i="69" s="1"/>
  <c r="B18" i="69" a="1"/>
  <c r="B18" i="69" s="1"/>
  <c r="B19" i="69" a="1"/>
  <c r="B19" i="69" s="1"/>
  <c r="B20" i="69" a="1"/>
  <c r="B20" i="69" s="1"/>
  <c r="B21" i="69" a="1"/>
  <c r="B21" i="69" s="1"/>
  <c r="B22" i="69" a="1"/>
  <c r="B22" i="69" s="1"/>
  <c r="B23" i="69" a="1"/>
  <c r="B23" i="69" s="1"/>
  <c r="B24" i="69" a="1"/>
  <c r="B24" i="69" s="1"/>
  <c r="B25" i="69" a="1"/>
  <c r="B25" i="69" s="1"/>
  <c r="B26" i="69" a="1"/>
  <c r="B26" i="69" s="1"/>
  <c r="B27" i="69" a="1"/>
  <c r="B27" i="69" s="1"/>
  <c r="B28" i="69" a="1"/>
  <c r="B28" i="69" s="1"/>
  <c r="B29" i="69" a="1"/>
  <c r="B29" i="69" s="1"/>
  <c r="B30" i="69" a="1"/>
  <c r="B30" i="69" s="1"/>
  <c r="B31" i="69" a="1"/>
  <c r="B31" i="69" s="1"/>
  <c r="B32" i="69" a="1"/>
  <c r="B32" i="69" s="1"/>
  <c r="B33" i="69" a="1"/>
  <c r="B33" i="69" s="1"/>
  <c r="B34" i="69" a="1"/>
  <c r="B34" i="69" s="1"/>
  <c r="B35" i="69" a="1"/>
  <c r="B35" i="69" s="1"/>
  <c r="B36" i="69" a="1"/>
  <c r="B36" i="69" s="1"/>
  <c r="B37" i="69" a="1"/>
  <c r="B37" i="69" s="1"/>
  <c r="B38" i="69" a="1"/>
  <c r="B38" i="69" s="1"/>
  <c r="B39" i="69" a="1"/>
  <c r="B39" i="69" s="1"/>
  <c r="B40" i="69" a="1"/>
  <c r="B40" i="69" s="1"/>
  <c r="B41" i="69" a="1"/>
  <c r="B41" i="69" s="1"/>
  <c r="B42" i="69" a="1"/>
  <c r="B42" i="69" s="1"/>
  <c r="B43" i="69" a="1"/>
  <c r="B43" i="69" s="1"/>
  <c r="B44" i="69" a="1"/>
  <c r="B44" i="69" s="1"/>
  <c r="B45" i="69" a="1"/>
  <c r="B45" i="69" s="1"/>
  <c r="B46" i="69" a="1"/>
  <c r="B46" i="69" s="1"/>
  <c r="B47" i="69" a="1"/>
  <c r="B47" i="69" s="1"/>
  <c r="B48" i="69" a="1"/>
  <c r="B48" i="69" s="1"/>
  <c r="B49" i="69" a="1"/>
  <c r="B49" i="69" s="1"/>
  <c r="B6" i="69" a="1"/>
  <c r="B6" i="69" s="1"/>
  <c r="D7" i="69" a="1"/>
  <c r="D7" i="69" s="1"/>
  <c r="D8" i="69" a="1"/>
  <c r="D8" i="69" s="1"/>
  <c r="D9" i="69" a="1"/>
  <c r="D9" i="69" s="1"/>
  <c r="D10" i="69" a="1"/>
  <c r="D10" i="69" s="1"/>
  <c r="D11" i="69" a="1"/>
  <c r="D11" i="69" s="1"/>
  <c r="D12" i="69" a="1"/>
  <c r="D12" i="69" s="1"/>
  <c r="D13" i="69" a="1"/>
  <c r="D13" i="69" s="1"/>
  <c r="D14" i="69" a="1"/>
  <c r="D14" i="69" s="1"/>
  <c r="D15" i="69" a="1"/>
  <c r="D15" i="69" s="1"/>
  <c r="D16" i="69" a="1"/>
  <c r="D16" i="69" s="1"/>
  <c r="D17" i="69" a="1"/>
  <c r="D17" i="69" s="1"/>
  <c r="D18" i="69" a="1"/>
  <c r="D18" i="69" s="1"/>
  <c r="D19" i="69" a="1"/>
  <c r="D19" i="69" s="1"/>
  <c r="D20" i="69" a="1"/>
  <c r="D20" i="69" s="1"/>
  <c r="D21" i="69" a="1"/>
  <c r="D21" i="69" s="1"/>
  <c r="D22" i="69" a="1"/>
  <c r="D22" i="69" s="1"/>
  <c r="D23" i="69" a="1"/>
  <c r="D23" i="69" s="1"/>
  <c r="D24" i="69" a="1"/>
  <c r="D24" i="69" s="1"/>
  <c r="D25" i="69" a="1"/>
  <c r="D25" i="69" s="1"/>
  <c r="D26" i="69" a="1"/>
  <c r="D26" i="69" s="1"/>
  <c r="D27" i="69" a="1"/>
  <c r="D27" i="69" s="1"/>
  <c r="D28" i="69" a="1"/>
  <c r="D28" i="69" s="1"/>
  <c r="D29" i="69" a="1"/>
  <c r="D29" i="69" s="1"/>
  <c r="D30" i="69" a="1"/>
  <c r="D30" i="69" s="1"/>
  <c r="D31" i="69" a="1"/>
  <c r="D31" i="69" s="1"/>
  <c r="D32" i="69" a="1"/>
  <c r="D32" i="69" s="1"/>
  <c r="D33" i="69" a="1"/>
  <c r="D33" i="69" s="1"/>
  <c r="D34" i="69" a="1"/>
  <c r="D34" i="69" s="1"/>
  <c r="D35" i="69" a="1"/>
  <c r="D35" i="69" s="1"/>
  <c r="D36" i="69" a="1"/>
  <c r="D36" i="69" s="1"/>
  <c r="D37" i="69" a="1"/>
  <c r="D37" i="69" s="1"/>
  <c r="D38" i="69" a="1"/>
  <c r="D38" i="69" s="1"/>
  <c r="D39" i="69" a="1"/>
  <c r="D39" i="69" s="1"/>
  <c r="D40" i="69" a="1"/>
  <c r="D40" i="69" s="1"/>
  <c r="D41" i="69" a="1"/>
  <c r="D41" i="69" s="1"/>
  <c r="D42" i="69" a="1"/>
  <c r="D42" i="69" s="1"/>
  <c r="D43" i="69" a="1"/>
  <c r="D43" i="69" s="1"/>
  <c r="D44" i="69" a="1"/>
  <c r="D44" i="69" s="1"/>
  <c r="D45" i="69" a="1"/>
  <c r="D45" i="69" s="1"/>
  <c r="D46" i="69" a="1"/>
  <c r="D46" i="69" s="1"/>
  <c r="D47" i="69" a="1"/>
  <c r="D47" i="69" s="1"/>
  <c r="D48" i="69" a="1"/>
  <c r="D48" i="69" s="1"/>
  <c r="D49" i="69" a="1"/>
  <c r="D49" i="69" s="1"/>
  <c r="C7" i="69" a="1"/>
  <c r="C7" i="69" s="1"/>
  <c r="C8" i="69" a="1"/>
  <c r="C8" i="69" s="1"/>
  <c r="C9" i="69" a="1"/>
  <c r="C9" i="69" s="1"/>
  <c r="C10" i="69" a="1"/>
  <c r="C10" i="69" s="1"/>
  <c r="C11" i="69" a="1"/>
  <c r="C11" i="69" s="1"/>
  <c r="C12" i="69" a="1"/>
  <c r="C12" i="69" s="1"/>
  <c r="C13" i="69" a="1"/>
  <c r="C13" i="69" s="1"/>
  <c r="C14" i="69" a="1"/>
  <c r="C14" i="69" s="1"/>
  <c r="C15" i="69" a="1"/>
  <c r="C15" i="69" s="1"/>
  <c r="C16" i="69" a="1"/>
  <c r="C16" i="69" s="1"/>
  <c r="C17" i="69" a="1"/>
  <c r="C17" i="69" s="1"/>
  <c r="C18" i="69" a="1"/>
  <c r="C18" i="69" s="1"/>
  <c r="C19" i="69" a="1"/>
  <c r="C19" i="69" s="1"/>
  <c r="C20" i="69" a="1"/>
  <c r="C20" i="69" s="1"/>
  <c r="C21" i="69" a="1"/>
  <c r="C21" i="69" s="1"/>
  <c r="C22" i="69" a="1"/>
  <c r="C22" i="69" s="1"/>
  <c r="C23" i="69" a="1"/>
  <c r="C23" i="69" s="1"/>
  <c r="C24" i="69" a="1"/>
  <c r="C24" i="69" s="1"/>
  <c r="C25" i="69" a="1"/>
  <c r="C25" i="69" s="1"/>
  <c r="C26" i="69" a="1"/>
  <c r="C26" i="69" s="1"/>
  <c r="C27" i="69" a="1"/>
  <c r="C27" i="69" s="1"/>
  <c r="C28" i="69" a="1"/>
  <c r="C28" i="69" s="1"/>
  <c r="C29" i="69" a="1"/>
  <c r="C29" i="69" s="1"/>
  <c r="C30" i="69" a="1"/>
  <c r="C30" i="69" s="1"/>
  <c r="C31" i="69" a="1"/>
  <c r="C31" i="69" s="1"/>
  <c r="C32" i="69" a="1"/>
  <c r="C32" i="69" s="1"/>
  <c r="C33" i="69" a="1"/>
  <c r="C33" i="69" s="1"/>
  <c r="C34" i="69" a="1"/>
  <c r="C34" i="69" s="1"/>
  <c r="C35" i="69" a="1"/>
  <c r="C35" i="69" s="1"/>
  <c r="C36" i="69" a="1"/>
  <c r="C36" i="69" s="1"/>
  <c r="C37" i="69" a="1"/>
  <c r="C37" i="69" s="1"/>
  <c r="C38" i="69" a="1"/>
  <c r="C38" i="69" s="1"/>
  <c r="C39" i="69" a="1"/>
  <c r="C39" i="69" s="1"/>
  <c r="C40" i="69" a="1"/>
  <c r="C40" i="69" s="1"/>
  <c r="C41" i="69" a="1"/>
  <c r="C41" i="69" s="1"/>
  <c r="C42" i="69" a="1"/>
  <c r="C42" i="69" s="1"/>
  <c r="C43" i="69" a="1"/>
  <c r="C43" i="69" s="1"/>
  <c r="C44" i="69" a="1"/>
  <c r="C44" i="69" s="1"/>
  <c r="C45" i="69" a="1"/>
  <c r="C45" i="69" s="1"/>
  <c r="C46" i="69" a="1"/>
  <c r="C46" i="69" s="1"/>
  <c r="C47" i="69" a="1"/>
  <c r="C47" i="69" s="1"/>
  <c r="C48" i="69" a="1"/>
  <c r="C48" i="69" s="1"/>
  <c r="C49" i="69" a="1"/>
  <c r="C49" i="69" s="1"/>
  <c r="C6" i="69" a="1"/>
  <c r="C6" i="69" s="1"/>
  <c r="M64" i="106" l="1"/>
  <c r="M63" i="106"/>
  <c r="M38" i="106"/>
  <c r="M37" i="106"/>
  <c r="J38" i="106"/>
  <c r="K38" i="106"/>
  <c r="J64" i="106"/>
  <c r="K64" i="106"/>
  <c r="F210" i="105"/>
  <c r="F209" i="105"/>
  <c r="B37" i="81"/>
  <c r="H36" i="81"/>
  <c r="B11" i="81"/>
  <c r="H10" i="81"/>
  <c r="B63" i="81"/>
  <c r="H62" i="81"/>
  <c r="V59" i="106"/>
  <c r="M21" i="63"/>
  <c r="V33" i="106"/>
  <c r="L21" i="63"/>
  <c r="R8" i="106"/>
  <c r="H11" i="106"/>
  <c r="J10" i="106"/>
  <c r="K10" i="63" s="1"/>
  <c r="K10" i="106"/>
  <c r="K11" i="63" s="1"/>
  <c r="L10" i="106"/>
  <c r="K12" i="63" s="1"/>
  <c r="H65" i="106"/>
  <c r="M65" i="106" s="1"/>
  <c r="H39" i="106"/>
  <c r="N4" i="106"/>
  <c r="M11" i="106" l="1"/>
  <c r="N39" i="106"/>
  <c r="N65" i="106"/>
  <c r="N38" i="106"/>
  <c r="N64" i="106"/>
  <c r="J39" i="106"/>
  <c r="K39" i="106"/>
  <c r="L39" i="106"/>
  <c r="J65" i="106"/>
  <c r="K65" i="106"/>
  <c r="L65" i="106"/>
  <c r="M39" i="106"/>
  <c r="J11" i="106"/>
  <c r="K11" i="106"/>
  <c r="L11" i="106"/>
  <c r="B64" i="81"/>
  <c r="H63" i="81"/>
  <c r="B12" i="81"/>
  <c r="H11" i="81"/>
  <c r="B38" i="81"/>
  <c r="H37" i="81"/>
  <c r="S8" i="106"/>
  <c r="W33" i="106"/>
  <c r="L22" i="63"/>
  <c r="W59" i="106"/>
  <c r="M22" i="63"/>
  <c r="H12" i="106"/>
  <c r="H40" i="106"/>
  <c r="N40" i="106" s="1"/>
  <c r="O4" i="106"/>
  <c r="H66" i="106"/>
  <c r="H33" i="70"/>
  <c r="I33" i="70" s="1"/>
  <c r="J33" i="70" s="1"/>
  <c r="K33" i="70" s="1"/>
  <c r="L33" i="70" s="1"/>
  <c r="M33" i="70" s="1"/>
  <c r="N33" i="70" s="1"/>
  <c r="O33" i="70" s="1"/>
  <c r="P33" i="70" s="1"/>
  <c r="Q33" i="70" s="1"/>
  <c r="R33" i="70" s="1"/>
  <c r="S33" i="70" s="1"/>
  <c r="T33" i="70" s="1"/>
  <c r="U33" i="70" s="1"/>
  <c r="V33" i="70" s="1"/>
  <c r="W33" i="70" s="1"/>
  <c r="X33" i="70" s="1"/>
  <c r="Y33" i="70" s="1"/>
  <c r="H34" i="70"/>
  <c r="I34" i="70" s="1"/>
  <c r="J34" i="70" s="1"/>
  <c r="K34" i="70" s="1"/>
  <c r="L34" i="70" s="1"/>
  <c r="M34" i="70" s="1"/>
  <c r="N34" i="70" s="1"/>
  <c r="O34" i="70" s="1"/>
  <c r="P34" i="70" s="1"/>
  <c r="Q34" i="70" s="1"/>
  <c r="R34" i="70" s="1"/>
  <c r="S34" i="70" s="1"/>
  <c r="T34" i="70" s="1"/>
  <c r="U34" i="70" s="1"/>
  <c r="V34" i="70" s="1"/>
  <c r="W34" i="70" s="1"/>
  <c r="X34" i="70" s="1"/>
  <c r="Y34" i="70" s="1"/>
  <c r="H35" i="70"/>
  <c r="I35" i="70" s="1"/>
  <c r="J35" i="70" s="1"/>
  <c r="K35" i="70" s="1"/>
  <c r="L35" i="70" s="1"/>
  <c r="M35" i="70" s="1"/>
  <c r="N35" i="70" s="1"/>
  <c r="O35" i="70" s="1"/>
  <c r="P35" i="70" s="1"/>
  <c r="Q35" i="70" s="1"/>
  <c r="R35" i="70" s="1"/>
  <c r="S35" i="70" s="1"/>
  <c r="T35" i="70" s="1"/>
  <c r="U35" i="70" s="1"/>
  <c r="V35" i="70" s="1"/>
  <c r="W35" i="70" s="1"/>
  <c r="X35" i="70" s="1"/>
  <c r="Y35" i="70" s="1"/>
  <c r="H36" i="70"/>
  <c r="I36" i="70" s="1"/>
  <c r="J36" i="70" s="1"/>
  <c r="K36" i="70" s="1"/>
  <c r="L36" i="70" s="1"/>
  <c r="M36" i="70" s="1"/>
  <c r="N36" i="70" s="1"/>
  <c r="O36" i="70" s="1"/>
  <c r="P36" i="70" s="1"/>
  <c r="Q36" i="70" s="1"/>
  <c r="R36" i="70" s="1"/>
  <c r="S36" i="70" s="1"/>
  <c r="T36" i="70" s="1"/>
  <c r="U36" i="70" s="1"/>
  <c r="V36" i="70" s="1"/>
  <c r="W36" i="70" s="1"/>
  <c r="X36" i="70" s="1"/>
  <c r="Y36" i="70" s="1"/>
  <c r="H37" i="70"/>
  <c r="I37" i="70" s="1"/>
  <c r="J37" i="70" s="1"/>
  <c r="K37" i="70" s="1"/>
  <c r="L37" i="70" s="1"/>
  <c r="M37" i="70" s="1"/>
  <c r="N37" i="70" s="1"/>
  <c r="O37" i="70" s="1"/>
  <c r="P37" i="70" s="1"/>
  <c r="Q37" i="70" s="1"/>
  <c r="R37" i="70" s="1"/>
  <c r="S37" i="70" s="1"/>
  <c r="T37" i="70" s="1"/>
  <c r="U37" i="70" s="1"/>
  <c r="V37" i="70" s="1"/>
  <c r="W37" i="70" s="1"/>
  <c r="X37" i="70" s="1"/>
  <c r="Y37" i="70" s="1"/>
  <c r="H32" i="70"/>
  <c r="I32" i="70" s="1"/>
  <c r="J32" i="70" s="1"/>
  <c r="K32" i="70" s="1"/>
  <c r="L32" i="70" s="1"/>
  <c r="M32" i="70" s="1"/>
  <c r="N32" i="70" s="1"/>
  <c r="O32" i="70" s="1"/>
  <c r="P32" i="70" s="1"/>
  <c r="Q32" i="70" s="1"/>
  <c r="R32" i="70" s="1"/>
  <c r="S32" i="70" s="1"/>
  <c r="T32" i="70" s="1"/>
  <c r="U32" i="70" s="1"/>
  <c r="V32" i="70" s="1"/>
  <c r="W32" i="70" s="1"/>
  <c r="X32" i="70" s="1"/>
  <c r="Y32" i="70" s="1"/>
  <c r="O66" i="106" l="1"/>
  <c r="O65" i="106"/>
  <c r="O40" i="106"/>
  <c r="O39" i="106"/>
  <c r="J12" i="106"/>
  <c r="K12" i="106"/>
  <c r="L12" i="106"/>
  <c r="M12" i="106"/>
  <c r="J66" i="106"/>
  <c r="K66" i="106"/>
  <c r="L66" i="106"/>
  <c r="M66" i="106"/>
  <c r="J40" i="106"/>
  <c r="K40" i="106"/>
  <c r="L40" i="106"/>
  <c r="M40" i="106"/>
  <c r="N12" i="106"/>
  <c r="N66" i="106"/>
  <c r="B39" i="81"/>
  <c r="H38" i="81"/>
  <c r="B13" i="81"/>
  <c r="H12" i="81"/>
  <c r="B65" i="81"/>
  <c r="H64" i="81"/>
  <c r="X33" i="106"/>
  <c r="L23" i="63"/>
  <c r="X59" i="106"/>
  <c r="M23" i="63"/>
  <c r="T8" i="106"/>
  <c r="U8" i="106" s="1"/>
  <c r="H13" i="106"/>
  <c r="P4" i="106"/>
  <c r="H67" i="106"/>
  <c r="H41" i="106"/>
  <c r="J67" i="106" l="1"/>
  <c r="K67" i="106"/>
  <c r="L67" i="106"/>
  <c r="M67" i="106"/>
  <c r="N67" i="106"/>
  <c r="P67" i="106"/>
  <c r="P41" i="106"/>
  <c r="P66" i="106"/>
  <c r="P40" i="106"/>
  <c r="J13" i="106"/>
  <c r="K13" i="106"/>
  <c r="L13" i="106"/>
  <c r="M13" i="106"/>
  <c r="N13" i="106"/>
  <c r="O13" i="106"/>
  <c r="J41" i="106"/>
  <c r="K41" i="106"/>
  <c r="L41" i="106"/>
  <c r="M41" i="106"/>
  <c r="N41" i="106"/>
  <c r="O41" i="106"/>
  <c r="O67" i="106"/>
  <c r="B66" i="81"/>
  <c r="H65" i="81"/>
  <c r="B14" i="81"/>
  <c r="H13" i="81"/>
  <c r="B40" i="81"/>
  <c r="H39" i="81"/>
  <c r="Y59" i="106"/>
  <c r="M24" i="63"/>
  <c r="Y33" i="106"/>
  <c r="L24" i="63"/>
  <c r="H14" i="106"/>
  <c r="V8" i="106"/>
  <c r="Q4" i="106"/>
  <c r="H68" i="106"/>
  <c r="P68" i="106" s="1"/>
  <c r="H42" i="106"/>
  <c r="P42" i="106" s="1"/>
  <c r="AF20" i="103"/>
  <c r="AF21" i="103"/>
  <c r="AF22" i="103"/>
  <c r="AF23" i="103"/>
  <c r="AF24" i="103"/>
  <c r="AF25" i="103"/>
  <c r="AF26" i="103"/>
  <c r="AF27" i="103"/>
  <c r="AF28" i="103"/>
  <c r="AF29" i="103"/>
  <c r="AF30" i="103"/>
  <c r="AF31" i="103"/>
  <c r="AF32" i="103"/>
  <c r="AF33" i="103"/>
  <c r="AF34" i="103"/>
  <c r="AF35" i="103"/>
  <c r="AF36" i="103"/>
  <c r="AF37" i="103"/>
  <c r="AF38" i="103"/>
  <c r="AF39" i="103"/>
  <c r="AF40" i="103"/>
  <c r="Q42" i="106" l="1"/>
  <c r="Q68" i="106"/>
  <c r="Q67" i="106"/>
  <c r="Q41" i="106"/>
  <c r="J42" i="106"/>
  <c r="K42" i="106"/>
  <c r="L42" i="106"/>
  <c r="M42" i="106"/>
  <c r="N42" i="106"/>
  <c r="O42" i="106"/>
  <c r="J68" i="106"/>
  <c r="K68" i="106"/>
  <c r="L68" i="106"/>
  <c r="M68" i="106"/>
  <c r="N68" i="106"/>
  <c r="O68" i="106"/>
  <c r="J14" i="106"/>
  <c r="K14" i="106"/>
  <c r="L14" i="106"/>
  <c r="M14" i="106"/>
  <c r="N14" i="106"/>
  <c r="O14" i="106"/>
  <c r="P14" i="106"/>
  <c r="B15" i="81"/>
  <c r="H14" i="81"/>
  <c r="B41" i="81"/>
  <c r="H40" i="81"/>
  <c r="B67" i="81"/>
  <c r="H66" i="81"/>
  <c r="Z33" i="106"/>
  <c r="L25" i="63"/>
  <c r="Z59" i="106"/>
  <c r="M25" i="63"/>
  <c r="H15" i="106"/>
  <c r="Q15" i="106" s="1"/>
  <c r="W8" i="106"/>
  <c r="H69" i="106"/>
  <c r="Q69" i="106" s="1"/>
  <c r="H43" i="106"/>
  <c r="Q43" i="106" s="1"/>
  <c r="R4" i="106"/>
  <c r="F20" i="75"/>
  <c r="F19" i="75"/>
  <c r="J69" i="106" l="1"/>
  <c r="K69" i="106"/>
  <c r="L69" i="106"/>
  <c r="M69" i="106"/>
  <c r="N69" i="106"/>
  <c r="O69" i="106"/>
  <c r="P69" i="106"/>
  <c r="R69" i="106"/>
  <c r="R42" i="106"/>
  <c r="R70" i="106"/>
  <c r="R68" i="106"/>
  <c r="R43" i="106"/>
  <c r="J15" i="106"/>
  <c r="K15" i="106"/>
  <c r="L15" i="106"/>
  <c r="M15" i="106"/>
  <c r="N15" i="106"/>
  <c r="O15" i="106"/>
  <c r="P15" i="106"/>
  <c r="J43" i="106"/>
  <c r="K43" i="106"/>
  <c r="L43" i="106"/>
  <c r="M43" i="106"/>
  <c r="N43" i="106"/>
  <c r="O43" i="106"/>
  <c r="P43" i="106"/>
  <c r="B68" i="81"/>
  <c r="H67" i="81"/>
  <c r="B42" i="81"/>
  <c r="H41" i="81"/>
  <c r="B16" i="81"/>
  <c r="H15" i="81"/>
  <c r="AA59" i="106"/>
  <c r="M26" i="63"/>
  <c r="AA33" i="106"/>
  <c r="L26" i="63"/>
  <c r="H16" i="106"/>
  <c r="X8" i="106"/>
  <c r="H70" i="106"/>
  <c r="S4" i="106"/>
  <c r="H44" i="106"/>
  <c r="R44" i="106" s="1"/>
  <c r="G19" i="75"/>
  <c r="G20" i="75"/>
  <c r="F21" i="75"/>
  <c r="J16" i="106" l="1"/>
  <c r="K16" i="106"/>
  <c r="L16" i="106"/>
  <c r="M16" i="106"/>
  <c r="N16" i="106"/>
  <c r="O16" i="106"/>
  <c r="P16" i="106"/>
  <c r="Q16" i="106"/>
  <c r="J70" i="106"/>
  <c r="K70" i="106"/>
  <c r="L70" i="106"/>
  <c r="M70" i="106"/>
  <c r="N70" i="106"/>
  <c r="O70" i="106"/>
  <c r="P70" i="106"/>
  <c r="Q70" i="106"/>
  <c r="J44" i="106"/>
  <c r="K44" i="106"/>
  <c r="L44" i="106"/>
  <c r="M44" i="106"/>
  <c r="N44" i="106"/>
  <c r="O44" i="106"/>
  <c r="P44" i="106"/>
  <c r="Q44" i="106"/>
  <c r="S44" i="106"/>
  <c r="S43" i="106"/>
  <c r="S69" i="106"/>
  <c r="S70" i="106"/>
  <c r="R16" i="106"/>
  <c r="B17" i="81"/>
  <c r="H16" i="81"/>
  <c r="B43" i="81"/>
  <c r="H42" i="81"/>
  <c r="B69" i="81"/>
  <c r="H68" i="81"/>
  <c r="AB33" i="106"/>
  <c r="L27" i="63"/>
  <c r="AB59" i="106"/>
  <c r="M27" i="63"/>
  <c r="H17" i="106"/>
  <c r="Y8" i="106"/>
  <c r="T4" i="106"/>
  <c r="H45" i="106"/>
  <c r="H71" i="106"/>
  <c r="S71" i="106" s="1"/>
  <c r="H20" i="75"/>
  <c r="G21" i="75"/>
  <c r="H19" i="75"/>
  <c r="J45" i="106" l="1"/>
  <c r="K45" i="106"/>
  <c r="L45" i="106"/>
  <c r="M45" i="106"/>
  <c r="N45" i="106"/>
  <c r="O45" i="106"/>
  <c r="P45" i="106"/>
  <c r="Q45" i="106"/>
  <c r="R45" i="106"/>
  <c r="T45" i="106"/>
  <c r="T71" i="106"/>
  <c r="T44" i="106"/>
  <c r="T70" i="106"/>
  <c r="J17" i="106"/>
  <c r="K17" i="106"/>
  <c r="L17" i="106"/>
  <c r="M17" i="106"/>
  <c r="N17" i="106"/>
  <c r="O17" i="106"/>
  <c r="P17" i="106"/>
  <c r="Q17" i="106"/>
  <c r="R17" i="106"/>
  <c r="S45" i="106"/>
  <c r="S17" i="106"/>
  <c r="J71" i="106"/>
  <c r="K71" i="106"/>
  <c r="L71" i="106"/>
  <c r="M71" i="106"/>
  <c r="N71" i="106"/>
  <c r="O71" i="106"/>
  <c r="P71" i="106"/>
  <c r="Q71" i="106"/>
  <c r="R71" i="106"/>
  <c r="B70" i="81"/>
  <c r="H69" i="81"/>
  <c r="B44" i="81"/>
  <c r="H43" i="81"/>
  <c r="B18" i="81"/>
  <c r="H17" i="81"/>
  <c r="AC59" i="106"/>
  <c r="M28" i="63"/>
  <c r="AC33" i="106"/>
  <c r="L28" i="63"/>
  <c r="H18" i="106"/>
  <c r="Z8" i="106"/>
  <c r="H46" i="106"/>
  <c r="H72" i="106"/>
  <c r="T72" i="106" s="1"/>
  <c r="U4" i="106"/>
  <c r="I19" i="75"/>
  <c r="H21" i="75"/>
  <c r="I20" i="75"/>
  <c r="J46" i="106" l="1"/>
  <c r="K46" i="106"/>
  <c r="L46" i="106"/>
  <c r="M46" i="106"/>
  <c r="N46" i="106"/>
  <c r="O46" i="106"/>
  <c r="P46" i="106"/>
  <c r="Q46" i="106"/>
  <c r="R46" i="106"/>
  <c r="S46" i="106"/>
  <c r="U47" i="106"/>
  <c r="U45" i="106"/>
  <c r="U72" i="106"/>
  <c r="U46" i="106"/>
  <c r="U71" i="106"/>
  <c r="J18" i="106"/>
  <c r="K18" i="106"/>
  <c r="L18" i="106"/>
  <c r="M18" i="106"/>
  <c r="N18" i="106"/>
  <c r="O18" i="106"/>
  <c r="P18" i="106"/>
  <c r="Q18" i="106"/>
  <c r="R18" i="106"/>
  <c r="S18" i="106"/>
  <c r="T18" i="106"/>
  <c r="J72" i="106"/>
  <c r="K72" i="106"/>
  <c r="L72" i="106"/>
  <c r="M72" i="106"/>
  <c r="N72" i="106"/>
  <c r="O72" i="106"/>
  <c r="P72" i="106"/>
  <c r="Q72" i="106"/>
  <c r="R72" i="106"/>
  <c r="S72" i="106"/>
  <c r="T46" i="106"/>
  <c r="B19" i="81"/>
  <c r="H18" i="81"/>
  <c r="B45" i="81"/>
  <c r="H44" i="81"/>
  <c r="B71" i="81"/>
  <c r="H70" i="81"/>
  <c r="AD33" i="106"/>
  <c r="L29" i="63"/>
  <c r="AD59" i="106"/>
  <c r="M29" i="63"/>
  <c r="H19" i="106"/>
  <c r="U19" i="106" s="1"/>
  <c r="AA8" i="106"/>
  <c r="H73" i="106"/>
  <c r="V4" i="106"/>
  <c r="H47" i="106"/>
  <c r="J20" i="75"/>
  <c r="I21" i="75"/>
  <c r="J19" i="75"/>
  <c r="J73" i="106" l="1"/>
  <c r="K73" i="106"/>
  <c r="L73" i="106"/>
  <c r="M73" i="106"/>
  <c r="N73" i="106"/>
  <c r="O73" i="106"/>
  <c r="P73" i="106"/>
  <c r="Q73" i="106"/>
  <c r="R73" i="106"/>
  <c r="S73" i="106"/>
  <c r="T73" i="106"/>
  <c r="U73" i="106"/>
  <c r="J47" i="106"/>
  <c r="K47" i="106"/>
  <c r="L47" i="106"/>
  <c r="M47" i="106"/>
  <c r="N47" i="106"/>
  <c r="O47" i="106"/>
  <c r="P47" i="106"/>
  <c r="Q47" i="106"/>
  <c r="R47" i="106"/>
  <c r="S47" i="106"/>
  <c r="T47" i="106"/>
  <c r="J19" i="106"/>
  <c r="K19" i="106"/>
  <c r="L19" i="106"/>
  <c r="M19" i="106"/>
  <c r="N19" i="106"/>
  <c r="O19" i="106"/>
  <c r="P19" i="106"/>
  <c r="Q19" i="106"/>
  <c r="R19" i="106"/>
  <c r="S19" i="106"/>
  <c r="T19" i="106"/>
  <c r="V47" i="106"/>
  <c r="V46" i="106"/>
  <c r="V72" i="106"/>
  <c r="V73" i="106"/>
  <c r="B72" i="81"/>
  <c r="H71" i="81"/>
  <c r="B46" i="81"/>
  <c r="H45" i="81"/>
  <c r="B20" i="81"/>
  <c r="H19" i="81"/>
  <c r="AE59" i="106"/>
  <c r="M30" i="63"/>
  <c r="AE33" i="106"/>
  <c r="L30" i="63"/>
  <c r="H20" i="106"/>
  <c r="V20" i="106" s="1"/>
  <c r="AB8" i="106"/>
  <c r="W4" i="106"/>
  <c r="H74" i="106"/>
  <c r="H48" i="106"/>
  <c r="V48" i="106" s="1"/>
  <c r="J21" i="75"/>
  <c r="K19" i="75"/>
  <c r="K20" i="75"/>
  <c r="J74" i="106" l="1"/>
  <c r="K74" i="106"/>
  <c r="L74" i="106"/>
  <c r="M74" i="106"/>
  <c r="N74" i="106"/>
  <c r="O74" i="106"/>
  <c r="P74" i="106"/>
  <c r="Q74" i="106"/>
  <c r="R74" i="106"/>
  <c r="S74" i="106"/>
  <c r="T74" i="106"/>
  <c r="U74" i="106"/>
  <c r="V74" i="106"/>
  <c r="W74" i="106"/>
  <c r="W73" i="106"/>
  <c r="W48" i="106"/>
  <c r="W47" i="106"/>
  <c r="J20" i="106"/>
  <c r="K20" i="106"/>
  <c r="L20" i="106"/>
  <c r="M20" i="106"/>
  <c r="N20" i="106"/>
  <c r="O20" i="106"/>
  <c r="P20" i="106"/>
  <c r="Q20" i="106"/>
  <c r="R20" i="106"/>
  <c r="S20" i="106"/>
  <c r="T20" i="106"/>
  <c r="U20" i="106"/>
  <c r="J48" i="106"/>
  <c r="K48" i="106"/>
  <c r="L48" i="106"/>
  <c r="M48" i="106"/>
  <c r="N48" i="106"/>
  <c r="O48" i="106"/>
  <c r="P48" i="106"/>
  <c r="Q48" i="106"/>
  <c r="R48" i="106"/>
  <c r="S48" i="106"/>
  <c r="T48" i="106"/>
  <c r="U48" i="106"/>
  <c r="B21" i="81"/>
  <c r="H20" i="81"/>
  <c r="B47" i="81"/>
  <c r="H46" i="81"/>
  <c r="B73" i="81"/>
  <c r="H72" i="81"/>
  <c r="AF33" i="106"/>
  <c r="L31" i="63"/>
  <c r="AF59" i="106"/>
  <c r="M31" i="63"/>
  <c r="H21" i="106"/>
  <c r="W21" i="106" s="1"/>
  <c r="AC8" i="106"/>
  <c r="H75" i="106"/>
  <c r="W75" i="106" s="1"/>
  <c r="X4" i="106"/>
  <c r="H49" i="106"/>
  <c r="W49" i="106" s="1"/>
  <c r="L20" i="75"/>
  <c r="L19" i="75"/>
  <c r="K21" i="75"/>
  <c r="X74" i="106" l="1"/>
  <c r="X75" i="106"/>
  <c r="X48" i="106"/>
  <c r="X49" i="106"/>
  <c r="J75" i="106"/>
  <c r="K75" i="106"/>
  <c r="L75" i="106"/>
  <c r="M75" i="106"/>
  <c r="N75" i="106"/>
  <c r="O75" i="106"/>
  <c r="P75" i="106"/>
  <c r="Q75" i="106"/>
  <c r="R75" i="106"/>
  <c r="S75" i="106"/>
  <c r="T75" i="106"/>
  <c r="U75" i="106"/>
  <c r="V75" i="106"/>
  <c r="J21" i="106"/>
  <c r="K21" i="106"/>
  <c r="L21" i="106"/>
  <c r="M21" i="106"/>
  <c r="N21" i="106"/>
  <c r="O21" i="106"/>
  <c r="P21" i="106"/>
  <c r="Q21" i="106"/>
  <c r="R21" i="106"/>
  <c r="S21" i="106"/>
  <c r="T21" i="106"/>
  <c r="U21" i="106"/>
  <c r="V21" i="106"/>
  <c r="J49" i="106"/>
  <c r="K49" i="106"/>
  <c r="L49" i="106"/>
  <c r="M49" i="106"/>
  <c r="N49" i="106"/>
  <c r="O49" i="106"/>
  <c r="P49" i="106"/>
  <c r="Q49" i="106"/>
  <c r="R49" i="106"/>
  <c r="S49" i="106"/>
  <c r="T49" i="106"/>
  <c r="U49" i="106"/>
  <c r="V49" i="106"/>
  <c r="B74" i="81"/>
  <c r="H73" i="81"/>
  <c r="B48" i="81"/>
  <c r="H47" i="81"/>
  <c r="B22" i="81"/>
  <c r="H21" i="81"/>
  <c r="AG59" i="106"/>
  <c r="M32" i="63"/>
  <c r="AG33" i="106"/>
  <c r="L32" i="63"/>
  <c r="H22" i="106"/>
  <c r="AD8" i="106"/>
  <c r="H50" i="106"/>
  <c r="H76" i="106"/>
  <c r="Y4" i="106"/>
  <c r="L21" i="75"/>
  <c r="M19" i="75"/>
  <c r="M20" i="75"/>
  <c r="Y50" i="106" l="1"/>
  <c r="Y76" i="106"/>
  <c r="Y75" i="106"/>
  <c r="Y49" i="106"/>
  <c r="J76" i="106"/>
  <c r="K76" i="106"/>
  <c r="L76" i="106"/>
  <c r="M76" i="106"/>
  <c r="N76" i="106"/>
  <c r="O76" i="106"/>
  <c r="P76" i="106"/>
  <c r="Q76" i="106"/>
  <c r="R76" i="106"/>
  <c r="S76" i="106"/>
  <c r="T76" i="106"/>
  <c r="U76" i="106"/>
  <c r="V76" i="106"/>
  <c r="W76" i="106"/>
  <c r="J22" i="106"/>
  <c r="K22" i="106"/>
  <c r="L22" i="106"/>
  <c r="M22" i="106"/>
  <c r="N22" i="106"/>
  <c r="O22" i="106"/>
  <c r="P22" i="106"/>
  <c r="Q22" i="106"/>
  <c r="R22" i="106"/>
  <c r="S22" i="106"/>
  <c r="T22" i="106"/>
  <c r="U22" i="106"/>
  <c r="V22" i="106"/>
  <c r="W22" i="106"/>
  <c r="J50" i="106"/>
  <c r="K50" i="106"/>
  <c r="L50" i="106"/>
  <c r="M50" i="106"/>
  <c r="N50" i="106"/>
  <c r="O50" i="106"/>
  <c r="P50" i="106"/>
  <c r="Q50" i="106"/>
  <c r="R50" i="106"/>
  <c r="S50" i="106"/>
  <c r="T50" i="106"/>
  <c r="U50" i="106"/>
  <c r="V50" i="106"/>
  <c r="W50" i="106"/>
  <c r="X50" i="106"/>
  <c r="X76" i="106"/>
  <c r="X22" i="106"/>
  <c r="B23" i="81"/>
  <c r="H22" i="81"/>
  <c r="B49" i="81"/>
  <c r="H48" i="81"/>
  <c r="B75" i="81"/>
  <c r="H74" i="81"/>
  <c r="AH33" i="106"/>
  <c r="L33" i="63"/>
  <c r="AH59" i="106"/>
  <c r="M33" i="63"/>
  <c r="H23" i="106"/>
  <c r="AE8" i="106"/>
  <c r="Z4" i="106"/>
  <c r="H77" i="106"/>
  <c r="Y77" i="106" s="1"/>
  <c r="H51" i="106"/>
  <c r="N19" i="75"/>
  <c r="N20" i="75"/>
  <c r="M21" i="75"/>
  <c r="J23" i="106" l="1"/>
  <c r="K23" i="106"/>
  <c r="L23" i="106"/>
  <c r="M23" i="106"/>
  <c r="N23" i="106"/>
  <c r="O23" i="106"/>
  <c r="P23" i="106"/>
  <c r="Q23" i="106"/>
  <c r="R23" i="106"/>
  <c r="S23" i="106"/>
  <c r="T23" i="106"/>
  <c r="U23" i="106"/>
  <c r="V23" i="106"/>
  <c r="W23" i="106"/>
  <c r="X23" i="106"/>
  <c r="J51" i="106"/>
  <c r="K51" i="106"/>
  <c r="L51" i="106"/>
  <c r="M51" i="106"/>
  <c r="N51" i="106"/>
  <c r="O51" i="106"/>
  <c r="P51" i="106"/>
  <c r="Q51" i="106"/>
  <c r="R51" i="106"/>
  <c r="S51" i="106"/>
  <c r="T51" i="106"/>
  <c r="U51" i="106"/>
  <c r="V51" i="106"/>
  <c r="W51" i="106"/>
  <c r="X51" i="106"/>
  <c r="Y23" i="106"/>
  <c r="J77" i="106"/>
  <c r="K77" i="106"/>
  <c r="L77" i="106"/>
  <c r="M77" i="106"/>
  <c r="N77" i="106"/>
  <c r="O77" i="106"/>
  <c r="P77" i="106"/>
  <c r="Q77" i="106"/>
  <c r="R77" i="106"/>
  <c r="S77" i="106"/>
  <c r="T77" i="106"/>
  <c r="U77" i="106"/>
  <c r="V77" i="106"/>
  <c r="W77" i="106"/>
  <c r="X77" i="106"/>
  <c r="Z77" i="106"/>
  <c r="Z76" i="106"/>
  <c r="Z51" i="106"/>
  <c r="Z50" i="106"/>
  <c r="Y51" i="106"/>
  <c r="B76" i="81"/>
  <c r="H75" i="81"/>
  <c r="B50" i="81"/>
  <c r="H49" i="81"/>
  <c r="B24" i="81"/>
  <c r="H23" i="81"/>
  <c r="H24" i="106"/>
  <c r="AF8" i="106"/>
  <c r="H52" i="106"/>
  <c r="H78" i="106"/>
  <c r="AA4" i="106"/>
  <c r="N21" i="75"/>
  <c r="O20" i="75"/>
  <c r="O19" i="75"/>
  <c r="J78" i="106" l="1"/>
  <c r="K78" i="106"/>
  <c r="L78" i="106"/>
  <c r="M78" i="106"/>
  <c r="N78" i="106"/>
  <c r="O78" i="106"/>
  <c r="P78" i="106"/>
  <c r="Q78" i="106"/>
  <c r="R78" i="106"/>
  <c r="S78" i="106"/>
  <c r="T78" i="106"/>
  <c r="U78" i="106"/>
  <c r="V78" i="106"/>
  <c r="W78" i="106"/>
  <c r="X78" i="106"/>
  <c r="Y78" i="106"/>
  <c r="Z78" i="106"/>
  <c r="J52" i="106"/>
  <c r="K52" i="106"/>
  <c r="L52" i="106"/>
  <c r="M52" i="106"/>
  <c r="N52" i="106"/>
  <c r="O52" i="106"/>
  <c r="P52" i="106"/>
  <c r="Q52" i="106"/>
  <c r="R52" i="106"/>
  <c r="S52" i="106"/>
  <c r="T52" i="106"/>
  <c r="U52" i="106"/>
  <c r="V52" i="106"/>
  <c r="W52" i="106"/>
  <c r="X52" i="106"/>
  <c r="Y52" i="106"/>
  <c r="J24" i="106"/>
  <c r="K24" i="106"/>
  <c r="L24" i="106"/>
  <c r="M24" i="106"/>
  <c r="N24" i="106"/>
  <c r="O24" i="106"/>
  <c r="P24" i="106"/>
  <c r="Q24" i="106"/>
  <c r="R24" i="106"/>
  <c r="S24" i="106"/>
  <c r="T24" i="106"/>
  <c r="U24" i="106"/>
  <c r="V24" i="106"/>
  <c r="W24" i="106"/>
  <c r="X24" i="106"/>
  <c r="Y24" i="106"/>
  <c r="Z24" i="106"/>
  <c r="Z52" i="106"/>
  <c r="AA77" i="106"/>
  <c r="AA52" i="106"/>
  <c r="AA51" i="106"/>
  <c r="AA78" i="106"/>
  <c r="B25" i="81"/>
  <c r="H24" i="81"/>
  <c r="B51" i="81"/>
  <c r="H50" i="81"/>
  <c r="B77" i="81"/>
  <c r="H76" i="81"/>
  <c r="H25" i="106"/>
  <c r="AA25" i="106" s="1"/>
  <c r="AG8" i="106"/>
  <c r="H79" i="106"/>
  <c r="H53" i="106"/>
  <c r="AB4" i="106"/>
  <c r="P19" i="75"/>
  <c r="P20" i="75"/>
  <c r="O21" i="75"/>
  <c r="AB53" i="106" l="1"/>
  <c r="AB52" i="106"/>
  <c r="AB79" i="106"/>
  <c r="AB78" i="106"/>
  <c r="J79" i="106"/>
  <c r="K79" i="106"/>
  <c r="L79" i="106"/>
  <c r="M79" i="106"/>
  <c r="N79" i="106"/>
  <c r="O79" i="106"/>
  <c r="P79" i="106"/>
  <c r="Q79" i="106"/>
  <c r="R79" i="106"/>
  <c r="S79" i="106"/>
  <c r="T79" i="106"/>
  <c r="U79" i="106"/>
  <c r="V79" i="106"/>
  <c r="W79" i="106"/>
  <c r="X79" i="106"/>
  <c r="Y79" i="106"/>
  <c r="Z79" i="106"/>
  <c r="J53" i="106"/>
  <c r="K53" i="106"/>
  <c r="L53" i="106"/>
  <c r="M53" i="106"/>
  <c r="N53" i="106"/>
  <c r="O53" i="106"/>
  <c r="P53" i="106"/>
  <c r="Q53" i="106"/>
  <c r="R53" i="106"/>
  <c r="S53" i="106"/>
  <c r="T53" i="106"/>
  <c r="U53" i="106"/>
  <c r="V53" i="106"/>
  <c r="W53" i="106"/>
  <c r="X53" i="106"/>
  <c r="Y53" i="106"/>
  <c r="Z53" i="106"/>
  <c r="AA53" i="106"/>
  <c r="J25" i="106"/>
  <c r="K25" i="106"/>
  <c r="L25" i="106"/>
  <c r="M25" i="106"/>
  <c r="N25" i="106"/>
  <c r="O25" i="106"/>
  <c r="P25" i="106"/>
  <c r="Q25" i="106"/>
  <c r="R25" i="106"/>
  <c r="S25" i="106"/>
  <c r="T25" i="106"/>
  <c r="U25" i="106"/>
  <c r="V25" i="106"/>
  <c r="W25" i="106"/>
  <c r="X25" i="106"/>
  <c r="Y25" i="106"/>
  <c r="Z25" i="106"/>
  <c r="AA79" i="106"/>
  <c r="B52" i="81"/>
  <c r="H51" i="81"/>
  <c r="B78" i="81"/>
  <c r="H77" i="81"/>
  <c r="B26" i="81"/>
  <c r="H25" i="81"/>
  <c r="H26" i="106"/>
  <c r="AB26" i="106" s="1"/>
  <c r="AH8" i="106"/>
  <c r="AC4" i="106"/>
  <c r="H54" i="106"/>
  <c r="H80" i="106"/>
  <c r="P21" i="75"/>
  <c r="Q20" i="75"/>
  <c r="Q19" i="75"/>
  <c r="H57" i="81"/>
  <c r="H31" i="81"/>
  <c r="H5" i="81"/>
  <c r="J80" i="106" l="1"/>
  <c r="K80" i="106"/>
  <c r="L80" i="106"/>
  <c r="M80" i="106"/>
  <c r="N80" i="106"/>
  <c r="O80" i="106"/>
  <c r="P80" i="106"/>
  <c r="Q80" i="106"/>
  <c r="R80" i="106"/>
  <c r="S80" i="106"/>
  <c r="T80" i="106"/>
  <c r="U80" i="106"/>
  <c r="V80" i="106"/>
  <c r="W80" i="106"/>
  <c r="X80" i="106"/>
  <c r="Y80" i="106"/>
  <c r="Z80" i="106"/>
  <c r="AA80" i="106"/>
  <c r="J54" i="106"/>
  <c r="K54" i="106"/>
  <c r="L54" i="106"/>
  <c r="M54" i="106"/>
  <c r="N54" i="106"/>
  <c r="O54" i="106"/>
  <c r="P54" i="106"/>
  <c r="Q54" i="106"/>
  <c r="R54" i="106"/>
  <c r="S54" i="106"/>
  <c r="T54" i="106"/>
  <c r="U54" i="106"/>
  <c r="V54" i="106"/>
  <c r="W54" i="106"/>
  <c r="X54" i="106"/>
  <c r="Y54" i="106"/>
  <c r="Z54" i="106"/>
  <c r="AA54" i="106"/>
  <c r="J26" i="106"/>
  <c r="K26" i="106"/>
  <c r="L26" i="106"/>
  <c r="M26" i="106"/>
  <c r="N26" i="106"/>
  <c r="O26" i="106"/>
  <c r="P26" i="106"/>
  <c r="Q26" i="106"/>
  <c r="R26" i="106"/>
  <c r="S26" i="106"/>
  <c r="T26" i="106"/>
  <c r="U26" i="106"/>
  <c r="V26" i="106"/>
  <c r="W26" i="106"/>
  <c r="X26" i="106"/>
  <c r="Y26" i="106"/>
  <c r="Z26" i="106"/>
  <c r="AA26" i="106"/>
  <c r="AB54" i="106"/>
  <c r="AB80" i="106"/>
  <c r="AC80" i="106"/>
  <c r="AC53" i="106"/>
  <c r="AC54" i="106"/>
  <c r="AC79" i="106"/>
  <c r="B27" i="81"/>
  <c r="H26" i="81"/>
  <c r="B79" i="81"/>
  <c r="H78" i="81"/>
  <c r="B53" i="81"/>
  <c r="H52" i="81"/>
  <c r="H27" i="106"/>
  <c r="AC27" i="106" s="1"/>
  <c r="H55" i="106"/>
  <c r="H81" i="106"/>
  <c r="AC81" i="106" s="1"/>
  <c r="AD4" i="106"/>
  <c r="E5" i="65"/>
  <c r="R20" i="75"/>
  <c r="R19" i="75"/>
  <c r="Q21" i="75"/>
  <c r="J8" i="60"/>
  <c r="J81" i="106" l="1"/>
  <c r="K81" i="106"/>
  <c r="L81" i="106"/>
  <c r="M81" i="106"/>
  <c r="N81" i="106"/>
  <c r="O81" i="106"/>
  <c r="P81" i="106"/>
  <c r="Q81" i="106"/>
  <c r="R81" i="106"/>
  <c r="S81" i="106"/>
  <c r="T81" i="106"/>
  <c r="U81" i="106"/>
  <c r="V81" i="106"/>
  <c r="W81" i="106"/>
  <c r="X81" i="106"/>
  <c r="Y81" i="106"/>
  <c r="Z81" i="106"/>
  <c r="AA81" i="106"/>
  <c r="AB81" i="106"/>
  <c r="J55" i="106"/>
  <c r="K55" i="106"/>
  <c r="L55" i="106"/>
  <c r="M55" i="106"/>
  <c r="N55" i="106"/>
  <c r="O55" i="106"/>
  <c r="P55" i="106"/>
  <c r="Q55" i="106"/>
  <c r="R55" i="106"/>
  <c r="S55" i="106"/>
  <c r="T55" i="106"/>
  <c r="U55" i="106"/>
  <c r="V55" i="106"/>
  <c r="W55" i="106"/>
  <c r="X55" i="106"/>
  <c r="Y55" i="106"/>
  <c r="Z55" i="106"/>
  <c r="AA55" i="106"/>
  <c r="AB55" i="106"/>
  <c r="AC55" i="106"/>
  <c r="AD81" i="106"/>
  <c r="AD55" i="106"/>
  <c r="AD54" i="106"/>
  <c r="AD80" i="106"/>
  <c r="J27" i="106"/>
  <c r="K27" i="106"/>
  <c r="L27" i="106"/>
  <c r="M27" i="106"/>
  <c r="N27" i="106"/>
  <c r="O27" i="106"/>
  <c r="P27" i="106"/>
  <c r="Q27" i="106"/>
  <c r="R27" i="106"/>
  <c r="S27" i="106"/>
  <c r="T27" i="106"/>
  <c r="U27" i="106"/>
  <c r="V27" i="106"/>
  <c r="W27" i="106"/>
  <c r="X27" i="106"/>
  <c r="Y27" i="106"/>
  <c r="Z27" i="106"/>
  <c r="AA27" i="106"/>
  <c r="AB27" i="106"/>
  <c r="B54" i="81"/>
  <c r="H53" i="81"/>
  <c r="B80" i="81"/>
  <c r="H79" i="81"/>
  <c r="B28" i="81"/>
  <c r="H27" i="81"/>
  <c r="H28" i="106"/>
  <c r="H82" i="106"/>
  <c r="AD82" i="106" s="1"/>
  <c r="AE4" i="106"/>
  <c r="H56" i="106"/>
  <c r="R21" i="75"/>
  <c r="S19" i="75"/>
  <c r="S20" i="75"/>
  <c r="B35" i="102"/>
  <c r="B34" i="102"/>
  <c r="B33" i="102"/>
  <c r="J56" i="106" l="1"/>
  <c r="K56" i="106"/>
  <c r="L56" i="106"/>
  <c r="M56" i="106"/>
  <c r="N56" i="106"/>
  <c r="O56" i="106"/>
  <c r="P56" i="106"/>
  <c r="Q56" i="106"/>
  <c r="R56" i="106"/>
  <c r="S56" i="106"/>
  <c r="T56" i="106"/>
  <c r="U56" i="106"/>
  <c r="V56" i="106"/>
  <c r="W56" i="106"/>
  <c r="X56" i="106"/>
  <c r="Y56" i="106"/>
  <c r="Z56" i="106"/>
  <c r="AA56" i="106"/>
  <c r="AB56" i="106"/>
  <c r="AC56" i="106"/>
  <c r="AD56" i="106"/>
  <c r="AE82" i="106"/>
  <c r="AE83" i="106"/>
  <c r="AE81" i="106"/>
  <c r="AE56" i="106"/>
  <c r="AE55" i="106"/>
  <c r="J28" i="106"/>
  <c r="K28" i="106"/>
  <c r="L28" i="106"/>
  <c r="M28" i="106"/>
  <c r="N28" i="106"/>
  <c r="O28" i="106"/>
  <c r="P28" i="106"/>
  <c r="Q28" i="106"/>
  <c r="R28" i="106"/>
  <c r="S28" i="106"/>
  <c r="T28" i="106"/>
  <c r="U28" i="106"/>
  <c r="V28" i="106"/>
  <c r="W28" i="106"/>
  <c r="X28" i="106"/>
  <c r="Y28" i="106"/>
  <c r="Z28" i="106"/>
  <c r="AA28" i="106"/>
  <c r="AB28" i="106"/>
  <c r="AC28" i="106"/>
  <c r="AD28" i="106"/>
  <c r="J82" i="106"/>
  <c r="K82" i="106"/>
  <c r="L82" i="106"/>
  <c r="M82" i="106"/>
  <c r="N82" i="106"/>
  <c r="O82" i="106"/>
  <c r="P82" i="106"/>
  <c r="Q82" i="106"/>
  <c r="R82" i="106"/>
  <c r="S82" i="106"/>
  <c r="T82" i="106"/>
  <c r="U82" i="106"/>
  <c r="V82" i="106"/>
  <c r="W82" i="106"/>
  <c r="X82" i="106"/>
  <c r="Y82" i="106"/>
  <c r="Z82" i="106"/>
  <c r="AA82" i="106"/>
  <c r="AB82" i="106"/>
  <c r="AC82" i="106"/>
  <c r="B29" i="81"/>
  <c r="H29" i="81" s="1"/>
  <c r="H28" i="81"/>
  <c r="B81" i="81"/>
  <c r="H81" i="81" s="1"/>
  <c r="H80" i="81"/>
  <c r="B55" i="81"/>
  <c r="H55" i="81" s="1"/>
  <c r="H54" i="81"/>
  <c r="H29" i="106"/>
  <c r="H57" i="106"/>
  <c r="AF4" i="106"/>
  <c r="H83" i="106"/>
  <c r="T20" i="75"/>
  <c r="T19" i="75"/>
  <c r="S21" i="75"/>
  <c r="B17" i="104"/>
  <c r="J29" i="106" l="1"/>
  <c r="K29" i="106"/>
  <c r="L29" i="106"/>
  <c r="M29" i="106"/>
  <c r="N29" i="106"/>
  <c r="O29" i="106"/>
  <c r="P29" i="106"/>
  <c r="Q29" i="106"/>
  <c r="R29" i="106"/>
  <c r="S29" i="106"/>
  <c r="T29" i="106"/>
  <c r="U29" i="106"/>
  <c r="V29" i="106"/>
  <c r="W29" i="106"/>
  <c r="X29" i="106"/>
  <c r="Y29" i="106"/>
  <c r="Z29" i="106"/>
  <c r="AA29" i="106"/>
  <c r="AB29" i="106"/>
  <c r="AC29" i="106"/>
  <c r="AD29" i="106"/>
  <c r="AE29" i="106"/>
  <c r="J57" i="106"/>
  <c r="K57" i="106"/>
  <c r="L57" i="106"/>
  <c r="M57" i="106"/>
  <c r="N57" i="106"/>
  <c r="O57" i="106"/>
  <c r="P57" i="106"/>
  <c r="Q57" i="106"/>
  <c r="R57" i="106"/>
  <c r="S57" i="106"/>
  <c r="T57" i="106"/>
  <c r="U57" i="106"/>
  <c r="V57" i="106"/>
  <c r="W57" i="106"/>
  <c r="X57" i="106"/>
  <c r="Y57" i="106"/>
  <c r="Z57" i="106"/>
  <c r="AA57" i="106"/>
  <c r="AB57" i="106"/>
  <c r="AC57" i="106"/>
  <c r="AD57" i="106"/>
  <c r="AE57" i="106"/>
  <c r="J83" i="106"/>
  <c r="K83" i="106"/>
  <c r="L83" i="106"/>
  <c r="M83" i="106"/>
  <c r="N83" i="106"/>
  <c r="O83" i="106"/>
  <c r="P83" i="106"/>
  <c r="Q83" i="106"/>
  <c r="R83" i="106"/>
  <c r="S83" i="106"/>
  <c r="T83" i="106"/>
  <c r="U83" i="106"/>
  <c r="V83" i="106"/>
  <c r="W83" i="106"/>
  <c r="X83" i="106"/>
  <c r="Y83" i="106"/>
  <c r="Z83" i="106"/>
  <c r="AA83" i="106"/>
  <c r="AB83" i="106"/>
  <c r="AC83" i="106"/>
  <c r="AD83" i="106"/>
  <c r="AF83" i="106"/>
  <c r="AF82" i="106"/>
  <c r="AF57" i="106"/>
  <c r="AF56" i="106"/>
  <c r="H30" i="106"/>
  <c r="AF30" i="106" s="1"/>
  <c r="AG4" i="106"/>
  <c r="T21" i="75"/>
  <c r="U19" i="75"/>
  <c r="U20" i="75"/>
  <c r="AV14" i="63"/>
  <c r="F130" i="105" s="1"/>
  <c r="D42" i="65"/>
  <c r="H121" i="103"/>
  <c r="H122" i="103"/>
  <c r="H123" i="103"/>
  <c r="H124" i="103"/>
  <c r="H125" i="103"/>
  <c r="H126" i="103"/>
  <c r="H127" i="103"/>
  <c r="H128" i="103"/>
  <c r="H129" i="103"/>
  <c r="H130" i="103"/>
  <c r="H131" i="103"/>
  <c r="H132" i="103"/>
  <c r="H133" i="103"/>
  <c r="H134" i="103"/>
  <c r="H135" i="103"/>
  <c r="H136" i="103"/>
  <c r="H137" i="103"/>
  <c r="H138" i="103"/>
  <c r="H139" i="103"/>
  <c r="H140" i="103"/>
  <c r="H141" i="103"/>
  <c r="H142" i="103"/>
  <c r="H120" i="103"/>
  <c r="C138" i="103"/>
  <c r="D138" i="103"/>
  <c r="E138" i="103"/>
  <c r="C139" i="103"/>
  <c r="D139" i="103"/>
  <c r="E139" i="103"/>
  <c r="C140" i="103"/>
  <c r="D140" i="103"/>
  <c r="E140" i="103"/>
  <c r="C141" i="103"/>
  <c r="D141" i="103"/>
  <c r="E141" i="103"/>
  <c r="C142" i="103"/>
  <c r="D142" i="103"/>
  <c r="E142" i="103"/>
  <c r="C143" i="103"/>
  <c r="D143" i="103"/>
  <c r="E143" i="103"/>
  <c r="C123" i="103"/>
  <c r="D123" i="103"/>
  <c r="E123" i="103"/>
  <c r="D122" i="103"/>
  <c r="E122" i="103"/>
  <c r="C122" i="103"/>
  <c r="D129" i="103"/>
  <c r="E129" i="103"/>
  <c r="C129" i="103"/>
  <c r="C130" i="103"/>
  <c r="D130" i="103"/>
  <c r="E130" i="103"/>
  <c r="C131" i="103"/>
  <c r="D131" i="103"/>
  <c r="E131" i="103"/>
  <c r="C132" i="103"/>
  <c r="D132" i="103"/>
  <c r="E132" i="103"/>
  <c r="C133" i="103"/>
  <c r="D133" i="103"/>
  <c r="E133" i="103"/>
  <c r="C134" i="103"/>
  <c r="D134" i="103"/>
  <c r="E134" i="103"/>
  <c r="C135" i="103"/>
  <c r="D135" i="103"/>
  <c r="E135" i="103"/>
  <c r="C136" i="103"/>
  <c r="D136" i="103"/>
  <c r="E136" i="103"/>
  <c r="C137" i="103"/>
  <c r="D137" i="103"/>
  <c r="E137" i="103"/>
  <c r="C127" i="103"/>
  <c r="C125" i="103"/>
  <c r="AC13" i="63" l="1"/>
  <c r="AD13" i="63"/>
  <c r="AD11" i="63"/>
  <c r="AC11" i="63"/>
  <c r="AC10" i="63"/>
  <c r="AD10" i="63"/>
  <c r="AD12" i="63"/>
  <c r="AC12" i="63"/>
  <c r="AG57" i="106"/>
  <c r="AG83" i="106"/>
  <c r="J30" i="106"/>
  <c r="K30" i="106"/>
  <c r="L30" i="106"/>
  <c r="M30" i="106"/>
  <c r="N30" i="106"/>
  <c r="O30" i="106"/>
  <c r="P30" i="106"/>
  <c r="Q30" i="106"/>
  <c r="R30" i="106"/>
  <c r="S30" i="106"/>
  <c r="T30" i="106"/>
  <c r="U30" i="106"/>
  <c r="V30" i="106"/>
  <c r="W30" i="106"/>
  <c r="X30" i="106"/>
  <c r="Y30" i="106"/>
  <c r="Z30" i="106"/>
  <c r="AA30" i="106"/>
  <c r="AB30" i="106"/>
  <c r="AC30" i="106"/>
  <c r="AD30" i="106"/>
  <c r="AE30" i="106"/>
  <c r="H31" i="106"/>
  <c r="AG31" i="106" s="1"/>
  <c r="AH4" i="106"/>
  <c r="V19" i="75"/>
  <c r="V20" i="75"/>
  <c r="U21" i="75"/>
  <c r="C128" i="103"/>
  <c r="D128" i="103"/>
  <c r="E128" i="103"/>
  <c r="D126" i="103"/>
  <c r="E126" i="103"/>
  <c r="C126" i="103"/>
  <c r="D127" i="103"/>
  <c r="E127" i="103"/>
  <c r="D125" i="103"/>
  <c r="E125" i="103"/>
  <c r="D124" i="103"/>
  <c r="E124" i="103"/>
  <c r="C124" i="103"/>
  <c r="E3" i="75"/>
  <c r="U25" i="75" s="1"/>
  <c r="I130" i="102" l="1"/>
  <c r="I102" i="102" s="1"/>
  <c r="J31" i="106"/>
  <c r="AB10" i="63" s="1"/>
  <c r="K31" i="106"/>
  <c r="AB11" i="63" s="1"/>
  <c r="L31" i="106"/>
  <c r="AB12" i="63" s="1"/>
  <c r="M31" i="106"/>
  <c r="AB13" i="63" s="1"/>
  <c r="N31" i="106"/>
  <c r="L133" i="102" s="1"/>
  <c r="O31" i="106"/>
  <c r="P31" i="106"/>
  <c r="Q31" i="106"/>
  <c r="O133" i="102" s="1"/>
  <c r="R31" i="106"/>
  <c r="P133" i="102" s="1"/>
  <c r="S31" i="106"/>
  <c r="Q133" i="102" s="1"/>
  <c r="T31" i="106"/>
  <c r="R133" i="102" s="1"/>
  <c r="U31" i="106"/>
  <c r="S133" i="102" s="1"/>
  <c r="V31" i="106"/>
  <c r="W31" i="106"/>
  <c r="U133" i="102" s="1"/>
  <c r="X31" i="106"/>
  <c r="V133" i="102" s="1"/>
  <c r="Y31" i="106"/>
  <c r="W133" i="102" s="1"/>
  <c r="Z31" i="106"/>
  <c r="X133" i="102" s="1"/>
  <c r="AA31" i="106"/>
  <c r="AB31" i="106"/>
  <c r="Z133" i="102" s="1"/>
  <c r="AC31" i="106"/>
  <c r="AA133" i="102" s="1"/>
  <c r="AD31" i="106"/>
  <c r="AB133" i="102" s="1"/>
  <c r="AE31" i="106"/>
  <c r="AC133" i="102" s="1"/>
  <c r="K111" i="102"/>
  <c r="AF31" i="106"/>
  <c r="AD133" i="102" s="1"/>
  <c r="H108" i="102"/>
  <c r="V111" i="102"/>
  <c r="I109" i="102"/>
  <c r="AC109" i="102"/>
  <c r="J111" i="102"/>
  <c r="H132" i="102"/>
  <c r="H104" i="102" s="1"/>
  <c r="V128" i="102"/>
  <c r="N127" i="102"/>
  <c r="H116" i="102"/>
  <c r="H88" i="102" s="1"/>
  <c r="S128" i="102"/>
  <c r="V129" i="102"/>
  <c r="U129" i="102"/>
  <c r="I132" i="102"/>
  <c r="I104" i="102" s="1"/>
  <c r="AA132" i="102"/>
  <c r="K125" i="102"/>
  <c r="T132" i="102"/>
  <c r="AC132" i="102"/>
  <c r="I108" i="102"/>
  <c r="M109" i="102"/>
  <c r="L130" i="102"/>
  <c r="R109" i="102"/>
  <c r="K121" i="102"/>
  <c r="H120" i="102"/>
  <c r="H92" i="102" s="1"/>
  <c r="M129" i="102"/>
  <c r="S109" i="102"/>
  <c r="AB132" i="102"/>
  <c r="I118" i="102"/>
  <c r="I90" i="102" s="1"/>
  <c r="O118" i="102"/>
  <c r="K130" i="102"/>
  <c r="L123" i="102"/>
  <c r="Q126" i="102"/>
  <c r="V132" i="102"/>
  <c r="R132" i="102"/>
  <c r="X109" i="102"/>
  <c r="T129" i="102"/>
  <c r="AD111" i="102"/>
  <c r="L122" i="102"/>
  <c r="L126" i="102"/>
  <c r="J132" i="102"/>
  <c r="O132" i="102"/>
  <c r="I131" i="102"/>
  <c r="I103" i="102" s="1"/>
  <c r="AD132" i="102"/>
  <c r="Q125" i="102"/>
  <c r="Y108" i="102"/>
  <c r="K124" i="102"/>
  <c r="I129" i="102"/>
  <c r="I101" i="102" s="1"/>
  <c r="W132" i="102"/>
  <c r="Q132" i="102"/>
  <c r="H130" i="102"/>
  <c r="H102" i="102" s="1"/>
  <c r="M125" i="102"/>
  <c r="X126" i="102"/>
  <c r="N119" i="102"/>
  <c r="V108" i="102"/>
  <c r="M127" i="102"/>
  <c r="P126" i="102"/>
  <c r="U132" i="102"/>
  <c r="P132" i="102"/>
  <c r="O126" i="102"/>
  <c r="T131" i="102"/>
  <c r="I121" i="102"/>
  <c r="I93" i="102" s="1"/>
  <c r="T122" i="102"/>
  <c r="H118" i="102"/>
  <c r="H90" i="102" s="1"/>
  <c r="R123" i="102"/>
  <c r="X111" i="102"/>
  <c r="J108" i="102"/>
  <c r="M108" i="102"/>
  <c r="W108" i="102"/>
  <c r="J114" i="102"/>
  <c r="U123" i="102"/>
  <c r="M132" i="102"/>
  <c r="O109" i="102"/>
  <c r="H111" i="102"/>
  <c r="Q131" i="102"/>
  <c r="I115" i="102"/>
  <c r="I87" i="102" s="1"/>
  <c r="H110" i="102"/>
  <c r="I117" i="102"/>
  <c r="I89" i="102" s="1"/>
  <c r="T124" i="102"/>
  <c r="N131" i="102"/>
  <c r="J131" i="102"/>
  <c r="H121" i="102"/>
  <c r="H93" i="102" s="1"/>
  <c r="L116" i="102"/>
  <c r="X131" i="102"/>
  <c r="K109" i="102"/>
  <c r="Q108" i="102"/>
  <c r="N121" i="102"/>
  <c r="M116" i="102"/>
  <c r="R111" i="102"/>
  <c r="N120" i="102"/>
  <c r="J109" i="102"/>
  <c r="N118" i="102"/>
  <c r="K131" i="102"/>
  <c r="M117" i="102"/>
  <c r="K123" i="102"/>
  <c r="M130" i="102"/>
  <c r="O117" i="102"/>
  <c r="N130" i="102"/>
  <c r="Z132" i="102"/>
  <c r="J117" i="102"/>
  <c r="N109" i="102"/>
  <c r="S121" i="102"/>
  <c r="J116" i="102"/>
  <c r="AD108" i="102"/>
  <c r="U109" i="102"/>
  <c r="O130" i="102"/>
  <c r="L118" i="102"/>
  <c r="I133" i="102"/>
  <c r="I105" i="102" s="1"/>
  <c r="K133" i="102"/>
  <c r="T133" i="102"/>
  <c r="Y133" i="102"/>
  <c r="N133" i="102"/>
  <c r="M133" i="102"/>
  <c r="I124" i="102"/>
  <c r="I96" i="102" s="1"/>
  <c r="P123" i="102"/>
  <c r="N124" i="102"/>
  <c r="P124" i="102"/>
  <c r="P127" i="102"/>
  <c r="Z128" i="102"/>
  <c r="H128" i="102"/>
  <c r="H100" i="102" s="1"/>
  <c r="Q124" i="102"/>
  <c r="K128" i="102"/>
  <c r="T127" i="102"/>
  <c r="T125" i="102"/>
  <c r="X128" i="102"/>
  <c r="W128" i="102"/>
  <c r="M123" i="102"/>
  <c r="V125" i="102"/>
  <c r="H127" i="102"/>
  <c r="H99" i="102" s="1"/>
  <c r="J127" i="102"/>
  <c r="P130" i="102"/>
  <c r="P129" i="102"/>
  <c r="H126" i="102"/>
  <c r="H98" i="102" s="1"/>
  <c r="N126" i="102"/>
  <c r="AD109" i="102"/>
  <c r="U125" i="102"/>
  <c r="N125" i="102"/>
  <c r="R127" i="102"/>
  <c r="Q129" i="102"/>
  <c r="S125" i="102"/>
  <c r="J124" i="102"/>
  <c r="O129" i="102"/>
  <c r="T130" i="102"/>
  <c r="O127" i="102"/>
  <c r="X127" i="102"/>
  <c r="O128" i="102"/>
  <c r="L125" i="102"/>
  <c r="V127" i="102"/>
  <c r="N116" i="102"/>
  <c r="I128" i="102"/>
  <c r="I100" i="102" s="1"/>
  <c r="S124" i="102"/>
  <c r="O125" i="102"/>
  <c r="AA109" i="102"/>
  <c r="X129" i="102"/>
  <c r="T126" i="102"/>
  <c r="R129" i="102"/>
  <c r="J126" i="102"/>
  <c r="J125" i="102"/>
  <c r="U126" i="102"/>
  <c r="Z109" i="102"/>
  <c r="L124" i="102"/>
  <c r="L117" i="102"/>
  <c r="K120" i="102"/>
  <c r="S123" i="102"/>
  <c r="M124" i="102"/>
  <c r="L129" i="102"/>
  <c r="K126" i="102"/>
  <c r="J128" i="102"/>
  <c r="H123" i="102"/>
  <c r="H95" i="102" s="1"/>
  <c r="Y128" i="102"/>
  <c r="N129" i="102"/>
  <c r="AC111" i="102"/>
  <c r="O111" i="102"/>
  <c r="I119" i="102"/>
  <c r="I91" i="102" s="1"/>
  <c r="L121" i="102"/>
  <c r="Q127" i="102"/>
  <c r="R126" i="102"/>
  <c r="L128" i="102"/>
  <c r="R120" i="102"/>
  <c r="K122" i="102"/>
  <c r="AA129" i="102"/>
  <c r="I127" i="102"/>
  <c r="I99" i="102" s="1"/>
  <c r="U128" i="102"/>
  <c r="K127" i="102"/>
  <c r="H125" i="102"/>
  <c r="H97" i="102" s="1"/>
  <c r="S127" i="102"/>
  <c r="M128" i="102"/>
  <c r="N111" i="102"/>
  <c r="AB108" i="102"/>
  <c r="Q111" i="102"/>
  <c r="K108" i="102"/>
  <c r="I116" i="102"/>
  <c r="I88" i="102" s="1"/>
  <c r="M120" i="102"/>
  <c r="J119" i="102"/>
  <c r="M119" i="102"/>
  <c r="O121" i="102"/>
  <c r="I123" i="102"/>
  <c r="I95" i="102" s="1"/>
  <c r="Q119" i="102"/>
  <c r="Q123" i="102"/>
  <c r="J122" i="102"/>
  <c r="I125" i="102"/>
  <c r="I97" i="102" s="1"/>
  <c r="I126" i="102"/>
  <c r="I98" i="102" s="1"/>
  <c r="AB109" i="102"/>
  <c r="H124" i="102"/>
  <c r="H96" i="102" s="1"/>
  <c r="J129" i="102"/>
  <c r="S126" i="102"/>
  <c r="U127" i="102"/>
  <c r="T108" i="102"/>
  <c r="AB111" i="102"/>
  <c r="H109" i="102"/>
  <c r="N108" i="102"/>
  <c r="I114" i="102"/>
  <c r="I86" i="102" s="1"/>
  <c r="H117" i="102"/>
  <c r="H89" i="102" s="1"/>
  <c r="I120" i="102"/>
  <c r="I92" i="102" s="1"/>
  <c r="O123" i="102"/>
  <c r="T128" i="102"/>
  <c r="Y129" i="102"/>
  <c r="R124" i="102"/>
  <c r="Z130" i="102"/>
  <c r="Z108" i="102"/>
  <c r="W111" i="102"/>
  <c r="AA108" i="102"/>
  <c r="U108" i="102"/>
  <c r="K115" i="102"/>
  <c r="K113" i="102"/>
  <c r="M115" i="102"/>
  <c r="L120" i="102"/>
  <c r="M121" i="102"/>
  <c r="K119" i="102"/>
  <c r="V109" i="102"/>
  <c r="N123" i="102"/>
  <c r="T123" i="102"/>
  <c r="Q130" i="102"/>
  <c r="N128" i="102"/>
  <c r="Z129" i="102"/>
  <c r="R125" i="102"/>
  <c r="R128" i="102"/>
  <c r="U124" i="102"/>
  <c r="W126" i="102"/>
  <c r="H129" i="102"/>
  <c r="H101" i="102" s="1"/>
  <c r="AC131" i="102"/>
  <c r="Q120" i="102"/>
  <c r="V124" i="102"/>
  <c r="M126" i="102"/>
  <c r="W129" i="102"/>
  <c r="X130" i="102"/>
  <c r="U130" i="102"/>
  <c r="I111" i="102"/>
  <c r="L109" i="102"/>
  <c r="I110" i="102"/>
  <c r="U111" i="102"/>
  <c r="P109" i="102"/>
  <c r="T111" i="102"/>
  <c r="H114" i="102"/>
  <c r="H86" i="102" s="1"/>
  <c r="M118" i="102"/>
  <c r="N117" i="102"/>
  <c r="P119" i="102"/>
  <c r="Q121" i="102"/>
  <c r="O122" i="102"/>
  <c r="S122" i="102"/>
  <c r="J121" i="102"/>
  <c r="J123" i="102"/>
  <c r="AA131" i="102"/>
  <c r="P125" i="102"/>
  <c r="L127" i="102"/>
  <c r="Q128" i="102"/>
  <c r="W125" i="102"/>
  <c r="Y127" i="102"/>
  <c r="P128" i="102"/>
  <c r="L108" i="102"/>
  <c r="Y111" i="102"/>
  <c r="H113" i="102"/>
  <c r="H85" i="102" s="1"/>
  <c r="K118" i="102"/>
  <c r="O119" i="102"/>
  <c r="J120" i="102"/>
  <c r="O120" i="102"/>
  <c r="P121" i="102"/>
  <c r="M122" i="102"/>
  <c r="Q122" i="102"/>
  <c r="AA130" i="102"/>
  <c r="J130" i="102"/>
  <c r="R108" i="102"/>
  <c r="AE111" i="102"/>
  <c r="R131" i="102"/>
  <c r="H119" i="102"/>
  <c r="H91" i="102" s="1"/>
  <c r="AC108" i="102"/>
  <c r="V131" i="102"/>
  <c r="J115" i="102"/>
  <c r="O108" i="102"/>
  <c r="H122" i="102"/>
  <c r="H94" i="102" s="1"/>
  <c r="X108" i="102"/>
  <c r="I122" i="102"/>
  <c r="I94" i="102" s="1"/>
  <c r="AB131" i="102"/>
  <c r="H131" i="102"/>
  <c r="H103" i="102" s="1"/>
  <c r="W109" i="102"/>
  <c r="P108" i="102"/>
  <c r="S131" i="102"/>
  <c r="K117" i="102"/>
  <c r="S108" i="102"/>
  <c r="U131" i="102"/>
  <c r="K116" i="102"/>
  <c r="V126" i="102"/>
  <c r="Y131" i="102"/>
  <c r="Z111" i="102"/>
  <c r="R121" i="102"/>
  <c r="R130" i="102"/>
  <c r="T109" i="102"/>
  <c r="P131" i="102"/>
  <c r="Q109" i="102"/>
  <c r="W131" i="102"/>
  <c r="M131" i="102"/>
  <c r="K129" i="102"/>
  <c r="X132" i="102"/>
  <c r="N132" i="102"/>
  <c r="S111" i="102"/>
  <c r="P120" i="102"/>
  <c r="W127" i="102"/>
  <c r="J118" i="102"/>
  <c r="L131" i="102"/>
  <c r="R122" i="102"/>
  <c r="Z131" i="102"/>
  <c r="S129" i="102"/>
  <c r="L132" i="102"/>
  <c r="Y132" i="102"/>
  <c r="Y109" i="102"/>
  <c r="K114" i="102"/>
  <c r="P118" i="102"/>
  <c r="L115" i="102"/>
  <c r="W130" i="102"/>
  <c r="L119" i="102"/>
  <c r="J113" i="102"/>
  <c r="S130" i="102"/>
  <c r="O131" i="102"/>
  <c r="L114" i="102"/>
  <c r="AE109" i="102"/>
  <c r="AB130" i="102"/>
  <c r="K132" i="102"/>
  <c r="S132" i="102"/>
  <c r="AE108" i="102"/>
  <c r="O124" i="102"/>
  <c r="H115" i="102"/>
  <c r="H87" i="102" s="1"/>
  <c r="P122" i="102"/>
  <c r="I113" i="102"/>
  <c r="I85" i="102" s="1"/>
  <c r="V130" i="102"/>
  <c r="N122" i="102"/>
  <c r="AA111" i="102"/>
  <c r="P111" i="102"/>
  <c r="Y130" i="102"/>
  <c r="AE133" i="102"/>
  <c r="T27" i="75"/>
  <c r="U26" i="75"/>
  <c r="E27" i="75"/>
  <c r="F26" i="75"/>
  <c r="F25" i="75"/>
  <c r="E26" i="75"/>
  <c r="E25" i="75"/>
  <c r="H5" i="77" s="1"/>
  <c r="G26" i="75"/>
  <c r="F27" i="75"/>
  <c r="G25" i="75"/>
  <c r="H25" i="75"/>
  <c r="G27" i="75"/>
  <c r="H26" i="75"/>
  <c r="I26" i="75"/>
  <c r="H27" i="75"/>
  <c r="I25" i="75"/>
  <c r="J25" i="75"/>
  <c r="J26" i="75"/>
  <c r="I27" i="75"/>
  <c r="K26" i="75"/>
  <c r="K25" i="75"/>
  <c r="J27" i="75"/>
  <c r="K27" i="75"/>
  <c r="L25" i="75"/>
  <c r="L26" i="75"/>
  <c r="M25" i="75"/>
  <c r="M26" i="75"/>
  <c r="L27" i="75"/>
  <c r="M27" i="75"/>
  <c r="N25" i="75"/>
  <c r="N26" i="75"/>
  <c r="O25" i="75"/>
  <c r="O26" i="75"/>
  <c r="N27" i="75"/>
  <c r="O27" i="75"/>
  <c r="P26" i="75"/>
  <c r="P25" i="75"/>
  <c r="P27" i="75"/>
  <c r="Q26" i="75"/>
  <c r="Q25" i="75"/>
  <c r="R25" i="75"/>
  <c r="R26" i="75"/>
  <c r="Q27" i="75"/>
  <c r="S25" i="75"/>
  <c r="R27" i="75"/>
  <c r="S26" i="75"/>
  <c r="S27" i="75"/>
  <c r="T25" i="75"/>
  <c r="T26" i="75"/>
  <c r="V21" i="75"/>
  <c r="U27" i="75"/>
  <c r="W20" i="75"/>
  <c r="V26" i="75"/>
  <c r="W19" i="75"/>
  <c r="V25" i="75"/>
  <c r="T92" i="63"/>
  <c r="T36" i="63"/>
  <c r="Q125" i="90"/>
  <c r="Q92" i="90"/>
  <c r="E12" i="80"/>
  <c r="F12" i="80"/>
  <c r="G12" i="80"/>
  <c r="H12" i="80"/>
  <c r="D12" i="80"/>
  <c r="H112" i="102" l="1"/>
  <c r="I112" i="102"/>
  <c r="AH8" i="63"/>
  <c r="AY8" i="63"/>
  <c r="J133" i="102"/>
  <c r="H133" i="102"/>
  <c r="H105" i="102" s="1"/>
  <c r="X19" i="75"/>
  <c r="W25" i="75"/>
  <c r="X20" i="75"/>
  <c r="W26" i="75"/>
  <c r="W21" i="75"/>
  <c r="V27" i="75"/>
  <c r="U36" i="63"/>
  <c r="T59" i="73"/>
  <c r="U59" i="73" s="1"/>
  <c r="V59" i="73" s="1"/>
  <c r="W59" i="73" s="1"/>
  <c r="X59" i="73" s="1"/>
  <c r="Y59" i="73" s="1"/>
  <c r="Z59" i="73" s="1"/>
  <c r="AA59" i="73" s="1"/>
  <c r="AB59" i="73" s="1"/>
  <c r="AC59" i="73" s="1"/>
  <c r="AD59" i="73" s="1"/>
  <c r="AE59" i="73" s="1"/>
  <c r="AF59" i="73" s="1"/>
  <c r="AG59" i="73" s="1"/>
  <c r="AH59" i="73" s="1"/>
  <c r="T60" i="73"/>
  <c r="U60" i="73" s="1"/>
  <c r="V60" i="73" s="1"/>
  <c r="W60" i="73" s="1"/>
  <c r="X60" i="73" s="1"/>
  <c r="Y60" i="73" s="1"/>
  <c r="Z60" i="73" s="1"/>
  <c r="AA60" i="73" s="1"/>
  <c r="AB60" i="73" s="1"/>
  <c r="AC60" i="73" s="1"/>
  <c r="AD60" i="73" s="1"/>
  <c r="AE60" i="73" s="1"/>
  <c r="AF60" i="73" s="1"/>
  <c r="AG60" i="73" s="1"/>
  <c r="AH60" i="73" s="1"/>
  <c r="T61" i="73"/>
  <c r="U61" i="73" s="1"/>
  <c r="V61" i="73" s="1"/>
  <c r="W61" i="73" s="1"/>
  <c r="X61" i="73" s="1"/>
  <c r="Y61" i="73" s="1"/>
  <c r="Z61" i="73" s="1"/>
  <c r="AA61" i="73" s="1"/>
  <c r="AB61" i="73" s="1"/>
  <c r="AC61" i="73" s="1"/>
  <c r="AD61" i="73" s="1"/>
  <c r="AE61" i="73" s="1"/>
  <c r="AF61" i="73" s="1"/>
  <c r="AG61" i="73" s="1"/>
  <c r="AH61" i="73" s="1"/>
  <c r="T7" i="73"/>
  <c r="U7" i="73" s="1"/>
  <c r="V7" i="73" s="1"/>
  <c r="W7" i="73" s="1"/>
  <c r="X7" i="73" s="1"/>
  <c r="Y7" i="73" s="1"/>
  <c r="Z7" i="73" s="1"/>
  <c r="AA7" i="73" s="1"/>
  <c r="AB7" i="73" s="1"/>
  <c r="AC7" i="73" s="1"/>
  <c r="AD7" i="73" s="1"/>
  <c r="AE7" i="73" s="1"/>
  <c r="AF7" i="73" s="1"/>
  <c r="AG7" i="73" s="1"/>
  <c r="AH7" i="73" s="1"/>
  <c r="T8" i="73"/>
  <c r="U8" i="73" s="1"/>
  <c r="V8" i="73" s="1"/>
  <c r="W8" i="73" s="1"/>
  <c r="X8" i="73" s="1"/>
  <c r="Y8" i="73" s="1"/>
  <c r="Z8" i="73" s="1"/>
  <c r="AA8" i="73" s="1"/>
  <c r="AB8" i="73" s="1"/>
  <c r="AC8" i="73" s="1"/>
  <c r="AD8" i="73" s="1"/>
  <c r="AE8" i="73" s="1"/>
  <c r="AF8" i="73" s="1"/>
  <c r="AG8" i="73" s="1"/>
  <c r="AH8" i="73" s="1"/>
  <c r="T9" i="73"/>
  <c r="U9" i="73" s="1"/>
  <c r="V9" i="73" s="1"/>
  <c r="W9" i="73" s="1"/>
  <c r="X9" i="73" s="1"/>
  <c r="Y9" i="73" s="1"/>
  <c r="Z9" i="73" s="1"/>
  <c r="AA9" i="73" s="1"/>
  <c r="AB9" i="73" s="1"/>
  <c r="AC9" i="73" s="1"/>
  <c r="AD9" i="73" s="1"/>
  <c r="AE9" i="73" s="1"/>
  <c r="AF9" i="73" s="1"/>
  <c r="AG9" i="73" s="1"/>
  <c r="AH9" i="73" s="1"/>
  <c r="T34" i="73"/>
  <c r="U34" i="73" s="1"/>
  <c r="V34" i="73" s="1"/>
  <c r="W34" i="73" s="1"/>
  <c r="X34" i="73" s="1"/>
  <c r="Y34" i="73" s="1"/>
  <c r="Z34" i="73" s="1"/>
  <c r="AA34" i="73" s="1"/>
  <c r="AB34" i="73" s="1"/>
  <c r="AC34" i="73" s="1"/>
  <c r="AD34" i="73" s="1"/>
  <c r="AE34" i="73" s="1"/>
  <c r="AF34" i="73" s="1"/>
  <c r="AG34" i="73" s="1"/>
  <c r="AH34" i="73" s="1"/>
  <c r="T35" i="73"/>
  <c r="U35" i="73" s="1"/>
  <c r="V35" i="73" s="1"/>
  <c r="W35" i="73" s="1"/>
  <c r="X35" i="73" s="1"/>
  <c r="Y35" i="73" s="1"/>
  <c r="Z35" i="73" s="1"/>
  <c r="AA35" i="73" s="1"/>
  <c r="AB35" i="73" s="1"/>
  <c r="AC35" i="73" s="1"/>
  <c r="AD35" i="73" s="1"/>
  <c r="AE35" i="73" s="1"/>
  <c r="AF35" i="73" s="1"/>
  <c r="AG35" i="73" s="1"/>
  <c r="AH35" i="73" s="1"/>
  <c r="T33" i="73"/>
  <c r="U33" i="73" s="1"/>
  <c r="V33" i="73" s="1"/>
  <c r="W33" i="73" s="1"/>
  <c r="X33" i="73" s="1"/>
  <c r="Y33" i="73" s="1"/>
  <c r="Z33" i="73" s="1"/>
  <c r="AA33" i="73" s="1"/>
  <c r="AB33" i="73" s="1"/>
  <c r="AC33" i="73" s="1"/>
  <c r="AD33" i="73" s="1"/>
  <c r="AE33" i="73" s="1"/>
  <c r="AF33" i="73" s="1"/>
  <c r="AG33" i="73" s="1"/>
  <c r="AH33" i="73" s="1"/>
  <c r="X21" i="75" l="1"/>
  <c r="W27" i="75"/>
  <c r="Y20" i="75"/>
  <c r="X26" i="75"/>
  <c r="Y19" i="75"/>
  <c r="X25" i="75"/>
  <c r="Z19" i="75" l="1"/>
  <c r="Y25" i="75"/>
  <c r="Z20" i="75"/>
  <c r="Y26" i="75"/>
  <c r="Y21" i="75"/>
  <c r="X27" i="75"/>
  <c r="R9" i="90"/>
  <c r="S9" i="90"/>
  <c r="T9" i="90"/>
  <c r="U9" i="90"/>
  <c r="V9" i="90"/>
  <c r="W9" i="90"/>
  <c r="R10" i="90"/>
  <c r="S10" i="90"/>
  <c r="T10" i="90"/>
  <c r="U10" i="90"/>
  <c r="V10" i="90"/>
  <c r="W10" i="90"/>
  <c r="R11" i="90"/>
  <c r="S11" i="90"/>
  <c r="T11" i="90"/>
  <c r="U11" i="90"/>
  <c r="V11" i="90"/>
  <c r="W11" i="90"/>
  <c r="S12" i="90"/>
  <c r="T12" i="90"/>
  <c r="U12" i="90"/>
  <c r="V12" i="90"/>
  <c r="W12" i="90"/>
  <c r="T13" i="90"/>
  <c r="U13" i="90"/>
  <c r="S8" i="90"/>
  <c r="T8" i="90"/>
  <c r="U8" i="90"/>
  <c r="V8" i="90"/>
  <c r="W8" i="90"/>
  <c r="R8" i="90"/>
  <c r="AA20" i="75" l="1"/>
  <c r="AB20" i="75" s="1"/>
  <c r="AC20" i="75" s="1"/>
  <c r="Z26" i="75"/>
  <c r="AA26" i="75" s="1"/>
  <c r="AB26" i="75" s="1"/>
  <c r="AC26" i="75" s="1"/>
  <c r="Z21" i="75"/>
  <c r="Y27" i="75"/>
  <c r="AA19" i="75"/>
  <c r="AB19" i="75" s="1"/>
  <c r="AC19" i="75" s="1"/>
  <c r="Z25" i="75"/>
  <c r="AA25" i="75" s="1"/>
  <c r="W38" i="90"/>
  <c r="W94" i="90"/>
  <c r="W66" i="90"/>
  <c r="W40" i="90"/>
  <c r="W68" i="90"/>
  <c r="W96" i="90"/>
  <c r="S40" i="90"/>
  <c r="S68" i="90"/>
  <c r="S96" i="90"/>
  <c r="R38" i="90"/>
  <c r="R66" i="90"/>
  <c r="R94" i="90"/>
  <c r="U40" i="90"/>
  <c r="U68" i="90"/>
  <c r="U96" i="90"/>
  <c r="U38" i="90"/>
  <c r="U94" i="90"/>
  <c r="U66" i="90"/>
  <c r="T38" i="90"/>
  <c r="T94" i="90"/>
  <c r="T66" i="90"/>
  <c r="S38" i="90"/>
  <c r="S94" i="90"/>
  <c r="S66" i="90"/>
  <c r="V36" i="90"/>
  <c r="V92" i="90"/>
  <c r="V64" i="90"/>
  <c r="W39" i="90"/>
  <c r="W95" i="90"/>
  <c r="W67" i="90"/>
  <c r="W37" i="90"/>
  <c r="W65" i="90"/>
  <c r="W93" i="90"/>
  <c r="T40" i="90"/>
  <c r="T68" i="90"/>
  <c r="T96" i="90"/>
  <c r="R64" i="90"/>
  <c r="R36" i="90"/>
  <c r="R92" i="90"/>
  <c r="W36" i="90"/>
  <c r="W92" i="90"/>
  <c r="W64" i="90"/>
  <c r="U36" i="90"/>
  <c r="U92" i="90"/>
  <c r="U64" i="90"/>
  <c r="V39" i="90"/>
  <c r="V95" i="90"/>
  <c r="V67" i="90"/>
  <c r="V37" i="90"/>
  <c r="V65" i="90"/>
  <c r="V93" i="90"/>
  <c r="T36" i="90"/>
  <c r="T92" i="90"/>
  <c r="T64" i="90"/>
  <c r="U39" i="90"/>
  <c r="U67" i="90"/>
  <c r="U95" i="90"/>
  <c r="U37" i="90"/>
  <c r="U93" i="90"/>
  <c r="U65" i="90"/>
  <c r="S36" i="90"/>
  <c r="S64" i="90"/>
  <c r="S92" i="90"/>
  <c r="V40" i="90"/>
  <c r="V68" i="90"/>
  <c r="V96" i="90"/>
  <c r="T37" i="90"/>
  <c r="T93" i="90"/>
  <c r="T65" i="90"/>
  <c r="U41" i="90"/>
  <c r="U97" i="90"/>
  <c r="U69" i="90"/>
  <c r="S39" i="90"/>
  <c r="S67" i="90"/>
  <c r="S95" i="90"/>
  <c r="S37" i="90"/>
  <c r="S93" i="90"/>
  <c r="S65" i="90"/>
  <c r="V38" i="90"/>
  <c r="V94" i="90"/>
  <c r="V66" i="90"/>
  <c r="T39" i="90"/>
  <c r="T67" i="90"/>
  <c r="T95" i="90"/>
  <c r="T41" i="90"/>
  <c r="T97" i="90"/>
  <c r="T69" i="90"/>
  <c r="R39" i="90"/>
  <c r="R67" i="90"/>
  <c r="R95" i="90"/>
  <c r="R37" i="90"/>
  <c r="R93" i="90"/>
  <c r="R65" i="90"/>
  <c r="AA21" i="75" l="1"/>
  <c r="AB21" i="75" s="1"/>
  <c r="AC21" i="75" s="1"/>
  <c r="Z27" i="75"/>
  <c r="AA27" i="75" s="1"/>
  <c r="AB27" i="75" s="1"/>
  <c r="AC27" i="75" s="1"/>
  <c r="T58" i="63"/>
  <c r="T57" i="63"/>
  <c r="T56" i="63"/>
  <c r="T55" i="63"/>
  <c r="T54" i="63"/>
  <c r="T53" i="63"/>
  <c r="T52" i="63"/>
  <c r="T51" i="63"/>
  <c r="T50" i="63"/>
  <c r="T49" i="63"/>
  <c r="T48" i="63"/>
  <c r="T47" i="63"/>
  <c r="T46" i="63"/>
  <c r="T45" i="63"/>
  <c r="T44" i="63"/>
  <c r="T43" i="63"/>
  <c r="T42" i="63"/>
  <c r="T41" i="63"/>
  <c r="T40" i="63"/>
  <c r="T39" i="63"/>
  <c r="T38" i="63"/>
  <c r="T37" i="63"/>
  <c r="T86" i="63"/>
  <c r="T85" i="63"/>
  <c r="T84" i="63"/>
  <c r="T83" i="63"/>
  <c r="T82" i="63"/>
  <c r="T81" i="63"/>
  <c r="T80" i="63"/>
  <c r="T79" i="63"/>
  <c r="T78" i="63"/>
  <c r="T77" i="63"/>
  <c r="T76" i="63"/>
  <c r="T75" i="63"/>
  <c r="T74" i="63"/>
  <c r="T73" i="63"/>
  <c r="T72" i="63"/>
  <c r="T71" i="63"/>
  <c r="T70" i="63"/>
  <c r="T69" i="63"/>
  <c r="T68" i="63"/>
  <c r="T67" i="63"/>
  <c r="T66" i="63"/>
  <c r="T65" i="63"/>
  <c r="T64" i="63"/>
  <c r="T114" i="63"/>
  <c r="T113" i="63"/>
  <c r="T112" i="63"/>
  <c r="T111" i="63"/>
  <c r="T110" i="63"/>
  <c r="T109" i="63"/>
  <c r="T108" i="63"/>
  <c r="T107" i="63"/>
  <c r="T106" i="63"/>
  <c r="T105" i="63"/>
  <c r="T104" i="63"/>
  <c r="T103" i="63"/>
  <c r="T102" i="63"/>
  <c r="T101" i="63"/>
  <c r="T100" i="63"/>
  <c r="T99" i="63"/>
  <c r="T98" i="63"/>
  <c r="T97" i="63"/>
  <c r="T96" i="63"/>
  <c r="T95" i="63"/>
  <c r="T94" i="63"/>
  <c r="T93" i="63"/>
  <c r="S96" i="63"/>
  <c r="S95" i="63"/>
  <c r="S94" i="63"/>
  <c r="S93" i="63"/>
  <c r="S92" i="63"/>
  <c r="S69" i="63"/>
  <c r="S68" i="63"/>
  <c r="S67" i="63"/>
  <c r="S66" i="63"/>
  <c r="S65" i="63"/>
  <c r="S64" i="63"/>
  <c r="S40" i="63"/>
  <c r="S39" i="63"/>
  <c r="S38" i="63"/>
  <c r="S37" i="63"/>
  <c r="S36" i="63"/>
  <c r="AA96" i="63"/>
  <c r="AA95" i="63"/>
  <c r="AA94" i="63"/>
  <c r="AA93" i="63"/>
  <c r="AA92" i="63"/>
  <c r="AA69" i="63"/>
  <c r="AA68" i="63"/>
  <c r="AA67" i="63"/>
  <c r="AA66" i="63"/>
  <c r="AA65" i="63"/>
  <c r="AA64" i="63"/>
  <c r="AA40" i="63"/>
  <c r="AA39" i="63"/>
  <c r="AA38" i="63"/>
  <c r="AA37" i="63"/>
  <c r="AA36" i="63"/>
  <c r="Q96" i="90"/>
  <c r="Q95" i="90"/>
  <c r="Q94" i="90"/>
  <c r="Q93" i="90"/>
  <c r="Q68" i="90"/>
  <c r="Q67" i="90"/>
  <c r="Q66" i="90"/>
  <c r="Q65" i="90"/>
  <c r="Q64" i="90"/>
  <c r="Q40" i="90"/>
  <c r="Q39" i="90"/>
  <c r="Q38" i="90"/>
  <c r="Q37" i="90"/>
  <c r="Q36" i="90"/>
  <c r="AC12" i="80"/>
  <c r="AD12" i="80"/>
  <c r="AE12" i="80"/>
  <c r="AF12" i="80"/>
  <c r="F7" i="80"/>
  <c r="AE136" i="102"/>
  <c r="AD136" i="102"/>
  <c r="AC136" i="102"/>
  <c r="AB136" i="102"/>
  <c r="AA136" i="102"/>
  <c r="Z136" i="102"/>
  <c r="Y136" i="102"/>
  <c r="X136" i="102"/>
  <c r="W136" i="102"/>
  <c r="V136" i="102"/>
  <c r="U136" i="102"/>
  <c r="T136" i="102"/>
  <c r="S136" i="102"/>
  <c r="R136" i="102"/>
  <c r="Q136" i="102"/>
  <c r="P136" i="102"/>
  <c r="O136" i="102"/>
  <c r="N136" i="102"/>
  <c r="M136" i="102"/>
  <c r="L136" i="102"/>
  <c r="K136" i="102"/>
  <c r="J136" i="102"/>
  <c r="I136" i="102"/>
  <c r="H136" i="102"/>
  <c r="AB191" i="102"/>
  <c r="AB77" i="102" s="1"/>
  <c r="AB46" i="102" s="1"/>
  <c r="AA191" i="102"/>
  <c r="AA77" i="102" s="1"/>
  <c r="AA46" i="102" s="1"/>
  <c r="Z191" i="102"/>
  <c r="Z77" i="102" s="1"/>
  <c r="Z46" i="102" s="1"/>
  <c r="Y191" i="102"/>
  <c r="Y77" i="102" s="1"/>
  <c r="Y46" i="102" s="1"/>
  <c r="X191" i="102"/>
  <c r="X77" i="102" s="1"/>
  <c r="X46" i="102" s="1"/>
  <c r="W191" i="102"/>
  <c r="W77" i="102" s="1"/>
  <c r="W46" i="102" s="1"/>
  <c r="V191" i="102"/>
  <c r="V77" i="102" s="1"/>
  <c r="V46" i="102" s="1"/>
  <c r="U191" i="102"/>
  <c r="U77" i="102" s="1"/>
  <c r="U46" i="102" s="1"/>
  <c r="T191" i="102"/>
  <c r="T77" i="102" s="1"/>
  <c r="T46" i="102" s="1"/>
  <c r="S191" i="102"/>
  <c r="S77" i="102" s="1"/>
  <c r="S46" i="102" s="1"/>
  <c r="R191" i="102"/>
  <c r="R77" i="102" s="1"/>
  <c r="R46" i="102" s="1"/>
  <c r="Q191" i="102"/>
  <c r="Q77" i="102" s="1"/>
  <c r="Q46" i="102" s="1"/>
  <c r="P191" i="102"/>
  <c r="P77" i="102" s="1"/>
  <c r="P46" i="102" s="1"/>
  <c r="O191" i="102"/>
  <c r="O77" i="102" s="1"/>
  <c r="O46" i="102" s="1"/>
  <c r="N191" i="102"/>
  <c r="N77" i="102" s="1"/>
  <c r="N46" i="102" s="1"/>
  <c r="M191" i="102"/>
  <c r="M77" i="102" s="1"/>
  <c r="M46" i="102" s="1"/>
  <c r="L191" i="102"/>
  <c r="L77" i="102" s="1"/>
  <c r="L46" i="102" s="1"/>
  <c r="K191" i="102"/>
  <c r="K77" i="102" s="1"/>
  <c r="K46" i="102" s="1"/>
  <c r="J191" i="102"/>
  <c r="J77" i="102" s="1"/>
  <c r="J46" i="102" s="1"/>
  <c r="I191" i="102"/>
  <c r="I77" i="102" s="1"/>
  <c r="I46" i="102" s="1"/>
  <c r="H191" i="102"/>
  <c r="H77" i="102" s="1"/>
  <c r="H46" i="102" s="1"/>
  <c r="B45" i="102"/>
  <c r="B46" i="102"/>
  <c r="F36" i="102"/>
  <c r="F37" i="102" l="1"/>
  <c r="B36" i="102"/>
  <c r="G7" i="80"/>
  <c r="H7" i="80" s="1"/>
  <c r="I7" i="80" s="1"/>
  <c r="J7" i="80" s="1"/>
  <c r="K7" i="80" s="1"/>
  <c r="L7" i="80" s="1"/>
  <c r="M7" i="80" s="1"/>
  <c r="N7" i="80" s="1"/>
  <c r="O7" i="80" s="1"/>
  <c r="P7" i="80" s="1"/>
  <c r="Q7" i="80" s="1"/>
  <c r="R7" i="80" s="1"/>
  <c r="S7" i="80" s="1"/>
  <c r="T7" i="80" s="1"/>
  <c r="U7" i="80" s="1"/>
  <c r="V7" i="80" s="1"/>
  <c r="W7" i="80" s="1"/>
  <c r="X7" i="80" s="1"/>
  <c r="Y7" i="80" s="1"/>
  <c r="Z7" i="80" s="1"/>
  <c r="AA7" i="80" s="1"/>
  <c r="AB7" i="80" s="1"/>
  <c r="AC7" i="80" s="1"/>
  <c r="AD7" i="80" s="1"/>
  <c r="AE7" i="80" s="1"/>
  <c r="AF7" i="80" s="1"/>
  <c r="S41" i="63"/>
  <c r="Q41" i="90"/>
  <c r="AA41" i="63"/>
  <c r="Q69" i="90"/>
  <c r="Q97" i="90"/>
  <c r="AA97" i="63"/>
  <c r="S97" i="63"/>
  <c r="H163" i="102" l="1"/>
  <c r="F38" i="102"/>
  <c r="B37" i="102"/>
  <c r="I163" i="102"/>
  <c r="I53" i="102" s="1"/>
  <c r="F39" i="102" l="1"/>
  <c r="B38" i="102"/>
  <c r="M122" i="103"/>
  <c r="M123" i="103" s="1"/>
  <c r="M124" i="103" s="1"/>
  <c r="M125" i="103" s="1"/>
  <c r="M126" i="103" s="1"/>
  <c r="M127" i="103" s="1"/>
  <c r="M128" i="103" s="1"/>
  <c r="M129" i="103" s="1"/>
  <c r="M130" i="103" s="1"/>
  <c r="M131" i="103" s="1"/>
  <c r="M132" i="103" s="1"/>
  <c r="M133" i="103" s="1"/>
  <c r="M134" i="103" s="1"/>
  <c r="M135" i="103" s="1"/>
  <c r="M136" i="103" s="1"/>
  <c r="M137" i="103" s="1"/>
  <c r="M138" i="103" s="1"/>
  <c r="M139" i="103" s="1"/>
  <c r="M140" i="103" s="1"/>
  <c r="M141" i="103" s="1"/>
  <c r="M142" i="103" s="1"/>
  <c r="M143" i="103" s="1"/>
  <c r="N122" i="103"/>
  <c r="N123" i="103" s="1"/>
  <c r="N124" i="103" s="1"/>
  <c r="N125" i="103" s="1"/>
  <c r="N126" i="103" s="1"/>
  <c r="N127" i="103" s="1"/>
  <c r="N128" i="103" s="1"/>
  <c r="N129" i="103" s="1"/>
  <c r="N130" i="103" s="1"/>
  <c r="N131" i="103" s="1"/>
  <c r="N132" i="103" s="1"/>
  <c r="N133" i="103" s="1"/>
  <c r="N134" i="103" s="1"/>
  <c r="N135" i="103" s="1"/>
  <c r="N136" i="103" s="1"/>
  <c r="N137" i="103" s="1"/>
  <c r="N138" i="103" s="1"/>
  <c r="N139" i="103" s="1"/>
  <c r="N140" i="103" s="1"/>
  <c r="N141" i="103" s="1"/>
  <c r="N142" i="103" s="1"/>
  <c r="N143" i="103" s="1"/>
  <c r="L122" i="103"/>
  <c r="L123" i="103" s="1"/>
  <c r="L124" i="103" s="1"/>
  <c r="L125" i="103" s="1"/>
  <c r="L126" i="103" s="1"/>
  <c r="L127" i="103" s="1"/>
  <c r="L128" i="103" s="1"/>
  <c r="L129" i="103" s="1"/>
  <c r="L130" i="103" s="1"/>
  <c r="L131" i="103" s="1"/>
  <c r="L132" i="103" s="1"/>
  <c r="L133" i="103" s="1"/>
  <c r="L134" i="103" s="1"/>
  <c r="L135" i="103" s="1"/>
  <c r="L136" i="103" s="1"/>
  <c r="L137" i="103" s="1"/>
  <c r="L138" i="103" s="1"/>
  <c r="L139" i="103" s="1"/>
  <c r="L140" i="103" s="1"/>
  <c r="L141" i="103" s="1"/>
  <c r="L142" i="103" s="1"/>
  <c r="L143" i="103" s="1"/>
  <c r="M89" i="103"/>
  <c r="M90" i="103" s="1"/>
  <c r="M91" i="103" s="1"/>
  <c r="M92" i="103" s="1"/>
  <c r="M93" i="103" s="1"/>
  <c r="M94" i="103" s="1"/>
  <c r="M95" i="103" s="1"/>
  <c r="M96" i="103" s="1"/>
  <c r="M97" i="103" s="1"/>
  <c r="M98" i="103" s="1"/>
  <c r="M99" i="103" s="1"/>
  <c r="M100" i="103" s="1"/>
  <c r="M101" i="103" s="1"/>
  <c r="M102" i="103" s="1"/>
  <c r="M103" i="103" s="1"/>
  <c r="M104" i="103" s="1"/>
  <c r="M105" i="103" s="1"/>
  <c r="M106" i="103" s="1"/>
  <c r="M107" i="103" s="1"/>
  <c r="M108" i="103" s="1"/>
  <c r="M109" i="103" s="1"/>
  <c r="M110" i="103" s="1"/>
  <c r="N89" i="103"/>
  <c r="N90" i="103" s="1"/>
  <c r="N91" i="103" s="1"/>
  <c r="N92" i="103" s="1"/>
  <c r="N93" i="103" s="1"/>
  <c r="N94" i="103" s="1"/>
  <c r="N95" i="103" s="1"/>
  <c r="N96" i="103" s="1"/>
  <c r="N97" i="103" s="1"/>
  <c r="N98" i="103" s="1"/>
  <c r="N99" i="103" s="1"/>
  <c r="N100" i="103" s="1"/>
  <c r="N101" i="103" s="1"/>
  <c r="N102" i="103" s="1"/>
  <c r="N103" i="103" s="1"/>
  <c r="N104" i="103" s="1"/>
  <c r="N105" i="103" s="1"/>
  <c r="N106" i="103" s="1"/>
  <c r="N107" i="103" s="1"/>
  <c r="N108" i="103" s="1"/>
  <c r="N109" i="103" s="1"/>
  <c r="N110" i="103" s="1"/>
  <c r="L89" i="103"/>
  <c r="L90" i="103" s="1"/>
  <c r="L91" i="103" s="1"/>
  <c r="L92" i="103" s="1"/>
  <c r="L93" i="103" s="1"/>
  <c r="L94" i="103" s="1"/>
  <c r="L95" i="103" s="1"/>
  <c r="L96" i="103" s="1"/>
  <c r="L97" i="103" s="1"/>
  <c r="L98" i="103" s="1"/>
  <c r="L99" i="103" s="1"/>
  <c r="L100" i="103" s="1"/>
  <c r="L101" i="103" s="1"/>
  <c r="L102" i="103" s="1"/>
  <c r="L103" i="103" s="1"/>
  <c r="L104" i="103" s="1"/>
  <c r="L105" i="103" s="1"/>
  <c r="L106" i="103" s="1"/>
  <c r="L107" i="103" s="1"/>
  <c r="L108" i="103" s="1"/>
  <c r="L109" i="103" s="1"/>
  <c r="L110" i="103" s="1"/>
  <c r="B112" i="103"/>
  <c r="B79" i="103"/>
  <c r="D2" i="103"/>
  <c r="N44" i="103" l="1"/>
  <c r="H44" i="103"/>
  <c r="L44" i="103"/>
  <c r="M44" i="103"/>
  <c r="E18" i="103"/>
  <c r="D18" i="103"/>
  <c r="C18" i="103"/>
  <c r="C19" i="103"/>
  <c r="D19" i="103"/>
  <c r="E19" i="103"/>
  <c r="C40" i="103"/>
  <c r="D60" i="75" s="1"/>
  <c r="C44" i="103"/>
  <c r="D64" i="75" s="1"/>
  <c r="AH31" i="106" s="1"/>
  <c r="D40" i="103"/>
  <c r="E60" i="75" s="1"/>
  <c r="D44" i="103"/>
  <c r="E64" i="75" s="1"/>
  <c r="AH57" i="106" s="1"/>
  <c r="E40" i="103"/>
  <c r="F60" i="75" s="1"/>
  <c r="E44" i="103"/>
  <c r="C37" i="103"/>
  <c r="D57" i="75" s="1"/>
  <c r="C41" i="103"/>
  <c r="D61" i="75" s="1"/>
  <c r="C20" i="103"/>
  <c r="D41" i="103"/>
  <c r="E61" i="75" s="1"/>
  <c r="D42" i="103"/>
  <c r="E62" i="75" s="1"/>
  <c r="AF55" i="106" s="1"/>
  <c r="AG55" i="106" s="1"/>
  <c r="AH55" i="106" s="1"/>
  <c r="E38" i="103"/>
  <c r="F58" i="75" s="1"/>
  <c r="E42" i="103"/>
  <c r="E43" i="103"/>
  <c r="D37" i="103"/>
  <c r="E57" i="75" s="1"/>
  <c r="D38" i="103"/>
  <c r="E58" i="75" s="1"/>
  <c r="C43" i="103"/>
  <c r="D39" i="103"/>
  <c r="E59" i="75" s="1"/>
  <c r="D43" i="103"/>
  <c r="E37" i="103"/>
  <c r="F57" i="75" s="1"/>
  <c r="E41" i="103"/>
  <c r="F61" i="75" s="1"/>
  <c r="E39" i="103"/>
  <c r="F59" i="75" s="1"/>
  <c r="C38" i="103"/>
  <c r="D58" i="75" s="1"/>
  <c r="C42" i="103"/>
  <c r="C39" i="103"/>
  <c r="D59" i="75" s="1"/>
  <c r="H22" i="103"/>
  <c r="F40" i="102"/>
  <c r="B39" i="102"/>
  <c r="L18" i="103"/>
  <c r="H19" i="103"/>
  <c r="H21" i="103"/>
  <c r="H18" i="103"/>
  <c r="H23" i="103"/>
  <c r="H20" i="103"/>
  <c r="N39" i="103"/>
  <c r="F110" i="65" s="1"/>
  <c r="N23" i="103"/>
  <c r="F94" i="65" s="1"/>
  <c r="D23" i="103"/>
  <c r="E43" i="75" s="1"/>
  <c r="M31" i="103"/>
  <c r="F74" i="65" s="1"/>
  <c r="C23" i="103"/>
  <c r="D43" i="75" s="1"/>
  <c r="L31" i="103"/>
  <c r="N38" i="103"/>
  <c r="F109" i="65" s="1"/>
  <c r="N22" i="103"/>
  <c r="F93" i="65" s="1"/>
  <c r="D22" i="103"/>
  <c r="E42" i="75" s="1"/>
  <c r="M30" i="103"/>
  <c r="F73" i="65" s="1"/>
  <c r="C22" i="103"/>
  <c r="D42" i="75" s="1"/>
  <c r="M19" i="103"/>
  <c r="F62" i="65" s="1"/>
  <c r="L43" i="103"/>
  <c r="N26" i="103"/>
  <c r="F97" i="65" s="1"/>
  <c r="E23" i="103"/>
  <c r="F43" i="75" s="1"/>
  <c r="N31" i="103"/>
  <c r="F102" i="65" s="1"/>
  <c r="M39" i="103"/>
  <c r="F82" i="65" s="1"/>
  <c r="M23" i="103"/>
  <c r="F66" i="65" s="1"/>
  <c r="L39" i="103"/>
  <c r="L23" i="103"/>
  <c r="E22" i="103"/>
  <c r="F42" i="75" s="1"/>
  <c r="N30" i="103"/>
  <c r="F101" i="65" s="1"/>
  <c r="M38" i="103"/>
  <c r="F81" i="65" s="1"/>
  <c r="M22" i="103"/>
  <c r="F65" i="65" s="1"/>
  <c r="L22" i="103"/>
  <c r="N35" i="103"/>
  <c r="F106" i="65" s="1"/>
  <c r="N19" i="103"/>
  <c r="F90" i="65" s="1"/>
  <c r="M43" i="103"/>
  <c r="F86" i="65" s="1"/>
  <c r="M35" i="103"/>
  <c r="F78" i="65" s="1"/>
  <c r="L35" i="103"/>
  <c r="L19" i="103"/>
  <c r="N42" i="103"/>
  <c r="F113" i="65" s="1"/>
  <c r="N34" i="103"/>
  <c r="F105" i="65" s="1"/>
  <c r="M42" i="103"/>
  <c r="F85" i="65" s="1"/>
  <c r="M34" i="103"/>
  <c r="F77" i="65" s="1"/>
  <c r="M26" i="103"/>
  <c r="F69" i="65" s="1"/>
  <c r="L20" i="103"/>
  <c r="L24" i="103"/>
  <c r="L28" i="103"/>
  <c r="L32" i="103"/>
  <c r="L36" i="103"/>
  <c r="L40" i="103"/>
  <c r="M18" i="103"/>
  <c r="F61" i="65" s="1"/>
  <c r="M25" i="103"/>
  <c r="F68" i="65" s="1"/>
  <c r="M41" i="103"/>
  <c r="F84" i="65" s="1"/>
  <c r="E20" i="103"/>
  <c r="F40" i="75" s="1"/>
  <c r="N29" i="103"/>
  <c r="F100" i="65" s="1"/>
  <c r="N41" i="103"/>
  <c r="F112" i="65" s="1"/>
  <c r="M20" i="103"/>
  <c r="F63" i="65" s="1"/>
  <c r="M24" i="103"/>
  <c r="F67" i="65" s="1"/>
  <c r="M28" i="103"/>
  <c r="F71" i="65" s="1"/>
  <c r="M32" i="103"/>
  <c r="F75" i="65" s="1"/>
  <c r="M36" i="103"/>
  <c r="F79" i="65" s="1"/>
  <c r="M40" i="103"/>
  <c r="F83" i="65" s="1"/>
  <c r="N18" i="103"/>
  <c r="F89" i="65" s="1"/>
  <c r="N20" i="103"/>
  <c r="F91" i="65" s="1"/>
  <c r="N24" i="103"/>
  <c r="F95" i="65" s="1"/>
  <c r="N28" i="103"/>
  <c r="F99" i="65" s="1"/>
  <c r="N32" i="103"/>
  <c r="F103" i="65" s="1"/>
  <c r="N36" i="103"/>
  <c r="F107" i="65" s="1"/>
  <c r="N40" i="103"/>
  <c r="F111" i="65" s="1"/>
  <c r="L21" i="103"/>
  <c r="L25" i="103"/>
  <c r="L29" i="103"/>
  <c r="L33" i="103"/>
  <c r="L37" i="103"/>
  <c r="L41" i="103"/>
  <c r="C21" i="103"/>
  <c r="D20" i="103"/>
  <c r="M21" i="103"/>
  <c r="F64" i="65" s="1"/>
  <c r="M29" i="103"/>
  <c r="F72" i="65" s="1"/>
  <c r="M33" i="103"/>
  <c r="F76" i="65" s="1"/>
  <c r="M37" i="103"/>
  <c r="F80" i="65" s="1"/>
  <c r="D21" i="103"/>
  <c r="N21" i="103"/>
  <c r="F92" i="65" s="1"/>
  <c r="N25" i="103"/>
  <c r="F96" i="65" s="1"/>
  <c r="N33" i="103"/>
  <c r="F104" i="65" s="1"/>
  <c r="N37" i="103"/>
  <c r="F108" i="65" s="1"/>
  <c r="E21" i="103"/>
  <c r="F41" i="75" s="1"/>
  <c r="L38" i="103"/>
  <c r="L30" i="103"/>
  <c r="N43" i="103"/>
  <c r="F114" i="65" s="1"/>
  <c r="N27" i="103"/>
  <c r="F98" i="65" s="1"/>
  <c r="M27" i="103"/>
  <c r="F70" i="65" s="1"/>
  <c r="L27" i="103"/>
  <c r="L42" i="103"/>
  <c r="L34" i="103"/>
  <c r="L26" i="103"/>
  <c r="AE54" i="106" l="1"/>
  <c r="AF54" i="106" s="1"/>
  <c r="AG54" i="106" s="1"/>
  <c r="AH54" i="106" s="1"/>
  <c r="AC78" i="106"/>
  <c r="AD78" i="106" s="1"/>
  <c r="AE78" i="106" s="1"/>
  <c r="AF78" i="106" s="1"/>
  <c r="AG78" i="106" s="1"/>
  <c r="AH78" i="106" s="1"/>
  <c r="AB77" i="106"/>
  <c r="AC77" i="106" s="1"/>
  <c r="AD77" i="106" s="1"/>
  <c r="AE77" i="106" s="1"/>
  <c r="AF77" i="106" s="1"/>
  <c r="AG77" i="106" s="1"/>
  <c r="AH77" i="106" s="1"/>
  <c r="AE80" i="106"/>
  <c r="AF80" i="106" s="1"/>
  <c r="AG80" i="106" s="1"/>
  <c r="AH80" i="106" s="1"/>
  <c r="AA76" i="106"/>
  <c r="AB76" i="106" s="1"/>
  <c r="AC76" i="106" s="1"/>
  <c r="AD76" i="106" s="1"/>
  <c r="AE76" i="106" s="1"/>
  <c r="AF76" i="106" s="1"/>
  <c r="AG76" i="106" s="1"/>
  <c r="AH76" i="106" s="1"/>
  <c r="AE28" i="106"/>
  <c r="AF28" i="106" s="1"/>
  <c r="AG28" i="106" s="1"/>
  <c r="AH28" i="106" s="1"/>
  <c r="AD53" i="106"/>
  <c r="AE53" i="106" s="1"/>
  <c r="AF53" i="106" s="1"/>
  <c r="AG53" i="106" s="1"/>
  <c r="AH53" i="106" s="1"/>
  <c r="AA24" i="106"/>
  <c r="AB24" i="106" s="1"/>
  <c r="AC24" i="106" s="1"/>
  <c r="AD24" i="106" s="1"/>
  <c r="AE24" i="106" s="1"/>
  <c r="AF24" i="106" s="1"/>
  <c r="AG24" i="106" s="1"/>
  <c r="AH24" i="106" s="1"/>
  <c r="AC52" i="106"/>
  <c r="AD52" i="106" s="1"/>
  <c r="AE52" i="106" s="1"/>
  <c r="AF52" i="106" s="1"/>
  <c r="AG52" i="106" s="1"/>
  <c r="AH52" i="106" s="1"/>
  <c r="AA50" i="106"/>
  <c r="AB50" i="106" s="1"/>
  <c r="AC50" i="106" s="1"/>
  <c r="AD50" i="106" s="1"/>
  <c r="AE50" i="106" s="1"/>
  <c r="AF50" i="106" s="1"/>
  <c r="AG50" i="106" s="1"/>
  <c r="AH50" i="106" s="1"/>
  <c r="AB25" i="106"/>
  <c r="AC25" i="106" s="1"/>
  <c r="AD25" i="106" s="1"/>
  <c r="AE25" i="106" s="1"/>
  <c r="AF25" i="106" s="1"/>
  <c r="AG25" i="106" s="1"/>
  <c r="AH25" i="106" s="1"/>
  <c r="AD79" i="106"/>
  <c r="AE79" i="106" s="1"/>
  <c r="AF79" i="106" s="1"/>
  <c r="AG79" i="106" s="1"/>
  <c r="AH79" i="106" s="1"/>
  <c r="AB51" i="106"/>
  <c r="AC51" i="106" s="1"/>
  <c r="AD51" i="106" s="1"/>
  <c r="AE51" i="106" s="1"/>
  <c r="AF51" i="106" s="1"/>
  <c r="AG51" i="106" s="1"/>
  <c r="AH51" i="106" s="1"/>
  <c r="AC26" i="106"/>
  <c r="AD26" i="106" s="1"/>
  <c r="AE26" i="106" s="1"/>
  <c r="AF26" i="106" s="1"/>
  <c r="AG26" i="106" s="1"/>
  <c r="AH26" i="106" s="1"/>
  <c r="AD27" i="106"/>
  <c r="AE27" i="106" s="1"/>
  <c r="AF27" i="106" s="1"/>
  <c r="AG27" i="106" s="1"/>
  <c r="AH27" i="106" s="1"/>
  <c r="F52" i="65"/>
  <c r="F48" i="65"/>
  <c r="F44" i="65"/>
  <c r="F49" i="65"/>
  <c r="F39" i="65"/>
  <c r="F35" i="65"/>
  <c r="F37" i="65"/>
  <c r="F58" i="65"/>
  <c r="F45" i="65"/>
  <c r="F53" i="65"/>
  <c r="E22" i="70"/>
  <c r="F38" i="65"/>
  <c r="F54" i="65"/>
  <c r="F33" i="65"/>
  <c r="F34" i="65"/>
  <c r="F50" i="65"/>
  <c r="F46" i="65"/>
  <c r="F56" i="65"/>
  <c r="F40" i="65"/>
  <c r="F36" i="65"/>
  <c r="F51" i="65"/>
  <c r="F55" i="65"/>
  <c r="F57" i="65"/>
  <c r="F42" i="65"/>
  <c r="F47" i="65"/>
  <c r="D22" i="70"/>
  <c r="F41" i="65"/>
  <c r="F43" i="65"/>
  <c r="D41" i="75"/>
  <c r="D40" i="75"/>
  <c r="D62" i="75"/>
  <c r="AF29" i="106" s="1"/>
  <c r="AG29" i="106" s="1"/>
  <c r="AH29" i="106" s="1"/>
  <c r="E63" i="75"/>
  <c r="AG56" i="106" s="1"/>
  <c r="AH56" i="106" s="1"/>
  <c r="F64" i="75"/>
  <c r="AH83" i="106" s="1"/>
  <c r="D63" i="75"/>
  <c r="AG30" i="106" s="1"/>
  <c r="AH30" i="106" s="1"/>
  <c r="E40" i="75"/>
  <c r="F63" i="75"/>
  <c r="AG82" i="106" s="1"/>
  <c r="AH82" i="106" s="1"/>
  <c r="E41" i="75"/>
  <c r="F62" i="75"/>
  <c r="AF81" i="106" s="1"/>
  <c r="AG81" i="106" s="1"/>
  <c r="AH81" i="106" s="1"/>
  <c r="F41" i="102"/>
  <c r="B40" i="102"/>
  <c r="H84" i="65"/>
  <c r="H85" i="65" s="1"/>
  <c r="H86" i="65" s="1"/>
  <c r="G84" i="65"/>
  <c r="G85" i="65" s="1"/>
  <c r="G86" i="65" s="1"/>
  <c r="H56" i="65"/>
  <c r="H57" i="65" s="1"/>
  <c r="H58" i="65" s="1"/>
  <c r="G56" i="65"/>
  <c r="G57" i="65" s="1"/>
  <c r="G58" i="65" s="1"/>
  <c r="AA128" i="102" l="1"/>
  <c r="AB129" i="102"/>
  <c r="Z127" i="102"/>
  <c r="AC130" i="102"/>
  <c r="Y126" i="102"/>
  <c r="AD131" i="102"/>
  <c r="AE132" i="102"/>
  <c r="AC129" i="102"/>
  <c r="AB128" i="102"/>
  <c r="Z126" i="102"/>
  <c r="L111" i="102"/>
  <c r="AD130" i="102"/>
  <c r="AE131" i="102"/>
  <c r="AA127" i="102"/>
  <c r="F42" i="102"/>
  <c r="B41" i="102"/>
  <c r="AD129" i="102" l="1"/>
  <c r="AB127" i="102"/>
  <c r="AC128" i="102"/>
  <c r="M111" i="102"/>
  <c r="AA126" i="102"/>
  <c r="AE130" i="102"/>
  <c r="F43" i="102"/>
  <c r="B42" i="102"/>
  <c r="AD128" i="102" l="1"/>
  <c r="AE129" i="102"/>
  <c r="AC127" i="102"/>
  <c r="AB126" i="102"/>
  <c r="B43" i="102"/>
  <c r="F44" i="102"/>
  <c r="AC126" i="102" l="1"/>
  <c r="AD127" i="102"/>
  <c r="AE128" i="102"/>
  <c r="B44" i="102"/>
  <c r="H44" i="102"/>
  <c r="S44" i="102"/>
  <c r="AA44" i="102"/>
  <c r="P44" i="102"/>
  <c r="Z44" i="102"/>
  <c r="Y44" i="102"/>
  <c r="Q44" i="102"/>
  <c r="AE44" i="102"/>
  <c r="K44" i="102"/>
  <c r="AC44" i="102"/>
  <c r="I44" i="102"/>
  <c r="L44" i="102"/>
  <c r="J44" i="102"/>
  <c r="AB44" i="102"/>
  <c r="R44" i="102"/>
  <c r="X44" i="102"/>
  <c r="V44" i="102"/>
  <c r="U44" i="102"/>
  <c r="M44" i="102"/>
  <c r="AD44" i="102"/>
  <c r="T44" i="102"/>
  <c r="W44" i="102"/>
  <c r="O44" i="102"/>
  <c r="N44" i="102"/>
  <c r="H43" i="103"/>
  <c r="Y22" i="70" s="1"/>
  <c r="H42" i="103"/>
  <c r="X22" i="70" s="1"/>
  <c r="AD126" i="102" l="1"/>
  <c r="AE127" i="102"/>
  <c r="I38" i="65"/>
  <c r="J39" i="65" s="1"/>
  <c r="Q39" i="65" l="1"/>
  <c r="AE126" i="102"/>
  <c r="E60" i="90"/>
  <c r="F60" i="90"/>
  <c r="G60" i="90"/>
  <c r="H60" i="90"/>
  <c r="I60" i="90"/>
  <c r="J60" i="90"/>
  <c r="E61" i="90"/>
  <c r="F61" i="90"/>
  <c r="G61" i="90"/>
  <c r="H61" i="90"/>
  <c r="I61" i="90"/>
  <c r="J61" i="90"/>
  <c r="E116" i="90"/>
  <c r="F116" i="90"/>
  <c r="G116" i="90"/>
  <c r="H116" i="90"/>
  <c r="I116" i="90"/>
  <c r="J116" i="90"/>
  <c r="E117" i="90"/>
  <c r="F117" i="90"/>
  <c r="G117" i="90"/>
  <c r="H117" i="90"/>
  <c r="I117" i="90"/>
  <c r="J117" i="90"/>
  <c r="E88" i="90"/>
  <c r="F88" i="90"/>
  <c r="G88" i="90"/>
  <c r="H88" i="90"/>
  <c r="I88" i="90"/>
  <c r="J88" i="90"/>
  <c r="E89" i="90"/>
  <c r="F89" i="90"/>
  <c r="G89" i="90"/>
  <c r="H89" i="90"/>
  <c r="I89" i="90"/>
  <c r="J89" i="90"/>
  <c r="E116" i="63"/>
  <c r="F116" i="63"/>
  <c r="G116" i="63"/>
  <c r="H116" i="63"/>
  <c r="I116" i="63"/>
  <c r="J116" i="63"/>
  <c r="E117" i="63"/>
  <c r="F117" i="63"/>
  <c r="G117" i="63"/>
  <c r="H117" i="63"/>
  <c r="I117" i="63"/>
  <c r="J117" i="63"/>
  <c r="E88" i="63"/>
  <c r="F88" i="63"/>
  <c r="G88" i="63"/>
  <c r="H88" i="63"/>
  <c r="I88" i="63"/>
  <c r="J88" i="63"/>
  <c r="E89" i="63"/>
  <c r="F89" i="63"/>
  <c r="G89" i="63"/>
  <c r="H89" i="63"/>
  <c r="I89" i="63"/>
  <c r="J89" i="63"/>
  <c r="E60" i="63"/>
  <c r="F60" i="63"/>
  <c r="G60" i="63"/>
  <c r="H60" i="63"/>
  <c r="I60" i="63"/>
  <c r="J60" i="63"/>
  <c r="E61" i="63"/>
  <c r="F61" i="63"/>
  <c r="G61" i="63"/>
  <c r="H61" i="63"/>
  <c r="I61" i="63"/>
  <c r="J61" i="63"/>
  <c r="E38" i="70" l="1"/>
  <c r="F38" i="70"/>
  <c r="G38" i="70"/>
  <c r="H38" i="70"/>
  <c r="I38" i="70"/>
  <c r="J38" i="70"/>
  <c r="K38" i="70"/>
  <c r="L38" i="70"/>
  <c r="M38" i="70"/>
  <c r="N38" i="70"/>
  <c r="O38" i="70"/>
  <c r="P38" i="70"/>
  <c r="Q38" i="70"/>
  <c r="R38" i="70"/>
  <c r="S38" i="70"/>
  <c r="T38" i="70"/>
  <c r="U38" i="70"/>
  <c r="V38" i="70"/>
  <c r="W38" i="70"/>
  <c r="X38" i="70"/>
  <c r="Y38" i="70"/>
  <c r="D38" i="70"/>
  <c r="AL9" i="90"/>
  <c r="AL10" i="90"/>
  <c r="AL11" i="90"/>
  <c r="AL12" i="90"/>
  <c r="AL13" i="90"/>
  <c r="AL14" i="90"/>
  <c r="AL15" i="90"/>
  <c r="AL16" i="90"/>
  <c r="AL17" i="90"/>
  <c r="AL18" i="90"/>
  <c r="AL19" i="90"/>
  <c r="AL20" i="90"/>
  <c r="AL21" i="90"/>
  <c r="AL22" i="90"/>
  <c r="AL23" i="90"/>
  <c r="AL24" i="90"/>
  <c r="AL25" i="90"/>
  <c r="AL26" i="90"/>
  <c r="AL27" i="90"/>
  <c r="AL28" i="90"/>
  <c r="AL29" i="90"/>
  <c r="AL30" i="90"/>
  <c r="AL31" i="90"/>
  <c r="AL32" i="90"/>
  <c r="AL33" i="90"/>
  <c r="AL8" i="90"/>
  <c r="AS9" i="63"/>
  <c r="AV9" i="63"/>
  <c r="AZ9" i="63"/>
  <c r="AV10" i="63"/>
  <c r="AZ10" i="63"/>
  <c r="AS11" i="63"/>
  <c r="I127" i="105" s="1"/>
  <c r="AV11" i="63"/>
  <c r="F127" i="105" s="1"/>
  <c r="AZ11" i="63"/>
  <c r="AS12" i="63"/>
  <c r="I128" i="105" s="1"/>
  <c r="AV12" i="63"/>
  <c r="F128" i="105" s="1"/>
  <c r="AZ12" i="63"/>
  <c r="AS13" i="63"/>
  <c r="I129" i="105" s="1"/>
  <c r="AV13" i="63"/>
  <c r="F129" i="105" s="1"/>
  <c r="AZ13" i="63"/>
  <c r="AS14" i="63"/>
  <c r="I130" i="105" s="1"/>
  <c r="AZ14" i="63"/>
  <c r="AS15" i="63"/>
  <c r="I131" i="105" s="1"/>
  <c r="AV15" i="63"/>
  <c r="F131" i="105" s="1"/>
  <c r="AZ15" i="63"/>
  <c r="AS16" i="63"/>
  <c r="I132" i="105" s="1"/>
  <c r="AV16" i="63"/>
  <c r="F132" i="105" s="1"/>
  <c r="AZ16" i="63"/>
  <c r="AS17" i="63"/>
  <c r="I133" i="105" s="1"/>
  <c r="AV17" i="63"/>
  <c r="F133" i="105" s="1"/>
  <c r="AZ17" i="63"/>
  <c r="AS18" i="63"/>
  <c r="I134" i="105" s="1"/>
  <c r="AV18" i="63"/>
  <c r="F134" i="105" s="1"/>
  <c r="AZ18" i="63"/>
  <c r="AS19" i="63"/>
  <c r="I135" i="105" s="1"/>
  <c r="AV19" i="63"/>
  <c r="F135" i="105" s="1"/>
  <c r="AZ19" i="63"/>
  <c r="AS20" i="63"/>
  <c r="I136" i="105" s="1"/>
  <c r="AV20" i="63"/>
  <c r="F136" i="105" s="1"/>
  <c r="AZ20" i="63"/>
  <c r="AS21" i="63"/>
  <c r="I137" i="105" s="1"/>
  <c r="AV21" i="63"/>
  <c r="F137" i="105" s="1"/>
  <c r="AZ21" i="63"/>
  <c r="AS22" i="63"/>
  <c r="I138" i="105" s="1"/>
  <c r="AV22" i="63"/>
  <c r="F138" i="105" s="1"/>
  <c r="AZ22" i="63"/>
  <c r="AS23" i="63"/>
  <c r="I139" i="105" s="1"/>
  <c r="AV23" i="63"/>
  <c r="F139" i="105" s="1"/>
  <c r="AZ23" i="63"/>
  <c r="AS24" i="63"/>
  <c r="I140" i="105" s="1"/>
  <c r="AV24" i="63"/>
  <c r="F140" i="105" s="1"/>
  <c r="AZ24" i="63"/>
  <c r="AS25" i="63"/>
  <c r="I141" i="105" s="1"/>
  <c r="AV25" i="63"/>
  <c r="F141" i="105" s="1"/>
  <c r="AZ25" i="63"/>
  <c r="AS26" i="63"/>
  <c r="I142" i="105" s="1"/>
  <c r="AV26" i="63"/>
  <c r="F142" i="105" s="1"/>
  <c r="AZ26" i="63"/>
  <c r="AS27" i="63"/>
  <c r="I143" i="105" s="1"/>
  <c r="AV27" i="63"/>
  <c r="F143" i="105" s="1"/>
  <c r="AZ27" i="63"/>
  <c r="AS28" i="63"/>
  <c r="I144" i="105" s="1"/>
  <c r="AV28" i="63"/>
  <c r="F144" i="105" s="1"/>
  <c r="AZ28" i="63"/>
  <c r="AS29" i="63"/>
  <c r="I145" i="105" s="1"/>
  <c r="AV29" i="63"/>
  <c r="F145" i="105" s="1"/>
  <c r="AZ29" i="63"/>
  <c r="AS30" i="63"/>
  <c r="I146" i="105" s="1"/>
  <c r="AV30" i="63"/>
  <c r="F146" i="105" s="1"/>
  <c r="AZ30" i="63"/>
  <c r="AZ8" i="63"/>
  <c r="AA31" i="63"/>
  <c r="T31" i="63"/>
  <c r="AG7" i="63"/>
  <c r="AH7" i="63"/>
  <c r="AI7" i="63"/>
  <c r="AF7" i="63"/>
  <c r="T87" i="63" l="1"/>
  <c r="T115" i="63"/>
  <c r="T59" i="63"/>
  <c r="AC191" i="102"/>
  <c r="AC77" i="102" s="1"/>
  <c r="AC46" i="102" s="1"/>
  <c r="T32" i="63"/>
  <c r="AS31" i="63"/>
  <c r="I147" i="105" s="1"/>
  <c r="AV31" i="63"/>
  <c r="F147" i="105" s="1"/>
  <c r="AA32" i="63"/>
  <c r="AZ31" i="63"/>
  <c r="T88" i="63" l="1"/>
  <c r="T116" i="63"/>
  <c r="T60" i="63"/>
  <c r="AV32" i="63"/>
  <c r="F148" i="105" s="1"/>
  <c r="AD191" i="102"/>
  <c r="AD77" i="102" s="1"/>
  <c r="AD46" i="102" s="1"/>
  <c r="T33" i="63"/>
  <c r="AS32" i="63"/>
  <c r="I148" i="105" s="1"/>
  <c r="AA33" i="63"/>
  <c r="AZ32" i="63"/>
  <c r="T117" i="63" l="1"/>
  <c r="T89" i="63"/>
  <c r="T61" i="63"/>
  <c r="AZ33" i="63"/>
  <c r="AS33" i="63"/>
  <c r="I149" i="105" s="1"/>
  <c r="AE191" i="102"/>
  <c r="AE77" i="102" s="1"/>
  <c r="AE46" i="102" s="1"/>
  <c r="AV33" i="63"/>
  <c r="F149" i="105" s="1"/>
  <c r="N9" i="90" l="1"/>
  <c r="O9" i="90"/>
  <c r="N10" i="90"/>
  <c r="O10" i="90"/>
  <c r="N11" i="90"/>
  <c r="O11" i="90"/>
  <c r="N12" i="90"/>
  <c r="O12" i="90"/>
  <c r="N13" i="90"/>
  <c r="O13" i="90"/>
  <c r="N14" i="90"/>
  <c r="O14" i="90"/>
  <c r="N15" i="90"/>
  <c r="O15" i="90"/>
  <c r="N16" i="90"/>
  <c r="O16" i="90"/>
  <c r="N17" i="90"/>
  <c r="O17" i="90"/>
  <c r="N18" i="90"/>
  <c r="O18" i="90"/>
  <c r="N19" i="90"/>
  <c r="O19" i="90"/>
  <c r="N20" i="90"/>
  <c r="O20" i="90"/>
  <c r="N21" i="90"/>
  <c r="O21" i="90"/>
  <c r="N22" i="90"/>
  <c r="O22" i="90"/>
  <c r="N23" i="90"/>
  <c r="O23" i="90"/>
  <c r="N24" i="90"/>
  <c r="O24" i="90"/>
  <c r="N25" i="90"/>
  <c r="O25" i="90"/>
  <c r="N26" i="90"/>
  <c r="O26" i="90"/>
  <c r="N27" i="90"/>
  <c r="O27" i="90"/>
  <c r="N28" i="90"/>
  <c r="O28" i="90"/>
  <c r="N29" i="90"/>
  <c r="O29" i="90"/>
  <c r="N30" i="90"/>
  <c r="O30" i="90"/>
  <c r="N31" i="90"/>
  <c r="O31" i="90"/>
  <c r="N32" i="90"/>
  <c r="O32" i="90"/>
  <c r="N33" i="90"/>
  <c r="O33" i="90"/>
  <c r="O8" i="90"/>
  <c r="N8" i="90"/>
  <c r="O126" i="90"/>
  <c r="AM10" i="90" l="1"/>
  <c r="AM28" i="90"/>
  <c r="F233" i="105" s="1"/>
  <c r="AM16" i="90"/>
  <c r="F221" i="105" s="1"/>
  <c r="AM22" i="90"/>
  <c r="F227" i="105" s="1"/>
  <c r="AM33" i="90"/>
  <c r="F238" i="105" s="1"/>
  <c r="AM27" i="90"/>
  <c r="F232" i="105" s="1"/>
  <c r="AM21" i="90"/>
  <c r="F226" i="105" s="1"/>
  <c r="AM9" i="90"/>
  <c r="AM32" i="90"/>
  <c r="F237" i="105" s="1"/>
  <c r="AM26" i="90"/>
  <c r="F231" i="105" s="1"/>
  <c r="AM20" i="90"/>
  <c r="F225" i="105" s="1"/>
  <c r="AM14" i="90"/>
  <c r="F219" i="105" s="1"/>
  <c r="AM31" i="90"/>
  <c r="F236" i="105" s="1"/>
  <c r="AM25" i="90"/>
  <c r="F230" i="105" s="1"/>
  <c r="AM19" i="90"/>
  <c r="F224" i="105" s="1"/>
  <c r="AM13" i="90"/>
  <c r="F218" i="105" s="1"/>
  <c r="AM15" i="90"/>
  <c r="F220" i="105" s="1"/>
  <c r="O125" i="90"/>
  <c r="O127" i="90" s="1"/>
  <c r="AM30" i="90"/>
  <c r="F235" i="105" s="1"/>
  <c r="AM29" i="90"/>
  <c r="F234" i="105" s="1"/>
  <c r="AM23" i="90"/>
  <c r="F228" i="105" s="1"/>
  <c r="AM17" i="90"/>
  <c r="F222" i="105" s="1"/>
  <c r="AM11" i="90"/>
  <c r="F216" i="105" s="1"/>
  <c r="AM24" i="90"/>
  <c r="F229" i="105" s="1"/>
  <c r="AM18" i="90"/>
  <c r="F223" i="105" s="1"/>
  <c r="AM12" i="90"/>
  <c r="F217" i="105" s="1"/>
  <c r="AM8" i="90"/>
  <c r="N9" i="63" l="1"/>
  <c r="O9" i="63"/>
  <c r="N10" i="63"/>
  <c r="O10" i="63"/>
  <c r="N11" i="63"/>
  <c r="O11" i="63"/>
  <c r="N12" i="63"/>
  <c r="O12" i="63"/>
  <c r="N13" i="63"/>
  <c r="O13" i="63"/>
  <c r="N14" i="63"/>
  <c r="O14" i="63"/>
  <c r="N15" i="63"/>
  <c r="O15" i="63"/>
  <c r="N16" i="63"/>
  <c r="O16" i="63"/>
  <c r="N17" i="63"/>
  <c r="O17" i="63"/>
  <c r="N18" i="63"/>
  <c r="O18" i="63"/>
  <c r="N19" i="63"/>
  <c r="O19" i="63"/>
  <c r="N20" i="63"/>
  <c r="O20" i="63"/>
  <c r="N21" i="63"/>
  <c r="O21" i="63"/>
  <c r="N22" i="63"/>
  <c r="O22" i="63"/>
  <c r="N23" i="63"/>
  <c r="O23" i="63"/>
  <c r="N24" i="63"/>
  <c r="O24" i="63"/>
  <c r="N25" i="63"/>
  <c r="O25" i="63"/>
  <c r="N26" i="63"/>
  <c r="O26" i="63"/>
  <c r="N27" i="63"/>
  <c r="O27" i="63"/>
  <c r="N28" i="63"/>
  <c r="O28" i="63"/>
  <c r="N29" i="63"/>
  <c r="O29" i="63"/>
  <c r="N30" i="63"/>
  <c r="O30" i="63"/>
  <c r="N31" i="63"/>
  <c r="O31" i="63"/>
  <c r="N32" i="63"/>
  <c r="O32" i="63"/>
  <c r="N33" i="63"/>
  <c r="O33" i="63"/>
  <c r="O8" i="63"/>
  <c r="N8" i="63"/>
  <c r="AT8" i="63" l="1"/>
  <c r="AT25" i="63"/>
  <c r="D141" i="105" s="1"/>
  <c r="AT32" i="63"/>
  <c r="D148" i="105" s="1"/>
  <c r="AT19" i="63"/>
  <c r="D135" i="105" s="1"/>
  <c r="AT13" i="63"/>
  <c r="D129" i="105" s="1"/>
  <c r="AT31" i="63"/>
  <c r="D147" i="105" s="1"/>
  <c r="AT24" i="63"/>
  <c r="D140" i="105" s="1"/>
  <c r="AT29" i="63"/>
  <c r="D145" i="105" s="1"/>
  <c r="AT10" i="63"/>
  <c r="AT9" i="63"/>
  <c r="AT30" i="63"/>
  <c r="D146" i="105" s="1"/>
  <c r="AT23" i="63"/>
  <c r="D139" i="105" s="1"/>
  <c r="AT16" i="63"/>
  <c r="D132" i="105" s="1"/>
  <c r="AT27" i="63"/>
  <c r="D143" i="105" s="1"/>
  <c r="AT18" i="63"/>
  <c r="D134" i="105" s="1"/>
  <c r="AT11" i="63"/>
  <c r="D127" i="105" s="1"/>
  <c r="AT22" i="63"/>
  <c r="D138" i="105" s="1"/>
  <c r="AT21" i="63"/>
  <c r="D137" i="105" s="1"/>
  <c r="AT26" i="63"/>
  <c r="D142" i="105" s="1"/>
  <c r="AT20" i="63"/>
  <c r="D136" i="105" s="1"/>
  <c r="AT14" i="63"/>
  <c r="D130" i="105" s="1"/>
  <c r="AT12" i="63"/>
  <c r="D128" i="105" s="1"/>
  <c r="AT17" i="63"/>
  <c r="D133" i="105" s="1"/>
  <c r="AT28" i="63"/>
  <c r="D144" i="105" s="1"/>
  <c r="AT33" i="63"/>
  <c r="D149" i="105" s="1"/>
  <c r="AT15" i="63"/>
  <c r="D131" i="105" s="1"/>
  <c r="P33" i="90"/>
  <c r="P32" i="90"/>
  <c r="P31" i="90"/>
  <c r="P30" i="90"/>
  <c r="P29" i="90"/>
  <c r="P28" i="90"/>
  <c r="P27" i="90"/>
  <c r="P26" i="90"/>
  <c r="P25" i="90"/>
  <c r="P24" i="90"/>
  <c r="P23" i="90"/>
  <c r="P22" i="90"/>
  <c r="P21" i="90"/>
  <c r="P20" i="90"/>
  <c r="P19" i="90"/>
  <c r="P18" i="90"/>
  <c r="P17" i="90"/>
  <c r="P16" i="90"/>
  <c r="P15" i="90"/>
  <c r="P14" i="90"/>
  <c r="P13" i="90"/>
  <c r="P12" i="90"/>
  <c r="P11" i="90"/>
  <c r="P10" i="90"/>
  <c r="P9" i="90"/>
  <c r="P8" i="90"/>
  <c r="R33" i="63"/>
  <c r="Q33" i="63"/>
  <c r="R32" i="63"/>
  <c r="Q32" i="63"/>
  <c r="R31" i="63"/>
  <c r="Q31" i="63"/>
  <c r="R30" i="63"/>
  <c r="Q30" i="63"/>
  <c r="R29" i="63"/>
  <c r="Q29" i="63"/>
  <c r="R28" i="63"/>
  <c r="Q28" i="63"/>
  <c r="R27" i="63"/>
  <c r="Q27" i="63"/>
  <c r="R26" i="63"/>
  <c r="Q26" i="63"/>
  <c r="R25" i="63"/>
  <c r="Q25" i="63"/>
  <c r="R24" i="63"/>
  <c r="Q24" i="63"/>
  <c r="R23" i="63"/>
  <c r="Q23" i="63"/>
  <c r="R22" i="63"/>
  <c r="Q22" i="63"/>
  <c r="R21" i="63"/>
  <c r="Q21" i="63"/>
  <c r="R20" i="63"/>
  <c r="Q20" i="63"/>
  <c r="R19" i="63"/>
  <c r="Q19" i="63"/>
  <c r="R18" i="63"/>
  <c r="Q18" i="63"/>
  <c r="R17" i="63"/>
  <c r="Q17" i="63"/>
  <c r="R16" i="63"/>
  <c r="Q16" i="63"/>
  <c r="R15" i="63"/>
  <c r="Q15" i="63"/>
  <c r="R14" i="63"/>
  <c r="Q14" i="63"/>
  <c r="R13" i="63"/>
  <c r="Q13" i="63"/>
  <c r="R12" i="63"/>
  <c r="Q12" i="63"/>
  <c r="AL12" i="63" s="1"/>
  <c r="R11" i="63"/>
  <c r="Q11" i="63"/>
  <c r="AL11" i="63" s="1"/>
  <c r="R10" i="63"/>
  <c r="Q10" i="63"/>
  <c r="AL10" i="63" s="1"/>
  <c r="R9" i="63"/>
  <c r="Q9" i="63"/>
  <c r="AL9" i="63" s="1"/>
  <c r="R8" i="63"/>
  <c r="Q8" i="63"/>
  <c r="AF8" i="63" s="1"/>
  <c r="AL8" i="63" l="1"/>
  <c r="AU8" i="63"/>
  <c r="AN24" i="90"/>
  <c r="G229" i="105" s="1"/>
  <c r="AN10" i="90"/>
  <c r="AN22" i="90"/>
  <c r="G227" i="105" s="1"/>
  <c r="AN11" i="90"/>
  <c r="G216" i="105" s="1"/>
  <c r="AN23" i="90"/>
  <c r="G228" i="105" s="1"/>
  <c r="AN17" i="90"/>
  <c r="G222" i="105" s="1"/>
  <c r="AN12" i="90"/>
  <c r="G217" i="105" s="1"/>
  <c r="AN16" i="90"/>
  <c r="G221" i="105" s="1"/>
  <c r="AN28" i="90"/>
  <c r="G233" i="105" s="1"/>
  <c r="AN29" i="90"/>
  <c r="G234" i="105" s="1"/>
  <c r="AN18" i="90"/>
  <c r="G223" i="105" s="1"/>
  <c r="AN30" i="90"/>
  <c r="G235" i="105" s="1"/>
  <c r="AN19" i="90"/>
  <c r="G224" i="105" s="1"/>
  <c r="AN31" i="90"/>
  <c r="G236" i="105" s="1"/>
  <c r="AN8" i="90"/>
  <c r="AN20" i="90"/>
  <c r="G225" i="105" s="1"/>
  <c r="AN32" i="90"/>
  <c r="G237" i="105" s="1"/>
  <c r="AN9" i="90"/>
  <c r="AN21" i="90"/>
  <c r="G226" i="105" s="1"/>
  <c r="AN33" i="90"/>
  <c r="G238" i="105" s="1"/>
  <c r="AN13" i="90"/>
  <c r="G218" i="105" s="1"/>
  <c r="AN25" i="90"/>
  <c r="G230" i="105" s="1"/>
  <c r="AN14" i="90"/>
  <c r="G219" i="105" s="1"/>
  <c r="AN26" i="90"/>
  <c r="G231" i="105" s="1"/>
  <c r="AN15" i="90"/>
  <c r="G220" i="105" s="1"/>
  <c r="AN27" i="90"/>
  <c r="G232" i="105" s="1"/>
  <c r="AU9" i="63"/>
  <c r="AU15" i="63"/>
  <c r="E131" i="105" s="1"/>
  <c r="AU21" i="63"/>
  <c r="E137" i="105" s="1"/>
  <c r="AU27" i="63"/>
  <c r="E143" i="105" s="1"/>
  <c r="AU33" i="63"/>
  <c r="E149" i="105" s="1"/>
  <c r="AU22" i="63"/>
  <c r="E138" i="105" s="1"/>
  <c r="AU28" i="63"/>
  <c r="E144" i="105" s="1"/>
  <c r="AU14" i="63"/>
  <c r="E130" i="105" s="1"/>
  <c r="AU20" i="63"/>
  <c r="E136" i="105" s="1"/>
  <c r="AU26" i="63"/>
  <c r="E142" i="105" s="1"/>
  <c r="AU32" i="63"/>
  <c r="E148" i="105" s="1"/>
  <c r="AU10" i="63"/>
  <c r="AU11" i="63"/>
  <c r="E127" i="105" s="1"/>
  <c r="AU17" i="63"/>
  <c r="E133" i="105" s="1"/>
  <c r="AU23" i="63"/>
  <c r="E139" i="105" s="1"/>
  <c r="AU29" i="63"/>
  <c r="E145" i="105" s="1"/>
  <c r="AU16" i="63"/>
  <c r="E132" i="105" s="1"/>
  <c r="AU12" i="63"/>
  <c r="E128" i="105" s="1"/>
  <c r="AU18" i="63"/>
  <c r="E134" i="105" s="1"/>
  <c r="AU24" i="63"/>
  <c r="E140" i="105" s="1"/>
  <c r="AU30" i="63"/>
  <c r="E146" i="105" s="1"/>
  <c r="AU13" i="63"/>
  <c r="E129" i="105" s="1"/>
  <c r="AU19" i="63"/>
  <c r="E135" i="105" s="1"/>
  <c r="AU25" i="63"/>
  <c r="E141" i="105" s="1"/>
  <c r="AU31" i="63"/>
  <c r="E147" i="105" s="1"/>
  <c r="E36" i="90" l="1"/>
  <c r="H6" i="65" l="1"/>
  <c r="H7" i="65"/>
  <c r="H8" i="65"/>
  <c r="H9" i="65"/>
  <c r="H10" i="65"/>
  <c r="H11" i="65"/>
  <c r="H12" i="65"/>
  <c r="H13" i="65"/>
  <c r="H14" i="65"/>
  <c r="H15" i="65"/>
  <c r="H16" i="65"/>
  <c r="H17" i="65"/>
  <c r="H18" i="65"/>
  <c r="H19" i="65"/>
  <c r="H20" i="65"/>
  <c r="H21" i="65"/>
  <c r="H22" i="65"/>
  <c r="H23" i="65"/>
  <c r="H24" i="65"/>
  <c r="H25" i="65"/>
  <c r="H26" i="65"/>
  <c r="H27" i="65"/>
  <c r="H28" i="65"/>
  <c r="H29" i="65"/>
  <c r="H30" i="65"/>
  <c r="E6" i="65"/>
  <c r="E7" i="65"/>
  <c r="E8" i="65"/>
  <c r="E9" i="65"/>
  <c r="E10" i="65"/>
  <c r="E11" i="65"/>
  <c r="E12" i="65"/>
  <c r="E13" i="65"/>
  <c r="E14" i="65"/>
  <c r="E15" i="65"/>
  <c r="E16" i="65"/>
  <c r="E17" i="65"/>
  <c r="E18" i="65"/>
  <c r="E19" i="65"/>
  <c r="E20" i="65"/>
  <c r="E21" i="65"/>
  <c r="E22" i="65"/>
  <c r="E23" i="65"/>
  <c r="E24" i="65"/>
  <c r="E25" i="65"/>
  <c r="E26" i="65"/>
  <c r="E27" i="65"/>
  <c r="E28" i="65"/>
  <c r="E29" i="65"/>
  <c r="E30" i="65"/>
  <c r="H5" i="65"/>
  <c r="T122" i="63" l="1"/>
  <c r="T123" i="63"/>
  <c r="I114" i="65"/>
  <c r="I113" i="65"/>
  <c r="I112" i="65"/>
  <c r="I111" i="65"/>
  <c r="I110" i="65"/>
  <c r="I109" i="65"/>
  <c r="I108" i="65"/>
  <c r="I107" i="65"/>
  <c r="I106" i="65"/>
  <c r="I105" i="65"/>
  <c r="I104" i="65"/>
  <c r="I103" i="65"/>
  <c r="I102" i="65"/>
  <c r="I101" i="65"/>
  <c r="I100" i="65"/>
  <c r="I99" i="65"/>
  <c r="I98" i="65"/>
  <c r="I97" i="65"/>
  <c r="I96" i="65"/>
  <c r="I95" i="65"/>
  <c r="J96" i="65" s="1"/>
  <c r="I94" i="65"/>
  <c r="J95" i="65" s="1"/>
  <c r="I93" i="65"/>
  <c r="I92" i="65"/>
  <c r="I91" i="65"/>
  <c r="J92" i="65" s="1"/>
  <c r="I90" i="65"/>
  <c r="J91" i="65" s="1"/>
  <c r="I89" i="65"/>
  <c r="I86" i="65"/>
  <c r="I85" i="65"/>
  <c r="I84" i="65"/>
  <c r="I83" i="65"/>
  <c r="I82" i="65"/>
  <c r="I81" i="65"/>
  <c r="I80" i="65"/>
  <c r="I79" i="65"/>
  <c r="I78" i="65"/>
  <c r="I77" i="65"/>
  <c r="I76" i="65"/>
  <c r="I75" i="65"/>
  <c r="I74" i="65"/>
  <c r="I73" i="65"/>
  <c r="I72" i="65"/>
  <c r="I71" i="65"/>
  <c r="I70" i="65"/>
  <c r="I69" i="65"/>
  <c r="I68" i="65"/>
  <c r="I67" i="65"/>
  <c r="J68" i="65" s="1"/>
  <c r="I66" i="65"/>
  <c r="J67" i="65" s="1"/>
  <c r="I65" i="65"/>
  <c r="I64" i="65"/>
  <c r="I63" i="65"/>
  <c r="I62" i="65"/>
  <c r="I61" i="65"/>
  <c r="I34" i="65"/>
  <c r="J35" i="65" s="1"/>
  <c r="I35" i="65"/>
  <c r="J36" i="65" s="1"/>
  <c r="I36" i="65"/>
  <c r="J37" i="65" s="1"/>
  <c r="I37" i="65"/>
  <c r="J38" i="65" s="1"/>
  <c r="I39" i="65"/>
  <c r="J40" i="65" s="1"/>
  <c r="I40" i="65"/>
  <c r="J41" i="65" s="1"/>
  <c r="I41" i="65"/>
  <c r="J42" i="65" s="1"/>
  <c r="I42" i="65"/>
  <c r="J43" i="65" s="1"/>
  <c r="I43" i="65"/>
  <c r="J44" i="65" s="1"/>
  <c r="I44" i="65"/>
  <c r="J45" i="65" s="1"/>
  <c r="I45" i="65"/>
  <c r="J46" i="65" s="1"/>
  <c r="I46" i="65"/>
  <c r="J47" i="65" s="1"/>
  <c r="I47" i="65"/>
  <c r="J48" i="65" s="1"/>
  <c r="I48" i="65"/>
  <c r="J49" i="65" s="1"/>
  <c r="I49" i="65"/>
  <c r="J50" i="65" s="1"/>
  <c r="I50" i="65"/>
  <c r="J51" i="65" s="1"/>
  <c r="I51" i="65"/>
  <c r="J52" i="65" s="1"/>
  <c r="I52" i="65"/>
  <c r="J53" i="65" s="1"/>
  <c r="I53" i="65"/>
  <c r="J54" i="65" s="1"/>
  <c r="I54" i="65"/>
  <c r="J55" i="65" s="1"/>
  <c r="I55" i="65"/>
  <c r="J56" i="65" s="1"/>
  <c r="I56" i="65"/>
  <c r="J57" i="65" s="1"/>
  <c r="I57" i="65"/>
  <c r="J58" i="65" s="1"/>
  <c r="I58" i="65"/>
  <c r="D34" i="65"/>
  <c r="D35" i="65"/>
  <c r="D36" i="65"/>
  <c r="D37" i="65"/>
  <c r="D38" i="65"/>
  <c r="D39" i="65"/>
  <c r="D40" i="65"/>
  <c r="D41" i="65"/>
  <c r="D70" i="65"/>
  <c r="D43" i="65"/>
  <c r="D44" i="65"/>
  <c r="D45" i="65"/>
  <c r="D46" i="65"/>
  <c r="D47" i="65"/>
  <c r="D48" i="65"/>
  <c r="D49" i="65"/>
  <c r="D50" i="65"/>
  <c r="D51" i="65"/>
  <c r="D52" i="65"/>
  <c r="D53" i="65"/>
  <c r="D54" i="65"/>
  <c r="D55" i="65"/>
  <c r="D56" i="65"/>
  <c r="D57" i="65"/>
  <c r="D58" i="65"/>
  <c r="D86" i="65" s="1"/>
  <c r="D114" i="65" s="1"/>
  <c r="D33" i="65"/>
  <c r="D85" i="65" l="1"/>
  <c r="D73" i="65"/>
  <c r="J34" i="65"/>
  <c r="J33" i="65" s="1"/>
  <c r="J73" i="65"/>
  <c r="J85" i="65"/>
  <c r="Q85" i="65" s="1"/>
  <c r="J99" i="65"/>
  <c r="Q99" i="65" s="1"/>
  <c r="J111" i="65"/>
  <c r="Q111" i="65" s="1"/>
  <c r="D74" i="65"/>
  <c r="D62" i="65"/>
  <c r="J72" i="65"/>
  <c r="Q72" i="65" s="1"/>
  <c r="J84" i="65"/>
  <c r="Q84" i="65" s="1"/>
  <c r="J98" i="65"/>
  <c r="Q98" i="65" s="1"/>
  <c r="J110" i="65"/>
  <c r="Q110" i="65" s="1"/>
  <c r="D84" i="65"/>
  <c r="D72" i="65"/>
  <c r="J62" i="65"/>
  <c r="Q73" i="65"/>
  <c r="J74" i="65"/>
  <c r="Q74" i="65" s="1"/>
  <c r="J86" i="65"/>
  <c r="Q86" i="65" s="1"/>
  <c r="J100" i="65"/>
  <c r="Q100" i="65" s="1"/>
  <c r="J112" i="65"/>
  <c r="Q112" i="65" s="1"/>
  <c r="D83" i="65"/>
  <c r="D111" i="65" s="1"/>
  <c r="D71" i="65"/>
  <c r="J63" i="65"/>
  <c r="Q63" i="65" s="1"/>
  <c r="J75" i="65"/>
  <c r="Q75" i="65" s="1"/>
  <c r="J101" i="65"/>
  <c r="Q101" i="65" s="1"/>
  <c r="J113" i="65"/>
  <c r="Q113" i="65" s="1"/>
  <c r="D82" i="65"/>
  <c r="D98" i="65"/>
  <c r="J64" i="65"/>
  <c r="Q64" i="65" s="1"/>
  <c r="J76" i="65"/>
  <c r="Q76" i="65" s="1"/>
  <c r="J90" i="65"/>
  <c r="J102" i="65"/>
  <c r="Q102" i="65" s="1"/>
  <c r="J114" i="65"/>
  <c r="Q114" i="65" s="1"/>
  <c r="D81" i="65"/>
  <c r="D69" i="65"/>
  <c r="J65" i="65"/>
  <c r="J77" i="65"/>
  <c r="Q77" i="65" s="1"/>
  <c r="J103" i="65"/>
  <c r="Q103" i="65" s="1"/>
  <c r="D80" i="65"/>
  <c r="D68" i="65"/>
  <c r="Q65" i="65"/>
  <c r="J66" i="65"/>
  <c r="J78" i="65"/>
  <c r="Q78" i="65" s="1"/>
  <c r="J104" i="65"/>
  <c r="Q104" i="65" s="1"/>
  <c r="D79" i="65"/>
  <c r="D67" i="65"/>
  <c r="J79" i="65"/>
  <c r="Q79" i="65" s="1"/>
  <c r="Q92" i="65"/>
  <c r="J93" i="65"/>
  <c r="J105" i="65"/>
  <c r="Q105" i="65" s="1"/>
  <c r="D76" i="65"/>
  <c r="D64" i="65"/>
  <c r="J70" i="65"/>
  <c r="Q70" i="65" s="1"/>
  <c r="J82" i="65"/>
  <c r="Q82" i="65" s="1"/>
  <c r="J108" i="65"/>
  <c r="Q108" i="65" s="1"/>
  <c r="D61" i="65"/>
  <c r="D63" i="65"/>
  <c r="J71" i="65"/>
  <c r="Q71" i="65" s="1"/>
  <c r="J83" i="65"/>
  <c r="Q83" i="65" s="1"/>
  <c r="Q96" i="65"/>
  <c r="J97" i="65"/>
  <c r="Q97" i="65" s="1"/>
  <c r="J109" i="65"/>
  <c r="Q109" i="65" s="1"/>
  <c r="D66" i="65"/>
  <c r="J80" i="65"/>
  <c r="Q80" i="65" s="1"/>
  <c r="J94" i="65"/>
  <c r="Q94" i="65" s="1"/>
  <c r="J106" i="65"/>
  <c r="Q106" i="65" s="1"/>
  <c r="D77" i="65"/>
  <c r="Q68" i="65"/>
  <c r="J69" i="65"/>
  <c r="Q69" i="65" s="1"/>
  <c r="J81" i="65"/>
  <c r="Q81" i="65" s="1"/>
  <c r="J107" i="65"/>
  <c r="Q107" i="65" s="1"/>
  <c r="D75" i="65"/>
  <c r="Q67" i="65"/>
  <c r="Q95" i="65"/>
  <c r="AA76" i="63"/>
  <c r="S76" i="63"/>
  <c r="Q76" i="90"/>
  <c r="AA80" i="63"/>
  <c r="S80" i="63"/>
  <c r="Q80" i="90"/>
  <c r="AA112" i="63"/>
  <c r="Q112" i="90"/>
  <c r="S112" i="63"/>
  <c r="R12" i="80"/>
  <c r="AA51" i="63"/>
  <c r="S51" i="63"/>
  <c r="Q51" i="90"/>
  <c r="Q89" i="90"/>
  <c r="AA89" i="63"/>
  <c r="S89" i="63"/>
  <c r="Q78" i="90"/>
  <c r="S78" i="63"/>
  <c r="AA78" i="63"/>
  <c r="S104" i="63"/>
  <c r="Q104" i="90"/>
  <c r="AA104" i="63"/>
  <c r="S12" i="80"/>
  <c r="S52" i="63"/>
  <c r="Q52" i="90"/>
  <c r="AA52" i="63"/>
  <c r="W12" i="80"/>
  <c r="AA56" i="63"/>
  <c r="Q56" i="90"/>
  <c r="S56" i="63"/>
  <c r="AA79" i="63"/>
  <c r="Q79" i="90"/>
  <c r="S79" i="63"/>
  <c r="S106" i="63"/>
  <c r="Q106" i="90"/>
  <c r="AA106" i="63"/>
  <c r="AA48" i="63"/>
  <c r="O12" i="80"/>
  <c r="S48" i="63"/>
  <c r="Q48" i="90"/>
  <c r="Q12" i="80"/>
  <c r="Q50" i="90"/>
  <c r="AA50" i="63"/>
  <c r="S50" i="63"/>
  <c r="AA108" i="63"/>
  <c r="Q108" i="90"/>
  <c r="S108" i="63"/>
  <c r="S84" i="63"/>
  <c r="Q84" i="90"/>
  <c r="AA84" i="63"/>
  <c r="Q107" i="90"/>
  <c r="S107" i="63"/>
  <c r="AA107" i="63"/>
  <c r="AA12" i="80"/>
  <c r="Q60" i="90"/>
  <c r="S60" i="63"/>
  <c r="AA60" i="63"/>
  <c r="S71" i="63"/>
  <c r="AA71" i="63"/>
  <c r="Q71" i="90"/>
  <c r="Q81" i="90"/>
  <c r="S81" i="63"/>
  <c r="AA81" i="63"/>
  <c r="Q73" i="90"/>
  <c r="AA73" i="63"/>
  <c r="S73" i="63"/>
  <c r="S111" i="63"/>
  <c r="Q111" i="90"/>
  <c r="AA111" i="63"/>
  <c r="Q88" i="90"/>
  <c r="S88" i="63"/>
  <c r="AA88" i="63"/>
  <c r="T12" i="80"/>
  <c r="S53" i="63"/>
  <c r="Q53" i="90"/>
  <c r="AA53" i="63"/>
  <c r="AA101" i="63"/>
  <c r="Q101" i="90"/>
  <c r="S101" i="63"/>
  <c r="V12" i="80"/>
  <c r="Q55" i="90"/>
  <c r="S55" i="63"/>
  <c r="AA55" i="63"/>
  <c r="L12" i="80"/>
  <c r="Q45" i="90"/>
  <c r="S45" i="63"/>
  <c r="AA45" i="63"/>
  <c r="AA83" i="63"/>
  <c r="S83" i="63"/>
  <c r="Q83" i="90"/>
  <c r="AA99" i="63"/>
  <c r="S99" i="63"/>
  <c r="Q99" i="90"/>
  <c r="S98" i="63"/>
  <c r="AA98" i="63"/>
  <c r="Q98" i="90"/>
  <c r="Q114" i="90"/>
  <c r="S114" i="63"/>
  <c r="AA114" i="63"/>
  <c r="Q72" i="90"/>
  <c r="S72" i="63"/>
  <c r="AA72" i="63"/>
  <c r="Y12" i="80"/>
  <c r="AA58" i="63"/>
  <c r="Q58" i="90"/>
  <c r="S58" i="63"/>
  <c r="S100" i="63"/>
  <c r="Q100" i="90"/>
  <c r="AA100" i="63"/>
  <c r="Q116" i="90"/>
  <c r="S116" i="63"/>
  <c r="AA116" i="63"/>
  <c r="S109" i="63"/>
  <c r="AA109" i="63"/>
  <c r="Q109" i="90"/>
  <c r="Q77" i="90"/>
  <c r="AA77" i="63"/>
  <c r="S77" i="63"/>
  <c r="S113" i="63"/>
  <c r="Q113" i="90"/>
  <c r="AA113" i="63"/>
  <c r="S70" i="63"/>
  <c r="Q70" i="90"/>
  <c r="AA70" i="63"/>
  <c r="Q105" i="90"/>
  <c r="AA105" i="63"/>
  <c r="S105" i="63"/>
  <c r="X12" i="80"/>
  <c r="AA57" i="63"/>
  <c r="Q57" i="90"/>
  <c r="S57" i="63"/>
  <c r="I12" i="80"/>
  <c r="AA42" i="63"/>
  <c r="S42" i="63"/>
  <c r="Q42" i="90"/>
  <c r="S86" i="63"/>
  <c r="Q86" i="90"/>
  <c r="AA86" i="63"/>
  <c r="K12" i="80"/>
  <c r="AA44" i="63"/>
  <c r="S44" i="63"/>
  <c r="Q44" i="90"/>
  <c r="J12" i="80"/>
  <c r="AA43" i="63"/>
  <c r="Q43" i="90"/>
  <c r="S43" i="63"/>
  <c r="P12" i="80"/>
  <c r="S49" i="63"/>
  <c r="Q49" i="90"/>
  <c r="AA49" i="63"/>
  <c r="AA85" i="63"/>
  <c r="Q85" i="90"/>
  <c r="S85" i="63"/>
  <c r="Q117" i="90"/>
  <c r="AA117" i="63"/>
  <c r="S117" i="63"/>
  <c r="S102" i="63"/>
  <c r="Q102" i="90"/>
  <c r="AA102" i="63"/>
  <c r="S54" i="63"/>
  <c r="U12" i="80"/>
  <c r="AA54" i="63"/>
  <c r="Q54" i="90"/>
  <c r="Q75" i="90"/>
  <c r="S75" i="63"/>
  <c r="AA75" i="63"/>
  <c r="Q115" i="90"/>
  <c r="AA115" i="63"/>
  <c r="S115" i="63"/>
  <c r="M12" i="80"/>
  <c r="S46" i="63"/>
  <c r="Q46" i="90"/>
  <c r="AA46" i="63"/>
  <c r="Q82" i="90"/>
  <c r="AA82" i="63"/>
  <c r="S82" i="63"/>
  <c r="AA103" i="63"/>
  <c r="Q103" i="90"/>
  <c r="S103" i="63"/>
  <c r="Q87" i="90"/>
  <c r="S87" i="63"/>
  <c r="AA87" i="63"/>
  <c r="AB12" i="80"/>
  <c r="Q61" i="90"/>
  <c r="AA61" i="63"/>
  <c r="S61" i="63"/>
  <c r="S74" i="63"/>
  <c r="Q74" i="90"/>
  <c r="AA74" i="63"/>
  <c r="S110" i="63"/>
  <c r="Q110" i="90"/>
  <c r="AA110" i="63"/>
  <c r="N12" i="80"/>
  <c r="AA47" i="63"/>
  <c r="S47" i="63"/>
  <c r="Q47" i="90"/>
  <c r="Z12" i="80"/>
  <c r="Q59" i="90"/>
  <c r="AA59" i="63"/>
  <c r="S59" i="63"/>
  <c r="T124" i="63"/>
  <c r="I29" i="65"/>
  <c r="I16" i="65"/>
  <c r="I27" i="65"/>
  <c r="I15" i="65"/>
  <c r="Q56" i="65"/>
  <c r="I28" i="65"/>
  <c r="I26" i="65"/>
  <c r="I14" i="65"/>
  <c r="I25" i="65"/>
  <c r="I13" i="65"/>
  <c r="I22" i="65"/>
  <c r="I9" i="65"/>
  <c r="Q91" i="65"/>
  <c r="I24" i="65"/>
  <c r="I12" i="65"/>
  <c r="I23" i="65"/>
  <c r="I11" i="65"/>
  <c r="I10" i="65"/>
  <c r="I21" i="65"/>
  <c r="I20" i="65"/>
  <c r="I8" i="65"/>
  <c r="I5" i="65"/>
  <c r="I19" i="65"/>
  <c r="I7" i="65"/>
  <c r="I30" i="65"/>
  <c r="I18" i="65"/>
  <c r="I6" i="65"/>
  <c r="I17" i="65"/>
  <c r="D65" i="65"/>
  <c r="D78" i="65"/>
  <c r="D99" i="65"/>
  <c r="D110" i="65"/>
  <c r="D112" i="65"/>
  <c r="D100" i="65"/>
  <c r="J9" i="65" l="1"/>
  <c r="Q90" i="65"/>
  <c r="J89" i="65"/>
  <c r="Q62" i="65"/>
  <c r="J61" i="65"/>
  <c r="P33" i="65"/>
  <c r="R56" i="65" s="1"/>
  <c r="Q33" i="65"/>
  <c r="AD19" i="103"/>
  <c r="Q93" i="65"/>
  <c r="D105" i="65"/>
  <c r="D96" i="65"/>
  <c r="D97" i="65"/>
  <c r="G11" i="105" a="1"/>
  <c r="G11" i="105" s="1"/>
  <c r="D95" i="65"/>
  <c r="D108" i="65"/>
  <c r="D109" i="65"/>
  <c r="D103" i="65"/>
  <c r="G17" i="105" a="1"/>
  <c r="G17" i="105" s="1"/>
  <c r="D92" i="65"/>
  <c r="D107" i="65"/>
  <c r="D91" i="65"/>
  <c r="D104" i="65"/>
  <c r="G18" i="105" a="1"/>
  <c r="G18" i="105" s="1"/>
  <c r="D90" i="65"/>
  <c r="D94" i="65"/>
  <c r="D89" i="65"/>
  <c r="D102" i="65"/>
  <c r="D101" i="65"/>
  <c r="D113" i="65"/>
  <c r="G27" i="105" s="1" a="1"/>
  <c r="G27" i="105" s="1"/>
  <c r="Q66" i="65"/>
  <c r="G14" i="105" a="1"/>
  <c r="G14" i="105" s="1"/>
  <c r="G12" i="105" a="1"/>
  <c r="G12" i="105" s="1"/>
  <c r="G21" i="105" a="1"/>
  <c r="G21" i="105" s="1"/>
  <c r="G26" i="105" a="1"/>
  <c r="G26" i="105" s="1"/>
  <c r="G16" i="105" a="1"/>
  <c r="G16" i="105" s="1"/>
  <c r="G9" i="105" a="1"/>
  <c r="G9" i="105" s="1"/>
  <c r="Q28" i="65"/>
  <c r="E266" i="105" s="1"/>
  <c r="J28" i="65"/>
  <c r="Q47" i="65"/>
  <c r="J19" i="65"/>
  <c r="Q41" i="65"/>
  <c r="J13" i="65"/>
  <c r="Q38" i="65"/>
  <c r="J10" i="65"/>
  <c r="Q53" i="65"/>
  <c r="J25" i="65"/>
  <c r="Q55" i="65"/>
  <c r="R55" i="65" s="1"/>
  <c r="J27" i="65"/>
  <c r="Q46" i="65"/>
  <c r="J18" i="65"/>
  <c r="Q36" i="65"/>
  <c r="J8" i="65"/>
  <c r="Q44" i="65"/>
  <c r="J16" i="65"/>
  <c r="Q45" i="65"/>
  <c r="J17" i="65"/>
  <c r="Q52" i="65"/>
  <c r="J24" i="65"/>
  <c r="Q43" i="65"/>
  <c r="J15" i="65"/>
  <c r="G8" i="105" a="1"/>
  <c r="G8" i="105" s="1"/>
  <c r="J11" i="65"/>
  <c r="Q37" i="65"/>
  <c r="Q51" i="65"/>
  <c r="J23" i="65"/>
  <c r="Q50" i="65"/>
  <c r="J22" i="65"/>
  <c r="Q42" i="65"/>
  <c r="J14" i="65"/>
  <c r="Q54" i="65"/>
  <c r="J26" i="65"/>
  <c r="Q35" i="65"/>
  <c r="J7" i="65"/>
  <c r="Q49" i="65"/>
  <c r="J21" i="65"/>
  <c r="Q40" i="65"/>
  <c r="J12" i="65"/>
  <c r="G20" i="105" a="1"/>
  <c r="G20" i="105" s="1"/>
  <c r="Q34" i="65"/>
  <c r="J6" i="65"/>
  <c r="G23" i="105" a="1"/>
  <c r="G23" i="105" s="1"/>
  <c r="Q58" i="65"/>
  <c r="J30" i="65"/>
  <c r="Q48" i="65"/>
  <c r="J20" i="65"/>
  <c r="Q57" i="65"/>
  <c r="J29" i="65"/>
  <c r="D106" i="65"/>
  <c r="D93" i="65"/>
  <c r="G7" i="105" s="1" a="1"/>
  <c r="G7" i="105" s="1"/>
  <c r="S33" i="65" l="1"/>
  <c r="P61" i="65"/>
  <c r="J5" i="65"/>
  <c r="Q61" i="65"/>
  <c r="R33" i="65"/>
  <c r="R66" i="65"/>
  <c r="Q89" i="65"/>
  <c r="P89" i="65"/>
  <c r="R93" i="65" s="1"/>
  <c r="AD18" i="103"/>
  <c r="F170" i="105"/>
  <c r="F169" i="105"/>
  <c r="K135" i="105"/>
  <c r="G13" i="105" a="1"/>
  <c r="G13" i="105" s="1"/>
  <c r="Z47" i="102"/>
  <c r="G22" i="105" a="1"/>
  <c r="G22" i="105" s="1"/>
  <c r="K137" i="105"/>
  <c r="G15" i="105" a="1"/>
  <c r="G15" i="105" s="1"/>
  <c r="T38" i="103"/>
  <c r="G25" i="105" a="1"/>
  <c r="G25" i="105" s="1"/>
  <c r="T37" i="103"/>
  <c r="G24" i="105" a="1"/>
  <c r="G24" i="105" s="1"/>
  <c r="N47" i="102"/>
  <c r="G10" i="105" a="1"/>
  <c r="G10" i="105" s="1"/>
  <c r="T23" i="103"/>
  <c r="K132" i="105"/>
  <c r="AB47" i="102"/>
  <c r="K146" i="105"/>
  <c r="AC47" i="102"/>
  <c r="K147" i="105"/>
  <c r="T28" i="103"/>
  <c r="K144" i="105"/>
  <c r="S47" i="102"/>
  <c r="T26" i="103"/>
  <c r="Q47" i="102"/>
  <c r="T35" i="103"/>
  <c r="H47" i="102"/>
  <c r="K139" i="105"/>
  <c r="U47" i="102"/>
  <c r="T30" i="103"/>
  <c r="I47" i="102"/>
  <c r="K129" i="105"/>
  <c r="K47" i="102"/>
  <c r="T20" i="103"/>
  <c r="K140" i="105"/>
  <c r="V47" i="102"/>
  <c r="T31" i="103"/>
  <c r="K138" i="105"/>
  <c r="T47" i="102"/>
  <c r="T29" i="103"/>
  <c r="K145" i="105"/>
  <c r="AA47" i="102"/>
  <c r="T36" i="103"/>
  <c r="K131" i="105"/>
  <c r="F160" i="105" s="1"/>
  <c r="M47" i="102"/>
  <c r="T22" i="103"/>
  <c r="K130" i="105"/>
  <c r="F159" i="105" s="1"/>
  <c r="L47" i="102"/>
  <c r="T21" i="103"/>
  <c r="K149" i="105"/>
  <c r="AE47" i="102"/>
  <c r="T40" i="103"/>
  <c r="K148" i="105"/>
  <c r="AD47" i="102"/>
  <c r="T39" i="103"/>
  <c r="K143" i="105"/>
  <c r="Y47" i="102"/>
  <c r="T34" i="103"/>
  <c r="K134" i="105"/>
  <c r="P47" i="102"/>
  <c r="T25" i="103"/>
  <c r="K142" i="105"/>
  <c r="X47" i="102"/>
  <c r="T33" i="103"/>
  <c r="K133" i="105"/>
  <c r="O47" i="102"/>
  <c r="T24" i="103"/>
  <c r="K136" i="105"/>
  <c r="R47" i="102"/>
  <c r="T27" i="103"/>
  <c r="AC115" i="90"/>
  <c r="AG115" i="90" s="1"/>
  <c r="W112" i="65" s="1"/>
  <c r="AD40" i="103"/>
  <c r="AD21" i="103"/>
  <c r="AD23" i="103"/>
  <c r="AD29" i="103"/>
  <c r="AD36" i="103"/>
  <c r="AD24" i="103"/>
  <c r="AD25" i="103"/>
  <c r="AD37" i="103"/>
  <c r="AD38" i="103"/>
  <c r="AD22" i="103"/>
  <c r="AD35" i="103"/>
  <c r="AD32" i="103"/>
  <c r="AD27" i="103"/>
  <c r="AD28" i="103"/>
  <c r="AD34" i="103"/>
  <c r="AD20" i="103"/>
  <c r="AD39" i="103"/>
  <c r="AD33" i="103"/>
  <c r="AD31" i="103"/>
  <c r="AD30" i="103"/>
  <c r="AD26" i="103"/>
  <c r="Q7" i="65"/>
  <c r="R35" i="65"/>
  <c r="Q6" i="65"/>
  <c r="R34" i="65"/>
  <c r="Q18" i="65"/>
  <c r="E256" i="105" s="1"/>
  <c r="R46" i="65"/>
  <c r="Q14" i="65"/>
  <c r="E252" i="105" s="1"/>
  <c r="R42" i="65"/>
  <c r="Q22" i="65"/>
  <c r="E260" i="105" s="1"/>
  <c r="R50" i="65"/>
  <c r="Q25" i="65"/>
  <c r="E263" i="105" s="1"/>
  <c r="R53" i="65"/>
  <c r="Q9" i="65"/>
  <c r="E247" i="105" s="1"/>
  <c r="R37" i="65"/>
  <c r="Q12" i="65"/>
  <c r="E250" i="105" s="1"/>
  <c r="R40" i="65"/>
  <c r="Q24" i="65"/>
  <c r="E262" i="105" s="1"/>
  <c r="R52" i="65"/>
  <c r="Q29" i="65"/>
  <c r="E267" i="105" s="1"/>
  <c r="R57" i="65"/>
  <c r="Q21" i="65"/>
  <c r="E259" i="105" s="1"/>
  <c r="R49" i="65"/>
  <c r="Q17" i="65"/>
  <c r="E255" i="105" s="1"/>
  <c r="R45" i="65"/>
  <c r="Q20" i="65"/>
  <c r="E258" i="105" s="1"/>
  <c r="R48" i="65"/>
  <c r="Q30" i="65"/>
  <c r="E268" i="105" s="1"/>
  <c r="R58" i="65"/>
  <c r="Q19" i="65"/>
  <c r="E257" i="105" s="1"/>
  <c r="R47" i="65"/>
  <c r="Q15" i="65"/>
  <c r="E253" i="105" s="1"/>
  <c r="R43" i="65"/>
  <c r="Q23" i="65"/>
  <c r="E261" i="105" s="1"/>
  <c r="R51" i="65"/>
  <c r="Q16" i="65"/>
  <c r="E254" i="105" s="1"/>
  <c r="R44" i="65"/>
  <c r="Q26" i="65"/>
  <c r="E264" i="105" s="1"/>
  <c r="R54" i="65"/>
  <c r="Q11" i="65"/>
  <c r="E249" i="105" s="1"/>
  <c r="R39" i="65"/>
  <c r="Q8" i="65"/>
  <c r="E246" i="105" s="1"/>
  <c r="R36" i="65"/>
  <c r="Q13" i="65"/>
  <c r="E251" i="105" s="1"/>
  <c r="R41" i="65"/>
  <c r="Q10" i="65"/>
  <c r="E248" i="105" s="1"/>
  <c r="R38" i="65"/>
  <c r="Q27" i="65"/>
  <c r="E265" i="105" s="1"/>
  <c r="AB126" i="90"/>
  <c r="P33" i="63"/>
  <c r="AE190" i="102" s="1"/>
  <c r="AE76" i="102" s="1"/>
  <c r="AE45" i="102" s="1"/>
  <c r="P32" i="63"/>
  <c r="AD190" i="102" s="1"/>
  <c r="AD76" i="102" s="1"/>
  <c r="AD45" i="102" s="1"/>
  <c r="P31" i="63"/>
  <c r="AC190" i="102" s="1"/>
  <c r="AC76" i="102" s="1"/>
  <c r="AC45" i="102" s="1"/>
  <c r="P30" i="63"/>
  <c r="AB190" i="102" s="1"/>
  <c r="AB76" i="102" s="1"/>
  <c r="AB45" i="102" s="1"/>
  <c r="P29" i="63"/>
  <c r="AA190" i="102" s="1"/>
  <c r="AA76" i="102" s="1"/>
  <c r="AA45" i="102" s="1"/>
  <c r="P27" i="63"/>
  <c r="Y190" i="102" s="1"/>
  <c r="Y76" i="102" s="1"/>
  <c r="Y45" i="102" s="1"/>
  <c r="P26" i="63"/>
  <c r="X190" i="102" s="1"/>
  <c r="X76" i="102" s="1"/>
  <c r="X45" i="102" s="1"/>
  <c r="P25" i="63"/>
  <c r="W190" i="102" s="1"/>
  <c r="W76" i="102" s="1"/>
  <c r="W45" i="102" s="1"/>
  <c r="P24" i="63"/>
  <c r="V190" i="102" s="1"/>
  <c r="V76" i="102" s="1"/>
  <c r="V45" i="102" s="1"/>
  <c r="P23" i="63"/>
  <c r="U190" i="102" s="1"/>
  <c r="U76" i="102" s="1"/>
  <c r="U45" i="102" s="1"/>
  <c r="P22" i="63"/>
  <c r="T190" i="102" s="1"/>
  <c r="T76" i="102" s="1"/>
  <c r="T45" i="102" s="1"/>
  <c r="P19" i="63"/>
  <c r="Q190" i="102" s="1"/>
  <c r="Q76" i="102" s="1"/>
  <c r="Q45" i="102" s="1"/>
  <c r="P18" i="63"/>
  <c r="P190" i="102" s="1"/>
  <c r="P76" i="102" s="1"/>
  <c r="P45" i="102" s="1"/>
  <c r="P17" i="63"/>
  <c r="O190" i="102" s="1"/>
  <c r="O76" i="102" s="1"/>
  <c r="O45" i="102" s="1"/>
  <c r="P16" i="63"/>
  <c r="N190" i="102" s="1"/>
  <c r="N76" i="102" s="1"/>
  <c r="N45" i="102" s="1"/>
  <c r="P15" i="63"/>
  <c r="M190" i="102" s="1"/>
  <c r="M76" i="102" s="1"/>
  <c r="M45" i="102" s="1"/>
  <c r="P13" i="63"/>
  <c r="K190" i="102" s="1"/>
  <c r="K76" i="102" s="1"/>
  <c r="K45" i="102" s="1"/>
  <c r="P12" i="63"/>
  <c r="J190" i="102" s="1"/>
  <c r="J76" i="102" s="1"/>
  <c r="J45" i="102" s="1"/>
  <c r="P10" i="63"/>
  <c r="H190" i="102" s="1"/>
  <c r="H76" i="102" s="1"/>
  <c r="H45" i="102" s="1"/>
  <c r="P9" i="63"/>
  <c r="P8" i="63"/>
  <c r="AB9" i="90"/>
  <c r="AB10" i="90"/>
  <c r="AB11" i="90"/>
  <c r="E188" i="105" s="1"/>
  <c r="G188" i="105" s="1"/>
  <c r="J216" i="105" s="1"/>
  <c r="AB12" i="90"/>
  <c r="E189" i="105" s="1"/>
  <c r="G189" i="105" s="1"/>
  <c r="J217" i="105" s="1"/>
  <c r="AB13" i="90"/>
  <c r="E190" i="105" s="1"/>
  <c r="G190" i="105" s="1"/>
  <c r="J218" i="105" s="1"/>
  <c r="AB14" i="90"/>
  <c r="E191" i="105" s="1"/>
  <c r="G191" i="105" s="1"/>
  <c r="J219" i="105" s="1"/>
  <c r="AB15" i="90"/>
  <c r="E192" i="105" s="1"/>
  <c r="G192" i="105" s="1"/>
  <c r="J220" i="105" s="1"/>
  <c r="AB16" i="90"/>
  <c r="E193" i="105" s="1"/>
  <c r="G193" i="105" s="1"/>
  <c r="J221" i="105" s="1"/>
  <c r="AB17" i="90"/>
  <c r="E194" i="105" s="1"/>
  <c r="G194" i="105" s="1"/>
  <c r="J222" i="105" s="1"/>
  <c r="AB18" i="90"/>
  <c r="E195" i="105" s="1"/>
  <c r="G195" i="105" s="1"/>
  <c r="J223" i="105" s="1"/>
  <c r="AB19" i="90"/>
  <c r="E196" i="105" s="1"/>
  <c r="G196" i="105" s="1"/>
  <c r="J224" i="105" s="1"/>
  <c r="AB20" i="90"/>
  <c r="E197" i="105" s="1"/>
  <c r="G197" i="105" s="1"/>
  <c r="J225" i="105" s="1"/>
  <c r="AB21" i="90"/>
  <c r="E198" i="105" s="1"/>
  <c r="G198" i="105" s="1"/>
  <c r="J226" i="105" s="1"/>
  <c r="AB22" i="90"/>
  <c r="E199" i="105" s="1"/>
  <c r="G199" i="105" s="1"/>
  <c r="J227" i="105" s="1"/>
  <c r="AB23" i="90"/>
  <c r="E200" i="105" s="1"/>
  <c r="G200" i="105" s="1"/>
  <c r="J228" i="105" s="1"/>
  <c r="AB24" i="90"/>
  <c r="E201" i="105" s="1"/>
  <c r="G201" i="105" s="1"/>
  <c r="J229" i="105" s="1"/>
  <c r="AB25" i="90"/>
  <c r="E202" i="105" s="1"/>
  <c r="G202" i="105" s="1"/>
  <c r="J230" i="105" s="1"/>
  <c r="AB26" i="90"/>
  <c r="E203" i="105" s="1"/>
  <c r="G203" i="105" s="1"/>
  <c r="J231" i="105" s="1"/>
  <c r="AB27" i="90"/>
  <c r="E204" i="105" s="1"/>
  <c r="G204" i="105" s="1"/>
  <c r="J232" i="105" s="1"/>
  <c r="AB28" i="90"/>
  <c r="E205" i="105" s="1"/>
  <c r="G205" i="105" s="1"/>
  <c r="J233" i="105" s="1"/>
  <c r="AB29" i="90"/>
  <c r="E206" i="105" s="1"/>
  <c r="G206" i="105" s="1"/>
  <c r="J234" i="105" s="1"/>
  <c r="AB30" i="90"/>
  <c r="E207" i="105" s="1"/>
  <c r="G207" i="105" s="1"/>
  <c r="J235" i="105" s="1"/>
  <c r="AB31" i="90"/>
  <c r="E208" i="105" s="1"/>
  <c r="G208" i="105" s="1"/>
  <c r="J236" i="105" s="1"/>
  <c r="AB32" i="90"/>
  <c r="E209" i="105" s="1"/>
  <c r="G209" i="105" s="1"/>
  <c r="J237" i="105" s="1"/>
  <c r="AB33" i="90"/>
  <c r="E210" i="105" s="1"/>
  <c r="G210" i="105" s="1"/>
  <c r="J238" i="105" s="1"/>
  <c r="AB8" i="90"/>
  <c r="J115" i="63"/>
  <c r="I115" i="63"/>
  <c r="H115" i="63"/>
  <c r="G115" i="63"/>
  <c r="F115" i="63"/>
  <c r="E115" i="63"/>
  <c r="J114" i="63"/>
  <c r="I114" i="63"/>
  <c r="H114" i="63"/>
  <c r="G114" i="63"/>
  <c r="F114" i="63"/>
  <c r="E114" i="63"/>
  <c r="J113" i="63"/>
  <c r="I113" i="63"/>
  <c r="H113" i="63"/>
  <c r="G113" i="63"/>
  <c r="F113" i="63"/>
  <c r="E113" i="63"/>
  <c r="J112" i="63"/>
  <c r="I112" i="63"/>
  <c r="H112" i="63"/>
  <c r="G112" i="63"/>
  <c r="F112" i="63"/>
  <c r="E112" i="63"/>
  <c r="J111" i="63"/>
  <c r="I111" i="63"/>
  <c r="H111" i="63"/>
  <c r="G111" i="63"/>
  <c r="F111" i="63"/>
  <c r="E111" i="63"/>
  <c r="J110" i="63"/>
  <c r="I110" i="63"/>
  <c r="H110" i="63"/>
  <c r="G110" i="63"/>
  <c r="F110" i="63"/>
  <c r="E110" i="63"/>
  <c r="J109" i="63"/>
  <c r="I109" i="63"/>
  <c r="H109" i="63"/>
  <c r="G109" i="63"/>
  <c r="F109" i="63"/>
  <c r="E109" i="63"/>
  <c r="J108" i="63"/>
  <c r="I108" i="63"/>
  <c r="H108" i="63"/>
  <c r="G108" i="63"/>
  <c r="F108" i="63"/>
  <c r="E108" i="63"/>
  <c r="J107" i="63"/>
  <c r="I107" i="63"/>
  <c r="H107" i="63"/>
  <c r="G107" i="63"/>
  <c r="F107" i="63"/>
  <c r="E107" i="63"/>
  <c r="J106" i="63"/>
  <c r="I106" i="63"/>
  <c r="H106" i="63"/>
  <c r="G106" i="63"/>
  <c r="F106" i="63"/>
  <c r="E106" i="63"/>
  <c r="J105" i="63"/>
  <c r="I105" i="63"/>
  <c r="H105" i="63"/>
  <c r="G105" i="63"/>
  <c r="F105" i="63"/>
  <c r="E105" i="63"/>
  <c r="J104" i="63"/>
  <c r="I104" i="63"/>
  <c r="H104" i="63"/>
  <c r="G104" i="63"/>
  <c r="F104" i="63"/>
  <c r="E104" i="63"/>
  <c r="J103" i="63"/>
  <c r="I103" i="63"/>
  <c r="H103" i="63"/>
  <c r="G103" i="63"/>
  <c r="F103" i="63"/>
  <c r="E103" i="63"/>
  <c r="J102" i="63"/>
  <c r="I102" i="63"/>
  <c r="H102" i="63"/>
  <c r="G102" i="63"/>
  <c r="F102" i="63"/>
  <c r="E102" i="63"/>
  <c r="J101" i="63"/>
  <c r="I101" i="63"/>
  <c r="H101" i="63"/>
  <c r="G101" i="63"/>
  <c r="F101" i="63"/>
  <c r="E101" i="63"/>
  <c r="J100" i="63"/>
  <c r="I100" i="63"/>
  <c r="H100" i="63"/>
  <c r="G100" i="63"/>
  <c r="F100" i="63"/>
  <c r="E100" i="63"/>
  <c r="J99" i="63"/>
  <c r="I99" i="63"/>
  <c r="H99" i="63"/>
  <c r="G99" i="63"/>
  <c r="F99" i="63"/>
  <c r="E99" i="63"/>
  <c r="J98" i="63"/>
  <c r="I98" i="63"/>
  <c r="H98" i="63"/>
  <c r="G98" i="63"/>
  <c r="F98" i="63"/>
  <c r="E98" i="63"/>
  <c r="J97" i="63"/>
  <c r="I97" i="63"/>
  <c r="H97" i="63"/>
  <c r="G97" i="63"/>
  <c r="F97" i="63"/>
  <c r="E97" i="63"/>
  <c r="J96" i="63"/>
  <c r="I96" i="63"/>
  <c r="H96" i="63"/>
  <c r="G96" i="63"/>
  <c r="F96" i="63"/>
  <c r="E96" i="63"/>
  <c r="J95" i="63"/>
  <c r="I95" i="63"/>
  <c r="H95" i="63"/>
  <c r="G95" i="63"/>
  <c r="F95" i="63"/>
  <c r="E95" i="63"/>
  <c r="J94" i="63"/>
  <c r="I94" i="63"/>
  <c r="H94" i="63"/>
  <c r="G94" i="63"/>
  <c r="F94" i="63"/>
  <c r="E94" i="63"/>
  <c r="J93" i="63"/>
  <c r="I93" i="63"/>
  <c r="H93" i="63"/>
  <c r="G93" i="63"/>
  <c r="F93" i="63"/>
  <c r="E93" i="63"/>
  <c r="J92" i="63"/>
  <c r="I92" i="63"/>
  <c r="H92" i="63"/>
  <c r="G92" i="63"/>
  <c r="F92" i="63"/>
  <c r="E92" i="63"/>
  <c r="J87" i="63"/>
  <c r="I87" i="63"/>
  <c r="H87" i="63"/>
  <c r="G87" i="63"/>
  <c r="F87" i="63"/>
  <c r="E87" i="63"/>
  <c r="J86" i="63"/>
  <c r="I86" i="63"/>
  <c r="H86" i="63"/>
  <c r="G86" i="63"/>
  <c r="F86" i="63"/>
  <c r="E86" i="63"/>
  <c r="J85" i="63"/>
  <c r="I85" i="63"/>
  <c r="H85" i="63"/>
  <c r="G85" i="63"/>
  <c r="F85" i="63"/>
  <c r="E85" i="63"/>
  <c r="J84" i="63"/>
  <c r="I84" i="63"/>
  <c r="H84" i="63"/>
  <c r="G84" i="63"/>
  <c r="F84" i="63"/>
  <c r="E84" i="63"/>
  <c r="J83" i="63"/>
  <c r="I83" i="63"/>
  <c r="H83" i="63"/>
  <c r="G83" i="63"/>
  <c r="F83" i="63"/>
  <c r="E83" i="63"/>
  <c r="J82" i="63"/>
  <c r="I82" i="63"/>
  <c r="H82" i="63"/>
  <c r="G82" i="63"/>
  <c r="F82" i="63"/>
  <c r="E82" i="63"/>
  <c r="J81" i="63"/>
  <c r="I81" i="63"/>
  <c r="H81" i="63"/>
  <c r="G81" i="63"/>
  <c r="F81" i="63"/>
  <c r="E81" i="63"/>
  <c r="J80" i="63"/>
  <c r="I80" i="63"/>
  <c r="H80" i="63"/>
  <c r="G80" i="63"/>
  <c r="F80" i="63"/>
  <c r="E80" i="63"/>
  <c r="J79" i="63"/>
  <c r="I79" i="63"/>
  <c r="H79" i="63"/>
  <c r="G79" i="63"/>
  <c r="F79" i="63"/>
  <c r="E79" i="63"/>
  <c r="J78" i="63"/>
  <c r="I78" i="63"/>
  <c r="H78" i="63"/>
  <c r="G78" i="63"/>
  <c r="F78" i="63"/>
  <c r="E78" i="63"/>
  <c r="J77" i="63"/>
  <c r="I77" i="63"/>
  <c r="H77" i="63"/>
  <c r="G77" i="63"/>
  <c r="F77" i="63"/>
  <c r="E77" i="63"/>
  <c r="J76" i="63"/>
  <c r="I76" i="63"/>
  <c r="H76" i="63"/>
  <c r="G76" i="63"/>
  <c r="F76" i="63"/>
  <c r="E76" i="63"/>
  <c r="J75" i="63"/>
  <c r="I75" i="63"/>
  <c r="H75" i="63"/>
  <c r="G75" i="63"/>
  <c r="F75" i="63"/>
  <c r="E75" i="63"/>
  <c r="J74" i="63"/>
  <c r="I74" i="63"/>
  <c r="H74" i="63"/>
  <c r="G74" i="63"/>
  <c r="F74" i="63"/>
  <c r="E74" i="63"/>
  <c r="J73" i="63"/>
  <c r="I73" i="63"/>
  <c r="H73" i="63"/>
  <c r="G73" i="63"/>
  <c r="F73" i="63"/>
  <c r="E73" i="63"/>
  <c r="J72" i="63"/>
  <c r="I72" i="63"/>
  <c r="H72" i="63"/>
  <c r="G72" i="63"/>
  <c r="F72" i="63"/>
  <c r="E72" i="63"/>
  <c r="J71" i="63"/>
  <c r="I71" i="63"/>
  <c r="H71" i="63"/>
  <c r="G71" i="63"/>
  <c r="F71" i="63"/>
  <c r="E71" i="63"/>
  <c r="J70" i="63"/>
  <c r="I70" i="63"/>
  <c r="H70" i="63"/>
  <c r="G70" i="63"/>
  <c r="F70" i="63"/>
  <c r="E70" i="63"/>
  <c r="J69" i="63"/>
  <c r="I69" i="63"/>
  <c r="H69" i="63"/>
  <c r="G69" i="63"/>
  <c r="F69" i="63"/>
  <c r="E69" i="63"/>
  <c r="J68" i="63"/>
  <c r="I68" i="63"/>
  <c r="H68" i="63"/>
  <c r="G68" i="63"/>
  <c r="F68" i="63"/>
  <c r="E68" i="63"/>
  <c r="J67" i="63"/>
  <c r="I67" i="63"/>
  <c r="H67" i="63"/>
  <c r="G67" i="63"/>
  <c r="F67" i="63"/>
  <c r="E67" i="63"/>
  <c r="J66" i="63"/>
  <c r="I66" i="63"/>
  <c r="H66" i="63"/>
  <c r="G66" i="63"/>
  <c r="F66" i="63"/>
  <c r="E66" i="63"/>
  <c r="J65" i="63"/>
  <c r="I65" i="63"/>
  <c r="H65" i="63"/>
  <c r="G65" i="63"/>
  <c r="F65" i="63"/>
  <c r="E65" i="63"/>
  <c r="J64" i="63"/>
  <c r="I64" i="63"/>
  <c r="H64" i="63"/>
  <c r="G64" i="63"/>
  <c r="F64" i="63"/>
  <c r="E64" i="63"/>
  <c r="J59" i="63"/>
  <c r="I59" i="63"/>
  <c r="H59" i="63"/>
  <c r="G59" i="63"/>
  <c r="F59" i="63"/>
  <c r="E59" i="63"/>
  <c r="J58" i="63"/>
  <c r="I58" i="63"/>
  <c r="H58" i="63"/>
  <c r="G58" i="63"/>
  <c r="F58" i="63"/>
  <c r="E58" i="63"/>
  <c r="J57" i="63"/>
  <c r="I57" i="63"/>
  <c r="H57" i="63"/>
  <c r="G57" i="63"/>
  <c r="F57" i="63"/>
  <c r="E57" i="63"/>
  <c r="J56" i="63"/>
  <c r="I56" i="63"/>
  <c r="H56" i="63"/>
  <c r="G56" i="63"/>
  <c r="F56" i="63"/>
  <c r="E56" i="63"/>
  <c r="J55" i="63"/>
  <c r="I55" i="63"/>
  <c r="H55" i="63"/>
  <c r="G55" i="63"/>
  <c r="F55" i="63"/>
  <c r="E55" i="63"/>
  <c r="J54" i="63"/>
  <c r="I54" i="63"/>
  <c r="H54" i="63"/>
  <c r="G54" i="63"/>
  <c r="F54" i="63"/>
  <c r="E54" i="63"/>
  <c r="J53" i="63"/>
  <c r="I53" i="63"/>
  <c r="H53" i="63"/>
  <c r="G53" i="63"/>
  <c r="F53" i="63"/>
  <c r="E53" i="63"/>
  <c r="J52" i="63"/>
  <c r="I52" i="63"/>
  <c r="H52" i="63"/>
  <c r="G52" i="63"/>
  <c r="F52" i="63"/>
  <c r="E52" i="63"/>
  <c r="J51" i="63"/>
  <c r="I51" i="63"/>
  <c r="H51" i="63"/>
  <c r="G51" i="63"/>
  <c r="F51" i="63"/>
  <c r="E51" i="63"/>
  <c r="J50" i="63"/>
  <c r="I50" i="63"/>
  <c r="H50" i="63"/>
  <c r="G50" i="63"/>
  <c r="F50" i="63"/>
  <c r="E50" i="63"/>
  <c r="J49" i="63"/>
  <c r="I49" i="63"/>
  <c r="H49" i="63"/>
  <c r="G49" i="63"/>
  <c r="F49" i="63"/>
  <c r="E49" i="63"/>
  <c r="J48" i="63"/>
  <c r="I48" i="63"/>
  <c r="H48" i="63"/>
  <c r="G48" i="63"/>
  <c r="F48" i="63"/>
  <c r="E48" i="63"/>
  <c r="J47" i="63"/>
  <c r="I47" i="63"/>
  <c r="H47" i="63"/>
  <c r="G47" i="63"/>
  <c r="F47" i="63"/>
  <c r="E47" i="63"/>
  <c r="J46" i="63"/>
  <c r="I46" i="63"/>
  <c r="H46" i="63"/>
  <c r="G46" i="63"/>
  <c r="F46" i="63"/>
  <c r="E46" i="63"/>
  <c r="J45" i="63"/>
  <c r="I45" i="63"/>
  <c r="H45" i="63"/>
  <c r="G45" i="63"/>
  <c r="F45" i="63"/>
  <c r="E45" i="63"/>
  <c r="J44" i="63"/>
  <c r="I44" i="63"/>
  <c r="H44" i="63"/>
  <c r="G44" i="63"/>
  <c r="F44" i="63"/>
  <c r="E44" i="63"/>
  <c r="J43" i="63"/>
  <c r="I43" i="63"/>
  <c r="H43" i="63"/>
  <c r="G43" i="63"/>
  <c r="F43" i="63"/>
  <c r="E43" i="63"/>
  <c r="J42" i="63"/>
  <c r="I42" i="63"/>
  <c r="H42" i="63"/>
  <c r="G42" i="63"/>
  <c r="F42" i="63"/>
  <c r="E42" i="63"/>
  <c r="J41" i="63"/>
  <c r="I41" i="63"/>
  <c r="H41" i="63"/>
  <c r="G41" i="63"/>
  <c r="F41" i="63"/>
  <c r="E41" i="63"/>
  <c r="J40" i="63"/>
  <c r="I40" i="63"/>
  <c r="H40" i="63"/>
  <c r="G40" i="63"/>
  <c r="F40" i="63"/>
  <c r="E40" i="63"/>
  <c r="J39" i="63"/>
  <c r="I39" i="63"/>
  <c r="H39" i="63"/>
  <c r="G39" i="63"/>
  <c r="F39" i="63"/>
  <c r="E39" i="63"/>
  <c r="J38" i="63"/>
  <c r="I38" i="63"/>
  <c r="H38" i="63"/>
  <c r="G38" i="63"/>
  <c r="F38" i="63"/>
  <c r="E38" i="63"/>
  <c r="J37" i="63"/>
  <c r="I37" i="63"/>
  <c r="H37" i="63"/>
  <c r="G37" i="63"/>
  <c r="F37" i="63"/>
  <c r="E37" i="63"/>
  <c r="J36" i="63"/>
  <c r="I36" i="63"/>
  <c r="H36" i="63"/>
  <c r="G36" i="63"/>
  <c r="F36" i="63"/>
  <c r="E36" i="63"/>
  <c r="J115" i="90"/>
  <c r="I115" i="90"/>
  <c r="H115" i="90"/>
  <c r="G115" i="90"/>
  <c r="F115" i="90"/>
  <c r="E115" i="90"/>
  <c r="J114" i="90"/>
  <c r="I114" i="90"/>
  <c r="H114" i="90"/>
  <c r="G114" i="90"/>
  <c r="F114" i="90"/>
  <c r="E114" i="90"/>
  <c r="J113" i="90"/>
  <c r="I113" i="90"/>
  <c r="H113" i="90"/>
  <c r="G113" i="90"/>
  <c r="F113" i="90"/>
  <c r="E113" i="90"/>
  <c r="J112" i="90"/>
  <c r="I112" i="90"/>
  <c r="H112" i="90"/>
  <c r="G112" i="90"/>
  <c r="F112" i="90"/>
  <c r="E112" i="90"/>
  <c r="J111" i="90"/>
  <c r="I111" i="90"/>
  <c r="H111" i="90"/>
  <c r="G111" i="90"/>
  <c r="F111" i="90"/>
  <c r="E111" i="90"/>
  <c r="J110" i="90"/>
  <c r="I110" i="90"/>
  <c r="H110" i="90"/>
  <c r="G110" i="90"/>
  <c r="F110" i="90"/>
  <c r="E110" i="90"/>
  <c r="J109" i="90"/>
  <c r="I109" i="90"/>
  <c r="H109" i="90"/>
  <c r="G109" i="90"/>
  <c r="F109" i="90"/>
  <c r="E109" i="90"/>
  <c r="J108" i="90"/>
  <c r="I108" i="90"/>
  <c r="H108" i="90"/>
  <c r="G108" i="90"/>
  <c r="F108" i="90"/>
  <c r="E108" i="90"/>
  <c r="J107" i="90"/>
  <c r="I107" i="90"/>
  <c r="H107" i="90"/>
  <c r="G107" i="90"/>
  <c r="F107" i="90"/>
  <c r="E107" i="90"/>
  <c r="J106" i="90"/>
  <c r="I106" i="90"/>
  <c r="H106" i="90"/>
  <c r="G106" i="90"/>
  <c r="F106" i="90"/>
  <c r="E106" i="90"/>
  <c r="J105" i="90"/>
  <c r="I105" i="90"/>
  <c r="H105" i="90"/>
  <c r="G105" i="90"/>
  <c r="F105" i="90"/>
  <c r="E105" i="90"/>
  <c r="J104" i="90"/>
  <c r="I104" i="90"/>
  <c r="H104" i="90"/>
  <c r="G104" i="90"/>
  <c r="F104" i="90"/>
  <c r="E104" i="90"/>
  <c r="J103" i="90"/>
  <c r="I103" i="90"/>
  <c r="H103" i="90"/>
  <c r="G103" i="90"/>
  <c r="F103" i="90"/>
  <c r="E103" i="90"/>
  <c r="J102" i="90"/>
  <c r="I102" i="90"/>
  <c r="H102" i="90"/>
  <c r="G102" i="90"/>
  <c r="F102" i="90"/>
  <c r="E102" i="90"/>
  <c r="J101" i="90"/>
  <c r="I101" i="90"/>
  <c r="H101" i="90"/>
  <c r="G101" i="90"/>
  <c r="F101" i="90"/>
  <c r="E101" i="90"/>
  <c r="J100" i="90"/>
  <c r="I100" i="90"/>
  <c r="H100" i="90"/>
  <c r="G100" i="90"/>
  <c r="F100" i="90"/>
  <c r="E100" i="90"/>
  <c r="J99" i="90"/>
  <c r="I99" i="90"/>
  <c r="H99" i="90"/>
  <c r="G99" i="90"/>
  <c r="F99" i="90"/>
  <c r="E99" i="90"/>
  <c r="J98" i="90"/>
  <c r="I98" i="90"/>
  <c r="H98" i="90"/>
  <c r="G98" i="90"/>
  <c r="F98" i="90"/>
  <c r="E98" i="90"/>
  <c r="J97" i="90"/>
  <c r="I97" i="90"/>
  <c r="H97" i="90"/>
  <c r="G97" i="90"/>
  <c r="F97" i="90"/>
  <c r="E97" i="90"/>
  <c r="J96" i="90"/>
  <c r="I96" i="90"/>
  <c r="H96" i="90"/>
  <c r="G96" i="90"/>
  <c r="F96" i="90"/>
  <c r="E96" i="90"/>
  <c r="J95" i="90"/>
  <c r="I95" i="90"/>
  <c r="H95" i="90"/>
  <c r="G95" i="90"/>
  <c r="F95" i="90"/>
  <c r="E95" i="90"/>
  <c r="J94" i="90"/>
  <c r="I94" i="90"/>
  <c r="H94" i="90"/>
  <c r="G94" i="90"/>
  <c r="F94" i="90"/>
  <c r="E94" i="90"/>
  <c r="J93" i="90"/>
  <c r="I93" i="90"/>
  <c r="H93" i="90"/>
  <c r="G93" i="90"/>
  <c r="F93" i="90"/>
  <c r="E93" i="90"/>
  <c r="J92" i="90"/>
  <c r="I92" i="90"/>
  <c r="H92" i="90"/>
  <c r="G92" i="90"/>
  <c r="F92" i="90"/>
  <c r="E92" i="90"/>
  <c r="J87" i="90"/>
  <c r="I87" i="90"/>
  <c r="H87" i="90"/>
  <c r="G87" i="90"/>
  <c r="F87" i="90"/>
  <c r="E87" i="90"/>
  <c r="J86" i="90"/>
  <c r="I86" i="90"/>
  <c r="H86" i="90"/>
  <c r="G86" i="90"/>
  <c r="F86" i="90"/>
  <c r="E86" i="90"/>
  <c r="J85" i="90"/>
  <c r="I85" i="90"/>
  <c r="H85" i="90"/>
  <c r="G85" i="90"/>
  <c r="F85" i="90"/>
  <c r="E85" i="90"/>
  <c r="J84" i="90"/>
  <c r="I84" i="90"/>
  <c r="H84" i="90"/>
  <c r="G84" i="90"/>
  <c r="F84" i="90"/>
  <c r="E84" i="90"/>
  <c r="J83" i="90"/>
  <c r="I83" i="90"/>
  <c r="H83" i="90"/>
  <c r="G83" i="90"/>
  <c r="F83" i="90"/>
  <c r="E83" i="90"/>
  <c r="J82" i="90"/>
  <c r="I82" i="90"/>
  <c r="H82" i="90"/>
  <c r="G82" i="90"/>
  <c r="F82" i="90"/>
  <c r="E82" i="90"/>
  <c r="J81" i="90"/>
  <c r="I81" i="90"/>
  <c r="H81" i="90"/>
  <c r="G81" i="90"/>
  <c r="F81" i="90"/>
  <c r="E81" i="90"/>
  <c r="J80" i="90"/>
  <c r="I80" i="90"/>
  <c r="H80" i="90"/>
  <c r="G80" i="90"/>
  <c r="F80" i="90"/>
  <c r="E80" i="90"/>
  <c r="J79" i="90"/>
  <c r="I79" i="90"/>
  <c r="H79" i="90"/>
  <c r="G79" i="90"/>
  <c r="F79" i="90"/>
  <c r="E79" i="90"/>
  <c r="J78" i="90"/>
  <c r="I78" i="90"/>
  <c r="H78" i="90"/>
  <c r="G78" i="90"/>
  <c r="F78" i="90"/>
  <c r="E78" i="90"/>
  <c r="J77" i="90"/>
  <c r="I77" i="90"/>
  <c r="H77" i="90"/>
  <c r="G77" i="90"/>
  <c r="F77" i="90"/>
  <c r="E77" i="90"/>
  <c r="J76" i="90"/>
  <c r="I76" i="90"/>
  <c r="H76" i="90"/>
  <c r="G76" i="90"/>
  <c r="F76" i="90"/>
  <c r="E76" i="90"/>
  <c r="J75" i="90"/>
  <c r="I75" i="90"/>
  <c r="H75" i="90"/>
  <c r="G75" i="90"/>
  <c r="F75" i="90"/>
  <c r="E75" i="90"/>
  <c r="J74" i="90"/>
  <c r="I74" i="90"/>
  <c r="H74" i="90"/>
  <c r="G74" i="90"/>
  <c r="F74" i="90"/>
  <c r="E74" i="90"/>
  <c r="J73" i="90"/>
  <c r="I73" i="90"/>
  <c r="H73" i="90"/>
  <c r="G73" i="90"/>
  <c r="F73" i="90"/>
  <c r="E73" i="90"/>
  <c r="J72" i="90"/>
  <c r="I72" i="90"/>
  <c r="H72" i="90"/>
  <c r="G72" i="90"/>
  <c r="F72" i="90"/>
  <c r="E72" i="90"/>
  <c r="J71" i="90"/>
  <c r="I71" i="90"/>
  <c r="H71" i="90"/>
  <c r="G71" i="90"/>
  <c r="F71" i="90"/>
  <c r="E71" i="90"/>
  <c r="J70" i="90"/>
  <c r="I70" i="90"/>
  <c r="H70" i="90"/>
  <c r="G70" i="90"/>
  <c r="F70" i="90"/>
  <c r="E70" i="90"/>
  <c r="J69" i="90"/>
  <c r="I69" i="90"/>
  <c r="H69" i="90"/>
  <c r="G69" i="90"/>
  <c r="F69" i="90"/>
  <c r="E69" i="90"/>
  <c r="J68" i="90"/>
  <c r="I68" i="90"/>
  <c r="H68" i="90"/>
  <c r="G68" i="90"/>
  <c r="F68" i="90"/>
  <c r="E68" i="90"/>
  <c r="J67" i="90"/>
  <c r="I67" i="90"/>
  <c r="H67" i="90"/>
  <c r="G67" i="90"/>
  <c r="F67" i="90"/>
  <c r="E67" i="90"/>
  <c r="J66" i="90"/>
  <c r="I66" i="90"/>
  <c r="H66" i="90"/>
  <c r="G66" i="90"/>
  <c r="F66" i="90"/>
  <c r="E66" i="90"/>
  <c r="J65" i="90"/>
  <c r="I65" i="90"/>
  <c r="H65" i="90"/>
  <c r="G65" i="90"/>
  <c r="F65" i="90"/>
  <c r="E65" i="90"/>
  <c r="J64" i="90"/>
  <c r="I64" i="90"/>
  <c r="H64" i="90"/>
  <c r="G64" i="90"/>
  <c r="F64" i="90"/>
  <c r="E64" i="90"/>
  <c r="J59" i="90"/>
  <c r="I59" i="90"/>
  <c r="H59" i="90"/>
  <c r="G59" i="90"/>
  <c r="F59" i="90"/>
  <c r="E59" i="90"/>
  <c r="J58" i="90"/>
  <c r="I58" i="90"/>
  <c r="H58" i="90"/>
  <c r="G58" i="90"/>
  <c r="F58" i="90"/>
  <c r="E58" i="90"/>
  <c r="J57" i="90"/>
  <c r="I57" i="90"/>
  <c r="H57" i="90"/>
  <c r="G57" i="90"/>
  <c r="F57" i="90"/>
  <c r="E57" i="90"/>
  <c r="J56" i="90"/>
  <c r="I56" i="90"/>
  <c r="H56" i="90"/>
  <c r="G56" i="90"/>
  <c r="F56" i="90"/>
  <c r="E56" i="90"/>
  <c r="J55" i="90"/>
  <c r="I55" i="90"/>
  <c r="H55" i="90"/>
  <c r="G55" i="90"/>
  <c r="F55" i="90"/>
  <c r="E55" i="90"/>
  <c r="J54" i="90"/>
  <c r="I54" i="90"/>
  <c r="H54" i="90"/>
  <c r="G54" i="90"/>
  <c r="F54" i="90"/>
  <c r="E54" i="90"/>
  <c r="J53" i="90"/>
  <c r="I53" i="90"/>
  <c r="H53" i="90"/>
  <c r="G53" i="90"/>
  <c r="F53" i="90"/>
  <c r="E53" i="90"/>
  <c r="J52" i="90"/>
  <c r="I52" i="90"/>
  <c r="H52" i="90"/>
  <c r="G52" i="90"/>
  <c r="F52" i="90"/>
  <c r="E52" i="90"/>
  <c r="J51" i="90"/>
  <c r="I51" i="90"/>
  <c r="H51" i="90"/>
  <c r="G51" i="90"/>
  <c r="F51" i="90"/>
  <c r="E51" i="90"/>
  <c r="J50" i="90"/>
  <c r="I50" i="90"/>
  <c r="H50" i="90"/>
  <c r="G50" i="90"/>
  <c r="F50" i="90"/>
  <c r="E50" i="90"/>
  <c r="J49" i="90"/>
  <c r="I49" i="90"/>
  <c r="H49" i="90"/>
  <c r="G49" i="90"/>
  <c r="F49" i="90"/>
  <c r="E49" i="90"/>
  <c r="J48" i="90"/>
  <c r="I48" i="90"/>
  <c r="H48" i="90"/>
  <c r="G48" i="90"/>
  <c r="F48" i="90"/>
  <c r="E48" i="90"/>
  <c r="J47" i="90"/>
  <c r="I47" i="90"/>
  <c r="H47" i="90"/>
  <c r="G47" i="90"/>
  <c r="F47" i="90"/>
  <c r="E47" i="90"/>
  <c r="J46" i="90"/>
  <c r="I46" i="90"/>
  <c r="H46" i="90"/>
  <c r="G46" i="90"/>
  <c r="F46" i="90"/>
  <c r="E46" i="90"/>
  <c r="J45" i="90"/>
  <c r="I45" i="90"/>
  <c r="H45" i="90"/>
  <c r="G45" i="90"/>
  <c r="F45" i="90"/>
  <c r="E45" i="90"/>
  <c r="J44" i="90"/>
  <c r="I44" i="90"/>
  <c r="H44" i="90"/>
  <c r="G44" i="90"/>
  <c r="F44" i="90"/>
  <c r="E44" i="90"/>
  <c r="J43" i="90"/>
  <c r="I43" i="90"/>
  <c r="H43" i="90"/>
  <c r="G43" i="90"/>
  <c r="F43" i="90"/>
  <c r="E43" i="90"/>
  <c r="J42" i="90"/>
  <c r="I42" i="90"/>
  <c r="H42" i="90"/>
  <c r="G42" i="90"/>
  <c r="F42" i="90"/>
  <c r="E42" i="90"/>
  <c r="J41" i="90"/>
  <c r="I41" i="90"/>
  <c r="H41" i="90"/>
  <c r="G41" i="90"/>
  <c r="F41" i="90"/>
  <c r="E41" i="90"/>
  <c r="J40" i="90"/>
  <c r="I40" i="90"/>
  <c r="H40" i="90"/>
  <c r="G40" i="90"/>
  <c r="F40" i="90"/>
  <c r="E40" i="90"/>
  <c r="J39" i="90"/>
  <c r="I39" i="90"/>
  <c r="H39" i="90"/>
  <c r="G39" i="90"/>
  <c r="F39" i="90"/>
  <c r="E39" i="90"/>
  <c r="J38" i="90"/>
  <c r="I38" i="90"/>
  <c r="H38" i="90"/>
  <c r="G38" i="90"/>
  <c r="F38" i="90"/>
  <c r="E38" i="90"/>
  <c r="J37" i="90"/>
  <c r="I37" i="90"/>
  <c r="H37" i="90"/>
  <c r="G37" i="90"/>
  <c r="F37" i="90"/>
  <c r="E37" i="90"/>
  <c r="J36" i="90"/>
  <c r="I36" i="90"/>
  <c r="H36" i="90"/>
  <c r="G36" i="90"/>
  <c r="F36" i="90"/>
  <c r="G274" i="69"/>
  <c r="G273" i="69"/>
  <c r="G272" i="69"/>
  <c r="G271" i="69"/>
  <c r="G270" i="69"/>
  <c r="G269" i="69"/>
  <c r="G268" i="69"/>
  <c r="G267" i="69"/>
  <c r="G266" i="69"/>
  <c r="G265" i="69"/>
  <c r="G264" i="69"/>
  <c r="G263" i="69"/>
  <c r="G262" i="69"/>
  <c r="G261" i="69"/>
  <c r="G260" i="69"/>
  <c r="G259" i="69"/>
  <c r="G258" i="69"/>
  <c r="G257" i="69"/>
  <c r="G256" i="69"/>
  <c r="G255" i="69"/>
  <c r="G254" i="69"/>
  <c r="G253" i="69"/>
  <c r="G229" i="69"/>
  <c r="G228" i="69"/>
  <c r="G227" i="69"/>
  <c r="G226" i="69"/>
  <c r="G225" i="69"/>
  <c r="G224" i="69"/>
  <c r="G223" i="69"/>
  <c r="G222" i="69"/>
  <c r="G221" i="69"/>
  <c r="G220" i="69"/>
  <c r="G219" i="69"/>
  <c r="G218" i="69"/>
  <c r="G217" i="69"/>
  <c r="G216" i="69"/>
  <c r="G215" i="69"/>
  <c r="G214" i="69"/>
  <c r="G213" i="69"/>
  <c r="G212" i="69"/>
  <c r="G211" i="69"/>
  <c r="G210" i="69"/>
  <c r="G209" i="69"/>
  <c r="G208" i="69"/>
  <c r="G184" i="69"/>
  <c r="G183" i="69"/>
  <c r="G182" i="69"/>
  <c r="G181" i="69"/>
  <c r="G180" i="69"/>
  <c r="G179" i="69"/>
  <c r="G178" i="69"/>
  <c r="G177" i="69"/>
  <c r="G176" i="69"/>
  <c r="G175" i="69"/>
  <c r="G174" i="69"/>
  <c r="G173" i="69"/>
  <c r="G172" i="69"/>
  <c r="G171" i="69"/>
  <c r="G170" i="69"/>
  <c r="G169" i="69"/>
  <c r="G168" i="69"/>
  <c r="G167" i="69"/>
  <c r="G166" i="69"/>
  <c r="G165" i="69"/>
  <c r="G164" i="69"/>
  <c r="G163" i="69"/>
  <c r="G139" i="69"/>
  <c r="G138" i="69"/>
  <c r="G137" i="69"/>
  <c r="G136" i="69"/>
  <c r="G135" i="69"/>
  <c r="G134" i="69"/>
  <c r="G133" i="69"/>
  <c r="G132" i="69"/>
  <c r="G131" i="69"/>
  <c r="G130" i="69"/>
  <c r="G129" i="69"/>
  <c r="G128" i="69"/>
  <c r="G127" i="69"/>
  <c r="G126" i="69"/>
  <c r="G125" i="69"/>
  <c r="G124" i="69"/>
  <c r="G123" i="69"/>
  <c r="G122" i="69"/>
  <c r="G121" i="69"/>
  <c r="G120" i="69"/>
  <c r="G119" i="69"/>
  <c r="G118" i="69"/>
  <c r="G94" i="69"/>
  <c r="G93" i="69"/>
  <c r="G92" i="69"/>
  <c r="G91" i="69"/>
  <c r="G90" i="69"/>
  <c r="G89" i="69"/>
  <c r="G88" i="69"/>
  <c r="G87" i="69"/>
  <c r="G86" i="69"/>
  <c r="G85" i="69"/>
  <c r="G84" i="69"/>
  <c r="G83" i="69"/>
  <c r="G82" i="69"/>
  <c r="G81" i="69"/>
  <c r="G80" i="69"/>
  <c r="G79" i="69"/>
  <c r="G78" i="69"/>
  <c r="G77" i="69"/>
  <c r="G76" i="69"/>
  <c r="G75" i="69"/>
  <c r="G74" i="69"/>
  <c r="G73" i="69"/>
  <c r="G49" i="69"/>
  <c r="G48" i="69"/>
  <c r="G47" i="69"/>
  <c r="G46" i="69"/>
  <c r="G45" i="69"/>
  <c r="G44" i="69"/>
  <c r="G43" i="69"/>
  <c r="G42" i="69"/>
  <c r="G41" i="69"/>
  <c r="G40" i="69"/>
  <c r="G39" i="69"/>
  <c r="G38" i="69"/>
  <c r="G37" i="69"/>
  <c r="G36" i="69"/>
  <c r="G35" i="69"/>
  <c r="G34" i="69"/>
  <c r="G33" i="69"/>
  <c r="G32" i="69"/>
  <c r="G31" i="69"/>
  <c r="G30" i="69"/>
  <c r="G29" i="69"/>
  <c r="G28" i="69"/>
  <c r="R61" i="65" l="1"/>
  <c r="R99" i="65"/>
  <c r="R92" i="65"/>
  <c r="R102" i="65"/>
  <c r="R112" i="65"/>
  <c r="R103" i="65"/>
  <c r="R101" i="65"/>
  <c r="R98" i="65"/>
  <c r="R91" i="65"/>
  <c r="R114" i="65"/>
  <c r="R108" i="65"/>
  <c r="R94" i="65"/>
  <c r="R10" i="65" s="1"/>
  <c r="R104" i="65"/>
  <c r="R90" i="65"/>
  <c r="R106" i="65"/>
  <c r="R109" i="65"/>
  <c r="R96" i="65"/>
  <c r="S89" i="65"/>
  <c r="R95" i="65"/>
  <c r="R107" i="65"/>
  <c r="R105" i="65"/>
  <c r="R110" i="65"/>
  <c r="R113" i="65"/>
  <c r="R97" i="65"/>
  <c r="R111" i="65"/>
  <c r="R100" i="65"/>
  <c r="R84" i="65"/>
  <c r="R64" i="65"/>
  <c r="R71" i="65"/>
  <c r="R83" i="65"/>
  <c r="R82" i="65"/>
  <c r="R70" i="65"/>
  <c r="R14" i="65" s="1"/>
  <c r="R86" i="65"/>
  <c r="R68" i="65"/>
  <c r="R63" i="65"/>
  <c r="R69" i="65"/>
  <c r="R13" i="65" s="1"/>
  <c r="R73" i="65"/>
  <c r="R75" i="65"/>
  <c r="R67" i="65"/>
  <c r="R81" i="65"/>
  <c r="R25" i="65" s="1"/>
  <c r="R77" i="65"/>
  <c r="R74" i="65"/>
  <c r="R79" i="65"/>
  <c r="R76" i="65"/>
  <c r="R80" i="65"/>
  <c r="R78" i="65"/>
  <c r="R65" i="65"/>
  <c r="R9" i="65" s="1"/>
  <c r="R62" i="65"/>
  <c r="S61" i="65"/>
  <c r="R72" i="65"/>
  <c r="R16" i="65" s="1"/>
  <c r="R85" i="65"/>
  <c r="P5" i="65"/>
  <c r="R89" i="65"/>
  <c r="R5" i="65" s="1"/>
  <c r="Q5" i="65"/>
  <c r="AC8" i="90" s="1"/>
  <c r="AG8" i="90" s="1"/>
  <c r="G169" i="105"/>
  <c r="G168" i="105"/>
  <c r="G170" i="105"/>
  <c r="K141" i="105"/>
  <c r="G19" i="105" a="1"/>
  <c r="G19" i="105" s="1"/>
  <c r="AG31" i="90"/>
  <c r="J47" i="102"/>
  <c r="T32" i="103"/>
  <c r="W47" i="102"/>
  <c r="AC59" i="90"/>
  <c r="AG59" i="90" s="1"/>
  <c r="W56" i="65" s="1"/>
  <c r="AC87" i="90"/>
  <c r="AG87" i="90" s="1"/>
  <c r="W84" i="65" s="1"/>
  <c r="AG30" i="90"/>
  <c r="AC103" i="90"/>
  <c r="AG103" i="90" s="1"/>
  <c r="W100" i="65" s="1"/>
  <c r="AC48" i="90"/>
  <c r="AG48" i="90" s="1"/>
  <c r="W45" i="65" s="1"/>
  <c r="AC84" i="90"/>
  <c r="AG84" i="90" s="1"/>
  <c r="W81" i="65" s="1"/>
  <c r="AG10" i="90"/>
  <c r="AC41" i="90"/>
  <c r="AG41" i="90" s="1"/>
  <c r="W38" i="65" s="1"/>
  <c r="AC54" i="90"/>
  <c r="AG54" i="90" s="1"/>
  <c r="W51" i="65" s="1"/>
  <c r="AC80" i="90"/>
  <c r="AG80" i="90" s="1"/>
  <c r="W77" i="65" s="1"/>
  <c r="AC109" i="90"/>
  <c r="AG109" i="90" s="1"/>
  <c r="W106" i="65" s="1"/>
  <c r="AG17" i="90"/>
  <c r="AG32" i="90"/>
  <c r="AC106" i="90"/>
  <c r="AG106" i="90" s="1"/>
  <c r="W103" i="65" s="1"/>
  <c r="AC49" i="90"/>
  <c r="AG49" i="90" s="1"/>
  <c r="W46" i="65" s="1"/>
  <c r="AC42" i="90"/>
  <c r="AG42" i="90" s="1"/>
  <c r="W39" i="65" s="1"/>
  <c r="AG33" i="90"/>
  <c r="AC99" i="90"/>
  <c r="AG99" i="90" s="1"/>
  <c r="W96" i="65" s="1"/>
  <c r="AC72" i="90"/>
  <c r="AG72" i="90" s="1"/>
  <c r="W69" i="65" s="1"/>
  <c r="AC111" i="90"/>
  <c r="AG111" i="90" s="1"/>
  <c r="W108" i="65" s="1"/>
  <c r="AC9" i="90"/>
  <c r="AC93" i="90" s="1"/>
  <c r="AG93" i="90" s="1"/>
  <c r="W90" i="65" s="1"/>
  <c r="AC85" i="90"/>
  <c r="AG85" i="90" s="1"/>
  <c r="W82" i="65" s="1"/>
  <c r="AG23" i="90"/>
  <c r="AC96" i="90"/>
  <c r="AG96" i="90" s="1"/>
  <c r="W93" i="65" s="1"/>
  <c r="AC46" i="90"/>
  <c r="AG46" i="90" s="1"/>
  <c r="W43" i="65" s="1"/>
  <c r="E14" i="63"/>
  <c r="AW10" i="63"/>
  <c r="AW26" i="63"/>
  <c r="AW12" i="63"/>
  <c r="AW27" i="63"/>
  <c r="AW13" i="63"/>
  <c r="AW29" i="63"/>
  <c r="AW15" i="63"/>
  <c r="AW30" i="63"/>
  <c r="AW16" i="63"/>
  <c r="AW31" i="63"/>
  <c r="AW17" i="63"/>
  <c r="AW32" i="63"/>
  <c r="AW18" i="63"/>
  <c r="AW33" i="63"/>
  <c r="AW19" i="63"/>
  <c r="AW22" i="63"/>
  <c r="AW23" i="63"/>
  <c r="AW8" i="63"/>
  <c r="AW24" i="63"/>
  <c r="AW9" i="63"/>
  <c r="AW25" i="63"/>
  <c r="F9" i="90"/>
  <c r="F11" i="90"/>
  <c r="F13" i="90"/>
  <c r="F15" i="90"/>
  <c r="F17" i="90"/>
  <c r="F19" i="90"/>
  <c r="F21" i="90"/>
  <c r="F23" i="90"/>
  <c r="F25" i="90"/>
  <c r="F27" i="90"/>
  <c r="F29" i="90"/>
  <c r="F31" i="90"/>
  <c r="G9" i="90"/>
  <c r="G11" i="90"/>
  <c r="G13" i="90"/>
  <c r="G15" i="90"/>
  <c r="G17" i="90"/>
  <c r="G19" i="90"/>
  <c r="G21" i="90"/>
  <c r="G23" i="90"/>
  <c r="G25" i="90"/>
  <c r="G27" i="90"/>
  <c r="G29" i="90"/>
  <c r="G31" i="90"/>
  <c r="H9" i="90"/>
  <c r="H11" i="90"/>
  <c r="H13" i="90"/>
  <c r="H15" i="90"/>
  <c r="H17" i="90"/>
  <c r="H19" i="90"/>
  <c r="H21" i="90"/>
  <c r="H23" i="90"/>
  <c r="H25" i="90"/>
  <c r="H27" i="90"/>
  <c r="H29" i="90"/>
  <c r="H31" i="90"/>
  <c r="I9" i="90"/>
  <c r="I11" i="90"/>
  <c r="I13" i="90"/>
  <c r="I15" i="90"/>
  <c r="I17" i="90"/>
  <c r="I19" i="90"/>
  <c r="I21" i="90"/>
  <c r="I23" i="90"/>
  <c r="I25" i="90"/>
  <c r="I27" i="90"/>
  <c r="I29" i="90"/>
  <c r="I31" i="90"/>
  <c r="J9" i="90"/>
  <c r="J11" i="90"/>
  <c r="J13" i="90"/>
  <c r="J15" i="90"/>
  <c r="J17" i="90"/>
  <c r="J19" i="90"/>
  <c r="J21" i="90"/>
  <c r="J23" i="90"/>
  <c r="J25" i="90"/>
  <c r="J27" i="90"/>
  <c r="J29" i="90"/>
  <c r="J31" i="90"/>
  <c r="E10" i="90"/>
  <c r="E12" i="90"/>
  <c r="E14" i="90"/>
  <c r="E16" i="90"/>
  <c r="E18" i="90"/>
  <c r="E20" i="90"/>
  <c r="E22" i="90"/>
  <c r="E24" i="90"/>
  <c r="E26" i="90"/>
  <c r="E28" i="90"/>
  <c r="E30" i="90"/>
  <c r="E32" i="90"/>
  <c r="E8" i="90"/>
  <c r="F8" i="90"/>
  <c r="F10" i="90"/>
  <c r="F12" i="90"/>
  <c r="F14" i="90"/>
  <c r="F16" i="90"/>
  <c r="F18" i="90"/>
  <c r="F20" i="90"/>
  <c r="F22" i="90"/>
  <c r="F24" i="90"/>
  <c r="F26" i="90"/>
  <c r="F28" i="90"/>
  <c r="F30" i="90"/>
  <c r="F32" i="90"/>
  <c r="G8" i="90"/>
  <c r="G10" i="90"/>
  <c r="G12" i="90"/>
  <c r="G14" i="90"/>
  <c r="G16" i="90"/>
  <c r="G18" i="90"/>
  <c r="G20" i="90"/>
  <c r="G22" i="90"/>
  <c r="G24" i="90"/>
  <c r="G26" i="90"/>
  <c r="G28" i="90"/>
  <c r="G30" i="90"/>
  <c r="G32" i="90"/>
  <c r="H8" i="90"/>
  <c r="H10" i="90"/>
  <c r="H12" i="90"/>
  <c r="H14" i="90"/>
  <c r="H16" i="90"/>
  <c r="H18" i="90"/>
  <c r="H20" i="90"/>
  <c r="H22" i="90"/>
  <c r="H24" i="90"/>
  <c r="H26" i="90"/>
  <c r="H28" i="90"/>
  <c r="H30" i="90"/>
  <c r="H32" i="90"/>
  <c r="AB125" i="90"/>
  <c r="AB127" i="90" s="1"/>
  <c r="I8" i="90"/>
  <c r="I10" i="90"/>
  <c r="I12" i="90"/>
  <c r="I14" i="90"/>
  <c r="I16" i="90"/>
  <c r="I18" i="90"/>
  <c r="I20" i="90"/>
  <c r="I22" i="90"/>
  <c r="I24" i="90"/>
  <c r="I26" i="90"/>
  <c r="I28" i="90"/>
  <c r="I30" i="90"/>
  <c r="I32" i="90"/>
  <c r="J8" i="90"/>
  <c r="J10" i="90"/>
  <c r="J12" i="90"/>
  <c r="J14" i="90"/>
  <c r="J16" i="90"/>
  <c r="J18" i="90"/>
  <c r="J20" i="90"/>
  <c r="J22" i="90"/>
  <c r="J24" i="90"/>
  <c r="J26" i="90"/>
  <c r="J28" i="90"/>
  <c r="J30" i="90"/>
  <c r="J32" i="90"/>
  <c r="E9" i="90"/>
  <c r="E11" i="90"/>
  <c r="E13" i="90"/>
  <c r="E15" i="90"/>
  <c r="E17" i="90"/>
  <c r="E19" i="90"/>
  <c r="E21" i="90"/>
  <c r="E23" i="90"/>
  <c r="E25" i="90"/>
  <c r="E27" i="90"/>
  <c r="E29" i="90"/>
  <c r="E31" i="90"/>
  <c r="H28" i="63"/>
  <c r="I18" i="63"/>
  <c r="H25" i="63"/>
  <c r="E19" i="63"/>
  <c r="H12" i="63"/>
  <c r="I22" i="63"/>
  <c r="H29" i="63"/>
  <c r="I29" i="63"/>
  <c r="F23" i="63"/>
  <c r="I26" i="63"/>
  <c r="H23" i="63"/>
  <c r="G10" i="63"/>
  <c r="I13" i="63"/>
  <c r="E17" i="63"/>
  <c r="G20" i="63"/>
  <c r="I23" i="63"/>
  <c r="E27" i="63"/>
  <c r="G30" i="63"/>
  <c r="I33" i="63"/>
  <c r="E22" i="63"/>
  <c r="E32" i="63"/>
  <c r="J28" i="63"/>
  <c r="G32" i="63"/>
  <c r="F19" i="63"/>
  <c r="G9" i="63"/>
  <c r="J12" i="63"/>
  <c r="I9" i="63"/>
  <c r="E33" i="63"/>
  <c r="J16" i="63"/>
  <c r="I10" i="63"/>
  <c r="G17" i="63"/>
  <c r="I20" i="63"/>
  <c r="E24" i="63"/>
  <c r="G27" i="63"/>
  <c r="I30" i="63"/>
  <c r="J8" i="63"/>
  <c r="E29" i="63"/>
  <c r="J15" i="63"/>
  <c r="F29" i="63"/>
  <c r="E26" i="63"/>
  <c r="H9" i="63"/>
  <c r="H16" i="63"/>
  <c r="E10" i="63"/>
  <c r="E30" i="63"/>
  <c r="J13" i="63"/>
  <c r="H30" i="63"/>
  <c r="J10" i="63"/>
  <c r="F14" i="63"/>
  <c r="H17" i="63"/>
  <c r="J20" i="63"/>
  <c r="F24" i="63"/>
  <c r="H27" i="63"/>
  <c r="J30" i="63"/>
  <c r="H18" i="63"/>
  <c r="I28" i="63"/>
  <c r="G12" i="63"/>
  <c r="F9" i="63"/>
  <c r="J25" i="63"/>
  <c r="J22" i="63"/>
  <c r="G16" i="63"/>
  <c r="J9" i="63"/>
  <c r="J19" i="63"/>
  <c r="F33" i="63"/>
  <c r="I16" i="63"/>
  <c r="F20" i="63"/>
  <c r="H10" i="63"/>
  <c r="J23" i="63"/>
  <c r="E11" i="63"/>
  <c r="G14" i="63"/>
  <c r="I17" i="63"/>
  <c r="E21" i="63"/>
  <c r="G24" i="63"/>
  <c r="I27" i="63"/>
  <c r="E31" i="63"/>
  <c r="F15" i="63"/>
  <c r="J31" i="63"/>
  <c r="I8" i="63"/>
  <c r="G25" i="63"/>
  <c r="F22" i="63"/>
  <c r="E9" i="63"/>
  <c r="I25" i="63"/>
  <c r="H32" i="63"/>
  <c r="G29" i="63"/>
  <c r="F16" i="63"/>
  <c r="J32" i="63"/>
  <c r="I19" i="63"/>
  <c r="J29" i="63"/>
  <c r="J26" i="63"/>
  <c r="H20" i="63"/>
  <c r="F11" i="63"/>
  <c r="H14" i="63"/>
  <c r="J17" i="63"/>
  <c r="F21" i="63"/>
  <c r="H24" i="63"/>
  <c r="J27" i="63"/>
  <c r="F31" i="63"/>
  <c r="H8" i="63"/>
  <c r="J21" i="63"/>
  <c r="G15" i="63"/>
  <c r="H15" i="63"/>
  <c r="E16" i="63"/>
  <c r="F26" i="63"/>
  <c r="E23" i="63"/>
  <c r="F13" i="63"/>
  <c r="G23" i="63"/>
  <c r="H13" i="63"/>
  <c r="F27" i="63"/>
  <c r="E8" i="63"/>
  <c r="G11" i="63"/>
  <c r="I14" i="63"/>
  <c r="E18" i="63"/>
  <c r="G21" i="63"/>
  <c r="I24" i="63"/>
  <c r="E28" i="63"/>
  <c r="G31" i="63"/>
  <c r="J11" i="63"/>
  <c r="F25" i="63"/>
  <c r="J18" i="63"/>
  <c r="I15" i="63"/>
  <c r="I12" i="63"/>
  <c r="I32" i="63"/>
  <c r="E13" i="63"/>
  <c r="G13" i="63"/>
  <c r="G33" i="63"/>
  <c r="F30" i="63"/>
  <c r="F17" i="63"/>
  <c r="J33" i="63"/>
  <c r="F8" i="63"/>
  <c r="H11" i="63"/>
  <c r="J14" i="63"/>
  <c r="F18" i="63"/>
  <c r="H21" i="63"/>
  <c r="J24" i="63"/>
  <c r="F28" i="63"/>
  <c r="H31" i="63"/>
  <c r="E12" i="63"/>
  <c r="F12" i="63"/>
  <c r="F32" i="63"/>
  <c r="G22" i="63"/>
  <c r="H22" i="63"/>
  <c r="G19" i="63"/>
  <c r="H19" i="63"/>
  <c r="G26" i="63"/>
  <c r="H26" i="63"/>
  <c r="E20" i="63"/>
  <c r="F10" i="63"/>
  <c r="H33" i="63"/>
  <c r="G8" i="63"/>
  <c r="I11" i="63"/>
  <c r="E15" i="63"/>
  <c r="G18" i="63"/>
  <c r="I21" i="63"/>
  <c r="E25" i="63"/>
  <c r="G28" i="63"/>
  <c r="I31" i="63"/>
  <c r="P11" i="63"/>
  <c r="I190" i="102" s="1"/>
  <c r="I76" i="102" s="1"/>
  <c r="I45" i="102" s="1"/>
  <c r="P20" i="63"/>
  <c r="R190" i="102" s="1"/>
  <c r="R76" i="102" s="1"/>
  <c r="R45" i="102" s="1"/>
  <c r="P21" i="63"/>
  <c r="S190" i="102" s="1"/>
  <c r="S76" i="102" s="1"/>
  <c r="S45" i="102" s="1"/>
  <c r="P14" i="63"/>
  <c r="L190" i="102" s="1"/>
  <c r="L76" i="102" s="1"/>
  <c r="L45" i="102" s="1"/>
  <c r="P28" i="63"/>
  <c r="Z190" i="102" s="1"/>
  <c r="Z76" i="102" s="1"/>
  <c r="Z45" i="102" s="1"/>
  <c r="H33" i="90"/>
  <c r="F33" i="90"/>
  <c r="I33" i="90"/>
  <c r="J33" i="90"/>
  <c r="E123" i="63"/>
  <c r="F123" i="63"/>
  <c r="G123" i="63"/>
  <c r="H123" i="63"/>
  <c r="I123" i="63"/>
  <c r="J123" i="63"/>
  <c r="G33" i="90"/>
  <c r="E33" i="90"/>
  <c r="N122" i="63"/>
  <c r="O122" i="63"/>
  <c r="S122" i="63"/>
  <c r="N123" i="63"/>
  <c r="O123" i="63"/>
  <c r="P123" i="63"/>
  <c r="Q123" i="63"/>
  <c r="N126" i="90"/>
  <c r="P125" i="90"/>
  <c r="I126" i="90"/>
  <c r="J126" i="90"/>
  <c r="H126" i="90"/>
  <c r="E126" i="90"/>
  <c r="F126" i="90"/>
  <c r="G126" i="90"/>
  <c r="N125" i="90"/>
  <c r="P126" i="90"/>
  <c r="Q126" i="90"/>
  <c r="S123" i="63"/>
  <c r="Q122" i="63"/>
  <c r="R8" i="65" l="1"/>
  <c r="R21" i="65"/>
  <c r="R7" i="65"/>
  <c r="R24" i="65"/>
  <c r="R23" i="65"/>
  <c r="R26" i="65"/>
  <c r="R22" i="65"/>
  <c r="R19" i="65"/>
  <c r="R15" i="65"/>
  <c r="R18" i="65"/>
  <c r="R29" i="65"/>
  <c r="R11" i="65"/>
  <c r="R28" i="65"/>
  <c r="S5" i="65"/>
  <c r="T5" i="65" s="1"/>
  <c r="R17" i="65"/>
  <c r="R6" i="65"/>
  <c r="R12" i="65"/>
  <c r="R30" i="65"/>
  <c r="R20" i="65"/>
  <c r="AQ8" i="63"/>
  <c r="AC92" i="90"/>
  <c r="AG92" i="90" s="1"/>
  <c r="W89" i="65" s="1"/>
  <c r="AC64" i="90"/>
  <c r="AG64" i="90" s="1"/>
  <c r="W61" i="65" s="1"/>
  <c r="AC36" i="90"/>
  <c r="AG36" i="90" s="1"/>
  <c r="W33" i="65" s="1"/>
  <c r="R27" i="65"/>
  <c r="AG26" i="90"/>
  <c r="AC86" i="90"/>
  <c r="AG86" i="90" s="1"/>
  <c r="W83" i="65" s="1"/>
  <c r="AC110" i="90"/>
  <c r="AG110" i="90" s="1"/>
  <c r="W107" i="65" s="1"/>
  <c r="AC114" i="90"/>
  <c r="AG114" i="90" s="1"/>
  <c r="W111" i="65" s="1"/>
  <c r="AC52" i="90"/>
  <c r="AG52" i="90" s="1"/>
  <c r="W49" i="65" s="1"/>
  <c r="AC82" i="90"/>
  <c r="AG82" i="90" s="1"/>
  <c r="W79" i="65" s="1"/>
  <c r="AC58" i="90"/>
  <c r="AG58" i="90" s="1"/>
  <c r="W55" i="65" s="1"/>
  <c r="W28" i="65"/>
  <c r="AG24" i="90"/>
  <c r="AC78" i="90"/>
  <c r="AG78" i="90" s="1"/>
  <c r="W75" i="65" s="1"/>
  <c r="AG19" i="90"/>
  <c r="AC50" i="90"/>
  <c r="AG50" i="90" s="1"/>
  <c r="W47" i="65" s="1"/>
  <c r="AG22" i="90"/>
  <c r="AC55" i="90"/>
  <c r="AG55" i="90" s="1"/>
  <c r="W52" i="65" s="1"/>
  <c r="AC83" i="90"/>
  <c r="AG83" i="90" s="1"/>
  <c r="W80" i="65" s="1"/>
  <c r="AG27" i="90"/>
  <c r="AC47" i="90"/>
  <c r="AG47" i="90" s="1"/>
  <c r="W44" i="65" s="1"/>
  <c r="AC37" i="90"/>
  <c r="AG37" i="90" s="1"/>
  <c r="W34" i="65" s="1"/>
  <c r="AC75" i="90"/>
  <c r="AG75" i="90" s="1"/>
  <c r="W72" i="65" s="1"/>
  <c r="AG9" i="90"/>
  <c r="AC77" i="90"/>
  <c r="AG77" i="90" s="1"/>
  <c r="W74" i="65" s="1"/>
  <c r="AC105" i="90"/>
  <c r="AG105" i="90" s="1"/>
  <c r="W102" i="65" s="1"/>
  <c r="AG25" i="90"/>
  <c r="AC113" i="90"/>
  <c r="AG113" i="90" s="1"/>
  <c r="W110" i="65" s="1"/>
  <c r="AC81" i="90"/>
  <c r="AG81" i="90" s="1"/>
  <c r="W78" i="65" s="1"/>
  <c r="AG21" i="90"/>
  <c r="AC116" i="90"/>
  <c r="AG116" i="90" s="1"/>
  <c r="W113" i="65" s="1"/>
  <c r="AC108" i="90"/>
  <c r="AG108" i="90" s="1"/>
  <c r="W105" i="65" s="1"/>
  <c r="AC88" i="90"/>
  <c r="AG88" i="90" s="1"/>
  <c r="W85" i="65" s="1"/>
  <c r="AC45" i="90"/>
  <c r="AG45" i="90" s="1"/>
  <c r="W42" i="65" s="1"/>
  <c r="AC68" i="90"/>
  <c r="AG68" i="90" s="1"/>
  <c r="W65" i="65" s="1"/>
  <c r="AC60" i="90"/>
  <c r="AG60" i="90" s="1"/>
  <c r="W57" i="65" s="1"/>
  <c r="AG14" i="90"/>
  <c r="AG15" i="90"/>
  <c r="AC53" i="90"/>
  <c r="AG53" i="90" s="1"/>
  <c r="W50" i="65" s="1"/>
  <c r="AC65" i="90"/>
  <c r="AG65" i="90" s="1"/>
  <c r="W62" i="65" s="1"/>
  <c r="AC117" i="90"/>
  <c r="AG117" i="90" s="1"/>
  <c r="W114" i="65" s="1"/>
  <c r="AC74" i="90"/>
  <c r="AG74" i="90" s="1"/>
  <c r="W71" i="65" s="1"/>
  <c r="AC61" i="90"/>
  <c r="AG61" i="90" s="1"/>
  <c r="W58" i="65" s="1"/>
  <c r="AG29" i="90"/>
  <c r="AC102" i="90"/>
  <c r="AG102" i="90" s="1"/>
  <c r="W99" i="65" s="1"/>
  <c r="AC57" i="90"/>
  <c r="AG57" i="90" s="1"/>
  <c r="W54" i="65" s="1"/>
  <c r="AC76" i="90"/>
  <c r="AG76" i="90" s="1"/>
  <c r="W73" i="65" s="1"/>
  <c r="AC73" i="90"/>
  <c r="AG73" i="90" s="1"/>
  <c r="W70" i="65" s="1"/>
  <c r="AG20" i="90"/>
  <c r="AC104" i="90"/>
  <c r="AG104" i="90" s="1"/>
  <c r="W101" i="65" s="1"/>
  <c r="AC70" i="90"/>
  <c r="AG70" i="90" s="1"/>
  <c r="W67" i="65" s="1"/>
  <c r="AC98" i="90"/>
  <c r="AG98" i="90" s="1"/>
  <c r="W95" i="65" s="1"/>
  <c r="AG16" i="90"/>
  <c r="AC79" i="90"/>
  <c r="AG79" i="90" s="1"/>
  <c r="W76" i="65" s="1"/>
  <c r="AC125" i="90"/>
  <c r="AC89" i="90"/>
  <c r="AG89" i="90" s="1"/>
  <c r="W86" i="65" s="1"/>
  <c r="AC101" i="90"/>
  <c r="AG101" i="90" s="1"/>
  <c r="W98" i="65" s="1"/>
  <c r="AG13" i="90"/>
  <c r="AC56" i="90"/>
  <c r="AG56" i="90" s="1"/>
  <c r="W53" i="65" s="1"/>
  <c r="AG18" i="90"/>
  <c r="AC112" i="90"/>
  <c r="AG112" i="90" s="1"/>
  <c r="W109" i="65" s="1"/>
  <c r="AC43" i="90"/>
  <c r="AG43" i="90" s="1"/>
  <c r="W40" i="65" s="1"/>
  <c r="AC67" i="90"/>
  <c r="AG67" i="90" s="1"/>
  <c r="W64" i="65" s="1"/>
  <c r="AC107" i="90"/>
  <c r="AG107" i="90" s="1"/>
  <c r="W104" i="65" s="1"/>
  <c r="AC38" i="90"/>
  <c r="AG38" i="90" s="1"/>
  <c r="W35" i="65" s="1"/>
  <c r="AC71" i="90"/>
  <c r="AG71" i="90" s="1"/>
  <c r="W68" i="65" s="1"/>
  <c r="AC51" i="90"/>
  <c r="AG51" i="90" s="1"/>
  <c r="W48" i="65" s="1"/>
  <c r="AC66" i="90"/>
  <c r="AG66" i="90" s="1"/>
  <c r="W63" i="65" s="1"/>
  <c r="AG28" i="90"/>
  <c r="AC94" i="90"/>
  <c r="AG94" i="90" s="1"/>
  <c r="W91" i="65" s="1"/>
  <c r="AC95" i="90"/>
  <c r="AG95" i="90" s="1"/>
  <c r="W92" i="65" s="1"/>
  <c r="AG12" i="90"/>
  <c r="AG11" i="90"/>
  <c r="AC39" i="90"/>
  <c r="AG39" i="90" s="1"/>
  <c r="W36" i="65" s="1"/>
  <c r="AC40" i="90"/>
  <c r="AG40" i="90" s="1"/>
  <c r="W37" i="65" s="1"/>
  <c r="AC100" i="90"/>
  <c r="AG100" i="90" s="1"/>
  <c r="W97" i="65" s="1"/>
  <c r="AC69" i="90"/>
  <c r="AG69" i="90" s="1"/>
  <c r="W66" i="65" s="1"/>
  <c r="AC44" i="90"/>
  <c r="AG44" i="90" s="1"/>
  <c r="W41" i="65" s="1"/>
  <c r="AC97" i="90"/>
  <c r="AG97" i="90" s="1"/>
  <c r="W94" i="65" s="1"/>
  <c r="AQ20" i="63"/>
  <c r="H136" i="105" s="1"/>
  <c r="AQ23" i="63"/>
  <c r="H139" i="105" s="1"/>
  <c r="AQ28" i="63"/>
  <c r="H144" i="105" s="1"/>
  <c r="AQ15" i="63"/>
  <c r="H131" i="105" s="1"/>
  <c r="AQ16" i="63"/>
  <c r="H132" i="105" s="1"/>
  <c r="AQ13" i="63"/>
  <c r="H129" i="105" s="1"/>
  <c r="AQ9" i="63"/>
  <c r="AJ25" i="90"/>
  <c r="D230" i="105" s="1"/>
  <c r="AJ13" i="90"/>
  <c r="D218" i="105" s="1"/>
  <c r="AJ24" i="90"/>
  <c r="D229" i="105" s="1"/>
  <c r="AJ12" i="90"/>
  <c r="D217" i="105" s="1"/>
  <c r="AJ8" i="90"/>
  <c r="AJ22" i="90"/>
  <c r="D227" i="105" s="1"/>
  <c r="AJ10" i="90"/>
  <c r="AO9" i="90"/>
  <c r="AO8" i="90"/>
  <c r="AJ32" i="90"/>
  <c r="D237" i="105" s="1"/>
  <c r="AJ20" i="90"/>
  <c r="D225" i="105" s="1"/>
  <c r="AJ23" i="90"/>
  <c r="D228" i="105" s="1"/>
  <c r="AJ30" i="90"/>
  <c r="D235" i="105" s="1"/>
  <c r="AJ18" i="90"/>
  <c r="D223" i="105" s="1"/>
  <c r="AJ33" i="90"/>
  <c r="D238" i="105" s="1"/>
  <c r="AJ21" i="90"/>
  <c r="D226" i="105" s="1"/>
  <c r="AJ9" i="90"/>
  <c r="AJ28" i="90"/>
  <c r="D233" i="105" s="1"/>
  <c r="AJ16" i="90"/>
  <c r="D221" i="105" s="1"/>
  <c r="AJ31" i="90"/>
  <c r="D236" i="105" s="1"/>
  <c r="AJ19" i="90"/>
  <c r="D224" i="105" s="1"/>
  <c r="AJ29" i="90"/>
  <c r="D234" i="105" s="1"/>
  <c r="AJ11" i="90"/>
  <c r="D216" i="105" s="1"/>
  <c r="AJ27" i="90"/>
  <c r="D232" i="105" s="1"/>
  <c r="AJ14" i="90"/>
  <c r="D219" i="105" s="1"/>
  <c r="AJ17" i="90"/>
  <c r="D222" i="105" s="1"/>
  <c r="AJ15" i="90"/>
  <c r="D220" i="105" s="1"/>
  <c r="AJ26" i="90"/>
  <c r="D231" i="105" s="1"/>
  <c r="AQ25" i="63"/>
  <c r="H141" i="105" s="1"/>
  <c r="AQ30" i="63"/>
  <c r="H146" i="105" s="1"/>
  <c r="AW20" i="63"/>
  <c r="AW28" i="63"/>
  <c r="AQ31" i="63"/>
  <c r="H147" i="105" s="1"/>
  <c r="AQ11" i="63"/>
  <c r="H127" i="105" s="1"/>
  <c r="AQ32" i="63"/>
  <c r="H148" i="105" s="1"/>
  <c r="AW14" i="63"/>
  <c r="AQ29" i="63"/>
  <c r="H145" i="105" s="1"/>
  <c r="AQ22" i="63"/>
  <c r="H138" i="105" s="1"/>
  <c r="AQ17" i="63"/>
  <c r="H133" i="105" s="1"/>
  <c r="AW21" i="63"/>
  <c r="AQ10" i="63"/>
  <c r="AQ14" i="63"/>
  <c r="H130" i="105" s="1"/>
  <c r="AW11" i="63"/>
  <c r="AQ21" i="63"/>
  <c r="H137" i="105" s="1"/>
  <c r="AQ12" i="63"/>
  <c r="H128" i="105" s="1"/>
  <c r="AQ26" i="63"/>
  <c r="H142" i="105" s="1"/>
  <c r="AQ27" i="63"/>
  <c r="H143" i="105" s="1"/>
  <c r="AQ24" i="63"/>
  <c r="H140" i="105" s="1"/>
  <c r="AQ33" i="63"/>
  <c r="H149" i="105" s="1"/>
  <c r="AQ19" i="63"/>
  <c r="H135" i="105" s="1"/>
  <c r="AQ18" i="63"/>
  <c r="H134" i="105" s="1"/>
  <c r="E125" i="90"/>
  <c r="E127" i="90" s="1"/>
  <c r="G125" i="90"/>
  <c r="G127" i="90" s="1"/>
  <c r="J125" i="90"/>
  <c r="J127" i="90" s="1"/>
  <c r="I125" i="90"/>
  <c r="I127" i="90" s="1"/>
  <c r="F125" i="90"/>
  <c r="F127" i="90" s="1"/>
  <c r="H125" i="90"/>
  <c r="E122" i="63"/>
  <c r="E124" i="63" s="1"/>
  <c r="J122" i="63"/>
  <c r="J124" i="63" s="1"/>
  <c r="I122" i="63"/>
  <c r="I124" i="63" s="1"/>
  <c r="P122" i="63"/>
  <c r="P124" i="63" s="1"/>
  <c r="F122" i="63"/>
  <c r="F124" i="63" s="1"/>
  <c r="H122" i="63"/>
  <c r="H124" i="63" s="1"/>
  <c r="G122" i="63"/>
  <c r="G124" i="63" s="1"/>
  <c r="O124" i="63"/>
  <c r="S124" i="63"/>
  <c r="R122" i="63"/>
  <c r="R123" i="63"/>
  <c r="Q124" i="63"/>
  <c r="P127" i="90"/>
  <c r="N127" i="90"/>
  <c r="N124" i="63"/>
  <c r="Q127" i="90"/>
  <c r="D126" i="90"/>
  <c r="W5" i="65" l="1"/>
  <c r="W21" i="65"/>
  <c r="W23" i="65"/>
  <c r="W27" i="65"/>
  <c r="W19" i="65"/>
  <c r="W16" i="65"/>
  <c r="W24" i="65"/>
  <c r="W6" i="65"/>
  <c r="W18" i="65"/>
  <c r="W29" i="65"/>
  <c r="W22" i="65"/>
  <c r="W26" i="65"/>
  <c r="W9" i="65"/>
  <c r="W14" i="65"/>
  <c r="W15" i="65"/>
  <c r="W30" i="65"/>
  <c r="W12" i="65"/>
  <c r="W11" i="65"/>
  <c r="W17" i="65"/>
  <c r="W8" i="65"/>
  <c r="W25" i="65"/>
  <c r="W13" i="65"/>
  <c r="W10" i="65"/>
  <c r="W20" i="65"/>
  <c r="W7" i="65"/>
  <c r="AO10" i="90"/>
  <c r="AO11" i="90"/>
  <c r="H216" i="105" s="1"/>
  <c r="D125" i="90"/>
  <c r="D127" i="90" s="1"/>
  <c r="H127" i="90"/>
  <c r="R124" i="63"/>
  <c r="Z67" i="63" l="1"/>
  <c r="Y67" i="63"/>
  <c r="X67" i="63"/>
  <c r="W67" i="63"/>
  <c r="V67" i="63"/>
  <c r="U67" i="63"/>
  <c r="Z66" i="63"/>
  <c r="Y66" i="63"/>
  <c r="X66" i="63"/>
  <c r="W66" i="63"/>
  <c r="V66" i="63"/>
  <c r="U66" i="63"/>
  <c r="Z65" i="63"/>
  <c r="Y65" i="63"/>
  <c r="X65" i="63"/>
  <c r="W65" i="63"/>
  <c r="V65" i="63"/>
  <c r="U65" i="63"/>
  <c r="Z64" i="63"/>
  <c r="Y64" i="63"/>
  <c r="X64" i="63"/>
  <c r="W64" i="63"/>
  <c r="V64" i="63"/>
  <c r="U64" i="63"/>
  <c r="Z39" i="63"/>
  <c r="Y39" i="63"/>
  <c r="X39" i="63"/>
  <c r="W39" i="63"/>
  <c r="V39" i="63"/>
  <c r="U39" i="63"/>
  <c r="Z38" i="63"/>
  <c r="Y38" i="63"/>
  <c r="X38" i="63"/>
  <c r="W38" i="63"/>
  <c r="V38" i="63"/>
  <c r="U38" i="63"/>
  <c r="Z37" i="63"/>
  <c r="Y37" i="63"/>
  <c r="X37" i="63"/>
  <c r="W37" i="63"/>
  <c r="V37" i="63"/>
  <c r="U37" i="63"/>
  <c r="Z36" i="63"/>
  <c r="Y36" i="63"/>
  <c r="X36" i="63"/>
  <c r="W36" i="63"/>
  <c r="V36" i="63"/>
  <c r="G231" i="66"/>
  <c r="G232" i="66"/>
  <c r="G233" i="66"/>
  <c r="G234" i="66"/>
  <c r="G235" i="66"/>
  <c r="G236" i="66"/>
  <c r="G237" i="66"/>
  <c r="G238" i="66"/>
  <c r="G239" i="66"/>
  <c r="G240" i="66"/>
  <c r="G241" i="66"/>
  <c r="G242" i="66"/>
  <c r="G243" i="66"/>
  <c r="G244" i="66"/>
  <c r="G245" i="66"/>
  <c r="G246" i="66"/>
  <c r="G247" i="66"/>
  <c r="G248" i="66"/>
  <c r="G249" i="66"/>
  <c r="G250" i="66"/>
  <c r="G251" i="66"/>
  <c r="G252" i="66"/>
  <c r="G253" i="66"/>
  <c r="G254" i="66"/>
  <c r="G255" i="66"/>
  <c r="G256" i="66"/>
  <c r="G257" i="66"/>
  <c r="G258" i="66"/>
  <c r="G259" i="66"/>
  <c r="G260" i="66"/>
  <c r="G261" i="66"/>
  <c r="G262" i="66"/>
  <c r="G263" i="66"/>
  <c r="G264" i="66"/>
  <c r="G265" i="66"/>
  <c r="G266" i="66"/>
  <c r="G267" i="66"/>
  <c r="G268" i="66"/>
  <c r="G269" i="66"/>
  <c r="G270" i="66"/>
  <c r="G274" i="66"/>
  <c r="G273" i="66"/>
  <c r="G272" i="66"/>
  <c r="G271" i="66"/>
  <c r="G229" i="66"/>
  <c r="G228" i="66"/>
  <c r="G227" i="66"/>
  <c r="G226" i="66"/>
  <c r="G225" i="66"/>
  <c r="G224" i="66"/>
  <c r="G223" i="66"/>
  <c r="G222" i="66"/>
  <c r="G221" i="66"/>
  <c r="G220" i="66"/>
  <c r="G219" i="66"/>
  <c r="G218" i="66"/>
  <c r="G217" i="66"/>
  <c r="G216" i="66"/>
  <c r="G215" i="66"/>
  <c r="G214" i="66"/>
  <c r="G213" i="66"/>
  <c r="G212" i="66"/>
  <c r="G211" i="66"/>
  <c r="G210" i="66"/>
  <c r="G209" i="66"/>
  <c r="G208" i="66"/>
  <c r="G184" i="66"/>
  <c r="G183" i="66"/>
  <c r="G182" i="66"/>
  <c r="G181" i="66"/>
  <c r="G180" i="66"/>
  <c r="G179" i="66"/>
  <c r="G178" i="66"/>
  <c r="G177" i="66"/>
  <c r="G176" i="66"/>
  <c r="G175" i="66"/>
  <c r="G174" i="66"/>
  <c r="G173" i="66"/>
  <c r="G172" i="66"/>
  <c r="G171" i="66"/>
  <c r="G170" i="66"/>
  <c r="G169" i="66"/>
  <c r="G168" i="66"/>
  <c r="G167" i="66"/>
  <c r="G166" i="66"/>
  <c r="G165" i="66"/>
  <c r="G164" i="66"/>
  <c r="G163" i="66"/>
  <c r="G139" i="66"/>
  <c r="G138" i="66"/>
  <c r="G137" i="66"/>
  <c r="G136" i="66"/>
  <c r="G135" i="66"/>
  <c r="G134" i="66"/>
  <c r="G133" i="66"/>
  <c r="G132" i="66"/>
  <c r="G131" i="66"/>
  <c r="G130" i="66"/>
  <c r="G129" i="66"/>
  <c r="G128" i="66"/>
  <c r="G127" i="66"/>
  <c r="G126" i="66"/>
  <c r="G125" i="66"/>
  <c r="G124" i="66"/>
  <c r="G123" i="66"/>
  <c r="G122" i="66"/>
  <c r="G121" i="66"/>
  <c r="G120" i="66"/>
  <c r="G119" i="66"/>
  <c r="G118" i="66"/>
  <c r="G94" i="66"/>
  <c r="G93" i="66"/>
  <c r="G92" i="66"/>
  <c r="G91" i="66"/>
  <c r="G90" i="66"/>
  <c r="G89" i="66"/>
  <c r="G88" i="66"/>
  <c r="G87" i="66"/>
  <c r="G86" i="66"/>
  <c r="G85" i="66"/>
  <c r="G84" i="66"/>
  <c r="G83" i="66"/>
  <c r="G82" i="66"/>
  <c r="G81" i="66"/>
  <c r="G80" i="66"/>
  <c r="G79" i="66"/>
  <c r="G78" i="66"/>
  <c r="G77" i="66"/>
  <c r="G76" i="66"/>
  <c r="G75" i="66"/>
  <c r="G74" i="66"/>
  <c r="G73" i="66"/>
  <c r="G49" i="66"/>
  <c r="G48" i="66"/>
  <c r="G47" i="66"/>
  <c r="G46" i="66"/>
  <c r="G45" i="66"/>
  <c r="G44" i="66"/>
  <c r="G43" i="66"/>
  <c r="G42" i="66"/>
  <c r="G41" i="66"/>
  <c r="G40" i="66"/>
  <c r="G39" i="66"/>
  <c r="G38" i="66"/>
  <c r="G37" i="66"/>
  <c r="G36" i="66"/>
  <c r="G35" i="66"/>
  <c r="G34" i="66"/>
  <c r="G33" i="66"/>
  <c r="G32" i="66"/>
  <c r="G31" i="66"/>
  <c r="G30" i="66"/>
  <c r="G29" i="66"/>
  <c r="G28" i="66"/>
  <c r="U9" i="63" l="1"/>
  <c r="V9" i="63"/>
  <c r="J7" i="60"/>
  <c r="K7" i="60" s="1"/>
  <c r="L7" i="60" s="1"/>
  <c r="M7" i="60" s="1"/>
  <c r="N7" i="60" s="1"/>
  <c r="O7" i="60" s="1"/>
  <c r="P7" i="60" s="1"/>
  <c r="Q7" i="60" s="1"/>
  <c r="R7" i="60" s="1"/>
  <c r="S7" i="60" s="1"/>
  <c r="T7" i="60" s="1"/>
  <c r="U7" i="60" s="1"/>
  <c r="V7" i="60" s="1"/>
  <c r="W7" i="60" s="1"/>
  <c r="X7" i="60" s="1"/>
  <c r="Y7" i="60" s="1"/>
  <c r="Z7" i="60" s="1"/>
  <c r="AA7" i="60" s="1"/>
  <c r="AB7" i="60" s="1"/>
  <c r="AC7" i="60" s="1"/>
  <c r="AD7" i="60" s="1"/>
  <c r="K8" i="60"/>
  <c r="L8" i="60" s="1"/>
  <c r="M8" i="60" s="1"/>
  <c r="N8" i="60" s="1"/>
  <c r="O8" i="60" s="1"/>
  <c r="P8" i="60" s="1"/>
  <c r="Q8" i="60" s="1"/>
  <c r="R8" i="60" s="1"/>
  <c r="S8" i="60" s="1"/>
  <c r="T8" i="60" s="1"/>
  <c r="U8" i="60" s="1"/>
  <c r="V8" i="60" s="1"/>
  <c r="W8" i="60" s="1"/>
  <c r="X8" i="60" s="1"/>
  <c r="Y8" i="60" s="1"/>
  <c r="Z8" i="60" s="1"/>
  <c r="AA8" i="60" s="1"/>
  <c r="AB8" i="60" s="1"/>
  <c r="AC8" i="60" s="1"/>
  <c r="AD8" i="60" s="1"/>
  <c r="J9" i="60"/>
  <c r="K9" i="60" s="1"/>
  <c r="L9" i="60" s="1"/>
  <c r="M9" i="60" s="1"/>
  <c r="N9" i="60" s="1"/>
  <c r="O9" i="60" s="1"/>
  <c r="P9" i="60" s="1"/>
  <c r="Q9" i="60" s="1"/>
  <c r="R9" i="60" s="1"/>
  <c r="S9" i="60" s="1"/>
  <c r="T9" i="60" s="1"/>
  <c r="U9" i="60" s="1"/>
  <c r="V9" i="60" s="1"/>
  <c r="W9" i="60" s="1"/>
  <c r="X9" i="60" s="1"/>
  <c r="Y9" i="60" s="1"/>
  <c r="Z9" i="60" s="1"/>
  <c r="AA9" i="60" s="1"/>
  <c r="AB9" i="60" s="1"/>
  <c r="AC9" i="60" s="1"/>
  <c r="AD9" i="60" s="1"/>
  <c r="J10" i="60"/>
  <c r="K10" i="60" s="1"/>
  <c r="L10" i="60" s="1"/>
  <c r="M10" i="60" s="1"/>
  <c r="N10" i="60" s="1"/>
  <c r="O10" i="60" s="1"/>
  <c r="P10" i="60" s="1"/>
  <c r="Q10" i="60" s="1"/>
  <c r="R10" i="60" s="1"/>
  <c r="S10" i="60" s="1"/>
  <c r="T10" i="60" s="1"/>
  <c r="U10" i="60" s="1"/>
  <c r="V10" i="60" s="1"/>
  <c r="W10" i="60" s="1"/>
  <c r="X10" i="60" s="1"/>
  <c r="Y10" i="60" s="1"/>
  <c r="Z10" i="60" s="1"/>
  <c r="AA10" i="60" s="1"/>
  <c r="AB10" i="60" s="1"/>
  <c r="AC10" i="60" s="1"/>
  <c r="AD10" i="60" s="1"/>
  <c r="J11" i="60"/>
  <c r="K11" i="60" s="1"/>
  <c r="L11" i="60" s="1"/>
  <c r="M11" i="60" s="1"/>
  <c r="N11" i="60" s="1"/>
  <c r="O11" i="60" s="1"/>
  <c r="P11" i="60" s="1"/>
  <c r="Q11" i="60" s="1"/>
  <c r="R11" i="60" s="1"/>
  <c r="S11" i="60" s="1"/>
  <c r="T11" i="60" s="1"/>
  <c r="U11" i="60" s="1"/>
  <c r="V11" i="60" s="1"/>
  <c r="W11" i="60" s="1"/>
  <c r="X11" i="60" s="1"/>
  <c r="Y11" i="60" s="1"/>
  <c r="Z11" i="60" s="1"/>
  <c r="AA11" i="60" s="1"/>
  <c r="AB11" i="60" s="1"/>
  <c r="AC11" i="60" s="1"/>
  <c r="AD11" i="60" s="1"/>
  <c r="J12" i="60"/>
  <c r="K12" i="60" s="1"/>
  <c r="L12" i="60" s="1"/>
  <c r="M12" i="60" s="1"/>
  <c r="N12" i="60" s="1"/>
  <c r="O12" i="60" s="1"/>
  <c r="P12" i="60" s="1"/>
  <c r="Q12" i="60" s="1"/>
  <c r="R12" i="60" s="1"/>
  <c r="S12" i="60" s="1"/>
  <c r="T12" i="60" s="1"/>
  <c r="U12" i="60" s="1"/>
  <c r="V12" i="60" s="1"/>
  <c r="W12" i="60" s="1"/>
  <c r="X12" i="60" s="1"/>
  <c r="Y12" i="60" s="1"/>
  <c r="Z12" i="60" s="1"/>
  <c r="AA12" i="60" s="1"/>
  <c r="AB12" i="60" s="1"/>
  <c r="AC12" i="60" s="1"/>
  <c r="AD12" i="60" s="1"/>
  <c r="J13" i="60"/>
  <c r="K13" i="60" s="1"/>
  <c r="L13" i="60" s="1"/>
  <c r="M13" i="60" s="1"/>
  <c r="N13" i="60" s="1"/>
  <c r="O13" i="60" s="1"/>
  <c r="P13" i="60" s="1"/>
  <c r="Q13" i="60" s="1"/>
  <c r="R13" i="60" s="1"/>
  <c r="S13" i="60" s="1"/>
  <c r="T13" i="60" s="1"/>
  <c r="U13" i="60" s="1"/>
  <c r="V13" i="60" s="1"/>
  <c r="W13" i="60" s="1"/>
  <c r="X13" i="60" s="1"/>
  <c r="Y13" i="60" s="1"/>
  <c r="Z13" i="60" s="1"/>
  <c r="AA13" i="60" s="1"/>
  <c r="AB13" i="60" s="1"/>
  <c r="AC13" i="60" s="1"/>
  <c r="AD13" i="60" s="1"/>
  <c r="J14" i="60"/>
  <c r="K14" i="60" s="1"/>
  <c r="L14" i="60" s="1"/>
  <c r="M14" i="60" s="1"/>
  <c r="N14" i="60" s="1"/>
  <c r="O14" i="60" s="1"/>
  <c r="P14" i="60" s="1"/>
  <c r="Q14" i="60" s="1"/>
  <c r="R14" i="60" s="1"/>
  <c r="S14" i="60" s="1"/>
  <c r="T14" i="60" s="1"/>
  <c r="U14" i="60" s="1"/>
  <c r="V14" i="60" s="1"/>
  <c r="W14" i="60" s="1"/>
  <c r="X14" i="60" s="1"/>
  <c r="Y14" i="60" s="1"/>
  <c r="Z14" i="60" s="1"/>
  <c r="AA14" i="60" s="1"/>
  <c r="AB14" i="60" s="1"/>
  <c r="AC14" i="60" s="1"/>
  <c r="AD14" i="60" s="1"/>
  <c r="J15" i="60"/>
  <c r="K15" i="60" s="1"/>
  <c r="L15" i="60" s="1"/>
  <c r="M15" i="60" s="1"/>
  <c r="N15" i="60" s="1"/>
  <c r="O15" i="60" s="1"/>
  <c r="P15" i="60" s="1"/>
  <c r="Q15" i="60" s="1"/>
  <c r="R15" i="60" s="1"/>
  <c r="S15" i="60" s="1"/>
  <c r="T15" i="60" s="1"/>
  <c r="U15" i="60" s="1"/>
  <c r="V15" i="60" s="1"/>
  <c r="W15" i="60" s="1"/>
  <c r="X15" i="60" s="1"/>
  <c r="Y15" i="60" s="1"/>
  <c r="Z15" i="60" s="1"/>
  <c r="AA15" i="60" s="1"/>
  <c r="AB15" i="60" s="1"/>
  <c r="AC15" i="60" s="1"/>
  <c r="AD15" i="60" s="1"/>
  <c r="J16" i="60"/>
  <c r="K16" i="60" s="1"/>
  <c r="L16" i="60" s="1"/>
  <c r="M16" i="60" s="1"/>
  <c r="N16" i="60" s="1"/>
  <c r="O16" i="60" s="1"/>
  <c r="P16" i="60" s="1"/>
  <c r="Q16" i="60" s="1"/>
  <c r="R16" i="60" s="1"/>
  <c r="S16" i="60" s="1"/>
  <c r="T16" i="60" s="1"/>
  <c r="U16" i="60" s="1"/>
  <c r="V16" i="60" s="1"/>
  <c r="W16" i="60" s="1"/>
  <c r="X16" i="60" s="1"/>
  <c r="Y16" i="60" s="1"/>
  <c r="Z16" i="60" s="1"/>
  <c r="AA16" i="60" s="1"/>
  <c r="AB16" i="60" s="1"/>
  <c r="AC16" i="60" s="1"/>
  <c r="AD16" i="60" s="1"/>
  <c r="J17" i="60"/>
  <c r="K17" i="60" s="1"/>
  <c r="L17" i="60" s="1"/>
  <c r="M17" i="60" s="1"/>
  <c r="N17" i="60" s="1"/>
  <c r="O17" i="60" s="1"/>
  <c r="P17" i="60" s="1"/>
  <c r="Q17" i="60" s="1"/>
  <c r="R17" i="60" s="1"/>
  <c r="S17" i="60" s="1"/>
  <c r="T17" i="60" s="1"/>
  <c r="U17" i="60" s="1"/>
  <c r="V17" i="60" s="1"/>
  <c r="W17" i="60" s="1"/>
  <c r="X17" i="60" s="1"/>
  <c r="Y17" i="60" s="1"/>
  <c r="Z17" i="60" s="1"/>
  <c r="AA17" i="60" s="1"/>
  <c r="AB17" i="60" s="1"/>
  <c r="AC17" i="60" s="1"/>
  <c r="AD17" i="60" s="1"/>
  <c r="J18" i="60"/>
  <c r="K18" i="60" s="1"/>
  <c r="L18" i="60" s="1"/>
  <c r="M18" i="60" s="1"/>
  <c r="N18" i="60" s="1"/>
  <c r="O18" i="60" s="1"/>
  <c r="P18" i="60" s="1"/>
  <c r="Q18" i="60" s="1"/>
  <c r="R18" i="60" s="1"/>
  <c r="S18" i="60" s="1"/>
  <c r="T18" i="60" s="1"/>
  <c r="U18" i="60" s="1"/>
  <c r="V18" i="60" s="1"/>
  <c r="W18" i="60" s="1"/>
  <c r="X18" i="60" s="1"/>
  <c r="Y18" i="60" s="1"/>
  <c r="Z18" i="60" s="1"/>
  <c r="AA18" i="60" s="1"/>
  <c r="AB18" i="60" s="1"/>
  <c r="AC18" i="60" s="1"/>
  <c r="AD18" i="60" s="1"/>
  <c r="J19" i="60"/>
  <c r="K19" i="60" s="1"/>
  <c r="L19" i="60" s="1"/>
  <c r="M19" i="60" s="1"/>
  <c r="N19" i="60" s="1"/>
  <c r="O19" i="60" s="1"/>
  <c r="P19" i="60" s="1"/>
  <c r="Q19" i="60" s="1"/>
  <c r="R19" i="60" s="1"/>
  <c r="S19" i="60" s="1"/>
  <c r="T19" i="60" s="1"/>
  <c r="U19" i="60" s="1"/>
  <c r="V19" i="60" s="1"/>
  <c r="W19" i="60" s="1"/>
  <c r="X19" i="60" s="1"/>
  <c r="Y19" i="60" s="1"/>
  <c r="Z19" i="60" s="1"/>
  <c r="AA19" i="60" s="1"/>
  <c r="AB19" i="60" s="1"/>
  <c r="AC19" i="60" s="1"/>
  <c r="AD19" i="60" s="1"/>
  <c r="J20" i="60"/>
  <c r="K20" i="60" s="1"/>
  <c r="L20" i="60" s="1"/>
  <c r="M20" i="60" s="1"/>
  <c r="N20" i="60" s="1"/>
  <c r="O20" i="60" s="1"/>
  <c r="P20" i="60" s="1"/>
  <c r="Q20" i="60" s="1"/>
  <c r="R20" i="60" s="1"/>
  <c r="S20" i="60" s="1"/>
  <c r="T20" i="60" s="1"/>
  <c r="U20" i="60" s="1"/>
  <c r="V20" i="60" s="1"/>
  <c r="W20" i="60" s="1"/>
  <c r="X20" i="60" s="1"/>
  <c r="Y20" i="60" s="1"/>
  <c r="Z20" i="60" s="1"/>
  <c r="AA20" i="60" s="1"/>
  <c r="AB20" i="60" s="1"/>
  <c r="AC20" i="60" s="1"/>
  <c r="AD20" i="60" s="1"/>
  <c r="J21" i="60"/>
  <c r="K21" i="60" s="1"/>
  <c r="L21" i="60" s="1"/>
  <c r="M21" i="60" s="1"/>
  <c r="N21" i="60" s="1"/>
  <c r="O21" i="60" s="1"/>
  <c r="P21" i="60" s="1"/>
  <c r="Q21" i="60" s="1"/>
  <c r="R21" i="60" s="1"/>
  <c r="S21" i="60" s="1"/>
  <c r="T21" i="60" s="1"/>
  <c r="U21" i="60" s="1"/>
  <c r="V21" i="60" s="1"/>
  <c r="W21" i="60" s="1"/>
  <c r="X21" i="60" s="1"/>
  <c r="Y21" i="60" s="1"/>
  <c r="Z21" i="60" s="1"/>
  <c r="AA21" i="60" s="1"/>
  <c r="AB21" i="60" s="1"/>
  <c r="AC21" i="60" s="1"/>
  <c r="AD21" i="60" s="1"/>
  <c r="J22" i="60"/>
  <c r="K22" i="60" s="1"/>
  <c r="L22" i="60" s="1"/>
  <c r="M22" i="60" s="1"/>
  <c r="N22" i="60" s="1"/>
  <c r="O22" i="60" s="1"/>
  <c r="P22" i="60" s="1"/>
  <c r="Q22" i="60" s="1"/>
  <c r="R22" i="60" s="1"/>
  <c r="S22" i="60" s="1"/>
  <c r="T22" i="60" s="1"/>
  <c r="U22" i="60" s="1"/>
  <c r="V22" i="60" s="1"/>
  <c r="W22" i="60" s="1"/>
  <c r="X22" i="60" s="1"/>
  <c r="Y22" i="60" s="1"/>
  <c r="Z22" i="60" s="1"/>
  <c r="AA22" i="60" s="1"/>
  <c r="AB22" i="60" s="1"/>
  <c r="AC22" i="60" s="1"/>
  <c r="AD22" i="60" s="1"/>
  <c r="J23" i="60"/>
  <c r="K23" i="60" s="1"/>
  <c r="L23" i="60" s="1"/>
  <c r="M23" i="60" s="1"/>
  <c r="N23" i="60" s="1"/>
  <c r="O23" i="60" s="1"/>
  <c r="P23" i="60" s="1"/>
  <c r="Q23" i="60" s="1"/>
  <c r="R23" i="60" s="1"/>
  <c r="S23" i="60" s="1"/>
  <c r="T23" i="60" s="1"/>
  <c r="U23" i="60" s="1"/>
  <c r="V23" i="60" s="1"/>
  <c r="W23" i="60" s="1"/>
  <c r="X23" i="60" s="1"/>
  <c r="Y23" i="60" s="1"/>
  <c r="Z23" i="60" s="1"/>
  <c r="AA23" i="60" s="1"/>
  <c r="AB23" i="60" s="1"/>
  <c r="AC23" i="60" s="1"/>
  <c r="AD23" i="60" s="1"/>
  <c r="J24" i="60"/>
  <c r="K24" i="60" s="1"/>
  <c r="L24" i="60" s="1"/>
  <c r="M24" i="60" s="1"/>
  <c r="N24" i="60" s="1"/>
  <c r="O24" i="60" s="1"/>
  <c r="P24" i="60" s="1"/>
  <c r="Q24" i="60" s="1"/>
  <c r="R24" i="60" s="1"/>
  <c r="S24" i="60" s="1"/>
  <c r="T24" i="60" s="1"/>
  <c r="U24" i="60" s="1"/>
  <c r="V24" i="60" s="1"/>
  <c r="W24" i="60" s="1"/>
  <c r="X24" i="60" s="1"/>
  <c r="Y24" i="60" s="1"/>
  <c r="Z24" i="60" s="1"/>
  <c r="AA24" i="60" s="1"/>
  <c r="AB24" i="60" s="1"/>
  <c r="AC24" i="60" s="1"/>
  <c r="AD24" i="60" s="1"/>
  <c r="J25" i="60"/>
  <c r="K25" i="60" s="1"/>
  <c r="L25" i="60" s="1"/>
  <c r="M25" i="60" s="1"/>
  <c r="N25" i="60" s="1"/>
  <c r="O25" i="60" s="1"/>
  <c r="P25" i="60" s="1"/>
  <c r="Q25" i="60" s="1"/>
  <c r="R25" i="60" s="1"/>
  <c r="S25" i="60" s="1"/>
  <c r="T25" i="60" s="1"/>
  <c r="U25" i="60" s="1"/>
  <c r="V25" i="60" s="1"/>
  <c r="W25" i="60" s="1"/>
  <c r="X25" i="60" s="1"/>
  <c r="Y25" i="60" s="1"/>
  <c r="Z25" i="60" s="1"/>
  <c r="AA25" i="60" s="1"/>
  <c r="AB25" i="60" s="1"/>
  <c r="AC25" i="60" s="1"/>
  <c r="AD25" i="60" s="1"/>
  <c r="J26" i="60"/>
  <c r="K26" i="60" s="1"/>
  <c r="L26" i="60" s="1"/>
  <c r="M26" i="60" s="1"/>
  <c r="N26" i="60" s="1"/>
  <c r="O26" i="60" s="1"/>
  <c r="P26" i="60" s="1"/>
  <c r="Q26" i="60" s="1"/>
  <c r="R26" i="60" s="1"/>
  <c r="S26" i="60" s="1"/>
  <c r="T26" i="60" s="1"/>
  <c r="U26" i="60" s="1"/>
  <c r="V26" i="60" s="1"/>
  <c r="W26" i="60" s="1"/>
  <c r="X26" i="60" s="1"/>
  <c r="Y26" i="60" s="1"/>
  <c r="Z26" i="60" s="1"/>
  <c r="AA26" i="60" s="1"/>
  <c r="AB26" i="60" s="1"/>
  <c r="AC26" i="60" s="1"/>
  <c r="AD26" i="60" s="1"/>
  <c r="J27" i="60"/>
  <c r="K27" i="60" s="1"/>
  <c r="L27" i="60" s="1"/>
  <c r="M27" i="60" s="1"/>
  <c r="N27" i="60" s="1"/>
  <c r="O27" i="60" s="1"/>
  <c r="P27" i="60" s="1"/>
  <c r="Q27" i="60" s="1"/>
  <c r="R27" i="60" s="1"/>
  <c r="S27" i="60" s="1"/>
  <c r="T27" i="60" s="1"/>
  <c r="U27" i="60" s="1"/>
  <c r="V27" i="60" s="1"/>
  <c r="W27" i="60" s="1"/>
  <c r="X27" i="60" s="1"/>
  <c r="Y27" i="60" s="1"/>
  <c r="Z27" i="60" s="1"/>
  <c r="AA27" i="60" s="1"/>
  <c r="AB27" i="60" s="1"/>
  <c r="AC27" i="60" s="1"/>
  <c r="AD27" i="60" s="1"/>
  <c r="J28" i="60"/>
  <c r="K28" i="60" s="1"/>
  <c r="L28" i="60" s="1"/>
  <c r="M28" i="60" s="1"/>
  <c r="N28" i="60" s="1"/>
  <c r="O28" i="60" s="1"/>
  <c r="P28" i="60" s="1"/>
  <c r="Q28" i="60" s="1"/>
  <c r="R28" i="60" s="1"/>
  <c r="S28" i="60" s="1"/>
  <c r="T28" i="60" s="1"/>
  <c r="U28" i="60" s="1"/>
  <c r="V28" i="60" s="1"/>
  <c r="W28" i="60" s="1"/>
  <c r="X28" i="60" s="1"/>
  <c r="Y28" i="60" s="1"/>
  <c r="Z28" i="60" s="1"/>
  <c r="AA28" i="60" s="1"/>
  <c r="AB28" i="60" s="1"/>
  <c r="AC28" i="60" s="1"/>
  <c r="AD28" i="60" s="1"/>
  <c r="J29" i="60"/>
  <c r="K29" i="60" s="1"/>
  <c r="L29" i="60" s="1"/>
  <c r="M29" i="60" s="1"/>
  <c r="N29" i="60" s="1"/>
  <c r="O29" i="60" s="1"/>
  <c r="P29" i="60" s="1"/>
  <c r="Q29" i="60" s="1"/>
  <c r="R29" i="60" s="1"/>
  <c r="S29" i="60" s="1"/>
  <c r="T29" i="60" s="1"/>
  <c r="U29" i="60" s="1"/>
  <c r="V29" i="60" s="1"/>
  <c r="W29" i="60" s="1"/>
  <c r="X29" i="60" s="1"/>
  <c r="Y29" i="60" s="1"/>
  <c r="Z29" i="60" s="1"/>
  <c r="AA29" i="60" s="1"/>
  <c r="AB29" i="60" s="1"/>
  <c r="AC29" i="60" s="1"/>
  <c r="AD29" i="60" s="1"/>
  <c r="J30" i="60"/>
  <c r="K30" i="60" s="1"/>
  <c r="L30" i="60" s="1"/>
  <c r="M30" i="60" s="1"/>
  <c r="N30" i="60" s="1"/>
  <c r="O30" i="60" s="1"/>
  <c r="P30" i="60" s="1"/>
  <c r="Q30" i="60" s="1"/>
  <c r="R30" i="60" s="1"/>
  <c r="S30" i="60" s="1"/>
  <c r="T30" i="60" s="1"/>
  <c r="U30" i="60" s="1"/>
  <c r="V30" i="60" s="1"/>
  <c r="W30" i="60" s="1"/>
  <c r="X30" i="60" s="1"/>
  <c r="Y30" i="60" s="1"/>
  <c r="Z30" i="60" s="1"/>
  <c r="AA30" i="60" s="1"/>
  <c r="AB30" i="60" s="1"/>
  <c r="AC30" i="60" s="1"/>
  <c r="AD30" i="60" s="1"/>
  <c r="J31" i="60"/>
  <c r="K31" i="60" s="1"/>
  <c r="L31" i="60" s="1"/>
  <c r="M31" i="60" s="1"/>
  <c r="N31" i="60" s="1"/>
  <c r="O31" i="60" s="1"/>
  <c r="P31" i="60" s="1"/>
  <c r="Q31" i="60" s="1"/>
  <c r="R31" i="60" s="1"/>
  <c r="S31" i="60" s="1"/>
  <c r="T31" i="60" s="1"/>
  <c r="U31" i="60" s="1"/>
  <c r="V31" i="60" s="1"/>
  <c r="W31" i="60" s="1"/>
  <c r="X31" i="60" s="1"/>
  <c r="Y31" i="60" s="1"/>
  <c r="Z31" i="60" s="1"/>
  <c r="AA31" i="60" s="1"/>
  <c r="AB31" i="60" s="1"/>
  <c r="AC31" i="60" s="1"/>
  <c r="AD31" i="60" s="1"/>
  <c r="J32" i="60"/>
  <c r="K32" i="60" s="1"/>
  <c r="L32" i="60" s="1"/>
  <c r="M32" i="60" s="1"/>
  <c r="N32" i="60" s="1"/>
  <c r="O32" i="60" s="1"/>
  <c r="P32" i="60" s="1"/>
  <c r="Q32" i="60" s="1"/>
  <c r="R32" i="60" s="1"/>
  <c r="S32" i="60" s="1"/>
  <c r="T32" i="60" s="1"/>
  <c r="U32" i="60" s="1"/>
  <c r="V32" i="60" s="1"/>
  <c r="W32" i="60" s="1"/>
  <c r="X32" i="60" s="1"/>
  <c r="Y32" i="60" s="1"/>
  <c r="Z32" i="60" s="1"/>
  <c r="AA32" i="60" s="1"/>
  <c r="AB32" i="60" s="1"/>
  <c r="AC32" i="60" s="1"/>
  <c r="AD32" i="60" s="1"/>
  <c r="J33" i="60"/>
  <c r="K33" i="60" s="1"/>
  <c r="L33" i="60" s="1"/>
  <c r="M33" i="60" s="1"/>
  <c r="N33" i="60" s="1"/>
  <c r="O33" i="60" s="1"/>
  <c r="P33" i="60" s="1"/>
  <c r="Q33" i="60" s="1"/>
  <c r="R33" i="60" s="1"/>
  <c r="S33" i="60" s="1"/>
  <c r="T33" i="60" s="1"/>
  <c r="U33" i="60" s="1"/>
  <c r="V33" i="60" s="1"/>
  <c r="W33" i="60" s="1"/>
  <c r="X33" i="60" s="1"/>
  <c r="Y33" i="60" s="1"/>
  <c r="Z33" i="60" s="1"/>
  <c r="AA33" i="60" s="1"/>
  <c r="AB33" i="60" s="1"/>
  <c r="AC33" i="60" s="1"/>
  <c r="AD33" i="60" s="1"/>
  <c r="J34" i="60"/>
  <c r="K34" i="60" s="1"/>
  <c r="L34" i="60" s="1"/>
  <c r="M34" i="60" s="1"/>
  <c r="N34" i="60" s="1"/>
  <c r="O34" i="60" s="1"/>
  <c r="P34" i="60" s="1"/>
  <c r="Q34" i="60" s="1"/>
  <c r="R34" i="60" s="1"/>
  <c r="S34" i="60" s="1"/>
  <c r="T34" i="60" s="1"/>
  <c r="U34" i="60" s="1"/>
  <c r="V34" i="60" s="1"/>
  <c r="W34" i="60" s="1"/>
  <c r="X34" i="60" s="1"/>
  <c r="Y34" i="60" s="1"/>
  <c r="Z34" i="60" s="1"/>
  <c r="AA34" i="60" s="1"/>
  <c r="AB34" i="60" s="1"/>
  <c r="AC34" i="60" s="1"/>
  <c r="AD34" i="60" s="1"/>
  <c r="J35" i="60"/>
  <c r="K35" i="60" s="1"/>
  <c r="L35" i="60" s="1"/>
  <c r="M35" i="60" s="1"/>
  <c r="N35" i="60" s="1"/>
  <c r="O35" i="60" s="1"/>
  <c r="P35" i="60" s="1"/>
  <c r="Q35" i="60" s="1"/>
  <c r="R35" i="60" s="1"/>
  <c r="S35" i="60" s="1"/>
  <c r="T35" i="60" s="1"/>
  <c r="U35" i="60" s="1"/>
  <c r="V35" i="60" s="1"/>
  <c r="W35" i="60" s="1"/>
  <c r="X35" i="60" s="1"/>
  <c r="Y35" i="60" s="1"/>
  <c r="Z35" i="60" s="1"/>
  <c r="AA35" i="60" s="1"/>
  <c r="AB35" i="60" s="1"/>
  <c r="AC35" i="60" s="1"/>
  <c r="AD35" i="60" s="1"/>
  <c r="J36" i="60"/>
  <c r="K36" i="60" s="1"/>
  <c r="L36" i="60" s="1"/>
  <c r="M36" i="60" s="1"/>
  <c r="N36" i="60" s="1"/>
  <c r="O36" i="60" s="1"/>
  <c r="P36" i="60" s="1"/>
  <c r="Q36" i="60" s="1"/>
  <c r="R36" i="60" s="1"/>
  <c r="S36" i="60" s="1"/>
  <c r="T36" i="60" s="1"/>
  <c r="U36" i="60" s="1"/>
  <c r="V36" i="60" s="1"/>
  <c r="W36" i="60" s="1"/>
  <c r="X36" i="60" s="1"/>
  <c r="Y36" i="60" s="1"/>
  <c r="Z36" i="60" s="1"/>
  <c r="AA36" i="60" s="1"/>
  <c r="AB36" i="60" s="1"/>
  <c r="AC36" i="60" s="1"/>
  <c r="AD36" i="60" s="1"/>
  <c r="J37" i="60"/>
  <c r="K37" i="60" s="1"/>
  <c r="L37" i="60" s="1"/>
  <c r="M37" i="60" s="1"/>
  <c r="N37" i="60" s="1"/>
  <c r="O37" i="60" s="1"/>
  <c r="P37" i="60" s="1"/>
  <c r="Q37" i="60" s="1"/>
  <c r="R37" i="60" s="1"/>
  <c r="S37" i="60" s="1"/>
  <c r="T37" i="60" s="1"/>
  <c r="U37" i="60" s="1"/>
  <c r="V37" i="60" s="1"/>
  <c r="W37" i="60" s="1"/>
  <c r="X37" i="60" s="1"/>
  <c r="Y37" i="60" s="1"/>
  <c r="Z37" i="60" s="1"/>
  <c r="AA37" i="60" s="1"/>
  <c r="AB37" i="60" s="1"/>
  <c r="AC37" i="60" s="1"/>
  <c r="AD37" i="60" s="1"/>
  <c r="J38" i="60"/>
  <c r="K38" i="60" s="1"/>
  <c r="L38" i="60" s="1"/>
  <c r="M38" i="60" s="1"/>
  <c r="N38" i="60" s="1"/>
  <c r="O38" i="60" s="1"/>
  <c r="P38" i="60" s="1"/>
  <c r="Q38" i="60" s="1"/>
  <c r="R38" i="60" s="1"/>
  <c r="S38" i="60" s="1"/>
  <c r="T38" i="60" s="1"/>
  <c r="U38" i="60" s="1"/>
  <c r="V38" i="60" s="1"/>
  <c r="W38" i="60" s="1"/>
  <c r="X38" i="60" s="1"/>
  <c r="Y38" i="60" s="1"/>
  <c r="Z38" i="60" s="1"/>
  <c r="AA38" i="60" s="1"/>
  <c r="AB38" i="60" s="1"/>
  <c r="AC38" i="60" s="1"/>
  <c r="AD38" i="60" s="1"/>
  <c r="J39" i="60"/>
  <c r="K39" i="60" s="1"/>
  <c r="L39" i="60" s="1"/>
  <c r="M39" i="60" s="1"/>
  <c r="N39" i="60" s="1"/>
  <c r="O39" i="60" s="1"/>
  <c r="P39" i="60" s="1"/>
  <c r="Q39" i="60" s="1"/>
  <c r="R39" i="60" s="1"/>
  <c r="S39" i="60" s="1"/>
  <c r="T39" i="60" s="1"/>
  <c r="U39" i="60" s="1"/>
  <c r="V39" i="60" s="1"/>
  <c r="W39" i="60" s="1"/>
  <c r="X39" i="60" s="1"/>
  <c r="Y39" i="60" s="1"/>
  <c r="Z39" i="60" s="1"/>
  <c r="AA39" i="60" s="1"/>
  <c r="AB39" i="60" s="1"/>
  <c r="AC39" i="60" s="1"/>
  <c r="AD39" i="60" s="1"/>
  <c r="J40" i="60"/>
  <c r="K40" i="60" s="1"/>
  <c r="L40" i="60" s="1"/>
  <c r="M40" i="60" s="1"/>
  <c r="N40" i="60" s="1"/>
  <c r="O40" i="60" s="1"/>
  <c r="P40" i="60" s="1"/>
  <c r="Q40" i="60" s="1"/>
  <c r="R40" i="60" s="1"/>
  <c r="S40" i="60" s="1"/>
  <c r="T40" i="60" s="1"/>
  <c r="U40" i="60" s="1"/>
  <c r="V40" i="60" s="1"/>
  <c r="W40" i="60" s="1"/>
  <c r="X40" i="60" s="1"/>
  <c r="Y40" i="60" s="1"/>
  <c r="Z40" i="60" s="1"/>
  <c r="AA40" i="60" s="1"/>
  <c r="AB40" i="60" s="1"/>
  <c r="AC40" i="60" s="1"/>
  <c r="AD40" i="60" s="1"/>
  <c r="J41" i="60"/>
  <c r="K41" i="60" s="1"/>
  <c r="L41" i="60" s="1"/>
  <c r="M41" i="60" s="1"/>
  <c r="N41" i="60" s="1"/>
  <c r="O41" i="60" s="1"/>
  <c r="P41" i="60" s="1"/>
  <c r="Q41" i="60" s="1"/>
  <c r="R41" i="60" s="1"/>
  <c r="S41" i="60" s="1"/>
  <c r="T41" i="60" s="1"/>
  <c r="U41" i="60" s="1"/>
  <c r="V41" i="60" s="1"/>
  <c r="W41" i="60" s="1"/>
  <c r="X41" i="60" s="1"/>
  <c r="Y41" i="60" s="1"/>
  <c r="Z41" i="60" s="1"/>
  <c r="AA41" i="60" s="1"/>
  <c r="AB41" i="60" s="1"/>
  <c r="AC41" i="60" s="1"/>
  <c r="AD41" i="60" s="1"/>
  <c r="J42" i="60"/>
  <c r="K42" i="60" s="1"/>
  <c r="L42" i="60" s="1"/>
  <c r="M42" i="60" s="1"/>
  <c r="N42" i="60" s="1"/>
  <c r="O42" i="60" s="1"/>
  <c r="P42" i="60" s="1"/>
  <c r="Q42" i="60" s="1"/>
  <c r="R42" i="60" s="1"/>
  <c r="S42" i="60" s="1"/>
  <c r="T42" i="60" s="1"/>
  <c r="U42" i="60" s="1"/>
  <c r="V42" i="60" s="1"/>
  <c r="W42" i="60" s="1"/>
  <c r="X42" i="60" s="1"/>
  <c r="Y42" i="60" s="1"/>
  <c r="Z42" i="60" s="1"/>
  <c r="AA42" i="60" s="1"/>
  <c r="AB42" i="60" s="1"/>
  <c r="AC42" i="60" s="1"/>
  <c r="AD42" i="60" s="1"/>
  <c r="J43" i="60"/>
  <c r="K43" i="60" s="1"/>
  <c r="L43" i="60" s="1"/>
  <c r="M43" i="60" s="1"/>
  <c r="N43" i="60" s="1"/>
  <c r="O43" i="60" s="1"/>
  <c r="P43" i="60" s="1"/>
  <c r="Q43" i="60" s="1"/>
  <c r="R43" i="60" s="1"/>
  <c r="S43" i="60" s="1"/>
  <c r="T43" i="60" s="1"/>
  <c r="U43" i="60" s="1"/>
  <c r="V43" i="60" s="1"/>
  <c r="W43" i="60" s="1"/>
  <c r="X43" i="60" s="1"/>
  <c r="Y43" i="60" s="1"/>
  <c r="Z43" i="60" s="1"/>
  <c r="AA43" i="60" s="1"/>
  <c r="AB43" i="60" s="1"/>
  <c r="AC43" i="60" s="1"/>
  <c r="AD43" i="60" s="1"/>
  <c r="J44" i="60"/>
  <c r="K44" i="60" s="1"/>
  <c r="L44" i="60" s="1"/>
  <c r="M44" i="60" s="1"/>
  <c r="N44" i="60" s="1"/>
  <c r="O44" i="60" s="1"/>
  <c r="P44" i="60" s="1"/>
  <c r="Q44" i="60" s="1"/>
  <c r="R44" i="60" s="1"/>
  <c r="S44" i="60" s="1"/>
  <c r="T44" i="60" s="1"/>
  <c r="U44" i="60" s="1"/>
  <c r="V44" i="60" s="1"/>
  <c r="W44" i="60" s="1"/>
  <c r="X44" i="60" s="1"/>
  <c r="Y44" i="60" s="1"/>
  <c r="Z44" i="60" s="1"/>
  <c r="AA44" i="60" s="1"/>
  <c r="AB44" i="60" s="1"/>
  <c r="AC44" i="60" s="1"/>
  <c r="AD44" i="60" s="1"/>
  <c r="J45" i="60"/>
  <c r="K45" i="60" s="1"/>
  <c r="L45" i="60" s="1"/>
  <c r="M45" i="60" s="1"/>
  <c r="N45" i="60" s="1"/>
  <c r="O45" i="60" s="1"/>
  <c r="P45" i="60" s="1"/>
  <c r="Q45" i="60" s="1"/>
  <c r="R45" i="60" s="1"/>
  <c r="S45" i="60" s="1"/>
  <c r="T45" i="60" s="1"/>
  <c r="U45" i="60" s="1"/>
  <c r="V45" i="60" s="1"/>
  <c r="W45" i="60" s="1"/>
  <c r="X45" i="60" s="1"/>
  <c r="Y45" i="60" s="1"/>
  <c r="Z45" i="60" s="1"/>
  <c r="AA45" i="60" s="1"/>
  <c r="AB45" i="60" s="1"/>
  <c r="AC45" i="60" s="1"/>
  <c r="AD45" i="60" s="1"/>
  <c r="J46" i="60"/>
  <c r="K46" i="60" s="1"/>
  <c r="L46" i="60" s="1"/>
  <c r="M46" i="60" s="1"/>
  <c r="N46" i="60" s="1"/>
  <c r="O46" i="60" s="1"/>
  <c r="P46" i="60" s="1"/>
  <c r="Q46" i="60" s="1"/>
  <c r="R46" i="60" s="1"/>
  <c r="S46" i="60" s="1"/>
  <c r="T46" i="60" s="1"/>
  <c r="U46" i="60" s="1"/>
  <c r="V46" i="60" s="1"/>
  <c r="W46" i="60" s="1"/>
  <c r="X46" i="60" s="1"/>
  <c r="Y46" i="60" s="1"/>
  <c r="Z46" i="60" s="1"/>
  <c r="AA46" i="60" s="1"/>
  <c r="AB46" i="60" s="1"/>
  <c r="AC46" i="60" s="1"/>
  <c r="AD46" i="60" s="1"/>
  <c r="J47" i="60"/>
  <c r="K47" i="60" s="1"/>
  <c r="L47" i="60" s="1"/>
  <c r="M47" i="60" s="1"/>
  <c r="N47" i="60" s="1"/>
  <c r="O47" i="60" s="1"/>
  <c r="P47" i="60" s="1"/>
  <c r="Q47" i="60" s="1"/>
  <c r="R47" i="60" s="1"/>
  <c r="S47" i="60" s="1"/>
  <c r="T47" i="60" s="1"/>
  <c r="U47" i="60" s="1"/>
  <c r="V47" i="60" s="1"/>
  <c r="W47" i="60" s="1"/>
  <c r="X47" i="60" s="1"/>
  <c r="Y47" i="60" s="1"/>
  <c r="Z47" i="60" s="1"/>
  <c r="AA47" i="60" s="1"/>
  <c r="AB47" i="60" s="1"/>
  <c r="AC47" i="60" s="1"/>
  <c r="AD47" i="60" s="1"/>
  <c r="J48" i="60"/>
  <c r="K48" i="60" s="1"/>
  <c r="L48" i="60" s="1"/>
  <c r="M48" i="60" s="1"/>
  <c r="N48" i="60" s="1"/>
  <c r="O48" i="60" s="1"/>
  <c r="P48" i="60" s="1"/>
  <c r="Q48" i="60" s="1"/>
  <c r="R48" i="60" s="1"/>
  <c r="S48" i="60" s="1"/>
  <c r="T48" i="60" s="1"/>
  <c r="U48" i="60" s="1"/>
  <c r="V48" i="60" s="1"/>
  <c r="W48" i="60" s="1"/>
  <c r="X48" i="60" s="1"/>
  <c r="Y48" i="60" s="1"/>
  <c r="Z48" i="60" s="1"/>
  <c r="AA48" i="60" s="1"/>
  <c r="AB48" i="60" s="1"/>
  <c r="AC48" i="60" s="1"/>
  <c r="AD48" i="60" s="1"/>
  <c r="J49" i="60"/>
  <c r="K49" i="60" s="1"/>
  <c r="L49" i="60" s="1"/>
  <c r="M49" i="60" s="1"/>
  <c r="N49" i="60" s="1"/>
  <c r="O49" i="60" s="1"/>
  <c r="P49" i="60" s="1"/>
  <c r="Q49" i="60" s="1"/>
  <c r="R49" i="60" s="1"/>
  <c r="S49" i="60" s="1"/>
  <c r="T49" i="60" s="1"/>
  <c r="U49" i="60" s="1"/>
  <c r="V49" i="60" s="1"/>
  <c r="W49" i="60" s="1"/>
  <c r="X49" i="60" s="1"/>
  <c r="Y49" i="60" s="1"/>
  <c r="Z49" i="60" s="1"/>
  <c r="AA49" i="60" s="1"/>
  <c r="AB49" i="60" s="1"/>
  <c r="AC49" i="60" s="1"/>
  <c r="AD49" i="60" s="1"/>
  <c r="J50" i="60"/>
  <c r="K50" i="60" s="1"/>
  <c r="L50" i="60" s="1"/>
  <c r="M50" i="60" s="1"/>
  <c r="N50" i="60" s="1"/>
  <c r="O50" i="60" s="1"/>
  <c r="P50" i="60" s="1"/>
  <c r="Q50" i="60" s="1"/>
  <c r="R50" i="60" s="1"/>
  <c r="S50" i="60" s="1"/>
  <c r="T50" i="60" s="1"/>
  <c r="U50" i="60" s="1"/>
  <c r="V50" i="60" s="1"/>
  <c r="W50" i="60" s="1"/>
  <c r="X50" i="60" s="1"/>
  <c r="Y50" i="60" s="1"/>
  <c r="Z50" i="60" s="1"/>
  <c r="AA50" i="60" s="1"/>
  <c r="AB50" i="60" s="1"/>
  <c r="AC50" i="60" s="1"/>
  <c r="AD50" i="60" s="1"/>
  <c r="J51" i="60"/>
  <c r="K51" i="60" s="1"/>
  <c r="L51" i="60" s="1"/>
  <c r="M51" i="60" s="1"/>
  <c r="N51" i="60" s="1"/>
  <c r="O51" i="60" s="1"/>
  <c r="P51" i="60" s="1"/>
  <c r="Q51" i="60" s="1"/>
  <c r="R51" i="60" s="1"/>
  <c r="S51" i="60" s="1"/>
  <c r="T51" i="60" s="1"/>
  <c r="U51" i="60" s="1"/>
  <c r="V51" i="60" s="1"/>
  <c r="W51" i="60" s="1"/>
  <c r="X51" i="60" s="1"/>
  <c r="Y51" i="60" s="1"/>
  <c r="Z51" i="60" s="1"/>
  <c r="AA51" i="60" s="1"/>
  <c r="AB51" i="60" s="1"/>
  <c r="AC51" i="60" s="1"/>
  <c r="AD51" i="60" s="1"/>
  <c r="J52" i="60"/>
  <c r="K52" i="60" s="1"/>
  <c r="L52" i="60" s="1"/>
  <c r="M52" i="60" s="1"/>
  <c r="N52" i="60" s="1"/>
  <c r="O52" i="60" s="1"/>
  <c r="P52" i="60" s="1"/>
  <c r="Q52" i="60" s="1"/>
  <c r="R52" i="60" s="1"/>
  <c r="S52" i="60" s="1"/>
  <c r="T52" i="60" s="1"/>
  <c r="U52" i="60" s="1"/>
  <c r="V52" i="60" s="1"/>
  <c r="W52" i="60" s="1"/>
  <c r="X52" i="60" s="1"/>
  <c r="Y52" i="60" s="1"/>
  <c r="Z52" i="60" s="1"/>
  <c r="AA52" i="60" s="1"/>
  <c r="AB52" i="60" s="1"/>
  <c r="AC52" i="60" s="1"/>
  <c r="AD52" i="60" s="1"/>
  <c r="J53" i="60"/>
  <c r="K53" i="60" s="1"/>
  <c r="L53" i="60" s="1"/>
  <c r="M53" i="60" s="1"/>
  <c r="N53" i="60" s="1"/>
  <c r="O53" i="60" s="1"/>
  <c r="P53" i="60" s="1"/>
  <c r="Q53" i="60" s="1"/>
  <c r="R53" i="60" s="1"/>
  <c r="S53" i="60" s="1"/>
  <c r="T53" i="60" s="1"/>
  <c r="U53" i="60" s="1"/>
  <c r="V53" i="60" s="1"/>
  <c r="W53" i="60" s="1"/>
  <c r="X53" i="60" s="1"/>
  <c r="Y53" i="60" s="1"/>
  <c r="Z53" i="60" s="1"/>
  <c r="AA53" i="60" s="1"/>
  <c r="AB53" i="60" s="1"/>
  <c r="AC53" i="60" s="1"/>
  <c r="AD53" i="60" s="1"/>
  <c r="J54" i="60"/>
  <c r="K54" i="60" s="1"/>
  <c r="L54" i="60" s="1"/>
  <c r="M54" i="60" s="1"/>
  <c r="N54" i="60" s="1"/>
  <c r="O54" i="60" s="1"/>
  <c r="P54" i="60" s="1"/>
  <c r="Q54" i="60" s="1"/>
  <c r="R54" i="60" s="1"/>
  <c r="S54" i="60" s="1"/>
  <c r="T54" i="60" s="1"/>
  <c r="U54" i="60" s="1"/>
  <c r="V54" i="60" s="1"/>
  <c r="W54" i="60" s="1"/>
  <c r="X54" i="60" s="1"/>
  <c r="Y54" i="60" s="1"/>
  <c r="Z54" i="60" s="1"/>
  <c r="AA54" i="60" s="1"/>
  <c r="AB54" i="60" s="1"/>
  <c r="AC54" i="60" s="1"/>
  <c r="AD54" i="60" s="1"/>
  <c r="J55" i="60"/>
  <c r="K55" i="60" s="1"/>
  <c r="L55" i="60" s="1"/>
  <c r="M55" i="60" s="1"/>
  <c r="N55" i="60" s="1"/>
  <c r="O55" i="60" s="1"/>
  <c r="P55" i="60" s="1"/>
  <c r="Q55" i="60" s="1"/>
  <c r="R55" i="60" s="1"/>
  <c r="S55" i="60" s="1"/>
  <c r="T55" i="60" s="1"/>
  <c r="U55" i="60" s="1"/>
  <c r="V55" i="60" s="1"/>
  <c r="W55" i="60" s="1"/>
  <c r="X55" i="60" s="1"/>
  <c r="Y55" i="60" s="1"/>
  <c r="Z55" i="60" s="1"/>
  <c r="AA55" i="60" s="1"/>
  <c r="AB55" i="60" s="1"/>
  <c r="AC55" i="60" s="1"/>
  <c r="AD55" i="60" s="1"/>
  <c r="J56" i="60"/>
  <c r="K56" i="60" s="1"/>
  <c r="L56" i="60" s="1"/>
  <c r="M56" i="60" s="1"/>
  <c r="N56" i="60" s="1"/>
  <c r="O56" i="60" s="1"/>
  <c r="P56" i="60" s="1"/>
  <c r="Q56" i="60" s="1"/>
  <c r="R56" i="60" s="1"/>
  <c r="S56" i="60" s="1"/>
  <c r="T56" i="60" s="1"/>
  <c r="U56" i="60" s="1"/>
  <c r="V56" i="60" s="1"/>
  <c r="W56" i="60" s="1"/>
  <c r="X56" i="60" s="1"/>
  <c r="Y56" i="60" s="1"/>
  <c r="Z56" i="60" s="1"/>
  <c r="AA56" i="60" s="1"/>
  <c r="AB56" i="60" s="1"/>
  <c r="AC56" i="60" s="1"/>
  <c r="AD56" i="60" s="1"/>
  <c r="J57" i="60"/>
  <c r="K57" i="60" s="1"/>
  <c r="L57" i="60" s="1"/>
  <c r="M57" i="60" s="1"/>
  <c r="N57" i="60" s="1"/>
  <c r="O57" i="60" s="1"/>
  <c r="P57" i="60" s="1"/>
  <c r="Q57" i="60" s="1"/>
  <c r="R57" i="60" s="1"/>
  <c r="S57" i="60" s="1"/>
  <c r="T57" i="60" s="1"/>
  <c r="U57" i="60" s="1"/>
  <c r="V57" i="60" s="1"/>
  <c r="W57" i="60" s="1"/>
  <c r="X57" i="60" s="1"/>
  <c r="Y57" i="60" s="1"/>
  <c r="Z57" i="60" s="1"/>
  <c r="AA57" i="60" s="1"/>
  <c r="AB57" i="60" s="1"/>
  <c r="AC57" i="60" s="1"/>
  <c r="AD57" i="60" s="1"/>
  <c r="J58" i="60"/>
  <c r="K58" i="60" s="1"/>
  <c r="L58" i="60" s="1"/>
  <c r="M58" i="60" s="1"/>
  <c r="N58" i="60" s="1"/>
  <c r="O58" i="60" s="1"/>
  <c r="P58" i="60" s="1"/>
  <c r="Q58" i="60" s="1"/>
  <c r="R58" i="60" s="1"/>
  <c r="S58" i="60" s="1"/>
  <c r="T58" i="60" s="1"/>
  <c r="U58" i="60" s="1"/>
  <c r="V58" i="60" s="1"/>
  <c r="W58" i="60" s="1"/>
  <c r="X58" i="60" s="1"/>
  <c r="Y58" i="60" s="1"/>
  <c r="Z58" i="60" s="1"/>
  <c r="AA58" i="60" s="1"/>
  <c r="AB58" i="60" s="1"/>
  <c r="AC58" i="60" s="1"/>
  <c r="AD58" i="60" s="1"/>
  <c r="J59" i="60"/>
  <c r="K59" i="60" s="1"/>
  <c r="L59" i="60" s="1"/>
  <c r="M59" i="60" s="1"/>
  <c r="N59" i="60" s="1"/>
  <c r="O59" i="60" s="1"/>
  <c r="P59" i="60" s="1"/>
  <c r="Q59" i="60" s="1"/>
  <c r="R59" i="60" s="1"/>
  <c r="S59" i="60" s="1"/>
  <c r="T59" i="60" s="1"/>
  <c r="U59" i="60" s="1"/>
  <c r="V59" i="60" s="1"/>
  <c r="W59" i="60" s="1"/>
  <c r="X59" i="60" s="1"/>
  <c r="Y59" i="60" s="1"/>
  <c r="Z59" i="60" s="1"/>
  <c r="AA59" i="60" s="1"/>
  <c r="AB59" i="60" s="1"/>
  <c r="AC59" i="60" s="1"/>
  <c r="AD59" i="60" s="1"/>
  <c r="J60" i="60"/>
  <c r="K60" i="60" s="1"/>
  <c r="L60" i="60" s="1"/>
  <c r="M60" i="60" s="1"/>
  <c r="N60" i="60" s="1"/>
  <c r="O60" i="60" s="1"/>
  <c r="P60" i="60" s="1"/>
  <c r="Q60" i="60" s="1"/>
  <c r="R60" i="60" s="1"/>
  <c r="S60" i="60" s="1"/>
  <c r="T60" i="60" s="1"/>
  <c r="U60" i="60" s="1"/>
  <c r="V60" i="60" s="1"/>
  <c r="W60" i="60" s="1"/>
  <c r="X60" i="60" s="1"/>
  <c r="Y60" i="60" s="1"/>
  <c r="Z60" i="60" s="1"/>
  <c r="AA60" i="60" s="1"/>
  <c r="AB60" i="60" s="1"/>
  <c r="AC60" i="60" s="1"/>
  <c r="AD60" i="60" s="1"/>
  <c r="J61" i="60"/>
  <c r="K61" i="60" s="1"/>
  <c r="L61" i="60" s="1"/>
  <c r="M61" i="60" s="1"/>
  <c r="N61" i="60" s="1"/>
  <c r="O61" i="60" s="1"/>
  <c r="P61" i="60" s="1"/>
  <c r="Q61" i="60" s="1"/>
  <c r="R61" i="60" s="1"/>
  <c r="S61" i="60" s="1"/>
  <c r="T61" i="60" s="1"/>
  <c r="U61" i="60" s="1"/>
  <c r="V61" i="60" s="1"/>
  <c r="W61" i="60" s="1"/>
  <c r="X61" i="60" s="1"/>
  <c r="Y61" i="60" s="1"/>
  <c r="Z61" i="60" s="1"/>
  <c r="AA61" i="60" s="1"/>
  <c r="AB61" i="60" s="1"/>
  <c r="AC61" i="60" s="1"/>
  <c r="AD61" i="60" s="1"/>
  <c r="J62" i="60"/>
  <c r="K62" i="60" s="1"/>
  <c r="L62" i="60" s="1"/>
  <c r="M62" i="60" s="1"/>
  <c r="N62" i="60" s="1"/>
  <c r="O62" i="60" s="1"/>
  <c r="P62" i="60" s="1"/>
  <c r="Q62" i="60" s="1"/>
  <c r="R62" i="60" s="1"/>
  <c r="S62" i="60" s="1"/>
  <c r="T62" i="60" s="1"/>
  <c r="U62" i="60" s="1"/>
  <c r="V62" i="60" s="1"/>
  <c r="W62" i="60" s="1"/>
  <c r="X62" i="60" s="1"/>
  <c r="Y62" i="60" s="1"/>
  <c r="Z62" i="60" s="1"/>
  <c r="AA62" i="60" s="1"/>
  <c r="AB62" i="60" s="1"/>
  <c r="AC62" i="60" s="1"/>
  <c r="AD62" i="60" s="1"/>
  <c r="J63" i="60"/>
  <c r="K63" i="60" s="1"/>
  <c r="L63" i="60" s="1"/>
  <c r="M63" i="60" s="1"/>
  <c r="N63" i="60" s="1"/>
  <c r="O63" i="60" s="1"/>
  <c r="P63" i="60" s="1"/>
  <c r="Q63" i="60" s="1"/>
  <c r="R63" i="60" s="1"/>
  <c r="S63" i="60" s="1"/>
  <c r="T63" i="60" s="1"/>
  <c r="U63" i="60" s="1"/>
  <c r="V63" i="60" s="1"/>
  <c r="W63" i="60" s="1"/>
  <c r="X63" i="60" s="1"/>
  <c r="Y63" i="60" s="1"/>
  <c r="Z63" i="60" s="1"/>
  <c r="AA63" i="60" s="1"/>
  <c r="AB63" i="60" s="1"/>
  <c r="AC63" i="60" s="1"/>
  <c r="AD63" i="60" s="1"/>
  <c r="J64" i="60"/>
  <c r="K64" i="60" s="1"/>
  <c r="L64" i="60" s="1"/>
  <c r="M64" i="60" s="1"/>
  <c r="N64" i="60" s="1"/>
  <c r="O64" i="60" s="1"/>
  <c r="P64" i="60" s="1"/>
  <c r="Q64" i="60" s="1"/>
  <c r="R64" i="60" s="1"/>
  <c r="S64" i="60" s="1"/>
  <c r="T64" i="60" s="1"/>
  <c r="U64" i="60" s="1"/>
  <c r="V64" i="60" s="1"/>
  <c r="W64" i="60" s="1"/>
  <c r="X64" i="60" s="1"/>
  <c r="Y64" i="60" s="1"/>
  <c r="Z64" i="60" s="1"/>
  <c r="AA64" i="60" s="1"/>
  <c r="AB64" i="60" s="1"/>
  <c r="AC64" i="60" s="1"/>
  <c r="AD64" i="60" s="1"/>
  <c r="J65" i="60"/>
  <c r="K65" i="60" s="1"/>
  <c r="L65" i="60" s="1"/>
  <c r="M65" i="60" s="1"/>
  <c r="N65" i="60" s="1"/>
  <c r="O65" i="60" s="1"/>
  <c r="P65" i="60" s="1"/>
  <c r="Q65" i="60" s="1"/>
  <c r="R65" i="60" s="1"/>
  <c r="S65" i="60" s="1"/>
  <c r="T65" i="60" s="1"/>
  <c r="U65" i="60" s="1"/>
  <c r="V65" i="60" s="1"/>
  <c r="W65" i="60" s="1"/>
  <c r="X65" i="60" s="1"/>
  <c r="Y65" i="60" s="1"/>
  <c r="Z65" i="60" s="1"/>
  <c r="AA65" i="60" s="1"/>
  <c r="AB65" i="60" s="1"/>
  <c r="AC65" i="60" s="1"/>
  <c r="AD65" i="60" s="1"/>
  <c r="J66" i="60"/>
  <c r="K66" i="60" s="1"/>
  <c r="L66" i="60" s="1"/>
  <c r="M66" i="60" s="1"/>
  <c r="N66" i="60" s="1"/>
  <c r="O66" i="60" s="1"/>
  <c r="P66" i="60" s="1"/>
  <c r="Q66" i="60" s="1"/>
  <c r="R66" i="60" s="1"/>
  <c r="S66" i="60" s="1"/>
  <c r="T66" i="60" s="1"/>
  <c r="U66" i="60" s="1"/>
  <c r="V66" i="60" s="1"/>
  <c r="W66" i="60" s="1"/>
  <c r="X66" i="60" s="1"/>
  <c r="Y66" i="60" s="1"/>
  <c r="Z66" i="60" s="1"/>
  <c r="AA66" i="60" s="1"/>
  <c r="AB66" i="60" s="1"/>
  <c r="AC66" i="60" s="1"/>
  <c r="AD66" i="60" s="1"/>
  <c r="J67" i="60"/>
  <c r="K67" i="60" s="1"/>
  <c r="L67" i="60" s="1"/>
  <c r="M67" i="60" s="1"/>
  <c r="N67" i="60" s="1"/>
  <c r="O67" i="60" s="1"/>
  <c r="P67" i="60" s="1"/>
  <c r="Q67" i="60" s="1"/>
  <c r="R67" i="60" s="1"/>
  <c r="S67" i="60" s="1"/>
  <c r="T67" i="60" s="1"/>
  <c r="U67" i="60" s="1"/>
  <c r="V67" i="60" s="1"/>
  <c r="W67" i="60" s="1"/>
  <c r="X67" i="60" s="1"/>
  <c r="Y67" i="60" s="1"/>
  <c r="Z67" i="60" s="1"/>
  <c r="AA67" i="60" s="1"/>
  <c r="AB67" i="60" s="1"/>
  <c r="AC67" i="60" s="1"/>
  <c r="AD67" i="60" s="1"/>
  <c r="J68" i="60"/>
  <c r="K68" i="60" s="1"/>
  <c r="L68" i="60" s="1"/>
  <c r="M68" i="60" s="1"/>
  <c r="N68" i="60" s="1"/>
  <c r="O68" i="60" s="1"/>
  <c r="P68" i="60" s="1"/>
  <c r="Q68" i="60" s="1"/>
  <c r="R68" i="60" s="1"/>
  <c r="S68" i="60" s="1"/>
  <c r="T68" i="60" s="1"/>
  <c r="U68" i="60" s="1"/>
  <c r="V68" i="60" s="1"/>
  <c r="W68" i="60" s="1"/>
  <c r="X68" i="60" s="1"/>
  <c r="Y68" i="60" s="1"/>
  <c r="Z68" i="60" s="1"/>
  <c r="AA68" i="60" s="1"/>
  <c r="AB68" i="60" s="1"/>
  <c r="AC68" i="60" s="1"/>
  <c r="AD68" i="60" s="1"/>
  <c r="J69" i="60"/>
  <c r="K69" i="60" s="1"/>
  <c r="L69" i="60" s="1"/>
  <c r="M69" i="60" s="1"/>
  <c r="N69" i="60" s="1"/>
  <c r="O69" i="60" s="1"/>
  <c r="P69" i="60" s="1"/>
  <c r="Q69" i="60" s="1"/>
  <c r="R69" i="60" s="1"/>
  <c r="S69" i="60" s="1"/>
  <c r="T69" i="60" s="1"/>
  <c r="U69" i="60" s="1"/>
  <c r="V69" i="60" s="1"/>
  <c r="W69" i="60" s="1"/>
  <c r="X69" i="60" s="1"/>
  <c r="Y69" i="60" s="1"/>
  <c r="Z69" i="60" s="1"/>
  <c r="AA69" i="60" s="1"/>
  <c r="AB69" i="60" s="1"/>
  <c r="AC69" i="60" s="1"/>
  <c r="AD69" i="60" s="1"/>
  <c r="J6" i="60"/>
  <c r="K6" i="60" s="1"/>
  <c r="L6" i="60" s="1"/>
  <c r="M6" i="60" s="1"/>
  <c r="N6" i="60" s="1"/>
  <c r="O6" i="60" s="1"/>
  <c r="P6" i="60" s="1"/>
  <c r="Q6" i="60" s="1"/>
  <c r="R6" i="60" s="1"/>
  <c r="S6" i="60" s="1"/>
  <c r="T6" i="60" s="1"/>
  <c r="U6" i="60" s="1"/>
  <c r="V6" i="60" s="1"/>
  <c r="W6" i="60" s="1"/>
  <c r="X6" i="60" s="1"/>
  <c r="Y6" i="60" s="1"/>
  <c r="Z6" i="60" s="1"/>
  <c r="AA6" i="60" s="1"/>
  <c r="AB6" i="60" s="1"/>
  <c r="AC6" i="60" s="1"/>
  <c r="AD6" i="60" s="1"/>
  <c r="V8" i="63" l="1"/>
  <c r="W10" i="63"/>
  <c r="U8" i="63"/>
  <c r="Z9" i="63"/>
  <c r="V11" i="63"/>
  <c r="Z10" i="63"/>
  <c r="U10" i="63"/>
  <c r="Y8" i="63"/>
  <c r="Y9" i="63"/>
  <c r="V10" i="63"/>
  <c r="X11" i="63"/>
  <c r="X10" i="63"/>
  <c r="Z8" i="63"/>
  <c r="X9" i="63"/>
  <c r="Y10" i="63"/>
  <c r="Z11" i="63"/>
  <c r="W11" i="63"/>
  <c r="U11" i="63"/>
  <c r="W9" i="63"/>
  <c r="X8" i="63"/>
  <c r="Y11" i="63"/>
  <c r="W8" i="63"/>
  <c r="G3" i="86"/>
  <c r="AB3" i="86"/>
  <c r="AA3" i="86"/>
  <c r="Z3" i="86"/>
  <c r="Y3" i="86"/>
  <c r="X3" i="86"/>
  <c r="W3" i="86"/>
  <c r="V3" i="86"/>
  <c r="U3" i="86"/>
  <c r="T3" i="86"/>
  <c r="S3" i="86"/>
  <c r="R3" i="86"/>
  <c r="Q3" i="86"/>
  <c r="P3" i="86"/>
  <c r="O3" i="86"/>
  <c r="N3" i="86"/>
  <c r="M3" i="86"/>
  <c r="L3" i="86"/>
  <c r="K3" i="86"/>
  <c r="J3" i="86"/>
  <c r="I3" i="86"/>
  <c r="H3" i="86"/>
  <c r="AI11" i="63" l="1"/>
  <c r="AM9" i="63"/>
  <c r="AM11" i="63"/>
  <c r="AM8" i="63"/>
  <c r="AM10" i="63"/>
  <c r="AX8" i="63"/>
  <c r="H31" i="77"/>
  <c r="I32" i="78" s="1"/>
  <c r="AX11" i="63"/>
  <c r="AX10" i="63"/>
  <c r="AX9" i="63"/>
  <c r="AH4" i="69"/>
  <c r="AG4" i="69"/>
  <c r="AF4" i="69"/>
  <c r="AE4" i="69"/>
  <c r="AD4" i="69"/>
  <c r="AC4" i="69"/>
  <c r="AB4" i="69"/>
  <c r="AA4" i="69"/>
  <c r="Z4" i="69"/>
  <c r="Y4" i="69"/>
  <c r="X4" i="69"/>
  <c r="W4" i="69"/>
  <c r="V4" i="69"/>
  <c r="U4" i="69"/>
  <c r="T4" i="69"/>
  <c r="S4" i="69"/>
  <c r="R4" i="69"/>
  <c r="Q4" i="69"/>
  <c r="P4" i="69"/>
  <c r="O4" i="69"/>
  <c r="N4" i="69"/>
  <c r="M4" i="69"/>
  <c r="L4" i="69"/>
  <c r="K4" i="69"/>
  <c r="J4" i="69"/>
  <c r="AD138" i="86" a="1"/>
  <c r="AD138" i="86" s="1"/>
  <c r="AD137" i="86" a="1"/>
  <c r="AD137" i="86" s="1"/>
  <c r="AD136" i="86" a="1"/>
  <c r="AD136" i="86" s="1"/>
  <c r="AD135" i="86" a="1"/>
  <c r="AD135" i="86" s="1"/>
  <c r="AD134" i="86" a="1"/>
  <c r="AD134" i="86" s="1"/>
  <c r="AD133" i="86" a="1"/>
  <c r="AD133" i="86" s="1"/>
  <c r="AD132" i="86" a="1"/>
  <c r="AD132" i="86" s="1"/>
  <c r="AD131" i="86" a="1"/>
  <c r="AD131" i="86" s="1"/>
  <c r="AD130" i="86" a="1"/>
  <c r="AD130" i="86" s="1"/>
  <c r="AD129" i="86" a="1"/>
  <c r="AD129" i="86" s="1"/>
  <c r="AD128" i="86" a="1"/>
  <c r="AD128" i="86" s="1"/>
  <c r="AD127" i="86" a="1"/>
  <c r="AD127" i="86" s="1"/>
  <c r="AD126" i="86" a="1"/>
  <c r="AD126" i="86" s="1"/>
  <c r="AD125" i="86" a="1"/>
  <c r="AD125" i="86" s="1"/>
  <c r="AD124" i="86" a="1"/>
  <c r="AD124" i="86" s="1"/>
  <c r="AD123" i="86" a="1"/>
  <c r="AD123" i="86" s="1"/>
  <c r="AD122" i="86" a="1"/>
  <c r="AD122" i="86" s="1"/>
  <c r="AD121" i="86" a="1"/>
  <c r="AD121" i="86" s="1"/>
  <c r="AD120" i="86" a="1"/>
  <c r="AD120" i="86" s="1"/>
  <c r="AD119" i="86" a="1"/>
  <c r="AD119" i="86" s="1"/>
  <c r="AD118" i="86" a="1"/>
  <c r="AD118" i="86" s="1"/>
  <c r="AD117" i="86" a="1"/>
  <c r="AD117" i="86" s="1"/>
  <c r="AD116" i="86" a="1"/>
  <c r="AD116" i="86" s="1"/>
  <c r="AD115" i="86" a="1"/>
  <c r="AD115" i="86" s="1"/>
  <c r="AD114" i="86" a="1"/>
  <c r="AD114" i="86" s="1"/>
  <c r="AD113" i="86" a="1"/>
  <c r="AD113" i="86" s="1"/>
  <c r="AD112" i="86" a="1"/>
  <c r="AD112" i="86" s="1"/>
  <c r="AD111" i="86" a="1"/>
  <c r="AD111" i="86" s="1"/>
  <c r="AD110" i="86" a="1"/>
  <c r="AD110" i="86" s="1"/>
  <c r="AD109" i="86" a="1"/>
  <c r="AD109" i="86" s="1"/>
  <c r="AD108" i="86" a="1"/>
  <c r="AD108" i="86" s="1"/>
  <c r="AD107" i="86" a="1"/>
  <c r="AD107" i="86" s="1"/>
  <c r="AD106" i="86" a="1"/>
  <c r="AD106" i="86" s="1"/>
  <c r="AD105" i="86" a="1"/>
  <c r="AD105" i="86" s="1"/>
  <c r="AD104" i="86" a="1"/>
  <c r="AD104" i="86" s="1"/>
  <c r="AD103" i="86" a="1"/>
  <c r="AD103" i="86" s="1"/>
  <c r="AD102" i="86" a="1"/>
  <c r="AD102" i="86" s="1"/>
  <c r="AD101" i="86" a="1"/>
  <c r="AD101" i="86" s="1"/>
  <c r="AD100" i="86" a="1"/>
  <c r="AD100" i="86" s="1"/>
  <c r="AD99" i="86" a="1"/>
  <c r="AD99" i="86" s="1"/>
  <c r="AD98" i="86" a="1"/>
  <c r="AD98" i="86" s="1"/>
  <c r="AD97" i="86" a="1"/>
  <c r="AD97" i="86" s="1"/>
  <c r="AD96" i="86" a="1"/>
  <c r="AD96" i="86" s="1"/>
  <c r="AD95" i="86" a="1"/>
  <c r="AD95" i="86" s="1"/>
  <c r="AD94" i="86" a="1"/>
  <c r="AD94" i="86" s="1"/>
  <c r="AD93" i="86" a="1"/>
  <c r="AD93" i="86" s="1"/>
  <c r="AD92" i="86" a="1"/>
  <c r="AD92" i="86" s="1"/>
  <c r="AD91" i="86" a="1"/>
  <c r="AD91" i="86" s="1"/>
  <c r="AD90" i="86" a="1"/>
  <c r="AD90" i="86" s="1"/>
  <c r="AD89" i="86" a="1"/>
  <c r="AD89" i="86" s="1"/>
  <c r="AD88" i="86" a="1"/>
  <c r="AD88" i="86" s="1"/>
  <c r="AD87" i="86" a="1"/>
  <c r="AD87" i="86" s="1"/>
  <c r="AD86" i="86" a="1"/>
  <c r="AD86" i="86" s="1"/>
  <c r="AD85" i="86" a="1"/>
  <c r="AD85" i="86" s="1"/>
  <c r="AD84" i="86" a="1"/>
  <c r="AD84" i="86" s="1"/>
  <c r="AD83" i="86" a="1"/>
  <c r="AD83" i="86" s="1"/>
  <c r="AD82" i="86" a="1"/>
  <c r="AD82" i="86" s="1"/>
  <c r="AD81" i="86" a="1"/>
  <c r="AD81" i="86" s="1"/>
  <c r="AD80" i="86" a="1"/>
  <c r="AD80" i="86" s="1"/>
  <c r="AD79" i="86" a="1"/>
  <c r="AD79" i="86" s="1"/>
  <c r="AD78" i="86" a="1"/>
  <c r="AD78" i="86" s="1"/>
  <c r="AD77" i="86" a="1"/>
  <c r="AD77" i="86" s="1"/>
  <c r="AD76" i="86" a="1"/>
  <c r="AD76" i="86" s="1"/>
  <c r="AD75" i="86" a="1"/>
  <c r="AD75" i="86" s="1"/>
  <c r="Z18" i="103" l="1"/>
  <c r="AA18" i="103"/>
  <c r="J29" i="69"/>
  <c r="J43" i="69"/>
  <c r="K43" i="69" s="1"/>
  <c r="L43" i="69" s="1"/>
  <c r="M43" i="69" s="1"/>
  <c r="N43" i="69" s="1"/>
  <c r="O43" i="69" s="1"/>
  <c r="P43" i="69" s="1"/>
  <c r="Q43" i="69" s="1"/>
  <c r="R43" i="69" s="1"/>
  <c r="S43" i="69" s="1"/>
  <c r="T43" i="69" s="1"/>
  <c r="U43" i="69" s="1"/>
  <c r="V43" i="69" s="1"/>
  <c r="W43" i="69" s="1"/>
  <c r="X43" i="69" s="1"/>
  <c r="J31" i="69"/>
  <c r="K31" i="69" s="1"/>
  <c r="L31" i="69" s="1"/>
  <c r="J32" i="69"/>
  <c r="K32" i="69" s="1"/>
  <c r="L32" i="69" s="1"/>
  <c r="M32" i="69" s="1"/>
  <c r="J35" i="69"/>
  <c r="K35" i="69" s="1"/>
  <c r="L35" i="69" s="1"/>
  <c r="M35" i="69" s="1"/>
  <c r="N35" i="69" s="1"/>
  <c r="O35" i="69" s="1"/>
  <c r="P35" i="69" s="1"/>
  <c r="J36" i="69"/>
  <c r="K36" i="69" s="1"/>
  <c r="L36" i="69" s="1"/>
  <c r="M36" i="69" s="1"/>
  <c r="N36" i="69" s="1"/>
  <c r="O36" i="69" s="1"/>
  <c r="P36" i="69" s="1"/>
  <c r="Q36" i="69" s="1"/>
  <c r="J42" i="69"/>
  <c r="K42" i="69" s="1"/>
  <c r="L42" i="69" s="1"/>
  <c r="M42" i="69" s="1"/>
  <c r="N42" i="69" s="1"/>
  <c r="O42" i="69" s="1"/>
  <c r="P42" i="69" s="1"/>
  <c r="Q42" i="69" s="1"/>
  <c r="R42" i="69" s="1"/>
  <c r="S42" i="69" s="1"/>
  <c r="T42" i="69" s="1"/>
  <c r="U42" i="69" s="1"/>
  <c r="V42" i="69" s="1"/>
  <c r="W42" i="69" s="1"/>
  <c r="J45" i="69"/>
  <c r="K45" i="69" s="1"/>
  <c r="L45" i="69" s="1"/>
  <c r="M45" i="69" s="1"/>
  <c r="N45" i="69" s="1"/>
  <c r="O45" i="69" s="1"/>
  <c r="P45" i="69" s="1"/>
  <c r="Q45" i="69" s="1"/>
  <c r="R45" i="69" s="1"/>
  <c r="S45" i="69" s="1"/>
  <c r="T45" i="69" s="1"/>
  <c r="U45" i="69" s="1"/>
  <c r="V45" i="69" s="1"/>
  <c r="W45" i="69" s="1"/>
  <c r="X45" i="69" s="1"/>
  <c r="Y45" i="69" s="1"/>
  <c r="Z45" i="69" s="1"/>
  <c r="J46" i="69"/>
  <c r="K46" i="69" s="1"/>
  <c r="L46" i="69" s="1"/>
  <c r="M46" i="69" s="1"/>
  <c r="N46" i="69" s="1"/>
  <c r="O46" i="69" s="1"/>
  <c r="P46" i="69" s="1"/>
  <c r="Q46" i="69" s="1"/>
  <c r="R46" i="69" s="1"/>
  <c r="S46" i="69" s="1"/>
  <c r="T46" i="69" s="1"/>
  <c r="U46" i="69" s="1"/>
  <c r="V46" i="69" s="1"/>
  <c r="W46" i="69" s="1"/>
  <c r="X46" i="69" s="1"/>
  <c r="Y46" i="69" s="1"/>
  <c r="Z46" i="69" s="1"/>
  <c r="AA46" i="69" s="1"/>
  <c r="J49" i="69"/>
  <c r="K49" i="69" s="1"/>
  <c r="L49" i="69" s="1"/>
  <c r="M49" i="69" s="1"/>
  <c r="N49" i="69" s="1"/>
  <c r="O49" i="69" s="1"/>
  <c r="P49" i="69" s="1"/>
  <c r="Q49" i="69" s="1"/>
  <c r="R49" i="69" s="1"/>
  <c r="S49" i="69" s="1"/>
  <c r="T49" i="69" s="1"/>
  <c r="U49" i="69" s="1"/>
  <c r="V49" i="69" s="1"/>
  <c r="W49" i="69" s="1"/>
  <c r="X49" i="69" s="1"/>
  <c r="Y49" i="69" s="1"/>
  <c r="Z49" i="69" s="1"/>
  <c r="AA49" i="69" s="1"/>
  <c r="AB49" i="69" s="1"/>
  <c r="AC49" i="69" s="1"/>
  <c r="AD49" i="69" s="1"/>
  <c r="J41" i="69"/>
  <c r="K41" i="69" s="1"/>
  <c r="L41" i="69" s="1"/>
  <c r="M41" i="69" s="1"/>
  <c r="N41" i="69" s="1"/>
  <c r="O41" i="69" s="1"/>
  <c r="P41" i="69" s="1"/>
  <c r="Q41" i="69" s="1"/>
  <c r="R41" i="69" s="1"/>
  <c r="S41" i="69" s="1"/>
  <c r="T41" i="69" s="1"/>
  <c r="U41" i="69" s="1"/>
  <c r="V41" i="69" s="1"/>
  <c r="J40" i="69"/>
  <c r="K40" i="69" s="1"/>
  <c r="L40" i="69" s="1"/>
  <c r="M40" i="69" s="1"/>
  <c r="N40" i="69" s="1"/>
  <c r="O40" i="69" s="1"/>
  <c r="P40" i="69" s="1"/>
  <c r="Q40" i="69" s="1"/>
  <c r="R40" i="69" s="1"/>
  <c r="S40" i="69" s="1"/>
  <c r="T40" i="69" s="1"/>
  <c r="U40" i="69" s="1"/>
  <c r="J39" i="69"/>
  <c r="K39" i="69" s="1"/>
  <c r="L39" i="69" s="1"/>
  <c r="M39" i="69" s="1"/>
  <c r="N39" i="69" s="1"/>
  <c r="O39" i="69" s="1"/>
  <c r="P39" i="69" s="1"/>
  <c r="Q39" i="69" s="1"/>
  <c r="R39" i="69" s="1"/>
  <c r="S39" i="69" s="1"/>
  <c r="T39" i="69" s="1"/>
  <c r="J44" i="69"/>
  <c r="K44" i="69" s="1"/>
  <c r="L44" i="69" s="1"/>
  <c r="M44" i="69" s="1"/>
  <c r="N44" i="69" s="1"/>
  <c r="O44" i="69" s="1"/>
  <c r="P44" i="69" s="1"/>
  <c r="Q44" i="69" s="1"/>
  <c r="R44" i="69" s="1"/>
  <c r="S44" i="69" s="1"/>
  <c r="T44" i="69" s="1"/>
  <c r="U44" i="69" s="1"/>
  <c r="V44" i="69" s="1"/>
  <c r="W44" i="69" s="1"/>
  <c r="X44" i="69" s="1"/>
  <c r="Y44" i="69" s="1"/>
  <c r="J38" i="69"/>
  <c r="K38" i="69" s="1"/>
  <c r="L38" i="69" s="1"/>
  <c r="M38" i="69" s="1"/>
  <c r="N38" i="69" s="1"/>
  <c r="O38" i="69" s="1"/>
  <c r="P38" i="69" s="1"/>
  <c r="Q38" i="69" s="1"/>
  <c r="R38" i="69" s="1"/>
  <c r="S38" i="69" s="1"/>
  <c r="J34" i="69"/>
  <c r="K34" i="69" s="1"/>
  <c r="L34" i="69" s="1"/>
  <c r="M34" i="69" s="1"/>
  <c r="N34" i="69" s="1"/>
  <c r="O34" i="69" s="1"/>
  <c r="J47" i="69"/>
  <c r="K47" i="69" s="1"/>
  <c r="L47" i="69" s="1"/>
  <c r="M47" i="69" s="1"/>
  <c r="N47" i="69" s="1"/>
  <c r="O47" i="69" s="1"/>
  <c r="P47" i="69" s="1"/>
  <c r="Q47" i="69" s="1"/>
  <c r="R47" i="69" s="1"/>
  <c r="S47" i="69" s="1"/>
  <c r="T47" i="69" s="1"/>
  <c r="U47" i="69" s="1"/>
  <c r="V47" i="69" s="1"/>
  <c r="W47" i="69" s="1"/>
  <c r="X47" i="69" s="1"/>
  <c r="Y47" i="69" s="1"/>
  <c r="Z47" i="69" s="1"/>
  <c r="AA47" i="69" s="1"/>
  <c r="AB47" i="69" s="1"/>
  <c r="J48" i="69"/>
  <c r="K48" i="69" s="1"/>
  <c r="L48" i="69" s="1"/>
  <c r="M48" i="69" s="1"/>
  <c r="N48" i="69" s="1"/>
  <c r="O48" i="69" s="1"/>
  <c r="P48" i="69" s="1"/>
  <c r="Q48" i="69" s="1"/>
  <c r="R48" i="69" s="1"/>
  <c r="S48" i="69" s="1"/>
  <c r="T48" i="69" s="1"/>
  <c r="U48" i="69" s="1"/>
  <c r="V48" i="69" s="1"/>
  <c r="W48" i="69" s="1"/>
  <c r="X48" i="69" s="1"/>
  <c r="Y48" i="69" s="1"/>
  <c r="Z48" i="69" s="1"/>
  <c r="AA48" i="69" s="1"/>
  <c r="AB48" i="69" s="1"/>
  <c r="AC48" i="69" s="1"/>
  <c r="J33" i="69"/>
  <c r="K33" i="69" s="1"/>
  <c r="L33" i="69" s="1"/>
  <c r="M33" i="69" s="1"/>
  <c r="N33" i="69" s="1"/>
  <c r="J30" i="69"/>
  <c r="K30" i="69" s="1"/>
  <c r="J37" i="69"/>
  <c r="K37" i="69" s="1"/>
  <c r="L37" i="69" s="1"/>
  <c r="M37" i="69" s="1"/>
  <c r="N37" i="69" s="1"/>
  <c r="O37" i="69" s="1"/>
  <c r="P37" i="69" s="1"/>
  <c r="Q37" i="69" s="1"/>
  <c r="R37" i="69" s="1"/>
  <c r="K81" i="69"/>
  <c r="L81" i="69" s="1"/>
  <c r="M81" i="69" s="1"/>
  <c r="N81" i="69" s="1"/>
  <c r="O81" i="69" s="1"/>
  <c r="P81" i="69" s="1"/>
  <c r="Q81" i="69" s="1"/>
  <c r="R81" i="69" s="1"/>
  <c r="K83" i="69"/>
  <c r="L83" i="69" s="1"/>
  <c r="M83" i="69" s="1"/>
  <c r="N83" i="69" s="1"/>
  <c r="O83" i="69" s="1"/>
  <c r="P83" i="69" s="1"/>
  <c r="Q83" i="69" s="1"/>
  <c r="R83" i="69" s="1"/>
  <c r="S83" i="69" s="1"/>
  <c r="T83" i="69" s="1"/>
  <c r="K218" i="69"/>
  <c r="L218" i="69" s="1"/>
  <c r="M218" i="69" s="1"/>
  <c r="N218" i="69" s="1"/>
  <c r="O218" i="69" s="1"/>
  <c r="P218" i="69" s="1"/>
  <c r="Q218" i="69" s="1"/>
  <c r="R218" i="69" s="1"/>
  <c r="S218" i="69" s="1"/>
  <c r="T218" i="69" s="1"/>
  <c r="K254" i="69"/>
  <c r="K217" i="69"/>
  <c r="L217" i="69" s="1"/>
  <c r="M217" i="69" s="1"/>
  <c r="N217" i="69" s="1"/>
  <c r="O217" i="69" s="1"/>
  <c r="P217" i="69" s="1"/>
  <c r="Q217" i="69" s="1"/>
  <c r="R217" i="69" s="1"/>
  <c r="S217" i="69" s="1"/>
  <c r="K84" i="69"/>
  <c r="L84" i="69" s="1"/>
  <c r="M84" i="69" s="1"/>
  <c r="N84" i="69" s="1"/>
  <c r="O84" i="69" s="1"/>
  <c r="P84" i="69" s="1"/>
  <c r="Q84" i="69" s="1"/>
  <c r="R84" i="69" s="1"/>
  <c r="S84" i="69" s="1"/>
  <c r="T84" i="69" s="1"/>
  <c r="U84" i="69" s="1"/>
  <c r="K88" i="69"/>
  <c r="L88" i="69" s="1"/>
  <c r="M88" i="69" s="1"/>
  <c r="N88" i="69" s="1"/>
  <c r="O88" i="69" s="1"/>
  <c r="P88" i="69" s="1"/>
  <c r="Q88" i="69" s="1"/>
  <c r="R88" i="69" s="1"/>
  <c r="S88" i="69" s="1"/>
  <c r="T88" i="69" s="1"/>
  <c r="U88" i="69" s="1"/>
  <c r="V88" i="69" s="1"/>
  <c r="W88" i="69" s="1"/>
  <c r="X88" i="69" s="1"/>
  <c r="Y88" i="69" s="1"/>
  <c r="K219" i="69"/>
  <c r="L219" i="69" s="1"/>
  <c r="M219" i="69" s="1"/>
  <c r="N219" i="69" s="1"/>
  <c r="O219" i="69" s="1"/>
  <c r="P219" i="69" s="1"/>
  <c r="Q219" i="69" s="1"/>
  <c r="R219" i="69" s="1"/>
  <c r="S219" i="69" s="1"/>
  <c r="T219" i="69" s="1"/>
  <c r="U219" i="69" s="1"/>
  <c r="K94" i="69"/>
  <c r="L94" i="69" s="1"/>
  <c r="M94" i="69" s="1"/>
  <c r="N94" i="69" s="1"/>
  <c r="O94" i="69" s="1"/>
  <c r="P94" i="69" s="1"/>
  <c r="Q94" i="69" s="1"/>
  <c r="R94" i="69" s="1"/>
  <c r="S94" i="69" s="1"/>
  <c r="T94" i="69" s="1"/>
  <c r="U94" i="69" s="1"/>
  <c r="V94" i="69" s="1"/>
  <c r="W94" i="69" s="1"/>
  <c r="X94" i="69" s="1"/>
  <c r="Y94" i="69" s="1"/>
  <c r="Z94" i="69" s="1"/>
  <c r="AA94" i="69" s="1"/>
  <c r="AB94" i="69" s="1"/>
  <c r="AC94" i="69" s="1"/>
  <c r="AD94" i="69" s="1"/>
  <c r="AE94" i="69" s="1"/>
  <c r="K261" i="69"/>
  <c r="L261" i="69" s="1"/>
  <c r="M261" i="69" s="1"/>
  <c r="N261" i="69" s="1"/>
  <c r="O261" i="69" s="1"/>
  <c r="P261" i="69" s="1"/>
  <c r="Q261" i="69" s="1"/>
  <c r="R261" i="69" s="1"/>
  <c r="K268" i="69"/>
  <c r="L268" i="69" s="1"/>
  <c r="M268" i="69" s="1"/>
  <c r="N268" i="69" s="1"/>
  <c r="O268" i="69" s="1"/>
  <c r="P268" i="69" s="1"/>
  <c r="Q268" i="69" s="1"/>
  <c r="R268" i="69" s="1"/>
  <c r="S268" i="69" s="1"/>
  <c r="T268" i="69" s="1"/>
  <c r="U268" i="69" s="1"/>
  <c r="V268" i="69" s="1"/>
  <c r="W268" i="69" s="1"/>
  <c r="X268" i="69" s="1"/>
  <c r="Y268" i="69" s="1"/>
  <c r="K74" i="69"/>
  <c r="K79" i="69"/>
  <c r="L79" i="69" s="1"/>
  <c r="M79" i="69" s="1"/>
  <c r="N79" i="69" s="1"/>
  <c r="O79" i="69" s="1"/>
  <c r="P79" i="69" s="1"/>
  <c r="K80" i="69"/>
  <c r="L80" i="69" s="1"/>
  <c r="M80" i="69" s="1"/>
  <c r="N80" i="69" s="1"/>
  <c r="O80" i="69" s="1"/>
  <c r="P80" i="69" s="1"/>
  <c r="Q80" i="69" s="1"/>
  <c r="K220" i="69"/>
  <c r="L220" i="69" s="1"/>
  <c r="M220" i="69" s="1"/>
  <c r="N220" i="69" s="1"/>
  <c r="O220" i="69" s="1"/>
  <c r="P220" i="69" s="1"/>
  <c r="Q220" i="69" s="1"/>
  <c r="R220" i="69" s="1"/>
  <c r="S220" i="69" s="1"/>
  <c r="T220" i="69" s="1"/>
  <c r="U220" i="69" s="1"/>
  <c r="V220" i="69" s="1"/>
  <c r="K255" i="69"/>
  <c r="L255" i="69" s="1"/>
  <c r="K265" i="69"/>
  <c r="L265" i="69" s="1"/>
  <c r="M265" i="69" s="1"/>
  <c r="N265" i="69" s="1"/>
  <c r="O265" i="69" s="1"/>
  <c r="P265" i="69" s="1"/>
  <c r="Q265" i="69" s="1"/>
  <c r="R265" i="69" s="1"/>
  <c r="S265" i="69" s="1"/>
  <c r="T265" i="69" s="1"/>
  <c r="U265" i="69" s="1"/>
  <c r="V265" i="69" s="1"/>
  <c r="K93" i="69"/>
  <c r="L93" i="69" s="1"/>
  <c r="M93" i="69" s="1"/>
  <c r="N93" i="69" s="1"/>
  <c r="O93" i="69" s="1"/>
  <c r="P93" i="69" s="1"/>
  <c r="Q93" i="69" s="1"/>
  <c r="R93" i="69" s="1"/>
  <c r="S93" i="69" s="1"/>
  <c r="T93" i="69" s="1"/>
  <c r="U93" i="69" s="1"/>
  <c r="V93" i="69" s="1"/>
  <c r="W93" i="69" s="1"/>
  <c r="X93" i="69" s="1"/>
  <c r="Y93" i="69" s="1"/>
  <c r="Z93" i="69" s="1"/>
  <c r="AA93" i="69" s="1"/>
  <c r="AB93" i="69" s="1"/>
  <c r="AC93" i="69" s="1"/>
  <c r="AD93" i="69" s="1"/>
  <c r="K259" i="69"/>
  <c r="L259" i="69" s="1"/>
  <c r="M259" i="69" s="1"/>
  <c r="N259" i="69" s="1"/>
  <c r="O259" i="69" s="1"/>
  <c r="P259" i="69" s="1"/>
  <c r="K210" i="69"/>
  <c r="L210" i="69" s="1"/>
  <c r="K90" i="69"/>
  <c r="L90" i="69" s="1"/>
  <c r="M90" i="69" s="1"/>
  <c r="N90" i="69" s="1"/>
  <c r="O90" i="69" s="1"/>
  <c r="P90" i="69" s="1"/>
  <c r="Q90" i="69" s="1"/>
  <c r="R90" i="69" s="1"/>
  <c r="S90" i="69" s="1"/>
  <c r="T90" i="69" s="1"/>
  <c r="U90" i="69" s="1"/>
  <c r="V90" i="69" s="1"/>
  <c r="W90" i="69" s="1"/>
  <c r="X90" i="69" s="1"/>
  <c r="Y90" i="69" s="1"/>
  <c r="Z90" i="69" s="1"/>
  <c r="AA90" i="69" s="1"/>
  <c r="K216" i="69"/>
  <c r="L216" i="69" s="1"/>
  <c r="M216" i="69" s="1"/>
  <c r="N216" i="69" s="1"/>
  <c r="O216" i="69" s="1"/>
  <c r="P216" i="69" s="1"/>
  <c r="Q216" i="69" s="1"/>
  <c r="R216" i="69" s="1"/>
  <c r="K227" i="69"/>
  <c r="L227" i="69" s="1"/>
  <c r="M227" i="69" s="1"/>
  <c r="N227" i="69" s="1"/>
  <c r="O227" i="69" s="1"/>
  <c r="P227" i="69" s="1"/>
  <c r="Q227" i="69" s="1"/>
  <c r="R227" i="69" s="1"/>
  <c r="S227" i="69" s="1"/>
  <c r="T227" i="69" s="1"/>
  <c r="U227" i="69" s="1"/>
  <c r="V227" i="69" s="1"/>
  <c r="W227" i="69" s="1"/>
  <c r="X227" i="69" s="1"/>
  <c r="Y227" i="69" s="1"/>
  <c r="Z227" i="69" s="1"/>
  <c r="AA227" i="69" s="1"/>
  <c r="AB227" i="69" s="1"/>
  <c r="AC227" i="69" s="1"/>
  <c r="K270" i="69"/>
  <c r="L270" i="69" s="1"/>
  <c r="M270" i="69" s="1"/>
  <c r="N270" i="69" s="1"/>
  <c r="O270" i="69" s="1"/>
  <c r="P270" i="69" s="1"/>
  <c r="Q270" i="69" s="1"/>
  <c r="R270" i="69" s="1"/>
  <c r="S270" i="69" s="1"/>
  <c r="T270" i="69" s="1"/>
  <c r="U270" i="69" s="1"/>
  <c r="V270" i="69" s="1"/>
  <c r="W270" i="69" s="1"/>
  <c r="X270" i="69" s="1"/>
  <c r="Y270" i="69" s="1"/>
  <c r="Z270" i="69" s="1"/>
  <c r="AA270" i="69" s="1"/>
  <c r="K257" i="69"/>
  <c r="L257" i="69" s="1"/>
  <c r="M257" i="69" s="1"/>
  <c r="N257" i="69" s="1"/>
  <c r="K86" i="69"/>
  <c r="L86" i="69" s="1"/>
  <c r="M86" i="69" s="1"/>
  <c r="N86" i="69" s="1"/>
  <c r="O86" i="69" s="1"/>
  <c r="P86" i="69" s="1"/>
  <c r="Q86" i="69" s="1"/>
  <c r="R86" i="69" s="1"/>
  <c r="S86" i="69" s="1"/>
  <c r="T86" i="69" s="1"/>
  <c r="U86" i="69" s="1"/>
  <c r="V86" i="69" s="1"/>
  <c r="W86" i="69" s="1"/>
  <c r="K269" i="69"/>
  <c r="L269" i="69" s="1"/>
  <c r="M269" i="69" s="1"/>
  <c r="N269" i="69" s="1"/>
  <c r="O269" i="69" s="1"/>
  <c r="P269" i="69" s="1"/>
  <c r="Q269" i="69" s="1"/>
  <c r="R269" i="69" s="1"/>
  <c r="S269" i="69" s="1"/>
  <c r="T269" i="69" s="1"/>
  <c r="U269" i="69" s="1"/>
  <c r="V269" i="69" s="1"/>
  <c r="W269" i="69" s="1"/>
  <c r="X269" i="69" s="1"/>
  <c r="Y269" i="69" s="1"/>
  <c r="Z269" i="69" s="1"/>
  <c r="K271" i="69"/>
  <c r="L271" i="69" s="1"/>
  <c r="M271" i="69" s="1"/>
  <c r="N271" i="69" s="1"/>
  <c r="O271" i="69" s="1"/>
  <c r="P271" i="69" s="1"/>
  <c r="Q271" i="69" s="1"/>
  <c r="R271" i="69" s="1"/>
  <c r="S271" i="69" s="1"/>
  <c r="T271" i="69" s="1"/>
  <c r="U271" i="69" s="1"/>
  <c r="V271" i="69" s="1"/>
  <c r="W271" i="69" s="1"/>
  <c r="X271" i="69" s="1"/>
  <c r="Y271" i="69" s="1"/>
  <c r="Z271" i="69" s="1"/>
  <c r="AA271" i="69" s="1"/>
  <c r="AB271" i="69" s="1"/>
  <c r="K211" i="69"/>
  <c r="L211" i="69" s="1"/>
  <c r="M211" i="69" s="1"/>
  <c r="K228" i="69"/>
  <c r="L228" i="69" s="1"/>
  <c r="M228" i="69" s="1"/>
  <c r="N228" i="69" s="1"/>
  <c r="O228" i="69" s="1"/>
  <c r="P228" i="69" s="1"/>
  <c r="Q228" i="69" s="1"/>
  <c r="R228" i="69" s="1"/>
  <c r="S228" i="69" s="1"/>
  <c r="T228" i="69" s="1"/>
  <c r="U228" i="69" s="1"/>
  <c r="V228" i="69" s="1"/>
  <c r="W228" i="69" s="1"/>
  <c r="X228" i="69" s="1"/>
  <c r="Y228" i="69" s="1"/>
  <c r="Z228" i="69" s="1"/>
  <c r="AA228" i="69" s="1"/>
  <c r="AB228" i="69" s="1"/>
  <c r="AC228" i="69" s="1"/>
  <c r="AD228" i="69" s="1"/>
  <c r="K92" i="69"/>
  <c r="L92" i="69" s="1"/>
  <c r="M92" i="69" s="1"/>
  <c r="N92" i="69" s="1"/>
  <c r="O92" i="69" s="1"/>
  <c r="P92" i="69" s="1"/>
  <c r="Q92" i="69" s="1"/>
  <c r="R92" i="69" s="1"/>
  <c r="S92" i="69" s="1"/>
  <c r="T92" i="69" s="1"/>
  <c r="U92" i="69" s="1"/>
  <c r="V92" i="69" s="1"/>
  <c r="W92" i="69" s="1"/>
  <c r="X92" i="69" s="1"/>
  <c r="Y92" i="69" s="1"/>
  <c r="Z92" i="69" s="1"/>
  <c r="AA92" i="69" s="1"/>
  <c r="AB92" i="69" s="1"/>
  <c r="AC92" i="69" s="1"/>
  <c r="K89" i="69"/>
  <c r="L89" i="69" s="1"/>
  <c r="M89" i="69" s="1"/>
  <c r="N89" i="69" s="1"/>
  <c r="O89" i="69" s="1"/>
  <c r="P89" i="69" s="1"/>
  <c r="Q89" i="69" s="1"/>
  <c r="R89" i="69" s="1"/>
  <c r="S89" i="69" s="1"/>
  <c r="T89" i="69" s="1"/>
  <c r="U89" i="69" s="1"/>
  <c r="V89" i="69" s="1"/>
  <c r="W89" i="69" s="1"/>
  <c r="X89" i="69" s="1"/>
  <c r="Y89" i="69" s="1"/>
  <c r="Z89" i="69" s="1"/>
  <c r="K209" i="69"/>
  <c r="K77" i="69"/>
  <c r="L77" i="69" s="1"/>
  <c r="M77" i="69" s="1"/>
  <c r="N77" i="69" s="1"/>
  <c r="K224" i="69"/>
  <c r="L224" i="69" s="1"/>
  <c r="M224" i="69" s="1"/>
  <c r="N224" i="69" s="1"/>
  <c r="O224" i="69" s="1"/>
  <c r="P224" i="69" s="1"/>
  <c r="Q224" i="69" s="1"/>
  <c r="R224" i="69" s="1"/>
  <c r="S224" i="69" s="1"/>
  <c r="T224" i="69" s="1"/>
  <c r="U224" i="69" s="1"/>
  <c r="V224" i="69" s="1"/>
  <c r="W224" i="69" s="1"/>
  <c r="X224" i="69" s="1"/>
  <c r="Y224" i="69" s="1"/>
  <c r="Z224" i="69" s="1"/>
  <c r="K273" i="69"/>
  <c r="L273" i="69" s="1"/>
  <c r="M273" i="69" s="1"/>
  <c r="N273" i="69" s="1"/>
  <c r="O273" i="69" s="1"/>
  <c r="P273" i="69" s="1"/>
  <c r="Q273" i="69" s="1"/>
  <c r="R273" i="69" s="1"/>
  <c r="S273" i="69" s="1"/>
  <c r="T273" i="69" s="1"/>
  <c r="U273" i="69" s="1"/>
  <c r="V273" i="69" s="1"/>
  <c r="W273" i="69" s="1"/>
  <c r="X273" i="69" s="1"/>
  <c r="Y273" i="69" s="1"/>
  <c r="Z273" i="69" s="1"/>
  <c r="AA273" i="69" s="1"/>
  <c r="AB273" i="69" s="1"/>
  <c r="AC273" i="69" s="1"/>
  <c r="AD273" i="69" s="1"/>
  <c r="K222" i="69"/>
  <c r="L222" i="69" s="1"/>
  <c r="M222" i="69" s="1"/>
  <c r="N222" i="69" s="1"/>
  <c r="O222" i="69" s="1"/>
  <c r="P222" i="69" s="1"/>
  <c r="Q222" i="69" s="1"/>
  <c r="R222" i="69" s="1"/>
  <c r="S222" i="69" s="1"/>
  <c r="T222" i="69" s="1"/>
  <c r="U222" i="69" s="1"/>
  <c r="V222" i="69" s="1"/>
  <c r="W222" i="69" s="1"/>
  <c r="X222" i="69" s="1"/>
  <c r="K214" i="69"/>
  <c r="L214" i="69" s="1"/>
  <c r="M214" i="69" s="1"/>
  <c r="N214" i="69" s="1"/>
  <c r="O214" i="69" s="1"/>
  <c r="P214" i="69" s="1"/>
  <c r="K258" i="69"/>
  <c r="L258" i="69" s="1"/>
  <c r="M258" i="69" s="1"/>
  <c r="N258" i="69" s="1"/>
  <c r="O258" i="69" s="1"/>
  <c r="K213" i="69"/>
  <c r="L213" i="69" s="1"/>
  <c r="M213" i="69" s="1"/>
  <c r="N213" i="69" s="1"/>
  <c r="O213" i="69" s="1"/>
  <c r="K75" i="69"/>
  <c r="L75" i="69" s="1"/>
  <c r="K274" i="69"/>
  <c r="L274" i="69" s="1"/>
  <c r="M274" i="69" s="1"/>
  <c r="N274" i="69" s="1"/>
  <c r="O274" i="69" s="1"/>
  <c r="P274" i="69" s="1"/>
  <c r="Q274" i="69" s="1"/>
  <c r="R274" i="69" s="1"/>
  <c r="S274" i="69" s="1"/>
  <c r="T274" i="69" s="1"/>
  <c r="U274" i="69" s="1"/>
  <c r="V274" i="69" s="1"/>
  <c r="W274" i="69" s="1"/>
  <c r="X274" i="69" s="1"/>
  <c r="Y274" i="69" s="1"/>
  <c r="Z274" i="69" s="1"/>
  <c r="AA274" i="69" s="1"/>
  <c r="AB274" i="69" s="1"/>
  <c r="AC274" i="69" s="1"/>
  <c r="AD274" i="69" s="1"/>
  <c r="AE274" i="69" s="1"/>
  <c r="K215" i="69"/>
  <c r="L215" i="69" s="1"/>
  <c r="M215" i="69" s="1"/>
  <c r="N215" i="69" s="1"/>
  <c r="O215" i="69" s="1"/>
  <c r="P215" i="69" s="1"/>
  <c r="Q215" i="69" s="1"/>
  <c r="K266" i="69"/>
  <c r="L266" i="69" s="1"/>
  <c r="M266" i="69" s="1"/>
  <c r="N266" i="69" s="1"/>
  <c r="O266" i="69" s="1"/>
  <c r="P266" i="69" s="1"/>
  <c r="Q266" i="69" s="1"/>
  <c r="R266" i="69" s="1"/>
  <c r="S266" i="69" s="1"/>
  <c r="T266" i="69" s="1"/>
  <c r="U266" i="69" s="1"/>
  <c r="V266" i="69" s="1"/>
  <c r="W266" i="69" s="1"/>
  <c r="K267" i="69"/>
  <c r="L267" i="69" s="1"/>
  <c r="M267" i="69" s="1"/>
  <c r="N267" i="69" s="1"/>
  <c r="O267" i="69" s="1"/>
  <c r="P267" i="69" s="1"/>
  <c r="Q267" i="69" s="1"/>
  <c r="R267" i="69" s="1"/>
  <c r="S267" i="69" s="1"/>
  <c r="T267" i="69" s="1"/>
  <c r="U267" i="69" s="1"/>
  <c r="V267" i="69" s="1"/>
  <c r="W267" i="69" s="1"/>
  <c r="X267" i="69" s="1"/>
  <c r="K91" i="69"/>
  <c r="L91" i="69" s="1"/>
  <c r="M91" i="69" s="1"/>
  <c r="N91" i="69" s="1"/>
  <c r="O91" i="69" s="1"/>
  <c r="P91" i="69" s="1"/>
  <c r="Q91" i="69" s="1"/>
  <c r="R91" i="69" s="1"/>
  <c r="S91" i="69" s="1"/>
  <c r="T91" i="69" s="1"/>
  <c r="U91" i="69" s="1"/>
  <c r="V91" i="69" s="1"/>
  <c r="W91" i="69" s="1"/>
  <c r="X91" i="69" s="1"/>
  <c r="Y91" i="69" s="1"/>
  <c r="Z91" i="69" s="1"/>
  <c r="AA91" i="69" s="1"/>
  <c r="AB91" i="69" s="1"/>
  <c r="K262" i="69"/>
  <c r="L262" i="69" s="1"/>
  <c r="M262" i="69" s="1"/>
  <c r="N262" i="69" s="1"/>
  <c r="O262" i="69" s="1"/>
  <c r="P262" i="69" s="1"/>
  <c r="Q262" i="69" s="1"/>
  <c r="R262" i="69" s="1"/>
  <c r="S262" i="69" s="1"/>
  <c r="K76" i="69"/>
  <c r="L76" i="69" s="1"/>
  <c r="M76" i="69" s="1"/>
  <c r="K223" i="69"/>
  <c r="L223" i="69" s="1"/>
  <c r="M223" i="69" s="1"/>
  <c r="N223" i="69" s="1"/>
  <c r="O223" i="69" s="1"/>
  <c r="P223" i="69" s="1"/>
  <c r="Q223" i="69" s="1"/>
  <c r="R223" i="69" s="1"/>
  <c r="S223" i="69" s="1"/>
  <c r="T223" i="69" s="1"/>
  <c r="U223" i="69" s="1"/>
  <c r="V223" i="69" s="1"/>
  <c r="W223" i="69" s="1"/>
  <c r="X223" i="69" s="1"/>
  <c r="Y223" i="69" s="1"/>
  <c r="K263" i="69"/>
  <c r="L263" i="69" s="1"/>
  <c r="M263" i="69" s="1"/>
  <c r="N263" i="69" s="1"/>
  <c r="O263" i="69" s="1"/>
  <c r="P263" i="69" s="1"/>
  <c r="Q263" i="69" s="1"/>
  <c r="R263" i="69" s="1"/>
  <c r="S263" i="69" s="1"/>
  <c r="T263" i="69" s="1"/>
  <c r="K85" i="69"/>
  <c r="L85" i="69" s="1"/>
  <c r="M85" i="69" s="1"/>
  <c r="N85" i="69" s="1"/>
  <c r="O85" i="69" s="1"/>
  <c r="P85" i="69" s="1"/>
  <c r="Q85" i="69" s="1"/>
  <c r="R85" i="69" s="1"/>
  <c r="S85" i="69" s="1"/>
  <c r="T85" i="69" s="1"/>
  <c r="U85" i="69" s="1"/>
  <c r="V85" i="69" s="1"/>
  <c r="K87" i="69"/>
  <c r="L87" i="69" s="1"/>
  <c r="M87" i="69" s="1"/>
  <c r="N87" i="69" s="1"/>
  <c r="O87" i="69" s="1"/>
  <c r="P87" i="69" s="1"/>
  <c r="Q87" i="69" s="1"/>
  <c r="R87" i="69" s="1"/>
  <c r="S87" i="69" s="1"/>
  <c r="T87" i="69" s="1"/>
  <c r="U87" i="69" s="1"/>
  <c r="V87" i="69" s="1"/>
  <c r="W87" i="69" s="1"/>
  <c r="X87" i="69" s="1"/>
  <c r="K264" i="69"/>
  <c r="L264" i="69" s="1"/>
  <c r="M264" i="69" s="1"/>
  <c r="N264" i="69" s="1"/>
  <c r="O264" i="69" s="1"/>
  <c r="P264" i="69" s="1"/>
  <c r="Q264" i="69" s="1"/>
  <c r="R264" i="69" s="1"/>
  <c r="S264" i="69" s="1"/>
  <c r="T264" i="69" s="1"/>
  <c r="U264" i="69" s="1"/>
  <c r="K229" i="69"/>
  <c r="L229" i="69" s="1"/>
  <c r="M229" i="69" s="1"/>
  <c r="N229" i="69" s="1"/>
  <c r="O229" i="69" s="1"/>
  <c r="P229" i="69" s="1"/>
  <c r="Q229" i="69" s="1"/>
  <c r="R229" i="69" s="1"/>
  <c r="S229" i="69" s="1"/>
  <c r="T229" i="69" s="1"/>
  <c r="U229" i="69" s="1"/>
  <c r="V229" i="69" s="1"/>
  <c r="W229" i="69" s="1"/>
  <c r="X229" i="69" s="1"/>
  <c r="Y229" i="69" s="1"/>
  <c r="Z229" i="69" s="1"/>
  <c r="AA229" i="69" s="1"/>
  <c r="AB229" i="69" s="1"/>
  <c r="AC229" i="69" s="1"/>
  <c r="AD229" i="69" s="1"/>
  <c r="AE229" i="69" s="1"/>
  <c r="K256" i="69"/>
  <c r="L256" i="69" s="1"/>
  <c r="M256" i="69" s="1"/>
  <c r="K226" i="69"/>
  <c r="L226" i="69" s="1"/>
  <c r="M226" i="69" s="1"/>
  <c r="N226" i="69" s="1"/>
  <c r="O226" i="69" s="1"/>
  <c r="P226" i="69" s="1"/>
  <c r="Q226" i="69" s="1"/>
  <c r="R226" i="69" s="1"/>
  <c r="S226" i="69" s="1"/>
  <c r="T226" i="69" s="1"/>
  <c r="U226" i="69" s="1"/>
  <c r="V226" i="69" s="1"/>
  <c r="W226" i="69" s="1"/>
  <c r="X226" i="69" s="1"/>
  <c r="Y226" i="69" s="1"/>
  <c r="Z226" i="69" s="1"/>
  <c r="AA226" i="69" s="1"/>
  <c r="AB226" i="69" s="1"/>
  <c r="K221" i="69"/>
  <c r="L221" i="69" s="1"/>
  <c r="M221" i="69" s="1"/>
  <c r="N221" i="69" s="1"/>
  <c r="O221" i="69" s="1"/>
  <c r="P221" i="69" s="1"/>
  <c r="Q221" i="69" s="1"/>
  <c r="R221" i="69" s="1"/>
  <c r="S221" i="69" s="1"/>
  <c r="T221" i="69" s="1"/>
  <c r="U221" i="69" s="1"/>
  <c r="V221" i="69" s="1"/>
  <c r="W221" i="69" s="1"/>
  <c r="K212" i="69"/>
  <c r="L212" i="69" s="1"/>
  <c r="M212" i="69" s="1"/>
  <c r="N212" i="69" s="1"/>
  <c r="K272" i="69"/>
  <c r="L272" i="69" s="1"/>
  <c r="M272" i="69" s="1"/>
  <c r="N272" i="69" s="1"/>
  <c r="O272" i="69" s="1"/>
  <c r="P272" i="69" s="1"/>
  <c r="Q272" i="69" s="1"/>
  <c r="R272" i="69" s="1"/>
  <c r="S272" i="69" s="1"/>
  <c r="T272" i="69" s="1"/>
  <c r="U272" i="69" s="1"/>
  <c r="V272" i="69" s="1"/>
  <c r="W272" i="69" s="1"/>
  <c r="X272" i="69" s="1"/>
  <c r="Y272" i="69" s="1"/>
  <c r="Z272" i="69" s="1"/>
  <c r="AA272" i="69" s="1"/>
  <c r="AB272" i="69" s="1"/>
  <c r="AC272" i="69" s="1"/>
  <c r="K78" i="69"/>
  <c r="L78" i="69" s="1"/>
  <c r="M78" i="69" s="1"/>
  <c r="N78" i="69" s="1"/>
  <c r="O78" i="69" s="1"/>
  <c r="K225" i="69"/>
  <c r="L225" i="69" s="1"/>
  <c r="M225" i="69" s="1"/>
  <c r="N225" i="69" s="1"/>
  <c r="O225" i="69" s="1"/>
  <c r="P225" i="69" s="1"/>
  <c r="Q225" i="69" s="1"/>
  <c r="R225" i="69" s="1"/>
  <c r="S225" i="69" s="1"/>
  <c r="T225" i="69" s="1"/>
  <c r="U225" i="69" s="1"/>
  <c r="V225" i="69" s="1"/>
  <c r="W225" i="69" s="1"/>
  <c r="X225" i="69" s="1"/>
  <c r="Y225" i="69" s="1"/>
  <c r="Z225" i="69" s="1"/>
  <c r="AA225" i="69" s="1"/>
  <c r="K260" i="69"/>
  <c r="L260" i="69" s="1"/>
  <c r="M260" i="69" s="1"/>
  <c r="N260" i="69" s="1"/>
  <c r="O260" i="69" s="1"/>
  <c r="P260" i="69" s="1"/>
  <c r="Q260" i="69" s="1"/>
  <c r="K82" i="69"/>
  <c r="L82" i="69" s="1"/>
  <c r="M82" i="69" s="1"/>
  <c r="N82" i="69" s="1"/>
  <c r="O82" i="69" s="1"/>
  <c r="P82" i="69" s="1"/>
  <c r="Q82" i="69" s="1"/>
  <c r="R82" i="69" s="1"/>
  <c r="S82" i="69" s="1"/>
  <c r="L166" i="69"/>
  <c r="M166" i="69" s="1"/>
  <c r="N166" i="69" s="1"/>
  <c r="L122" i="69"/>
  <c r="M122" i="69" s="1"/>
  <c r="N122" i="69" s="1"/>
  <c r="O122" i="69" s="1"/>
  <c r="L167" i="69"/>
  <c r="M167" i="69" s="1"/>
  <c r="N167" i="69" s="1"/>
  <c r="O167" i="69" s="1"/>
  <c r="L136" i="69"/>
  <c r="M136" i="69" s="1"/>
  <c r="N136" i="69" s="1"/>
  <c r="O136" i="69" s="1"/>
  <c r="P136" i="69" s="1"/>
  <c r="Q136" i="69" s="1"/>
  <c r="R136" i="69" s="1"/>
  <c r="S136" i="69" s="1"/>
  <c r="T136" i="69" s="1"/>
  <c r="U136" i="69" s="1"/>
  <c r="V136" i="69" s="1"/>
  <c r="W136" i="69" s="1"/>
  <c r="X136" i="69" s="1"/>
  <c r="Y136" i="69" s="1"/>
  <c r="Z136" i="69" s="1"/>
  <c r="AA136" i="69" s="1"/>
  <c r="AB136" i="69" s="1"/>
  <c r="AC136" i="69" s="1"/>
  <c r="L168" i="69"/>
  <c r="M168" i="69" s="1"/>
  <c r="N168" i="69" s="1"/>
  <c r="O168" i="69" s="1"/>
  <c r="P168" i="69" s="1"/>
  <c r="L170" i="69"/>
  <c r="M170" i="69" s="1"/>
  <c r="N170" i="69" s="1"/>
  <c r="O170" i="69" s="1"/>
  <c r="P170" i="69" s="1"/>
  <c r="Q170" i="69" s="1"/>
  <c r="R170" i="69" s="1"/>
  <c r="L180" i="69"/>
  <c r="M180" i="69" s="1"/>
  <c r="N180" i="69" s="1"/>
  <c r="O180" i="69" s="1"/>
  <c r="P180" i="69" s="1"/>
  <c r="Q180" i="69" s="1"/>
  <c r="R180" i="69" s="1"/>
  <c r="S180" i="69" s="1"/>
  <c r="T180" i="69" s="1"/>
  <c r="U180" i="69" s="1"/>
  <c r="V180" i="69" s="1"/>
  <c r="W180" i="69" s="1"/>
  <c r="X180" i="69" s="1"/>
  <c r="Y180" i="69" s="1"/>
  <c r="Z180" i="69" s="1"/>
  <c r="AA180" i="69" s="1"/>
  <c r="AB180" i="69" s="1"/>
  <c r="L177" i="69"/>
  <c r="M177" i="69" s="1"/>
  <c r="N177" i="69" s="1"/>
  <c r="O177" i="69" s="1"/>
  <c r="P177" i="69" s="1"/>
  <c r="Q177" i="69" s="1"/>
  <c r="R177" i="69" s="1"/>
  <c r="S177" i="69" s="1"/>
  <c r="T177" i="69" s="1"/>
  <c r="U177" i="69" s="1"/>
  <c r="V177" i="69" s="1"/>
  <c r="W177" i="69" s="1"/>
  <c r="X177" i="69" s="1"/>
  <c r="Y177" i="69" s="1"/>
  <c r="L178" i="69"/>
  <c r="M178" i="69" s="1"/>
  <c r="N178" i="69" s="1"/>
  <c r="O178" i="69" s="1"/>
  <c r="P178" i="69" s="1"/>
  <c r="Q178" i="69" s="1"/>
  <c r="R178" i="69" s="1"/>
  <c r="S178" i="69" s="1"/>
  <c r="T178" i="69" s="1"/>
  <c r="U178" i="69" s="1"/>
  <c r="V178" i="69" s="1"/>
  <c r="W178" i="69" s="1"/>
  <c r="X178" i="69" s="1"/>
  <c r="Y178" i="69" s="1"/>
  <c r="Z178" i="69" s="1"/>
  <c r="L181" i="69"/>
  <c r="M181" i="69" s="1"/>
  <c r="N181" i="69" s="1"/>
  <c r="O181" i="69" s="1"/>
  <c r="P181" i="69" s="1"/>
  <c r="Q181" i="69" s="1"/>
  <c r="R181" i="69" s="1"/>
  <c r="S181" i="69" s="1"/>
  <c r="T181" i="69" s="1"/>
  <c r="U181" i="69" s="1"/>
  <c r="V181" i="69" s="1"/>
  <c r="W181" i="69" s="1"/>
  <c r="X181" i="69" s="1"/>
  <c r="Y181" i="69" s="1"/>
  <c r="Z181" i="69" s="1"/>
  <c r="AA181" i="69" s="1"/>
  <c r="AB181" i="69" s="1"/>
  <c r="AC181" i="69" s="1"/>
  <c r="L182" i="69"/>
  <c r="M182" i="69" s="1"/>
  <c r="N182" i="69" s="1"/>
  <c r="O182" i="69" s="1"/>
  <c r="P182" i="69" s="1"/>
  <c r="Q182" i="69" s="1"/>
  <c r="R182" i="69" s="1"/>
  <c r="S182" i="69" s="1"/>
  <c r="T182" i="69" s="1"/>
  <c r="U182" i="69" s="1"/>
  <c r="V182" i="69" s="1"/>
  <c r="W182" i="69" s="1"/>
  <c r="X182" i="69" s="1"/>
  <c r="Y182" i="69" s="1"/>
  <c r="Z182" i="69" s="1"/>
  <c r="AA182" i="69" s="1"/>
  <c r="AB182" i="69" s="1"/>
  <c r="AC182" i="69" s="1"/>
  <c r="AD182" i="69" s="1"/>
  <c r="L184" i="69"/>
  <c r="M184" i="69" s="1"/>
  <c r="N184" i="69" s="1"/>
  <c r="O184" i="69" s="1"/>
  <c r="P184" i="69" s="1"/>
  <c r="Q184" i="69" s="1"/>
  <c r="R184" i="69" s="1"/>
  <c r="S184" i="69" s="1"/>
  <c r="T184" i="69" s="1"/>
  <c r="U184" i="69" s="1"/>
  <c r="V184" i="69" s="1"/>
  <c r="W184" i="69" s="1"/>
  <c r="X184" i="69" s="1"/>
  <c r="Y184" i="69" s="1"/>
  <c r="Z184" i="69" s="1"/>
  <c r="AA184" i="69" s="1"/>
  <c r="AB184" i="69" s="1"/>
  <c r="AC184" i="69" s="1"/>
  <c r="AD184" i="69" s="1"/>
  <c r="AE184" i="69" s="1"/>
  <c r="AF184" i="69" s="1"/>
  <c r="L164" i="69"/>
  <c r="L165" i="69"/>
  <c r="M165" i="69" s="1"/>
  <c r="L121" i="69"/>
  <c r="M121" i="69" s="1"/>
  <c r="N121" i="69" s="1"/>
  <c r="L169" i="69"/>
  <c r="M169" i="69" s="1"/>
  <c r="N169" i="69" s="1"/>
  <c r="O169" i="69" s="1"/>
  <c r="P169" i="69" s="1"/>
  <c r="Q169" i="69" s="1"/>
  <c r="L131" i="69"/>
  <c r="M131" i="69" s="1"/>
  <c r="N131" i="69" s="1"/>
  <c r="O131" i="69" s="1"/>
  <c r="P131" i="69" s="1"/>
  <c r="Q131" i="69" s="1"/>
  <c r="R131" i="69" s="1"/>
  <c r="S131" i="69" s="1"/>
  <c r="T131" i="69" s="1"/>
  <c r="U131" i="69" s="1"/>
  <c r="V131" i="69" s="1"/>
  <c r="W131" i="69" s="1"/>
  <c r="X131" i="69" s="1"/>
  <c r="L176" i="69"/>
  <c r="M176" i="69" s="1"/>
  <c r="N176" i="69" s="1"/>
  <c r="O176" i="69" s="1"/>
  <c r="P176" i="69" s="1"/>
  <c r="Q176" i="69" s="1"/>
  <c r="R176" i="69" s="1"/>
  <c r="S176" i="69" s="1"/>
  <c r="T176" i="69" s="1"/>
  <c r="U176" i="69" s="1"/>
  <c r="V176" i="69" s="1"/>
  <c r="W176" i="69" s="1"/>
  <c r="X176" i="69" s="1"/>
  <c r="L172" i="69"/>
  <c r="M172" i="69" s="1"/>
  <c r="N172" i="69" s="1"/>
  <c r="O172" i="69" s="1"/>
  <c r="P172" i="69" s="1"/>
  <c r="Q172" i="69" s="1"/>
  <c r="R172" i="69" s="1"/>
  <c r="S172" i="69" s="1"/>
  <c r="T172" i="69" s="1"/>
  <c r="L173" i="69"/>
  <c r="M173" i="69" s="1"/>
  <c r="N173" i="69" s="1"/>
  <c r="O173" i="69" s="1"/>
  <c r="P173" i="69" s="1"/>
  <c r="Q173" i="69" s="1"/>
  <c r="R173" i="69" s="1"/>
  <c r="S173" i="69" s="1"/>
  <c r="T173" i="69" s="1"/>
  <c r="U173" i="69" s="1"/>
  <c r="L171" i="69"/>
  <c r="M171" i="69" s="1"/>
  <c r="N171" i="69" s="1"/>
  <c r="O171" i="69" s="1"/>
  <c r="P171" i="69" s="1"/>
  <c r="Q171" i="69" s="1"/>
  <c r="R171" i="69" s="1"/>
  <c r="S171" i="69" s="1"/>
  <c r="L138" i="69"/>
  <c r="M138" i="69" s="1"/>
  <c r="N138" i="69" s="1"/>
  <c r="O138" i="69" s="1"/>
  <c r="P138" i="69" s="1"/>
  <c r="Q138" i="69" s="1"/>
  <c r="R138" i="69" s="1"/>
  <c r="S138" i="69" s="1"/>
  <c r="T138" i="69" s="1"/>
  <c r="U138" i="69" s="1"/>
  <c r="V138" i="69" s="1"/>
  <c r="W138" i="69" s="1"/>
  <c r="X138" i="69" s="1"/>
  <c r="Y138" i="69" s="1"/>
  <c r="Z138" i="69" s="1"/>
  <c r="AA138" i="69" s="1"/>
  <c r="AB138" i="69" s="1"/>
  <c r="AC138" i="69" s="1"/>
  <c r="AD138" i="69" s="1"/>
  <c r="AE138" i="69" s="1"/>
  <c r="L132" i="69"/>
  <c r="M132" i="69" s="1"/>
  <c r="N132" i="69" s="1"/>
  <c r="O132" i="69" s="1"/>
  <c r="P132" i="69" s="1"/>
  <c r="Q132" i="69" s="1"/>
  <c r="R132" i="69" s="1"/>
  <c r="S132" i="69" s="1"/>
  <c r="T132" i="69" s="1"/>
  <c r="U132" i="69" s="1"/>
  <c r="V132" i="69" s="1"/>
  <c r="W132" i="69" s="1"/>
  <c r="X132" i="69" s="1"/>
  <c r="Y132" i="69" s="1"/>
  <c r="L175" i="69"/>
  <c r="M175" i="69" s="1"/>
  <c r="N175" i="69" s="1"/>
  <c r="O175" i="69" s="1"/>
  <c r="P175" i="69" s="1"/>
  <c r="Q175" i="69" s="1"/>
  <c r="R175" i="69" s="1"/>
  <c r="S175" i="69" s="1"/>
  <c r="T175" i="69" s="1"/>
  <c r="U175" i="69" s="1"/>
  <c r="V175" i="69" s="1"/>
  <c r="W175" i="69" s="1"/>
  <c r="L133" i="69"/>
  <c r="M133" i="69" s="1"/>
  <c r="N133" i="69" s="1"/>
  <c r="O133" i="69" s="1"/>
  <c r="P133" i="69" s="1"/>
  <c r="Q133" i="69" s="1"/>
  <c r="R133" i="69" s="1"/>
  <c r="S133" i="69" s="1"/>
  <c r="T133" i="69" s="1"/>
  <c r="U133" i="69" s="1"/>
  <c r="V133" i="69" s="1"/>
  <c r="W133" i="69" s="1"/>
  <c r="X133" i="69" s="1"/>
  <c r="Y133" i="69" s="1"/>
  <c r="Z133" i="69" s="1"/>
  <c r="L120" i="69"/>
  <c r="M120" i="69" s="1"/>
  <c r="L119" i="69"/>
  <c r="L183" i="69"/>
  <c r="M183" i="69" s="1"/>
  <c r="N183" i="69" s="1"/>
  <c r="O183" i="69" s="1"/>
  <c r="P183" i="69" s="1"/>
  <c r="Q183" i="69" s="1"/>
  <c r="R183" i="69" s="1"/>
  <c r="S183" i="69" s="1"/>
  <c r="T183" i="69" s="1"/>
  <c r="U183" i="69" s="1"/>
  <c r="V183" i="69" s="1"/>
  <c r="W183" i="69" s="1"/>
  <c r="X183" i="69" s="1"/>
  <c r="Y183" i="69" s="1"/>
  <c r="Z183" i="69" s="1"/>
  <c r="AA183" i="69" s="1"/>
  <c r="AB183" i="69" s="1"/>
  <c r="AC183" i="69" s="1"/>
  <c r="AD183" i="69" s="1"/>
  <c r="AE183" i="69" s="1"/>
  <c r="L135" i="69"/>
  <c r="M135" i="69" s="1"/>
  <c r="N135" i="69" s="1"/>
  <c r="O135" i="69" s="1"/>
  <c r="P135" i="69" s="1"/>
  <c r="Q135" i="69" s="1"/>
  <c r="R135" i="69" s="1"/>
  <c r="S135" i="69" s="1"/>
  <c r="T135" i="69" s="1"/>
  <c r="U135" i="69" s="1"/>
  <c r="V135" i="69" s="1"/>
  <c r="W135" i="69" s="1"/>
  <c r="X135" i="69" s="1"/>
  <c r="Y135" i="69" s="1"/>
  <c r="Z135" i="69" s="1"/>
  <c r="AA135" i="69" s="1"/>
  <c r="AB135" i="69" s="1"/>
  <c r="L134" i="69"/>
  <c r="M134" i="69" s="1"/>
  <c r="N134" i="69" s="1"/>
  <c r="O134" i="69" s="1"/>
  <c r="P134" i="69" s="1"/>
  <c r="Q134" i="69" s="1"/>
  <c r="R134" i="69" s="1"/>
  <c r="S134" i="69" s="1"/>
  <c r="T134" i="69" s="1"/>
  <c r="U134" i="69" s="1"/>
  <c r="V134" i="69" s="1"/>
  <c r="W134" i="69" s="1"/>
  <c r="X134" i="69" s="1"/>
  <c r="Y134" i="69" s="1"/>
  <c r="Z134" i="69" s="1"/>
  <c r="AA134" i="69" s="1"/>
  <c r="L129" i="69"/>
  <c r="M129" i="69" s="1"/>
  <c r="N129" i="69" s="1"/>
  <c r="O129" i="69" s="1"/>
  <c r="P129" i="69" s="1"/>
  <c r="Q129" i="69" s="1"/>
  <c r="R129" i="69" s="1"/>
  <c r="S129" i="69" s="1"/>
  <c r="T129" i="69" s="1"/>
  <c r="U129" i="69" s="1"/>
  <c r="V129" i="69" s="1"/>
  <c r="L126" i="69"/>
  <c r="M126" i="69" s="1"/>
  <c r="N126" i="69" s="1"/>
  <c r="O126" i="69" s="1"/>
  <c r="P126" i="69" s="1"/>
  <c r="Q126" i="69" s="1"/>
  <c r="R126" i="69" s="1"/>
  <c r="S126" i="69" s="1"/>
  <c r="L179" i="69"/>
  <c r="M179" i="69" s="1"/>
  <c r="N179" i="69" s="1"/>
  <c r="O179" i="69" s="1"/>
  <c r="P179" i="69" s="1"/>
  <c r="Q179" i="69" s="1"/>
  <c r="R179" i="69" s="1"/>
  <c r="S179" i="69" s="1"/>
  <c r="T179" i="69" s="1"/>
  <c r="U179" i="69" s="1"/>
  <c r="V179" i="69" s="1"/>
  <c r="W179" i="69" s="1"/>
  <c r="X179" i="69" s="1"/>
  <c r="Y179" i="69" s="1"/>
  <c r="Z179" i="69" s="1"/>
  <c r="AA179" i="69" s="1"/>
  <c r="L127" i="69"/>
  <c r="M127" i="69" s="1"/>
  <c r="N127" i="69" s="1"/>
  <c r="O127" i="69" s="1"/>
  <c r="P127" i="69" s="1"/>
  <c r="Q127" i="69" s="1"/>
  <c r="R127" i="69" s="1"/>
  <c r="S127" i="69" s="1"/>
  <c r="T127" i="69" s="1"/>
  <c r="L128" i="69"/>
  <c r="M128" i="69" s="1"/>
  <c r="N128" i="69" s="1"/>
  <c r="O128" i="69" s="1"/>
  <c r="P128" i="69" s="1"/>
  <c r="Q128" i="69" s="1"/>
  <c r="R128" i="69" s="1"/>
  <c r="S128" i="69" s="1"/>
  <c r="T128" i="69" s="1"/>
  <c r="U128" i="69" s="1"/>
  <c r="L137" i="69"/>
  <c r="M137" i="69" s="1"/>
  <c r="N137" i="69" s="1"/>
  <c r="O137" i="69" s="1"/>
  <c r="P137" i="69" s="1"/>
  <c r="Q137" i="69" s="1"/>
  <c r="R137" i="69" s="1"/>
  <c r="S137" i="69" s="1"/>
  <c r="T137" i="69" s="1"/>
  <c r="U137" i="69" s="1"/>
  <c r="V137" i="69" s="1"/>
  <c r="W137" i="69" s="1"/>
  <c r="X137" i="69" s="1"/>
  <c r="Y137" i="69" s="1"/>
  <c r="Z137" i="69" s="1"/>
  <c r="AA137" i="69" s="1"/>
  <c r="AB137" i="69" s="1"/>
  <c r="AC137" i="69" s="1"/>
  <c r="AD137" i="69" s="1"/>
  <c r="L123" i="69"/>
  <c r="M123" i="69" s="1"/>
  <c r="N123" i="69" s="1"/>
  <c r="O123" i="69" s="1"/>
  <c r="P123" i="69" s="1"/>
  <c r="L174" i="69"/>
  <c r="M174" i="69" s="1"/>
  <c r="N174" i="69" s="1"/>
  <c r="O174" i="69" s="1"/>
  <c r="P174" i="69" s="1"/>
  <c r="Q174" i="69" s="1"/>
  <c r="R174" i="69" s="1"/>
  <c r="S174" i="69" s="1"/>
  <c r="T174" i="69" s="1"/>
  <c r="U174" i="69" s="1"/>
  <c r="V174" i="69" s="1"/>
  <c r="L139" i="69"/>
  <c r="M139" i="69" s="1"/>
  <c r="N139" i="69" s="1"/>
  <c r="O139" i="69" s="1"/>
  <c r="P139" i="69" s="1"/>
  <c r="Q139" i="69" s="1"/>
  <c r="R139" i="69" s="1"/>
  <c r="S139" i="69" s="1"/>
  <c r="T139" i="69" s="1"/>
  <c r="U139" i="69" s="1"/>
  <c r="V139" i="69" s="1"/>
  <c r="W139" i="69" s="1"/>
  <c r="X139" i="69" s="1"/>
  <c r="Y139" i="69" s="1"/>
  <c r="Z139" i="69" s="1"/>
  <c r="AA139" i="69" s="1"/>
  <c r="AB139" i="69" s="1"/>
  <c r="AC139" i="69" s="1"/>
  <c r="AD139" i="69" s="1"/>
  <c r="AE139" i="69" s="1"/>
  <c r="AF139" i="69" s="1"/>
  <c r="L124" i="69"/>
  <c r="M124" i="69" s="1"/>
  <c r="N124" i="69" s="1"/>
  <c r="O124" i="69" s="1"/>
  <c r="P124" i="69" s="1"/>
  <c r="Q124" i="69" s="1"/>
  <c r="L125" i="69"/>
  <c r="M125" i="69" s="1"/>
  <c r="N125" i="69" s="1"/>
  <c r="O125" i="69" s="1"/>
  <c r="P125" i="69" s="1"/>
  <c r="Q125" i="69" s="1"/>
  <c r="R125" i="69" s="1"/>
  <c r="L130" i="69"/>
  <c r="M130" i="69" s="1"/>
  <c r="N130" i="69" s="1"/>
  <c r="O130" i="69" s="1"/>
  <c r="P130" i="69" s="1"/>
  <c r="Q130" i="69" s="1"/>
  <c r="R130" i="69" s="1"/>
  <c r="S130" i="69" s="1"/>
  <c r="T130" i="69" s="1"/>
  <c r="U130" i="69" s="1"/>
  <c r="V130" i="69" s="1"/>
  <c r="W130" i="69" s="1"/>
  <c r="E69" i="86"/>
  <c r="E68" i="86"/>
  <c r="E67" i="86"/>
  <c r="E66" i="86"/>
  <c r="E65" i="86"/>
  <c r="E64" i="86"/>
  <c r="E63" i="86"/>
  <c r="E62" i="86"/>
  <c r="E61" i="86"/>
  <c r="E60" i="86"/>
  <c r="E59" i="86"/>
  <c r="E58" i="86"/>
  <c r="E57" i="86"/>
  <c r="E56" i="86"/>
  <c r="E55" i="86"/>
  <c r="E54" i="86"/>
  <c r="E53" i="86"/>
  <c r="E52" i="86"/>
  <c r="E51" i="86"/>
  <c r="E50" i="86"/>
  <c r="E49" i="86"/>
  <c r="E48" i="86"/>
  <c r="E47" i="86"/>
  <c r="E46" i="86"/>
  <c r="E45" i="86"/>
  <c r="E44" i="86"/>
  <c r="E43" i="86"/>
  <c r="E42" i="86"/>
  <c r="E41" i="86"/>
  <c r="E40" i="86"/>
  <c r="E39" i="86"/>
  <c r="E38" i="86"/>
  <c r="E37" i="86"/>
  <c r="E36" i="86"/>
  <c r="E35" i="86"/>
  <c r="E34" i="86"/>
  <c r="E33" i="86"/>
  <c r="E32" i="86"/>
  <c r="E31" i="86"/>
  <c r="E30" i="86"/>
  <c r="E29" i="86"/>
  <c r="E28" i="86"/>
  <c r="E27" i="86"/>
  <c r="E26" i="86"/>
  <c r="E25" i="86"/>
  <c r="E24" i="86"/>
  <c r="E23" i="86"/>
  <c r="E22" i="86"/>
  <c r="E21" i="86"/>
  <c r="E20" i="86"/>
  <c r="E19" i="86"/>
  <c r="E18" i="86"/>
  <c r="E17" i="86"/>
  <c r="E16" i="86"/>
  <c r="E15" i="86"/>
  <c r="E14" i="86"/>
  <c r="E13" i="86"/>
  <c r="E12" i="86"/>
  <c r="E11" i="86"/>
  <c r="E10" i="86"/>
  <c r="E9" i="86"/>
  <c r="E8" i="86"/>
  <c r="E7" i="86"/>
  <c r="E6" i="86"/>
  <c r="E138" i="86"/>
  <c r="E137" i="86"/>
  <c r="E136" i="86"/>
  <c r="E135" i="86"/>
  <c r="E134" i="86"/>
  <c r="E133" i="86"/>
  <c r="E132" i="86"/>
  <c r="E131" i="86"/>
  <c r="E130" i="86"/>
  <c r="E129" i="86"/>
  <c r="E128" i="86"/>
  <c r="E127" i="86"/>
  <c r="E126" i="86"/>
  <c r="E125" i="86"/>
  <c r="E124" i="86"/>
  <c r="E123" i="86"/>
  <c r="E122" i="86"/>
  <c r="E121" i="86"/>
  <c r="E120" i="86"/>
  <c r="E119" i="86"/>
  <c r="E118" i="86"/>
  <c r="E117" i="86"/>
  <c r="E116" i="86"/>
  <c r="E115" i="86"/>
  <c r="E114" i="86"/>
  <c r="E113" i="86"/>
  <c r="E112" i="86"/>
  <c r="E111" i="86"/>
  <c r="E110" i="86"/>
  <c r="E109" i="86"/>
  <c r="E108" i="86"/>
  <c r="E107" i="86"/>
  <c r="E106" i="86"/>
  <c r="E105" i="86"/>
  <c r="E104" i="86"/>
  <c r="E103" i="86"/>
  <c r="E102" i="86"/>
  <c r="E101" i="86"/>
  <c r="E100" i="86"/>
  <c r="E99" i="86"/>
  <c r="E98" i="86"/>
  <c r="E97" i="86"/>
  <c r="E96" i="86"/>
  <c r="E95" i="86"/>
  <c r="E94" i="86"/>
  <c r="E93" i="86"/>
  <c r="E92" i="86"/>
  <c r="E91" i="86"/>
  <c r="E90" i="86"/>
  <c r="E89" i="86"/>
  <c r="E88" i="86"/>
  <c r="E87" i="86"/>
  <c r="E86" i="86"/>
  <c r="E85" i="86"/>
  <c r="E84" i="86"/>
  <c r="E83" i="86"/>
  <c r="E82" i="86"/>
  <c r="E81" i="86"/>
  <c r="E80" i="86"/>
  <c r="E79" i="86"/>
  <c r="E78" i="86"/>
  <c r="E77" i="86"/>
  <c r="E76" i="86"/>
  <c r="E75" i="86"/>
  <c r="E138" i="84"/>
  <c r="E137" i="84"/>
  <c r="E136" i="84"/>
  <c r="E135" i="84"/>
  <c r="E134" i="84"/>
  <c r="E133" i="84"/>
  <c r="E132" i="84"/>
  <c r="E131" i="84"/>
  <c r="E130" i="84"/>
  <c r="E129" i="84"/>
  <c r="E128" i="84"/>
  <c r="E127" i="84"/>
  <c r="E126" i="84"/>
  <c r="E125" i="84"/>
  <c r="E124" i="84"/>
  <c r="E123" i="84"/>
  <c r="E122" i="84"/>
  <c r="E121" i="84"/>
  <c r="E120" i="84"/>
  <c r="E119" i="84"/>
  <c r="E118" i="84"/>
  <c r="E117" i="84"/>
  <c r="E116" i="84"/>
  <c r="E115" i="84"/>
  <c r="E114" i="84"/>
  <c r="E113" i="84"/>
  <c r="E112" i="84"/>
  <c r="E111" i="84"/>
  <c r="E110" i="84"/>
  <c r="E109" i="84"/>
  <c r="E108" i="84"/>
  <c r="E107" i="84"/>
  <c r="E106" i="84"/>
  <c r="E105" i="84"/>
  <c r="E104" i="84"/>
  <c r="E103" i="84"/>
  <c r="E102" i="84"/>
  <c r="E101" i="84"/>
  <c r="E100" i="84"/>
  <c r="E99" i="84"/>
  <c r="E98" i="84"/>
  <c r="E97" i="84"/>
  <c r="E96" i="84"/>
  <c r="E95" i="84"/>
  <c r="E94" i="84"/>
  <c r="E93" i="84"/>
  <c r="E92" i="84"/>
  <c r="E91" i="84"/>
  <c r="E90" i="84"/>
  <c r="E89" i="84"/>
  <c r="E88" i="84"/>
  <c r="E87" i="84"/>
  <c r="E86" i="84"/>
  <c r="E85" i="84"/>
  <c r="E84" i="84"/>
  <c r="E83" i="84"/>
  <c r="E82" i="84"/>
  <c r="E81" i="84"/>
  <c r="E80" i="84"/>
  <c r="E79" i="84"/>
  <c r="E78" i="84"/>
  <c r="E77" i="84"/>
  <c r="E76" i="84"/>
  <c r="E75" i="84"/>
  <c r="E69" i="84"/>
  <c r="E68" i="84"/>
  <c r="E67" i="84"/>
  <c r="E66" i="84"/>
  <c r="E65" i="84"/>
  <c r="E64" i="84"/>
  <c r="E63" i="84"/>
  <c r="E62" i="84"/>
  <c r="E61" i="84"/>
  <c r="E60" i="84"/>
  <c r="E59" i="84"/>
  <c r="E58" i="84"/>
  <c r="E57" i="84"/>
  <c r="E56" i="84"/>
  <c r="E55" i="84"/>
  <c r="E54" i="84"/>
  <c r="E53" i="84"/>
  <c r="E52" i="84"/>
  <c r="E51" i="84"/>
  <c r="E50" i="84"/>
  <c r="E49" i="84"/>
  <c r="E48" i="84"/>
  <c r="E47" i="84"/>
  <c r="E46" i="84"/>
  <c r="E45" i="84"/>
  <c r="E44" i="84"/>
  <c r="E43" i="84"/>
  <c r="E42" i="84"/>
  <c r="E41" i="84"/>
  <c r="E40" i="84"/>
  <c r="E39" i="84"/>
  <c r="E38" i="84"/>
  <c r="E37" i="84"/>
  <c r="E36" i="84"/>
  <c r="E35" i="84"/>
  <c r="E34" i="84"/>
  <c r="E33" i="84"/>
  <c r="E32" i="84"/>
  <c r="E31" i="84"/>
  <c r="E30" i="84"/>
  <c r="E29" i="84"/>
  <c r="E28" i="84"/>
  <c r="E27" i="84"/>
  <c r="E26" i="84"/>
  <c r="E25" i="84"/>
  <c r="E24" i="84"/>
  <c r="E23" i="84"/>
  <c r="E22" i="84"/>
  <c r="E21" i="84"/>
  <c r="E20" i="84"/>
  <c r="E19" i="84"/>
  <c r="E18" i="84"/>
  <c r="E17" i="84"/>
  <c r="E16" i="84"/>
  <c r="E15" i="84"/>
  <c r="E14" i="84"/>
  <c r="E13" i="84"/>
  <c r="E12" i="84"/>
  <c r="E11" i="84"/>
  <c r="E10" i="84"/>
  <c r="E9" i="84"/>
  <c r="E8" i="84"/>
  <c r="E7" i="84"/>
  <c r="E6" i="84"/>
  <c r="I2" i="81" l="1"/>
  <c r="H6" i="77"/>
  <c r="I2" i="77"/>
  <c r="I61" i="81" l="1"/>
  <c r="I16" i="81"/>
  <c r="I23" i="81"/>
  <c r="I13" i="81"/>
  <c r="I26" i="81"/>
  <c r="I78" i="81"/>
  <c r="I52" i="81"/>
  <c r="I44" i="81"/>
  <c r="I7" i="81"/>
  <c r="I72" i="81"/>
  <c r="I68" i="81"/>
  <c r="I70" i="81"/>
  <c r="I34" i="81"/>
  <c r="I24" i="81"/>
  <c r="I75" i="81"/>
  <c r="I42" i="81"/>
  <c r="I40" i="81"/>
  <c r="I17" i="81"/>
  <c r="I22" i="81"/>
  <c r="I29" i="81"/>
  <c r="I11" i="81"/>
  <c r="I21" i="81"/>
  <c r="I25" i="81"/>
  <c r="I81" i="81"/>
  <c r="I63" i="81"/>
  <c r="I46" i="81"/>
  <c r="I76" i="81"/>
  <c r="I66" i="81"/>
  <c r="I33" i="81"/>
  <c r="I67" i="81"/>
  <c r="I64" i="81"/>
  <c r="I35" i="81"/>
  <c r="I19" i="81"/>
  <c r="I12" i="81"/>
  <c r="I69" i="81"/>
  <c r="I15" i="81"/>
  <c r="I73" i="81"/>
  <c r="I71" i="81"/>
  <c r="I49" i="81"/>
  <c r="I62" i="81"/>
  <c r="I47" i="81"/>
  <c r="I41" i="81"/>
  <c r="I8" i="81"/>
  <c r="I79" i="81"/>
  <c r="I43" i="81"/>
  <c r="I80" i="81"/>
  <c r="I55" i="81"/>
  <c r="I20" i="81"/>
  <c r="I60" i="81"/>
  <c r="I50" i="81"/>
  <c r="I45" i="81"/>
  <c r="I37" i="81"/>
  <c r="I9" i="81"/>
  <c r="I65" i="81"/>
  <c r="I39" i="81"/>
  <c r="I53" i="81"/>
  <c r="I54" i="81"/>
  <c r="I38" i="81"/>
  <c r="I18" i="81"/>
  <c r="I28" i="81"/>
  <c r="I10" i="81"/>
  <c r="I14" i="81"/>
  <c r="I27" i="81"/>
  <c r="I74" i="81"/>
  <c r="I51" i="81"/>
  <c r="I59" i="81"/>
  <c r="I48" i="81"/>
  <c r="I36" i="81"/>
  <c r="I77" i="81"/>
  <c r="I6" i="81"/>
  <c r="I32" i="81"/>
  <c r="I58" i="81"/>
  <c r="I5" i="81"/>
  <c r="I57" i="81"/>
  <c r="I31" i="81"/>
  <c r="J2" i="81"/>
  <c r="I33" i="77"/>
  <c r="J34" i="78" s="1"/>
  <c r="H32" i="77"/>
  <c r="I33" i="78" s="1"/>
  <c r="I59" i="77"/>
  <c r="J60" i="78" s="1"/>
  <c r="H58" i="77"/>
  <c r="I59" i="78" s="1"/>
  <c r="J2" i="77"/>
  <c r="H7" i="77"/>
  <c r="J6" i="81" l="1"/>
  <c r="K2" i="81"/>
  <c r="J36" i="81"/>
  <c r="J76" i="81"/>
  <c r="J55" i="81"/>
  <c r="J48" i="81"/>
  <c r="J43" i="81"/>
  <c r="J16" i="81"/>
  <c r="J23" i="81"/>
  <c r="J72" i="81"/>
  <c r="J68" i="81"/>
  <c r="J41" i="81"/>
  <c r="J29" i="81"/>
  <c r="J61" i="81"/>
  <c r="J51" i="81"/>
  <c r="J75" i="81"/>
  <c r="J42" i="81"/>
  <c r="J40" i="81"/>
  <c r="J10" i="81"/>
  <c r="J66" i="81"/>
  <c r="J24" i="81"/>
  <c r="J63" i="81"/>
  <c r="J46" i="81"/>
  <c r="J17" i="81"/>
  <c r="J22" i="81"/>
  <c r="J80" i="81"/>
  <c r="J11" i="81"/>
  <c r="J25" i="81"/>
  <c r="J81" i="81"/>
  <c r="J67" i="81"/>
  <c r="J64" i="81"/>
  <c r="J35" i="81"/>
  <c r="J78" i="81"/>
  <c r="J44" i="81"/>
  <c r="J39" i="81"/>
  <c r="J69" i="81"/>
  <c r="J52" i="81"/>
  <c r="J34" i="81"/>
  <c r="J73" i="81"/>
  <c r="J71" i="81"/>
  <c r="J53" i="81"/>
  <c r="J49" i="81"/>
  <c r="J12" i="81"/>
  <c r="J21" i="81"/>
  <c r="J62" i="81"/>
  <c r="J47" i="81"/>
  <c r="J15" i="81"/>
  <c r="J79" i="81"/>
  <c r="J54" i="81"/>
  <c r="J8" i="81"/>
  <c r="J60" i="81"/>
  <c r="J50" i="81"/>
  <c r="J37" i="81"/>
  <c r="J65" i="81"/>
  <c r="J13" i="81"/>
  <c r="J20" i="81"/>
  <c r="J77" i="81"/>
  <c r="J19" i="81"/>
  <c r="J38" i="81"/>
  <c r="J45" i="81"/>
  <c r="J74" i="81"/>
  <c r="J9" i="81"/>
  <c r="J18" i="81"/>
  <c r="J28" i="81"/>
  <c r="J14" i="81"/>
  <c r="J70" i="81"/>
  <c r="J26" i="81"/>
  <c r="J27" i="81"/>
  <c r="J7" i="81"/>
  <c r="K7" i="81" s="1"/>
  <c r="J59" i="81"/>
  <c r="K59" i="81" s="1"/>
  <c r="J33" i="81"/>
  <c r="K33" i="81" s="1"/>
  <c r="J31" i="81"/>
  <c r="K31" i="81" s="1"/>
  <c r="J57" i="81"/>
  <c r="J5" i="81"/>
  <c r="K5" i="81" s="1"/>
  <c r="J58" i="81"/>
  <c r="K58" i="81" s="1"/>
  <c r="K6" i="81"/>
  <c r="J32" i="81"/>
  <c r="K32" i="81" s="1"/>
  <c r="I6" i="77"/>
  <c r="J7" i="78" s="1"/>
  <c r="I5" i="77"/>
  <c r="J6" i="78" s="1"/>
  <c r="I7" i="77"/>
  <c r="J8" i="78" s="1"/>
  <c r="K2" i="77"/>
  <c r="J60" i="77"/>
  <c r="H59" i="77"/>
  <c r="I60" i="78" s="1"/>
  <c r="H33" i="77"/>
  <c r="I34" i="78" s="1"/>
  <c r="AB25" i="75"/>
  <c r="H57" i="77"/>
  <c r="I58" i="78" s="1"/>
  <c r="I32" i="77"/>
  <c r="J33" i="78" s="1"/>
  <c r="I31" i="77"/>
  <c r="J32" i="78" s="1"/>
  <c r="I6" i="78"/>
  <c r="I8" i="78"/>
  <c r="I7" i="78"/>
  <c r="L2" i="81"/>
  <c r="J8" i="77"/>
  <c r="K57" i="81" l="1"/>
  <c r="L59" i="81"/>
  <c r="L33" i="81"/>
  <c r="L7" i="81"/>
  <c r="L32" i="81"/>
  <c r="L6" i="81"/>
  <c r="L58" i="81"/>
  <c r="L76" i="81"/>
  <c r="L67" i="81"/>
  <c r="L10" i="81"/>
  <c r="L17" i="81"/>
  <c r="L22" i="81"/>
  <c r="L29" i="81"/>
  <c r="L80" i="81"/>
  <c r="L51" i="81"/>
  <c r="L47" i="81"/>
  <c r="L44" i="81"/>
  <c r="L40" i="81"/>
  <c r="L77" i="81"/>
  <c r="L75" i="81"/>
  <c r="L74" i="81"/>
  <c r="L73" i="81"/>
  <c r="L64" i="81"/>
  <c r="L45" i="81"/>
  <c r="L18" i="81"/>
  <c r="L26" i="81"/>
  <c r="L66" i="81"/>
  <c r="L81" i="81"/>
  <c r="L68" i="81"/>
  <c r="L63" i="81"/>
  <c r="L46" i="81"/>
  <c r="L13" i="81"/>
  <c r="L15" i="81"/>
  <c r="L37" i="81"/>
  <c r="L23" i="81"/>
  <c r="L78" i="81"/>
  <c r="L55" i="81"/>
  <c r="L24" i="81"/>
  <c r="L71" i="81"/>
  <c r="L42" i="81"/>
  <c r="L39" i="81"/>
  <c r="L11" i="81"/>
  <c r="L14" i="81"/>
  <c r="L27" i="81"/>
  <c r="L69" i="81"/>
  <c r="L52" i="81"/>
  <c r="L62" i="81"/>
  <c r="L79" i="81"/>
  <c r="L54" i="81"/>
  <c r="L41" i="81"/>
  <c r="L38" i="81"/>
  <c r="L19" i="81"/>
  <c r="L25" i="81"/>
  <c r="L43" i="81"/>
  <c r="L12" i="81"/>
  <c r="L21" i="81"/>
  <c r="L72" i="81"/>
  <c r="L36" i="81"/>
  <c r="L16" i="81"/>
  <c r="L53" i="81"/>
  <c r="L49" i="81"/>
  <c r="L50" i="81"/>
  <c r="L65" i="81"/>
  <c r="L28" i="81"/>
  <c r="L48" i="81"/>
  <c r="L70" i="81"/>
  <c r="L20" i="81"/>
  <c r="L61" i="81"/>
  <c r="L35" i="81"/>
  <c r="L9" i="81"/>
  <c r="L57" i="81"/>
  <c r="L5" i="81"/>
  <c r="L31" i="81"/>
  <c r="K55" i="81"/>
  <c r="K48" i="81"/>
  <c r="K43" i="81"/>
  <c r="K36" i="81"/>
  <c r="K76" i="81"/>
  <c r="K67" i="81"/>
  <c r="K61" i="81"/>
  <c r="K51" i="81"/>
  <c r="K39" i="81"/>
  <c r="K11" i="81"/>
  <c r="K77" i="81"/>
  <c r="K75" i="81"/>
  <c r="K74" i="81"/>
  <c r="K73" i="81"/>
  <c r="K64" i="81"/>
  <c r="K45" i="81"/>
  <c r="K66" i="81"/>
  <c r="K13" i="81"/>
  <c r="K15" i="81"/>
  <c r="K81" i="81"/>
  <c r="K68" i="81"/>
  <c r="K63" i="81"/>
  <c r="K46" i="81"/>
  <c r="K10" i="81"/>
  <c r="K23" i="81"/>
  <c r="K29" i="81"/>
  <c r="K71" i="81"/>
  <c r="K37" i="81"/>
  <c r="K17" i="81"/>
  <c r="K22" i="81"/>
  <c r="K80" i="81"/>
  <c r="K24" i="81"/>
  <c r="K78" i="81"/>
  <c r="K44" i="81"/>
  <c r="K26" i="81"/>
  <c r="K42" i="81"/>
  <c r="K53" i="81"/>
  <c r="K49" i="81"/>
  <c r="K62" i="81"/>
  <c r="K47" i="81"/>
  <c r="K79" i="81"/>
  <c r="K54" i="81"/>
  <c r="K41" i="81"/>
  <c r="K38" i="81"/>
  <c r="K12" i="81"/>
  <c r="K21" i="81"/>
  <c r="K50" i="81"/>
  <c r="K65" i="81"/>
  <c r="K16" i="81"/>
  <c r="K20" i="81"/>
  <c r="K69" i="81"/>
  <c r="K52" i="81"/>
  <c r="K19" i="81"/>
  <c r="K25" i="81"/>
  <c r="K28" i="81"/>
  <c r="K70" i="81"/>
  <c r="K35" i="81"/>
  <c r="K14" i="81"/>
  <c r="K72" i="81"/>
  <c r="K40" i="81"/>
  <c r="K18" i="81"/>
  <c r="K9" i="81"/>
  <c r="K27" i="81"/>
  <c r="K60" i="81"/>
  <c r="L60" i="81" s="1"/>
  <c r="K34" i="81"/>
  <c r="L34" i="81" s="1"/>
  <c r="K8" i="81"/>
  <c r="L8" i="81" s="1"/>
  <c r="J33" i="77"/>
  <c r="K34" i="78" s="1"/>
  <c r="J5" i="77"/>
  <c r="K6" i="78" s="1"/>
  <c r="J31" i="77"/>
  <c r="K32" i="78" s="1"/>
  <c r="J7" i="77"/>
  <c r="K8" i="78" s="1"/>
  <c r="M92" i="90"/>
  <c r="M64" i="90"/>
  <c r="M36" i="90"/>
  <c r="L92" i="90"/>
  <c r="L64" i="90"/>
  <c r="L36" i="90"/>
  <c r="K36" i="90"/>
  <c r="AK8" i="90"/>
  <c r="K92" i="90"/>
  <c r="K64" i="90"/>
  <c r="AE8" i="90"/>
  <c r="Z64" i="90"/>
  <c r="Z92" i="90"/>
  <c r="Z36" i="90"/>
  <c r="Y92" i="90"/>
  <c r="Y64" i="90"/>
  <c r="Y36" i="90"/>
  <c r="X92" i="90"/>
  <c r="AP8" i="90"/>
  <c r="X64" i="90"/>
  <c r="X36" i="90"/>
  <c r="AF8" i="90"/>
  <c r="L2" i="77"/>
  <c r="K35" i="77"/>
  <c r="H34" i="77"/>
  <c r="I34" i="77"/>
  <c r="H8" i="77"/>
  <c r="I8" i="77"/>
  <c r="J34" i="77"/>
  <c r="J32" i="77"/>
  <c r="K33" i="78" s="1"/>
  <c r="K61" i="77"/>
  <c r="H60" i="77"/>
  <c r="I60" i="77"/>
  <c r="J6" i="77"/>
  <c r="K7" i="78" s="1"/>
  <c r="AC25" i="75"/>
  <c r="I58" i="77"/>
  <c r="J59" i="78" s="1"/>
  <c r="I57" i="77"/>
  <c r="J58" i="78" s="1"/>
  <c r="J59" i="77"/>
  <c r="K60" i="78" s="1"/>
  <c r="J58" i="77"/>
  <c r="K59" i="78" s="1"/>
  <c r="J57" i="77"/>
  <c r="K58" i="78" s="1"/>
  <c r="M2" i="81"/>
  <c r="M7" i="81" s="1"/>
  <c r="M57" i="81" l="1"/>
  <c r="M9" i="81"/>
  <c r="M35" i="81"/>
  <c r="M8" i="81"/>
  <c r="M61" i="81"/>
  <c r="M59" i="81"/>
  <c r="M34" i="81"/>
  <c r="M58" i="81"/>
  <c r="M60" i="81"/>
  <c r="M32" i="81"/>
  <c r="M6" i="81"/>
  <c r="M31" i="81"/>
  <c r="M51" i="81"/>
  <c r="M47" i="81"/>
  <c r="M44" i="81"/>
  <c r="M40" i="81"/>
  <c r="M22" i="81"/>
  <c r="M29" i="81"/>
  <c r="M78" i="81"/>
  <c r="M80" i="81"/>
  <c r="M63" i="81"/>
  <c r="M53" i="81"/>
  <c r="M46" i="81"/>
  <c r="M45" i="81"/>
  <c r="M38" i="81"/>
  <c r="M17" i="81"/>
  <c r="M66" i="81"/>
  <c r="M15" i="81"/>
  <c r="M81" i="81"/>
  <c r="M76" i="81"/>
  <c r="M54" i="81"/>
  <c r="M50" i="81"/>
  <c r="M18" i="81"/>
  <c r="M71" i="81"/>
  <c r="M37" i="81"/>
  <c r="M13" i="81"/>
  <c r="M79" i="81"/>
  <c r="M77" i="81"/>
  <c r="M43" i="81"/>
  <c r="M23" i="81"/>
  <c r="M55" i="81"/>
  <c r="M69" i="81"/>
  <c r="M52" i="81"/>
  <c r="M28" i="81"/>
  <c r="M75" i="81"/>
  <c r="M49" i="81"/>
  <c r="M11" i="81"/>
  <c r="M14" i="81"/>
  <c r="M26" i="81"/>
  <c r="M27" i="81"/>
  <c r="M73" i="81"/>
  <c r="M41" i="81"/>
  <c r="M25" i="81"/>
  <c r="M65" i="81"/>
  <c r="M12" i="81"/>
  <c r="M21" i="81"/>
  <c r="M24" i="81"/>
  <c r="M74" i="81"/>
  <c r="M72" i="81"/>
  <c r="M68" i="81"/>
  <c r="M19" i="81"/>
  <c r="M70" i="81"/>
  <c r="M48" i="81"/>
  <c r="M64" i="81"/>
  <c r="M16" i="81"/>
  <c r="M42" i="81"/>
  <c r="M39" i="81"/>
  <c r="M20" i="81"/>
  <c r="M67" i="81"/>
  <c r="M62" i="81"/>
  <c r="M10" i="81"/>
  <c r="M36" i="81"/>
  <c r="M5" i="81"/>
  <c r="M33" i="81"/>
  <c r="K34" i="77"/>
  <c r="K8" i="77"/>
  <c r="K60" i="77"/>
  <c r="K32" i="77"/>
  <c r="L33" i="78" s="1"/>
  <c r="K58" i="77"/>
  <c r="L59" i="78" s="1"/>
  <c r="K57" i="77"/>
  <c r="L58" i="78" s="1"/>
  <c r="AU8" i="90"/>
  <c r="AE92" i="90"/>
  <c r="U89" i="65" s="1"/>
  <c r="AE36" i="90"/>
  <c r="U33" i="65" s="1"/>
  <c r="AF92" i="90"/>
  <c r="V89" i="65" s="1"/>
  <c r="AH8" i="90"/>
  <c r="AF36" i="90"/>
  <c r="V33" i="65" s="1"/>
  <c r="AE64" i="90"/>
  <c r="AT8" i="90"/>
  <c r="AR8" i="90"/>
  <c r="AF64" i="90"/>
  <c r="V61" i="65" s="1"/>
  <c r="K59" i="77"/>
  <c r="L60" i="78" s="1"/>
  <c r="L36" i="77"/>
  <c r="H35" i="77"/>
  <c r="I35" i="77"/>
  <c r="J35" i="77"/>
  <c r="K7" i="77"/>
  <c r="L8" i="78" s="1"/>
  <c r="K5" i="77"/>
  <c r="L6" i="78" s="1"/>
  <c r="K33" i="77"/>
  <c r="L34" i="78" s="1"/>
  <c r="K31" i="77"/>
  <c r="L32" i="78" s="1"/>
  <c r="H9" i="77"/>
  <c r="I9" i="77"/>
  <c r="J9" i="77"/>
  <c r="L62" i="77"/>
  <c r="H61" i="77"/>
  <c r="I61" i="77"/>
  <c r="J61" i="77"/>
  <c r="M2" i="77"/>
  <c r="K6" i="77"/>
  <c r="L7" i="78" s="1"/>
  <c r="K9" i="77"/>
  <c r="L65" i="90"/>
  <c r="L93" i="90"/>
  <c r="L37" i="90"/>
  <c r="K65" i="90"/>
  <c r="K37" i="90"/>
  <c r="K93" i="90"/>
  <c r="M65" i="90"/>
  <c r="M37" i="90"/>
  <c r="M93" i="90"/>
  <c r="AE9" i="90"/>
  <c r="AK9" i="90"/>
  <c r="N2" i="81"/>
  <c r="N57" i="81" s="1"/>
  <c r="L10" i="77"/>
  <c r="N59" i="81" l="1"/>
  <c r="N31" i="81"/>
  <c r="N34" i="81"/>
  <c r="N80" i="81"/>
  <c r="N53" i="81"/>
  <c r="N46" i="81"/>
  <c r="N45" i="81"/>
  <c r="N38" i="81"/>
  <c r="N14" i="81"/>
  <c r="N18" i="81"/>
  <c r="N21" i="81"/>
  <c r="N25" i="81"/>
  <c r="N75" i="81"/>
  <c r="N78" i="81"/>
  <c r="N65" i="81"/>
  <c r="N81" i="81"/>
  <c r="N76" i="81"/>
  <c r="N54" i="81"/>
  <c r="N50" i="81"/>
  <c r="N13" i="81"/>
  <c r="N69" i="81"/>
  <c r="N71" i="81"/>
  <c r="N28" i="81"/>
  <c r="N55" i="81"/>
  <c r="N15" i="81"/>
  <c r="N47" i="81"/>
  <c r="N79" i="81"/>
  <c r="N77" i="81"/>
  <c r="N43" i="81"/>
  <c r="N49" i="81"/>
  <c r="N22" i="81"/>
  <c r="N66" i="81"/>
  <c r="N74" i="81"/>
  <c r="N68" i="81"/>
  <c r="N24" i="81"/>
  <c r="N70" i="81"/>
  <c r="N48" i="81"/>
  <c r="N40" i="81"/>
  <c r="N73" i="81"/>
  <c r="N41" i="81"/>
  <c r="N17" i="81"/>
  <c r="N26" i="81"/>
  <c r="N27" i="81"/>
  <c r="N19" i="81"/>
  <c r="N72" i="81"/>
  <c r="N12" i="81"/>
  <c r="N52" i="81"/>
  <c r="N64" i="81"/>
  <c r="N51" i="81"/>
  <c r="N44" i="81"/>
  <c r="N23" i="81"/>
  <c r="N29" i="81"/>
  <c r="N42" i="81"/>
  <c r="N16" i="81"/>
  <c r="N39" i="81"/>
  <c r="N67" i="81"/>
  <c r="N20" i="81"/>
  <c r="N63" i="81"/>
  <c r="N11" i="81"/>
  <c r="N37" i="81"/>
  <c r="N32" i="81"/>
  <c r="N6" i="81"/>
  <c r="N58" i="81"/>
  <c r="N60" i="81"/>
  <c r="N61" i="81"/>
  <c r="N33" i="81"/>
  <c r="N35" i="81"/>
  <c r="N5" i="81"/>
  <c r="N8" i="81"/>
  <c r="N36" i="81"/>
  <c r="N9" i="81"/>
  <c r="N10" i="81"/>
  <c r="N62" i="81"/>
  <c r="N7" i="81"/>
  <c r="L57" i="77"/>
  <c r="M58" i="78" s="1"/>
  <c r="L7" i="77"/>
  <c r="M8" i="78" s="1"/>
  <c r="L59" i="77"/>
  <c r="M60" i="78" s="1"/>
  <c r="L61" i="77"/>
  <c r="L58" i="77"/>
  <c r="M59" i="78" s="1"/>
  <c r="L32" i="77"/>
  <c r="M33" i="78" s="1"/>
  <c r="L6" i="77"/>
  <c r="M7" i="78" s="1"/>
  <c r="L5" i="77"/>
  <c r="M6" i="78" s="1"/>
  <c r="L35" i="77"/>
  <c r="L9" i="77"/>
  <c r="L33" i="77"/>
  <c r="M34" i="78" s="1"/>
  <c r="AT9" i="90"/>
  <c r="V5" i="65"/>
  <c r="AH92" i="90"/>
  <c r="X89" i="65" s="1"/>
  <c r="Y89" i="65" s="1"/>
  <c r="P90" i="65" s="1"/>
  <c r="S90" i="65" s="1"/>
  <c r="AH64" i="90"/>
  <c r="X61" i="65" s="1"/>
  <c r="Y61" i="65" s="1"/>
  <c r="P62" i="65" s="1"/>
  <c r="S62" i="65" s="1"/>
  <c r="U61" i="65"/>
  <c r="U5" i="65" s="1"/>
  <c r="L8" i="77"/>
  <c r="L60" i="77"/>
  <c r="L31" i="77"/>
  <c r="M32" i="78" s="1"/>
  <c r="N2" i="77"/>
  <c r="H10" i="77"/>
  <c r="I10" i="77"/>
  <c r="J10" i="77"/>
  <c r="K10" i="77"/>
  <c r="M63" i="77"/>
  <c r="H62" i="77"/>
  <c r="I62" i="77"/>
  <c r="J62" i="77"/>
  <c r="K62" i="77"/>
  <c r="M37" i="77"/>
  <c r="H36" i="77"/>
  <c r="I36" i="77"/>
  <c r="J36" i="77"/>
  <c r="K36" i="77"/>
  <c r="L34" i="77"/>
  <c r="AE93" i="90"/>
  <c r="U90" i="65" s="1"/>
  <c r="AE65" i="90"/>
  <c r="U62" i="65" s="1"/>
  <c r="AE37" i="90"/>
  <c r="U34" i="65" s="1"/>
  <c r="O2" i="81"/>
  <c r="O31" i="81" s="1"/>
  <c r="M11" i="77"/>
  <c r="O60" i="81" l="1"/>
  <c r="O33" i="81"/>
  <c r="O61" i="81"/>
  <c r="O58" i="81"/>
  <c r="O57" i="81"/>
  <c r="O8" i="81"/>
  <c r="O5" i="81"/>
  <c r="O35" i="81"/>
  <c r="O6" i="81"/>
  <c r="O7" i="81"/>
  <c r="O32" i="81"/>
  <c r="O62" i="81"/>
  <c r="O37" i="81"/>
  <c r="O10" i="81"/>
  <c r="O11" i="81"/>
  <c r="O78" i="81"/>
  <c r="O65" i="81"/>
  <c r="O19" i="81"/>
  <c r="O20" i="81"/>
  <c r="O27" i="81"/>
  <c r="O18" i="81"/>
  <c r="O25" i="81"/>
  <c r="O75" i="81"/>
  <c r="O68" i="81"/>
  <c r="O14" i="81"/>
  <c r="O21" i="81"/>
  <c r="O69" i="81"/>
  <c r="O49" i="81"/>
  <c r="O46" i="81"/>
  <c r="O55" i="81"/>
  <c r="O80" i="81"/>
  <c r="O79" i="81"/>
  <c r="O77" i="81"/>
  <c r="O76" i="81"/>
  <c r="O43" i="81"/>
  <c r="O28" i="81"/>
  <c r="O47" i="81"/>
  <c r="O72" i="81"/>
  <c r="O54" i="81"/>
  <c r="O41" i="81"/>
  <c r="O39" i="81"/>
  <c r="O13" i="81"/>
  <c r="O15" i="81"/>
  <c r="O73" i="81"/>
  <c r="O53" i="81"/>
  <c r="O71" i="81"/>
  <c r="O17" i="81"/>
  <c r="O26" i="81"/>
  <c r="O66" i="81"/>
  <c r="O50" i="81"/>
  <c r="O45" i="81"/>
  <c r="O70" i="81"/>
  <c r="O48" i="81"/>
  <c r="O40" i="81"/>
  <c r="O24" i="81"/>
  <c r="O22" i="81"/>
  <c r="O74" i="81"/>
  <c r="O51" i="81"/>
  <c r="O81" i="81"/>
  <c r="O44" i="81"/>
  <c r="O67" i="81"/>
  <c r="O42" i="81"/>
  <c r="O23" i="81"/>
  <c r="O29" i="81"/>
  <c r="O16" i="81"/>
  <c r="O52" i="81"/>
  <c r="O64" i="81"/>
  <c r="O12" i="81"/>
  <c r="O38" i="81"/>
  <c r="O9" i="81"/>
  <c r="O63" i="81"/>
  <c r="O34" i="81"/>
  <c r="O36" i="81"/>
  <c r="O59" i="81"/>
  <c r="N37" i="77"/>
  <c r="M62" i="77"/>
  <c r="M36" i="77"/>
  <c r="M34" i="77"/>
  <c r="M33" i="77"/>
  <c r="N34" i="78" s="1"/>
  <c r="M59" i="77"/>
  <c r="N60" i="78" s="1"/>
  <c r="M58" i="77"/>
  <c r="N59" i="78" s="1"/>
  <c r="M7" i="77"/>
  <c r="N8" i="78" s="1"/>
  <c r="M31" i="77"/>
  <c r="N32" i="78" s="1"/>
  <c r="M8" i="77"/>
  <c r="M32" i="77"/>
  <c r="N33" i="78" s="1"/>
  <c r="M5" i="77"/>
  <c r="N6" i="78" s="1"/>
  <c r="M57" i="77"/>
  <c r="N58" i="78" s="1"/>
  <c r="M10" i="77"/>
  <c r="M9" i="77"/>
  <c r="M60" i="77"/>
  <c r="M6" i="77"/>
  <c r="N7" i="78" s="1"/>
  <c r="O2" i="77"/>
  <c r="N63" i="77"/>
  <c r="M61" i="77"/>
  <c r="N38" i="77"/>
  <c r="H37" i="77"/>
  <c r="I37" i="77"/>
  <c r="J37" i="77"/>
  <c r="K37" i="77"/>
  <c r="L37" i="77"/>
  <c r="H11" i="77"/>
  <c r="I11" i="77"/>
  <c r="J11" i="77"/>
  <c r="K11" i="77"/>
  <c r="L11" i="77"/>
  <c r="M35" i="77"/>
  <c r="H63" i="77"/>
  <c r="I63" i="77"/>
  <c r="J63" i="77"/>
  <c r="K63" i="77"/>
  <c r="L63" i="77"/>
  <c r="U6" i="65"/>
  <c r="P2" i="81"/>
  <c r="N12" i="77"/>
  <c r="P8" i="81" l="1"/>
  <c r="P12" i="81"/>
  <c r="P35" i="81"/>
  <c r="P36" i="81"/>
  <c r="P37" i="81"/>
  <c r="P64" i="81"/>
  <c r="P62" i="81"/>
  <c r="P32" i="81"/>
  <c r="P7" i="81"/>
  <c r="P6" i="81"/>
  <c r="P61" i="81"/>
  <c r="P59" i="81"/>
  <c r="P33" i="81"/>
  <c r="P34" i="81"/>
  <c r="P5" i="81"/>
  <c r="P9" i="81"/>
  <c r="P11" i="81"/>
  <c r="P38" i="81"/>
  <c r="P10" i="81"/>
  <c r="P75" i="81"/>
  <c r="P68" i="81"/>
  <c r="P20" i="81"/>
  <c r="P27" i="81"/>
  <c r="P19" i="81"/>
  <c r="P49" i="81"/>
  <c r="P46" i="81"/>
  <c r="P42" i="81"/>
  <c r="P25" i="81"/>
  <c r="P48" i="81"/>
  <c r="P47" i="81"/>
  <c r="P80" i="81"/>
  <c r="P79" i="81"/>
  <c r="P77" i="81"/>
  <c r="P76" i="81"/>
  <c r="P43" i="81"/>
  <c r="P18" i="81"/>
  <c r="P54" i="81"/>
  <c r="P41" i="81"/>
  <c r="P69" i="81"/>
  <c r="P78" i="81"/>
  <c r="P72" i="81"/>
  <c r="P28" i="81"/>
  <c r="P73" i="81"/>
  <c r="P53" i="81"/>
  <c r="P16" i="81"/>
  <c r="P66" i="81"/>
  <c r="P22" i="81"/>
  <c r="P50" i="81"/>
  <c r="P17" i="81"/>
  <c r="P26" i="81"/>
  <c r="P74" i="81"/>
  <c r="P45" i="81"/>
  <c r="P15" i="81"/>
  <c r="P70" i="81"/>
  <c r="P55" i="81"/>
  <c r="P40" i="81"/>
  <c r="P21" i="81"/>
  <c r="P51" i="81"/>
  <c r="P67" i="81"/>
  <c r="P71" i="81"/>
  <c r="P14" i="81"/>
  <c r="P81" i="81"/>
  <c r="P24" i="81"/>
  <c r="P44" i="81"/>
  <c r="P23" i="81"/>
  <c r="P29" i="81"/>
  <c r="P52" i="81"/>
  <c r="P65" i="81"/>
  <c r="P13" i="81"/>
  <c r="P39" i="81"/>
  <c r="P63" i="81"/>
  <c r="P58" i="81"/>
  <c r="P57" i="81"/>
  <c r="P60" i="81"/>
  <c r="P31" i="81"/>
  <c r="O12" i="77"/>
  <c r="N35" i="77"/>
  <c r="N60" i="77"/>
  <c r="O61" i="78" s="1"/>
  <c r="N61" i="77"/>
  <c r="N57" i="77"/>
  <c r="O58" i="78" s="1"/>
  <c r="N8" i="77"/>
  <c r="N9" i="77"/>
  <c r="N34" i="77"/>
  <c r="O35" i="78" s="1"/>
  <c r="N11" i="77"/>
  <c r="N32" i="77"/>
  <c r="O33" i="78" s="1"/>
  <c r="N6" i="77"/>
  <c r="O7" i="78" s="1"/>
  <c r="N36" i="77"/>
  <c r="N31" i="77"/>
  <c r="O32" i="78" s="1"/>
  <c r="N62" i="77"/>
  <c r="N5" i="77"/>
  <c r="O6" i="78" s="1"/>
  <c r="N58" i="77"/>
  <c r="O59" i="78" s="1"/>
  <c r="H64" i="77"/>
  <c r="O65" i="77"/>
  <c r="I64" i="77"/>
  <c r="J64" i="77"/>
  <c r="K64" i="77"/>
  <c r="L64" i="77"/>
  <c r="M64" i="77"/>
  <c r="H38" i="77"/>
  <c r="I38" i="77"/>
  <c r="J38" i="77"/>
  <c r="K38" i="77"/>
  <c r="L38" i="77"/>
  <c r="M38" i="77"/>
  <c r="N33" i="77"/>
  <c r="O34" i="78" s="1"/>
  <c r="H12" i="77"/>
  <c r="I12" i="77"/>
  <c r="J12" i="77"/>
  <c r="K12" i="77"/>
  <c r="L12" i="77"/>
  <c r="M12" i="77"/>
  <c r="N10" i="77"/>
  <c r="N64" i="77"/>
  <c r="N7" i="77"/>
  <c r="O8" i="78" s="1"/>
  <c r="P2" i="77"/>
  <c r="O38" i="77"/>
  <c r="N59" i="77"/>
  <c r="O60" i="78" s="1"/>
  <c r="Q2" i="81"/>
  <c r="O13" i="77"/>
  <c r="Q64" i="81" l="1"/>
  <c r="Q62" i="81"/>
  <c r="Q32" i="81"/>
  <c r="Q38" i="81"/>
  <c r="Q37" i="81"/>
  <c r="Q57" i="81"/>
  <c r="Q10" i="81"/>
  <c r="Q58" i="81"/>
  <c r="Q11" i="81"/>
  <c r="Q63" i="81"/>
  <c r="Q39" i="81"/>
  <c r="Q13" i="81"/>
  <c r="Q65" i="81"/>
  <c r="Q34" i="81"/>
  <c r="Q7" i="81"/>
  <c r="Q36" i="81"/>
  <c r="Q8" i="81"/>
  <c r="Q5" i="81"/>
  <c r="Q60" i="81"/>
  <c r="Q35" i="81"/>
  <c r="Q9" i="81"/>
  <c r="Q81" i="81"/>
  <c r="Q50" i="81"/>
  <c r="Q41" i="81"/>
  <c r="Q74" i="81"/>
  <c r="Q48" i="81"/>
  <c r="Q47" i="81"/>
  <c r="Q19" i="81"/>
  <c r="Q24" i="81"/>
  <c r="Q28" i="81"/>
  <c r="Q78" i="81"/>
  <c r="Q72" i="81"/>
  <c r="Q54" i="81"/>
  <c r="Q67" i="81"/>
  <c r="Q53" i="81"/>
  <c r="Q69" i="81"/>
  <c r="Q18" i="81"/>
  <c r="Q75" i="81"/>
  <c r="Q20" i="81"/>
  <c r="Q23" i="81"/>
  <c r="Q29" i="81"/>
  <c r="Q71" i="81"/>
  <c r="Q16" i="81"/>
  <c r="Q79" i="81"/>
  <c r="Q27" i="81"/>
  <c r="Q22" i="81"/>
  <c r="Q76" i="81"/>
  <c r="Q45" i="81"/>
  <c r="Q43" i="81"/>
  <c r="Q17" i="81"/>
  <c r="Q26" i="81"/>
  <c r="Q55" i="81"/>
  <c r="Q80" i="81"/>
  <c r="Q68" i="81"/>
  <c r="Q51" i="81"/>
  <c r="Q21" i="81"/>
  <c r="Q52" i="81"/>
  <c r="Q44" i="81"/>
  <c r="Q70" i="81"/>
  <c r="Q25" i="81"/>
  <c r="Q15" i="81"/>
  <c r="Q77" i="81"/>
  <c r="Q42" i="81"/>
  <c r="Q73" i="81"/>
  <c r="Q49" i="81"/>
  <c r="Q46" i="81"/>
  <c r="Q66" i="81"/>
  <c r="Q40" i="81"/>
  <c r="Q14" i="81"/>
  <c r="Q31" i="81"/>
  <c r="Q59" i="81"/>
  <c r="Q33" i="81"/>
  <c r="Q12" i="81"/>
  <c r="Q6" i="81"/>
  <c r="Q61" i="81"/>
  <c r="L16" i="90"/>
  <c r="M16" i="90"/>
  <c r="O60" i="77"/>
  <c r="P61" i="78" s="1"/>
  <c r="O34" i="77"/>
  <c r="P35" i="78" s="1"/>
  <c r="O33" i="77"/>
  <c r="P34" i="78" s="1"/>
  <c r="O64" i="77"/>
  <c r="O8" i="77"/>
  <c r="O61" i="77"/>
  <c r="O32" i="77"/>
  <c r="P33" i="78" s="1"/>
  <c r="O6" i="77"/>
  <c r="P7" i="78" s="1"/>
  <c r="O36" i="77"/>
  <c r="O10" i="77"/>
  <c r="O35" i="77"/>
  <c r="O7" i="77"/>
  <c r="P8" i="78" s="1"/>
  <c r="O57" i="77"/>
  <c r="P58" i="78" s="1"/>
  <c r="O62" i="77"/>
  <c r="O5" i="77"/>
  <c r="P6" i="78" s="1"/>
  <c r="O59" i="77"/>
  <c r="P60" i="78" s="1"/>
  <c r="O11" i="77"/>
  <c r="O31" i="77"/>
  <c r="P32" i="78" s="1"/>
  <c r="O63" i="77"/>
  <c r="O58" i="77"/>
  <c r="P59" i="78" s="1"/>
  <c r="O9" i="77"/>
  <c r="P40" i="77"/>
  <c r="H39" i="77"/>
  <c r="I39" i="77"/>
  <c r="J39" i="77"/>
  <c r="K39" i="77"/>
  <c r="L39" i="77"/>
  <c r="M39" i="77"/>
  <c r="N39" i="77"/>
  <c r="Q2" i="77"/>
  <c r="P39" i="77"/>
  <c r="P65" i="77"/>
  <c r="O39" i="77"/>
  <c r="P66" i="77"/>
  <c r="H65" i="77"/>
  <c r="I65" i="77"/>
  <c r="J65" i="77"/>
  <c r="K65" i="77"/>
  <c r="L65" i="77"/>
  <c r="M65" i="77"/>
  <c r="N65" i="77"/>
  <c r="H13" i="77"/>
  <c r="I13" i="77"/>
  <c r="J13" i="77"/>
  <c r="K13" i="77"/>
  <c r="L13" i="77"/>
  <c r="M13" i="77"/>
  <c r="N13" i="77"/>
  <c r="O37" i="77"/>
  <c r="R2" i="81"/>
  <c r="R7" i="81" s="1"/>
  <c r="R40" i="81" l="1"/>
  <c r="R39" i="81"/>
  <c r="R13" i="81"/>
  <c r="R66" i="81"/>
  <c r="R63" i="81"/>
  <c r="R62" i="81"/>
  <c r="R36" i="81"/>
  <c r="R32" i="81"/>
  <c r="R38" i="81"/>
  <c r="R58" i="81"/>
  <c r="R34" i="81"/>
  <c r="R61" i="81"/>
  <c r="R35" i="81"/>
  <c r="R6" i="81"/>
  <c r="R60" i="81"/>
  <c r="R5" i="81"/>
  <c r="R33" i="81"/>
  <c r="R8" i="81"/>
  <c r="R11" i="81"/>
  <c r="R31" i="81"/>
  <c r="R10" i="81"/>
  <c r="R14" i="81"/>
  <c r="R65" i="81"/>
  <c r="R37" i="81"/>
  <c r="R12" i="81"/>
  <c r="R57" i="81"/>
  <c r="R50" i="81"/>
  <c r="R81" i="81"/>
  <c r="R74" i="81"/>
  <c r="R69" i="81"/>
  <c r="R70" i="81"/>
  <c r="R78" i="81"/>
  <c r="R72" i="81"/>
  <c r="R54" i="81"/>
  <c r="R16" i="81"/>
  <c r="R47" i="81"/>
  <c r="R53" i="81"/>
  <c r="R52" i="81"/>
  <c r="R48" i="81"/>
  <c r="R44" i="81"/>
  <c r="R18" i="81"/>
  <c r="R28" i="81"/>
  <c r="R71" i="81"/>
  <c r="R20" i="81"/>
  <c r="R23" i="81"/>
  <c r="R29" i="81"/>
  <c r="R76" i="81"/>
  <c r="R43" i="81"/>
  <c r="R27" i="81"/>
  <c r="R55" i="81"/>
  <c r="R22" i="81"/>
  <c r="R80" i="81"/>
  <c r="R68" i="81"/>
  <c r="R17" i="81"/>
  <c r="R26" i="81"/>
  <c r="R51" i="81"/>
  <c r="R25" i="81"/>
  <c r="R77" i="81"/>
  <c r="R79" i="81"/>
  <c r="R45" i="81"/>
  <c r="R19" i="81"/>
  <c r="R42" i="81"/>
  <c r="R21" i="81"/>
  <c r="R75" i="81"/>
  <c r="R73" i="81"/>
  <c r="R49" i="81"/>
  <c r="R24" i="81"/>
  <c r="R46" i="81"/>
  <c r="R67" i="81"/>
  <c r="R41" i="81"/>
  <c r="R15" i="81"/>
  <c r="R59" i="81"/>
  <c r="R9" i="81"/>
  <c r="R64" i="81"/>
  <c r="L17" i="90"/>
  <c r="M17" i="90"/>
  <c r="Q14" i="77"/>
  <c r="P37" i="77"/>
  <c r="P11" i="77"/>
  <c r="P62" i="77"/>
  <c r="P8" i="77"/>
  <c r="P12" i="77"/>
  <c r="P63" i="77"/>
  <c r="P34" i="77"/>
  <c r="Q35" i="78" s="1"/>
  <c r="P59" i="77"/>
  <c r="Q60" i="78" s="1"/>
  <c r="P13" i="77"/>
  <c r="P33" i="77"/>
  <c r="Q34" i="78" s="1"/>
  <c r="P57" i="77"/>
  <c r="Q58" i="78" s="1"/>
  <c r="P9" i="77"/>
  <c r="P58" i="77"/>
  <c r="Q59" i="78" s="1"/>
  <c r="P31" i="77"/>
  <c r="Q32" i="78" s="1"/>
  <c r="P61" i="77"/>
  <c r="P5" i="77"/>
  <c r="Q6" i="78" s="1"/>
  <c r="P36" i="77"/>
  <c r="P10" i="77"/>
  <c r="P60" i="77"/>
  <c r="Q61" i="78" s="1"/>
  <c r="P32" i="77"/>
  <c r="Q33" i="78" s="1"/>
  <c r="Q41" i="77"/>
  <c r="H40" i="77"/>
  <c r="I40" i="77"/>
  <c r="J40" i="77"/>
  <c r="K40" i="77"/>
  <c r="L40" i="77"/>
  <c r="M40" i="77"/>
  <c r="N40" i="77"/>
  <c r="O40" i="77"/>
  <c r="P64" i="77"/>
  <c r="R2" i="77"/>
  <c r="Q40" i="77"/>
  <c r="H14" i="77"/>
  <c r="I14" i="77"/>
  <c r="J14" i="77"/>
  <c r="K14" i="77"/>
  <c r="L14" i="77"/>
  <c r="M14" i="77"/>
  <c r="N14" i="77"/>
  <c r="O14" i="77"/>
  <c r="P6" i="77"/>
  <c r="Q7" i="78" s="1"/>
  <c r="P38" i="77"/>
  <c r="Q67" i="77"/>
  <c r="H66" i="77"/>
  <c r="I66" i="77"/>
  <c r="J66" i="77"/>
  <c r="K66" i="77"/>
  <c r="L66" i="77"/>
  <c r="M66" i="77"/>
  <c r="N66" i="77"/>
  <c r="O66" i="77"/>
  <c r="P7" i="77"/>
  <c r="Q8" i="78" s="1"/>
  <c r="P35" i="77"/>
  <c r="P14" i="77"/>
  <c r="S2" i="81"/>
  <c r="S7" i="81" s="1"/>
  <c r="Q15" i="77"/>
  <c r="S67" i="81" l="1"/>
  <c r="S62" i="81"/>
  <c r="S14" i="81"/>
  <c r="S31" i="81"/>
  <c r="S57" i="81"/>
  <c r="S12" i="81"/>
  <c r="S58" i="81"/>
  <c r="S36" i="81"/>
  <c r="S34" i="81"/>
  <c r="S6" i="81"/>
  <c r="S38" i="81"/>
  <c r="S32" i="81"/>
  <c r="S33" i="81"/>
  <c r="S39" i="81"/>
  <c r="S15" i="81"/>
  <c r="S63" i="81"/>
  <c r="S35" i="81"/>
  <c r="S41" i="81"/>
  <c r="S61" i="81"/>
  <c r="S81" i="81"/>
  <c r="S74" i="81"/>
  <c r="S69" i="81"/>
  <c r="S24" i="81"/>
  <c r="S77" i="81"/>
  <c r="S54" i="81"/>
  <c r="S70" i="81"/>
  <c r="S20" i="81"/>
  <c r="S23" i="81"/>
  <c r="S80" i="81"/>
  <c r="S53" i="81"/>
  <c r="S47" i="81"/>
  <c r="S19" i="81"/>
  <c r="S27" i="81"/>
  <c r="S52" i="81"/>
  <c r="S44" i="81"/>
  <c r="S73" i="81"/>
  <c r="S49" i="81"/>
  <c r="S48" i="81"/>
  <c r="S79" i="81"/>
  <c r="S28" i="81"/>
  <c r="S76" i="81"/>
  <c r="S50" i="81"/>
  <c r="S45" i="81"/>
  <c r="S55" i="81"/>
  <c r="S51" i="81"/>
  <c r="S22" i="81"/>
  <c r="S72" i="81"/>
  <c r="S17" i="81"/>
  <c r="S25" i="81"/>
  <c r="S29" i="81"/>
  <c r="S43" i="81"/>
  <c r="S26" i="81"/>
  <c r="S75" i="81"/>
  <c r="S46" i="81"/>
  <c r="S71" i="81"/>
  <c r="S18" i="81"/>
  <c r="S78" i="81"/>
  <c r="S21" i="81"/>
  <c r="S68" i="81"/>
  <c r="S42" i="81"/>
  <c r="S16" i="81"/>
  <c r="S13" i="81"/>
  <c r="S37" i="81"/>
  <c r="S65" i="81"/>
  <c r="S11" i="81"/>
  <c r="S64" i="81"/>
  <c r="S10" i="81"/>
  <c r="S66" i="81"/>
  <c r="S9" i="81"/>
  <c r="S8" i="81"/>
  <c r="S5" i="81"/>
  <c r="S59" i="81"/>
  <c r="S40" i="81"/>
  <c r="S60" i="81"/>
  <c r="L18" i="90"/>
  <c r="M18" i="90"/>
  <c r="R15" i="77"/>
  <c r="Q61" i="77"/>
  <c r="Q60" i="77"/>
  <c r="R61" i="78" s="1"/>
  <c r="Q36" i="77"/>
  <c r="Q57" i="77"/>
  <c r="R58" i="78" s="1"/>
  <c r="Q7" i="77"/>
  <c r="R8" i="78" s="1"/>
  <c r="Q5" i="77"/>
  <c r="R6" i="78" s="1"/>
  <c r="Q37" i="77"/>
  <c r="Q32" i="77"/>
  <c r="R33" i="78" s="1"/>
  <c r="Q10" i="77"/>
  <c r="Q66" i="77"/>
  <c r="Q39" i="77"/>
  <c r="Q13" i="77"/>
  <c r="Q31" i="77"/>
  <c r="R32" i="78" s="1"/>
  <c r="Q62" i="77"/>
  <c r="Q9" i="77"/>
  <c r="Q38" i="77"/>
  <c r="Q35" i="77"/>
  <c r="Q34" i="77"/>
  <c r="R35" i="78" s="1"/>
  <c r="Q58" i="77"/>
  <c r="R59" i="78" s="1"/>
  <c r="Q65" i="77"/>
  <c r="Q59" i="77"/>
  <c r="R60" i="78" s="1"/>
  <c r="Q63" i="77"/>
  <c r="Q33" i="77"/>
  <c r="R34" i="78" s="1"/>
  <c r="Q6" i="77"/>
  <c r="R7" i="78" s="1"/>
  <c r="R68" i="77"/>
  <c r="H67" i="77"/>
  <c r="I67" i="77"/>
  <c r="J67" i="77"/>
  <c r="K67" i="77"/>
  <c r="L67" i="77"/>
  <c r="M67" i="77"/>
  <c r="N67" i="77"/>
  <c r="O67" i="77"/>
  <c r="P67" i="77"/>
  <c r="Q12" i="77"/>
  <c r="R42" i="77"/>
  <c r="H41" i="77"/>
  <c r="I41" i="77"/>
  <c r="J41" i="77"/>
  <c r="K41" i="77"/>
  <c r="L41" i="77"/>
  <c r="M41" i="77"/>
  <c r="N41" i="77"/>
  <c r="O41" i="77"/>
  <c r="P41" i="77"/>
  <c r="Q11" i="77"/>
  <c r="H15" i="77"/>
  <c r="I15" i="77"/>
  <c r="J15" i="77"/>
  <c r="K15" i="77"/>
  <c r="L15" i="77"/>
  <c r="M15" i="77"/>
  <c r="N15" i="77"/>
  <c r="O15" i="77"/>
  <c r="P15" i="77"/>
  <c r="Q8" i="77"/>
  <c r="S2" i="77"/>
  <c r="R41" i="77"/>
  <c r="R67" i="77"/>
  <c r="Q64" i="77"/>
  <c r="M73" i="90"/>
  <c r="M44" i="90"/>
  <c r="M100" i="90"/>
  <c r="M72" i="90"/>
  <c r="L72" i="90"/>
  <c r="L44" i="90"/>
  <c r="L100" i="90"/>
  <c r="T2" i="81"/>
  <c r="T14" i="81" s="1"/>
  <c r="R16" i="77"/>
  <c r="T7" i="81" l="1"/>
  <c r="T15" i="81"/>
  <c r="T61" i="81"/>
  <c r="T60" i="81"/>
  <c r="T13" i="81"/>
  <c r="T5" i="81"/>
  <c r="T8" i="81"/>
  <c r="T9" i="81"/>
  <c r="T63" i="81"/>
  <c r="T66" i="81"/>
  <c r="T58" i="81"/>
  <c r="T10" i="81"/>
  <c r="T62" i="81"/>
  <c r="T31" i="81"/>
  <c r="T64" i="81"/>
  <c r="T36" i="81"/>
  <c r="T35" i="81"/>
  <c r="T11" i="81"/>
  <c r="T38" i="81"/>
  <c r="T65" i="81"/>
  <c r="T12" i="81"/>
  <c r="T37" i="81"/>
  <c r="T67" i="81"/>
  <c r="T41" i="81"/>
  <c r="T42" i="81"/>
  <c r="T54" i="81"/>
  <c r="T79" i="81"/>
  <c r="T77" i="81"/>
  <c r="T73" i="81"/>
  <c r="T70" i="81"/>
  <c r="T52" i="81"/>
  <c r="T24" i="81"/>
  <c r="T72" i="81"/>
  <c r="T80" i="81"/>
  <c r="T53" i="81"/>
  <c r="T21" i="81"/>
  <c r="T22" i="81"/>
  <c r="T48" i="81"/>
  <c r="T44" i="81"/>
  <c r="T19" i="81"/>
  <c r="T27" i="81"/>
  <c r="T49" i="81"/>
  <c r="T51" i="81"/>
  <c r="T55" i="81"/>
  <c r="T47" i="81"/>
  <c r="T74" i="81"/>
  <c r="T81" i="81"/>
  <c r="T76" i="81"/>
  <c r="T50" i="81"/>
  <c r="T45" i="81"/>
  <c r="T20" i="81"/>
  <c r="T23" i="81"/>
  <c r="T28" i="81"/>
  <c r="T29" i="81"/>
  <c r="T26" i="81"/>
  <c r="T25" i="81"/>
  <c r="T75" i="81"/>
  <c r="T71" i="81"/>
  <c r="T78" i="81"/>
  <c r="T18" i="81"/>
  <c r="T46" i="81"/>
  <c r="T69" i="81"/>
  <c r="T43" i="81"/>
  <c r="T17" i="81"/>
  <c r="T16" i="81"/>
  <c r="T39" i="81"/>
  <c r="T33" i="81"/>
  <c r="T40" i="81"/>
  <c r="T68" i="81"/>
  <c r="T32" i="81"/>
  <c r="T34" i="81"/>
  <c r="T59" i="81"/>
  <c r="T6" i="81"/>
  <c r="T57" i="81"/>
  <c r="L19" i="90"/>
  <c r="M19" i="90"/>
  <c r="S16" i="77"/>
  <c r="R34" i="77"/>
  <c r="S35" i="78" s="1"/>
  <c r="R59" i="77"/>
  <c r="S60" i="78" s="1"/>
  <c r="R12" i="77"/>
  <c r="R13" i="77"/>
  <c r="R31" i="77"/>
  <c r="S32" i="78" s="1"/>
  <c r="R8" i="77"/>
  <c r="R39" i="77"/>
  <c r="R6" i="77"/>
  <c r="S7" i="78" s="1"/>
  <c r="R10" i="77"/>
  <c r="R64" i="77"/>
  <c r="R9" i="77"/>
  <c r="R61" i="77"/>
  <c r="R57" i="77"/>
  <c r="S58" i="78" s="1"/>
  <c r="R38" i="77"/>
  <c r="R66" i="77"/>
  <c r="R35" i="77"/>
  <c r="R63" i="77"/>
  <c r="R32" i="77"/>
  <c r="S33" i="78" s="1"/>
  <c r="R62" i="77"/>
  <c r="R58" i="77"/>
  <c r="S59" i="78" s="1"/>
  <c r="R60" i="77"/>
  <c r="S61" i="78" s="1"/>
  <c r="R65" i="77"/>
  <c r="R5" i="77"/>
  <c r="S6" i="78" s="1"/>
  <c r="T2" i="77"/>
  <c r="S42" i="77"/>
  <c r="R37" i="77"/>
  <c r="R36" i="77"/>
  <c r="R40" i="77"/>
  <c r="R33" i="77"/>
  <c r="S34" i="78" s="1"/>
  <c r="S43" i="77"/>
  <c r="H42" i="77"/>
  <c r="I42" i="77"/>
  <c r="J42" i="77"/>
  <c r="K42" i="77"/>
  <c r="L42" i="77"/>
  <c r="M42" i="77"/>
  <c r="N42" i="77"/>
  <c r="O42" i="77"/>
  <c r="P42" i="77"/>
  <c r="Q42" i="77"/>
  <c r="S69" i="77"/>
  <c r="H68" i="77"/>
  <c r="I68" i="77"/>
  <c r="J68" i="77"/>
  <c r="K68" i="77"/>
  <c r="L68" i="77"/>
  <c r="M68" i="77"/>
  <c r="N68" i="77"/>
  <c r="O68" i="77"/>
  <c r="P68" i="77"/>
  <c r="Q68" i="77"/>
  <c r="R7" i="77"/>
  <c r="S8" i="78" s="1"/>
  <c r="R14" i="77"/>
  <c r="H16" i="77"/>
  <c r="I16" i="77"/>
  <c r="J16" i="77"/>
  <c r="K16" i="77"/>
  <c r="L16" i="77"/>
  <c r="M16" i="77"/>
  <c r="N16" i="77"/>
  <c r="O16" i="77"/>
  <c r="P16" i="77"/>
  <c r="Q16" i="77"/>
  <c r="R11" i="77"/>
  <c r="M101" i="90"/>
  <c r="M45" i="90"/>
  <c r="L73" i="90"/>
  <c r="L101" i="90"/>
  <c r="L45" i="90"/>
  <c r="U2" i="81"/>
  <c r="S17" i="77"/>
  <c r="U38" i="81" l="1"/>
  <c r="U37" i="81"/>
  <c r="U42" i="81"/>
  <c r="U62" i="81"/>
  <c r="U13" i="81"/>
  <c r="U60" i="81"/>
  <c r="U15" i="81"/>
  <c r="U8" i="81"/>
  <c r="U33" i="81"/>
  <c r="U31" i="81"/>
  <c r="U39" i="81"/>
  <c r="U17" i="81"/>
  <c r="U68" i="81"/>
  <c r="U16" i="81"/>
  <c r="U40" i="81"/>
  <c r="U58" i="81"/>
  <c r="U63" i="81"/>
  <c r="U14" i="81"/>
  <c r="U69" i="81"/>
  <c r="U11" i="81"/>
  <c r="U57" i="81"/>
  <c r="U64" i="81"/>
  <c r="U67" i="81"/>
  <c r="U6" i="81"/>
  <c r="U7" i="81"/>
  <c r="U9" i="81"/>
  <c r="U59" i="81"/>
  <c r="U66" i="81"/>
  <c r="U77" i="81"/>
  <c r="U73" i="81"/>
  <c r="U52" i="81"/>
  <c r="U28" i="81"/>
  <c r="U79" i="81"/>
  <c r="U72" i="81"/>
  <c r="U71" i="81"/>
  <c r="U49" i="81"/>
  <c r="U48" i="81"/>
  <c r="U26" i="81"/>
  <c r="U53" i="81"/>
  <c r="U51" i="81"/>
  <c r="U19" i="81"/>
  <c r="U27" i="81"/>
  <c r="U50" i="81"/>
  <c r="U76" i="81"/>
  <c r="U45" i="81"/>
  <c r="U54" i="81"/>
  <c r="U20" i="81"/>
  <c r="U23" i="81"/>
  <c r="U74" i="81"/>
  <c r="U29" i="81"/>
  <c r="U80" i="81"/>
  <c r="U81" i="81"/>
  <c r="U46" i="81"/>
  <c r="U75" i="81"/>
  <c r="U25" i="81"/>
  <c r="U55" i="81"/>
  <c r="U47" i="81"/>
  <c r="U22" i="81"/>
  <c r="U21" i="81"/>
  <c r="U24" i="81"/>
  <c r="U78" i="81"/>
  <c r="U70" i="81"/>
  <c r="U44" i="81"/>
  <c r="U18" i="81"/>
  <c r="U61" i="81"/>
  <c r="U43" i="81"/>
  <c r="U65" i="81"/>
  <c r="U41" i="81"/>
  <c r="U10" i="81"/>
  <c r="U34" i="81"/>
  <c r="U12" i="81"/>
  <c r="U36" i="81"/>
  <c r="U32" i="81"/>
  <c r="U35" i="81"/>
  <c r="U5" i="81"/>
  <c r="L20" i="90"/>
  <c r="M20" i="90"/>
  <c r="T17" i="77"/>
  <c r="S13" i="77"/>
  <c r="S7" i="77"/>
  <c r="T8" i="78" s="1"/>
  <c r="S61" i="77"/>
  <c r="S14" i="77"/>
  <c r="S65" i="77"/>
  <c r="S5" i="77"/>
  <c r="T6" i="78" s="1"/>
  <c r="S33" i="77"/>
  <c r="T34" i="78" s="1"/>
  <c r="S37" i="77"/>
  <c r="S40" i="77"/>
  <c r="S68" i="77"/>
  <c r="S36" i="77"/>
  <c r="S11" i="77"/>
  <c r="L103" i="90"/>
  <c r="S15" i="77"/>
  <c r="S67" i="77"/>
  <c r="S39" i="77"/>
  <c r="S12" i="77"/>
  <c r="S6" i="77"/>
  <c r="T7" i="78" s="1"/>
  <c r="S60" i="77"/>
  <c r="T61" i="78" s="1"/>
  <c r="S8" i="77"/>
  <c r="S9" i="77"/>
  <c r="S35" i="77"/>
  <c r="S62" i="77"/>
  <c r="S34" i="77"/>
  <c r="T35" i="78" s="1"/>
  <c r="S38" i="77"/>
  <c r="T44" i="77"/>
  <c r="H43" i="77"/>
  <c r="I43" i="77"/>
  <c r="J43" i="77"/>
  <c r="K43" i="77"/>
  <c r="L43" i="77"/>
  <c r="M43" i="77"/>
  <c r="N43" i="77"/>
  <c r="O43" i="77"/>
  <c r="P43" i="77"/>
  <c r="Q43" i="77"/>
  <c r="R43" i="77"/>
  <c r="S63" i="77"/>
  <c r="S64" i="77"/>
  <c r="U2" i="77"/>
  <c r="T43" i="77"/>
  <c r="T69" i="77"/>
  <c r="S31" i="77"/>
  <c r="T32" i="78" s="1"/>
  <c r="S66" i="77"/>
  <c r="H17" i="77"/>
  <c r="I17" i="77"/>
  <c r="J17" i="77"/>
  <c r="K17" i="77"/>
  <c r="L17" i="77"/>
  <c r="M17" i="77"/>
  <c r="N17" i="77"/>
  <c r="O17" i="77"/>
  <c r="P17" i="77"/>
  <c r="Q17" i="77"/>
  <c r="R17" i="77"/>
  <c r="S57" i="77"/>
  <c r="T58" i="78" s="1"/>
  <c r="S10" i="77"/>
  <c r="H69" i="77"/>
  <c r="I69" i="77"/>
  <c r="J69" i="77"/>
  <c r="K69" i="77"/>
  <c r="L69" i="77"/>
  <c r="M69" i="77"/>
  <c r="N69" i="77"/>
  <c r="O69" i="77"/>
  <c r="P69" i="77"/>
  <c r="Q69" i="77"/>
  <c r="R69" i="77"/>
  <c r="S58" i="77"/>
  <c r="T59" i="78" s="1"/>
  <c r="S32" i="77"/>
  <c r="T33" i="78" s="1"/>
  <c r="S41" i="77"/>
  <c r="S59" i="77"/>
  <c r="T60" i="78" s="1"/>
  <c r="L74" i="90"/>
  <c r="L46" i="90"/>
  <c r="L102" i="90"/>
  <c r="M102" i="90"/>
  <c r="M74" i="90"/>
  <c r="M46" i="90"/>
  <c r="V2" i="81"/>
  <c r="T18" i="77"/>
  <c r="V15" i="81" l="1"/>
  <c r="V65" i="81"/>
  <c r="V61" i="81"/>
  <c r="V16" i="81"/>
  <c r="V63" i="81"/>
  <c r="V59" i="81"/>
  <c r="V41" i="81"/>
  <c r="V66" i="81"/>
  <c r="V60" i="81"/>
  <c r="V43" i="81"/>
  <c r="V9" i="81"/>
  <c r="V39" i="81"/>
  <c r="V18" i="81"/>
  <c r="V17" i="81"/>
  <c r="V6" i="81"/>
  <c r="V58" i="81"/>
  <c r="V5" i="81"/>
  <c r="V44" i="81"/>
  <c r="V37" i="81"/>
  <c r="V67" i="81"/>
  <c r="V68" i="81"/>
  <c r="V35" i="81"/>
  <c r="V70" i="81"/>
  <c r="V42" i="81"/>
  <c r="V64" i="81"/>
  <c r="V38" i="81"/>
  <c r="V13" i="81"/>
  <c r="V57" i="81"/>
  <c r="V36" i="81"/>
  <c r="V62" i="81"/>
  <c r="V11" i="81"/>
  <c r="V12" i="81"/>
  <c r="V33" i="81"/>
  <c r="V69" i="81"/>
  <c r="V34" i="81"/>
  <c r="V31" i="81"/>
  <c r="V14" i="81"/>
  <c r="V10" i="81"/>
  <c r="V8" i="81"/>
  <c r="V79" i="81"/>
  <c r="V72" i="81"/>
  <c r="V49" i="81"/>
  <c r="V26" i="81"/>
  <c r="V28" i="81"/>
  <c r="V55" i="81"/>
  <c r="V53" i="81"/>
  <c r="V20" i="81"/>
  <c r="V52" i="81"/>
  <c r="V51" i="81"/>
  <c r="V50" i="81"/>
  <c r="V27" i="81"/>
  <c r="V73" i="81"/>
  <c r="V76" i="81"/>
  <c r="V47" i="81"/>
  <c r="V74" i="81"/>
  <c r="V80" i="81"/>
  <c r="V23" i="81"/>
  <c r="V29" i="81"/>
  <c r="V77" i="81"/>
  <c r="V48" i="81"/>
  <c r="V46" i="81"/>
  <c r="V75" i="81"/>
  <c r="V54" i="81"/>
  <c r="V81" i="81"/>
  <c r="V22" i="81"/>
  <c r="V78" i="81"/>
  <c r="V21" i="81"/>
  <c r="V24" i="81"/>
  <c r="V25" i="81"/>
  <c r="V71" i="81"/>
  <c r="V19" i="81"/>
  <c r="V45" i="81"/>
  <c r="V32" i="81"/>
  <c r="V7" i="81"/>
  <c r="V40" i="81"/>
  <c r="M21" i="90"/>
  <c r="L21" i="90"/>
  <c r="T10" i="77"/>
  <c r="T39" i="77"/>
  <c r="T60" i="77"/>
  <c r="U61" i="78" s="1"/>
  <c r="T7" i="77"/>
  <c r="U8" i="78" s="1"/>
  <c r="T42" i="77"/>
  <c r="T59" i="77"/>
  <c r="U60" i="78" s="1"/>
  <c r="T32" i="77"/>
  <c r="U33" i="78" s="1"/>
  <c r="T64" i="77"/>
  <c r="T36" i="77"/>
  <c r="T16" i="77"/>
  <c r="T58" i="77"/>
  <c r="U59" i="78" s="1"/>
  <c r="T40" i="77"/>
  <c r="T34" i="77"/>
  <c r="U35" i="78" s="1"/>
  <c r="T11" i="77"/>
  <c r="T65" i="77"/>
  <c r="T38" i="77"/>
  <c r="T6" i="77"/>
  <c r="U7" i="78" s="1"/>
  <c r="T37" i="77"/>
  <c r="T5" i="77"/>
  <c r="U6" i="78" s="1"/>
  <c r="T14" i="77"/>
  <c r="T63" i="77"/>
  <c r="T66" i="77"/>
  <c r="T41" i="77"/>
  <c r="T35" i="77"/>
  <c r="T8" i="77"/>
  <c r="T31" i="77"/>
  <c r="U32" i="78" s="1"/>
  <c r="T12" i="77"/>
  <c r="T67" i="77"/>
  <c r="T15" i="77"/>
  <c r="T62" i="77"/>
  <c r="T9" i="77"/>
  <c r="T57" i="77"/>
  <c r="U58" i="78" s="1"/>
  <c r="U14" i="77"/>
  <c r="L104" i="90"/>
  <c r="L75" i="90"/>
  <c r="L47" i="90"/>
  <c r="U71" i="77"/>
  <c r="H70" i="77"/>
  <c r="I70" i="77"/>
  <c r="J70" i="77"/>
  <c r="K70" i="77"/>
  <c r="L70" i="77"/>
  <c r="M70" i="77"/>
  <c r="N70" i="77"/>
  <c r="O70" i="77"/>
  <c r="P70" i="77"/>
  <c r="Q70" i="77"/>
  <c r="R70" i="77"/>
  <c r="S70" i="77"/>
  <c r="T61" i="77"/>
  <c r="T70" i="77"/>
  <c r="T13" i="77"/>
  <c r="U45" i="77"/>
  <c r="H44" i="77"/>
  <c r="I44" i="77"/>
  <c r="J44" i="77"/>
  <c r="K44" i="77"/>
  <c r="L44" i="77"/>
  <c r="M44" i="77"/>
  <c r="N44" i="77"/>
  <c r="O44" i="77"/>
  <c r="P44" i="77"/>
  <c r="Q44" i="77"/>
  <c r="R44" i="77"/>
  <c r="S44" i="77"/>
  <c r="V2" i="77"/>
  <c r="U18" i="77"/>
  <c r="U44" i="77"/>
  <c r="U70" i="77"/>
  <c r="H18" i="77"/>
  <c r="I18" i="77"/>
  <c r="J18" i="77"/>
  <c r="K18" i="77"/>
  <c r="L18" i="77"/>
  <c r="M18" i="77"/>
  <c r="N18" i="77"/>
  <c r="O18" i="77"/>
  <c r="P18" i="77"/>
  <c r="Q18" i="77"/>
  <c r="R18" i="77"/>
  <c r="S18" i="77"/>
  <c r="T68" i="77"/>
  <c r="T33" i="77"/>
  <c r="U34" i="78" s="1"/>
  <c r="M75" i="90"/>
  <c r="M47" i="90"/>
  <c r="M103" i="90"/>
  <c r="W2" i="81"/>
  <c r="U19" i="77"/>
  <c r="W33" i="81" l="1"/>
  <c r="W18" i="81"/>
  <c r="W58" i="81"/>
  <c r="W44" i="81"/>
  <c r="W60" i="81"/>
  <c r="W31" i="81"/>
  <c r="W71" i="81"/>
  <c r="W67" i="81"/>
  <c r="W68" i="81"/>
  <c r="W36" i="81"/>
  <c r="W23" i="81"/>
  <c r="W26" i="81"/>
  <c r="W55" i="81"/>
  <c r="W27" i="81"/>
  <c r="W52" i="81"/>
  <c r="W51" i="81"/>
  <c r="W73" i="81"/>
  <c r="W50" i="81"/>
  <c r="W49" i="81"/>
  <c r="W79" i="81"/>
  <c r="W47" i="81"/>
  <c r="W21" i="81"/>
  <c r="W24" i="81"/>
  <c r="W54" i="81"/>
  <c r="W80" i="81"/>
  <c r="W28" i="81"/>
  <c r="W81" i="81"/>
  <c r="W77" i="81"/>
  <c r="W48" i="81"/>
  <c r="W29" i="81"/>
  <c r="W75" i="81"/>
  <c r="W78" i="81"/>
  <c r="W22" i="81"/>
  <c r="W74" i="81"/>
  <c r="W53" i="81"/>
  <c r="W25" i="81"/>
  <c r="W76" i="81"/>
  <c r="W72" i="81"/>
  <c r="W46" i="81"/>
  <c r="W20" i="81"/>
  <c r="W9" i="81"/>
  <c r="W14" i="81"/>
  <c r="W59" i="81"/>
  <c r="W43" i="81"/>
  <c r="W41" i="81"/>
  <c r="W69" i="81"/>
  <c r="W40" i="81"/>
  <c r="W39" i="81"/>
  <c r="W65" i="81"/>
  <c r="W7" i="81"/>
  <c r="W66" i="81"/>
  <c r="W42" i="81"/>
  <c r="W17" i="81"/>
  <c r="W32" i="81"/>
  <c r="W70" i="81"/>
  <c r="W57" i="81"/>
  <c r="W38" i="81"/>
  <c r="W15" i="81"/>
  <c r="W35" i="81"/>
  <c r="W61" i="81"/>
  <c r="W13" i="81"/>
  <c r="W63" i="81"/>
  <c r="W62" i="81"/>
  <c r="W11" i="81"/>
  <c r="W5" i="81"/>
  <c r="W37" i="81"/>
  <c r="W10" i="81"/>
  <c r="W45" i="81"/>
  <c r="W16" i="81"/>
  <c r="W64" i="81"/>
  <c r="W12" i="81"/>
  <c r="W19" i="81"/>
  <c r="W8" i="81"/>
  <c r="W34" i="81"/>
  <c r="W6" i="81"/>
  <c r="L22" i="90"/>
  <c r="M22" i="90"/>
  <c r="U61" i="77"/>
  <c r="U42" i="77"/>
  <c r="U62" i="77"/>
  <c r="U65" i="77"/>
  <c r="U35" i="77"/>
  <c r="U58" i="77"/>
  <c r="V59" i="78" s="1"/>
  <c r="U64" i="77"/>
  <c r="U36" i="77"/>
  <c r="U33" i="77"/>
  <c r="V34" i="78" s="1"/>
  <c r="U15" i="77"/>
  <c r="U13" i="77"/>
  <c r="U17" i="77"/>
  <c r="U10" i="77"/>
  <c r="U41" i="77"/>
  <c r="U40" i="77"/>
  <c r="U39" i="77"/>
  <c r="U69" i="77"/>
  <c r="U37" i="77"/>
  <c r="U60" i="77"/>
  <c r="V61" i="78" s="1"/>
  <c r="U5" i="77"/>
  <c r="V6" i="78" s="1"/>
  <c r="U12" i="77"/>
  <c r="U63" i="77"/>
  <c r="U9" i="77"/>
  <c r="U32" i="77"/>
  <c r="V33" i="78" s="1"/>
  <c r="U68" i="77"/>
  <c r="U43" i="77"/>
  <c r="U8" i="77"/>
  <c r="U11" i="77"/>
  <c r="U16" i="77"/>
  <c r="U57" i="77"/>
  <c r="V58" i="78" s="1"/>
  <c r="U66" i="77"/>
  <c r="L48" i="90"/>
  <c r="L76" i="90"/>
  <c r="V46" i="77"/>
  <c r="H45" i="77"/>
  <c r="I45" i="77"/>
  <c r="J45" i="77"/>
  <c r="K45" i="77"/>
  <c r="L45" i="77"/>
  <c r="M45" i="77"/>
  <c r="N45" i="77"/>
  <c r="O45" i="77"/>
  <c r="P45" i="77"/>
  <c r="Q45" i="77"/>
  <c r="R45" i="77"/>
  <c r="S45" i="77"/>
  <c r="T45" i="77"/>
  <c r="U34" i="77"/>
  <c r="V35" i="78" s="1"/>
  <c r="W2" i="77"/>
  <c r="V19" i="77"/>
  <c r="V45" i="77"/>
  <c r="V71" i="77"/>
  <c r="H19" i="77"/>
  <c r="I19" i="77"/>
  <c r="J19" i="77"/>
  <c r="K19" i="77"/>
  <c r="L19" i="77"/>
  <c r="M19" i="77"/>
  <c r="N19" i="77"/>
  <c r="O19" i="77"/>
  <c r="P19" i="77"/>
  <c r="Q19" i="77"/>
  <c r="R19" i="77"/>
  <c r="S19" i="77"/>
  <c r="T19" i="77"/>
  <c r="U7" i="77"/>
  <c r="V8" i="78" s="1"/>
  <c r="U31" i="77"/>
  <c r="V32" i="78" s="1"/>
  <c r="U67" i="77"/>
  <c r="V72" i="77"/>
  <c r="H71" i="77"/>
  <c r="I71" i="77"/>
  <c r="J71" i="77"/>
  <c r="K71" i="77"/>
  <c r="L71" i="77"/>
  <c r="M71" i="77"/>
  <c r="N71" i="77"/>
  <c r="O71" i="77"/>
  <c r="P71" i="77"/>
  <c r="Q71" i="77"/>
  <c r="R71" i="77"/>
  <c r="S71" i="77"/>
  <c r="T71" i="77"/>
  <c r="U6" i="77"/>
  <c r="V7" i="78" s="1"/>
  <c r="U59" i="77"/>
  <c r="V60" i="78" s="1"/>
  <c r="U38" i="77"/>
  <c r="M104" i="90"/>
  <c r="M76" i="90"/>
  <c r="M48" i="90"/>
  <c r="X2" i="81"/>
  <c r="X36" i="81" l="1"/>
  <c r="X64" i="81"/>
  <c r="X39" i="81"/>
  <c r="X16" i="81"/>
  <c r="X58" i="81"/>
  <c r="X40" i="81"/>
  <c r="X23" i="81"/>
  <c r="X76" i="81"/>
  <c r="X55" i="81"/>
  <c r="X48" i="81"/>
  <c r="X79" i="81"/>
  <c r="X52" i="81"/>
  <c r="X50" i="81"/>
  <c r="X49" i="81"/>
  <c r="X25" i="81"/>
  <c r="X26" i="81"/>
  <c r="X74" i="81"/>
  <c r="X54" i="81"/>
  <c r="X24" i="81"/>
  <c r="X28" i="81"/>
  <c r="X81" i="81"/>
  <c r="X77" i="81"/>
  <c r="X51" i="81"/>
  <c r="X27" i="81"/>
  <c r="X75" i="81"/>
  <c r="X29" i="81"/>
  <c r="X78" i="81"/>
  <c r="X22" i="81"/>
  <c r="X80" i="81"/>
  <c r="X53" i="81"/>
  <c r="X73" i="81"/>
  <c r="X47" i="81"/>
  <c r="X21" i="81"/>
  <c r="X69" i="81"/>
  <c r="X41" i="81"/>
  <c r="X37" i="81"/>
  <c r="X43" i="81"/>
  <c r="X5" i="81"/>
  <c r="X59" i="81"/>
  <c r="X11" i="81"/>
  <c r="X14" i="81"/>
  <c r="X70" i="81"/>
  <c r="X32" i="81"/>
  <c r="X6" i="81"/>
  <c r="X17" i="81"/>
  <c r="X46" i="81"/>
  <c r="X61" i="81"/>
  <c r="X42" i="81"/>
  <c r="X72" i="81"/>
  <c r="X18" i="81"/>
  <c r="X8" i="81"/>
  <c r="X35" i="81"/>
  <c r="X66" i="81"/>
  <c r="X31" i="81"/>
  <c r="X45" i="81"/>
  <c r="X68" i="81"/>
  <c r="X10" i="81"/>
  <c r="X44" i="81"/>
  <c r="X71" i="81"/>
  <c r="X38" i="81"/>
  <c r="X57" i="81"/>
  <c r="X62" i="81"/>
  <c r="X9" i="81"/>
  <c r="X63" i="81"/>
  <c r="X20" i="81"/>
  <c r="X13" i="81"/>
  <c r="X34" i="81"/>
  <c r="X19" i="81"/>
  <c r="X15" i="81"/>
  <c r="X7" i="81"/>
  <c r="X60" i="81"/>
  <c r="X12" i="81"/>
  <c r="X33" i="81"/>
  <c r="X65" i="81"/>
  <c r="X67" i="81"/>
  <c r="M23" i="90"/>
  <c r="L23" i="90"/>
  <c r="V5" i="77"/>
  <c r="W6" i="78" s="1"/>
  <c r="V7" i="77"/>
  <c r="W8" i="78" s="1"/>
  <c r="V32" i="77"/>
  <c r="W33" i="78" s="1"/>
  <c r="V34" i="77"/>
  <c r="W35" i="78" s="1"/>
  <c r="V66" i="77"/>
  <c r="V40" i="77"/>
  <c r="V60" i="77"/>
  <c r="W61" i="78" s="1"/>
  <c r="V31" i="77"/>
  <c r="W32" i="78" s="1"/>
  <c r="W66" i="77"/>
  <c r="V65" i="77"/>
  <c r="V12" i="77"/>
  <c r="V33" i="77"/>
  <c r="W34" i="78" s="1"/>
  <c r="V59" i="77"/>
  <c r="W60" i="78" s="1"/>
  <c r="V16" i="77"/>
  <c r="V18" i="77"/>
  <c r="V58" i="77"/>
  <c r="W59" i="78" s="1"/>
  <c r="V8" i="77"/>
  <c r="V67" i="77"/>
  <c r="V68" i="77"/>
  <c r="V69" i="77"/>
  <c r="V39" i="77"/>
  <c r="V70" i="77"/>
  <c r="V9" i="77"/>
  <c r="V61" i="77"/>
  <c r="V42" i="77"/>
  <c r="V35" i="77"/>
  <c r="V44" i="77"/>
  <c r="V10" i="77"/>
  <c r="V14" i="77"/>
  <c r="W47" i="77"/>
  <c r="H46" i="77"/>
  <c r="I46" i="77"/>
  <c r="J46" i="77"/>
  <c r="K46" i="77"/>
  <c r="L46" i="77"/>
  <c r="M46" i="77"/>
  <c r="N46" i="77"/>
  <c r="O46" i="77"/>
  <c r="P46" i="77"/>
  <c r="Q46" i="77"/>
  <c r="R46" i="77"/>
  <c r="S46" i="77"/>
  <c r="T46" i="77"/>
  <c r="U46" i="77"/>
  <c r="V62" i="77"/>
  <c r="V41" i="77"/>
  <c r="V36" i="77"/>
  <c r="V43" i="77"/>
  <c r="V6" i="77"/>
  <c r="W7" i="78" s="1"/>
  <c r="H20" i="77"/>
  <c r="I20" i="77"/>
  <c r="J20" i="77"/>
  <c r="K20" i="77"/>
  <c r="L20" i="77"/>
  <c r="M20" i="77"/>
  <c r="N20" i="77"/>
  <c r="O20" i="77"/>
  <c r="P20" i="77"/>
  <c r="Q20" i="77"/>
  <c r="R20" i="77"/>
  <c r="S20" i="77"/>
  <c r="T20" i="77"/>
  <c r="U20" i="77"/>
  <c r="V63" i="77"/>
  <c r="X2" i="77"/>
  <c r="W20" i="77"/>
  <c r="W46" i="77"/>
  <c r="V11" i="77"/>
  <c r="V13" i="77"/>
  <c r="V64" i="77"/>
  <c r="V20" i="77"/>
  <c r="V57" i="77"/>
  <c r="W58" i="78" s="1"/>
  <c r="V37" i="77"/>
  <c r="V17" i="77"/>
  <c r="H72" i="77"/>
  <c r="I72" i="77"/>
  <c r="J72" i="77"/>
  <c r="K72" i="77"/>
  <c r="L72" i="77"/>
  <c r="M72" i="77"/>
  <c r="N72" i="77"/>
  <c r="O72" i="77"/>
  <c r="P72" i="77"/>
  <c r="Q72" i="77"/>
  <c r="R72" i="77"/>
  <c r="S72" i="77"/>
  <c r="T72" i="77"/>
  <c r="U72" i="77"/>
  <c r="V38" i="77"/>
  <c r="V15" i="77"/>
  <c r="M77" i="90"/>
  <c r="M49" i="90"/>
  <c r="M105" i="90"/>
  <c r="L49" i="90"/>
  <c r="L105" i="90"/>
  <c r="L77" i="90"/>
  <c r="Y2" i="81"/>
  <c r="Y64" i="81" s="1"/>
  <c r="W21" i="77"/>
  <c r="Y34" i="81" l="1"/>
  <c r="Y45" i="81"/>
  <c r="Y59" i="81"/>
  <c r="Y7" i="81"/>
  <c r="Y15" i="81"/>
  <c r="Y19" i="81"/>
  <c r="Y68" i="81"/>
  <c r="Y13" i="81"/>
  <c r="Y36" i="81"/>
  <c r="Y46" i="81"/>
  <c r="Y20" i="81"/>
  <c r="Y16" i="81"/>
  <c r="Y17" i="81"/>
  <c r="Y63" i="81"/>
  <c r="Y58" i="81"/>
  <c r="Y6" i="81"/>
  <c r="Y47" i="81"/>
  <c r="Y9" i="81"/>
  <c r="Y32" i="81"/>
  <c r="Y73" i="81"/>
  <c r="Y31" i="81"/>
  <c r="Y70" i="81"/>
  <c r="Y66" i="81"/>
  <c r="Y14" i="81"/>
  <c r="Y11" i="81"/>
  <c r="Y55" i="81"/>
  <c r="Y76" i="81"/>
  <c r="Y79" i="81"/>
  <c r="Y52" i="81"/>
  <c r="Y78" i="81"/>
  <c r="Y29" i="81"/>
  <c r="Y25" i="81"/>
  <c r="Y26" i="81"/>
  <c r="Y80" i="81"/>
  <c r="Y50" i="81"/>
  <c r="Y81" i="81"/>
  <c r="Y77" i="81"/>
  <c r="Y51" i="81"/>
  <c r="Y23" i="81"/>
  <c r="Y28" i="81"/>
  <c r="Y75" i="81"/>
  <c r="Y24" i="81"/>
  <c r="Y27" i="81"/>
  <c r="Y49" i="81"/>
  <c r="Y54" i="81"/>
  <c r="Y53" i="81"/>
  <c r="Y74" i="81"/>
  <c r="Y48" i="81"/>
  <c r="Y22" i="81"/>
  <c r="Y62" i="81"/>
  <c r="Y5" i="81"/>
  <c r="Y57" i="81"/>
  <c r="Y43" i="81"/>
  <c r="Y65" i="81"/>
  <c r="Y38" i="81"/>
  <c r="Y18" i="81"/>
  <c r="Y37" i="81"/>
  <c r="Y33" i="81"/>
  <c r="Y71" i="81"/>
  <c r="Y72" i="81"/>
  <c r="Y41" i="81"/>
  <c r="Y35" i="81"/>
  <c r="Y67" i="81"/>
  <c r="Y8" i="81"/>
  <c r="Y12" i="81"/>
  <c r="Y44" i="81"/>
  <c r="Y42" i="81"/>
  <c r="Y69" i="81"/>
  <c r="Y40" i="81"/>
  <c r="Y60" i="81"/>
  <c r="Y10" i="81"/>
  <c r="Y61" i="81"/>
  <c r="Y21" i="81"/>
  <c r="Y39" i="81"/>
  <c r="L24" i="90"/>
  <c r="M24" i="90"/>
  <c r="W36" i="77"/>
  <c r="W17" i="77"/>
  <c r="W14" i="77"/>
  <c r="W18" i="77"/>
  <c r="W62" i="77"/>
  <c r="W8" i="77"/>
  <c r="W68" i="77"/>
  <c r="W44" i="77"/>
  <c r="W63" i="77"/>
  <c r="W37" i="77"/>
  <c r="W16" i="77"/>
  <c r="W41" i="77"/>
  <c r="W65" i="77"/>
  <c r="W33" i="77"/>
  <c r="X34" i="78" s="1"/>
  <c r="W64" i="77"/>
  <c r="W35" i="77"/>
  <c r="W72" i="77"/>
  <c r="W39" i="77"/>
  <c r="W59" i="77"/>
  <c r="X60" i="78" s="1"/>
  <c r="W11" i="77"/>
  <c r="W57" i="77"/>
  <c r="X58" i="78" s="1"/>
  <c r="W70" i="77"/>
  <c r="W67" i="77"/>
  <c r="W42" i="77"/>
  <c r="W69" i="77"/>
  <c r="W58" i="77"/>
  <c r="X59" i="78" s="1"/>
  <c r="W12" i="77"/>
  <c r="W34" i="77"/>
  <c r="X35" i="78" s="1"/>
  <c r="W6" i="77"/>
  <c r="X7" i="78" s="1"/>
  <c r="W7" i="77"/>
  <c r="X8" i="78" s="1"/>
  <c r="W43" i="77"/>
  <c r="W13" i="77"/>
  <c r="W61" i="77"/>
  <c r="W9" i="77"/>
  <c r="W10" i="77"/>
  <c r="L107" i="90"/>
  <c r="W40" i="77"/>
  <c r="W45" i="77"/>
  <c r="W5" i="77"/>
  <c r="X6" i="78" s="1"/>
  <c r="W38" i="77"/>
  <c r="W19" i="77"/>
  <c r="W31" i="77"/>
  <c r="X32" i="78" s="1"/>
  <c r="W32" i="77"/>
  <c r="X33" i="78" s="1"/>
  <c r="X74" i="77"/>
  <c r="H73" i="77"/>
  <c r="I73" i="77"/>
  <c r="J73" i="77"/>
  <c r="K73" i="77"/>
  <c r="L73" i="77"/>
  <c r="M73" i="77"/>
  <c r="N73" i="77"/>
  <c r="O73" i="77"/>
  <c r="P73" i="77"/>
  <c r="Q73" i="77"/>
  <c r="R73" i="77"/>
  <c r="S73" i="77"/>
  <c r="T73" i="77"/>
  <c r="U73" i="77"/>
  <c r="V73" i="77"/>
  <c r="Y2" i="77"/>
  <c r="X21" i="77"/>
  <c r="X47" i="77"/>
  <c r="W73" i="77"/>
  <c r="W15" i="77"/>
  <c r="H47" i="77"/>
  <c r="I47" i="77"/>
  <c r="J47" i="77"/>
  <c r="K47" i="77"/>
  <c r="L47" i="77"/>
  <c r="M47" i="77"/>
  <c r="N47" i="77"/>
  <c r="O47" i="77"/>
  <c r="P47" i="77"/>
  <c r="Q47" i="77"/>
  <c r="R47" i="77"/>
  <c r="S47" i="77"/>
  <c r="T47" i="77"/>
  <c r="U47" i="77"/>
  <c r="V47" i="77"/>
  <c r="W60" i="77"/>
  <c r="X61" i="78" s="1"/>
  <c r="W71" i="77"/>
  <c r="H21" i="77"/>
  <c r="I21" i="77"/>
  <c r="J21" i="77"/>
  <c r="K21" i="77"/>
  <c r="L21" i="77"/>
  <c r="M21" i="77"/>
  <c r="N21" i="77"/>
  <c r="O21" i="77"/>
  <c r="P21" i="77"/>
  <c r="Q21" i="77"/>
  <c r="R21" i="77"/>
  <c r="S21" i="77"/>
  <c r="T21" i="77"/>
  <c r="U21" i="77"/>
  <c r="V21" i="77"/>
  <c r="M51" i="90"/>
  <c r="M78" i="90"/>
  <c r="M50" i="90"/>
  <c r="M106" i="90"/>
  <c r="L78" i="90"/>
  <c r="L50" i="90"/>
  <c r="L106" i="90"/>
  <c r="Z2" i="81"/>
  <c r="Z20" i="81" l="1"/>
  <c r="Z60" i="81"/>
  <c r="Z59" i="81"/>
  <c r="Z40" i="81"/>
  <c r="Z46" i="81"/>
  <c r="Z7" i="81"/>
  <c r="Z38" i="81"/>
  <c r="Z65" i="81"/>
  <c r="Z43" i="81"/>
  <c r="Z16" i="81"/>
  <c r="Z34" i="81"/>
  <c r="Z10" i="81"/>
  <c r="Z36" i="81"/>
  <c r="Z57" i="81"/>
  <c r="Z42" i="81"/>
  <c r="Z73" i="81"/>
  <c r="Z62" i="81"/>
  <c r="Z12" i="81"/>
  <c r="Z47" i="81"/>
  <c r="Z64" i="81"/>
  <c r="Z8" i="81"/>
  <c r="Z68" i="81"/>
  <c r="Z48" i="81"/>
  <c r="Z76" i="81"/>
  <c r="Z29" i="81"/>
  <c r="Z80" i="81"/>
  <c r="Z51" i="81"/>
  <c r="Z78" i="81"/>
  <c r="Z24" i="81"/>
  <c r="Z25" i="81"/>
  <c r="Z26" i="81"/>
  <c r="Z50" i="81"/>
  <c r="Z55" i="81"/>
  <c r="Z81" i="81"/>
  <c r="Z77" i="81"/>
  <c r="Z28" i="81"/>
  <c r="Z27" i="81"/>
  <c r="Z53" i="81"/>
  <c r="Z52" i="81"/>
  <c r="Z79" i="81"/>
  <c r="Z54" i="81"/>
  <c r="Z75" i="81"/>
  <c r="Z49" i="81"/>
  <c r="Z23" i="81"/>
  <c r="Z69" i="81"/>
  <c r="Z19" i="81"/>
  <c r="Z9" i="81"/>
  <c r="Z5" i="81"/>
  <c r="Z31" i="81"/>
  <c r="Z44" i="81"/>
  <c r="Z45" i="81"/>
  <c r="Z63" i="81"/>
  <c r="Z22" i="81"/>
  <c r="Z67" i="81"/>
  <c r="Z41" i="81"/>
  <c r="Z74" i="81"/>
  <c r="Z58" i="81"/>
  <c r="Z35" i="81"/>
  <c r="Z72" i="81"/>
  <c r="Z13" i="81"/>
  <c r="Z66" i="81"/>
  <c r="Z71" i="81"/>
  <c r="Z32" i="81"/>
  <c r="Z39" i="81"/>
  <c r="Z11" i="81"/>
  <c r="Z33" i="81"/>
  <c r="Z6" i="81"/>
  <c r="Z21" i="81"/>
  <c r="Z14" i="81"/>
  <c r="Z37" i="81"/>
  <c r="Z17" i="81"/>
  <c r="Z61" i="81"/>
  <c r="Z70" i="81"/>
  <c r="Z18" i="81"/>
  <c r="Z15" i="81"/>
  <c r="L25" i="90"/>
  <c r="M25" i="90"/>
  <c r="X37" i="77"/>
  <c r="X58" i="77"/>
  <c r="Y59" i="78" s="1"/>
  <c r="X19" i="77"/>
  <c r="X59" i="77"/>
  <c r="Y60" i="78" s="1"/>
  <c r="X12" i="77"/>
  <c r="X64" i="77"/>
  <c r="X13" i="77"/>
  <c r="X62" i="77"/>
  <c r="X14" i="77"/>
  <c r="X5" i="77"/>
  <c r="Y6" i="78" s="1"/>
  <c r="X42" i="77"/>
  <c r="X32" i="77"/>
  <c r="Y33" i="78" s="1"/>
  <c r="X16" i="77"/>
  <c r="X61" i="77"/>
  <c r="X31" i="77"/>
  <c r="Y32" i="78" s="1"/>
  <c r="X11" i="77"/>
  <c r="X8" i="77"/>
  <c r="X15" i="77"/>
  <c r="X67" i="77"/>
  <c r="X70" i="77"/>
  <c r="X9" i="77"/>
  <c r="X63" i="77"/>
  <c r="X69" i="77"/>
  <c r="X44" i="77"/>
  <c r="X71" i="77"/>
  <c r="X38" i="77"/>
  <c r="X40" i="77"/>
  <c r="X33" i="77"/>
  <c r="Y34" i="78" s="1"/>
  <c r="X7" i="77"/>
  <c r="Y8" i="78" s="1"/>
  <c r="X18" i="77"/>
  <c r="X35" i="77"/>
  <c r="X73" i="77"/>
  <c r="X6" i="77"/>
  <c r="Y7" i="78" s="1"/>
  <c r="X65" i="77"/>
  <c r="X60" i="77"/>
  <c r="Y61" i="78" s="1"/>
  <c r="X36" i="77"/>
  <c r="X17" i="77"/>
  <c r="X45" i="77"/>
  <c r="X10" i="77"/>
  <c r="X34" i="77"/>
  <c r="Y35" i="78" s="1"/>
  <c r="L79" i="90"/>
  <c r="L51" i="90"/>
  <c r="L108" i="90"/>
  <c r="X43" i="77"/>
  <c r="X46" i="77"/>
  <c r="X57" i="77"/>
  <c r="Y58" i="78" s="1"/>
  <c r="X39" i="77"/>
  <c r="H48" i="77"/>
  <c r="I48" i="77"/>
  <c r="J48" i="77"/>
  <c r="K48" i="77"/>
  <c r="L48" i="77"/>
  <c r="M48" i="77"/>
  <c r="N48" i="77"/>
  <c r="O48" i="77"/>
  <c r="P48" i="77"/>
  <c r="Q48" i="77"/>
  <c r="R48" i="77"/>
  <c r="S48" i="77"/>
  <c r="T48" i="77"/>
  <c r="U48" i="77"/>
  <c r="V48" i="77"/>
  <c r="W48" i="77"/>
  <c r="X20" i="77"/>
  <c r="X66" i="77"/>
  <c r="H22" i="77"/>
  <c r="I22" i="77"/>
  <c r="J22" i="77"/>
  <c r="K22" i="77"/>
  <c r="L22" i="77"/>
  <c r="M22" i="77"/>
  <c r="N22" i="77"/>
  <c r="O22" i="77"/>
  <c r="P22" i="77"/>
  <c r="Q22" i="77"/>
  <c r="R22" i="77"/>
  <c r="S22" i="77"/>
  <c r="T22" i="77"/>
  <c r="U22" i="77"/>
  <c r="V22" i="77"/>
  <c r="W22" i="77"/>
  <c r="X41" i="77"/>
  <c r="X22" i="77"/>
  <c r="X72" i="77"/>
  <c r="X48" i="77"/>
  <c r="X68" i="77"/>
  <c r="Z2" i="77"/>
  <c r="Y22" i="77"/>
  <c r="Y48" i="77"/>
  <c r="Y74" i="77"/>
  <c r="H74" i="77"/>
  <c r="I74" i="77"/>
  <c r="J74" i="77"/>
  <c r="K74" i="77"/>
  <c r="L74" i="77"/>
  <c r="M74" i="77"/>
  <c r="N74" i="77"/>
  <c r="O74" i="77"/>
  <c r="P74" i="77"/>
  <c r="Q74" i="77"/>
  <c r="R74" i="77"/>
  <c r="S74" i="77"/>
  <c r="T74" i="77"/>
  <c r="U74" i="77"/>
  <c r="V74" i="77"/>
  <c r="W74" i="77"/>
  <c r="M79" i="90"/>
  <c r="M107" i="90"/>
  <c r="AA2" i="81"/>
  <c r="AA60" i="81" s="1"/>
  <c r="AA5" i="81" l="1"/>
  <c r="AA62" i="81"/>
  <c r="AA15" i="81"/>
  <c r="AA32" i="81"/>
  <c r="AA45" i="81"/>
  <c r="AA64" i="81"/>
  <c r="AA71" i="81"/>
  <c r="AA44" i="81"/>
  <c r="AA47" i="81"/>
  <c r="AA66" i="81"/>
  <c r="AA31" i="81"/>
  <c r="AA12" i="81"/>
  <c r="AA9" i="81"/>
  <c r="AA43" i="81"/>
  <c r="AA73" i="81"/>
  <c r="AA37" i="81"/>
  <c r="AA40" i="81"/>
  <c r="AA42" i="81"/>
  <c r="AA14" i="81"/>
  <c r="AA65" i="81"/>
  <c r="AA57" i="81"/>
  <c r="AA21" i="81"/>
  <c r="AA74" i="81"/>
  <c r="AA46" i="81"/>
  <c r="AA59" i="81"/>
  <c r="AA6" i="81"/>
  <c r="AA41" i="81"/>
  <c r="AA16" i="81"/>
  <c r="AA36" i="81"/>
  <c r="AA33" i="81"/>
  <c r="AA67" i="81"/>
  <c r="AA75" i="81"/>
  <c r="AA7" i="81"/>
  <c r="AA11" i="81"/>
  <c r="AA22" i="81"/>
  <c r="AA39" i="81"/>
  <c r="AA63" i="81"/>
  <c r="AA18" i="81"/>
  <c r="AA13" i="81"/>
  <c r="AA19" i="81"/>
  <c r="AA10" i="81"/>
  <c r="AA34" i="81"/>
  <c r="AA70" i="81"/>
  <c r="AA72" i="81"/>
  <c r="AA69" i="81"/>
  <c r="AA48" i="81"/>
  <c r="AA51" i="81"/>
  <c r="AA78" i="81"/>
  <c r="AA80" i="81"/>
  <c r="AA53" i="81"/>
  <c r="AA29" i="81"/>
  <c r="AA25" i="81"/>
  <c r="AA55" i="81"/>
  <c r="AA27" i="81"/>
  <c r="AA26" i="81"/>
  <c r="AA81" i="81"/>
  <c r="AA77" i="81"/>
  <c r="AA28" i="81"/>
  <c r="AA52" i="81"/>
  <c r="AA79" i="81"/>
  <c r="AA54" i="81"/>
  <c r="AA76" i="81"/>
  <c r="AA24" i="81"/>
  <c r="AA50" i="81"/>
  <c r="AA61" i="81"/>
  <c r="AA35" i="81"/>
  <c r="AA23" i="81"/>
  <c r="AA68" i="81"/>
  <c r="AA38" i="81"/>
  <c r="AA17" i="81"/>
  <c r="AA58" i="81"/>
  <c r="AA49" i="81"/>
  <c r="AA8" i="81"/>
  <c r="AA20" i="81"/>
  <c r="M26" i="90"/>
  <c r="L26" i="90"/>
  <c r="Y72" i="77"/>
  <c r="Y69" i="77"/>
  <c r="Y18" i="77"/>
  <c r="Y6" i="77"/>
  <c r="Z7" i="78" s="1"/>
  <c r="Y8" i="77"/>
  <c r="Y60" i="77"/>
  <c r="Z61" i="78" s="1"/>
  <c r="Y41" i="77"/>
  <c r="Y64" i="77"/>
  <c r="Y9" i="77"/>
  <c r="Y40" i="77"/>
  <c r="Y15" i="77"/>
  <c r="Y57" i="77"/>
  <c r="Z58" i="78" s="1"/>
  <c r="Y42" i="77"/>
  <c r="Y12" i="77"/>
  <c r="Y68" i="77"/>
  <c r="Y62" i="77"/>
  <c r="Y43" i="77"/>
  <c r="Y37" i="77"/>
  <c r="Y33" i="77"/>
  <c r="Z34" i="78" s="1"/>
  <c r="Y63" i="77"/>
  <c r="Y38" i="77"/>
  <c r="Y65" i="77"/>
  <c r="Y13" i="77"/>
  <c r="Y61" i="77"/>
  <c r="Y14" i="77"/>
  <c r="Y16" i="77"/>
  <c r="Y67" i="77"/>
  <c r="Y73" i="77"/>
  <c r="Y71" i="77"/>
  <c r="Y45" i="77"/>
  <c r="Y66" i="77"/>
  <c r="Y39" i="77"/>
  <c r="Y58" i="77"/>
  <c r="Z59" i="78" s="1"/>
  <c r="Y20" i="77"/>
  <c r="Y10" i="77"/>
  <c r="Y70" i="77"/>
  <c r="Y59" i="77"/>
  <c r="Z60" i="78" s="1"/>
  <c r="Y7" i="77"/>
  <c r="Z8" i="78" s="1"/>
  <c r="Y17" i="77"/>
  <c r="Y34" i="77"/>
  <c r="Z35" i="78" s="1"/>
  <c r="Y35" i="77"/>
  <c r="Y5" i="77"/>
  <c r="Z6" i="78" s="1"/>
  <c r="Y44" i="77"/>
  <c r="Y11" i="77"/>
  <c r="Y31" i="77"/>
  <c r="Z32" i="78" s="1"/>
  <c r="Y36" i="77"/>
  <c r="Y19" i="77"/>
  <c r="Y32" i="77"/>
  <c r="Z33" i="78" s="1"/>
  <c r="Y46" i="77"/>
  <c r="L52" i="90"/>
  <c r="L80" i="90"/>
  <c r="Y21" i="77"/>
  <c r="AA2" i="77"/>
  <c r="Z23" i="77"/>
  <c r="Z49" i="77"/>
  <c r="Z75" i="77"/>
  <c r="H75" i="77"/>
  <c r="I75" i="77"/>
  <c r="J75" i="77"/>
  <c r="K75" i="77"/>
  <c r="L75" i="77"/>
  <c r="M75" i="77"/>
  <c r="N75" i="77"/>
  <c r="O75" i="77"/>
  <c r="P75" i="77"/>
  <c r="Q75" i="77"/>
  <c r="R75" i="77"/>
  <c r="S75" i="77"/>
  <c r="T75" i="77"/>
  <c r="U75" i="77"/>
  <c r="V75" i="77"/>
  <c r="W75" i="77"/>
  <c r="X75" i="77"/>
  <c r="H49" i="77"/>
  <c r="I49" i="77"/>
  <c r="J49" i="77"/>
  <c r="K49" i="77"/>
  <c r="L49" i="77"/>
  <c r="M49" i="77"/>
  <c r="N49" i="77"/>
  <c r="O49" i="77"/>
  <c r="P49" i="77"/>
  <c r="Q49" i="77"/>
  <c r="R49" i="77"/>
  <c r="S49" i="77"/>
  <c r="T49" i="77"/>
  <c r="U49" i="77"/>
  <c r="V49" i="77"/>
  <c r="W49" i="77"/>
  <c r="X49" i="77"/>
  <c r="Y47" i="77"/>
  <c r="H23" i="77"/>
  <c r="I23" i="77"/>
  <c r="J23" i="77"/>
  <c r="K23" i="77"/>
  <c r="L23" i="77"/>
  <c r="M23" i="77"/>
  <c r="N23" i="77"/>
  <c r="O23" i="77"/>
  <c r="P23" i="77"/>
  <c r="Q23" i="77"/>
  <c r="R23" i="77"/>
  <c r="S23" i="77"/>
  <c r="T23" i="77"/>
  <c r="U23" i="77"/>
  <c r="V23" i="77"/>
  <c r="W23" i="77"/>
  <c r="X23" i="77"/>
  <c r="Y49" i="77"/>
  <c r="Y75" i="77"/>
  <c r="Y23" i="77"/>
  <c r="M52" i="90"/>
  <c r="M80" i="90"/>
  <c r="M108" i="90"/>
  <c r="M109" i="90"/>
  <c r="AB2" i="81"/>
  <c r="AB36" i="81" s="1"/>
  <c r="AB38" i="81" l="1"/>
  <c r="AB71" i="81"/>
  <c r="AB68" i="81"/>
  <c r="AB59" i="81"/>
  <c r="AB23" i="81"/>
  <c r="AB65" i="81"/>
  <c r="AB31" i="81"/>
  <c r="AB14" i="81"/>
  <c r="AB46" i="81"/>
  <c r="AB75" i="81"/>
  <c r="AB5" i="81"/>
  <c r="AB74" i="81"/>
  <c r="AB32" i="81"/>
  <c r="AB48" i="81"/>
  <c r="AB57" i="81"/>
  <c r="AB69" i="81"/>
  <c r="AB44" i="81"/>
  <c r="AB37" i="81"/>
  <c r="AB58" i="81"/>
  <c r="AB60" i="81"/>
  <c r="AB17" i="81"/>
  <c r="AB80" i="81"/>
  <c r="AB53" i="81"/>
  <c r="AB78" i="81"/>
  <c r="AB26" i="81"/>
  <c r="AB29" i="81"/>
  <c r="AB81" i="81"/>
  <c r="AB52" i="81"/>
  <c r="AB28" i="81"/>
  <c r="AB27" i="81"/>
  <c r="AB54" i="81"/>
  <c r="AB55" i="81"/>
  <c r="AB79" i="81"/>
  <c r="AB77" i="81"/>
  <c r="AB25" i="81"/>
  <c r="AB51" i="81"/>
  <c r="AB35" i="81"/>
  <c r="AB40" i="81"/>
  <c r="AB72" i="81"/>
  <c r="AB43" i="81"/>
  <c r="AB61" i="81"/>
  <c r="AB39" i="81"/>
  <c r="AB70" i="81"/>
  <c r="AB45" i="81"/>
  <c r="AB50" i="81"/>
  <c r="AB42" i="81"/>
  <c r="AB34" i="81"/>
  <c r="AB63" i="81"/>
  <c r="AB24" i="81"/>
  <c r="AB11" i="81"/>
  <c r="AB10" i="81"/>
  <c r="AB62" i="81"/>
  <c r="AB76" i="81"/>
  <c r="AB73" i="81"/>
  <c r="AB19" i="81"/>
  <c r="AB6" i="81"/>
  <c r="AB33" i="81"/>
  <c r="AB13" i="81"/>
  <c r="AB12" i="81"/>
  <c r="AB20" i="81"/>
  <c r="AB7" i="81"/>
  <c r="AB22" i="81"/>
  <c r="AB18" i="81"/>
  <c r="AB21" i="81"/>
  <c r="AB8" i="81"/>
  <c r="AB9" i="81"/>
  <c r="AB67" i="81"/>
  <c r="AB16" i="81"/>
  <c r="AB41" i="81"/>
  <c r="AB49" i="81"/>
  <c r="AB15" i="81"/>
  <c r="AB47" i="81"/>
  <c r="AB66" i="81"/>
  <c r="AB64" i="81"/>
  <c r="M27" i="90"/>
  <c r="L27" i="90"/>
  <c r="Z46" i="77"/>
  <c r="Z11" i="77"/>
  <c r="Z21" i="77"/>
  <c r="Z47" i="77"/>
  <c r="Z64" i="77"/>
  <c r="Z8" i="77"/>
  <c r="Z34" i="77"/>
  <c r="AA35" i="78" s="1"/>
  <c r="Z14" i="77"/>
  <c r="Z5" i="77"/>
  <c r="AA6" i="78" s="1"/>
  <c r="Z39" i="77"/>
  <c r="Z58" i="77"/>
  <c r="AA59" i="78" s="1"/>
  <c r="Z43" i="77"/>
  <c r="Z68" i="77"/>
  <c r="Z7" i="77"/>
  <c r="AA8" i="78" s="1"/>
  <c r="Z44" i="77"/>
  <c r="Z66" i="77"/>
  <c r="Z57" i="77"/>
  <c r="AA58" i="78" s="1"/>
  <c r="Z73" i="77"/>
  <c r="Z37" i="77"/>
  <c r="Z35" i="77"/>
  <c r="Z61" i="77"/>
  <c r="Z59" i="77"/>
  <c r="AA60" i="78" s="1"/>
  <c r="Z63" i="77"/>
  <c r="AA70" i="77"/>
  <c r="Z41" i="77"/>
  <c r="Z13" i="77"/>
  <c r="Z18" i="77"/>
  <c r="Z9" i="77"/>
  <c r="Z62" i="77"/>
  <c r="Z22" i="77"/>
  <c r="Z36" i="77"/>
  <c r="Z10" i="77"/>
  <c r="Z42" i="77"/>
  <c r="Z70" i="77"/>
  <c r="Z69" i="77"/>
  <c r="AA77" i="77"/>
  <c r="H76" i="77"/>
  <c r="I76" i="77"/>
  <c r="J76" i="77"/>
  <c r="K76" i="77"/>
  <c r="L76" i="77"/>
  <c r="M76" i="77"/>
  <c r="N76" i="77"/>
  <c r="O76" i="77"/>
  <c r="P76" i="77"/>
  <c r="Q76" i="77"/>
  <c r="R76" i="77"/>
  <c r="S76" i="77"/>
  <c r="T76" i="77"/>
  <c r="U76" i="77"/>
  <c r="V76" i="77"/>
  <c r="W76" i="77"/>
  <c r="X76" i="77"/>
  <c r="Y76" i="77"/>
  <c r="Z17" i="77"/>
  <c r="AB2" i="77"/>
  <c r="AA24" i="77"/>
  <c r="AA50" i="77"/>
  <c r="AA76" i="77"/>
  <c r="Z38" i="77"/>
  <c r="Z71" i="77"/>
  <c r="Z74" i="77"/>
  <c r="H24" i="77"/>
  <c r="I24" i="77"/>
  <c r="J24" i="77"/>
  <c r="K24" i="77"/>
  <c r="L24" i="77"/>
  <c r="M24" i="77"/>
  <c r="N24" i="77"/>
  <c r="O24" i="77"/>
  <c r="P24" i="77"/>
  <c r="Q24" i="77"/>
  <c r="R24" i="77"/>
  <c r="S24" i="77"/>
  <c r="T24" i="77"/>
  <c r="U24" i="77"/>
  <c r="V24" i="77"/>
  <c r="W24" i="77"/>
  <c r="X24" i="77"/>
  <c r="Y24" i="77"/>
  <c r="Z31" i="77"/>
  <c r="AA32" i="78" s="1"/>
  <c r="Z72" i="77"/>
  <c r="AA51" i="77"/>
  <c r="H50" i="77"/>
  <c r="I50" i="77"/>
  <c r="J50" i="77"/>
  <c r="K50" i="77"/>
  <c r="L50" i="77"/>
  <c r="M50" i="77"/>
  <c r="N50" i="77"/>
  <c r="O50" i="77"/>
  <c r="P50" i="77"/>
  <c r="Q50" i="77"/>
  <c r="R50" i="77"/>
  <c r="S50" i="77"/>
  <c r="T50" i="77"/>
  <c r="U50" i="77"/>
  <c r="V50" i="77"/>
  <c r="W50" i="77"/>
  <c r="X50" i="77"/>
  <c r="Y50" i="77"/>
  <c r="Z32" i="77"/>
  <c r="AA33" i="78" s="1"/>
  <c r="Z16" i="77"/>
  <c r="Z65" i="77"/>
  <c r="Z6" i="77"/>
  <c r="AA7" i="78" s="1"/>
  <c r="Z12" i="77"/>
  <c r="Z76" i="77"/>
  <c r="Z33" i="77"/>
  <c r="AA34" i="78" s="1"/>
  <c r="Z40" i="77"/>
  <c r="Z48" i="77"/>
  <c r="Z24" i="77"/>
  <c r="Z60" i="77"/>
  <c r="AA61" i="78" s="1"/>
  <c r="Z15" i="77"/>
  <c r="Z45" i="77"/>
  <c r="Z50" i="77"/>
  <c r="Z19" i="77"/>
  <c r="Z67" i="77"/>
  <c r="Z20" i="77"/>
  <c r="M53" i="90"/>
  <c r="M81" i="90"/>
  <c r="L81" i="90"/>
  <c r="L109" i="90"/>
  <c r="L53" i="90"/>
  <c r="AC2" i="81"/>
  <c r="AC32" i="81" s="1"/>
  <c r="AA25" i="77"/>
  <c r="AC18" i="81" l="1"/>
  <c r="AC10" i="81"/>
  <c r="AC72" i="81"/>
  <c r="AC74" i="81"/>
  <c r="AC22" i="81"/>
  <c r="AC11" i="81"/>
  <c r="AC40" i="81"/>
  <c r="AC59" i="81"/>
  <c r="AC24" i="81"/>
  <c r="AC35" i="81"/>
  <c r="AC38" i="81"/>
  <c r="AC47" i="81"/>
  <c r="AC63" i="81"/>
  <c r="AC51" i="81"/>
  <c r="AC5" i="81"/>
  <c r="AC15" i="81"/>
  <c r="AC25" i="81"/>
  <c r="AC75" i="81"/>
  <c r="AC49" i="81"/>
  <c r="AC13" i="81"/>
  <c r="AC77" i="81"/>
  <c r="AC71" i="81"/>
  <c r="AC41" i="81"/>
  <c r="AC33" i="81"/>
  <c r="AC44" i="81"/>
  <c r="AC17" i="81"/>
  <c r="AC16" i="81"/>
  <c r="AC6" i="81"/>
  <c r="AC45" i="81"/>
  <c r="AC69" i="81"/>
  <c r="AC36" i="81"/>
  <c r="AC67" i="81"/>
  <c r="AC19" i="81"/>
  <c r="AC70" i="81"/>
  <c r="AC48" i="81"/>
  <c r="AC58" i="81"/>
  <c r="AC9" i="81"/>
  <c r="AC73" i="81"/>
  <c r="AC39" i="81"/>
  <c r="AC65" i="81"/>
  <c r="AC8" i="81"/>
  <c r="AC76" i="81"/>
  <c r="AC61" i="81"/>
  <c r="AC68" i="81"/>
  <c r="AC21" i="81"/>
  <c r="AC62" i="81"/>
  <c r="AC43" i="81"/>
  <c r="AC27" i="81"/>
  <c r="AC54" i="81"/>
  <c r="AC29" i="81"/>
  <c r="AC81" i="81"/>
  <c r="AC80" i="81"/>
  <c r="AC53" i="81"/>
  <c r="AC28" i="81"/>
  <c r="AC79" i="81"/>
  <c r="AC55" i="81"/>
  <c r="AC78" i="81"/>
  <c r="AC52" i="81"/>
  <c r="AC26" i="81"/>
  <c r="AC60" i="81"/>
  <c r="AC7" i="81"/>
  <c r="AC34" i="81"/>
  <c r="AC31" i="81"/>
  <c r="AC37" i="81"/>
  <c r="AC64" i="81"/>
  <c r="AC20" i="81"/>
  <c r="AC42" i="81"/>
  <c r="AC23" i="81"/>
  <c r="AC46" i="81"/>
  <c r="AC66" i="81"/>
  <c r="AC12" i="81"/>
  <c r="AC50" i="81"/>
  <c r="AC57" i="81"/>
  <c r="AC14" i="81"/>
  <c r="M28" i="90"/>
  <c r="L28" i="90"/>
  <c r="AA62" i="77"/>
  <c r="AA37" i="77"/>
  <c r="AA22" i="77"/>
  <c r="AA21" i="77"/>
  <c r="AA47" i="77"/>
  <c r="AA68" i="77"/>
  <c r="AA48" i="77"/>
  <c r="AA66" i="77"/>
  <c r="AA42" i="77"/>
  <c r="AA41" i="77"/>
  <c r="AA35" i="77"/>
  <c r="AA14" i="77"/>
  <c r="AA10" i="77"/>
  <c r="AA19" i="77"/>
  <c r="AA31" i="77"/>
  <c r="AB32" i="78" s="1"/>
  <c r="AA72" i="77"/>
  <c r="AA18" i="77"/>
  <c r="AA16" i="77"/>
  <c r="AA46" i="77"/>
  <c r="AA38" i="77"/>
  <c r="AA40" i="77"/>
  <c r="AA67" i="77"/>
  <c r="AA74" i="77"/>
  <c r="AA58" i="77"/>
  <c r="AB59" i="78" s="1"/>
  <c r="AA64" i="77"/>
  <c r="AA8" i="77"/>
  <c r="AA36" i="77"/>
  <c r="AA44" i="77"/>
  <c r="AA65" i="77"/>
  <c r="AA20" i="77"/>
  <c r="AA12" i="77"/>
  <c r="AA71" i="77"/>
  <c r="AA15" i="77"/>
  <c r="AA69" i="77"/>
  <c r="AA63" i="77"/>
  <c r="AA17" i="77"/>
  <c r="AA45" i="77"/>
  <c r="AA32" i="77"/>
  <c r="AB33" i="78" s="1"/>
  <c r="AA6" i="77"/>
  <c r="AB7" i="78" s="1"/>
  <c r="AA33" i="77"/>
  <c r="AB34" i="78" s="1"/>
  <c r="AA13" i="77"/>
  <c r="AA60" i="77"/>
  <c r="AB61" i="78" s="1"/>
  <c r="AA9" i="77"/>
  <c r="AA34" i="77"/>
  <c r="AB35" i="78" s="1"/>
  <c r="AA75" i="77"/>
  <c r="AA7" i="77"/>
  <c r="AB8" i="78" s="1"/>
  <c r="AA49" i="77"/>
  <c r="AA61" i="77"/>
  <c r="AA43" i="77"/>
  <c r="AA23" i="77"/>
  <c r="H25" i="77"/>
  <c r="I25" i="77"/>
  <c r="J25" i="77"/>
  <c r="K25" i="77"/>
  <c r="L25" i="77"/>
  <c r="M25" i="77"/>
  <c r="N25" i="77"/>
  <c r="O25" i="77"/>
  <c r="P25" i="77"/>
  <c r="Q25" i="77"/>
  <c r="R25" i="77"/>
  <c r="S25" i="77"/>
  <c r="T25" i="77"/>
  <c r="U25" i="77"/>
  <c r="V25" i="77"/>
  <c r="W25" i="77"/>
  <c r="X25" i="77"/>
  <c r="Y25" i="77"/>
  <c r="Z25" i="77"/>
  <c r="AA11" i="77"/>
  <c r="AC2" i="77"/>
  <c r="AB25" i="77"/>
  <c r="AB51" i="77"/>
  <c r="AA57" i="77"/>
  <c r="AB58" i="78" s="1"/>
  <c r="AB52" i="77"/>
  <c r="H51" i="77"/>
  <c r="I51" i="77"/>
  <c r="J51" i="77"/>
  <c r="K51" i="77"/>
  <c r="L51" i="77"/>
  <c r="M51" i="77"/>
  <c r="N51" i="77"/>
  <c r="O51" i="77"/>
  <c r="P51" i="77"/>
  <c r="Q51" i="77"/>
  <c r="R51" i="77"/>
  <c r="S51" i="77"/>
  <c r="T51" i="77"/>
  <c r="U51" i="77"/>
  <c r="V51" i="77"/>
  <c r="W51" i="77"/>
  <c r="X51" i="77"/>
  <c r="Y51" i="77"/>
  <c r="Z51" i="77"/>
  <c r="AA5" i="77"/>
  <c r="AB6" i="78" s="1"/>
  <c r="AB78" i="77"/>
  <c r="H77" i="77"/>
  <c r="I77" i="77"/>
  <c r="J77" i="77"/>
  <c r="K77" i="77"/>
  <c r="L77" i="77"/>
  <c r="M77" i="77"/>
  <c r="N77" i="77"/>
  <c r="O77" i="77"/>
  <c r="P77" i="77"/>
  <c r="Q77" i="77"/>
  <c r="R77" i="77"/>
  <c r="S77" i="77"/>
  <c r="T77" i="77"/>
  <c r="U77" i="77"/>
  <c r="V77" i="77"/>
  <c r="W77" i="77"/>
  <c r="X77" i="77"/>
  <c r="Y77" i="77"/>
  <c r="Z77" i="77"/>
  <c r="AA39" i="77"/>
  <c r="AA59" i="77"/>
  <c r="AB60" i="78" s="1"/>
  <c r="AA73" i="77"/>
  <c r="M82" i="90"/>
  <c r="M54" i="90"/>
  <c r="M110" i="90"/>
  <c r="L82" i="90"/>
  <c r="L54" i="90"/>
  <c r="L110" i="90"/>
  <c r="AD2" i="81"/>
  <c r="AB26" i="77"/>
  <c r="AD58" i="81" l="1"/>
  <c r="AD76" i="81"/>
  <c r="AD44" i="81"/>
  <c r="AD42" i="81"/>
  <c r="AD75" i="81"/>
  <c r="AD34" i="81"/>
  <c r="AD9" i="81"/>
  <c r="AD65" i="81"/>
  <c r="AD59" i="81"/>
  <c r="AD70" i="81"/>
  <c r="AD72" i="81"/>
  <c r="AD33" i="81"/>
  <c r="AD25" i="81"/>
  <c r="AD67" i="81"/>
  <c r="AD46" i="81"/>
  <c r="AD24" i="81"/>
  <c r="AD74" i="81"/>
  <c r="AD23" i="81"/>
  <c r="AD18" i="81"/>
  <c r="AD43" i="81"/>
  <c r="AD68" i="81"/>
  <c r="AD20" i="81"/>
  <c r="AD51" i="81"/>
  <c r="AD39" i="81"/>
  <c r="AD64" i="81"/>
  <c r="AD11" i="81"/>
  <c r="AD6" i="81"/>
  <c r="AD37" i="81"/>
  <c r="AD21" i="81"/>
  <c r="AD49" i="81"/>
  <c r="AD31" i="81"/>
  <c r="AD62" i="81"/>
  <c r="AD54" i="81"/>
  <c r="AD81" i="81"/>
  <c r="AD29" i="81"/>
  <c r="AD55" i="81"/>
  <c r="AD28" i="81"/>
  <c r="AD80" i="81"/>
  <c r="AD79" i="81"/>
  <c r="AD53" i="81"/>
  <c r="AD27" i="81"/>
  <c r="AD7" i="81"/>
  <c r="AD5" i="81"/>
  <c r="AD15" i="81"/>
  <c r="AD14" i="81"/>
  <c r="AD69" i="81"/>
  <c r="AD35" i="81"/>
  <c r="AD36" i="81"/>
  <c r="AD57" i="81"/>
  <c r="AD26" i="81"/>
  <c r="AD77" i="81"/>
  <c r="AD10" i="81"/>
  <c r="AD48" i="81"/>
  <c r="AD50" i="81"/>
  <c r="AD52" i="81"/>
  <c r="AD63" i="81"/>
  <c r="AD8" i="81"/>
  <c r="AD61" i="81"/>
  <c r="AD45" i="81"/>
  <c r="AD17" i="81"/>
  <c r="AD73" i="81"/>
  <c r="AD60" i="81"/>
  <c r="AD16" i="81"/>
  <c r="AD32" i="81"/>
  <c r="AD12" i="81"/>
  <c r="AD78" i="81"/>
  <c r="AD22" i="81"/>
  <c r="AD38" i="81"/>
  <c r="AD19" i="81"/>
  <c r="AD13" i="81"/>
  <c r="AD66" i="81"/>
  <c r="AD71" i="81"/>
  <c r="AD40" i="81"/>
  <c r="AD41" i="81"/>
  <c r="AD47" i="81"/>
  <c r="M29" i="90"/>
  <c r="L29" i="90"/>
  <c r="AB63" i="77"/>
  <c r="AB12" i="77"/>
  <c r="AB66" i="77"/>
  <c r="AB61" i="77"/>
  <c r="AB31" i="77"/>
  <c r="AC32" i="78" s="1"/>
  <c r="AB62" i="77"/>
  <c r="AB64" i="77"/>
  <c r="AB45" i="77"/>
  <c r="AB70" i="77"/>
  <c r="AB18" i="77"/>
  <c r="AB41" i="77"/>
  <c r="AB38" i="77"/>
  <c r="AB68" i="77"/>
  <c r="AB60" i="77"/>
  <c r="AC61" i="78" s="1"/>
  <c r="AB16" i="77"/>
  <c r="AB36" i="77"/>
  <c r="AB50" i="77"/>
  <c r="AB14" i="77"/>
  <c r="AB34" i="77"/>
  <c r="AC35" i="78" s="1"/>
  <c r="AB71" i="77"/>
  <c r="AB21" i="77"/>
  <c r="AB39" i="77"/>
  <c r="AB11" i="77"/>
  <c r="AB40" i="77"/>
  <c r="AB42" i="77"/>
  <c r="AB44" i="77"/>
  <c r="AB8" i="77"/>
  <c r="AB15" i="77"/>
  <c r="AB49" i="77"/>
  <c r="AB46" i="77"/>
  <c r="AB72" i="77"/>
  <c r="AB9" i="77"/>
  <c r="AB65" i="77"/>
  <c r="AB23" i="77"/>
  <c r="AB5" i="77"/>
  <c r="AC6" i="78" s="1"/>
  <c r="AB48" i="77"/>
  <c r="AB59" i="77"/>
  <c r="AC60" i="78" s="1"/>
  <c r="AB47" i="77"/>
  <c r="AB35" i="77"/>
  <c r="AB75" i="77"/>
  <c r="AB19" i="77"/>
  <c r="AB20" i="77"/>
  <c r="AB33" i="77"/>
  <c r="AC34" i="78" s="1"/>
  <c r="AB22" i="77"/>
  <c r="AB17" i="77"/>
  <c r="AB7" i="77"/>
  <c r="AC8" i="78" s="1"/>
  <c r="AB10" i="77"/>
  <c r="AB69" i="77"/>
  <c r="AB13" i="77"/>
  <c r="AB57" i="77"/>
  <c r="AC58" i="78" s="1"/>
  <c r="AB73" i="77"/>
  <c r="AB77" i="77"/>
  <c r="AB74" i="77"/>
  <c r="AB43" i="77"/>
  <c r="AB58" i="77"/>
  <c r="AC59" i="78" s="1"/>
  <c r="AB37" i="77"/>
  <c r="L55" i="90"/>
  <c r="AB67" i="77"/>
  <c r="AB76" i="77"/>
  <c r="L111" i="90"/>
  <c r="AC27" i="77"/>
  <c r="H26" i="77"/>
  <c r="I26" i="77"/>
  <c r="J26" i="77"/>
  <c r="K26" i="77"/>
  <c r="L26" i="77"/>
  <c r="M26" i="77"/>
  <c r="N26" i="77"/>
  <c r="O26" i="77"/>
  <c r="P26" i="77"/>
  <c r="Q26" i="77"/>
  <c r="R26" i="77"/>
  <c r="S26" i="77"/>
  <c r="T26" i="77"/>
  <c r="U26" i="77"/>
  <c r="V26" i="77"/>
  <c r="W26" i="77"/>
  <c r="X26" i="77"/>
  <c r="Y26" i="77"/>
  <c r="Z26" i="77"/>
  <c r="AA26" i="77"/>
  <c r="L83" i="90"/>
  <c r="AD2" i="77"/>
  <c r="AC26" i="77"/>
  <c r="AC52" i="77"/>
  <c r="AC78" i="77"/>
  <c r="H78" i="77"/>
  <c r="I78" i="77"/>
  <c r="J78" i="77"/>
  <c r="K78" i="77"/>
  <c r="L78" i="77"/>
  <c r="M78" i="77"/>
  <c r="N78" i="77"/>
  <c r="O78" i="77"/>
  <c r="P78" i="77"/>
  <c r="Q78" i="77"/>
  <c r="R78" i="77"/>
  <c r="S78" i="77"/>
  <c r="T78" i="77"/>
  <c r="U78" i="77"/>
  <c r="V78" i="77"/>
  <c r="W78" i="77"/>
  <c r="X78" i="77"/>
  <c r="Y78" i="77"/>
  <c r="Z78" i="77"/>
  <c r="AA78" i="77"/>
  <c r="AB24" i="77"/>
  <c r="AB32" i="77"/>
  <c r="AC33" i="78" s="1"/>
  <c r="AB6" i="77"/>
  <c r="AC7" i="78" s="1"/>
  <c r="H52" i="77"/>
  <c r="I52" i="77"/>
  <c r="J52" i="77"/>
  <c r="K52" i="77"/>
  <c r="L52" i="77"/>
  <c r="M52" i="77"/>
  <c r="N52" i="77"/>
  <c r="O52" i="77"/>
  <c r="P52" i="77"/>
  <c r="Q52" i="77"/>
  <c r="R52" i="77"/>
  <c r="S52" i="77"/>
  <c r="T52" i="77"/>
  <c r="U52" i="77"/>
  <c r="V52" i="77"/>
  <c r="W52" i="77"/>
  <c r="X52" i="77"/>
  <c r="Y52" i="77"/>
  <c r="Z52" i="77"/>
  <c r="AA52" i="77"/>
  <c r="M83" i="90"/>
  <c r="M55" i="90"/>
  <c r="M111" i="90"/>
  <c r="AE2" i="81"/>
  <c r="AE81" i="81" l="1"/>
  <c r="AE55" i="81"/>
  <c r="AE29" i="81"/>
  <c r="AE80" i="81"/>
  <c r="AE28" i="81"/>
  <c r="AE54" i="81"/>
  <c r="AE13" i="81"/>
  <c r="AE31" i="81"/>
  <c r="AE25" i="81"/>
  <c r="AE26" i="81"/>
  <c r="AE19" i="81"/>
  <c r="AE65" i="81"/>
  <c r="AE23" i="81"/>
  <c r="AE57" i="81"/>
  <c r="AE22" i="81"/>
  <c r="AE37" i="81"/>
  <c r="AE44" i="81"/>
  <c r="AE69" i="81"/>
  <c r="AE14" i="81"/>
  <c r="AE32" i="81"/>
  <c r="AE64" i="81"/>
  <c r="AE21" i="81"/>
  <c r="AE63" i="81"/>
  <c r="AE67" i="81"/>
  <c r="AE47" i="81"/>
  <c r="AE27" i="81"/>
  <c r="AE17" i="81"/>
  <c r="AE6" i="81"/>
  <c r="AE50" i="81"/>
  <c r="AE53" i="81"/>
  <c r="AE72" i="81"/>
  <c r="AE40" i="81"/>
  <c r="AE70" i="81"/>
  <c r="AE24" i="81"/>
  <c r="AE48" i="81"/>
  <c r="AE79" i="81"/>
  <c r="AE59" i="81"/>
  <c r="AE38" i="81"/>
  <c r="AE51" i="81"/>
  <c r="AE68" i="81"/>
  <c r="AE36" i="81"/>
  <c r="AE35" i="81"/>
  <c r="AE78" i="81"/>
  <c r="AE76" i="81"/>
  <c r="AE46" i="81"/>
  <c r="AE33" i="81"/>
  <c r="AE12" i="81"/>
  <c r="AE75" i="81"/>
  <c r="AE45" i="81"/>
  <c r="AE43" i="81"/>
  <c r="AE61" i="81"/>
  <c r="AE15" i="81"/>
  <c r="AE16" i="81"/>
  <c r="AE49" i="81"/>
  <c r="AE8" i="81"/>
  <c r="AE5" i="81"/>
  <c r="AE34" i="81"/>
  <c r="AE60" i="81"/>
  <c r="AE18" i="81"/>
  <c r="AE7" i="81"/>
  <c r="AE73" i="81"/>
  <c r="AE20" i="81"/>
  <c r="AE52" i="81"/>
  <c r="AE58" i="81"/>
  <c r="AE41" i="81"/>
  <c r="AE71" i="81"/>
  <c r="AE74" i="81"/>
  <c r="AE42" i="81"/>
  <c r="AE10" i="81"/>
  <c r="AE39" i="81"/>
  <c r="AE66" i="81"/>
  <c r="AE11" i="81"/>
  <c r="AE9" i="81"/>
  <c r="AE77" i="81"/>
  <c r="AE62" i="81"/>
  <c r="L30" i="90"/>
  <c r="M30" i="90"/>
  <c r="AC31" i="77"/>
  <c r="AD32" i="78" s="1"/>
  <c r="AC63" i="77"/>
  <c r="AC48" i="77"/>
  <c r="AC12" i="77"/>
  <c r="AC65" i="77"/>
  <c r="AC70" i="77"/>
  <c r="AC69" i="77"/>
  <c r="AC14" i="77"/>
  <c r="AC37" i="77"/>
  <c r="AC15" i="77"/>
  <c r="AC44" i="77"/>
  <c r="AC49" i="77"/>
  <c r="AC8" i="77"/>
  <c r="AC74" i="77"/>
  <c r="AC72" i="77"/>
  <c r="AC39" i="77"/>
  <c r="AC60" i="77"/>
  <c r="AD61" i="78" s="1"/>
  <c r="AC47" i="77"/>
  <c r="AC45" i="77"/>
  <c r="AC43" i="77"/>
  <c r="AC24" i="77"/>
  <c r="AC58" i="77"/>
  <c r="AD59" i="78" s="1"/>
  <c r="AC42" i="77"/>
  <c r="AC32" i="77"/>
  <c r="AD33" i="78" s="1"/>
  <c r="AC6" i="77"/>
  <c r="AD7" i="78" s="1"/>
  <c r="AC68" i="77"/>
  <c r="AC61" i="77"/>
  <c r="AC5" i="77"/>
  <c r="AD6" i="78" s="1"/>
  <c r="AC9" i="77"/>
  <c r="AC23" i="77"/>
  <c r="AC40" i="77"/>
  <c r="AC50" i="77"/>
  <c r="AC16" i="77"/>
  <c r="AC41" i="77"/>
  <c r="AC67" i="77"/>
  <c r="AC51" i="77"/>
  <c r="AC57" i="77"/>
  <c r="AD58" i="78" s="1"/>
  <c r="AC76" i="77"/>
  <c r="AC11" i="77"/>
  <c r="AC10" i="77"/>
  <c r="AC7" i="77"/>
  <c r="AD8" i="78" s="1"/>
  <c r="AC64" i="77"/>
  <c r="AC22" i="77"/>
  <c r="AC25" i="77"/>
  <c r="AC75" i="77"/>
  <c r="AC21" i="77"/>
  <c r="AC38" i="77"/>
  <c r="AC19" i="77"/>
  <c r="AC13" i="77"/>
  <c r="AC66" i="77"/>
  <c r="AC35" i="77"/>
  <c r="AD71" i="77"/>
  <c r="AC33" i="77"/>
  <c r="AD34" i="78" s="1"/>
  <c r="AC73" i="77"/>
  <c r="AC71" i="77"/>
  <c r="AC36" i="77"/>
  <c r="AC62" i="77"/>
  <c r="AC17" i="77"/>
  <c r="AE2" i="77"/>
  <c r="AD27" i="77"/>
  <c r="AD53" i="77"/>
  <c r="AD79" i="77"/>
  <c r="AC18" i="77"/>
  <c r="AD54" i="77"/>
  <c r="H53" i="77"/>
  <c r="I53" i="77"/>
  <c r="J53" i="77"/>
  <c r="K53" i="77"/>
  <c r="L53" i="77"/>
  <c r="M53" i="77"/>
  <c r="N53" i="77"/>
  <c r="O53" i="77"/>
  <c r="P53" i="77"/>
  <c r="Q53" i="77"/>
  <c r="R53" i="77"/>
  <c r="S53" i="77"/>
  <c r="T53" i="77"/>
  <c r="U53" i="77"/>
  <c r="V53" i="77"/>
  <c r="W53" i="77"/>
  <c r="X53" i="77"/>
  <c r="Y53" i="77"/>
  <c r="Z53" i="77"/>
  <c r="AA53" i="77"/>
  <c r="AB53" i="77"/>
  <c r="AC59" i="77"/>
  <c r="AD60" i="78" s="1"/>
  <c r="AC46" i="77"/>
  <c r="AD80" i="77"/>
  <c r="H79" i="77"/>
  <c r="I79" i="77"/>
  <c r="J79" i="77"/>
  <c r="K79" i="77"/>
  <c r="L79" i="77"/>
  <c r="M79" i="77"/>
  <c r="N79" i="77"/>
  <c r="O79" i="77"/>
  <c r="P79" i="77"/>
  <c r="Q79" i="77"/>
  <c r="R79" i="77"/>
  <c r="S79" i="77"/>
  <c r="T79" i="77"/>
  <c r="U79" i="77"/>
  <c r="V79" i="77"/>
  <c r="W79" i="77"/>
  <c r="X79" i="77"/>
  <c r="Y79" i="77"/>
  <c r="Z79" i="77"/>
  <c r="AA79" i="77"/>
  <c r="AB79" i="77"/>
  <c r="AD28" i="77"/>
  <c r="H27" i="77"/>
  <c r="I27" i="77"/>
  <c r="J27" i="77"/>
  <c r="K27" i="77"/>
  <c r="L27" i="77"/>
  <c r="M27" i="77"/>
  <c r="N27" i="77"/>
  <c r="O27" i="77"/>
  <c r="P27" i="77"/>
  <c r="Q27" i="77"/>
  <c r="R27" i="77"/>
  <c r="S27" i="77"/>
  <c r="T27" i="77"/>
  <c r="U27" i="77"/>
  <c r="V27" i="77"/>
  <c r="W27" i="77"/>
  <c r="X27" i="77"/>
  <c r="Y27" i="77"/>
  <c r="Z27" i="77"/>
  <c r="AA27" i="77"/>
  <c r="AB27" i="77"/>
  <c r="AC34" i="77"/>
  <c r="AD35" i="78" s="1"/>
  <c r="AC77" i="77"/>
  <c r="AC20" i="77"/>
  <c r="AC53" i="77"/>
  <c r="AC79" i="77"/>
  <c r="L84" i="90"/>
  <c r="L56" i="90"/>
  <c r="L112" i="90"/>
  <c r="M112" i="90"/>
  <c r="M84" i="90"/>
  <c r="M56" i="90"/>
  <c r="AF2" i="81"/>
  <c r="AF19" i="81" l="1"/>
  <c r="AF39" i="81"/>
  <c r="AF10" i="81"/>
  <c r="AF42" i="81"/>
  <c r="AF5" i="81"/>
  <c r="AF74" i="81"/>
  <c r="AF8" i="81"/>
  <c r="AF49" i="81"/>
  <c r="AF35" i="81"/>
  <c r="AF16" i="81"/>
  <c r="AF36" i="81"/>
  <c r="AF68" i="81"/>
  <c r="AF6" i="81"/>
  <c r="AF51" i="81"/>
  <c r="AF17" i="81"/>
  <c r="AF27" i="81"/>
  <c r="AF57" i="81"/>
  <c r="AF47" i="81"/>
  <c r="AF23" i="81"/>
  <c r="AF65" i="81"/>
  <c r="AF38" i="81"/>
  <c r="AF59" i="81"/>
  <c r="AF25" i="81"/>
  <c r="AF48" i="81"/>
  <c r="AF13" i="81"/>
  <c r="AF20" i="81"/>
  <c r="AF24" i="81"/>
  <c r="AF54" i="81"/>
  <c r="AF12" i="81"/>
  <c r="AF77" i="81"/>
  <c r="AF69" i="81"/>
  <c r="AF9" i="81"/>
  <c r="AF18" i="81"/>
  <c r="AF46" i="81"/>
  <c r="AF72" i="81"/>
  <c r="AF44" i="81"/>
  <c r="AF81" i="81"/>
  <c r="AF55" i="81"/>
  <c r="AF29" i="81"/>
  <c r="AF71" i="81"/>
  <c r="AF15" i="81"/>
  <c r="AF67" i="81"/>
  <c r="AF26" i="81"/>
  <c r="AF41" i="81"/>
  <c r="AF61" i="81"/>
  <c r="AF63" i="81"/>
  <c r="AF58" i="81"/>
  <c r="AF43" i="81"/>
  <c r="AF79" i="81"/>
  <c r="AF21" i="81"/>
  <c r="AF31" i="81"/>
  <c r="AF52" i="81"/>
  <c r="AF45" i="81"/>
  <c r="AF64" i="81"/>
  <c r="AF75" i="81"/>
  <c r="AF32" i="81"/>
  <c r="AF62" i="81"/>
  <c r="AF73" i="81"/>
  <c r="AF70" i="81"/>
  <c r="AF14" i="81"/>
  <c r="AF28" i="81"/>
  <c r="AF7" i="81"/>
  <c r="AF33" i="81"/>
  <c r="AF40" i="81"/>
  <c r="AF80" i="81"/>
  <c r="AF11" i="81"/>
  <c r="AF60" i="81"/>
  <c r="AF76" i="81"/>
  <c r="AF53" i="81"/>
  <c r="AF37" i="81"/>
  <c r="AF66" i="81"/>
  <c r="AF34" i="81"/>
  <c r="AF78" i="81"/>
  <c r="AF50" i="81"/>
  <c r="AF22" i="81"/>
  <c r="M31" i="90"/>
  <c r="L31" i="90"/>
  <c r="AD59" i="77"/>
  <c r="AE60" i="78" s="1"/>
  <c r="AD57" i="77"/>
  <c r="AE58" i="78" s="1"/>
  <c r="AD67" i="77"/>
  <c r="AD11" i="77"/>
  <c r="AD47" i="77"/>
  <c r="AD42" i="77"/>
  <c r="AD36" i="77"/>
  <c r="AD34" i="77"/>
  <c r="AE35" i="78" s="1"/>
  <c r="AD18" i="77"/>
  <c r="AD74" i="77"/>
  <c r="AD24" i="77"/>
  <c r="AD17" i="77"/>
  <c r="AD70" i="77"/>
  <c r="AD23" i="77"/>
  <c r="AD62" i="77"/>
  <c r="AD22" i="77"/>
  <c r="AD12" i="77"/>
  <c r="AD20" i="77"/>
  <c r="AD15" i="77"/>
  <c r="AD8" i="77"/>
  <c r="AD66" i="77"/>
  <c r="AD61" i="77"/>
  <c r="AD19" i="77"/>
  <c r="AD75" i="77"/>
  <c r="AD73" i="77"/>
  <c r="AD45" i="77"/>
  <c r="AD14" i="77"/>
  <c r="AD31" i="77"/>
  <c r="AE32" i="78" s="1"/>
  <c r="AD33" i="77"/>
  <c r="AE34" i="78" s="1"/>
  <c r="AD60" i="77"/>
  <c r="AE61" i="78" s="1"/>
  <c r="AD35" i="77"/>
  <c r="AD39" i="77"/>
  <c r="AD46" i="77"/>
  <c r="AD37" i="77"/>
  <c r="AD49" i="77"/>
  <c r="AE45" i="77"/>
  <c r="L114" i="90"/>
  <c r="AE19" i="77"/>
  <c r="AD26" i="77"/>
  <c r="AD65" i="77"/>
  <c r="AD5" i="77"/>
  <c r="AE6" i="78" s="1"/>
  <c r="AD25" i="77"/>
  <c r="AD78" i="77"/>
  <c r="AD64" i="77"/>
  <c r="AD58" i="77"/>
  <c r="AE59" i="78" s="1"/>
  <c r="AD76" i="77"/>
  <c r="AD6" i="77"/>
  <c r="AE7" i="78" s="1"/>
  <c r="AD40" i="77"/>
  <c r="AD32" i="77"/>
  <c r="AE33" i="78" s="1"/>
  <c r="AD13" i="77"/>
  <c r="AD77" i="77"/>
  <c r="AD48" i="77"/>
  <c r="AD7" i="77"/>
  <c r="AE8" i="78" s="1"/>
  <c r="AD51" i="77"/>
  <c r="AD41" i="77"/>
  <c r="AD72" i="77"/>
  <c r="AE29" i="77"/>
  <c r="H28" i="77"/>
  <c r="I28" i="77"/>
  <c r="J28" i="77"/>
  <c r="K28" i="77"/>
  <c r="L28" i="77"/>
  <c r="M28" i="77"/>
  <c r="N28" i="77"/>
  <c r="O28" i="77"/>
  <c r="P28" i="77"/>
  <c r="Q28" i="77"/>
  <c r="R28" i="77"/>
  <c r="S28" i="77"/>
  <c r="T28" i="77"/>
  <c r="U28" i="77"/>
  <c r="V28" i="77"/>
  <c r="W28" i="77"/>
  <c r="X28" i="77"/>
  <c r="Y28" i="77"/>
  <c r="Z28" i="77"/>
  <c r="AA28" i="77"/>
  <c r="AB28" i="77"/>
  <c r="AC28" i="77"/>
  <c r="AD9" i="77"/>
  <c r="AD68" i="77"/>
  <c r="AD69" i="77"/>
  <c r="AD52" i="77"/>
  <c r="AD10" i="77"/>
  <c r="AD16" i="77"/>
  <c r="AE81" i="77"/>
  <c r="H80" i="77"/>
  <c r="I80" i="77"/>
  <c r="J80" i="77"/>
  <c r="K80" i="77"/>
  <c r="L80" i="77"/>
  <c r="M80" i="77"/>
  <c r="N80" i="77"/>
  <c r="O80" i="77"/>
  <c r="P80" i="77"/>
  <c r="Q80" i="77"/>
  <c r="R80" i="77"/>
  <c r="S80" i="77"/>
  <c r="T80" i="77"/>
  <c r="U80" i="77"/>
  <c r="V80" i="77"/>
  <c r="W80" i="77"/>
  <c r="X80" i="77"/>
  <c r="Y80" i="77"/>
  <c r="Z80" i="77"/>
  <c r="AA80" i="77"/>
  <c r="AB80" i="77"/>
  <c r="AC80" i="77"/>
  <c r="H54" i="77"/>
  <c r="I54" i="77"/>
  <c r="J54" i="77"/>
  <c r="K54" i="77"/>
  <c r="L54" i="77"/>
  <c r="M54" i="77"/>
  <c r="N54" i="77"/>
  <c r="O54" i="77"/>
  <c r="P54" i="77"/>
  <c r="Q54" i="77"/>
  <c r="R54" i="77"/>
  <c r="S54" i="77"/>
  <c r="T54" i="77"/>
  <c r="U54" i="77"/>
  <c r="V54" i="77"/>
  <c r="W54" i="77"/>
  <c r="X54" i="77"/>
  <c r="Y54" i="77"/>
  <c r="Z54" i="77"/>
  <c r="AA54" i="77"/>
  <c r="AB54" i="77"/>
  <c r="AC54" i="77"/>
  <c r="AD43" i="77"/>
  <c r="AD63" i="77"/>
  <c r="AD21" i="77"/>
  <c r="AF2" i="77"/>
  <c r="AE54" i="77"/>
  <c r="AE28" i="77"/>
  <c r="AE80" i="77"/>
  <c r="AD44" i="77"/>
  <c r="AD38" i="77"/>
  <c r="AD50" i="77"/>
  <c r="M86" i="90"/>
  <c r="L85" i="90"/>
  <c r="L113" i="90"/>
  <c r="L57" i="90"/>
  <c r="M85" i="90"/>
  <c r="M57" i="90"/>
  <c r="M113" i="90"/>
  <c r="M32" i="90" l="1"/>
  <c r="L32" i="90"/>
  <c r="AE78" i="77"/>
  <c r="AE70" i="77"/>
  <c r="AE39" i="77"/>
  <c r="AE13" i="77"/>
  <c r="AE15" i="77"/>
  <c r="AE73" i="77"/>
  <c r="AE43" i="77"/>
  <c r="AE33" i="77"/>
  <c r="AF34" i="78" s="1"/>
  <c r="AE8" i="77"/>
  <c r="AE68" i="77"/>
  <c r="AE66" i="77"/>
  <c r="AE23" i="77"/>
  <c r="AE12" i="77"/>
  <c r="AE77" i="77"/>
  <c r="AE25" i="77"/>
  <c r="AE49" i="77"/>
  <c r="AE50" i="77"/>
  <c r="AE11" i="77"/>
  <c r="AE69" i="77"/>
  <c r="AE24" i="77"/>
  <c r="AE74" i="77"/>
  <c r="AE32" i="77"/>
  <c r="AF33" i="78" s="1"/>
  <c r="AE37" i="77"/>
  <c r="AE14" i="77"/>
  <c r="AE40" i="77"/>
  <c r="AE42" i="77"/>
  <c r="AE6" i="77"/>
  <c r="AF7" i="78" s="1"/>
  <c r="AE76" i="77"/>
  <c r="AE46" i="77"/>
  <c r="AE20" i="77"/>
  <c r="AE75" i="77"/>
  <c r="AE17" i="77"/>
  <c r="AE59" i="77"/>
  <c r="AF60" i="78" s="1"/>
  <c r="AE64" i="77"/>
  <c r="AE58" i="77"/>
  <c r="AF59" i="78" s="1"/>
  <c r="AE72" i="77"/>
  <c r="AE18" i="77"/>
  <c r="AE44" i="77"/>
  <c r="AE57" i="77"/>
  <c r="AF58" i="78" s="1"/>
  <c r="AE26" i="77"/>
  <c r="AE35" i="77"/>
  <c r="AE7" i="77"/>
  <c r="AF8" i="78" s="1"/>
  <c r="AE61" i="77"/>
  <c r="AE51" i="77"/>
  <c r="AE60" i="77"/>
  <c r="AF61" i="78" s="1"/>
  <c r="AE21" i="77"/>
  <c r="AE52" i="77"/>
  <c r="AE9" i="77"/>
  <c r="AE10" i="77"/>
  <c r="AE34" i="77"/>
  <c r="AF35" i="78" s="1"/>
  <c r="AE5" i="77"/>
  <c r="AF6" i="78" s="1"/>
  <c r="AE38" i="77"/>
  <c r="AE31" i="77"/>
  <c r="AF32" i="78" s="1"/>
  <c r="AE41" i="77"/>
  <c r="AE36" i="77"/>
  <c r="AE67" i="77"/>
  <c r="AE71" i="77"/>
  <c r="AE48" i="77"/>
  <c r="AE65" i="77"/>
  <c r="AE62" i="77"/>
  <c r="AE63" i="77"/>
  <c r="AE22" i="77"/>
  <c r="L86" i="90"/>
  <c r="L58" i="90"/>
  <c r="AE16" i="77"/>
  <c r="L59" i="90"/>
  <c r="AE47" i="77"/>
  <c r="H55" i="77"/>
  <c r="I55" i="77"/>
  <c r="J55" i="77"/>
  <c r="K55" i="77"/>
  <c r="L55" i="77"/>
  <c r="M55" i="77"/>
  <c r="N55" i="77"/>
  <c r="O55" i="77"/>
  <c r="P55" i="77"/>
  <c r="Q55" i="77"/>
  <c r="R55" i="77"/>
  <c r="S55" i="77"/>
  <c r="T55" i="77"/>
  <c r="U55" i="77"/>
  <c r="V55" i="77"/>
  <c r="W55" i="77"/>
  <c r="X55" i="77"/>
  <c r="Y55" i="77"/>
  <c r="Z55" i="77"/>
  <c r="AA55" i="77"/>
  <c r="AB55" i="77"/>
  <c r="AC55" i="77"/>
  <c r="AD55" i="77"/>
  <c r="H29" i="77"/>
  <c r="I29" i="77"/>
  <c r="J29" i="77"/>
  <c r="K29" i="77"/>
  <c r="L29" i="77"/>
  <c r="M29" i="77"/>
  <c r="N29" i="77"/>
  <c r="O29" i="77"/>
  <c r="P29" i="77"/>
  <c r="Q29" i="77"/>
  <c r="R29" i="77"/>
  <c r="S29" i="77"/>
  <c r="T29" i="77"/>
  <c r="U29" i="77"/>
  <c r="V29" i="77"/>
  <c r="W29" i="77"/>
  <c r="X29" i="77"/>
  <c r="Y29" i="77"/>
  <c r="Z29" i="77"/>
  <c r="AA29" i="77"/>
  <c r="AB29" i="77"/>
  <c r="AC29" i="77"/>
  <c r="AD29" i="77"/>
  <c r="H81" i="77"/>
  <c r="I81" i="77"/>
  <c r="J81" i="77"/>
  <c r="K81" i="77"/>
  <c r="L81" i="77"/>
  <c r="M81" i="77"/>
  <c r="N81" i="77"/>
  <c r="O81" i="77"/>
  <c r="P81" i="77"/>
  <c r="Q81" i="77"/>
  <c r="R81" i="77"/>
  <c r="S81" i="77"/>
  <c r="T81" i="77"/>
  <c r="U81" i="77"/>
  <c r="V81" i="77"/>
  <c r="W81" i="77"/>
  <c r="X81" i="77"/>
  <c r="Y81" i="77"/>
  <c r="Z81" i="77"/>
  <c r="AA81" i="77"/>
  <c r="AB81" i="77"/>
  <c r="AC81" i="77"/>
  <c r="AD81" i="77"/>
  <c r="AE79" i="77"/>
  <c r="AE55" i="77"/>
  <c r="AF29" i="77"/>
  <c r="AF55" i="77"/>
  <c r="AF81" i="77"/>
  <c r="AE27" i="77"/>
  <c r="AE53" i="77"/>
  <c r="M114" i="90"/>
  <c r="M58" i="90"/>
  <c r="L33" i="90" l="1"/>
  <c r="M33" i="90"/>
  <c r="AF80" i="77"/>
  <c r="AF39" i="77"/>
  <c r="AF45" i="77"/>
  <c r="AF62" i="77"/>
  <c r="AF54" i="77"/>
  <c r="AF5" i="77"/>
  <c r="AG6" i="78" s="1"/>
  <c r="AF60" i="77"/>
  <c r="AG61" i="78" s="1"/>
  <c r="AF73" i="77"/>
  <c r="AF65" i="77"/>
  <c r="AF59" i="77"/>
  <c r="AG60" i="78" s="1"/>
  <c r="AF10" i="77"/>
  <c r="AF21" i="77"/>
  <c r="AF11" i="77"/>
  <c r="AF78" i="77"/>
  <c r="AF47" i="77"/>
  <c r="AF35" i="77"/>
  <c r="AF26" i="77"/>
  <c r="AF48" i="77"/>
  <c r="AF19" i="77"/>
  <c r="AF33" i="77"/>
  <c r="AG34" i="78" s="1"/>
  <c r="AF31" i="77"/>
  <c r="AG32" i="78" s="1"/>
  <c r="AF15" i="77"/>
  <c r="AF28" i="77"/>
  <c r="AF52" i="77"/>
  <c r="AF46" i="77"/>
  <c r="AF9" i="77"/>
  <c r="AF7" i="77"/>
  <c r="AG8" i="78" s="1"/>
  <c r="AF22" i="77"/>
  <c r="AF68" i="77"/>
  <c r="AF61" i="77"/>
  <c r="AF57" i="77"/>
  <c r="AG58" i="78" s="1"/>
  <c r="AF58" i="77"/>
  <c r="AG59" i="78" s="1"/>
  <c r="AF71" i="77"/>
  <c r="AF77" i="77"/>
  <c r="AF27" i="77"/>
  <c r="AF20" i="77"/>
  <c r="AF66" i="77"/>
  <c r="AF38" i="77"/>
  <c r="AF40" i="77"/>
  <c r="AF14" i="77"/>
  <c r="AF51" i="77"/>
  <c r="AF12" i="77"/>
  <c r="AF64" i="77"/>
  <c r="AF76" i="77"/>
  <c r="AF43" i="77"/>
  <c r="AF67" i="77"/>
  <c r="AF6" i="77"/>
  <c r="AG7" i="78" s="1"/>
  <c r="AF49" i="77"/>
  <c r="AF41" i="77"/>
  <c r="AF50" i="77"/>
  <c r="AF72" i="77"/>
  <c r="AF24" i="77"/>
  <c r="AF25" i="77"/>
  <c r="AF44" i="77"/>
  <c r="AF18" i="77"/>
  <c r="AF16" i="77"/>
  <c r="AF17" i="77"/>
  <c r="AF23" i="77"/>
  <c r="AF69" i="77"/>
  <c r="AF70" i="77"/>
  <c r="AF36" i="77"/>
  <c r="AF63" i="77"/>
  <c r="AF8" i="77"/>
  <c r="AF34" i="77"/>
  <c r="AG35" i="78" s="1"/>
  <c r="AF42" i="77"/>
  <c r="AF75" i="77"/>
  <c r="AF74" i="77"/>
  <c r="AF32" i="77"/>
  <c r="AG33" i="78" s="1"/>
  <c r="AF79" i="77"/>
  <c r="AF53" i="77"/>
  <c r="AF13" i="77"/>
  <c r="AF37" i="77"/>
  <c r="L115" i="90"/>
  <c r="L87" i="90"/>
  <c r="M87" i="90"/>
  <c r="M59" i="90"/>
  <c r="M115" i="90"/>
  <c r="L89" i="90" l="1"/>
  <c r="M89" i="90"/>
  <c r="M116" i="90"/>
  <c r="M88" i="90"/>
  <c r="M60" i="90"/>
  <c r="L116" i="90"/>
  <c r="L88" i="90"/>
  <c r="L60" i="90"/>
  <c r="L117" i="90" l="1"/>
  <c r="L61" i="90"/>
  <c r="M61" i="90"/>
  <c r="M117" i="90"/>
  <c r="H60" i="73"/>
  <c r="H61" i="73" s="1"/>
  <c r="H62" i="73" s="1"/>
  <c r="H34" i="73"/>
  <c r="H35" i="73" s="1"/>
  <c r="H36" i="73" s="1"/>
  <c r="H8" i="73"/>
  <c r="K4" i="73"/>
  <c r="G252" i="69"/>
  <c r="K252" i="69" s="1"/>
  <c r="L252" i="69" s="1"/>
  <c r="M252" i="69" s="1"/>
  <c r="N252" i="69" s="1"/>
  <c r="O252" i="69" s="1"/>
  <c r="P252" i="69" s="1"/>
  <c r="Q252" i="69" s="1"/>
  <c r="R252" i="69" s="1"/>
  <c r="S252" i="69" s="1"/>
  <c r="T252" i="69" s="1"/>
  <c r="U252" i="69" s="1"/>
  <c r="V252" i="69" s="1"/>
  <c r="W252" i="69" s="1"/>
  <c r="X252" i="69" s="1"/>
  <c r="Y252" i="69" s="1"/>
  <c r="Z252" i="69" s="1"/>
  <c r="AA252" i="69" s="1"/>
  <c r="AB252" i="69" s="1"/>
  <c r="AC252" i="69" s="1"/>
  <c r="AD252" i="69" s="1"/>
  <c r="AE252" i="69" s="1"/>
  <c r="G251" i="69"/>
  <c r="K251" i="69" s="1"/>
  <c r="L251" i="69" s="1"/>
  <c r="M251" i="69" s="1"/>
  <c r="N251" i="69" s="1"/>
  <c r="O251" i="69" s="1"/>
  <c r="P251" i="69" s="1"/>
  <c r="Q251" i="69" s="1"/>
  <c r="R251" i="69" s="1"/>
  <c r="S251" i="69" s="1"/>
  <c r="T251" i="69" s="1"/>
  <c r="U251" i="69" s="1"/>
  <c r="V251" i="69" s="1"/>
  <c r="W251" i="69" s="1"/>
  <c r="X251" i="69" s="1"/>
  <c r="Y251" i="69" s="1"/>
  <c r="Z251" i="69" s="1"/>
  <c r="AA251" i="69" s="1"/>
  <c r="AB251" i="69" s="1"/>
  <c r="AC251" i="69" s="1"/>
  <c r="AD251" i="69" s="1"/>
  <c r="G250" i="69"/>
  <c r="K250" i="69" s="1"/>
  <c r="L250" i="69" s="1"/>
  <c r="M250" i="69" s="1"/>
  <c r="N250" i="69" s="1"/>
  <c r="O250" i="69" s="1"/>
  <c r="P250" i="69" s="1"/>
  <c r="Q250" i="69" s="1"/>
  <c r="R250" i="69" s="1"/>
  <c r="S250" i="69" s="1"/>
  <c r="T250" i="69" s="1"/>
  <c r="U250" i="69" s="1"/>
  <c r="V250" i="69" s="1"/>
  <c r="W250" i="69" s="1"/>
  <c r="X250" i="69" s="1"/>
  <c r="Y250" i="69" s="1"/>
  <c r="Z250" i="69" s="1"/>
  <c r="AA250" i="69" s="1"/>
  <c r="AB250" i="69" s="1"/>
  <c r="AC250" i="69" s="1"/>
  <c r="G249" i="69"/>
  <c r="K249" i="69" s="1"/>
  <c r="L249" i="69" s="1"/>
  <c r="M249" i="69" s="1"/>
  <c r="N249" i="69" s="1"/>
  <c r="O249" i="69" s="1"/>
  <c r="P249" i="69" s="1"/>
  <c r="Q249" i="69" s="1"/>
  <c r="R249" i="69" s="1"/>
  <c r="S249" i="69" s="1"/>
  <c r="T249" i="69" s="1"/>
  <c r="U249" i="69" s="1"/>
  <c r="V249" i="69" s="1"/>
  <c r="W249" i="69" s="1"/>
  <c r="X249" i="69" s="1"/>
  <c r="Y249" i="69" s="1"/>
  <c r="Z249" i="69" s="1"/>
  <c r="AA249" i="69" s="1"/>
  <c r="AB249" i="69" s="1"/>
  <c r="G248" i="69"/>
  <c r="K248" i="69" s="1"/>
  <c r="L248" i="69" s="1"/>
  <c r="M248" i="69" s="1"/>
  <c r="N248" i="69" s="1"/>
  <c r="O248" i="69" s="1"/>
  <c r="P248" i="69" s="1"/>
  <c r="Q248" i="69" s="1"/>
  <c r="R248" i="69" s="1"/>
  <c r="S248" i="69" s="1"/>
  <c r="T248" i="69" s="1"/>
  <c r="U248" i="69" s="1"/>
  <c r="V248" i="69" s="1"/>
  <c r="W248" i="69" s="1"/>
  <c r="X248" i="69" s="1"/>
  <c r="Y248" i="69" s="1"/>
  <c r="Z248" i="69" s="1"/>
  <c r="AA248" i="69" s="1"/>
  <c r="G247" i="69"/>
  <c r="K247" i="69" s="1"/>
  <c r="L247" i="69" s="1"/>
  <c r="M247" i="69" s="1"/>
  <c r="N247" i="69" s="1"/>
  <c r="O247" i="69" s="1"/>
  <c r="P247" i="69" s="1"/>
  <c r="Q247" i="69" s="1"/>
  <c r="R247" i="69" s="1"/>
  <c r="S247" i="69" s="1"/>
  <c r="T247" i="69" s="1"/>
  <c r="U247" i="69" s="1"/>
  <c r="V247" i="69" s="1"/>
  <c r="W247" i="69" s="1"/>
  <c r="X247" i="69" s="1"/>
  <c r="Y247" i="69" s="1"/>
  <c r="Z247" i="69" s="1"/>
  <c r="G246" i="69"/>
  <c r="K246" i="69" s="1"/>
  <c r="L246" i="69" s="1"/>
  <c r="M246" i="69" s="1"/>
  <c r="N246" i="69" s="1"/>
  <c r="O246" i="69" s="1"/>
  <c r="P246" i="69" s="1"/>
  <c r="Q246" i="69" s="1"/>
  <c r="R246" i="69" s="1"/>
  <c r="S246" i="69" s="1"/>
  <c r="T246" i="69" s="1"/>
  <c r="U246" i="69" s="1"/>
  <c r="V246" i="69" s="1"/>
  <c r="W246" i="69" s="1"/>
  <c r="X246" i="69" s="1"/>
  <c r="Y246" i="69" s="1"/>
  <c r="G245" i="69"/>
  <c r="K245" i="69" s="1"/>
  <c r="L245" i="69" s="1"/>
  <c r="M245" i="69" s="1"/>
  <c r="N245" i="69" s="1"/>
  <c r="O245" i="69" s="1"/>
  <c r="P245" i="69" s="1"/>
  <c r="Q245" i="69" s="1"/>
  <c r="R245" i="69" s="1"/>
  <c r="S245" i="69" s="1"/>
  <c r="T245" i="69" s="1"/>
  <c r="U245" i="69" s="1"/>
  <c r="V245" i="69" s="1"/>
  <c r="W245" i="69" s="1"/>
  <c r="X245" i="69" s="1"/>
  <c r="G244" i="69"/>
  <c r="K244" i="69" s="1"/>
  <c r="L244" i="69" s="1"/>
  <c r="M244" i="69" s="1"/>
  <c r="N244" i="69" s="1"/>
  <c r="O244" i="69" s="1"/>
  <c r="P244" i="69" s="1"/>
  <c r="Q244" i="69" s="1"/>
  <c r="R244" i="69" s="1"/>
  <c r="S244" i="69" s="1"/>
  <c r="T244" i="69" s="1"/>
  <c r="U244" i="69" s="1"/>
  <c r="V244" i="69" s="1"/>
  <c r="W244" i="69" s="1"/>
  <c r="G243" i="69"/>
  <c r="K243" i="69" s="1"/>
  <c r="L243" i="69" s="1"/>
  <c r="M243" i="69" s="1"/>
  <c r="N243" i="69" s="1"/>
  <c r="O243" i="69" s="1"/>
  <c r="P243" i="69" s="1"/>
  <c r="Q243" i="69" s="1"/>
  <c r="R243" i="69" s="1"/>
  <c r="S243" i="69" s="1"/>
  <c r="T243" i="69" s="1"/>
  <c r="U243" i="69" s="1"/>
  <c r="V243" i="69" s="1"/>
  <c r="G242" i="69"/>
  <c r="K242" i="69" s="1"/>
  <c r="L242" i="69" s="1"/>
  <c r="M242" i="69" s="1"/>
  <c r="N242" i="69" s="1"/>
  <c r="O242" i="69" s="1"/>
  <c r="P242" i="69" s="1"/>
  <c r="Q242" i="69" s="1"/>
  <c r="R242" i="69" s="1"/>
  <c r="S242" i="69" s="1"/>
  <c r="T242" i="69" s="1"/>
  <c r="U242" i="69" s="1"/>
  <c r="G241" i="69"/>
  <c r="K241" i="69" s="1"/>
  <c r="L241" i="69" s="1"/>
  <c r="M241" i="69" s="1"/>
  <c r="N241" i="69" s="1"/>
  <c r="O241" i="69" s="1"/>
  <c r="P241" i="69" s="1"/>
  <c r="Q241" i="69" s="1"/>
  <c r="R241" i="69" s="1"/>
  <c r="S241" i="69" s="1"/>
  <c r="T241" i="69" s="1"/>
  <c r="G240" i="69"/>
  <c r="K240" i="69" s="1"/>
  <c r="L240" i="69" s="1"/>
  <c r="M240" i="69" s="1"/>
  <c r="N240" i="69" s="1"/>
  <c r="O240" i="69" s="1"/>
  <c r="P240" i="69" s="1"/>
  <c r="Q240" i="69" s="1"/>
  <c r="R240" i="69" s="1"/>
  <c r="S240" i="69" s="1"/>
  <c r="G239" i="69"/>
  <c r="K239" i="69" s="1"/>
  <c r="L239" i="69" s="1"/>
  <c r="M239" i="69" s="1"/>
  <c r="N239" i="69" s="1"/>
  <c r="O239" i="69" s="1"/>
  <c r="P239" i="69" s="1"/>
  <c r="Q239" i="69" s="1"/>
  <c r="R239" i="69" s="1"/>
  <c r="G238" i="69"/>
  <c r="G237" i="69"/>
  <c r="K237" i="69" s="1"/>
  <c r="L237" i="69" s="1"/>
  <c r="M237" i="69" s="1"/>
  <c r="N237" i="69" s="1"/>
  <c r="O237" i="69" s="1"/>
  <c r="P237" i="69" s="1"/>
  <c r="G236" i="69"/>
  <c r="K236" i="69" s="1"/>
  <c r="L236" i="69" s="1"/>
  <c r="M236" i="69" s="1"/>
  <c r="N236" i="69" s="1"/>
  <c r="O236" i="69" s="1"/>
  <c r="G235" i="69"/>
  <c r="K235" i="69" s="1"/>
  <c r="L235" i="69" s="1"/>
  <c r="M235" i="69" s="1"/>
  <c r="N235" i="69" s="1"/>
  <c r="G234" i="69"/>
  <c r="K234" i="69" s="1"/>
  <c r="L234" i="69" s="1"/>
  <c r="M234" i="69" s="1"/>
  <c r="G233" i="69"/>
  <c r="G232" i="69"/>
  <c r="K232" i="69" s="1"/>
  <c r="G231" i="69"/>
  <c r="G207" i="69"/>
  <c r="G206" i="69"/>
  <c r="K206" i="69" s="1"/>
  <c r="L206" i="69" s="1"/>
  <c r="M206" i="69" s="1"/>
  <c r="N206" i="69" s="1"/>
  <c r="O206" i="69" s="1"/>
  <c r="P206" i="69" s="1"/>
  <c r="Q206" i="69" s="1"/>
  <c r="R206" i="69" s="1"/>
  <c r="S206" i="69" s="1"/>
  <c r="T206" i="69" s="1"/>
  <c r="U206" i="69" s="1"/>
  <c r="V206" i="69" s="1"/>
  <c r="W206" i="69" s="1"/>
  <c r="X206" i="69" s="1"/>
  <c r="Y206" i="69" s="1"/>
  <c r="Z206" i="69" s="1"/>
  <c r="AA206" i="69" s="1"/>
  <c r="AB206" i="69" s="1"/>
  <c r="AC206" i="69" s="1"/>
  <c r="AD206" i="69" s="1"/>
  <c r="G205" i="69"/>
  <c r="K205" i="69" s="1"/>
  <c r="L205" i="69" s="1"/>
  <c r="M205" i="69" s="1"/>
  <c r="N205" i="69" s="1"/>
  <c r="O205" i="69" s="1"/>
  <c r="P205" i="69" s="1"/>
  <c r="Q205" i="69" s="1"/>
  <c r="R205" i="69" s="1"/>
  <c r="S205" i="69" s="1"/>
  <c r="T205" i="69" s="1"/>
  <c r="U205" i="69" s="1"/>
  <c r="V205" i="69" s="1"/>
  <c r="W205" i="69" s="1"/>
  <c r="X205" i="69" s="1"/>
  <c r="Y205" i="69" s="1"/>
  <c r="Z205" i="69" s="1"/>
  <c r="AA205" i="69" s="1"/>
  <c r="AB205" i="69" s="1"/>
  <c r="AC205" i="69" s="1"/>
  <c r="G204" i="69"/>
  <c r="K204" i="69" s="1"/>
  <c r="L204" i="69" s="1"/>
  <c r="M204" i="69" s="1"/>
  <c r="N204" i="69" s="1"/>
  <c r="O204" i="69" s="1"/>
  <c r="P204" i="69" s="1"/>
  <c r="Q204" i="69" s="1"/>
  <c r="R204" i="69" s="1"/>
  <c r="S204" i="69" s="1"/>
  <c r="T204" i="69" s="1"/>
  <c r="U204" i="69" s="1"/>
  <c r="V204" i="69" s="1"/>
  <c r="W204" i="69" s="1"/>
  <c r="X204" i="69" s="1"/>
  <c r="Y204" i="69" s="1"/>
  <c r="Z204" i="69" s="1"/>
  <c r="AA204" i="69" s="1"/>
  <c r="AB204" i="69" s="1"/>
  <c r="G203" i="69"/>
  <c r="K203" i="69" s="1"/>
  <c r="L203" i="69" s="1"/>
  <c r="M203" i="69" s="1"/>
  <c r="N203" i="69" s="1"/>
  <c r="O203" i="69" s="1"/>
  <c r="P203" i="69" s="1"/>
  <c r="Q203" i="69" s="1"/>
  <c r="R203" i="69" s="1"/>
  <c r="S203" i="69" s="1"/>
  <c r="T203" i="69" s="1"/>
  <c r="U203" i="69" s="1"/>
  <c r="V203" i="69" s="1"/>
  <c r="W203" i="69" s="1"/>
  <c r="X203" i="69" s="1"/>
  <c r="Y203" i="69" s="1"/>
  <c r="Z203" i="69" s="1"/>
  <c r="AA203" i="69" s="1"/>
  <c r="G202" i="69"/>
  <c r="K202" i="69" s="1"/>
  <c r="L202" i="69" s="1"/>
  <c r="M202" i="69" s="1"/>
  <c r="N202" i="69" s="1"/>
  <c r="O202" i="69" s="1"/>
  <c r="P202" i="69" s="1"/>
  <c r="Q202" i="69" s="1"/>
  <c r="R202" i="69" s="1"/>
  <c r="S202" i="69" s="1"/>
  <c r="T202" i="69" s="1"/>
  <c r="U202" i="69" s="1"/>
  <c r="V202" i="69" s="1"/>
  <c r="W202" i="69" s="1"/>
  <c r="X202" i="69" s="1"/>
  <c r="Y202" i="69" s="1"/>
  <c r="Z202" i="69" s="1"/>
  <c r="G201" i="69"/>
  <c r="K201" i="69" s="1"/>
  <c r="L201" i="69" s="1"/>
  <c r="M201" i="69" s="1"/>
  <c r="N201" i="69" s="1"/>
  <c r="O201" i="69" s="1"/>
  <c r="P201" i="69" s="1"/>
  <c r="Q201" i="69" s="1"/>
  <c r="R201" i="69" s="1"/>
  <c r="S201" i="69" s="1"/>
  <c r="T201" i="69" s="1"/>
  <c r="U201" i="69" s="1"/>
  <c r="V201" i="69" s="1"/>
  <c r="W201" i="69" s="1"/>
  <c r="X201" i="69" s="1"/>
  <c r="Y201" i="69" s="1"/>
  <c r="G200" i="69"/>
  <c r="K200" i="69" s="1"/>
  <c r="L200" i="69" s="1"/>
  <c r="M200" i="69" s="1"/>
  <c r="N200" i="69" s="1"/>
  <c r="O200" i="69" s="1"/>
  <c r="P200" i="69" s="1"/>
  <c r="Q200" i="69" s="1"/>
  <c r="R200" i="69" s="1"/>
  <c r="S200" i="69" s="1"/>
  <c r="T200" i="69" s="1"/>
  <c r="U200" i="69" s="1"/>
  <c r="V200" i="69" s="1"/>
  <c r="W200" i="69" s="1"/>
  <c r="X200" i="69" s="1"/>
  <c r="G199" i="69"/>
  <c r="K199" i="69" s="1"/>
  <c r="L199" i="69" s="1"/>
  <c r="M199" i="69" s="1"/>
  <c r="N199" i="69" s="1"/>
  <c r="O199" i="69" s="1"/>
  <c r="P199" i="69" s="1"/>
  <c r="Q199" i="69" s="1"/>
  <c r="R199" i="69" s="1"/>
  <c r="S199" i="69" s="1"/>
  <c r="T199" i="69" s="1"/>
  <c r="U199" i="69" s="1"/>
  <c r="V199" i="69" s="1"/>
  <c r="W199" i="69" s="1"/>
  <c r="G198" i="69"/>
  <c r="K198" i="69" s="1"/>
  <c r="L198" i="69" s="1"/>
  <c r="M198" i="69" s="1"/>
  <c r="N198" i="69" s="1"/>
  <c r="O198" i="69" s="1"/>
  <c r="P198" i="69" s="1"/>
  <c r="Q198" i="69" s="1"/>
  <c r="R198" i="69" s="1"/>
  <c r="S198" i="69" s="1"/>
  <c r="T198" i="69" s="1"/>
  <c r="U198" i="69" s="1"/>
  <c r="V198" i="69" s="1"/>
  <c r="G197" i="69"/>
  <c r="K197" i="69" s="1"/>
  <c r="L197" i="69" s="1"/>
  <c r="M197" i="69" s="1"/>
  <c r="N197" i="69" s="1"/>
  <c r="O197" i="69" s="1"/>
  <c r="P197" i="69" s="1"/>
  <c r="Q197" i="69" s="1"/>
  <c r="R197" i="69" s="1"/>
  <c r="S197" i="69" s="1"/>
  <c r="T197" i="69" s="1"/>
  <c r="U197" i="69" s="1"/>
  <c r="G196" i="69"/>
  <c r="K196" i="69" s="1"/>
  <c r="L196" i="69" s="1"/>
  <c r="M196" i="69" s="1"/>
  <c r="N196" i="69" s="1"/>
  <c r="O196" i="69" s="1"/>
  <c r="P196" i="69" s="1"/>
  <c r="Q196" i="69" s="1"/>
  <c r="R196" i="69" s="1"/>
  <c r="S196" i="69" s="1"/>
  <c r="T196" i="69" s="1"/>
  <c r="G195" i="69"/>
  <c r="K195" i="69" s="1"/>
  <c r="L195" i="69" s="1"/>
  <c r="M195" i="69" s="1"/>
  <c r="N195" i="69" s="1"/>
  <c r="O195" i="69" s="1"/>
  <c r="P195" i="69" s="1"/>
  <c r="Q195" i="69" s="1"/>
  <c r="R195" i="69" s="1"/>
  <c r="S195" i="69" s="1"/>
  <c r="G194" i="69"/>
  <c r="K194" i="69" s="1"/>
  <c r="L194" i="69" s="1"/>
  <c r="M194" i="69" s="1"/>
  <c r="N194" i="69" s="1"/>
  <c r="O194" i="69" s="1"/>
  <c r="P194" i="69" s="1"/>
  <c r="Q194" i="69" s="1"/>
  <c r="R194" i="69" s="1"/>
  <c r="G193" i="69"/>
  <c r="K193" i="69" s="1"/>
  <c r="L193" i="69" s="1"/>
  <c r="M193" i="69" s="1"/>
  <c r="N193" i="69" s="1"/>
  <c r="O193" i="69" s="1"/>
  <c r="P193" i="69" s="1"/>
  <c r="Q193" i="69" s="1"/>
  <c r="G192" i="69"/>
  <c r="K192" i="69" s="1"/>
  <c r="L192" i="69" s="1"/>
  <c r="M192" i="69" s="1"/>
  <c r="N192" i="69" s="1"/>
  <c r="O192" i="69" s="1"/>
  <c r="P192" i="69" s="1"/>
  <c r="G191" i="69"/>
  <c r="K191" i="69" s="1"/>
  <c r="L191" i="69" s="1"/>
  <c r="M191" i="69" s="1"/>
  <c r="N191" i="69" s="1"/>
  <c r="O191" i="69" s="1"/>
  <c r="G190" i="69"/>
  <c r="K190" i="69" s="1"/>
  <c r="L190" i="69" s="1"/>
  <c r="M190" i="69" s="1"/>
  <c r="N190" i="69" s="1"/>
  <c r="G189" i="69"/>
  <c r="K189" i="69" s="1"/>
  <c r="L189" i="69" s="1"/>
  <c r="M189" i="69" s="1"/>
  <c r="G188" i="69"/>
  <c r="K188" i="69" s="1"/>
  <c r="L188" i="69" s="1"/>
  <c r="G187" i="69"/>
  <c r="K187" i="69" s="1"/>
  <c r="G186" i="69"/>
  <c r="G162" i="69"/>
  <c r="L162" i="69" s="1"/>
  <c r="M162" i="69" s="1"/>
  <c r="N162" i="69" s="1"/>
  <c r="O162" i="69" s="1"/>
  <c r="P162" i="69" s="1"/>
  <c r="Q162" i="69" s="1"/>
  <c r="R162" i="69" s="1"/>
  <c r="S162" i="69" s="1"/>
  <c r="T162" i="69" s="1"/>
  <c r="U162" i="69" s="1"/>
  <c r="V162" i="69" s="1"/>
  <c r="W162" i="69" s="1"/>
  <c r="X162" i="69" s="1"/>
  <c r="Y162" i="69" s="1"/>
  <c r="Z162" i="69" s="1"/>
  <c r="AA162" i="69" s="1"/>
  <c r="AB162" i="69" s="1"/>
  <c r="AC162" i="69" s="1"/>
  <c r="AD162" i="69" s="1"/>
  <c r="AE162" i="69" s="1"/>
  <c r="AF162" i="69" s="1"/>
  <c r="G161" i="69"/>
  <c r="L161" i="69" s="1"/>
  <c r="M161" i="69" s="1"/>
  <c r="N161" i="69" s="1"/>
  <c r="O161" i="69" s="1"/>
  <c r="P161" i="69" s="1"/>
  <c r="Q161" i="69" s="1"/>
  <c r="R161" i="69" s="1"/>
  <c r="S161" i="69" s="1"/>
  <c r="T161" i="69" s="1"/>
  <c r="U161" i="69" s="1"/>
  <c r="V161" i="69" s="1"/>
  <c r="W161" i="69" s="1"/>
  <c r="X161" i="69" s="1"/>
  <c r="Y161" i="69" s="1"/>
  <c r="Z161" i="69" s="1"/>
  <c r="AA161" i="69" s="1"/>
  <c r="AB161" i="69" s="1"/>
  <c r="AC161" i="69" s="1"/>
  <c r="AD161" i="69" s="1"/>
  <c r="AE161" i="69" s="1"/>
  <c r="G160" i="69"/>
  <c r="L160" i="69" s="1"/>
  <c r="M160" i="69" s="1"/>
  <c r="N160" i="69" s="1"/>
  <c r="O160" i="69" s="1"/>
  <c r="P160" i="69" s="1"/>
  <c r="Q160" i="69" s="1"/>
  <c r="R160" i="69" s="1"/>
  <c r="S160" i="69" s="1"/>
  <c r="T160" i="69" s="1"/>
  <c r="U160" i="69" s="1"/>
  <c r="V160" i="69" s="1"/>
  <c r="W160" i="69" s="1"/>
  <c r="X160" i="69" s="1"/>
  <c r="Y160" i="69" s="1"/>
  <c r="Z160" i="69" s="1"/>
  <c r="AA160" i="69" s="1"/>
  <c r="AB160" i="69" s="1"/>
  <c r="AC160" i="69" s="1"/>
  <c r="AD160" i="69" s="1"/>
  <c r="G159" i="69"/>
  <c r="L159" i="69" s="1"/>
  <c r="M159" i="69" s="1"/>
  <c r="N159" i="69" s="1"/>
  <c r="O159" i="69" s="1"/>
  <c r="P159" i="69" s="1"/>
  <c r="Q159" i="69" s="1"/>
  <c r="R159" i="69" s="1"/>
  <c r="S159" i="69" s="1"/>
  <c r="T159" i="69" s="1"/>
  <c r="U159" i="69" s="1"/>
  <c r="V159" i="69" s="1"/>
  <c r="W159" i="69" s="1"/>
  <c r="X159" i="69" s="1"/>
  <c r="Y159" i="69" s="1"/>
  <c r="Z159" i="69" s="1"/>
  <c r="AA159" i="69" s="1"/>
  <c r="AB159" i="69" s="1"/>
  <c r="AC159" i="69" s="1"/>
  <c r="G158" i="69"/>
  <c r="L158" i="69" s="1"/>
  <c r="M158" i="69" s="1"/>
  <c r="N158" i="69" s="1"/>
  <c r="O158" i="69" s="1"/>
  <c r="P158" i="69" s="1"/>
  <c r="Q158" i="69" s="1"/>
  <c r="R158" i="69" s="1"/>
  <c r="S158" i="69" s="1"/>
  <c r="T158" i="69" s="1"/>
  <c r="U158" i="69" s="1"/>
  <c r="V158" i="69" s="1"/>
  <c r="W158" i="69" s="1"/>
  <c r="X158" i="69" s="1"/>
  <c r="Y158" i="69" s="1"/>
  <c r="Z158" i="69" s="1"/>
  <c r="AA158" i="69" s="1"/>
  <c r="AB158" i="69" s="1"/>
  <c r="G157" i="69"/>
  <c r="L157" i="69" s="1"/>
  <c r="M157" i="69" s="1"/>
  <c r="N157" i="69" s="1"/>
  <c r="O157" i="69" s="1"/>
  <c r="P157" i="69" s="1"/>
  <c r="Q157" i="69" s="1"/>
  <c r="R157" i="69" s="1"/>
  <c r="S157" i="69" s="1"/>
  <c r="T157" i="69" s="1"/>
  <c r="U157" i="69" s="1"/>
  <c r="V157" i="69" s="1"/>
  <c r="W157" i="69" s="1"/>
  <c r="X157" i="69" s="1"/>
  <c r="Y157" i="69" s="1"/>
  <c r="Z157" i="69" s="1"/>
  <c r="AA157" i="69" s="1"/>
  <c r="G156" i="69"/>
  <c r="L156" i="69" s="1"/>
  <c r="M156" i="69" s="1"/>
  <c r="N156" i="69" s="1"/>
  <c r="O156" i="69" s="1"/>
  <c r="P156" i="69" s="1"/>
  <c r="Q156" i="69" s="1"/>
  <c r="R156" i="69" s="1"/>
  <c r="S156" i="69" s="1"/>
  <c r="T156" i="69" s="1"/>
  <c r="U156" i="69" s="1"/>
  <c r="V156" i="69" s="1"/>
  <c r="W156" i="69" s="1"/>
  <c r="X156" i="69" s="1"/>
  <c r="Y156" i="69" s="1"/>
  <c r="Z156" i="69" s="1"/>
  <c r="G155" i="69"/>
  <c r="L155" i="69" s="1"/>
  <c r="M155" i="69" s="1"/>
  <c r="N155" i="69" s="1"/>
  <c r="O155" i="69" s="1"/>
  <c r="P155" i="69" s="1"/>
  <c r="Q155" i="69" s="1"/>
  <c r="R155" i="69" s="1"/>
  <c r="S155" i="69" s="1"/>
  <c r="T155" i="69" s="1"/>
  <c r="U155" i="69" s="1"/>
  <c r="V155" i="69" s="1"/>
  <c r="W155" i="69" s="1"/>
  <c r="X155" i="69" s="1"/>
  <c r="Y155" i="69" s="1"/>
  <c r="G154" i="69"/>
  <c r="L154" i="69" s="1"/>
  <c r="M154" i="69" s="1"/>
  <c r="N154" i="69" s="1"/>
  <c r="O154" i="69" s="1"/>
  <c r="P154" i="69" s="1"/>
  <c r="Q154" i="69" s="1"/>
  <c r="R154" i="69" s="1"/>
  <c r="S154" i="69" s="1"/>
  <c r="T154" i="69" s="1"/>
  <c r="U154" i="69" s="1"/>
  <c r="V154" i="69" s="1"/>
  <c r="W154" i="69" s="1"/>
  <c r="X154" i="69" s="1"/>
  <c r="G153" i="69"/>
  <c r="L153" i="69" s="1"/>
  <c r="M153" i="69" s="1"/>
  <c r="N153" i="69" s="1"/>
  <c r="O153" i="69" s="1"/>
  <c r="P153" i="69" s="1"/>
  <c r="Q153" i="69" s="1"/>
  <c r="R153" i="69" s="1"/>
  <c r="S153" i="69" s="1"/>
  <c r="T153" i="69" s="1"/>
  <c r="U153" i="69" s="1"/>
  <c r="V153" i="69" s="1"/>
  <c r="W153" i="69" s="1"/>
  <c r="G152" i="69"/>
  <c r="G151" i="69"/>
  <c r="L151" i="69" s="1"/>
  <c r="M151" i="69" s="1"/>
  <c r="N151" i="69" s="1"/>
  <c r="O151" i="69" s="1"/>
  <c r="P151" i="69" s="1"/>
  <c r="Q151" i="69" s="1"/>
  <c r="R151" i="69" s="1"/>
  <c r="S151" i="69" s="1"/>
  <c r="T151" i="69" s="1"/>
  <c r="U151" i="69" s="1"/>
  <c r="G150" i="69"/>
  <c r="G149" i="69"/>
  <c r="G148" i="69"/>
  <c r="L148" i="69" s="1"/>
  <c r="M148" i="69" s="1"/>
  <c r="N148" i="69" s="1"/>
  <c r="O148" i="69" s="1"/>
  <c r="P148" i="69" s="1"/>
  <c r="Q148" i="69" s="1"/>
  <c r="R148" i="69" s="1"/>
  <c r="G147" i="69"/>
  <c r="L147" i="69" s="1"/>
  <c r="M147" i="69" s="1"/>
  <c r="N147" i="69" s="1"/>
  <c r="O147" i="69" s="1"/>
  <c r="P147" i="69" s="1"/>
  <c r="Q147" i="69" s="1"/>
  <c r="G146" i="69"/>
  <c r="L146" i="69" s="1"/>
  <c r="M146" i="69" s="1"/>
  <c r="N146" i="69" s="1"/>
  <c r="O146" i="69" s="1"/>
  <c r="P146" i="69" s="1"/>
  <c r="G145" i="69"/>
  <c r="L145" i="69" s="1"/>
  <c r="M145" i="69" s="1"/>
  <c r="N145" i="69" s="1"/>
  <c r="O145" i="69" s="1"/>
  <c r="G144" i="69"/>
  <c r="L144" i="69" s="1"/>
  <c r="M144" i="69" s="1"/>
  <c r="N144" i="69" s="1"/>
  <c r="G143" i="69"/>
  <c r="L143" i="69" s="1"/>
  <c r="M143" i="69" s="1"/>
  <c r="G142" i="69"/>
  <c r="L142" i="69" s="1"/>
  <c r="G141" i="69"/>
  <c r="G117" i="69"/>
  <c r="L117" i="69" s="1"/>
  <c r="M117" i="69" s="1"/>
  <c r="N117" i="69" s="1"/>
  <c r="O117" i="69" s="1"/>
  <c r="P117" i="69" s="1"/>
  <c r="Q117" i="69" s="1"/>
  <c r="R117" i="69" s="1"/>
  <c r="S117" i="69" s="1"/>
  <c r="T117" i="69" s="1"/>
  <c r="U117" i="69" s="1"/>
  <c r="V117" i="69" s="1"/>
  <c r="W117" i="69" s="1"/>
  <c r="X117" i="69" s="1"/>
  <c r="Y117" i="69" s="1"/>
  <c r="Z117" i="69" s="1"/>
  <c r="AA117" i="69" s="1"/>
  <c r="AB117" i="69" s="1"/>
  <c r="AC117" i="69" s="1"/>
  <c r="AD117" i="69" s="1"/>
  <c r="AE117" i="69" s="1"/>
  <c r="AF117" i="69" s="1"/>
  <c r="G116" i="69"/>
  <c r="L116" i="69" s="1"/>
  <c r="M116" i="69" s="1"/>
  <c r="N116" i="69" s="1"/>
  <c r="O116" i="69" s="1"/>
  <c r="P116" i="69" s="1"/>
  <c r="Q116" i="69" s="1"/>
  <c r="R116" i="69" s="1"/>
  <c r="S116" i="69" s="1"/>
  <c r="T116" i="69" s="1"/>
  <c r="U116" i="69" s="1"/>
  <c r="V116" i="69" s="1"/>
  <c r="W116" i="69" s="1"/>
  <c r="X116" i="69" s="1"/>
  <c r="Y116" i="69" s="1"/>
  <c r="Z116" i="69" s="1"/>
  <c r="AA116" i="69" s="1"/>
  <c r="AB116" i="69" s="1"/>
  <c r="AC116" i="69" s="1"/>
  <c r="AD116" i="69" s="1"/>
  <c r="AE116" i="69" s="1"/>
  <c r="G115" i="69"/>
  <c r="L115" i="69" s="1"/>
  <c r="M115" i="69" s="1"/>
  <c r="N115" i="69" s="1"/>
  <c r="O115" i="69" s="1"/>
  <c r="P115" i="69" s="1"/>
  <c r="Q115" i="69" s="1"/>
  <c r="R115" i="69" s="1"/>
  <c r="S115" i="69" s="1"/>
  <c r="T115" i="69" s="1"/>
  <c r="U115" i="69" s="1"/>
  <c r="V115" i="69" s="1"/>
  <c r="W115" i="69" s="1"/>
  <c r="X115" i="69" s="1"/>
  <c r="Y115" i="69" s="1"/>
  <c r="Z115" i="69" s="1"/>
  <c r="AA115" i="69" s="1"/>
  <c r="AB115" i="69" s="1"/>
  <c r="AC115" i="69" s="1"/>
  <c r="AD115" i="69" s="1"/>
  <c r="G114" i="69"/>
  <c r="L114" i="69" s="1"/>
  <c r="M114" i="69" s="1"/>
  <c r="N114" i="69" s="1"/>
  <c r="O114" i="69" s="1"/>
  <c r="P114" i="69" s="1"/>
  <c r="Q114" i="69" s="1"/>
  <c r="R114" i="69" s="1"/>
  <c r="S114" i="69" s="1"/>
  <c r="T114" i="69" s="1"/>
  <c r="U114" i="69" s="1"/>
  <c r="V114" i="69" s="1"/>
  <c r="W114" i="69" s="1"/>
  <c r="X114" i="69" s="1"/>
  <c r="Y114" i="69" s="1"/>
  <c r="Z114" i="69" s="1"/>
  <c r="AA114" i="69" s="1"/>
  <c r="AB114" i="69" s="1"/>
  <c r="AC114" i="69" s="1"/>
  <c r="G113" i="69"/>
  <c r="L113" i="69" s="1"/>
  <c r="M113" i="69" s="1"/>
  <c r="N113" i="69" s="1"/>
  <c r="O113" i="69" s="1"/>
  <c r="P113" i="69" s="1"/>
  <c r="Q113" i="69" s="1"/>
  <c r="R113" i="69" s="1"/>
  <c r="S113" i="69" s="1"/>
  <c r="T113" i="69" s="1"/>
  <c r="U113" i="69" s="1"/>
  <c r="V113" i="69" s="1"/>
  <c r="W113" i="69" s="1"/>
  <c r="X113" i="69" s="1"/>
  <c r="Y113" i="69" s="1"/>
  <c r="Z113" i="69" s="1"/>
  <c r="AA113" i="69" s="1"/>
  <c r="AB113" i="69" s="1"/>
  <c r="G112" i="69"/>
  <c r="L112" i="69" s="1"/>
  <c r="M112" i="69" s="1"/>
  <c r="N112" i="69" s="1"/>
  <c r="O112" i="69" s="1"/>
  <c r="P112" i="69" s="1"/>
  <c r="Q112" i="69" s="1"/>
  <c r="R112" i="69" s="1"/>
  <c r="S112" i="69" s="1"/>
  <c r="T112" i="69" s="1"/>
  <c r="U112" i="69" s="1"/>
  <c r="V112" i="69" s="1"/>
  <c r="W112" i="69" s="1"/>
  <c r="X112" i="69" s="1"/>
  <c r="Y112" i="69" s="1"/>
  <c r="Z112" i="69" s="1"/>
  <c r="AA112" i="69" s="1"/>
  <c r="G111" i="69"/>
  <c r="L111" i="69" s="1"/>
  <c r="M111" i="69" s="1"/>
  <c r="N111" i="69" s="1"/>
  <c r="O111" i="69" s="1"/>
  <c r="P111" i="69" s="1"/>
  <c r="Q111" i="69" s="1"/>
  <c r="R111" i="69" s="1"/>
  <c r="S111" i="69" s="1"/>
  <c r="T111" i="69" s="1"/>
  <c r="U111" i="69" s="1"/>
  <c r="V111" i="69" s="1"/>
  <c r="W111" i="69" s="1"/>
  <c r="X111" i="69" s="1"/>
  <c r="Y111" i="69" s="1"/>
  <c r="Z111" i="69" s="1"/>
  <c r="G110" i="69"/>
  <c r="L110" i="69" s="1"/>
  <c r="M110" i="69" s="1"/>
  <c r="N110" i="69" s="1"/>
  <c r="O110" i="69" s="1"/>
  <c r="P110" i="69" s="1"/>
  <c r="Q110" i="69" s="1"/>
  <c r="R110" i="69" s="1"/>
  <c r="S110" i="69" s="1"/>
  <c r="T110" i="69" s="1"/>
  <c r="U110" i="69" s="1"/>
  <c r="V110" i="69" s="1"/>
  <c r="W110" i="69" s="1"/>
  <c r="X110" i="69" s="1"/>
  <c r="Y110" i="69" s="1"/>
  <c r="G109" i="69"/>
  <c r="G108" i="69"/>
  <c r="G107" i="69"/>
  <c r="L107" i="69" s="1"/>
  <c r="M107" i="69" s="1"/>
  <c r="N107" i="69" s="1"/>
  <c r="O107" i="69" s="1"/>
  <c r="P107" i="69" s="1"/>
  <c r="Q107" i="69" s="1"/>
  <c r="R107" i="69" s="1"/>
  <c r="S107" i="69" s="1"/>
  <c r="T107" i="69" s="1"/>
  <c r="U107" i="69" s="1"/>
  <c r="V107" i="69" s="1"/>
  <c r="G106" i="69"/>
  <c r="L106" i="69" s="1"/>
  <c r="M106" i="69" s="1"/>
  <c r="N106" i="69" s="1"/>
  <c r="O106" i="69" s="1"/>
  <c r="P106" i="69" s="1"/>
  <c r="Q106" i="69" s="1"/>
  <c r="R106" i="69" s="1"/>
  <c r="S106" i="69" s="1"/>
  <c r="T106" i="69" s="1"/>
  <c r="U106" i="69" s="1"/>
  <c r="G105" i="69"/>
  <c r="L105" i="69" s="1"/>
  <c r="M105" i="69" s="1"/>
  <c r="N105" i="69" s="1"/>
  <c r="O105" i="69" s="1"/>
  <c r="P105" i="69" s="1"/>
  <c r="Q105" i="69" s="1"/>
  <c r="R105" i="69" s="1"/>
  <c r="S105" i="69" s="1"/>
  <c r="T105" i="69" s="1"/>
  <c r="G104" i="69"/>
  <c r="L104" i="69" s="1"/>
  <c r="M104" i="69" s="1"/>
  <c r="N104" i="69" s="1"/>
  <c r="O104" i="69" s="1"/>
  <c r="P104" i="69" s="1"/>
  <c r="Q104" i="69" s="1"/>
  <c r="R104" i="69" s="1"/>
  <c r="S104" i="69" s="1"/>
  <c r="G103" i="69"/>
  <c r="L103" i="69" s="1"/>
  <c r="M103" i="69" s="1"/>
  <c r="N103" i="69" s="1"/>
  <c r="O103" i="69" s="1"/>
  <c r="P103" i="69" s="1"/>
  <c r="Q103" i="69" s="1"/>
  <c r="R103" i="69" s="1"/>
  <c r="G102" i="69"/>
  <c r="L102" i="69" s="1"/>
  <c r="M102" i="69" s="1"/>
  <c r="N102" i="69" s="1"/>
  <c r="O102" i="69" s="1"/>
  <c r="P102" i="69" s="1"/>
  <c r="Q102" i="69" s="1"/>
  <c r="G101" i="69"/>
  <c r="L101" i="69" s="1"/>
  <c r="M101" i="69" s="1"/>
  <c r="N101" i="69" s="1"/>
  <c r="O101" i="69" s="1"/>
  <c r="P101" i="69" s="1"/>
  <c r="G100" i="69"/>
  <c r="L100" i="69" s="1"/>
  <c r="M100" i="69" s="1"/>
  <c r="N100" i="69" s="1"/>
  <c r="O100" i="69" s="1"/>
  <c r="G99" i="69"/>
  <c r="L99" i="69" s="1"/>
  <c r="M99" i="69" s="1"/>
  <c r="N99" i="69" s="1"/>
  <c r="G98" i="69"/>
  <c r="L98" i="69" s="1"/>
  <c r="M98" i="69" s="1"/>
  <c r="G97" i="69"/>
  <c r="L97" i="69" s="1"/>
  <c r="G96" i="69"/>
  <c r="G72" i="69"/>
  <c r="K72" i="69" s="1"/>
  <c r="L72" i="69" s="1"/>
  <c r="M72" i="69" s="1"/>
  <c r="N72" i="69" s="1"/>
  <c r="O72" i="69" s="1"/>
  <c r="P72" i="69" s="1"/>
  <c r="Q72" i="69" s="1"/>
  <c r="R72" i="69" s="1"/>
  <c r="S72" i="69" s="1"/>
  <c r="T72" i="69" s="1"/>
  <c r="U72" i="69" s="1"/>
  <c r="V72" i="69" s="1"/>
  <c r="W72" i="69" s="1"/>
  <c r="X72" i="69" s="1"/>
  <c r="Y72" i="69" s="1"/>
  <c r="Z72" i="69" s="1"/>
  <c r="AA72" i="69" s="1"/>
  <c r="AB72" i="69" s="1"/>
  <c r="AC72" i="69" s="1"/>
  <c r="AD72" i="69" s="1"/>
  <c r="AE72" i="69" s="1"/>
  <c r="G71" i="69"/>
  <c r="K71" i="69" s="1"/>
  <c r="L71" i="69" s="1"/>
  <c r="M71" i="69" s="1"/>
  <c r="N71" i="69" s="1"/>
  <c r="O71" i="69" s="1"/>
  <c r="P71" i="69" s="1"/>
  <c r="Q71" i="69" s="1"/>
  <c r="R71" i="69" s="1"/>
  <c r="S71" i="69" s="1"/>
  <c r="T71" i="69" s="1"/>
  <c r="U71" i="69" s="1"/>
  <c r="V71" i="69" s="1"/>
  <c r="W71" i="69" s="1"/>
  <c r="X71" i="69" s="1"/>
  <c r="Y71" i="69" s="1"/>
  <c r="Z71" i="69" s="1"/>
  <c r="AA71" i="69" s="1"/>
  <c r="AB71" i="69" s="1"/>
  <c r="AC71" i="69" s="1"/>
  <c r="AD71" i="69" s="1"/>
  <c r="G70" i="69"/>
  <c r="K70" i="69" s="1"/>
  <c r="L70" i="69" s="1"/>
  <c r="M70" i="69" s="1"/>
  <c r="N70" i="69" s="1"/>
  <c r="O70" i="69" s="1"/>
  <c r="P70" i="69" s="1"/>
  <c r="Q70" i="69" s="1"/>
  <c r="R70" i="69" s="1"/>
  <c r="S70" i="69" s="1"/>
  <c r="T70" i="69" s="1"/>
  <c r="U70" i="69" s="1"/>
  <c r="V70" i="69" s="1"/>
  <c r="W70" i="69" s="1"/>
  <c r="X70" i="69" s="1"/>
  <c r="Y70" i="69" s="1"/>
  <c r="Z70" i="69" s="1"/>
  <c r="AA70" i="69" s="1"/>
  <c r="AB70" i="69" s="1"/>
  <c r="AC70" i="69" s="1"/>
  <c r="G69" i="69"/>
  <c r="G68" i="69"/>
  <c r="K68" i="69" s="1"/>
  <c r="L68" i="69" s="1"/>
  <c r="M68" i="69" s="1"/>
  <c r="N68" i="69" s="1"/>
  <c r="O68" i="69" s="1"/>
  <c r="P68" i="69" s="1"/>
  <c r="Q68" i="69" s="1"/>
  <c r="R68" i="69" s="1"/>
  <c r="S68" i="69" s="1"/>
  <c r="T68" i="69" s="1"/>
  <c r="U68" i="69" s="1"/>
  <c r="V68" i="69" s="1"/>
  <c r="W68" i="69" s="1"/>
  <c r="X68" i="69" s="1"/>
  <c r="Y68" i="69" s="1"/>
  <c r="Z68" i="69" s="1"/>
  <c r="AA68" i="69" s="1"/>
  <c r="G67" i="69"/>
  <c r="K67" i="69" s="1"/>
  <c r="L67" i="69" s="1"/>
  <c r="M67" i="69" s="1"/>
  <c r="N67" i="69" s="1"/>
  <c r="O67" i="69" s="1"/>
  <c r="P67" i="69" s="1"/>
  <c r="Q67" i="69" s="1"/>
  <c r="R67" i="69" s="1"/>
  <c r="S67" i="69" s="1"/>
  <c r="T67" i="69" s="1"/>
  <c r="U67" i="69" s="1"/>
  <c r="V67" i="69" s="1"/>
  <c r="W67" i="69" s="1"/>
  <c r="X67" i="69" s="1"/>
  <c r="Y67" i="69" s="1"/>
  <c r="Z67" i="69" s="1"/>
  <c r="G66" i="69"/>
  <c r="K66" i="69" s="1"/>
  <c r="L66" i="69" s="1"/>
  <c r="M66" i="69" s="1"/>
  <c r="N66" i="69" s="1"/>
  <c r="O66" i="69" s="1"/>
  <c r="P66" i="69" s="1"/>
  <c r="Q66" i="69" s="1"/>
  <c r="R66" i="69" s="1"/>
  <c r="S66" i="69" s="1"/>
  <c r="T66" i="69" s="1"/>
  <c r="U66" i="69" s="1"/>
  <c r="V66" i="69" s="1"/>
  <c r="W66" i="69" s="1"/>
  <c r="X66" i="69" s="1"/>
  <c r="Y66" i="69" s="1"/>
  <c r="G65" i="69"/>
  <c r="K65" i="69" s="1"/>
  <c r="L65" i="69" s="1"/>
  <c r="M65" i="69" s="1"/>
  <c r="N65" i="69" s="1"/>
  <c r="O65" i="69" s="1"/>
  <c r="P65" i="69" s="1"/>
  <c r="Q65" i="69" s="1"/>
  <c r="R65" i="69" s="1"/>
  <c r="S65" i="69" s="1"/>
  <c r="T65" i="69" s="1"/>
  <c r="U65" i="69" s="1"/>
  <c r="V65" i="69" s="1"/>
  <c r="W65" i="69" s="1"/>
  <c r="X65" i="69" s="1"/>
  <c r="G64" i="69"/>
  <c r="K64" i="69" s="1"/>
  <c r="L64" i="69" s="1"/>
  <c r="M64" i="69" s="1"/>
  <c r="N64" i="69" s="1"/>
  <c r="O64" i="69" s="1"/>
  <c r="P64" i="69" s="1"/>
  <c r="Q64" i="69" s="1"/>
  <c r="R64" i="69" s="1"/>
  <c r="S64" i="69" s="1"/>
  <c r="T64" i="69" s="1"/>
  <c r="U64" i="69" s="1"/>
  <c r="V64" i="69" s="1"/>
  <c r="W64" i="69" s="1"/>
  <c r="G63" i="69"/>
  <c r="K63" i="69" s="1"/>
  <c r="L63" i="69" s="1"/>
  <c r="M63" i="69" s="1"/>
  <c r="N63" i="69" s="1"/>
  <c r="O63" i="69" s="1"/>
  <c r="P63" i="69" s="1"/>
  <c r="Q63" i="69" s="1"/>
  <c r="R63" i="69" s="1"/>
  <c r="S63" i="69" s="1"/>
  <c r="T63" i="69" s="1"/>
  <c r="U63" i="69" s="1"/>
  <c r="V63" i="69" s="1"/>
  <c r="G62" i="69"/>
  <c r="K62" i="69" s="1"/>
  <c r="L62" i="69" s="1"/>
  <c r="M62" i="69" s="1"/>
  <c r="N62" i="69" s="1"/>
  <c r="O62" i="69" s="1"/>
  <c r="P62" i="69" s="1"/>
  <c r="Q62" i="69" s="1"/>
  <c r="R62" i="69" s="1"/>
  <c r="S62" i="69" s="1"/>
  <c r="T62" i="69" s="1"/>
  <c r="U62" i="69" s="1"/>
  <c r="G61" i="69"/>
  <c r="K61" i="69" s="1"/>
  <c r="L61" i="69" s="1"/>
  <c r="M61" i="69" s="1"/>
  <c r="N61" i="69" s="1"/>
  <c r="O61" i="69" s="1"/>
  <c r="P61" i="69" s="1"/>
  <c r="Q61" i="69" s="1"/>
  <c r="R61" i="69" s="1"/>
  <c r="S61" i="69" s="1"/>
  <c r="T61" i="69" s="1"/>
  <c r="G60" i="69"/>
  <c r="K60" i="69" s="1"/>
  <c r="L60" i="69" s="1"/>
  <c r="M60" i="69" s="1"/>
  <c r="N60" i="69" s="1"/>
  <c r="O60" i="69" s="1"/>
  <c r="P60" i="69" s="1"/>
  <c r="Q60" i="69" s="1"/>
  <c r="R60" i="69" s="1"/>
  <c r="S60" i="69" s="1"/>
  <c r="G59" i="69"/>
  <c r="K59" i="69" s="1"/>
  <c r="L59" i="69" s="1"/>
  <c r="M59" i="69" s="1"/>
  <c r="N59" i="69" s="1"/>
  <c r="O59" i="69" s="1"/>
  <c r="P59" i="69" s="1"/>
  <c r="Q59" i="69" s="1"/>
  <c r="R59" i="69" s="1"/>
  <c r="G58" i="69"/>
  <c r="K58" i="69" s="1"/>
  <c r="L58" i="69" s="1"/>
  <c r="M58" i="69" s="1"/>
  <c r="N58" i="69" s="1"/>
  <c r="O58" i="69" s="1"/>
  <c r="P58" i="69" s="1"/>
  <c r="Q58" i="69" s="1"/>
  <c r="G57" i="69"/>
  <c r="K57" i="69" s="1"/>
  <c r="L57" i="69" s="1"/>
  <c r="M57" i="69" s="1"/>
  <c r="N57" i="69" s="1"/>
  <c r="O57" i="69" s="1"/>
  <c r="P57" i="69" s="1"/>
  <c r="G56" i="69"/>
  <c r="K56" i="69" s="1"/>
  <c r="L56" i="69" s="1"/>
  <c r="M56" i="69" s="1"/>
  <c r="N56" i="69" s="1"/>
  <c r="O56" i="69" s="1"/>
  <c r="G55" i="69"/>
  <c r="K55" i="69" s="1"/>
  <c r="L55" i="69" s="1"/>
  <c r="M55" i="69" s="1"/>
  <c r="N55" i="69" s="1"/>
  <c r="G54" i="69"/>
  <c r="K54" i="69" s="1"/>
  <c r="L54" i="69" s="1"/>
  <c r="M54" i="69" s="1"/>
  <c r="G53" i="69"/>
  <c r="K53" i="69" s="1"/>
  <c r="L53" i="69" s="1"/>
  <c r="G52" i="69"/>
  <c r="K52" i="69" s="1"/>
  <c r="G51" i="69"/>
  <c r="G27" i="69"/>
  <c r="J27" i="69" s="1"/>
  <c r="K27" i="69" s="1"/>
  <c r="L27" i="69" s="1"/>
  <c r="M27" i="69" s="1"/>
  <c r="N27" i="69" s="1"/>
  <c r="O27" i="69" s="1"/>
  <c r="P27" i="69" s="1"/>
  <c r="Q27" i="69" s="1"/>
  <c r="R27" i="69" s="1"/>
  <c r="S27" i="69" s="1"/>
  <c r="T27" i="69" s="1"/>
  <c r="U27" i="69" s="1"/>
  <c r="V27" i="69" s="1"/>
  <c r="W27" i="69" s="1"/>
  <c r="X27" i="69" s="1"/>
  <c r="Y27" i="69" s="1"/>
  <c r="Z27" i="69" s="1"/>
  <c r="AA27" i="69" s="1"/>
  <c r="AB27" i="69" s="1"/>
  <c r="AC27" i="69" s="1"/>
  <c r="AD27" i="69" s="1"/>
  <c r="G26" i="69"/>
  <c r="J26" i="69" s="1"/>
  <c r="K26" i="69" s="1"/>
  <c r="L26" i="69" s="1"/>
  <c r="M26" i="69" s="1"/>
  <c r="N26" i="69" s="1"/>
  <c r="O26" i="69" s="1"/>
  <c r="P26" i="69" s="1"/>
  <c r="Q26" i="69" s="1"/>
  <c r="R26" i="69" s="1"/>
  <c r="S26" i="69" s="1"/>
  <c r="T26" i="69" s="1"/>
  <c r="U26" i="69" s="1"/>
  <c r="V26" i="69" s="1"/>
  <c r="W26" i="69" s="1"/>
  <c r="X26" i="69" s="1"/>
  <c r="Y26" i="69" s="1"/>
  <c r="Z26" i="69" s="1"/>
  <c r="AA26" i="69" s="1"/>
  <c r="AB26" i="69" s="1"/>
  <c r="AC26" i="69" s="1"/>
  <c r="G25" i="69"/>
  <c r="J25" i="69" s="1"/>
  <c r="K25" i="69" s="1"/>
  <c r="L25" i="69" s="1"/>
  <c r="M25" i="69" s="1"/>
  <c r="N25" i="69" s="1"/>
  <c r="O25" i="69" s="1"/>
  <c r="P25" i="69" s="1"/>
  <c r="Q25" i="69" s="1"/>
  <c r="R25" i="69" s="1"/>
  <c r="S25" i="69" s="1"/>
  <c r="T25" i="69" s="1"/>
  <c r="U25" i="69" s="1"/>
  <c r="V25" i="69" s="1"/>
  <c r="W25" i="69" s="1"/>
  <c r="X25" i="69" s="1"/>
  <c r="Y25" i="69" s="1"/>
  <c r="Z25" i="69" s="1"/>
  <c r="AA25" i="69" s="1"/>
  <c r="AB25" i="69" s="1"/>
  <c r="G24" i="69"/>
  <c r="J24" i="69" s="1"/>
  <c r="K24" i="69" s="1"/>
  <c r="L24" i="69" s="1"/>
  <c r="M24" i="69" s="1"/>
  <c r="N24" i="69" s="1"/>
  <c r="O24" i="69" s="1"/>
  <c r="P24" i="69" s="1"/>
  <c r="Q24" i="69" s="1"/>
  <c r="R24" i="69" s="1"/>
  <c r="S24" i="69" s="1"/>
  <c r="T24" i="69" s="1"/>
  <c r="U24" i="69" s="1"/>
  <c r="V24" i="69" s="1"/>
  <c r="W24" i="69" s="1"/>
  <c r="X24" i="69" s="1"/>
  <c r="Y24" i="69" s="1"/>
  <c r="Z24" i="69" s="1"/>
  <c r="AA24" i="69" s="1"/>
  <c r="G23" i="69"/>
  <c r="J23" i="69" s="1"/>
  <c r="K23" i="69" s="1"/>
  <c r="L23" i="69" s="1"/>
  <c r="M23" i="69" s="1"/>
  <c r="N23" i="69" s="1"/>
  <c r="O23" i="69" s="1"/>
  <c r="P23" i="69" s="1"/>
  <c r="Q23" i="69" s="1"/>
  <c r="R23" i="69" s="1"/>
  <c r="S23" i="69" s="1"/>
  <c r="T23" i="69" s="1"/>
  <c r="U23" i="69" s="1"/>
  <c r="V23" i="69" s="1"/>
  <c r="W23" i="69" s="1"/>
  <c r="X23" i="69" s="1"/>
  <c r="Y23" i="69" s="1"/>
  <c r="Z23" i="69" s="1"/>
  <c r="G22" i="69"/>
  <c r="J22" i="69" s="1"/>
  <c r="K22" i="69" s="1"/>
  <c r="L22" i="69" s="1"/>
  <c r="M22" i="69" s="1"/>
  <c r="N22" i="69" s="1"/>
  <c r="O22" i="69" s="1"/>
  <c r="P22" i="69" s="1"/>
  <c r="Q22" i="69" s="1"/>
  <c r="R22" i="69" s="1"/>
  <c r="S22" i="69" s="1"/>
  <c r="T22" i="69" s="1"/>
  <c r="U22" i="69" s="1"/>
  <c r="V22" i="69" s="1"/>
  <c r="W22" i="69" s="1"/>
  <c r="X22" i="69" s="1"/>
  <c r="Y22" i="69" s="1"/>
  <c r="G21" i="69"/>
  <c r="J21" i="69" s="1"/>
  <c r="K21" i="69" s="1"/>
  <c r="L21" i="69" s="1"/>
  <c r="M21" i="69" s="1"/>
  <c r="N21" i="69" s="1"/>
  <c r="O21" i="69" s="1"/>
  <c r="P21" i="69" s="1"/>
  <c r="Q21" i="69" s="1"/>
  <c r="R21" i="69" s="1"/>
  <c r="S21" i="69" s="1"/>
  <c r="T21" i="69" s="1"/>
  <c r="U21" i="69" s="1"/>
  <c r="V21" i="69" s="1"/>
  <c r="W21" i="69" s="1"/>
  <c r="X21" i="69" s="1"/>
  <c r="G20" i="69"/>
  <c r="J20" i="69" s="1"/>
  <c r="K20" i="69" s="1"/>
  <c r="L20" i="69" s="1"/>
  <c r="M20" i="69" s="1"/>
  <c r="N20" i="69" s="1"/>
  <c r="O20" i="69" s="1"/>
  <c r="P20" i="69" s="1"/>
  <c r="Q20" i="69" s="1"/>
  <c r="R20" i="69" s="1"/>
  <c r="S20" i="69" s="1"/>
  <c r="T20" i="69" s="1"/>
  <c r="U20" i="69" s="1"/>
  <c r="V20" i="69" s="1"/>
  <c r="W20" i="69" s="1"/>
  <c r="G19" i="69"/>
  <c r="J19" i="69" s="1"/>
  <c r="K19" i="69" s="1"/>
  <c r="L19" i="69" s="1"/>
  <c r="M19" i="69" s="1"/>
  <c r="N19" i="69" s="1"/>
  <c r="O19" i="69" s="1"/>
  <c r="P19" i="69" s="1"/>
  <c r="Q19" i="69" s="1"/>
  <c r="R19" i="69" s="1"/>
  <c r="S19" i="69" s="1"/>
  <c r="T19" i="69" s="1"/>
  <c r="U19" i="69" s="1"/>
  <c r="V19" i="69" s="1"/>
  <c r="G18" i="69"/>
  <c r="J18" i="69" s="1"/>
  <c r="K18" i="69" s="1"/>
  <c r="L18" i="69" s="1"/>
  <c r="M18" i="69" s="1"/>
  <c r="N18" i="69" s="1"/>
  <c r="O18" i="69" s="1"/>
  <c r="P18" i="69" s="1"/>
  <c r="Q18" i="69" s="1"/>
  <c r="R18" i="69" s="1"/>
  <c r="S18" i="69" s="1"/>
  <c r="T18" i="69" s="1"/>
  <c r="U18" i="69" s="1"/>
  <c r="G17" i="69"/>
  <c r="G16" i="69"/>
  <c r="J16" i="69" s="1"/>
  <c r="K16" i="69" s="1"/>
  <c r="L16" i="69" s="1"/>
  <c r="M16" i="69" s="1"/>
  <c r="N16" i="69" s="1"/>
  <c r="O16" i="69" s="1"/>
  <c r="P16" i="69" s="1"/>
  <c r="Q16" i="69" s="1"/>
  <c r="R16" i="69" s="1"/>
  <c r="S16" i="69" s="1"/>
  <c r="G15" i="69"/>
  <c r="G14" i="69"/>
  <c r="J14" i="69" s="1"/>
  <c r="K14" i="69" s="1"/>
  <c r="L14" i="69" s="1"/>
  <c r="M14" i="69" s="1"/>
  <c r="N14" i="69" s="1"/>
  <c r="O14" i="69" s="1"/>
  <c r="P14" i="69" s="1"/>
  <c r="Q14" i="69" s="1"/>
  <c r="G13" i="69"/>
  <c r="J13" i="69" s="1"/>
  <c r="K13" i="69" s="1"/>
  <c r="L13" i="69" s="1"/>
  <c r="M13" i="69" s="1"/>
  <c r="N13" i="69" s="1"/>
  <c r="O13" i="69" s="1"/>
  <c r="P13" i="69" s="1"/>
  <c r="G12" i="69"/>
  <c r="J12" i="69" s="1"/>
  <c r="K12" i="69" s="1"/>
  <c r="L12" i="69" s="1"/>
  <c r="M12" i="69" s="1"/>
  <c r="N12" i="69" s="1"/>
  <c r="O12" i="69" s="1"/>
  <c r="G11" i="69"/>
  <c r="G10" i="69"/>
  <c r="J10" i="69" s="1"/>
  <c r="K10" i="69" s="1"/>
  <c r="L10" i="69" s="1"/>
  <c r="M10" i="69" s="1"/>
  <c r="G9" i="69"/>
  <c r="J9" i="69" s="1"/>
  <c r="K9" i="69" s="1"/>
  <c r="L9" i="69" s="1"/>
  <c r="G8" i="69"/>
  <c r="G7" i="69"/>
  <c r="J7" i="69" s="1"/>
  <c r="G6" i="69"/>
  <c r="G207" i="66"/>
  <c r="G206" i="66"/>
  <c r="G205" i="66"/>
  <c r="G204" i="66"/>
  <c r="G203" i="66"/>
  <c r="G202" i="66"/>
  <c r="G201" i="66"/>
  <c r="G200" i="66"/>
  <c r="G199" i="66"/>
  <c r="G198" i="66"/>
  <c r="G197" i="66"/>
  <c r="G196" i="66"/>
  <c r="G195" i="66"/>
  <c r="G194" i="66"/>
  <c r="G193" i="66"/>
  <c r="G192" i="66"/>
  <c r="G191" i="66"/>
  <c r="G190" i="66"/>
  <c r="G189" i="66"/>
  <c r="G188" i="66"/>
  <c r="G187" i="66"/>
  <c r="G186" i="66"/>
  <c r="G162" i="66"/>
  <c r="G161" i="66"/>
  <c r="G160" i="66"/>
  <c r="G159" i="66"/>
  <c r="G158" i="66"/>
  <c r="G157" i="66"/>
  <c r="G156" i="66"/>
  <c r="G155" i="66"/>
  <c r="G154" i="66"/>
  <c r="G153" i="66"/>
  <c r="G152" i="66"/>
  <c r="G151" i="66"/>
  <c r="G150" i="66"/>
  <c r="G149" i="66"/>
  <c r="G148" i="66"/>
  <c r="G147" i="66"/>
  <c r="G146" i="66"/>
  <c r="G145" i="66"/>
  <c r="G144" i="66"/>
  <c r="G143" i="66"/>
  <c r="G142" i="66"/>
  <c r="G141" i="66"/>
  <c r="G117" i="66"/>
  <c r="G116" i="66"/>
  <c r="G115" i="66"/>
  <c r="G114" i="66"/>
  <c r="G113" i="66"/>
  <c r="G112" i="66"/>
  <c r="G111" i="66"/>
  <c r="G110" i="66"/>
  <c r="G109" i="66"/>
  <c r="G108" i="66"/>
  <c r="G107" i="66"/>
  <c r="G106" i="66"/>
  <c r="G105" i="66"/>
  <c r="G104" i="66"/>
  <c r="G103" i="66"/>
  <c r="G102" i="66"/>
  <c r="G101" i="66"/>
  <c r="G100" i="66"/>
  <c r="G99" i="66"/>
  <c r="G98" i="66"/>
  <c r="G97" i="66"/>
  <c r="G96" i="66"/>
  <c r="G72" i="66"/>
  <c r="G71" i="66"/>
  <c r="G70" i="66"/>
  <c r="G69" i="66"/>
  <c r="G68" i="66"/>
  <c r="G67" i="66"/>
  <c r="G66" i="66"/>
  <c r="G65" i="66"/>
  <c r="G64" i="66"/>
  <c r="G63" i="66"/>
  <c r="G62" i="66"/>
  <c r="G61" i="66"/>
  <c r="G60" i="66"/>
  <c r="G59" i="66"/>
  <c r="G58" i="66"/>
  <c r="G57" i="66"/>
  <c r="G56" i="66"/>
  <c r="G55" i="66"/>
  <c r="G54" i="66"/>
  <c r="G53" i="66"/>
  <c r="G52" i="66"/>
  <c r="G51" i="66"/>
  <c r="G7" i="66"/>
  <c r="G8" i="66"/>
  <c r="G9" i="66"/>
  <c r="G10" i="66"/>
  <c r="G11" i="66"/>
  <c r="G12" i="66"/>
  <c r="G13" i="66"/>
  <c r="G14" i="66"/>
  <c r="G15" i="66"/>
  <c r="G16" i="66"/>
  <c r="G17" i="66"/>
  <c r="G18" i="66"/>
  <c r="G19" i="66"/>
  <c r="G20" i="66"/>
  <c r="G21" i="66"/>
  <c r="G22" i="66"/>
  <c r="G23" i="66"/>
  <c r="G24" i="66"/>
  <c r="G25" i="66"/>
  <c r="G26" i="66"/>
  <c r="G27" i="66"/>
  <c r="G6" i="66"/>
  <c r="J4" i="66"/>
  <c r="K4" i="66"/>
  <c r="L4" i="66"/>
  <c r="M4" i="66"/>
  <c r="N4" i="66"/>
  <c r="O4" i="66"/>
  <c r="P4" i="66"/>
  <c r="Q4" i="66"/>
  <c r="R4" i="66"/>
  <c r="S4" i="66"/>
  <c r="T4" i="66"/>
  <c r="U4" i="66"/>
  <c r="V4" i="66"/>
  <c r="W4" i="66"/>
  <c r="X4" i="66"/>
  <c r="Y4" i="66"/>
  <c r="Z4" i="66"/>
  <c r="AA4" i="66"/>
  <c r="AB4" i="66"/>
  <c r="AC4" i="66"/>
  <c r="AD4" i="66"/>
  <c r="I4" i="66"/>
  <c r="E6" i="68"/>
  <c r="E69" i="68"/>
  <c r="E68" i="68"/>
  <c r="E67" i="68"/>
  <c r="E66" i="68"/>
  <c r="E65" i="68"/>
  <c r="E64" i="68"/>
  <c r="E63" i="68"/>
  <c r="E62" i="68"/>
  <c r="E61" i="68"/>
  <c r="E60" i="68"/>
  <c r="E59" i="68"/>
  <c r="E58" i="68"/>
  <c r="E57" i="68"/>
  <c r="E56" i="68"/>
  <c r="E55" i="68"/>
  <c r="E54" i="68"/>
  <c r="E53" i="68"/>
  <c r="E52" i="68"/>
  <c r="E51" i="68"/>
  <c r="E50" i="68"/>
  <c r="E49" i="68"/>
  <c r="E48" i="68"/>
  <c r="E47" i="68"/>
  <c r="E46" i="68"/>
  <c r="E45" i="68"/>
  <c r="E44" i="68"/>
  <c r="E43" i="68"/>
  <c r="E42" i="68"/>
  <c r="E41" i="68"/>
  <c r="E40" i="68"/>
  <c r="E39" i="68"/>
  <c r="E38" i="68"/>
  <c r="E37" i="68"/>
  <c r="E36" i="68"/>
  <c r="E35" i="68"/>
  <c r="E34" i="68"/>
  <c r="E33" i="68"/>
  <c r="E32" i="68"/>
  <c r="E31" i="68"/>
  <c r="E30" i="68"/>
  <c r="E29" i="68"/>
  <c r="E28" i="68"/>
  <c r="E27" i="68"/>
  <c r="E26" i="68"/>
  <c r="E25" i="68"/>
  <c r="E24" i="68"/>
  <c r="E23" i="68"/>
  <c r="E22" i="68"/>
  <c r="E21" i="68"/>
  <c r="E20" i="68"/>
  <c r="E19" i="68"/>
  <c r="E18" i="68"/>
  <c r="E17" i="68"/>
  <c r="E16" i="68"/>
  <c r="E15" i="68"/>
  <c r="E14" i="68"/>
  <c r="E13" i="68"/>
  <c r="E12" i="68"/>
  <c r="E11" i="68"/>
  <c r="E10" i="68"/>
  <c r="E9" i="68"/>
  <c r="E8" i="68"/>
  <c r="E7" i="68"/>
  <c r="E69" i="56"/>
  <c r="E68" i="56"/>
  <c r="E67" i="56"/>
  <c r="E66" i="56"/>
  <c r="E65" i="56"/>
  <c r="E64" i="56"/>
  <c r="E63" i="56"/>
  <c r="E62" i="56"/>
  <c r="E61" i="56"/>
  <c r="E60" i="56"/>
  <c r="E59" i="56"/>
  <c r="E58" i="56"/>
  <c r="E57" i="56"/>
  <c r="E56" i="56"/>
  <c r="E55" i="56"/>
  <c r="E54" i="56"/>
  <c r="E53" i="56"/>
  <c r="E52" i="56"/>
  <c r="E51" i="56"/>
  <c r="E50" i="56"/>
  <c r="E49" i="56"/>
  <c r="E48" i="56"/>
  <c r="E47" i="56"/>
  <c r="E46" i="56"/>
  <c r="E45" i="56"/>
  <c r="E44" i="56"/>
  <c r="E43" i="56"/>
  <c r="E42" i="56"/>
  <c r="E41" i="56"/>
  <c r="E40" i="56"/>
  <c r="E39" i="56"/>
  <c r="E38" i="56"/>
  <c r="E37" i="56"/>
  <c r="E36" i="56"/>
  <c r="E35" i="56"/>
  <c r="E34" i="56"/>
  <c r="E33" i="56"/>
  <c r="E32" i="56"/>
  <c r="E31" i="56"/>
  <c r="E30" i="56"/>
  <c r="E29" i="56"/>
  <c r="E28" i="56"/>
  <c r="E27" i="56"/>
  <c r="E26" i="56"/>
  <c r="E25" i="56"/>
  <c r="E24" i="56"/>
  <c r="E23" i="56"/>
  <c r="E22" i="56"/>
  <c r="E21" i="56"/>
  <c r="E20" i="56"/>
  <c r="E19" i="56"/>
  <c r="E18" i="56"/>
  <c r="E17" i="56"/>
  <c r="E16" i="56"/>
  <c r="E15" i="56"/>
  <c r="E14" i="56"/>
  <c r="E13" i="56"/>
  <c r="E12" i="56"/>
  <c r="E11" i="56"/>
  <c r="E10" i="56"/>
  <c r="E9" i="56"/>
  <c r="E8" i="56"/>
  <c r="E7" i="56"/>
  <c r="E6" i="56"/>
  <c r="D84" i="60"/>
  <c r="D80" i="60"/>
  <c r="D85" i="60"/>
  <c r="D83" i="60"/>
  <c r="D82" i="60"/>
  <c r="D81" i="60"/>
  <c r="D74" i="60"/>
  <c r="D75" i="60"/>
  <c r="D76" i="60"/>
  <c r="D77" i="60"/>
  <c r="D78" i="60"/>
  <c r="D73" i="60"/>
  <c r="E138" i="56"/>
  <c r="E137" i="56"/>
  <c r="E136" i="56"/>
  <c r="E135" i="56"/>
  <c r="E134" i="56"/>
  <c r="E133" i="56"/>
  <c r="E132" i="56"/>
  <c r="E131" i="56"/>
  <c r="E130" i="56"/>
  <c r="E129" i="56"/>
  <c r="E128" i="56"/>
  <c r="E127" i="56"/>
  <c r="E126" i="56"/>
  <c r="E125" i="56"/>
  <c r="E124" i="56"/>
  <c r="E123" i="56"/>
  <c r="E122" i="56"/>
  <c r="E121" i="56"/>
  <c r="E120" i="56"/>
  <c r="E119" i="56"/>
  <c r="E118" i="56"/>
  <c r="E117" i="56"/>
  <c r="E116" i="56"/>
  <c r="E115" i="56"/>
  <c r="E114" i="56"/>
  <c r="E113" i="56"/>
  <c r="E112" i="56"/>
  <c r="E111" i="56"/>
  <c r="E110" i="56"/>
  <c r="E109" i="56"/>
  <c r="E108" i="56"/>
  <c r="E107" i="56"/>
  <c r="E106" i="56"/>
  <c r="E105" i="56"/>
  <c r="E104" i="56"/>
  <c r="E103" i="56"/>
  <c r="E102" i="56"/>
  <c r="E101" i="56"/>
  <c r="E100" i="56"/>
  <c r="E99" i="56"/>
  <c r="E98" i="56"/>
  <c r="E97" i="56"/>
  <c r="E96" i="56"/>
  <c r="E95" i="56"/>
  <c r="E94" i="56"/>
  <c r="E93" i="56"/>
  <c r="E92" i="56"/>
  <c r="E91" i="56"/>
  <c r="E90" i="56"/>
  <c r="E89" i="56"/>
  <c r="E88" i="56"/>
  <c r="E87" i="56"/>
  <c r="E86" i="56"/>
  <c r="E85" i="56"/>
  <c r="E84" i="56"/>
  <c r="E83" i="56"/>
  <c r="E82" i="56"/>
  <c r="E81" i="56"/>
  <c r="E80" i="56"/>
  <c r="E79" i="56"/>
  <c r="E78" i="56"/>
  <c r="E77" i="56"/>
  <c r="E76" i="56"/>
  <c r="E75" i="56"/>
  <c r="E7" i="60"/>
  <c r="E8" i="60"/>
  <c r="E9" i="60"/>
  <c r="E10" i="60"/>
  <c r="E11" i="60"/>
  <c r="E12" i="60"/>
  <c r="E13" i="60"/>
  <c r="E14" i="60"/>
  <c r="E15" i="60"/>
  <c r="E16" i="60"/>
  <c r="E17" i="60"/>
  <c r="E18" i="60"/>
  <c r="E19" i="60"/>
  <c r="E20" i="60"/>
  <c r="E21" i="60"/>
  <c r="E22" i="60"/>
  <c r="E23" i="60"/>
  <c r="E24" i="60"/>
  <c r="E25" i="60"/>
  <c r="E26" i="60"/>
  <c r="E27" i="60"/>
  <c r="E28" i="60"/>
  <c r="E29" i="60"/>
  <c r="E30" i="60"/>
  <c r="E31" i="60"/>
  <c r="E32" i="60"/>
  <c r="E33" i="60"/>
  <c r="E34" i="60"/>
  <c r="E35" i="60"/>
  <c r="E36" i="60"/>
  <c r="E37" i="60"/>
  <c r="E38" i="60"/>
  <c r="E39" i="60"/>
  <c r="E40" i="60"/>
  <c r="E41" i="60"/>
  <c r="E42" i="60"/>
  <c r="E43" i="60"/>
  <c r="E44" i="60"/>
  <c r="E45" i="60"/>
  <c r="E46" i="60"/>
  <c r="E47" i="60"/>
  <c r="E48" i="60"/>
  <c r="E49" i="60"/>
  <c r="E50" i="60"/>
  <c r="E51" i="60"/>
  <c r="E52" i="60"/>
  <c r="E53" i="60"/>
  <c r="E54" i="60"/>
  <c r="E55" i="60"/>
  <c r="E56" i="60"/>
  <c r="E57" i="60"/>
  <c r="E58" i="60"/>
  <c r="E59" i="60"/>
  <c r="E60" i="60"/>
  <c r="E61" i="60"/>
  <c r="E62" i="60"/>
  <c r="E63" i="60"/>
  <c r="E64" i="60"/>
  <c r="E65" i="60"/>
  <c r="E66" i="60"/>
  <c r="E67" i="60"/>
  <c r="E68" i="60"/>
  <c r="E69" i="60"/>
  <c r="E6" i="60"/>
  <c r="J173" i="66" l="1"/>
  <c r="J115" i="66"/>
  <c r="J153" i="66"/>
  <c r="J177" i="66"/>
  <c r="J123" i="66"/>
  <c r="J178" i="66"/>
  <c r="J159" i="66"/>
  <c r="J128" i="66"/>
  <c r="J184" i="66"/>
  <c r="J165" i="66"/>
  <c r="J129" i="66"/>
  <c r="J103" i="66"/>
  <c r="J134" i="66"/>
  <c r="J147" i="66"/>
  <c r="J166" i="66"/>
  <c r="J109" i="66"/>
  <c r="J135" i="66"/>
  <c r="J172" i="66"/>
  <c r="J139" i="66"/>
  <c r="J152" i="66"/>
  <c r="J160" i="66"/>
  <c r="J181" i="66"/>
  <c r="J113" i="66"/>
  <c r="J170" i="66"/>
  <c r="J168" i="66"/>
  <c r="J98" i="66"/>
  <c r="J156" i="66"/>
  <c r="J100" i="66"/>
  <c r="J107" i="66"/>
  <c r="J162" i="66"/>
  <c r="J101" i="66"/>
  <c r="J104" i="66"/>
  <c r="J122" i="66"/>
  <c r="J157" i="66"/>
  <c r="J150" i="66"/>
  <c r="J161" i="66"/>
  <c r="J110" i="66"/>
  <c r="J114" i="66"/>
  <c r="J151" i="66"/>
  <c r="J144" i="66"/>
  <c r="J155" i="66"/>
  <c r="J171" i="66"/>
  <c r="J116" i="66"/>
  <c r="J108" i="66"/>
  <c r="J145" i="66"/>
  <c r="J149" i="66"/>
  <c r="J106" i="66"/>
  <c r="J146" i="66"/>
  <c r="J126" i="66"/>
  <c r="J117" i="66"/>
  <c r="J130" i="66"/>
  <c r="J183" i="66"/>
  <c r="J102" i="66"/>
  <c r="J138" i="66"/>
  <c r="J143" i="66"/>
  <c r="J158" i="66"/>
  <c r="J132" i="66"/>
  <c r="J136" i="66"/>
  <c r="J125" i="66"/>
  <c r="J167" i="66"/>
  <c r="J112" i="66"/>
  <c r="J133" i="66"/>
  <c r="J120" i="66"/>
  <c r="J111" i="66"/>
  <c r="J124" i="66"/>
  <c r="J148" i="66"/>
  <c r="J131" i="66"/>
  <c r="J179" i="66"/>
  <c r="J169" i="66"/>
  <c r="J127" i="66"/>
  <c r="J182" i="66"/>
  <c r="J105" i="66"/>
  <c r="J180" i="66"/>
  <c r="J154" i="66"/>
  <c r="J137" i="66"/>
  <c r="J175" i="66"/>
  <c r="J121" i="66"/>
  <c r="J176" i="66"/>
  <c r="J99" i="66"/>
  <c r="J174" i="66"/>
  <c r="I264" i="66"/>
  <c r="I215" i="66"/>
  <c r="I153" i="66"/>
  <c r="I55" i="66"/>
  <c r="I268" i="66"/>
  <c r="I217" i="66"/>
  <c r="I116" i="66"/>
  <c r="I63" i="66"/>
  <c r="I189" i="66"/>
  <c r="I221" i="66"/>
  <c r="I154" i="66"/>
  <c r="I178" i="66"/>
  <c r="I64" i="66"/>
  <c r="I190" i="66"/>
  <c r="I225" i="66"/>
  <c r="I159" i="66"/>
  <c r="I128" i="66"/>
  <c r="I67" i="66"/>
  <c r="I235" i="66"/>
  <c r="I191" i="66"/>
  <c r="I226" i="66"/>
  <c r="I184" i="66"/>
  <c r="I76" i="66"/>
  <c r="I239" i="66"/>
  <c r="I196" i="66"/>
  <c r="I227" i="66"/>
  <c r="I160" i="66"/>
  <c r="I129" i="66"/>
  <c r="I80" i="66"/>
  <c r="I240" i="66"/>
  <c r="I201" i="66"/>
  <c r="I229" i="66"/>
  <c r="I98" i="66"/>
  <c r="I88" i="66"/>
  <c r="I243" i="66"/>
  <c r="I202" i="66"/>
  <c r="I147" i="66"/>
  <c r="I166" i="66"/>
  <c r="I92" i="66"/>
  <c r="I247" i="66"/>
  <c r="I203" i="66"/>
  <c r="I104" i="66"/>
  <c r="I135" i="66"/>
  <c r="I251" i="66"/>
  <c r="I209" i="66"/>
  <c r="I148" i="66"/>
  <c r="I172" i="66"/>
  <c r="I252" i="66"/>
  <c r="I213" i="66"/>
  <c r="I152" i="66"/>
  <c r="I110" i="66"/>
  <c r="I256" i="66"/>
  <c r="I214" i="66"/>
  <c r="I173" i="66"/>
  <c r="I115" i="66"/>
  <c r="I52" i="66"/>
  <c r="I165" i="66"/>
  <c r="I56" i="66"/>
  <c r="I93" i="66"/>
  <c r="I271" i="66"/>
  <c r="I144" i="66"/>
  <c r="I223" i="66"/>
  <c r="I204" i="66"/>
  <c r="I102" i="66"/>
  <c r="I255" i="66"/>
  <c r="I127" i="66"/>
  <c r="I250" i="66"/>
  <c r="I61" i="66"/>
  <c r="I136" i="66"/>
  <c r="I181" i="66"/>
  <c r="I84" i="66"/>
  <c r="I274" i="66"/>
  <c r="I167" i="66"/>
  <c r="I69" i="66"/>
  <c r="I171" i="66"/>
  <c r="I62" i="66"/>
  <c r="I197" i="66"/>
  <c r="I58" i="66"/>
  <c r="I150" i="66"/>
  <c r="I236" i="66"/>
  <c r="I216" i="66"/>
  <c r="I108" i="66"/>
  <c r="I188" i="66"/>
  <c r="I267" i="66"/>
  <c r="I139" i="66"/>
  <c r="I262" i="66"/>
  <c r="I85" i="66"/>
  <c r="I179" i="66"/>
  <c r="I175" i="66"/>
  <c r="I169" i="66"/>
  <c r="I193" i="66"/>
  <c r="I177" i="66"/>
  <c r="I68" i="66"/>
  <c r="I234" i="66"/>
  <c r="I79" i="66"/>
  <c r="I70" i="66"/>
  <c r="I156" i="66"/>
  <c r="I242" i="66"/>
  <c r="I228" i="66"/>
  <c r="I114" i="66"/>
  <c r="I194" i="66"/>
  <c r="I164" i="66"/>
  <c r="I183" i="66"/>
  <c r="I74" i="66"/>
  <c r="I246" i="66"/>
  <c r="I91" i="66"/>
  <c r="I82" i="66"/>
  <c r="I162" i="66"/>
  <c r="I248" i="66"/>
  <c r="I241" i="66"/>
  <c r="I120" i="66"/>
  <c r="I200" i="66"/>
  <c r="I90" i="66"/>
  <c r="I170" i="66"/>
  <c r="I122" i="66"/>
  <c r="I198" i="66"/>
  <c r="I220" i="66"/>
  <c r="I86" i="66"/>
  <c r="I258" i="66"/>
  <c r="I143" i="66"/>
  <c r="I94" i="66"/>
  <c r="I168" i="66"/>
  <c r="I254" i="66"/>
  <c r="I265" i="66"/>
  <c r="I126" i="66"/>
  <c r="I206" i="66"/>
  <c r="I97" i="66"/>
  <c r="I176" i="66"/>
  <c r="I134" i="66"/>
  <c r="I233" i="66"/>
  <c r="I99" i="66"/>
  <c r="I270" i="66"/>
  <c r="I149" i="66"/>
  <c r="I101" i="66"/>
  <c r="I174" i="66"/>
  <c r="I260" i="66"/>
  <c r="I53" i="66"/>
  <c r="I132" i="66"/>
  <c r="I212" i="66"/>
  <c r="I103" i="66"/>
  <c r="I182" i="66"/>
  <c r="I137" i="66"/>
  <c r="I117" i="66"/>
  <c r="I151" i="66"/>
  <c r="I219" i="66"/>
  <c r="I245" i="66"/>
  <c r="I105" i="66"/>
  <c r="I66" i="66"/>
  <c r="I155" i="66"/>
  <c r="I107" i="66"/>
  <c r="I180" i="66"/>
  <c r="I266" i="66"/>
  <c r="I59" i="66"/>
  <c r="I138" i="66"/>
  <c r="I218" i="66"/>
  <c r="I109" i="66"/>
  <c r="I195" i="66"/>
  <c r="I123" i="66"/>
  <c r="I131" i="66"/>
  <c r="I257" i="66"/>
  <c r="I111" i="66"/>
  <c r="I57" i="66"/>
  <c r="I161" i="66"/>
  <c r="I113" i="66"/>
  <c r="I187" i="66"/>
  <c r="I272" i="66"/>
  <c r="I65" i="66"/>
  <c r="I145" i="66"/>
  <c r="I224" i="66"/>
  <c r="I133" i="66"/>
  <c r="I207" i="66"/>
  <c r="I125" i="66"/>
  <c r="I263" i="66"/>
  <c r="I119" i="66"/>
  <c r="I106" i="66"/>
  <c r="I71" i="66"/>
  <c r="I237" i="66"/>
  <c r="I146" i="66"/>
  <c r="I269" i="66"/>
  <c r="I142" i="66"/>
  <c r="I75" i="66"/>
  <c r="I210" i="66"/>
  <c r="I199" i="66"/>
  <c r="I77" i="66"/>
  <c r="I157" i="66"/>
  <c r="I249" i="66"/>
  <c r="I158" i="66"/>
  <c r="I232" i="66"/>
  <c r="I60" i="66"/>
  <c r="I100" i="66"/>
  <c r="I81" i="66"/>
  <c r="I222" i="66"/>
  <c r="I205" i="66"/>
  <c r="I83" i="66"/>
  <c r="I261" i="66"/>
  <c r="I54" i="66"/>
  <c r="I238" i="66"/>
  <c r="I78" i="66"/>
  <c r="I124" i="66"/>
  <c r="I112" i="66"/>
  <c r="I87" i="66"/>
  <c r="I259" i="66"/>
  <c r="I211" i="66"/>
  <c r="I192" i="66"/>
  <c r="I89" i="66"/>
  <c r="I273" i="66"/>
  <c r="I72" i="66"/>
  <c r="I244" i="66"/>
  <c r="I121" i="66"/>
  <c r="I130" i="66"/>
  <c r="J17" i="69"/>
  <c r="K17" i="69" s="1"/>
  <c r="L17" i="69" s="1"/>
  <c r="M17" i="69" s="1"/>
  <c r="N17" i="69" s="1"/>
  <c r="O17" i="69" s="1"/>
  <c r="P17" i="69" s="1"/>
  <c r="Q17" i="69" s="1"/>
  <c r="R17" i="69" s="1"/>
  <c r="S17" i="69" s="1"/>
  <c r="T17" i="69" s="1"/>
  <c r="K207" i="69"/>
  <c r="L207" i="69" s="1"/>
  <c r="M207" i="69" s="1"/>
  <c r="N207" i="69" s="1"/>
  <c r="O207" i="69" s="1"/>
  <c r="P207" i="69" s="1"/>
  <c r="Q207" i="69" s="1"/>
  <c r="R207" i="69" s="1"/>
  <c r="S207" i="69" s="1"/>
  <c r="T207" i="69" s="1"/>
  <c r="U207" i="69" s="1"/>
  <c r="V207" i="69" s="1"/>
  <c r="W207" i="69" s="1"/>
  <c r="X207" i="69" s="1"/>
  <c r="Y207" i="69" s="1"/>
  <c r="Z207" i="69" s="1"/>
  <c r="AA207" i="69" s="1"/>
  <c r="AB207" i="69" s="1"/>
  <c r="AC207" i="69" s="1"/>
  <c r="AD207" i="69" s="1"/>
  <c r="AE207" i="69" s="1"/>
  <c r="J8" i="69"/>
  <c r="K8" i="69" s="1"/>
  <c r="L149" i="69"/>
  <c r="M149" i="69" s="1"/>
  <c r="N149" i="69" s="1"/>
  <c r="O149" i="69" s="1"/>
  <c r="P149" i="69" s="1"/>
  <c r="Q149" i="69" s="1"/>
  <c r="R149" i="69" s="1"/>
  <c r="S149" i="69" s="1"/>
  <c r="L150" i="69"/>
  <c r="M150" i="69" s="1"/>
  <c r="N150" i="69" s="1"/>
  <c r="O150" i="69" s="1"/>
  <c r="P150" i="69" s="1"/>
  <c r="Q150" i="69" s="1"/>
  <c r="R150" i="69" s="1"/>
  <c r="S150" i="69" s="1"/>
  <c r="T150" i="69" s="1"/>
  <c r="K69" i="69"/>
  <c r="L69" i="69" s="1"/>
  <c r="M69" i="69" s="1"/>
  <c r="N69" i="69" s="1"/>
  <c r="O69" i="69" s="1"/>
  <c r="P69" i="69" s="1"/>
  <c r="Q69" i="69" s="1"/>
  <c r="R69" i="69" s="1"/>
  <c r="S69" i="69" s="1"/>
  <c r="T69" i="69" s="1"/>
  <c r="U69" i="69" s="1"/>
  <c r="V69" i="69" s="1"/>
  <c r="W69" i="69" s="1"/>
  <c r="X69" i="69" s="1"/>
  <c r="Y69" i="69" s="1"/>
  <c r="Z69" i="69" s="1"/>
  <c r="AA69" i="69" s="1"/>
  <c r="AB69" i="69" s="1"/>
  <c r="K233" i="69"/>
  <c r="L233" i="69" s="1"/>
  <c r="J11" i="69"/>
  <c r="K11" i="69" s="1"/>
  <c r="L11" i="69" s="1"/>
  <c r="M11" i="69" s="1"/>
  <c r="N11" i="69" s="1"/>
  <c r="L152" i="69"/>
  <c r="M152" i="69" s="1"/>
  <c r="N152" i="69" s="1"/>
  <c r="O152" i="69" s="1"/>
  <c r="P152" i="69" s="1"/>
  <c r="Q152" i="69" s="1"/>
  <c r="R152" i="69" s="1"/>
  <c r="S152" i="69" s="1"/>
  <c r="T152" i="69" s="1"/>
  <c r="U152" i="69" s="1"/>
  <c r="V152" i="69" s="1"/>
  <c r="L108" i="69"/>
  <c r="M108" i="69" s="1"/>
  <c r="N108" i="69" s="1"/>
  <c r="O108" i="69" s="1"/>
  <c r="P108" i="69" s="1"/>
  <c r="Q108" i="69" s="1"/>
  <c r="R108" i="69" s="1"/>
  <c r="S108" i="69" s="1"/>
  <c r="T108" i="69" s="1"/>
  <c r="U108" i="69" s="1"/>
  <c r="V108" i="69" s="1"/>
  <c r="W108" i="69" s="1"/>
  <c r="J15" i="69"/>
  <c r="K15" i="69" s="1"/>
  <c r="L15" i="69" s="1"/>
  <c r="M15" i="69" s="1"/>
  <c r="N15" i="69" s="1"/>
  <c r="O15" i="69" s="1"/>
  <c r="P15" i="69" s="1"/>
  <c r="Q15" i="69" s="1"/>
  <c r="R15" i="69" s="1"/>
  <c r="L109" i="69"/>
  <c r="M109" i="69" s="1"/>
  <c r="N109" i="69" s="1"/>
  <c r="O109" i="69" s="1"/>
  <c r="P109" i="69" s="1"/>
  <c r="Q109" i="69" s="1"/>
  <c r="R109" i="69" s="1"/>
  <c r="S109" i="69" s="1"/>
  <c r="T109" i="69" s="1"/>
  <c r="U109" i="69" s="1"/>
  <c r="V109" i="69" s="1"/>
  <c r="W109" i="69" s="1"/>
  <c r="X109" i="69" s="1"/>
  <c r="K238" i="69"/>
  <c r="L238" i="69" s="1"/>
  <c r="M238" i="69" s="1"/>
  <c r="N238" i="69" s="1"/>
  <c r="O238" i="69" s="1"/>
  <c r="P238" i="69" s="1"/>
  <c r="Q238" i="69" s="1"/>
  <c r="I69" i="84"/>
  <c r="I138" i="84" s="1"/>
  <c r="J68" i="84"/>
  <c r="J137" i="84" s="1"/>
  <c r="K67" i="84"/>
  <c r="K136" i="84" s="1"/>
  <c r="L66" i="84"/>
  <c r="L135" i="84" s="1"/>
  <c r="M65" i="84"/>
  <c r="M134" i="84" s="1"/>
  <c r="N64" i="84"/>
  <c r="N133" i="84" s="1"/>
  <c r="O63" i="84"/>
  <c r="O132" i="84" s="1"/>
  <c r="P62" i="84"/>
  <c r="P131" i="84" s="1"/>
  <c r="Q61" i="84"/>
  <c r="Q130" i="84" s="1"/>
  <c r="R60" i="84"/>
  <c r="R129" i="84" s="1"/>
  <c r="S59" i="84"/>
  <c r="S128" i="84" s="1"/>
  <c r="T58" i="84"/>
  <c r="T127" i="84" s="1"/>
  <c r="U57" i="84"/>
  <c r="U126" i="84" s="1"/>
  <c r="V56" i="84"/>
  <c r="V125" i="84" s="1"/>
  <c r="W55" i="84"/>
  <c r="W124" i="84" s="1"/>
  <c r="X54" i="84"/>
  <c r="X123" i="84" s="1"/>
  <c r="Y53" i="84"/>
  <c r="Y122" i="84" s="1"/>
  <c r="Z52" i="84"/>
  <c r="Z121" i="84" s="1"/>
  <c r="AA51" i="84"/>
  <c r="AA120" i="84" s="1"/>
  <c r="AB50" i="84"/>
  <c r="AB119" i="84" s="1"/>
  <c r="H50" i="84"/>
  <c r="H119" i="84" s="1"/>
  <c r="I49" i="84"/>
  <c r="I118" i="84" s="1"/>
  <c r="J48" i="84"/>
  <c r="J117" i="84" s="1"/>
  <c r="K47" i="84"/>
  <c r="K116" i="84" s="1"/>
  <c r="L46" i="84"/>
  <c r="L115" i="84" s="1"/>
  <c r="M45" i="84"/>
  <c r="M114" i="84" s="1"/>
  <c r="N44" i="84"/>
  <c r="N113" i="84" s="1"/>
  <c r="O43" i="84"/>
  <c r="O112" i="84" s="1"/>
  <c r="P42" i="84"/>
  <c r="P111" i="84" s="1"/>
  <c r="Q41" i="84"/>
  <c r="Q110" i="84" s="1"/>
  <c r="R40" i="84"/>
  <c r="R109" i="84" s="1"/>
  <c r="S39" i="84"/>
  <c r="S108" i="84" s="1"/>
  <c r="T38" i="84"/>
  <c r="T107" i="84" s="1"/>
  <c r="U37" i="84"/>
  <c r="U106" i="84" s="1"/>
  <c r="V36" i="84"/>
  <c r="V105" i="84" s="1"/>
  <c r="W35" i="84"/>
  <c r="W104" i="84" s="1"/>
  <c r="X34" i="84"/>
  <c r="X103" i="84" s="1"/>
  <c r="Y33" i="84"/>
  <c r="Y102" i="84" s="1"/>
  <c r="Z32" i="84"/>
  <c r="Z101" i="84" s="1"/>
  <c r="AB69" i="84"/>
  <c r="AB138" i="84" s="1"/>
  <c r="H69" i="84"/>
  <c r="H138" i="84" s="1"/>
  <c r="I68" i="84"/>
  <c r="I137" i="84" s="1"/>
  <c r="J67" i="84"/>
  <c r="J136" i="84" s="1"/>
  <c r="K66" i="84"/>
  <c r="K135" i="84" s="1"/>
  <c r="L65" i="84"/>
  <c r="L134" i="84" s="1"/>
  <c r="M64" i="84"/>
  <c r="M133" i="84" s="1"/>
  <c r="N63" i="84"/>
  <c r="N132" i="84" s="1"/>
  <c r="O62" i="84"/>
  <c r="O131" i="84" s="1"/>
  <c r="P61" i="84"/>
  <c r="P130" i="84" s="1"/>
  <c r="Q60" i="84"/>
  <c r="Q129" i="84" s="1"/>
  <c r="R59" i="84"/>
  <c r="R128" i="84" s="1"/>
  <c r="S58" i="84"/>
  <c r="S127" i="84" s="1"/>
  <c r="T57" i="84"/>
  <c r="T126" i="84" s="1"/>
  <c r="U56" i="84"/>
  <c r="U125" i="84" s="1"/>
  <c r="V55" i="84"/>
  <c r="V124" i="84" s="1"/>
  <c r="W54" i="84"/>
  <c r="W123" i="84" s="1"/>
  <c r="X53" i="84"/>
  <c r="X122" i="84" s="1"/>
  <c r="Y52" i="84"/>
  <c r="Y121" i="84" s="1"/>
  <c r="Z51" i="84"/>
  <c r="Z120" i="84" s="1"/>
  <c r="AA50" i="84"/>
  <c r="AA119" i="84" s="1"/>
  <c r="AB49" i="84"/>
  <c r="AB118" i="84" s="1"/>
  <c r="H49" i="84"/>
  <c r="H118" i="84" s="1"/>
  <c r="I48" i="84"/>
  <c r="I117" i="84" s="1"/>
  <c r="J47" i="84"/>
  <c r="J116" i="84" s="1"/>
  <c r="K46" i="84"/>
  <c r="K115" i="84" s="1"/>
  <c r="L45" i="84"/>
  <c r="L114" i="84" s="1"/>
  <c r="M44" i="84"/>
  <c r="M113" i="84" s="1"/>
  <c r="N43" i="84"/>
  <c r="N112" i="84" s="1"/>
  <c r="O42" i="84"/>
  <c r="O111" i="84" s="1"/>
  <c r="P41" i="84"/>
  <c r="P110" i="84" s="1"/>
  <c r="Q40" i="84"/>
  <c r="Q109" i="84" s="1"/>
  <c r="R39" i="84"/>
  <c r="R108" i="84" s="1"/>
  <c r="S38" i="84"/>
  <c r="T37" i="84"/>
  <c r="T106" i="84" s="1"/>
  <c r="U36" i="84"/>
  <c r="U105" i="84" s="1"/>
  <c r="V35" i="84"/>
  <c r="V104" i="84" s="1"/>
  <c r="W34" i="84"/>
  <c r="W103" i="84" s="1"/>
  <c r="X33" i="84"/>
  <c r="X102" i="84" s="1"/>
  <c r="Y32" i="84"/>
  <c r="Y101" i="84" s="1"/>
  <c r="Z31" i="84"/>
  <c r="Z100" i="84" s="1"/>
  <c r="AA30" i="84"/>
  <c r="AA99" i="84" s="1"/>
  <c r="AB29" i="84"/>
  <c r="AB98" i="84" s="1"/>
  <c r="H29" i="84"/>
  <c r="H98" i="84" s="1"/>
  <c r="I28" i="84"/>
  <c r="I97" i="84" s="1"/>
  <c r="J27" i="84"/>
  <c r="J96" i="84" s="1"/>
  <c r="K26" i="84"/>
  <c r="K95" i="84" s="1"/>
  <c r="L25" i="84"/>
  <c r="L94" i="84" s="1"/>
  <c r="M24" i="84"/>
  <c r="M93" i="84" s="1"/>
  <c r="N23" i="84"/>
  <c r="N92" i="84" s="1"/>
  <c r="O22" i="84"/>
  <c r="O91" i="84" s="1"/>
  <c r="P21" i="84"/>
  <c r="P90" i="84" s="1"/>
  <c r="Q20" i="84"/>
  <c r="Q89" i="84" s="1"/>
  <c r="R19" i="84"/>
  <c r="R88" i="84" s="1"/>
  <c r="S18" i="84"/>
  <c r="S87" i="84" s="1"/>
  <c r="T17" i="84"/>
  <c r="T86" i="84" s="1"/>
  <c r="U16" i="84"/>
  <c r="U85" i="84" s="1"/>
  <c r="V15" i="84"/>
  <c r="V84" i="84" s="1"/>
  <c r="W14" i="84"/>
  <c r="W83" i="84" s="1"/>
  <c r="X13" i="84"/>
  <c r="X82" i="84" s="1"/>
  <c r="Y12" i="84"/>
  <c r="Y81" i="84" s="1"/>
  <c r="Z11" i="84"/>
  <c r="Z80" i="84" s="1"/>
  <c r="AA10" i="84"/>
  <c r="AA79" i="84" s="1"/>
  <c r="AB9" i="84"/>
  <c r="AB78" i="84" s="1"/>
  <c r="AA69" i="84"/>
  <c r="AA138" i="84" s="1"/>
  <c r="AB68" i="84"/>
  <c r="AB137" i="84" s="1"/>
  <c r="H68" i="84"/>
  <c r="H137" i="84" s="1"/>
  <c r="I67" i="84"/>
  <c r="I136" i="84" s="1"/>
  <c r="J66" i="84"/>
  <c r="J135" i="84" s="1"/>
  <c r="K65" i="84"/>
  <c r="K134" i="84" s="1"/>
  <c r="L64" i="84"/>
  <c r="L133" i="84" s="1"/>
  <c r="M63" i="84"/>
  <c r="M132" i="84" s="1"/>
  <c r="N62" i="84"/>
  <c r="N131" i="84" s="1"/>
  <c r="O61" i="84"/>
  <c r="O130" i="84" s="1"/>
  <c r="P60" i="84"/>
  <c r="Q59" i="84"/>
  <c r="Q128" i="84" s="1"/>
  <c r="R58" i="84"/>
  <c r="R127" i="84" s="1"/>
  <c r="S57" i="84"/>
  <c r="S126" i="84" s="1"/>
  <c r="T56" i="84"/>
  <c r="T125" i="84" s="1"/>
  <c r="U55" i="84"/>
  <c r="U124" i="84" s="1"/>
  <c r="V54" i="84"/>
  <c r="V123" i="84" s="1"/>
  <c r="W53" i="84"/>
  <c r="W122" i="84" s="1"/>
  <c r="X52" i="84"/>
  <c r="X121" i="84" s="1"/>
  <c r="Y51" i="84"/>
  <c r="Y120" i="84" s="1"/>
  <c r="Z50" i="84"/>
  <c r="Z119" i="84" s="1"/>
  <c r="AA49" i="84"/>
  <c r="AA118" i="84" s="1"/>
  <c r="AB48" i="84"/>
  <c r="AB117" i="84" s="1"/>
  <c r="H48" i="84"/>
  <c r="H117" i="84" s="1"/>
  <c r="I47" i="84"/>
  <c r="I116" i="84" s="1"/>
  <c r="J46" i="84"/>
  <c r="J115" i="84" s="1"/>
  <c r="K45" i="84"/>
  <c r="K114" i="84" s="1"/>
  <c r="L44" i="84"/>
  <c r="L113" i="84" s="1"/>
  <c r="M43" i="84"/>
  <c r="M112" i="84" s="1"/>
  <c r="N42" i="84"/>
  <c r="N111" i="84" s="1"/>
  <c r="O41" i="84"/>
  <c r="O110" i="84" s="1"/>
  <c r="P40" i="84"/>
  <c r="P109" i="84" s="1"/>
  <c r="Q39" i="84"/>
  <c r="Q108" i="84" s="1"/>
  <c r="R38" i="84"/>
  <c r="R107" i="84" s="1"/>
  <c r="S37" i="84"/>
  <c r="S106" i="84" s="1"/>
  <c r="T36" i="84"/>
  <c r="T105" i="84" s="1"/>
  <c r="U35" i="84"/>
  <c r="U104" i="84" s="1"/>
  <c r="V34" i="84"/>
  <c r="V103" i="84" s="1"/>
  <c r="W33" i="84"/>
  <c r="W102" i="84" s="1"/>
  <c r="X32" i="84"/>
  <c r="X101" i="84" s="1"/>
  <c r="Z69" i="84"/>
  <c r="Z138" i="84" s="1"/>
  <c r="AA68" i="84"/>
  <c r="AA137" i="84" s="1"/>
  <c r="AB67" i="84"/>
  <c r="AB136" i="84" s="1"/>
  <c r="H67" i="84"/>
  <c r="H136" i="84" s="1"/>
  <c r="I66" i="84"/>
  <c r="I135" i="84" s="1"/>
  <c r="J65" i="84"/>
  <c r="J134" i="84" s="1"/>
  <c r="K64" i="84"/>
  <c r="K133" i="84" s="1"/>
  <c r="L63" i="84"/>
  <c r="L132" i="84" s="1"/>
  <c r="M62" i="84"/>
  <c r="M131" i="84" s="1"/>
  <c r="N61" i="84"/>
  <c r="N130" i="84" s="1"/>
  <c r="O60" i="84"/>
  <c r="O129" i="84" s="1"/>
  <c r="P59" i="84"/>
  <c r="P128" i="84" s="1"/>
  <c r="Q58" i="84"/>
  <c r="Q127" i="84" s="1"/>
  <c r="R57" i="84"/>
  <c r="R126" i="84" s="1"/>
  <c r="S56" i="84"/>
  <c r="S125" i="84" s="1"/>
  <c r="T55" i="84"/>
  <c r="T124" i="84" s="1"/>
  <c r="U54" i="84"/>
  <c r="U123" i="84" s="1"/>
  <c r="V53" i="84"/>
  <c r="V122" i="84" s="1"/>
  <c r="W52" i="84"/>
  <c r="X51" i="84"/>
  <c r="X120" i="84" s="1"/>
  <c r="Y50" i="84"/>
  <c r="Y119" i="84" s="1"/>
  <c r="Z49" i="84"/>
  <c r="Z118" i="84" s="1"/>
  <c r="AA48" i="84"/>
  <c r="AA117" i="84" s="1"/>
  <c r="AB47" i="84"/>
  <c r="AB116" i="84" s="1"/>
  <c r="H47" i="84"/>
  <c r="H116" i="84" s="1"/>
  <c r="I46" i="84"/>
  <c r="I115" i="84" s="1"/>
  <c r="J45" i="84"/>
  <c r="J114" i="84" s="1"/>
  <c r="K44" i="84"/>
  <c r="K113" i="84" s="1"/>
  <c r="L43" i="84"/>
  <c r="L112" i="84" s="1"/>
  <c r="M42" i="84"/>
  <c r="M111" i="84" s="1"/>
  <c r="N41" i="84"/>
  <c r="O40" i="84"/>
  <c r="O109" i="84" s="1"/>
  <c r="P39" i="84"/>
  <c r="P108" i="84" s="1"/>
  <c r="Q38" i="84"/>
  <c r="Q107" i="84" s="1"/>
  <c r="R37" i="84"/>
  <c r="R106" i="84" s="1"/>
  <c r="S36" i="84"/>
  <c r="S105" i="84" s="1"/>
  <c r="T35" i="84"/>
  <c r="T104" i="84" s="1"/>
  <c r="U34" i="84"/>
  <c r="U103" i="84" s="1"/>
  <c r="V33" i="84"/>
  <c r="V102" i="84" s="1"/>
  <c r="W32" i="84"/>
  <c r="W101" i="84" s="1"/>
  <c r="X31" i="84"/>
  <c r="X100" i="84" s="1"/>
  <c r="Y30" i="84"/>
  <c r="Y99" i="84" s="1"/>
  <c r="Z29" i="84"/>
  <c r="Z98" i="84" s="1"/>
  <c r="AA28" i="84"/>
  <c r="AB27" i="84"/>
  <c r="AB96" i="84" s="1"/>
  <c r="H27" i="84"/>
  <c r="H96" i="84" s="1"/>
  <c r="I26" i="84"/>
  <c r="I95" i="84" s="1"/>
  <c r="J25" i="84"/>
  <c r="J94" i="84" s="1"/>
  <c r="K24" i="84"/>
  <c r="K93" i="84" s="1"/>
  <c r="L23" i="84"/>
  <c r="L92" i="84" s="1"/>
  <c r="M22" i="84"/>
  <c r="M91" i="84" s="1"/>
  <c r="N21" i="84"/>
  <c r="N90" i="84" s="1"/>
  <c r="O20" i="84"/>
  <c r="O89" i="84" s="1"/>
  <c r="P19" i="84"/>
  <c r="P88" i="84" s="1"/>
  <c r="Q18" i="84"/>
  <c r="Y69" i="84"/>
  <c r="Y138" i="84" s="1"/>
  <c r="Z68" i="84"/>
  <c r="Z137" i="84" s="1"/>
  <c r="AA67" i="84"/>
  <c r="AA136" i="84" s="1"/>
  <c r="AB66" i="84"/>
  <c r="AB135" i="84" s="1"/>
  <c r="H66" i="84"/>
  <c r="H135" i="84" s="1"/>
  <c r="I65" i="84"/>
  <c r="I134" i="84" s="1"/>
  <c r="J64" i="84"/>
  <c r="J133" i="84" s="1"/>
  <c r="K63" i="84"/>
  <c r="K132" i="84" s="1"/>
  <c r="L62" i="84"/>
  <c r="L131" i="84" s="1"/>
  <c r="M61" i="84"/>
  <c r="M130" i="84" s="1"/>
  <c r="N60" i="84"/>
  <c r="N129" i="84" s="1"/>
  <c r="O59" i="84"/>
  <c r="O128" i="84" s="1"/>
  <c r="P58" i="84"/>
  <c r="P127" i="84" s="1"/>
  <c r="Q57" i="84"/>
  <c r="Q126" i="84" s="1"/>
  <c r="R56" i="84"/>
  <c r="R125" i="84" s="1"/>
  <c r="S55" i="84"/>
  <c r="S124" i="84" s="1"/>
  <c r="T54" i="84"/>
  <c r="T123" i="84" s="1"/>
  <c r="U53" i="84"/>
  <c r="U122" i="84" s="1"/>
  <c r="V52" i="84"/>
  <c r="V121" i="84" s="1"/>
  <c r="W51" i="84"/>
  <c r="W120" i="84" s="1"/>
  <c r="X50" i="84"/>
  <c r="X119" i="84" s="1"/>
  <c r="Y49" i="84"/>
  <c r="Y118" i="84" s="1"/>
  <c r="Z48" i="84"/>
  <c r="Z117" i="84" s="1"/>
  <c r="AA47" i="84"/>
  <c r="AA116" i="84" s="1"/>
  <c r="AB46" i="84"/>
  <c r="AB115" i="84" s="1"/>
  <c r="H46" i="84"/>
  <c r="H115" i="84" s="1"/>
  <c r="I45" i="84"/>
  <c r="I114" i="84" s="1"/>
  <c r="J44" i="84"/>
  <c r="J113" i="84" s="1"/>
  <c r="K43" i="84"/>
  <c r="K112" i="84" s="1"/>
  <c r="L42" i="84"/>
  <c r="L111" i="84" s="1"/>
  <c r="M41" i="84"/>
  <c r="M110" i="84" s="1"/>
  <c r="N40" i="84"/>
  <c r="N109" i="84" s="1"/>
  <c r="O39" i="84"/>
  <c r="O108" i="84" s="1"/>
  <c r="P38" i="84"/>
  <c r="P107" i="84" s="1"/>
  <c r="Q37" i="84"/>
  <c r="Q106" i="84" s="1"/>
  <c r="R36" i="84"/>
  <c r="R105" i="84" s="1"/>
  <c r="S35" i="84"/>
  <c r="S104" i="84" s="1"/>
  <c r="T34" i="84"/>
  <c r="T103" i="84" s="1"/>
  <c r="U33" i="84"/>
  <c r="U102" i="84" s="1"/>
  <c r="V32" i="84"/>
  <c r="V101" i="84" s="1"/>
  <c r="W31" i="84"/>
  <c r="W100" i="84" s="1"/>
  <c r="X30" i="84"/>
  <c r="X99" i="84" s="1"/>
  <c r="Y29" i="84"/>
  <c r="Y98" i="84" s="1"/>
  <c r="Z28" i="84"/>
  <c r="Z97" i="84" s="1"/>
  <c r="AA27" i="84"/>
  <c r="AA96" i="84" s="1"/>
  <c r="AB26" i="84"/>
  <c r="AB95" i="84" s="1"/>
  <c r="H26" i="84"/>
  <c r="H95" i="84" s="1"/>
  <c r="I25" i="84"/>
  <c r="I94" i="84" s="1"/>
  <c r="J24" i="84"/>
  <c r="J93" i="84" s="1"/>
  <c r="K23" i="84"/>
  <c r="K92" i="84" s="1"/>
  <c r="L22" i="84"/>
  <c r="L91" i="84" s="1"/>
  <c r="M21" i="84"/>
  <c r="M90" i="84" s="1"/>
  <c r="N20" i="84"/>
  <c r="N89" i="84" s="1"/>
  <c r="O19" i="84"/>
  <c r="O88" i="84" s="1"/>
  <c r="P18" i="84"/>
  <c r="P87" i="84" s="1"/>
  <c r="Q17" i="84"/>
  <c r="Q86" i="84" s="1"/>
  <c r="R16" i="84"/>
  <c r="R85" i="84" s="1"/>
  <c r="S15" i="84"/>
  <c r="S84" i="84" s="1"/>
  <c r="T14" i="84"/>
  <c r="T83" i="84" s="1"/>
  <c r="U13" i="84"/>
  <c r="U82" i="84" s="1"/>
  <c r="V12" i="84"/>
  <c r="V81" i="84" s="1"/>
  <c r="W11" i="84"/>
  <c r="W80" i="84" s="1"/>
  <c r="X10" i="84"/>
  <c r="X79" i="84" s="1"/>
  <c r="Y9" i="84"/>
  <c r="Y78" i="84" s="1"/>
  <c r="Z8" i="84"/>
  <c r="Z77" i="84" s="1"/>
  <c r="X69" i="84"/>
  <c r="X138" i="84" s="1"/>
  <c r="Y68" i="84"/>
  <c r="Y137" i="84" s="1"/>
  <c r="Z67" i="84"/>
  <c r="Z136" i="84" s="1"/>
  <c r="AA66" i="84"/>
  <c r="AA135" i="84" s="1"/>
  <c r="AB65" i="84"/>
  <c r="AB134" i="84" s="1"/>
  <c r="H65" i="84"/>
  <c r="H134" i="84" s="1"/>
  <c r="I64" i="84"/>
  <c r="I133" i="84" s="1"/>
  <c r="J63" i="84"/>
  <c r="J132" i="84" s="1"/>
  <c r="K62" i="84"/>
  <c r="K131" i="84" s="1"/>
  <c r="L61" i="84"/>
  <c r="L130" i="84" s="1"/>
  <c r="M60" i="84"/>
  <c r="M129" i="84" s="1"/>
  <c r="N59" i="84"/>
  <c r="N128" i="84" s="1"/>
  <c r="O58" i="84"/>
  <c r="O127" i="84" s="1"/>
  <c r="P57" i="84"/>
  <c r="P126" i="84" s="1"/>
  <c r="Q56" i="84"/>
  <c r="Q125" i="84" s="1"/>
  <c r="R55" i="84"/>
  <c r="R124" i="84" s="1"/>
  <c r="S54" i="84"/>
  <c r="S123" i="84" s="1"/>
  <c r="T53" i="84"/>
  <c r="T122" i="84" s="1"/>
  <c r="U52" i="84"/>
  <c r="U121" i="84" s="1"/>
  <c r="V51" i="84"/>
  <c r="V120" i="84" s="1"/>
  <c r="W50" i="84"/>
  <c r="W119" i="84" s="1"/>
  <c r="X49" i="84"/>
  <c r="X118" i="84" s="1"/>
  <c r="Y48" i="84"/>
  <c r="Y117" i="84" s="1"/>
  <c r="Z47" i="84"/>
  <c r="Z116" i="84" s="1"/>
  <c r="AA46" i="84"/>
  <c r="AA115" i="84" s="1"/>
  <c r="AB45" i="84"/>
  <c r="AB114" i="84" s="1"/>
  <c r="H45" i="84"/>
  <c r="H114" i="84" s="1"/>
  <c r="I44" i="84"/>
  <c r="I113" i="84" s="1"/>
  <c r="J43" i="84"/>
  <c r="J112" i="84" s="1"/>
  <c r="K42" i="84"/>
  <c r="K111" i="84" s="1"/>
  <c r="L41" i="84"/>
  <c r="L110" i="84" s="1"/>
  <c r="M40" i="84"/>
  <c r="M109" i="84" s="1"/>
  <c r="N39" i="84"/>
  <c r="N108" i="84" s="1"/>
  <c r="O38" i="84"/>
  <c r="O107" i="84" s="1"/>
  <c r="P37" i="84"/>
  <c r="P106" i="84" s="1"/>
  <c r="Q36" i="84"/>
  <c r="Q105" i="84" s="1"/>
  <c r="R35" i="84"/>
  <c r="R104" i="84" s="1"/>
  <c r="S34" i="84"/>
  <c r="S103" i="84" s="1"/>
  <c r="T33" i="84"/>
  <c r="T102" i="84" s="1"/>
  <c r="W69" i="84"/>
  <c r="W138" i="84" s="1"/>
  <c r="X68" i="84"/>
  <c r="X137" i="84" s="1"/>
  <c r="Y67" i="84"/>
  <c r="Y136" i="84" s="1"/>
  <c r="Z66" i="84"/>
  <c r="Z135" i="84" s="1"/>
  <c r="AA65" i="84"/>
  <c r="AA134" i="84" s="1"/>
  <c r="AB64" i="84"/>
  <c r="AB133" i="84" s="1"/>
  <c r="H64" i="84"/>
  <c r="H133" i="84" s="1"/>
  <c r="I63" i="84"/>
  <c r="I132" i="84" s="1"/>
  <c r="J62" i="84"/>
  <c r="J131" i="84" s="1"/>
  <c r="K61" i="84"/>
  <c r="K130" i="84" s="1"/>
  <c r="L60" i="84"/>
  <c r="L129" i="84" s="1"/>
  <c r="M59" i="84"/>
  <c r="M128" i="84" s="1"/>
  <c r="N58" i="84"/>
  <c r="N127" i="84" s="1"/>
  <c r="O57" i="84"/>
  <c r="O126" i="84" s="1"/>
  <c r="P56" i="84"/>
  <c r="P125" i="84" s="1"/>
  <c r="Q55" i="84"/>
  <c r="Q124" i="84" s="1"/>
  <c r="R54" i="84"/>
  <c r="R123" i="84" s="1"/>
  <c r="S53" i="84"/>
  <c r="S122" i="84" s="1"/>
  <c r="T52" i="84"/>
  <c r="T121" i="84" s="1"/>
  <c r="U51" i="84"/>
  <c r="U120" i="84" s="1"/>
  <c r="V50" i="84"/>
  <c r="V119" i="84" s="1"/>
  <c r="W49" i="84"/>
  <c r="W118" i="84" s="1"/>
  <c r="X48" i="84"/>
  <c r="X117" i="84" s="1"/>
  <c r="Y47" i="84"/>
  <c r="Y116" i="84" s="1"/>
  <c r="Z46" i="84"/>
  <c r="Z115" i="84" s="1"/>
  <c r="AA45" i="84"/>
  <c r="AA114" i="84" s="1"/>
  <c r="AB44" i="84"/>
  <c r="AB113" i="84" s="1"/>
  <c r="H44" i="84"/>
  <c r="H113" i="84" s="1"/>
  <c r="I43" i="84"/>
  <c r="I112" i="84" s="1"/>
  <c r="J42" i="84"/>
  <c r="J111" i="84" s="1"/>
  <c r="K41" i="84"/>
  <c r="K110" i="84" s="1"/>
  <c r="L40" i="84"/>
  <c r="L109" i="84" s="1"/>
  <c r="M39" i="84"/>
  <c r="M108" i="84" s="1"/>
  <c r="N38" i="84"/>
  <c r="N107" i="84" s="1"/>
  <c r="O37" i="84"/>
  <c r="O106" i="84" s="1"/>
  <c r="P36" i="84"/>
  <c r="P105" i="84" s="1"/>
  <c r="Q35" i="84"/>
  <c r="Q104" i="84" s="1"/>
  <c r="R34" i="84"/>
  <c r="R103" i="84" s="1"/>
  <c r="S33" i="84"/>
  <c r="S102" i="84" s="1"/>
  <c r="T32" i="84"/>
  <c r="T101" i="84" s="1"/>
  <c r="V69" i="84"/>
  <c r="V138" i="84" s="1"/>
  <c r="W68" i="84"/>
  <c r="W137" i="84" s="1"/>
  <c r="X67" i="84"/>
  <c r="X136" i="84" s="1"/>
  <c r="Y66" i="84"/>
  <c r="Y135" i="84" s="1"/>
  <c r="Z65" i="84"/>
  <c r="Z134" i="84" s="1"/>
  <c r="AA64" i="84"/>
  <c r="AA133" i="84" s="1"/>
  <c r="AB63" i="84"/>
  <c r="AB132" i="84" s="1"/>
  <c r="H63" i="84"/>
  <c r="H132" i="84" s="1"/>
  <c r="I62" i="84"/>
  <c r="I131" i="84" s="1"/>
  <c r="J61" i="84"/>
  <c r="J130" i="84" s="1"/>
  <c r="K60" i="84"/>
  <c r="K129" i="84" s="1"/>
  <c r="L59" i="84"/>
  <c r="M58" i="84"/>
  <c r="M127" i="84" s="1"/>
  <c r="N57" i="84"/>
  <c r="N126" i="84" s="1"/>
  <c r="O56" i="84"/>
  <c r="O125" i="84" s="1"/>
  <c r="P55" i="84"/>
  <c r="P124" i="84" s="1"/>
  <c r="Q54" i="84"/>
  <c r="Q123" i="84" s="1"/>
  <c r="R53" i="84"/>
  <c r="R122" i="84" s="1"/>
  <c r="S52" i="84"/>
  <c r="S121" i="84" s="1"/>
  <c r="T51" i="84"/>
  <c r="T120" i="84" s="1"/>
  <c r="U50" i="84"/>
  <c r="U119" i="84" s="1"/>
  <c r="V49" i="84"/>
  <c r="V118" i="84" s="1"/>
  <c r="W48" i="84"/>
  <c r="W117" i="84" s="1"/>
  <c r="X47" i="84"/>
  <c r="X116" i="84" s="1"/>
  <c r="Y46" i="84"/>
  <c r="Y115" i="84" s="1"/>
  <c r="Z45" i="84"/>
  <c r="Z114" i="84" s="1"/>
  <c r="AA44" i="84"/>
  <c r="AA113" i="84" s="1"/>
  <c r="AB43" i="84"/>
  <c r="AB112" i="84" s="1"/>
  <c r="H43" i="84"/>
  <c r="H112" i="84" s="1"/>
  <c r="I42" i="84"/>
  <c r="I111" i="84" s="1"/>
  <c r="J41" i="84"/>
  <c r="J110" i="84" s="1"/>
  <c r="K40" i="84"/>
  <c r="K109" i="84" s="1"/>
  <c r="L39" i="84"/>
  <c r="L108" i="84" s="1"/>
  <c r="M38" i="84"/>
  <c r="M107" i="84" s="1"/>
  <c r="U69" i="84"/>
  <c r="U138" i="84" s="1"/>
  <c r="V68" i="84"/>
  <c r="V137" i="84" s="1"/>
  <c r="W67" i="84"/>
  <c r="W136" i="84" s="1"/>
  <c r="X66" i="84"/>
  <c r="X135" i="84" s="1"/>
  <c r="Y65" i="84"/>
  <c r="Y134" i="84" s="1"/>
  <c r="Z64" i="84"/>
  <c r="Z133" i="84" s="1"/>
  <c r="AA63" i="84"/>
  <c r="AA132" i="84" s="1"/>
  <c r="AB62" i="84"/>
  <c r="AB131" i="84" s="1"/>
  <c r="H62" i="84"/>
  <c r="H131" i="84" s="1"/>
  <c r="I61" i="84"/>
  <c r="I130" i="84" s="1"/>
  <c r="J60" i="84"/>
  <c r="J129" i="84" s="1"/>
  <c r="K59" i="84"/>
  <c r="K128" i="84" s="1"/>
  <c r="L58" i="84"/>
  <c r="L127" i="84" s="1"/>
  <c r="M57" i="84"/>
  <c r="M126" i="84" s="1"/>
  <c r="N56" i="84"/>
  <c r="N125" i="84" s="1"/>
  <c r="O55" i="84"/>
  <c r="O124" i="84" s="1"/>
  <c r="P54" i="84"/>
  <c r="P123" i="84" s="1"/>
  <c r="Q53" i="84"/>
  <c r="Q122" i="84" s="1"/>
  <c r="R52" i="84"/>
  <c r="R121" i="84" s="1"/>
  <c r="S51" i="84"/>
  <c r="S120" i="84" s="1"/>
  <c r="T50" i="84"/>
  <c r="T119" i="84" s="1"/>
  <c r="U49" i="84"/>
  <c r="U118" i="84" s="1"/>
  <c r="V48" i="84"/>
  <c r="V117" i="84" s="1"/>
  <c r="W47" i="84"/>
  <c r="W116" i="84" s="1"/>
  <c r="X46" i="84"/>
  <c r="X115" i="84" s="1"/>
  <c r="Y45" i="84"/>
  <c r="Y114" i="84" s="1"/>
  <c r="Z44" i="84"/>
  <c r="Z113" i="84" s="1"/>
  <c r="AA43" i="84"/>
  <c r="AA112" i="84" s="1"/>
  <c r="AB42" i="84"/>
  <c r="AB111" i="84" s="1"/>
  <c r="H42" i="84"/>
  <c r="H111" i="84" s="1"/>
  <c r="I41" i="84"/>
  <c r="I110" i="84" s="1"/>
  <c r="J40" i="84"/>
  <c r="J109" i="84" s="1"/>
  <c r="K39" i="84"/>
  <c r="K108" i="84" s="1"/>
  <c r="L38" i="84"/>
  <c r="L107" i="84" s="1"/>
  <c r="M37" i="84"/>
  <c r="M106" i="84" s="1"/>
  <c r="N36" i="84"/>
  <c r="N105" i="84" s="1"/>
  <c r="O35" i="84"/>
  <c r="O104" i="84" s="1"/>
  <c r="P34" i="84"/>
  <c r="P103" i="84" s="1"/>
  <c r="Q33" i="84"/>
  <c r="Q102" i="84" s="1"/>
  <c r="R32" i="84"/>
  <c r="R101" i="84" s="1"/>
  <c r="S31" i="84"/>
  <c r="S100" i="84" s="1"/>
  <c r="T30" i="84"/>
  <c r="T99" i="84" s="1"/>
  <c r="U29" i="84"/>
  <c r="U98" i="84" s="1"/>
  <c r="T69" i="84"/>
  <c r="T138" i="84" s="1"/>
  <c r="U68" i="84"/>
  <c r="U137" i="84" s="1"/>
  <c r="V67" i="84"/>
  <c r="V136" i="84" s="1"/>
  <c r="W66" i="84"/>
  <c r="W135" i="84" s="1"/>
  <c r="X65" i="84"/>
  <c r="X134" i="84" s="1"/>
  <c r="Y64" i="84"/>
  <c r="Y133" i="84" s="1"/>
  <c r="Z63" i="84"/>
  <c r="Z132" i="84" s="1"/>
  <c r="AA62" i="84"/>
  <c r="AA131" i="84" s="1"/>
  <c r="AB61" i="84"/>
  <c r="AB130" i="84" s="1"/>
  <c r="H61" i="84"/>
  <c r="H130" i="84" s="1"/>
  <c r="I60" i="84"/>
  <c r="I129" i="84" s="1"/>
  <c r="J59" i="84"/>
  <c r="J128" i="84" s="1"/>
  <c r="K58" i="84"/>
  <c r="K127" i="84" s="1"/>
  <c r="L57" i="84"/>
  <c r="L126" i="84" s="1"/>
  <c r="M56" i="84"/>
  <c r="M125" i="84" s="1"/>
  <c r="N55" i="84"/>
  <c r="N124" i="84" s="1"/>
  <c r="O54" i="84"/>
  <c r="O123" i="84" s="1"/>
  <c r="P53" i="84"/>
  <c r="P122" i="84" s="1"/>
  <c r="Q52" i="84"/>
  <c r="Q121" i="84" s="1"/>
  <c r="R51" i="84"/>
  <c r="R120" i="84" s="1"/>
  <c r="S50" i="84"/>
  <c r="S119" i="84" s="1"/>
  <c r="T49" i="84"/>
  <c r="T118" i="84" s="1"/>
  <c r="U48" i="84"/>
  <c r="U117" i="84" s="1"/>
  <c r="V47" i="84"/>
  <c r="V116" i="84" s="1"/>
  <c r="W46" i="84"/>
  <c r="W115" i="84" s="1"/>
  <c r="X45" i="84"/>
  <c r="X114" i="84" s="1"/>
  <c r="Y44" i="84"/>
  <c r="Y113" i="84" s="1"/>
  <c r="Z43" i="84"/>
  <c r="Z112" i="84" s="1"/>
  <c r="AA42" i="84"/>
  <c r="AA111" i="84" s="1"/>
  <c r="AB41" i="84"/>
  <c r="AB110" i="84" s="1"/>
  <c r="H41" i="84"/>
  <c r="H110" i="84" s="1"/>
  <c r="I40" i="84"/>
  <c r="I109" i="84" s="1"/>
  <c r="J39" i="84"/>
  <c r="J108" i="84" s="1"/>
  <c r="K38" i="84"/>
  <c r="K107" i="84" s="1"/>
  <c r="L37" i="84"/>
  <c r="L106" i="84" s="1"/>
  <c r="M36" i="84"/>
  <c r="M105" i="84" s="1"/>
  <c r="N35" i="84"/>
  <c r="N104" i="84" s="1"/>
  <c r="O34" i="84"/>
  <c r="O103" i="84" s="1"/>
  <c r="P33" i="84"/>
  <c r="P102" i="84" s="1"/>
  <c r="S69" i="84"/>
  <c r="S138" i="84" s="1"/>
  <c r="T68" i="84"/>
  <c r="T137" i="84" s="1"/>
  <c r="U67" i="84"/>
  <c r="U136" i="84" s="1"/>
  <c r="V66" i="84"/>
  <c r="V135" i="84" s="1"/>
  <c r="W65" i="84"/>
  <c r="W134" i="84" s="1"/>
  <c r="X64" i="84"/>
  <c r="X133" i="84" s="1"/>
  <c r="Y63" i="84"/>
  <c r="Y132" i="84" s="1"/>
  <c r="Z62" i="84"/>
  <c r="Z131" i="84" s="1"/>
  <c r="AA61" i="84"/>
  <c r="AA130" i="84" s="1"/>
  <c r="AB60" i="84"/>
  <c r="AB129" i="84" s="1"/>
  <c r="H60" i="84"/>
  <c r="H129" i="84" s="1"/>
  <c r="I59" i="84"/>
  <c r="I128" i="84" s="1"/>
  <c r="J58" i="84"/>
  <c r="J127" i="84" s="1"/>
  <c r="K57" i="84"/>
  <c r="K126" i="84" s="1"/>
  <c r="L56" i="84"/>
  <c r="L125" i="84" s="1"/>
  <c r="M55" i="84"/>
  <c r="M124" i="84" s="1"/>
  <c r="N54" i="84"/>
  <c r="N123" i="84" s="1"/>
  <c r="O53" i="84"/>
  <c r="O122" i="84" s="1"/>
  <c r="P52" i="84"/>
  <c r="P121" i="84" s="1"/>
  <c r="Q51" i="84"/>
  <c r="Q120" i="84" s="1"/>
  <c r="R50" i="84"/>
  <c r="R119" i="84" s="1"/>
  <c r="S49" i="84"/>
  <c r="S118" i="84" s="1"/>
  <c r="T48" i="84"/>
  <c r="T117" i="84" s="1"/>
  <c r="U47" i="84"/>
  <c r="U116" i="84" s="1"/>
  <c r="V46" i="84"/>
  <c r="V115" i="84" s="1"/>
  <c r="W45" i="84"/>
  <c r="W114" i="84" s="1"/>
  <c r="X44" i="84"/>
  <c r="X113" i="84" s="1"/>
  <c r="Y43" i="84"/>
  <c r="Y112" i="84" s="1"/>
  <c r="Z42" i="84"/>
  <c r="Z111" i="84" s="1"/>
  <c r="AA41" i="84"/>
  <c r="AA110" i="84" s="1"/>
  <c r="AB40" i="84"/>
  <c r="AB109" i="84" s="1"/>
  <c r="H40" i="84"/>
  <c r="H109" i="84" s="1"/>
  <c r="R69" i="84"/>
  <c r="R138" i="84" s="1"/>
  <c r="S68" i="84"/>
  <c r="S137" i="84" s="1"/>
  <c r="T67" i="84"/>
  <c r="T136" i="84" s="1"/>
  <c r="U66" i="84"/>
  <c r="U135" i="84" s="1"/>
  <c r="V65" i="84"/>
  <c r="V134" i="84" s="1"/>
  <c r="W64" i="84"/>
  <c r="W133" i="84" s="1"/>
  <c r="X63" i="84"/>
  <c r="X132" i="84" s="1"/>
  <c r="Y62" i="84"/>
  <c r="Y131" i="84" s="1"/>
  <c r="Z61" i="84"/>
  <c r="Z130" i="84" s="1"/>
  <c r="AA60" i="84"/>
  <c r="AA129" i="84" s="1"/>
  <c r="AB59" i="84"/>
  <c r="AB128" i="84" s="1"/>
  <c r="H59" i="84"/>
  <c r="H128" i="84" s="1"/>
  <c r="I58" i="84"/>
  <c r="I127" i="84" s="1"/>
  <c r="J57" i="84"/>
  <c r="J126" i="84" s="1"/>
  <c r="K56" i="84"/>
  <c r="K125" i="84" s="1"/>
  <c r="L55" i="84"/>
  <c r="L124" i="84" s="1"/>
  <c r="M54" i="84"/>
  <c r="M123" i="84" s="1"/>
  <c r="N53" i="84"/>
  <c r="N122" i="84" s="1"/>
  <c r="O52" i="84"/>
  <c r="O121" i="84" s="1"/>
  <c r="P51" i="84"/>
  <c r="P120" i="84" s="1"/>
  <c r="Q50" i="84"/>
  <c r="Q119" i="84" s="1"/>
  <c r="R49" i="84"/>
  <c r="R118" i="84" s="1"/>
  <c r="S48" i="84"/>
  <c r="S117" i="84" s="1"/>
  <c r="T47" i="84"/>
  <c r="T116" i="84" s="1"/>
  <c r="U46" i="84"/>
  <c r="U115" i="84" s="1"/>
  <c r="V45" i="84"/>
  <c r="V114" i="84" s="1"/>
  <c r="W44" i="84"/>
  <c r="W113" i="84" s="1"/>
  <c r="X43" i="84"/>
  <c r="X112" i="84" s="1"/>
  <c r="Y42" i="84"/>
  <c r="Y111" i="84" s="1"/>
  <c r="Z41" i="84"/>
  <c r="Z110" i="84" s="1"/>
  <c r="AA40" i="84"/>
  <c r="AA109" i="84" s="1"/>
  <c r="AB39" i="84"/>
  <c r="AB108" i="84" s="1"/>
  <c r="H39" i="84"/>
  <c r="H108" i="84" s="1"/>
  <c r="I38" i="84"/>
  <c r="I107" i="84" s="1"/>
  <c r="J37" i="84"/>
  <c r="J106" i="84" s="1"/>
  <c r="K36" i="84"/>
  <c r="K105" i="84" s="1"/>
  <c r="L35" i="84"/>
  <c r="L104" i="84" s="1"/>
  <c r="M34" i="84"/>
  <c r="M103" i="84" s="1"/>
  <c r="N33" i="84"/>
  <c r="N102" i="84" s="1"/>
  <c r="O32" i="84"/>
  <c r="O101" i="84" s="1"/>
  <c r="P31" i="84"/>
  <c r="P100" i="84" s="1"/>
  <c r="Q30" i="84"/>
  <c r="Q99" i="84" s="1"/>
  <c r="R29" i="84"/>
  <c r="R98" i="84" s="1"/>
  <c r="S28" i="84"/>
  <c r="S97" i="84" s="1"/>
  <c r="T27" i="84"/>
  <c r="T96" i="84" s="1"/>
  <c r="U26" i="84"/>
  <c r="U95" i="84" s="1"/>
  <c r="V25" i="84"/>
  <c r="V94" i="84" s="1"/>
  <c r="W24" i="84"/>
  <c r="W93" i="84" s="1"/>
  <c r="X23" i="84"/>
  <c r="X92" i="84" s="1"/>
  <c r="Y22" i="84"/>
  <c r="Y91" i="84" s="1"/>
  <c r="Z21" i="84"/>
  <c r="Z90" i="84" s="1"/>
  <c r="AA20" i="84"/>
  <c r="AA89" i="84" s="1"/>
  <c r="AB19" i="84"/>
  <c r="AB88" i="84" s="1"/>
  <c r="H19" i="84"/>
  <c r="H88" i="84" s="1"/>
  <c r="I18" i="84"/>
  <c r="I87" i="84" s="1"/>
  <c r="J17" i="84"/>
  <c r="J86" i="84" s="1"/>
  <c r="K16" i="84"/>
  <c r="K85" i="84" s="1"/>
  <c r="L15" i="84"/>
  <c r="L84" i="84" s="1"/>
  <c r="M14" i="84"/>
  <c r="M83" i="84" s="1"/>
  <c r="N13" i="84"/>
  <c r="N82" i="84" s="1"/>
  <c r="O12" i="84"/>
  <c r="O81" i="84" s="1"/>
  <c r="P11" i="84"/>
  <c r="P80" i="84" s="1"/>
  <c r="Q10" i="84"/>
  <c r="Q79" i="84" s="1"/>
  <c r="R9" i="84"/>
  <c r="R78" i="84" s="1"/>
  <c r="S8" i="84"/>
  <c r="S77" i="84" s="1"/>
  <c r="T7" i="84"/>
  <c r="T76" i="84" s="1"/>
  <c r="U6" i="84"/>
  <c r="U75" i="84" s="1"/>
  <c r="G63" i="84"/>
  <c r="Q69" i="84"/>
  <c r="Q138" i="84" s="1"/>
  <c r="R68" i="84"/>
  <c r="R137" i="84" s="1"/>
  <c r="S67" i="84"/>
  <c r="S136" i="84" s="1"/>
  <c r="T66" i="84"/>
  <c r="T135" i="84" s="1"/>
  <c r="U65" i="84"/>
  <c r="U134" i="84" s="1"/>
  <c r="V64" i="84"/>
  <c r="V133" i="84" s="1"/>
  <c r="W63" i="84"/>
  <c r="W132" i="84" s="1"/>
  <c r="X62" i="84"/>
  <c r="X131" i="84" s="1"/>
  <c r="Y61" i="84"/>
  <c r="Y130" i="84" s="1"/>
  <c r="Z60" i="84"/>
  <c r="Z129" i="84" s="1"/>
  <c r="AA59" i="84"/>
  <c r="AA128" i="84" s="1"/>
  <c r="AB58" i="84"/>
  <c r="AB127" i="84" s="1"/>
  <c r="H58" i="84"/>
  <c r="H127" i="84" s="1"/>
  <c r="I57" i="84"/>
  <c r="I126" i="84" s="1"/>
  <c r="J56" i="84"/>
  <c r="J125" i="84" s="1"/>
  <c r="K55" i="84"/>
  <c r="K124" i="84" s="1"/>
  <c r="L54" i="84"/>
  <c r="L123" i="84" s="1"/>
  <c r="M53" i="84"/>
  <c r="M122" i="84" s="1"/>
  <c r="N52" i="84"/>
  <c r="N121" i="84" s="1"/>
  <c r="O51" i="84"/>
  <c r="O120" i="84" s="1"/>
  <c r="P50" i="84"/>
  <c r="P119" i="84" s="1"/>
  <c r="Q49" i="84"/>
  <c r="Q118" i="84" s="1"/>
  <c r="R48" i="84"/>
  <c r="R117" i="84" s="1"/>
  <c r="S47" i="84"/>
  <c r="S116" i="84" s="1"/>
  <c r="T46" i="84"/>
  <c r="T115" i="84" s="1"/>
  <c r="U45" i="84"/>
  <c r="U114" i="84" s="1"/>
  <c r="V44" i="84"/>
  <c r="V113" i="84" s="1"/>
  <c r="W43" i="84"/>
  <c r="W112" i="84" s="1"/>
  <c r="X42" i="84"/>
  <c r="X111" i="84" s="1"/>
  <c r="Y41" i="84"/>
  <c r="Y110" i="84" s="1"/>
  <c r="Z40" i="84"/>
  <c r="Z109" i="84" s="1"/>
  <c r="AA39" i="84"/>
  <c r="AA108" i="84" s="1"/>
  <c r="AB38" i="84"/>
  <c r="AB107" i="84" s="1"/>
  <c r="H38" i="84"/>
  <c r="H107" i="84" s="1"/>
  <c r="I37" i="84"/>
  <c r="I106" i="84" s="1"/>
  <c r="J36" i="84"/>
  <c r="J105" i="84" s="1"/>
  <c r="K35" i="84"/>
  <c r="K104" i="84" s="1"/>
  <c r="L34" i="84"/>
  <c r="L103" i="84" s="1"/>
  <c r="M33" i="84"/>
  <c r="M102" i="84" s="1"/>
  <c r="N32" i="84"/>
  <c r="N101" i="84" s="1"/>
  <c r="O31" i="84"/>
  <c r="O100" i="84" s="1"/>
  <c r="P30" i="84"/>
  <c r="P99" i="84" s="1"/>
  <c r="Q29" i="84"/>
  <c r="Q98" i="84" s="1"/>
  <c r="R28" i="84"/>
  <c r="R97" i="84" s="1"/>
  <c r="S27" i="84"/>
  <c r="S96" i="84" s="1"/>
  <c r="T26" i="84"/>
  <c r="T95" i="84" s="1"/>
  <c r="U25" i="84"/>
  <c r="U94" i="84" s="1"/>
  <c r="V24" i="84"/>
  <c r="V93" i="84" s="1"/>
  <c r="W23" i="84"/>
  <c r="W92" i="84" s="1"/>
  <c r="X22" i="84"/>
  <c r="X91" i="84" s="1"/>
  <c r="Y21" i="84"/>
  <c r="Y90" i="84" s="1"/>
  <c r="Z20" i="84"/>
  <c r="Z89" i="84" s="1"/>
  <c r="AA19" i="84"/>
  <c r="AA88" i="84" s="1"/>
  <c r="AB18" i="84"/>
  <c r="AB87" i="84" s="1"/>
  <c r="H18" i="84"/>
  <c r="H87" i="84" s="1"/>
  <c r="I17" i="84"/>
  <c r="I86" i="84" s="1"/>
  <c r="J16" i="84"/>
  <c r="J85" i="84" s="1"/>
  <c r="K15" i="84"/>
  <c r="K84" i="84" s="1"/>
  <c r="L14" i="84"/>
  <c r="L83" i="84" s="1"/>
  <c r="M13" i="84"/>
  <c r="M82" i="84" s="1"/>
  <c r="N12" i="84"/>
  <c r="N81" i="84" s="1"/>
  <c r="O11" i="84"/>
  <c r="O80" i="84" s="1"/>
  <c r="P10" i="84"/>
  <c r="P79" i="84" s="1"/>
  <c r="Q9" i="84"/>
  <c r="Q78" i="84" s="1"/>
  <c r="R8" i="84"/>
  <c r="R77" i="84" s="1"/>
  <c r="S7" i="84"/>
  <c r="S76" i="84" s="1"/>
  <c r="T6" i="84"/>
  <c r="T75" i="84" s="1"/>
  <c r="G62" i="84"/>
  <c r="G42" i="84"/>
  <c r="G22" i="84"/>
  <c r="Z19" i="84"/>
  <c r="Z88" i="84" s="1"/>
  <c r="AB17" i="84"/>
  <c r="AB86" i="84" s="1"/>
  <c r="H17" i="84"/>
  <c r="H86" i="84" s="1"/>
  <c r="J15" i="84"/>
  <c r="J84" i="84" s="1"/>
  <c r="L13" i="84"/>
  <c r="L82" i="84" s="1"/>
  <c r="M12" i="84"/>
  <c r="M81" i="84" s="1"/>
  <c r="O10" i="84"/>
  <c r="O79" i="84" s="1"/>
  <c r="Q8" i="84"/>
  <c r="Q77" i="84" s="1"/>
  <c r="R7" i="84"/>
  <c r="R76" i="84" s="1"/>
  <c r="G61" i="84"/>
  <c r="G21" i="84"/>
  <c r="W41" i="84"/>
  <c r="W110" i="84" s="1"/>
  <c r="Z38" i="84"/>
  <c r="Z107" i="84" s="1"/>
  <c r="AB36" i="84"/>
  <c r="AB105" i="84" s="1"/>
  <c r="I35" i="84"/>
  <c r="I104" i="84" s="1"/>
  <c r="P69" i="84"/>
  <c r="P138" i="84" s="1"/>
  <c r="Q68" i="84"/>
  <c r="Q137" i="84" s="1"/>
  <c r="R67" i="84"/>
  <c r="R136" i="84" s="1"/>
  <c r="S66" i="84"/>
  <c r="S135" i="84" s="1"/>
  <c r="T65" i="84"/>
  <c r="T134" i="84" s="1"/>
  <c r="U64" i="84"/>
  <c r="U133" i="84" s="1"/>
  <c r="V63" i="84"/>
  <c r="V132" i="84" s="1"/>
  <c r="W62" i="84"/>
  <c r="W131" i="84" s="1"/>
  <c r="X61" i="84"/>
  <c r="X130" i="84" s="1"/>
  <c r="Y60" i="84"/>
  <c r="Y129" i="84" s="1"/>
  <c r="Z59" i="84"/>
  <c r="Z128" i="84" s="1"/>
  <c r="AA58" i="84"/>
  <c r="AA127" i="84" s="1"/>
  <c r="AB57" i="84"/>
  <c r="AB126" i="84" s="1"/>
  <c r="H57" i="84"/>
  <c r="H126" i="84" s="1"/>
  <c r="I56" i="84"/>
  <c r="I125" i="84" s="1"/>
  <c r="J55" i="84"/>
  <c r="J124" i="84" s="1"/>
  <c r="K54" i="84"/>
  <c r="K123" i="84" s="1"/>
  <c r="L53" i="84"/>
  <c r="L122" i="84" s="1"/>
  <c r="M52" i="84"/>
  <c r="M121" i="84" s="1"/>
  <c r="N51" i="84"/>
  <c r="N120" i="84" s="1"/>
  <c r="O50" i="84"/>
  <c r="O119" i="84" s="1"/>
  <c r="P49" i="84"/>
  <c r="P118" i="84" s="1"/>
  <c r="Q48" i="84"/>
  <c r="Q117" i="84" s="1"/>
  <c r="R47" i="84"/>
  <c r="R116" i="84" s="1"/>
  <c r="S46" i="84"/>
  <c r="S115" i="84" s="1"/>
  <c r="T45" i="84"/>
  <c r="T114" i="84" s="1"/>
  <c r="U44" i="84"/>
  <c r="U113" i="84" s="1"/>
  <c r="V43" i="84"/>
  <c r="V112" i="84" s="1"/>
  <c r="W42" i="84"/>
  <c r="W111" i="84" s="1"/>
  <c r="X41" i="84"/>
  <c r="X110" i="84" s="1"/>
  <c r="Y40" i="84"/>
  <c r="Y109" i="84" s="1"/>
  <c r="Z39" i="84"/>
  <c r="Z108" i="84" s="1"/>
  <c r="AA38" i="84"/>
  <c r="AA107" i="84" s="1"/>
  <c r="AB37" i="84"/>
  <c r="AB106" i="84" s="1"/>
  <c r="H37" i="84"/>
  <c r="H106" i="84" s="1"/>
  <c r="I36" i="84"/>
  <c r="I105" i="84" s="1"/>
  <c r="J35" i="84"/>
  <c r="J104" i="84" s="1"/>
  <c r="K34" i="84"/>
  <c r="K103" i="84" s="1"/>
  <c r="L33" i="84"/>
  <c r="L102" i="84" s="1"/>
  <c r="M32" i="84"/>
  <c r="M101" i="84" s="1"/>
  <c r="N31" i="84"/>
  <c r="N100" i="84" s="1"/>
  <c r="O30" i="84"/>
  <c r="O99" i="84" s="1"/>
  <c r="P29" i="84"/>
  <c r="P98" i="84" s="1"/>
  <c r="Q28" i="84"/>
  <c r="Q97" i="84" s="1"/>
  <c r="R27" i="84"/>
  <c r="R96" i="84" s="1"/>
  <c r="S26" i="84"/>
  <c r="S95" i="84" s="1"/>
  <c r="T25" i="84"/>
  <c r="T94" i="84" s="1"/>
  <c r="U24" i="84"/>
  <c r="U93" i="84" s="1"/>
  <c r="V23" i="84"/>
  <c r="V92" i="84" s="1"/>
  <c r="W22" i="84"/>
  <c r="W91" i="84" s="1"/>
  <c r="X21" i="84"/>
  <c r="X90" i="84" s="1"/>
  <c r="Y20" i="84"/>
  <c r="Y89" i="84" s="1"/>
  <c r="AA18" i="84"/>
  <c r="AA87" i="84" s="1"/>
  <c r="I16" i="84"/>
  <c r="I85" i="84" s="1"/>
  <c r="K14" i="84"/>
  <c r="K83" i="84" s="1"/>
  <c r="N11" i="84"/>
  <c r="N80" i="84" s="1"/>
  <c r="P9" i="84"/>
  <c r="P78" i="84" s="1"/>
  <c r="S6" i="84"/>
  <c r="S75" i="84" s="1"/>
  <c r="G41" i="84"/>
  <c r="X40" i="84"/>
  <c r="X109" i="84" s="1"/>
  <c r="H36" i="84"/>
  <c r="H105" i="84" s="1"/>
  <c r="O69" i="84"/>
  <c r="O138" i="84" s="1"/>
  <c r="P68" i="84"/>
  <c r="P137" i="84" s="1"/>
  <c r="Q67" i="84"/>
  <c r="Q136" i="84" s="1"/>
  <c r="R66" i="84"/>
  <c r="R135" i="84" s="1"/>
  <c r="S65" i="84"/>
  <c r="S134" i="84" s="1"/>
  <c r="T64" i="84"/>
  <c r="T133" i="84" s="1"/>
  <c r="U63" i="84"/>
  <c r="U132" i="84" s="1"/>
  <c r="V62" i="84"/>
  <c r="V131" i="84" s="1"/>
  <c r="W61" i="84"/>
  <c r="W130" i="84" s="1"/>
  <c r="X60" i="84"/>
  <c r="X129" i="84" s="1"/>
  <c r="Y59" i="84"/>
  <c r="Y128" i="84" s="1"/>
  <c r="Z58" i="84"/>
  <c r="Z127" i="84" s="1"/>
  <c r="AA57" i="84"/>
  <c r="AA126" i="84" s="1"/>
  <c r="AB56" i="84"/>
  <c r="AB125" i="84" s="1"/>
  <c r="H56" i="84"/>
  <c r="H125" i="84" s="1"/>
  <c r="I55" i="84"/>
  <c r="I124" i="84" s="1"/>
  <c r="J54" i="84"/>
  <c r="J123" i="84" s="1"/>
  <c r="K53" i="84"/>
  <c r="K122" i="84" s="1"/>
  <c r="L52" i="84"/>
  <c r="L121" i="84" s="1"/>
  <c r="M51" i="84"/>
  <c r="M120" i="84" s="1"/>
  <c r="N50" i="84"/>
  <c r="N119" i="84" s="1"/>
  <c r="O49" i="84"/>
  <c r="O118" i="84" s="1"/>
  <c r="P48" i="84"/>
  <c r="P117" i="84" s="1"/>
  <c r="Q47" i="84"/>
  <c r="Q116" i="84" s="1"/>
  <c r="R46" i="84"/>
  <c r="R115" i="84" s="1"/>
  <c r="S45" i="84"/>
  <c r="S114" i="84" s="1"/>
  <c r="T44" i="84"/>
  <c r="T113" i="84" s="1"/>
  <c r="U43" i="84"/>
  <c r="U112" i="84" s="1"/>
  <c r="V42" i="84"/>
  <c r="V111" i="84" s="1"/>
  <c r="Y39" i="84"/>
  <c r="Y108" i="84" s="1"/>
  <c r="AA37" i="84"/>
  <c r="AA106" i="84" s="1"/>
  <c r="J34" i="84"/>
  <c r="J103" i="84" s="1"/>
  <c r="N69" i="84"/>
  <c r="N138" i="84" s="1"/>
  <c r="O68" i="84"/>
  <c r="O137" i="84" s="1"/>
  <c r="P67" i="84"/>
  <c r="P136" i="84" s="1"/>
  <c r="Q66" i="84"/>
  <c r="Q135" i="84" s="1"/>
  <c r="R65" i="84"/>
  <c r="R134" i="84" s="1"/>
  <c r="S64" i="84"/>
  <c r="S133" i="84" s="1"/>
  <c r="T63" i="84"/>
  <c r="T132" i="84" s="1"/>
  <c r="U62" i="84"/>
  <c r="U131" i="84" s="1"/>
  <c r="V61" i="84"/>
  <c r="V130" i="84" s="1"/>
  <c r="W60" i="84"/>
  <c r="W129" i="84" s="1"/>
  <c r="X59" i="84"/>
  <c r="X128" i="84" s="1"/>
  <c r="Y58" i="84"/>
  <c r="Y127" i="84" s="1"/>
  <c r="Z57" i="84"/>
  <c r="Z126" i="84" s="1"/>
  <c r="AA56" i="84"/>
  <c r="AA125" i="84" s="1"/>
  <c r="AB55" i="84"/>
  <c r="AB124" i="84" s="1"/>
  <c r="H55" i="84"/>
  <c r="H124" i="84" s="1"/>
  <c r="I54" i="84"/>
  <c r="I123" i="84" s="1"/>
  <c r="J53" i="84"/>
  <c r="J122" i="84" s="1"/>
  <c r="K52" i="84"/>
  <c r="K121" i="84" s="1"/>
  <c r="L51" i="84"/>
  <c r="L120" i="84" s="1"/>
  <c r="M50" i="84"/>
  <c r="M119" i="84" s="1"/>
  <c r="N49" i="84"/>
  <c r="N118" i="84" s="1"/>
  <c r="O48" i="84"/>
  <c r="O117" i="84" s="1"/>
  <c r="P47" i="84"/>
  <c r="P116" i="84" s="1"/>
  <c r="Q46" i="84"/>
  <c r="Q115" i="84" s="1"/>
  <c r="R45" i="84"/>
  <c r="R114" i="84" s="1"/>
  <c r="S44" i="84"/>
  <c r="S113" i="84" s="1"/>
  <c r="T43" i="84"/>
  <c r="T112" i="84" s="1"/>
  <c r="U42" i="84"/>
  <c r="U111" i="84" s="1"/>
  <c r="V41" i="84"/>
  <c r="V110" i="84" s="1"/>
  <c r="W40" i="84"/>
  <c r="W109" i="84" s="1"/>
  <c r="X39" i="84"/>
  <c r="X108" i="84" s="1"/>
  <c r="Y38" i="84"/>
  <c r="Y107" i="84" s="1"/>
  <c r="Z37" i="84"/>
  <c r="Z106" i="84" s="1"/>
  <c r="AA36" i="84"/>
  <c r="AA105" i="84" s="1"/>
  <c r="AB35" i="84"/>
  <c r="AB104" i="84" s="1"/>
  <c r="H35" i="84"/>
  <c r="H104" i="84" s="1"/>
  <c r="I34" i="84"/>
  <c r="I103" i="84" s="1"/>
  <c r="J33" i="84"/>
  <c r="J102" i="84" s="1"/>
  <c r="K32" i="84"/>
  <c r="K101" i="84" s="1"/>
  <c r="L31" i="84"/>
  <c r="L100" i="84" s="1"/>
  <c r="M69" i="84"/>
  <c r="M138" i="84" s="1"/>
  <c r="N68" i="84"/>
  <c r="N137" i="84" s="1"/>
  <c r="O67" i="84"/>
  <c r="O136" i="84" s="1"/>
  <c r="P66" i="84"/>
  <c r="P135" i="84" s="1"/>
  <c r="Q65" i="84"/>
  <c r="Q134" i="84" s="1"/>
  <c r="R64" i="84"/>
  <c r="R133" i="84" s="1"/>
  <c r="S63" i="84"/>
  <c r="S132" i="84" s="1"/>
  <c r="T62" i="84"/>
  <c r="T131" i="84" s="1"/>
  <c r="U61" i="84"/>
  <c r="U130" i="84" s="1"/>
  <c r="V60" i="84"/>
  <c r="V129" i="84" s="1"/>
  <c r="W59" i="84"/>
  <c r="W128" i="84" s="1"/>
  <c r="X58" i="84"/>
  <c r="X127" i="84" s="1"/>
  <c r="Y57" i="84"/>
  <c r="Y126" i="84" s="1"/>
  <c r="Z56" i="84"/>
  <c r="Z125" i="84" s="1"/>
  <c r="AA55" i="84"/>
  <c r="AA124" i="84" s="1"/>
  <c r="AB54" i="84"/>
  <c r="AB123" i="84" s="1"/>
  <c r="H54" i="84"/>
  <c r="H123" i="84" s="1"/>
  <c r="I53" i="84"/>
  <c r="I122" i="84" s="1"/>
  <c r="J52" i="84"/>
  <c r="J121" i="84" s="1"/>
  <c r="K51" i="84"/>
  <c r="K120" i="84" s="1"/>
  <c r="L50" i="84"/>
  <c r="L119" i="84" s="1"/>
  <c r="M49" i="84"/>
  <c r="M118" i="84" s="1"/>
  <c r="N48" i="84"/>
  <c r="N117" i="84" s="1"/>
  <c r="O47" i="84"/>
  <c r="O116" i="84" s="1"/>
  <c r="P46" i="84"/>
  <c r="P115" i="84" s="1"/>
  <c r="Q45" i="84"/>
  <c r="Q114" i="84" s="1"/>
  <c r="R44" i="84"/>
  <c r="R113" i="84" s="1"/>
  <c r="S43" i="84"/>
  <c r="S112" i="84" s="1"/>
  <c r="T42" i="84"/>
  <c r="T111" i="84" s="1"/>
  <c r="U41" i="84"/>
  <c r="U110" i="84" s="1"/>
  <c r="V40" i="84"/>
  <c r="V109" i="84" s="1"/>
  <c r="W39" i="84"/>
  <c r="W108" i="84" s="1"/>
  <c r="X38" i="84"/>
  <c r="X107" i="84" s="1"/>
  <c r="Y37" i="84"/>
  <c r="Y106" i="84" s="1"/>
  <c r="Z36" i="84"/>
  <c r="Z105" i="84" s="1"/>
  <c r="AA35" i="84"/>
  <c r="AA104" i="84" s="1"/>
  <c r="AB34" i="84"/>
  <c r="AB103" i="84" s="1"/>
  <c r="H34" i="84"/>
  <c r="H103" i="84" s="1"/>
  <c r="L69" i="84"/>
  <c r="L138" i="84" s="1"/>
  <c r="M68" i="84"/>
  <c r="M137" i="84" s="1"/>
  <c r="N67" i="84"/>
  <c r="N136" i="84" s="1"/>
  <c r="O66" i="84"/>
  <c r="O135" i="84" s="1"/>
  <c r="P65" i="84"/>
  <c r="P134" i="84" s="1"/>
  <c r="Q64" i="84"/>
  <c r="Q133" i="84" s="1"/>
  <c r="R63" i="84"/>
  <c r="R132" i="84" s="1"/>
  <c r="S62" i="84"/>
  <c r="S131" i="84" s="1"/>
  <c r="T61" i="84"/>
  <c r="T130" i="84" s="1"/>
  <c r="U60" i="84"/>
  <c r="U129" i="84" s="1"/>
  <c r="V59" i="84"/>
  <c r="V128" i="84" s="1"/>
  <c r="W58" i="84"/>
  <c r="W127" i="84" s="1"/>
  <c r="X57" i="84"/>
  <c r="X126" i="84" s="1"/>
  <c r="Y56" i="84"/>
  <c r="Y125" i="84" s="1"/>
  <c r="Z55" i="84"/>
  <c r="Z124" i="84" s="1"/>
  <c r="AA54" i="84"/>
  <c r="AA123" i="84" s="1"/>
  <c r="AB53" i="84"/>
  <c r="AB122" i="84" s="1"/>
  <c r="H53" i="84"/>
  <c r="H122" i="84" s="1"/>
  <c r="I52" i="84"/>
  <c r="I121" i="84" s="1"/>
  <c r="J51" i="84"/>
  <c r="J120" i="84" s="1"/>
  <c r="K50" i="84"/>
  <c r="K119" i="84" s="1"/>
  <c r="L49" i="84"/>
  <c r="L118" i="84" s="1"/>
  <c r="M48" i="84"/>
  <c r="M117" i="84" s="1"/>
  <c r="N47" i="84"/>
  <c r="N116" i="84" s="1"/>
  <c r="O46" i="84"/>
  <c r="O115" i="84" s="1"/>
  <c r="P45" i="84"/>
  <c r="P114" i="84" s="1"/>
  <c r="Q44" i="84"/>
  <c r="Q113" i="84" s="1"/>
  <c r="R43" i="84"/>
  <c r="R112" i="84" s="1"/>
  <c r="S42" i="84"/>
  <c r="S111" i="84" s="1"/>
  <c r="T41" i="84"/>
  <c r="T110" i="84" s="1"/>
  <c r="U40" i="84"/>
  <c r="U109" i="84" s="1"/>
  <c r="V39" i="84"/>
  <c r="V108" i="84" s="1"/>
  <c r="W38" i="84"/>
  <c r="W107" i="84" s="1"/>
  <c r="K69" i="84"/>
  <c r="K138" i="84" s="1"/>
  <c r="L68" i="84"/>
  <c r="L137" i="84" s="1"/>
  <c r="M67" i="84"/>
  <c r="M136" i="84" s="1"/>
  <c r="N66" i="84"/>
  <c r="N135" i="84" s="1"/>
  <c r="O65" i="84"/>
  <c r="O134" i="84" s="1"/>
  <c r="P64" i="84"/>
  <c r="P133" i="84" s="1"/>
  <c r="Q63" i="84"/>
  <c r="Q132" i="84" s="1"/>
  <c r="R62" i="84"/>
  <c r="R131" i="84" s="1"/>
  <c r="S61" i="84"/>
  <c r="S130" i="84" s="1"/>
  <c r="T60" i="84"/>
  <c r="T129" i="84" s="1"/>
  <c r="U59" i="84"/>
  <c r="U128" i="84" s="1"/>
  <c r="V58" i="84"/>
  <c r="V127" i="84" s="1"/>
  <c r="W57" i="84"/>
  <c r="W126" i="84" s="1"/>
  <c r="X56" i="84"/>
  <c r="X125" i="84" s="1"/>
  <c r="Y55" i="84"/>
  <c r="Y124" i="84" s="1"/>
  <c r="Z54" i="84"/>
  <c r="Z123" i="84" s="1"/>
  <c r="AA53" i="84"/>
  <c r="AA122" i="84" s="1"/>
  <c r="AB52" i="84"/>
  <c r="AB121" i="84" s="1"/>
  <c r="H52" i="84"/>
  <c r="H121" i="84" s="1"/>
  <c r="I51" i="84"/>
  <c r="I120" i="84" s="1"/>
  <c r="J50" i="84"/>
  <c r="J119" i="84" s="1"/>
  <c r="K49" i="84"/>
  <c r="K118" i="84" s="1"/>
  <c r="L48" i="84"/>
  <c r="L117" i="84" s="1"/>
  <c r="M47" i="84"/>
  <c r="M116" i="84" s="1"/>
  <c r="N46" i="84"/>
  <c r="N115" i="84" s="1"/>
  <c r="O45" i="84"/>
  <c r="O114" i="84" s="1"/>
  <c r="P44" i="84"/>
  <c r="P113" i="84" s="1"/>
  <c r="Q43" i="84"/>
  <c r="Q112" i="84" s="1"/>
  <c r="R42" i="84"/>
  <c r="R111" i="84" s="1"/>
  <c r="S41" i="84"/>
  <c r="S110" i="84" s="1"/>
  <c r="T40" i="84"/>
  <c r="T109" i="84" s="1"/>
  <c r="U39" i="84"/>
  <c r="U108" i="84" s="1"/>
  <c r="V38" i="84"/>
  <c r="V107" i="84" s="1"/>
  <c r="W37" i="84"/>
  <c r="W106" i="84" s="1"/>
  <c r="X36" i="84"/>
  <c r="X105" i="84" s="1"/>
  <c r="Y35" i="84"/>
  <c r="Y104" i="84" s="1"/>
  <c r="Z34" i="84"/>
  <c r="Z103" i="84" s="1"/>
  <c r="AA33" i="84"/>
  <c r="AA102" i="84" s="1"/>
  <c r="AB32" i="84"/>
  <c r="AB101" i="84" s="1"/>
  <c r="H32" i="84"/>
  <c r="H101" i="84" s="1"/>
  <c r="I31" i="84"/>
  <c r="I100" i="84" s="1"/>
  <c r="J30" i="84"/>
  <c r="J99" i="84" s="1"/>
  <c r="K29" i="84"/>
  <c r="K98" i="84" s="1"/>
  <c r="L28" i="84"/>
  <c r="L97" i="84" s="1"/>
  <c r="M27" i="84"/>
  <c r="M96" i="84" s="1"/>
  <c r="N26" i="84"/>
  <c r="N95" i="84" s="1"/>
  <c r="O25" i="84"/>
  <c r="O94" i="84" s="1"/>
  <c r="P24" i="84"/>
  <c r="P93" i="84" s="1"/>
  <c r="Q23" i="84"/>
  <c r="Q92" i="84" s="1"/>
  <c r="R22" i="84"/>
  <c r="R91" i="84" s="1"/>
  <c r="S21" i="84"/>
  <c r="S90" i="84" s="1"/>
  <c r="T20" i="84"/>
  <c r="T89" i="84" s="1"/>
  <c r="U19" i="84"/>
  <c r="U88" i="84" s="1"/>
  <c r="V18" i="84"/>
  <c r="V87" i="84" s="1"/>
  <c r="W17" i="84"/>
  <c r="W86" i="84" s="1"/>
  <c r="X16" i="84"/>
  <c r="X85" i="84" s="1"/>
  <c r="Y15" i="84"/>
  <c r="Y84" i="84" s="1"/>
  <c r="Z14" i="84"/>
  <c r="Z83" i="84" s="1"/>
  <c r="AA13" i="84"/>
  <c r="AA82" i="84" s="1"/>
  <c r="AB12" i="84"/>
  <c r="AB81" i="84" s="1"/>
  <c r="H12" i="84"/>
  <c r="H81" i="84" s="1"/>
  <c r="I11" i="84"/>
  <c r="I80" i="84" s="1"/>
  <c r="J10" i="84"/>
  <c r="J79" i="84" s="1"/>
  <c r="K9" i="84"/>
  <c r="K78" i="84" s="1"/>
  <c r="L8" i="84"/>
  <c r="L77" i="84" s="1"/>
  <c r="M7" i="84"/>
  <c r="M76" i="84" s="1"/>
  <c r="N6" i="84"/>
  <c r="N75" i="84" s="1"/>
  <c r="H51" i="84"/>
  <c r="H120" i="84" s="1"/>
  <c r="Y36" i="84"/>
  <c r="Y105" i="84" s="1"/>
  <c r="U32" i="84"/>
  <c r="U101" i="84" s="1"/>
  <c r="Z30" i="84"/>
  <c r="Z99" i="84" s="1"/>
  <c r="M29" i="84"/>
  <c r="M98" i="84" s="1"/>
  <c r="X27" i="84"/>
  <c r="X96" i="84" s="1"/>
  <c r="O26" i="84"/>
  <c r="O95" i="84" s="1"/>
  <c r="Z24" i="84"/>
  <c r="Z93" i="84" s="1"/>
  <c r="P23" i="84"/>
  <c r="P92" i="84" s="1"/>
  <c r="AB21" i="84"/>
  <c r="AB90" i="84" s="1"/>
  <c r="R20" i="84"/>
  <c r="R89" i="84" s="1"/>
  <c r="I19" i="84"/>
  <c r="I88" i="84" s="1"/>
  <c r="S17" i="84"/>
  <c r="S86" i="84" s="1"/>
  <c r="M16" i="84"/>
  <c r="M85" i="84" s="1"/>
  <c r="Y14" i="84"/>
  <c r="Y83" i="84" s="1"/>
  <c r="R13" i="84"/>
  <c r="R82" i="84" s="1"/>
  <c r="J12" i="84"/>
  <c r="J81" i="84" s="1"/>
  <c r="W10" i="84"/>
  <c r="W79" i="84" s="1"/>
  <c r="O9" i="84"/>
  <c r="O78" i="84" s="1"/>
  <c r="J8" i="84"/>
  <c r="J77" i="84" s="1"/>
  <c r="AB6" i="84"/>
  <c r="AB75" i="84" s="1"/>
  <c r="G66" i="84"/>
  <c r="G43" i="84"/>
  <c r="G19" i="84"/>
  <c r="I8" i="84"/>
  <c r="I77" i="84" s="1"/>
  <c r="G65" i="84"/>
  <c r="G18" i="84"/>
  <c r="I29" i="84"/>
  <c r="I98" i="84" s="1"/>
  <c r="J23" i="84"/>
  <c r="J92" i="84" s="1"/>
  <c r="X18" i="84"/>
  <c r="X87" i="84" s="1"/>
  <c r="U14" i="84"/>
  <c r="U83" i="84" s="1"/>
  <c r="L9" i="84"/>
  <c r="L78" i="84" s="1"/>
  <c r="G60" i="84"/>
  <c r="W18" i="84"/>
  <c r="W87" i="84" s="1"/>
  <c r="Y11" i="84"/>
  <c r="Y80" i="84" s="1"/>
  <c r="G59" i="84"/>
  <c r="R14" i="84"/>
  <c r="R83" i="84" s="1"/>
  <c r="G58" i="84"/>
  <c r="H9" i="84"/>
  <c r="H78" i="84" s="1"/>
  <c r="AB8" i="84"/>
  <c r="AB77" i="84" s="1"/>
  <c r="AA8" i="84"/>
  <c r="AA77" i="84" s="1"/>
  <c r="G10" i="84"/>
  <c r="J69" i="84"/>
  <c r="J138" i="84" s="1"/>
  <c r="I50" i="84"/>
  <c r="I119" i="84" s="1"/>
  <c r="W36" i="84"/>
  <c r="W105" i="84" s="1"/>
  <c r="S32" i="84"/>
  <c r="S101" i="84" s="1"/>
  <c r="W30" i="84"/>
  <c r="W99" i="84" s="1"/>
  <c r="L29" i="84"/>
  <c r="L98" i="84" s="1"/>
  <c r="W27" i="84"/>
  <c r="W96" i="84" s="1"/>
  <c r="M26" i="84"/>
  <c r="M95" i="84" s="1"/>
  <c r="Y24" i="84"/>
  <c r="Y93" i="84" s="1"/>
  <c r="O23" i="84"/>
  <c r="O92" i="84" s="1"/>
  <c r="AA21" i="84"/>
  <c r="AA90" i="84" s="1"/>
  <c r="P20" i="84"/>
  <c r="P89" i="84" s="1"/>
  <c r="Z18" i="84"/>
  <c r="Z87" i="84" s="1"/>
  <c r="R17" i="84"/>
  <c r="R86" i="84" s="1"/>
  <c r="L16" i="84"/>
  <c r="L85" i="84" s="1"/>
  <c r="X14" i="84"/>
  <c r="X83" i="84" s="1"/>
  <c r="Q13" i="84"/>
  <c r="Q82" i="84" s="1"/>
  <c r="I12" i="84"/>
  <c r="I81" i="84" s="1"/>
  <c r="V10" i="84"/>
  <c r="V79" i="84" s="1"/>
  <c r="N9" i="84"/>
  <c r="N78" i="84" s="1"/>
  <c r="AA6" i="84"/>
  <c r="AA75" i="84" s="1"/>
  <c r="G40" i="84"/>
  <c r="G39" i="84"/>
  <c r="U27" i="84"/>
  <c r="U96" i="84" s="1"/>
  <c r="L20" i="84"/>
  <c r="L89" i="84" s="1"/>
  <c r="O13" i="84"/>
  <c r="O82" i="84" s="1"/>
  <c r="AB7" i="84"/>
  <c r="AB76" i="84" s="1"/>
  <c r="G16" i="84"/>
  <c r="S14" i="84"/>
  <c r="S83" i="84" s="1"/>
  <c r="AA7" i="84"/>
  <c r="AA76" i="84" s="1"/>
  <c r="J13" i="84"/>
  <c r="J82" i="84" s="1"/>
  <c r="W6" i="84"/>
  <c r="W75" i="84" s="1"/>
  <c r="V6" i="84"/>
  <c r="V75" i="84" s="1"/>
  <c r="G34" i="84"/>
  <c r="W7" i="84"/>
  <c r="W76" i="84" s="1"/>
  <c r="Q7" i="84"/>
  <c r="Q76" i="84" s="1"/>
  <c r="K68" i="84"/>
  <c r="K137" i="84" s="1"/>
  <c r="J49" i="84"/>
  <c r="J118" i="84" s="1"/>
  <c r="O36" i="84"/>
  <c r="O105" i="84" s="1"/>
  <c r="Q32" i="84"/>
  <c r="Q101" i="84" s="1"/>
  <c r="V30" i="84"/>
  <c r="V99" i="84" s="1"/>
  <c r="J29" i="84"/>
  <c r="J98" i="84" s="1"/>
  <c r="V27" i="84"/>
  <c r="V96" i="84" s="1"/>
  <c r="L26" i="84"/>
  <c r="L95" i="84" s="1"/>
  <c r="X24" i="84"/>
  <c r="X93" i="84" s="1"/>
  <c r="M23" i="84"/>
  <c r="M92" i="84" s="1"/>
  <c r="W21" i="84"/>
  <c r="W90" i="84" s="1"/>
  <c r="M20" i="84"/>
  <c r="M89" i="84" s="1"/>
  <c r="Y18" i="84"/>
  <c r="Y87" i="84" s="1"/>
  <c r="P17" i="84"/>
  <c r="P86" i="84" s="1"/>
  <c r="H16" i="84"/>
  <c r="H85" i="84" s="1"/>
  <c r="V14" i="84"/>
  <c r="V83" i="84" s="1"/>
  <c r="P13" i="84"/>
  <c r="P82" i="84" s="1"/>
  <c r="AB11" i="84"/>
  <c r="AB80" i="84" s="1"/>
  <c r="U10" i="84"/>
  <c r="U79" i="84" s="1"/>
  <c r="M9" i="84"/>
  <c r="M78" i="84" s="1"/>
  <c r="H8" i="84"/>
  <c r="H77" i="84" s="1"/>
  <c r="Z6" i="84"/>
  <c r="Z75" i="84" s="1"/>
  <c r="G64" i="84"/>
  <c r="G17" i="84"/>
  <c r="T24" i="84"/>
  <c r="T93" i="84" s="1"/>
  <c r="O17" i="84"/>
  <c r="O86" i="84" s="1"/>
  <c r="AA11" i="84"/>
  <c r="AA80" i="84" s="1"/>
  <c r="Y6" i="84"/>
  <c r="Y75" i="84" s="1"/>
  <c r="N17" i="84"/>
  <c r="N86" i="84" s="1"/>
  <c r="S10" i="84"/>
  <c r="S79" i="84" s="1"/>
  <c r="G37" i="84"/>
  <c r="R10" i="84"/>
  <c r="R79" i="84" s="1"/>
  <c r="G14" i="84"/>
  <c r="G35" i="84"/>
  <c r="G12" i="84"/>
  <c r="G55" i="84"/>
  <c r="M6" i="84"/>
  <c r="M75" i="84" s="1"/>
  <c r="L67" i="84"/>
  <c r="L136" i="84" s="1"/>
  <c r="K48" i="84"/>
  <c r="K117" i="84" s="1"/>
  <c r="L36" i="84"/>
  <c r="L105" i="84" s="1"/>
  <c r="P32" i="84"/>
  <c r="P101" i="84" s="1"/>
  <c r="U30" i="84"/>
  <c r="U99" i="84" s="1"/>
  <c r="J26" i="84"/>
  <c r="J95" i="84" s="1"/>
  <c r="V21" i="84"/>
  <c r="V90" i="84" s="1"/>
  <c r="AB15" i="84"/>
  <c r="AB84" i="84" s="1"/>
  <c r="T10" i="84"/>
  <c r="T79" i="84" s="1"/>
  <c r="G38" i="84"/>
  <c r="AA15" i="84"/>
  <c r="AA84" i="84" s="1"/>
  <c r="X6" i="84"/>
  <c r="X75" i="84" s="1"/>
  <c r="X11" i="84"/>
  <c r="X80" i="84" s="1"/>
  <c r="G36" i="84"/>
  <c r="G57" i="84"/>
  <c r="G56" i="84"/>
  <c r="Q6" i="84"/>
  <c r="Q75" i="84" s="1"/>
  <c r="G9" i="84"/>
  <c r="M66" i="84"/>
  <c r="M135" i="84" s="1"/>
  <c r="L47" i="84"/>
  <c r="L116" i="84" s="1"/>
  <c r="Z35" i="84"/>
  <c r="Z104" i="84" s="1"/>
  <c r="L32" i="84"/>
  <c r="L101" i="84" s="1"/>
  <c r="S30" i="84"/>
  <c r="S99" i="84" s="1"/>
  <c r="AB28" i="84"/>
  <c r="AB97" i="84" s="1"/>
  <c r="Q27" i="84"/>
  <c r="Q96" i="84" s="1"/>
  <c r="AB25" i="84"/>
  <c r="AB94" i="84" s="1"/>
  <c r="S24" i="84"/>
  <c r="S93" i="84" s="1"/>
  <c r="I23" i="84"/>
  <c r="I92" i="84" s="1"/>
  <c r="U21" i="84"/>
  <c r="U90" i="84" s="1"/>
  <c r="K20" i="84"/>
  <c r="K89" i="84" s="1"/>
  <c r="K13" i="84"/>
  <c r="K82" i="84" s="1"/>
  <c r="J9" i="84"/>
  <c r="J78" i="84" s="1"/>
  <c r="G15" i="84"/>
  <c r="I9" i="84"/>
  <c r="I78" i="84" s="1"/>
  <c r="V11" i="84"/>
  <c r="V80" i="84" s="1"/>
  <c r="X7" i="84"/>
  <c r="X76" i="84" s="1"/>
  <c r="G33" i="84"/>
  <c r="G31" i="84"/>
  <c r="N65" i="84"/>
  <c r="N134" i="84" s="1"/>
  <c r="M46" i="84"/>
  <c r="M115" i="84" s="1"/>
  <c r="X35" i="84"/>
  <c r="X104" i="84" s="1"/>
  <c r="J32" i="84"/>
  <c r="J101" i="84" s="1"/>
  <c r="R30" i="84"/>
  <c r="R99" i="84" s="1"/>
  <c r="Y28" i="84"/>
  <c r="Y97" i="84" s="1"/>
  <c r="P27" i="84"/>
  <c r="P96" i="84" s="1"/>
  <c r="AA25" i="84"/>
  <c r="AA94" i="84" s="1"/>
  <c r="R24" i="84"/>
  <c r="R93" i="84" s="1"/>
  <c r="H23" i="84"/>
  <c r="H92" i="84" s="1"/>
  <c r="T21" i="84"/>
  <c r="T90" i="84" s="1"/>
  <c r="J20" i="84"/>
  <c r="J89" i="84" s="1"/>
  <c r="U18" i="84"/>
  <c r="U87" i="84" s="1"/>
  <c r="M17" i="84"/>
  <c r="M86" i="84" s="1"/>
  <c r="Z15" i="84"/>
  <c r="Z84" i="84" s="1"/>
  <c r="Z7" i="84"/>
  <c r="Z76" i="84" s="1"/>
  <c r="Y7" i="84"/>
  <c r="Y76" i="84" s="1"/>
  <c r="R6" i="84"/>
  <c r="R75" i="84" s="1"/>
  <c r="G11" i="84"/>
  <c r="G30" i="84"/>
  <c r="O64" i="84"/>
  <c r="O133" i="84" s="1"/>
  <c r="N45" i="84"/>
  <c r="N114" i="84" s="1"/>
  <c r="P35" i="84"/>
  <c r="P104" i="84" s="1"/>
  <c r="I32" i="84"/>
  <c r="I101" i="84" s="1"/>
  <c r="N30" i="84"/>
  <c r="N99" i="84" s="1"/>
  <c r="X28" i="84"/>
  <c r="X97" i="84" s="1"/>
  <c r="O27" i="84"/>
  <c r="O96" i="84" s="1"/>
  <c r="Z25" i="84"/>
  <c r="Z94" i="84" s="1"/>
  <c r="Q24" i="84"/>
  <c r="Q93" i="84" s="1"/>
  <c r="AB22" i="84"/>
  <c r="AB91" i="84" s="1"/>
  <c r="R21" i="84"/>
  <c r="R90" i="84" s="1"/>
  <c r="I20" i="84"/>
  <c r="I89" i="84" s="1"/>
  <c r="T18" i="84"/>
  <c r="T87" i="84" s="1"/>
  <c r="L17" i="84"/>
  <c r="L86" i="84" s="1"/>
  <c r="X15" i="84"/>
  <c r="X84" i="84" s="1"/>
  <c r="Q14" i="84"/>
  <c r="Q83" i="84" s="1"/>
  <c r="I13" i="84"/>
  <c r="I82" i="84" s="1"/>
  <c r="N10" i="84"/>
  <c r="N79" i="84" s="1"/>
  <c r="G13" i="84"/>
  <c r="T11" i="84"/>
  <c r="T80" i="84" s="1"/>
  <c r="P63" i="84"/>
  <c r="P132" i="84" s="1"/>
  <c r="O44" i="84"/>
  <c r="O113" i="84" s="1"/>
  <c r="M35" i="84"/>
  <c r="M104" i="84" s="1"/>
  <c r="AB31" i="84"/>
  <c r="AB100" i="84" s="1"/>
  <c r="M30" i="84"/>
  <c r="M99" i="84" s="1"/>
  <c r="W28" i="84"/>
  <c r="W97" i="84" s="1"/>
  <c r="N27" i="84"/>
  <c r="N96" i="84" s="1"/>
  <c r="Y25" i="84"/>
  <c r="Y94" i="84" s="1"/>
  <c r="O24" i="84"/>
  <c r="O93" i="84" s="1"/>
  <c r="AA22" i="84"/>
  <c r="AA91" i="84" s="1"/>
  <c r="Q21" i="84"/>
  <c r="Q90" i="84" s="1"/>
  <c r="H20" i="84"/>
  <c r="H89" i="84" s="1"/>
  <c r="R18" i="84"/>
  <c r="R87" i="84" s="1"/>
  <c r="K17" i="84"/>
  <c r="K86" i="84" s="1"/>
  <c r="W15" i="84"/>
  <c r="W84" i="84" s="1"/>
  <c r="P14" i="84"/>
  <c r="P83" i="84" s="1"/>
  <c r="H13" i="84"/>
  <c r="H82" i="84" s="1"/>
  <c r="U11" i="84"/>
  <c r="U80" i="84" s="1"/>
  <c r="M10" i="84"/>
  <c r="M79" i="84" s="1"/>
  <c r="L10" i="84"/>
  <c r="L79" i="84" s="1"/>
  <c r="G8" i="84"/>
  <c r="Q62" i="84"/>
  <c r="Q131" i="84" s="1"/>
  <c r="P43" i="84"/>
  <c r="P112" i="84" s="1"/>
  <c r="AA34" i="84"/>
  <c r="AA103" i="84" s="1"/>
  <c r="AA31" i="84"/>
  <c r="AA100" i="84" s="1"/>
  <c r="L30" i="84"/>
  <c r="L99" i="84" s="1"/>
  <c r="V28" i="84"/>
  <c r="V97" i="84" s="1"/>
  <c r="L27" i="84"/>
  <c r="L96" i="84" s="1"/>
  <c r="X25" i="84"/>
  <c r="X94" i="84" s="1"/>
  <c r="N24" i="84"/>
  <c r="N93" i="84" s="1"/>
  <c r="Z22" i="84"/>
  <c r="Z91" i="84" s="1"/>
  <c r="O21" i="84"/>
  <c r="O90" i="84" s="1"/>
  <c r="Y19" i="84"/>
  <c r="Y88" i="84" s="1"/>
  <c r="O18" i="84"/>
  <c r="O87" i="84" s="1"/>
  <c r="AB16" i="84"/>
  <c r="AB85" i="84" s="1"/>
  <c r="U15" i="84"/>
  <c r="U84" i="84" s="1"/>
  <c r="O14" i="84"/>
  <c r="O83" i="84" s="1"/>
  <c r="AA12" i="84"/>
  <c r="AA81" i="84" s="1"/>
  <c r="G32" i="84"/>
  <c r="R61" i="84"/>
  <c r="R130" i="84" s="1"/>
  <c r="Q42" i="84"/>
  <c r="Q111" i="84" s="1"/>
  <c r="Y34" i="84"/>
  <c r="Y103" i="84" s="1"/>
  <c r="Y31" i="84"/>
  <c r="Y100" i="84" s="1"/>
  <c r="K30" i="84"/>
  <c r="K99" i="84" s="1"/>
  <c r="U28" i="84"/>
  <c r="U97" i="84" s="1"/>
  <c r="K27" i="84"/>
  <c r="K96" i="84" s="1"/>
  <c r="W25" i="84"/>
  <c r="W94" i="84" s="1"/>
  <c r="L24" i="84"/>
  <c r="L93" i="84" s="1"/>
  <c r="V22" i="84"/>
  <c r="V91" i="84" s="1"/>
  <c r="L21" i="84"/>
  <c r="L90" i="84" s="1"/>
  <c r="X19" i="84"/>
  <c r="X88" i="84" s="1"/>
  <c r="N18" i="84"/>
  <c r="N87" i="84" s="1"/>
  <c r="AA16" i="84"/>
  <c r="AA85" i="84" s="1"/>
  <c r="T15" i="84"/>
  <c r="T84" i="84" s="1"/>
  <c r="N14" i="84"/>
  <c r="N83" i="84" s="1"/>
  <c r="Z12" i="84"/>
  <c r="Z81" i="84" s="1"/>
  <c r="S11" i="84"/>
  <c r="S80" i="84" s="1"/>
  <c r="K10" i="84"/>
  <c r="K79" i="84" s="1"/>
  <c r="Y8" i="84"/>
  <c r="Y77" i="84" s="1"/>
  <c r="V7" i="84"/>
  <c r="V76" i="84" s="1"/>
  <c r="P6" i="84"/>
  <c r="P75" i="84" s="1"/>
  <c r="G54" i="84"/>
  <c r="G52" i="84"/>
  <c r="S60" i="84"/>
  <c r="S129" i="84" s="1"/>
  <c r="R41" i="84"/>
  <c r="R110" i="84" s="1"/>
  <c r="Q34" i="84"/>
  <c r="Q103" i="84" s="1"/>
  <c r="V31" i="84"/>
  <c r="V100" i="84" s="1"/>
  <c r="I30" i="84"/>
  <c r="I99" i="84" s="1"/>
  <c r="T28" i="84"/>
  <c r="T97" i="84" s="1"/>
  <c r="I27" i="84"/>
  <c r="I96" i="84" s="1"/>
  <c r="S25" i="84"/>
  <c r="S94" i="84" s="1"/>
  <c r="I24" i="84"/>
  <c r="I93" i="84" s="1"/>
  <c r="U22" i="84"/>
  <c r="U91" i="84" s="1"/>
  <c r="K21" i="84"/>
  <c r="K90" i="84" s="1"/>
  <c r="W19" i="84"/>
  <c r="W88" i="84" s="1"/>
  <c r="M18" i="84"/>
  <c r="M87" i="84" s="1"/>
  <c r="Z16" i="84"/>
  <c r="Z85" i="84" s="1"/>
  <c r="R15" i="84"/>
  <c r="R84" i="84" s="1"/>
  <c r="J14" i="84"/>
  <c r="J83" i="84" s="1"/>
  <c r="X12" i="84"/>
  <c r="X81" i="84" s="1"/>
  <c r="R11" i="84"/>
  <c r="R80" i="84" s="1"/>
  <c r="I10" i="84"/>
  <c r="I79" i="84" s="1"/>
  <c r="X8" i="84"/>
  <c r="X77" i="84" s="1"/>
  <c r="U7" i="84"/>
  <c r="U76" i="84" s="1"/>
  <c r="O6" i="84"/>
  <c r="O75" i="84" s="1"/>
  <c r="G53" i="84"/>
  <c r="T59" i="84"/>
  <c r="T128" i="84" s="1"/>
  <c r="S40" i="84"/>
  <c r="S109" i="84" s="1"/>
  <c r="N34" i="84"/>
  <c r="N103" i="84" s="1"/>
  <c r="U31" i="84"/>
  <c r="U100" i="84" s="1"/>
  <c r="H30" i="84"/>
  <c r="H99" i="84" s="1"/>
  <c r="P28" i="84"/>
  <c r="P97" i="84" s="1"/>
  <c r="AA26" i="84"/>
  <c r="AA95" i="84" s="1"/>
  <c r="R25" i="84"/>
  <c r="R94" i="84" s="1"/>
  <c r="H24" i="84"/>
  <c r="H93" i="84" s="1"/>
  <c r="T22" i="84"/>
  <c r="T91" i="84" s="1"/>
  <c r="J21" i="84"/>
  <c r="J90" i="84" s="1"/>
  <c r="V19" i="84"/>
  <c r="V88" i="84" s="1"/>
  <c r="L18" i="84"/>
  <c r="L87" i="84" s="1"/>
  <c r="Y16" i="84"/>
  <c r="Y85" i="84" s="1"/>
  <c r="Q15" i="84"/>
  <c r="Q84" i="84" s="1"/>
  <c r="I14" i="84"/>
  <c r="I83" i="84" s="1"/>
  <c r="W12" i="84"/>
  <c r="W81" i="84" s="1"/>
  <c r="Q11" i="84"/>
  <c r="Q80" i="84" s="1"/>
  <c r="H10" i="84"/>
  <c r="H79" i="84" s="1"/>
  <c r="W8" i="84"/>
  <c r="W77" i="84" s="1"/>
  <c r="U58" i="84"/>
  <c r="U127" i="84" s="1"/>
  <c r="T39" i="84"/>
  <c r="T108" i="84" s="1"/>
  <c r="AB33" i="84"/>
  <c r="AB102" i="84" s="1"/>
  <c r="T31" i="84"/>
  <c r="T100" i="84" s="1"/>
  <c r="AA29" i="84"/>
  <c r="AA98" i="84" s="1"/>
  <c r="O28" i="84"/>
  <c r="O97" i="84" s="1"/>
  <c r="Z26" i="84"/>
  <c r="Z95" i="84" s="1"/>
  <c r="Q25" i="84"/>
  <c r="Q94" i="84" s="1"/>
  <c r="AB23" i="84"/>
  <c r="AB92" i="84" s="1"/>
  <c r="S22" i="84"/>
  <c r="S91" i="84" s="1"/>
  <c r="I21" i="84"/>
  <c r="I90" i="84" s="1"/>
  <c r="T19" i="84"/>
  <c r="T88" i="84" s="1"/>
  <c r="K18" i="84"/>
  <c r="K87" i="84" s="1"/>
  <c r="W16" i="84"/>
  <c r="W85" i="84" s="1"/>
  <c r="P15" i="84"/>
  <c r="P84" i="84" s="1"/>
  <c r="H14" i="84"/>
  <c r="H83" i="84" s="1"/>
  <c r="U12" i="84"/>
  <c r="U81" i="84" s="1"/>
  <c r="M11" i="84"/>
  <c r="M80" i="84" s="1"/>
  <c r="AA9" i="84"/>
  <c r="AA78" i="84" s="1"/>
  <c r="V8" i="84"/>
  <c r="V77" i="84" s="1"/>
  <c r="P7" i="84"/>
  <c r="P76" i="84" s="1"/>
  <c r="L6" i="84"/>
  <c r="L75" i="84" s="1"/>
  <c r="G51" i="84"/>
  <c r="G29" i="84"/>
  <c r="G7" i="84"/>
  <c r="G28" i="84"/>
  <c r="R12" i="84"/>
  <c r="R81" i="84" s="1"/>
  <c r="I6" i="84"/>
  <c r="I75" i="84" s="1"/>
  <c r="M19" i="84"/>
  <c r="M88" i="84" s="1"/>
  <c r="Q12" i="84"/>
  <c r="Q81" i="84" s="1"/>
  <c r="H6" i="84"/>
  <c r="H75" i="84" s="1"/>
  <c r="H15" i="84"/>
  <c r="H84" i="84" s="1"/>
  <c r="J7" i="84"/>
  <c r="J76" i="84" s="1"/>
  <c r="O16" i="84"/>
  <c r="O85" i="84" s="1"/>
  <c r="G68" i="84"/>
  <c r="AA32" i="84"/>
  <c r="AA101" i="84" s="1"/>
  <c r="H22" i="84"/>
  <c r="H91" i="84" s="1"/>
  <c r="K12" i="84"/>
  <c r="K81" i="84" s="1"/>
  <c r="G44" i="84"/>
  <c r="V57" i="84"/>
  <c r="V126" i="84" s="1"/>
  <c r="I39" i="84"/>
  <c r="I108" i="84" s="1"/>
  <c r="Z33" i="84"/>
  <c r="Z102" i="84" s="1"/>
  <c r="R31" i="84"/>
  <c r="R100" i="84" s="1"/>
  <c r="X29" i="84"/>
  <c r="X98" i="84" s="1"/>
  <c r="N28" i="84"/>
  <c r="N97" i="84" s="1"/>
  <c r="Y26" i="84"/>
  <c r="Y95" i="84" s="1"/>
  <c r="P25" i="84"/>
  <c r="P94" i="84" s="1"/>
  <c r="AA23" i="84"/>
  <c r="AA92" i="84" s="1"/>
  <c r="Q22" i="84"/>
  <c r="Q91" i="84" s="1"/>
  <c r="H21" i="84"/>
  <c r="H90" i="84" s="1"/>
  <c r="S19" i="84"/>
  <c r="S88" i="84" s="1"/>
  <c r="J18" i="84"/>
  <c r="J87" i="84" s="1"/>
  <c r="V16" i="84"/>
  <c r="V85" i="84" s="1"/>
  <c r="O15" i="84"/>
  <c r="O84" i="84" s="1"/>
  <c r="AB13" i="84"/>
  <c r="AB82" i="84" s="1"/>
  <c r="T12" i="84"/>
  <c r="T81" i="84" s="1"/>
  <c r="L11" i="84"/>
  <c r="L80" i="84" s="1"/>
  <c r="Z9" i="84"/>
  <c r="Z78" i="84" s="1"/>
  <c r="U8" i="84"/>
  <c r="U77" i="84" s="1"/>
  <c r="O7" i="84"/>
  <c r="O76" i="84" s="1"/>
  <c r="K6" i="84"/>
  <c r="K75" i="84" s="1"/>
  <c r="G50" i="84"/>
  <c r="G6" i="84"/>
  <c r="G75" i="84" s="1"/>
  <c r="W9" i="84"/>
  <c r="W78" i="84" s="1"/>
  <c r="G26" i="84"/>
  <c r="Q16" i="84"/>
  <c r="Q85" i="84" s="1"/>
  <c r="O8" i="84"/>
  <c r="O77" i="84" s="1"/>
  <c r="V13" i="84"/>
  <c r="V82" i="84" s="1"/>
  <c r="G46" i="84"/>
  <c r="Z10" i="84"/>
  <c r="Z79" i="84" s="1"/>
  <c r="K37" i="84"/>
  <c r="K106" i="84" s="1"/>
  <c r="R23" i="84"/>
  <c r="R92" i="84" s="1"/>
  <c r="Y10" i="84"/>
  <c r="Y79" i="84" s="1"/>
  <c r="W56" i="84"/>
  <c r="W125" i="84" s="1"/>
  <c r="U38" i="84"/>
  <c r="U107" i="84" s="1"/>
  <c r="R33" i="84"/>
  <c r="R102" i="84" s="1"/>
  <c r="Q31" i="84"/>
  <c r="Q100" i="84" s="1"/>
  <c r="W29" i="84"/>
  <c r="W98" i="84" s="1"/>
  <c r="M28" i="84"/>
  <c r="M97" i="84" s="1"/>
  <c r="X26" i="84"/>
  <c r="X95" i="84" s="1"/>
  <c r="N25" i="84"/>
  <c r="N94" i="84" s="1"/>
  <c r="Z23" i="84"/>
  <c r="Z92" i="84" s="1"/>
  <c r="P22" i="84"/>
  <c r="P91" i="84" s="1"/>
  <c r="AB20" i="84"/>
  <c r="AB89" i="84" s="1"/>
  <c r="Q19" i="84"/>
  <c r="Q88" i="84" s="1"/>
  <c r="AA17" i="84"/>
  <c r="AA86" i="84" s="1"/>
  <c r="T16" i="84"/>
  <c r="T85" i="84" s="1"/>
  <c r="N15" i="84"/>
  <c r="N84" i="84" s="1"/>
  <c r="Z13" i="84"/>
  <c r="Z82" i="84" s="1"/>
  <c r="S12" i="84"/>
  <c r="S81" i="84" s="1"/>
  <c r="K11" i="84"/>
  <c r="K80" i="84" s="1"/>
  <c r="X9" i="84"/>
  <c r="X78" i="84" s="1"/>
  <c r="T8" i="84"/>
  <c r="T77" i="84" s="1"/>
  <c r="N7" i="84"/>
  <c r="N76" i="84" s="1"/>
  <c r="J6" i="84"/>
  <c r="J75" i="84" s="1"/>
  <c r="G49" i="84"/>
  <c r="G27" i="84"/>
  <c r="J38" i="84"/>
  <c r="J107" i="84" s="1"/>
  <c r="O33" i="84"/>
  <c r="O102" i="84" s="1"/>
  <c r="M31" i="84"/>
  <c r="M100" i="84" s="1"/>
  <c r="K28" i="84"/>
  <c r="K97" i="84" s="1"/>
  <c r="W26" i="84"/>
  <c r="W95" i="84" s="1"/>
  <c r="M25" i="84"/>
  <c r="M94" i="84" s="1"/>
  <c r="N22" i="84"/>
  <c r="N91" i="84" s="1"/>
  <c r="X20" i="84"/>
  <c r="X89" i="84" s="1"/>
  <c r="Z17" i="84"/>
  <c r="Z86" i="84" s="1"/>
  <c r="M15" i="84"/>
  <c r="M84" i="84" s="1"/>
  <c r="Y13" i="84"/>
  <c r="Y82" i="84" s="1"/>
  <c r="P8" i="84"/>
  <c r="P77" i="84" s="1"/>
  <c r="L7" i="84"/>
  <c r="L76" i="84" s="1"/>
  <c r="W20" i="84"/>
  <c r="W89" i="84" s="1"/>
  <c r="W13" i="84"/>
  <c r="W82" i="84" s="1"/>
  <c r="V9" i="84"/>
  <c r="V78" i="84" s="1"/>
  <c r="G25" i="84"/>
  <c r="P16" i="84"/>
  <c r="P85" i="84" s="1"/>
  <c r="N8" i="84"/>
  <c r="N77" i="84" s="1"/>
  <c r="G24" i="84"/>
  <c r="L12" i="84"/>
  <c r="L81" i="84" s="1"/>
  <c r="I7" i="84"/>
  <c r="I76" i="84" s="1"/>
  <c r="AB51" i="84"/>
  <c r="AB120" i="84" s="1"/>
  <c r="AA24" i="84"/>
  <c r="AA93" i="84" s="1"/>
  <c r="S20" i="84"/>
  <c r="S89" i="84" s="1"/>
  <c r="AA14" i="84"/>
  <c r="AA83" i="84" s="1"/>
  <c r="H7" i="84"/>
  <c r="H76" i="84" s="1"/>
  <c r="G20" i="84"/>
  <c r="X55" i="84"/>
  <c r="X124" i="84" s="1"/>
  <c r="V29" i="84"/>
  <c r="V98" i="84" s="1"/>
  <c r="Y23" i="84"/>
  <c r="Y92" i="84" s="1"/>
  <c r="N19" i="84"/>
  <c r="N88" i="84" s="1"/>
  <c r="S16" i="84"/>
  <c r="S85" i="84" s="1"/>
  <c r="J11" i="84"/>
  <c r="J80" i="84" s="1"/>
  <c r="G48" i="84"/>
  <c r="I15" i="84"/>
  <c r="I84" i="84" s="1"/>
  <c r="G47" i="84"/>
  <c r="U9" i="84"/>
  <c r="U78" i="84" s="1"/>
  <c r="T13" i="84"/>
  <c r="T82" i="84" s="1"/>
  <c r="G23" i="84"/>
  <c r="P26" i="84"/>
  <c r="P95" i="84" s="1"/>
  <c r="S13" i="84"/>
  <c r="S82" i="84" s="1"/>
  <c r="Y54" i="84"/>
  <c r="Y123" i="84" s="1"/>
  <c r="X37" i="84"/>
  <c r="X106" i="84" s="1"/>
  <c r="K33" i="84"/>
  <c r="K102" i="84" s="1"/>
  <c r="K31" i="84"/>
  <c r="K100" i="84" s="1"/>
  <c r="T29" i="84"/>
  <c r="T98" i="84" s="1"/>
  <c r="J28" i="84"/>
  <c r="J97" i="84" s="1"/>
  <c r="V26" i="84"/>
  <c r="V95" i="84" s="1"/>
  <c r="K25" i="84"/>
  <c r="K94" i="84" s="1"/>
  <c r="U23" i="84"/>
  <c r="U92" i="84" s="1"/>
  <c r="K22" i="84"/>
  <c r="K91" i="84" s="1"/>
  <c r="Y17" i="84"/>
  <c r="Y86" i="84" s="1"/>
  <c r="H11" i="84"/>
  <c r="H80" i="84" s="1"/>
  <c r="K7" i="84"/>
  <c r="K76" i="84" s="1"/>
  <c r="AB10" i="84"/>
  <c r="AB79" i="84" s="1"/>
  <c r="AB14" i="84"/>
  <c r="AB83" i="84" s="1"/>
  <c r="G45" i="84"/>
  <c r="N29" i="84"/>
  <c r="N98" i="84" s="1"/>
  <c r="U17" i="84"/>
  <c r="U86" i="84" s="1"/>
  <c r="K8" i="84"/>
  <c r="K77" i="84" s="1"/>
  <c r="Z53" i="84"/>
  <c r="Z122" i="84" s="1"/>
  <c r="V37" i="84"/>
  <c r="V106" i="84" s="1"/>
  <c r="I33" i="84"/>
  <c r="I102" i="84" s="1"/>
  <c r="J31" i="84"/>
  <c r="J100" i="84" s="1"/>
  <c r="S29" i="84"/>
  <c r="S98" i="84" s="1"/>
  <c r="H28" i="84"/>
  <c r="H97" i="84" s="1"/>
  <c r="R26" i="84"/>
  <c r="R95" i="84" s="1"/>
  <c r="H25" i="84"/>
  <c r="H94" i="84" s="1"/>
  <c r="T23" i="84"/>
  <c r="T92" i="84" s="1"/>
  <c r="J22" i="84"/>
  <c r="J91" i="84" s="1"/>
  <c r="V20" i="84"/>
  <c r="V89" i="84" s="1"/>
  <c r="L19" i="84"/>
  <c r="L88" i="84" s="1"/>
  <c r="X17" i="84"/>
  <c r="X86" i="84" s="1"/>
  <c r="P12" i="84"/>
  <c r="P81" i="84" s="1"/>
  <c r="G69" i="84"/>
  <c r="M8" i="84"/>
  <c r="M77" i="84" s="1"/>
  <c r="AB30" i="84"/>
  <c r="AB99" i="84" s="1"/>
  <c r="J19" i="84"/>
  <c r="J88" i="84" s="1"/>
  <c r="S9" i="84"/>
  <c r="S78" i="84" s="1"/>
  <c r="AA52" i="84"/>
  <c r="AA121" i="84" s="1"/>
  <c r="N37" i="84"/>
  <c r="N106" i="84" s="1"/>
  <c r="H33" i="84"/>
  <c r="H102" i="84" s="1"/>
  <c r="H31" i="84"/>
  <c r="H100" i="84" s="1"/>
  <c r="O29" i="84"/>
  <c r="O98" i="84" s="1"/>
  <c r="Z27" i="84"/>
  <c r="Z96" i="84" s="1"/>
  <c r="Q26" i="84"/>
  <c r="Q95" i="84" s="1"/>
  <c r="AB24" i="84"/>
  <c r="AB93" i="84" s="1"/>
  <c r="S23" i="84"/>
  <c r="S92" i="84" s="1"/>
  <c r="I22" i="84"/>
  <c r="I91" i="84" s="1"/>
  <c r="U20" i="84"/>
  <c r="U89" i="84" s="1"/>
  <c r="K19" i="84"/>
  <c r="K88" i="84" s="1"/>
  <c r="V17" i="84"/>
  <c r="V86" i="84" s="1"/>
  <c r="T9" i="84"/>
  <c r="T78" i="84" s="1"/>
  <c r="Y27" i="84"/>
  <c r="Y96" i="84" s="1"/>
  <c r="N16" i="84"/>
  <c r="N85" i="84" s="1"/>
  <c r="G67" i="84"/>
  <c r="H57" i="56"/>
  <c r="H17" i="56"/>
  <c r="H32" i="56"/>
  <c r="H15" i="56"/>
  <c r="G10" i="56"/>
  <c r="G79" i="56" s="1"/>
  <c r="G26" i="56"/>
  <c r="G95" i="56" s="1"/>
  <c r="G61" i="56"/>
  <c r="G130" i="56" s="1"/>
  <c r="H51" i="56"/>
  <c r="H11" i="56"/>
  <c r="H14" i="56"/>
  <c r="H19" i="56"/>
  <c r="G60" i="56"/>
  <c r="G129" i="56" s="1"/>
  <c r="G8" i="56"/>
  <c r="G77" i="56" s="1"/>
  <c r="G34" i="56"/>
  <c r="G103" i="56" s="1"/>
  <c r="H37" i="56"/>
  <c r="H45" i="56"/>
  <c r="H49" i="56"/>
  <c r="H53" i="56"/>
  <c r="G36" i="56"/>
  <c r="G105" i="56" s="1"/>
  <c r="G66" i="56"/>
  <c r="G135" i="56" s="1"/>
  <c r="G29" i="56"/>
  <c r="G98" i="56" s="1"/>
  <c r="H16" i="56"/>
  <c r="H39" i="56"/>
  <c r="H25" i="56"/>
  <c r="H48" i="56"/>
  <c r="G68" i="56"/>
  <c r="G137" i="56" s="1"/>
  <c r="G47" i="56"/>
  <c r="G116" i="56" s="1"/>
  <c r="G24" i="56"/>
  <c r="G93" i="56" s="1"/>
  <c r="H33" i="56"/>
  <c r="H54" i="56"/>
  <c r="H43" i="56"/>
  <c r="G65" i="56"/>
  <c r="G134" i="56" s="1"/>
  <c r="G42" i="56"/>
  <c r="G111" i="56" s="1"/>
  <c r="G12" i="56"/>
  <c r="G81" i="56" s="1"/>
  <c r="H27" i="56"/>
  <c r="H30" i="56"/>
  <c r="H9" i="56"/>
  <c r="G44" i="56"/>
  <c r="G113" i="56" s="1"/>
  <c r="G37" i="56"/>
  <c r="G106" i="56" s="1"/>
  <c r="G40" i="56"/>
  <c r="G109" i="56" s="1"/>
  <c r="H63" i="56"/>
  <c r="H64" i="56"/>
  <c r="H18" i="56"/>
  <c r="H13" i="56"/>
  <c r="G69" i="56"/>
  <c r="G138" i="56" s="1"/>
  <c r="G41" i="56"/>
  <c r="G110" i="56" s="1"/>
  <c r="G32" i="56"/>
  <c r="G101" i="56" s="1"/>
  <c r="G35" i="56"/>
  <c r="G104" i="56" s="1"/>
  <c r="H23" i="56"/>
  <c r="H58" i="56"/>
  <c r="H12" i="56"/>
  <c r="H6" i="56"/>
  <c r="H75" i="56" s="1"/>
  <c r="G63" i="56"/>
  <c r="G132" i="56" s="1"/>
  <c r="G23" i="56"/>
  <c r="G92" i="56" s="1"/>
  <c r="G18" i="56"/>
  <c r="G87" i="56" s="1"/>
  <c r="G59" i="56"/>
  <c r="G128" i="56" s="1"/>
  <c r="H52" i="56"/>
  <c r="H62" i="56"/>
  <c r="H10" i="56"/>
  <c r="G57" i="56"/>
  <c r="G126" i="56" s="1"/>
  <c r="G17" i="56"/>
  <c r="G86" i="56" s="1"/>
  <c r="G14" i="56"/>
  <c r="G83" i="56" s="1"/>
  <c r="G56" i="56"/>
  <c r="G125" i="56" s="1"/>
  <c r="H46" i="56"/>
  <c r="H115" i="56" s="1"/>
  <c r="H59" i="56"/>
  <c r="H7" i="56"/>
  <c r="G51" i="56"/>
  <c r="G120" i="56" s="1"/>
  <c r="G11" i="56"/>
  <c r="G80" i="56" s="1"/>
  <c r="G21" i="56"/>
  <c r="G90" i="56" s="1"/>
  <c r="G20" i="56"/>
  <c r="G89" i="56" s="1"/>
  <c r="H40" i="56"/>
  <c r="H38" i="56"/>
  <c r="H61" i="56"/>
  <c r="G45" i="56"/>
  <c r="G114" i="56" s="1"/>
  <c r="G49" i="56"/>
  <c r="G118" i="56" s="1"/>
  <c r="G53" i="56"/>
  <c r="G122" i="56" s="1"/>
  <c r="H34" i="56"/>
  <c r="H35" i="56"/>
  <c r="H29" i="56"/>
  <c r="G39" i="56"/>
  <c r="G108" i="56" s="1"/>
  <c r="G46" i="56"/>
  <c r="G115" i="56" s="1"/>
  <c r="G48" i="56"/>
  <c r="G117" i="56" s="1"/>
  <c r="G7" i="56"/>
  <c r="G76" i="56" s="1"/>
  <c r="H28" i="56"/>
  <c r="H67" i="56"/>
  <c r="H24" i="56"/>
  <c r="G33" i="56"/>
  <c r="G102" i="56" s="1"/>
  <c r="G25" i="56"/>
  <c r="G94" i="56" s="1"/>
  <c r="G43" i="56"/>
  <c r="G112" i="56" s="1"/>
  <c r="G16" i="56"/>
  <c r="G85" i="56" s="1"/>
  <c r="H60" i="56"/>
  <c r="H129" i="56" s="1"/>
  <c r="H31" i="56"/>
  <c r="H22" i="56"/>
  <c r="G27" i="56"/>
  <c r="G96" i="56" s="1"/>
  <c r="G54" i="56"/>
  <c r="G123" i="56" s="1"/>
  <c r="G38" i="56"/>
  <c r="G107" i="56" s="1"/>
  <c r="H36" i="56"/>
  <c r="H26" i="56"/>
  <c r="H21" i="56"/>
  <c r="G55" i="56"/>
  <c r="G124" i="56" s="1"/>
  <c r="G30" i="56"/>
  <c r="G99" i="56" s="1"/>
  <c r="G13" i="56"/>
  <c r="G82" i="56" s="1"/>
  <c r="H68" i="56"/>
  <c r="H8" i="56"/>
  <c r="H55" i="56"/>
  <c r="G52" i="56"/>
  <c r="G121" i="56" s="1"/>
  <c r="G62" i="56"/>
  <c r="G131" i="56" s="1"/>
  <c r="G9" i="56"/>
  <c r="G78" i="56" s="1"/>
  <c r="G15" i="56"/>
  <c r="G84" i="56" s="1"/>
  <c r="H65" i="56"/>
  <c r="H66" i="56"/>
  <c r="H56" i="56"/>
  <c r="G31" i="56"/>
  <c r="G100" i="56" s="1"/>
  <c r="G67" i="56"/>
  <c r="G136" i="56" s="1"/>
  <c r="G6" i="56"/>
  <c r="G75" i="56" s="1"/>
  <c r="H44" i="56"/>
  <c r="H47" i="56"/>
  <c r="H50" i="56"/>
  <c r="G28" i="56"/>
  <c r="G97" i="56" s="1"/>
  <c r="G64" i="56"/>
  <c r="G133" i="56" s="1"/>
  <c r="G50" i="56"/>
  <c r="G119" i="56" s="1"/>
  <c r="H69" i="56"/>
  <c r="H41" i="56"/>
  <c r="H42" i="56"/>
  <c r="H20" i="56"/>
  <c r="H89" i="56" s="1"/>
  <c r="G22" i="56"/>
  <c r="G91" i="56" s="1"/>
  <c r="G19" i="56"/>
  <c r="G88" i="56" s="1"/>
  <c r="G58" i="56"/>
  <c r="G127" i="56" s="1"/>
  <c r="AA41" i="56"/>
  <c r="AA66" i="56"/>
  <c r="AA11" i="56"/>
  <c r="AA27" i="56"/>
  <c r="AB44" i="56"/>
  <c r="AB46" i="56"/>
  <c r="AB115" i="56" s="1"/>
  <c r="AB68" i="56"/>
  <c r="AB45" i="56"/>
  <c r="AA9" i="56"/>
  <c r="AA55" i="56"/>
  <c r="AA39" i="56"/>
  <c r="AA17" i="56"/>
  <c r="AB59" i="56"/>
  <c r="AB22" i="56"/>
  <c r="AB27" i="56"/>
  <c r="AA45" i="56"/>
  <c r="AA10" i="56"/>
  <c r="AA8" i="56"/>
  <c r="AA65" i="56"/>
  <c r="AA58" i="56"/>
  <c r="AB18" i="56"/>
  <c r="AB41" i="56"/>
  <c r="AB34" i="56"/>
  <c r="AB33" i="56"/>
  <c r="AA44" i="56"/>
  <c r="AA32" i="56"/>
  <c r="AA63" i="56"/>
  <c r="AA12" i="56"/>
  <c r="AB47" i="56"/>
  <c r="AB57" i="56"/>
  <c r="AB62" i="56"/>
  <c r="AB28" i="56"/>
  <c r="AA29" i="56"/>
  <c r="AA42" i="56"/>
  <c r="AA13" i="56"/>
  <c r="AB56" i="56"/>
  <c r="AB39" i="56"/>
  <c r="AB37" i="56"/>
  <c r="AB21" i="56"/>
  <c r="AA33" i="56"/>
  <c r="AA22" i="56"/>
  <c r="AA57" i="56"/>
  <c r="AA126" i="56" s="1"/>
  <c r="AA57" i="86" s="1"/>
  <c r="AA126" i="86" s="1"/>
  <c r="AB15" i="56"/>
  <c r="AB64" i="56"/>
  <c r="AB16" i="56"/>
  <c r="AB24" i="56"/>
  <c r="AA60" i="56"/>
  <c r="AA129" i="56" s="1"/>
  <c r="AA21" i="56"/>
  <c r="AA6" i="56"/>
  <c r="AA75" i="56" s="1"/>
  <c r="AB66" i="56"/>
  <c r="AB61" i="56"/>
  <c r="AB36" i="56"/>
  <c r="AB29" i="56"/>
  <c r="AB67" i="56"/>
  <c r="AA38" i="56"/>
  <c r="AA62" i="56"/>
  <c r="AA43" i="56"/>
  <c r="AB58" i="56"/>
  <c r="AB38" i="56"/>
  <c r="AB54" i="56"/>
  <c r="AB23" i="56"/>
  <c r="AA59" i="56"/>
  <c r="AA19" i="56"/>
  <c r="AA54" i="56"/>
  <c r="AB11" i="56"/>
  <c r="AB35" i="56"/>
  <c r="AB31" i="56"/>
  <c r="AB60" i="56"/>
  <c r="AB129" i="56" s="1"/>
  <c r="AB6" i="56"/>
  <c r="AB75" i="56" s="1"/>
  <c r="AA26" i="56"/>
  <c r="AA68" i="56"/>
  <c r="AA40" i="56"/>
  <c r="AB55" i="56"/>
  <c r="AB14" i="56"/>
  <c r="AB51" i="56"/>
  <c r="AB30" i="56"/>
  <c r="AA34" i="56"/>
  <c r="AA61" i="56"/>
  <c r="AA23" i="56"/>
  <c r="AB7" i="56"/>
  <c r="AB42" i="56"/>
  <c r="AB69" i="56"/>
  <c r="AA25" i="56"/>
  <c r="AA50" i="56"/>
  <c r="AA14" i="56"/>
  <c r="AA53" i="56"/>
  <c r="AB8" i="56"/>
  <c r="AB19" i="56"/>
  <c r="AB17" i="56"/>
  <c r="AB48" i="56"/>
  <c r="AA28" i="56"/>
  <c r="AA35" i="56"/>
  <c r="AA51" i="56"/>
  <c r="AB50" i="56"/>
  <c r="AB49" i="56"/>
  <c r="AB13" i="56"/>
  <c r="AA15" i="56"/>
  <c r="AA47" i="56"/>
  <c r="AA48" i="56"/>
  <c r="AB9" i="56"/>
  <c r="AB26" i="56"/>
  <c r="AB25" i="56"/>
  <c r="AA67" i="56"/>
  <c r="AA37" i="56"/>
  <c r="AA31" i="56"/>
  <c r="AB63" i="56"/>
  <c r="AB40" i="56"/>
  <c r="AB43" i="56"/>
  <c r="AA20" i="56"/>
  <c r="AA89" i="56" s="1"/>
  <c r="AA24" i="56"/>
  <c r="AA30" i="56"/>
  <c r="AB52" i="56"/>
  <c r="AB65" i="56"/>
  <c r="AB53" i="56"/>
  <c r="AA56" i="56"/>
  <c r="AA49" i="56"/>
  <c r="AA69" i="56"/>
  <c r="AB20" i="56"/>
  <c r="AB89" i="56" s="1"/>
  <c r="AB12" i="56"/>
  <c r="AA7" i="56"/>
  <c r="AA18" i="56"/>
  <c r="AA46" i="56"/>
  <c r="AA115" i="56" s="1"/>
  <c r="AA36" i="56"/>
  <c r="AB32" i="56"/>
  <c r="AB10" i="56"/>
  <c r="AA52" i="56"/>
  <c r="AA64" i="56"/>
  <c r="AA16" i="56"/>
  <c r="H9" i="73"/>
  <c r="H10" i="73" s="1"/>
  <c r="K10" i="73" s="1"/>
  <c r="M44" i="66"/>
  <c r="M22" i="66"/>
  <c r="M35" i="66"/>
  <c r="M13" i="66"/>
  <c r="M38" i="66"/>
  <c r="M11" i="66"/>
  <c r="M36" i="66"/>
  <c r="M26" i="66"/>
  <c r="M20" i="66"/>
  <c r="M14" i="66"/>
  <c r="M27" i="66"/>
  <c r="M42" i="66"/>
  <c r="M40" i="66"/>
  <c r="M48" i="66"/>
  <c r="M49" i="66"/>
  <c r="M47" i="66"/>
  <c r="M25" i="66"/>
  <c r="M46" i="66"/>
  <c r="M24" i="66"/>
  <c r="M34" i="66"/>
  <c r="M43" i="66"/>
  <c r="M16" i="66"/>
  <c r="M12" i="66"/>
  <c r="M39" i="66"/>
  <c r="M17" i="66"/>
  <c r="M37" i="66"/>
  <c r="M45" i="66"/>
  <c r="M21" i="66"/>
  <c r="M33" i="66"/>
  <c r="M15" i="66"/>
  <c r="M23" i="66"/>
  <c r="M41" i="66"/>
  <c r="M19" i="66"/>
  <c r="M18" i="66"/>
  <c r="AC29" i="66"/>
  <c r="AC7" i="66"/>
  <c r="AC32" i="66"/>
  <c r="AC10" i="66"/>
  <c r="AC30" i="66"/>
  <c r="AC8" i="66"/>
  <c r="AC33" i="66"/>
  <c r="AC11" i="66"/>
  <c r="AC27" i="66"/>
  <c r="AC6" i="66"/>
  <c r="AC28" i="66"/>
  <c r="AC31" i="66"/>
  <c r="AC9" i="66"/>
  <c r="AC49" i="66"/>
  <c r="K13" i="66"/>
  <c r="K38" i="66"/>
  <c r="K14" i="66"/>
  <c r="K11" i="66"/>
  <c r="K36" i="66"/>
  <c r="K43" i="66"/>
  <c r="K48" i="66"/>
  <c r="K49" i="66"/>
  <c r="K31" i="66"/>
  <c r="K24" i="66"/>
  <c r="K22" i="66"/>
  <c r="K26" i="66"/>
  <c r="K27" i="66"/>
  <c r="K42" i="66"/>
  <c r="K47" i="66"/>
  <c r="K46" i="66"/>
  <c r="K20" i="66"/>
  <c r="K25" i="66"/>
  <c r="K9" i="66"/>
  <c r="K34" i="66"/>
  <c r="K40" i="66"/>
  <c r="K18" i="66"/>
  <c r="K12" i="66"/>
  <c r="K39" i="66"/>
  <c r="K17" i="66"/>
  <c r="K37" i="66"/>
  <c r="K45" i="66"/>
  <c r="K15" i="66"/>
  <c r="K23" i="66"/>
  <c r="K41" i="66"/>
  <c r="K16" i="66"/>
  <c r="K21" i="66"/>
  <c r="K19" i="66"/>
  <c r="K32" i="66"/>
  <c r="K44" i="66"/>
  <c r="K10" i="66"/>
  <c r="K35" i="66"/>
  <c r="K33" i="66"/>
  <c r="AA48" i="66"/>
  <c r="AA47" i="66"/>
  <c r="AA8" i="66"/>
  <c r="AA49" i="66"/>
  <c r="AA27" i="66"/>
  <c r="AA30" i="66"/>
  <c r="AA6" i="66"/>
  <c r="AA28" i="66"/>
  <c r="AA31" i="66"/>
  <c r="AA26" i="66"/>
  <c r="AA9" i="66"/>
  <c r="AA29" i="66"/>
  <c r="AA7" i="66"/>
  <c r="AA25" i="66"/>
  <c r="AD29" i="66"/>
  <c r="AD7" i="66"/>
  <c r="AD32" i="66"/>
  <c r="AD10" i="66"/>
  <c r="AD30" i="66"/>
  <c r="AD8" i="66"/>
  <c r="AD33" i="66"/>
  <c r="AD11" i="66"/>
  <c r="AD6" i="66"/>
  <c r="AD28" i="66"/>
  <c r="AD34" i="66"/>
  <c r="AD31" i="66"/>
  <c r="AD9" i="66"/>
  <c r="AD12" i="66"/>
  <c r="Y47" i="66"/>
  <c r="Y49" i="66"/>
  <c r="Y48" i="66"/>
  <c r="Y26" i="66"/>
  <c r="Y27" i="66"/>
  <c r="Y45" i="66"/>
  <c r="Y6" i="66"/>
  <c r="Y24" i="66"/>
  <c r="Y23" i="66"/>
  <c r="Y28" i="66"/>
  <c r="Y25" i="66"/>
  <c r="Y29" i="66"/>
  <c r="Y46" i="66"/>
  <c r="Y7" i="66"/>
  <c r="J38" i="66"/>
  <c r="J43" i="66"/>
  <c r="J16" i="66"/>
  <c r="J30" i="66"/>
  <c r="J21" i="66"/>
  <c r="J40" i="66"/>
  <c r="J11" i="66"/>
  <c r="J48" i="66"/>
  <c r="J26" i="66"/>
  <c r="J27" i="66"/>
  <c r="J42" i="66"/>
  <c r="J47" i="66"/>
  <c r="J8" i="66"/>
  <c r="J20" i="66"/>
  <c r="J25" i="66"/>
  <c r="J9" i="66"/>
  <c r="J24" i="66"/>
  <c r="J34" i="66"/>
  <c r="J39" i="66"/>
  <c r="J14" i="66"/>
  <c r="J31" i="66"/>
  <c r="J46" i="66"/>
  <c r="J12" i="66"/>
  <c r="J33" i="66"/>
  <c r="J17" i="66"/>
  <c r="J37" i="66"/>
  <c r="J45" i="66"/>
  <c r="J15" i="66"/>
  <c r="J23" i="66"/>
  <c r="J41" i="66"/>
  <c r="J19" i="66"/>
  <c r="J18" i="66"/>
  <c r="J36" i="66"/>
  <c r="J32" i="66"/>
  <c r="J44" i="66"/>
  <c r="J10" i="66"/>
  <c r="J22" i="66"/>
  <c r="J35" i="66"/>
  <c r="J13" i="66"/>
  <c r="J49" i="66"/>
  <c r="X45" i="66"/>
  <c r="X48" i="66"/>
  <c r="X49" i="66"/>
  <c r="X26" i="66"/>
  <c r="X27" i="66"/>
  <c r="X47" i="66"/>
  <c r="X25" i="66"/>
  <c r="X46" i="66"/>
  <c r="X23" i="66"/>
  <c r="X28" i="66"/>
  <c r="X44" i="66"/>
  <c r="X22" i="66"/>
  <c r="X24" i="66"/>
  <c r="X6" i="66"/>
  <c r="I14" i="66"/>
  <c r="I49" i="66"/>
  <c r="I27" i="66"/>
  <c r="I38" i="66"/>
  <c r="I43" i="66"/>
  <c r="I16" i="66"/>
  <c r="I21" i="66"/>
  <c r="I30" i="66"/>
  <c r="I40" i="66"/>
  <c r="I8" i="66"/>
  <c r="I18" i="66"/>
  <c r="I33" i="66"/>
  <c r="I20" i="66"/>
  <c r="I25" i="66"/>
  <c r="I39" i="66"/>
  <c r="I42" i="66"/>
  <c r="I31" i="66"/>
  <c r="I46" i="66"/>
  <c r="I17" i="66"/>
  <c r="I11" i="66"/>
  <c r="I47" i="66"/>
  <c r="I9" i="66"/>
  <c r="I24" i="66"/>
  <c r="I34" i="66"/>
  <c r="I12" i="66"/>
  <c r="I37" i="66"/>
  <c r="I45" i="66"/>
  <c r="I48" i="66"/>
  <c r="I26" i="66"/>
  <c r="I15" i="66"/>
  <c r="I23" i="66"/>
  <c r="I41" i="66"/>
  <c r="I44" i="66"/>
  <c r="I19" i="66"/>
  <c r="I29" i="66"/>
  <c r="I7" i="66"/>
  <c r="I32" i="66"/>
  <c r="I36" i="66"/>
  <c r="I10" i="66"/>
  <c r="I22" i="66"/>
  <c r="I35" i="66"/>
  <c r="I13" i="66"/>
  <c r="W48" i="66"/>
  <c r="W49" i="66"/>
  <c r="W24" i="66"/>
  <c r="W26" i="66"/>
  <c r="W27" i="66"/>
  <c r="W47" i="66"/>
  <c r="W25" i="66"/>
  <c r="W46" i="66"/>
  <c r="W45" i="66"/>
  <c r="W23" i="66"/>
  <c r="W22" i="66"/>
  <c r="W44" i="66"/>
  <c r="W43" i="66"/>
  <c r="W21" i="66"/>
  <c r="L10" i="66"/>
  <c r="L22" i="66"/>
  <c r="L35" i="66"/>
  <c r="L13" i="66"/>
  <c r="L21" i="66"/>
  <c r="L11" i="66"/>
  <c r="L38" i="66"/>
  <c r="L14" i="66"/>
  <c r="L18" i="66"/>
  <c r="L48" i="66"/>
  <c r="L49" i="66"/>
  <c r="L32" i="66"/>
  <c r="L26" i="66"/>
  <c r="L27" i="66"/>
  <c r="L42" i="66"/>
  <c r="L47" i="66"/>
  <c r="L20" i="66"/>
  <c r="L25" i="66"/>
  <c r="L46" i="66"/>
  <c r="L40" i="66"/>
  <c r="L24" i="66"/>
  <c r="L34" i="66"/>
  <c r="L12" i="66"/>
  <c r="L39" i="66"/>
  <c r="L36" i="66"/>
  <c r="L17" i="66"/>
  <c r="L37" i="66"/>
  <c r="L45" i="66"/>
  <c r="L15" i="66"/>
  <c r="L23" i="66"/>
  <c r="L16" i="66"/>
  <c r="L33" i="66"/>
  <c r="L41" i="66"/>
  <c r="L19" i="66"/>
  <c r="L44" i="66"/>
  <c r="L43" i="66"/>
  <c r="V26" i="66"/>
  <c r="V27" i="66"/>
  <c r="V42" i="66"/>
  <c r="V47" i="66"/>
  <c r="V24" i="66"/>
  <c r="V20" i="66"/>
  <c r="V25" i="66"/>
  <c r="V46" i="66"/>
  <c r="V49" i="66"/>
  <c r="V44" i="66"/>
  <c r="V23" i="66"/>
  <c r="V22" i="66"/>
  <c r="V43" i="66"/>
  <c r="V21" i="66"/>
  <c r="V48" i="66"/>
  <c r="V45" i="66"/>
  <c r="Z48" i="66"/>
  <c r="Z49" i="66"/>
  <c r="Z27" i="66"/>
  <c r="Z6" i="66"/>
  <c r="Z28" i="66"/>
  <c r="Z30" i="66"/>
  <c r="Z8" i="66"/>
  <c r="Z26" i="66"/>
  <c r="Z47" i="66"/>
  <c r="Z25" i="66"/>
  <c r="Z46" i="66"/>
  <c r="Z29" i="66"/>
  <c r="Z7" i="66"/>
  <c r="Z24" i="66"/>
  <c r="U20" i="66"/>
  <c r="U25" i="66"/>
  <c r="U46" i="66"/>
  <c r="U24" i="66"/>
  <c r="U44" i="66"/>
  <c r="U42" i="66"/>
  <c r="U22" i="66"/>
  <c r="U45" i="66"/>
  <c r="U47" i="66"/>
  <c r="U19" i="66"/>
  <c r="U43" i="66"/>
  <c r="U21" i="66"/>
  <c r="U26" i="66"/>
  <c r="U48" i="66"/>
  <c r="U49" i="66"/>
  <c r="U27" i="66"/>
  <c r="U23" i="66"/>
  <c r="U41" i="66"/>
  <c r="T46" i="66"/>
  <c r="T41" i="66"/>
  <c r="T24" i="66"/>
  <c r="T45" i="66"/>
  <c r="T22" i="66"/>
  <c r="T43" i="66"/>
  <c r="T23" i="66"/>
  <c r="T21" i="66"/>
  <c r="T40" i="66"/>
  <c r="T18" i="66"/>
  <c r="T20" i="66"/>
  <c r="T44" i="66"/>
  <c r="T48" i="66"/>
  <c r="T49" i="66"/>
  <c r="T26" i="66"/>
  <c r="T27" i="66"/>
  <c r="T42" i="66"/>
  <c r="T47" i="66"/>
  <c r="T25" i="66"/>
  <c r="T19" i="66"/>
  <c r="N19" i="66"/>
  <c r="N44" i="66"/>
  <c r="N22" i="66"/>
  <c r="N35" i="66"/>
  <c r="N13" i="66"/>
  <c r="N18" i="66"/>
  <c r="N48" i="66"/>
  <c r="N43" i="66"/>
  <c r="N36" i="66"/>
  <c r="N49" i="66"/>
  <c r="N27" i="66"/>
  <c r="N47" i="66"/>
  <c r="N16" i="66"/>
  <c r="N14" i="66"/>
  <c r="N26" i="66"/>
  <c r="N42" i="66"/>
  <c r="N38" i="66"/>
  <c r="N20" i="66"/>
  <c r="N25" i="66"/>
  <c r="N46" i="66"/>
  <c r="N41" i="66"/>
  <c r="N24" i="66"/>
  <c r="N34" i="66"/>
  <c r="N12" i="66"/>
  <c r="N39" i="66"/>
  <c r="N21" i="66"/>
  <c r="N17" i="66"/>
  <c r="N37" i="66"/>
  <c r="N45" i="66"/>
  <c r="N15" i="66"/>
  <c r="N23" i="66"/>
  <c r="N40" i="66"/>
  <c r="S24" i="66"/>
  <c r="S39" i="66"/>
  <c r="S17" i="66"/>
  <c r="S45" i="66"/>
  <c r="S23" i="66"/>
  <c r="S40" i="66"/>
  <c r="S19" i="66"/>
  <c r="S22" i="66"/>
  <c r="S43" i="66"/>
  <c r="S21" i="66"/>
  <c r="S18" i="66"/>
  <c r="S49" i="66"/>
  <c r="S44" i="66"/>
  <c r="S48" i="66"/>
  <c r="S46" i="66"/>
  <c r="S41" i="66"/>
  <c r="S26" i="66"/>
  <c r="S27" i="66"/>
  <c r="S42" i="66"/>
  <c r="S47" i="66"/>
  <c r="S20" i="66"/>
  <c r="S25" i="66"/>
  <c r="R39" i="66"/>
  <c r="R17" i="66"/>
  <c r="R45" i="66"/>
  <c r="R23" i="66"/>
  <c r="R41" i="66"/>
  <c r="R16" i="66"/>
  <c r="R21" i="66"/>
  <c r="R44" i="66"/>
  <c r="R40" i="66"/>
  <c r="R38" i="66"/>
  <c r="R43" i="66"/>
  <c r="R18" i="66"/>
  <c r="R24" i="66"/>
  <c r="R19" i="66"/>
  <c r="R22" i="66"/>
  <c r="R47" i="66"/>
  <c r="R48" i="66"/>
  <c r="R49" i="66"/>
  <c r="R26" i="66"/>
  <c r="R27" i="66"/>
  <c r="R42" i="66"/>
  <c r="R20" i="66"/>
  <c r="R25" i="66"/>
  <c r="R46" i="66"/>
  <c r="Q17" i="66"/>
  <c r="Q37" i="66"/>
  <c r="Q45" i="66"/>
  <c r="Q15" i="66"/>
  <c r="Q23" i="66"/>
  <c r="Q41" i="66"/>
  <c r="Q19" i="66"/>
  <c r="Q38" i="66"/>
  <c r="Q43" i="66"/>
  <c r="Q18" i="66"/>
  <c r="Q16" i="66"/>
  <c r="Q21" i="66"/>
  <c r="Q40" i="66"/>
  <c r="Q44" i="66"/>
  <c r="Q48" i="66"/>
  <c r="Q49" i="66"/>
  <c r="Q26" i="66"/>
  <c r="Q27" i="66"/>
  <c r="Q42" i="66"/>
  <c r="Q47" i="66"/>
  <c r="Q20" i="66"/>
  <c r="Q25" i="66"/>
  <c r="Q39" i="66"/>
  <c r="Q22" i="66"/>
  <c r="Q46" i="66"/>
  <c r="Q24" i="66"/>
  <c r="AB7" i="66"/>
  <c r="AB32" i="66"/>
  <c r="AB30" i="66"/>
  <c r="AB10" i="66"/>
  <c r="AB27" i="66"/>
  <c r="AB8" i="66"/>
  <c r="AB28" i="66"/>
  <c r="AB29" i="66"/>
  <c r="AB49" i="66"/>
  <c r="AB6" i="66"/>
  <c r="AB48" i="66"/>
  <c r="AB31" i="66"/>
  <c r="AB9" i="66"/>
  <c r="AB26" i="66"/>
  <c r="P15" i="66"/>
  <c r="P23" i="66"/>
  <c r="P44" i="66"/>
  <c r="P41" i="66"/>
  <c r="P19" i="66"/>
  <c r="P38" i="66"/>
  <c r="P43" i="66"/>
  <c r="P14" i="66"/>
  <c r="P16" i="66"/>
  <c r="P21" i="66"/>
  <c r="P40" i="66"/>
  <c r="P45" i="66"/>
  <c r="P18" i="66"/>
  <c r="P36" i="66"/>
  <c r="P37" i="66"/>
  <c r="P48" i="66"/>
  <c r="P49" i="66"/>
  <c r="P26" i="66"/>
  <c r="P27" i="66"/>
  <c r="P42" i="66"/>
  <c r="P47" i="66"/>
  <c r="P20" i="66"/>
  <c r="P25" i="66"/>
  <c r="P46" i="66"/>
  <c r="P24" i="66"/>
  <c r="P39" i="66"/>
  <c r="P17" i="66"/>
  <c r="P22" i="66"/>
  <c r="O41" i="66"/>
  <c r="O19" i="66"/>
  <c r="O44" i="66"/>
  <c r="O22" i="66"/>
  <c r="O35" i="66"/>
  <c r="O38" i="66"/>
  <c r="O16" i="66"/>
  <c r="O21" i="66"/>
  <c r="O40" i="66"/>
  <c r="O14" i="66"/>
  <c r="O48" i="66"/>
  <c r="O18" i="66"/>
  <c r="O23" i="66"/>
  <c r="O36" i="66"/>
  <c r="O49" i="66"/>
  <c r="O13" i="66"/>
  <c r="O43" i="66"/>
  <c r="O26" i="66"/>
  <c r="O27" i="66"/>
  <c r="O42" i="66"/>
  <c r="O47" i="66"/>
  <c r="O20" i="66"/>
  <c r="O25" i="66"/>
  <c r="O46" i="66"/>
  <c r="O24" i="66"/>
  <c r="O39" i="66"/>
  <c r="O17" i="66"/>
  <c r="O37" i="66"/>
  <c r="O45" i="66"/>
  <c r="O15" i="66"/>
  <c r="AE159" i="102"/>
  <c r="AE105" i="102" s="1"/>
  <c r="S159" i="102"/>
  <c r="S105" i="102" s="1"/>
  <c r="J159" i="102"/>
  <c r="J105" i="102" s="1"/>
  <c r="AD159" i="102"/>
  <c r="AD105" i="102" s="1"/>
  <c r="R159" i="102"/>
  <c r="R105" i="102" s="1"/>
  <c r="P159" i="102"/>
  <c r="P105" i="102" s="1"/>
  <c r="L159" i="102"/>
  <c r="L105" i="102" s="1"/>
  <c r="W159" i="102"/>
  <c r="W105" i="102" s="1"/>
  <c r="AC159" i="102"/>
  <c r="AC105" i="102" s="1"/>
  <c r="Q159" i="102"/>
  <c r="Q105" i="102" s="1"/>
  <c r="X159" i="102"/>
  <c r="X105" i="102" s="1"/>
  <c r="K159" i="102"/>
  <c r="K105" i="102" s="1"/>
  <c r="V159" i="102"/>
  <c r="V105" i="102" s="1"/>
  <c r="AB159" i="102"/>
  <c r="AB105" i="102" s="1"/>
  <c r="AA159" i="102"/>
  <c r="AA105" i="102" s="1"/>
  <c r="O159" i="102"/>
  <c r="O105" i="102" s="1"/>
  <c r="Z159" i="102"/>
  <c r="Z105" i="102" s="1"/>
  <c r="N159" i="102"/>
  <c r="N105" i="102" s="1"/>
  <c r="Y159" i="102"/>
  <c r="Y105" i="102" s="1"/>
  <c r="M159" i="102"/>
  <c r="M105" i="102" s="1"/>
  <c r="U159" i="102"/>
  <c r="U105" i="102" s="1"/>
  <c r="T159" i="102"/>
  <c r="T105" i="102" s="1"/>
  <c r="K36" i="73"/>
  <c r="J35" i="78" s="1"/>
  <c r="L11" i="90" s="1"/>
  <c r="K62" i="73"/>
  <c r="J61" i="78" s="1"/>
  <c r="M11" i="90" s="1"/>
  <c r="J36" i="73"/>
  <c r="I35" i="78" s="1"/>
  <c r="L10" i="90" s="1"/>
  <c r="J62" i="73"/>
  <c r="I61" i="78" s="1"/>
  <c r="M10" i="90" s="1"/>
  <c r="AD232" i="66"/>
  <c r="AD231" i="66"/>
  <c r="AC232" i="66"/>
  <c r="AC231" i="66"/>
  <c r="AB232" i="66"/>
  <c r="AB231" i="66"/>
  <c r="AA231" i="66"/>
  <c r="AA232" i="66"/>
  <c r="Z231" i="66"/>
  <c r="Z232" i="66"/>
  <c r="Y231" i="66"/>
  <c r="K260" i="66"/>
  <c r="K237" i="66"/>
  <c r="K262" i="66"/>
  <c r="K257" i="66"/>
  <c r="K246" i="66"/>
  <c r="K234" i="66"/>
  <c r="K243" i="66"/>
  <c r="K264" i="66"/>
  <c r="K267" i="66"/>
  <c r="K247" i="66"/>
  <c r="K239" i="66"/>
  <c r="K274" i="66"/>
  <c r="K241" i="66"/>
  <c r="K259" i="66"/>
  <c r="K236" i="66"/>
  <c r="K268" i="66"/>
  <c r="K256" i="66"/>
  <c r="K248" i="66"/>
  <c r="K273" i="66"/>
  <c r="K238" i="66"/>
  <c r="K270" i="66"/>
  <c r="K242" i="66"/>
  <c r="K271" i="66"/>
  <c r="K266" i="66"/>
  <c r="K265" i="66"/>
  <c r="K252" i="66"/>
  <c r="K249" i="66"/>
  <c r="K244" i="66"/>
  <c r="K261" i="66"/>
  <c r="K263" i="66"/>
  <c r="K235" i="66"/>
  <c r="K245" i="66"/>
  <c r="K251" i="66"/>
  <c r="K250" i="66"/>
  <c r="K269" i="66"/>
  <c r="K258" i="66"/>
  <c r="K240" i="66"/>
  <c r="K272" i="66"/>
  <c r="AD236" i="66"/>
  <c r="AD233" i="66"/>
  <c r="AD256" i="66"/>
  <c r="AD253" i="66"/>
  <c r="AD257" i="66"/>
  <c r="AD258" i="66"/>
  <c r="AD235" i="66"/>
  <c r="AD234" i="66"/>
  <c r="AD255" i="66"/>
  <c r="AD254" i="66"/>
  <c r="J234" i="66"/>
  <c r="J260" i="66"/>
  <c r="J237" i="66"/>
  <c r="J246" i="66"/>
  <c r="J257" i="66"/>
  <c r="J264" i="66"/>
  <c r="J267" i="66"/>
  <c r="J262" i="66"/>
  <c r="J243" i="66"/>
  <c r="J245" i="66"/>
  <c r="J271" i="66"/>
  <c r="J247" i="66"/>
  <c r="J239" i="66"/>
  <c r="J241" i="66"/>
  <c r="J259" i="66"/>
  <c r="J236" i="66"/>
  <c r="J273" i="66"/>
  <c r="J268" i="66"/>
  <c r="J256" i="66"/>
  <c r="J248" i="66"/>
  <c r="J233" i="66"/>
  <c r="J251" i="66"/>
  <c r="J269" i="66"/>
  <c r="J261" i="66"/>
  <c r="J238" i="66"/>
  <c r="J235" i="66"/>
  <c r="J270" i="66"/>
  <c r="J255" i="66"/>
  <c r="J242" i="66"/>
  <c r="J240" i="66"/>
  <c r="J250" i="66"/>
  <c r="J263" i="66"/>
  <c r="J274" i="66"/>
  <c r="J272" i="66"/>
  <c r="J265" i="66"/>
  <c r="J252" i="66"/>
  <c r="J249" i="66"/>
  <c r="J244" i="66"/>
  <c r="J258" i="66"/>
  <c r="J266" i="66"/>
  <c r="AC256" i="66"/>
  <c r="AC233" i="66"/>
  <c r="AC253" i="66"/>
  <c r="AC234" i="66"/>
  <c r="AC257" i="66"/>
  <c r="AC235" i="66"/>
  <c r="AC252" i="66"/>
  <c r="AC254" i="66"/>
  <c r="AC255" i="66"/>
  <c r="AC274" i="66"/>
  <c r="AB274" i="66"/>
  <c r="AB273" i="66"/>
  <c r="AB256" i="66"/>
  <c r="AB233" i="66"/>
  <c r="AB253" i="66"/>
  <c r="AB255" i="66"/>
  <c r="AB252" i="66"/>
  <c r="AB251" i="66"/>
  <c r="AB234" i="66"/>
  <c r="AB254" i="66"/>
  <c r="AA254" i="66"/>
  <c r="AA274" i="66"/>
  <c r="AA273" i="66"/>
  <c r="AA272" i="66"/>
  <c r="AA233" i="66"/>
  <c r="AA253" i="66"/>
  <c r="AA252" i="66"/>
  <c r="AA251" i="66"/>
  <c r="AA255" i="66"/>
  <c r="AA250" i="66"/>
  <c r="Z254" i="66"/>
  <c r="Z274" i="66"/>
  <c r="Z271" i="66"/>
  <c r="Z273" i="66"/>
  <c r="Z272" i="66"/>
  <c r="Z253" i="66"/>
  <c r="Z252" i="66"/>
  <c r="Z250" i="66"/>
  <c r="Z249" i="66"/>
  <c r="Z251" i="66"/>
  <c r="X270" i="66"/>
  <c r="X274" i="66"/>
  <c r="X271" i="66"/>
  <c r="X273" i="66"/>
  <c r="X272" i="66"/>
  <c r="X269" i="66"/>
  <c r="X247" i="66"/>
  <c r="X248" i="66"/>
  <c r="X250" i="66"/>
  <c r="X251" i="66"/>
  <c r="X252" i="66"/>
  <c r="X249" i="66"/>
  <c r="V251" i="66"/>
  <c r="V250" i="66"/>
  <c r="V269" i="66"/>
  <c r="V270" i="66"/>
  <c r="V245" i="66"/>
  <c r="V274" i="66"/>
  <c r="V271" i="66"/>
  <c r="V273" i="66"/>
  <c r="V272" i="66"/>
  <c r="V252" i="66"/>
  <c r="V267" i="66"/>
  <c r="V247" i="66"/>
  <c r="V249" i="66"/>
  <c r="V246" i="66"/>
  <c r="V268" i="66"/>
  <c r="V248" i="66"/>
  <c r="T265" i="66"/>
  <c r="T252" i="66"/>
  <c r="T249" i="66"/>
  <c r="T244" i="66"/>
  <c r="T251" i="66"/>
  <c r="T250" i="66"/>
  <c r="T269" i="66"/>
  <c r="T270" i="66"/>
  <c r="T245" i="66"/>
  <c r="T274" i="66"/>
  <c r="T271" i="66"/>
  <c r="T266" i="66"/>
  <c r="T268" i="66"/>
  <c r="T273" i="66"/>
  <c r="T272" i="66"/>
  <c r="T267" i="66"/>
  <c r="T243" i="66"/>
  <c r="T246" i="66"/>
  <c r="T247" i="66"/>
  <c r="T248" i="66"/>
  <c r="S268" i="66"/>
  <c r="S248" i="66"/>
  <c r="S252" i="66"/>
  <c r="S250" i="66"/>
  <c r="S265" i="66"/>
  <c r="S249" i="66"/>
  <c r="S244" i="66"/>
  <c r="S251" i="66"/>
  <c r="S269" i="66"/>
  <c r="S247" i="66"/>
  <c r="S270" i="66"/>
  <c r="S242" i="66"/>
  <c r="S245" i="66"/>
  <c r="S264" i="66"/>
  <c r="S274" i="66"/>
  <c r="S271" i="66"/>
  <c r="S266" i="66"/>
  <c r="S273" i="66"/>
  <c r="S272" i="66"/>
  <c r="S246" i="66"/>
  <c r="S267" i="66"/>
  <c r="S243" i="66"/>
  <c r="L257" i="66"/>
  <c r="L246" i="66"/>
  <c r="L243" i="66"/>
  <c r="L264" i="66"/>
  <c r="L267" i="66"/>
  <c r="L262" i="66"/>
  <c r="L247" i="66"/>
  <c r="L239" i="66"/>
  <c r="L241" i="66"/>
  <c r="L259" i="66"/>
  <c r="L236" i="66"/>
  <c r="L272" i="66"/>
  <c r="L268" i="66"/>
  <c r="L248" i="66"/>
  <c r="L270" i="66"/>
  <c r="L242" i="66"/>
  <c r="L240" i="66"/>
  <c r="L274" i="66"/>
  <c r="L266" i="66"/>
  <c r="L273" i="66"/>
  <c r="L260" i="66"/>
  <c r="L265" i="66"/>
  <c r="L252" i="66"/>
  <c r="L249" i="66"/>
  <c r="L244" i="66"/>
  <c r="L263" i="66"/>
  <c r="L251" i="66"/>
  <c r="L250" i="66"/>
  <c r="L238" i="66"/>
  <c r="L235" i="66"/>
  <c r="L271" i="66"/>
  <c r="L269" i="66"/>
  <c r="L261" i="66"/>
  <c r="L258" i="66"/>
  <c r="L245" i="66"/>
  <c r="L237" i="66"/>
  <c r="R268" i="66"/>
  <c r="R248" i="66"/>
  <c r="R265" i="66"/>
  <c r="R252" i="66"/>
  <c r="R249" i="66"/>
  <c r="R244" i="66"/>
  <c r="R251" i="66"/>
  <c r="R250" i="66"/>
  <c r="R269" i="66"/>
  <c r="R247" i="66"/>
  <c r="R241" i="66"/>
  <c r="R263" i="66"/>
  <c r="R270" i="66"/>
  <c r="R242" i="66"/>
  <c r="R243" i="66"/>
  <c r="R245" i="66"/>
  <c r="R274" i="66"/>
  <c r="R271" i="66"/>
  <c r="R266" i="66"/>
  <c r="R264" i="66"/>
  <c r="R273" i="66"/>
  <c r="R272" i="66"/>
  <c r="R246" i="66"/>
  <c r="R267" i="66"/>
  <c r="Y270" i="66"/>
  <c r="Y274" i="66"/>
  <c r="Y271" i="66"/>
  <c r="Y273" i="66"/>
  <c r="Y272" i="66"/>
  <c r="Y248" i="66"/>
  <c r="Y249" i="66"/>
  <c r="Y250" i="66"/>
  <c r="Y253" i="66"/>
  <c r="Y251" i="66"/>
  <c r="Y252" i="66"/>
  <c r="Q241" i="66"/>
  <c r="Q268" i="66"/>
  <c r="Q248" i="66"/>
  <c r="Q265" i="66"/>
  <c r="Q252" i="66"/>
  <c r="Q249" i="66"/>
  <c r="Q244" i="66"/>
  <c r="Q251" i="66"/>
  <c r="Q250" i="66"/>
  <c r="Q269" i="66"/>
  <c r="Q263" i="66"/>
  <c r="Q246" i="66"/>
  <c r="Q262" i="66"/>
  <c r="Q270" i="66"/>
  <c r="Q242" i="66"/>
  <c r="Q272" i="66"/>
  <c r="Q264" i="66"/>
  <c r="Q245" i="66"/>
  <c r="Q240" i="66"/>
  <c r="Q273" i="66"/>
  <c r="Q247" i="66"/>
  <c r="Q274" i="66"/>
  <c r="Q271" i="66"/>
  <c r="Q266" i="66"/>
  <c r="Q267" i="66"/>
  <c r="Q243" i="66"/>
  <c r="P247" i="66"/>
  <c r="P239" i="66"/>
  <c r="P241" i="66"/>
  <c r="P268" i="66"/>
  <c r="P248" i="66"/>
  <c r="P265" i="66"/>
  <c r="P252" i="66"/>
  <c r="P249" i="66"/>
  <c r="P244" i="66"/>
  <c r="P251" i="66"/>
  <c r="P250" i="66"/>
  <c r="P243" i="66"/>
  <c r="P269" i="66"/>
  <c r="P261" i="66"/>
  <c r="P263" i="66"/>
  <c r="P271" i="66"/>
  <c r="P272" i="66"/>
  <c r="P246" i="66"/>
  <c r="P267" i="66"/>
  <c r="P270" i="66"/>
  <c r="P242" i="66"/>
  <c r="P266" i="66"/>
  <c r="P264" i="66"/>
  <c r="P245" i="66"/>
  <c r="P240" i="66"/>
  <c r="P274" i="66"/>
  <c r="P273" i="66"/>
  <c r="P262" i="66"/>
  <c r="M264" i="66"/>
  <c r="M247" i="66"/>
  <c r="M267" i="66"/>
  <c r="M262" i="66"/>
  <c r="M243" i="66"/>
  <c r="M239" i="66"/>
  <c r="M241" i="66"/>
  <c r="M259" i="66"/>
  <c r="M236" i="66"/>
  <c r="M268" i="66"/>
  <c r="M248" i="66"/>
  <c r="M246" i="66"/>
  <c r="M265" i="66"/>
  <c r="M252" i="66"/>
  <c r="M249" i="66"/>
  <c r="M244" i="66"/>
  <c r="M260" i="66"/>
  <c r="M251" i="66"/>
  <c r="M250" i="66"/>
  <c r="M272" i="66"/>
  <c r="M237" i="66"/>
  <c r="M269" i="66"/>
  <c r="M261" i="66"/>
  <c r="M242" i="66"/>
  <c r="M245" i="66"/>
  <c r="M271" i="66"/>
  <c r="M263" i="66"/>
  <c r="M238" i="66"/>
  <c r="M258" i="66"/>
  <c r="M270" i="66"/>
  <c r="M240" i="66"/>
  <c r="M274" i="66"/>
  <c r="M266" i="66"/>
  <c r="M273" i="66"/>
  <c r="U252" i="66"/>
  <c r="U249" i="66"/>
  <c r="U244" i="66"/>
  <c r="U251" i="66"/>
  <c r="U250" i="66"/>
  <c r="U269" i="66"/>
  <c r="U270" i="66"/>
  <c r="U245" i="66"/>
  <c r="U274" i="66"/>
  <c r="U271" i="66"/>
  <c r="U266" i="66"/>
  <c r="U273" i="66"/>
  <c r="U272" i="66"/>
  <c r="U267" i="66"/>
  <c r="U246" i="66"/>
  <c r="U247" i="66"/>
  <c r="U268" i="66"/>
  <c r="U248" i="66"/>
  <c r="O247" i="66"/>
  <c r="O239" i="66"/>
  <c r="O241" i="66"/>
  <c r="O268" i="66"/>
  <c r="O248" i="66"/>
  <c r="O265" i="66"/>
  <c r="O252" i="66"/>
  <c r="O249" i="66"/>
  <c r="O244" i="66"/>
  <c r="O251" i="66"/>
  <c r="O250" i="66"/>
  <c r="O269" i="66"/>
  <c r="O261" i="66"/>
  <c r="O273" i="66"/>
  <c r="O263" i="66"/>
  <c r="O238" i="66"/>
  <c r="O240" i="66"/>
  <c r="O266" i="66"/>
  <c r="O246" i="66"/>
  <c r="O245" i="66"/>
  <c r="O274" i="66"/>
  <c r="O271" i="66"/>
  <c r="O264" i="66"/>
  <c r="O267" i="66"/>
  <c r="O270" i="66"/>
  <c r="O242" i="66"/>
  <c r="O272" i="66"/>
  <c r="O260" i="66"/>
  <c r="O262" i="66"/>
  <c r="O243" i="66"/>
  <c r="W269" i="66"/>
  <c r="W270" i="66"/>
  <c r="W274" i="66"/>
  <c r="W271" i="66"/>
  <c r="W251" i="66"/>
  <c r="W273" i="66"/>
  <c r="W272" i="66"/>
  <c r="W249" i="66"/>
  <c r="W246" i="66"/>
  <c r="W268" i="66"/>
  <c r="W248" i="66"/>
  <c r="W247" i="66"/>
  <c r="W252" i="66"/>
  <c r="W250" i="66"/>
  <c r="N267" i="66"/>
  <c r="N262" i="66"/>
  <c r="N243" i="66"/>
  <c r="N247" i="66"/>
  <c r="N239" i="66"/>
  <c r="N241" i="66"/>
  <c r="N259" i="66"/>
  <c r="N268" i="66"/>
  <c r="N248" i="66"/>
  <c r="N265" i="66"/>
  <c r="N252" i="66"/>
  <c r="N249" i="66"/>
  <c r="N244" i="66"/>
  <c r="N251" i="66"/>
  <c r="N250" i="66"/>
  <c r="N272" i="66"/>
  <c r="N269" i="66"/>
  <c r="N261" i="66"/>
  <c r="N245" i="66"/>
  <c r="N274" i="66"/>
  <c r="N273" i="66"/>
  <c r="N264" i="66"/>
  <c r="N263" i="66"/>
  <c r="N238" i="66"/>
  <c r="N270" i="66"/>
  <c r="N271" i="66"/>
  <c r="N246" i="66"/>
  <c r="N242" i="66"/>
  <c r="N240" i="66"/>
  <c r="N266" i="66"/>
  <c r="N260" i="66"/>
  <c r="N237" i="66"/>
  <c r="AC229" i="66"/>
  <c r="AC212" i="66"/>
  <c r="AC209" i="66"/>
  <c r="AC208" i="66"/>
  <c r="AC210" i="66"/>
  <c r="AC188" i="66"/>
  <c r="AC189" i="66"/>
  <c r="AC207" i="66"/>
  <c r="AC190" i="66"/>
  <c r="AC187" i="66"/>
  <c r="AC186" i="66"/>
  <c r="AC211" i="66"/>
  <c r="AB229" i="66"/>
  <c r="AB211" i="66"/>
  <c r="AB208" i="66"/>
  <c r="AB228" i="66"/>
  <c r="AB188" i="66"/>
  <c r="AB189" i="66"/>
  <c r="AB186" i="66"/>
  <c r="AB187" i="66"/>
  <c r="AB209" i="66"/>
  <c r="AB210" i="66"/>
  <c r="AB207" i="66"/>
  <c r="AB206" i="66"/>
  <c r="K228" i="66"/>
  <c r="K227" i="66"/>
  <c r="K221" i="66"/>
  <c r="K197" i="66"/>
  <c r="K190" i="66"/>
  <c r="K195" i="66"/>
  <c r="K219" i="66"/>
  <c r="K217" i="66"/>
  <c r="K224" i="66"/>
  <c r="K207" i="66"/>
  <c r="K199" i="66"/>
  <c r="K193" i="66"/>
  <c r="K222" i="66"/>
  <c r="K214" i="66"/>
  <c r="K202" i="66"/>
  <c r="K194" i="66"/>
  <c r="K216" i="66"/>
  <c r="K206" i="66"/>
  <c r="K223" i="66"/>
  <c r="K196" i="66"/>
  <c r="K204" i="66"/>
  <c r="K212" i="66"/>
  <c r="K211" i="66"/>
  <c r="K203" i="66"/>
  <c r="K205" i="66"/>
  <c r="K220" i="66"/>
  <c r="K191" i="66"/>
  <c r="K229" i="66"/>
  <c r="K200" i="66"/>
  <c r="K218" i="66"/>
  <c r="K225" i="66"/>
  <c r="K213" i="66"/>
  <c r="K226" i="66"/>
  <c r="K215" i="66"/>
  <c r="K198" i="66"/>
  <c r="K192" i="66"/>
  <c r="K201" i="66"/>
  <c r="K189" i="66"/>
  <c r="AA229" i="66"/>
  <c r="AA228" i="66"/>
  <c r="AA205" i="66"/>
  <c r="AA207" i="66"/>
  <c r="AA206" i="66"/>
  <c r="AA208" i="66"/>
  <c r="AA188" i="66"/>
  <c r="AA210" i="66"/>
  <c r="AA187" i="66"/>
  <c r="AA227" i="66"/>
  <c r="AA209" i="66"/>
  <c r="AA186" i="66"/>
  <c r="Z206" i="66"/>
  <c r="Z205" i="66"/>
  <c r="Z187" i="66"/>
  <c r="Z209" i="66"/>
  <c r="Z226" i="66"/>
  <c r="Z227" i="66"/>
  <c r="Z208" i="66"/>
  <c r="Z207" i="66"/>
  <c r="Z229" i="66"/>
  <c r="Z204" i="66"/>
  <c r="Z228" i="66"/>
  <c r="Z186" i="66"/>
  <c r="Y207" i="66"/>
  <c r="Y204" i="66"/>
  <c r="Y206" i="66"/>
  <c r="Y229" i="66"/>
  <c r="Y225" i="66"/>
  <c r="Y226" i="66"/>
  <c r="Y205" i="66"/>
  <c r="Y227" i="66"/>
  <c r="Y203" i="66"/>
  <c r="Y208" i="66"/>
  <c r="Y228" i="66"/>
  <c r="Y186" i="66"/>
  <c r="X204" i="66"/>
  <c r="X224" i="66"/>
  <c r="X207" i="66"/>
  <c r="X206" i="66"/>
  <c r="X229" i="66"/>
  <c r="X225" i="66"/>
  <c r="X205" i="66"/>
  <c r="X226" i="66"/>
  <c r="X203" i="66"/>
  <c r="X202" i="66"/>
  <c r="X228" i="66"/>
  <c r="X227" i="66"/>
  <c r="W203" i="66"/>
  <c r="W224" i="66"/>
  <c r="W207" i="66"/>
  <c r="W202" i="66"/>
  <c r="W206" i="66"/>
  <c r="W223" i="66"/>
  <c r="W201" i="66"/>
  <c r="W205" i="66"/>
  <c r="W225" i="66"/>
  <c r="W204" i="66"/>
  <c r="W229" i="66"/>
  <c r="W226" i="66"/>
  <c r="W227" i="66"/>
  <c r="W228" i="66"/>
  <c r="V223" i="66"/>
  <c r="V203" i="66"/>
  <c r="V228" i="66"/>
  <c r="V227" i="66"/>
  <c r="V222" i="66"/>
  <c r="V205" i="66"/>
  <c r="V200" i="66"/>
  <c r="V201" i="66"/>
  <c r="V202" i="66"/>
  <c r="V207" i="66"/>
  <c r="V206" i="66"/>
  <c r="V224" i="66"/>
  <c r="V204" i="66"/>
  <c r="V225" i="66"/>
  <c r="V226" i="66"/>
  <c r="V229" i="66"/>
  <c r="U202" i="66"/>
  <c r="U204" i="66"/>
  <c r="U223" i="66"/>
  <c r="U203" i="66"/>
  <c r="U229" i="66"/>
  <c r="U226" i="66"/>
  <c r="U228" i="66"/>
  <c r="U227" i="66"/>
  <c r="U221" i="66"/>
  <c r="U206" i="66"/>
  <c r="U199" i="66"/>
  <c r="U200" i="66"/>
  <c r="U224" i="66"/>
  <c r="U207" i="66"/>
  <c r="U222" i="66"/>
  <c r="U201" i="66"/>
  <c r="U205" i="66"/>
  <c r="U225" i="66"/>
  <c r="T223" i="66"/>
  <c r="T224" i="66"/>
  <c r="T220" i="66"/>
  <c r="T229" i="66"/>
  <c r="T226" i="66"/>
  <c r="T198" i="66"/>
  <c r="T203" i="66"/>
  <c r="T204" i="66"/>
  <c r="T228" i="66"/>
  <c r="T227" i="66"/>
  <c r="T221" i="66"/>
  <c r="T206" i="66"/>
  <c r="T200" i="66"/>
  <c r="T205" i="66"/>
  <c r="T207" i="66"/>
  <c r="T222" i="66"/>
  <c r="T201" i="66"/>
  <c r="T202" i="66"/>
  <c r="T225" i="66"/>
  <c r="T199" i="66"/>
  <c r="S198" i="66"/>
  <c r="S223" i="66"/>
  <c r="S204" i="66"/>
  <c r="S225" i="66"/>
  <c r="S202" i="66"/>
  <c r="S224" i="66"/>
  <c r="S229" i="66"/>
  <c r="S226" i="66"/>
  <c r="S228" i="66"/>
  <c r="S227" i="66"/>
  <c r="S221" i="66"/>
  <c r="S197" i="66"/>
  <c r="S203" i="66"/>
  <c r="S220" i="66"/>
  <c r="S200" i="66"/>
  <c r="S207" i="66"/>
  <c r="S219" i="66"/>
  <c r="S222" i="66"/>
  <c r="S201" i="66"/>
  <c r="S199" i="66"/>
  <c r="S206" i="66"/>
  <c r="S205" i="66"/>
  <c r="R223" i="66"/>
  <c r="R196" i="66"/>
  <c r="R202" i="66"/>
  <c r="R220" i="66"/>
  <c r="R218" i="66"/>
  <c r="R219" i="66"/>
  <c r="R198" i="66"/>
  <c r="R225" i="66"/>
  <c r="R200" i="66"/>
  <c r="R203" i="66"/>
  <c r="R229" i="66"/>
  <c r="R226" i="66"/>
  <c r="R201" i="66"/>
  <c r="R228" i="66"/>
  <c r="R227" i="66"/>
  <c r="R221" i="66"/>
  <c r="R197" i="66"/>
  <c r="R222" i="66"/>
  <c r="R207" i="66"/>
  <c r="R224" i="66"/>
  <c r="R204" i="66"/>
  <c r="R206" i="66"/>
  <c r="R205" i="66"/>
  <c r="R199" i="66"/>
  <c r="Q222" i="66"/>
  <c r="Q217" i="66"/>
  <c r="Q201" i="66"/>
  <c r="Q206" i="66"/>
  <c r="Q205" i="66"/>
  <c r="Q199" i="66"/>
  <c r="Q219" i="66"/>
  <c r="Q218" i="66"/>
  <c r="Q228" i="66"/>
  <c r="Q221" i="66"/>
  <c r="Q200" i="66"/>
  <c r="Q202" i="66"/>
  <c r="Q223" i="66"/>
  <c r="Q225" i="66"/>
  <c r="Q197" i="66"/>
  <c r="Q198" i="66"/>
  <c r="Q227" i="66"/>
  <c r="Q196" i="66"/>
  <c r="Q229" i="66"/>
  <c r="Q226" i="66"/>
  <c r="Q195" i="66"/>
  <c r="Q207" i="66"/>
  <c r="Q224" i="66"/>
  <c r="Q204" i="66"/>
  <c r="Q203" i="66"/>
  <c r="Q220" i="66"/>
  <c r="J229" i="66"/>
  <c r="J226" i="66"/>
  <c r="J210" i="66"/>
  <c r="J219" i="66"/>
  <c r="J228" i="66"/>
  <c r="J227" i="66"/>
  <c r="J221" i="66"/>
  <c r="J200" i="66"/>
  <c r="J198" i="66"/>
  <c r="J204" i="66"/>
  <c r="J193" i="66"/>
  <c r="J191" i="66"/>
  <c r="J224" i="66"/>
  <c r="J188" i="66"/>
  <c r="J214" i="66"/>
  <c r="J202" i="66"/>
  <c r="J194" i="66"/>
  <c r="J220" i="66"/>
  <c r="J207" i="66"/>
  <c r="J213" i="66"/>
  <c r="J197" i="66"/>
  <c r="J223" i="66"/>
  <c r="J196" i="66"/>
  <c r="J195" i="66"/>
  <c r="J211" i="66"/>
  <c r="J203" i="66"/>
  <c r="J215" i="66"/>
  <c r="J216" i="66"/>
  <c r="J206" i="66"/>
  <c r="J205" i="66"/>
  <c r="J199" i="66"/>
  <c r="J218" i="66"/>
  <c r="J225" i="66"/>
  <c r="J190" i="66"/>
  <c r="J212" i="66"/>
  <c r="J217" i="66"/>
  <c r="J222" i="66"/>
  <c r="J189" i="66"/>
  <c r="J192" i="66"/>
  <c r="J201" i="66"/>
  <c r="P219" i="66"/>
  <c r="P222" i="66"/>
  <c r="P217" i="66"/>
  <c r="P224" i="66"/>
  <c r="P207" i="66"/>
  <c r="P204" i="66"/>
  <c r="P228" i="66"/>
  <c r="P198" i="66"/>
  <c r="P202" i="66"/>
  <c r="P216" i="66"/>
  <c r="P206" i="66"/>
  <c r="P205" i="66"/>
  <c r="P199" i="66"/>
  <c r="P196" i="66"/>
  <c r="P218" i="66"/>
  <c r="P226" i="66"/>
  <c r="P227" i="66"/>
  <c r="P225" i="66"/>
  <c r="P221" i="66"/>
  <c r="P197" i="66"/>
  <c r="P201" i="66"/>
  <c r="P229" i="66"/>
  <c r="P194" i="66"/>
  <c r="P223" i="66"/>
  <c r="P200" i="66"/>
  <c r="P195" i="66"/>
  <c r="P220" i="66"/>
  <c r="P203" i="66"/>
  <c r="O219" i="66"/>
  <c r="O222" i="66"/>
  <c r="O217" i="66"/>
  <c r="O220" i="66"/>
  <c r="O193" i="66"/>
  <c r="O198" i="66"/>
  <c r="O202" i="66"/>
  <c r="O224" i="66"/>
  <c r="O207" i="66"/>
  <c r="O204" i="66"/>
  <c r="O226" i="66"/>
  <c r="O216" i="66"/>
  <c r="O206" i="66"/>
  <c r="O205" i="66"/>
  <c r="O199" i="66"/>
  <c r="O218" i="66"/>
  <c r="O225" i="66"/>
  <c r="O229" i="66"/>
  <c r="O215" i="66"/>
  <c r="O201" i="66"/>
  <c r="O228" i="66"/>
  <c r="O227" i="66"/>
  <c r="O221" i="66"/>
  <c r="O197" i="66"/>
  <c r="O200" i="66"/>
  <c r="O195" i="66"/>
  <c r="O196" i="66"/>
  <c r="O223" i="66"/>
  <c r="O194" i="66"/>
  <c r="O203" i="66"/>
  <c r="AD212" i="66"/>
  <c r="AD209" i="66"/>
  <c r="AD189" i="66"/>
  <c r="AD188" i="66"/>
  <c r="AD190" i="66"/>
  <c r="AD213" i="66"/>
  <c r="AD210" i="66"/>
  <c r="AD186" i="66"/>
  <c r="AD187" i="66"/>
  <c r="AD211" i="66"/>
  <c r="AD208" i="66"/>
  <c r="AD191" i="66"/>
  <c r="N215" i="66"/>
  <c r="N201" i="66"/>
  <c r="N219" i="66"/>
  <c r="N203" i="66"/>
  <c r="N225" i="66"/>
  <c r="N220" i="66"/>
  <c r="N200" i="66"/>
  <c r="N224" i="66"/>
  <c r="N207" i="66"/>
  <c r="N204" i="66"/>
  <c r="N193" i="66"/>
  <c r="N222" i="66"/>
  <c r="N216" i="66"/>
  <c r="N206" i="66"/>
  <c r="N205" i="66"/>
  <c r="N199" i="66"/>
  <c r="N218" i="66"/>
  <c r="N217" i="66"/>
  <c r="N229" i="66"/>
  <c r="N226" i="66"/>
  <c r="N228" i="66"/>
  <c r="N227" i="66"/>
  <c r="N221" i="66"/>
  <c r="N197" i="66"/>
  <c r="N195" i="66"/>
  <c r="N192" i="66"/>
  <c r="N198" i="66"/>
  <c r="N194" i="66"/>
  <c r="N214" i="66"/>
  <c r="N196" i="66"/>
  <c r="N223" i="66"/>
  <c r="N202" i="66"/>
  <c r="M215" i="66"/>
  <c r="M223" i="66"/>
  <c r="M196" i="66"/>
  <c r="M218" i="66"/>
  <c r="M219" i="66"/>
  <c r="M203" i="66"/>
  <c r="M221" i="66"/>
  <c r="M217" i="66"/>
  <c r="M192" i="66"/>
  <c r="M220" i="66"/>
  <c r="M191" i="66"/>
  <c r="M228" i="66"/>
  <c r="M222" i="66"/>
  <c r="M224" i="66"/>
  <c r="M207" i="66"/>
  <c r="M204" i="66"/>
  <c r="M225" i="66"/>
  <c r="M195" i="66"/>
  <c r="M216" i="66"/>
  <c r="M206" i="66"/>
  <c r="M205" i="66"/>
  <c r="M199" i="66"/>
  <c r="M227" i="66"/>
  <c r="M197" i="66"/>
  <c r="M201" i="66"/>
  <c r="M198" i="66"/>
  <c r="M213" i="66"/>
  <c r="M193" i="66"/>
  <c r="M229" i="66"/>
  <c r="M226" i="66"/>
  <c r="M200" i="66"/>
  <c r="M202" i="66"/>
  <c r="M194" i="66"/>
  <c r="M214" i="66"/>
  <c r="L200" i="66"/>
  <c r="L195" i="66"/>
  <c r="L222" i="66"/>
  <c r="L201" i="66"/>
  <c r="L215" i="66"/>
  <c r="L214" i="66"/>
  <c r="L202" i="66"/>
  <c r="L194" i="66"/>
  <c r="L199" i="66"/>
  <c r="L226" i="66"/>
  <c r="L228" i="66"/>
  <c r="L212" i="66"/>
  <c r="L223" i="66"/>
  <c r="L196" i="66"/>
  <c r="L205" i="66"/>
  <c r="L229" i="66"/>
  <c r="L227" i="66"/>
  <c r="L221" i="66"/>
  <c r="L192" i="66"/>
  <c r="L203" i="66"/>
  <c r="L218" i="66"/>
  <c r="L190" i="66"/>
  <c r="L220" i="66"/>
  <c r="L191" i="66"/>
  <c r="L219" i="66"/>
  <c r="L224" i="66"/>
  <c r="L207" i="66"/>
  <c r="L204" i="66"/>
  <c r="L216" i="66"/>
  <c r="L206" i="66"/>
  <c r="L197" i="66"/>
  <c r="L225" i="66"/>
  <c r="L213" i="66"/>
  <c r="L193" i="66"/>
  <c r="L217" i="66"/>
  <c r="L198" i="66"/>
  <c r="AC184" i="66"/>
  <c r="AC162" i="66"/>
  <c r="AB183" i="66"/>
  <c r="AB184" i="66"/>
  <c r="AB162" i="66"/>
  <c r="AB161" i="66"/>
  <c r="K174" i="66"/>
  <c r="K166" i="66"/>
  <c r="K158" i="66"/>
  <c r="K146" i="66"/>
  <c r="K172" i="66"/>
  <c r="K155" i="66"/>
  <c r="K152" i="66"/>
  <c r="K144" i="66"/>
  <c r="K159" i="66"/>
  <c r="K154" i="66"/>
  <c r="K178" i="66"/>
  <c r="K145" i="66"/>
  <c r="K169" i="66"/>
  <c r="K160" i="66"/>
  <c r="K150" i="66"/>
  <c r="K161" i="66"/>
  <c r="K175" i="66"/>
  <c r="K162" i="66"/>
  <c r="K148" i="66"/>
  <c r="K179" i="66"/>
  <c r="K176" i="66"/>
  <c r="K153" i="66"/>
  <c r="K151" i="66"/>
  <c r="K173" i="66"/>
  <c r="K171" i="66"/>
  <c r="K157" i="66"/>
  <c r="K149" i="66"/>
  <c r="K180" i="66"/>
  <c r="K168" i="66"/>
  <c r="K182" i="66"/>
  <c r="K177" i="66"/>
  <c r="K170" i="66"/>
  <c r="K156" i="66"/>
  <c r="K147" i="66"/>
  <c r="K181" i="66"/>
  <c r="K167" i="66"/>
  <c r="K183" i="66"/>
  <c r="K184" i="66"/>
  <c r="AA182" i="66"/>
  <c r="AA183" i="66"/>
  <c r="AA184" i="66"/>
  <c r="AA160" i="66"/>
  <c r="AA161" i="66"/>
  <c r="AA162" i="66"/>
  <c r="Z181" i="66"/>
  <c r="Z182" i="66"/>
  <c r="Z183" i="66"/>
  <c r="Z184" i="66"/>
  <c r="Z159" i="66"/>
  <c r="Z160" i="66"/>
  <c r="Z161" i="66"/>
  <c r="Z162" i="66"/>
  <c r="Y181" i="66"/>
  <c r="Y182" i="66"/>
  <c r="Y183" i="66"/>
  <c r="Y184" i="66"/>
  <c r="Y159" i="66"/>
  <c r="Y158" i="66"/>
  <c r="Y160" i="66"/>
  <c r="Y161" i="66"/>
  <c r="Y162" i="66"/>
  <c r="Y180" i="66"/>
  <c r="X181" i="66"/>
  <c r="X182" i="66"/>
  <c r="X157" i="66"/>
  <c r="X183" i="66"/>
  <c r="X184" i="66"/>
  <c r="X158" i="66"/>
  <c r="X159" i="66"/>
  <c r="X179" i="66"/>
  <c r="X180" i="66"/>
  <c r="X160" i="66"/>
  <c r="X161" i="66"/>
  <c r="X162" i="66"/>
  <c r="W180" i="66"/>
  <c r="W156" i="66"/>
  <c r="W181" i="66"/>
  <c r="W182" i="66"/>
  <c r="W157" i="66"/>
  <c r="W183" i="66"/>
  <c r="W184" i="66"/>
  <c r="W158" i="66"/>
  <c r="W159" i="66"/>
  <c r="W178" i="66"/>
  <c r="W179" i="66"/>
  <c r="W160" i="66"/>
  <c r="W161" i="66"/>
  <c r="W162" i="66"/>
  <c r="V180" i="66"/>
  <c r="V156" i="66"/>
  <c r="V181" i="66"/>
  <c r="V182" i="66"/>
  <c r="V157" i="66"/>
  <c r="V183" i="66"/>
  <c r="V184" i="66"/>
  <c r="V177" i="66"/>
  <c r="V162" i="66"/>
  <c r="V158" i="66"/>
  <c r="V159" i="66"/>
  <c r="V178" i="66"/>
  <c r="V161" i="66"/>
  <c r="V155" i="66"/>
  <c r="V160" i="66"/>
  <c r="V179" i="66"/>
  <c r="U180" i="66"/>
  <c r="U184" i="66"/>
  <c r="U156" i="66"/>
  <c r="U181" i="66"/>
  <c r="U176" i="66"/>
  <c r="U182" i="66"/>
  <c r="U157" i="66"/>
  <c r="U183" i="66"/>
  <c r="U158" i="66"/>
  <c r="U160" i="66"/>
  <c r="U155" i="66"/>
  <c r="U179" i="66"/>
  <c r="U177" i="66"/>
  <c r="U159" i="66"/>
  <c r="U154" i="66"/>
  <c r="U162" i="66"/>
  <c r="U178" i="66"/>
  <c r="U161" i="66"/>
  <c r="T180" i="66"/>
  <c r="T156" i="66"/>
  <c r="T176" i="66"/>
  <c r="T157" i="66"/>
  <c r="T183" i="66"/>
  <c r="T181" i="66"/>
  <c r="T153" i="66"/>
  <c r="T182" i="66"/>
  <c r="T184" i="66"/>
  <c r="T177" i="66"/>
  <c r="T178" i="66"/>
  <c r="T158" i="66"/>
  <c r="T161" i="66"/>
  <c r="T179" i="66"/>
  <c r="T160" i="66"/>
  <c r="T175" i="66"/>
  <c r="T162" i="66"/>
  <c r="T159" i="66"/>
  <c r="T154" i="66"/>
  <c r="T155" i="66"/>
  <c r="S179" i="66"/>
  <c r="S155" i="66"/>
  <c r="S152" i="66"/>
  <c r="S157" i="66"/>
  <c r="S182" i="66"/>
  <c r="S180" i="66"/>
  <c r="S156" i="66"/>
  <c r="S181" i="66"/>
  <c r="S176" i="66"/>
  <c r="S153" i="66"/>
  <c r="S183" i="66"/>
  <c r="S161" i="66"/>
  <c r="S184" i="66"/>
  <c r="S177" i="66"/>
  <c r="S159" i="66"/>
  <c r="S174" i="66"/>
  <c r="S158" i="66"/>
  <c r="S154" i="66"/>
  <c r="S178" i="66"/>
  <c r="S160" i="66"/>
  <c r="S175" i="66"/>
  <c r="S162" i="66"/>
  <c r="R175" i="66"/>
  <c r="R162" i="66"/>
  <c r="R179" i="66"/>
  <c r="R155" i="66"/>
  <c r="R152" i="66"/>
  <c r="R156" i="66"/>
  <c r="R153" i="66"/>
  <c r="R173" i="66"/>
  <c r="R180" i="66"/>
  <c r="R181" i="66"/>
  <c r="R176" i="66"/>
  <c r="R182" i="66"/>
  <c r="R157" i="66"/>
  <c r="R159" i="66"/>
  <c r="R183" i="66"/>
  <c r="R154" i="66"/>
  <c r="R184" i="66"/>
  <c r="R177" i="66"/>
  <c r="R151" i="66"/>
  <c r="R178" i="66"/>
  <c r="R161" i="66"/>
  <c r="R174" i="66"/>
  <c r="R158" i="66"/>
  <c r="R160" i="66"/>
  <c r="Q161" i="66"/>
  <c r="Q175" i="66"/>
  <c r="Q162" i="66"/>
  <c r="Q181" i="66"/>
  <c r="Q179" i="66"/>
  <c r="Q155" i="66"/>
  <c r="Q152" i="66"/>
  <c r="Q150" i="66"/>
  <c r="Q153" i="66"/>
  <c r="Q173" i="66"/>
  <c r="Q180" i="66"/>
  <c r="Q156" i="66"/>
  <c r="Q172" i="66"/>
  <c r="Q159" i="66"/>
  <c r="Q182" i="66"/>
  <c r="Q157" i="66"/>
  <c r="Q183" i="66"/>
  <c r="Q154" i="66"/>
  <c r="Q184" i="66"/>
  <c r="Q177" i="66"/>
  <c r="Q151" i="66"/>
  <c r="Q160" i="66"/>
  <c r="Q174" i="66"/>
  <c r="Q158" i="66"/>
  <c r="Q178" i="66"/>
  <c r="Q176" i="66"/>
  <c r="P160" i="66"/>
  <c r="P161" i="66"/>
  <c r="P175" i="66"/>
  <c r="P162" i="66"/>
  <c r="P155" i="66"/>
  <c r="P152" i="66"/>
  <c r="P171" i="66"/>
  <c r="P179" i="66"/>
  <c r="P173" i="66"/>
  <c r="P150" i="66"/>
  <c r="P180" i="66"/>
  <c r="P156" i="66"/>
  <c r="P181" i="66"/>
  <c r="P176" i="66"/>
  <c r="P153" i="66"/>
  <c r="P178" i="66"/>
  <c r="P182" i="66"/>
  <c r="P157" i="66"/>
  <c r="P159" i="66"/>
  <c r="P183" i="66"/>
  <c r="P174" i="66"/>
  <c r="P158" i="66"/>
  <c r="P172" i="66"/>
  <c r="P184" i="66"/>
  <c r="P177" i="66"/>
  <c r="P151" i="66"/>
  <c r="P149" i="66"/>
  <c r="P154" i="66"/>
  <c r="O178" i="66"/>
  <c r="O160" i="66"/>
  <c r="O156" i="66"/>
  <c r="O161" i="66"/>
  <c r="O148" i="66"/>
  <c r="O175" i="66"/>
  <c r="O162" i="66"/>
  <c r="O150" i="66"/>
  <c r="O179" i="66"/>
  <c r="O155" i="66"/>
  <c r="O152" i="66"/>
  <c r="O173" i="66"/>
  <c r="O171" i="66"/>
  <c r="O180" i="66"/>
  <c r="O174" i="66"/>
  <c r="O181" i="66"/>
  <c r="O176" i="66"/>
  <c r="O153" i="66"/>
  <c r="O149" i="66"/>
  <c r="O159" i="66"/>
  <c r="O158" i="66"/>
  <c r="O154" i="66"/>
  <c r="O182" i="66"/>
  <c r="O157" i="66"/>
  <c r="O177" i="66"/>
  <c r="O170" i="66"/>
  <c r="O183" i="66"/>
  <c r="O184" i="66"/>
  <c r="O151" i="66"/>
  <c r="O172" i="66"/>
  <c r="N159" i="66"/>
  <c r="N154" i="66"/>
  <c r="N178" i="66"/>
  <c r="N169" i="66"/>
  <c r="N160" i="66"/>
  <c r="N150" i="66"/>
  <c r="N161" i="66"/>
  <c r="N175" i="66"/>
  <c r="N162" i="66"/>
  <c r="N148" i="66"/>
  <c r="N179" i="66"/>
  <c r="N155" i="66"/>
  <c r="N152" i="66"/>
  <c r="N180" i="66"/>
  <c r="N173" i="66"/>
  <c r="N171" i="66"/>
  <c r="N156" i="66"/>
  <c r="N147" i="66"/>
  <c r="N184" i="66"/>
  <c r="N177" i="66"/>
  <c r="N170" i="66"/>
  <c r="N151" i="66"/>
  <c r="N183" i="66"/>
  <c r="N181" i="66"/>
  <c r="N176" i="66"/>
  <c r="N153" i="66"/>
  <c r="N174" i="66"/>
  <c r="N149" i="66"/>
  <c r="N182" i="66"/>
  <c r="N157" i="66"/>
  <c r="N158" i="66"/>
  <c r="N172" i="66"/>
  <c r="M159" i="66"/>
  <c r="M154" i="66"/>
  <c r="M179" i="66"/>
  <c r="M152" i="66"/>
  <c r="M178" i="66"/>
  <c r="M160" i="66"/>
  <c r="M171" i="66"/>
  <c r="M169" i="66"/>
  <c r="M161" i="66"/>
  <c r="M175" i="66"/>
  <c r="M162" i="66"/>
  <c r="M148" i="66"/>
  <c r="M155" i="66"/>
  <c r="M173" i="66"/>
  <c r="M150" i="66"/>
  <c r="M180" i="66"/>
  <c r="M168" i="66"/>
  <c r="M157" i="66"/>
  <c r="M184" i="66"/>
  <c r="M177" i="66"/>
  <c r="M174" i="66"/>
  <c r="M146" i="66"/>
  <c r="M156" i="66"/>
  <c r="M147" i="66"/>
  <c r="M170" i="66"/>
  <c r="M158" i="66"/>
  <c r="M182" i="66"/>
  <c r="M181" i="66"/>
  <c r="M176" i="66"/>
  <c r="M153" i="66"/>
  <c r="M183" i="66"/>
  <c r="M149" i="66"/>
  <c r="M172" i="66"/>
  <c r="M151" i="66"/>
  <c r="L172" i="66"/>
  <c r="L159" i="66"/>
  <c r="L154" i="66"/>
  <c r="L178" i="66"/>
  <c r="L145" i="66"/>
  <c r="L148" i="66"/>
  <c r="L169" i="66"/>
  <c r="L160" i="66"/>
  <c r="L161" i="66"/>
  <c r="L175" i="66"/>
  <c r="L162" i="66"/>
  <c r="L179" i="66"/>
  <c r="L155" i="66"/>
  <c r="L152" i="66"/>
  <c r="L150" i="66"/>
  <c r="L173" i="66"/>
  <c r="L171" i="66"/>
  <c r="L157" i="66"/>
  <c r="L184" i="66"/>
  <c r="L174" i="66"/>
  <c r="L158" i="66"/>
  <c r="L180" i="66"/>
  <c r="L168" i="66"/>
  <c r="L182" i="66"/>
  <c r="L151" i="66"/>
  <c r="L156" i="66"/>
  <c r="L147" i="66"/>
  <c r="L167" i="66"/>
  <c r="L177" i="66"/>
  <c r="L170" i="66"/>
  <c r="L183" i="66"/>
  <c r="L149" i="66"/>
  <c r="L181" i="66"/>
  <c r="L176" i="66"/>
  <c r="L153" i="66"/>
  <c r="L146" i="66"/>
  <c r="AC139" i="66"/>
  <c r="AC117" i="66"/>
  <c r="AB139" i="66"/>
  <c r="AB116" i="66"/>
  <c r="AB117" i="66"/>
  <c r="AB138" i="66"/>
  <c r="Z136" i="66"/>
  <c r="Z137" i="66"/>
  <c r="Z138" i="66"/>
  <c r="Z139" i="66"/>
  <c r="Z114" i="66"/>
  <c r="Z115" i="66"/>
  <c r="Z116" i="66"/>
  <c r="Z117" i="66"/>
  <c r="X136" i="66"/>
  <c r="X138" i="66"/>
  <c r="X139" i="66"/>
  <c r="X137" i="66"/>
  <c r="X112" i="66"/>
  <c r="X113" i="66"/>
  <c r="X114" i="66"/>
  <c r="X134" i="66"/>
  <c r="X115" i="66"/>
  <c r="X116" i="66"/>
  <c r="X117" i="66"/>
  <c r="X135" i="66"/>
  <c r="Y137" i="66"/>
  <c r="Y139" i="66"/>
  <c r="Y138" i="66"/>
  <c r="Y113" i="66"/>
  <c r="Y114" i="66"/>
  <c r="Y115" i="66"/>
  <c r="Y116" i="66"/>
  <c r="Y117" i="66"/>
  <c r="Y135" i="66"/>
  <c r="Y136" i="66"/>
  <c r="W135" i="66"/>
  <c r="W111" i="66"/>
  <c r="W136" i="66"/>
  <c r="W112" i="66"/>
  <c r="W138" i="66"/>
  <c r="W137" i="66"/>
  <c r="W139" i="66"/>
  <c r="W113" i="66"/>
  <c r="W116" i="66"/>
  <c r="W117" i="66"/>
  <c r="W133" i="66"/>
  <c r="W114" i="66"/>
  <c r="W115" i="66"/>
  <c r="W134" i="66"/>
  <c r="V135" i="66"/>
  <c r="V137" i="66"/>
  <c r="V136" i="66"/>
  <c r="V138" i="66"/>
  <c r="V132" i="66"/>
  <c r="V139" i="66"/>
  <c r="V113" i="66"/>
  <c r="V111" i="66"/>
  <c r="V133" i="66"/>
  <c r="V114" i="66"/>
  <c r="V115" i="66"/>
  <c r="V110" i="66"/>
  <c r="V116" i="66"/>
  <c r="V112" i="66"/>
  <c r="V117" i="66"/>
  <c r="V134" i="66"/>
  <c r="S117" i="66"/>
  <c r="S131" i="66"/>
  <c r="S135" i="66"/>
  <c r="S111" i="66"/>
  <c r="S108" i="66"/>
  <c r="S136" i="66"/>
  <c r="S129" i="66"/>
  <c r="S137" i="66"/>
  <c r="S112" i="66"/>
  <c r="S138" i="66"/>
  <c r="S132" i="66"/>
  <c r="S139" i="66"/>
  <c r="S109" i="66"/>
  <c r="S130" i="66"/>
  <c r="S134" i="66"/>
  <c r="S113" i="66"/>
  <c r="S133" i="66"/>
  <c r="S114" i="66"/>
  <c r="S107" i="66"/>
  <c r="S115" i="66"/>
  <c r="S110" i="66"/>
  <c r="S116" i="66"/>
  <c r="U131" i="66"/>
  <c r="U135" i="66"/>
  <c r="U136" i="66"/>
  <c r="U137" i="66"/>
  <c r="U112" i="66"/>
  <c r="U138" i="66"/>
  <c r="U132" i="66"/>
  <c r="U139" i="66"/>
  <c r="U109" i="66"/>
  <c r="U111" i="66"/>
  <c r="U113" i="66"/>
  <c r="U110" i="66"/>
  <c r="U134" i="66"/>
  <c r="U115" i="66"/>
  <c r="U133" i="66"/>
  <c r="U114" i="66"/>
  <c r="U116" i="66"/>
  <c r="U117" i="66"/>
  <c r="R128" i="66"/>
  <c r="R116" i="66"/>
  <c r="R117" i="66"/>
  <c r="R134" i="66"/>
  <c r="R135" i="66"/>
  <c r="R111" i="66"/>
  <c r="R108" i="66"/>
  <c r="R131" i="66"/>
  <c r="R112" i="66"/>
  <c r="R136" i="66"/>
  <c r="R129" i="66"/>
  <c r="R106" i="66"/>
  <c r="R137" i="66"/>
  <c r="R138" i="66"/>
  <c r="R132" i="66"/>
  <c r="R139" i="66"/>
  <c r="R109" i="66"/>
  <c r="R107" i="66"/>
  <c r="R115" i="66"/>
  <c r="R113" i="66"/>
  <c r="R133" i="66"/>
  <c r="R130" i="66"/>
  <c r="R114" i="66"/>
  <c r="R110" i="66"/>
  <c r="AA137" i="66"/>
  <c r="AA138" i="66"/>
  <c r="AA139" i="66"/>
  <c r="AA115" i="66"/>
  <c r="AA116" i="66"/>
  <c r="AA117" i="66"/>
  <c r="Q115" i="66"/>
  <c r="Q110" i="66"/>
  <c r="Q128" i="66"/>
  <c r="Q134" i="66"/>
  <c r="Q131" i="66"/>
  <c r="Q135" i="66"/>
  <c r="Q117" i="66"/>
  <c r="Q108" i="66"/>
  <c r="Q136" i="66"/>
  <c r="Q129" i="66"/>
  <c r="Q106" i="66"/>
  <c r="Q137" i="66"/>
  <c r="Q127" i="66"/>
  <c r="Q112" i="66"/>
  <c r="Q138" i="66"/>
  <c r="Q132" i="66"/>
  <c r="Q105" i="66"/>
  <c r="Q116" i="66"/>
  <c r="Q139" i="66"/>
  <c r="Q109" i="66"/>
  <c r="Q113" i="66"/>
  <c r="Q107" i="66"/>
  <c r="Q133" i="66"/>
  <c r="Q130" i="66"/>
  <c r="Q114" i="66"/>
  <c r="Q111" i="66"/>
  <c r="P105" i="66"/>
  <c r="P128" i="66"/>
  <c r="P117" i="66"/>
  <c r="P131" i="66"/>
  <c r="P134" i="66"/>
  <c r="P135" i="66"/>
  <c r="P111" i="66"/>
  <c r="P108" i="66"/>
  <c r="P129" i="66"/>
  <c r="P106" i="66"/>
  <c r="P126" i="66"/>
  <c r="P104" i="66"/>
  <c r="P136" i="66"/>
  <c r="P115" i="66"/>
  <c r="P133" i="66"/>
  <c r="P116" i="66"/>
  <c r="P137" i="66"/>
  <c r="P127" i="66"/>
  <c r="P112" i="66"/>
  <c r="P113" i="66"/>
  <c r="P110" i="66"/>
  <c r="P138" i="66"/>
  <c r="P132" i="66"/>
  <c r="P130" i="66"/>
  <c r="P114" i="66"/>
  <c r="P139" i="66"/>
  <c r="P109" i="66"/>
  <c r="P107" i="66"/>
  <c r="K121" i="66"/>
  <c r="K107" i="66"/>
  <c r="K124" i="66"/>
  <c r="K105" i="66"/>
  <c r="K126" i="66"/>
  <c r="K115" i="66"/>
  <c r="K133" i="66"/>
  <c r="K130" i="66"/>
  <c r="K114" i="66"/>
  <c r="K99" i="66"/>
  <c r="K128" i="66"/>
  <c r="K116" i="66"/>
  <c r="K100" i="66"/>
  <c r="K117" i="66"/>
  <c r="K134" i="66"/>
  <c r="K102" i="66"/>
  <c r="K131" i="66"/>
  <c r="K106" i="66"/>
  <c r="K122" i="66"/>
  <c r="K135" i="66"/>
  <c r="K111" i="66"/>
  <c r="K108" i="66"/>
  <c r="K125" i="66"/>
  <c r="K101" i="66"/>
  <c r="K139" i="66"/>
  <c r="K109" i="66"/>
  <c r="K110" i="66"/>
  <c r="K123" i="66"/>
  <c r="K104" i="66"/>
  <c r="K136" i="66"/>
  <c r="K129" i="66"/>
  <c r="K137" i="66"/>
  <c r="K127" i="66"/>
  <c r="K112" i="66"/>
  <c r="K138" i="66"/>
  <c r="K132" i="66"/>
  <c r="K113" i="66"/>
  <c r="K103" i="66"/>
  <c r="O133" i="66"/>
  <c r="O130" i="66"/>
  <c r="O114" i="66"/>
  <c r="O105" i="66"/>
  <c r="O126" i="66"/>
  <c r="O115" i="66"/>
  <c r="O110" i="66"/>
  <c r="O128" i="66"/>
  <c r="O116" i="66"/>
  <c r="O134" i="66"/>
  <c r="O117" i="66"/>
  <c r="O131" i="66"/>
  <c r="O135" i="66"/>
  <c r="O111" i="66"/>
  <c r="O108" i="66"/>
  <c r="O104" i="66"/>
  <c r="O136" i="66"/>
  <c r="O129" i="66"/>
  <c r="O106" i="66"/>
  <c r="O107" i="66"/>
  <c r="O125" i="66"/>
  <c r="O139" i="66"/>
  <c r="O109" i="66"/>
  <c r="O137" i="66"/>
  <c r="O127" i="66"/>
  <c r="O112" i="66"/>
  <c r="O138" i="66"/>
  <c r="O132" i="66"/>
  <c r="O113" i="66"/>
  <c r="O103" i="66"/>
  <c r="N107" i="66"/>
  <c r="N130" i="66"/>
  <c r="N114" i="66"/>
  <c r="N124" i="66"/>
  <c r="N126" i="66"/>
  <c r="N115" i="66"/>
  <c r="N110" i="66"/>
  <c r="N117" i="66"/>
  <c r="N134" i="66"/>
  <c r="N128" i="66"/>
  <c r="N116" i="66"/>
  <c r="N102" i="66"/>
  <c r="N108" i="66"/>
  <c r="N105" i="66"/>
  <c r="N131" i="66"/>
  <c r="N135" i="66"/>
  <c r="N111" i="66"/>
  <c r="N133" i="66"/>
  <c r="N104" i="66"/>
  <c r="N139" i="66"/>
  <c r="N136" i="66"/>
  <c r="N129" i="66"/>
  <c r="N106" i="66"/>
  <c r="N125" i="66"/>
  <c r="N138" i="66"/>
  <c r="N132" i="66"/>
  <c r="N137" i="66"/>
  <c r="N127" i="66"/>
  <c r="N112" i="66"/>
  <c r="N109" i="66"/>
  <c r="N103" i="66"/>
  <c r="N113" i="66"/>
  <c r="T134" i="66"/>
  <c r="T131" i="66"/>
  <c r="T135" i="66"/>
  <c r="T111" i="66"/>
  <c r="T108" i="66"/>
  <c r="T136" i="66"/>
  <c r="T139" i="66"/>
  <c r="T109" i="66"/>
  <c r="T137" i="66"/>
  <c r="T112" i="66"/>
  <c r="T138" i="66"/>
  <c r="T132" i="66"/>
  <c r="T133" i="66"/>
  <c r="T113" i="66"/>
  <c r="T130" i="66"/>
  <c r="T114" i="66"/>
  <c r="T117" i="66"/>
  <c r="T115" i="66"/>
  <c r="T110" i="66"/>
  <c r="T116" i="66"/>
  <c r="M103" i="66"/>
  <c r="M133" i="66"/>
  <c r="M130" i="66"/>
  <c r="M124" i="66"/>
  <c r="M105" i="66"/>
  <c r="M128" i="66"/>
  <c r="M116" i="66"/>
  <c r="M117" i="66"/>
  <c r="M126" i="66"/>
  <c r="M115" i="66"/>
  <c r="M110" i="66"/>
  <c r="M134" i="66"/>
  <c r="M102" i="66"/>
  <c r="M131" i="66"/>
  <c r="M135" i="66"/>
  <c r="M111" i="66"/>
  <c r="M108" i="66"/>
  <c r="M137" i="66"/>
  <c r="M127" i="66"/>
  <c r="M112" i="66"/>
  <c r="M132" i="66"/>
  <c r="M113" i="66"/>
  <c r="M123" i="66"/>
  <c r="M104" i="66"/>
  <c r="M136" i="66"/>
  <c r="M129" i="66"/>
  <c r="M106" i="66"/>
  <c r="M125" i="66"/>
  <c r="M101" i="66"/>
  <c r="M138" i="66"/>
  <c r="M139" i="66"/>
  <c r="M109" i="66"/>
  <c r="M107" i="66"/>
  <c r="M114" i="66"/>
  <c r="L113" i="66"/>
  <c r="L100" i="66"/>
  <c r="L133" i="66"/>
  <c r="L130" i="66"/>
  <c r="L114" i="66"/>
  <c r="L126" i="66"/>
  <c r="L115" i="66"/>
  <c r="L110" i="66"/>
  <c r="L116" i="66"/>
  <c r="L124" i="66"/>
  <c r="L105" i="66"/>
  <c r="L128" i="66"/>
  <c r="L117" i="66"/>
  <c r="L134" i="66"/>
  <c r="L102" i="66"/>
  <c r="L131" i="66"/>
  <c r="L135" i="66"/>
  <c r="L111" i="66"/>
  <c r="L108" i="66"/>
  <c r="L107" i="66"/>
  <c r="L101" i="66"/>
  <c r="L103" i="66"/>
  <c r="L123" i="66"/>
  <c r="L104" i="66"/>
  <c r="L125" i="66"/>
  <c r="L137" i="66"/>
  <c r="L127" i="66"/>
  <c r="L112" i="66"/>
  <c r="L136" i="66"/>
  <c r="L129" i="66"/>
  <c r="L106" i="66"/>
  <c r="L138" i="66"/>
  <c r="L132" i="66"/>
  <c r="L139" i="66"/>
  <c r="L122" i="66"/>
  <c r="L109" i="66"/>
  <c r="AD76" i="66"/>
  <c r="AD56" i="66"/>
  <c r="AD53" i="66"/>
  <c r="AD73" i="66"/>
  <c r="AD75" i="66"/>
  <c r="AD52" i="66"/>
  <c r="AD78" i="66"/>
  <c r="AD77" i="66"/>
  <c r="AD74" i="66"/>
  <c r="AD55" i="66"/>
  <c r="AD51" i="66"/>
  <c r="AD54" i="66"/>
  <c r="AC74" i="66"/>
  <c r="AC51" i="66"/>
  <c r="AC94" i="66"/>
  <c r="AC76" i="66"/>
  <c r="AC53" i="66"/>
  <c r="AC55" i="66"/>
  <c r="AC75" i="66"/>
  <c r="AC52" i="66"/>
  <c r="AC72" i="66"/>
  <c r="AC77" i="66"/>
  <c r="AC73" i="66"/>
  <c r="AC54" i="66"/>
  <c r="Z93" i="66"/>
  <c r="Z74" i="66"/>
  <c r="Z51" i="66"/>
  <c r="Z94" i="66"/>
  <c r="Z91" i="66"/>
  <c r="Z92" i="66"/>
  <c r="Z73" i="66"/>
  <c r="Z52" i="66"/>
  <c r="Z70" i="66"/>
  <c r="Z69" i="66"/>
  <c r="Z72" i="66"/>
  <c r="Z71" i="66"/>
  <c r="AB54" i="66"/>
  <c r="AB74" i="66"/>
  <c r="AB51" i="66"/>
  <c r="AB94" i="66"/>
  <c r="AB93" i="66"/>
  <c r="AB76" i="66"/>
  <c r="AB73" i="66"/>
  <c r="AB72" i="66"/>
  <c r="AB75" i="66"/>
  <c r="AB52" i="66"/>
  <c r="AB71" i="66"/>
  <c r="AB53" i="66"/>
  <c r="AA74" i="66"/>
  <c r="AA51" i="66"/>
  <c r="AA94" i="66"/>
  <c r="AA93" i="66"/>
  <c r="AA92" i="66"/>
  <c r="AA53" i="66"/>
  <c r="AA73" i="66"/>
  <c r="AA75" i="66"/>
  <c r="AA52" i="66"/>
  <c r="AA72" i="66"/>
  <c r="AA70" i="66"/>
  <c r="AA71" i="66"/>
  <c r="Y51" i="66"/>
  <c r="Y91" i="66"/>
  <c r="Y90" i="66"/>
  <c r="Y94" i="66"/>
  <c r="Y93" i="66"/>
  <c r="Y92" i="66"/>
  <c r="Y68" i="66"/>
  <c r="Y71" i="66"/>
  <c r="Y70" i="66"/>
  <c r="Y69" i="66"/>
  <c r="Y73" i="66"/>
  <c r="Y72" i="66"/>
  <c r="X71" i="66"/>
  <c r="X70" i="66"/>
  <c r="X89" i="66"/>
  <c r="X90" i="66"/>
  <c r="X94" i="66"/>
  <c r="X91" i="66"/>
  <c r="X93" i="66"/>
  <c r="X92" i="66"/>
  <c r="X67" i="66"/>
  <c r="X69" i="66"/>
  <c r="X68" i="66"/>
  <c r="X72" i="66"/>
  <c r="W72" i="66"/>
  <c r="W69" i="66"/>
  <c r="W90" i="66"/>
  <c r="W71" i="66"/>
  <c r="W70" i="66"/>
  <c r="W89" i="66"/>
  <c r="W94" i="66"/>
  <c r="W91" i="66"/>
  <c r="W93" i="66"/>
  <c r="W92" i="66"/>
  <c r="W67" i="66"/>
  <c r="W88" i="66"/>
  <c r="W66" i="66"/>
  <c r="W68" i="66"/>
  <c r="K93" i="66"/>
  <c r="K92" i="66"/>
  <c r="K87" i="66"/>
  <c r="K82" i="66"/>
  <c r="K63" i="66"/>
  <c r="K80" i="66"/>
  <c r="K57" i="66"/>
  <c r="K77" i="66"/>
  <c r="K66" i="66"/>
  <c r="K54" i="66"/>
  <c r="K84" i="66"/>
  <c r="K61" i="66"/>
  <c r="K79" i="66"/>
  <c r="K56" i="66"/>
  <c r="K88" i="66"/>
  <c r="K76" i="66"/>
  <c r="K68" i="66"/>
  <c r="K85" i="66"/>
  <c r="K72" i="66"/>
  <c r="K69" i="66"/>
  <c r="K64" i="66"/>
  <c r="K58" i="66"/>
  <c r="K71" i="66"/>
  <c r="K70" i="66"/>
  <c r="K83" i="66"/>
  <c r="K89" i="66"/>
  <c r="K81" i="66"/>
  <c r="K78" i="66"/>
  <c r="K55" i="66"/>
  <c r="K67" i="66"/>
  <c r="K60" i="66"/>
  <c r="K59" i="66"/>
  <c r="K94" i="66"/>
  <c r="K65" i="66"/>
  <c r="K86" i="66"/>
  <c r="K91" i="66"/>
  <c r="K90" i="66"/>
  <c r="K62" i="66"/>
  <c r="T71" i="66"/>
  <c r="T89" i="66"/>
  <c r="T88" i="66"/>
  <c r="T68" i="66"/>
  <c r="T85" i="66"/>
  <c r="T72" i="66"/>
  <c r="T69" i="66"/>
  <c r="T64" i="66"/>
  <c r="T70" i="66"/>
  <c r="T90" i="66"/>
  <c r="T65" i="66"/>
  <c r="T94" i="66"/>
  <c r="T91" i="66"/>
  <c r="T86" i="66"/>
  <c r="T66" i="66"/>
  <c r="T87" i="66"/>
  <c r="T63" i="66"/>
  <c r="T93" i="66"/>
  <c r="T92" i="66"/>
  <c r="T67" i="66"/>
  <c r="S85" i="66"/>
  <c r="S70" i="66"/>
  <c r="S88" i="66"/>
  <c r="S68" i="66"/>
  <c r="S72" i="66"/>
  <c r="S64" i="66"/>
  <c r="S69" i="66"/>
  <c r="S71" i="66"/>
  <c r="S89" i="66"/>
  <c r="S90" i="66"/>
  <c r="S62" i="66"/>
  <c r="S65" i="66"/>
  <c r="S93" i="66"/>
  <c r="S92" i="66"/>
  <c r="S66" i="66"/>
  <c r="S84" i="66"/>
  <c r="S87" i="66"/>
  <c r="S86" i="66"/>
  <c r="S67" i="66"/>
  <c r="S94" i="66"/>
  <c r="S91" i="66"/>
  <c r="S63" i="66"/>
  <c r="J94" i="66"/>
  <c r="J91" i="66"/>
  <c r="J86" i="66"/>
  <c r="J54" i="66"/>
  <c r="J84" i="66"/>
  <c r="J93" i="66"/>
  <c r="J92" i="66"/>
  <c r="J80" i="66"/>
  <c r="J57" i="66"/>
  <c r="J77" i="66"/>
  <c r="J66" i="66"/>
  <c r="J87" i="66"/>
  <c r="J82" i="66"/>
  <c r="J63" i="66"/>
  <c r="J67" i="66"/>
  <c r="J59" i="66"/>
  <c r="J61" i="66"/>
  <c r="J79" i="66"/>
  <c r="J56" i="66"/>
  <c r="J89" i="66"/>
  <c r="J81" i="66"/>
  <c r="J58" i="66"/>
  <c r="J85" i="66"/>
  <c r="J72" i="66"/>
  <c r="J69" i="66"/>
  <c r="J64" i="66"/>
  <c r="J83" i="66"/>
  <c r="J71" i="66"/>
  <c r="J70" i="66"/>
  <c r="J88" i="66"/>
  <c r="J60" i="66"/>
  <c r="J90" i="66"/>
  <c r="J62" i="66"/>
  <c r="J78" i="66"/>
  <c r="J76" i="66"/>
  <c r="J75" i="66"/>
  <c r="J65" i="66"/>
  <c r="J55" i="66"/>
  <c r="J68" i="66"/>
  <c r="J53" i="66"/>
  <c r="R67" i="66"/>
  <c r="R61" i="66"/>
  <c r="R69" i="66"/>
  <c r="R64" i="66"/>
  <c r="R72" i="66"/>
  <c r="R88" i="66"/>
  <c r="R68" i="66"/>
  <c r="R85" i="66"/>
  <c r="R71" i="66"/>
  <c r="R70" i="66"/>
  <c r="R89" i="66"/>
  <c r="R83" i="66"/>
  <c r="R90" i="66"/>
  <c r="R62" i="66"/>
  <c r="R94" i="66"/>
  <c r="R91" i="66"/>
  <c r="R86" i="66"/>
  <c r="R93" i="66"/>
  <c r="R92" i="66"/>
  <c r="R66" i="66"/>
  <c r="R87" i="66"/>
  <c r="R65" i="66"/>
  <c r="R84" i="66"/>
  <c r="R63" i="66"/>
  <c r="Q67" i="66"/>
  <c r="Q61" i="66"/>
  <c r="Q68" i="66"/>
  <c r="Q88" i="66"/>
  <c r="Q85" i="66"/>
  <c r="Q72" i="66"/>
  <c r="Q69" i="66"/>
  <c r="Q64" i="66"/>
  <c r="Q71" i="66"/>
  <c r="Q89" i="66"/>
  <c r="Q83" i="66"/>
  <c r="Q65" i="66"/>
  <c r="Q60" i="66"/>
  <c r="Q94" i="66"/>
  <c r="Q91" i="66"/>
  <c r="Q86" i="66"/>
  <c r="Q93" i="66"/>
  <c r="Q92" i="66"/>
  <c r="Q70" i="66"/>
  <c r="Q66" i="66"/>
  <c r="Q87" i="66"/>
  <c r="Q62" i="66"/>
  <c r="Q84" i="66"/>
  <c r="Q63" i="66"/>
  <c r="Q90" i="66"/>
  <c r="Q82" i="66"/>
  <c r="P87" i="66"/>
  <c r="P82" i="66"/>
  <c r="P63" i="66"/>
  <c r="P59" i="66"/>
  <c r="P88" i="66"/>
  <c r="P67" i="66"/>
  <c r="P61" i="66"/>
  <c r="P68" i="66"/>
  <c r="P85" i="66"/>
  <c r="P71" i="66"/>
  <c r="P70" i="66"/>
  <c r="P89" i="66"/>
  <c r="P81" i="66"/>
  <c r="P83" i="66"/>
  <c r="P90" i="66"/>
  <c r="P62" i="66"/>
  <c r="P92" i="66"/>
  <c r="P65" i="66"/>
  <c r="P60" i="66"/>
  <c r="P93" i="66"/>
  <c r="P94" i="66"/>
  <c r="P91" i="66"/>
  <c r="P86" i="66"/>
  <c r="P66" i="66"/>
  <c r="P69" i="66"/>
  <c r="P64" i="66"/>
  <c r="P84" i="66"/>
  <c r="P72" i="66"/>
  <c r="U88" i="66"/>
  <c r="U68" i="66"/>
  <c r="U72" i="66"/>
  <c r="U69" i="66"/>
  <c r="U64" i="66"/>
  <c r="U89" i="66"/>
  <c r="U71" i="66"/>
  <c r="U70" i="66"/>
  <c r="U90" i="66"/>
  <c r="U65" i="66"/>
  <c r="U94" i="66"/>
  <c r="U91" i="66"/>
  <c r="U86" i="66"/>
  <c r="U93" i="66"/>
  <c r="U92" i="66"/>
  <c r="U66" i="66"/>
  <c r="U87" i="66"/>
  <c r="U67" i="66"/>
  <c r="O84" i="66"/>
  <c r="O61" i="66"/>
  <c r="O87" i="66"/>
  <c r="O82" i="66"/>
  <c r="O63" i="66"/>
  <c r="O67" i="66"/>
  <c r="O59" i="66"/>
  <c r="O88" i="66"/>
  <c r="O68" i="66"/>
  <c r="O85" i="66"/>
  <c r="O72" i="66"/>
  <c r="O69" i="66"/>
  <c r="O64" i="66"/>
  <c r="O71" i="66"/>
  <c r="O70" i="66"/>
  <c r="O89" i="66"/>
  <c r="O81" i="66"/>
  <c r="O94" i="66"/>
  <c r="O91" i="66"/>
  <c r="O86" i="66"/>
  <c r="O93" i="66"/>
  <c r="O90" i="66"/>
  <c r="O62" i="66"/>
  <c r="O92" i="66"/>
  <c r="O65" i="66"/>
  <c r="O60" i="66"/>
  <c r="O80" i="66"/>
  <c r="O66" i="66"/>
  <c r="O58" i="66"/>
  <c r="O83" i="66"/>
  <c r="V70" i="66"/>
  <c r="V72" i="66"/>
  <c r="V69" i="66"/>
  <c r="V71" i="66"/>
  <c r="V89" i="66"/>
  <c r="V90" i="66"/>
  <c r="V94" i="66"/>
  <c r="V91" i="66"/>
  <c r="V93" i="66"/>
  <c r="V92" i="66"/>
  <c r="V66" i="66"/>
  <c r="V67" i="66"/>
  <c r="V87" i="66"/>
  <c r="V88" i="66"/>
  <c r="V65" i="66"/>
  <c r="V68" i="66"/>
  <c r="N66" i="66"/>
  <c r="N63" i="66"/>
  <c r="N67" i="66"/>
  <c r="N84" i="66"/>
  <c r="N87" i="66"/>
  <c r="N82" i="66"/>
  <c r="N59" i="66"/>
  <c r="N61" i="66"/>
  <c r="N79" i="66"/>
  <c r="N88" i="66"/>
  <c r="N85" i="66"/>
  <c r="N72" i="66"/>
  <c r="N69" i="66"/>
  <c r="N64" i="66"/>
  <c r="N71" i="66"/>
  <c r="N70" i="66"/>
  <c r="N83" i="66"/>
  <c r="N58" i="66"/>
  <c r="N65" i="66"/>
  <c r="N86" i="66"/>
  <c r="N60" i="66"/>
  <c r="N90" i="66"/>
  <c r="N62" i="66"/>
  <c r="N94" i="66"/>
  <c r="N91" i="66"/>
  <c r="N89" i="66"/>
  <c r="N80" i="66"/>
  <c r="N93" i="66"/>
  <c r="N92" i="66"/>
  <c r="N57" i="66"/>
  <c r="N81" i="66"/>
  <c r="N68" i="66"/>
  <c r="M80" i="66"/>
  <c r="M57" i="66"/>
  <c r="M66" i="66"/>
  <c r="M84" i="66"/>
  <c r="M59" i="66"/>
  <c r="M87" i="66"/>
  <c r="M82" i="66"/>
  <c r="M63" i="66"/>
  <c r="M67" i="66"/>
  <c r="M61" i="66"/>
  <c r="M79" i="66"/>
  <c r="M88" i="66"/>
  <c r="M68" i="66"/>
  <c r="M85" i="66"/>
  <c r="M72" i="66"/>
  <c r="M69" i="66"/>
  <c r="M64" i="66"/>
  <c r="M89" i="66"/>
  <c r="M81" i="66"/>
  <c r="M90" i="66"/>
  <c r="M62" i="66"/>
  <c r="M83" i="66"/>
  <c r="M58" i="66"/>
  <c r="M65" i="66"/>
  <c r="M60" i="66"/>
  <c r="M78" i="66"/>
  <c r="M94" i="66"/>
  <c r="M71" i="66"/>
  <c r="M93" i="66"/>
  <c r="M70" i="66"/>
  <c r="M86" i="66"/>
  <c r="M92" i="66"/>
  <c r="M56" i="66"/>
  <c r="M91" i="66"/>
  <c r="L80" i="66"/>
  <c r="L57" i="66"/>
  <c r="L77" i="66"/>
  <c r="L66" i="66"/>
  <c r="L84" i="66"/>
  <c r="L87" i="66"/>
  <c r="L82" i="66"/>
  <c r="L63" i="66"/>
  <c r="L67" i="66"/>
  <c r="L59" i="66"/>
  <c r="L79" i="66"/>
  <c r="L56" i="66"/>
  <c r="L88" i="66"/>
  <c r="L68" i="66"/>
  <c r="L71" i="66"/>
  <c r="L70" i="66"/>
  <c r="L62" i="66"/>
  <c r="L89" i="66"/>
  <c r="L81" i="66"/>
  <c r="L78" i="66"/>
  <c r="L55" i="66"/>
  <c r="L83" i="66"/>
  <c r="L58" i="66"/>
  <c r="L90" i="66"/>
  <c r="L61" i="66"/>
  <c r="L94" i="66"/>
  <c r="L60" i="66"/>
  <c r="L93" i="66"/>
  <c r="L65" i="66"/>
  <c r="L86" i="66"/>
  <c r="L92" i="66"/>
  <c r="L85" i="66"/>
  <c r="L69" i="66"/>
  <c r="L64" i="66"/>
  <c r="L72" i="66"/>
  <c r="L91" i="66"/>
  <c r="S107" i="84"/>
  <c r="P129" i="84"/>
  <c r="W121" i="84"/>
  <c r="N110" i="84"/>
  <c r="AA97" i="84"/>
  <c r="L128" i="84"/>
  <c r="Q87" i="84"/>
  <c r="L4" i="73"/>
  <c r="H37" i="73"/>
  <c r="J37" i="73" s="1"/>
  <c r="I36" i="78" s="1"/>
  <c r="H63" i="73"/>
  <c r="J63" i="73" s="1"/>
  <c r="I62" i="78" s="1"/>
  <c r="O27" i="62"/>
  <c r="D97" i="62"/>
  <c r="E65" i="62"/>
  <c r="E23" i="62"/>
  <c r="D23" i="62"/>
  <c r="E22" i="62"/>
  <c r="D22" i="62"/>
  <c r="E21" i="62"/>
  <c r="D21" i="62"/>
  <c r="E20" i="62"/>
  <c r="D20" i="62"/>
  <c r="E19" i="62"/>
  <c r="D19" i="62"/>
  <c r="E18" i="62"/>
  <c r="D18" i="62"/>
  <c r="O30" i="62" s="1"/>
  <c r="K37" i="73" l="1"/>
  <c r="J36" i="78" s="1"/>
  <c r="K63" i="73"/>
  <c r="J62" i="78" s="1"/>
  <c r="L37" i="73"/>
  <c r="K36" i="78" s="1"/>
  <c r="L63" i="73"/>
  <c r="K62" i="78" s="1"/>
  <c r="L38" i="90"/>
  <c r="L94" i="90"/>
  <c r="L66" i="90"/>
  <c r="L67" i="90"/>
  <c r="L95" i="90"/>
  <c r="L39" i="90"/>
  <c r="M66" i="90"/>
  <c r="M94" i="90"/>
  <c r="M38" i="90"/>
  <c r="M39" i="90"/>
  <c r="M95" i="90"/>
  <c r="M67" i="90"/>
  <c r="M66" i="63"/>
  <c r="L66" i="63"/>
  <c r="J9" i="78"/>
  <c r="K11" i="90" s="1"/>
  <c r="J10" i="73"/>
  <c r="I9" i="78" s="1"/>
  <c r="K10" i="90" s="1"/>
  <c r="H11" i="73"/>
  <c r="J138" i="102"/>
  <c r="J84" i="102" s="1"/>
  <c r="J153" i="102"/>
  <c r="J99" i="102" s="1"/>
  <c r="J157" i="102"/>
  <c r="J103" i="102" s="1"/>
  <c r="J142" i="102"/>
  <c r="J88" i="102" s="1"/>
  <c r="J139" i="102"/>
  <c r="J85" i="102" s="1"/>
  <c r="J158" i="102"/>
  <c r="J104" i="102" s="1"/>
  <c r="J151" i="102"/>
  <c r="J97" i="102" s="1"/>
  <c r="J145" i="102"/>
  <c r="J91" i="102" s="1"/>
  <c r="J144" i="102"/>
  <c r="J90" i="102" s="1"/>
  <c r="J156" i="102"/>
  <c r="J102" i="102" s="1"/>
  <c r="J146" i="102"/>
  <c r="J92" i="102" s="1"/>
  <c r="J147" i="102"/>
  <c r="J93" i="102" s="1"/>
  <c r="J141" i="102"/>
  <c r="J87" i="102" s="1"/>
  <c r="J154" i="102"/>
  <c r="J100" i="102" s="1"/>
  <c r="J149" i="102"/>
  <c r="J95" i="102" s="1"/>
  <c r="J140" i="102"/>
  <c r="J86" i="102" s="1"/>
  <c r="J143" i="102"/>
  <c r="J89" i="102" s="1"/>
  <c r="J152" i="102"/>
  <c r="J98" i="102" s="1"/>
  <c r="J155" i="102"/>
  <c r="J101" i="102" s="1"/>
  <c r="J148" i="102"/>
  <c r="J94" i="102" s="1"/>
  <c r="J150" i="102"/>
  <c r="J96" i="102" s="1"/>
  <c r="T156" i="102"/>
  <c r="T102" i="102" s="1"/>
  <c r="K152" i="102"/>
  <c r="K98" i="102" s="1"/>
  <c r="M144" i="102"/>
  <c r="M90" i="102" s="1"/>
  <c r="P148" i="102"/>
  <c r="P94" i="102" s="1"/>
  <c r="K157" i="102"/>
  <c r="K103" i="102" s="1"/>
  <c r="R149" i="102"/>
  <c r="R95" i="102" s="1"/>
  <c r="N155" i="102"/>
  <c r="N101" i="102" s="1"/>
  <c r="Z156" i="102"/>
  <c r="Z102" i="102" s="1"/>
  <c r="Q155" i="102"/>
  <c r="Q101" i="102" s="1"/>
  <c r="U152" i="102"/>
  <c r="U98" i="102" s="1"/>
  <c r="Y155" i="102"/>
  <c r="Y101" i="102" s="1"/>
  <c r="P146" i="102"/>
  <c r="P92" i="102" s="1"/>
  <c r="M157" i="102"/>
  <c r="M103" i="102" s="1"/>
  <c r="U150" i="102"/>
  <c r="U96" i="102" s="1"/>
  <c r="M149" i="102"/>
  <c r="M95" i="102" s="1"/>
  <c r="O146" i="102"/>
  <c r="O92" i="102" s="1"/>
  <c r="P152" i="102"/>
  <c r="P98" i="102" s="1"/>
  <c r="Z157" i="102"/>
  <c r="Z103" i="102" s="1"/>
  <c r="R156" i="102"/>
  <c r="R102" i="102" s="1"/>
  <c r="T152" i="102"/>
  <c r="T98" i="102" s="1"/>
  <c r="N148" i="102"/>
  <c r="N94" i="102" s="1"/>
  <c r="O149" i="102"/>
  <c r="O95" i="102" s="1"/>
  <c r="Q148" i="102"/>
  <c r="Q94" i="102" s="1"/>
  <c r="N151" i="102"/>
  <c r="N97" i="102" s="1"/>
  <c r="T148" i="102"/>
  <c r="T94" i="102" s="1"/>
  <c r="M150" i="102"/>
  <c r="M96" i="102" s="1"/>
  <c r="Y154" i="102"/>
  <c r="Y100" i="102" s="1"/>
  <c r="K145" i="102"/>
  <c r="K91" i="102" s="1"/>
  <c r="M145" i="102"/>
  <c r="M91" i="102" s="1"/>
  <c r="P155" i="102"/>
  <c r="P101" i="102" s="1"/>
  <c r="W155" i="102"/>
  <c r="W101" i="102" s="1"/>
  <c r="P158" i="102"/>
  <c r="P104" i="102" s="1"/>
  <c r="O158" i="102"/>
  <c r="O104" i="102" s="1"/>
  <c r="W158" i="102"/>
  <c r="W104" i="102" s="1"/>
  <c r="L148" i="102"/>
  <c r="L94" i="102" s="1"/>
  <c r="K140" i="102"/>
  <c r="K86" i="102" s="1"/>
  <c r="R152" i="102"/>
  <c r="R98" i="102" s="1"/>
  <c r="Q151" i="102"/>
  <c r="Q97" i="102" s="1"/>
  <c r="L157" i="102"/>
  <c r="L103" i="102" s="1"/>
  <c r="N152" i="102"/>
  <c r="N98" i="102" s="1"/>
  <c r="P151" i="102"/>
  <c r="P97" i="102" s="1"/>
  <c r="P145" i="102"/>
  <c r="P91" i="102" s="1"/>
  <c r="Q146" i="102"/>
  <c r="Q92" i="102" s="1"/>
  <c r="Q145" i="102"/>
  <c r="Q91" i="102" s="1"/>
  <c r="V154" i="102"/>
  <c r="V100" i="102" s="1"/>
  <c r="R157" i="102"/>
  <c r="R103" i="102" s="1"/>
  <c r="R155" i="102"/>
  <c r="R101" i="102" s="1"/>
  <c r="W156" i="102"/>
  <c r="W102" i="102" s="1"/>
  <c r="T153" i="102"/>
  <c r="T99" i="102" s="1"/>
  <c r="AB158" i="102"/>
  <c r="AB104" i="102" s="1"/>
  <c r="L140" i="102"/>
  <c r="L86" i="102" s="1"/>
  <c r="L151" i="102"/>
  <c r="L97" i="102" s="1"/>
  <c r="K158" i="102"/>
  <c r="K104" i="102" s="1"/>
  <c r="L149" i="102"/>
  <c r="L95" i="102" s="1"/>
  <c r="K149" i="102"/>
  <c r="K95" i="102" s="1"/>
  <c r="L146" i="102"/>
  <c r="L92" i="102" s="1"/>
  <c r="AA156" i="102"/>
  <c r="AA102" i="102" s="1"/>
  <c r="T150" i="102"/>
  <c r="T96" i="102" s="1"/>
  <c r="Q152" i="102"/>
  <c r="Q98" i="102" s="1"/>
  <c r="S154" i="102"/>
  <c r="S100" i="102" s="1"/>
  <c r="X154" i="102"/>
  <c r="X100" i="102" s="1"/>
  <c r="AB157" i="102"/>
  <c r="AB103" i="102" s="1"/>
  <c r="L144" i="102"/>
  <c r="L90" i="102" s="1"/>
  <c r="K148" i="102"/>
  <c r="K94" i="102" s="1"/>
  <c r="R148" i="102"/>
  <c r="R94" i="102" s="1"/>
  <c r="M147" i="102"/>
  <c r="M93" i="102" s="1"/>
  <c r="M155" i="102"/>
  <c r="M101" i="102" s="1"/>
  <c r="P147" i="102"/>
  <c r="P93" i="102" s="1"/>
  <c r="U154" i="102"/>
  <c r="U100" i="102" s="1"/>
  <c r="M143" i="102"/>
  <c r="M89" i="102" s="1"/>
  <c r="S157" i="102"/>
  <c r="S103" i="102" s="1"/>
  <c r="Y153" i="102"/>
  <c r="Y99" i="102" s="1"/>
  <c r="P153" i="102"/>
  <c r="P99" i="102" s="1"/>
  <c r="U153" i="102"/>
  <c r="U99" i="102" s="1"/>
  <c r="Z154" i="102"/>
  <c r="Z100" i="102" s="1"/>
  <c r="L142" i="102"/>
  <c r="L88" i="102" s="1"/>
  <c r="N147" i="102"/>
  <c r="N93" i="102" s="1"/>
  <c r="N149" i="102"/>
  <c r="N95" i="102" s="1"/>
  <c r="P156" i="102"/>
  <c r="P102" i="102" s="1"/>
  <c r="V155" i="102"/>
  <c r="V101" i="102" s="1"/>
  <c r="M141" i="102"/>
  <c r="M87" i="102" s="1"/>
  <c r="N154" i="102"/>
  <c r="N100" i="102" s="1"/>
  <c r="O157" i="102"/>
  <c r="O103" i="102" s="1"/>
  <c r="Q156" i="102"/>
  <c r="Q102" i="102" s="1"/>
  <c r="Q149" i="102"/>
  <c r="Q95" i="102" s="1"/>
  <c r="V150" i="102"/>
  <c r="V96" i="102" s="1"/>
  <c r="V156" i="102"/>
  <c r="V102" i="102" s="1"/>
  <c r="O144" i="102"/>
  <c r="O90" i="102" s="1"/>
  <c r="O152" i="102"/>
  <c r="O98" i="102" s="1"/>
  <c r="Q154" i="102"/>
  <c r="Q100" i="102" s="1"/>
  <c r="V152" i="102"/>
  <c r="V98" i="102" s="1"/>
  <c r="M153" i="102"/>
  <c r="M99" i="102" s="1"/>
  <c r="M151" i="102"/>
  <c r="M97" i="102" s="1"/>
  <c r="O155" i="102"/>
  <c r="O101" i="102" s="1"/>
  <c r="V157" i="102"/>
  <c r="V103" i="102" s="1"/>
  <c r="S147" i="102"/>
  <c r="S93" i="102" s="1"/>
  <c r="U155" i="102"/>
  <c r="U101" i="102" s="1"/>
  <c r="N158" i="102"/>
  <c r="N104" i="102" s="1"/>
  <c r="N146" i="102"/>
  <c r="N92" i="102" s="1"/>
  <c r="R147" i="102"/>
  <c r="R93" i="102" s="1"/>
  <c r="T157" i="102"/>
  <c r="T103" i="102" s="1"/>
  <c r="U158" i="102"/>
  <c r="U104" i="102" s="1"/>
  <c r="K154" i="102"/>
  <c r="K100" i="102" s="1"/>
  <c r="K141" i="102"/>
  <c r="K87" i="102" s="1"/>
  <c r="N145" i="102"/>
  <c r="N91" i="102" s="1"/>
  <c r="N143" i="102"/>
  <c r="N89" i="102" s="1"/>
  <c r="L143" i="102"/>
  <c r="L89" i="102" s="1"/>
  <c r="K151" i="102"/>
  <c r="K97" i="102" s="1"/>
  <c r="Y158" i="102"/>
  <c r="Y104" i="102" s="1"/>
  <c r="L150" i="102"/>
  <c r="L96" i="102" s="1"/>
  <c r="AD158" i="102"/>
  <c r="AD104" i="102" s="1"/>
  <c r="N144" i="102"/>
  <c r="N90" i="102" s="1"/>
  <c r="N157" i="102"/>
  <c r="N103" i="102" s="1"/>
  <c r="O148" i="102"/>
  <c r="O94" i="102" s="1"/>
  <c r="P144" i="102"/>
  <c r="P90" i="102" s="1"/>
  <c r="Q158" i="102"/>
  <c r="Q104" i="102" s="1"/>
  <c r="R151" i="102"/>
  <c r="R97" i="102" s="1"/>
  <c r="R154" i="102"/>
  <c r="R100" i="102" s="1"/>
  <c r="T151" i="102"/>
  <c r="T97" i="102" s="1"/>
  <c r="U151" i="102"/>
  <c r="U97" i="102" s="1"/>
  <c r="M142" i="102"/>
  <c r="M88" i="102" s="1"/>
  <c r="M146" i="102"/>
  <c r="M92" i="102" s="1"/>
  <c r="O151" i="102"/>
  <c r="O97" i="102" s="1"/>
  <c r="O145" i="102"/>
  <c r="O91" i="102" s="1"/>
  <c r="P150" i="102"/>
  <c r="P96" i="102" s="1"/>
  <c r="W153" i="102"/>
  <c r="W99" i="102" s="1"/>
  <c r="W154" i="102"/>
  <c r="W100" i="102" s="1"/>
  <c r="S153" i="102"/>
  <c r="S99" i="102" s="1"/>
  <c r="T149" i="102"/>
  <c r="T95" i="102" s="1"/>
  <c r="L152" i="102"/>
  <c r="L98" i="102" s="1"/>
  <c r="K139" i="102"/>
  <c r="K85" i="102" s="1"/>
  <c r="K153" i="102"/>
  <c r="K99" i="102" s="1"/>
  <c r="K146" i="102"/>
  <c r="K92" i="102" s="1"/>
  <c r="N153" i="102"/>
  <c r="N99" i="102" s="1"/>
  <c r="O150" i="102"/>
  <c r="O96" i="102" s="1"/>
  <c r="O143" i="102"/>
  <c r="O89" i="102" s="1"/>
  <c r="Q153" i="102"/>
  <c r="Q99" i="102" s="1"/>
  <c r="V151" i="102"/>
  <c r="V97" i="102" s="1"/>
  <c r="W152" i="102"/>
  <c r="W98" i="102" s="1"/>
  <c r="S148" i="102"/>
  <c r="S94" i="102" s="1"/>
  <c r="S149" i="102"/>
  <c r="S95" i="102" s="1"/>
  <c r="Z155" i="102"/>
  <c r="Z101" i="102" s="1"/>
  <c r="L156" i="102"/>
  <c r="L102" i="102" s="1"/>
  <c r="L153" i="102"/>
  <c r="L99" i="102" s="1"/>
  <c r="K156" i="102"/>
  <c r="K102" i="102" s="1"/>
  <c r="K143" i="102"/>
  <c r="K89" i="102" s="1"/>
  <c r="N142" i="102"/>
  <c r="N88" i="102" s="1"/>
  <c r="Q150" i="102"/>
  <c r="Q96" i="102" s="1"/>
  <c r="X156" i="102"/>
  <c r="X102" i="102" s="1"/>
  <c r="Z158" i="102"/>
  <c r="Z104" i="102" s="1"/>
  <c r="M156" i="102"/>
  <c r="M102" i="102" s="1"/>
  <c r="M154" i="102"/>
  <c r="M100" i="102" s="1"/>
  <c r="M158" i="102"/>
  <c r="M104" i="102" s="1"/>
  <c r="O156" i="102"/>
  <c r="O102" i="102" s="1"/>
  <c r="P149" i="102"/>
  <c r="P95" i="102" s="1"/>
  <c r="AC158" i="102"/>
  <c r="AC104" i="102" s="1"/>
  <c r="R146" i="102"/>
  <c r="R92" i="102" s="1"/>
  <c r="W151" i="102"/>
  <c r="W97" i="102" s="1"/>
  <c r="W157" i="102"/>
  <c r="W103" i="102" s="1"/>
  <c r="S156" i="102"/>
  <c r="S102" i="102" s="1"/>
  <c r="U156" i="102"/>
  <c r="U102" i="102" s="1"/>
  <c r="U149" i="102"/>
  <c r="U95" i="102" s="1"/>
  <c r="X157" i="102"/>
  <c r="X103" i="102" s="1"/>
  <c r="AA158" i="102"/>
  <c r="AA104" i="102" s="1"/>
  <c r="AA157" i="102"/>
  <c r="AA103" i="102" s="1"/>
  <c r="L155" i="102"/>
  <c r="L101" i="102" s="1"/>
  <c r="K142" i="102"/>
  <c r="K88" i="102" s="1"/>
  <c r="K144" i="102"/>
  <c r="K90" i="102" s="1"/>
  <c r="V158" i="102"/>
  <c r="V104" i="102" s="1"/>
  <c r="R153" i="102"/>
  <c r="R99" i="102" s="1"/>
  <c r="S151" i="102"/>
  <c r="S97" i="102" s="1"/>
  <c r="U157" i="102"/>
  <c r="U103" i="102" s="1"/>
  <c r="Y156" i="102"/>
  <c r="Y102" i="102" s="1"/>
  <c r="AA155" i="102"/>
  <c r="AA101" i="102" s="1"/>
  <c r="L158" i="102"/>
  <c r="L104" i="102" s="1"/>
  <c r="K150" i="102"/>
  <c r="K96" i="102" s="1"/>
  <c r="K155" i="102"/>
  <c r="K101" i="102" s="1"/>
  <c r="P157" i="102"/>
  <c r="P103" i="102" s="1"/>
  <c r="M152" i="102"/>
  <c r="M98" i="102" s="1"/>
  <c r="M148" i="102"/>
  <c r="M94" i="102" s="1"/>
  <c r="N150" i="102"/>
  <c r="N96" i="102" s="1"/>
  <c r="O147" i="102"/>
  <c r="O93" i="102" s="1"/>
  <c r="AC157" i="102"/>
  <c r="AC103" i="102" s="1"/>
  <c r="Q157" i="102"/>
  <c r="Q103" i="102" s="1"/>
  <c r="Q147" i="102"/>
  <c r="Q93" i="102" s="1"/>
  <c r="R150" i="102"/>
  <c r="R96" i="102" s="1"/>
  <c r="S152" i="102"/>
  <c r="S98" i="102" s="1"/>
  <c r="S150" i="102"/>
  <c r="S96" i="102" s="1"/>
  <c r="S155" i="102"/>
  <c r="S101" i="102" s="1"/>
  <c r="T155" i="102"/>
  <c r="T101" i="102" s="1"/>
  <c r="T154" i="102"/>
  <c r="T100" i="102" s="1"/>
  <c r="X153" i="102"/>
  <c r="X99" i="102" s="1"/>
  <c r="X155" i="102"/>
  <c r="X101" i="102" s="1"/>
  <c r="Y157" i="102"/>
  <c r="Y103" i="102" s="1"/>
  <c r="AB156" i="102"/>
  <c r="AB102" i="102" s="1"/>
  <c r="L145" i="102"/>
  <c r="L91" i="102" s="1"/>
  <c r="L147" i="102"/>
  <c r="L93" i="102" s="1"/>
  <c r="N156" i="102"/>
  <c r="N102" i="102" s="1"/>
  <c r="O154" i="102"/>
  <c r="O100" i="102" s="1"/>
  <c r="O153" i="102"/>
  <c r="O99" i="102" s="1"/>
  <c r="P154" i="102"/>
  <c r="P100" i="102" s="1"/>
  <c r="V153" i="102"/>
  <c r="V99" i="102" s="1"/>
  <c r="R158" i="102"/>
  <c r="R104" i="102" s="1"/>
  <c r="S158" i="102"/>
  <c r="S104" i="102" s="1"/>
  <c r="T158" i="102"/>
  <c r="T104" i="102" s="1"/>
  <c r="X152" i="102"/>
  <c r="X98" i="102" s="1"/>
  <c r="X158" i="102"/>
  <c r="X104" i="102" s="1"/>
  <c r="L154" i="102"/>
  <c r="L100" i="102" s="1"/>
  <c r="L141" i="102"/>
  <c r="L87" i="102" s="1"/>
  <c r="K147" i="102"/>
  <c r="K93" i="102" s="1"/>
  <c r="L10" i="73"/>
  <c r="L36" i="73"/>
  <c r="K35" i="78" s="1"/>
  <c r="L12" i="90" s="1"/>
  <c r="L62" i="73"/>
  <c r="K61" i="78" s="1"/>
  <c r="M12" i="90" s="1"/>
  <c r="AB101" i="56"/>
  <c r="AB32" i="86" s="1"/>
  <c r="AB101" i="86" s="1"/>
  <c r="AB130" i="56"/>
  <c r="AB61" i="86" s="1"/>
  <c r="AB130" i="86" s="1"/>
  <c r="AA100" i="56"/>
  <c r="AA31" i="86" s="1"/>
  <c r="AA100" i="86" s="1"/>
  <c r="AA111" i="56"/>
  <c r="AA42" i="86" s="1"/>
  <c r="AA111" i="86" s="1"/>
  <c r="H111" i="56"/>
  <c r="H42" i="86" s="1"/>
  <c r="H111" i="86" s="1"/>
  <c r="H94" i="56"/>
  <c r="H25" i="86" s="1"/>
  <c r="H94" i="86" s="1"/>
  <c r="H105" i="56"/>
  <c r="H36" i="86" s="1"/>
  <c r="H105" i="86" s="1"/>
  <c r="AA83" i="56"/>
  <c r="AA14" i="86" s="1"/>
  <c r="AA83" i="86" s="1"/>
  <c r="H91" i="56"/>
  <c r="H22" i="86" s="1"/>
  <c r="H91" i="86" s="1"/>
  <c r="AA136" i="56"/>
  <c r="AA67" i="86" s="1"/>
  <c r="AA136" i="86" s="1"/>
  <c r="H85" i="56"/>
  <c r="H16" i="86" s="1"/>
  <c r="H85" i="86" s="1"/>
  <c r="H127" i="56"/>
  <c r="H58" i="86" s="1"/>
  <c r="H127" i="86" s="1"/>
  <c r="H78" i="56"/>
  <c r="H9" i="86" s="1"/>
  <c r="H78" i="86" s="1"/>
  <c r="H112" i="56"/>
  <c r="H43" i="86" s="1"/>
  <c r="H112" i="86" s="1"/>
  <c r="AB110" i="56"/>
  <c r="AB41" i="86" s="1"/>
  <c r="AB110" i="86" s="1"/>
  <c r="G99" i="84"/>
  <c r="G30" i="86" s="1"/>
  <c r="G99" i="86" s="1"/>
  <c r="G80" i="84"/>
  <c r="G11" i="86" s="1"/>
  <c r="G80" i="86" s="1"/>
  <c r="G129" i="84"/>
  <c r="G60" i="86" s="1"/>
  <c r="G111" i="84"/>
  <c r="G42" i="86" s="1"/>
  <c r="G111" i="86" s="1"/>
  <c r="G135" i="84"/>
  <c r="G66" i="86" s="1"/>
  <c r="G135" i="86" s="1"/>
  <c r="G137" i="84"/>
  <c r="G68" i="86" s="1"/>
  <c r="G137" i="86" s="1"/>
  <c r="G117" i="84"/>
  <c r="G48" i="86" s="1"/>
  <c r="G117" i="86" s="1"/>
  <c r="AA92" i="56"/>
  <c r="AA23" i="86" s="1"/>
  <c r="AA92" i="86" s="1"/>
  <c r="AB135" i="56"/>
  <c r="AB66" i="86" s="1"/>
  <c r="AB135" i="86" s="1"/>
  <c r="AB123" i="56"/>
  <c r="AB54" i="86" s="1"/>
  <c r="AB123" i="86" s="1"/>
  <c r="H120" i="56"/>
  <c r="H51" i="86" s="1"/>
  <c r="H120" i="86" s="1"/>
  <c r="AB96" i="56"/>
  <c r="AB27" i="86" s="1"/>
  <c r="AA86" i="56"/>
  <c r="AA17" i="86" s="1"/>
  <c r="AA86" i="86" s="1"/>
  <c r="H97" i="56"/>
  <c r="H28" i="86" s="1"/>
  <c r="H97" i="86" s="1"/>
  <c r="H80" i="56"/>
  <c r="H11" i="86" s="1"/>
  <c r="H80" i="86" s="1"/>
  <c r="AB124" i="56"/>
  <c r="AB55" i="86" s="1"/>
  <c r="AB124" i="86" s="1"/>
  <c r="AA81" i="56"/>
  <c r="AA12" i="86" s="1"/>
  <c r="AB127" i="56"/>
  <c r="AB58" i="86" s="1"/>
  <c r="AB127" i="86" s="1"/>
  <c r="AB78" i="56"/>
  <c r="AB9" i="86" s="1"/>
  <c r="H90" i="56"/>
  <c r="H21" i="86" s="1"/>
  <c r="H90" i="86" s="1"/>
  <c r="AA120" i="56"/>
  <c r="AA51" i="86" s="1"/>
  <c r="AA120" i="86" s="1"/>
  <c r="G123" i="84"/>
  <c r="G54" i="86" s="1"/>
  <c r="G123" i="86" s="1"/>
  <c r="G104" i="84"/>
  <c r="G35" i="86" s="1"/>
  <c r="G104" i="86" s="1"/>
  <c r="G133" i="84"/>
  <c r="G64" i="86" s="1"/>
  <c r="G133" i="86" s="1"/>
  <c r="H99" i="56"/>
  <c r="H30" i="86" s="1"/>
  <c r="H99" i="86" s="1"/>
  <c r="AA110" i="56"/>
  <c r="AA41" i="86" s="1"/>
  <c r="AA110" i="86" s="1"/>
  <c r="AB91" i="56"/>
  <c r="AB22" i="86" s="1"/>
  <c r="AB91" i="86" s="1"/>
  <c r="AB95" i="56"/>
  <c r="AB26" i="86" s="1"/>
  <c r="AB95" i="86" s="1"/>
  <c r="AA78" i="56"/>
  <c r="AA9" i="86" s="1"/>
  <c r="H130" i="56"/>
  <c r="H61" i="86" s="1"/>
  <c r="H130" i="86" s="1"/>
  <c r="G126" i="84"/>
  <c r="G57" i="86" s="1"/>
  <c r="G126" i="86" s="1"/>
  <c r="G100" i="84"/>
  <c r="G31" i="86" s="1"/>
  <c r="G100" i="86" s="1"/>
  <c r="G82" i="84"/>
  <c r="G13" i="86" s="1"/>
  <c r="G82" i="86" s="1"/>
  <c r="AB94" i="56"/>
  <c r="AB25" i="86" s="1"/>
  <c r="AB94" i="86" s="1"/>
  <c r="G131" i="84"/>
  <c r="G62" i="86" s="1"/>
  <c r="G131" i="86" s="1"/>
  <c r="G87" i="84"/>
  <c r="G18" i="86" s="1"/>
  <c r="G87" i="86" s="1"/>
  <c r="G81" i="84"/>
  <c r="G12" i="86" s="1"/>
  <c r="G81" i="86" s="1"/>
  <c r="G102" i="84"/>
  <c r="G33" i="86" s="1"/>
  <c r="G102" i="86" s="1"/>
  <c r="AA135" i="56"/>
  <c r="AA66" i="86" s="1"/>
  <c r="AA135" i="86" s="1"/>
  <c r="AA91" i="56"/>
  <c r="AA22" i="86" s="1"/>
  <c r="AA91" i="86" s="1"/>
  <c r="AB137" i="56"/>
  <c r="AB68" i="86" s="1"/>
  <c r="AB137" i="86" s="1"/>
  <c r="H122" i="56"/>
  <c r="H53" i="86" s="1"/>
  <c r="G84" i="84"/>
  <c r="G15" i="86" s="1"/>
  <c r="G108" i="84"/>
  <c r="G39" i="86" s="1"/>
  <c r="G108" i="86" s="1"/>
  <c r="G90" i="84"/>
  <c r="G21" i="86" s="1"/>
  <c r="G90" i="86" s="1"/>
  <c r="G92" i="84"/>
  <c r="G23" i="86" s="1"/>
  <c r="G92" i="86" s="1"/>
  <c r="G94" i="84"/>
  <c r="G25" i="86" s="1"/>
  <c r="G94" i="86" s="1"/>
  <c r="G132" i="84"/>
  <c r="G63" i="86" s="1"/>
  <c r="G101" i="84"/>
  <c r="G32" i="86" s="1"/>
  <c r="G101" i="86" s="1"/>
  <c r="G122" i="84"/>
  <c r="G53" i="86" s="1"/>
  <c r="AA96" i="56"/>
  <c r="AA27" i="86" s="1"/>
  <c r="AB121" i="56"/>
  <c r="AB52" i="86" s="1"/>
  <c r="AB121" i="86" s="1"/>
  <c r="H101" i="56"/>
  <c r="H32" i="86" s="1"/>
  <c r="H101" i="86" s="1"/>
  <c r="H106" i="56"/>
  <c r="H37" i="86" s="1"/>
  <c r="H106" i="86" s="1"/>
  <c r="AB104" i="56"/>
  <c r="AB35" i="86" s="1"/>
  <c r="AB104" i="86" s="1"/>
  <c r="H131" i="56"/>
  <c r="H62" i="86" s="1"/>
  <c r="H131" i="86" s="1"/>
  <c r="AA112" i="56"/>
  <c r="AA43" i="86" s="1"/>
  <c r="AA112" i="86" s="1"/>
  <c r="H76" i="56"/>
  <c r="H7" i="86" s="1"/>
  <c r="H76" i="86" s="1"/>
  <c r="AB106" i="56"/>
  <c r="AB37" i="86" s="1"/>
  <c r="AB106" i="86" s="1"/>
  <c r="H119" i="56"/>
  <c r="H50" i="86" s="1"/>
  <c r="H119" i="86" s="1"/>
  <c r="AA87" i="56"/>
  <c r="AA18" i="86" s="1"/>
  <c r="AA87" i="86" s="1"/>
  <c r="H95" i="56"/>
  <c r="H26" i="86" s="1"/>
  <c r="H95" i="86" s="1"/>
  <c r="AB105" i="56"/>
  <c r="AB36" i="86" s="1"/>
  <c r="AB105" i="86" s="1"/>
  <c r="AB98" i="56"/>
  <c r="AB29" i="86" s="1"/>
  <c r="AB98" i="86" s="1"/>
  <c r="AA121" i="56"/>
  <c r="AA52" i="86" s="1"/>
  <c r="AA121" i="86" s="1"/>
  <c r="AA127" i="56"/>
  <c r="AA58" i="86" s="1"/>
  <c r="AA127" i="86" s="1"/>
  <c r="AB113" i="56"/>
  <c r="AB44" i="86" s="1"/>
  <c r="AB113" i="86" s="1"/>
  <c r="AB133" i="56"/>
  <c r="AB64" i="86" s="1"/>
  <c r="AB133" i="86" s="1"/>
  <c r="H135" i="56"/>
  <c r="H66" i="86" s="1"/>
  <c r="H135" i="86" s="1"/>
  <c r="G76" i="84"/>
  <c r="G124" i="84"/>
  <c r="G55" i="86" s="1"/>
  <c r="G124" i="86" s="1"/>
  <c r="G106" i="84"/>
  <c r="G37" i="86" s="1"/>
  <c r="G106" i="86" s="1"/>
  <c r="G130" i="84"/>
  <c r="G61" i="86" s="1"/>
  <c r="G130" i="86" s="1"/>
  <c r="G112" i="84"/>
  <c r="G43" i="86" s="1"/>
  <c r="G112" i="86" s="1"/>
  <c r="G114" i="84"/>
  <c r="G45" i="86" s="1"/>
  <c r="G114" i="86" s="1"/>
  <c r="G116" i="84"/>
  <c r="G47" i="86" s="1"/>
  <c r="G116" i="86" s="1"/>
  <c r="G96" i="84"/>
  <c r="G27" i="86" s="1"/>
  <c r="G121" i="84"/>
  <c r="G52" i="86" s="1"/>
  <c r="G121" i="86" s="1"/>
  <c r="AA97" i="56"/>
  <c r="AA28" i="86" s="1"/>
  <c r="AA97" i="86" s="1"/>
  <c r="AB99" i="56"/>
  <c r="AB30" i="86" s="1"/>
  <c r="AB99" i="86" s="1"/>
  <c r="AA94" i="56"/>
  <c r="AA25" i="86" s="1"/>
  <c r="AA94" i="86" s="1"/>
  <c r="AB112" i="56"/>
  <c r="AB43" i="86" s="1"/>
  <c r="AB112" i="86" s="1"/>
  <c r="AB138" i="56"/>
  <c r="AB69" i="86" s="1"/>
  <c r="AB138" i="86" s="1"/>
  <c r="H117" i="56"/>
  <c r="H48" i="86" s="1"/>
  <c r="H117" i="86" s="1"/>
  <c r="AA99" i="56"/>
  <c r="AA30" i="86" s="1"/>
  <c r="AA99" i="86" s="1"/>
  <c r="AA118" i="56"/>
  <c r="AA49" i="86" s="1"/>
  <c r="AA118" i="86" s="1"/>
  <c r="AB85" i="56"/>
  <c r="AB16" i="86" s="1"/>
  <c r="AB85" i="86" s="1"/>
  <c r="AA80" i="56"/>
  <c r="AA11" i="86" s="1"/>
  <c r="AA88" i="56"/>
  <c r="AA19" i="86" s="1"/>
  <c r="AA88" i="86" s="1"/>
  <c r="AA95" i="56"/>
  <c r="AA26" i="86" s="1"/>
  <c r="AA95" i="86" s="1"/>
  <c r="AB128" i="56"/>
  <c r="AB59" i="86" s="1"/>
  <c r="AB128" i="86" s="1"/>
  <c r="AA104" i="56"/>
  <c r="AA35" i="86" s="1"/>
  <c r="AA104" i="86" s="1"/>
  <c r="AA128" i="56"/>
  <c r="AA59" i="86" s="1"/>
  <c r="AA128" i="86" s="1"/>
  <c r="AB111" i="56"/>
  <c r="AB42" i="86" s="1"/>
  <c r="AB111" i="86" s="1"/>
  <c r="AB108" i="56"/>
  <c r="AB39" i="86" s="1"/>
  <c r="AB108" i="86" s="1"/>
  <c r="G98" i="84"/>
  <c r="G29" i="86" s="1"/>
  <c r="G98" i="86" s="1"/>
  <c r="G128" i="84"/>
  <c r="G59" i="86" s="1"/>
  <c r="G128" i="86" s="1"/>
  <c r="G134" i="84"/>
  <c r="G65" i="86" s="1"/>
  <c r="G136" i="84"/>
  <c r="G67" i="86" s="1"/>
  <c r="G136" i="86" s="1"/>
  <c r="G138" i="84"/>
  <c r="G69" i="86" s="1"/>
  <c r="G138" i="86" s="1"/>
  <c r="G118" i="84"/>
  <c r="G49" i="86" s="1"/>
  <c r="G118" i="86" s="1"/>
  <c r="H88" i="56"/>
  <c r="H19" i="86" s="1"/>
  <c r="H88" i="86" s="1"/>
  <c r="AA105" i="56"/>
  <c r="AA36" i="86" s="1"/>
  <c r="AA105" i="86" s="1"/>
  <c r="H79" i="56"/>
  <c r="H10" i="86" s="1"/>
  <c r="AA134" i="56"/>
  <c r="AA65" i="86" s="1"/>
  <c r="AA98" i="56"/>
  <c r="AA29" i="86" s="1"/>
  <c r="AA98" i="86" s="1"/>
  <c r="H118" i="56"/>
  <c r="H49" i="86" s="1"/>
  <c r="H118" i="86" s="1"/>
  <c r="AB114" i="56"/>
  <c r="AB45" i="86" s="1"/>
  <c r="AB114" i="86" s="1"/>
  <c r="H126" i="56"/>
  <c r="H57" i="86" s="1"/>
  <c r="H126" i="86" s="1"/>
  <c r="AB109" i="56"/>
  <c r="AB40" i="86" s="1"/>
  <c r="H77" i="56"/>
  <c r="H8" i="86" s="1"/>
  <c r="H137" i="56"/>
  <c r="H68" i="86" s="1"/>
  <c r="H137" i="86" s="1"/>
  <c r="AA113" i="56"/>
  <c r="AA44" i="86" s="1"/>
  <c r="AA113" i="86" s="1"/>
  <c r="AA133" i="56"/>
  <c r="AA64" i="86" s="1"/>
  <c r="AA133" i="86" s="1"/>
  <c r="H109" i="56"/>
  <c r="H40" i="86" s="1"/>
  <c r="G120" i="84"/>
  <c r="G51" i="86" s="1"/>
  <c r="G120" i="86" s="1"/>
  <c r="G79" i="84"/>
  <c r="G10" i="86" s="1"/>
  <c r="H107" i="56"/>
  <c r="H38" i="86" s="1"/>
  <c r="H107" i="86" s="1"/>
  <c r="H100" i="56"/>
  <c r="H31" i="86" s="1"/>
  <c r="H100" i="86" s="1"/>
  <c r="H116" i="56"/>
  <c r="H47" i="86" s="1"/>
  <c r="H116" i="86" s="1"/>
  <c r="AB116" i="56"/>
  <c r="AB47" i="86" s="1"/>
  <c r="AB116" i="86" s="1"/>
  <c r="H125" i="56"/>
  <c r="H56" i="86" s="1"/>
  <c r="H125" i="86" s="1"/>
  <c r="AA125" i="56"/>
  <c r="AA56" i="86" s="1"/>
  <c r="AA125" i="86" s="1"/>
  <c r="AA119" i="56"/>
  <c r="AA50" i="86" s="1"/>
  <c r="AA119" i="86" s="1"/>
  <c r="AB87" i="56"/>
  <c r="AB18" i="86" s="1"/>
  <c r="AB87" i="86" s="1"/>
  <c r="H113" i="56"/>
  <c r="H44" i="86" s="1"/>
  <c r="H113" i="86" s="1"/>
  <c r="H110" i="56"/>
  <c r="H41" i="86" s="1"/>
  <c r="H110" i="86" s="1"/>
  <c r="H83" i="56"/>
  <c r="H14" i="86" s="1"/>
  <c r="H83" i="86" s="1"/>
  <c r="AB132" i="56"/>
  <c r="AB63" i="86" s="1"/>
  <c r="AB132" i="86" s="1"/>
  <c r="AA85" i="56"/>
  <c r="AA16" i="86" s="1"/>
  <c r="AA85" i="86" s="1"/>
  <c r="AB84" i="56"/>
  <c r="AB15" i="86" s="1"/>
  <c r="H128" i="56"/>
  <c r="H59" i="86" s="1"/>
  <c r="H128" i="86" s="1"/>
  <c r="AA114" i="56"/>
  <c r="AA45" i="86" s="1"/>
  <c r="AA114" i="86" s="1"/>
  <c r="H123" i="56"/>
  <c r="H54" i="86" s="1"/>
  <c r="H123" i="86" s="1"/>
  <c r="H96" i="56"/>
  <c r="H27" i="86" s="1"/>
  <c r="AB131" i="56"/>
  <c r="AB62" i="86" s="1"/>
  <c r="AB131" i="86" s="1"/>
  <c r="H133" i="56"/>
  <c r="H64" i="86" s="1"/>
  <c r="H133" i="86" s="1"/>
  <c r="AA130" i="56"/>
  <c r="AA61" i="86" s="1"/>
  <c r="AA130" i="86" s="1"/>
  <c r="G97" i="84"/>
  <c r="G28" i="86" s="1"/>
  <c r="G97" i="86" s="1"/>
  <c r="H86" i="56"/>
  <c r="H17" i="86" s="1"/>
  <c r="H86" i="86" s="1"/>
  <c r="AA124" i="56"/>
  <c r="AA55" i="86" s="1"/>
  <c r="AA124" i="86" s="1"/>
  <c r="AB126" i="56"/>
  <c r="AB57" i="86" s="1"/>
  <c r="AB126" i="86" s="1"/>
  <c r="AB88" i="56"/>
  <c r="AB19" i="86" s="1"/>
  <c r="AB88" i="86" s="1"/>
  <c r="AB97" i="56"/>
  <c r="AB28" i="86" s="1"/>
  <c r="AB97" i="86" s="1"/>
  <c r="AB107" i="56"/>
  <c r="AB38" i="86" s="1"/>
  <c r="AB107" i="86" s="1"/>
  <c r="H92" i="56"/>
  <c r="H23" i="86" s="1"/>
  <c r="H92" i="86" s="1"/>
  <c r="H121" i="56"/>
  <c r="H52" i="86" s="1"/>
  <c r="H121" i="86" s="1"/>
  <c r="H114" i="56"/>
  <c r="H45" i="86" s="1"/>
  <c r="H114" i="86" s="1"/>
  <c r="H108" i="56"/>
  <c r="H39" i="86" s="1"/>
  <c r="H108" i="86" s="1"/>
  <c r="H124" i="56"/>
  <c r="H55" i="86" s="1"/>
  <c r="H124" i="86" s="1"/>
  <c r="AA106" i="56"/>
  <c r="AA37" i="86" s="1"/>
  <c r="AA106" i="86" s="1"/>
  <c r="AB117" i="56"/>
  <c r="AB48" i="86" s="1"/>
  <c r="AB117" i="86" s="1"/>
  <c r="H87" i="56"/>
  <c r="H18" i="86" s="1"/>
  <c r="H87" i="86" s="1"/>
  <c r="AB79" i="56"/>
  <c r="AB10" i="86" s="1"/>
  <c r="AB82" i="56"/>
  <c r="AB13" i="86" s="1"/>
  <c r="AB122" i="56"/>
  <c r="AB53" i="86" s="1"/>
  <c r="AB119" i="56"/>
  <c r="AB50" i="86" s="1"/>
  <c r="AB119" i="86" s="1"/>
  <c r="AB102" i="56"/>
  <c r="AB33" i="86" s="1"/>
  <c r="AB102" i="86" s="1"/>
  <c r="AA90" i="56"/>
  <c r="AA21" i="86" s="1"/>
  <c r="AA90" i="86" s="1"/>
  <c r="AA109" i="56"/>
  <c r="AA40" i="86" s="1"/>
  <c r="AB93" i="56"/>
  <c r="AB24" i="86" s="1"/>
  <c r="AB93" i="86" s="1"/>
  <c r="AB77" i="56"/>
  <c r="AB8" i="86" s="1"/>
  <c r="AA101" i="56"/>
  <c r="AA32" i="86" s="1"/>
  <c r="AA101" i="86" s="1"/>
  <c r="H81" i="56"/>
  <c r="H12" i="86" s="1"/>
  <c r="AA123" i="56"/>
  <c r="AA54" i="86" s="1"/>
  <c r="AA123" i="86" s="1"/>
  <c r="H82" i="56"/>
  <c r="H13" i="86" s="1"/>
  <c r="H82" i="86" s="1"/>
  <c r="H102" i="56"/>
  <c r="H33" i="86" s="1"/>
  <c r="H102" i="86" s="1"/>
  <c r="AA138" i="56"/>
  <c r="AA69" i="86" s="1"/>
  <c r="AA138" i="86" s="1"/>
  <c r="AA107" i="56"/>
  <c r="AA38" i="86" s="1"/>
  <c r="AA107" i="86" s="1"/>
  <c r="AB120" i="56"/>
  <c r="AB51" i="86" s="1"/>
  <c r="AB120" i="86" s="1"/>
  <c r="AB134" i="56"/>
  <c r="AB65" i="86" s="1"/>
  <c r="AA108" i="56"/>
  <c r="AA39" i="86" s="1"/>
  <c r="AA108" i="86" s="1"/>
  <c r="H136" i="56"/>
  <c r="H67" i="86" s="1"/>
  <c r="H136" i="86" s="1"/>
  <c r="G78" i="84"/>
  <c r="G9" i="86" s="1"/>
  <c r="G78" i="86" s="1"/>
  <c r="G83" i="84"/>
  <c r="G14" i="86" s="1"/>
  <c r="G83" i="86" s="1"/>
  <c r="G109" i="84"/>
  <c r="G40" i="86" s="1"/>
  <c r="G110" i="84"/>
  <c r="G41" i="86" s="1"/>
  <c r="G110" i="86" s="1"/>
  <c r="G86" i="84"/>
  <c r="G17" i="86" s="1"/>
  <c r="H134" i="56"/>
  <c r="H65" i="86" s="1"/>
  <c r="AB100" i="56"/>
  <c r="AB31" i="86" s="1"/>
  <c r="AB100" i="86" s="1"/>
  <c r="AB76" i="56"/>
  <c r="AB7" i="86" s="1"/>
  <c r="AB90" i="56"/>
  <c r="AB21" i="86" s="1"/>
  <c r="AB90" i="86" s="1"/>
  <c r="AB83" i="56"/>
  <c r="AB14" i="86" s="1"/>
  <c r="AB83" i="86" s="1"/>
  <c r="AA84" i="56"/>
  <c r="AA15" i="86" s="1"/>
  <c r="AA137" i="56"/>
  <c r="AA68" i="86" s="1"/>
  <c r="AA137" i="86" s="1"/>
  <c r="H93" i="56"/>
  <c r="H24" i="86" s="1"/>
  <c r="H93" i="86" s="1"/>
  <c r="H104" i="56"/>
  <c r="H35" i="86" s="1"/>
  <c r="H104" i="86" s="1"/>
  <c r="AA103" i="56"/>
  <c r="AA34" i="86" s="1"/>
  <c r="H138" i="56"/>
  <c r="H69" i="86" s="1"/>
  <c r="H138" i="86" s="1"/>
  <c r="AA131" i="56"/>
  <c r="AA62" i="86" s="1"/>
  <c r="AA131" i="86" s="1"/>
  <c r="H103" i="56"/>
  <c r="H34" i="86" s="1"/>
  <c r="G119" i="84"/>
  <c r="G50" i="86" s="1"/>
  <c r="G119" i="86" s="1"/>
  <c r="G103" i="84"/>
  <c r="G34" i="86" s="1"/>
  <c r="G105" i="84"/>
  <c r="G36" i="86" s="1"/>
  <c r="G105" i="86" s="1"/>
  <c r="G85" i="84"/>
  <c r="G16" i="86" s="1"/>
  <c r="G85" i="86" s="1"/>
  <c r="G91" i="84"/>
  <c r="G22" i="86" s="1"/>
  <c r="G91" i="86" s="1"/>
  <c r="G93" i="84"/>
  <c r="G24" i="86" s="1"/>
  <c r="G93" i="86" s="1"/>
  <c r="G88" i="84"/>
  <c r="G19" i="86" s="1"/>
  <c r="G88" i="86" s="1"/>
  <c r="AB80" i="56"/>
  <c r="AB11" i="86" s="1"/>
  <c r="AB136" i="56"/>
  <c r="AB67" i="86" s="1"/>
  <c r="AB136" i="86" s="1"/>
  <c r="AA76" i="56"/>
  <c r="AA7" i="86" s="1"/>
  <c r="AA117" i="56"/>
  <c r="AA48" i="86" s="1"/>
  <c r="AA117" i="86" s="1"/>
  <c r="AB92" i="56"/>
  <c r="AB23" i="86" s="1"/>
  <c r="AB92" i="86" s="1"/>
  <c r="AA82" i="56"/>
  <c r="AA13" i="86" s="1"/>
  <c r="AA79" i="56"/>
  <c r="AA10" i="86" s="1"/>
  <c r="AA132" i="56"/>
  <c r="AA63" i="86" s="1"/>
  <c r="AA132" i="86" s="1"/>
  <c r="AA122" i="56"/>
  <c r="AA53" i="86" s="1"/>
  <c r="H98" i="56"/>
  <c r="H29" i="86" s="1"/>
  <c r="H98" i="86" s="1"/>
  <c r="AB86" i="56"/>
  <c r="AB17" i="86" s="1"/>
  <c r="AB86" i="86" s="1"/>
  <c r="H132" i="56"/>
  <c r="H63" i="86" s="1"/>
  <c r="H132" i="86" s="1"/>
  <c r="AA102" i="56"/>
  <c r="AA33" i="86" s="1"/>
  <c r="AA102" i="86" s="1"/>
  <c r="H84" i="56"/>
  <c r="H15" i="86" s="1"/>
  <c r="AA93" i="56"/>
  <c r="AA24" i="86" s="1"/>
  <c r="AA93" i="86" s="1"/>
  <c r="AA77" i="56"/>
  <c r="AA8" i="86" s="1"/>
  <c r="AB81" i="56"/>
  <c r="AB12" i="86" s="1"/>
  <c r="AB125" i="56"/>
  <c r="AB56" i="86" s="1"/>
  <c r="AB125" i="86" s="1"/>
  <c r="AA116" i="56"/>
  <c r="AA47" i="86" s="1"/>
  <c r="AA116" i="86" s="1"/>
  <c r="AB103" i="56"/>
  <c r="AB34" i="86" s="1"/>
  <c r="AB118" i="56"/>
  <c r="G77" i="84"/>
  <c r="G8" i="86" s="1"/>
  <c r="G125" i="84"/>
  <c r="G56" i="86" s="1"/>
  <c r="G125" i="86" s="1"/>
  <c r="G127" i="84"/>
  <c r="G58" i="86" s="1"/>
  <c r="G127" i="86" s="1"/>
  <c r="G107" i="84"/>
  <c r="G38" i="86" s="1"/>
  <c r="G107" i="86" s="1"/>
  <c r="G89" i="84"/>
  <c r="G20" i="86" s="1"/>
  <c r="G113" i="84"/>
  <c r="G44" i="86" s="1"/>
  <c r="G113" i="86" s="1"/>
  <c r="G115" i="84"/>
  <c r="G46" i="86" s="1"/>
  <c r="G95" i="84"/>
  <c r="G26" i="86" s="1"/>
  <c r="G95" i="86" s="1"/>
  <c r="R71" i="84"/>
  <c r="R140" i="84"/>
  <c r="T71" i="84"/>
  <c r="T140" i="84"/>
  <c r="S71" i="84"/>
  <c r="S140" i="84"/>
  <c r="X140" i="84"/>
  <c r="X71" i="84"/>
  <c r="J71" i="84"/>
  <c r="J140" i="84"/>
  <c r="M140" i="84"/>
  <c r="M71" i="84"/>
  <c r="H140" i="84"/>
  <c r="H71" i="84"/>
  <c r="L140" i="84"/>
  <c r="L71" i="84"/>
  <c r="P71" i="84"/>
  <c r="P140" i="84"/>
  <c r="G71" i="84"/>
  <c r="W71" i="84"/>
  <c r="W140" i="84"/>
  <c r="O140" i="84"/>
  <c r="O71" i="84"/>
  <c r="AB140" i="84"/>
  <c r="AB71" i="84"/>
  <c r="N140" i="84"/>
  <c r="N71" i="84"/>
  <c r="I140" i="84"/>
  <c r="I71" i="84"/>
  <c r="AA140" i="84"/>
  <c r="AA71" i="84"/>
  <c r="V140" i="84"/>
  <c r="V71" i="84"/>
  <c r="K71" i="84"/>
  <c r="K140" i="84"/>
  <c r="Z140" i="84"/>
  <c r="Z71" i="84"/>
  <c r="Q71" i="84"/>
  <c r="Q140" i="84"/>
  <c r="U140" i="84"/>
  <c r="U71" i="84"/>
  <c r="Y140" i="84"/>
  <c r="Y71" i="84"/>
  <c r="AB60" i="86"/>
  <c r="AB46" i="86"/>
  <c r="H60" i="86"/>
  <c r="AB6" i="86"/>
  <c r="AA46" i="86"/>
  <c r="AA20" i="86"/>
  <c r="H6" i="86"/>
  <c r="H75" i="86" s="1"/>
  <c r="AA6" i="86"/>
  <c r="AB20" i="86"/>
  <c r="H20" i="86"/>
  <c r="AA60" i="86"/>
  <c r="H46" i="86"/>
  <c r="M4" i="73"/>
  <c r="H64" i="73"/>
  <c r="H38" i="73"/>
  <c r="L38" i="73" s="1"/>
  <c r="K37" i="78" s="1"/>
  <c r="G71" i="56"/>
  <c r="AA71" i="56"/>
  <c r="AB71" i="56"/>
  <c r="H71" i="56"/>
  <c r="O28" i="62"/>
  <c r="O29" i="62"/>
  <c r="J11" i="73" l="1"/>
  <c r="K11" i="73"/>
  <c r="J64" i="73"/>
  <c r="I63" i="78" s="1"/>
  <c r="K64" i="73"/>
  <c r="J63" i="78" s="1"/>
  <c r="L64" i="73"/>
  <c r="K63" i="78" s="1"/>
  <c r="L11" i="73"/>
  <c r="M63" i="73"/>
  <c r="L62" i="78" s="1"/>
  <c r="M11" i="73"/>
  <c r="M64" i="73"/>
  <c r="L63" i="78" s="1"/>
  <c r="M38" i="73"/>
  <c r="L37" i="78" s="1"/>
  <c r="M37" i="73"/>
  <c r="L36" i="78" s="1"/>
  <c r="J38" i="73"/>
  <c r="I37" i="78" s="1"/>
  <c r="K38" i="73"/>
  <c r="J37" i="78" s="1"/>
  <c r="K38" i="90"/>
  <c r="K94" i="90"/>
  <c r="AE94" i="90" s="1"/>
  <c r="U91" i="65" s="1"/>
  <c r="K66" i="90"/>
  <c r="AE66" i="90" s="1"/>
  <c r="U63" i="65" s="1"/>
  <c r="AE10" i="90"/>
  <c r="AK10" i="90"/>
  <c r="K39" i="90"/>
  <c r="AE39" i="90" s="1"/>
  <c r="U36" i="65" s="1"/>
  <c r="K95" i="90"/>
  <c r="AE95" i="90" s="1"/>
  <c r="U92" i="65" s="1"/>
  <c r="K67" i="90"/>
  <c r="AE67" i="90" s="1"/>
  <c r="U64" i="65" s="1"/>
  <c r="AK11" i="90"/>
  <c r="E216" i="105" s="1"/>
  <c r="M40" i="90"/>
  <c r="M96" i="90"/>
  <c r="M68" i="90"/>
  <c r="L96" i="90"/>
  <c r="L68" i="90"/>
  <c r="L40" i="90"/>
  <c r="H12" i="73"/>
  <c r="M12" i="73" s="1"/>
  <c r="AC71" i="66"/>
  <c r="AD71" i="66" s="1"/>
  <c r="I96" i="66"/>
  <c r="W40" i="63" s="1"/>
  <c r="J187" i="66"/>
  <c r="K187" i="66" s="1"/>
  <c r="L187" i="66" s="1"/>
  <c r="M187" i="66" s="1"/>
  <c r="N187" i="66" s="1"/>
  <c r="O187" i="66" s="1"/>
  <c r="P187" i="66" s="1"/>
  <c r="Q187" i="66" s="1"/>
  <c r="R187" i="66" s="1"/>
  <c r="S187" i="66" s="1"/>
  <c r="T187" i="66" s="1"/>
  <c r="U187" i="66" s="1"/>
  <c r="V187" i="66" s="1"/>
  <c r="W187" i="66" s="1"/>
  <c r="X187" i="66" s="1"/>
  <c r="Y187" i="66" s="1"/>
  <c r="J97" i="66"/>
  <c r="K97" i="66" s="1"/>
  <c r="L97" i="66" s="1"/>
  <c r="M97" i="66" s="1"/>
  <c r="N97" i="66" s="1"/>
  <c r="O97" i="66" s="1"/>
  <c r="P97" i="66" s="1"/>
  <c r="Q97" i="66" s="1"/>
  <c r="R97" i="66" s="1"/>
  <c r="S97" i="66" s="1"/>
  <c r="T97" i="66" s="1"/>
  <c r="U97" i="66" s="1"/>
  <c r="V97" i="66" s="1"/>
  <c r="W97" i="66" s="1"/>
  <c r="X97" i="66" s="1"/>
  <c r="Y97" i="66" s="1"/>
  <c r="Z97" i="66" s="1"/>
  <c r="I51" i="66"/>
  <c r="V40" i="63" s="1"/>
  <c r="AC206" i="66"/>
  <c r="AD206" i="66" s="1"/>
  <c r="J74" i="66"/>
  <c r="K74" i="66" s="1"/>
  <c r="L74" i="66" s="1"/>
  <c r="M74" i="66" s="1"/>
  <c r="N74" i="66" s="1"/>
  <c r="O74" i="66" s="1"/>
  <c r="P74" i="66" s="1"/>
  <c r="Q74" i="66" s="1"/>
  <c r="R74" i="66" s="1"/>
  <c r="S74" i="66" s="1"/>
  <c r="T74" i="66" s="1"/>
  <c r="U74" i="66" s="1"/>
  <c r="V74" i="66" s="1"/>
  <c r="W74" i="66" s="1"/>
  <c r="X74" i="66" s="1"/>
  <c r="Y74" i="66" s="1"/>
  <c r="AC93" i="66"/>
  <c r="AD93" i="66" s="1"/>
  <c r="J232" i="66"/>
  <c r="K232" i="66" s="1"/>
  <c r="L232" i="66" s="1"/>
  <c r="M232" i="66" s="1"/>
  <c r="N232" i="66" s="1"/>
  <c r="O232" i="66" s="1"/>
  <c r="P232" i="66" s="1"/>
  <c r="Q232" i="66" s="1"/>
  <c r="R232" i="66" s="1"/>
  <c r="S232" i="66" s="1"/>
  <c r="T232" i="66" s="1"/>
  <c r="U232" i="66" s="1"/>
  <c r="V232" i="66" s="1"/>
  <c r="W232" i="66" s="1"/>
  <c r="X232" i="66" s="1"/>
  <c r="Y232" i="66" s="1"/>
  <c r="J142" i="66"/>
  <c r="K142" i="66" s="1"/>
  <c r="L142" i="66" s="1"/>
  <c r="M142" i="66" s="1"/>
  <c r="N142" i="66" s="1"/>
  <c r="O142" i="66" s="1"/>
  <c r="P142" i="66" s="1"/>
  <c r="Q142" i="66" s="1"/>
  <c r="R142" i="66" s="1"/>
  <c r="S142" i="66" s="1"/>
  <c r="T142" i="66" s="1"/>
  <c r="U142" i="66" s="1"/>
  <c r="V142" i="66" s="1"/>
  <c r="W142" i="66" s="1"/>
  <c r="X142" i="66" s="1"/>
  <c r="Y142" i="66" s="1"/>
  <c r="Z142" i="66" s="1"/>
  <c r="AA142" i="66" s="1"/>
  <c r="AB142" i="66" s="1"/>
  <c r="AC142" i="66" s="1"/>
  <c r="AD142" i="66" s="1"/>
  <c r="AB89" i="86"/>
  <c r="AG117" i="69" s="1"/>
  <c r="AH117" i="69" s="1"/>
  <c r="AD117" i="66"/>
  <c r="AA89" i="86"/>
  <c r="AF116" i="69" s="1"/>
  <c r="AG116" i="69" s="1"/>
  <c r="AH116" i="69" s="1"/>
  <c r="AC116" i="66"/>
  <c r="AD116" i="66" s="1"/>
  <c r="I186" i="66"/>
  <c r="Y40" i="63" s="1"/>
  <c r="AC273" i="66"/>
  <c r="AD273" i="66" s="1"/>
  <c r="I208" i="66"/>
  <c r="Y68" i="63" s="1"/>
  <c r="G129" i="86"/>
  <c r="I231" i="66"/>
  <c r="AA109" i="86"/>
  <c r="AF183" i="69" s="1"/>
  <c r="AG183" i="69" s="1"/>
  <c r="AH183" i="69" s="1"/>
  <c r="AC183" i="66"/>
  <c r="AD183" i="66" s="1"/>
  <c r="AD72" i="66"/>
  <c r="I253" i="66"/>
  <c r="Z68" i="63" s="1"/>
  <c r="AB115" i="86"/>
  <c r="AB134" i="86"/>
  <c r="AF274" i="69" s="1"/>
  <c r="AG274" i="69" s="1"/>
  <c r="AH274" i="69" s="1"/>
  <c r="AD274" i="66"/>
  <c r="J209" i="66"/>
  <c r="K209" i="66" s="1"/>
  <c r="L209" i="66" s="1"/>
  <c r="M209" i="66" s="1"/>
  <c r="N209" i="66" s="1"/>
  <c r="O209" i="66" s="1"/>
  <c r="P209" i="66" s="1"/>
  <c r="Q209" i="66" s="1"/>
  <c r="R209" i="66" s="1"/>
  <c r="S209" i="66" s="1"/>
  <c r="T209" i="66" s="1"/>
  <c r="U209" i="66" s="1"/>
  <c r="V209" i="66" s="1"/>
  <c r="W209" i="66" s="1"/>
  <c r="X209" i="66" s="1"/>
  <c r="Y209" i="66" s="1"/>
  <c r="AB96" i="86"/>
  <c r="AG139" i="69" s="1"/>
  <c r="AH139" i="69" s="1"/>
  <c r="AD139" i="66"/>
  <c r="J164" i="66"/>
  <c r="K164" i="66" s="1"/>
  <c r="L164" i="66" s="1"/>
  <c r="M164" i="66" s="1"/>
  <c r="N164" i="66" s="1"/>
  <c r="O164" i="66" s="1"/>
  <c r="P164" i="66" s="1"/>
  <c r="Q164" i="66" s="1"/>
  <c r="R164" i="66" s="1"/>
  <c r="S164" i="66" s="1"/>
  <c r="T164" i="66" s="1"/>
  <c r="U164" i="66" s="1"/>
  <c r="V164" i="66" s="1"/>
  <c r="W164" i="66" s="1"/>
  <c r="X164" i="66" s="1"/>
  <c r="Y164" i="66" s="1"/>
  <c r="Z164" i="66" s="1"/>
  <c r="AA164" i="66" s="1"/>
  <c r="AB164" i="66" s="1"/>
  <c r="AC164" i="66" s="1"/>
  <c r="AD164" i="66" s="1"/>
  <c r="I141" i="66"/>
  <c r="AB103" i="86"/>
  <c r="AG162" i="69" s="1"/>
  <c r="AH162" i="69" s="1"/>
  <c r="AD162" i="66"/>
  <c r="AC228" i="66"/>
  <c r="AD228" i="66" s="1"/>
  <c r="AA103" i="86"/>
  <c r="AF161" i="69" s="1"/>
  <c r="AG161" i="69" s="1"/>
  <c r="AH161" i="69" s="1"/>
  <c r="AC161" i="66"/>
  <c r="AD161" i="66" s="1"/>
  <c r="J254" i="66"/>
  <c r="K254" i="66" s="1"/>
  <c r="L254" i="66" s="1"/>
  <c r="M254" i="66" s="1"/>
  <c r="N254" i="66" s="1"/>
  <c r="O254" i="66" s="1"/>
  <c r="P254" i="66" s="1"/>
  <c r="Q254" i="66" s="1"/>
  <c r="R254" i="66" s="1"/>
  <c r="S254" i="66" s="1"/>
  <c r="T254" i="66" s="1"/>
  <c r="U254" i="66" s="1"/>
  <c r="V254" i="66" s="1"/>
  <c r="W254" i="66" s="1"/>
  <c r="X254" i="66" s="1"/>
  <c r="Y254" i="66" s="1"/>
  <c r="J119" i="66"/>
  <c r="K119" i="66" s="1"/>
  <c r="L119" i="66" s="1"/>
  <c r="M119" i="66" s="1"/>
  <c r="N119" i="66" s="1"/>
  <c r="O119" i="66" s="1"/>
  <c r="P119" i="66" s="1"/>
  <c r="Q119" i="66" s="1"/>
  <c r="R119" i="66" s="1"/>
  <c r="S119" i="66" s="1"/>
  <c r="T119" i="66" s="1"/>
  <c r="U119" i="66" s="1"/>
  <c r="V119" i="66" s="1"/>
  <c r="W119" i="66" s="1"/>
  <c r="X119" i="66" s="1"/>
  <c r="Y119" i="66" s="1"/>
  <c r="Z119" i="66" s="1"/>
  <c r="AA119" i="66" s="1"/>
  <c r="AB119" i="66" s="1"/>
  <c r="AC119" i="66" s="1"/>
  <c r="AD119" i="66" s="1"/>
  <c r="AB109" i="86"/>
  <c r="AG184" i="69" s="1"/>
  <c r="AH184" i="69" s="1"/>
  <c r="AD184" i="66"/>
  <c r="H79" i="86"/>
  <c r="J52" i="66"/>
  <c r="K52" i="66" s="1"/>
  <c r="L52" i="66" s="1"/>
  <c r="M52" i="66" s="1"/>
  <c r="N52" i="66" s="1"/>
  <c r="O52" i="66" s="1"/>
  <c r="P52" i="66" s="1"/>
  <c r="Q52" i="66" s="1"/>
  <c r="R52" i="66" s="1"/>
  <c r="S52" i="66" s="1"/>
  <c r="T52" i="66" s="1"/>
  <c r="U52" i="66" s="1"/>
  <c r="V52" i="66" s="1"/>
  <c r="W52" i="66" s="1"/>
  <c r="X52" i="66" s="1"/>
  <c r="Y52" i="66" s="1"/>
  <c r="AA96" i="86"/>
  <c r="AF138" i="69" s="1"/>
  <c r="AG138" i="69" s="1"/>
  <c r="AH138" i="69" s="1"/>
  <c r="AC138" i="66"/>
  <c r="AD138" i="66" s="1"/>
  <c r="AC251" i="66"/>
  <c r="AD251" i="66" s="1"/>
  <c r="I118" i="66"/>
  <c r="I73" i="66"/>
  <c r="V68" i="63" s="1"/>
  <c r="I163" i="66"/>
  <c r="AB122" i="86"/>
  <c r="AF229" i="69" s="1"/>
  <c r="AG229" i="69" s="1"/>
  <c r="AH229" i="69" s="1"/>
  <c r="AD229" i="66"/>
  <c r="AB84" i="86"/>
  <c r="AF94" i="69" s="1"/>
  <c r="AG94" i="69" s="1"/>
  <c r="AH94" i="69" s="1"/>
  <c r="AD94" i="66"/>
  <c r="AB129" i="86"/>
  <c r="AF252" i="69" s="1"/>
  <c r="AG252" i="69" s="1"/>
  <c r="AH252" i="69" s="1"/>
  <c r="AD252" i="66"/>
  <c r="L94" i="63"/>
  <c r="M94" i="63"/>
  <c r="M38" i="63"/>
  <c r="AG10" i="63"/>
  <c r="L38" i="63"/>
  <c r="K7" i="69"/>
  <c r="L7" i="69" s="1"/>
  <c r="M7" i="69" s="1"/>
  <c r="N7" i="69" s="1"/>
  <c r="O7" i="69" s="1"/>
  <c r="P7" i="69" s="1"/>
  <c r="Q7" i="69" s="1"/>
  <c r="R7" i="69" s="1"/>
  <c r="S7" i="69" s="1"/>
  <c r="T7" i="69" s="1"/>
  <c r="U7" i="69" s="1"/>
  <c r="V7" i="69" s="1"/>
  <c r="W7" i="69" s="1"/>
  <c r="X7" i="69" s="1"/>
  <c r="Y7" i="69" s="1"/>
  <c r="Z7" i="69" s="1"/>
  <c r="AA7" i="69" s="1"/>
  <c r="AB7" i="69" s="1"/>
  <c r="AC7" i="69" s="1"/>
  <c r="AD7" i="69" s="1"/>
  <c r="AE7" i="69" s="1"/>
  <c r="AF7" i="69" s="1"/>
  <c r="AG7" i="69" s="1"/>
  <c r="AH7" i="69" s="1"/>
  <c r="I10" i="78"/>
  <c r="AD49" i="66"/>
  <c r="AD27" i="66"/>
  <c r="Q29" i="66"/>
  <c r="R29" i="66"/>
  <c r="S29" i="66"/>
  <c r="T29" i="66"/>
  <c r="O29" i="66"/>
  <c r="U29" i="66"/>
  <c r="M29" i="66"/>
  <c r="N29" i="66"/>
  <c r="J29" i="66"/>
  <c r="V29" i="66"/>
  <c r="K29" i="66"/>
  <c r="W29" i="66"/>
  <c r="X29" i="66"/>
  <c r="P29" i="66"/>
  <c r="L29" i="66"/>
  <c r="O28" i="66"/>
  <c r="P28" i="66"/>
  <c r="K28" i="66"/>
  <c r="N28" i="66"/>
  <c r="Q28" i="66"/>
  <c r="R28" i="66"/>
  <c r="L28" i="66"/>
  <c r="S28" i="66"/>
  <c r="T28" i="66"/>
  <c r="W28" i="66"/>
  <c r="M28" i="66"/>
  <c r="I28" i="66"/>
  <c r="U28" i="66"/>
  <c r="V28" i="66"/>
  <c r="J28" i="66"/>
  <c r="AC26" i="66"/>
  <c r="AD26" i="66"/>
  <c r="U7" i="66"/>
  <c r="R7" i="66"/>
  <c r="J7" i="66"/>
  <c r="V7" i="66"/>
  <c r="Q7" i="66"/>
  <c r="K7" i="66"/>
  <c r="W7" i="66"/>
  <c r="L7" i="66"/>
  <c r="X7" i="66"/>
  <c r="M7" i="66"/>
  <c r="N7" i="66"/>
  <c r="S7" i="66"/>
  <c r="O7" i="66"/>
  <c r="T7" i="66"/>
  <c r="P7" i="66"/>
  <c r="AC48" i="66"/>
  <c r="AD48" i="66"/>
  <c r="M67" i="63"/>
  <c r="M95" i="63"/>
  <c r="M39" i="63"/>
  <c r="L67" i="63"/>
  <c r="L95" i="63"/>
  <c r="L39" i="63"/>
  <c r="G7" i="86"/>
  <c r="G76" i="86" s="1"/>
  <c r="K10" i="78"/>
  <c r="K9" i="78"/>
  <c r="K12" i="90" s="1"/>
  <c r="AG11" i="63"/>
  <c r="D100" i="105" s="1"/>
  <c r="J10" i="78"/>
  <c r="M10" i="73"/>
  <c r="M36" i="73"/>
  <c r="L35" i="78" s="1"/>
  <c r="L13" i="90" s="1"/>
  <c r="M62" i="73"/>
  <c r="L61" i="78" s="1"/>
  <c r="M13" i="90" s="1"/>
  <c r="L10" i="78"/>
  <c r="G122" i="86"/>
  <c r="K208" i="69" s="1"/>
  <c r="L208" i="69" s="1"/>
  <c r="M208" i="69" s="1"/>
  <c r="N208" i="69" s="1"/>
  <c r="O208" i="69" s="1"/>
  <c r="P208" i="69" s="1"/>
  <c r="Q208" i="69" s="1"/>
  <c r="R208" i="69" s="1"/>
  <c r="S208" i="69" s="1"/>
  <c r="T208" i="69" s="1"/>
  <c r="U208" i="69" s="1"/>
  <c r="V208" i="69" s="1"/>
  <c r="W208" i="69" s="1"/>
  <c r="X208" i="69" s="1"/>
  <c r="Y208" i="69" s="1"/>
  <c r="Z208" i="69" s="1"/>
  <c r="AA208" i="69" s="1"/>
  <c r="AB208" i="69" s="1"/>
  <c r="AC208" i="69" s="1"/>
  <c r="AD208" i="69" s="1"/>
  <c r="AE208" i="69" s="1"/>
  <c r="AF208" i="69" s="1"/>
  <c r="AG208" i="69" s="1"/>
  <c r="AH208" i="69" s="1"/>
  <c r="G77" i="86"/>
  <c r="J28" i="69" s="1"/>
  <c r="K28" i="69" s="1"/>
  <c r="L28" i="69" s="1"/>
  <c r="M28" i="69" s="1"/>
  <c r="N28" i="69" s="1"/>
  <c r="O28" i="69" s="1"/>
  <c r="P28" i="69" s="1"/>
  <c r="Q28" i="69" s="1"/>
  <c r="R28" i="69" s="1"/>
  <c r="S28" i="69" s="1"/>
  <c r="T28" i="69" s="1"/>
  <c r="U28" i="69" s="1"/>
  <c r="V28" i="69" s="1"/>
  <c r="W28" i="69" s="1"/>
  <c r="X28" i="69" s="1"/>
  <c r="Y28" i="69" s="1"/>
  <c r="Z28" i="69" s="1"/>
  <c r="AA28" i="69" s="1"/>
  <c r="AB28" i="69" s="1"/>
  <c r="AC28" i="69" s="1"/>
  <c r="AD28" i="69" s="1"/>
  <c r="AE28" i="69" s="1"/>
  <c r="AF28" i="69" s="1"/>
  <c r="AG28" i="69" s="1"/>
  <c r="AH28" i="69" s="1"/>
  <c r="G79" i="86"/>
  <c r="K51" i="69" s="1"/>
  <c r="L51" i="69" s="1"/>
  <c r="M51" i="69" s="1"/>
  <c r="N51" i="69" s="1"/>
  <c r="O51" i="69" s="1"/>
  <c r="P51" i="69" s="1"/>
  <c r="Q51" i="69" s="1"/>
  <c r="R51" i="69" s="1"/>
  <c r="S51" i="69" s="1"/>
  <c r="T51" i="69" s="1"/>
  <c r="U51" i="69" s="1"/>
  <c r="V51" i="69" s="1"/>
  <c r="W51" i="69" s="1"/>
  <c r="X51" i="69" s="1"/>
  <c r="Y51" i="69" s="1"/>
  <c r="Z51" i="69" s="1"/>
  <c r="AA51" i="69" s="1"/>
  <c r="AB51" i="69" s="1"/>
  <c r="AC51" i="69" s="1"/>
  <c r="AD51" i="69" s="1"/>
  <c r="AE51" i="69" s="1"/>
  <c r="AF51" i="69" s="1"/>
  <c r="AG51" i="69" s="1"/>
  <c r="AH51" i="69" s="1"/>
  <c r="H77" i="86"/>
  <c r="K29" i="69" s="1"/>
  <c r="L29" i="69" s="1"/>
  <c r="M29" i="69" s="1"/>
  <c r="N29" i="69" s="1"/>
  <c r="O29" i="69" s="1"/>
  <c r="P29" i="69" s="1"/>
  <c r="Q29" i="69" s="1"/>
  <c r="R29" i="69" s="1"/>
  <c r="S29" i="69" s="1"/>
  <c r="T29" i="69" s="1"/>
  <c r="U29" i="69" s="1"/>
  <c r="V29" i="69" s="1"/>
  <c r="W29" i="69" s="1"/>
  <c r="X29" i="69" s="1"/>
  <c r="Y29" i="69" s="1"/>
  <c r="Z29" i="69" s="1"/>
  <c r="AA29" i="69" s="1"/>
  <c r="AB29" i="69" s="1"/>
  <c r="AC29" i="69" s="1"/>
  <c r="AD29" i="69" s="1"/>
  <c r="AE29" i="69" s="1"/>
  <c r="AF29" i="69" s="1"/>
  <c r="AG29" i="69" s="1"/>
  <c r="AH29" i="69" s="1"/>
  <c r="H109" i="86"/>
  <c r="M164" i="69" s="1"/>
  <c r="N164" i="69" s="1"/>
  <c r="O164" i="69" s="1"/>
  <c r="P164" i="69" s="1"/>
  <c r="Q164" i="69" s="1"/>
  <c r="R164" i="69" s="1"/>
  <c r="S164" i="69" s="1"/>
  <c r="T164" i="69" s="1"/>
  <c r="U164" i="69" s="1"/>
  <c r="V164" i="69" s="1"/>
  <c r="W164" i="69" s="1"/>
  <c r="X164" i="69" s="1"/>
  <c r="Y164" i="69" s="1"/>
  <c r="Z164" i="69" s="1"/>
  <c r="AA164" i="69" s="1"/>
  <c r="AB164" i="69" s="1"/>
  <c r="AC164" i="69" s="1"/>
  <c r="AD164" i="69" s="1"/>
  <c r="AE164" i="69" s="1"/>
  <c r="AF164" i="69" s="1"/>
  <c r="AG164" i="69" s="1"/>
  <c r="AH164" i="69" s="1"/>
  <c r="G84" i="86"/>
  <c r="H134" i="86"/>
  <c r="L254" i="69" s="1"/>
  <c r="M254" i="69" s="1"/>
  <c r="N254" i="69" s="1"/>
  <c r="O254" i="69" s="1"/>
  <c r="P254" i="69" s="1"/>
  <c r="Q254" i="69" s="1"/>
  <c r="R254" i="69" s="1"/>
  <c r="S254" i="69" s="1"/>
  <c r="T254" i="69" s="1"/>
  <c r="U254" i="69" s="1"/>
  <c r="V254" i="69" s="1"/>
  <c r="W254" i="69" s="1"/>
  <c r="X254" i="69" s="1"/>
  <c r="Y254" i="69" s="1"/>
  <c r="Z254" i="69" s="1"/>
  <c r="AA254" i="69" s="1"/>
  <c r="AB254" i="69" s="1"/>
  <c r="AC254" i="69" s="1"/>
  <c r="AD254" i="69" s="1"/>
  <c r="AE254" i="69" s="1"/>
  <c r="AF254" i="69" s="1"/>
  <c r="AG254" i="69" s="1"/>
  <c r="AH254" i="69" s="1"/>
  <c r="H96" i="86"/>
  <c r="M119" i="69" s="1"/>
  <c r="N119" i="69" s="1"/>
  <c r="O119" i="69" s="1"/>
  <c r="P119" i="69" s="1"/>
  <c r="Q119" i="69" s="1"/>
  <c r="R119" i="69" s="1"/>
  <c r="S119" i="69" s="1"/>
  <c r="T119" i="69" s="1"/>
  <c r="U119" i="69" s="1"/>
  <c r="V119" i="69" s="1"/>
  <c r="W119" i="69" s="1"/>
  <c r="X119" i="69" s="1"/>
  <c r="Y119" i="69" s="1"/>
  <c r="Z119" i="69" s="1"/>
  <c r="AA119" i="69" s="1"/>
  <c r="AB119" i="69" s="1"/>
  <c r="AC119" i="69" s="1"/>
  <c r="AD119" i="69" s="1"/>
  <c r="AE119" i="69" s="1"/>
  <c r="AF119" i="69" s="1"/>
  <c r="AG119" i="69" s="1"/>
  <c r="AH119" i="69" s="1"/>
  <c r="G89" i="86"/>
  <c r="L96" i="69" s="1"/>
  <c r="M96" i="69" s="1"/>
  <c r="N96" i="69" s="1"/>
  <c r="O96" i="69" s="1"/>
  <c r="P96" i="69" s="1"/>
  <c r="Q96" i="69" s="1"/>
  <c r="R96" i="69" s="1"/>
  <c r="S96" i="69" s="1"/>
  <c r="T96" i="69" s="1"/>
  <c r="U96" i="69" s="1"/>
  <c r="V96" i="69" s="1"/>
  <c r="W96" i="69" s="1"/>
  <c r="X96" i="69" s="1"/>
  <c r="Y96" i="69" s="1"/>
  <c r="Z96" i="69" s="1"/>
  <c r="AA96" i="69" s="1"/>
  <c r="AB96" i="69" s="1"/>
  <c r="AC96" i="69" s="1"/>
  <c r="AD96" i="69" s="1"/>
  <c r="AE96" i="69" s="1"/>
  <c r="AF96" i="69" s="1"/>
  <c r="AG96" i="69" s="1"/>
  <c r="AH96" i="69" s="1"/>
  <c r="G109" i="86"/>
  <c r="L163" i="69" s="1"/>
  <c r="M163" i="69" s="1"/>
  <c r="N163" i="69" s="1"/>
  <c r="O163" i="69" s="1"/>
  <c r="P163" i="69" s="1"/>
  <c r="Q163" i="69" s="1"/>
  <c r="R163" i="69" s="1"/>
  <c r="S163" i="69" s="1"/>
  <c r="T163" i="69" s="1"/>
  <c r="U163" i="69" s="1"/>
  <c r="V163" i="69" s="1"/>
  <c r="W163" i="69" s="1"/>
  <c r="X163" i="69" s="1"/>
  <c r="Y163" i="69" s="1"/>
  <c r="Z163" i="69" s="1"/>
  <c r="AA163" i="69" s="1"/>
  <c r="AB163" i="69" s="1"/>
  <c r="AC163" i="69" s="1"/>
  <c r="AD163" i="69" s="1"/>
  <c r="AE163" i="69" s="1"/>
  <c r="AF163" i="69" s="1"/>
  <c r="AG163" i="69" s="1"/>
  <c r="AH163" i="69" s="1"/>
  <c r="G96" i="86"/>
  <c r="L118" i="69" s="1"/>
  <c r="M118" i="69" s="1"/>
  <c r="N118" i="69" s="1"/>
  <c r="O118" i="69" s="1"/>
  <c r="P118" i="69" s="1"/>
  <c r="Q118" i="69" s="1"/>
  <c r="R118" i="69" s="1"/>
  <c r="S118" i="69" s="1"/>
  <c r="T118" i="69" s="1"/>
  <c r="U118" i="69" s="1"/>
  <c r="V118" i="69" s="1"/>
  <c r="W118" i="69" s="1"/>
  <c r="X118" i="69" s="1"/>
  <c r="Y118" i="69" s="1"/>
  <c r="Z118" i="69" s="1"/>
  <c r="AA118" i="69" s="1"/>
  <c r="AB118" i="69" s="1"/>
  <c r="AC118" i="69" s="1"/>
  <c r="AD118" i="69" s="1"/>
  <c r="AE118" i="69" s="1"/>
  <c r="AF118" i="69" s="1"/>
  <c r="AG118" i="69" s="1"/>
  <c r="AH118" i="69" s="1"/>
  <c r="AA122" i="86"/>
  <c r="AE228" i="69" s="1"/>
  <c r="AF228" i="69" s="1"/>
  <c r="AG228" i="69" s="1"/>
  <c r="AH228" i="69" s="1"/>
  <c r="G134" i="86"/>
  <c r="K253" i="69" s="1"/>
  <c r="L253" i="69" s="1"/>
  <c r="M253" i="69" s="1"/>
  <c r="N253" i="69" s="1"/>
  <c r="O253" i="69" s="1"/>
  <c r="P253" i="69" s="1"/>
  <c r="Q253" i="69" s="1"/>
  <c r="R253" i="69" s="1"/>
  <c r="S253" i="69" s="1"/>
  <c r="T253" i="69" s="1"/>
  <c r="U253" i="69" s="1"/>
  <c r="V253" i="69" s="1"/>
  <c r="W253" i="69" s="1"/>
  <c r="X253" i="69" s="1"/>
  <c r="Y253" i="69" s="1"/>
  <c r="Z253" i="69" s="1"/>
  <c r="AA253" i="69" s="1"/>
  <c r="AB253" i="69" s="1"/>
  <c r="AC253" i="69" s="1"/>
  <c r="AD253" i="69" s="1"/>
  <c r="AE253" i="69" s="1"/>
  <c r="AF253" i="69" s="1"/>
  <c r="AG253" i="69" s="1"/>
  <c r="AH253" i="69" s="1"/>
  <c r="H103" i="86"/>
  <c r="M142" i="69" s="1"/>
  <c r="N142" i="69" s="1"/>
  <c r="O142" i="69" s="1"/>
  <c r="P142" i="69" s="1"/>
  <c r="Q142" i="69" s="1"/>
  <c r="R142" i="69" s="1"/>
  <c r="S142" i="69" s="1"/>
  <c r="T142" i="69" s="1"/>
  <c r="U142" i="69" s="1"/>
  <c r="V142" i="69" s="1"/>
  <c r="W142" i="69" s="1"/>
  <c r="X142" i="69" s="1"/>
  <c r="Y142" i="69" s="1"/>
  <c r="Z142" i="69" s="1"/>
  <c r="AA142" i="69" s="1"/>
  <c r="AB142" i="69" s="1"/>
  <c r="AC142" i="69" s="1"/>
  <c r="AD142" i="69" s="1"/>
  <c r="AE142" i="69" s="1"/>
  <c r="AF142" i="69" s="1"/>
  <c r="AG142" i="69" s="1"/>
  <c r="AH142" i="69" s="1"/>
  <c r="H84" i="86"/>
  <c r="L74" i="69" s="1"/>
  <c r="M74" i="69" s="1"/>
  <c r="N74" i="69" s="1"/>
  <c r="O74" i="69" s="1"/>
  <c r="P74" i="69" s="1"/>
  <c r="Q74" i="69" s="1"/>
  <c r="R74" i="69" s="1"/>
  <c r="S74" i="69" s="1"/>
  <c r="T74" i="69" s="1"/>
  <c r="U74" i="69" s="1"/>
  <c r="V74" i="69" s="1"/>
  <c r="W74" i="69" s="1"/>
  <c r="X74" i="69" s="1"/>
  <c r="Y74" i="69" s="1"/>
  <c r="Z74" i="69" s="1"/>
  <c r="AA74" i="69" s="1"/>
  <c r="AB74" i="69" s="1"/>
  <c r="AC74" i="69" s="1"/>
  <c r="AD74" i="69" s="1"/>
  <c r="AE74" i="69" s="1"/>
  <c r="AF74" i="69" s="1"/>
  <c r="AG74" i="69" s="1"/>
  <c r="AH74" i="69" s="1"/>
  <c r="AA84" i="86"/>
  <c r="AE93" i="69" s="1"/>
  <c r="AF93" i="69" s="1"/>
  <c r="AG93" i="69" s="1"/>
  <c r="AH93" i="69" s="1"/>
  <c r="AA134" i="86"/>
  <c r="AE273" i="69" s="1"/>
  <c r="AF273" i="69" s="1"/>
  <c r="AG273" i="69" s="1"/>
  <c r="AH273" i="69" s="1"/>
  <c r="H122" i="86"/>
  <c r="L209" i="69" s="1"/>
  <c r="M209" i="69" s="1"/>
  <c r="N209" i="69" s="1"/>
  <c r="O209" i="69" s="1"/>
  <c r="P209" i="69" s="1"/>
  <c r="Q209" i="69" s="1"/>
  <c r="R209" i="69" s="1"/>
  <c r="S209" i="69" s="1"/>
  <c r="T209" i="69" s="1"/>
  <c r="U209" i="69" s="1"/>
  <c r="V209" i="69" s="1"/>
  <c r="W209" i="69" s="1"/>
  <c r="X209" i="69" s="1"/>
  <c r="Y209" i="69" s="1"/>
  <c r="Z209" i="69" s="1"/>
  <c r="AA209" i="69" s="1"/>
  <c r="AB209" i="69" s="1"/>
  <c r="AC209" i="69" s="1"/>
  <c r="AD209" i="69" s="1"/>
  <c r="AE209" i="69" s="1"/>
  <c r="AF209" i="69" s="1"/>
  <c r="AG209" i="69" s="1"/>
  <c r="AH209" i="69" s="1"/>
  <c r="G132" i="86"/>
  <c r="AB140" i="56"/>
  <c r="AA140" i="56"/>
  <c r="I42" i="103" s="1" a="1"/>
  <c r="I42" i="103" s="1"/>
  <c r="G86" i="86"/>
  <c r="H81" i="86"/>
  <c r="G115" i="86"/>
  <c r="K186" i="69" s="1"/>
  <c r="L186" i="69" s="1"/>
  <c r="M186" i="69" s="1"/>
  <c r="N186" i="69" s="1"/>
  <c r="O186" i="69" s="1"/>
  <c r="P186" i="69" s="1"/>
  <c r="Q186" i="69" s="1"/>
  <c r="R186" i="69" s="1"/>
  <c r="S186" i="69" s="1"/>
  <c r="T186" i="69" s="1"/>
  <c r="U186" i="69" s="1"/>
  <c r="V186" i="69" s="1"/>
  <c r="W186" i="69" s="1"/>
  <c r="X186" i="69" s="1"/>
  <c r="Y186" i="69" s="1"/>
  <c r="Z186" i="69" s="1"/>
  <c r="AA186" i="69" s="1"/>
  <c r="AB186" i="69" s="1"/>
  <c r="AC186" i="69" s="1"/>
  <c r="AD186" i="69" s="1"/>
  <c r="AE186" i="69" s="1"/>
  <c r="AF186" i="69" s="1"/>
  <c r="AG186" i="69" s="1"/>
  <c r="AH186" i="69" s="1"/>
  <c r="H140" i="56"/>
  <c r="I23" i="103" s="1" a="1"/>
  <c r="I23" i="103" s="1"/>
  <c r="G103" i="86"/>
  <c r="L141" i="69" s="1"/>
  <c r="M141" i="69" s="1"/>
  <c r="N141" i="69" s="1"/>
  <c r="O141" i="69" s="1"/>
  <c r="P141" i="69" s="1"/>
  <c r="Q141" i="69" s="1"/>
  <c r="R141" i="69" s="1"/>
  <c r="S141" i="69" s="1"/>
  <c r="T141" i="69" s="1"/>
  <c r="U141" i="69" s="1"/>
  <c r="V141" i="69" s="1"/>
  <c r="W141" i="69" s="1"/>
  <c r="X141" i="69" s="1"/>
  <c r="Y141" i="69" s="1"/>
  <c r="Z141" i="69" s="1"/>
  <c r="AA141" i="69" s="1"/>
  <c r="AB141" i="69" s="1"/>
  <c r="AC141" i="69" s="1"/>
  <c r="AD141" i="69" s="1"/>
  <c r="AE141" i="69" s="1"/>
  <c r="AF141" i="69" s="1"/>
  <c r="AG141" i="69" s="1"/>
  <c r="AH141" i="69" s="1"/>
  <c r="AB49" i="86"/>
  <c r="AB118" i="86" s="1"/>
  <c r="G140" i="84"/>
  <c r="G6" i="86"/>
  <c r="H129" i="86"/>
  <c r="L232" i="69" s="1"/>
  <c r="M232" i="69" s="1"/>
  <c r="N232" i="69" s="1"/>
  <c r="O232" i="69" s="1"/>
  <c r="P232" i="69" s="1"/>
  <c r="Q232" i="69" s="1"/>
  <c r="R232" i="69" s="1"/>
  <c r="S232" i="69" s="1"/>
  <c r="T232" i="69" s="1"/>
  <c r="U232" i="69" s="1"/>
  <c r="V232" i="69" s="1"/>
  <c r="W232" i="69" s="1"/>
  <c r="X232" i="69" s="1"/>
  <c r="Y232" i="69" s="1"/>
  <c r="Z232" i="69" s="1"/>
  <c r="AA232" i="69" s="1"/>
  <c r="AB232" i="69" s="1"/>
  <c r="AC232" i="69" s="1"/>
  <c r="AD232" i="69" s="1"/>
  <c r="AE232" i="69" s="1"/>
  <c r="AF232" i="69" s="1"/>
  <c r="AG232" i="69" s="1"/>
  <c r="AH232" i="69" s="1"/>
  <c r="H115" i="86"/>
  <c r="L187" i="69" s="1"/>
  <c r="M187" i="69" s="1"/>
  <c r="N187" i="69" s="1"/>
  <c r="O187" i="69" s="1"/>
  <c r="P187" i="69" s="1"/>
  <c r="Q187" i="69" s="1"/>
  <c r="R187" i="69" s="1"/>
  <c r="S187" i="69" s="1"/>
  <c r="T187" i="69" s="1"/>
  <c r="U187" i="69" s="1"/>
  <c r="V187" i="69" s="1"/>
  <c r="W187" i="69" s="1"/>
  <c r="X187" i="69" s="1"/>
  <c r="Y187" i="69" s="1"/>
  <c r="Z187" i="69" s="1"/>
  <c r="AA187" i="69" s="1"/>
  <c r="AB187" i="69" s="1"/>
  <c r="AC187" i="69" s="1"/>
  <c r="AD187" i="69" s="1"/>
  <c r="AE187" i="69" s="1"/>
  <c r="AF187" i="69" s="1"/>
  <c r="AG187" i="69" s="1"/>
  <c r="AH187" i="69" s="1"/>
  <c r="H89" i="86"/>
  <c r="M97" i="69" s="1"/>
  <c r="N97" i="69" s="1"/>
  <c r="O97" i="69" s="1"/>
  <c r="P97" i="69" s="1"/>
  <c r="Q97" i="69" s="1"/>
  <c r="R97" i="69" s="1"/>
  <c r="S97" i="69" s="1"/>
  <c r="T97" i="69" s="1"/>
  <c r="U97" i="69" s="1"/>
  <c r="V97" i="69" s="1"/>
  <c r="W97" i="69" s="1"/>
  <c r="X97" i="69" s="1"/>
  <c r="Y97" i="69" s="1"/>
  <c r="Z97" i="69" s="1"/>
  <c r="AA97" i="69" s="1"/>
  <c r="AB97" i="69" s="1"/>
  <c r="AC97" i="69" s="1"/>
  <c r="AD97" i="69" s="1"/>
  <c r="AE97" i="69" s="1"/>
  <c r="AF97" i="69" s="1"/>
  <c r="AG97" i="69" s="1"/>
  <c r="AH97" i="69" s="1"/>
  <c r="AA129" i="86"/>
  <c r="AE251" i="69" s="1"/>
  <c r="AF251" i="69" s="1"/>
  <c r="AG251" i="69" s="1"/>
  <c r="AH251" i="69" s="1"/>
  <c r="AA115" i="86"/>
  <c r="AE206" i="69" s="1"/>
  <c r="AF206" i="69" s="1"/>
  <c r="AG206" i="69" s="1"/>
  <c r="AH206" i="69" s="1"/>
  <c r="H71" i="86"/>
  <c r="AA71" i="86"/>
  <c r="N4" i="73"/>
  <c r="H13" i="73"/>
  <c r="M13" i="73" s="1"/>
  <c r="H39" i="73"/>
  <c r="M39" i="73" s="1"/>
  <c r="L38" i="78" s="1"/>
  <c r="H65" i="73"/>
  <c r="M65" i="73" s="1"/>
  <c r="L64" i="78" s="1"/>
  <c r="G140" i="56"/>
  <c r="I22" i="103" s="1" a="1"/>
  <c r="I22" i="103" s="1"/>
  <c r="J12" i="73" l="1"/>
  <c r="K12" i="73"/>
  <c r="L12" i="73"/>
  <c r="J65" i="73"/>
  <c r="I64" i="78" s="1"/>
  <c r="K65" i="73"/>
  <c r="J64" i="78" s="1"/>
  <c r="L65" i="73"/>
  <c r="K64" i="78" s="1"/>
  <c r="J39" i="73"/>
  <c r="I38" i="78" s="1"/>
  <c r="K39" i="73"/>
  <c r="J38" i="78" s="1"/>
  <c r="L39" i="73"/>
  <c r="K38" i="78" s="1"/>
  <c r="J13" i="73"/>
  <c r="K13" i="73"/>
  <c r="L13" i="73"/>
  <c r="N11" i="73"/>
  <c r="N65" i="73"/>
  <c r="M64" i="78" s="1"/>
  <c r="N13" i="73"/>
  <c r="N64" i="73"/>
  <c r="M63" i="78" s="1"/>
  <c r="N63" i="73"/>
  <c r="M62" i="78" s="1"/>
  <c r="N39" i="73"/>
  <c r="M38" i="78" s="1"/>
  <c r="N12" i="73"/>
  <c r="N37" i="73"/>
  <c r="M36" i="78" s="1"/>
  <c r="N38" i="73"/>
  <c r="M37" i="78" s="1"/>
  <c r="E68" i="105"/>
  <c r="D68" i="105"/>
  <c r="F68" i="105"/>
  <c r="K138" i="102"/>
  <c r="K84" i="102" s="1"/>
  <c r="K164" i="102" s="1"/>
  <c r="U8" i="65"/>
  <c r="AE38" i="90"/>
  <c r="U35" i="65" s="1"/>
  <c r="U7" i="65" s="1"/>
  <c r="AE12" i="90"/>
  <c r="K68" i="90"/>
  <c r="AE68" i="90" s="1"/>
  <c r="U65" i="65" s="1"/>
  <c r="K96" i="90"/>
  <c r="AE96" i="90" s="1"/>
  <c r="U93" i="65" s="1"/>
  <c r="K40" i="90"/>
  <c r="AE40" i="90" s="1"/>
  <c r="U37" i="65" s="1"/>
  <c r="AK12" i="90"/>
  <c r="E217" i="105" s="1"/>
  <c r="AT10" i="90"/>
  <c r="M69" i="90"/>
  <c r="M97" i="90"/>
  <c r="M41" i="90"/>
  <c r="L69" i="90"/>
  <c r="L97" i="90"/>
  <c r="L41" i="90"/>
  <c r="AT11" i="90"/>
  <c r="J186" i="66"/>
  <c r="Y41" i="63" s="1"/>
  <c r="J96" i="66"/>
  <c r="K96" i="66" s="1"/>
  <c r="L96" i="66" s="1"/>
  <c r="K231" i="69"/>
  <c r="L231" i="69" s="1"/>
  <c r="M231" i="69" s="1"/>
  <c r="N231" i="69" s="1"/>
  <c r="O231" i="69" s="1"/>
  <c r="P231" i="69" s="1"/>
  <c r="Q231" i="69" s="1"/>
  <c r="R231" i="69" s="1"/>
  <c r="S231" i="69" s="1"/>
  <c r="T231" i="69" s="1"/>
  <c r="U231" i="69" s="1"/>
  <c r="V231" i="69" s="1"/>
  <c r="W231" i="69" s="1"/>
  <c r="X231" i="69" s="1"/>
  <c r="Y231" i="69" s="1"/>
  <c r="Z231" i="69" s="1"/>
  <c r="AA231" i="69" s="1"/>
  <c r="AB231" i="69" s="1"/>
  <c r="AC231" i="69" s="1"/>
  <c r="AD231" i="69" s="1"/>
  <c r="AE231" i="69" s="1"/>
  <c r="AF231" i="69" s="1"/>
  <c r="AG231" i="69" s="1"/>
  <c r="AH231" i="69" s="1"/>
  <c r="J208" i="66"/>
  <c r="Y69" i="63" s="1"/>
  <c r="J51" i="66"/>
  <c r="V41" i="63" s="1"/>
  <c r="L52" i="69"/>
  <c r="M52" i="69" s="1"/>
  <c r="N52" i="69" s="1"/>
  <c r="O52" i="69" s="1"/>
  <c r="P52" i="69" s="1"/>
  <c r="Q52" i="69" s="1"/>
  <c r="R52" i="69" s="1"/>
  <c r="S52" i="69" s="1"/>
  <c r="T52" i="69" s="1"/>
  <c r="U52" i="69" s="1"/>
  <c r="V52" i="69" s="1"/>
  <c r="W52" i="69" s="1"/>
  <c r="X52" i="69" s="1"/>
  <c r="Y52" i="69" s="1"/>
  <c r="Z52" i="69" s="1"/>
  <c r="AA52" i="69" s="1"/>
  <c r="AB52" i="69" s="1"/>
  <c r="AC52" i="69" s="1"/>
  <c r="AD52" i="69" s="1"/>
  <c r="AE52" i="69" s="1"/>
  <c r="AF52" i="69" s="1"/>
  <c r="AG52" i="69" s="1"/>
  <c r="AH52" i="69" s="1"/>
  <c r="AF207" i="69"/>
  <c r="AG207" i="69" s="1"/>
  <c r="AH207" i="69" s="1"/>
  <c r="J253" i="66"/>
  <c r="Z69" i="63" s="1"/>
  <c r="J73" i="66"/>
  <c r="V69" i="63" s="1"/>
  <c r="V12" i="63"/>
  <c r="Y12" i="63"/>
  <c r="J163" i="66"/>
  <c r="X68" i="63"/>
  <c r="AD207" i="66"/>
  <c r="AE158" i="102" s="1"/>
  <c r="AE104" i="102" s="1"/>
  <c r="J141" i="66"/>
  <c r="X40" i="63"/>
  <c r="J118" i="66"/>
  <c r="W68" i="63"/>
  <c r="W12" i="63" s="1"/>
  <c r="J231" i="66"/>
  <c r="K231" i="66" s="1"/>
  <c r="Z40" i="63"/>
  <c r="Z12" i="63" s="1"/>
  <c r="K94" i="63"/>
  <c r="AR10" i="63"/>
  <c r="AF10" i="63"/>
  <c r="AJ10" i="63"/>
  <c r="K38" i="63"/>
  <c r="K66" i="63"/>
  <c r="K73" i="69"/>
  <c r="L73" i="69" s="1"/>
  <c r="M73" i="69" s="1"/>
  <c r="N73" i="69" s="1"/>
  <c r="O73" i="69" s="1"/>
  <c r="P73" i="69" s="1"/>
  <c r="Q73" i="69" s="1"/>
  <c r="R73" i="69" s="1"/>
  <c r="S73" i="69" s="1"/>
  <c r="T73" i="69" s="1"/>
  <c r="U73" i="69" s="1"/>
  <c r="V73" i="69" s="1"/>
  <c r="W73" i="69" s="1"/>
  <c r="X73" i="69" s="1"/>
  <c r="Y73" i="69" s="1"/>
  <c r="Z73" i="69" s="1"/>
  <c r="AA73" i="69" s="1"/>
  <c r="AB73" i="69" s="1"/>
  <c r="AC73" i="69" s="1"/>
  <c r="AD73" i="69" s="1"/>
  <c r="AE73" i="69" s="1"/>
  <c r="AF73" i="69" s="1"/>
  <c r="AG73" i="69" s="1"/>
  <c r="AH73" i="69" s="1"/>
  <c r="U68" i="63"/>
  <c r="L6" i="66"/>
  <c r="M6" i="66"/>
  <c r="O6" i="66"/>
  <c r="U6" i="66"/>
  <c r="N6" i="66"/>
  <c r="V6" i="66"/>
  <c r="Q6" i="66"/>
  <c r="W6" i="66"/>
  <c r="P6" i="66"/>
  <c r="T6" i="66"/>
  <c r="I6" i="66"/>
  <c r="J137" i="102" s="1"/>
  <c r="J83" i="102" s="1"/>
  <c r="J6" i="66"/>
  <c r="R6" i="66"/>
  <c r="K6" i="66"/>
  <c r="S6" i="66"/>
  <c r="AD157" i="102"/>
  <c r="AD103" i="102" s="1"/>
  <c r="L68" i="63"/>
  <c r="L96" i="63"/>
  <c r="L40" i="63"/>
  <c r="M96" i="63"/>
  <c r="M40" i="63"/>
  <c r="M68" i="63"/>
  <c r="L138" i="102"/>
  <c r="L84" i="102" s="1"/>
  <c r="M138" i="102"/>
  <c r="M84" i="102" s="1"/>
  <c r="AA97" i="66"/>
  <c r="AA138" i="102"/>
  <c r="AA84" i="102" s="1"/>
  <c r="AE157" i="102"/>
  <c r="AE103" i="102" s="1"/>
  <c r="L9" i="78"/>
  <c r="K13" i="90" s="1"/>
  <c r="L11" i="78"/>
  <c r="J11" i="78"/>
  <c r="K11" i="78"/>
  <c r="AG12" i="63"/>
  <c r="D101" i="105" s="1"/>
  <c r="I11" i="78"/>
  <c r="N36" i="73"/>
  <c r="M35" i="78" s="1"/>
  <c r="L14" i="90" s="1"/>
  <c r="N10" i="73"/>
  <c r="N62" i="73"/>
  <c r="M61" i="78" s="1"/>
  <c r="M14" i="90" s="1"/>
  <c r="U69" i="63"/>
  <c r="AB71" i="86"/>
  <c r="G75" i="86"/>
  <c r="J6" i="69" s="1"/>
  <c r="K6" i="69" s="1"/>
  <c r="L6" i="69" s="1"/>
  <c r="M6" i="69" s="1"/>
  <c r="N6" i="69" s="1"/>
  <c r="O6" i="69" s="1"/>
  <c r="P6" i="69" s="1"/>
  <c r="Q6" i="69" s="1"/>
  <c r="R6" i="69" s="1"/>
  <c r="S6" i="69" s="1"/>
  <c r="T6" i="69" s="1"/>
  <c r="U6" i="69" s="1"/>
  <c r="V6" i="69" s="1"/>
  <c r="W6" i="69" s="1"/>
  <c r="X6" i="69" s="1"/>
  <c r="Y6" i="69" s="1"/>
  <c r="Z6" i="69" s="1"/>
  <c r="AA6" i="69" s="1"/>
  <c r="AB6" i="69" s="1"/>
  <c r="AC6" i="69" s="1"/>
  <c r="AD6" i="69" s="1"/>
  <c r="AE6" i="69" s="1"/>
  <c r="AF6" i="69" s="1"/>
  <c r="AG6" i="69" s="1"/>
  <c r="AH6" i="69" s="1"/>
  <c r="G71" i="86"/>
  <c r="H140" i="86"/>
  <c r="H14" i="73"/>
  <c r="N14" i="73" s="1"/>
  <c r="O4" i="73"/>
  <c r="H66" i="73"/>
  <c r="N66" i="73" s="1"/>
  <c r="M65" i="78" s="1"/>
  <c r="H40" i="73"/>
  <c r="J40" i="73" l="1"/>
  <c r="I39" i="78" s="1"/>
  <c r="K40" i="73"/>
  <c r="J39" i="78" s="1"/>
  <c r="L40" i="73"/>
  <c r="K39" i="78" s="1"/>
  <c r="M40" i="73"/>
  <c r="L39" i="78" s="1"/>
  <c r="J66" i="73"/>
  <c r="I65" i="78" s="1"/>
  <c r="K66" i="73"/>
  <c r="J65" i="78" s="1"/>
  <c r="L66" i="73"/>
  <c r="K65" i="78" s="1"/>
  <c r="M66" i="73"/>
  <c r="L65" i="78" s="1"/>
  <c r="N40" i="73"/>
  <c r="M39" i="78" s="1"/>
  <c r="O65" i="73"/>
  <c r="N64" i="78" s="1"/>
  <c r="O39" i="73"/>
  <c r="N38" i="78" s="1"/>
  <c r="O40" i="73"/>
  <c r="N39" i="78" s="1"/>
  <c r="O12" i="73"/>
  <c r="O13" i="73"/>
  <c r="O38" i="73"/>
  <c r="N37" i="78" s="1"/>
  <c r="O66" i="73"/>
  <c r="N65" i="78" s="1"/>
  <c r="O64" i="73"/>
  <c r="N63" i="78" s="1"/>
  <c r="O37" i="73"/>
  <c r="N36" i="78" s="1"/>
  <c r="O14" i="73"/>
  <c r="O11" i="73"/>
  <c r="O63" i="73"/>
  <c r="N62" i="78" s="1"/>
  <c r="J14" i="73"/>
  <c r="K14" i="73"/>
  <c r="L14" i="73"/>
  <c r="M14" i="73"/>
  <c r="D69" i="105"/>
  <c r="F69" i="105"/>
  <c r="E69" i="105"/>
  <c r="K137" i="102"/>
  <c r="K83" i="102" s="1"/>
  <c r="K163" i="102" s="1"/>
  <c r="K51" i="66"/>
  <c r="L51" i="66" s="1"/>
  <c r="U9" i="65"/>
  <c r="L42" i="90"/>
  <c r="L70" i="90"/>
  <c r="L98" i="90"/>
  <c r="M98" i="90"/>
  <c r="M70" i="90"/>
  <c r="M42" i="90"/>
  <c r="K69" i="90"/>
  <c r="AE69" i="90" s="1"/>
  <c r="U66" i="65" s="1"/>
  <c r="K97" i="90"/>
  <c r="AE97" i="90" s="1"/>
  <c r="U94" i="65" s="1"/>
  <c r="AK13" i="90"/>
  <c r="E218" i="105" s="1"/>
  <c r="K41" i="90"/>
  <c r="AT12" i="90"/>
  <c r="K186" i="66"/>
  <c r="L186" i="66" s="1"/>
  <c r="K208" i="66"/>
  <c r="L208" i="66" s="1"/>
  <c r="W41" i="63"/>
  <c r="K253" i="66"/>
  <c r="L253" i="66" s="1"/>
  <c r="K73" i="66"/>
  <c r="L73" i="66" s="1"/>
  <c r="Z41" i="63"/>
  <c r="X12" i="63"/>
  <c r="W69" i="63"/>
  <c r="K118" i="66"/>
  <c r="X41" i="63"/>
  <c r="K141" i="66"/>
  <c r="X69" i="63"/>
  <c r="K163" i="66"/>
  <c r="L69" i="63"/>
  <c r="L41" i="63"/>
  <c r="L97" i="63"/>
  <c r="H162" i="102"/>
  <c r="U41" i="63"/>
  <c r="U13" i="63" s="1"/>
  <c r="R12" i="90"/>
  <c r="M13" i="78"/>
  <c r="U40" i="63"/>
  <c r="J163" i="102"/>
  <c r="J53" i="102" s="1"/>
  <c r="U14" i="90"/>
  <c r="U98" i="90" s="1"/>
  <c r="T14" i="90"/>
  <c r="T42" i="90" s="1"/>
  <c r="V13" i="90"/>
  <c r="V41" i="90" s="1"/>
  <c r="S13" i="90"/>
  <c r="W13" i="90"/>
  <c r="U15" i="90"/>
  <c r="V14" i="90"/>
  <c r="T15" i="90"/>
  <c r="M97" i="63"/>
  <c r="M41" i="63"/>
  <c r="M69" i="63"/>
  <c r="AB97" i="66"/>
  <c r="AB138" i="102"/>
  <c r="AB84" i="102" s="1"/>
  <c r="N138" i="102"/>
  <c r="N84" i="102" s="1"/>
  <c r="M12" i="78"/>
  <c r="M9" i="78"/>
  <c r="K14" i="90" s="1"/>
  <c r="K12" i="78"/>
  <c r="M11" i="78"/>
  <c r="L12" i="78"/>
  <c r="I12" i="78"/>
  <c r="M10" i="78"/>
  <c r="S14" i="90"/>
  <c r="W14" i="90"/>
  <c r="AG13" i="63"/>
  <c r="D102" i="105" s="1"/>
  <c r="J12" i="78"/>
  <c r="Y13" i="63"/>
  <c r="O36" i="73"/>
  <c r="N35" i="78" s="1"/>
  <c r="L15" i="90" s="1"/>
  <c r="O62" i="73"/>
  <c r="N61" i="78" s="1"/>
  <c r="M15" i="90" s="1"/>
  <c r="M125" i="90" s="1"/>
  <c r="O10" i="73"/>
  <c r="M96" i="66"/>
  <c r="L231" i="66"/>
  <c r="AB235" i="66"/>
  <c r="G140" i="86"/>
  <c r="P4" i="73"/>
  <c r="H15" i="73"/>
  <c r="O15" i="73" s="1"/>
  <c r="H41" i="73"/>
  <c r="O41" i="73" s="1"/>
  <c r="N40" i="78" s="1"/>
  <c r="H67" i="73"/>
  <c r="O67" i="73" s="1"/>
  <c r="N66" i="78" s="1"/>
  <c r="P67" i="73" l="1"/>
  <c r="O66" i="78" s="1"/>
  <c r="P65" i="73"/>
  <c r="O64" i="78" s="1"/>
  <c r="P40" i="73"/>
  <c r="O39" i="78" s="1"/>
  <c r="P41" i="73"/>
  <c r="O40" i="78" s="1"/>
  <c r="P39" i="73"/>
  <c r="O38" i="78" s="1"/>
  <c r="P38" i="73"/>
  <c r="O37" i="78" s="1"/>
  <c r="P64" i="73"/>
  <c r="O63" i="78" s="1"/>
  <c r="P63" i="73"/>
  <c r="O62" i="78" s="1"/>
  <c r="P15" i="73"/>
  <c r="P12" i="73"/>
  <c r="P14" i="73"/>
  <c r="P13" i="73"/>
  <c r="P37" i="73"/>
  <c r="O36" i="78" s="1"/>
  <c r="P66" i="73"/>
  <c r="O65" i="78" s="1"/>
  <c r="P11" i="73"/>
  <c r="J67" i="73"/>
  <c r="I66" i="78" s="1"/>
  <c r="K67" i="73"/>
  <c r="J66" i="78" s="1"/>
  <c r="L67" i="73"/>
  <c r="K66" i="78" s="1"/>
  <c r="M67" i="73"/>
  <c r="L66" i="78" s="1"/>
  <c r="N67" i="73"/>
  <c r="M66" i="78" s="1"/>
  <c r="J41" i="73"/>
  <c r="I40" i="78" s="1"/>
  <c r="K41" i="73"/>
  <c r="J40" i="78" s="1"/>
  <c r="L41" i="73"/>
  <c r="K40" i="78" s="1"/>
  <c r="M41" i="73"/>
  <c r="L40" i="78" s="1"/>
  <c r="N41" i="73"/>
  <c r="M40" i="78" s="1"/>
  <c r="J15" i="73"/>
  <c r="K15" i="73"/>
  <c r="L15" i="73"/>
  <c r="M15" i="73"/>
  <c r="N15" i="73"/>
  <c r="L137" i="102"/>
  <c r="L83" i="102" s="1"/>
  <c r="L163" i="102" s="1"/>
  <c r="F70" i="105"/>
  <c r="D70" i="105"/>
  <c r="E70" i="105"/>
  <c r="M71" i="90"/>
  <c r="M99" i="90"/>
  <c r="M43" i="90"/>
  <c r="L43" i="90"/>
  <c r="L99" i="90"/>
  <c r="L71" i="90"/>
  <c r="K98" i="90"/>
  <c r="AE98" i="90" s="1"/>
  <c r="U95" i="65" s="1"/>
  <c r="AK14" i="90"/>
  <c r="E219" i="105" s="1"/>
  <c r="K42" i="90"/>
  <c r="AE42" i="90" s="1"/>
  <c r="U39" i="65" s="1"/>
  <c r="K70" i="90"/>
  <c r="AE70" i="90" s="1"/>
  <c r="U67" i="65" s="1"/>
  <c r="L125" i="90"/>
  <c r="AE41" i="90"/>
  <c r="U38" i="65" s="1"/>
  <c r="U10" i="65" s="1"/>
  <c r="AT13" i="90"/>
  <c r="W13" i="63"/>
  <c r="L163" i="66"/>
  <c r="L141" i="66"/>
  <c r="X13" i="63"/>
  <c r="L118" i="66"/>
  <c r="L43" i="63"/>
  <c r="M70" i="63"/>
  <c r="M98" i="63"/>
  <c r="M42" i="63"/>
  <c r="R13" i="90"/>
  <c r="R97" i="90" s="1"/>
  <c r="AO12" i="90"/>
  <c r="H217" i="105" s="1"/>
  <c r="R40" i="90"/>
  <c r="R68" i="90"/>
  <c r="R96" i="90"/>
  <c r="N14" i="78"/>
  <c r="U12" i="63"/>
  <c r="AM12" i="63" s="1"/>
  <c r="T70" i="90"/>
  <c r="U42" i="90"/>
  <c r="U70" i="90"/>
  <c r="T98" i="90"/>
  <c r="V97" i="90"/>
  <c r="V69" i="90"/>
  <c r="T43" i="90"/>
  <c r="T71" i="90"/>
  <c r="T99" i="90"/>
  <c r="V42" i="90"/>
  <c r="V98" i="90"/>
  <c r="V70" i="90"/>
  <c r="U43" i="90"/>
  <c r="U71" i="90"/>
  <c r="U99" i="90"/>
  <c r="S42" i="90"/>
  <c r="S98" i="90"/>
  <c r="S70" i="90"/>
  <c r="S41" i="90"/>
  <c r="S97" i="90"/>
  <c r="S69" i="90"/>
  <c r="W42" i="90"/>
  <c r="W98" i="90"/>
  <c r="W70" i="90"/>
  <c r="W41" i="90"/>
  <c r="W69" i="90"/>
  <c r="W97" i="90"/>
  <c r="AG14" i="63"/>
  <c r="D103" i="105" s="1"/>
  <c r="L70" i="63"/>
  <c r="L42" i="63"/>
  <c r="L98" i="63"/>
  <c r="K53" i="102"/>
  <c r="O138" i="102"/>
  <c r="O84" i="102" s="1"/>
  <c r="AC97" i="66"/>
  <c r="AC138" i="102"/>
  <c r="AC84" i="102" s="1"/>
  <c r="N9" i="78"/>
  <c r="K15" i="90" s="1"/>
  <c r="N13" i="78"/>
  <c r="N11" i="78"/>
  <c r="N12" i="78"/>
  <c r="L13" i="78"/>
  <c r="K13" i="78"/>
  <c r="N10" i="78"/>
  <c r="J13" i="78"/>
  <c r="Z13" i="63"/>
  <c r="V13" i="63"/>
  <c r="I13" i="78"/>
  <c r="M253" i="66"/>
  <c r="M208" i="66"/>
  <c r="M231" i="66"/>
  <c r="M186" i="66"/>
  <c r="M51" i="66"/>
  <c r="M73" i="66"/>
  <c r="N96" i="66"/>
  <c r="H16" i="73"/>
  <c r="Q4" i="73"/>
  <c r="H42" i="73"/>
  <c r="P42" i="73" s="1"/>
  <c r="O41" i="78" s="1"/>
  <c r="H68" i="73"/>
  <c r="P68" i="73" s="1"/>
  <c r="O67" i="78" s="1"/>
  <c r="AI13" i="63" l="1"/>
  <c r="J16" i="73"/>
  <c r="K16" i="73"/>
  <c r="L16" i="73"/>
  <c r="M16" i="73"/>
  <c r="N16" i="73"/>
  <c r="O16" i="73"/>
  <c r="P16" i="73"/>
  <c r="Q66" i="73"/>
  <c r="P65" i="78" s="1"/>
  <c r="Q68" i="73"/>
  <c r="P67" i="78" s="1"/>
  <c r="Q41" i="73"/>
  <c r="P40" i="78" s="1"/>
  <c r="Q39" i="73"/>
  <c r="P38" i="78" s="1"/>
  <c r="Q64" i="73"/>
  <c r="P63" i="78" s="1"/>
  <c r="Q40" i="73"/>
  <c r="P39" i="78" s="1"/>
  <c r="Q38" i="73"/>
  <c r="P37" i="78" s="1"/>
  <c r="Q16" i="73"/>
  <c r="Q67" i="73"/>
  <c r="P66" i="78" s="1"/>
  <c r="Q42" i="73"/>
  <c r="P41" i="78" s="1"/>
  <c r="Q15" i="73"/>
  <c r="Q14" i="73"/>
  <c r="Q12" i="73"/>
  <c r="Q65" i="73"/>
  <c r="P64" i="78" s="1"/>
  <c r="Q13" i="73"/>
  <c r="M137" i="102"/>
  <c r="M83" i="102" s="1"/>
  <c r="M163" i="102" s="1"/>
  <c r="J68" i="73"/>
  <c r="I67" i="78" s="1"/>
  <c r="K68" i="73"/>
  <c r="J67" i="78" s="1"/>
  <c r="L68" i="73"/>
  <c r="K67" i="78" s="1"/>
  <c r="M68" i="73"/>
  <c r="L67" i="78" s="1"/>
  <c r="N68" i="73"/>
  <c r="M67" i="78" s="1"/>
  <c r="O68" i="73"/>
  <c r="N67" i="78" s="1"/>
  <c r="J42" i="73"/>
  <c r="I41" i="78" s="1"/>
  <c r="K42" i="73"/>
  <c r="J41" i="78" s="1"/>
  <c r="L42" i="73"/>
  <c r="K41" i="78" s="1"/>
  <c r="M42" i="73"/>
  <c r="L41" i="78" s="1"/>
  <c r="N42" i="73"/>
  <c r="M41" i="78" s="1"/>
  <c r="O42" i="73"/>
  <c r="N41" i="78" s="1"/>
  <c r="AA19" i="103"/>
  <c r="F71" i="105"/>
  <c r="D71" i="105"/>
  <c r="E71" i="105"/>
  <c r="AM13" i="63"/>
  <c r="AA20" i="103" s="1"/>
  <c r="L126" i="90"/>
  <c r="L127" i="90" s="1"/>
  <c r="M126" i="90"/>
  <c r="M127" i="90" s="1"/>
  <c r="U11" i="65"/>
  <c r="K71" i="90"/>
  <c r="AE71" i="90" s="1"/>
  <c r="U68" i="65" s="1"/>
  <c r="K43" i="90"/>
  <c r="AE15" i="90"/>
  <c r="K99" i="90"/>
  <c r="AE99" i="90" s="1"/>
  <c r="U96" i="65" s="1"/>
  <c r="AK15" i="90"/>
  <c r="E220" i="105" s="1"/>
  <c r="AT14" i="90"/>
  <c r="M118" i="66"/>
  <c r="M141" i="66"/>
  <c r="M163" i="66"/>
  <c r="L71" i="63"/>
  <c r="L99" i="63"/>
  <c r="R69" i="90"/>
  <c r="R41" i="90"/>
  <c r="AX12" i="63"/>
  <c r="Z19" i="103" s="1"/>
  <c r="AG15" i="63"/>
  <c r="D104" i="105" s="1"/>
  <c r="M71" i="63"/>
  <c r="M43" i="63"/>
  <c r="D72" i="105" s="1"/>
  <c r="M99" i="63"/>
  <c r="L53" i="102"/>
  <c r="AD97" i="66"/>
  <c r="AE138" i="102" s="1"/>
  <c r="AE84" i="102" s="1"/>
  <c r="AD138" i="102"/>
  <c r="AD84" i="102" s="1"/>
  <c r="P138" i="102"/>
  <c r="P84" i="102" s="1"/>
  <c r="J14" i="78"/>
  <c r="O14" i="78"/>
  <c r="O12" i="78"/>
  <c r="O11" i="78"/>
  <c r="O13" i="78"/>
  <c r="M14" i="78"/>
  <c r="L14" i="78"/>
  <c r="O10" i="78"/>
  <c r="K14" i="78"/>
  <c r="AO13" i="90"/>
  <c r="H218" i="105" s="1"/>
  <c r="AX13" i="63"/>
  <c r="I14" i="78"/>
  <c r="O9" i="78"/>
  <c r="K16" i="90" s="1"/>
  <c r="N73" i="66"/>
  <c r="O96" i="66"/>
  <c r="N51" i="66"/>
  <c r="N186" i="66"/>
  <c r="N231" i="66"/>
  <c r="N208" i="66"/>
  <c r="N253" i="66"/>
  <c r="R4" i="73"/>
  <c r="H17" i="73"/>
  <c r="Q17" i="73" s="1"/>
  <c r="H43" i="73"/>
  <c r="Q43" i="73" s="1"/>
  <c r="P42" i="78" s="1"/>
  <c r="H69" i="73"/>
  <c r="J43" i="73" l="1"/>
  <c r="I42" i="78" s="1"/>
  <c r="K43" i="73"/>
  <c r="J42" i="78" s="1"/>
  <c r="L43" i="73"/>
  <c r="K42" i="78" s="1"/>
  <c r="M43" i="73"/>
  <c r="L42" i="78" s="1"/>
  <c r="N43" i="73"/>
  <c r="M42" i="78" s="1"/>
  <c r="O43" i="73"/>
  <c r="N42" i="78" s="1"/>
  <c r="P43" i="73"/>
  <c r="O42" i="78" s="1"/>
  <c r="J69" i="73"/>
  <c r="I68" i="78" s="1"/>
  <c r="K69" i="73"/>
  <c r="J68" i="78" s="1"/>
  <c r="L69" i="73"/>
  <c r="K68" i="78" s="1"/>
  <c r="M69" i="73"/>
  <c r="L68" i="78" s="1"/>
  <c r="N69" i="73"/>
  <c r="M68" i="78" s="1"/>
  <c r="O69" i="73"/>
  <c r="N68" i="78" s="1"/>
  <c r="P69" i="73"/>
  <c r="O68" i="78" s="1"/>
  <c r="Q69" i="73"/>
  <c r="P68" i="78" s="1"/>
  <c r="R69" i="73"/>
  <c r="Q68" i="78" s="1"/>
  <c r="R14" i="73"/>
  <c r="R41" i="73"/>
  <c r="Q40" i="78" s="1"/>
  <c r="R39" i="73"/>
  <c r="Q38" i="78" s="1"/>
  <c r="R13" i="73"/>
  <c r="R43" i="73"/>
  <c r="Q42" i="78" s="1"/>
  <c r="R66" i="73"/>
  <c r="Q65" i="78" s="1"/>
  <c r="R65" i="73"/>
  <c r="Q64" i="78" s="1"/>
  <c r="R40" i="73"/>
  <c r="Q39" i="78" s="1"/>
  <c r="R17" i="73"/>
  <c r="R68" i="73"/>
  <c r="Q67" i="78" s="1"/>
  <c r="R16" i="73"/>
  <c r="R67" i="73"/>
  <c r="Q66" i="78" s="1"/>
  <c r="R42" i="73"/>
  <c r="Q41" i="78" s="1"/>
  <c r="R15" i="73"/>
  <c r="J17" i="73"/>
  <c r="K17" i="73"/>
  <c r="L17" i="73"/>
  <c r="M17" i="73"/>
  <c r="N17" i="73"/>
  <c r="O17" i="73"/>
  <c r="P17" i="73"/>
  <c r="Z20" i="103"/>
  <c r="N137" i="102"/>
  <c r="N83" i="102" s="1"/>
  <c r="N163" i="102" s="1"/>
  <c r="F72" i="105"/>
  <c r="E72" i="105"/>
  <c r="K72" i="90"/>
  <c r="AE72" i="90" s="1"/>
  <c r="U69" i="65" s="1"/>
  <c r="K44" i="90"/>
  <c r="AE44" i="90" s="1"/>
  <c r="U41" i="65" s="1"/>
  <c r="K100" i="90"/>
  <c r="AE100" i="90" s="1"/>
  <c r="U97" i="65" s="1"/>
  <c r="AK16" i="90"/>
  <c r="E221" i="105" s="1"/>
  <c r="AE16" i="90"/>
  <c r="AT15" i="90"/>
  <c r="AE43" i="90"/>
  <c r="U40" i="65" s="1"/>
  <c r="U12" i="65" s="1"/>
  <c r="N163" i="66"/>
  <c r="N141" i="66"/>
  <c r="N118" i="66"/>
  <c r="P16" i="78"/>
  <c r="M53" i="102"/>
  <c r="Q138" i="102"/>
  <c r="Q84" i="102" s="1"/>
  <c r="P12" i="78"/>
  <c r="I15" i="78"/>
  <c r="L15" i="78"/>
  <c r="P15" i="78"/>
  <c r="O15" i="78"/>
  <c r="N15" i="78"/>
  <c r="P11" i="78"/>
  <c r="M15" i="78"/>
  <c r="P9" i="78"/>
  <c r="K17" i="90" s="1"/>
  <c r="P13" i="78"/>
  <c r="P14" i="78"/>
  <c r="K15" i="78"/>
  <c r="J15" i="78"/>
  <c r="O208" i="66"/>
  <c r="O231" i="66"/>
  <c r="O186" i="66"/>
  <c r="O51" i="66"/>
  <c r="P96" i="66"/>
  <c r="O73" i="66"/>
  <c r="O253" i="66"/>
  <c r="S4" i="73"/>
  <c r="H18" i="73"/>
  <c r="H44" i="73"/>
  <c r="H70" i="73"/>
  <c r="R70" i="73" s="1"/>
  <c r="Q69" i="78" s="1"/>
  <c r="J44" i="73" l="1"/>
  <c r="I43" i="78" s="1"/>
  <c r="K44" i="73"/>
  <c r="J43" i="78" s="1"/>
  <c r="L44" i="73"/>
  <c r="K43" i="78" s="1"/>
  <c r="M44" i="73"/>
  <c r="L43" i="78" s="1"/>
  <c r="N44" i="73"/>
  <c r="M43" i="78" s="1"/>
  <c r="O44" i="73"/>
  <c r="N43" i="78" s="1"/>
  <c r="P44" i="73"/>
  <c r="O43" i="78" s="1"/>
  <c r="Q44" i="73"/>
  <c r="P43" i="78" s="1"/>
  <c r="R44" i="73"/>
  <c r="Q43" i="78" s="1"/>
  <c r="J70" i="73"/>
  <c r="I69" i="78" s="1"/>
  <c r="K70" i="73"/>
  <c r="J69" i="78" s="1"/>
  <c r="L70" i="73"/>
  <c r="K69" i="78" s="1"/>
  <c r="M70" i="73"/>
  <c r="L69" i="78" s="1"/>
  <c r="N70" i="73"/>
  <c r="M69" i="78" s="1"/>
  <c r="O70" i="73"/>
  <c r="N69" i="78" s="1"/>
  <c r="P70" i="73"/>
  <c r="O69" i="78" s="1"/>
  <c r="Q70" i="73"/>
  <c r="P69" i="78" s="1"/>
  <c r="J18" i="73"/>
  <c r="K18" i="73"/>
  <c r="L18" i="73"/>
  <c r="M18" i="73"/>
  <c r="N18" i="73"/>
  <c r="O18" i="73"/>
  <c r="P18" i="73"/>
  <c r="Q18" i="73"/>
  <c r="S40" i="73"/>
  <c r="R39" i="78" s="1"/>
  <c r="S67" i="73"/>
  <c r="R66" i="78" s="1"/>
  <c r="S14" i="73"/>
  <c r="S15" i="73"/>
  <c r="S70" i="73"/>
  <c r="R69" i="78" s="1"/>
  <c r="S16" i="73"/>
  <c r="S69" i="73"/>
  <c r="R68" i="78" s="1"/>
  <c r="S68" i="73"/>
  <c r="R67" i="78" s="1"/>
  <c r="S18" i="73"/>
  <c r="S44" i="73"/>
  <c r="R43" i="78" s="1"/>
  <c r="S43" i="73"/>
  <c r="R42" i="78" s="1"/>
  <c r="S41" i="73"/>
  <c r="R40" i="78" s="1"/>
  <c r="S42" i="73"/>
  <c r="R41" i="78" s="1"/>
  <c r="S17" i="73"/>
  <c r="S66" i="73"/>
  <c r="R65" i="78" s="1"/>
  <c r="R18" i="73"/>
  <c r="O137" i="102"/>
  <c r="O83" i="102" s="1"/>
  <c r="O163" i="102" s="1"/>
  <c r="K101" i="90"/>
  <c r="AE101" i="90" s="1"/>
  <c r="U98" i="65" s="1"/>
  <c r="K73" i="90"/>
  <c r="AE73" i="90" s="1"/>
  <c r="U70" i="65" s="1"/>
  <c r="AE17" i="90"/>
  <c r="AK17" i="90"/>
  <c r="E222" i="105" s="1"/>
  <c r="K45" i="90"/>
  <c r="AT16" i="90"/>
  <c r="U13" i="65"/>
  <c r="O118" i="66"/>
  <c r="O141" i="66"/>
  <c r="O163" i="66"/>
  <c r="N53" i="102"/>
  <c r="R138" i="102"/>
  <c r="R84" i="102" s="1"/>
  <c r="N16" i="78"/>
  <c r="L16" i="78"/>
  <c r="M16" i="78"/>
  <c r="K16" i="78"/>
  <c r="Q13" i="78"/>
  <c r="Q15" i="78"/>
  <c r="O16" i="78"/>
  <c r="J16" i="78"/>
  <c r="Q14" i="78"/>
  <c r="I16" i="78"/>
  <c r="Q12" i="78"/>
  <c r="Q9" i="78"/>
  <c r="K18" i="90" s="1"/>
  <c r="P253" i="66"/>
  <c r="P73" i="66"/>
  <c r="Q96" i="66"/>
  <c r="P51" i="66"/>
  <c r="P186" i="66"/>
  <c r="P231" i="66"/>
  <c r="P208" i="66"/>
  <c r="T4" i="73"/>
  <c r="H19" i="73"/>
  <c r="H45" i="73"/>
  <c r="H71" i="73"/>
  <c r="S71" i="73" s="1"/>
  <c r="R70" i="78" s="1"/>
  <c r="Q16" i="78"/>
  <c r="J71" i="73" l="1"/>
  <c r="I70" i="78" s="1"/>
  <c r="K71" i="73"/>
  <c r="J70" i="78" s="1"/>
  <c r="L71" i="73"/>
  <c r="K70" i="78" s="1"/>
  <c r="M71" i="73"/>
  <c r="L70" i="78" s="1"/>
  <c r="N71" i="73"/>
  <c r="M70" i="78" s="1"/>
  <c r="O71" i="73"/>
  <c r="N70" i="78" s="1"/>
  <c r="P71" i="73"/>
  <c r="O70" i="78" s="1"/>
  <c r="Q71" i="73"/>
  <c r="P70" i="78" s="1"/>
  <c r="R71" i="73"/>
  <c r="Q70" i="78" s="1"/>
  <c r="T71" i="73"/>
  <c r="S70" i="78" s="1"/>
  <c r="T43" i="73"/>
  <c r="S42" i="78" s="1"/>
  <c r="T70" i="73"/>
  <c r="S69" i="78" s="1"/>
  <c r="T69" i="73"/>
  <c r="S68" i="78" s="1"/>
  <c r="T19" i="73"/>
  <c r="T45" i="73"/>
  <c r="S44" i="78" s="1"/>
  <c r="T16" i="73"/>
  <c r="T68" i="73"/>
  <c r="S67" i="78" s="1"/>
  <c r="T15" i="73"/>
  <c r="T41" i="73"/>
  <c r="S40" i="78" s="1"/>
  <c r="T44" i="73"/>
  <c r="S43" i="78" s="1"/>
  <c r="T42" i="73"/>
  <c r="S41" i="78" s="1"/>
  <c r="T18" i="73"/>
  <c r="T17" i="73"/>
  <c r="T67" i="73"/>
  <c r="S66" i="78" s="1"/>
  <c r="J45" i="73"/>
  <c r="I44" i="78" s="1"/>
  <c r="K45" i="73"/>
  <c r="J44" i="78" s="1"/>
  <c r="L45" i="73"/>
  <c r="K44" i="78" s="1"/>
  <c r="M45" i="73"/>
  <c r="L44" i="78" s="1"/>
  <c r="N45" i="73"/>
  <c r="M44" i="78" s="1"/>
  <c r="O45" i="73"/>
  <c r="N44" i="78" s="1"/>
  <c r="P45" i="73"/>
  <c r="O44" i="78" s="1"/>
  <c r="Q45" i="73"/>
  <c r="P44" i="78" s="1"/>
  <c r="R45" i="73"/>
  <c r="Q44" i="78" s="1"/>
  <c r="J19" i="73"/>
  <c r="K19" i="73"/>
  <c r="L19" i="73"/>
  <c r="M19" i="73"/>
  <c r="N19" i="73"/>
  <c r="O19" i="73"/>
  <c r="P19" i="73"/>
  <c r="Q19" i="73"/>
  <c r="R19" i="73"/>
  <c r="S45" i="73"/>
  <c r="R44" i="78" s="1"/>
  <c r="S19" i="73"/>
  <c r="P137" i="102"/>
  <c r="P83" i="102" s="1"/>
  <c r="P163" i="102" s="1"/>
  <c r="AE45" i="90"/>
  <c r="U42" i="65" s="1"/>
  <c r="U14" i="65" s="1"/>
  <c r="AT17" i="90"/>
  <c r="K46" i="90"/>
  <c r="AE46" i="90" s="1"/>
  <c r="U43" i="65" s="1"/>
  <c r="AE18" i="90"/>
  <c r="AK18" i="90"/>
  <c r="E223" i="105" s="1"/>
  <c r="K102" i="90"/>
  <c r="AE102" i="90" s="1"/>
  <c r="U99" i="65" s="1"/>
  <c r="K74" i="90"/>
  <c r="AE74" i="90" s="1"/>
  <c r="U71" i="65" s="1"/>
  <c r="P163" i="66"/>
  <c r="P141" i="66"/>
  <c r="P118" i="66"/>
  <c r="O53" i="102"/>
  <c r="S138" i="102"/>
  <c r="S84" i="102" s="1"/>
  <c r="R15" i="78"/>
  <c r="R13" i="78"/>
  <c r="P17" i="78"/>
  <c r="O17" i="78"/>
  <c r="N17" i="78"/>
  <c r="R9" i="78"/>
  <c r="K19" i="90" s="1"/>
  <c r="M17" i="78"/>
  <c r="L17" i="78"/>
  <c r="K17" i="78"/>
  <c r="J17" i="78"/>
  <c r="R14" i="78"/>
  <c r="I17" i="78"/>
  <c r="Q231" i="66"/>
  <c r="Q186" i="66"/>
  <c r="Q51" i="66"/>
  <c r="R96" i="66"/>
  <c r="Q208" i="66"/>
  <c r="Q73" i="66"/>
  <c r="Q253" i="66"/>
  <c r="H20" i="73"/>
  <c r="T20" i="73" s="1"/>
  <c r="U4" i="73"/>
  <c r="Q17" i="78"/>
  <c r="H72" i="73"/>
  <c r="T72" i="73" s="1"/>
  <c r="S71" i="78" s="1"/>
  <c r="H46" i="73"/>
  <c r="T46" i="73" s="1"/>
  <c r="S45" i="78" s="1"/>
  <c r="R16" i="78"/>
  <c r="Q137" i="102" l="1"/>
  <c r="Q83" i="102" s="1"/>
  <c r="Q163" i="102" s="1"/>
  <c r="J72" i="73"/>
  <c r="I71" i="78" s="1"/>
  <c r="K72" i="73"/>
  <c r="J71" i="78" s="1"/>
  <c r="L72" i="73"/>
  <c r="K71" i="78" s="1"/>
  <c r="M72" i="73"/>
  <c r="L71" i="78" s="1"/>
  <c r="N72" i="73"/>
  <c r="M71" i="78" s="1"/>
  <c r="O72" i="73"/>
  <c r="N71" i="78" s="1"/>
  <c r="P72" i="73"/>
  <c r="O71" i="78" s="1"/>
  <c r="Q72" i="73"/>
  <c r="P71" i="78" s="1"/>
  <c r="R72" i="73"/>
  <c r="Q71" i="78" s="1"/>
  <c r="S72" i="73"/>
  <c r="R71" i="78" s="1"/>
  <c r="U44" i="73"/>
  <c r="T43" i="78" s="1"/>
  <c r="U16" i="73"/>
  <c r="U68" i="73"/>
  <c r="T67" i="78" s="1"/>
  <c r="U18" i="73"/>
  <c r="U72" i="73"/>
  <c r="T71" i="78" s="1"/>
  <c r="U69" i="73"/>
  <c r="T68" i="78" s="1"/>
  <c r="U46" i="73"/>
  <c r="T45" i="78" s="1"/>
  <c r="U71" i="73"/>
  <c r="T70" i="78" s="1"/>
  <c r="U45" i="73"/>
  <c r="T44" i="78" s="1"/>
  <c r="U19" i="73"/>
  <c r="U20" i="73"/>
  <c r="U42" i="73"/>
  <c r="T41" i="78" s="1"/>
  <c r="U43" i="73"/>
  <c r="T42" i="78" s="1"/>
  <c r="U70" i="73"/>
  <c r="T69" i="78" s="1"/>
  <c r="U17" i="73"/>
  <c r="J20" i="73"/>
  <c r="K20" i="73"/>
  <c r="L20" i="73"/>
  <c r="M20" i="73"/>
  <c r="N20" i="73"/>
  <c r="O20" i="73"/>
  <c r="P20" i="73"/>
  <c r="Q20" i="73"/>
  <c r="R20" i="73"/>
  <c r="S20" i="73"/>
  <c r="J46" i="73"/>
  <c r="I45" i="78" s="1"/>
  <c r="K46" i="73"/>
  <c r="J45" i="78" s="1"/>
  <c r="L46" i="73"/>
  <c r="K45" i="78" s="1"/>
  <c r="M46" i="73"/>
  <c r="L45" i="78" s="1"/>
  <c r="N46" i="73"/>
  <c r="M45" i="78" s="1"/>
  <c r="O46" i="73"/>
  <c r="N45" i="78" s="1"/>
  <c r="P46" i="73"/>
  <c r="O45" i="78" s="1"/>
  <c r="Q46" i="73"/>
  <c r="P45" i="78" s="1"/>
  <c r="R46" i="73"/>
  <c r="Q45" i="78" s="1"/>
  <c r="S46" i="73"/>
  <c r="R45" i="78" s="1"/>
  <c r="AK19" i="90"/>
  <c r="E224" i="105" s="1"/>
  <c r="K103" i="90"/>
  <c r="AE103" i="90" s="1"/>
  <c r="U100" i="65" s="1"/>
  <c r="K47" i="90"/>
  <c r="AE47" i="90" s="1"/>
  <c r="U44" i="65" s="1"/>
  <c r="K75" i="90"/>
  <c r="AE75" i="90" s="1"/>
  <c r="U72" i="65" s="1"/>
  <c r="AT18" i="90"/>
  <c r="U15" i="65"/>
  <c r="Q118" i="66"/>
  <c r="Q141" i="66"/>
  <c r="Q163" i="66"/>
  <c r="P53" i="102"/>
  <c r="T138" i="102"/>
  <c r="T84" i="102" s="1"/>
  <c r="S15" i="78"/>
  <c r="P18" i="78"/>
  <c r="O18" i="78"/>
  <c r="S14" i="78"/>
  <c r="N18" i="78"/>
  <c r="M18" i="78"/>
  <c r="L18" i="78"/>
  <c r="J18" i="78"/>
  <c r="K18" i="78"/>
  <c r="I18" i="78"/>
  <c r="S9" i="78"/>
  <c r="K20" i="90" s="1"/>
  <c r="R73" i="66"/>
  <c r="R208" i="66"/>
  <c r="R51" i="66"/>
  <c r="S96" i="66"/>
  <c r="R186" i="66"/>
  <c r="R231" i="66"/>
  <c r="R253" i="66"/>
  <c r="V4" i="73"/>
  <c r="H21" i="73"/>
  <c r="U21" i="73" s="1"/>
  <c r="R17" i="78"/>
  <c r="H47" i="73"/>
  <c r="Q18" i="78"/>
  <c r="H73" i="73"/>
  <c r="U73" i="73" s="1"/>
  <c r="T72" i="78" s="1"/>
  <c r="S16" i="78"/>
  <c r="V72" i="73" l="1"/>
  <c r="U71" i="78" s="1"/>
  <c r="V70" i="73"/>
  <c r="U69" i="78" s="1"/>
  <c r="V20" i="73"/>
  <c r="V71" i="73"/>
  <c r="U70" i="78" s="1"/>
  <c r="V44" i="73"/>
  <c r="U43" i="78" s="1"/>
  <c r="V21" i="73"/>
  <c r="V45" i="73"/>
  <c r="U44" i="78" s="1"/>
  <c r="V43" i="73"/>
  <c r="U42" i="78" s="1"/>
  <c r="V19" i="73"/>
  <c r="V73" i="73"/>
  <c r="U72" i="78" s="1"/>
  <c r="V47" i="73"/>
  <c r="U46" i="78" s="1"/>
  <c r="V17" i="73"/>
  <c r="V69" i="73"/>
  <c r="U68" i="78" s="1"/>
  <c r="V18" i="73"/>
  <c r="V46" i="73"/>
  <c r="U45" i="78" s="1"/>
  <c r="J73" i="73"/>
  <c r="I72" i="78" s="1"/>
  <c r="K73" i="73"/>
  <c r="J72" i="78" s="1"/>
  <c r="L73" i="73"/>
  <c r="K72" i="78" s="1"/>
  <c r="M73" i="73"/>
  <c r="L72" i="78" s="1"/>
  <c r="N73" i="73"/>
  <c r="M72" i="78" s="1"/>
  <c r="O73" i="73"/>
  <c r="N72" i="78" s="1"/>
  <c r="P73" i="73"/>
  <c r="O72" i="78" s="1"/>
  <c r="Q73" i="73"/>
  <c r="P72" i="78" s="1"/>
  <c r="R73" i="73"/>
  <c r="Q72" i="78" s="1"/>
  <c r="S73" i="73"/>
  <c r="R72" i="78" s="1"/>
  <c r="T73" i="73"/>
  <c r="S72" i="78" s="1"/>
  <c r="J47" i="73"/>
  <c r="I46" i="78" s="1"/>
  <c r="K47" i="73"/>
  <c r="J46" i="78" s="1"/>
  <c r="L47" i="73"/>
  <c r="K46" i="78" s="1"/>
  <c r="M47" i="73"/>
  <c r="L46" i="78" s="1"/>
  <c r="N47" i="73"/>
  <c r="M46" i="78" s="1"/>
  <c r="O47" i="73"/>
  <c r="N46" i="78" s="1"/>
  <c r="P47" i="73"/>
  <c r="O46" i="78" s="1"/>
  <c r="Q47" i="73"/>
  <c r="P46" i="78" s="1"/>
  <c r="R47" i="73"/>
  <c r="Q46" i="78" s="1"/>
  <c r="S47" i="73"/>
  <c r="R46" i="78" s="1"/>
  <c r="T47" i="73"/>
  <c r="S46" i="78" s="1"/>
  <c r="U47" i="73"/>
  <c r="T46" i="78" s="1"/>
  <c r="J21" i="73"/>
  <c r="K21" i="73"/>
  <c r="L21" i="73"/>
  <c r="M21" i="73"/>
  <c r="N21" i="73"/>
  <c r="O21" i="73"/>
  <c r="P21" i="73"/>
  <c r="Q21" i="73"/>
  <c r="R21" i="73"/>
  <c r="S21" i="73"/>
  <c r="T21" i="73"/>
  <c r="R137" i="102"/>
  <c r="R83" i="102" s="1"/>
  <c r="R163" i="102" s="1"/>
  <c r="U16" i="65"/>
  <c r="K76" i="90"/>
  <c r="AE76" i="90" s="1"/>
  <c r="U73" i="65" s="1"/>
  <c r="AK20" i="90"/>
  <c r="E225" i="105" s="1"/>
  <c r="K104" i="90"/>
  <c r="AE104" i="90" s="1"/>
  <c r="U101" i="65" s="1"/>
  <c r="K48" i="90"/>
  <c r="AT19" i="90"/>
  <c r="R163" i="66"/>
  <c r="R141" i="66"/>
  <c r="R118" i="66"/>
  <c r="Q53" i="102"/>
  <c r="U138" i="102"/>
  <c r="U84" i="102" s="1"/>
  <c r="N19" i="78"/>
  <c r="M19" i="78"/>
  <c r="L19" i="78"/>
  <c r="T15" i="78"/>
  <c r="K19" i="78"/>
  <c r="J19" i="78"/>
  <c r="I19" i="78"/>
  <c r="P19" i="78"/>
  <c r="O19" i="78"/>
  <c r="T9" i="78"/>
  <c r="K21" i="90" s="1"/>
  <c r="S253" i="66"/>
  <c r="S231" i="66"/>
  <c r="S186" i="66"/>
  <c r="T96" i="66"/>
  <c r="S51" i="66"/>
  <c r="S208" i="66"/>
  <c r="S73" i="66"/>
  <c r="H22" i="73"/>
  <c r="V22" i="73" s="1"/>
  <c r="W4" i="73"/>
  <c r="S17" i="78"/>
  <c r="T16" i="78"/>
  <c r="H74" i="73"/>
  <c r="V74" i="73" s="1"/>
  <c r="U73" i="78" s="1"/>
  <c r="R18" i="78"/>
  <c r="Q19" i="78"/>
  <c r="H48" i="73"/>
  <c r="J48" i="73" l="1"/>
  <c r="I47" i="78" s="1"/>
  <c r="K48" i="73"/>
  <c r="J47" i="78" s="1"/>
  <c r="L48" i="73"/>
  <c r="K47" i="78" s="1"/>
  <c r="M48" i="73"/>
  <c r="L47" i="78" s="1"/>
  <c r="N48" i="73"/>
  <c r="M47" i="78" s="1"/>
  <c r="O48" i="73"/>
  <c r="N47" i="78" s="1"/>
  <c r="P48" i="73"/>
  <c r="O47" i="78" s="1"/>
  <c r="Q48" i="73"/>
  <c r="P47" i="78" s="1"/>
  <c r="R48" i="73"/>
  <c r="Q47" i="78" s="1"/>
  <c r="S48" i="73"/>
  <c r="R47" i="78" s="1"/>
  <c r="T48" i="73"/>
  <c r="S47" i="78" s="1"/>
  <c r="U48" i="73"/>
  <c r="T47" i="78" s="1"/>
  <c r="J74" i="73"/>
  <c r="I73" i="78" s="1"/>
  <c r="K74" i="73"/>
  <c r="J73" i="78" s="1"/>
  <c r="L74" i="73"/>
  <c r="K73" i="78" s="1"/>
  <c r="M74" i="73"/>
  <c r="L73" i="78" s="1"/>
  <c r="N74" i="73"/>
  <c r="M73" i="78" s="1"/>
  <c r="O74" i="73"/>
  <c r="N73" i="78" s="1"/>
  <c r="P74" i="73"/>
  <c r="O73" i="78" s="1"/>
  <c r="Q74" i="73"/>
  <c r="P73" i="78" s="1"/>
  <c r="R74" i="73"/>
  <c r="Q73" i="78" s="1"/>
  <c r="S74" i="73"/>
  <c r="R73" i="78" s="1"/>
  <c r="T74" i="73"/>
  <c r="S73" i="78" s="1"/>
  <c r="U74" i="73"/>
  <c r="T73" i="78" s="1"/>
  <c r="S137" i="102"/>
  <c r="S83" i="102" s="1"/>
  <c r="S163" i="102" s="1"/>
  <c r="W71" i="73"/>
  <c r="V70" i="78" s="1"/>
  <c r="W22" i="73"/>
  <c r="W20" i="73"/>
  <c r="W73" i="73"/>
  <c r="V72" i="78" s="1"/>
  <c r="W45" i="73"/>
  <c r="V44" i="78" s="1"/>
  <c r="W70" i="73"/>
  <c r="V69" i="78" s="1"/>
  <c r="W74" i="73"/>
  <c r="V73" i="78" s="1"/>
  <c r="W48" i="73"/>
  <c r="V47" i="78" s="1"/>
  <c r="W47" i="73"/>
  <c r="V46" i="78" s="1"/>
  <c r="W72" i="73"/>
  <c r="V71" i="78" s="1"/>
  <c r="W21" i="73"/>
  <c r="W18" i="73"/>
  <c r="W19" i="73"/>
  <c r="W46" i="73"/>
  <c r="V45" i="78" s="1"/>
  <c r="W44" i="73"/>
  <c r="V43" i="78" s="1"/>
  <c r="J22" i="73"/>
  <c r="K22" i="73"/>
  <c r="L22" i="73"/>
  <c r="M22" i="73"/>
  <c r="N22" i="73"/>
  <c r="O22" i="73"/>
  <c r="P22" i="73"/>
  <c r="Q22" i="73"/>
  <c r="R22" i="73"/>
  <c r="S22" i="73"/>
  <c r="T22" i="73"/>
  <c r="U22" i="73"/>
  <c r="V48" i="73"/>
  <c r="U47" i="78" s="1"/>
  <c r="AE48" i="90"/>
  <c r="U45" i="65" s="1"/>
  <c r="U17" i="65" s="1"/>
  <c r="AT20" i="90"/>
  <c r="K77" i="90"/>
  <c r="AE77" i="90" s="1"/>
  <c r="U74" i="65" s="1"/>
  <c r="K49" i="90"/>
  <c r="AE49" i="90" s="1"/>
  <c r="U46" i="65" s="1"/>
  <c r="K105" i="90"/>
  <c r="AE105" i="90" s="1"/>
  <c r="U102" i="65" s="1"/>
  <c r="AE21" i="90"/>
  <c r="AK21" i="90"/>
  <c r="E226" i="105" s="1"/>
  <c r="S118" i="66"/>
  <c r="S141" i="66"/>
  <c r="S163" i="66"/>
  <c r="R53" i="102"/>
  <c r="V138" i="102"/>
  <c r="V84" i="102" s="1"/>
  <c r="O20" i="78"/>
  <c r="U9" i="78"/>
  <c r="K22" i="90" s="1"/>
  <c r="P20" i="78"/>
  <c r="N20" i="78"/>
  <c r="M20" i="78"/>
  <c r="L20" i="78"/>
  <c r="K20" i="78"/>
  <c r="J20" i="78"/>
  <c r="I20" i="78"/>
  <c r="T208" i="66"/>
  <c r="T51" i="66"/>
  <c r="U96" i="66"/>
  <c r="T186" i="66"/>
  <c r="T73" i="66"/>
  <c r="T231" i="66"/>
  <c r="T253" i="66"/>
  <c r="X4" i="73"/>
  <c r="H23" i="73"/>
  <c r="S18" i="78"/>
  <c r="H75" i="73"/>
  <c r="W75" i="73" s="1"/>
  <c r="V74" i="78" s="1"/>
  <c r="Q20" i="78"/>
  <c r="H49" i="73"/>
  <c r="U16" i="78"/>
  <c r="R19" i="78"/>
  <c r="T17" i="78"/>
  <c r="T137" i="102" l="1"/>
  <c r="T83" i="102" s="1"/>
  <c r="T163" i="102" s="1"/>
  <c r="J49" i="73"/>
  <c r="I48" i="78" s="1"/>
  <c r="K49" i="73"/>
  <c r="J48" i="78" s="1"/>
  <c r="L49" i="73"/>
  <c r="K48" i="78" s="1"/>
  <c r="M49" i="73"/>
  <c r="L48" i="78" s="1"/>
  <c r="N49" i="73"/>
  <c r="M48" i="78" s="1"/>
  <c r="O49" i="73"/>
  <c r="N48" i="78" s="1"/>
  <c r="P49" i="73"/>
  <c r="O48" i="78" s="1"/>
  <c r="Q49" i="73"/>
  <c r="P48" i="78" s="1"/>
  <c r="R49" i="73"/>
  <c r="Q48" i="78" s="1"/>
  <c r="S49" i="73"/>
  <c r="R48" i="78" s="1"/>
  <c r="T49" i="73"/>
  <c r="S48" i="78" s="1"/>
  <c r="U49" i="73"/>
  <c r="T48" i="78" s="1"/>
  <c r="V49" i="73"/>
  <c r="U48" i="78" s="1"/>
  <c r="W49" i="73"/>
  <c r="V48" i="78" s="1"/>
  <c r="J75" i="73"/>
  <c r="I74" i="78" s="1"/>
  <c r="K75" i="73"/>
  <c r="J74" i="78" s="1"/>
  <c r="L75" i="73"/>
  <c r="K74" i="78" s="1"/>
  <c r="M75" i="73"/>
  <c r="L74" i="78" s="1"/>
  <c r="N75" i="73"/>
  <c r="M74" i="78" s="1"/>
  <c r="O75" i="73"/>
  <c r="N74" i="78" s="1"/>
  <c r="P75" i="73"/>
  <c r="O74" i="78" s="1"/>
  <c r="Q75" i="73"/>
  <c r="P74" i="78" s="1"/>
  <c r="R75" i="73"/>
  <c r="Q74" i="78" s="1"/>
  <c r="S75" i="73"/>
  <c r="R74" i="78" s="1"/>
  <c r="T75" i="73"/>
  <c r="S74" i="78" s="1"/>
  <c r="U75" i="73"/>
  <c r="T74" i="78" s="1"/>
  <c r="V75" i="73"/>
  <c r="U74" i="78" s="1"/>
  <c r="J23" i="73"/>
  <c r="K23" i="73"/>
  <c r="L23" i="73"/>
  <c r="M23" i="73"/>
  <c r="N23" i="73"/>
  <c r="O23" i="73"/>
  <c r="P23" i="73"/>
  <c r="Q23" i="73"/>
  <c r="P22" i="78" s="1"/>
  <c r="R23" i="73"/>
  <c r="S23" i="73"/>
  <c r="T23" i="73"/>
  <c r="U23" i="73"/>
  <c r="V23" i="73"/>
  <c r="X49" i="73"/>
  <c r="W48" i="78" s="1"/>
  <c r="X20" i="73"/>
  <c r="X23" i="73"/>
  <c r="X74" i="73"/>
  <c r="W73" i="78" s="1"/>
  <c r="X73" i="73"/>
  <c r="W72" i="78" s="1"/>
  <c r="X45" i="73"/>
  <c r="W44" i="78" s="1"/>
  <c r="X72" i="73"/>
  <c r="W71" i="78" s="1"/>
  <c r="X71" i="73"/>
  <c r="W70" i="78" s="1"/>
  <c r="X19" i="73"/>
  <c r="X47" i="73"/>
  <c r="W46" i="78" s="1"/>
  <c r="X48" i="73"/>
  <c r="W47" i="78" s="1"/>
  <c r="X21" i="73"/>
  <c r="X46" i="73"/>
  <c r="W45" i="78" s="1"/>
  <c r="X75" i="73"/>
  <c r="W74" i="78" s="1"/>
  <c r="X22" i="73"/>
  <c r="W23" i="73"/>
  <c r="K78" i="90"/>
  <c r="AE78" i="90" s="1"/>
  <c r="U75" i="65" s="1"/>
  <c r="K106" i="90"/>
  <c r="AE106" i="90" s="1"/>
  <c r="U103" i="65" s="1"/>
  <c r="K50" i="90"/>
  <c r="AE50" i="90" s="1"/>
  <c r="U47" i="65" s="1"/>
  <c r="AE22" i="90"/>
  <c r="AK22" i="90"/>
  <c r="E227" i="105" s="1"/>
  <c r="AT21" i="90"/>
  <c r="U18" i="65"/>
  <c r="T163" i="66"/>
  <c r="T141" i="66"/>
  <c r="T118" i="66"/>
  <c r="S53" i="102"/>
  <c r="W138" i="102"/>
  <c r="W84" i="102" s="1"/>
  <c r="K21" i="78"/>
  <c r="J21" i="78"/>
  <c r="I21" i="78"/>
  <c r="P21" i="78"/>
  <c r="N21" i="78"/>
  <c r="O21" i="78"/>
  <c r="M21" i="78"/>
  <c r="L21" i="78"/>
  <c r="V9" i="78"/>
  <c r="K23" i="90" s="1"/>
  <c r="U231" i="66"/>
  <c r="U73" i="66"/>
  <c r="U186" i="66"/>
  <c r="V96" i="66"/>
  <c r="U51" i="66"/>
  <c r="U253" i="66"/>
  <c r="U208" i="66"/>
  <c r="H24" i="73"/>
  <c r="X24" i="73" s="1"/>
  <c r="Y4" i="73"/>
  <c r="R20" i="78"/>
  <c r="T18" i="78"/>
  <c r="U17" i="78"/>
  <c r="Q21" i="78"/>
  <c r="H50" i="73"/>
  <c r="S19" i="78"/>
  <c r="H76" i="73"/>
  <c r="J76" i="73" l="1"/>
  <c r="I75" i="78" s="1"/>
  <c r="K76" i="73"/>
  <c r="J75" i="78" s="1"/>
  <c r="L76" i="73"/>
  <c r="K75" i="78" s="1"/>
  <c r="M76" i="73"/>
  <c r="L75" i="78" s="1"/>
  <c r="N76" i="73"/>
  <c r="M75" i="78" s="1"/>
  <c r="O76" i="73"/>
  <c r="N75" i="78" s="1"/>
  <c r="P76" i="73"/>
  <c r="O75" i="78" s="1"/>
  <c r="Q76" i="73"/>
  <c r="P75" i="78" s="1"/>
  <c r="R76" i="73"/>
  <c r="Q75" i="78" s="1"/>
  <c r="S76" i="73"/>
  <c r="R75" i="78" s="1"/>
  <c r="T76" i="73"/>
  <c r="S75" i="78" s="1"/>
  <c r="U76" i="73"/>
  <c r="T75" i="78" s="1"/>
  <c r="V76" i="73"/>
  <c r="U75" i="78" s="1"/>
  <c r="W76" i="73"/>
  <c r="V75" i="78" s="1"/>
  <c r="J50" i="73"/>
  <c r="I49" i="78" s="1"/>
  <c r="K50" i="73"/>
  <c r="J49" i="78" s="1"/>
  <c r="L50" i="73"/>
  <c r="K49" i="78" s="1"/>
  <c r="M50" i="73"/>
  <c r="L49" i="78" s="1"/>
  <c r="N50" i="73"/>
  <c r="M49" i="78" s="1"/>
  <c r="O50" i="73"/>
  <c r="N49" i="78" s="1"/>
  <c r="P50" i="73"/>
  <c r="O49" i="78" s="1"/>
  <c r="Q50" i="73"/>
  <c r="P49" i="78" s="1"/>
  <c r="R50" i="73"/>
  <c r="Q49" i="78" s="1"/>
  <c r="S50" i="73"/>
  <c r="R49" i="78" s="1"/>
  <c r="T50" i="73"/>
  <c r="S49" i="78" s="1"/>
  <c r="U50" i="73"/>
  <c r="T49" i="78" s="1"/>
  <c r="V50" i="73"/>
  <c r="U49" i="78" s="1"/>
  <c r="W50" i="73"/>
  <c r="V49" i="78" s="1"/>
  <c r="X50" i="73"/>
  <c r="W49" i="78" s="1"/>
  <c r="Y24" i="73"/>
  <c r="Y50" i="73"/>
  <c r="X49" i="78" s="1"/>
  <c r="Y48" i="73"/>
  <c r="X47" i="78" s="1"/>
  <c r="Y74" i="73"/>
  <c r="X73" i="78" s="1"/>
  <c r="Y20" i="73"/>
  <c r="Y72" i="73"/>
  <c r="X71" i="78" s="1"/>
  <c r="Y46" i="73"/>
  <c r="X45" i="78" s="1"/>
  <c r="Y73" i="73"/>
  <c r="X72" i="78" s="1"/>
  <c r="Y76" i="73"/>
  <c r="X75" i="78" s="1"/>
  <c r="Y49" i="73"/>
  <c r="X48" i="78" s="1"/>
  <c r="Y75" i="73"/>
  <c r="X74" i="78" s="1"/>
  <c r="Y23" i="73"/>
  <c r="Y21" i="73"/>
  <c r="Y47" i="73"/>
  <c r="X46" i="78" s="1"/>
  <c r="Y22" i="73"/>
  <c r="J24" i="73"/>
  <c r="K24" i="73"/>
  <c r="L24" i="73"/>
  <c r="M24" i="73"/>
  <c r="N24" i="73"/>
  <c r="O24" i="73"/>
  <c r="P24" i="73"/>
  <c r="Q24" i="73"/>
  <c r="R24" i="73"/>
  <c r="S24" i="73"/>
  <c r="T24" i="73"/>
  <c r="U24" i="73"/>
  <c r="V24" i="73"/>
  <c r="W24" i="73"/>
  <c r="X76" i="73"/>
  <c r="W75" i="78" s="1"/>
  <c r="U137" i="102"/>
  <c r="U83" i="102" s="1"/>
  <c r="U163" i="102" s="1"/>
  <c r="U19" i="65"/>
  <c r="K79" i="90"/>
  <c r="AE79" i="90" s="1"/>
  <c r="U76" i="65" s="1"/>
  <c r="AE23" i="90"/>
  <c r="K107" i="90"/>
  <c r="AE107" i="90" s="1"/>
  <c r="U104" i="65" s="1"/>
  <c r="K51" i="90"/>
  <c r="AK23" i="90"/>
  <c r="E228" i="105" s="1"/>
  <c r="AT22" i="90"/>
  <c r="U118" i="66"/>
  <c r="U141" i="66"/>
  <c r="U163" i="66"/>
  <c r="T53" i="102"/>
  <c r="X138" i="102"/>
  <c r="X84" i="102" s="1"/>
  <c r="K22" i="78"/>
  <c r="I22" i="78"/>
  <c r="J22" i="78"/>
  <c r="O22" i="78"/>
  <c r="N22" i="78"/>
  <c r="W9" i="78"/>
  <c r="K24" i="90" s="1"/>
  <c r="M22" i="78"/>
  <c r="L22" i="78"/>
  <c r="V51" i="66"/>
  <c r="V253" i="66"/>
  <c r="W96" i="66"/>
  <c r="V186" i="66"/>
  <c r="V208" i="66"/>
  <c r="V73" i="66"/>
  <c r="V231" i="66"/>
  <c r="H25" i="73"/>
  <c r="Z4" i="73"/>
  <c r="H77" i="73"/>
  <c r="Y77" i="73" s="1"/>
  <c r="X76" i="78" s="1"/>
  <c r="R21" i="78"/>
  <c r="V17" i="78"/>
  <c r="Q22" i="78"/>
  <c r="H51" i="73"/>
  <c r="Y51" i="73" s="1"/>
  <c r="X50" i="78" s="1"/>
  <c r="T19" i="78"/>
  <c r="U18" i="78"/>
  <c r="S20" i="78"/>
  <c r="V137" i="102" l="1"/>
  <c r="V83" i="102" s="1"/>
  <c r="J25" i="73"/>
  <c r="K25" i="73"/>
  <c r="L25" i="73"/>
  <c r="M25" i="73"/>
  <c r="N25" i="73"/>
  <c r="O25" i="73"/>
  <c r="P25" i="73"/>
  <c r="O24" i="78" s="1"/>
  <c r="Q25" i="73"/>
  <c r="R25" i="73"/>
  <c r="S25" i="73"/>
  <c r="T25" i="73"/>
  <c r="U25" i="73"/>
  <c r="V25" i="73"/>
  <c r="W25" i="73"/>
  <c r="X25" i="73"/>
  <c r="J51" i="73"/>
  <c r="I50" i="78" s="1"/>
  <c r="K51" i="73"/>
  <c r="J50" i="78" s="1"/>
  <c r="L51" i="73"/>
  <c r="K50" i="78" s="1"/>
  <c r="M51" i="73"/>
  <c r="L50" i="78" s="1"/>
  <c r="N51" i="73"/>
  <c r="M50" i="78" s="1"/>
  <c r="O51" i="73"/>
  <c r="N50" i="78" s="1"/>
  <c r="P51" i="73"/>
  <c r="O50" i="78" s="1"/>
  <c r="Q51" i="73"/>
  <c r="P50" i="78" s="1"/>
  <c r="R51" i="73"/>
  <c r="Q50" i="78" s="1"/>
  <c r="S51" i="73"/>
  <c r="R50" i="78" s="1"/>
  <c r="T51" i="73"/>
  <c r="S50" i="78" s="1"/>
  <c r="U51" i="73"/>
  <c r="T50" i="78" s="1"/>
  <c r="V51" i="73"/>
  <c r="U50" i="78" s="1"/>
  <c r="W51" i="73"/>
  <c r="V50" i="78" s="1"/>
  <c r="X51" i="73"/>
  <c r="W50" i="78" s="1"/>
  <c r="Y25" i="73"/>
  <c r="J77" i="73"/>
  <c r="I76" i="78" s="1"/>
  <c r="K77" i="73"/>
  <c r="J76" i="78" s="1"/>
  <c r="L77" i="73"/>
  <c r="K76" i="78" s="1"/>
  <c r="M77" i="73"/>
  <c r="L76" i="78" s="1"/>
  <c r="N77" i="73"/>
  <c r="M76" i="78" s="1"/>
  <c r="O77" i="73"/>
  <c r="N76" i="78" s="1"/>
  <c r="P77" i="73"/>
  <c r="O76" i="78" s="1"/>
  <c r="Q77" i="73"/>
  <c r="P76" i="78" s="1"/>
  <c r="R77" i="73"/>
  <c r="Q76" i="78" s="1"/>
  <c r="S77" i="73"/>
  <c r="R76" i="78" s="1"/>
  <c r="T77" i="73"/>
  <c r="S76" i="78" s="1"/>
  <c r="U77" i="73"/>
  <c r="T76" i="78" s="1"/>
  <c r="V77" i="73"/>
  <c r="U76" i="78" s="1"/>
  <c r="W77" i="73"/>
  <c r="V76" i="78" s="1"/>
  <c r="X77" i="73"/>
  <c r="W76" i="78" s="1"/>
  <c r="Z76" i="73"/>
  <c r="Y75" i="78" s="1"/>
  <c r="Z73" i="73"/>
  <c r="Y72" i="78" s="1"/>
  <c r="Z22" i="73"/>
  <c r="Z50" i="73"/>
  <c r="Y49" i="78" s="1"/>
  <c r="Z48" i="73"/>
  <c r="Y47" i="78" s="1"/>
  <c r="Z24" i="73"/>
  <c r="Z47" i="73"/>
  <c r="Y46" i="78" s="1"/>
  <c r="Z21" i="73"/>
  <c r="Z77" i="73"/>
  <c r="Y76" i="78" s="1"/>
  <c r="Z23" i="73"/>
  <c r="Z75" i="73"/>
  <c r="Y74" i="78" s="1"/>
  <c r="Z74" i="73"/>
  <c r="Y73" i="78" s="1"/>
  <c r="Z25" i="73"/>
  <c r="Z49" i="73"/>
  <c r="Y48" i="78" s="1"/>
  <c r="Z51" i="73"/>
  <c r="Y50" i="78" s="1"/>
  <c r="AT23" i="90"/>
  <c r="AE51" i="90"/>
  <c r="U48" i="65" s="1"/>
  <c r="U20" i="65" s="1"/>
  <c r="K108" i="90"/>
  <c r="AE108" i="90" s="1"/>
  <c r="U105" i="65" s="1"/>
  <c r="K80" i="90"/>
  <c r="AE80" i="90" s="1"/>
  <c r="U77" i="65" s="1"/>
  <c r="AK24" i="90"/>
  <c r="E229" i="105" s="1"/>
  <c r="K52" i="90"/>
  <c r="AE52" i="90" s="1"/>
  <c r="U49" i="65" s="1"/>
  <c r="AE24" i="90"/>
  <c r="V163" i="102"/>
  <c r="V163" i="66"/>
  <c r="V141" i="66"/>
  <c r="V118" i="66"/>
  <c r="X9" i="78"/>
  <c r="K25" i="90" s="1"/>
  <c r="U53" i="102"/>
  <c r="Y138" i="102"/>
  <c r="Y84" i="102" s="1"/>
  <c r="J23" i="78"/>
  <c r="I23" i="78"/>
  <c r="K23" i="78"/>
  <c r="L23" i="78"/>
  <c r="P23" i="78"/>
  <c r="O23" i="78"/>
  <c r="N23" i="78"/>
  <c r="M23" i="78"/>
  <c r="W73" i="66"/>
  <c r="W208" i="66"/>
  <c r="W186" i="66"/>
  <c r="X96" i="66"/>
  <c r="W253" i="66"/>
  <c r="W231" i="66"/>
  <c r="W51" i="66"/>
  <c r="AA4" i="73"/>
  <c r="H78" i="73"/>
  <c r="Z78" i="73" s="1"/>
  <c r="Y77" i="78" s="1"/>
  <c r="H26" i="73"/>
  <c r="Z26" i="73" s="1"/>
  <c r="V18" i="78"/>
  <c r="H52" i="73"/>
  <c r="Z52" i="73" s="1"/>
  <c r="Y51" i="78" s="1"/>
  <c r="S21" i="78"/>
  <c r="R22" i="78"/>
  <c r="T20" i="78"/>
  <c r="U19" i="78"/>
  <c r="Q23" i="78"/>
  <c r="J52" i="73" l="1"/>
  <c r="I51" i="78" s="1"/>
  <c r="K52" i="73"/>
  <c r="J51" i="78" s="1"/>
  <c r="L52" i="73"/>
  <c r="K51" i="78" s="1"/>
  <c r="M52" i="73"/>
  <c r="L51" i="78" s="1"/>
  <c r="N52" i="73"/>
  <c r="M51" i="78" s="1"/>
  <c r="O52" i="73"/>
  <c r="N51" i="78" s="1"/>
  <c r="P52" i="73"/>
  <c r="O51" i="78" s="1"/>
  <c r="Q52" i="73"/>
  <c r="P51" i="78" s="1"/>
  <c r="R52" i="73"/>
  <c r="Q51" i="78" s="1"/>
  <c r="S52" i="73"/>
  <c r="R51" i="78" s="1"/>
  <c r="T52" i="73"/>
  <c r="S51" i="78" s="1"/>
  <c r="U52" i="73"/>
  <c r="T51" i="78" s="1"/>
  <c r="V52" i="73"/>
  <c r="U51" i="78" s="1"/>
  <c r="W52" i="73"/>
  <c r="V51" i="78" s="1"/>
  <c r="X52" i="73"/>
  <c r="W51" i="78" s="1"/>
  <c r="Y52" i="73"/>
  <c r="X51" i="78" s="1"/>
  <c r="J26" i="73"/>
  <c r="K26" i="73"/>
  <c r="L26" i="73"/>
  <c r="M26" i="73"/>
  <c r="L25" i="78" s="1"/>
  <c r="N26" i="73"/>
  <c r="O26" i="73"/>
  <c r="P26" i="73"/>
  <c r="O25" i="78" s="1"/>
  <c r="Q26" i="73"/>
  <c r="R26" i="73"/>
  <c r="S26" i="73"/>
  <c r="T26" i="73"/>
  <c r="U26" i="73"/>
  <c r="V26" i="73"/>
  <c r="W26" i="73"/>
  <c r="X26" i="73"/>
  <c r="Y26" i="73"/>
  <c r="J78" i="73"/>
  <c r="I77" i="78" s="1"/>
  <c r="K78" i="73"/>
  <c r="J77" i="78" s="1"/>
  <c r="L78" i="73"/>
  <c r="K77" i="78" s="1"/>
  <c r="M78" i="73"/>
  <c r="L77" i="78" s="1"/>
  <c r="N78" i="73"/>
  <c r="M77" i="78" s="1"/>
  <c r="O78" i="73"/>
  <c r="N77" i="78" s="1"/>
  <c r="P78" i="73"/>
  <c r="O77" i="78" s="1"/>
  <c r="Q78" i="73"/>
  <c r="P77" i="78" s="1"/>
  <c r="R78" i="73"/>
  <c r="Q77" i="78" s="1"/>
  <c r="S78" i="73"/>
  <c r="R77" i="78" s="1"/>
  <c r="T78" i="73"/>
  <c r="S77" i="78" s="1"/>
  <c r="U78" i="73"/>
  <c r="T77" i="78" s="1"/>
  <c r="V78" i="73"/>
  <c r="U77" i="78" s="1"/>
  <c r="W78" i="73"/>
  <c r="V77" i="78" s="1"/>
  <c r="X78" i="73"/>
  <c r="W77" i="78" s="1"/>
  <c r="Y78" i="73"/>
  <c r="X77" i="78" s="1"/>
  <c r="AA75" i="73"/>
  <c r="Z74" i="78" s="1"/>
  <c r="AA25" i="73"/>
  <c r="AA52" i="73"/>
  <c r="Z51" i="78" s="1"/>
  <c r="AA26" i="73"/>
  <c r="AA24" i="73"/>
  <c r="AA77" i="73"/>
  <c r="Z76" i="78" s="1"/>
  <c r="AA48" i="73"/>
  <c r="Z47" i="78" s="1"/>
  <c r="AA49" i="73"/>
  <c r="Z48" i="78" s="1"/>
  <c r="AA23" i="73"/>
  <c r="AA51" i="73"/>
  <c r="Z50" i="78" s="1"/>
  <c r="AA74" i="73"/>
  <c r="Z73" i="78" s="1"/>
  <c r="AA22" i="73"/>
  <c r="AA76" i="73"/>
  <c r="Z75" i="78" s="1"/>
  <c r="AA78" i="73"/>
  <c r="Z77" i="78" s="1"/>
  <c r="AA50" i="73"/>
  <c r="Z49" i="78" s="1"/>
  <c r="U21" i="65"/>
  <c r="AT24" i="90"/>
  <c r="K81" i="90"/>
  <c r="AE81" i="90" s="1"/>
  <c r="U78" i="65" s="1"/>
  <c r="AE25" i="90"/>
  <c r="K109" i="90"/>
  <c r="AE109" i="90" s="1"/>
  <c r="U106" i="65" s="1"/>
  <c r="AK25" i="90"/>
  <c r="E230" i="105" s="1"/>
  <c r="K53" i="90"/>
  <c r="AE53" i="90" s="1"/>
  <c r="U50" i="65" s="1"/>
  <c r="W137" i="102"/>
  <c r="W118" i="66"/>
  <c r="W141" i="66"/>
  <c r="W163" i="66"/>
  <c r="Y25" i="78"/>
  <c r="V53" i="102"/>
  <c r="Z138" i="102"/>
  <c r="Z84" i="102" s="1"/>
  <c r="M24" i="78"/>
  <c r="N24" i="78"/>
  <c r="L24" i="78"/>
  <c r="P24" i="78"/>
  <c r="K24" i="78"/>
  <c r="Y9" i="78"/>
  <c r="K26" i="90" s="1"/>
  <c r="J24" i="78"/>
  <c r="I24" i="78"/>
  <c r="X51" i="66"/>
  <c r="X231" i="66"/>
  <c r="X253" i="66"/>
  <c r="Y96" i="66"/>
  <c r="X186" i="66"/>
  <c r="X208" i="66"/>
  <c r="X73" i="66"/>
  <c r="H27" i="73"/>
  <c r="AA27" i="73" s="1"/>
  <c r="H79" i="73"/>
  <c r="AA79" i="73" s="1"/>
  <c r="Z78" i="78" s="1"/>
  <c r="H53" i="73"/>
  <c r="AA53" i="73" s="1"/>
  <c r="Z52" i="78" s="1"/>
  <c r="AB4" i="73"/>
  <c r="Q24" i="78"/>
  <c r="V19" i="78"/>
  <c r="W18" i="78"/>
  <c r="U20" i="78"/>
  <c r="T21" i="78"/>
  <c r="R23" i="78"/>
  <c r="S22" i="78"/>
  <c r="AB53" i="73" l="1"/>
  <c r="AA52" i="78" s="1"/>
  <c r="AB23" i="73"/>
  <c r="AB25" i="73"/>
  <c r="AB49" i="73"/>
  <c r="AA48" i="78" s="1"/>
  <c r="AB51" i="73"/>
  <c r="AA50" i="78" s="1"/>
  <c r="AB79" i="73"/>
  <c r="AA78" i="78" s="1"/>
  <c r="AB77" i="73"/>
  <c r="AA76" i="78" s="1"/>
  <c r="AB24" i="73"/>
  <c r="AB26" i="73"/>
  <c r="AB76" i="73"/>
  <c r="AA75" i="78" s="1"/>
  <c r="AB78" i="73"/>
  <c r="AA77" i="78" s="1"/>
  <c r="AB27" i="73"/>
  <c r="AB52" i="73"/>
  <c r="AA51" i="78" s="1"/>
  <c r="AB75" i="73"/>
  <c r="AA74" i="78" s="1"/>
  <c r="AB50" i="73"/>
  <c r="AA49" i="78" s="1"/>
  <c r="J79" i="73"/>
  <c r="I78" i="78" s="1"/>
  <c r="K79" i="73"/>
  <c r="J78" i="78" s="1"/>
  <c r="L79" i="73"/>
  <c r="K78" i="78" s="1"/>
  <c r="M79" i="73"/>
  <c r="L78" i="78" s="1"/>
  <c r="N79" i="73"/>
  <c r="M78" i="78" s="1"/>
  <c r="O79" i="73"/>
  <c r="N78" i="78" s="1"/>
  <c r="P79" i="73"/>
  <c r="O78" i="78" s="1"/>
  <c r="Q79" i="73"/>
  <c r="P78" i="78" s="1"/>
  <c r="R79" i="73"/>
  <c r="Q78" i="78" s="1"/>
  <c r="S79" i="73"/>
  <c r="R78" i="78" s="1"/>
  <c r="T79" i="73"/>
  <c r="S78" i="78" s="1"/>
  <c r="U79" i="73"/>
  <c r="T78" i="78" s="1"/>
  <c r="V79" i="73"/>
  <c r="U78" i="78" s="1"/>
  <c r="W79" i="73"/>
  <c r="V78" i="78" s="1"/>
  <c r="X79" i="73"/>
  <c r="W78" i="78" s="1"/>
  <c r="Y79" i="73"/>
  <c r="X78" i="78" s="1"/>
  <c r="Z79" i="73"/>
  <c r="Y78" i="78" s="1"/>
  <c r="J53" i="73"/>
  <c r="I52" i="78" s="1"/>
  <c r="K53" i="73"/>
  <c r="J52" i="78" s="1"/>
  <c r="L53" i="73"/>
  <c r="K52" i="78" s="1"/>
  <c r="M53" i="73"/>
  <c r="L52" i="78" s="1"/>
  <c r="N53" i="73"/>
  <c r="M52" i="78" s="1"/>
  <c r="O53" i="73"/>
  <c r="N52" i="78" s="1"/>
  <c r="P53" i="73"/>
  <c r="O52" i="78" s="1"/>
  <c r="Q53" i="73"/>
  <c r="P52" i="78" s="1"/>
  <c r="R53" i="73"/>
  <c r="Q52" i="78" s="1"/>
  <c r="S53" i="73"/>
  <c r="R52" i="78" s="1"/>
  <c r="T53" i="73"/>
  <c r="S52" i="78" s="1"/>
  <c r="U53" i="73"/>
  <c r="T52" i="78" s="1"/>
  <c r="V53" i="73"/>
  <c r="U52" i="78" s="1"/>
  <c r="W53" i="73"/>
  <c r="V52" i="78" s="1"/>
  <c r="X53" i="73"/>
  <c r="W52" i="78" s="1"/>
  <c r="Y53" i="73"/>
  <c r="X52" i="78" s="1"/>
  <c r="Z53" i="73"/>
  <c r="Y52" i="78" s="1"/>
  <c r="J27" i="73"/>
  <c r="K27" i="73"/>
  <c r="L27" i="73"/>
  <c r="M27" i="73"/>
  <c r="L26" i="78" s="1"/>
  <c r="N27" i="73"/>
  <c r="M26" i="78" s="1"/>
  <c r="O27" i="73"/>
  <c r="P27" i="73"/>
  <c r="Q27" i="73"/>
  <c r="R27" i="73"/>
  <c r="S27" i="73"/>
  <c r="T27" i="73"/>
  <c r="U27" i="73"/>
  <c r="V27" i="73"/>
  <c r="W27" i="73"/>
  <c r="X27" i="73"/>
  <c r="Y27" i="73"/>
  <c r="Z27" i="73"/>
  <c r="W83" i="102"/>
  <c r="W163" i="102" s="1"/>
  <c r="U22" i="65"/>
  <c r="K82" i="90"/>
  <c r="AE82" i="90" s="1"/>
  <c r="U79" i="65" s="1"/>
  <c r="AK26" i="90"/>
  <c r="E231" i="105" s="1"/>
  <c r="K54" i="90"/>
  <c r="AE54" i="90" s="1"/>
  <c r="U51" i="65" s="1"/>
  <c r="K110" i="90"/>
  <c r="AE110" i="90" s="1"/>
  <c r="U107" i="65" s="1"/>
  <c r="AE26" i="90"/>
  <c r="AT25" i="90"/>
  <c r="X137" i="102"/>
  <c r="X163" i="66"/>
  <c r="X141" i="66"/>
  <c r="X118" i="66"/>
  <c r="AA54" i="66"/>
  <c r="W25" i="78"/>
  <c r="K25" i="78"/>
  <c r="V25" i="78"/>
  <c r="U25" i="78"/>
  <c r="I25" i="78"/>
  <c r="Z25" i="78"/>
  <c r="T25" i="78"/>
  <c r="S25" i="78"/>
  <c r="R25" i="78"/>
  <c r="Q25" i="78"/>
  <c r="J25" i="78"/>
  <c r="P25" i="78"/>
  <c r="N25" i="78"/>
  <c r="M25" i="78"/>
  <c r="X25" i="78"/>
  <c r="Z9" i="78"/>
  <c r="K27" i="90" s="1"/>
  <c r="Z96" i="66"/>
  <c r="H80" i="73"/>
  <c r="AB80" i="73" s="1"/>
  <c r="AA79" i="78" s="1"/>
  <c r="H54" i="73"/>
  <c r="AC4" i="73"/>
  <c r="H28" i="73"/>
  <c r="T22" i="78"/>
  <c r="R24" i="78"/>
  <c r="S23" i="78"/>
  <c r="V20" i="78"/>
  <c r="W19" i="78"/>
  <c r="U21" i="78"/>
  <c r="J28" i="73" l="1"/>
  <c r="K28" i="73"/>
  <c r="L28" i="73"/>
  <c r="M28" i="73"/>
  <c r="N28" i="73"/>
  <c r="O28" i="73"/>
  <c r="P28" i="73"/>
  <c r="Q28" i="73"/>
  <c r="R28" i="73"/>
  <c r="S28" i="73"/>
  <c r="T28" i="73"/>
  <c r="U28" i="73"/>
  <c r="V28" i="73"/>
  <c r="W28" i="73"/>
  <c r="X28" i="73"/>
  <c r="Y28" i="73"/>
  <c r="Z28" i="73"/>
  <c r="AA28" i="73"/>
  <c r="AC25" i="73"/>
  <c r="AC77" i="73"/>
  <c r="AB76" i="78" s="1"/>
  <c r="AC78" i="73"/>
  <c r="AB77" i="78" s="1"/>
  <c r="AC80" i="73"/>
  <c r="AB79" i="78" s="1"/>
  <c r="AC54" i="73"/>
  <c r="AB53" i="78" s="1"/>
  <c r="AC28" i="73"/>
  <c r="AC51" i="73"/>
  <c r="AB50" i="78" s="1"/>
  <c r="AC53" i="73"/>
  <c r="AB52" i="78" s="1"/>
  <c r="AC24" i="73"/>
  <c r="AC79" i="73"/>
  <c r="AB78" i="78" s="1"/>
  <c r="AC26" i="73"/>
  <c r="AC76" i="73"/>
  <c r="AB75" i="78" s="1"/>
  <c r="AC50" i="73"/>
  <c r="AB49" i="78" s="1"/>
  <c r="AC27" i="73"/>
  <c r="AC52" i="73"/>
  <c r="AB51" i="78" s="1"/>
  <c r="J54" i="73"/>
  <c r="I53" i="78" s="1"/>
  <c r="K54" i="73"/>
  <c r="J53" i="78" s="1"/>
  <c r="L54" i="73"/>
  <c r="K53" i="78" s="1"/>
  <c r="M54" i="73"/>
  <c r="L53" i="78" s="1"/>
  <c r="N54" i="73"/>
  <c r="M53" i="78" s="1"/>
  <c r="O54" i="73"/>
  <c r="N53" i="78" s="1"/>
  <c r="P54" i="73"/>
  <c r="O53" i="78" s="1"/>
  <c r="Q54" i="73"/>
  <c r="P53" i="78" s="1"/>
  <c r="R54" i="73"/>
  <c r="Q53" i="78" s="1"/>
  <c r="S54" i="73"/>
  <c r="R53" i="78" s="1"/>
  <c r="T54" i="73"/>
  <c r="S53" i="78" s="1"/>
  <c r="U54" i="73"/>
  <c r="T53" i="78" s="1"/>
  <c r="V54" i="73"/>
  <c r="U53" i="78" s="1"/>
  <c r="W54" i="73"/>
  <c r="V53" i="78" s="1"/>
  <c r="X54" i="73"/>
  <c r="W53" i="78" s="1"/>
  <c r="Y54" i="73"/>
  <c r="X53" i="78" s="1"/>
  <c r="Z54" i="73"/>
  <c r="Y53" i="78" s="1"/>
  <c r="AA54" i="73"/>
  <c r="Z53" i="78" s="1"/>
  <c r="J80" i="73"/>
  <c r="I79" i="78" s="1"/>
  <c r="K80" i="73"/>
  <c r="J79" i="78" s="1"/>
  <c r="L80" i="73"/>
  <c r="K79" i="78" s="1"/>
  <c r="M80" i="73"/>
  <c r="L79" i="78" s="1"/>
  <c r="N80" i="73"/>
  <c r="M79" i="78" s="1"/>
  <c r="O80" i="73"/>
  <c r="N79" i="78" s="1"/>
  <c r="P80" i="73"/>
  <c r="O79" i="78" s="1"/>
  <c r="Q80" i="73"/>
  <c r="P79" i="78" s="1"/>
  <c r="R80" i="73"/>
  <c r="Q79" i="78" s="1"/>
  <c r="S80" i="73"/>
  <c r="R79" i="78" s="1"/>
  <c r="T80" i="73"/>
  <c r="S79" i="78" s="1"/>
  <c r="U80" i="73"/>
  <c r="T79" i="78" s="1"/>
  <c r="V80" i="73"/>
  <c r="U79" i="78" s="1"/>
  <c r="W80" i="73"/>
  <c r="V79" i="78" s="1"/>
  <c r="X80" i="73"/>
  <c r="W79" i="78" s="1"/>
  <c r="Y80" i="73"/>
  <c r="X79" i="78" s="1"/>
  <c r="Z80" i="73"/>
  <c r="Y79" i="78" s="1"/>
  <c r="AA80" i="73"/>
  <c r="Z79" i="78" s="1"/>
  <c r="AB54" i="73"/>
  <c r="AA53" i="78" s="1"/>
  <c r="AB28" i="73"/>
  <c r="AA27" i="78" s="1"/>
  <c r="X83" i="102"/>
  <c r="X163" i="102" s="1"/>
  <c r="W53" i="102"/>
  <c r="U23" i="65"/>
  <c r="K111" i="90"/>
  <c r="AE111" i="90" s="1"/>
  <c r="U108" i="65" s="1"/>
  <c r="K83" i="90"/>
  <c r="AE83" i="90" s="1"/>
  <c r="U80" i="65" s="1"/>
  <c r="K55" i="90"/>
  <c r="AE55" i="90" s="1"/>
  <c r="U52" i="65" s="1"/>
  <c r="AK27" i="90"/>
  <c r="E232" i="105" s="1"/>
  <c r="AT26" i="90"/>
  <c r="Y137" i="102"/>
  <c r="Y118" i="66"/>
  <c r="Y141" i="66"/>
  <c r="Y163" i="66"/>
  <c r="Q26" i="78"/>
  <c r="P26" i="78"/>
  <c r="AA26" i="78"/>
  <c r="O26" i="78"/>
  <c r="N26" i="78"/>
  <c r="AA25" i="78"/>
  <c r="X26" i="78"/>
  <c r="W26" i="78"/>
  <c r="K26" i="78"/>
  <c r="V26" i="78"/>
  <c r="J26" i="78"/>
  <c r="AA9" i="78"/>
  <c r="K28" i="90" s="1"/>
  <c r="Z26" i="78"/>
  <c r="U26" i="78"/>
  <c r="I26" i="78"/>
  <c r="Y26" i="78"/>
  <c r="T26" i="78"/>
  <c r="S26" i="78"/>
  <c r="R26" i="78"/>
  <c r="AA96" i="66"/>
  <c r="H55" i="73"/>
  <c r="AD4" i="73"/>
  <c r="H29" i="73"/>
  <c r="AC29" i="73" s="1"/>
  <c r="H81" i="73"/>
  <c r="AA76" i="86"/>
  <c r="AA78" i="86"/>
  <c r="AA80" i="86"/>
  <c r="AA81" i="86"/>
  <c r="AA79" i="86"/>
  <c r="AA82" i="86"/>
  <c r="S24" i="78"/>
  <c r="W20" i="78"/>
  <c r="X19" i="78"/>
  <c r="T23" i="78"/>
  <c r="U22" i="78"/>
  <c r="V21" i="78"/>
  <c r="J81" i="73" l="1"/>
  <c r="I80" i="78" s="1"/>
  <c r="K81" i="73"/>
  <c r="J80" i="78" s="1"/>
  <c r="L81" i="73"/>
  <c r="K80" i="78" s="1"/>
  <c r="M81" i="73"/>
  <c r="L80" i="78" s="1"/>
  <c r="N81" i="73"/>
  <c r="M80" i="78" s="1"/>
  <c r="O81" i="73"/>
  <c r="N80" i="78" s="1"/>
  <c r="P81" i="73"/>
  <c r="O80" i="78" s="1"/>
  <c r="Q81" i="73"/>
  <c r="P80" i="78" s="1"/>
  <c r="R81" i="73"/>
  <c r="Q80" i="78" s="1"/>
  <c r="S81" i="73"/>
  <c r="R80" i="78" s="1"/>
  <c r="T81" i="73"/>
  <c r="S80" i="78" s="1"/>
  <c r="U81" i="73"/>
  <c r="T80" i="78" s="1"/>
  <c r="V81" i="73"/>
  <c r="U80" i="78" s="1"/>
  <c r="W81" i="73"/>
  <c r="V80" i="78" s="1"/>
  <c r="X81" i="73"/>
  <c r="W80" i="78" s="1"/>
  <c r="Y81" i="73"/>
  <c r="X80" i="78" s="1"/>
  <c r="Z81" i="73"/>
  <c r="Y80" i="78" s="1"/>
  <c r="AA81" i="73"/>
  <c r="Z80" i="78" s="1"/>
  <c r="AB81" i="73"/>
  <c r="AA80" i="78" s="1"/>
  <c r="J55" i="73"/>
  <c r="I54" i="78" s="1"/>
  <c r="K55" i="73"/>
  <c r="J54" i="78" s="1"/>
  <c r="L55" i="73"/>
  <c r="K54" i="78" s="1"/>
  <c r="M55" i="73"/>
  <c r="L54" i="78" s="1"/>
  <c r="N55" i="73"/>
  <c r="M54" i="78" s="1"/>
  <c r="O55" i="73"/>
  <c r="N54" i="78" s="1"/>
  <c r="P55" i="73"/>
  <c r="O54" i="78" s="1"/>
  <c r="Q55" i="73"/>
  <c r="P54" i="78" s="1"/>
  <c r="R55" i="73"/>
  <c r="Q54" i="78" s="1"/>
  <c r="S55" i="73"/>
  <c r="R54" i="78" s="1"/>
  <c r="T55" i="73"/>
  <c r="S54" i="78" s="1"/>
  <c r="U55" i="73"/>
  <c r="T54" i="78" s="1"/>
  <c r="V55" i="73"/>
  <c r="U54" i="78" s="1"/>
  <c r="W55" i="73"/>
  <c r="V54" i="78" s="1"/>
  <c r="X55" i="73"/>
  <c r="W54" i="78" s="1"/>
  <c r="Y55" i="73"/>
  <c r="X54" i="78" s="1"/>
  <c r="Z55" i="73"/>
  <c r="Y54" i="78" s="1"/>
  <c r="AA55" i="73"/>
  <c r="Z54" i="78" s="1"/>
  <c r="AB55" i="73"/>
  <c r="AA54" i="78" s="1"/>
  <c r="J29" i="73"/>
  <c r="K29" i="73"/>
  <c r="L29" i="73"/>
  <c r="M29" i="73"/>
  <c r="N29" i="73"/>
  <c r="O29" i="73"/>
  <c r="P29" i="73"/>
  <c r="Q29" i="73"/>
  <c r="R29" i="73"/>
  <c r="S29" i="73"/>
  <c r="R28" i="78" s="1"/>
  <c r="T29" i="73"/>
  <c r="U29" i="73"/>
  <c r="V29" i="73"/>
  <c r="U28" i="78" s="1"/>
  <c r="W29" i="73"/>
  <c r="X29" i="73"/>
  <c r="Y29" i="73"/>
  <c r="Z29" i="73"/>
  <c r="AA29" i="73"/>
  <c r="AB29" i="73"/>
  <c r="AC55" i="73"/>
  <c r="AB54" i="78" s="1"/>
  <c r="AD28" i="73"/>
  <c r="AD27" i="73"/>
  <c r="AD26" i="73"/>
  <c r="AD80" i="73"/>
  <c r="AC79" i="78" s="1"/>
  <c r="AD51" i="73"/>
  <c r="AC50" i="78" s="1"/>
  <c r="AD78" i="73"/>
  <c r="AC77" i="78" s="1"/>
  <c r="AD53" i="73"/>
  <c r="AC52" i="78" s="1"/>
  <c r="AD25" i="73"/>
  <c r="AD81" i="73"/>
  <c r="AC80" i="78" s="1"/>
  <c r="AD77" i="73"/>
  <c r="AC76" i="78" s="1"/>
  <c r="AD55" i="73"/>
  <c r="AC54" i="78" s="1"/>
  <c r="AD29" i="73"/>
  <c r="AD52" i="73"/>
  <c r="AC51" i="78" s="1"/>
  <c r="AD54" i="73"/>
  <c r="AC53" i="78" s="1"/>
  <c r="AD79" i="73"/>
  <c r="AC78" i="78" s="1"/>
  <c r="AD24" i="73"/>
  <c r="AD50" i="73"/>
  <c r="AC49" i="78" s="1"/>
  <c r="AD76" i="73"/>
  <c r="AC75" i="78" s="1"/>
  <c r="AC81" i="73"/>
  <c r="AB80" i="78" s="1"/>
  <c r="Y83" i="102"/>
  <c r="Y163" i="102" s="1"/>
  <c r="Y53" i="102" s="1"/>
  <c r="X53" i="102"/>
  <c r="K112" i="90"/>
  <c r="AE112" i="90" s="1"/>
  <c r="U109" i="65" s="1"/>
  <c r="AK28" i="90"/>
  <c r="E233" i="105" s="1"/>
  <c r="AE28" i="90"/>
  <c r="K84" i="90"/>
  <c r="AE84" i="90" s="1"/>
  <c r="U81" i="65" s="1"/>
  <c r="K56" i="90"/>
  <c r="AT27" i="90"/>
  <c r="U24" i="65"/>
  <c r="Z163" i="66"/>
  <c r="Z141" i="66"/>
  <c r="Z118" i="66"/>
  <c r="Z137" i="102"/>
  <c r="AE71" i="69"/>
  <c r="AF71" i="69" s="1"/>
  <c r="AG71" i="69" s="1"/>
  <c r="AH71" i="69" s="1"/>
  <c r="O27" i="78"/>
  <c r="AB27" i="78"/>
  <c r="Z27" i="78"/>
  <c r="N27" i="78"/>
  <c r="AB25" i="78"/>
  <c r="Y27" i="78"/>
  <c r="M27" i="78"/>
  <c r="W27" i="78"/>
  <c r="AB26" i="78"/>
  <c r="V27" i="78"/>
  <c r="J27" i="78"/>
  <c r="I27" i="78"/>
  <c r="X27" i="78"/>
  <c r="T27" i="78"/>
  <c r="L27" i="78"/>
  <c r="S27" i="78"/>
  <c r="R27" i="78"/>
  <c r="K27" i="78"/>
  <c r="U27" i="78"/>
  <c r="Q27" i="78"/>
  <c r="P27" i="78"/>
  <c r="AB9" i="78"/>
  <c r="K29" i="90" s="1"/>
  <c r="AB96" i="66"/>
  <c r="AE4" i="73"/>
  <c r="H56" i="73"/>
  <c r="AD56" i="73" s="1"/>
  <c r="AC55" i="78" s="1"/>
  <c r="H30" i="73"/>
  <c r="AD30" i="73" s="1"/>
  <c r="H82" i="73"/>
  <c r="AD82" i="73" s="1"/>
  <c r="AC81" i="78" s="1"/>
  <c r="AB82" i="86"/>
  <c r="AB81" i="86"/>
  <c r="AB80" i="86"/>
  <c r="AB78" i="86"/>
  <c r="AB76" i="86"/>
  <c r="T24" i="78"/>
  <c r="V22" i="78"/>
  <c r="W21" i="78"/>
  <c r="U23" i="78"/>
  <c r="X20" i="78"/>
  <c r="AE24" i="73" l="1"/>
  <c r="J82" i="73"/>
  <c r="I81" i="78" s="1"/>
  <c r="K82" i="73"/>
  <c r="J81" i="78" s="1"/>
  <c r="L82" i="73"/>
  <c r="K81" i="78" s="1"/>
  <c r="M82" i="73"/>
  <c r="L81" i="78" s="1"/>
  <c r="N82" i="73"/>
  <c r="M81" i="78" s="1"/>
  <c r="O82" i="73"/>
  <c r="N81" i="78" s="1"/>
  <c r="P82" i="73"/>
  <c r="O81" i="78" s="1"/>
  <c r="Q82" i="73"/>
  <c r="P81" i="78" s="1"/>
  <c r="R82" i="73"/>
  <c r="Q81" i="78" s="1"/>
  <c r="S82" i="73"/>
  <c r="R81" i="78" s="1"/>
  <c r="T82" i="73"/>
  <c r="S81" i="78" s="1"/>
  <c r="U82" i="73"/>
  <c r="T81" i="78" s="1"/>
  <c r="V82" i="73"/>
  <c r="U81" i="78" s="1"/>
  <c r="W82" i="73"/>
  <c r="V81" i="78" s="1"/>
  <c r="X82" i="73"/>
  <c r="W81" i="78" s="1"/>
  <c r="Y82" i="73"/>
  <c r="X81" i="78" s="1"/>
  <c r="Z82" i="73"/>
  <c r="Y81" i="78" s="1"/>
  <c r="AA82" i="73"/>
  <c r="Z81" i="78" s="1"/>
  <c r="AB82" i="73"/>
  <c r="AA81" i="78" s="1"/>
  <c r="AC82" i="73"/>
  <c r="AB81" i="78" s="1"/>
  <c r="J30" i="73"/>
  <c r="K30" i="73"/>
  <c r="L30" i="73"/>
  <c r="M30" i="73"/>
  <c r="N30" i="73"/>
  <c r="M29" i="78" s="1"/>
  <c r="O30" i="73"/>
  <c r="P30" i="73"/>
  <c r="Q30" i="73"/>
  <c r="R30" i="73"/>
  <c r="S30" i="73"/>
  <c r="T30" i="73"/>
  <c r="U30" i="73"/>
  <c r="V30" i="73"/>
  <c r="W30" i="73"/>
  <c r="V29" i="78" s="1"/>
  <c r="X30" i="73"/>
  <c r="Y30" i="73"/>
  <c r="Z30" i="73"/>
  <c r="AA30" i="73"/>
  <c r="AB30" i="73"/>
  <c r="AC30" i="73"/>
  <c r="J56" i="73"/>
  <c r="I55" i="78" s="1"/>
  <c r="K56" i="73"/>
  <c r="J55" i="78" s="1"/>
  <c r="L56" i="73"/>
  <c r="K55" i="78" s="1"/>
  <c r="M56" i="73"/>
  <c r="L55" i="78" s="1"/>
  <c r="N56" i="73"/>
  <c r="M55" i="78" s="1"/>
  <c r="O56" i="73"/>
  <c r="N55" i="78" s="1"/>
  <c r="P56" i="73"/>
  <c r="O55" i="78" s="1"/>
  <c r="Q56" i="73"/>
  <c r="P55" i="78" s="1"/>
  <c r="R56" i="73"/>
  <c r="Q55" i="78" s="1"/>
  <c r="S56" i="73"/>
  <c r="R55" i="78" s="1"/>
  <c r="T56" i="73"/>
  <c r="S55" i="78" s="1"/>
  <c r="U56" i="73"/>
  <c r="T55" i="78" s="1"/>
  <c r="V56" i="73"/>
  <c r="U55" i="78" s="1"/>
  <c r="W56" i="73"/>
  <c r="V55" i="78" s="1"/>
  <c r="X56" i="73"/>
  <c r="W55" i="78" s="1"/>
  <c r="Y56" i="73"/>
  <c r="X55" i="78" s="1"/>
  <c r="Z56" i="73"/>
  <c r="Y55" i="78" s="1"/>
  <c r="AA56" i="73"/>
  <c r="Z55" i="78" s="1"/>
  <c r="AB56" i="73"/>
  <c r="AA55" i="78" s="1"/>
  <c r="AC56" i="73"/>
  <c r="AB55" i="78" s="1"/>
  <c r="AE79" i="73"/>
  <c r="AD78" i="78" s="1"/>
  <c r="AE53" i="73"/>
  <c r="AD52" i="78" s="1"/>
  <c r="AE28" i="73"/>
  <c r="AE82" i="73"/>
  <c r="AD81" i="78" s="1"/>
  <c r="AE27" i="73"/>
  <c r="AE26" i="73"/>
  <c r="AE55" i="73"/>
  <c r="AD54" i="78" s="1"/>
  <c r="AE78" i="73"/>
  <c r="AD77" i="78" s="1"/>
  <c r="AE29" i="73"/>
  <c r="AE80" i="73"/>
  <c r="AD79" i="78" s="1"/>
  <c r="AE52" i="73"/>
  <c r="AD51" i="78" s="1"/>
  <c r="AE30" i="73"/>
  <c r="AE54" i="73"/>
  <c r="AD53" i="78" s="1"/>
  <c r="AE56" i="73"/>
  <c r="AD55" i="78" s="1"/>
  <c r="AE81" i="73"/>
  <c r="AD80" i="78" s="1"/>
  <c r="AE25" i="73"/>
  <c r="AE51" i="73"/>
  <c r="AD50" i="78" s="1"/>
  <c r="AE77" i="73"/>
  <c r="AD76" i="78" s="1"/>
  <c r="AE50" i="73"/>
  <c r="AD49" i="78" s="1"/>
  <c r="AE76" i="73"/>
  <c r="AD75" i="78" s="1"/>
  <c r="Z83" i="102"/>
  <c r="Z163" i="102" s="1"/>
  <c r="Z53" i="102" s="1"/>
  <c r="AT28" i="90"/>
  <c r="K85" i="90"/>
  <c r="AE85" i="90" s="1"/>
  <c r="U82" i="65" s="1"/>
  <c r="AK29" i="90"/>
  <c r="E234" i="105" s="1"/>
  <c r="AE29" i="90"/>
  <c r="K113" i="90"/>
  <c r="AE113" i="90" s="1"/>
  <c r="U110" i="65" s="1"/>
  <c r="K57" i="90"/>
  <c r="AE57" i="90" s="1"/>
  <c r="U54" i="65" s="1"/>
  <c r="AA137" i="102"/>
  <c r="AA118" i="66"/>
  <c r="AA141" i="66"/>
  <c r="AA163" i="66"/>
  <c r="AC29" i="78"/>
  <c r="T28" i="78"/>
  <c r="AC25" i="78"/>
  <c r="AB28" i="78"/>
  <c r="AC27" i="78"/>
  <c r="I28" i="78"/>
  <c r="S28" i="78"/>
  <c r="Q28" i="78"/>
  <c r="AC9" i="78"/>
  <c r="K30" i="90" s="1"/>
  <c r="P28" i="78"/>
  <c r="AA28" i="78"/>
  <c r="AC26" i="78"/>
  <c r="O28" i="78"/>
  <c r="Z28" i="78"/>
  <c r="Y28" i="78"/>
  <c r="M28" i="78"/>
  <c r="N28" i="78"/>
  <c r="AC28" i="78"/>
  <c r="X28" i="78"/>
  <c r="L28" i="78"/>
  <c r="W28" i="78"/>
  <c r="K28" i="78"/>
  <c r="V28" i="78"/>
  <c r="J28" i="78"/>
  <c r="AC118" i="66"/>
  <c r="AC163" i="66"/>
  <c r="AC96" i="66"/>
  <c r="AC141" i="66"/>
  <c r="AB79" i="86"/>
  <c r="AF72" i="69" s="1"/>
  <c r="AG72" i="69" s="1"/>
  <c r="AH72" i="69" s="1"/>
  <c r="H31" i="73"/>
  <c r="AE31" i="73" s="1"/>
  <c r="H83" i="73"/>
  <c r="AE83" i="73" s="1"/>
  <c r="AD82" i="78" s="1"/>
  <c r="H57" i="73"/>
  <c r="AE57" i="73" s="1"/>
  <c r="AD56" i="78" s="1"/>
  <c r="AF4" i="73"/>
  <c r="W22" i="78"/>
  <c r="V23" i="78"/>
  <c r="U24" i="78"/>
  <c r="Y20" i="78"/>
  <c r="X21" i="78"/>
  <c r="AF29" i="73" l="1"/>
  <c r="AF28" i="73"/>
  <c r="AF81" i="73"/>
  <c r="AE80" i="78" s="1"/>
  <c r="AF30" i="73"/>
  <c r="AF55" i="73"/>
  <c r="AE54" i="78" s="1"/>
  <c r="AF82" i="73"/>
  <c r="AE81" i="78" s="1"/>
  <c r="AF31" i="73"/>
  <c r="AF56" i="73"/>
  <c r="AE55" i="78" s="1"/>
  <c r="AF83" i="73"/>
  <c r="AE82" i="78" s="1"/>
  <c r="AF80" i="73"/>
  <c r="AE79" i="78" s="1"/>
  <c r="AF27" i="73"/>
  <c r="AF79" i="73"/>
  <c r="AE78" i="78" s="1"/>
  <c r="AF54" i="73"/>
  <c r="AE53" i="78" s="1"/>
  <c r="AF57" i="73"/>
  <c r="AE56" i="78" s="1"/>
  <c r="AF53" i="73"/>
  <c r="AE52" i="78" s="1"/>
  <c r="AF26" i="73"/>
  <c r="AF78" i="73"/>
  <c r="AE77" i="78" s="1"/>
  <c r="AF52" i="73"/>
  <c r="AE51" i="78" s="1"/>
  <c r="AF51" i="73"/>
  <c r="AE50" i="78" s="1"/>
  <c r="AF77" i="73"/>
  <c r="AE76" i="78" s="1"/>
  <c r="AF50" i="73"/>
  <c r="AE49" i="78" s="1"/>
  <c r="AF76" i="73"/>
  <c r="AE75" i="78" s="1"/>
  <c r="J57" i="73"/>
  <c r="I56" i="78" s="1"/>
  <c r="K57" i="73"/>
  <c r="J56" i="78" s="1"/>
  <c r="L57" i="73"/>
  <c r="K56" i="78" s="1"/>
  <c r="M57" i="73"/>
  <c r="L56" i="78" s="1"/>
  <c r="N57" i="73"/>
  <c r="M56" i="78" s="1"/>
  <c r="O57" i="73"/>
  <c r="N56" i="78" s="1"/>
  <c r="P57" i="73"/>
  <c r="O56" i="78" s="1"/>
  <c r="Q57" i="73"/>
  <c r="P56" i="78" s="1"/>
  <c r="R57" i="73"/>
  <c r="Q56" i="78" s="1"/>
  <c r="S57" i="73"/>
  <c r="R56" i="78" s="1"/>
  <c r="T57" i="73"/>
  <c r="S56" i="78" s="1"/>
  <c r="U57" i="73"/>
  <c r="T56" i="78" s="1"/>
  <c r="V57" i="73"/>
  <c r="U56" i="78" s="1"/>
  <c r="W57" i="73"/>
  <c r="V56" i="78" s="1"/>
  <c r="X57" i="73"/>
  <c r="W56" i="78" s="1"/>
  <c r="Y57" i="73"/>
  <c r="X56" i="78" s="1"/>
  <c r="Z57" i="73"/>
  <c r="Y56" i="78" s="1"/>
  <c r="AA57" i="73"/>
  <c r="Z56" i="78" s="1"/>
  <c r="AB57" i="73"/>
  <c r="AA56" i="78" s="1"/>
  <c r="AC57" i="73"/>
  <c r="AB56" i="78" s="1"/>
  <c r="AD57" i="73"/>
  <c r="AC56" i="78" s="1"/>
  <c r="AF25" i="73"/>
  <c r="J31" i="73"/>
  <c r="K31" i="73"/>
  <c r="L31" i="73"/>
  <c r="M31" i="73"/>
  <c r="N31" i="73"/>
  <c r="O31" i="73"/>
  <c r="P31" i="73"/>
  <c r="Q31" i="73"/>
  <c r="R31" i="73"/>
  <c r="S31" i="73"/>
  <c r="T31" i="73"/>
  <c r="U31" i="73"/>
  <c r="V31" i="73"/>
  <c r="W31" i="73"/>
  <c r="X31" i="73"/>
  <c r="Y31" i="73"/>
  <c r="Z31" i="73"/>
  <c r="AA31" i="73"/>
  <c r="AB31" i="73"/>
  <c r="AC31" i="73"/>
  <c r="AD31" i="73"/>
  <c r="J83" i="73"/>
  <c r="I82" i="78" s="1"/>
  <c r="K83" i="73"/>
  <c r="J82" i="78" s="1"/>
  <c r="L83" i="73"/>
  <c r="K82" i="78" s="1"/>
  <c r="M83" i="73"/>
  <c r="L82" i="78" s="1"/>
  <c r="N83" i="73"/>
  <c r="M82" i="78" s="1"/>
  <c r="O83" i="73"/>
  <c r="N82" i="78" s="1"/>
  <c r="P83" i="73"/>
  <c r="O82" i="78" s="1"/>
  <c r="Q83" i="73"/>
  <c r="P82" i="78" s="1"/>
  <c r="R83" i="73"/>
  <c r="Q82" i="78" s="1"/>
  <c r="S83" i="73"/>
  <c r="R82" i="78" s="1"/>
  <c r="T83" i="73"/>
  <c r="S82" i="78" s="1"/>
  <c r="U83" i="73"/>
  <c r="T82" i="78" s="1"/>
  <c r="V83" i="73"/>
  <c r="U82" i="78" s="1"/>
  <c r="W83" i="73"/>
  <c r="V82" i="78" s="1"/>
  <c r="X83" i="73"/>
  <c r="W82" i="78" s="1"/>
  <c r="Y83" i="73"/>
  <c r="X82" i="78" s="1"/>
  <c r="Z83" i="73"/>
  <c r="Y82" i="78" s="1"/>
  <c r="AA83" i="73"/>
  <c r="Z82" i="78" s="1"/>
  <c r="AB83" i="73"/>
  <c r="AA82" i="78" s="1"/>
  <c r="AC83" i="73"/>
  <c r="AB82" i="78" s="1"/>
  <c r="AD83" i="73"/>
  <c r="AC82" i="78" s="1"/>
  <c r="AF24" i="73"/>
  <c r="AA83" i="102"/>
  <c r="AA163" i="102" s="1"/>
  <c r="AA53" i="102" s="1"/>
  <c r="U26" i="65"/>
  <c r="K58" i="90"/>
  <c r="AE58" i="90" s="1"/>
  <c r="U55" i="65" s="1"/>
  <c r="K86" i="90"/>
  <c r="AE86" i="90" s="1"/>
  <c r="U83" i="65" s="1"/>
  <c r="AK30" i="90"/>
  <c r="E235" i="105" s="1"/>
  <c r="K114" i="90"/>
  <c r="AE114" i="90" s="1"/>
  <c r="U111" i="65" s="1"/>
  <c r="AE30" i="90"/>
  <c r="AT29" i="90"/>
  <c r="AB163" i="66"/>
  <c r="AB141" i="66"/>
  <c r="AB118" i="66"/>
  <c r="AB137" i="102"/>
  <c r="Q181" i="102"/>
  <c r="U182" i="102"/>
  <c r="I180" i="102"/>
  <c r="I70" i="102" s="1"/>
  <c r="K183" i="102"/>
  <c r="P179" i="102"/>
  <c r="P69" i="102" s="1"/>
  <c r="L180" i="102"/>
  <c r="L70" i="102" s="1"/>
  <c r="Z182" i="102"/>
  <c r="Z72" i="102" s="1"/>
  <c r="V179" i="102"/>
  <c r="V69" i="102" s="1"/>
  <c r="S183" i="102"/>
  <c r="U176" i="102"/>
  <c r="U66" i="102" s="1"/>
  <c r="Q180" i="102"/>
  <c r="Q70" i="102" s="1"/>
  <c r="AB184" i="102"/>
  <c r="R182" i="102"/>
  <c r="U183" i="102"/>
  <c r="O183" i="102"/>
  <c r="R179" i="102"/>
  <c r="R69" i="102" s="1"/>
  <c r="X182" i="102"/>
  <c r="X72" i="102" s="1"/>
  <c r="Y179" i="102"/>
  <c r="Y69" i="102" s="1"/>
  <c r="U179" i="102"/>
  <c r="U69" i="102" s="1"/>
  <c r="Q178" i="102"/>
  <c r="Q68" i="102" s="1"/>
  <c r="Q177" i="102"/>
  <c r="Q67" i="102" s="1"/>
  <c r="AB164" i="102"/>
  <c r="Q183" i="102"/>
  <c r="S182" i="102"/>
  <c r="V182" i="102"/>
  <c r="L183" i="102"/>
  <c r="W182" i="102"/>
  <c r="W72" i="102" s="1"/>
  <c r="J183" i="102"/>
  <c r="X183" i="102"/>
  <c r="P183" i="102"/>
  <c r="H182" i="102"/>
  <c r="O182" i="102"/>
  <c r="V183" i="102"/>
  <c r="R183" i="102"/>
  <c r="Y183" i="102"/>
  <c r="H183" i="102"/>
  <c r="N182" i="102"/>
  <c r="AD30" i="78"/>
  <c r="P182" i="102"/>
  <c r="Y182" i="102"/>
  <c r="K182" i="102"/>
  <c r="Q182" i="102"/>
  <c r="I182" i="102"/>
  <c r="I72" i="102" s="1"/>
  <c r="AA182" i="102"/>
  <c r="AA72" i="102" s="1"/>
  <c r="N183" i="102"/>
  <c r="T183" i="102"/>
  <c r="AA164" i="102"/>
  <c r="W183" i="102"/>
  <c r="AB182" i="102"/>
  <c r="T182" i="102"/>
  <c r="M182" i="102"/>
  <c r="M72" i="102" s="1"/>
  <c r="L182" i="102"/>
  <c r="AB183" i="102"/>
  <c r="AA183" i="102"/>
  <c r="J182" i="102"/>
  <c r="M183" i="102"/>
  <c r="Z183" i="102"/>
  <c r="I183" i="102"/>
  <c r="AA181" i="102"/>
  <c r="AD137" i="102"/>
  <c r="AD83" i="102" s="1"/>
  <c r="Z29" i="78"/>
  <c r="N29" i="78"/>
  <c r="X29" i="78"/>
  <c r="AD25" i="78"/>
  <c r="L29" i="78"/>
  <c r="W29" i="78"/>
  <c r="K29" i="78"/>
  <c r="J29" i="78"/>
  <c r="AA29" i="78"/>
  <c r="Y29" i="78"/>
  <c r="U29" i="78"/>
  <c r="I29" i="78"/>
  <c r="O29" i="78"/>
  <c r="AD9" i="78"/>
  <c r="K31" i="90" s="1"/>
  <c r="AD27" i="78"/>
  <c r="T29" i="78"/>
  <c r="AD29" i="78"/>
  <c r="S29" i="78"/>
  <c r="R29" i="78"/>
  <c r="AD26" i="78"/>
  <c r="Q29" i="78"/>
  <c r="AD28" i="78"/>
  <c r="AB29" i="78"/>
  <c r="P29" i="78"/>
  <c r="AD141" i="66"/>
  <c r="AD96" i="66"/>
  <c r="AD163" i="66"/>
  <c r="AD118" i="66"/>
  <c r="AG4" i="73"/>
  <c r="W23" i="78"/>
  <c r="V24" i="78"/>
  <c r="X22" i="78"/>
  <c r="Y21" i="78"/>
  <c r="Z16" i="90" l="1"/>
  <c r="Y16" i="90"/>
  <c r="Y15" i="90"/>
  <c r="Z15" i="90"/>
  <c r="Y13" i="90"/>
  <c r="Z13" i="90"/>
  <c r="Z12" i="90"/>
  <c r="Y12" i="90"/>
  <c r="AG25" i="73"/>
  <c r="AG82" i="73"/>
  <c r="AF81" i="78" s="1"/>
  <c r="AG56" i="73"/>
  <c r="AF55" i="78" s="1"/>
  <c r="AG54" i="73"/>
  <c r="AF53" i="78" s="1"/>
  <c r="AG83" i="73"/>
  <c r="AF82" i="78" s="1"/>
  <c r="AG57" i="73"/>
  <c r="AF56" i="78" s="1"/>
  <c r="AG29" i="73"/>
  <c r="AG55" i="73"/>
  <c r="AF54" i="78" s="1"/>
  <c r="AG30" i="73"/>
  <c r="AG31" i="73"/>
  <c r="AG81" i="73"/>
  <c r="AF80" i="78" s="1"/>
  <c r="AG28" i="73"/>
  <c r="AG80" i="73"/>
  <c r="AF79" i="78" s="1"/>
  <c r="AG79" i="73"/>
  <c r="AF78" i="78" s="1"/>
  <c r="AG53" i="73"/>
  <c r="AF52" i="78" s="1"/>
  <c r="AG27" i="73"/>
  <c r="AG78" i="73"/>
  <c r="AF77" i="78" s="1"/>
  <c r="AG52" i="73"/>
  <c r="AF51" i="78" s="1"/>
  <c r="AG77" i="73"/>
  <c r="AF76" i="78" s="1"/>
  <c r="AG51" i="73"/>
  <c r="AF50" i="78" s="1"/>
  <c r="AG50" i="73"/>
  <c r="AF49" i="78" s="1"/>
  <c r="AG76" i="73"/>
  <c r="AF75" i="78" s="1"/>
  <c r="Y11" i="90"/>
  <c r="Z11" i="90"/>
  <c r="Y14" i="90"/>
  <c r="Z14" i="90"/>
  <c r="Y10" i="90"/>
  <c r="Z10" i="90"/>
  <c r="AG26" i="73"/>
  <c r="AG24" i="73"/>
  <c r="AB83" i="102"/>
  <c r="AB163" i="102" s="1"/>
  <c r="AB53" i="102" s="1"/>
  <c r="AE31" i="90"/>
  <c r="K87" i="90"/>
  <c r="AE87" i="90" s="1"/>
  <c r="U84" i="65" s="1"/>
  <c r="K59" i="90"/>
  <c r="AE59" i="90" s="1"/>
  <c r="U56" i="65" s="1"/>
  <c r="K115" i="90"/>
  <c r="AE115" i="90" s="1"/>
  <c r="U112" i="65" s="1"/>
  <c r="AK31" i="90"/>
  <c r="E236" i="105" s="1"/>
  <c r="AT30" i="90"/>
  <c r="U27" i="65"/>
  <c r="AC137" i="102"/>
  <c r="Q71" i="102"/>
  <c r="U72" i="102"/>
  <c r="S72" i="102"/>
  <c r="R72" i="102"/>
  <c r="V72" i="102"/>
  <c r="O72" i="102"/>
  <c r="N72" i="102"/>
  <c r="J72" i="102"/>
  <c r="K72" i="102"/>
  <c r="H72" i="102"/>
  <c r="T72" i="102"/>
  <c r="AA54" i="102"/>
  <c r="AA34" i="102" s="1"/>
  <c r="Q72" i="102"/>
  <c r="L72" i="102"/>
  <c r="P72" i="102"/>
  <c r="Q171" i="102"/>
  <c r="Q61" i="102" s="1"/>
  <c r="H180" i="102"/>
  <c r="H70" i="102" s="1"/>
  <c r="H172" i="102"/>
  <c r="H62" i="102" s="1"/>
  <c r="Y164" i="102"/>
  <c r="Y54" i="102" s="1"/>
  <c r="Y34" i="102" s="1"/>
  <c r="H164" i="102"/>
  <c r="H54" i="102" s="1"/>
  <c r="H178" i="102"/>
  <c r="H68" i="102" s="1"/>
  <c r="V177" i="102"/>
  <c r="V67" i="102" s="1"/>
  <c r="L177" i="102"/>
  <c r="L67" i="102" s="1"/>
  <c r="U175" i="102"/>
  <c r="U65" i="102" s="1"/>
  <c r="U40" i="102" s="1"/>
  <c r="Q174" i="102"/>
  <c r="Q64" i="102" s="1"/>
  <c r="I174" i="102"/>
  <c r="I64" i="102" s="1"/>
  <c r="M173" i="102"/>
  <c r="M63" i="102" s="1"/>
  <c r="N171" i="102"/>
  <c r="N61" i="102" s="1"/>
  <c r="J170" i="102"/>
  <c r="J60" i="102" s="1"/>
  <c r="N168" i="102"/>
  <c r="N58" i="102" s="1"/>
  <c r="I168" i="102"/>
  <c r="I58" i="102" s="1"/>
  <c r="S178" i="102"/>
  <c r="S68" i="102" s="1"/>
  <c r="I170" i="102"/>
  <c r="I60" i="102" s="1"/>
  <c r="L176" i="102"/>
  <c r="L66" i="102" s="1"/>
  <c r="H175" i="102"/>
  <c r="H65" i="102" s="1"/>
  <c r="J173" i="102"/>
  <c r="J63" i="102" s="1"/>
  <c r="I171" i="102"/>
  <c r="I61" i="102" s="1"/>
  <c r="N164" i="102"/>
  <c r="N54" i="102" s="1"/>
  <c r="N34" i="102" s="1"/>
  <c r="M168" i="102"/>
  <c r="M58" i="102" s="1"/>
  <c r="W164" i="102"/>
  <c r="W54" i="102" s="1"/>
  <c r="W34" i="102" s="1"/>
  <c r="R180" i="102"/>
  <c r="R70" i="102" s="1"/>
  <c r="R42" i="102" s="1"/>
  <c r="J167" i="102"/>
  <c r="J57" i="102" s="1"/>
  <c r="I178" i="102"/>
  <c r="I68" i="102" s="1"/>
  <c r="P180" i="102"/>
  <c r="P70" i="102" s="1"/>
  <c r="P42" i="102" s="1"/>
  <c r="J177" i="102"/>
  <c r="J67" i="102" s="1"/>
  <c r="H177" i="102"/>
  <c r="H67" i="102" s="1"/>
  <c r="P175" i="102"/>
  <c r="P65" i="102" s="1"/>
  <c r="J175" i="102"/>
  <c r="J65" i="102" s="1"/>
  <c r="P171" i="102"/>
  <c r="P61" i="102" s="1"/>
  <c r="R173" i="102"/>
  <c r="R63" i="102" s="1"/>
  <c r="P164" i="102"/>
  <c r="P54" i="102" s="1"/>
  <c r="P34" i="102" s="1"/>
  <c r="K168" i="102"/>
  <c r="K58" i="102" s="1"/>
  <c r="H166" i="102"/>
  <c r="H56" i="102" s="1"/>
  <c r="X180" i="102"/>
  <c r="X70" i="102" s="1"/>
  <c r="Q179" i="102"/>
  <c r="Q69" i="102" s="1"/>
  <c r="Q42" i="102" s="1"/>
  <c r="T180" i="102"/>
  <c r="T70" i="102" s="1"/>
  <c r="T181" i="102"/>
  <c r="T71" i="102" s="1"/>
  <c r="X178" i="102"/>
  <c r="X68" i="102" s="1"/>
  <c r="N176" i="102"/>
  <c r="N66" i="102" s="1"/>
  <c r="K177" i="102"/>
  <c r="K67" i="102" s="1"/>
  <c r="M175" i="102"/>
  <c r="M65" i="102" s="1"/>
  <c r="L174" i="102"/>
  <c r="L64" i="102" s="1"/>
  <c r="S174" i="102"/>
  <c r="S64" i="102" s="1"/>
  <c r="J172" i="102"/>
  <c r="J62" i="102" s="1"/>
  <c r="P172" i="102"/>
  <c r="P62" i="102" s="1"/>
  <c r="H82" i="102"/>
  <c r="H52" i="102" s="1"/>
  <c r="H33" i="102" s="1"/>
  <c r="Q41" i="102"/>
  <c r="O173" i="102"/>
  <c r="O63" i="102" s="1"/>
  <c r="S177" i="102"/>
  <c r="S67" i="102" s="1"/>
  <c r="Q176" i="102"/>
  <c r="Q66" i="102" s="1"/>
  <c r="M179" i="102"/>
  <c r="M69" i="102" s="1"/>
  <c r="L181" i="102"/>
  <c r="L71" i="102" s="1"/>
  <c r="J179" i="102"/>
  <c r="J69" i="102" s="1"/>
  <c r="H174" i="102"/>
  <c r="H64" i="102" s="1"/>
  <c r="M174" i="102"/>
  <c r="M64" i="102" s="1"/>
  <c r="M172" i="102"/>
  <c r="M62" i="102" s="1"/>
  <c r="O171" i="102"/>
  <c r="O61" i="102" s="1"/>
  <c r="J168" i="102"/>
  <c r="J58" i="102" s="1"/>
  <c r="J164" i="102"/>
  <c r="J54" i="102" s="1"/>
  <c r="J34" i="102" s="1"/>
  <c r="O174" i="102"/>
  <c r="O64" i="102" s="1"/>
  <c r="W177" i="102"/>
  <c r="W67" i="102" s="1"/>
  <c r="J180" i="102"/>
  <c r="J70" i="102" s="1"/>
  <c r="P176" i="102"/>
  <c r="P66" i="102" s="1"/>
  <c r="T175" i="102"/>
  <c r="T65" i="102" s="1"/>
  <c r="H173" i="102"/>
  <c r="H63" i="102" s="1"/>
  <c r="N172" i="102"/>
  <c r="N62" i="102" s="1"/>
  <c r="L169" i="102"/>
  <c r="L59" i="102" s="1"/>
  <c r="I169" i="102"/>
  <c r="I59" i="102" s="1"/>
  <c r="L167" i="102"/>
  <c r="L57" i="102" s="1"/>
  <c r="R178" i="102"/>
  <c r="R68" i="102" s="1"/>
  <c r="W181" i="102"/>
  <c r="W71" i="102" s="1"/>
  <c r="W43" i="102" s="1"/>
  <c r="M167" i="102"/>
  <c r="M57" i="102" s="1"/>
  <c r="L172" i="102"/>
  <c r="L62" i="102" s="1"/>
  <c r="K175" i="102"/>
  <c r="K65" i="102" s="1"/>
  <c r="S164" i="102"/>
  <c r="S54" i="102" s="1"/>
  <c r="S34" i="102" s="1"/>
  <c r="Q164" i="102"/>
  <c r="Q54" i="102" s="1"/>
  <c r="Q34" i="102" s="1"/>
  <c r="Q173" i="102"/>
  <c r="Q63" i="102" s="1"/>
  <c r="M169" i="102"/>
  <c r="M59" i="102" s="1"/>
  <c r="L168" i="102"/>
  <c r="L58" i="102" s="1"/>
  <c r="H167" i="102"/>
  <c r="H57" i="102" s="1"/>
  <c r="Z181" i="102"/>
  <c r="Z71" i="102" s="1"/>
  <c r="Z43" i="102" s="1"/>
  <c r="K181" i="102"/>
  <c r="K71" i="102" s="1"/>
  <c r="I167" i="102"/>
  <c r="I57" i="102" s="1"/>
  <c r="L179" i="102"/>
  <c r="L69" i="102" s="1"/>
  <c r="L42" i="102" s="1"/>
  <c r="I176" i="102"/>
  <c r="I66" i="102" s="1"/>
  <c r="N175" i="102"/>
  <c r="N65" i="102" s="1"/>
  <c r="O164" i="102"/>
  <c r="O54" i="102" s="1"/>
  <c r="O34" i="102" s="1"/>
  <c r="N169" i="102"/>
  <c r="N59" i="102" s="1"/>
  <c r="K166" i="102"/>
  <c r="K56" i="102" s="1"/>
  <c r="S181" i="102"/>
  <c r="S71" i="102" s="1"/>
  <c r="V176" i="102"/>
  <c r="V66" i="102" s="1"/>
  <c r="L171" i="102"/>
  <c r="L61" i="102" s="1"/>
  <c r="X179" i="102"/>
  <c r="X69" i="102" s="1"/>
  <c r="J181" i="102"/>
  <c r="J71" i="102" s="1"/>
  <c r="W178" i="102"/>
  <c r="W68" i="102" s="1"/>
  <c r="J176" i="102"/>
  <c r="J66" i="102" s="1"/>
  <c r="T176" i="102"/>
  <c r="T66" i="102" s="1"/>
  <c r="P170" i="102"/>
  <c r="P60" i="102" s="1"/>
  <c r="K54" i="102"/>
  <c r="K34" i="102" s="1"/>
  <c r="J178" i="102"/>
  <c r="J68" i="102" s="1"/>
  <c r="I181" i="102"/>
  <c r="I71" i="102" s="1"/>
  <c r="I43" i="102" s="1"/>
  <c r="S180" i="102"/>
  <c r="S70" i="102" s="1"/>
  <c r="K178" i="102"/>
  <c r="K68" i="102" s="1"/>
  <c r="N180" i="102"/>
  <c r="N70" i="102" s="1"/>
  <c r="M181" i="102"/>
  <c r="M71" i="102" s="1"/>
  <c r="M43" i="102" s="1"/>
  <c r="H176" i="102"/>
  <c r="H66" i="102" s="1"/>
  <c r="R172" i="102"/>
  <c r="R62" i="102" s="1"/>
  <c r="R164" i="102"/>
  <c r="R54" i="102" s="1"/>
  <c r="R34" i="102" s="1"/>
  <c r="K169" i="102"/>
  <c r="K59" i="102" s="1"/>
  <c r="K167" i="102"/>
  <c r="K57" i="102" s="1"/>
  <c r="J165" i="102"/>
  <c r="J55" i="102" s="1"/>
  <c r="N181" i="102"/>
  <c r="N71" i="102" s="1"/>
  <c r="O181" i="102"/>
  <c r="O71" i="102" s="1"/>
  <c r="P181" i="102"/>
  <c r="P71" i="102" s="1"/>
  <c r="K173" i="102"/>
  <c r="K63" i="102" s="1"/>
  <c r="Y72" i="102"/>
  <c r="L178" i="102"/>
  <c r="L68" i="102" s="1"/>
  <c r="V180" i="102"/>
  <c r="V70" i="102" s="1"/>
  <c r="V42" i="102" s="1"/>
  <c r="O178" i="102"/>
  <c r="O68" i="102" s="1"/>
  <c r="W179" i="102"/>
  <c r="W69" i="102" s="1"/>
  <c r="M177" i="102"/>
  <c r="M67" i="102" s="1"/>
  <c r="R174" i="102"/>
  <c r="R64" i="102" s="1"/>
  <c r="K176" i="102"/>
  <c r="K66" i="102" s="1"/>
  <c r="L175" i="102"/>
  <c r="L65" i="102" s="1"/>
  <c r="J171" i="102"/>
  <c r="J61" i="102" s="1"/>
  <c r="K165" i="102"/>
  <c r="K55" i="102" s="1"/>
  <c r="I166" i="102"/>
  <c r="I56" i="102" s="1"/>
  <c r="I164" i="102"/>
  <c r="I54" i="102" s="1"/>
  <c r="I34" i="102" s="1"/>
  <c r="M178" i="102"/>
  <c r="M68" i="102" s="1"/>
  <c r="S179" i="102"/>
  <c r="S69" i="102" s="1"/>
  <c r="L170" i="102"/>
  <c r="L60" i="102" s="1"/>
  <c r="R176" i="102"/>
  <c r="R66" i="102" s="1"/>
  <c r="V178" i="102"/>
  <c r="V68" i="102" s="1"/>
  <c r="Z164" i="102"/>
  <c r="Z54" i="102" s="1"/>
  <c r="Z34" i="102" s="1"/>
  <c r="U177" i="102"/>
  <c r="U67" i="102" s="1"/>
  <c r="O176" i="102"/>
  <c r="O66" i="102" s="1"/>
  <c r="T174" i="102"/>
  <c r="T64" i="102" s="1"/>
  <c r="S175" i="102"/>
  <c r="S65" i="102" s="1"/>
  <c r="I172" i="102"/>
  <c r="I62" i="102" s="1"/>
  <c r="J169" i="102"/>
  <c r="J59" i="102" s="1"/>
  <c r="I165" i="102"/>
  <c r="I55" i="102" s="1"/>
  <c r="N179" i="102"/>
  <c r="N69" i="102" s="1"/>
  <c r="T179" i="102"/>
  <c r="T69" i="102" s="1"/>
  <c r="O170" i="102"/>
  <c r="O60" i="102" s="1"/>
  <c r="P174" i="102"/>
  <c r="P64" i="102" s="1"/>
  <c r="AA71" i="102"/>
  <c r="AA43" i="102" s="1"/>
  <c r="R181" i="102"/>
  <c r="R71" i="102" s="1"/>
  <c r="V181" i="102"/>
  <c r="V71" i="102" s="1"/>
  <c r="N178" i="102"/>
  <c r="N68" i="102" s="1"/>
  <c r="O179" i="102"/>
  <c r="O69" i="102" s="1"/>
  <c r="W180" i="102"/>
  <c r="W70" i="102" s="1"/>
  <c r="R177" i="102"/>
  <c r="R67" i="102" s="1"/>
  <c r="M176" i="102"/>
  <c r="M66" i="102" s="1"/>
  <c r="K174" i="102"/>
  <c r="K64" i="102" s="1"/>
  <c r="N174" i="102"/>
  <c r="N64" i="102" s="1"/>
  <c r="N170" i="102"/>
  <c r="N60" i="102" s="1"/>
  <c r="L166" i="102"/>
  <c r="L56" i="102" s="1"/>
  <c r="H165" i="102"/>
  <c r="H55" i="102" s="1"/>
  <c r="K179" i="102"/>
  <c r="K69" i="102" s="1"/>
  <c r="Z180" i="102"/>
  <c r="Z70" i="102" s="1"/>
  <c r="I173" i="102"/>
  <c r="I63" i="102" s="1"/>
  <c r="O177" i="102"/>
  <c r="O67" i="102" s="1"/>
  <c r="H179" i="102"/>
  <c r="H69" i="102" s="1"/>
  <c r="U181" i="102"/>
  <c r="U71" i="102" s="1"/>
  <c r="R175" i="102"/>
  <c r="R65" i="102" s="1"/>
  <c r="T164" i="102"/>
  <c r="T54" i="102" s="1"/>
  <c r="T34" i="102" s="1"/>
  <c r="O169" i="102"/>
  <c r="O59" i="102" s="1"/>
  <c r="H171" i="102"/>
  <c r="H61" i="102" s="1"/>
  <c r="M170" i="102"/>
  <c r="M60" i="102" s="1"/>
  <c r="H168" i="102"/>
  <c r="H58" i="102" s="1"/>
  <c r="J166" i="102"/>
  <c r="J56" i="102" s="1"/>
  <c r="M180" i="102"/>
  <c r="M70" i="102" s="1"/>
  <c r="H181" i="102"/>
  <c r="H71" i="102" s="1"/>
  <c r="I177" i="102"/>
  <c r="I67" i="102" s="1"/>
  <c r="V164" i="102"/>
  <c r="V54" i="102" s="1"/>
  <c r="V34" i="102" s="1"/>
  <c r="N177" i="102"/>
  <c r="N67" i="102" s="1"/>
  <c r="T178" i="102"/>
  <c r="T68" i="102" s="1"/>
  <c r="O175" i="102"/>
  <c r="O65" i="102" s="1"/>
  <c r="Q175" i="102"/>
  <c r="Q65" i="102" s="1"/>
  <c r="N173" i="102"/>
  <c r="N63" i="102" s="1"/>
  <c r="P173" i="102"/>
  <c r="P63" i="102" s="1"/>
  <c r="I179" i="102"/>
  <c r="I69" i="102" s="1"/>
  <c r="I42" i="102" s="1"/>
  <c r="H169" i="102"/>
  <c r="H59" i="102" s="1"/>
  <c r="M171" i="102"/>
  <c r="M61" i="102" s="1"/>
  <c r="Y180" i="102"/>
  <c r="Y70" i="102" s="1"/>
  <c r="Y42" i="102" s="1"/>
  <c r="K180" i="102"/>
  <c r="K70" i="102" s="1"/>
  <c r="U164" i="102"/>
  <c r="U54" i="102" s="1"/>
  <c r="U34" i="102" s="1"/>
  <c r="P178" i="102"/>
  <c r="P68" i="102" s="1"/>
  <c r="X164" i="102"/>
  <c r="X54" i="102" s="1"/>
  <c r="X34" i="102" s="1"/>
  <c r="S176" i="102"/>
  <c r="S66" i="102" s="1"/>
  <c r="P177" i="102"/>
  <c r="P67" i="102" s="1"/>
  <c r="J174" i="102"/>
  <c r="J64" i="102" s="1"/>
  <c r="L173" i="102"/>
  <c r="L63" i="102" s="1"/>
  <c r="Q172" i="102"/>
  <c r="Q62" i="102" s="1"/>
  <c r="K171" i="102"/>
  <c r="K61" i="102" s="1"/>
  <c r="H170" i="102"/>
  <c r="H60" i="102" s="1"/>
  <c r="L164" i="102"/>
  <c r="L54" i="102" s="1"/>
  <c r="L34" i="102" s="1"/>
  <c r="U178" i="102"/>
  <c r="U68" i="102" s="1"/>
  <c r="Y181" i="102"/>
  <c r="Y71" i="102" s="1"/>
  <c r="T177" i="102"/>
  <c r="T67" i="102" s="1"/>
  <c r="O180" i="102"/>
  <c r="O70" i="102" s="1"/>
  <c r="X181" i="102"/>
  <c r="X71" i="102" s="1"/>
  <c r="X43" i="102" s="1"/>
  <c r="I175" i="102"/>
  <c r="I65" i="102" s="1"/>
  <c r="S173" i="102"/>
  <c r="S63" i="102" s="1"/>
  <c r="K172" i="102"/>
  <c r="K62" i="102" s="1"/>
  <c r="O172" i="102"/>
  <c r="O62" i="102" s="1"/>
  <c r="K170" i="102"/>
  <c r="K60" i="102" s="1"/>
  <c r="M164" i="102"/>
  <c r="M54" i="102" s="1"/>
  <c r="M34" i="102" s="1"/>
  <c r="U180" i="102"/>
  <c r="U70" i="102" s="1"/>
  <c r="U42" i="102" s="1"/>
  <c r="Z73" i="102"/>
  <c r="J73" i="102"/>
  <c r="AA73" i="102"/>
  <c r="M73" i="102"/>
  <c r="AB73" i="102"/>
  <c r="Q73" i="102"/>
  <c r="AB54" i="102"/>
  <c r="V73" i="102"/>
  <c r="P73" i="102"/>
  <c r="U73" i="102"/>
  <c r="AB72" i="102"/>
  <c r="W73" i="102"/>
  <c r="O73" i="102"/>
  <c r="T73" i="102"/>
  <c r="N73" i="102"/>
  <c r="K73" i="102"/>
  <c r="S73" i="102"/>
  <c r="AB74" i="102"/>
  <c r="X73" i="102"/>
  <c r="L73" i="102"/>
  <c r="H73" i="102"/>
  <c r="I73" i="102"/>
  <c r="Y73" i="102"/>
  <c r="R73" i="102"/>
  <c r="X184" i="102"/>
  <c r="Z184" i="102"/>
  <c r="M184" i="102"/>
  <c r="R184" i="102"/>
  <c r="Y184" i="102"/>
  <c r="O184" i="102"/>
  <c r="AC184" i="102"/>
  <c r="I184" i="102"/>
  <c r="U184" i="102"/>
  <c r="S184" i="102"/>
  <c r="AD163" i="102"/>
  <c r="AA184" i="102"/>
  <c r="J184" i="102"/>
  <c r="AC183" i="102"/>
  <c r="L184" i="102"/>
  <c r="V184" i="102"/>
  <c r="K184" i="102"/>
  <c r="AC164" i="102"/>
  <c r="P184" i="102"/>
  <c r="H184" i="102"/>
  <c r="W184" i="102"/>
  <c r="Q184" i="102"/>
  <c r="N184" i="102"/>
  <c r="T184" i="102"/>
  <c r="AB30" i="78"/>
  <c r="AE137" i="102"/>
  <c r="AE83" i="102" s="1"/>
  <c r="V30" i="78"/>
  <c r="J30" i="78"/>
  <c r="X11" i="90" s="1"/>
  <c r="T30" i="78"/>
  <c r="S30" i="78"/>
  <c r="R30" i="78"/>
  <c r="AC30" i="78"/>
  <c r="Q30" i="78"/>
  <c r="AE27" i="78"/>
  <c r="P30" i="78"/>
  <c r="N30" i="78"/>
  <c r="X15" i="90" s="1"/>
  <c r="Z30" i="78"/>
  <c r="Y30" i="78"/>
  <c r="M30" i="78"/>
  <c r="X14" i="90" s="1"/>
  <c r="AE29" i="78"/>
  <c r="AE30" i="78"/>
  <c r="AE9" i="78"/>
  <c r="K32" i="90" s="1"/>
  <c r="AE28" i="78"/>
  <c r="AA30" i="78"/>
  <c r="O30" i="78"/>
  <c r="X16" i="90" s="1"/>
  <c r="AE26" i="78"/>
  <c r="X30" i="78"/>
  <c r="L30" i="78"/>
  <c r="X13" i="90" s="1"/>
  <c r="W30" i="78"/>
  <c r="K30" i="78"/>
  <c r="X12" i="90" s="1"/>
  <c r="AE25" i="78"/>
  <c r="U30" i="78"/>
  <c r="I30" i="78"/>
  <c r="X10" i="90" s="1"/>
  <c r="AH4" i="73"/>
  <c r="Z21" i="78"/>
  <c r="Y22" i="78"/>
  <c r="X23" i="78"/>
  <c r="W24" i="78"/>
  <c r="AH27" i="73" l="1"/>
  <c r="AH25" i="73"/>
  <c r="AH24" i="73"/>
  <c r="AH31" i="73"/>
  <c r="AH81" i="73"/>
  <c r="AG80" i="78" s="1"/>
  <c r="AH83" i="73"/>
  <c r="AG82" i="78" s="1"/>
  <c r="AH82" i="73"/>
  <c r="AG81" i="78" s="1"/>
  <c r="AH55" i="73"/>
  <c r="AG54" i="78" s="1"/>
  <c r="AH57" i="73"/>
  <c r="AG56" i="78" s="1"/>
  <c r="AH29" i="73"/>
  <c r="AH56" i="73"/>
  <c r="AG55" i="78" s="1"/>
  <c r="AH30" i="73"/>
  <c r="AH28" i="73"/>
  <c r="AH54" i="73"/>
  <c r="AG53" i="78" s="1"/>
  <c r="AH80" i="73"/>
  <c r="AG79" i="78" s="1"/>
  <c r="AH79" i="73"/>
  <c r="AG78" i="78" s="1"/>
  <c r="AH53" i="73"/>
  <c r="AG52" i="78" s="1"/>
  <c r="AH52" i="73"/>
  <c r="AG51" i="78" s="1"/>
  <c r="AH78" i="73"/>
  <c r="AG77" i="78" s="1"/>
  <c r="AH77" i="73"/>
  <c r="AG76" i="78" s="1"/>
  <c r="AH51" i="73"/>
  <c r="AG50" i="78" s="1"/>
  <c r="AH50" i="73"/>
  <c r="AG49" i="78" s="1"/>
  <c r="AH76" i="73"/>
  <c r="AG75" i="78" s="1"/>
  <c r="AH26" i="73"/>
  <c r="AC83" i="102"/>
  <c r="AC163" i="102" s="1"/>
  <c r="U28" i="65"/>
  <c r="K116" i="90"/>
  <c r="AE116" i="90" s="1"/>
  <c r="U113" i="65" s="1"/>
  <c r="K60" i="90"/>
  <c r="AE60" i="90" s="1"/>
  <c r="U57" i="65" s="1"/>
  <c r="K88" i="90"/>
  <c r="AE88" i="90" s="1"/>
  <c r="U85" i="65" s="1"/>
  <c r="AE32" i="90"/>
  <c r="AK32" i="90"/>
  <c r="E237" i="105" s="1"/>
  <c r="AT31" i="90"/>
  <c r="AB34" i="102"/>
  <c r="Z53" i="66"/>
  <c r="Z75" i="66"/>
  <c r="Z188" i="66"/>
  <c r="Z233" i="66"/>
  <c r="Z255" i="66"/>
  <c r="Z210" i="66"/>
  <c r="Z42" i="90"/>
  <c r="Z68" i="90"/>
  <c r="Z38" i="90"/>
  <c r="Z69" i="90"/>
  <c r="Z99" i="90"/>
  <c r="Q43" i="102"/>
  <c r="R43" i="102"/>
  <c r="S43" i="102"/>
  <c r="N43" i="102"/>
  <c r="V43" i="102"/>
  <c r="H43" i="102"/>
  <c r="J41" i="102"/>
  <c r="J43" i="102"/>
  <c r="M42" i="102"/>
  <c r="T43" i="102"/>
  <c r="K43" i="102"/>
  <c r="L43" i="102"/>
  <c r="H40" i="102"/>
  <c r="P40" i="102"/>
  <c r="J40" i="102"/>
  <c r="J42" i="102"/>
  <c r="K40" i="102"/>
  <c r="K41" i="102"/>
  <c r="M40" i="102"/>
  <c r="N38" i="102"/>
  <c r="J35" i="102"/>
  <c r="J39" i="102"/>
  <c r="P43" i="102"/>
  <c r="H37" i="102"/>
  <c r="K38" i="102"/>
  <c r="J36" i="102"/>
  <c r="N42" i="102"/>
  <c r="M41" i="102"/>
  <c r="L36" i="102"/>
  <c r="L41" i="102"/>
  <c r="I37" i="102"/>
  <c r="L37" i="102"/>
  <c r="T41" i="102"/>
  <c r="I40" i="102"/>
  <c r="L40" i="102"/>
  <c r="S42" i="102"/>
  <c r="M38" i="102"/>
  <c r="N39" i="102"/>
  <c r="M39" i="102"/>
  <c r="Q38" i="102"/>
  <c r="I38" i="102"/>
  <c r="H39" i="102"/>
  <c r="H35" i="102"/>
  <c r="J38" i="102"/>
  <c r="W42" i="102"/>
  <c r="K37" i="102"/>
  <c r="H41" i="102"/>
  <c r="N40" i="102"/>
  <c r="S41" i="102"/>
  <c r="H36" i="102"/>
  <c r="N37" i="102"/>
  <c r="I36" i="102"/>
  <c r="O40" i="102"/>
  <c r="L39" i="102"/>
  <c r="L38" i="102"/>
  <c r="P38" i="102"/>
  <c r="M36" i="102"/>
  <c r="P39" i="102"/>
  <c r="R40" i="102"/>
  <c r="T42" i="102"/>
  <c r="M37" i="102"/>
  <c r="X42" i="102"/>
  <c r="I41" i="102"/>
  <c r="H38" i="102"/>
  <c r="H42" i="102"/>
  <c r="K39" i="102"/>
  <c r="T40" i="102"/>
  <c r="R39" i="102"/>
  <c r="Q39" i="102"/>
  <c r="N41" i="102"/>
  <c r="S39" i="102"/>
  <c r="I35" i="102"/>
  <c r="Q40" i="102"/>
  <c r="O38" i="102"/>
  <c r="U41" i="102"/>
  <c r="S40" i="102"/>
  <c r="K35" i="102"/>
  <c r="V41" i="102"/>
  <c r="J37" i="102"/>
  <c r="I39" i="102"/>
  <c r="O41" i="102"/>
  <c r="W41" i="102"/>
  <c r="K36" i="102"/>
  <c r="P41" i="102"/>
  <c r="O39" i="102"/>
  <c r="O37" i="102"/>
  <c r="K42" i="102"/>
  <c r="Y43" i="102"/>
  <c r="R41" i="102"/>
  <c r="O42" i="102"/>
  <c r="Y96" i="90"/>
  <c r="Y68" i="90"/>
  <c r="X65" i="90"/>
  <c r="X93" i="90"/>
  <c r="Y95" i="90"/>
  <c r="Y67" i="90"/>
  <c r="Y65" i="90"/>
  <c r="Y93" i="90"/>
  <c r="Y69" i="90"/>
  <c r="Y97" i="90"/>
  <c r="Y70" i="90"/>
  <c r="Y98" i="90"/>
  <c r="Y99" i="90"/>
  <c r="Y71" i="90"/>
  <c r="Z65" i="90"/>
  <c r="Z93" i="90"/>
  <c r="Y66" i="90"/>
  <c r="Y94" i="90"/>
  <c r="AD39" i="63"/>
  <c r="AD95" i="63"/>
  <c r="AD67" i="63"/>
  <c r="AC95" i="63"/>
  <c r="AC67" i="63"/>
  <c r="AC39" i="63"/>
  <c r="AC96" i="63"/>
  <c r="AC40" i="63"/>
  <c r="AC68" i="63"/>
  <c r="AB68" i="63"/>
  <c r="AB40" i="63"/>
  <c r="AB96" i="63"/>
  <c r="AD96" i="63"/>
  <c r="AD40" i="63"/>
  <c r="AD68" i="63"/>
  <c r="AD66" i="63"/>
  <c r="AD94" i="63"/>
  <c r="AD38" i="63"/>
  <c r="AB66" i="63"/>
  <c r="AB38" i="63"/>
  <c r="AB94" i="63"/>
  <c r="AC66" i="63"/>
  <c r="AC94" i="63"/>
  <c r="AC38" i="63"/>
  <c r="AB67" i="63"/>
  <c r="AB95" i="63"/>
  <c r="AB39" i="63"/>
  <c r="Y43" i="90"/>
  <c r="Y42" i="90"/>
  <c r="Y40" i="90"/>
  <c r="Y38" i="90"/>
  <c r="Z37" i="90"/>
  <c r="X37" i="90"/>
  <c r="Y37" i="90"/>
  <c r="Y39" i="90"/>
  <c r="Y41" i="90"/>
  <c r="AE14" i="90"/>
  <c r="AF9" i="90"/>
  <c r="AE20" i="90"/>
  <c r="AE19" i="90"/>
  <c r="AE13" i="90"/>
  <c r="AK11" i="63"/>
  <c r="V18" i="103" s="1"/>
  <c r="AK12" i="63"/>
  <c r="V19" i="103" s="1"/>
  <c r="AK10" i="63"/>
  <c r="H74" i="102"/>
  <c r="S74" i="102"/>
  <c r="U74" i="102"/>
  <c r="I74" i="102"/>
  <c r="AC74" i="102"/>
  <c r="P74" i="102"/>
  <c r="O74" i="102"/>
  <c r="Y74" i="102"/>
  <c r="AC54" i="102"/>
  <c r="AA74" i="102"/>
  <c r="K74" i="102"/>
  <c r="R74" i="102"/>
  <c r="M74" i="102"/>
  <c r="Z74" i="102"/>
  <c r="AD53" i="102"/>
  <c r="T74" i="102"/>
  <c r="V74" i="102"/>
  <c r="X74" i="102"/>
  <c r="N74" i="102"/>
  <c r="L74" i="102"/>
  <c r="AC73" i="102"/>
  <c r="Q74" i="102"/>
  <c r="W74" i="102"/>
  <c r="J74" i="102"/>
  <c r="Z185" i="102"/>
  <c r="M185" i="102"/>
  <c r="AD183" i="102"/>
  <c r="AC185" i="102"/>
  <c r="U185" i="102"/>
  <c r="O185" i="102"/>
  <c r="AD164" i="102"/>
  <c r="T185" i="102"/>
  <c r="AE163" i="102"/>
  <c r="J185" i="102"/>
  <c r="P185" i="102"/>
  <c r="AD185" i="102"/>
  <c r="H185" i="102"/>
  <c r="AB185" i="102"/>
  <c r="S185" i="102"/>
  <c r="AD184" i="102"/>
  <c r="K185" i="102"/>
  <c r="Q185" i="102"/>
  <c r="AA185" i="102"/>
  <c r="I185" i="102"/>
  <c r="L185" i="102"/>
  <c r="X185" i="102"/>
  <c r="R185" i="102"/>
  <c r="Y185" i="102"/>
  <c r="V185" i="102"/>
  <c r="W185" i="102"/>
  <c r="N185" i="102"/>
  <c r="AF28" i="78"/>
  <c r="AF27" i="78"/>
  <c r="AF26" i="78"/>
  <c r="AF30" i="78"/>
  <c r="AF29" i="78"/>
  <c r="AF25" i="78"/>
  <c r="AY10" i="63"/>
  <c r="AP9" i="90"/>
  <c r="AY11" i="63"/>
  <c r="AY12" i="63"/>
  <c r="AH11" i="63"/>
  <c r="AI12" i="63"/>
  <c r="AH12" i="63"/>
  <c r="AH10" i="63"/>
  <c r="AI10" i="63"/>
  <c r="AN10" i="63"/>
  <c r="AG9" i="78"/>
  <c r="AF9" i="78"/>
  <c r="K33" i="90" s="1"/>
  <c r="AG30" i="78"/>
  <c r="AG27" i="78"/>
  <c r="AG28" i="78"/>
  <c r="AG29" i="78"/>
  <c r="AG26" i="78"/>
  <c r="Z22" i="78"/>
  <c r="X24" i="78"/>
  <c r="Y23" i="78"/>
  <c r="AC53" i="102" l="1"/>
  <c r="AC34" i="102" s="1"/>
  <c r="AT32" i="90"/>
  <c r="U29" i="65"/>
  <c r="K89" i="90"/>
  <c r="AE89" i="90" s="1"/>
  <c r="U86" i="65" s="1"/>
  <c r="K117" i="90"/>
  <c r="K61" i="90"/>
  <c r="AE61" i="90" s="1"/>
  <c r="U58" i="65" s="1"/>
  <c r="AK33" i="90"/>
  <c r="E238" i="105" s="1"/>
  <c r="AE33" i="90"/>
  <c r="K125" i="90"/>
  <c r="Z98" i="90"/>
  <c r="Z70" i="90"/>
  <c r="Z40" i="90"/>
  <c r="Z66" i="90"/>
  <c r="Z97" i="90"/>
  <c r="Z41" i="90"/>
  <c r="Z96" i="90"/>
  <c r="Z94" i="90"/>
  <c r="Z43" i="90"/>
  <c r="Z71" i="90"/>
  <c r="AU9" i="90"/>
  <c r="X94" i="90"/>
  <c r="X66" i="90"/>
  <c r="X99" i="90"/>
  <c r="X71" i="90"/>
  <c r="X95" i="90"/>
  <c r="X67" i="90"/>
  <c r="Z95" i="90"/>
  <c r="Z67" i="90"/>
  <c r="X69" i="90"/>
  <c r="X97" i="90"/>
  <c r="X68" i="90"/>
  <c r="X96" i="90"/>
  <c r="X98" i="90"/>
  <c r="X70" i="90"/>
  <c r="AP10" i="90"/>
  <c r="X39" i="90"/>
  <c r="AR9" i="90"/>
  <c r="AF10" i="90"/>
  <c r="AH10" i="90" s="1"/>
  <c r="X38" i="90"/>
  <c r="M55" i="63"/>
  <c r="M111" i="63"/>
  <c r="M83" i="63"/>
  <c r="L114" i="63"/>
  <c r="L58" i="63"/>
  <c r="L86" i="63"/>
  <c r="M81" i="63"/>
  <c r="M109" i="63"/>
  <c r="M53" i="63"/>
  <c r="M36" i="63"/>
  <c r="M92" i="63"/>
  <c r="M64" i="63"/>
  <c r="L105" i="63"/>
  <c r="L49" i="63"/>
  <c r="L77" i="63"/>
  <c r="AD64" i="63"/>
  <c r="AD36" i="63"/>
  <c r="AD92" i="63"/>
  <c r="AB65" i="63"/>
  <c r="AB37" i="63"/>
  <c r="AB93" i="63"/>
  <c r="M86" i="63"/>
  <c r="M58" i="63"/>
  <c r="M114" i="63"/>
  <c r="M37" i="63"/>
  <c r="M65" i="63"/>
  <c r="M93" i="63"/>
  <c r="M74" i="63"/>
  <c r="M46" i="63"/>
  <c r="M102" i="63"/>
  <c r="M51" i="63"/>
  <c r="M79" i="63"/>
  <c r="M107" i="63"/>
  <c r="L111" i="63"/>
  <c r="L83" i="63"/>
  <c r="L55" i="63"/>
  <c r="L110" i="63"/>
  <c r="L82" i="63"/>
  <c r="L54" i="63"/>
  <c r="L75" i="63"/>
  <c r="L103" i="63"/>
  <c r="L47" i="63"/>
  <c r="L59" i="63"/>
  <c r="L87" i="63"/>
  <c r="L115" i="63"/>
  <c r="AD37" i="63"/>
  <c r="AD93" i="63"/>
  <c r="AD65" i="63"/>
  <c r="M57" i="63"/>
  <c r="M113" i="63"/>
  <c r="M85" i="63"/>
  <c r="M110" i="63"/>
  <c r="M82" i="63"/>
  <c r="M54" i="63"/>
  <c r="M104" i="63"/>
  <c r="M76" i="63"/>
  <c r="M48" i="63"/>
  <c r="AC37" i="63"/>
  <c r="AC93" i="63"/>
  <c r="AC65" i="63"/>
  <c r="M87" i="63"/>
  <c r="M115" i="63"/>
  <c r="M59" i="63"/>
  <c r="K93" i="63"/>
  <c r="K37" i="63"/>
  <c r="K65" i="63"/>
  <c r="M105" i="63"/>
  <c r="M77" i="63"/>
  <c r="M49" i="63"/>
  <c r="L113" i="63"/>
  <c r="L57" i="63"/>
  <c r="L85" i="63"/>
  <c r="L108" i="63"/>
  <c r="L52" i="63"/>
  <c r="L80" i="63"/>
  <c r="L51" i="63"/>
  <c r="L107" i="63"/>
  <c r="L79" i="63"/>
  <c r="K36" i="63"/>
  <c r="K64" i="63"/>
  <c r="K92" i="63"/>
  <c r="L93" i="63"/>
  <c r="L37" i="63"/>
  <c r="L65" i="63"/>
  <c r="L81" i="63"/>
  <c r="L109" i="63"/>
  <c r="L53" i="63"/>
  <c r="L106" i="63"/>
  <c r="L78" i="63"/>
  <c r="L50" i="63"/>
  <c r="L104" i="63"/>
  <c r="L76" i="63"/>
  <c r="L48" i="63"/>
  <c r="L64" i="63"/>
  <c r="L92" i="63"/>
  <c r="L36" i="63"/>
  <c r="L101" i="63"/>
  <c r="L73" i="63"/>
  <c r="L45" i="63"/>
  <c r="L60" i="63"/>
  <c r="L88" i="63"/>
  <c r="L116" i="63"/>
  <c r="AC92" i="63"/>
  <c r="AC64" i="63"/>
  <c r="AB36" i="63"/>
  <c r="AB92" i="63"/>
  <c r="AB64" i="63"/>
  <c r="L44" i="63"/>
  <c r="L100" i="63"/>
  <c r="L72" i="63"/>
  <c r="M103" i="63"/>
  <c r="M75" i="63"/>
  <c r="M47" i="63"/>
  <c r="M61" i="63"/>
  <c r="M89" i="63"/>
  <c r="M117" i="63"/>
  <c r="L74" i="63"/>
  <c r="L46" i="63"/>
  <c r="L102" i="63"/>
  <c r="M60" i="63"/>
  <c r="M116" i="63"/>
  <c r="M88" i="63"/>
  <c r="M106" i="63"/>
  <c r="M50" i="63"/>
  <c r="M78" i="63"/>
  <c r="M44" i="63"/>
  <c r="M100" i="63"/>
  <c r="M72" i="63"/>
  <c r="M52" i="63"/>
  <c r="M80" i="63"/>
  <c r="M108" i="63"/>
  <c r="L89" i="63"/>
  <c r="L61" i="63"/>
  <c r="L117" i="63"/>
  <c r="L112" i="63"/>
  <c r="L84" i="63"/>
  <c r="L56" i="63"/>
  <c r="M56" i="63"/>
  <c r="M112" i="63"/>
  <c r="M84" i="63"/>
  <c r="M73" i="63"/>
  <c r="M101" i="63"/>
  <c r="M45" i="63"/>
  <c r="X42" i="90"/>
  <c r="X43" i="90"/>
  <c r="Z39" i="90"/>
  <c r="X40" i="90"/>
  <c r="X41" i="90"/>
  <c r="AI8" i="63"/>
  <c r="AC36" i="63"/>
  <c r="AP14" i="90"/>
  <c r="I219" i="105" s="1"/>
  <c r="AF13" i="90"/>
  <c r="AE11" i="90"/>
  <c r="AF12" i="90"/>
  <c r="AP13" i="90"/>
  <c r="I218" i="105" s="1"/>
  <c r="K218" i="105" s="1"/>
  <c r="AF11" i="90"/>
  <c r="AK9" i="63"/>
  <c r="AJ8" i="63"/>
  <c r="AP15" i="90"/>
  <c r="I220" i="105" s="1"/>
  <c r="AJ9" i="63"/>
  <c r="AP12" i="90"/>
  <c r="I217" i="105" s="1"/>
  <c r="K217" i="105" s="1"/>
  <c r="AK8" i="63"/>
  <c r="L75" i="102"/>
  <c r="J75" i="102"/>
  <c r="AE53" i="102"/>
  <c r="I75" i="102"/>
  <c r="T75" i="102"/>
  <c r="AA75" i="102"/>
  <c r="Q75" i="102"/>
  <c r="X75" i="102"/>
  <c r="K75" i="102"/>
  <c r="AD54" i="102"/>
  <c r="AD34" i="102" s="1"/>
  <c r="AD74" i="102"/>
  <c r="S75" i="102"/>
  <c r="O75" i="102"/>
  <c r="O43" i="102" s="1"/>
  <c r="N75" i="102"/>
  <c r="U75" i="102"/>
  <c r="U43" i="102" s="1"/>
  <c r="W75" i="102"/>
  <c r="AB75" i="102"/>
  <c r="AC75" i="102"/>
  <c r="V75" i="102"/>
  <c r="H75" i="102"/>
  <c r="AD73" i="102"/>
  <c r="M75" i="102"/>
  <c r="Y75" i="102"/>
  <c r="AD75" i="102"/>
  <c r="Z75" i="102"/>
  <c r="R75" i="102"/>
  <c r="P75" i="102"/>
  <c r="AE185" i="102"/>
  <c r="AE164" i="102"/>
  <c r="AE183" i="102"/>
  <c r="AE184" i="102"/>
  <c r="AP11" i="90"/>
  <c r="I216" i="105" s="1"/>
  <c r="K216" i="105" s="1"/>
  <c r="BA10" i="63"/>
  <c r="M7" i="65"/>
  <c r="AG33" i="63"/>
  <c r="AO10" i="63"/>
  <c r="AH9" i="90"/>
  <c r="AY9" i="63"/>
  <c r="AN8" i="63"/>
  <c r="AR9" i="63"/>
  <c r="AG23" i="63"/>
  <c r="D112" i="105" s="1"/>
  <c r="AI9" i="63"/>
  <c r="AF9" i="63"/>
  <c r="AG29" i="63"/>
  <c r="D118" i="105" s="1"/>
  <c r="AG22" i="63"/>
  <c r="D111" i="105" s="1"/>
  <c r="AG9" i="63"/>
  <c r="AG25" i="63"/>
  <c r="D114" i="105" s="1"/>
  <c r="AG8" i="63"/>
  <c r="AG17" i="63"/>
  <c r="D106" i="105" s="1"/>
  <c r="AG32" i="63"/>
  <c r="AG16" i="63"/>
  <c r="D105" i="105" s="1"/>
  <c r="AG30" i="63"/>
  <c r="D119" i="105" s="1"/>
  <c r="AG28" i="63"/>
  <c r="D117" i="105" s="1"/>
  <c r="AG21" i="63"/>
  <c r="D110" i="105" s="1"/>
  <c r="AH9" i="63"/>
  <c r="AG20" i="63"/>
  <c r="D109" i="105" s="1"/>
  <c r="AG27" i="63"/>
  <c r="D116" i="105" s="1"/>
  <c r="AG24" i="63"/>
  <c r="D113" i="105" s="1"/>
  <c r="AG18" i="63"/>
  <c r="D107" i="105" s="1"/>
  <c r="AG26" i="63"/>
  <c r="D115" i="105" s="1"/>
  <c r="AG19" i="63"/>
  <c r="D108" i="105" s="1"/>
  <c r="AG31" i="63"/>
  <c r="AN9" i="63"/>
  <c r="AF37" i="90"/>
  <c r="V34" i="65" s="1"/>
  <c r="AF93" i="90"/>
  <c r="AF65" i="90"/>
  <c r="L122" i="63"/>
  <c r="M122" i="63"/>
  <c r="AG25" i="78"/>
  <c r="Y24" i="78"/>
  <c r="AA22" i="78"/>
  <c r="Z23" i="78"/>
  <c r="E88" i="105" l="1"/>
  <c r="F81" i="105"/>
  <c r="E86" i="105"/>
  <c r="F88" i="105"/>
  <c r="E80" i="105"/>
  <c r="F76" i="105"/>
  <c r="E89" i="105"/>
  <c r="D82" i="105"/>
  <c r="F82" i="105"/>
  <c r="F78" i="105"/>
  <c r="E73" i="105"/>
  <c r="E85" i="105"/>
  <c r="D77" i="105"/>
  <c r="F90" i="105"/>
  <c r="E77" i="105"/>
  <c r="D84" i="105"/>
  <c r="E76" i="105"/>
  <c r="F73" i="105"/>
  <c r="D73" i="105"/>
  <c r="F80" i="105"/>
  <c r="F74" i="105"/>
  <c r="D75" i="105"/>
  <c r="E75" i="105"/>
  <c r="D74" i="105"/>
  <c r="E82" i="105"/>
  <c r="D86" i="105"/>
  <c r="D88" i="105"/>
  <c r="E78" i="105"/>
  <c r="D89" i="105"/>
  <c r="E74" i="105"/>
  <c r="F86" i="105"/>
  <c r="D76" i="105"/>
  <c r="D78" i="105"/>
  <c r="D83" i="105"/>
  <c r="E83" i="105"/>
  <c r="F85" i="105"/>
  <c r="F83" i="105"/>
  <c r="F75" i="105"/>
  <c r="F77" i="105"/>
  <c r="E84" i="105"/>
  <c r="D80" i="105"/>
  <c r="F84" i="105"/>
  <c r="E79" i="105"/>
  <c r="E81" i="105"/>
  <c r="D87" i="105"/>
  <c r="D85" i="105"/>
  <c r="D90" i="105"/>
  <c r="E90" i="105"/>
  <c r="D79" i="105"/>
  <c r="E87" i="105"/>
  <c r="F89" i="105"/>
  <c r="F79" i="105"/>
  <c r="D81" i="105"/>
  <c r="F87" i="105"/>
  <c r="AE117" i="90"/>
  <c r="U114" i="65" s="1"/>
  <c r="U30" i="65" s="1"/>
  <c r="K126" i="90"/>
  <c r="K127" i="90" s="1"/>
  <c r="AT33" i="90"/>
  <c r="AF40" i="90"/>
  <c r="V37" i="65" s="1"/>
  <c r="AF96" i="90"/>
  <c r="AH96" i="90" s="1"/>
  <c r="X93" i="65" s="1"/>
  <c r="AF94" i="90"/>
  <c r="V91" i="65" s="1"/>
  <c r="AF97" i="90"/>
  <c r="AH97" i="90" s="1"/>
  <c r="X94" i="65" s="1"/>
  <c r="AU12" i="90"/>
  <c r="AU11" i="90"/>
  <c r="AU13" i="90"/>
  <c r="AU10" i="90"/>
  <c r="M6" i="65"/>
  <c r="AF66" i="90"/>
  <c r="V63" i="65" s="1"/>
  <c r="AF95" i="90"/>
  <c r="V92" i="65" s="1"/>
  <c r="AF38" i="90"/>
  <c r="V35" i="65" s="1"/>
  <c r="AR10" i="90"/>
  <c r="AH13" i="90"/>
  <c r="AF41" i="90"/>
  <c r="V38" i="65" s="1"/>
  <c r="AR13" i="90"/>
  <c r="AR12" i="90"/>
  <c r="AH12" i="90"/>
  <c r="AH11" i="90"/>
  <c r="AR11" i="90"/>
  <c r="AF68" i="90"/>
  <c r="V65" i="65" s="1"/>
  <c r="AF69" i="90"/>
  <c r="AH69" i="90" s="1"/>
  <c r="X66" i="65" s="1"/>
  <c r="AF67" i="90"/>
  <c r="AH67" i="90" s="1"/>
  <c r="X64" i="65" s="1"/>
  <c r="AF39" i="90"/>
  <c r="V36" i="65" s="1"/>
  <c r="M5" i="65"/>
  <c r="AE54" i="102"/>
  <c r="AE34" i="102" s="1"/>
  <c r="AE75" i="102"/>
  <c r="AE74" i="102"/>
  <c r="AE73" i="102"/>
  <c r="N7" i="65"/>
  <c r="BA9" i="63"/>
  <c r="BA8" i="63"/>
  <c r="AO9" i="63"/>
  <c r="AO8" i="63"/>
  <c r="AH65" i="90"/>
  <c r="X62" i="65" s="1"/>
  <c r="Y62" i="65" s="1"/>
  <c r="P63" i="65" s="1"/>
  <c r="S63" i="65" s="1"/>
  <c r="V62" i="65"/>
  <c r="AH93" i="90"/>
  <c r="X90" i="65" s="1"/>
  <c r="Y90" i="65" s="1"/>
  <c r="P91" i="65" s="1"/>
  <c r="S91" i="65" s="1"/>
  <c r="V90" i="65"/>
  <c r="M123" i="63"/>
  <c r="M124" i="63" s="1"/>
  <c r="L123" i="63"/>
  <c r="L124" i="63" s="1"/>
  <c r="Z24" i="78"/>
  <c r="AA23" i="78"/>
  <c r="AH94" i="90" l="1"/>
  <c r="X91" i="65" s="1"/>
  <c r="Y91" i="65" s="1"/>
  <c r="P92" i="65" s="1"/>
  <c r="S92" i="65" s="1"/>
  <c r="V93" i="65"/>
  <c r="V9" i="65" s="1"/>
  <c r="V94" i="65"/>
  <c r="AH66" i="90"/>
  <c r="X63" i="65" s="1"/>
  <c r="Y63" i="65" s="1"/>
  <c r="P64" i="65" s="1"/>
  <c r="S64" i="65" s="1"/>
  <c r="Y64" i="65" s="1"/>
  <c r="P65" i="65" s="1"/>
  <c r="S65" i="65" s="1"/>
  <c r="N5" i="65"/>
  <c r="AH95" i="90"/>
  <c r="X92" i="65" s="1"/>
  <c r="AH68" i="90"/>
  <c r="X65" i="65" s="1"/>
  <c r="V66" i="65"/>
  <c r="V64" i="65"/>
  <c r="V8" i="65" s="1"/>
  <c r="N6" i="65"/>
  <c r="V7" i="65"/>
  <c r="V6" i="65"/>
  <c r="AA24" i="78"/>
  <c r="AB23" i="78"/>
  <c r="AC236" i="66" l="1"/>
  <c r="V10" i="65"/>
  <c r="Y92" i="65"/>
  <c r="P93" i="65" s="1"/>
  <c r="S93" i="65" s="1"/>
  <c r="Y93" i="65" s="1"/>
  <c r="Y65" i="65"/>
  <c r="AB24" i="78"/>
  <c r="AC23" i="78"/>
  <c r="S94" i="65" l="1"/>
  <c r="Y94" i="65" s="1"/>
  <c r="P95" i="65" s="1"/>
  <c r="S95" i="65" s="1"/>
  <c r="S66" i="65"/>
  <c r="Y66" i="65" s="1"/>
  <c r="P67" i="65" s="1"/>
  <c r="S67" i="65" s="1"/>
  <c r="AD23" i="78"/>
  <c r="AC24" i="78"/>
  <c r="AD24" i="78" l="1"/>
  <c r="AE27" i="90" l="1"/>
  <c r="AE23" i="78"/>
  <c r="AG23" i="78" l="1"/>
  <c r="AF23" i="78"/>
  <c r="AE24" i="78"/>
  <c r="AG24" i="78" l="1"/>
  <c r="AF24" i="78"/>
  <c r="AE56" i="90" l="1"/>
  <c r="U53" i="65" s="1"/>
  <c r="U25" i="65" s="1"/>
  <c r="AC126" i="90" l="1"/>
  <c r="AC127" i="90" s="1"/>
  <c r="AH37" i="90"/>
  <c r="X34" i="65" s="1"/>
  <c r="X6" i="65" s="1"/>
  <c r="AH39" i="90"/>
  <c r="X36" i="65" s="1"/>
  <c r="X8" i="65" s="1"/>
  <c r="G246" i="105" s="1"/>
  <c r="AH40" i="90"/>
  <c r="X37" i="65" s="1"/>
  <c r="X9" i="65" s="1"/>
  <c r="G247" i="105" s="1"/>
  <c r="AH38" i="90"/>
  <c r="X35" i="65" s="1"/>
  <c r="X7" i="65" s="1"/>
  <c r="AH41" i="90"/>
  <c r="X38" i="65" s="1"/>
  <c r="X10" i="65" s="1"/>
  <c r="G248" i="105" s="1"/>
  <c r="AH36" i="90"/>
  <c r="X33" i="65" l="1"/>
  <c r="Y33" i="65" s="1"/>
  <c r="P34" i="65" s="1"/>
  <c r="AB257" i="66" l="1"/>
  <c r="AB190" i="66"/>
  <c r="AB77" i="66"/>
  <c r="AB55" i="66"/>
  <c r="AB212" i="66"/>
  <c r="X5" i="65"/>
  <c r="Y5" i="65"/>
  <c r="S34" i="65" l="1"/>
  <c r="P6" i="65"/>
  <c r="S6" i="65" l="1"/>
  <c r="T6" i="65" s="1"/>
  <c r="Y34" i="65"/>
  <c r="P35" i="65" l="1"/>
  <c r="Y6" i="65"/>
  <c r="S35" i="65" l="1"/>
  <c r="P7" i="65"/>
  <c r="S7" i="65" l="1"/>
  <c r="T7" i="65" s="1"/>
  <c r="Y35" i="65"/>
  <c r="P36" i="65" l="1"/>
  <c r="Y7" i="65"/>
  <c r="S36" i="65" l="1"/>
  <c r="P8" i="65"/>
  <c r="D246" i="105" s="1"/>
  <c r="Y36" i="65" l="1"/>
  <c r="S8" i="65"/>
  <c r="T8" i="65" l="1"/>
  <c r="F246" i="105"/>
  <c r="P37" i="65"/>
  <c r="Y8" i="65"/>
  <c r="H246" i="105" l="1"/>
  <c r="AE18" i="103"/>
  <c r="S37" i="65"/>
  <c r="P9" i="65"/>
  <c r="D247" i="105" s="1"/>
  <c r="Y37" i="65" l="1"/>
  <c r="S9" i="65"/>
  <c r="T9" i="65" l="1"/>
  <c r="F247" i="105"/>
  <c r="Y9" i="65"/>
  <c r="H247" i="105" l="1"/>
  <c r="AE19" i="103"/>
  <c r="S38" i="65"/>
  <c r="P10" i="65"/>
  <c r="D248" i="105" s="1"/>
  <c r="Y38" i="65" l="1"/>
  <c r="S10" i="65"/>
  <c r="T10" i="65" l="1"/>
  <c r="F248" i="105"/>
  <c r="P39" i="65"/>
  <c r="Y10" i="65"/>
  <c r="H248" i="105" s="1"/>
  <c r="AE20" i="103" l="1"/>
  <c r="S39" i="65"/>
  <c r="P11" i="65"/>
  <c r="D249" i="105" s="1"/>
  <c r="S11" i="65" l="1"/>
  <c r="T11" i="65" l="1"/>
  <c r="F249" i="105"/>
  <c r="H53" i="102"/>
  <c r="H34" i="102" s="1"/>
  <c r="AB75" i="86" l="1"/>
  <c r="AE27" i="69" s="1"/>
  <c r="AF27" i="69" s="1"/>
  <c r="AG27" i="69" s="1"/>
  <c r="AH27" i="69" s="1"/>
  <c r="AA75" i="86"/>
  <c r="AD26" i="69" s="1"/>
  <c r="AE26" i="69" s="1"/>
  <c r="AF26" i="69" s="1"/>
  <c r="AG26" i="69" s="1"/>
  <c r="AH26" i="69" s="1"/>
  <c r="AB77" i="86" l="1"/>
  <c r="AE49" i="69" s="1"/>
  <c r="AF49" i="69" s="1"/>
  <c r="AG49" i="69" s="1"/>
  <c r="AH49" i="69" s="1"/>
  <c r="AA77" i="86"/>
  <c r="AD48" i="69" s="1"/>
  <c r="AE48" i="69" s="1"/>
  <c r="AF48" i="69" s="1"/>
  <c r="AG48" i="69" s="1"/>
  <c r="AH48" i="69" s="1"/>
  <c r="AB140" i="86" l="1"/>
  <c r="AA140" i="86"/>
  <c r="AC56" i="66"/>
  <c r="AA189" i="66"/>
  <c r="AC191" i="66"/>
  <c r="AC258" i="66"/>
  <c r="AC213" i="66"/>
  <c r="AC78" i="66"/>
  <c r="AA211" i="66"/>
  <c r="AA234" i="66"/>
  <c r="AA256" i="66"/>
  <c r="AA76" i="66"/>
  <c r="AD192" i="66"/>
  <c r="AD237" i="66"/>
  <c r="AD57" i="66"/>
  <c r="AD79" i="66"/>
  <c r="AD259" i="66"/>
  <c r="AD214" i="66"/>
  <c r="J110" i="102"/>
  <c r="J112" i="102" s="1"/>
  <c r="M9" i="106"/>
  <c r="N9" i="106" l="1"/>
  <c r="O9" i="106" s="1"/>
  <c r="K15" i="63" s="1"/>
  <c r="K13" i="63"/>
  <c r="AL13" i="63" s="1"/>
  <c r="K110" i="102"/>
  <c r="K112" i="102" s="1"/>
  <c r="AF11" i="63"/>
  <c r="E100" i="105" s="1"/>
  <c r="F100" i="105" s="1"/>
  <c r="AR11" i="63"/>
  <c r="G127" i="105" s="1"/>
  <c r="J127" i="105" s="1"/>
  <c r="K67" i="63"/>
  <c r="H68" i="105" s="1"/>
  <c r="AJ11" i="63"/>
  <c r="U18" i="103" s="1"/>
  <c r="K95" i="63"/>
  <c r="I68" i="105" s="1"/>
  <c r="AN11" i="63"/>
  <c r="K39" i="63"/>
  <c r="G68" i="105" s="1"/>
  <c r="Y18" i="103" l="1"/>
  <c r="O127" i="105"/>
  <c r="M127" i="105" a="1"/>
  <c r="M127" i="105" s="1"/>
  <c r="L127" i="105"/>
  <c r="L110" i="102"/>
  <c r="L112" i="102" s="1"/>
  <c r="K14" i="63"/>
  <c r="AJ14" i="63" s="1"/>
  <c r="I162" i="102"/>
  <c r="I82" i="102" s="1"/>
  <c r="I52" i="102" s="1"/>
  <c r="I33" i="102" s="1"/>
  <c r="BA11" i="63"/>
  <c r="AF12" i="63"/>
  <c r="E101" i="105" s="1"/>
  <c r="F101" i="105" s="1"/>
  <c r="K68" i="63"/>
  <c r="H69" i="105" s="1"/>
  <c r="K40" i="63"/>
  <c r="G69" i="105" s="1"/>
  <c r="K96" i="63"/>
  <c r="I69" i="105" s="1"/>
  <c r="AR12" i="63"/>
  <c r="G128" i="105" s="1"/>
  <c r="J128" i="105" s="1"/>
  <c r="AJ12" i="63"/>
  <c r="U19" i="103" s="1"/>
  <c r="AN12" i="63"/>
  <c r="K41" i="63"/>
  <c r="G70" i="105" s="1"/>
  <c r="K97" i="63"/>
  <c r="I70" i="105" s="1"/>
  <c r="AJ13" i="63"/>
  <c r="U20" i="103" s="1"/>
  <c r="AF13" i="63"/>
  <c r="E102" i="105" s="1"/>
  <c r="K69" i="63"/>
  <c r="H70" i="105" s="1"/>
  <c r="AR13" i="63"/>
  <c r="G129" i="105" s="1"/>
  <c r="AO11" i="63"/>
  <c r="AB18" i="103" s="1"/>
  <c r="M8" i="65"/>
  <c r="W18" i="103" s="1"/>
  <c r="X18" i="103" s="1"/>
  <c r="M110" i="102"/>
  <c r="M112" i="102" s="1"/>
  <c r="P9" i="106"/>
  <c r="K16" i="63" s="1"/>
  <c r="Y19" i="103" l="1"/>
  <c r="O128" i="105"/>
  <c r="L128" i="105"/>
  <c r="M128" i="105" a="1"/>
  <c r="M128" i="105" s="1"/>
  <c r="F102" i="105"/>
  <c r="N8" i="65"/>
  <c r="K162" i="102"/>
  <c r="K82" i="102" s="1"/>
  <c r="K52" i="102" s="1"/>
  <c r="K33" i="102" s="1"/>
  <c r="J162" i="102"/>
  <c r="J82" i="102" s="1"/>
  <c r="J52" i="102" s="1"/>
  <c r="J33" i="102" s="1"/>
  <c r="K70" i="63"/>
  <c r="H71" i="105" s="1"/>
  <c r="K42" i="63"/>
  <c r="G71" i="105" s="1"/>
  <c r="K98" i="63"/>
  <c r="I71" i="105" s="1"/>
  <c r="AF14" i="63"/>
  <c r="E103" i="105" s="1"/>
  <c r="AR14" i="63"/>
  <c r="G130" i="105" s="1"/>
  <c r="J130" i="105" s="1"/>
  <c r="U21" i="103"/>
  <c r="N110" i="102"/>
  <c r="N112" i="102" s="1"/>
  <c r="Q9" i="106"/>
  <c r="K17" i="63" s="1"/>
  <c r="J129" i="105"/>
  <c r="M129" i="105" s="1" a="1"/>
  <c r="M129" i="105" s="1"/>
  <c r="K71" i="63"/>
  <c r="H72" i="105" s="1"/>
  <c r="K43" i="63"/>
  <c r="G72" i="105" s="1"/>
  <c r="AF15" i="63"/>
  <c r="E104" i="105" s="1"/>
  <c r="K99" i="63"/>
  <c r="I72" i="105" s="1"/>
  <c r="AR15" i="63"/>
  <c r="G131" i="105" s="1"/>
  <c r="AJ15" i="63"/>
  <c r="BA12" i="63"/>
  <c r="AO12" i="63"/>
  <c r="AB19" i="103" s="1"/>
  <c r="M9" i="65"/>
  <c r="W19" i="103" s="1"/>
  <c r="X19" i="103" s="1"/>
  <c r="F104" i="105" l="1"/>
  <c r="F103" i="105"/>
  <c r="H25" i="103"/>
  <c r="U22" i="103"/>
  <c r="C24" i="103"/>
  <c r="H24" i="103"/>
  <c r="E24" i="103"/>
  <c r="F44" i="75" s="1"/>
  <c r="N9" i="65"/>
  <c r="L129" i="105"/>
  <c r="O129" i="105"/>
  <c r="O110" i="102"/>
  <c r="O112" i="102" s="1"/>
  <c r="R9" i="106"/>
  <c r="K18" i="63" s="1"/>
  <c r="D24" i="103"/>
  <c r="E44" i="75" s="1"/>
  <c r="E25" i="103"/>
  <c r="F45" i="75" s="1"/>
  <c r="D25" i="103"/>
  <c r="E45" i="75" s="1"/>
  <c r="C25" i="103"/>
  <c r="J131" i="105"/>
  <c r="D159" i="105"/>
  <c r="M162" i="102"/>
  <c r="M82" i="102" s="1"/>
  <c r="M52" i="102" s="1"/>
  <c r="M33" i="102" s="1"/>
  <c r="L162" i="102"/>
  <c r="L82" i="102" s="1"/>
  <c r="L52" i="102" s="1"/>
  <c r="L33" i="102" s="1"/>
  <c r="M130" i="105" l="1" a="1"/>
  <c r="M130" i="105" s="1"/>
  <c r="M131" i="105" a="1"/>
  <c r="M131" i="105" s="1"/>
  <c r="D160" i="105"/>
  <c r="O38" i="106"/>
  <c r="P38" i="106" s="1"/>
  <c r="Q38" i="106" s="1"/>
  <c r="R38" i="106" s="1"/>
  <c r="S38" i="106" s="1"/>
  <c r="T38" i="106" s="1"/>
  <c r="U38" i="106" s="1"/>
  <c r="V38" i="106" s="1"/>
  <c r="W38" i="106" s="1"/>
  <c r="X38" i="106" s="1"/>
  <c r="Y38" i="106" s="1"/>
  <c r="Z38" i="106" s="1"/>
  <c r="AA38" i="106" s="1"/>
  <c r="AB38" i="106" s="1"/>
  <c r="AC38" i="106" s="1"/>
  <c r="AD38" i="106" s="1"/>
  <c r="AE38" i="106" s="1"/>
  <c r="AF38" i="106" s="1"/>
  <c r="AG38" i="106" s="1"/>
  <c r="AH38" i="106" s="1"/>
  <c r="R38" i="73"/>
  <c r="N37" i="106"/>
  <c r="Q37" i="73"/>
  <c r="F22" i="70"/>
  <c r="I26" i="56" s="1"/>
  <c r="I95" i="56" s="1"/>
  <c r="I26" i="86" s="1"/>
  <c r="I95" i="86" s="1"/>
  <c r="G22" i="70"/>
  <c r="J57" i="56" s="1"/>
  <c r="J126" i="56" s="1"/>
  <c r="J57" i="86" s="1"/>
  <c r="J126" i="86" s="1"/>
  <c r="D45" i="75"/>
  <c r="D44" i="75"/>
  <c r="O130" i="105"/>
  <c r="L130" i="105"/>
  <c r="O131" i="105"/>
  <c r="L131" i="105"/>
  <c r="K45" i="63"/>
  <c r="G74" i="105" s="1"/>
  <c r="K73" i="63"/>
  <c r="H74" i="105" s="1"/>
  <c r="AF17" i="63"/>
  <c r="E106" i="105" s="1"/>
  <c r="K101" i="63"/>
  <c r="I74" i="105" s="1"/>
  <c r="AR17" i="63"/>
  <c r="G133" i="105" s="1"/>
  <c r="AJ17" i="63"/>
  <c r="U24" i="103" s="1"/>
  <c r="P110" i="102"/>
  <c r="P112" i="102" s="1"/>
  <c r="S9" i="106"/>
  <c r="K19" i="63" s="1"/>
  <c r="K72" i="63"/>
  <c r="H73" i="105" s="1"/>
  <c r="K44" i="63"/>
  <c r="G73" i="105" s="1"/>
  <c r="AF16" i="63"/>
  <c r="E105" i="105" s="1"/>
  <c r="K100" i="63"/>
  <c r="I73" i="105" s="1"/>
  <c r="AR16" i="63"/>
  <c r="G132" i="105" s="1"/>
  <c r="AJ16" i="63"/>
  <c r="U23" i="103" s="1"/>
  <c r="J8" i="56" l="1"/>
  <c r="J77" i="56" s="1"/>
  <c r="J8" i="86" s="1"/>
  <c r="J6" i="56"/>
  <c r="J75" i="56" s="1"/>
  <c r="J53" i="56"/>
  <c r="J122" i="56" s="1"/>
  <c r="J53" i="86" s="1"/>
  <c r="J46" i="56"/>
  <c r="J115" i="56" s="1"/>
  <c r="J46" i="86" s="1"/>
  <c r="I39" i="56"/>
  <c r="I108" i="56" s="1"/>
  <c r="I39" i="86" s="1"/>
  <c r="I108" i="86" s="1"/>
  <c r="J28" i="56"/>
  <c r="J97" i="56" s="1"/>
  <c r="J28" i="86" s="1"/>
  <c r="J97" i="86" s="1"/>
  <c r="J61" i="56"/>
  <c r="J130" i="56" s="1"/>
  <c r="J61" i="86" s="1"/>
  <c r="J130" i="86" s="1"/>
  <c r="I65" i="56"/>
  <c r="I134" i="56" s="1"/>
  <c r="I65" i="86" s="1"/>
  <c r="I46" i="56"/>
  <c r="I115" i="56" s="1"/>
  <c r="I46" i="86" s="1"/>
  <c r="I115" i="86" s="1"/>
  <c r="I32" i="56"/>
  <c r="I101" i="56" s="1"/>
  <c r="I32" i="86" s="1"/>
  <c r="I101" i="86" s="1"/>
  <c r="I41" i="56"/>
  <c r="I110" i="56" s="1"/>
  <c r="I41" i="86" s="1"/>
  <c r="I110" i="86" s="1"/>
  <c r="I8" i="56"/>
  <c r="I77" i="56" s="1"/>
  <c r="I8" i="86" s="1"/>
  <c r="J31" i="56"/>
  <c r="J100" i="56" s="1"/>
  <c r="J31" i="86" s="1"/>
  <c r="J100" i="86" s="1"/>
  <c r="I12" i="56"/>
  <c r="I81" i="56" s="1"/>
  <c r="I12" i="86" s="1"/>
  <c r="I81" i="86" s="1"/>
  <c r="J7" i="56"/>
  <c r="J76" i="56" s="1"/>
  <c r="J7" i="86" s="1"/>
  <c r="J76" i="86" s="1"/>
  <c r="I13" i="56"/>
  <c r="I82" i="56" s="1"/>
  <c r="I13" i="86" s="1"/>
  <c r="I82" i="86" s="1"/>
  <c r="J56" i="56"/>
  <c r="J125" i="56" s="1"/>
  <c r="J56" i="86" s="1"/>
  <c r="J125" i="86" s="1"/>
  <c r="J9" i="56"/>
  <c r="J78" i="56" s="1"/>
  <c r="J9" i="86" s="1"/>
  <c r="J78" i="86" s="1"/>
  <c r="J47" i="56"/>
  <c r="J116" i="56" s="1"/>
  <c r="J47" i="86" s="1"/>
  <c r="J116" i="86" s="1"/>
  <c r="J63" i="56"/>
  <c r="J132" i="56" s="1"/>
  <c r="J63" i="86" s="1"/>
  <c r="J132" i="86" s="1"/>
  <c r="J37" i="56"/>
  <c r="J106" i="56" s="1"/>
  <c r="J37" i="86" s="1"/>
  <c r="J106" i="86" s="1"/>
  <c r="I69" i="56"/>
  <c r="I138" i="56" s="1"/>
  <c r="I69" i="86" s="1"/>
  <c r="I138" i="86" s="1"/>
  <c r="J44" i="56"/>
  <c r="J113" i="56" s="1"/>
  <c r="J44" i="86" s="1"/>
  <c r="J113" i="86" s="1"/>
  <c r="I47" i="56"/>
  <c r="I116" i="56" s="1"/>
  <c r="I47" i="86" s="1"/>
  <c r="I116" i="86" s="1"/>
  <c r="I67" i="56"/>
  <c r="I136" i="56" s="1"/>
  <c r="I67" i="86" s="1"/>
  <c r="I136" i="86" s="1"/>
  <c r="I21" i="56"/>
  <c r="I90" i="56" s="1"/>
  <c r="I21" i="86" s="1"/>
  <c r="I90" i="86" s="1"/>
  <c r="J48" i="56"/>
  <c r="J117" i="56" s="1"/>
  <c r="J48" i="86" s="1"/>
  <c r="J117" i="86" s="1"/>
  <c r="I19" i="56"/>
  <c r="I88" i="56" s="1"/>
  <c r="I19" i="86" s="1"/>
  <c r="I88" i="86" s="1"/>
  <c r="J16" i="56"/>
  <c r="J85" i="56" s="1"/>
  <c r="J16" i="86" s="1"/>
  <c r="J85" i="86" s="1"/>
  <c r="I38" i="56"/>
  <c r="I107" i="56" s="1"/>
  <c r="I38" i="86" s="1"/>
  <c r="I107" i="86" s="1"/>
  <c r="I44" i="56"/>
  <c r="I113" i="56" s="1"/>
  <c r="I44" i="86" s="1"/>
  <c r="I113" i="86" s="1"/>
  <c r="I59" i="56"/>
  <c r="I128" i="56" s="1"/>
  <c r="I59" i="86" s="1"/>
  <c r="I128" i="86" s="1"/>
  <c r="J30" i="56"/>
  <c r="J99" i="56" s="1"/>
  <c r="J30" i="86" s="1"/>
  <c r="J99" i="86" s="1"/>
  <c r="I43" i="56"/>
  <c r="I112" i="56" s="1"/>
  <c r="I43" i="86" s="1"/>
  <c r="I112" i="86" s="1"/>
  <c r="I51" i="56"/>
  <c r="I120" i="56" s="1"/>
  <c r="I51" i="86" s="1"/>
  <c r="I120" i="86" s="1"/>
  <c r="J69" i="56"/>
  <c r="J138" i="56" s="1"/>
  <c r="J69" i="86" s="1"/>
  <c r="J138" i="86" s="1"/>
  <c r="J12" i="56"/>
  <c r="J81" i="56" s="1"/>
  <c r="J12" i="86" s="1"/>
  <c r="J81" i="86" s="1"/>
  <c r="I68" i="56"/>
  <c r="I137" i="56" s="1"/>
  <c r="I68" i="86" s="1"/>
  <c r="I137" i="86" s="1"/>
  <c r="J34" i="56"/>
  <c r="J103" i="56" s="1"/>
  <c r="J34" i="86" s="1"/>
  <c r="J103" i="86" s="1"/>
  <c r="J21" i="56"/>
  <c r="J90" i="56" s="1"/>
  <c r="J21" i="86" s="1"/>
  <c r="J90" i="86" s="1"/>
  <c r="I66" i="56"/>
  <c r="I135" i="56" s="1"/>
  <c r="I66" i="86" s="1"/>
  <c r="I135" i="86" s="1"/>
  <c r="J60" i="56"/>
  <c r="J129" i="56" s="1"/>
  <c r="J60" i="86" s="1"/>
  <c r="J129" i="86" s="1"/>
  <c r="J41" i="56"/>
  <c r="J110" i="56" s="1"/>
  <c r="J41" i="86" s="1"/>
  <c r="J110" i="86" s="1"/>
  <c r="J50" i="56"/>
  <c r="J119" i="56" s="1"/>
  <c r="J50" i="86" s="1"/>
  <c r="J119" i="86" s="1"/>
  <c r="I14" i="56"/>
  <c r="I83" i="56" s="1"/>
  <c r="I14" i="86" s="1"/>
  <c r="I83" i="86" s="1"/>
  <c r="J65" i="56"/>
  <c r="J134" i="56" s="1"/>
  <c r="J65" i="86" s="1"/>
  <c r="J134" i="86" s="1"/>
  <c r="J68" i="56"/>
  <c r="J137" i="56" s="1"/>
  <c r="J68" i="86" s="1"/>
  <c r="J137" i="86" s="1"/>
  <c r="J40" i="56"/>
  <c r="J109" i="56" s="1"/>
  <c r="J40" i="86" s="1"/>
  <c r="J109" i="86" s="1"/>
  <c r="I31" i="56"/>
  <c r="I100" i="56" s="1"/>
  <c r="I31" i="86" s="1"/>
  <c r="I100" i="86" s="1"/>
  <c r="I60" i="56"/>
  <c r="I129" i="56" s="1"/>
  <c r="I60" i="86" s="1"/>
  <c r="I129" i="86" s="1"/>
  <c r="J59" i="56"/>
  <c r="J128" i="56" s="1"/>
  <c r="J59" i="86" s="1"/>
  <c r="J128" i="86" s="1"/>
  <c r="J22" i="56"/>
  <c r="J91" i="56" s="1"/>
  <c r="J22" i="86" s="1"/>
  <c r="J91" i="86" s="1"/>
  <c r="I27" i="56"/>
  <c r="I96" i="56" s="1"/>
  <c r="I27" i="86" s="1"/>
  <c r="I96" i="86" s="1"/>
  <c r="I11" i="56"/>
  <c r="I80" i="56" s="1"/>
  <c r="I11" i="86" s="1"/>
  <c r="I80" i="86" s="1"/>
  <c r="I37" i="56"/>
  <c r="I106" i="56" s="1"/>
  <c r="I37" i="86" s="1"/>
  <c r="I106" i="86" s="1"/>
  <c r="I29" i="56"/>
  <c r="I98" i="56" s="1"/>
  <c r="I29" i="86" s="1"/>
  <c r="I98" i="86" s="1"/>
  <c r="J66" i="56"/>
  <c r="J135" i="56" s="1"/>
  <c r="J66" i="86" s="1"/>
  <c r="J135" i="86" s="1"/>
  <c r="I35" i="56"/>
  <c r="I104" i="56" s="1"/>
  <c r="I35" i="86" s="1"/>
  <c r="I104" i="86" s="1"/>
  <c r="J52" i="56"/>
  <c r="J121" i="56" s="1"/>
  <c r="J52" i="86" s="1"/>
  <c r="J121" i="86" s="1"/>
  <c r="J24" i="56"/>
  <c r="J93" i="56" s="1"/>
  <c r="J24" i="86" s="1"/>
  <c r="J93" i="86" s="1"/>
  <c r="I16" i="56"/>
  <c r="I85" i="56" s="1"/>
  <c r="I16" i="86" s="1"/>
  <c r="I85" i="86" s="1"/>
  <c r="I58" i="56"/>
  <c r="I127" i="56" s="1"/>
  <c r="I58" i="86" s="1"/>
  <c r="I127" i="86" s="1"/>
  <c r="J45" i="56"/>
  <c r="J114" i="56" s="1"/>
  <c r="J45" i="86" s="1"/>
  <c r="J114" i="86" s="1"/>
  <c r="I36" i="56"/>
  <c r="I105" i="56" s="1"/>
  <c r="I36" i="86" s="1"/>
  <c r="I105" i="86" s="1"/>
  <c r="I53" i="56"/>
  <c r="I122" i="56" s="1"/>
  <c r="I53" i="86" s="1"/>
  <c r="I122" i="86" s="1"/>
  <c r="J62" i="56"/>
  <c r="J131" i="56" s="1"/>
  <c r="J62" i="86" s="1"/>
  <c r="J131" i="86" s="1"/>
  <c r="I7" i="56"/>
  <c r="I76" i="56" s="1"/>
  <c r="I7" i="86" s="1"/>
  <c r="I76" i="86" s="1"/>
  <c r="J42" i="56"/>
  <c r="J111" i="56" s="1"/>
  <c r="J42" i="86" s="1"/>
  <c r="J111" i="86" s="1"/>
  <c r="J38" i="56"/>
  <c r="J107" i="56" s="1"/>
  <c r="J38" i="86" s="1"/>
  <c r="J107" i="86" s="1"/>
  <c r="I15" i="56"/>
  <c r="I84" i="56" s="1"/>
  <c r="I15" i="86" s="1"/>
  <c r="I84" i="86" s="1"/>
  <c r="I45" i="56"/>
  <c r="I114" i="56" s="1"/>
  <c r="I45" i="86" s="1"/>
  <c r="I114" i="86" s="1"/>
  <c r="J19" i="56"/>
  <c r="J88" i="56" s="1"/>
  <c r="J19" i="86" s="1"/>
  <c r="J88" i="86" s="1"/>
  <c r="J11" i="56"/>
  <c r="J80" i="56" s="1"/>
  <c r="J11" i="86" s="1"/>
  <c r="J80" i="86" s="1"/>
  <c r="J36" i="56"/>
  <c r="J105" i="56" s="1"/>
  <c r="J36" i="86" s="1"/>
  <c r="J105" i="86" s="1"/>
  <c r="I57" i="56"/>
  <c r="I126" i="56" s="1"/>
  <c r="I57" i="86" s="1"/>
  <c r="I126" i="86" s="1"/>
  <c r="I42" i="56"/>
  <c r="I111" i="56" s="1"/>
  <c r="I42" i="86" s="1"/>
  <c r="I111" i="86" s="1"/>
  <c r="J13" i="56"/>
  <c r="J82" i="56" s="1"/>
  <c r="J13" i="86" s="1"/>
  <c r="J82" i="86" s="1"/>
  <c r="J49" i="56"/>
  <c r="J118" i="56" s="1"/>
  <c r="J49" i="86" s="1"/>
  <c r="J118" i="86" s="1"/>
  <c r="J58" i="56"/>
  <c r="J127" i="56" s="1"/>
  <c r="J58" i="86" s="1"/>
  <c r="J127" i="86" s="1"/>
  <c r="I40" i="56"/>
  <c r="I109" i="56" s="1"/>
  <c r="I40" i="86" s="1"/>
  <c r="I109" i="86" s="1"/>
  <c r="I30" i="56"/>
  <c r="I99" i="56" s="1"/>
  <c r="I30" i="86" s="1"/>
  <c r="I99" i="86" s="1"/>
  <c r="I48" i="56"/>
  <c r="I117" i="56" s="1"/>
  <c r="I48" i="86" s="1"/>
  <c r="I117" i="86" s="1"/>
  <c r="J15" i="56"/>
  <c r="J84" i="56" s="1"/>
  <c r="J15" i="86" s="1"/>
  <c r="J84" i="86" s="1"/>
  <c r="J64" i="56"/>
  <c r="J133" i="56" s="1"/>
  <c r="J64" i="86" s="1"/>
  <c r="J133" i="86" s="1"/>
  <c r="J67" i="56"/>
  <c r="J136" i="56" s="1"/>
  <c r="J67" i="86" s="1"/>
  <c r="J136" i="86" s="1"/>
  <c r="J18" i="56"/>
  <c r="J87" i="56" s="1"/>
  <c r="J18" i="86" s="1"/>
  <c r="J87" i="86" s="1"/>
  <c r="I34" i="56"/>
  <c r="I103" i="56" s="1"/>
  <c r="I34" i="86" s="1"/>
  <c r="I103" i="86" s="1"/>
  <c r="I55" i="56"/>
  <c r="I124" i="56" s="1"/>
  <c r="I55" i="86" s="1"/>
  <c r="I124" i="86" s="1"/>
  <c r="I61" i="56"/>
  <c r="I130" i="56" s="1"/>
  <c r="I61" i="86" s="1"/>
  <c r="I130" i="86" s="1"/>
  <c r="I50" i="56"/>
  <c r="I119" i="56" s="1"/>
  <c r="I50" i="86" s="1"/>
  <c r="I119" i="86" s="1"/>
  <c r="J10" i="56"/>
  <c r="J79" i="56" s="1"/>
  <c r="J10" i="86" s="1"/>
  <c r="J35" i="56"/>
  <c r="J104" i="56" s="1"/>
  <c r="J35" i="86" s="1"/>
  <c r="J104" i="86" s="1"/>
  <c r="J23" i="56"/>
  <c r="J92" i="56" s="1"/>
  <c r="J23" i="86" s="1"/>
  <c r="J92" i="86" s="1"/>
  <c r="J29" i="56"/>
  <c r="J98" i="56" s="1"/>
  <c r="J29" i="86" s="1"/>
  <c r="J98" i="86" s="1"/>
  <c r="I20" i="56"/>
  <c r="I89" i="56" s="1"/>
  <c r="I20" i="86" s="1"/>
  <c r="I89" i="86" s="1"/>
  <c r="I62" i="56"/>
  <c r="I131" i="56" s="1"/>
  <c r="I62" i="86" s="1"/>
  <c r="I131" i="86" s="1"/>
  <c r="I49" i="56"/>
  <c r="I118" i="56" s="1"/>
  <c r="I49" i="86" s="1"/>
  <c r="I118" i="86" s="1"/>
  <c r="I54" i="56"/>
  <c r="I123" i="56" s="1"/>
  <c r="I54" i="86" s="1"/>
  <c r="I123" i="86" s="1"/>
  <c r="I18" i="56"/>
  <c r="I87" i="56" s="1"/>
  <c r="I18" i="86" s="1"/>
  <c r="I87" i="86" s="1"/>
  <c r="I33" i="56"/>
  <c r="I102" i="56" s="1"/>
  <c r="I33" i="86" s="1"/>
  <c r="I102" i="86" s="1"/>
  <c r="I63" i="56"/>
  <c r="I132" i="56" s="1"/>
  <c r="I63" i="86" s="1"/>
  <c r="I132" i="86" s="1"/>
  <c r="J55" i="56"/>
  <c r="J124" i="56" s="1"/>
  <c r="J55" i="86" s="1"/>
  <c r="J124" i="86" s="1"/>
  <c r="J14" i="56"/>
  <c r="J83" i="56" s="1"/>
  <c r="J14" i="86" s="1"/>
  <c r="J83" i="86" s="1"/>
  <c r="J33" i="56"/>
  <c r="J102" i="56" s="1"/>
  <c r="J33" i="86" s="1"/>
  <c r="J102" i="86" s="1"/>
  <c r="J54" i="56"/>
  <c r="J123" i="56" s="1"/>
  <c r="J54" i="86" s="1"/>
  <c r="J123" i="86" s="1"/>
  <c r="I28" i="56"/>
  <c r="I97" i="56" s="1"/>
  <c r="I28" i="86" s="1"/>
  <c r="I97" i="86" s="1"/>
  <c r="I22" i="56"/>
  <c r="I91" i="56" s="1"/>
  <c r="I22" i="86" s="1"/>
  <c r="I91" i="86" s="1"/>
  <c r="I24" i="56"/>
  <c r="I93" i="56" s="1"/>
  <c r="I24" i="86" s="1"/>
  <c r="I93" i="86" s="1"/>
  <c r="J20" i="56"/>
  <c r="J89" i="56" s="1"/>
  <c r="J20" i="86" s="1"/>
  <c r="J89" i="86" s="1"/>
  <c r="J51" i="56"/>
  <c r="J120" i="56" s="1"/>
  <c r="J51" i="86" s="1"/>
  <c r="J120" i="86" s="1"/>
  <c r="J26" i="56"/>
  <c r="J95" i="56" s="1"/>
  <c r="J26" i="86" s="1"/>
  <c r="J95" i="86" s="1"/>
  <c r="J27" i="56"/>
  <c r="J96" i="56" s="1"/>
  <c r="J27" i="86" s="1"/>
  <c r="J96" i="86" s="1"/>
  <c r="J43" i="56"/>
  <c r="J112" i="56" s="1"/>
  <c r="J43" i="86" s="1"/>
  <c r="J112" i="86" s="1"/>
  <c r="I6" i="56"/>
  <c r="I75" i="56" s="1"/>
  <c r="I9" i="56"/>
  <c r="I78" i="56" s="1"/>
  <c r="I9" i="86" s="1"/>
  <c r="I78" i="86" s="1"/>
  <c r="I23" i="56"/>
  <c r="I92" i="56" s="1"/>
  <c r="I23" i="86" s="1"/>
  <c r="I92" i="86" s="1"/>
  <c r="I56" i="56"/>
  <c r="I125" i="56" s="1"/>
  <c r="I56" i="86" s="1"/>
  <c r="I125" i="86" s="1"/>
  <c r="I25" i="56"/>
  <c r="I94" i="56" s="1"/>
  <c r="I25" i="86" s="1"/>
  <c r="I94" i="86" s="1"/>
  <c r="J39" i="56"/>
  <c r="J108" i="56" s="1"/>
  <c r="J39" i="86" s="1"/>
  <c r="J108" i="86" s="1"/>
  <c r="J25" i="56"/>
  <c r="J94" i="56" s="1"/>
  <c r="J25" i="86" s="1"/>
  <c r="J94" i="86" s="1"/>
  <c r="J17" i="56"/>
  <c r="J86" i="56" s="1"/>
  <c r="J17" i="86" s="1"/>
  <c r="J86" i="86" s="1"/>
  <c r="J32" i="56"/>
  <c r="J101" i="56" s="1"/>
  <c r="J32" i="86" s="1"/>
  <c r="J101" i="86" s="1"/>
  <c r="I10" i="56"/>
  <c r="I79" i="56" s="1"/>
  <c r="I10" i="86" s="1"/>
  <c r="I79" i="86" s="1"/>
  <c r="I64" i="56"/>
  <c r="I133" i="56" s="1"/>
  <c r="I64" i="86" s="1"/>
  <c r="I133" i="86" s="1"/>
  <c r="I52" i="56"/>
  <c r="I121" i="56" s="1"/>
  <c r="I52" i="86" s="1"/>
  <c r="I121" i="86" s="1"/>
  <c r="I17" i="56"/>
  <c r="I86" i="56" s="1"/>
  <c r="I17" i="86" s="1"/>
  <c r="I86" i="86" s="1"/>
  <c r="R37" i="73"/>
  <c r="P36" i="78"/>
  <c r="Y17" i="90" s="1"/>
  <c r="O37" i="106"/>
  <c r="AC14" i="63"/>
  <c r="S38" i="73"/>
  <c r="Q37" i="78"/>
  <c r="N11" i="106"/>
  <c r="Q11" i="73"/>
  <c r="R11" i="73" s="1"/>
  <c r="S11" i="73" s="1"/>
  <c r="T11" i="73" s="1"/>
  <c r="U11" i="73" s="1"/>
  <c r="V11" i="73" s="1"/>
  <c r="W11" i="73" s="1"/>
  <c r="X11" i="73" s="1"/>
  <c r="Y11" i="73" s="1"/>
  <c r="Z11" i="73" s="1"/>
  <c r="AA11" i="73" s="1"/>
  <c r="AB11" i="73" s="1"/>
  <c r="AC11" i="73" s="1"/>
  <c r="AD11" i="73" s="1"/>
  <c r="AE11" i="73" s="1"/>
  <c r="AF11" i="73" s="1"/>
  <c r="AG11" i="73" s="1"/>
  <c r="AH11" i="73" s="1"/>
  <c r="O64" i="106"/>
  <c r="P64" i="106" s="1"/>
  <c r="Q64" i="106" s="1"/>
  <c r="R64" i="106" s="1"/>
  <c r="S64" i="106" s="1"/>
  <c r="T64" i="106" s="1"/>
  <c r="U64" i="106" s="1"/>
  <c r="V64" i="106" s="1"/>
  <c r="W64" i="106" s="1"/>
  <c r="X64" i="106" s="1"/>
  <c r="Y64" i="106" s="1"/>
  <c r="Z64" i="106" s="1"/>
  <c r="AA64" i="106" s="1"/>
  <c r="AB64" i="106" s="1"/>
  <c r="AC64" i="106" s="1"/>
  <c r="AD64" i="106" s="1"/>
  <c r="AE64" i="106" s="1"/>
  <c r="AF64" i="106" s="1"/>
  <c r="AG64" i="106" s="1"/>
  <c r="AH64" i="106" s="1"/>
  <c r="R64" i="73"/>
  <c r="O12" i="106"/>
  <c r="P12" i="106" s="1"/>
  <c r="Q12" i="106" s="1"/>
  <c r="R12" i="106" s="1"/>
  <c r="S12" i="106" s="1"/>
  <c r="T12" i="106" s="1"/>
  <c r="U12" i="106" s="1"/>
  <c r="V12" i="106" s="1"/>
  <c r="W12" i="106" s="1"/>
  <c r="X12" i="106" s="1"/>
  <c r="Y12" i="106" s="1"/>
  <c r="Z12" i="106" s="1"/>
  <c r="AA12" i="106" s="1"/>
  <c r="AB12" i="106" s="1"/>
  <c r="AC12" i="106" s="1"/>
  <c r="AD12" i="106" s="1"/>
  <c r="AE12" i="106" s="1"/>
  <c r="AF12" i="106" s="1"/>
  <c r="AG12" i="106" s="1"/>
  <c r="AH12" i="106" s="1"/>
  <c r="R12" i="73"/>
  <c r="S12" i="73" s="1"/>
  <c r="T12" i="73" s="1"/>
  <c r="U12" i="73" s="1"/>
  <c r="V12" i="73" s="1"/>
  <c r="W12" i="73" s="1"/>
  <c r="X12" i="73" s="1"/>
  <c r="Y12" i="73" s="1"/>
  <c r="Z12" i="73" s="1"/>
  <c r="AA12" i="73" s="1"/>
  <c r="AB12" i="73" s="1"/>
  <c r="AC12" i="73" s="1"/>
  <c r="AD12" i="73" s="1"/>
  <c r="AE12" i="73" s="1"/>
  <c r="AF12" i="73" s="1"/>
  <c r="AG12" i="73" s="1"/>
  <c r="AH12" i="73" s="1"/>
  <c r="N63" i="106"/>
  <c r="Q63" i="73"/>
  <c r="F105" i="105"/>
  <c r="F106" i="105"/>
  <c r="D27" i="103"/>
  <c r="E47" i="75" s="1"/>
  <c r="C27" i="103"/>
  <c r="H27" i="103"/>
  <c r="E27" i="103"/>
  <c r="F47" i="75" s="1"/>
  <c r="J132" i="105"/>
  <c r="M132" i="105" s="1" a="1"/>
  <c r="M132" i="105" s="1"/>
  <c r="I134" i="86"/>
  <c r="N162" i="102"/>
  <c r="N82" i="102" s="1"/>
  <c r="N52" i="102" s="1"/>
  <c r="N33" i="102" s="1"/>
  <c r="J133" i="105"/>
  <c r="M133" i="105" s="1" a="1"/>
  <c r="M133" i="105" s="1"/>
  <c r="I77" i="86"/>
  <c r="O162" i="102"/>
  <c r="O82" i="102" s="1"/>
  <c r="O52" i="102" s="1"/>
  <c r="O33" i="102" s="1"/>
  <c r="J122" i="86"/>
  <c r="W31" i="66"/>
  <c r="Z31" i="66"/>
  <c r="Q110" i="102"/>
  <c r="Q112" i="102" s="1"/>
  <c r="T9" i="106"/>
  <c r="K20" i="63" s="1"/>
  <c r="K74" i="63"/>
  <c r="H75" i="105" s="1"/>
  <c r="K46" i="63"/>
  <c r="G75" i="105" s="1"/>
  <c r="K102" i="63"/>
  <c r="I75" i="105" s="1"/>
  <c r="AF18" i="63"/>
  <c r="E107" i="105" s="1"/>
  <c r="AR18" i="63"/>
  <c r="G134" i="105" s="1"/>
  <c r="AJ18" i="63"/>
  <c r="U25" i="103" s="1"/>
  <c r="J115" i="86"/>
  <c r="E26" i="103"/>
  <c r="F46" i="75" s="1"/>
  <c r="H26" i="103"/>
  <c r="D26" i="103"/>
  <c r="E46" i="75" s="1"/>
  <c r="C26" i="103"/>
  <c r="L113" i="102" l="1"/>
  <c r="K255" i="66"/>
  <c r="O31" i="66"/>
  <c r="N31" i="66"/>
  <c r="Y31" i="66"/>
  <c r="X31" i="66"/>
  <c r="M31" i="66"/>
  <c r="P31" i="66"/>
  <c r="Q31" i="66"/>
  <c r="S31" i="66"/>
  <c r="M255" i="69"/>
  <c r="N255" i="69" s="1"/>
  <c r="O255" i="69" s="1"/>
  <c r="P255" i="69" s="1"/>
  <c r="Q255" i="69" s="1"/>
  <c r="R255" i="69" s="1"/>
  <c r="S255" i="69" s="1"/>
  <c r="T255" i="69" s="1"/>
  <c r="U255" i="69" s="1"/>
  <c r="V255" i="69" s="1"/>
  <c r="W255" i="69" s="1"/>
  <c r="X255" i="69" s="1"/>
  <c r="Y255" i="69" s="1"/>
  <c r="Z255" i="69" s="1"/>
  <c r="AA255" i="69" s="1"/>
  <c r="AB255" i="69" s="1"/>
  <c r="AC255" i="69" s="1"/>
  <c r="AD255" i="69" s="1"/>
  <c r="AE255" i="69" s="1"/>
  <c r="AF255" i="69" s="1"/>
  <c r="AG255" i="69" s="1"/>
  <c r="AH255" i="69" s="1"/>
  <c r="J77" i="86"/>
  <c r="M31" i="69" s="1"/>
  <c r="N31" i="69" s="1"/>
  <c r="O31" i="69" s="1"/>
  <c r="P31" i="69" s="1"/>
  <c r="Q31" i="69" s="1"/>
  <c r="R31" i="69" s="1"/>
  <c r="S31" i="69" s="1"/>
  <c r="T31" i="69" s="1"/>
  <c r="U31" i="69" s="1"/>
  <c r="V31" i="69" s="1"/>
  <c r="W31" i="69" s="1"/>
  <c r="X31" i="69" s="1"/>
  <c r="Y31" i="69" s="1"/>
  <c r="Z31" i="69" s="1"/>
  <c r="AA31" i="69" s="1"/>
  <c r="AB31" i="69" s="1"/>
  <c r="AC31" i="69" s="1"/>
  <c r="AD31" i="69" s="1"/>
  <c r="AE31" i="69" s="1"/>
  <c r="AF31" i="69" s="1"/>
  <c r="AG31" i="69" s="1"/>
  <c r="AH31" i="69" s="1"/>
  <c r="V31" i="66"/>
  <c r="U31" i="66"/>
  <c r="L31" i="66"/>
  <c r="R31" i="66"/>
  <c r="T31" i="66"/>
  <c r="K30" i="66"/>
  <c r="U70" i="63" s="1"/>
  <c r="L234" i="66"/>
  <c r="M234" i="66" s="1"/>
  <c r="N234" i="66" s="1"/>
  <c r="O234" i="66" s="1"/>
  <c r="P234" i="66" s="1"/>
  <c r="Q234" i="66" s="1"/>
  <c r="R234" i="66" s="1"/>
  <c r="S234" i="66" s="1"/>
  <c r="T234" i="66" s="1"/>
  <c r="U234" i="66" s="1"/>
  <c r="V234" i="66" s="1"/>
  <c r="W234" i="66" s="1"/>
  <c r="X234" i="66" s="1"/>
  <c r="Y234" i="66" s="1"/>
  <c r="Z234" i="66" s="1"/>
  <c r="N234" i="69"/>
  <c r="O234" i="69" s="1"/>
  <c r="P234" i="69" s="1"/>
  <c r="Q234" i="69" s="1"/>
  <c r="R234" i="69" s="1"/>
  <c r="S234" i="69" s="1"/>
  <c r="T234" i="69" s="1"/>
  <c r="U234" i="69" s="1"/>
  <c r="V234" i="69" s="1"/>
  <c r="W234" i="69" s="1"/>
  <c r="X234" i="69" s="1"/>
  <c r="Y234" i="69" s="1"/>
  <c r="Z234" i="69" s="1"/>
  <c r="AA234" i="69" s="1"/>
  <c r="AB234" i="69" s="1"/>
  <c r="AC234" i="69" s="1"/>
  <c r="AD234" i="69" s="1"/>
  <c r="AE234" i="69" s="1"/>
  <c r="AF234" i="69" s="1"/>
  <c r="AG234" i="69" s="1"/>
  <c r="AH234" i="69" s="1"/>
  <c r="U30" i="66"/>
  <c r="M53" i="69"/>
  <c r="N53" i="69" s="1"/>
  <c r="N165" i="69"/>
  <c r="O165" i="69" s="1"/>
  <c r="P165" i="69" s="1"/>
  <c r="Q165" i="69" s="1"/>
  <c r="R165" i="69" s="1"/>
  <c r="S165" i="69" s="1"/>
  <c r="T165" i="69" s="1"/>
  <c r="U165" i="69" s="1"/>
  <c r="V165" i="69" s="1"/>
  <c r="W165" i="69" s="1"/>
  <c r="X165" i="69" s="1"/>
  <c r="Y165" i="69" s="1"/>
  <c r="Z165" i="69" s="1"/>
  <c r="AA165" i="69" s="1"/>
  <c r="AB165" i="69" s="1"/>
  <c r="AC165" i="69" s="1"/>
  <c r="AD165" i="69" s="1"/>
  <c r="AE165" i="69" s="1"/>
  <c r="AF165" i="69" s="1"/>
  <c r="AG165" i="69" s="1"/>
  <c r="AH165" i="69" s="1"/>
  <c r="N256" i="69"/>
  <c r="O256" i="69" s="1"/>
  <c r="P256" i="69" s="1"/>
  <c r="Q256" i="69" s="1"/>
  <c r="R256" i="69" s="1"/>
  <c r="S256" i="69" s="1"/>
  <c r="T256" i="69" s="1"/>
  <c r="U256" i="69" s="1"/>
  <c r="V256" i="69" s="1"/>
  <c r="W256" i="69" s="1"/>
  <c r="X256" i="69" s="1"/>
  <c r="Y256" i="69" s="1"/>
  <c r="Z256" i="69" s="1"/>
  <c r="AA256" i="69" s="1"/>
  <c r="AB256" i="69" s="1"/>
  <c r="AC256" i="69" s="1"/>
  <c r="AD256" i="69" s="1"/>
  <c r="AE256" i="69" s="1"/>
  <c r="AF256" i="69" s="1"/>
  <c r="AG256" i="69" s="1"/>
  <c r="AH256" i="69" s="1"/>
  <c r="L54" i="66"/>
  <c r="M54" i="66" s="1"/>
  <c r="N54" i="66" s="1"/>
  <c r="O54" i="66" s="1"/>
  <c r="P54" i="66" s="1"/>
  <c r="Q54" i="66" s="1"/>
  <c r="R54" i="66" s="1"/>
  <c r="S54" i="66" s="1"/>
  <c r="T54" i="66" s="1"/>
  <c r="U54" i="66" s="1"/>
  <c r="V54" i="66" s="1"/>
  <c r="W54" i="66" s="1"/>
  <c r="X54" i="66" s="1"/>
  <c r="Y54" i="66" s="1"/>
  <c r="Z54" i="66" s="1"/>
  <c r="L189" i="66"/>
  <c r="M189" i="66" s="1"/>
  <c r="N189" i="66" s="1"/>
  <c r="O189" i="66" s="1"/>
  <c r="P189" i="66" s="1"/>
  <c r="Q189" i="66" s="1"/>
  <c r="R189" i="66" s="1"/>
  <c r="S189" i="66" s="1"/>
  <c r="T189" i="66" s="1"/>
  <c r="U189" i="66" s="1"/>
  <c r="V189" i="66" s="1"/>
  <c r="W189" i="66" s="1"/>
  <c r="X189" i="66" s="1"/>
  <c r="Y189" i="66" s="1"/>
  <c r="Z189" i="66" s="1"/>
  <c r="T30" i="66"/>
  <c r="N143" i="69"/>
  <c r="O143" i="69" s="1"/>
  <c r="O166" i="69"/>
  <c r="P166" i="69" s="1"/>
  <c r="Q166" i="69" s="1"/>
  <c r="R166" i="69" s="1"/>
  <c r="S166" i="69" s="1"/>
  <c r="T166" i="69" s="1"/>
  <c r="U166" i="69" s="1"/>
  <c r="V166" i="69" s="1"/>
  <c r="W166" i="69" s="1"/>
  <c r="X166" i="69" s="1"/>
  <c r="Y166" i="69" s="1"/>
  <c r="Z166" i="69" s="1"/>
  <c r="AA166" i="69" s="1"/>
  <c r="AB166" i="69" s="1"/>
  <c r="AC166" i="69" s="1"/>
  <c r="AD166" i="69" s="1"/>
  <c r="AE166" i="69" s="1"/>
  <c r="AF166" i="69" s="1"/>
  <c r="AG166" i="69" s="1"/>
  <c r="AH166" i="69" s="1"/>
  <c r="L256" i="66"/>
  <c r="M256" i="66" s="1"/>
  <c r="N256" i="66" s="1"/>
  <c r="O256" i="66" s="1"/>
  <c r="P256" i="66" s="1"/>
  <c r="Q256" i="66" s="1"/>
  <c r="R256" i="66" s="1"/>
  <c r="S256" i="66" s="1"/>
  <c r="T256" i="66" s="1"/>
  <c r="U256" i="66" s="1"/>
  <c r="V256" i="66" s="1"/>
  <c r="W256" i="66" s="1"/>
  <c r="X256" i="66" s="1"/>
  <c r="Y256" i="66" s="1"/>
  <c r="Z256" i="66" s="1"/>
  <c r="J79" i="86"/>
  <c r="N54" i="69" s="1"/>
  <c r="O54" i="69" s="1"/>
  <c r="P54" i="69" s="1"/>
  <c r="Q54" i="69" s="1"/>
  <c r="R54" i="69" s="1"/>
  <c r="S54" i="69" s="1"/>
  <c r="T54" i="69" s="1"/>
  <c r="U54" i="69" s="1"/>
  <c r="V54" i="69" s="1"/>
  <c r="W54" i="69" s="1"/>
  <c r="X54" i="69" s="1"/>
  <c r="Y54" i="69" s="1"/>
  <c r="Z54" i="69" s="1"/>
  <c r="AA54" i="69" s="1"/>
  <c r="AB54" i="69" s="1"/>
  <c r="AC54" i="69" s="1"/>
  <c r="AD54" i="69" s="1"/>
  <c r="AE54" i="69" s="1"/>
  <c r="AF54" i="69" s="1"/>
  <c r="AG54" i="69" s="1"/>
  <c r="AH54" i="69" s="1"/>
  <c r="X30" i="66"/>
  <c r="S30" i="66"/>
  <c r="K165" i="66"/>
  <c r="X70" i="63" s="1"/>
  <c r="K53" i="66"/>
  <c r="L53" i="66" s="1"/>
  <c r="N189" i="69"/>
  <c r="O189" i="69" s="1"/>
  <c r="P189" i="69" s="1"/>
  <c r="Q189" i="69" s="1"/>
  <c r="R189" i="69" s="1"/>
  <c r="S189" i="69" s="1"/>
  <c r="T189" i="69" s="1"/>
  <c r="U189" i="69" s="1"/>
  <c r="V189" i="69" s="1"/>
  <c r="W189" i="69" s="1"/>
  <c r="X189" i="69" s="1"/>
  <c r="Y189" i="69" s="1"/>
  <c r="Z189" i="69" s="1"/>
  <c r="AA189" i="69" s="1"/>
  <c r="AB189" i="69" s="1"/>
  <c r="AC189" i="69" s="1"/>
  <c r="AD189" i="69" s="1"/>
  <c r="AE189" i="69" s="1"/>
  <c r="AF189" i="69" s="1"/>
  <c r="AG189" i="69" s="1"/>
  <c r="AH189" i="69" s="1"/>
  <c r="L121" i="66"/>
  <c r="M121" i="66" s="1"/>
  <c r="N121" i="66" s="1"/>
  <c r="O121" i="66" s="1"/>
  <c r="P121" i="66" s="1"/>
  <c r="Q121" i="66" s="1"/>
  <c r="R121" i="66" s="1"/>
  <c r="S121" i="66" s="1"/>
  <c r="T121" i="66" s="1"/>
  <c r="U121" i="66" s="1"/>
  <c r="V121" i="66" s="1"/>
  <c r="W121" i="66" s="1"/>
  <c r="X121" i="66" s="1"/>
  <c r="Y121" i="66" s="1"/>
  <c r="Z121" i="66" s="1"/>
  <c r="AA121" i="66" s="1"/>
  <c r="AB121" i="66" s="1"/>
  <c r="AC121" i="66" s="1"/>
  <c r="AD121" i="66" s="1"/>
  <c r="K120" i="66"/>
  <c r="W70" i="63" s="1"/>
  <c r="N120" i="69"/>
  <c r="O120" i="69" s="1"/>
  <c r="P120" i="69" s="1"/>
  <c r="Q120" i="69" s="1"/>
  <c r="R120" i="69" s="1"/>
  <c r="S120" i="69" s="1"/>
  <c r="T120" i="69" s="1"/>
  <c r="U120" i="69" s="1"/>
  <c r="V120" i="69" s="1"/>
  <c r="W120" i="69" s="1"/>
  <c r="X120" i="69" s="1"/>
  <c r="Y120" i="69" s="1"/>
  <c r="Z120" i="69" s="1"/>
  <c r="AA120" i="69" s="1"/>
  <c r="AB120" i="69" s="1"/>
  <c r="AC120" i="69" s="1"/>
  <c r="AD120" i="69" s="1"/>
  <c r="AE120" i="69" s="1"/>
  <c r="AF120" i="69" s="1"/>
  <c r="AG120" i="69" s="1"/>
  <c r="AH120" i="69" s="1"/>
  <c r="L166" i="66"/>
  <c r="M166" i="66" s="1"/>
  <c r="N166" i="66" s="1"/>
  <c r="O166" i="66" s="1"/>
  <c r="P166" i="66" s="1"/>
  <c r="Q166" i="66" s="1"/>
  <c r="R166" i="66" s="1"/>
  <c r="S166" i="66" s="1"/>
  <c r="T166" i="66" s="1"/>
  <c r="U166" i="66" s="1"/>
  <c r="V166" i="66" s="1"/>
  <c r="W166" i="66" s="1"/>
  <c r="X166" i="66" s="1"/>
  <c r="Y166" i="66" s="1"/>
  <c r="Z166" i="66" s="1"/>
  <c r="AA166" i="66" s="1"/>
  <c r="AB166" i="66" s="1"/>
  <c r="AC166" i="66" s="1"/>
  <c r="AD166" i="66" s="1"/>
  <c r="K143" i="66"/>
  <c r="X42" i="63" s="1"/>
  <c r="O99" i="69"/>
  <c r="P99" i="69" s="1"/>
  <c r="Q99" i="69" s="1"/>
  <c r="R99" i="69" s="1"/>
  <c r="S99" i="69" s="1"/>
  <c r="T99" i="69" s="1"/>
  <c r="U99" i="69" s="1"/>
  <c r="V99" i="69" s="1"/>
  <c r="W99" i="69" s="1"/>
  <c r="X99" i="69" s="1"/>
  <c r="Y99" i="69" s="1"/>
  <c r="Z99" i="69" s="1"/>
  <c r="AA99" i="69" s="1"/>
  <c r="AB99" i="69" s="1"/>
  <c r="AC99" i="69" s="1"/>
  <c r="AD99" i="69" s="1"/>
  <c r="AE99" i="69" s="1"/>
  <c r="AF99" i="69" s="1"/>
  <c r="AG99" i="69" s="1"/>
  <c r="AH99" i="69" s="1"/>
  <c r="N211" i="69"/>
  <c r="O211" i="69" s="1"/>
  <c r="P211" i="69" s="1"/>
  <c r="Q211" i="69" s="1"/>
  <c r="R211" i="69" s="1"/>
  <c r="S211" i="69" s="1"/>
  <c r="T211" i="69" s="1"/>
  <c r="U211" i="69" s="1"/>
  <c r="V211" i="69" s="1"/>
  <c r="W211" i="69" s="1"/>
  <c r="X211" i="69" s="1"/>
  <c r="Y211" i="69" s="1"/>
  <c r="Z211" i="69" s="1"/>
  <c r="AA211" i="69" s="1"/>
  <c r="AB211" i="69" s="1"/>
  <c r="AC211" i="69" s="1"/>
  <c r="AD211" i="69" s="1"/>
  <c r="AE211" i="69" s="1"/>
  <c r="AF211" i="69" s="1"/>
  <c r="AG211" i="69" s="1"/>
  <c r="AH211" i="69" s="1"/>
  <c r="K188" i="66"/>
  <c r="L188" i="66" s="1"/>
  <c r="Q30" i="66"/>
  <c r="N98" i="69"/>
  <c r="O98" i="69" s="1"/>
  <c r="M30" i="66"/>
  <c r="L99" i="66"/>
  <c r="M99" i="66" s="1"/>
  <c r="N99" i="66" s="1"/>
  <c r="O99" i="66" s="1"/>
  <c r="P99" i="66" s="1"/>
  <c r="Q99" i="66" s="1"/>
  <c r="R99" i="66" s="1"/>
  <c r="S99" i="66" s="1"/>
  <c r="T99" i="66" s="1"/>
  <c r="U99" i="66" s="1"/>
  <c r="V99" i="66" s="1"/>
  <c r="W99" i="66" s="1"/>
  <c r="X99" i="66" s="1"/>
  <c r="Y99" i="66" s="1"/>
  <c r="Z99" i="66" s="1"/>
  <c r="AA99" i="66" s="1"/>
  <c r="AB99" i="66" s="1"/>
  <c r="O121" i="69"/>
  <c r="P121" i="69" s="1"/>
  <c r="Q121" i="69" s="1"/>
  <c r="R121" i="69" s="1"/>
  <c r="S121" i="69" s="1"/>
  <c r="T121" i="69" s="1"/>
  <c r="U121" i="69" s="1"/>
  <c r="V121" i="69" s="1"/>
  <c r="W121" i="69" s="1"/>
  <c r="X121" i="69" s="1"/>
  <c r="Y121" i="69" s="1"/>
  <c r="Z121" i="69" s="1"/>
  <c r="AA121" i="69" s="1"/>
  <c r="AB121" i="69" s="1"/>
  <c r="AC121" i="69" s="1"/>
  <c r="AD121" i="69" s="1"/>
  <c r="AE121" i="69" s="1"/>
  <c r="AF121" i="69" s="1"/>
  <c r="AG121" i="69" s="1"/>
  <c r="AH121" i="69" s="1"/>
  <c r="K75" i="66"/>
  <c r="V70" i="63" s="1"/>
  <c r="M75" i="69"/>
  <c r="N75" i="69" s="1"/>
  <c r="O75" i="69" s="1"/>
  <c r="P75" i="69" s="1"/>
  <c r="Q75" i="69" s="1"/>
  <c r="R75" i="69" s="1"/>
  <c r="S75" i="69" s="1"/>
  <c r="T75" i="69" s="1"/>
  <c r="U75" i="69" s="1"/>
  <c r="V75" i="69" s="1"/>
  <c r="W75" i="69" s="1"/>
  <c r="X75" i="69" s="1"/>
  <c r="Y75" i="69" s="1"/>
  <c r="Z75" i="69" s="1"/>
  <c r="AA75" i="69" s="1"/>
  <c r="AB75" i="69" s="1"/>
  <c r="AC75" i="69" s="1"/>
  <c r="AD75" i="69" s="1"/>
  <c r="AE75" i="69" s="1"/>
  <c r="AF75" i="69" s="1"/>
  <c r="AG75" i="69" s="1"/>
  <c r="AH75" i="69" s="1"/>
  <c r="M188" i="69"/>
  <c r="N188" i="69" s="1"/>
  <c r="K233" i="66"/>
  <c r="L233" i="66" s="1"/>
  <c r="L76" i="66"/>
  <c r="M76" i="66" s="1"/>
  <c r="N76" i="66" s="1"/>
  <c r="O76" i="66" s="1"/>
  <c r="P76" i="66" s="1"/>
  <c r="Q76" i="66" s="1"/>
  <c r="R76" i="66" s="1"/>
  <c r="S76" i="66" s="1"/>
  <c r="T76" i="66" s="1"/>
  <c r="U76" i="66" s="1"/>
  <c r="V76" i="66" s="1"/>
  <c r="W76" i="66" s="1"/>
  <c r="X76" i="66" s="1"/>
  <c r="Y76" i="66" s="1"/>
  <c r="Z76" i="66" s="1"/>
  <c r="N76" i="69"/>
  <c r="O76" i="69" s="1"/>
  <c r="P76" i="69" s="1"/>
  <c r="Q76" i="69" s="1"/>
  <c r="R76" i="69" s="1"/>
  <c r="S76" i="69" s="1"/>
  <c r="T76" i="69" s="1"/>
  <c r="U76" i="69" s="1"/>
  <c r="V76" i="69" s="1"/>
  <c r="W76" i="69" s="1"/>
  <c r="X76" i="69" s="1"/>
  <c r="Y76" i="69" s="1"/>
  <c r="Z76" i="69" s="1"/>
  <c r="AA76" i="69" s="1"/>
  <c r="AB76" i="69" s="1"/>
  <c r="AC76" i="69" s="1"/>
  <c r="AD76" i="69" s="1"/>
  <c r="AE76" i="69" s="1"/>
  <c r="AF76" i="69" s="1"/>
  <c r="AG76" i="69" s="1"/>
  <c r="AH76" i="69" s="1"/>
  <c r="M233" i="69"/>
  <c r="N233" i="69" s="1"/>
  <c r="K98" i="66"/>
  <c r="L98" i="66" s="1"/>
  <c r="J71" i="56"/>
  <c r="P30" i="66"/>
  <c r="V30" i="66"/>
  <c r="O144" i="69"/>
  <c r="P144" i="69" s="1"/>
  <c r="Q144" i="69" s="1"/>
  <c r="R144" i="69" s="1"/>
  <c r="S144" i="69" s="1"/>
  <c r="T144" i="69" s="1"/>
  <c r="U144" i="69" s="1"/>
  <c r="V144" i="69" s="1"/>
  <c r="W144" i="69" s="1"/>
  <c r="X144" i="69" s="1"/>
  <c r="Y144" i="69" s="1"/>
  <c r="Z144" i="69" s="1"/>
  <c r="AA144" i="69" s="1"/>
  <c r="AB144" i="69" s="1"/>
  <c r="AC144" i="69" s="1"/>
  <c r="AD144" i="69" s="1"/>
  <c r="AE144" i="69" s="1"/>
  <c r="AF144" i="69" s="1"/>
  <c r="AG144" i="69" s="1"/>
  <c r="AH144" i="69" s="1"/>
  <c r="L30" i="66"/>
  <c r="R30" i="66"/>
  <c r="L30" i="69"/>
  <c r="M30" i="69" s="1"/>
  <c r="N30" i="69" s="1"/>
  <c r="O30" i="69" s="1"/>
  <c r="P30" i="69" s="1"/>
  <c r="Q30" i="69" s="1"/>
  <c r="R30" i="69" s="1"/>
  <c r="S30" i="69" s="1"/>
  <c r="T30" i="69" s="1"/>
  <c r="U30" i="69" s="1"/>
  <c r="V30" i="69" s="1"/>
  <c r="W30" i="69" s="1"/>
  <c r="X30" i="69" s="1"/>
  <c r="Y30" i="69" s="1"/>
  <c r="Z30" i="69" s="1"/>
  <c r="AA30" i="69" s="1"/>
  <c r="AB30" i="69" s="1"/>
  <c r="AC30" i="69" s="1"/>
  <c r="AD30" i="69" s="1"/>
  <c r="AE30" i="69" s="1"/>
  <c r="AF30" i="69" s="1"/>
  <c r="AG30" i="69" s="1"/>
  <c r="AH30" i="69" s="1"/>
  <c r="L144" i="66"/>
  <c r="M144" i="66" s="1"/>
  <c r="N144" i="66" s="1"/>
  <c r="O144" i="66" s="1"/>
  <c r="P144" i="66" s="1"/>
  <c r="Q144" i="66" s="1"/>
  <c r="R144" i="66" s="1"/>
  <c r="S144" i="66" s="1"/>
  <c r="T144" i="66" s="1"/>
  <c r="U144" i="66" s="1"/>
  <c r="V144" i="66" s="1"/>
  <c r="W144" i="66" s="1"/>
  <c r="X144" i="66" s="1"/>
  <c r="Y144" i="66" s="1"/>
  <c r="Z144" i="66" s="1"/>
  <c r="AA144" i="66" s="1"/>
  <c r="AB144" i="66" s="1"/>
  <c r="AC144" i="66" s="1"/>
  <c r="AD144" i="66" s="1"/>
  <c r="N30" i="66"/>
  <c r="Y30" i="66"/>
  <c r="W30" i="66"/>
  <c r="K210" i="66"/>
  <c r="L210" i="66" s="1"/>
  <c r="I71" i="56"/>
  <c r="M210" i="69"/>
  <c r="N210" i="69" s="1"/>
  <c r="O210" i="69" s="1"/>
  <c r="P210" i="69" s="1"/>
  <c r="Q210" i="69" s="1"/>
  <c r="R210" i="69" s="1"/>
  <c r="S210" i="69" s="1"/>
  <c r="T210" i="69" s="1"/>
  <c r="U210" i="69" s="1"/>
  <c r="V210" i="69" s="1"/>
  <c r="W210" i="69" s="1"/>
  <c r="X210" i="69" s="1"/>
  <c r="Y210" i="69" s="1"/>
  <c r="Z210" i="69" s="1"/>
  <c r="AA210" i="69" s="1"/>
  <c r="AB210" i="69" s="1"/>
  <c r="AC210" i="69" s="1"/>
  <c r="AD210" i="69" s="1"/>
  <c r="AE210" i="69" s="1"/>
  <c r="AF210" i="69" s="1"/>
  <c r="AG210" i="69" s="1"/>
  <c r="AH210" i="69" s="1"/>
  <c r="L211" i="66"/>
  <c r="M211" i="66" s="1"/>
  <c r="N211" i="66" s="1"/>
  <c r="O211" i="66" s="1"/>
  <c r="P211" i="66" s="1"/>
  <c r="Q211" i="66" s="1"/>
  <c r="R211" i="66" s="1"/>
  <c r="S211" i="66" s="1"/>
  <c r="T211" i="66" s="1"/>
  <c r="U211" i="66" s="1"/>
  <c r="V211" i="66" s="1"/>
  <c r="W211" i="66" s="1"/>
  <c r="X211" i="66" s="1"/>
  <c r="Y211" i="66" s="1"/>
  <c r="Z211" i="66" s="1"/>
  <c r="O30" i="66"/>
  <c r="O11" i="106"/>
  <c r="AB14" i="63"/>
  <c r="T38" i="73"/>
  <c r="R37" i="78"/>
  <c r="P37" i="106"/>
  <c r="AC15" i="63"/>
  <c r="R63" i="73"/>
  <c r="P62" i="78"/>
  <c r="Z17" i="90" s="1"/>
  <c r="Q11" i="78"/>
  <c r="S64" i="73"/>
  <c r="Q63" i="78"/>
  <c r="P10" i="78"/>
  <c r="X17" i="90" s="1"/>
  <c r="O63" i="106"/>
  <c r="AD14" i="63"/>
  <c r="S37" i="73"/>
  <c r="Q36" i="78"/>
  <c r="Y18" i="90" s="1"/>
  <c r="AY13" i="63"/>
  <c r="P39" i="106"/>
  <c r="Q39" i="106" s="1"/>
  <c r="R39" i="106" s="1"/>
  <c r="S39" i="106" s="1"/>
  <c r="T39" i="106" s="1"/>
  <c r="U39" i="106" s="1"/>
  <c r="V39" i="106" s="1"/>
  <c r="W39" i="106" s="1"/>
  <c r="X39" i="106" s="1"/>
  <c r="Y39" i="106" s="1"/>
  <c r="Z39" i="106" s="1"/>
  <c r="AA39" i="106" s="1"/>
  <c r="AB39" i="106" s="1"/>
  <c r="AC39" i="106" s="1"/>
  <c r="AD39" i="106" s="1"/>
  <c r="AE39" i="106" s="1"/>
  <c r="AF39" i="106" s="1"/>
  <c r="AG39" i="106" s="1"/>
  <c r="AH39" i="106" s="1"/>
  <c r="S39" i="73"/>
  <c r="Q40" i="106"/>
  <c r="R40" i="106" s="1"/>
  <c r="S40" i="106" s="1"/>
  <c r="T40" i="106" s="1"/>
  <c r="U40" i="106" s="1"/>
  <c r="V40" i="106" s="1"/>
  <c r="W40" i="106" s="1"/>
  <c r="X40" i="106" s="1"/>
  <c r="Y40" i="106" s="1"/>
  <c r="Z40" i="106" s="1"/>
  <c r="AA40" i="106" s="1"/>
  <c r="AB40" i="106" s="1"/>
  <c r="AC40" i="106" s="1"/>
  <c r="AD40" i="106" s="1"/>
  <c r="AE40" i="106" s="1"/>
  <c r="AF40" i="106" s="1"/>
  <c r="AG40" i="106" s="1"/>
  <c r="AH40" i="106" s="1"/>
  <c r="T40" i="73"/>
  <c r="F107" i="105"/>
  <c r="H22" i="70"/>
  <c r="K25" i="56" s="1"/>
  <c r="K94" i="56" s="1"/>
  <c r="K25" i="86" s="1"/>
  <c r="K94" i="86" s="1"/>
  <c r="I22" i="70"/>
  <c r="L11" i="56" s="1"/>
  <c r="L80" i="56" s="1"/>
  <c r="L11" i="86" s="1"/>
  <c r="L80" i="86" s="1"/>
  <c r="M114" i="102"/>
  <c r="D46" i="75"/>
  <c r="D47" i="75"/>
  <c r="E28" i="103"/>
  <c r="D28" i="103"/>
  <c r="E48" i="75" s="1"/>
  <c r="K47" i="63"/>
  <c r="G76" i="105" s="1"/>
  <c r="K75" i="63"/>
  <c r="H76" i="105" s="1"/>
  <c r="K103" i="63"/>
  <c r="I76" i="105" s="1"/>
  <c r="AF19" i="63"/>
  <c r="E108" i="105" s="1"/>
  <c r="AR19" i="63"/>
  <c r="G135" i="105" s="1"/>
  <c r="AJ19" i="63"/>
  <c r="U26" i="103" s="1"/>
  <c r="O132" i="105"/>
  <c r="L132" i="105"/>
  <c r="C28" i="103"/>
  <c r="H28" i="103"/>
  <c r="N114" i="102"/>
  <c r="O133" i="105"/>
  <c r="L133" i="105"/>
  <c r="R11" i="78"/>
  <c r="AC97" i="63"/>
  <c r="AC69" i="63"/>
  <c r="AC41" i="63"/>
  <c r="Q10" i="78"/>
  <c r="J134" i="105"/>
  <c r="M134" i="105" s="1" a="1"/>
  <c r="M134" i="105" s="1"/>
  <c r="R110" i="102"/>
  <c r="R112" i="102" s="1"/>
  <c r="U9" i="106"/>
  <c r="K21" i="63" s="1"/>
  <c r="Z70" i="63"/>
  <c r="L255" i="66"/>
  <c r="P162" i="102"/>
  <c r="P82" i="102" s="1"/>
  <c r="P52" i="102" s="1"/>
  <c r="P33" i="102" s="1"/>
  <c r="AD97" i="63"/>
  <c r="AD69" i="63"/>
  <c r="AD41" i="63"/>
  <c r="I140" i="56"/>
  <c r="I24" i="103" s="1" a="1"/>
  <c r="I24" i="103" s="1"/>
  <c r="I6" i="86"/>
  <c r="AB69" i="63"/>
  <c r="AH13" i="63"/>
  <c r="AB97" i="63"/>
  <c r="AK13" i="63"/>
  <c r="V20" i="103" s="1"/>
  <c r="AB41" i="63"/>
  <c r="AN13" i="63"/>
  <c r="J140" i="56"/>
  <c r="I25" i="103" s="1" a="1"/>
  <c r="I25" i="103" s="1"/>
  <c r="J6" i="86"/>
  <c r="W15" i="90" l="1"/>
  <c r="W43" i="90" s="1"/>
  <c r="W42" i="63"/>
  <c r="U71" i="63"/>
  <c r="Y42" i="63"/>
  <c r="L165" i="66"/>
  <c r="X71" i="63" s="1"/>
  <c r="Y70" i="63"/>
  <c r="L75" i="66"/>
  <c r="M75" i="66" s="1"/>
  <c r="L120" i="66"/>
  <c r="W71" i="63" s="1"/>
  <c r="U16" i="90"/>
  <c r="U100" i="90" s="1"/>
  <c r="L48" i="56"/>
  <c r="L117" i="56" s="1"/>
  <c r="L48" i="86" s="1"/>
  <c r="L117" i="86" s="1"/>
  <c r="L26" i="56"/>
  <c r="L95" i="56" s="1"/>
  <c r="L26" i="86" s="1"/>
  <c r="L95" i="86" s="1"/>
  <c r="K60" i="56"/>
  <c r="K129" i="56" s="1"/>
  <c r="K60" i="86" s="1"/>
  <c r="K62" i="56"/>
  <c r="K131" i="56" s="1"/>
  <c r="K62" i="86" s="1"/>
  <c r="K131" i="86" s="1"/>
  <c r="V15" i="90"/>
  <c r="V99" i="90" s="1"/>
  <c r="V42" i="63"/>
  <c r="V14" i="63" s="1"/>
  <c r="K6" i="56"/>
  <c r="K45" i="56"/>
  <c r="K114" i="56" s="1"/>
  <c r="K45" i="86" s="1"/>
  <c r="K114" i="86" s="1"/>
  <c r="L40" i="56"/>
  <c r="L109" i="56" s="1"/>
  <c r="L40" i="86" s="1"/>
  <c r="L109" i="86" s="1"/>
  <c r="S15" i="90"/>
  <c r="S99" i="90" s="1"/>
  <c r="L143" i="66"/>
  <c r="X43" i="63" s="1"/>
  <c r="L66" i="56"/>
  <c r="L135" i="56" s="1"/>
  <c r="L66" i="86" s="1"/>
  <c r="L135" i="86" s="1"/>
  <c r="K37" i="56"/>
  <c r="K106" i="56" s="1"/>
  <c r="K37" i="86" s="1"/>
  <c r="K106" i="86" s="1"/>
  <c r="K12" i="56"/>
  <c r="K81" i="56" s="1"/>
  <c r="K12" i="86" s="1"/>
  <c r="K81" i="86" s="1"/>
  <c r="T16" i="90"/>
  <c r="T72" i="90" s="1"/>
  <c r="K26" i="56"/>
  <c r="K95" i="56" s="1"/>
  <c r="K26" i="86" s="1"/>
  <c r="K95" i="86" s="1"/>
  <c r="Z42" i="63"/>
  <c r="Z14" i="63" s="1"/>
  <c r="K48" i="56"/>
  <c r="K117" i="56" s="1"/>
  <c r="K48" i="86" s="1"/>
  <c r="K117" i="86" s="1"/>
  <c r="K55" i="56"/>
  <c r="K124" i="56" s="1"/>
  <c r="K55" i="86" s="1"/>
  <c r="K124" i="86" s="1"/>
  <c r="M113" i="102"/>
  <c r="K69" i="56"/>
  <c r="K138" i="56" s="1"/>
  <c r="K69" i="86" s="1"/>
  <c r="K138" i="86" s="1"/>
  <c r="K31" i="56"/>
  <c r="K100" i="56" s="1"/>
  <c r="K31" i="86" s="1"/>
  <c r="K100" i="86" s="1"/>
  <c r="K7" i="56"/>
  <c r="K76" i="56" s="1"/>
  <c r="K7" i="86" s="1"/>
  <c r="K76" i="86" s="1"/>
  <c r="K63" i="56"/>
  <c r="K132" i="56" s="1"/>
  <c r="K63" i="86" s="1"/>
  <c r="K132" i="86" s="1"/>
  <c r="K44" i="56"/>
  <c r="K113" i="56" s="1"/>
  <c r="K44" i="86" s="1"/>
  <c r="K113" i="86" s="1"/>
  <c r="K14" i="56"/>
  <c r="K83" i="56" s="1"/>
  <c r="K14" i="86" s="1"/>
  <c r="K83" i="86" s="1"/>
  <c r="AB140" i="102"/>
  <c r="K20" i="56"/>
  <c r="K89" i="56" s="1"/>
  <c r="K20" i="86" s="1"/>
  <c r="K89" i="86" s="1"/>
  <c r="K65" i="56"/>
  <c r="K134" i="56" s="1"/>
  <c r="K65" i="86" s="1"/>
  <c r="K134" i="86" s="1"/>
  <c r="K43" i="56"/>
  <c r="K112" i="56" s="1"/>
  <c r="K43" i="86" s="1"/>
  <c r="K112" i="86" s="1"/>
  <c r="K40" i="56"/>
  <c r="K109" i="56" s="1"/>
  <c r="K40" i="86" s="1"/>
  <c r="K109" i="86" s="1"/>
  <c r="K59" i="56"/>
  <c r="K128" i="56" s="1"/>
  <c r="K59" i="86" s="1"/>
  <c r="K128" i="86" s="1"/>
  <c r="L10" i="56"/>
  <c r="L79" i="56" s="1"/>
  <c r="L10" i="86" s="1"/>
  <c r="L79" i="86" s="1"/>
  <c r="K38" i="56"/>
  <c r="K107" i="56" s="1"/>
  <c r="K38" i="86" s="1"/>
  <c r="K107" i="86" s="1"/>
  <c r="L53" i="56"/>
  <c r="L122" i="56" s="1"/>
  <c r="L53" i="86" s="1"/>
  <c r="K24" i="56"/>
  <c r="K93" i="56" s="1"/>
  <c r="K24" i="86" s="1"/>
  <c r="K93" i="86" s="1"/>
  <c r="K32" i="56"/>
  <c r="K101" i="56" s="1"/>
  <c r="K32" i="86" s="1"/>
  <c r="K101" i="86" s="1"/>
  <c r="L34" i="56"/>
  <c r="L103" i="56" s="1"/>
  <c r="L34" i="86" s="1"/>
  <c r="L103" i="86" s="1"/>
  <c r="K34" i="56"/>
  <c r="K103" i="56" s="1"/>
  <c r="K34" i="86" s="1"/>
  <c r="K103" i="86" s="1"/>
  <c r="K9" i="56"/>
  <c r="K78" i="56" s="1"/>
  <c r="K9" i="86" s="1"/>
  <c r="K78" i="86" s="1"/>
  <c r="K42" i="56"/>
  <c r="K111" i="56" s="1"/>
  <c r="K42" i="86" s="1"/>
  <c r="K111" i="86" s="1"/>
  <c r="K35" i="56"/>
  <c r="K104" i="56" s="1"/>
  <c r="K35" i="86" s="1"/>
  <c r="K104" i="86" s="1"/>
  <c r="L17" i="56"/>
  <c r="L86" i="56" s="1"/>
  <c r="L17" i="86" s="1"/>
  <c r="L86" i="86" s="1"/>
  <c r="K8" i="56"/>
  <c r="K77" i="56" s="1"/>
  <c r="K8" i="86" s="1"/>
  <c r="K67" i="56"/>
  <c r="K136" i="56" s="1"/>
  <c r="K67" i="86" s="1"/>
  <c r="K136" i="86" s="1"/>
  <c r="K22" i="56"/>
  <c r="K91" i="56" s="1"/>
  <c r="K22" i="86" s="1"/>
  <c r="K91" i="86" s="1"/>
  <c r="K47" i="56"/>
  <c r="K116" i="56" s="1"/>
  <c r="K47" i="86" s="1"/>
  <c r="K116" i="86" s="1"/>
  <c r="L9" i="56"/>
  <c r="L78" i="56" s="1"/>
  <c r="L9" i="86" s="1"/>
  <c r="L78" i="86" s="1"/>
  <c r="K15" i="56"/>
  <c r="K84" i="56" s="1"/>
  <c r="K15" i="86" s="1"/>
  <c r="K49" i="56"/>
  <c r="K118" i="56" s="1"/>
  <c r="K49" i="86" s="1"/>
  <c r="K118" i="86" s="1"/>
  <c r="K28" i="56"/>
  <c r="K97" i="56" s="1"/>
  <c r="K28" i="86" s="1"/>
  <c r="K97" i="86" s="1"/>
  <c r="K52" i="56"/>
  <c r="K121" i="56" s="1"/>
  <c r="K52" i="86" s="1"/>
  <c r="K121" i="86" s="1"/>
  <c r="L62" i="56"/>
  <c r="L131" i="56" s="1"/>
  <c r="L62" i="86" s="1"/>
  <c r="L131" i="86" s="1"/>
  <c r="K58" i="56"/>
  <c r="K127" i="56" s="1"/>
  <c r="K58" i="86" s="1"/>
  <c r="K127" i="86" s="1"/>
  <c r="K29" i="56"/>
  <c r="K98" i="56" s="1"/>
  <c r="K29" i="86" s="1"/>
  <c r="K98" i="86" s="1"/>
  <c r="K13" i="56"/>
  <c r="K82" i="56" s="1"/>
  <c r="K13" i="86" s="1"/>
  <c r="K82" i="86" s="1"/>
  <c r="K57" i="56"/>
  <c r="K126" i="56" s="1"/>
  <c r="K57" i="86" s="1"/>
  <c r="K126" i="86" s="1"/>
  <c r="K64" i="56"/>
  <c r="K133" i="56" s="1"/>
  <c r="K64" i="86" s="1"/>
  <c r="K133" i="86" s="1"/>
  <c r="K18" i="56"/>
  <c r="K87" i="56" s="1"/>
  <c r="K18" i="86" s="1"/>
  <c r="K87" i="86" s="1"/>
  <c r="K21" i="56"/>
  <c r="K90" i="56" s="1"/>
  <c r="K21" i="86" s="1"/>
  <c r="K90" i="86" s="1"/>
  <c r="K36" i="56"/>
  <c r="K105" i="56" s="1"/>
  <c r="K36" i="86" s="1"/>
  <c r="K105" i="86" s="1"/>
  <c r="K66" i="56"/>
  <c r="K135" i="56" s="1"/>
  <c r="K66" i="86" s="1"/>
  <c r="K135" i="86" s="1"/>
  <c r="L43" i="56"/>
  <c r="L112" i="56" s="1"/>
  <c r="L43" i="86" s="1"/>
  <c r="L112" i="86" s="1"/>
  <c r="L24" i="56"/>
  <c r="L93" i="56" s="1"/>
  <c r="L24" i="86" s="1"/>
  <c r="L93" i="86" s="1"/>
  <c r="K27" i="56"/>
  <c r="K96" i="56" s="1"/>
  <c r="K27" i="86" s="1"/>
  <c r="K61" i="56"/>
  <c r="K130" i="56" s="1"/>
  <c r="K61" i="86" s="1"/>
  <c r="K130" i="86" s="1"/>
  <c r="K50" i="56"/>
  <c r="K119" i="56" s="1"/>
  <c r="K50" i="86" s="1"/>
  <c r="K119" i="86" s="1"/>
  <c r="K19" i="56"/>
  <c r="K88" i="56" s="1"/>
  <c r="K19" i="86" s="1"/>
  <c r="K88" i="86" s="1"/>
  <c r="AB98" i="63"/>
  <c r="AL14" i="63"/>
  <c r="K33" i="56"/>
  <c r="K102" i="56" s="1"/>
  <c r="K33" i="86" s="1"/>
  <c r="K102" i="86" s="1"/>
  <c r="K10" i="56"/>
  <c r="K79" i="56" s="1"/>
  <c r="K10" i="86" s="1"/>
  <c r="K79" i="86" s="1"/>
  <c r="K30" i="56"/>
  <c r="K99" i="56" s="1"/>
  <c r="K30" i="86" s="1"/>
  <c r="K99" i="86" s="1"/>
  <c r="K68" i="56"/>
  <c r="K137" i="56" s="1"/>
  <c r="K68" i="86" s="1"/>
  <c r="K137" i="86" s="1"/>
  <c r="K11" i="56"/>
  <c r="K80" i="56" s="1"/>
  <c r="K11" i="86" s="1"/>
  <c r="K80" i="86" s="1"/>
  <c r="K23" i="56"/>
  <c r="K92" i="56" s="1"/>
  <c r="K23" i="86" s="1"/>
  <c r="K92" i="86" s="1"/>
  <c r="K46" i="56"/>
  <c r="K115" i="56" s="1"/>
  <c r="K46" i="86" s="1"/>
  <c r="K51" i="56"/>
  <c r="K120" i="56" s="1"/>
  <c r="K51" i="86" s="1"/>
  <c r="K120" i="86" s="1"/>
  <c r="K41" i="56"/>
  <c r="K110" i="56" s="1"/>
  <c r="K41" i="86" s="1"/>
  <c r="K110" i="86" s="1"/>
  <c r="K54" i="56"/>
  <c r="K123" i="56" s="1"/>
  <c r="K54" i="86" s="1"/>
  <c r="K123" i="86" s="1"/>
  <c r="K56" i="56"/>
  <c r="K125" i="56" s="1"/>
  <c r="K56" i="86" s="1"/>
  <c r="K125" i="86" s="1"/>
  <c r="K53" i="56"/>
  <c r="K122" i="56" s="1"/>
  <c r="K53" i="86" s="1"/>
  <c r="K39" i="56"/>
  <c r="K108" i="56" s="1"/>
  <c r="K39" i="86" s="1"/>
  <c r="K108" i="86" s="1"/>
  <c r="K17" i="56"/>
  <c r="K86" i="56" s="1"/>
  <c r="K17" i="86" s="1"/>
  <c r="K86" i="86" s="1"/>
  <c r="K16" i="56"/>
  <c r="K85" i="56" s="1"/>
  <c r="K16" i="86" s="1"/>
  <c r="K85" i="86" s="1"/>
  <c r="U40" i="73"/>
  <c r="S39" i="78"/>
  <c r="T64" i="73"/>
  <c r="R63" i="78"/>
  <c r="S63" i="73"/>
  <c r="Q62" i="78"/>
  <c r="Z18" i="90" s="1"/>
  <c r="Q37" i="106"/>
  <c r="AC16" i="63"/>
  <c r="T39" i="73"/>
  <c r="R38" i="78"/>
  <c r="X18" i="90"/>
  <c r="T37" i="73"/>
  <c r="R36" i="78"/>
  <c r="U38" i="73"/>
  <c r="S37" i="78"/>
  <c r="P63" i="106"/>
  <c r="AD15" i="63"/>
  <c r="P11" i="106"/>
  <c r="AB15" i="63"/>
  <c r="AL15" i="63" s="1"/>
  <c r="P65" i="106"/>
  <c r="Q65" i="106" s="1"/>
  <c r="R65" i="106" s="1"/>
  <c r="S65" i="106" s="1"/>
  <c r="T65" i="106" s="1"/>
  <c r="U65" i="106" s="1"/>
  <c r="V65" i="106" s="1"/>
  <c r="W65" i="106" s="1"/>
  <c r="X65" i="106" s="1"/>
  <c r="Y65" i="106" s="1"/>
  <c r="Z65" i="106" s="1"/>
  <c r="AA65" i="106" s="1"/>
  <c r="AB65" i="106" s="1"/>
  <c r="AC65" i="106" s="1"/>
  <c r="AD65" i="106" s="1"/>
  <c r="AE65" i="106" s="1"/>
  <c r="AF65" i="106" s="1"/>
  <c r="AG65" i="106" s="1"/>
  <c r="AH65" i="106" s="1"/>
  <c r="S65" i="73"/>
  <c r="Q66" i="106"/>
  <c r="R66" i="106" s="1"/>
  <c r="S66" i="106" s="1"/>
  <c r="T66" i="106" s="1"/>
  <c r="U66" i="106" s="1"/>
  <c r="V66" i="106" s="1"/>
  <c r="W66" i="106" s="1"/>
  <c r="X66" i="106" s="1"/>
  <c r="Y66" i="106" s="1"/>
  <c r="Z66" i="106" s="1"/>
  <c r="AA66" i="106" s="1"/>
  <c r="AB66" i="106" s="1"/>
  <c r="AC66" i="106" s="1"/>
  <c r="AD66" i="106" s="1"/>
  <c r="AE66" i="106" s="1"/>
  <c r="AF66" i="106" s="1"/>
  <c r="AG66" i="106" s="1"/>
  <c r="AH66" i="106" s="1"/>
  <c r="T66" i="73"/>
  <c r="P13" i="106"/>
  <c r="Q13" i="106" s="1"/>
  <c r="R13" i="106" s="1"/>
  <c r="S13" i="106" s="1"/>
  <c r="T13" i="106" s="1"/>
  <c r="U13" i="106" s="1"/>
  <c r="V13" i="106" s="1"/>
  <c r="W13" i="106" s="1"/>
  <c r="X13" i="106" s="1"/>
  <c r="Y13" i="106" s="1"/>
  <c r="Z13" i="106" s="1"/>
  <c r="AA13" i="106" s="1"/>
  <c r="AB13" i="106" s="1"/>
  <c r="AC13" i="106" s="1"/>
  <c r="AD13" i="106" s="1"/>
  <c r="AE13" i="106" s="1"/>
  <c r="AF13" i="106" s="1"/>
  <c r="AG13" i="106" s="1"/>
  <c r="AH13" i="106" s="1"/>
  <c r="S13" i="73"/>
  <c r="T13" i="73" s="1"/>
  <c r="U13" i="73" s="1"/>
  <c r="V13" i="73" s="1"/>
  <c r="W13" i="73" s="1"/>
  <c r="X13" i="73" s="1"/>
  <c r="Y13" i="73" s="1"/>
  <c r="Z13" i="73" s="1"/>
  <c r="AA13" i="73" s="1"/>
  <c r="AB13" i="73" s="1"/>
  <c r="AC13" i="73" s="1"/>
  <c r="AD13" i="73" s="1"/>
  <c r="AE13" i="73" s="1"/>
  <c r="AF13" i="73" s="1"/>
  <c r="AG13" i="73" s="1"/>
  <c r="AH13" i="73" s="1"/>
  <c r="R41" i="106"/>
  <c r="S41" i="106" s="1"/>
  <c r="T41" i="106" s="1"/>
  <c r="U41" i="106" s="1"/>
  <c r="V41" i="106" s="1"/>
  <c r="W41" i="106" s="1"/>
  <c r="X41" i="106" s="1"/>
  <c r="Y41" i="106" s="1"/>
  <c r="Z41" i="106" s="1"/>
  <c r="AA41" i="106" s="1"/>
  <c r="AB41" i="106" s="1"/>
  <c r="AC41" i="106" s="1"/>
  <c r="AD41" i="106" s="1"/>
  <c r="AE41" i="106" s="1"/>
  <c r="AF41" i="106" s="1"/>
  <c r="AG41" i="106" s="1"/>
  <c r="AH41" i="106" s="1"/>
  <c r="U41" i="73"/>
  <c r="Q14" i="106"/>
  <c r="R14" i="106" s="1"/>
  <c r="S14" i="106" s="1"/>
  <c r="T14" i="106" s="1"/>
  <c r="U14" i="106" s="1"/>
  <c r="V14" i="106" s="1"/>
  <c r="W14" i="106" s="1"/>
  <c r="X14" i="106" s="1"/>
  <c r="Y14" i="106" s="1"/>
  <c r="Z14" i="106" s="1"/>
  <c r="AA14" i="106" s="1"/>
  <c r="AB14" i="106" s="1"/>
  <c r="AC14" i="106" s="1"/>
  <c r="AD14" i="106" s="1"/>
  <c r="AE14" i="106" s="1"/>
  <c r="AF14" i="106" s="1"/>
  <c r="AG14" i="106" s="1"/>
  <c r="AH14" i="106" s="1"/>
  <c r="T14" i="73"/>
  <c r="U14" i="73" s="1"/>
  <c r="V14" i="73" s="1"/>
  <c r="W14" i="73" s="1"/>
  <c r="X14" i="73" s="1"/>
  <c r="Y14" i="73" s="1"/>
  <c r="Z14" i="73" s="1"/>
  <c r="AA14" i="73" s="1"/>
  <c r="AB14" i="73" s="1"/>
  <c r="AC14" i="73" s="1"/>
  <c r="AD14" i="73" s="1"/>
  <c r="AE14" i="73" s="1"/>
  <c r="AF14" i="73" s="1"/>
  <c r="AG14" i="73" s="1"/>
  <c r="AH14" i="73" s="1"/>
  <c r="L46" i="56"/>
  <c r="L115" i="56" s="1"/>
  <c r="L46" i="86" s="1"/>
  <c r="L115" i="86" s="1"/>
  <c r="L28" i="56"/>
  <c r="L97" i="56" s="1"/>
  <c r="L28" i="86" s="1"/>
  <c r="L97" i="86" s="1"/>
  <c r="L47" i="56"/>
  <c r="L116" i="56" s="1"/>
  <c r="L47" i="86" s="1"/>
  <c r="L116" i="86" s="1"/>
  <c r="L64" i="56"/>
  <c r="L133" i="56" s="1"/>
  <c r="L64" i="86" s="1"/>
  <c r="L133" i="86" s="1"/>
  <c r="L44" i="56"/>
  <c r="L113" i="56" s="1"/>
  <c r="L44" i="86" s="1"/>
  <c r="L113" i="86" s="1"/>
  <c r="L23" i="56"/>
  <c r="L92" i="56" s="1"/>
  <c r="L23" i="86" s="1"/>
  <c r="L92" i="86" s="1"/>
  <c r="L14" i="56"/>
  <c r="L83" i="56" s="1"/>
  <c r="L14" i="86" s="1"/>
  <c r="L83" i="86" s="1"/>
  <c r="L21" i="56"/>
  <c r="L90" i="56" s="1"/>
  <c r="L21" i="86" s="1"/>
  <c r="L90" i="86" s="1"/>
  <c r="L52" i="56"/>
  <c r="L121" i="56" s="1"/>
  <c r="L52" i="86" s="1"/>
  <c r="L121" i="86" s="1"/>
  <c r="L49" i="56"/>
  <c r="L118" i="56" s="1"/>
  <c r="L49" i="86" s="1"/>
  <c r="L118" i="86" s="1"/>
  <c r="L51" i="56"/>
  <c r="L120" i="56" s="1"/>
  <c r="L51" i="86" s="1"/>
  <c r="L120" i="86" s="1"/>
  <c r="L69" i="56"/>
  <c r="L138" i="56" s="1"/>
  <c r="L69" i="86" s="1"/>
  <c r="L138" i="86" s="1"/>
  <c r="L6" i="56"/>
  <c r="L75" i="56" s="1"/>
  <c r="L18" i="56"/>
  <c r="L87" i="56" s="1"/>
  <c r="L18" i="86" s="1"/>
  <c r="L87" i="86" s="1"/>
  <c r="L67" i="56"/>
  <c r="L136" i="56" s="1"/>
  <c r="L67" i="86" s="1"/>
  <c r="L136" i="86" s="1"/>
  <c r="AH14" i="63"/>
  <c r="H159" i="105" s="1"/>
  <c r="AB42" i="63"/>
  <c r="AB70" i="63"/>
  <c r="F108" i="105"/>
  <c r="Y20" i="103"/>
  <c r="L60" i="56"/>
  <c r="L129" i="56" s="1"/>
  <c r="L60" i="86" s="1"/>
  <c r="L129" i="86" s="1"/>
  <c r="L61" i="56"/>
  <c r="L130" i="56" s="1"/>
  <c r="L61" i="86" s="1"/>
  <c r="L130" i="86" s="1"/>
  <c r="L58" i="56"/>
  <c r="L127" i="56" s="1"/>
  <c r="L58" i="86" s="1"/>
  <c r="L127" i="86" s="1"/>
  <c r="L29" i="56"/>
  <c r="L98" i="56" s="1"/>
  <c r="L29" i="86" s="1"/>
  <c r="L98" i="86" s="1"/>
  <c r="L41" i="56"/>
  <c r="L110" i="56" s="1"/>
  <c r="L41" i="86" s="1"/>
  <c r="L110" i="86" s="1"/>
  <c r="L16" i="56"/>
  <c r="L85" i="56" s="1"/>
  <c r="L16" i="86" s="1"/>
  <c r="L85" i="86" s="1"/>
  <c r="J22" i="70"/>
  <c r="M69" i="56" s="1"/>
  <c r="M138" i="56" s="1"/>
  <c r="M69" i="86" s="1"/>
  <c r="M138" i="86" s="1"/>
  <c r="L15" i="56"/>
  <c r="L84" i="56" s="1"/>
  <c r="L15" i="86" s="1"/>
  <c r="L84" i="86" s="1"/>
  <c r="L45" i="56"/>
  <c r="L114" i="56" s="1"/>
  <c r="L45" i="86" s="1"/>
  <c r="L114" i="86" s="1"/>
  <c r="L54" i="56"/>
  <c r="L123" i="56" s="1"/>
  <c r="L54" i="86" s="1"/>
  <c r="L123" i="86" s="1"/>
  <c r="L33" i="56"/>
  <c r="L102" i="56" s="1"/>
  <c r="L33" i="86" s="1"/>
  <c r="L102" i="86" s="1"/>
  <c r="L56" i="56"/>
  <c r="L125" i="56" s="1"/>
  <c r="L56" i="86" s="1"/>
  <c r="L125" i="86" s="1"/>
  <c r="L25" i="56"/>
  <c r="L94" i="56" s="1"/>
  <c r="L25" i="86" s="1"/>
  <c r="L94" i="86" s="1"/>
  <c r="L65" i="56"/>
  <c r="L134" i="56" s="1"/>
  <c r="L65" i="86" s="1"/>
  <c r="L134" i="86" s="1"/>
  <c r="L13" i="56"/>
  <c r="L82" i="56" s="1"/>
  <c r="L13" i="86" s="1"/>
  <c r="L82" i="86" s="1"/>
  <c r="L35" i="56"/>
  <c r="L104" i="56" s="1"/>
  <c r="L35" i="86" s="1"/>
  <c r="L104" i="86" s="1"/>
  <c r="L63" i="56"/>
  <c r="L132" i="56" s="1"/>
  <c r="L63" i="86" s="1"/>
  <c r="L132" i="86" s="1"/>
  <c r="L12" i="56"/>
  <c r="L81" i="56" s="1"/>
  <c r="L12" i="86" s="1"/>
  <c r="L81" i="86" s="1"/>
  <c r="L8" i="56"/>
  <c r="L77" i="56" s="1"/>
  <c r="L8" i="86" s="1"/>
  <c r="L55" i="56"/>
  <c r="L124" i="56" s="1"/>
  <c r="L55" i="86" s="1"/>
  <c r="L124" i="86" s="1"/>
  <c r="L50" i="56"/>
  <c r="L119" i="56" s="1"/>
  <c r="L50" i="86" s="1"/>
  <c r="L119" i="86" s="1"/>
  <c r="L36" i="56"/>
  <c r="L105" i="56" s="1"/>
  <c r="L36" i="86" s="1"/>
  <c r="L105" i="86" s="1"/>
  <c r="L38" i="56"/>
  <c r="L107" i="56" s="1"/>
  <c r="L38" i="86" s="1"/>
  <c r="L107" i="86" s="1"/>
  <c r="L20" i="56"/>
  <c r="L89" i="56" s="1"/>
  <c r="L20" i="86" s="1"/>
  <c r="L89" i="86" s="1"/>
  <c r="L42" i="56"/>
  <c r="L111" i="56" s="1"/>
  <c r="L42" i="86" s="1"/>
  <c r="L111" i="86" s="1"/>
  <c r="L39" i="56"/>
  <c r="L108" i="56" s="1"/>
  <c r="L39" i="86" s="1"/>
  <c r="L108" i="86" s="1"/>
  <c r="L68" i="56"/>
  <c r="L137" i="56" s="1"/>
  <c r="L68" i="86" s="1"/>
  <c r="L137" i="86" s="1"/>
  <c r="L57" i="56"/>
  <c r="L126" i="56" s="1"/>
  <c r="L57" i="86" s="1"/>
  <c r="L126" i="86" s="1"/>
  <c r="L7" i="56"/>
  <c r="L76" i="56" s="1"/>
  <c r="L7" i="86" s="1"/>
  <c r="L76" i="86" s="1"/>
  <c r="L30" i="56"/>
  <c r="L99" i="56" s="1"/>
  <c r="L30" i="86" s="1"/>
  <c r="L99" i="86" s="1"/>
  <c r="L37" i="56"/>
  <c r="L106" i="56" s="1"/>
  <c r="L37" i="86" s="1"/>
  <c r="L106" i="86" s="1"/>
  <c r="L59" i="56"/>
  <c r="L128" i="56" s="1"/>
  <c r="L59" i="86" s="1"/>
  <c r="L128" i="86" s="1"/>
  <c r="L32" i="56"/>
  <c r="L101" i="56" s="1"/>
  <c r="L32" i="86" s="1"/>
  <c r="L101" i="86" s="1"/>
  <c r="L27" i="56"/>
  <c r="L96" i="56" s="1"/>
  <c r="L27" i="86" s="1"/>
  <c r="L96" i="86" s="1"/>
  <c r="L31" i="56"/>
  <c r="L100" i="56" s="1"/>
  <c r="L31" i="86" s="1"/>
  <c r="L100" i="86" s="1"/>
  <c r="L22" i="56"/>
  <c r="L91" i="56" s="1"/>
  <c r="L22" i="86" s="1"/>
  <c r="L91" i="86" s="1"/>
  <c r="L19" i="56"/>
  <c r="L88" i="56" s="1"/>
  <c r="L19" i="86" s="1"/>
  <c r="L88" i="86" s="1"/>
  <c r="F48" i="75"/>
  <c r="D48" i="75"/>
  <c r="E29" i="103"/>
  <c r="AC99" i="63"/>
  <c r="K76" i="63"/>
  <c r="H77" i="105" s="1"/>
  <c r="K48" i="63"/>
  <c r="G77" i="105" s="1"/>
  <c r="AF20" i="63"/>
  <c r="E109" i="105" s="1"/>
  <c r="K104" i="63"/>
  <c r="I77" i="105" s="1"/>
  <c r="AR20" i="63"/>
  <c r="G136" i="105" s="1"/>
  <c r="AJ20" i="63"/>
  <c r="U27" i="103" s="1"/>
  <c r="Y100" i="90"/>
  <c r="Y72" i="90"/>
  <c r="Y44" i="90"/>
  <c r="O134" i="105"/>
  <c r="L134" i="105"/>
  <c r="V16" i="90"/>
  <c r="O188" i="69"/>
  <c r="K84" i="86"/>
  <c r="R9" i="66"/>
  <c r="S140" i="102" s="1"/>
  <c r="S9" i="66"/>
  <c r="T140" i="102" s="1"/>
  <c r="T9" i="66"/>
  <c r="U140" i="102" s="1"/>
  <c r="J71" i="86"/>
  <c r="N9" i="66"/>
  <c r="O140" i="102" s="1"/>
  <c r="O9" i="66"/>
  <c r="P140" i="102" s="1"/>
  <c r="L9" i="66"/>
  <c r="M140" i="102" s="1"/>
  <c r="M86" i="102" s="1"/>
  <c r="Y9" i="66"/>
  <c r="Z140" i="102" s="1"/>
  <c r="U9" i="66"/>
  <c r="V140" i="102" s="1"/>
  <c r="P9" i="66"/>
  <c r="Q140" i="102" s="1"/>
  <c r="W9" i="66"/>
  <c r="X140" i="102" s="1"/>
  <c r="M9" i="66"/>
  <c r="N140" i="102" s="1"/>
  <c r="N86" i="102" s="1"/>
  <c r="V9" i="66"/>
  <c r="W140" i="102" s="1"/>
  <c r="X9" i="66"/>
  <c r="Y140" i="102" s="1"/>
  <c r="Q9" i="66"/>
  <c r="R140" i="102" s="1"/>
  <c r="Z9" i="66"/>
  <c r="J75" i="86"/>
  <c r="Y45" i="90"/>
  <c r="Y73" i="90"/>
  <c r="Y101" i="90"/>
  <c r="AD42" i="63"/>
  <c r="AD70" i="63"/>
  <c r="AD98" i="63"/>
  <c r="V43" i="63"/>
  <c r="M53" i="66"/>
  <c r="S16" i="90"/>
  <c r="O53" i="69"/>
  <c r="K75" i="56"/>
  <c r="AO13" i="63"/>
  <c r="AB20" i="103" s="1"/>
  <c r="M10" i="65"/>
  <c r="W16" i="90"/>
  <c r="O233" i="69"/>
  <c r="R10" i="78"/>
  <c r="W14" i="63"/>
  <c r="Y43" i="63"/>
  <c r="M188" i="66"/>
  <c r="X72" i="90"/>
  <c r="X100" i="90"/>
  <c r="AP16" i="90"/>
  <c r="I221" i="105" s="1"/>
  <c r="X44" i="90"/>
  <c r="V71" i="63"/>
  <c r="K96" i="86"/>
  <c r="W71" i="90"/>
  <c r="W99" i="90"/>
  <c r="W43" i="63"/>
  <c r="M98" i="66"/>
  <c r="T17" i="90"/>
  <c r="P98" i="69"/>
  <c r="D29" i="103"/>
  <c r="E49" i="75" s="1"/>
  <c r="C29" i="103"/>
  <c r="H29" i="103"/>
  <c r="X73" i="90"/>
  <c r="X101" i="90"/>
  <c r="X45" i="90"/>
  <c r="AP17" i="90"/>
  <c r="I222" i="105" s="1"/>
  <c r="L122" i="86"/>
  <c r="O114" i="102"/>
  <c r="AC70" i="63"/>
  <c r="AC98" i="63"/>
  <c r="AC42" i="63"/>
  <c r="X14" i="63"/>
  <c r="Z43" i="63"/>
  <c r="M233" i="66"/>
  <c r="J135" i="105"/>
  <c r="M135" i="105" s="1" a="1"/>
  <c r="M135" i="105" s="1"/>
  <c r="Z71" i="63"/>
  <c r="M255" i="66"/>
  <c r="S11" i="78"/>
  <c r="Y71" i="63"/>
  <c r="M210" i="66"/>
  <c r="S110" i="102"/>
  <c r="S112" i="102" s="1"/>
  <c r="V9" i="106"/>
  <c r="K22" i="63" s="1"/>
  <c r="Q162" i="102"/>
  <c r="Q82" i="102" s="1"/>
  <c r="Q52" i="102" s="1"/>
  <c r="Q33" i="102" s="1"/>
  <c r="L8" i="66"/>
  <c r="I71" i="86"/>
  <c r="N8" i="66"/>
  <c r="K8" i="66"/>
  <c r="Q8" i="66"/>
  <c r="P8" i="66"/>
  <c r="S8" i="66"/>
  <c r="V8" i="66"/>
  <c r="R8" i="66"/>
  <c r="U8" i="66"/>
  <c r="O8" i="66"/>
  <c r="M8" i="66"/>
  <c r="T8" i="66"/>
  <c r="W8" i="66"/>
  <c r="Y8" i="66"/>
  <c r="X8" i="66"/>
  <c r="I75" i="86"/>
  <c r="Z100" i="90"/>
  <c r="Z72" i="90"/>
  <c r="Z44" i="90"/>
  <c r="K122" i="86"/>
  <c r="AY14" i="63"/>
  <c r="K115" i="86"/>
  <c r="Z45" i="90"/>
  <c r="Z73" i="90"/>
  <c r="Z101" i="90"/>
  <c r="BA13" i="63"/>
  <c r="U17" i="90"/>
  <c r="P143" i="69"/>
  <c r="AC99" i="66"/>
  <c r="AC140" i="102"/>
  <c r="M60" i="56" l="1"/>
  <c r="M129" i="56" s="1"/>
  <c r="M60" i="86" s="1"/>
  <c r="M27" i="56"/>
  <c r="M96" i="56" s="1"/>
  <c r="M27" i="86" s="1"/>
  <c r="M36" i="56"/>
  <c r="M105" i="56" s="1"/>
  <c r="M36" i="86" s="1"/>
  <c r="M105" i="86" s="1"/>
  <c r="M16" i="56"/>
  <c r="M85" i="56" s="1"/>
  <c r="M16" i="86" s="1"/>
  <c r="M85" i="86" s="1"/>
  <c r="M57" i="56"/>
  <c r="M126" i="56" s="1"/>
  <c r="M57" i="86" s="1"/>
  <c r="M126" i="86" s="1"/>
  <c r="R32" i="66"/>
  <c r="O86" i="102"/>
  <c r="U44" i="90"/>
  <c r="U72" i="90"/>
  <c r="M190" i="66"/>
  <c r="N190" i="66" s="1"/>
  <c r="O190" i="66" s="1"/>
  <c r="P190" i="66" s="1"/>
  <c r="Q190" i="66" s="1"/>
  <c r="R190" i="66" s="1"/>
  <c r="S190" i="66" s="1"/>
  <c r="T190" i="66" s="1"/>
  <c r="U190" i="66" s="1"/>
  <c r="V190" i="66" s="1"/>
  <c r="W190" i="66" s="1"/>
  <c r="X190" i="66" s="1"/>
  <c r="Y190" i="66" s="1"/>
  <c r="Z190" i="66" s="1"/>
  <c r="Y14" i="63"/>
  <c r="T100" i="90"/>
  <c r="M143" i="66"/>
  <c r="AA32" i="66"/>
  <c r="W32" i="66"/>
  <c r="M235" i="66"/>
  <c r="N235" i="66" s="1"/>
  <c r="O235" i="66" s="1"/>
  <c r="P235" i="66" s="1"/>
  <c r="Q235" i="66" s="1"/>
  <c r="R235" i="66" s="1"/>
  <c r="S235" i="66" s="1"/>
  <c r="T235" i="66" s="1"/>
  <c r="U235" i="66" s="1"/>
  <c r="V235" i="66" s="1"/>
  <c r="W235" i="66" s="1"/>
  <c r="X235" i="66" s="1"/>
  <c r="Y235" i="66" s="1"/>
  <c r="Z235" i="66" s="1"/>
  <c r="S43" i="90"/>
  <c r="S71" i="90"/>
  <c r="M165" i="66"/>
  <c r="T44" i="90"/>
  <c r="V71" i="90"/>
  <c r="V32" i="66"/>
  <c r="M257" i="66"/>
  <c r="N257" i="66" s="1"/>
  <c r="O257" i="66" s="1"/>
  <c r="P257" i="66" s="1"/>
  <c r="Q257" i="66" s="1"/>
  <c r="R257" i="66" s="1"/>
  <c r="S257" i="66" s="1"/>
  <c r="T257" i="66" s="1"/>
  <c r="U257" i="66" s="1"/>
  <c r="V257" i="66" s="1"/>
  <c r="W257" i="66" s="1"/>
  <c r="X257" i="66" s="1"/>
  <c r="Y257" i="66" s="1"/>
  <c r="Z257" i="66" s="1"/>
  <c r="AA257" i="66" s="1"/>
  <c r="P32" i="66"/>
  <c r="M43" i="56"/>
  <c r="M112" i="56" s="1"/>
  <c r="M43" i="86" s="1"/>
  <c r="M112" i="86" s="1"/>
  <c r="M100" i="66"/>
  <c r="N100" i="66" s="1"/>
  <c r="O100" i="66" s="1"/>
  <c r="P100" i="66" s="1"/>
  <c r="Q100" i="66" s="1"/>
  <c r="R100" i="66" s="1"/>
  <c r="S100" i="66" s="1"/>
  <c r="T100" i="66" s="1"/>
  <c r="U100" i="66" s="1"/>
  <c r="V100" i="66" s="1"/>
  <c r="W100" i="66" s="1"/>
  <c r="X100" i="66" s="1"/>
  <c r="Y100" i="66" s="1"/>
  <c r="Z100" i="66" s="1"/>
  <c r="AA100" i="66" s="1"/>
  <c r="AB100" i="66" s="1"/>
  <c r="AC100" i="66" s="1"/>
  <c r="K129" i="86"/>
  <c r="O235" i="69" s="1"/>
  <c r="P235" i="69" s="1"/>
  <c r="Q235" i="69" s="1"/>
  <c r="R235" i="69" s="1"/>
  <c r="S235" i="69" s="1"/>
  <c r="T235" i="69" s="1"/>
  <c r="U235" i="69" s="1"/>
  <c r="V235" i="69" s="1"/>
  <c r="W235" i="69" s="1"/>
  <c r="X235" i="69" s="1"/>
  <c r="Y235" i="69" s="1"/>
  <c r="Z235" i="69" s="1"/>
  <c r="AA235" i="69" s="1"/>
  <c r="AB235" i="69" s="1"/>
  <c r="AC235" i="69" s="1"/>
  <c r="AD235" i="69" s="1"/>
  <c r="AE235" i="69" s="1"/>
  <c r="AF235" i="69" s="1"/>
  <c r="AG235" i="69" s="1"/>
  <c r="AH235" i="69" s="1"/>
  <c r="K77" i="86"/>
  <c r="N32" i="69" s="1"/>
  <c r="O32" i="69" s="1"/>
  <c r="P32" i="69" s="1"/>
  <c r="Q32" i="69" s="1"/>
  <c r="R32" i="69" s="1"/>
  <c r="S32" i="69" s="1"/>
  <c r="T32" i="69" s="1"/>
  <c r="U32" i="69" s="1"/>
  <c r="V32" i="69" s="1"/>
  <c r="W32" i="69" s="1"/>
  <c r="X32" i="69" s="1"/>
  <c r="Y32" i="69" s="1"/>
  <c r="Z32" i="69" s="1"/>
  <c r="AA32" i="69" s="1"/>
  <c r="AB32" i="69" s="1"/>
  <c r="AC32" i="69" s="1"/>
  <c r="AD32" i="69" s="1"/>
  <c r="AE32" i="69" s="1"/>
  <c r="AF32" i="69" s="1"/>
  <c r="AG32" i="69" s="1"/>
  <c r="AH32" i="69" s="1"/>
  <c r="M212" i="66"/>
  <c r="N212" i="66" s="1"/>
  <c r="O212" i="66" s="1"/>
  <c r="P212" i="66" s="1"/>
  <c r="Q212" i="66" s="1"/>
  <c r="R212" i="66" s="1"/>
  <c r="S212" i="66" s="1"/>
  <c r="T212" i="66" s="1"/>
  <c r="U212" i="66" s="1"/>
  <c r="V212" i="66" s="1"/>
  <c r="W212" i="66" s="1"/>
  <c r="X212" i="66" s="1"/>
  <c r="Y212" i="66" s="1"/>
  <c r="Z212" i="66" s="1"/>
  <c r="O212" i="69"/>
  <c r="P212" i="69" s="1"/>
  <c r="Q212" i="69" s="1"/>
  <c r="R212" i="69" s="1"/>
  <c r="S212" i="69" s="1"/>
  <c r="T212" i="69" s="1"/>
  <c r="U212" i="69" s="1"/>
  <c r="V212" i="69" s="1"/>
  <c r="W212" i="69" s="1"/>
  <c r="X212" i="69" s="1"/>
  <c r="Y212" i="69" s="1"/>
  <c r="Z212" i="69" s="1"/>
  <c r="AA212" i="69" s="1"/>
  <c r="AB212" i="69" s="1"/>
  <c r="AC212" i="69" s="1"/>
  <c r="AD212" i="69" s="1"/>
  <c r="AE212" i="69" s="1"/>
  <c r="AF212" i="69" s="1"/>
  <c r="AG212" i="69" s="1"/>
  <c r="AH212" i="69" s="1"/>
  <c r="V43" i="90"/>
  <c r="O55" i="69"/>
  <c r="P55" i="69" s="1"/>
  <c r="Q55" i="69" s="1"/>
  <c r="R55" i="69" s="1"/>
  <c r="S55" i="69" s="1"/>
  <c r="T55" i="69" s="1"/>
  <c r="U55" i="69" s="1"/>
  <c r="V55" i="69" s="1"/>
  <c r="W55" i="69" s="1"/>
  <c r="X55" i="69" s="1"/>
  <c r="Y55" i="69" s="1"/>
  <c r="Z55" i="69" s="1"/>
  <c r="AA55" i="69" s="1"/>
  <c r="AB55" i="69" s="1"/>
  <c r="AC55" i="69" s="1"/>
  <c r="AD55" i="69" s="1"/>
  <c r="AE55" i="69" s="1"/>
  <c r="AF55" i="69" s="1"/>
  <c r="AG55" i="69" s="1"/>
  <c r="AH55" i="69" s="1"/>
  <c r="P145" i="69"/>
  <c r="Q145" i="69" s="1"/>
  <c r="R145" i="69" s="1"/>
  <c r="S145" i="69" s="1"/>
  <c r="T145" i="69" s="1"/>
  <c r="U145" i="69" s="1"/>
  <c r="V145" i="69" s="1"/>
  <c r="W145" i="69" s="1"/>
  <c r="X145" i="69" s="1"/>
  <c r="Y145" i="69" s="1"/>
  <c r="Z145" i="69" s="1"/>
  <c r="AA145" i="69" s="1"/>
  <c r="AB145" i="69" s="1"/>
  <c r="AC145" i="69" s="1"/>
  <c r="AD145" i="69" s="1"/>
  <c r="AE145" i="69" s="1"/>
  <c r="AF145" i="69" s="1"/>
  <c r="AG145" i="69" s="1"/>
  <c r="AH145" i="69" s="1"/>
  <c r="Q32" i="66"/>
  <c r="M145" i="66"/>
  <c r="N145" i="66" s="1"/>
  <c r="O145" i="66" s="1"/>
  <c r="P145" i="66" s="1"/>
  <c r="Q145" i="66" s="1"/>
  <c r="R145" i="66" s="1"/>
  <c r="S145" i="66" s="1"/>
  <c r="T145" i="66" s="1"/>
  <c r="U145" i="66" s="1"/>
  <c r="V145" i="66" s="1"/>
  <c r="W145" i="66" s="1"/>
  <c r="X145" i="66" s="1"/>
  <c r="Y145" i="66" s="1"/>
  <c r="Z145" i="66" s="1"/>
  <c r="AA145" i="66" s="1"/>
  <c r="AB145" i="66" s="1"/>
  <c r="AC145" i="66" s="1"/>
  <c r="AD145" i="66" s="1"/>
  <c r="M17" i="56"/>
  <c r="M86" i="56" s="1"/>
  <c r="M17" i="86" s="1"/>
  <c r="M86" i="86" s="1"/>
  <c r="M55" i="66"/>
  <c r="N55" i="66" s="1"/>
  <c r="O55" i="66" s="1"/>
  <c r="P55" i="66" s="1"/>
  <c r="Q55" i="66" s="1"/>
  <c r="R55" i="66" s="1"/>
  <c r="S55" i="66" s="1"/>
  <c r="T55" i="66" s="1"/>
  <c r="U55" i="66" s="1"/>
  <c r="V55" i="66" s="1"/>
  <c r="W55" i="66" s="1"/>
  <c r="X55" i="66" s="1"/>
  <c r="Y55" i="66" s="1"/>
  <c r="Z55" i="66" s="1"/>
  <c r="AA55" i="66" s="1"/>
  <c r="O32" i="66"/>
  <c r="M45" i="56"/>
  <c r="M114" i="56" s="1"/>
  <c r="M45" i="86" s="1"/>
  <c r="M114" i="86" s="1"/>
  <c r="M56" i="56"/>
  <c r="M125" i="56" s="1"/>
  <c r="M56" i="86" s="1"/>
  <c r="M125" i="86" s="1"/>
  <c r="M120" i="66"/>
  <c r="S32" i="66"/>
  <c r="M54" i="56"/>
  <c r="M123" i="56" s="1"/>
  <c r="M54" i="86" s="1"/>
  <c r="M123" i="86" s="1"/>
  <c r="N32" i="66"/>
  <c r="M33" i="56"/>
  <c r="M102" i="56" s="1"/>
  <c r="M33" i="86" s="1"/>
  <c r="M102" i="86" s="1"/>
  <c r="M37" i="56"/>
  <c r="M106" i="56" s="1"/>
  <c r="M37" i="86" s="1"/>
  <c r="M106" i="86" s="1"/>
  <c r="Y32" i="66"/>
  <c r="O190" i="69"/>
  <c r="P190" i="69" s="1"/>
  <c r="Q190" i="69" s="1"/>
  <c r="R190" i="69" s="1"/>
  <c r="S190" i="69" s="1"/>
  <c r="T190" i="69" s="1"/>
  <c r="U190" i="69" s="1"/>
  <c r="V190" i="69" s="1"/>
  <c r="W190" i="69" s="1"/>
  <c r="X190" i="69" s="1"/>
  <c r="Y190" i="69" s="1"/>
  <c r="Z190" i="69" s="1"/>
  <c r="AA190" i="69" s="1"/>
  <c r="AB190" i="69" s="1"/>
  <c r="AC190" i="69" s="1"/>
  <c r="AD190" i="69" s="1"/>
  <c r="AE190" i="69" s="1"/>
  <c r="AF190" i="69" s="1"/>
  <c r="AG190" i="69" s="1"/>
  <c r="AH190" i="69" s="1"/>
  <c r="M62" i="56"/>
  <c r="M131" i="56" s="1"/>
  <c r="M62" i="86" s="1"/>
  <c r="M131" i="86" s="1"/>
  <c r="P100" i="69"/>
  <c r="Q100" i="69" s="1"/>
  <c r="R100" i="69" s="1"/>
  <c r="S100" i="69" s="1"/>
  <c r="T100" i="69" s="1"/>
  <c r="U100" i="69" s="1"/>
  <c r="V100" i="69" s="1"/>
  <c r="W100" i="69" s="1"/>
  <c r="X100" i="69" s="1"/>
  <c r="Y100" i="69" s="1"/>
  <c r="Z100" i="69" s="1"/>
  <c r="AA100" i="69" s="1"/>
  <c r="AB100" i="69" s="1"/>
  <c r="AC100" i="69" s="1"/>
  <c r="AD100" i="69" s="1"/>
  <c r="AE100" i="69" s="1"/>
  <c r="AF100" i="69" s="1"/>
  <c r="AG100" i="69" s="1"/>
  <c r="AH100" i="69" s="1"/>
  <c r="Z33" i="66"/>
  <c r="O257" i="69"/>
  <c r="P257" i="69" s="1"/>
  <c r="Q257" i="69" s="1"/>
  <c r="R257" i="69" s="1"/>
  <c r="S257" i="69" s="1"/>
  <c r="T257" i="69" s="1"/>
  <c r="U257" i="69" s="1"/>
  <c r="V257" i="69" s="1"/>
  <c r="W257" i="69" s="1"/>
  <c r="X257" i="69" s="1"/>
  <c r="Y257" i="69" s="1"/>
  <c r="Z257" i="69" s="1"/>
  <c r="AA257" i="69" s="1"/>
  <c r="AB257" i="69" s="1"/>
  <c r="AC257" i="69" s="1"/>
  <c r="AD257" i="69" s="1"/>
  <c r="AE257" i="69" s="1"/>
  <c r="AF257" i="69" s="1"/>
  <c r="AG257" i="69" s="1"/>
  <c r="AH257" i="69" s="1"/>
  <c r="M32" i="66"/>
  <c r="U72" i="63" s="1"/>
  <c r="X32" i="66"/>
  <c r="Z32" i="66"/>
  <c r="T32" i="66"/>
  <c r="M55" i="56"/>
  <c r="M124" i="56" s="1"/>
  <c r="M55" i="86" s="1"/>
  <c r="M124" i="86" s="1"/>
  <c r="M46" i="56"/>
  <c r="M115" i="56" s="1"/>
  <c r="M46" i="86" s="1"/>
  <c r="M115" i="86" s="1"/>
  <c r="M11" i="56"/>
  <c r="M80" i="56" s="1"/>
  <c r="M11" i="86" s="1"/>
  <c r="M80" i="86" s="1"/>
  <c r="Q101" i="69"/>
  <c r="R101" i="69" s="1"/>
  <c r="S101" i="69" s="1"/>
  <c r="T101" i="69" s="1"/>
  <c r="U101" i="69" s="1"/>
  <c r="V101" i="69" s="1"/>
  <c r="W101" i="69" s="1"/>
  <c r="X101" i="69" s="1"/>
  <c r="Y101" i="69" s="1"/>
  <c r="Z101" i="69" s="1"/>
  <c r="AA101" i="69" s="1"/>
  <c r="AB101" i="69" s="1"/>
  <c r="AC101" i="69" s="1"/>
  <c r="AD101" i="69" s="1"/>
  <c r="AE101" i="69" s="1"/>
  <c r="AF101" i="69" s="1"/>
  <c r="AG101" i="69" s="1"/>
  <c r="AH101" i="69" s="1"/>
  <c r="M122" i="66"/>
  <c r="N122" i="66" s="1"/>
  <c r="O122" i="66" s="1"/>
  <c r="P122" i="66" s="1"/>
  <c r="Q122" i="66" s="1"/>
  <c r="R122" i="66" s="1"/>
  <c r="S122" i="66" s="1"/>
  <c r="T122" i="66" s="1"/>
  <c r="U122" i="66" s="1"/>
  <c r="V122" i="66" s="1"/>
  <c r="W122" i="66" s="1"/>
  <c r="X122" i="66" s="1"/>
  <c r="Y122" i="66" s="1"/>
  <c r="Z122" i="66" s="1"/>
  <c r="AA122" i="66" s="1"/>
  <c r="AB122" i="66" s="1"/>
  <c r="AC122" i="66" s="1"/>
  <c r="AD122" i="66" s="1"/>
  <c r="P122" i="69"/>
  <c r="Q122" i="69" s="1"/>
  <c r="R122" i="69" s="1"/>
  <c r="S122" i="69" s="1"/>
  <c r="T122" i="69" s="1"/>
  <c r="U122" i="69" s="1"/>
  <c r="V122" i="69" s="1"/>
  <c r="W122" i="69" s="1"/>
  <c r="X122" i="69" s="1"/>
  <c r="Y122" i="69" s="1"/>
  <c r="Z122" i="69" s="1"/>
  <c r="AA122" i="69" s="1"/>
  <c r="AB122" i="69" s="1"/>
  <c r="AC122" i="69" s="1"/>
  <c r="AD122" i="69" s="1"/>
  <c r="AE122" i="69" s="1"/>
  <c r="AF122" i="69" s="1"/>
  <c r="AG122" i="69" s="1"/>
  <c r="AH122" i="69" s="1"/>
  <c r="Y33" i="66"/>
  <c r="M28" i="56"/>
  <c r="M97" i="56" s="1"/>
  <c r="M28" i="86" s="1"/>
  <c r="M97" i="86" s="1"/>
  <c r="M23" i="56"/>
  <c r="M92" i="56" s="1"/>
  <c r="M23" i="86" s="1"/>
  <c r="M92" i="86" s="1"/>
  <c r="M63" i="56"/>
  <c r="M132" i="56" s="1"/>
  <c r="M63" i="86" s="1"/>
  <c r="M132" i="86" s="1"/>
  <c r="Q33" i="66"/>
  <c r="M26" i="56"/>
  <c r="M95" i="56" s="1"/>
  <c r="M26" i="86" s="1"/>
  <c r="M95" i="86" s="1"/>
  <c r="M25" i="56"/>
  <c r="M94" i="56" s="1"/>
  <c r="M25" i="86" s="1"/>
  <c r="M94" i="86" s="1"/>
  <c r="M42" i="56"/>
  <c r="M111" i="56" s="1"/>
  <c r="M42" i="86" s="1"/>
  <c r="M111" i="86" s="1"/>
  <c r="P33" i="66"/>
  <c r="M41" i="56"/>
  <c r="M110" i="56" s="1"/>
  <c r="M41" i="86" s="1"/>
  <c r="M110" i="86" s="1"/>
  <c r="M64" i="56"/>
  <c r="M133" i="56" s="1"/>
  <c r="M64" i="86" s="1"/>
  <c r="M133" i="86" s="1"/>
  <c r="M10" i="56"/>
  <c r="M79" i="56" s="1"/>
  <c r="M10" i="86" s="1"/>
  <c r="M79" i="86" s="1"/>
  <c r="M52" i="56"/>
  <c r="M121" i="56" s="1"/>
  <c r="M52" i="86" s="1"/>
  <c r="M121" i="86" s="1"/>
  <c r="M61" i="56"/>
  <c r="M130" i="56" s="1"/>
  <c r="M61" i="86" s="1"/>
  <c r="M130" i="86" s="1"/>
  <c r="N146" i="66"/>
  <c r="O146" i="66" s="1"/>
  <c r="P146" i="66" s="1"/>
  <c r="Q146" i="66" s="1"/>
  <c r="R146" i="66" s="1"/>
  <c r="S146" i="66" s="1"/>
  <c r="T146" i="66" s="1"/>
  <c r="U146" i="66" s="1"/>
  <c r="V146" i="66" s="1"/>
  <c r="W146" i="66" s="1"/>
  <c r="X146" i="66" s="1"/>
  <c r="Y146" i="66" s="1"/>
  <c r="Z146" i="66" s="1"/>
  <c r="AA146" i="66" s="1"/>
  <c r="AB146" i="66" s="1"/>
  <c r="AC146" i="66" s="1"/>
  <c r="AD146" i="66" s="1"/>
  <c r="M8" i="56"/>
  <c r="M77" i="56" s="1"/>
  <c r="M8" i="86" s="1"/>
  <c r="M77" i="86" s="1"/>
  <c r="M48" i="56"/>
  <c r="M117" i="56" s="1"/>
  <c r="M48" i="86" s="1"/>
  <c r="M117" i="86" s="1"/>
  <c r="M14" i="56"/>
  <c r="M83" i="56" s="1"/>
  <c r="M14" i="86" s="1"/>
  <c r="M83" i="86" s="1"/>
  <c r="M65" i="56"/>
  <c r="M134" i="56" s="1"/>
  <c r="M65" i="86" s="1"/>
  <c r="M134" i="86" s="1"/>
  <c r="M67" i="56"/>
  <c r="M136" i="56" s="1"/>
  <c r="M67" i="86" s="1"/>
  <c r="M136" i="86" s="1"/>
  <c r="M51" i="56"/>
  <c r="M120" i="56" s="1"/>
  <c r="M51" i="86" s="1"/>
  <c r="M120" i="86" s="1"/>
  <c r="R33" i="66"/>
  <c r="M35" i="56"/>
  <c r="M104" i="56" s="1"/>
  <c r="M35" i="86" s="1"/>
  <c r="M104" i="86" s="1"/>
  <c r="M24" i="56"/>
  <c r="M93" i="56" s="1"/>
  <c r="M24" i="86" s="1"/>
  <c r="M93" i="86" s="1"/>
  <c r="M47" i="56"/>
  <c r="M116" i="56" s="1"/>
  <c r="M47" i="86" s="1"/>
  <c r="M116" i="86" s="1"/>
  <c r="N33" i="66"/>
  <c r="Q123" i="69"/>
  <c r="R123" i="69" s="1"/>
  <c r="S123" i="69" s="1"/>
  <c r="T123" i="69" s="1"/>
  <c r="U123" i="69" s="1"/>
  <c r="V123" i="69" s="1"/>
  <c r="W123" i="69" s="1"/>
  <c r="X123" i="69" s="1"/>
  <c r="Y123" i="69" s="1"/>
  <c r="Z123" i="69" s="1"/>
  <c r="AA123" i="69" s="1"/>
  <c r="AB123" i="69" s="1"/>
  <c r="AC123" i="69" s="1"/>
  <c r="AD123" i="69" s="1"/>
  <c r="AE123" i="69" s="1"/>
  <c r="AF123" i="69" s="1"/>
  <c r="AG123" i="69" s="1"/>
  <c r="AH123" i="69" s="1"/>
  <c r="AA33" i="66"/>
  <c r="AB33" i="66"/>
  <c r="U33" i="66"/>
  <c r="M167" i="66"/>
  <c r="N167" i="66" s="1"/>
  <c r="O167" i="66" s="1"/>
  <c r="P167" i="66" s="1"/>
  <c r="Q167" i="66" s="1"/>
  <c r="R167" i="66" s="1"/>
  <c r="S167" i="66" s="1"/>
  <c r="T167" i="66" s="1"/>
  <c r="U167" i="66" s="1"/>
  <c r="V167" i="66" s="1"/>
  <c r="W167" i="66" s="1"/>
  <c r="X167" i="66" s="1"/>
  <c r="Y167" i="66" s="1"/>
  <c r="Z167" i="66" s="1"/>
  <c r="AA167" i="66" s="1"/>
  <c r="AB167" i="66" s="1"/>
  <c r="AC167" i="66" s="1"/>
  <c r="AD167" i="66" s="1"/>
  <c r="M15" i="56"/>
  <c r="M84" i="56" s="1"/>
  <c r="M15" i="86" s="1"/>
  <c r="M84" i="86" s="1"/>
  <c r="M49" i="56"/>
  <c r="M118" i="56" s="1"/>
  <c r="M49" i="86" s="1"/>
  <c r="M118" i="86" s="1"/>
  <c r="M19" i="56"/>
  <c r="M88" i="56" s="1"/>
  <c r="M19" i="86" s="1"/>
  <c r="M88" i="86" s="1"/>
  <c r="M22" i="56"/>
  <c r="M91" i="56" s="1"/>
  <c r="M22" i="86" s="1"/>
  <c r="M91" i="86" s="1"/>
  <c r="T33" i="66"/>
  <c r="P167" i="69"/>
  <c r="Q167" i="69" s="1"/>
  <c r="R167" i="69" s="1"/>
  <c r="S167" i="69" s="1"/>
  <c r="T167" i="69" s="1"/>
  <c r="U167" i="69" s="1"/>
  <c r="V167" i="69" s="1"/>
  <c r="W167" i="69" s="1"/>
  <c r="X167" i="69" s="1"/>
  <c r="Y167" i="69" s="1"/>
  <c r="Z167" i="69" s="1"/>
  <c r="AA167" i="69" s="1"/>
  <c r="AB167" i="69" s="1"/>
  <c r="AC167" i="69" s="1"/>
  <c r="AD167" i="69" s="1"/>
  <c r="AE167" i="69" s="1"/>
  <c r="AF167" i="69" s="1"/>
  <c r="AG167" i="69" s="1"/>
  <c r="AH167" i="69" s="1"/>
  <c r="N101" i="66"/>
  <c r="O101" i="66" s="1"/>
  <c r="P101" i="66" s="1"/>
  <c r="Q101" i="66" s="1"/>
  <c r="R101" i="66" s="1"/>
  <c r="S101" i="66" s="1"/>
  <c r="T101" i="66" s="1"/>
  <c r="U101" i="66" s="1"/>
  <c r="V101" i="66" s="1"/>
  <c r="W101" i="66" s="1"/>
  <c r="X101" i="66" s="1"/>
  <c r="Y101" i="66" s="1"/>
  <c r="Z101" i="66" s="1"/>
  <c r="AA101" i="66" s="1"/>
  <c r="AB101" i="66" s="1"/>
  <c r="AC101" i="66" s="1"/>
  <c r="AD101" i="66" s="1"/>
  <c r="M77" i="66"/>
  <c r="N77" i="66" s="1"/>
  <c r="O77" i="66" s="1"/>
  <c r="P77" i="66" s="1"/>
  <c r="Q77" i="66" s="1"/>
  <c r="R77" i="66" s="1"/>
  <c r="S77" i="66" s="1"/>
  <c r="T77" i="66" s="1"/>
  <c r="U77" i="66" s="1"/>
  <c r="V77" i="66" s="1"/>
  <c r="W77" i="66" s="1"/>
  <c r="X77" i="66" s="1"/>
  <c r="Y77" i="66" s="1"/>
  <c r="Z77" i="66" s="1"/>
  <c r="AA77" i="66" s="1"/>
  <c r="N191" i="66"/>
  <c r="O191" i="66" s="1"/>
  <c r="P191" i="66" s="1"/>
  <c r="Q191" i="66" s="1"/>
  <c r="R191" i="66" s="1"/>
  <c r="S191" i="66" s="1"/>
  <c r="T191" i="66" s="1"/>
  <c r="U191" i="66" s="1"/>
  <c r="V191" i="66" s="1"/>
  <c r="W191" i="66" s="1"/>
  <c r="X191" i="66" s="1"/>
  <c r="Y191" i="66" s="1"/>
  <c r="Z191" i="66" s="1"/>
  <c r="AA191" i="66" s="1"/>
  <c r="AB191" i="66" s="1"/>
  <c r="P78" i="69"/>
  <c r="Q78" i="69" s="1"/>
  <c r="R78" i="69" s="1"/>
  <c r="S78" i="69" s="1"/>
  <c r="T78" i="69" s="1"/>
  <c r="U78" i="69" s="1"/>
  <c r="V78" i="69" s="1"/>
  <c r="W78" i="69" s="1"/>
  <c r="X78" i="69" s="1"/>
  <c r="Y78" i="69" s="1"/>
  <c r="Z78" i="69" s="1"/>
  <c r="AA78" i="69" s="1"/>
  <c r="AB78" i="69" s="1"/>
  <c r="AC78" i="69" s="1"/>
  <c r="AD78" i="69" s="1"/>
  <c r="AE78" i="69" s="1"/>
  <c r="AF78" i="69" s="1"/>
  <c r="AG78" i="69" s="1"/>
  <c r="AH78" i="69" s="1"/>
  <c r="K71" i="56"/>
  <c r="O77" i="69"/>
  <c r="P77" i="69" s="1"/>
  <c r="Q77" i="69" s="1"/>
  <c r="R77" i="69" s="1"/>
  <c r="S77" i="69" s="1"/>
  <c r="T77" i="69" s="1"/>
  <c r="U77" i="69" s="1"/>
  <c r="V77" i="69" s="1"/>
  <c r="W77" i="69" s="1"/>
  <c r="X77" i="69" s="1"/>
  <c r="Y77" i="69" s="1"/>
  <c r="Z77" i="69" s="1"/>
  <c r="AA77" i="69" s="1"/>
  <c r="AB77" i="69" s="1"/>
  <c r="AC77" i="69" s="1"/>
  <c r="AD77" i="69" s="1"/>
  <c r="AE77" i="69" s="1"/>
  <c r="AF77" i="69" s="1"/>
  <c r="AG77" i="69" s="1"/>
  <c r="AH77" i="69" s="1"/>
  <c r="U32" i="66"/>
  <c r="N258" i="66"/>
  <c r="O258" i="66" s="1"/>
  <c r="P258" i="66" s="1"/>
  <c r="Q258" i="66" s="1"/>
  <c r="R258" i="66" s="1"/>
  <c r="S258" i="66" s="1"/>
  <c r="T258" i="66" s="1"/>
  <c r="U258" i="66" s="1"/>
  <c r="V258" i="66" s="1"/>
  <c r="W258" i="66" s="1"/>
  <c r="X258" i="66" s="1"/>
  <c r="Y258" i="66" s="1"/>
  <c r="Z258" i="66" s="1"/>
  <c r="AA258" i="66" s="1"/>
  <c r="AB258" i="66" s="1"/>
  <c r="P191" i="69"/>
  <c r="Q191" i="69" s="1"/>
  <c r="R191" i="69" s="1"/>
  <c r="S191" i="69" s="1"/>
  <c r="T191" i="69" s="1"/>
  <c r="U191" i="69" s="1"/>
  <c r="V191" i="69" s="1"/>
  <c r="W191" i="69" s="1"/>
  <c r="X191" i="69" s="1"/>
  <c r="Y191" i="69" s="1"/>
  <c r="Z191" i="69" s="1"/>
  <c r="AA191" i="69" s="1"/>
  <c r="AB191" i="69" s="1"/>
  <c r="AC191" i="69" s="1"/>
  <c r="AD191" i="69" s="1"/>
  <c r="AE191" i="69" s="1"/>
  <c r="AF191" i="69" s="1"/>
  <c r="AG191" i="69" s="1"/>
  <c r="AH191" i="69" s="1"/>
  <c r="Q146" i="69"/>
  <c r="R146" i="69" s="1"/>
  <c r="S146" i="69" s="1"/>
  <c r="T146" i="69" s="1"/>
  <c r="U146" i="69" s="1"/>
  <c r="V146" i="69" s="1"/>
  <c r="W146" i="69" s="1"/>
  <c r="X146" i="69" s="1"/>
  <c r="Y146" i="69" s="1"/>
  <c r="Z146" i="69" s="1"/>
  <c r="AA146" i="69" s="1"/>
  <c r="AB146" i="69" s="1"/>
  <c r="AC146" i="69" s="1"/>
  <c r="AD146" i="69" s="1"/>
  <c r="AE146" i="69" s="1"/>
  <c r="AF146" i="69" s="1"/>
  <c r="AG146" i="69" s="1"/>
  <c r="AH146" i="69" s="1"/>
  <c r="N56" i="66"/>
  <c r="O56" i="66" s="1"/>
  <c r="P56" i="66" s="1"/>
  <c r="Q56" i="66" s="1"/>
  <c r="R56" i="66" s="1"/>
  <c r="S56" i="66" s="1"/>
  <c r="T56" i="66" s="1"/>
  <c r="U56" i="66" s="1"/>
  <c r="V56" i="66" s="1"/>
  <c r="W56" i="66" s="1"/>
  <c r="X56" i="66" s="1"/>
  <c r="Y56" i="66" s="1"/>
  <c r="Z56" i="66" s="1"/>
  <c r="AA56" i="66" s="1"/>
  <c r="AB56" i="66" s="1"/>
  <c r="M34" i="56"/>
  <c r="M103" i="56" s="1"/>
  <c r="M34" i="86" s="1"/>
  <c r="M103" i="86" s="1"/>
  <c r="M12" i="56"/>
  <c r="M81" i="56" s="1"/>
  <c r="M12" i="86" s="1"/>
  <c r="M81" i="86" s="1"/>
  <c r="M59" i="56"/>
  <c r="M128" i="56" s="1"/>
  <c r="M59" i="86" s="1"/>
  <c r="M128" i="86" s="1"/>
  <c r="M39" i="56"/>
  <c r="M108" i="56" s="1"/>
  <c r="M39" i="86" s="1"/>
  <c r="M108" i="86" s="1"/>
  <c r="O33" i="66"/>
  <c r="L77" i="86"/>
  <c r="O33" i="69" s="1"/>
  <c r="P33" i="69" s="1"/>
  <c r="Q33" i="69" s="1"/>
  <c r="R33" i="69" s="1"/>
  <c r="S33" i="69" s="1"/>
  <c r="T33" i="69" s="1"/>
  <c r="U33" i="69" s="1"/>
  <c r="V33" i="69" s="1"/>
  <c r="W33" i="69" s="1"/>
  <c r="X33" i="69" s="1"/>
  <c r="Y33" i="69" s="1"/>
  <c r="Z33" i="69" s="1"/>
  <c r="AA33" i="69" s="1"/>
  <c r="AB33" i="69" s="1"/>
  <c r="AC33" i="69" s="1"/>
  <c r="AD33" i="69" s="1"/>
  <c r="AE33" i="69" s="1"/>
  <c r="AF33" i="69" s="1"/>
  <c r="AG33" i="69" s="1"/>
  <c r="AH33" i="69" s="1"/>
  <c r="M6" i="56"/>
  <c r="M75" i="56" s="1"/>
  <c r="M68" i="56"/>
  <c r="M137" i="56" s="1"/>
  <c r="M68" i="86" s="1"/>
  <c r="M137" i="86" s="1"/>
  <c r="M38" i="56"/>
  <c r="M107" i="56" s="1"/>
  <c r="M38" i="86" s="1"/>
  <c r="M107" i="86" s="1"/>
  <c r="M30" i="56"/>
  <c r="M99" i="56" s="1"/>
  <c r="M30" i="86" s="1"/>
  <c r="M99" i="86" s="1"/>
  <c r="M21" i="56"/>
  <c r="M90" i="56" s="1"/>
  <c r="M21" i="86" s="1"/>
  <c r="M90" i="86" s="1"/>
  <c r="X33" i="66"/>
  <c r="W33" i="66"/>
  <c r="M9" i="56"/>
  <c r="M78" i="56" s="1"/>
  <c r="M9" i="86" s="1"/>
  <c r="M78" i="86" s="1"/>
  <c r="M53" i="56"/>
  <c r="M122" i="56" s="1"/>
  <c r="M53" i="86" s="1"/>
  <c r="M122" i="86" s="1"/>
  <c r="M18" i="56"/>
  <c r="M87" i="56" s="1"/>
  <c r="M18" i="86" s="1"/>
  <c r="M87" i="86" s="1"/>
  <c r="M32" i="56"/>
  <c r="M101" i="56" s="1"/>
  <c r="M32" i="86" s="1"/>
  <c r="M101" i="86" s="1"/>
  <c r="M44" i="56"/>
  <c r="M113" i="56" s="1"/>
  <c r="M44" i="86" s="1"/>
  <c r="M113" i="86" s="1"/>
  <c r="S33" i="66"/>
  <c r="M40" i="56"/>
  <c r="M109" i="56" s="1"/>
  <c r="M40" i="86" s="1"/>
  <c r="M109" i="86" s="1"/>
  <c r="M31" i="56"/>
  <c r="M100" i="56" s="1"/>
  <c r="M31" i="86" s="1"/>
  <c r="M100" i="86" s="1"/>
  <c r="M13" i="56"/>
  <c r="M82" i="56" s="1"/>
  <c r="M13" i="86" s="1"/>
  <c r="M82" i="86" s="1"/>
  <c r="M58" i="56"/>
  <c r="M127" i="56" s="1"/>
  <c r="M58" i="86" s="1"/>
  <c r="M127" i="86" s="1"/>
  <c r="M29" i="56"/>
  <c r="M98" i="56" s="1"/>
  <c r="M29" i="86" s="1"/>
  <c r="M98" i="86" s="1"/>
  <c r="V33" i="66"/>
  <c r="N123" i="66"/>
  <c r="O123" i="66" s="1"/>
  <c r="P123" i="66" s="1"/>
  <c r="Q123" i="66" s="1"/>
  <c r="R123" i="66" s="1"/>
  <c r="S123" i="66" s="1"/>
  <c r="T123" i="66" s="1"/>
  <c r="U123" i="66" s="1"/>
  <c r="V123" i="66" s="1"/>
  <c r="W123" i="66" s="1"/>
  <c r="X123" i="66" s="1"/>
  <c r="Y123" i="66" s="1"/>
  <c r="Z123" i="66" s="1"/>
  <c r="AA123" i="66" s="1"/>
  <c r="AB123" i="66" s="1"/>
  <c r="AC123" i="66" s="1"/>
  <c r="AD123" i="66" s="1"/>
  <c r="M20" i="56"/>
  <c r="M89" i="56" s="1"/>
  <c r="M20" i="86" s="1"/>
  <c r="M89" i="86" s="1"/>
  <c r="M50" i="56"/>
  <c r="M119" i="56" s="1"/>
  <c r="M50" i="86" s="1"/>
  <c r="M119" i="86" s="1"/>
  <c r="M66" i="56"/>
  <c r="M135" i="56" s="1"/>
  <c r="M66" i="86" s="1"/>
  <c r="M135" i="86" s="1"/>
  <c r="M7" i="56"/>
  <c r="M76" i="56" s="1"/>
  <c r="M7" i="86" s="1"/>
  <c r="M76" i="86" s="1"/>
  <c r="P56" i="69"/>
  <c r="Q56" i="69" s="1"/>
  <c r="R56" i="69" s="1"/>
  <c r="S56" i="69" s="1"/>
  <c r="T56" i="69" s="1"/>
  <c r="U56" i="69" s="1"/>
  <c r="V56" i="69" s="1"/>
  <c r="W56" i="69" s="1"/>
  <c r="X56" i="69" s="1"/>
  <c r="Y56" i="69" s="1"/>
  <c r="Z56" i="69" s="1"/>
  <c r="AA56" i="69" s="1"/>
  <c r="AB56" i="69" s="1"/>
  <c r="AC56" i="69" s="1"/>
  <c r="AD56" i="69" s="1"/>
  <c r="AE56" i="69" s="1"/>
  <c r="AF56" i="69" s="1"/>
  <c r="AG56" i="69" s="1"/>
  <c r="AH56" i="69" s="1"/>
  <c r="N213" i="66"/>
  <c r="O213" i="66" s="1"/>
  <c r="P213" i="66" s="1"/>
  <c r="Q213" i="66" s="1"/>
  <c r="R213" i="66" s="1"/>
  <c r="S213" i="66" s="1"/>
  <c r="T213" i="66" s="1"/>
  <c r="U213" i="66" s="1"/>
  <c r="V213" i="66" s="1"/>
  <c r="W213" i="66" s="1"/>
  <c r="X213" i="66" s="1"/>
  <c r="Y213" i="66" s="1"/>
  <c r="Z213" i="66" s="1"/>
  <c r="AA213" i="66" s="1"/>
  <c r="AB213" i="66" s="1"/>
  <c r="R12" i="78"/>
  <c r="X19" i="90" s="1"/>
  <c r="U37" i="73"/>
  <c r="S36" i="78"/>
  <c r="U66" i="73"/>
  <c r="S65" i="78"/>
  <c r="T65" i="73"/>
  <c r="R64" i="78"/>
  <c r="U39" i="73"/>
  <c r="S38" i="78"/>
  <c r="R37" i="106"/>
  <c r="AC17" i="63"/>
  <c r="Q11" i="106"/>
  <c r="AB16" i="63"/>
  <c r="T63" i="73"/>
  <c r="R62" i="78"/>
  <c r="Q63" i="106"/>
  <c r="AD16" i="63"/>
  <c r="N113" i="102"/>
  <c r="V41" i="73"/>
  <c r="T40" i="78"/>
  <c r="U64" i="73"/>
  <c r="S63" i="78"/>
  <c r="V38" i="73"/>
  <c r="T37" i="78"/>
  <c r="S13" i="78"/>
  <c r="Y19" i="90"/>
  <c r="V40" i="73"/>
  <c r="T39" i="78"/>
  <c r="O116" i="102"/>
  <c r="AB71" i="63"/>
  <c r="N115" i="102"/>
  <c r="R15" i="106"/>
  <c r="S15" i="106" s="1"/>
  <c r="T15" i="106" s="1"/>
  <c r="U15" i="106" s="1"/>
  <c r="V15" i="106" s="1"/>
  <c r="W15" i="106" s="1"/>
  <c r="X15" i="106" s="1"/>
  <c r="Y15" i="106" s="1"/>
  <c r="Z15" i="106" s="1"/>
  <c r="AA15" i="106" s="1"/>
  <c r="AB15" i="106" s="1"/>
  <c r="AC15" i="106" s="1"/>
  <c r="AD15" i="106" s="1"/>
  <c r="AE15" i="106" s="1"/>
  <c r="AF15" i="106" s="1"/>
  <c r="AG15" i="106" s="1"/>
  <c r="AH15" i="106" s="1"/>
  <c r="U15" i="73"/>
  <c r="V15" i="73" s="1"/>
  <c r="W15" i="73" s="1"/>
  <c r="X15" i="73" s="1"/>
  <c r="Y15" i="73" s="1"/>
  <c r="Z15" i="73" s="1"/>
  <c r="AA15" i="73" s="1"/>
  <c r="AB15" i="73" s="1"/>
  <c r="AC15" i="73" s="1"/>
  <c r="AD15" i="73" s="1"/>
  <c r="AE15" i="73" s="1"/>
  <c r="AF15" i="73" s="1"/>
  <c r="AG15" i="73" s="1"/>
  <c r="AH15" i="73" s="1"/>
  <c r="S42" i="106"/>
  <c r="T42" i="106" s="1"/>
  <c r="U42" i="106" s="1"/>
  <c r="V42" i="106" s="1"/>
  <c r="W42" i="106" s="1"/>
  <c r="X42" i="106" s="1"/>
  <c r="Y42" i="106" s="1"/>
  <c r="Z42" i="106" s="1"/>
  <c r="AA42" i="106" s="1"/>
  <c r="AB42" i="106" s="1"/>
  <c r="AC42" i="106" s="1"/>
  <c r="AD42" i="106" s="1"/>
  <c r="AE42" i="106" s="1"/>
  <c r="AF42" i="106" s="1"/>
  <c r="AG42" i="106" s="1"/>
  <c r="AH42" i="106" s="1"/>
  <c r="V42" i="73"/>
  <c r="R67" i="106"/>
  <c r="S67" i="106" s="1"/>
  <c r="T67" i="106" s="1"/>
  <c r="U67" i="106" s="1"/>
  <c r="V67" i="106" s="1"/>
  <c r="W67" i="106" s="1"/>
  <c r="X67" i="106" s="1"/>
  <c r="Y67" i="106" s="1"/>
  <c r="Z67" i="106" s="1"/>
  <c r="AA67" i="106" s="1"/>
  <c r="AB67" i="106" s="1"/>
  <c r="AC67" i="106" s="1"/>
  <c r="AD67" i="106" s="1"/>
  <c r="AE67" i="106" s="1"/>
  <c r="AF67" i="106" s="1"/>
  <c r="AG67" i="106" s="1"/>
  <c r="AH67" i="106" s="1"/>
  <c r="U67" i="73"/>
  <c r="P213" i="69"/>
  <c r="Q213" i="69" s="1"/>
  <c r="R213" i="69" s="1"/>
  <c r="S213" i="69" s="1"/>
  <c r="T213" i="69" s="1"/>
  <c r="U213" i="69" s="1"/>
  <c r="V213" i="69" s="1"/>
  <c r="W213" i="69" s="1"/>
  <c r="X213" i="69" s="1"/>
  <c r="Y213" i="69" s="1"/>
  <c r="Z213" i="69" s="1"/>
  <c r="AA213" i="69" s="1"/>
  <c r="AB213" i="69" s="1"/>
  <c r="AC213" i="69" s="1"/>
  <c r="AD213" i="69" s="1"/>
  <c r="AE213" i="69" s="1"/>
  <c r="AF213" i="69" s="1"/>
  <c r="AG213" i="69" s="1"/>
  <c r="AH213" i="69" s="1"/>
  <c r="N236" i="66"/>
  <c r="O236" i="66" s="1"/>
  <c r="P236" i="66" s="1"/>
  <c r="Q236" i="66" s="1"/>
  <c r="R236" i="66" s="1"/>
  <c r="S236" i="66" s="1"/>
  <c r="T236" i="66" s="1"/>
  <c r="U236" i="66" s="1"/>
  <c r="V236" i="66" s="1"/>
  <c r="W236" i="66" s="1"/>
  <c r="X236" i="66" s="1"/>
  <c r="Y236" i="66" s="1"/>
  <c r="Z236" i="66" s="1"/>
  <c r="AA236" i="66" s="1"/>
  <c r="AB236" i="66" s="1"/>
  <c r="P258" i="69"/>
  <c r="Q258" i="69" s="1"/>
  <c r="R258" i="69" s="1"/>
  <c r="S258" i="69" s="1"/>
  <c r="T258" i="69" s="1"/>
  <c r="U258" i="69" s="1"/>
  <c r="V258" i="69" s="1"/>
  <c r="W258" i="69" s="1"/>
  <c r="X258" i="69" s="1"/>
  <c r="Y258" i="69" s="1"/>
  <c r="Z258" i="69" s="1"/>
  <c r="AA258" i="69" s="1"/>
  <c r="AB258" i="69" s="1"/>
  <c r="AC258" i="69" s="1"/>
  <c r="AD258" i="69" s="1"/>
  <c r="AE258" i="69" s="1"/>
  <c r="AF258" i="69" s="1"/>
  <c r="AG258" i="69" s="1"/>
  <c r="AH258" i="69" s="1"/>
  <c r="P236" i="69"/>
  <c r="Q236" i="69" s="1"/>
  <c r="R236" i="69" s="1"/>
  <c r="S236" i="69" s="1"/>
  <c r="T236" i="69" s="1"/>
  <c r="U236" i="69" s="1"/>
  <c r="V236" i="69" s="1"/>
  <c r="W236" i="69" s="1"/>
  <c r="X236" i="69" s="1"/>
  <c r="Y236" i="69" s="1"/>
  <c r="Z236" i="69" s="1"/>
  <c r="AA236" i="69" s="1"/>
  <c r="AB236" i="69" s="1"/>
  <c r="AC236" i="69" s="1"/>
  <c r="AD236" i="69" s="1"/>
  <c r="AE236" i="69" s="1"/>
  <c r="AF236" i="69" s="1"/>
  <c r="AG236" i="69" s="1"/>
  <c r="AH236" i="69" s="1"/>
  <c r="F109" i="105"/>
  <c r="N168" i="66"/>
  <c r="O168" i="66" s="1"/>
  <c r="P168" i="66" s="1"/>
  <c r="Q168" i="66" s="1"/>
  <c r="R168" i="66" s="1"/>
  <c r="S168" i="66" s="1"/>
  <c r="T168" i="66" s="1"/>
  <c r="U168" i="66" s="1"/>
  <c r="V168" i="66" s="1"/>
  <c r="W168" i="66" s="1"/>
  <c r="X168" i="66" s="1"/>
  <c r="Y168" i="66" s="1"/>
  <c r="Z168" i="66" s="1"/>
  <c r="AA168" i="66" s="1"/>
  <c r="AB168" i="66" s="1"/>
  <c r="AC168" i="66" s="1"/>
  <c r="AD168" i="66" s="1"/>
  <c r="Q168" i="69"/>
  <c r="R168" i="69" s="1"/>
  <c r="S168" i="69" s="1"/>
  <c r="T168" i="69" s="1"/>
  <c r="U168" i="69" s="1"/>
  <c r="V168" i="69" s="1"/>
  <c r="W168" i="69" s="1"/>
  <c r="X168" i="69" s="1"/>
  <c r="Y168" i="69" s="1"/>
  <c r="Z168" i="69" s="1"/>
  <c r="AA168" i="69" s="1"/>
  <c r="AB168" i="69" s="1"/>
  <c r="AC168" i="69" s="1"/>
  <c r="AD168" i="69" s="1"/>
  <c r="AE168" i="69" s="1"/>
  <c r="AF168" i="69" s="1"/>
  <c r="AG168" i="69" s="1"/>
  <c r="AH168" i="69" s="1"/>
  <c r="L71" i="56"/>
  <c r="N78" i="66"/>
  <c r="O78" i="66" s="1"/>
  <c r="P78" i="66" s="1"/>
  <c r="Q78" i="66" s="1"/>
  <c r="R78" i="66" s="1"/>
  <c r="S78" i="66" s="1"/>
  <c r="T78" i="66" s="1"/>
  <c r="U78" i="66" s="1"/>
  <c r="V78" i="66" s="1"/>
  <c r="W78" i="66" s="1"/>
  <c r="X78" i="66" s="1"/>
  <c r="Y78" i="66" s="1"/>
  <c r="Z78" i="66" s="1"/>
  <c r="AA78" i="66" s="1"/>
  <c r="AB78" i="66" s="1"/>
  <c r="K22" i="70"/>
  <c r="N51" i="56" s="1"/>
  <c r="N120" i="56" s="1"/>
  <c r="N51" i="86" s="1"/>
  <c r="N120" i="86" s="1"/>
  <c r="D49" i="75"/>
  <c r="F49" i="75"/>
  <c r="AC71" i="63"/>
  <c r="AC43" i="63"/>
  <c r="X15" i="63"/>
  <c r="W15" i="63"/>
  <c r="Y15" i="63"/>
  <c r="Z46" i="90"/>
  <c r="M139" i="102"/>
  <c r="M85" i="102" s="1"/>
  <c r="U43" i="63"/>
  <c r="U15" i="63" s="1"/>
  <c r="N120" i="66"/>
  <c r="V44" i="90"/>
  <c r="V72" i="90"/>
  <c r="V100" i="90"/>
  <c r="N210" i="66"/>
  <c r="P114" i="102"/>
  <c r="P86" i="102" s="1"/>
  <c r="AD140" i="102"/>
  <c r="AD99" i="66"/>
  <c r="AE140" i="102" s="1"/>
  <c r="N255" i="66"/>
  <c r="S10" i="78"/>
  <c r="AA190" i="66"/>
  <c r="Z44" i="63"/>
  <c r="N233" i="66"/>
  <c r="P116" i="102"/>
  <c r="N53" i="66"/>
  <c r="Z15" i="63"/>
  <c r="P233" i="69"/>
  <c r="V15" i="63"/>
  <c r="W100" i="90"/>
  <c r="W44" i="90"/>
  <c r="W72" i="90"/>
  <c r="O115" i="102"/>
  <c r="M166" i="102"/>
  <c r="M56" i="102" s="1"/>
  <c r="Q98" i="69"/>
  <c r="Y44" i="63"/>
  <c r="N188" i="66"/>
  <c r="D30" i="103"/>
  <c r="E50" i="75" s="1"/>
  <c r="E30" i="103"/>
  <c r="C30" i="103"/>
  <c r="H30" i="103"/>
  <c r="T13" i="78"/>
  <c r="T73" i="90"/>
  <c r="T101" i="90"/>
  <c r="T45" i="90"/>
  <c r="AA235" i="66"/>
  <c r="M9" i="69"/>
  <c r="N9" i="69" s="1"/>
  <c r="O9" i="69" s="1"/>
  <c r="P9" i="69" s="1"/>
  <c r="Q9" i="69" s="1"/>
  <c r="R9" i="69" s="1"/>
  <c r="S9" i="69" s="1"/>
  <c r="T9" i="69" s="1"/>
  <c r="U9" i="69" s="1"/>
  <c r="V9" i="69" s="1"/>
  <c r="W9" i="69" s="1"/>
  <c r="X9" i="69" s="1"/>
  <c r="Y9" i="69" s="1"/>
  <c r="Z9" i="69" s="1"/>
  <c r="AA9" i="69" s="1"/>
  <c r="AB9" i="69" s="1"/>
  <c r="AC9" i="69" s="1"/>
  <c r="AD9" i="69" s="1"/>
  <c r="AE9" i="69" s="1"/>
  <c r="AF9" i="69" s="1"/>
  <c r="AG9" i="69" s="1"/>
  <c r="AH9" i="69" s="1"/>
  <c r="J140" i="86"/>
  <c r="T110" i="102"/>
  <c r="T112" i="102" s="1"/>
  <c r="W9" i="106"/>
  <c r="K23" i="63" s="1"/>
  <c r="W20" i="103"/>
  <c r="X20" i="103" s="1"/>
  <c r="N10" i="65"/>
  <c r="AA140" i="102"/>
  <c r="N165" i="66"/>
  <c r="J136" i="105"/>
  <c r="M136" i="105" s="1" a="1"/>
  <c r="M136" i="105" s="1"/>
  <c r="I140" i="86"/>
  <c r="L8" i="69"/>
  <c r="M129" i="86"/>
  <c r="L135" i="105"/>
  <c r="O135" i="105"/>
  <c r="AD43" i="63"/>
  <c r="AD99" i="63"/>
  <c r="AD71" i="63"/>
  <c r="N75" i="66"/>
  <c r="S12" i="78"/>
  <c r="R162" i="102"/>
  <c r="R82" i="102" s="1"/>
  <c r="R52" i="102" s="1"/>
  <c r="R33" i="102" s="1"/>
  <c r="Q143" i="69"/>
  <c r="N166" i="102"/>
  <c r="N56" i="102" s="1"/>
  <c r="N98" i="66"/>
  <c r="K140" i="56"/>
  <c r="I26" i="103" s="1" a="1"/>
  <c r="I26" i="103" s="1"/>
  <c r="K6" i="86"/>
  <c r="L139" i="102"/>
  <c r="L85" i="102" s="1"/>
  <c r="U42" i="63"/>
  <c r="N143" i="66"/>
  <c r="P53" i="69"/>
  <c r="T11" i="78"/>
  <c r="U45" i="90"/>
  <c r="U101" i="90"/>
  <c r="U73" i="90"/>
  <c r="AA212" i="66"/>
  <c r="M96" i="86"/>
  <c r="S100" i="90"/>
  <c r="S44" i="90"/>
  <c r="S72" i="90"/>
  <c r="P188" i="69"/>
  <c r="L140" i="56"/>
  <c r="I27" i="103" s="1" a="1"/>
  <c r="I27" i="103" s="1"/>
  <c r="L6" i="86"/>
  <c r="AL16" i="63" l="1"/>
  <c r="AH16" i="63"/>
  <c r="U73" i="63"/>
  <c r="V44" i="63"/>
  <c r="Z72" i="63"/>
  <c r="W44" i="63"/>
  <c r="N139" i="102"/>
  <c r="W72" i="63"/>
  <c r="W17" i="90"/>
  <c r="W45" i="90" s="1"/>
  <c r="X44" i="63"/>
  <c r="V17" i="90"/>
  <c r="V73" i="90" s="1"/>
  <c r="T18" i="90"/>
  <c r="T102" i="90" s="1"/>
  <c r="U18" i="90"/>
  <c r="U46" i="90" s="1"/>
  <c r="Y72" i="63"/>
  <c r="Y16" i="63" s="1"/>
  <c r="Q259" i="69"/>
  <c r="R259" i="69" s="1"/>
  <c r="S259" i="69" s="1"/>
  <c r="T259" i="69" s="1"/>
  <c r="U259" i="69" s="1"/>
  <c r="V259" i="69" s="1"/>
  <c r="W259" i="69" s="1"/>
  <c r="X259" i="69" s="1"/>
  <c r="Y259" i="69" s="1"/>
  <c r="Z259" i="69" s="1"/>
  <c r="AA259" i="69" s="1"/>
  <c r="AB259" i="69" s="1"/>
  <c r="AC259" i="69" s="1"/>
  <c r="AD259" i="69" s="1"/>
  <c r="AE259" i="69" s="1"/>
  <c r="AF259" i="69" s="1"/>
  <c r="AG259" i="69" s="1"/>
  <c r="AH259" i="69" s="1"/>
  <c r="X72" i="63"/>
  <c r="R102" i="69"/>
  <c r="S102" i="69" s="1"/>
  <c r="T102" i="69" s="1"/>
  <c r="U102" i="69" s="1"/>
  <c r="V102" i="69" s="1"/>
  <c r="W102" i="69" s="1"/>
  <c r="X102" i="69" s="1"/>
  <c r="Y102" i="69" s="1"/>
  <c r="Z102" i="69" s="1"/>
  <c r="AA102" i="69" s="1"/>
  <c r="AB102" i="69" s="1"/>
  <c r="AC102" i="69" s="1"/>
  <c r="AD102" i="69" s="1"/>
  <c r="AE102" i="69" s="1"/>
  <c r="AF102" i="69" s="1"/>
  <c r="AG102" i="69" s="1"/>
  <c r="AH102" i="69" s="1"/>
  <c r="S17" i="90"/>
  <c r="S101" i="90" s="1"/>
  <c r="O237" i="66"/>
  <c r="P237" i="66" s="1"/>
  <c r="Q237" i="66" s="1"/>
  <c r="R237" i="66" s="1"/>
  <c r="S237" i="66" s="1"/>
  <c r="T237" i="66" s="1"/>
  <c r="U237" i="66" s="1"/>
  <c r="V237" i="66" s="1"/>
  <c r="W237" i="66" s="1"/>
  <c r="X237" i="66" s="1"/>
  <c r="Y237" i="66" s="1"/>
  <c r="Z237" i="66" s="1"/>
  <c r="AA237" i="66" s="1"/>
  <c r="AB237" i="66" s="1"/>
  <c r="AC237" i="66" s="1"/>
  <c r="Q237" i="69"/>
  <c r="R237" i="69" s="1"/>
  <c r="S237" i="69" s="1"/>
  <c r="T237" i="69" s="1"/>
  <c r="U237" i="69" s="1"/>
  <c r="V237" i="69" s="1"/>
  <c r="W237" i="69" s="1"/>
  <c r="X237" i="69" s="1"/>
  <c r="Y237" i="69" s="1"/>
  <c r="Z237" i="69" s="1"/>
  <c r="AA237" i="69" s="1"/>
  <c r="AB237" i="69" s="1"/>
  <c r="AC237" i="69" s="1"/>
  <c r="AD237" i="69" s="1"/>
  <c r="AE237" i="69" s="1"/>
  <c r="AF237" i="69" s="1"/>
  <c r="AG237" i="69" s="1"/>
  <c r="AH237" i="69" s="1"/>
  <c r="AC141" i="102"/>
  <c r="V34" i="66"/>
  <c r="O34" i="66"/>
  <c r="U74" i="63" s="1"/>
  <c r="R147" i="69"/>
  <c r="S147" i="69" s="1"/>
  <c r="T147" i="69" s="1"/>
  <c r="U147" i="69" s="1"/>
  <c r="V147" i="69" s="1"/>
  <c r="W147" i="69" s="1"/>
  <c r="X147" i="69" s="1"/>
  <c r="Y147" i="69" s="1"/>
  <c r="Z147" i="69" s="1"/>
  <c r="AA147" i="69" s="1"/>
  <c r="AB147" i="69" s="1"/>
  <c r="AC147" i="69" s="1"/>
  <c r="AD147" i="69" s="1"/>
  <c r="AE147" i="69" s="1"/>
  <c r="AF147" i="69" s="1"/>
  <c r="AG147" i="69" s="1"/>
  <c r="AH147" i="69" s="1"/>
  <c r="V72" i="63"/>
  <c r="R169" i="69"/>
  <c r="S169" i="69" s="1"/>
  <c r="T169" i="69" s="1"/>
  <c r="U169" i="69" s="1"/>
  <c r="V169" i="69" s="1"/>
  <c r="W169" i="69" s="1"/>
  <c r="X169" i="69" s="1"/>
  <c r="Y169" i="69" s="1"/>
  <c r="Z169" i="69" s="1"/>
  <c r="AA169" i="69" s="1"/>
  <c r="AB169" i="69" s="1"/>
  <c r="AC169" i="69" s="1"/>
  <c r="AD169" i="69" s="1"/>
  <c r="AE169" i="69" s="1"/>
  <c r="AF169" i="69" s="1"/>
  <c r="AG169" i="69" s="1"/>
  <c r="AH169" i="69" s="1"/>
  <c r="AA34" i="66"/>
  <c r="AE142" i="102"/>
  <c r="R124" i="69"/>
  <c r="S124" i="69" s="1"/>
  <c r="T124" i="69" s="1"/>
  <c r="U124" i="69" s="1"/>
  <c r="V124" i="69" s="1"/>
  <c r="W124" i="69" s="1"/>
  <c r="X124" i="69" s="1"/>
  <c r="Y124" i="69" s="1"/>
  <c r="Z124" i="69" s="1"/>
  <c r="AA124" i="69" s="1"/>
  <c r="AB124" i="69" s="1"/>
  <c r="AC124" i="69" s="1"/>
  <c r="AD124" i="69" s="1"/>
  <c r="AE124" i="69" s="1"/>
  <c r="AF124" i="69" s="1"/>
  <c r="AG124" i="69" s="1"/>
  <c r="AH124" i="69" s="1"/>
  <c r="AC34" i="66"/>
  <c r="Q34" i="66"/>
  <c r="Y34" i="66"/>
  <c r="X34" i="66"/>
  <c r="P34" i="69"/>
  <c r="Q34" i="69" s="1"/>
  <c r="R34" i="69" s="1"/>
  <c r="S34" i="69" s="1"/>
  <c r="T34" i="69" s="1"/>
  <c r="U34" i="69" s="1"/>
  <c r="V34" i="69" s="1"/>
  <c r="W34" i="69" s="1"/>
  <c r="X34" i="69" s="1"/>
  <c r="Y34" i="69" s="1"/>
  <c r="Z34" i="69" s="1"/>
  <c r="AA34" i="69" s="1"/>
  <c r="AB34" i="69" s="1"/>
  <c r="AC34" i="69" s="1"/>
  <c r="AD34" i="69" s="1"/>
  <c r="AE34" i="69" s="1"/>
  <c r="AF34" i="69" s="1"/>
  <c r="AG34" i="69" s="1"/>
  <c r="AH34" i="69" s="1"/>
  <c r="Z34" i="66"/>
  <c r="AB34" i="66"/>
  <c r="O79" i="66"/>
  <c r="P79" i="66" s="1"/>
  <c r="Q79" i="66" s="1"/>
  <c r="R79" i="66" s="1"/>
  <c r="S79" i="66" s="1"/>
  <c r="T79" i="66" s="1"/>
  <c r="U79" i="66" s="1"/>
  <c r="V79" i="66" s="1"/>
  <c r="W79" i="66" s="1"/>
  <c r="X79" i="66" s="1"/>
  <c r="Y79" i="66" s="1"/>
  <c r="Z79" i="66" s="1"/>
  <c r="AA79" i="66" s="1"/>
  <c r="AB79" i="66" s="1"/>
  <c r="AC79" i="66" s="1"/>
  <c r="T34" i="66"/>
  <c r="Q79" i="69"/>
  <c r="R79" i="69" s="1"/>
  <c r="S79" i="69" s="1"/>
  <c r="T79" i="69" s="1"/>
  <c r="U79" i="69" s="1"/>
  <c r="V79" i="69" s="1"/>
  <c r="W79" i="69" s="1"/>
  <c r="X79" i="69" s="1"/>
  <c r="Y79" i="69" s="1"/>
  <c r="Z79" i="69" s="1"/>
  <c r="AA79" i="69" s="1"/>
  <c r="AB79" i="69" s="1"/>
  <c r="AC79" i="69" s="1"/>
  <c r="AD79" i="69" s="1"/>
  <c r="AE79" i="69" s="1"/>
  <c r="AF79" i="69" s="1"/>
  <c r="AG79" i="69" s="1"/>
  <c r="AH79" i="69" s="1"/>
  <c r="Q192" i="69"/>
  <c r="R192" i="69" s="1"/>
  <c r="S192" i="69" s="1"/>
  <c r="T192" i="69" s="1"/>
  <c r="U192" i="69" s="1"/>
  <c r="V192" i="69" s="1"/>
  <c r="W192" i="69" s="1"/>
  <c r="X192" i="69" s="1"/>
  <c r="Y192" i="69" s="1"/>
  <c r="Z192" i="69" s="1"/>
  <c r="AA192" i="69" s="1"/>
  <c r="AB192" i="69" s="1"/>
  <c r="AC192" i="69" s="1"/>
  <c r="AD192" i="69" s="1"/>
  <c r="AE192" i="69" s="1"/>
  <c r="AF192" i="69" s="1"/>
  <c r="AG192" i="69" s="1"/>
  <c r="AH192" i="69" s="1"/>
  <c r="O259" i="66"/>
  <c r="P259" i="66" s="1"/>
  <c r="Q259" i="66" s="1"/>
  <c r="R259" i="66" s="1"/>
  <c r="S259" i="66" s="1"/>
  <c r="T259" i="66" s="1"/>
  <c r="U259" i="66" s="1"/>
  <c r="V259" i="66" s="1"/>
  <c r="W259" i="66" s="1"/>
  <c r="X259" i="66" s="1"/>
  <c r="Y259" i="66" s="1"/>
  <c r="Z259" i="66" s="1"/>
  <c r="AA259" i="66" s="1"/>
  <c r="AB259" i="66" s="1"/>
  <c r="AC259" i="66" s="1"/>
  <c r="O102" i="66"/>
  <c r="P102" i="66" s="1"/>
  <c r="Q102" i="66" s="1"/>
  <c r="R102" i="66" s="1"/>
  <c r="S102" i="66" s="1"/>
  <c r="T102" i="66" s="1"/>
  <c r="U102" i="66" s="1"/>
  <c r="V102" i="66" s="1"/>
  <c r="W102" i="66" s="1"/>
  <c r="X102" i="66" s="1"/>
  <c r="Y102" i="66" s="1"/>
  <c r="Z102" i="66" s="1"/>
  <c r="AA102" i="66" s="1"/>
  <c r="AB102" i="66" s="1"/>
  <c r="AC102" i="66" s="1"/>
  <c r="AD102" i="66" s="1"/>
  <c r="P34" i="66"/>
  <c r="R34" i="66"/>
  <c r="S34" i="66"/>
  <c r="W34" i="66"/>
  <c r="Q57" i="69"/>
  <c r="R57" i="69" s="1"/>
  <c r="S57" i="69" s="1"/>
  <c r="T57" i="69" s="1"/>
  <c r="U57" i="69" s="1"/>
  <c r="V57" i="69" s="1"/>
  <c r="W57" i="69" s="1"/>
  <c r="X57" i="69" s="1"/>
  <c r="Y57" i="69" s="1"/>
  <c r="Z57" i="69" s="1"/>
  <c r="AA57" i="69" s="1"/>
  <c r="AB57" i="69" s="1"/>
  <c r="AC57" i="69" s="1"/>
  <c r="AD57" i="69" s="1"/>
  <c r="AE57" i="69" s="1"/>
  <c r="AF57" i="69" s="1"/>
  <c r="AG57" i="69" s="1"/>
  <c r="AH57" i="69" s="1"/>
  <c r="U34" i="66"/>
  <c r="O169" i="66"/>
  <c r="P169" i="66" s="1"/>
  <c r="Q169" i="66" s="1"/>
  <c r="R169" i="66" s="1"/>
  <c r="S169" i="66" s="1"/>
  <c r="T169" i="66" s="1"/>
  <c r="U169" i="66" s="1"/>
  <c r="V169" i="66" s="1"/>
  <c r="W169" i="66" s="1"/>
  <c r="X169" i="66" s="1"/>
  <c r="Y169" i="66" s="1"/>
  <c r="Z169" i="66" s="1"/>
  <c r="AA169" i="66" s="1"/>
  <c r="AB169" i="66" s="1"/>
  <c r="AC169" i="66" s="1"/>
  <c r="AD169" i="66" s="1"/>
  <c r="O214" i="66"/>
  <c r="P214" i="66" s="1"/>
  <c r="Q214" i="66" s="1"/>
  <c r="R214" i="66" s="1"/>
  <c r="S214" i="66" s="1"/>
  <c r="T214" i="66" s="1"/>
  <c r="U214" i="66" s="1"/>
  <c r="V214" i="66" s="1"/>
  <c r="W214" i="66" s="1"/>
  <c r="X214" i="66" s="1"/>
  <c r="Y214" i="66" s="1"/>
  <c r="Z214" i="66" s="1"/>
  <c r="AA214" i="66" s="1"/>
  <c r="AB214" i="66" s="1"/>
  <c r="AC214" i="66" s="1"/>
  <c r="Q214" i="69"/>
  <c r="R214" i="69" s="1"/>
  <c r="S214" i="69" s="1"/>
  <c r="T214" i="69" s="1"/>
  <c r="U214" i="69" s="1"/>
  <c r="V214" i="69" s="1"/>
  <c r="W214" i="69" s="1"/>
  <c r="X214" i="69" s="1"/>
  <c r="Y214" i="69" s="1"/>
  <c r="Z214" i="69" s="1"/>
  <c r="AA214" i="69" s="1"/>
  <c r="AB214" i="69" s="1"/>
  <c r="AC214" i="69" s="1"/>
  <c r="AD214" i="69" s="1"/>
  <c r="AE214" i="69" s="1"/>
  <c r="AF214" i="69" s="1"/>
  <c r="AG214" i="69" s="1"/>
  <c r="AH214" i="69" s="1"/>
  <c r="O147" i="66"/>
  <c r="P147" i="66" s="1"/>
  <c r="Q147" i="66" s="1"/>
  <c r="R147" i="66" s="1"/>
  <c r="S147" i="66" s="1"/>
  <c r="T147" i="66" s="1"/>
  <c r="U147" i="66" s="1"/>
  <c r="V147" i="66" s="1"/>
  <c r="W147" i="66" s="1"/>
  <c r="X147" i="66" s="1"/>
  <c r="Y147" i="66" s="1"/>
  <c r="Z147" i="66" s="1"/>
  <c r="AA147" i="66" s="1"/>
  <c r="AB147" i="66" s="1"/>
  <c r="AC147" i="66" s="1"/>
  <c r="AD147" i="66" s="1"/>
  <c r="AM15" i="63"/>
  <c r="O124" i="66"/>
  <c r="P124" i="66" s="1"/>
  <c r="Q124" i="66" s="1"/>
  <c r="R124" i="66" s="1"/>
  <c r="S124" i="66" s="1"/>
  <c r="T124" i="66" s="1"/>
  <c r="U124" i="66" s="1"/>
  <c r="V124" i="66" s="1"/>
  <c r="W124" i="66" s="1"/>
  <c r="X124" i="66" s="1"/>
  <c r="Y124" i="66" s="1"/>
  <c r="Z124" i="66" s="1"/>
  <c r="AA124" i="66" s="1"/>
  <c r="AB124" i="66" s="1"/>
  <c r="AC124" i="66" s="1"/>
  <c r="AD124" i="66" s="1"/>
  <c r="M71" i="56"/>
  <c r="AD142" i="102"/>
  <c r="O57" i="66"/>
  <c r="P57" i="66" s="1"/>
  <c r="Q57" i="66" s="1"/>
  <c r="R57" i="66" s="1"/>
  <c r="S57" i="66" s="1"/>
  <c r="T57" i="66" s="1"/>
  <c r="U57" i="66" s="1"/>
  <c r="V57" i="66" s="1"/>
  <c r="W57" i="66" s="1"/>
  <c r="X57" i="66" s="1"/>
  <c r="Y57" i="66" s="1"/>
  <c r="Z57" i="66" s="1"/>
  <c r="AA57" i="66" s="1"/>
  <c r="AB57" i="66" s="1"/>
  <c r="AC57" i="66" s="1"/>
  <c r="O192" i="66"/>
  <c r="P192" i="66" s="1"/>
  <c r="Q192" i="66" s="1"/>
  <c r="R192" i="66" s="1"/>
  <c r="S192" i="66" s="1"/>
  <c r="T192" i="66" s="1"/>
  <c r="U192" i="66" s="1"/>
  <c r="V192" i="66" s="1"/>
  <c r="W192" i="66" s="1"/>
  <c r="X192" i="66" s="1"/>
  <c r="Y192" i="66" s="1"/>
  <c r="Z192" i="66" s="1"/>
  <c r="AA192" i="66" s="1"/>
  <c r="AB192" i="66" s="1"/>
  <c r="AC192" i="66" s="1"/>
  <c r="AD72" i="63"/>
  <c r="AD100" i="63"/>
  <c r="AD44" i="63"/>
  <c r="T14" i="78"/>
  <c r="Z19" i="90"/>
  <c r="Z47" i="90" s="1"/>
  <c r="R11" i="106"/>
  <c r="AB17" i="63"/>
  <c r="AL17" i="63" s="1"/>
  <c r="W42" i="73"/>
  <c r="U41" i="78"/>
  <c r="W38" i="73"/>
  <c r="U37" i="78"/>
  <c r="S37" i="106"/>
  <c r="AC18" i="63"/>
  <c r="V64" i="73"/>
  <c r="T63" i="78"/>
  <c r="V39" i="73"/>
  <c r="T38" i="78"/>
  <c r="X20" i="90"/>
  <c r="U65" i="73"/>
  <c r="S64" i="78"/>
  <c r="W41" i="73"/>
  <c r="U40" i="78"/>
  <c r="R63" i="106"/>
  <c r="AD17" i="63"/>
  <c r="W40" i="73"/>
  <c r="U39" i="78"/>
  <c r="V66" i="73"/>
  <c r="T65" i="78"/>
  <c r="O113" i="102"/>
  <c r="U63" i="73"/>
  <c r="S62" i="78"/>
  <c r="Y20" i="90"/>
  <c r="V67" i="73"/>
  <c r="T66" i="78"/>
  <c r="V37" i="73"/>
  <c r="T36" i="78"/>
  <c r="P117" i="102"/>
  <c r="AB99" i="63"/>
  <c r="AY15" i="63"/>
  <c r="AH15" i="63"/>
  <c r="AB43" i="63"/>
  <c r="S68" i="106"/>
  <c r="T68" i="106" s="1"/>
  <c r="U68" i="106" s="1"/>
  <c r="V68" i="106" s="1"/>
  <c r="W68" i="106" s="1"/>
  <c r="X68" i="106" s="1"/>
  <c r="Y68" i="106" s="1"/>
  <c r="Z68" i="106" s="1"/>
  <c r="AA68" i="106" s="1"/>
  <c r="AB68" i="106" s="1"/>
  <c r="AC68" i="106" s="1"/>
  <c r="AD68" i="106" s="1"/>
  <c r="AE68" i="106" s="1"/>
  <c r="AF68" i="106" s="1"/>
  <c r="AG68" i="106" s="1"/>
  <c r="AH68" i="106" s="1"/>
  <c r="V68" i="73"/>
  <c r="T43" i="106"/>
  <c r="U43" i="106" s="1"/>
  <c r="V43" i="106" s="1"/>
  <c r="W43" i="106" s="1"/>
  <c r="X43" i="106" s="1"/>
  <c r="Y43" i="106" s="1"/>
  <c r="Z43" i="106" s="1"/>
  <c r="AA43" i="106" s="1"/>
  <c r="AB43" i="106" s="1"/>
  <c r="AC43" i="106" s="1"/>
  <c r="AD43" i="106" s="1"/>
  <c r="AE43" i="106" s="1"/>
  <c r="AF43" i="106" s="1"/>
  <c r="AG43" i="106" s="1"/>
  <c r="AH43" i="106" s="1"/>
  <c r="W43" i="73"/>
  <c r="S16" i="106"/>
  <c r="T16" i="106" s="1"/>
  <c r="U16" i="106" s="1"/>
  <c r="V16" i="106" s="1"/>
  <c r="W16" i="106" s="1"/>
  <c r="X16" i="106" s="1"/>
  <c r="Y16" i="106" s="1"/>
  <c r="Z16" i="106" s="1"/>
  <c r="AA16" i="106" s="1"/>
  <c r="AB16" i="106" s="1"/>
  <c r="AC16" i="106" s="1"/>
  <c r="AD16" i="106" s="1"/>
  <c r="AE16" i="106" s="1"/>
  <c r="AF16" i="106" s="1"/>
  <c r="AG16" i="106" s="1"/>
  <c r="AH16" i="106" s="1"/>
  <c r="V16" i="73"/>
  <c r="W16" i="73" s="1"/>
  <c r="X16" i="73" s="1"/>
  <c r="Y16" i="73" s="1"/>
  <c r="Z16" i="73" s="1"/>
  <c r="AA16" i="73" s="1"/>
  <c r="AB16" i="73" s="1"/>
  <c r="AC16" i="73" s="1"/>
  <c r="AD16" i="73" s="1"/>
  <c r="AE16" i="73" s="1"/>
  <c r="AF16" i="73" s="1"/>
  <c r="AG16" i="73" s="1"/>
  <c r="AH16" i="73" s="1"/>
  <c r="N69" i="56"/>
  <c r="N138" i="56" s="1"/>
  <c r="N69" i="86" s="1"/>
  <c r="N138" i="86" s="1"/>
  <c r="N56" i="56"/>
  <c r="N125" i="56" s="1"/>
  <c r="N56" i="86" s="1"/>
  <c r="N125" i="86" s="1"/>
  <c r="N23" i="56"/>
  <c r="N92" i="56" s="1"/>
  <c r="N23" i="86" s="1"/>
  <c r="N92" i="86" s="1"/>
  <c r="N31" i="56"/>
  <c r="N100" i="56" s="1"/>
  <c r="N31" i="86" s="1"/>
  <c r="N100" i="86" s="1"/>
  <c r="N53" i="56"/>
  <c r="N122" i="56" s="1"/>
  <c r="N53" i="86" s="1"/>
  <c r="N122" i="86" s="1"/>
  <c r="N34" i="56"/>
  <c r="N103" i="56" s="1"/>
  <c r="N34" i="86" s="1"/>
  <c r="N103" i="86" s="1"/>
  <c r="N13" i="56"/>
  <c r="N82" i="56" s="1"/>
  <c r="N13" i="86" s="1"/>
  <c r="N82" i="86" s="1"/>
  <c r="N26" i="56"/>
  <c r="N95" i="56" s="1"/>
  <c r="N26" i="86" s="1"/>
  <c r="N95" i="86" s="1"/>
  <c r="N35" i="56"/>
  <c r="N104" i="56" s="1"/>
  <c r="N35" i="86" s="1"/>
  <c r="N104" i="86" s="1"/>
  <c r="N68" i="56"/>
  <c r="N137" i="56" s="1"/>
  <c r="N68" i="86" s="1"/>
  <c r="N137" i="86" s="1"/>
  <c r="N57" i="56"/>
  <c r="N126" i="56" s="1"/>
  <c r="N57" i="86" s="1"/>
  <c r="N126" i="86" s="1"/>
  <c r="N59" i="56"/>
  <c r="N128" i="56" s="1"/>
  <c r="N59" i="86" s="1"/>
  <c r="N128" i="86" s="1"/>
  <c r="N33" i="56"/>
  <c r="N102" i="56" s="1"/>
  <c r="N33" i="86" s="1"/>
  <c r="N102" i="86" s="1"/>
  <c r="N65" i="56"/>
  <c r="N134" i="56" s="1"/>
  <c r="N65" i="86" s="1"/>
  <c r="N134" i="86" s="1"/>
  <c r="N11" i="56"/>
  <c r="N80" i="56" s="1"/>
  <c r="N11" i="86" s="1"/>
  <c r="N80" i="86" s="1"/>
  <c r="N15" i="56"/>
  <c r="N84" i="56" s="1"/>
  <c r="N15" i="86" s="1"/>
  <c r="N84" i="86" s="1"/>
  <c r="N61" i="56"/>
  <c r="N130" i="56" s="1"/>
  <c r="N61" i="86" s="1"/>
  <c r="N130" i="86" s="1"/>
  <c r="N27" i="56"/>
  <c r="N96" i="56" s="1"/>
  <c r="N27" i="86" s="1"/>
  <c r="N96" i="86" s="1"/>
  <c r="N25" i="56"/>
  <c r="N94" i="56" s="1"/>
  <c r="N25" i="86" s="1"/>
  <c r="N94" i="86" s="1"/>
  <c r="N20" i="56"/>
  <c r="N89" i="56" s="1"/>
  <c r="N20" i="86" s="1"/>
  <c r="N89" i="86" s="1"/>
  <c r="N18" i="56"/>
  <c r="N87" i="56" s="1"/>
  <c r="N18" i="86" s="1"/>
  <c r="N87" i="86" s="1"/>
  <c r="N45" i="56"/>
  <c r="N114" i="56" s="1"/>
  <c r="N45" i="86" s="1"/>
  <c r="N114" i="86" s="1"/>
  <c r="N6" i="56"/>
  <c r="N75" i="56" s="1"/>
  <c r="N52" i="56"/>
  <c r="N121" i="56" s="1"/>
  <c r="N52" i="86" s="1"/>
  <c r="N121" i="86" s="1"/>
  <c r="N58" i="56"/>
  <c r="N127" i="56" s="1"/>
  <c r="N58" i="86" s="1"/>
  <c r="N127" i="86" s="1"/>
  <c r="N19" i="56"/>
  <c r="N88" i="56" s="1"/>
  <c r="N19" i="86" s="1"/>
  <c r="N88" i="86" s="1"/>
  <c r="N50" i="56"/>
  <c r="N119" i="56" s="1"/>
  <c r="N50" i="86" s="1"/>
  <c r="N119" i="86" s="1"/>
  <c r="N38" i="56"/>
  <c r="N107" i="56" s="1"/>
  <c r="N38" i="86" s="1"/>
  <c r="N107" i="86" s="1"/>
  <c r="N46" i="56"/>
  <c r="N115" i="56" s="1"/>
  <c r="N46" i="86" s="1"/>
  <c r="N115" i="86" s="1"/>
  <c r="N67" i="56"/>
  <c r="N136" i="56" s="1"/>
  <c r="N67" i="86" s="1"/>
  <c r="N136" i="86" s="1"/>
  <c r="N47" i="56"/>
  <c r="N116" i="56" s="1"/>
  <c r="N47" i="86" s="1"/>
  <c r="N116" i="86" s="1"/>
  <c r="N37" i="56"/>
  <c r="N106" i="56" s="1"/>
  <c r="N37" i="86" s="1"/>
  <c r="N106" i="86" s="1"/>
  <c r="N48" i="56"/>
  <c r="N117" i="56" s="1"/>
  <c r="N48" i="86" s="1"/>
  <c r="N117" i="86" s="1"/>
  <c r="N36" i="56"/>
  <c r="N105" i="56" s="1"/>
  <c r="N36" i="86" s="1"/>
  <c r="N105" i="86" s="1"/>
  <c r="N60" i="56"/>
  <c r="N129" i="56" s="1"/>
  <c r="N60" i="86" s="1"/>
  <c r="N129" i="86" s="1"/>
  <c r="N42" i="56"/>
  <c r="N111" i="56" s="1"/>
  <c r="N42" i="86" s="1"/>
  <c r="N111" i="86" s="1"/>
  <c r="N16" i="56"/>
  <c r="N85" i="56" s="1"/>
  <c r="N16" i="86" s="1"/>
  <c r="N85" i="86" s="1"/>
  <c r="N7" i="56"/>
  <c r="N76" i="56" s="1"/>
  <c r="N7" i="86" s="1"/>
  <c r="N76" i="86" s="1"/>
  <c r="N14" i="56"/>
  <c r="N83" i="56" s="1"/>
  <c r="N14" i="86" s="1"/>
  <c r="N83" i="86" s="1"/>
  <c r="N30" i="56"/>
  <c r="N99" i="56" s="1"/>
  <c r="N30" i="86" s="1"/>
  <c r="N99" i="86" s="1"/>
  <c r="N8" i="56"/>
  <c r="N77" i="56" s="1"/>
  <c r="N8" i="86" s="1"/>
  <c r="N63" i="56"/>
  <c r="N132" i="56" s="1"/>
  <c r="N63" i="86" s="1"/>
  <c r="N132" i="86" s="1"/>
  <c r="N12" i="56"/>
  <c r="N81" i="56" s="1"/>
  <c r="N12" i="86" s="1"/>
  <c r="N81" i="86" s="1"/>
  <c r="N49" i="56"/>
  <c r="N118" i="56" s="1"/>
  <c r="N49" i="86" s="1"/>
  <c r="N118" i="86" s="1"/>
  <c r="N62" i="56"/>
  <c r="N131" i="56" s="1"/>
  <c r="N62" i="86" s="1"/>
  <c r="N131" i="86" s="1"/>
  <c r="N54" i="56"/>
  <c r="N123" i="56" s="1"/>
  <c r="N54" i="86" s="1"/>
  <c r="N123" i="86" s="1"/>
  <c r="N10" i="56"/>
  <c r="N79" i="56" s="1"/>
  <c r="N10" i="86" s="1"/>
  <c r="N79" i="86" s="1"/>
  <c r="N32" i="56"/>
  <c r="N101" i="56" s="1"/>
  <c r="N32" i="86" s="1"/>
  <c r="N101" i="86" s="1"/>
  <c r="N66" i="56"/>
  <c r="N135" i="56" s="1"/>
  <c r="N66" i="86" s="1"/>
  <c r="N135" i="86" s="1"/>
  <c r="N24" i="56"/>
  <c r="N93" i="56" s="1"/>
  <c r="N24" i="86" s="1"/>
  <c r="N93" i="86" s="1"/>
  <c r="N41" i="56"/>
  <c r="N110" i="56" s="1"/>
  <c r="N41" i="86" s="1"/>
  <c r="N110" i="86" s="1"/>
  <c r="N22" i="56"/>
  <c r="N91" i="56" s="1"/>
  <c r="N22" i="86" s="1"/>
  <c r="N91" i="86" s="1"/>
  <c r="N43" i="56"/>
  <c r="N112" i="56" s="1"/>
  <c r="N43" i="86" s="1"/>
  <c r="N112" i="86" s="1"/>
  <c r="N29" i="56"/>
  <c r="N98" i="56" s="1"/>
  <c r="N29" i="86" s="1"/>
  <c r="N98" i="86" s="1"/>
  <c r="N64" i="56"/>
  <c r="N133" i="56" s="1"/>
  <c r="N64" i="86" s="1"/>
  <c r="N133" i="86" s="1"/>
  <c r="N28" i="56"/>
  <c r="N97" i="56" s="1"/>
  <c r="N28" i="86" s="1"/>
  <c r="N97" i="86" s="1"/>
  <c r="N9" i="56"/>
  <c r="N78" i="56" s="1"/>
  <c r="N9" i="86" s="1"/>
  <c r="N78" i="86" s="1"/>
  <c r="N44" i="56"/>
  <c r="N113" i="56" s="1"/>
  <c r="N44" i="86" s="1"/>
  <c r="N113" i="86" s="1"/>
  <c r="N21" i="56"/>
  <c r="N90" i="56" s="1"/>
  <c r="N21" i="86" s="1"/>
  <c r="N90" i="86" s="1"/>
  <c r="N40" i="56"/>
  <c r="N109" i="56" s="1"/>
  <c r="N40" i="86" s="1"/>
  <c r="N109" i="86" s="1"/>
  <c r="N17" i="56"/>
  <c r="N86" i="56" s="1"/>
  <c r="N17" i="86" s="1"/>
  <c r="N86" i="86" s="1"/>
  <c r="N55" i="56"/>
  <c r="N124" i="56" s="1"/>
  <c r="N55" i="86" s="1"/>
  <c r="N124" i="86" s="1"/>
  <c r="N39" i="56"/>
  <c r="N108" i="56" s="1"/>
  <c r="N39" i="86" s="1"/>
  <c r="N108" i="86" s="1"/>
  <c r="U14" i="78"/>
  <c r="L22" i="70"/>
  <c r="O55" i="56" s="1"/>
  <c r="O124" i="56" s="1"/>
  <c r="O55" i="86" s="1"/>
  <c r="O124" i="86" s="1"/>
  <c r="D50" i="75"/>
  <c r="F50" i="75"/>
  <c r="O139" i="102"/>
  <c r="X103" i="90"/>
  <c r="Z102" i="90"/>
  <c r="Z74" i="90"/>
  <c r="K50" i="63"/>
  <c r="G79" i="105" s="1"/>
  <c r="K78" i="63"/>
  <c r="H79" i="105" s="1"/>
  <c r="AF22" i="63"/>
  <c r="E111" i="105" s="1"/>
  <c r="K106" i="63"/>
  <c r="I79" i="105" s="1"/>
  <c r="AR22" i="63"/>
  <c r="G138" i="105" s="1"/>
  <c r="AJ22" i="63"/>
  <c r="U29" i="103" s="1"/>
  <c r="M8" i="69"/>
  <c r="R14" i="90"/>
  <c r="S73" i="90"/>
  <c r="U14" i="63"/>
  <c r="AM14" i="63" s="1"/>
  <c r="I159" i="105" s="1"/>
  <c r="K71" i="86"/>
  <c r="N10" i="66"/>
  <c r="P10" i="66"/>
  <c r="V10" i="66"/>
  <c r="M10" i="66"/>
  <c r="T10" i="66"/>
  <c r="X10" i="66"/>
  <c r="O10" i="66"/>
  <c r="Q10" i="66"/>
  <c r="R10" i="66"/>
  <c r="U10" i="66"/>
  <c r="S10" i="66"/>
  <c r="Y10" i="66"/>
  <c r="W10" i="66"/>
  <c r="Z10" i="66"/>
  <c r="AA10" i="66"/>
  <c r="K75" i="86"/>
  <c r="U13" i="78"/>
  <c r="T10" i="78"/>
  <c r="W73" i="63"/>
  <c r="O120" i="66"/>
  <c r="S18" i="90"/>
  <c r="Q53" i="69"/>
  <c r="L165" i="102"/>
  <c r="L55" i="102" s="1"/>
  <c r="L35" i="102" s="1"/>
  <c r="T19" i="90"/>
  <c r="R98" i="69"/>
  <c r="X45" i="63"/>
  <c r="O143" i="66"/>
  <c r="AB100" i="63"/>
  <c r="AY16" i="63"/>
  <c r="AB72" i="63"/>
  <c r="AB44" i="63"/>
  <c r="Q116" i="102"/>
  <c r="AK15" i="63"/>
  <c r="AI15" i="63"/>
  <c r="AX15" i="63"/>
  <c r="AN15" i="63"/>
  <c r="O136" i="105"/>
  <c r="L136" i="105"/>
  <c r="Y74" i="90"/>
  <c r="Y46" i="90"/>
  <c r="Y102" i="90"/>
  <c r="P115" i="102"/>
  <c r="M165" i="102"/>
  <c r="M55" i="102" s="1"/>
  <c r="M35" i="102" s="1"/>
  <c r="X46" i="90"/>
  <c r="X102" i="90"/>
  <c r="X74" i="90"/>
  <c r="AP18" i="90"/>
  <c r="I223" i="105" s="1"/>
  <c r="AC73" i="63"/>
  <c r="AC45" i="63"/>
  <c r="AC101" i="63"/>
  <c r="V18" i="90"/>
  <c r="Q188" i="69"/>
  <c r="U11" i="78"/>
  <c r="W18" i="90"/>
  <c r="Q233" i="69"/>
  <c r="T12" i="78"/>
  <c r="U110" i="102"/>
  <c r="U112" i="102" s="1"/>
  <c r="X9" i="106"/>
  <c r="K24" i="63" s="1"/>
  <c r="W16" i="63"/>
  <c r="V73" i="63"/>
  <c r="O75" i="66"/>
  <c r="X73" i="63"/>
  <c r="O165" i="66"/>
  <c r="Z45" i="63"/>
  <c r="O233" i="66"/>
  <c r="O166" i="102"/>
  <c r="O56" i="102" s="1"/>
  <c r="U11" i="66"/>
  <c r="V142" i="102" s="1"/>
  <c r="X11" i="66"/>
  <c r="Y142" i="102" s="1"/>
  <c r="O11" i="66"/>
  <c r="P142" i="102" s="1"/>
  <c r="P88" i="102" s="1"/>
  <c r="P11" i="66"/>
  <c r="Q142" i="102" s="1"/>
  <c r="Z11" i="66"/>
  <c r="AA142" i="102" s="1"/>
  <c r="R11" i="66"/>
  <c r="S142" i="102" s="1"/>
  <c r="Y11" i="66"/>
  <c r="Z142" i="102" s="1"/>
  <c r="V11" i="66"/>
  <c r="W142" i="102" s="1"/>
  <c r="T11" i="66"/>
  <c r="U142" i="102" s="1"/>
  <c r="L71" i="86"/>
  <c r="AA11" i="66"/>
  <c r="AB142" i="102" s="1"/>
  <c r="W11" i="66"/>
  <c r="X142" i="102" s="1"/>
  <c r="Q11" i="66"/>
  <c r="R142" i="102" s="1"/>
  <c r="S11" i="66"/>
  <c r="T142" i="102" s="1"/>
  <c r="N11" i="66"/>
  <c r="O142" i="102" s="1"/>
  <c r="O88" i="102" s="1"/>
  <c r="AB11" i="66"/>
  <c r="L75" i="86"/>
  <c r="W45" i="63"/>
  <c r="O98" i="66"/>
  <c r="K49" i="63"/>
  <c r="G78" i="105" s="1"/>
  <c r="K77" i="63"/>
  <c r="H78" i="105" s="1"/>
  <c r="K105" i="63"/>
  <c r="I78" i="105" s="1"/>
  <c r="AF21" i="63"/>
  <c r="E110" i="105" s="1"/>
  <c r="AR21" i="63"/>
  <c r="G137" i="105" s="1"/>
  <c r="AJ21" i="63"/>
  <c r="U28" i="103" s="1"/>
  <c r="Z16" i="63"/>
  <c r="Z73" i="63"/>
  <c r="O255" i="66"/>
  <c r="U19" i="90"/>
  <c r="R143" i="69"/>
  <c r="M140" i="56"/>
  <c r="I28" i="103" s="1" a="1"/>
  <c r="I28" i="103" s="1"/>
  <c r="M6" i="86"/>
  <c r="Q114" i="102"/>
  <c r="Q86" i="102" s="1"/>
  <c r="AD141" i="102"/>
  <c r="AD100" i="66"/>
  <c r="AE141" i="102" s="1"/>
  <c r="V45" i="63"/>
  <c r="O53" i="66"/>
  <c r="P166" i="102"/>
  <c r="P56" i="102" s="1"/>
  <c r="AC100" i="63"/>
  <c r="AC44" i="63"/>
  <c r="AC72" i="63"/>
  <c r="Y45" i="63"/>
  <c r="O188" i="66"/>
  <c r="Q117" i="102"/>
  <c r="Y73" i="63"/>
  <c r="O210" i="66"/>
  <c r="V16" i="63" l="1"/>
  <c r="AA22" i="103"/>
  <c r="I160" i="105"/>
  <c r="H160" i="105"/>
  <c r="W73" i="90"/>
  <c r="X16" i="63"/>
  <c r="Q88" i="102"/>
  <c r="O85" i="102"/>
  <c r="O165" i="102" s="1"/>
  <c r="O55" i="102" s="1"/>
  <c r="O35" i="102" s="1"/>
  <c r="N85" i="102"/>
  <c r="N165" i="102" s="1"/>
  <c r="N55" i="102" s="1"/>
  <c r="N35" i="102" s="1"/>
  <c r="U74" i="90"/>
  <c r="V45" i="90"/>
  <c r="W101" i="90"/>
  <c r="V101" i="90"/>
  <c r="T46" i="90"/>
  <c r="V22" i="103"/>
  <c r="AE143" i="102"/>
  <c r="U102" i="90"/>
  <c r="S45" i="90"/>
  <c r="T74" i="90"/>
  <c r="Z22" i="103"/>
  <c r="V35" i="66"/>
  <c r="P80" i="66"/>
  <c r="Q80" i="66" s="1"/>
  <c r="R80" i="66" s="1"/>
  <c r="S80" i="66" s="1"/>
  <c r="T80" i="66" s="1"/>
  <c r="U80" i="66" s="1"/>
  <c r="V80" i="66" s="1"/>
  <c r="W80" i="66" s="1"/>
  <c r="X80" i="66" s="1"/>
  <c r="Y80" i="66" s="1"/>
  <c r="Z80" i="66" s="1"/>
  <c r="AA80" i="66" s="1"/>
  <c r="AB80" i="66" s="1"/>
  <c r="AC80" i="66" s="1"/>
  <c r="AD80" i="66" s="1"/>
  <c r="R80" i="69"/>
  <c r="S80" i="69" s="1"/>
  <c r="T80" i="69" s="1"/>
  <c r="U80" i="69" s="1"/>
  <c r="V80" i="69" s="1"/>
  <c r="W80" i="69" s="1"/>
  <c r="X80" i="69" s="1"/>
  <c r="Y80" i="69" s="1"/>
  <c r="Z80" i="69" s="1"/>
  <c r="AA80" i="69" s="1"/>
  <c r="AB80" i="69" s="1"/>
  <c r="AC80" i="69" s="1"/>
  <c r="AD80" i="69" s="1"/>
  <c r="AE80" i="69" s="1"/>
  <c r="AF80" i="69" s="1"/>
  <c r="AG80" i="69" s="1"/>
  <c r="AH80" i="69" s="1"/>
  <c r="P260" i="66"/>
  <c r="Q260" i="66" s="1"/>
  <c r="R260" i="66" s="1"/>
  <c r="S260" i="66" s="1"/>
  <c r="T260" i="66" s="1"/>
  <c r="U260" i="66" s="1"/>
  <c r="V260" i="66" s="1"/>
  <c r="W260" i="66" s="1"/>
  <c r="X260" i="66" s="1"/>
  <c r="Y260" i="66" s="1"/>
  <c r="Z260" i="66" s="1"/>
  <c r="AA260" i="66" s="1"/>
  <c r="P215" i="66"/>
  <c r="Q215" i="66" s="1"/>
  <c r="R215" i="66" s="1"/>
  <c r="S215" i="66" s="1"/>
  <c r="T215" i="66" s="1"/>
  <c r="U215" i="66" s="1"/>
  <c r="V215" i="66" s="1"/>
  <c r="W215" i="66" s="1"/>
  <c r="X215" i="66" s="1"/>
  <c r="Y215" i="66" s="1"/>
  <c r="Z215" i="66" s="1"/>
  <c r="AA215" i="66" s="1"/>
  <c r="R260" i="69"/>
  <c r="S260" i="69" s="1"/>
  <c r="T260" i="69" s="1"/>
  <c r="U260" i="69" s="1"/>
  <c r="V260" i="69" s="1"/>
  <c r="W260" i="69" s="1"/>
  <c r="X260" i="69" s="1"/>
  <c r="Y260" i="69" s="1"/>
  <c r="Z260" i="69" s="1"/>
  <c r="AA260" i="69" s="1"/>
  <c r="AB260" i="69" s="1"/>
  <c r="AC260" i="69" s="1"/>
  <c r="AD260" i="69" s="1"/>
  <c r="AE260" i="69" s="1"/>
  <c r="AF260" i="69" s="1"/>
  <c r="AG260" i="69" s="1"/>
  <c r="AH260" i="69" s="1"/>
  <c r="W35" i="66"/>
  <c r="R35" i="66"/>
  <c r="R58" i="69"/>
  <c r="S58" i="69" s="1"/>
  <c r="T58" i="69" s="1"/>
  <c r="U58" i="69" s="1"/>
  <c r="V58" i="69" s="1"/>
  <c r="W58" i="69" s="1"/>
  <c r="X58" i="69" s="1"/>
  <c r="Y58" i="69" s="1"/>
  <c r="Z58" i="69" s="1"/>
  <c r="AA58" i="69" s="1"/>
  <c r="AB58" i="69" s="1"/>
  <c r="AC58" i="69" s="1"/>
  <c r="AD58" i="69" s="1"/>
  <c r="AE58" i="69" s="1"/>
  <c r="AF58" i="69" s="1"/>
  <c r="AG58" i="69" s="1"/>
  <c r="AH58" i="69" s="1"/>
  <c r="R193" i="69"/>
  <c r="S193" i="69" s="1"/>
  <c r="T193" i="69" s="1"/>
  <c r="U193" i="69" s="1"/>
  <c r="V193" i="69" s="1"/>
  <c r="W193" i="69" s="1"/>
  <c r="X193" i="69" s="1"/>
  <c r="Y193" i="69" s="1"/>
  <c r="Z193" i="69" s="1"/>
  <c r="AA193" i="69" s="1"/>
  <c r="AB193" i="69" s="1"/>
  <c r="AC193" i="69" s="1"/>
  <c r="AD193" i="69" s="1"/>
  <c r="AE193" i="69" s="1"/>
  <c r="AF193" i="69" s="1"/>
  <c r="AG193" i="69" s="1"/>
  <c r="AH193" i="69" s="1"/>
  <c r="R215" i="69"/>
  <c r="S215" i="69" s="1"/>
  <c r="T215" i="69" s="1"/>
  <c r="U215" i="69" s="1"/>
  <c r="V215" i="69" s="1"/>
  <c r="W215" i="69" s="1"/>
  <c r="X215" i="69" s="1"/>
  <c r="Y215" i="69" s="1"/>
  <c r="Z215" i="69" s="1"/>
  <c r="AA215" i="69" s="1"/>
  <c r="AB215" i="69" s="1"/>
  <c r="AC215" i="69" s="1"/>
  <c r="AD215" i="69" s="1"/>
  <c r="AE215" i="69" s="1"/>
  <c r="AF215" i="69" s="1"/>
  <c r="AG215" i="69" s="1"/>
  <c r="AH215" i="69" s="1"/>
  <c r="P125" i="66"/>
  <c r="Q125" i="66" s="1"/>
  <c r="R125" i="66" s="1"/>
  <c r="S125" i="66" s="1"/>
  <c r="T125" i="66" s="1"/>
  <c r="U125" i="66" s="1"/>
  <c r="V125" i="66" s="1"/>
  <c r="W125" i="66" s="1"/>
  <c r="X125" i="66" s="1"/>
  <c r="Y125" i="66" s="1"/>
  <c r="Z125" i="66" s="1"/>
  <c r="AA125" i="66" s="1"/>
  <c r="AB125" i="66" s="1"/>
  <c r="AC125" i="66" s="1"/>
  <c r="AD125" i="66" s="1"/>
  <c r="P58" i="66"/>
  <c r="Q58" i="66" s="1"/>
  <c r="R58" i="66" s="1"/>
  <c r="S58" i="66" s="1"/>
  <c r="T58" i="66" s="1"/>
  <c r="U58" i="66" s="1"/>
  <c r="V58" i="66" s="1"/>
  <c r="W58" i="66" s="1"/>
  <c r="X58" i="66" s="1"/>
  <c r="Y58" i="66" s="1"/>
  <c r="Z58" i="66" s="1"/>
  <c r="AA58" i="66" s="1"/>
  <c r="AB58" i="66" s="1"/>
  <c r="AC58" i="66" s="1"/>
  <c r="AD58" i="66" s="1"/>
  <c r="P193" i="66"/>
  <c r="Q193" i="66" s="1"/>
  <c r="R193" i="66" s="1"/>
  <c r="S193" i="66" s="1"/>
  <c r="T193" i="66" s="1"/>
  <c r="U193" i="66" s="1"/>
  <c r="V193" i="66" s="1"/>
  <c r="W193" i="66" s="1"/>
  <c r="X193" i="66" s="1"/>
  <c r="Y193" i="66" s="1"/>
  <c r="Z193" i="66" s="1"/>
  <c r="AA193" i="66" s="1"/>
  <c r="S125" i="69"/>
  <c r="T125" i="69" s="1"/>
  <c r="U125" i="69" s="1"/>
  <c r="V125" i="69" s="1"/>
  <c r="W125" i="69" s="1"/>
  <c r="X125" i="69" s="1"/>
  <c r="Y125" i="69" s="1"/>
  <c r="Z125" i="69" s="1"/>
  <c r="AA125" i="69" s="1"/>
  <c r="AB125" i="69" s="1"/>
  <c r="AC125" i="69" s="1"/>
  <c r="AD125" i="69" s="1"/>
  <c r="AE125" i="69" s="1"/>
  <c r="AF125" i="69" s="1"/>
  <c r="AG125" i="69" s="1"/>
  <c r="AH125" i="69" s="1"/>
  <c r="T35" i="66"/>
  <c r="Q35" i="66"/>
  <c r="Z35" i="66"/>
  <c r="AA35" i="66"/>
  <c r="O6" i="56"/>
  <c r="O57" i="56"/>
  <c r="O126" i="56" s="1"/>
  <c r="O57" i="86" s="1"/>
  <c r="O126" i="86" s="1"/>
  <c r="O47" i="56"/>
  <c r="O116" i="56" s="1"/>
  <c r="O47" i="86" s="1"/>
  <c r="O116" i="86" s="1"/>
  <c r="AD35" i="66"/>
  <c r="Y35" i="66"/>
  <c r="O30" i="56"/>
  <c r="O99" i="56" s="1"/>
  <c r="O30" i="86" s="1"/>
  <c r="O99" i="86" s="1"/>
  <c r="S35" i="66"/>
  <c r="O37" i="56"/>
  <c r="O106" i="56" s="1"/>
  <c r="O37" i="86" s="1"/>
  <c r="O106" i="86" s="1"/>
  <c r="N77" i="86"/>
  <c r="Q35" i="69" s="1"/>
  <c r="R35" i="69" s="1"/>
  <c r="S35" i="69" s="1"/>
  <c r="T35" i="69" s="1"/>
  <c r="U35" i="69" s="1"/>
  <c r="V35" i="69" s="1"/>
  <c r="W35" i="69" s="1"/>
  <c r="X35" i="69" s="1"/>
  <c r="Y35" i="69" s="1"/>
  <c r="Z35" i="69" s="1"/>
  <c r="AA35" i="69" s="1"/>
  <c r="AB35" i="69" s="1"/>
  <c r="AC35" i="69" s="1"/>
  <c r="AD35" i="69" s="1"/>
  <c r="AE35" i="69" s="1"/>
  <c r="AF35" i="69" s="1"/>
  <c r="AG35" i="69" s="1"/>
  <c r="AH35" i="69" s="1"/>
  <c r="AB35" i="66"/>
  <c r="O22" i="56"/>
  <c r="O91" i="56" s="1"/>
  <c r="O22" i="86" s="1"/>
  <c r="O91" i="86" s="1"/>
  <c r="O64" i="56"/>
  <c r="O133" i="56" s="1"/>
  <c r="O64" i="86" s="1"/>
  <c r="O133" i="86" s="1"/>
  <c r="O65" i="56"/>
  <c r="O134" i="56" s="1"/>
  <c r="O65" i="86" s="1"/>
  <c r="O134" i="86" s="1"/>
  <c r="O62" i="56"/>
  <c r="O131" i="56" s="1"/>
  <c r="O62" i="86" s="1"/>
  <c r="O131" i="86" s="1"/>
  <c r="O20" i="56"/>
  <c r="O89" i="56" s="1"/>
  <c r="O20" i="86" s="1"/>
  <c r="O89" i="86" s="1"/>
  <c r="O28" i="56"/>
  <c r="O97" i="56" s="1"/>
  <c r="O28" i="86" s="1"/>
  <c r="O97" i="86" s="1"/>
  <c r="O49" i="56"/>
  <c r="O118" i="56" s="1"/>
  <c r="O49" i="86" s="1"/>
  <c r="O118" i="86" s="1"/>
  <c r="O44" i="56"/>
  <c r="O113" i="56" s="1"/>
  <c r="O44" i="86" s="1"/>
  <c r="O113" i="86" s="1"/>
  <c r="O31" i="56"/>
  <c r="O100" i="56" s="1"/>
  <c r="O31" i="86" s="1"/>
  <c r="O100" i="86" s="1"/>
  <c r="O68" i="56"/>
  <c r="O137" i="56" s="1"/>
  <c r="O68" i="86" s="1"/>
  <c r="O137" i="86" s="1"/>
  <c r="O50" i="56"/>
  <c r="O119" i="56" s="1"/>
  <c r="O50" i="86" s="1"/>
  <c r="O119" i="86" s="1"/>
  <c r="O42" i="56"/>
  <c r="O111" i="56" s="1"/>
  <c r="O42" i="86" s="1"/>
  <c r="O111" i="86" s="1"/>
  <c r="AC35" i="66"/>
  <c r="X35" i="66"/>
  <c r="O45" i="56"/>
  <c r="O114" i="56" s="1"/>
  <c r="O45" i="86" s="1"/>
  <c r="O114" i="86" s="1"/>
  <c r="O8" i="56"/>
  <c r="O77" i="56" s="1"/>
  <c r="O8" i="86" s="1"/>
  <c r="O77" i="86" s="1"/>
  <c r="O32" i="56"/>
  <c r="O101" i="56" s="1"/>
  <c r="O32" i="86" s="1"/>
  <c r="O101" i="86" s="1"/>
  <c r="O12" i="56"/>
  <c r="O81" i="56" s="1"/>
  <c r="O12" i="86" s="1"/>
  <c r="O81" i="86" s="1"/>
  <c r="O69" i="56"/>
  <c r="O138" i="56" s="1"/>
  <c r="O69" i="86" s="1"/>
  <c r="O138" i="86" s="1"/>
  <c r="O24" i="56"/>
  <c r="O93" i="56" s="1"/>
  <c r="O24" i="86" s="1"/>
  <c r="O93" i="86" s="1"/>
  <c r="O52" i="56"/>
  <c r="O121" i="56" s="1"/>
  <c r="O52" i="86" s="1"/>
  <c r="O121" i="86" s="1"/>
  <c r="O7" i="56"/>
  <c r="O76" i="56" s="1"/>
  <c r="O7" i="86" s="1"/>
  <c r="O76" i="86" s="1"/>
  <c r="P170" i="66"/>
  <c r="Q170" i="66" s="1"/>
  <c r="R170" i="66" s="1"/>
  <c r="S170" i="66" s="1"/>
  <c r="T170" i="66" s="1"/>
  <c r="U170" i="66" s="1"/>
  <c r="V170" i="66" s="1"/>
  <c r="W170" i="66" s="1"/>
  <c r="X170" i="66" s="1"/>
  <c r="Y170" i="66" s="1"/>
  <c r="Z170" i="66" s="1"/>
  <c r="AA170" i="66" s="1"/>
  <c r="AB170" i="66" s="1"/>
  <c r="AC170" i="66" s="1"/>
  <c r="AD170" i="66" s="1"/>
  <c r="O67" i="56"/>
  <c r="O136" i="56" s="1"/>
  <c r="O67" i="86" s="1"/>
  <c r="O136" i="86" s="1"/>
  <c r="O17" i="56"/>
  <c r="O86" i="56" s="1"/>
  <c r="O17" i="86" s="1"/>
  <c r="O86" i="86" s="1"/>
  <c r="O14" i="56"/>
  <c r="O83" i="56" s="1"/>
  <c r="O14" i="86" s="1"/>
  <c r="O83" i="86" s="1"/>
  <c r="O60" i="56"/>
  <c r="O129" i="56" s="1"/>
  <c r="O60" i="86" s="1"/>
  <c r="O129" i="86" s="1"/>
  <c r="O11" i="56"/>
  <c r="O80" i="56" s="1"/>
  <c r="O11" i="86" s="1"/>
  <c r="O80" i="86" s="1"/>
  <c r="O23" i="56"/>
  <c r="O92" i="56" s="1"/>
  <c r="O23" i="86" s="1"/>
  <c r="O92" i="86" s="1"/>
  <c r="O21" i="56"/>
  <c r="O90" i="56" s="1"/>
  <c r="O21" i="86" s="1"/>
  <c r="O90" i="86" s="1"/>
  <c r="O46" i="56"/>
  <c r="O115" i="56" s="1"/>
  <c r="O46" i="86" s="1"/>
  <c r="O115" i="86" s="1"/>
  <c r="O38" i="56"/>
  <c r="O107" i="56" s="1"/>
  <c r="O38" i="86" s="1"/>
  <c r="O107" i="86" s="1"/>
  <c r="O48" i="56"/>
  <c r="O117" i="56" s="1"/>
  <c r="O48" i="86" s="1"/>
  <c r="O117" i="86" s="1"/>
  <c r="O56" i="56"/>
  <c r="O125" i="56" s="1"/>
  <c r="O56" i="86" s="1"/>
  <c r="O125" i="86" s="1"/>
  <c r="AA21" i="103"/>
  <c r="O27" i="56"/>
  <c r="O96" i="56" s="1"/>
  <c r="O27" i="86" s="1"/>
  <c r="O96" i="86" s="1"/>
  <c r="O54" i="56"/>
  <c r="O123" i="56" s="1"/>
  <c r="O54" i="86" s="1"/>
  <c r="O123" i="86" s="1"/>
  <c r="O35" i="56"/>
  <c r="O104" i="56" s="1"/>
  <c r="O35" i="86" s="1"/>
  <c r="O104" i="86" s="1"/>
  <c r="O66" i="56"/>
  <c r="O135" i="56" s="1"/>
  <c r="O66" i="86" s="1"/>
  <c r="O135" i="86" s="1"/>
  <c r="O15" i="56"/>
  <c r="O84" i="56" s="1"/>
  <c r="O15" i="86" s="1"/>
  <c r="O61" i="56"/>
  <c r="O130" i="56" s="1"/>
  <c r="O61" i="86" s="1"/>
  <c r="O130" i="86" s="1"/>
  <c r="O43" i="56"/>
  <c r="O112" i="56" s="1"/>
  <c r="O43" i="86" s="1"/>
  <c r="O112" i="86" s="1"/>
  <c r="O36" i="56"/>
  <c r="O105" i="56" s="1"/>
  <c r="O36" i="86" s="1"/>
  <c r="O105" i="86" s="1"/>
  <c r="P113" i="102"/>
  <c r="AD101" i="63"/>
  <c r="U35" i="66"/>
  <c r="P238" i="66"/>
  <c r="Q238" i="66" s="1"/>
  <c r="R238" i="66" s="1"/>
  <c r="S238" i="66" s="1"/>
  <c r="T238" i="66" s="1"/>
  <c r="U238" i="66" s="1"/>
  <c r="V238" i="66" s="1"/>
  <c r="W238" i="66" s="1"/>
  <c r="X238" i="66" s="1"/>
  <c r="Y238" i="66" s="1"/>
  <c r="Z238" i="66" s="1"/>
  <c r="AA238" i="66" s="1"/>
  <c r="N71" i="56"/>
  <c r="P35" i="66"/>
  <c r="U75" i="63" s="1"/>
  <c r="R238" i="69"/>
  <c r="S238" i="69" s="1"/>
  <c r="T238" i="69" s="1"/>
  <c r="U238" i="69" s="1"/>
  <c r="V238" i="69" s="1"/>
  <c r="W238" i="69" s="1"/>
  <c r="X238" i="69" s="1"/>
  <c r="Y238" i="69" s="1"/>
  <c r="Z238" i="69" s="1"/>
  <c r="AA238" i="69" s="1"/>
  <c r="AB238" i="69" s="1"/>
  <c r="AC238" i="69" s="1"/>
  <c r="AD238" i="69" s="1"/>
  <c r="AE238" i="69" s="1"/>
  <c r="AF238" i="69" s="1"/>
  <c r="AG238" i="69" s="1"/>
  <c r="AH238" i="69" s="1"/>
  <c r="O40" i="56"/>
  <c r="O109" i="56" s="1"/>
  <c r="O40" i="86" s="1"/>
  <c r="O109" i="86" s="1"/>
  <c r="O19" i="56"/>
  <c r="O88" i="56" s="1"/>
  <c r="O19" i="86" s="1"/>
  <c r="O88" i="86" s="1"/>
  <c r="O33" i="56"/>
  <c r="O102" i="56" s="1"/>
  <c r="O33" i="86" s="1"/>
  <c r="O102" i="86" s="1"/>
  <c r="O18" i="56"/>
  <c r="O87" i="56" s="1"/>
  <c r="O18" i="86" s="1"/>
  <c r="O87" i="86" s="1"/>
  <c r="Z20" i="90"/>
  <c r="Z104" i="90" s="1"/>
  <c r="AD73" i="63"/>
  <c r="Y21" i="90"/>
  <c r="AD45" i="63"/>
  <c r="W39" i="73"/>
  <c r="U38" i="78"/>
  <c r="Y22" i="103"/>
  <c r="W66" i="73"/>
  <c r="U65" i="78"/>
  <c r="X21" i="90"/>
  <c r="W64" i="73"/>
  <c r="U63" i="78"/>
  <c r="T37" i="106"/>
  <c r="AC19" i="63"/>
  <c r="X40" i="73"/>
  <c r="V39" i="78"/>
  <c r="W37" i="73"/>
  <c r="U36" i="78"/>
  <c r="S63" i="106"/>
  <c r="AD18" i="63"/>
  <c r="X38" i="73"/>
  <c r="V37" i="78"/>
  <c r="X43" i="73"/>
  <c r="V42" i="78"/>
  <c r="W67" i="73"/>
  <c r="U66" i="78"/>
  <c r="X41" i="73"/>
  <c r="V40" i="78"/>
  <c r="X42" i="73"/>
  <c r="V41" i="78"/>
  <c r="W68" i="73"/>
  <c r="U67" i="78"/>
  <c r="V65" i="73"/>
  <c r="T64" i="78"/>
  <c r="V63" i="73"/>
  <c r="T62" i="78"/>
  <c r="S11" i="106"/>
  <c r="AB18" i="63"/>
  <c r="AL18" i="63" s="1"/>
  <c r="Q118" i="102"/>
  <c r="U15" i="78"/>
  <c r="T69" i="106"/>
  <c r="U69" i="106" s="1"/>
  <c r="V69" i="106" s="1"/>
  <c r="W69" i="106" s="1"/>
  <c r="X69" i="106" s="1"/>
  <c r="Y69" i="106" s="1"/>
  <c r="Z69" i="106" s="1"/>
  <c r="AA69" i="106" s="1"/>
  <c r="AB69" i="106" s="1"/>
  <c r="AC69" i="106" s="1"/>
  <c r="AD69" i="106" s="1"/>
  <c r="AE69" i="106" s="1"/>
  <c r="AF69" i="106" s="1"/>
  <c r="AG69" i="106" s="1"/>
  <c r="AH69" i="106" s="1"/>
  <c r="W69" i="73"/>
  <c r="T17" i="106"/>
  <c r="U17" i="106" s="1"/>
  <c r="V17" i="106" s="1"/>
  <c r="W17" i="106" s="1"/>
  <c r="X17" i="106" s="1"/>
  <c r="Y17" i="106" s="1"/>
  <c r="Z17" i="106" s="1"/>
  <c r="AA17" i="106" s="1"/>
  <c r="AB17" i="106" s="1"/>
  <c r="AC17" i="106" s="1"/>
  <c r="AD17" i="106" s="1"/>
  <c r="AE17" i="106" s="1"/>
  <c r="AF17" i="106" s="1"/>
  <c r="AG17" i="106" s="1"/>
  <c r="AH17" i="106" s="1"/>
  <c r="W17" i="73"/>
  <c r="X17" i="73" s="1"/>
  <c r="Y17" i="73" s="1"/>
  <c r="Z17" i="73" s="1"/>
  <c r="AA17" i="73" s="1"/>
  <c r="AB17" i="73" s="1"/>
  <c r="AC17" i="73" s="1"/>
  <c r="AD17" i="73" s="1"/>
  <c r="AE17" i="73" s="1"/>
  <c r="AF17" i="73" s="1"/>
  <c r="AG17" i="73" s="1"/>
  <c r="AH17" i="73" s="1"/>
  <c r="P148" i="66"/>
  <c r="Q148" i="66" s="1"/>
  <c r="R148" i="66" s="1"/>
  <c r="S148" i="66" s="1"/>
  <c r="T148" i="66" s="1"/>
  <c r="U148" i="66" s="1"/>
  <c r="V148" i="66" s="1"/>
  <c r="W148" i="66" s="1"/>
  <c r="X148" i="66" s="1"/>
  <c r="Y148" i="66" s="1"/>
  <c r="Z148" i="66" s="1"/>
  <c r="AA148" i="66" s="1"/>
  <c r="AB148" i="66" s="1"/>
  <c r="AC148" i="66" s="1"/>
  <c r="AD148" i="66" s="1"/>
  <c r="S148" i="69"/>
  <c r="T148" i="69" s="1"/>
  <c r="U148" i="69" s="1"/>
  <c r="V148" i="69" s="1"/>
  <c r="W148" i="69" s="1"/>
  <c r="X148" i="69" s="1"/>
  <c r="Y148" i="69" s="1"/>
  <c r="Z148" i="69" s="1"/>
  <c r="AA148" i="69" s="1"/>
  <c r="AB148" i="69" s="1"/>
  <c r="AC148" i="69" s="1"/>
  <c r="AD148" i="69" s="1"/>
  <c r="AE148" i="69" s="1"/>
  <c r="AF148" i="69" s="1"/>
  <c r="AG148" i="69" s="1"/>
  <c r="AH148" i="69" s="1"/>
  <c r="O53" i="56"/>
  <c r="O122" i="56" s="1"/>
  <c r="O53" i="86" s="1"/>
  <c r="O122" i="86" s="1"/>
  <c r="O25" i="56"/>
  <c r="O94" i="56" s="1"/>
  <c r="O25" i="86" s="1"/>
  <c r="O94" i="86" s="1"/>
  <c r="O58" i="56"/>
  <c r="O127" i="56" s="1"/>
  <c r="O58" i="86" s="1"/>
  <c r="O127" i="86" s="1"/>
  <c r="O51" i="56"/>
  <c r="O120" i="56" s="1"/>
  <c r="O51" i="86" s="1"/>
  <c r="O120" i="86" s="1"/>
  <c r="O34" i="56"/>
  <c r="O103" i="56" s="1"/>
  <c r="O34" i="86" s="1"/>
  <c r="O103" i="86" s="1"/>
  <c r="O16" i="56"/>
  <c r="O85" i="56" s="1"/>
  <c r="O16" i="86" s="1"/>
  <c r="O85" i="86" s="1"/>
  <c r="O26" i="56"/>
  <c r="O95" i="56" s="1"/>
  <c r="O26" i="86" s="1"/>
  <c r="O95" i="86" s="1"/>
  <c r="O59" i="56"/>
  <c r="O128" i="56" s="1"/>
  <c r="O59" i="86" s="1"/>
  <c r="O128" i="86" s="1"/>
  <c r="O41" i="56"/>
  <c r="O110" i="56" s="1"/>
  <c r="O41" i="86" s="1"/>
  <c r="O110" i="86" s="1"/>
  <c r="O13" i="56"/>
  <c r="O82" i="56" s="1"/>
  <c r="O13" i="86" s="1"/>
  <c r="O82" i="86" s="1"/>
  <c r="O10" i="56"/>
  <c r="O79" i="56" s="1"/>
  <c r="O10" i="86" s="1"/>
  <c r="O79" i="86" s="1"/>
  <c r="O29" i="56"/>
  <c r="O98" i="56" s="1"/>
  <c r="O29" i="86" s="1"/>
  <c r="O98" i="86" s="1"/>
  <c r="O39" i="56"/>
  <c r="O108" i="56" s="1"/>
  <c r="O39" i="86" s="1"/>
  <c r="O108" i="86" s="1"/>
  <c r="O63" i="56"/>
  <c r="O132" i="56" s="1"/>
  <c r="O63" i="86" s="1"/>
  <c r="O132" i="86" s="1"/>
  <c r="O9" i="56"/>
  <c r="O78" i="56" s="1"/>
  <c r="O9" i="86" s="1"/>
  <c r="O78" i="86" s="1"/>
  <c r="P103" i="66"/>
  <c r="Q103" i="66" s="1"/>
  <c r="R103" i="66" s="1"/>
  <c r="S103" i="66" s="1"/>
  <c r="T103" i="66" s="1"/>
  <c r="U103" i="66" s="1"/>
  <c r="V103" i="66" s="1"/>
  <c r="W103" i="66" s="1"/>
  <c r="X103" i="66" s="1"/>
  <c r="Y103" i="66" s="1"/>
  <c r="Z103" i="66" s="1"/>
  <c r="AA103" i="66" s="1"/>
  <c r="AB103" i="66" s="1"/>
  <c r="AC103" i="66" s="1"/>
  <c r="AD103" i="66" s="1"/>
  <c r="S170" i="69"/>
  <c r="T170" i="69" s="1"/>
  <c r="U170" i="69" s="1"/>
  <c r="V170" i="69" s="1"/>
  <c r="W170" i="69" s="1"/>
  <c r="X170" i="69" s="1"/>
  <c r="Y170" i="69" s="1"/>
  <c r="Z170" i="69" s="1"/>
  <c r="AA170" i="69" s="1"/>
  <c r="AB170" i="69" s="1"/>
  <c r="AC170" i="69" s="1"/>
  <c r="AD170" i="69" s="1"/>
  <c r="AE170" i="69" s="1"/>
  <c r="AF170" i="69" s="1"/>
  <c r="AG170" i="69" s="1"/>
  <c r="AH170" i="69" s="1"/>
  <c r="S103" i="69"/>
  <c r="T103" i="69" s="1"/>
  <c r="U103" i="69" s="1"/>
  <c r="V103" i="69" s="1"/>
  <c r="W103" i="69" s="1"/>
  <c r="X103" i="69" s="1"/>
  <c r="Y103" i="69" s="1"/>
  <c r="Z103" i="69" s="1"/>
  <c r="AA103" i="69" s="1"/>
  <c r="AB103" i="69" s="1"/>
  <c r="AC103" i="69" s="1"/>
  <c r="AD103" i="69" s="1"/>
  <c r="AE103" i="69" s="1"/>
  <c r="AF103" i="69" s="1"/>
  <c r="AG103" i="69" s="1"/>
  <c r="AH103" i="69" s="1"/>
  <c r="F111" i="105"/>
  <c r="F110" i="105"/>
  <c r="X48" i="90"/>
  <c r="E32" i="103"/>
  <c r="E31" i="103"/>
  <c r="D31" i="103"/>
  <c r="E51" i="75" s="1"/>
  <c r="C31" i="103"/>
  <c r="H31" i="103"/>
  <c r="W17" i="63"/>
  <c r="Z75" i="90"/>
  <c r="Z103" i="90"/>
  <c r="X75" i="90"/>
  <c r="V17" i="63"/>
  <c r="Z17" i="63"/>
  <c r="X47" i="90"/>
  <c r="P168" i="102"/>
  <c r="P58" i="102" s="1"/>
  <c r="K79" i="63"/>
  <c r="H80" i="105" s="1"/>
  <c r="K51" i="63"/>
  <c r="G80" i="105" s="1"/>
  <c r="K107" i="63"/>
  <c r="I80" i="105" s="1"/>
  <c r="AF23" i="63"/>
  <c r="E112" i="105" s="1"/>
  <c r="AR23" i="63"/>
  <c r="G139" i="105" s="1"/>
  <c r="AJ23" i="63"/>
  <c r="U30" i="103" s="1"/>
  <c r="Y75" i="90"/>
  <c r="Y47" i="90"/>
  <c r="Y103" i="90"/>
  <c r="AC142" i="102"/>
  <c r="V74" i="63"/>
  <c r="P75" i="66"/>
  <c r="W46" i="90"/>
  <c r="W102" i="90"/>
  <c r="W74" i="90"/>
  <c r="BA15" i="63"/>
  <c r="R141" i="102"/>
  <c r="O168" i="102"/>
  <c r="O58" i="102" s="1"/>
  <c r="AB73" i="63"/>
  <c r="AH17" i="63"/>
  <c r="AB45" i="63"/>
  <c r="AB101" i="63"/>
  <c r="AY17" i="63"/>
  <c r="V19" i="90"/>
  <c r="R188" i="69"/>
  <c r="Q115" i="102"/>
  <c r="V14" i="78"/>
  <c r="P141" i="102"/>
  <c r="P87" i="102" s="1"/>
  <c r="U12" i="78"/>
  <c r="Y141" i="102"/>
  <c r="AP19" i="90"/>
  <c r="I224" i="105" s="1"/>
  <c r="V46" i="90"/>
  <c r="V102" i="90"/>
  <c r="V74" i="90"/>
  <c r="R117" i="102"/>
  <c r="J137" i="105"/>
  <c r="M137" i="105" s="1" a="1"/>
  <c r="M137" i="105" s="1"/>
  <c r="O75" i="56"/>
  <c r="U10" i="78"/>
  <c r="AC74" i="63"/>
  <c r="AC102" i="63"/>
  <c r="AC46" i="63"/>
  <c r="U141" i="102"/>
  <c r="AF14" i="90"/>
  <c r="AH14" i="90" s="1"/>
  <c r="R70" i="90"/>
  <c r="AF70" i="90" s="1"/>
  <c r="AO14" i="90"/>
  <c r="H219" i="105" s="1"/>
  <c r="K219" i="105" s="1"/>
  <c r="R98" i="90"/>
  <c r="AF98" i="90" s="1"/>
  <c r="R42" i="90"/>
  <c r="T20" i="90"/>
  <c r="S98" i="69"/>
  <c r="N10" i="69"/>
  <c r="O10" i="69" s="1"/>
  <c r="P10" i="69" s="1"/>
  <c r="Q10" i="69" s="1"/>
  <c r="R10" i="69" s="1"/>
  <c r="S10" i="69" s="1"/>
  <c r="T10" i="69" s="1"/>
  <c r="U10" i="69" s="1"/>
  <c r="V10" i="69" s="1"/>
  <c r="W10" i="69" s="1"/>
  <c r="X10" i="69" s="1"/>
  <c r="Y10" i="69" s="1"/>
  <c r="Z10" i="69" s="1"/>
  <c r="AA10" i="69" s="1"/>
  <c r="AB10" i="69" s="1"/>
  <c r="AC10" i="69" s="1"/>
  <c r="AD10" i="69" s="1"/>
  <c r="AE10" i="69" s="1"/>
  <c r="AF10" i="69" s="1"/>
  <c r="AG10" i="69" s="1"/>
  <c r="AH10" i="69" s="1"/>
  <c r="K140" i="86"/>
  <c r="N141" i="102"/>
  <c r="N87" i="102" s="1"/>
  <c r="U44" i="63"/>
  <c r="R15" i="90"/>
  <c r="N8" i="69"/>
  <c r="Y46" i="63"/>
  <c r="P188" i="66"/>
  <c r="Z74" i="63"/>
  <c r="P255" i="66"/>
  <c r="S162" i="102"/>
  <c r="S82" i="102" s="1"/>
  <c r="S52" i="102" s="1"/>
  <c r="S33" i="102" s="1"/>
  <c r="R116" i="102"/>
  <c r="R88" i="102" s="1"/>
  <c r="T103" i="90"/>
  <c r="T47" i="90"/>
  <c r="T75" i="90"/>
  <c r="AB141" i="102"/>
  <c r="W141" i="102"/>
  <c r="Y17" i="63"/>
  <c r="R118" i="102"/>
  <c r="AA141" i="102"/>
  <c r="Q141" i="102"/>
  <c r="V12" i="66"/>
  <c r="W143" i="102" s="1"/>
  <c r="AA12" i="66"/>
  <c r="AB143" i="102" s="1"/>
  <c r="S12" i="66"/>
  <c r="T143" i="102" s="1"/>
  <c r="P12" i="66"/>
  <c r="Q143" i="102" s="1"/>
  <c r="Q89" i="102" s="1"/>
  <c r="Q12" i="66"/>
  <c r="R143" i="102" s="1"/>
  <c r="O12" i="66"/>
  <c r="P143" i="102" s="1"/>
  <c r="P89" i="102" s="1"/>
  <c r="R12" i="66"/>
  <c r="S143" i="102" s="1"/>
  <c r="U12" i="66"/>
  <c r="V143" i="102" s="1"/>
  <c r="W12" i="66"/>
  <c r="X143" i="102" s="1"/>
  <c r="X12" i="66"/>
  <c r="Y143" i="102" s="1"/>
  <c r="T12" i="66"/>
  <c r="U143" i="102" s="1"/>
  <c r="M71" i="86"/>
  <c r="Z12" i="66"/>
  <c r="AA143" i="102" s="1"/>
  <c r="Y12" i="66"/>
  <c r="Z143" i="102" s="1"/>
  <c r="AB12" i="66"/>
  <c r="AC143" i="102" s="1"/>
  <c r="AC12" i="66"/>
  <c r="M75" i="86"/>
  <c r="V46" i="63"/>
  <c r="P53" i="66"/>
  <c r="P139" i="102"/>
  <c r="N140" i="56"/>
  <c r="I29" i="103" s="1" a="1"/>
  <c r="I29" i="103" s="1"/>
  <c r="N6" i="86"/>
  <c r="X141" i="102"/>
  <c r="O141" i="102"/>
  <c r="O87" i="102" s="1"/>
  <c r="U45" i="63"/>
  <c r="U17" i="63" s="1"/>
  <c r="D32" i="103"/>
  <c r="E52" i="75" s="1"/>
  <c r="C32" i="103"/>
  <c r="H32" i="103"/>
  <c r="Y74" i="63"/>
  <c r="P210" i="66"/>
  <c r="X46" i="63"/>
  <c r="P143" i="66"/>
  <c r="S19" i="90"/>
  <c r="R53" i="69"/>
  <c r="Z141" i="102"/>
  <c r="J138" i="105"/>
  <c r="M138" i="105" s="1" a="1"/>
  <c r="M138" i="105" s="1"/>
  <c r="U47" i="90"/>
  <c r="U75" i="90"/>
  <c r="U103" i="90"/>
  <c r="W46" i="63"/>
  <c r="P98" i="66"/>
  <c r="V15" i="78"/>
  <c r="X17" i="63"/>
  <c r="S74" i="90"/>
  <c r="S102" i="90"/>
  <c r="S46" i="90"/>
  <c r="T141" i="102"/>
  <c r="U20" i="90"/>
  <c r="S143" i="69"/>
  <c r="R114" i="102"/>
  <c r="R86" i="102" s="1"/>
  <c r="Q166" i="102"/>
  <c r="Q56" i="102" s="1"/>
  <c r="X74" i="63"/>
  <c r="P165" i="66"/>
  <c r="V11" i="78"/>
  <c r="O84" i="86"/>
  <c r="V13" i="78"/>
  <c r="V141" i="102"/>
  <c r="AK14" i="63"/>
  <c r="G159" i="105" s="1"/>
  <c r="AI14" i="63"/>
  <c r="AX14" i="63"/>
  <c r="Z21" i="103" s="1"/>
  <c r="AN14" i="63"/>
  <c r="Y21" i="103" s="1"/>
  <c r="T162" i="102"/>
  <c r="T82" i="102" s="1"/>
  <c r="T52" i="102" s="1"/>
  <c r="T33" i="102" s="1"/>
  <c r="O11" i="69"/>
  <c r="P11" i="69" s="1"/>
  <c r="Q11" i="69" s="1"/>
  <c r="R11" i="69" s="1"/>
  <c r="S11" i="69" s="1"/>
  <c r="T11" i="69" s="1"/>
  <c r="U11" i="69" s="1"/>
  <c r="V11" i="69" s="1"/>
  <c r="W11" i="69" s="1"/>
  <c r="X11" i="69" s="1"/>
  <c r="Y11" i="69" s="1"/>
  <c r="Z11" i="69" s="1"/>
  <c r="AA11" i="69" s="1"/>
  <c r="AB11" i="69" s="1"/>
  <c r="AC11" i="69" s="1"/>
  <c r="AD11" i="69" s="1"/>
  <c r="AE11" i="69" s="1"/>
  <c r="AF11" i="69" s="1"/>
  <c r="AG11" i="69" s="1"/>
  <c r="AH11" i="69" s="1"/>
  <c r="L140" i="86"/>
  <c r="Z46" i="63"/>
  <c r="P233" i="66"/>
  <c r="V110" i="102"/>
  <c r="V112" i="102" s="1"/>
  <c r="Y9" i="106"/>
  <c r="K25" i="63" s="1"/>
  <c r="W19" i="90"/>
  <c r="R233" i="69"/>
  <c r="AO15" i="63"/>
  <c r="AB22" i="103" s="1"/>
  <c r="M12" i="65"/>
  <c r="W74" i="63"/>
  <c r="P120" i="66"/>
  <c r="S141" i="102"/>
  <c r="G160" i="105" l="1"/>
  <c r="R89" i="102"/>
  <c r="P85" i="102"/>
  <c r="Q87" i="102"/>
  <c r="V21" i="103"/>
  <c r="S194" i="69"/>
  <c r="T194" i="69" s="1"/>
  <c r="U194" i="69" s="1"/>
  <c r="V194" i="69" s="1"/>
  <c r="W194" i="69" s="1"/>
  <c r="X194" i="69" s="1"/>
  <c r="Y194" i="69" s="1"/>
  <c r="Z194" i="69" s="1"/>
  <c r="AA194" i="69" s="1"/>
  <c r="AB194" i="69" s="1"/>
  <c r="AC194" i="69" s="1"/>
  <c r="AD194" i="69" s="1"/>
  <c r="AE194" i="69" s="1"/>
  <c r="AF194" i="69" s="1"/>
  <c r="AG194" i="69" s="1"/>
  <c r="AH194" i="69" s="1"/>
  <c r="Q261" i="66"/>
  <c r="S216" i="69"/>
  <c r="T216" i="69" s="1"/>
  <c r="U216" i="69" s="1"/>
  <c r="V216" i="69" s="1"/>
  <c r="W216" i="69" s="1"/>
  <c r="X216" i="69" s="1"/>
  <c r="Y216" i="69" s="1"/>
  <c r="Z216" i="69" s="1"/>
  <c r="AA216" i="69" s="1"/>
  <c r="AB216" i="69" s="1"/>
  <c r="AC216" i="69" s="1"/>
  <c r="AD216" i="69" s="1"/>
  <c r="AE216" i="69" s="1"/>
  <c r="AF216" i="69" s="1"/>
  <c r="AG216" i="69" s="1"/>
  <c r="AH216" i="69" s="1"/>
  <c r="Q194" i="66"/>
  <c r="R194" i="66" s="1"/>
  <c r="S194" i="66" s="1"/>
  <c r="T194" i="66" s="1"/>
  <c r="U194" i="66" s="1"/>
  <c r="V194" i="66" s="1"/>
  <c r="W194" i="66" s="1"/>
  <c r="X194" i="66" s="1"/>
  <c r="Y194" i="66" s="1"/>
  <c r="Z194" i="66" s="1"/>
  <c r="AA194" i="66" s="1"/>
  <c r="AB194" i="66" s="1"/>
  <c r="AC194" i="66" s="1"/>
  <c r="AD194" i="66" s="1"/>
  <c r="T171" i="69"/>
  <c r="U171" i="69" s="1"/>
  <c r="V171" i="69" s="1"/>
  <c r="W171" i="69" s="1"/>
  <c r="X171" i="69" s="1"/>
  <c r="Y171" i="69" s="1"/>
  <c r="Z171" i="69" s="1"/>
  <c r="AA171" i="69" s="1"/>
  <c r="AB171" i="69" s="1"/>
  <c r="AC171" i="69" s="1"/>
  <c r="AD171" i="69" s="1"/>
  <c r="AE171" i="69" s="1"/>
  <c r="AF171" i="69" s="1"/>
  <c r="AG171" i="69" s="1"/>
  <c r="AH171" i="69" s="1"/>
  <c r="Q216" i="66"/>
  <c r="R216" i="66" s="1"/>
  <c r="S216" i="66" s="1"/>
  <c r="T216" i="66" s="1"/>
  <c r="U216" i="66" s="1"/>
  <c r="V216" i="66" s="1"/>
  <c r="W216" i="66" s="1"/>
  <c r="X216" i="66" s="1"/>
  <c r="Y216" i="66" s="1"/>
  <c r="Z216" i="66" s="1"/>
  <c r="AA216" i="66" s="1"/>
  <c r="AB216" i="66" s="1"/>
  <c r="AC216" i="66" s="1"/>
  <c r="AD216" i="66" s="1"/>
  <c r="Q171" i="66"/>
  <c r="R171" i="66" s="1"/>
  <c r="S171" i="66" s="1"/>
  <c r="T171" i="66" s="1"/>
  <c r="U171" i="66" s="1"/>
  <c r="V171" i="66" s="1"/>
  <c r="W171" i="66" s="1"/>
  <c r="X171" i="66" s="1"/>
  <c r="Y171" i="66" s="1"/>
  <c r="Z171" i="66" s="1"/>
  <c r="AA171" i="66" s="1"/>
  <c r="AB171" i="66" s="1"/>
  <c r="AC171" i="66" s="1"/>
  <c r="AD171" i="66" s="1"/>
  <c r="S59" i="69"/>
  <c r="T59" i="69" s="1"/>
  <c r="U59" i="69" s="1"/>
  <c r="V59" i="69" s="1"/>
  <c r="W59" i="69" s="1"/>
  <c r="X59" i="69" s="1"/>
  <c r="Y59" i="69" s="1"/>
  <c r="Z59" i="69" s="1"/>
  <c r="AA59" i="69" s="1"/>
  <c r="AB59" i="69" s="1"/>
  <c r="AC59" i="69" s="1"/>
  <c r="AD59" i="69" s="1"/>
  <c r="AE59" i="69" s="1"/>
  <c r="AF59" i="69" s="1"/>
  <c r="AG59" i="69" s="1"/>
  <c r="AH59" i="69" s="1"/>
  <c r="Q239" i="66"/>
  <c r="R239" i="66" s="1"/>
  <c r="S239" i="66" s="1"/>
  <c r="T239" i="66" s="1"/>
  <c r="U239" i="66" s="1"/>
  <c r="V239" i="66" s="1"/>
  <c r="W239" i="66" s="1"/>
  <c r="X239" i="66" s="1"/>
  <c r="Y239" i="66" s="1"/>
  <c r="Z239" i="66" s="1"/>
  <c r="AA239" i="66" s="1"/>
  <c r="AB239" i="66" s="1"/>
  <c r="AC239" i="66" s="1"/>
  <c r="AD239" i="66" s="1"/>
  <c r="Q126" i="66"/>
  <c r="R126" i="66" s="1"/>
  <c r="S126" i="66" s="1"/>
  <c r="T126" i="66" s="1"/>
  <c r="U126" i="66" s="1"/>
  <c r="V126" i="66" s="1"/>
  <c r="W126" i="66" s="1"/>
  <c r="X126" i="66" s="1"/>
  <c r="Y126" i="66" s="1"/>
  <c r="Z126" i="66" s="1"/>
  <c r="AA126" i="66" s="1"/>
  <c r="AB126" i="66" s="1"/>
  <c r="AC126" i="66" s="1"/>
  <c r="AD126" i="66" s="1"/>
  <c r="T126" i="69"/>
  <c r="U126" i="69" s="1"/>
  <c r="V126" i="69" s="1"/>
  <c r="W126" i="69" s="1"/>
  <c r="X126" i="69" s="1"/>
  <c r="Y126" i="69" s="1"/>
  <c r="Z126" i="69" s="1"/>
  <c r="AA126" i="69" s="1"/>
  <c r="AB126" i="69" s="1"/>
  <c r="AC126" i="69" s="1"/>
  <c r="AD126" i="69" s="1"/>
  <c r="AE126" i="69" s="1"/>
  <c r="AF126" i="69" s="1"/>
  <c r="AG126" i="69" s="1"/>
  <c r="AH126" i="69" s="1"/>
  <c r="S261" i="69"/>
  <c r="T261" i="69" s="1"/>
  <c r="U261" i="69" s="1"/>
  <c r="V261" i="69" s="1"/>
  <c r="W261" i="69" s="1"/>
  <c r="X261" i="69" s="1"/>
  <c r="Y261" i="69" s="1"/>
  <c r="Z261" i="69" s="1"/>
  <c r="AA261" i="69" s="1"/>
  <c r="AB261" i="69" s="1"/>
  <c r="AC261" i="69" s="1"/>
  <c r="AD261" i="69" s="1"/>
  <c r="AE261" i="69" s="1"/>
  <c r="AF261" i="69" s="1"/>
  <c r="AG261" i="69" s="1"/>
  <c r="AH261" i="69" s="1"/>
  <c r="AA36" i="66"/>
  <c r="X36" i="66"/>
  <c r="P165" i="102"/>
  <c r="P55" i="102" s="1"/>
  <c r="P35" i="102" s="1"/>
  <c r="Q81" i="66"/>
  <c r="R81" i="66" s="1"/>
  <c r="S81" i="66" s="1"/>
  <c r="T81" i="66" s="1"/>
  <c r="U81" i="66" s="1"/>
  <c r="V81" i="66" s="1"/>
  <c r="W81" i="66" s="1"/>
  <c r="X81" i="66" s="1"/>
  <c r="Y81" i="66" s="1"/>
  <c r="Z81" i="66" s="1"/>
  <c r="AA81" i="66" s="1"/>
  <c r="AB81" i="66" s="1"/>
  <c r="S81" i="69"/>
  <c r="T81" i="69" s="1"/>
  <c r="U81" i="69" s="1"/>
  <c r="V81" i="69" s="1"/>
  <c r="W81" i="69" s="1"/>
  <c r="X81" i="69" s="1"/>
  <c r="Y81" i="69" s="1"/>
  <c r="Z81" i="69" s="1"/>
  <c r="AA81" i="69" s="1"/>
  <c r="AB81" i="69" s="1"/>
  <c r="AC81" i="69" s="1"/>
  <c r="AD81" i="69" s="1"/>
  <c r="AE81" i="69" s="1"/>
  <c r="AF81" i="69" s="1"/>
  <c r="AG81" i="69" s="1"/>
  <c r="AH81" i="69" s="1"/>
  <c r="Q59" i="66"/>
  <c r="R59" i="66" s="1"/>
  <c r="S59" i="66" s="1"/>
  <c r="T59" i="66" s="1"/>
  <c r="U59" i="66" s="1"/>
  <c r="V59" i="66" s="1"/>
  <c r="W59" i="66" s="1"/>
  <c r="X59" i="66" s="1"/>
  <c r="Y59" i="66" s="1"/>
  <c r="Z59" i="66" s="1"/>
  <c r="AA59" i="66" s="1"/>
  <c r="AB59" i="66" s="1"/>
  <c r="AC59" i="66" s="1"/>
  <c r="Q36" i="66"/>
  <c r="Q104" i="66"/>
  <c r="R104" i="66" s="1"/>
  <c r="S104" i="66" s="1"/>
  <c r="T104" i="66" s="1"/>
  <c r="U104" i="66" s="1"/>
  <c r="V104" i="66" s="1"/>
  <c r="W104" i="66" s="1"/>
  <c r="X104" i="66" s="1"/>
  <c r="Y104" i="66" s="1"/>
  <c r="Z104" i="66" s="1"/>
  <c r="AA104" i="66" s="1"/>
  <c r="AB104" i="66" s="1"/>
  <c r="AC104" i="66" s="1"/>
  <c r="AD104" i="66" s="1"/>
  <c r="AM17" i="63"/>
  <c r="AA24" i="103" s="1"/>
  <c r="Q149" i="66"/>
  <c r="R149" i="66" s="1"/>
  <c r="S149" i="66" s="1"/>
  <c r="T149" i="66" s="1"/>
  <c r="U149" i="66" s="1"/>
  <c r="V149" i="66" s="1"/>
  <c r="W149" i="66" s="1"/>
  <c r="X149" i="66" s="1"/>
  <c r="Y149" i="66" s="1"/>
  <c r="Z149" i="66" s="1"/>
  <c r="AA149" i="66" s="1"/>
  <c r="AB149" i="66" s="1"/>
  <c r="AC149" i="66" s="1"/>
  <c r="AD149" i="66" s="1"/>
  <c r="R36" i="69"/>
  <c r="S36" i="69" s="1"/>
  <c r="T36" i="69" s="1"/>
  <c r="U36" i="69" s="1"/>
  <c r="V36" i="69" s="1"/>
  <c r="W36" i="69" s="1"/>
  <c r="X36" i="69" s="1"/>
  <c r="Y36" i="69" s="1"/>
  <c r="Z36" i="69" s="1"/>
  <c r="AA36" i="69" s="1"/>
  <c r="AB36" i="69" s="1"/>
  <c r="AC36" i="69" s="1"/>
  <c r="AD36" i="69" s="1"/>
  <c r="AE36" i="69" s="1"/>
  <c r="AF36" i="69" s="1"/>
  <c r="AG36" i="69" s="1"/>
  <c r="AH36" i="69" s="1"/>
  <c r="AD102" i="63"/>
  <c r="V36" i="66"/>
  <c r="Z36" i="66"/>
  <c r="AC36" i="66"/>
  <c r="T36" i="66"/>
  <c r="S36" i="66"/>
  <c r="Y36" i="66"/>
  <c r="AB36" i="66"/>
  <c r="T149" i="69"/>
  <c r="U149" i="69" s="1"/>
  <c r="V149" i="69" s="1"/>
  <c r="W149" i="69" s="1"/>
  <c r="X149" i="69" s="1"/>
  <c r="Y149" i="69" s="1"/>
  <c r="Z149" i="69" s="1"/>
  <c r="AA149" i="69" s="1"/>
  <c r="AB149" i="69" s="1"/>
  <c r="AC149" i="69" s="1"/>
  <c r="AD149" i="69" s="1"/>
  <c r="AE149" i="69" s="1"/>
  <c r="AF149" i="69" s="1"/>
  <c r="AG149" i="69" s="1"/>
  <c r="AH149" i="69" s="1"/>
  <c r="W36" i="66"/>
  <c r="Y22" i="90"/>
  <c r="AD46" i="63"/>
  <c r="Z21" i="90"/>
  <c r="Y41" i="73"/>
  <c r="W40" i="78"/>
  <c r="Y40" i="73"/>
  <c r="W39" i="78"/>
  <c r="T11" i="106"/>
  <c r="AB19" i="63"/>
  <c r="AL19" i="63" s="1"/>
  <c r="X67" i="73"/>
  <c r="V66" i="78"/>
  <c r="U37" i="106"/>
  <c r="AC20" i="63"/>
  <c r="W63" i="73"/>
  <c r="U62" i="78"/>
  <c r="Y43" i="73"/>
  <c r="W42" i="78"/>
  <c r="X64" i="73"/>
  <c r="V63" i="78"/>
  <c r="X22" i="90"/>
  <c r="W65" i="73"/>
  <c r="U64" i="78"/>
  <c r="Y38" i="73"/>
  <c r="W37" i="78"/>
  <c r="X66" i="73"/>
  <c r="V65" i="78"/>
  <c r="X68" i="73"/>
  <c r="V67" i="78"/>
  <c r="T63" i="106"/>
  <c r="AD19" i="63"/>
  <c r="V16" i="78"/>
  <c r="X69" i="73"/>
  <c r="V68" i="78"/>
  <c r="Q113" i="102"/>
  <c r="AD74" i="63"/>
  <c r="Y42" i="73"/>
  <c r="W41" i="78"/>
  <c r="X37" i="73"/>
  <c r="V36" i="78"/>
  <c r="X39" i="73"/>
  <c r="V38" i="78"/>
  <c r="R119" i="102"/>
  <c r="U44" i="106"/>
  <c r="V44" i="106" s="1"/>
  <c r="W44" i="106" s="1"/>
  <c r="X44" i="106" s="1"/>
  <c r="Y44" i="106" s="1"/>
  <c r="Z44" i="106" s="1"/>
  <c r="AA44" i="106" s="1"/>
  <c r="AB44" i="106" s="1"/>
  <c r="AC44" i="106" s="1"/>
  <c r="AD44" i="106" s="1"/>
  <c r="AE44" i="106" s="1"/>
  <c r="AF44" i="106" s="1"/>
  <c r="AG44" i="106" s="1"/>
  <c r="AH44" i="106" s="1"/>
  <c r="X44" i="73"/>
  <c r="V45" i="106"/>
  <c r="W45" i="106" s="1"/>
  <c r="X45" i="106" s="1"/>
  <c r="Y45" i="106" s="1"/>
  <c r="Z45" i="106" s="1"/>
  <c r="AA45" i="106" s="1"/>
  <c r="AB45" i="106" s="1"/>
  <c r="AC45" i="106" s="1"/>
  <c r="AD45" i="106" s="1"/>
  <c r="AE45" i="106" s="1"/>
  <c r="AF45" i="106" s="1"/>
  <c r="AG45" i="106" s="1"/>
  <c r="AH45" i="106" s="1"/>
  <c r="Y45" i="73"/>
  <c r="T104" i="69"/>
  <c r="U104" i="69" s="1"/>
  <c r="V104" i="69" s="1"/>
  <c r="W104" i="69" s="1"/>
  <c r="X104" i="69" s="1"/>
  <c r="Y104" i="69" s="1"/>
  <c r="Z104" i="69" s="1"/>
  <c r="AA104" i="69" s="1"/>
  <c r="AB104" i="69" s="1"/>
  <c r="AC104" i="69" s="1"/>
  <c r="AD104" i="69" s="1"/>
  <c r="AE104" i="69" s="1"/>
  <c r="AF104" i="69" s="1"/>
  <c r="AG104" i="69" s="1"/>
  <c r="AH104" i="69" s="1"/>
  <c r="U36" i="66"/>
  <c r="O71" i="56"/>
  <c r="S239" i="69"/>
  <c r="T239" i="69" s="1"/>
  <c r="U239" i="69" s="1"/>
  <c r="V239" i="69" s="1"/>
  <c r="W239" i="69" s="1"/>
  <c r="X239" i="69" s="1"/>
  <c r="Y239" i="69" s="1"/>
  <c r="Z239" i="69" s="1"/>
  <c r="AA239" i="69" s="1"/>
  <c r="AB239" i="69" s="1"/>
  <c r="AC239" i="69" s="1"/>
  <c r="AD239" i="69" s="1"/>
  <c r="AE239" i="69" s="1"/>
  <c r="AF239" i="69" s="1"/>
  <c r="AG239" i="69" s="1"/>
  <c r="AH239" i="69" s="1"/>
  <c r="AD36" i="66"/>
  <c r="R36" i="66"/>
  <c r="F112" i="105"/>
  <c r="N22" i="70"/>
  <c r="Q41" i="56" s="1"/>
  <c r="Q110" i="56" s="1"/>
  <c r="Q41" i="86" s="1"/>
  <c r="Q110" i="86" s="1"/>
  <c r="M22" i="70"/>
  <c r="P48" i="56" s="1"/>
  <c r="P117" i="56" s="1"/>
  <c r="P48" i="86" s="1"/>
  <c r="P117" i="86" s="1"/>
  <c r="X104" i="90"/>
  <c r="X76" i="90"/>
  <c r="D52" i="75"/>
  <c r="D51" i="75"/>
  <c r="F51" i="75"/>
  <c r="F52" i="75"/>
  <c r="Z48" i="90"/>
  <c r="Z76" i="90"/>
  <c r="AP20" i="90"/>
  <c r="I225" i="105" s="1"/>
  <c r="Y105" i="90"/>
  <c r="V18" i="63"/>
  <c r="W18" i="63"/>
  <c r="Q169" i="102"/>
  <c r="Q59" i="102" s="1"/>
  <c r="J139" i="105"/>
  <c r="M139" i="105" s="1" a="1"/>
  <c r="M139" i="105" s="1"/>
  <c r="S103" i="90"/>
  <c r="S47" i="90"/>
  <c r="S75" i="90"/>
  <c r="X47" i="63"/>
  <c r="Q143" i="66"/>
  <c r="AD143" i="102"/>
  <c r="R115" i="102"/>
  <c r="R87" i="102" s="1"/>
  <c r="V75" i="63"/>
  <c r="Q75" i="66"/>
  <c r="Z18" i="63"/>
  <c r="N12" i="65"/>
  <c r="W22" i="103"/>
  <c r="X22" i="103" s="1"/>
  <c r="W13" i="78"/>
  <c r="W13" i="66"/>
  <c r="X144" i="102" s="1"/>
  <c r="Z13" i="66"/>
  <c r="AA144" i="102" s="1"/>
  <c r="N71" i="86"/>
  <c r="AB13" i="66"/>
  <c r="V13" i="66"/>
  <c r="W144" i="102" s="1"/>
  <c r="AA13" i="66"/>
  <c r="AB144" i="102" s="1"/>
  <c r="U13" i="66"/>
  <c r="X13" i="66"/>
  <c r="Q13" i="66"/>
  <c r="R144" i="102" s="1"/>
  <c r="R90" i="102" s="1"/>
  <c r="T13" i="66"/>
  <c r="U144" i="102" s="1"/>
  <c r="S13" i="66"/>
  <c r="Y13" i="66"/>
  <c r="Z144" i="102" s="1"/>
  <c r="P13" i="66"/>
  <c r="Q144" i="102" s="1"/>
  <c r="Q90" i="102" s="1"/>
  <c r="R13" i="66"/>
  <c r="S144" i="102" s="1"/>
  <c r="AC13" i="66"/>
  <c r="AD13" i="66"/>
  <c r="N75" i="86"/>
  <c r="P12" i="69"/>
  <c r="Q12" i="69" s="1"/>
  <c r="R12" i="69" s="1"/>
  <c r="S12" i="69" s="1"/>
  <c r="T12" i="69" s="1"/>
  <c r="U12" i="69" s="1"/>
  <c r="V12" i="69" s="1"/>
  <c r="W12" i="69" s="1"/>
  <c r="X12" i="69" s="1"/>
  <c r="Y12" i="69" s="1"/>
  <c r="Z12" i="69" s="1"/>
  <c r="AA12" i="69" s="1"/>
  <c r="AB12" i="69" s="1"/>
  <c r="AC12" i="69" s="1"/>
  <c r="AD12" i="69" s="1"/>
  <c r="AE12" i="69" s="1"/>
  <c r="AF12" i="69" s="1"/>
  <c r="AG12" i="69" s="1"/>
  <c r="AH12" i="69" s="1"/>
  <c r="M140" i="86"/>
  <c r="X18" i="63"/>
  <c r="AB215" i="66"/>
  <c r="Z75" i="63"/>
  <c r="Q255" i="66"/>
  <c r="AB193" i="66"/>
  <c r="V10" i="78"/>
  <c r="S117" i="102"/>
  <c r="S89" i="102" s="1"/>
  <c r="U162" i="102"/>
  <c r="U82" i="102" s="1"/>
  <c r="U52" i="102" s="1"/>
  <c r="U33" i="102" s="1"/>
  <c r="Q168" i="102"/>
  <c r="Q58" i="102" s="1"/>
  <c r="S116" i="102"/>
  <c r="S88" i="102" s="1"/>
  <c r="O8" i="69"/>
  <c r="R16" i="90"/>
  <c r="AF42" i="90"/>
  <c r="R168" i="102"/>
  <c r="R58" i="102" s="1"/>
  <c r="AO15" i="90"/>
  <c r="H220" i="105" s="1"/>
  <c r="K220" i="105" s="1"/>
  <c r="R99" i="90"/>
  <c r="AF99" i="90" s="1"/>
  <c r="R43" i="90"/>
  <c r="AF43" i="90" s="1"/>
  <c r="AF15" i="90"/>
  <c r="AH15" i="90" s="1"/>
  <c r="R71" i="90"/>
  <c r="AF71" i="90" s="1"/>
  <c r="AH98" i="90"/>
  <c r="X95" i="65" s="1"/>
  <c r="Y95" i="65" s="1"/>
  <c r="P96" i="65" s="1"/>
  <c r="S96" i="65" s="1"/>
  <c r="V95" i="65"/>
  <c r="P167" i="102"/>
  <c r="P57" i="102" s="1"/>
  <c r="P36" i="102" s="1"/>
  <c r="V20" i="90"/>
  <c r="S188" i="69"/>
  <c r="O167" i="102"/>
  <c r="O57" i="102" s="1"/>
  <c r="O36" i="102" s="1"/>
  <c r="Y47" i="63"/>
  <c r="Q188" i="66"/>
  <c r="U16" i="63"/>
  <c r="AM16" i="63" s="1"/>
  <c r="O140" i="56"/>
  <c r="I30" i="103" s="1" a="1"/>
  <c r="I30" i="103" s="1"/>
  <c r="O6" i="86"/>
  <c r="U46" i="63"/>
  <c r="U18" i="63" s="1"/>
  <c r="V75" i="90"/>
  <c r="V47" i="90"/>
  <c r="V103" i="90"/>
  <c r="W20" i="90"/>
  <c r="S233" i="69"/>
  <c r="W11" i="78"/>
  <c r="S114" i="102"/>
  <c r="S86" i="102" s="1"/>
  <c r="AK17" i="63"/>
  <c r="V24" i="103" s="1"/>
  <c r="AI17" i="63"/>
  <c r="AX17" i="63"/>
  <c r="AN17" i="63"/>
  <c r="Y24" i="103" s="1"/>
  <c r="AO14" i="63"/>
  <c r="AB21" i="103" s="1"/>
  <c r="M11" i="65"/>
  <c r="R166" i="102"/>
  <c r="R56" i="102" s="1"/>
  <c r="AB260" i="66"/>
  <c r="S118" i="102"/>
  <c r="Y18" i="63"/>
  <c r="N167" i="102"/>
  <c r="N57" i="102" s="1"/>
  <c r="N36" i="102" s="1"/>
  <c r="AU14" i="90"/>
  <c r="AR14" i="90"/>
  <c r="W47" i="90"/>
  <c r="W75" i="90"/>
  <c r="W103" i="90"/>
  <c r="W110" i="102"/>
  <c r="W112" i="102" s="1"/>
  <c r="Z9" i="106"/>
  <c r="K26" i="63" s="1"/>
  <c r="BA14" i="63"/>
  <c r="W15" i="78"/>
  <c r="O138" i="105"/>
  <c r="L138" i="105"/>
  <c r="V47" i="63"/>
  <c r="Q53" i="66"/>
  <c r="Q139" i="102"/>
  <c r="V67" i="65"/>
  <c r="AH70" i="90"/>
  <c r="X67" i="65" s="1"/>
  <c r="Y67" i="65" s="1"/>
  <c r="P68" i="65" s="1"/>
  <c r="S68" i="65" s="1"/>
  <c r="S119" i="102"/>
  <c r="Y104" i="90"/>
  <c r="Y76" i="90"/>
  <c r="Y48" i="90"/>
  <c r="AC103" i="63"/>
  <c r="AC75" i="63"/>
  <c r="AC47" i="63"/>
  <c r="W14" i="78"/>
  <c r="W75" i="63"/>
  <c r="Q120" i="66"/>
  <c r="X75" i="63"/>
  <c r="Q165" i="66"/>
  <c r="U21" i="90"/>
  <c r="T143" i="69"/>
  <c r="Z47" i="63"/>
  <c r="Q233" i="66"/>
  <c r="U76" i="90"/>
  <c r="U48" i="90"/>
  <c r="U104" i="90"/>
  <c r="AB74" i="63"/>
  <c r="AB46" i="63"/>
  <c r="AB102" i="63"/>
  <c r="AY18" i="63"/>
  <c r="AH18" i="63"/>
  <c r="Y75" i="63"/>
  <c r="Q210" i="66"/>
  <c r="W16" i="78"/>
  <c r="AB238" i="66"/>
  <c r="T21" i="90"/>
  <c r="T98" i="69"/>
  <c r="E33" i="103"/>
  <c r="D33" i="103"/>
  <c r="E53" i="75" s="1"/>
  <c r="C33" i="103"/>
  <c r="H33" i="103"/>
  <c r="R261" i="66"/>
  <c r="S261" i="66" s="1"/>
  <c r="T261" i="66" s="1"/>
  <c r="U261" i="66" s="1"/>
  <c r="V261" i="66" s="1"/>
  <c r="W261" i="66" s="1"/>
  <c r="X261" i="66" s="1"/>
  <c r="Y261" i="66" s="1"/>
  <c r="Z261" i="66" s="1"/>
  <c r="U76" i="63"/>
  <c r="W47" i="63"/>
  <c r="Q98" i="66"/>
  <c r="S20" i="90"/>
  <c r="S53" i="69"/>
  <c r="P169" i="102"/>
  <c r="P59" i="102" s="1"/>
  <c r="P37" i="102" s="1"/>
  <c r="T76" i="90"/>
  <c r="T48" i="90"/>
  <c r="T104" i="90"/>
  <c r="L137" i="105"/>
  <c r="O137" i="105"/>
  <c r="V12" i="78"/>
  <c r="S90" i="102" l="1"/>
  <c r="Q85" i="102"/>
  <c r="Z24" i="103"/>
  <c r="Q6" i="56"/>
  <c r="Q39" i="56"/>
  <c r="Q108" i="56" s="1"/>
  <c r="Q39" i="86" s="1"/>
  <c r="Q108" i="86" s="1"/>
  <c r="Q21" i="56"/>
  <c r="Q90" i="56" s="1"/>
  <c r="Q21" i="86" s="1"/>
  <c r="Q90" i="86" s="1"/>
  <c r="Q16" i="56"/>
  <c r="Q85" i="56" s="1"/>
  <c r="Q16" i="86" s="1"/>
  <c r="Q85" i="86" s="1"/>
  <c r="Q45" i="56"/>
  <c r="Q114" i="56" s="1"/>
  <c r="Q45" i="86" s="1"/>
  <c r="Q114" i="86" s="1"/>
  <c r="Q54" i="56"/>
  <c r="Q123" i="56" s="1"/>
  <c r="Q54" i="86" s="1"/>
  <c r="Q123" i="86" s="1"/>
  <c r="Q43" i="56"/>
  <c r="Q112" i="56" s="1"/>
  <c r="Q43" i="86" s="1"/>
  <c r="Q112" i="86" s="1"/>
  <c r="Q29" i="56"/>
  <c r="Q98" i="56" s="1"/>
  <c r="Q29" i="86" s="1"/>
  <c r="Q98" i="86" s="1"/>
  <c r="Q26" i="56"/>
  <c r="Q95" i="56" s="1"/>
  <c r="Q26" i="86" s="1"/>
  <c r="Q95" i="86" s="1"/>
  <c r="AM18" i="63"/>
  <c r="AA25" i="103" s="1"/>
  <c r="Q44" i="56"/>
  <c r="Q113" i="56" s="1"/>
  <c r="Q44" i="86" s="1"/>
  <c r="Q113" i="86" s="1"/>
  <c r="Q8" i="56"/>
  <c r="Q77" i="56" s="1"/>
  <c r="Q8" i="86" s="1"/>
  <c r="Q48" i="56"/>
  <c r="Q117" i="56" s="1"/>
  <c r="Q48" i="86" s="1"/>
  <c r="Q117" i="86" s="1"/>
  <c r="Q65" i="56"/>
  <c r="Q134" i="56" s="1"/>
  <c r="Q65" i="86" s="1"/>
  <c r="Q58" i="56"/>
  <c r="Q127" i="56" s="1"/>
  <c r="Q58" i="86" s="1"/>
  <c r="Q127" i="86" s="1"/>
  <c r="Q62" i="56"/>
  <c r="Q131" i="56" s="1"/>
  <c r="Q62" i="86" s="1"/>
  <c r="Q131" i="86" s="1"/>
  <c r="Q37" i="56"/>
  <c r="Q106" i="56" s="1"/>
  <c r="Q37" i="86" s="1"/>
  <c r="Q106" i="86" s="1"/>
  <c r="Q47" i="56"/>
  <c r="Q116" i="56" s="1"/>
  <c r="Q47" i="86" s="1"/>
  <c r="Q116" i="86" s="1"/>
  <c r="Q34" i="56"/>
  <c r="Q103" i="56" s="1"/>
  <c r="Q34" i="86" s="1"/>
  <c r="Q103" i="86" s="1"/>
  <c r="Q57" i="56"/>
  <c r="Q126" i="56" s="1"/>
  <c r="Q57" i="86" s="1"/>
  <c r="Q126" i="86" s="1"/>
  <c r="Q38" i="56"/>
  <c r="Q107" i="56" s="1"/>
  <c r="Q38" i="86" s="1"/>
  <c r="Q107" i="86" s="1"/>
  <c r="Q10" i="56"/>
  <c r="Q79" i="56" s="1"/>
  <c r="Q10" i="86" s="1"/>
  <c r="Q64" i="56"/>
  <c r="Q133" i="56" s="1"/>
  <c r="Q64" i="86" s="1"/>
  <c r="Q133" i="86" s="1"/>
  <c r="Q19" i="56"/>
  <c r="Q88" i="56" s="1"/>
  <c r="Q19" i="86" s="1"/>
  <c r="Q88" i="86" s="1"/>
  <c r="Q46" i="56"/>
  <c r="Q115" i="56" s="1"/>
  <c r="Q46" i="86" s="1"/>
  <c r="Q66" i="56"/>
  <c r="Q135" i="56" s="1"/>
  <c r="Q66" i="86" s="1"/>
  <c r="Q135" i="86" s="1"/>
  <c r="Q67" i="56"/>
  <c r="Q136" i="56" s="1"/>
  <c r="Q67" i="86" s="1"/>
  <c r="Q136" i="86" s="1"/>
  <c r="P64" i="56"/>
  <c r="P133" i="56" s="1"/>
  <c r="P64" i="86" s="1"/>
  <c r="P133" i="86" s="1"/>
  <c r="Q60" i="56"/>
  <c r="Q129" i="56" s="1"/>
  <c r="Q60" i="86" s="1"/>
  <c r="Q42" i="56"/>
  <c r="Q111" i="56" s="1"/>
  <c r="Q42" i="86" s="1"/>
  <c r="Q111" i="86" s="1"/>
  <c r="Q17" i="56"/>
  <c r="Q86" i="56" s="1"/>
  <c r="Q17" i="86" s="1"/>
  <c r="Q86" i="86" s="1"/>
  <c r="P58" i="56"/>
  <c r="P127" i="56" s="1"/>
  <c r="P58" i="86" s="1"/>
  <c r="P127" i="86" s="1"/>
  <c r="AA23" i="103"/>
  <c r="Q22" i="56"/>
  <c r="Q91" i="56" s="1"/>
  <c r="Q22" i="86" s="1"/>
  <c r="Q91" i="86" s="1"/>
  <c r="Q12" i="56"/>
  <c r="Q81" i="56" s="1"/>
  <c r="Q12" i="86" s="1"/>
  <c r="Q81" i="86" s="1"/>
  <c r="R113" i="102"/>
  <c r="Q7" i="56"/>
  <c r="Q76" i="56" s="1"/>
  <c r="Q7" i="86" s="1"/>
  <c r="Q76" i="86" s="1"/>
  <c r="Q50" i="56"/>
  <c r="Q119" i="56" s="1"/>
  <c r="Q50" i="86" s="1"/>
  <c r="Q119" i="86" s="1"/>
  <c r="Q13" i="56"/>
  <c r="Q82" i="56" s="1"/>
  <c r="Q13" i="86" s="1"/>
  <c r="Q82" i="86" s="1"/>
  <c r="P43" i="56"/>
  <c r="P112" i="56" s="1"/>
  <c r="P43" i="86" s="1"/>
  <c r="P112" i="86" s="1"/>
  <c r="Q55" i="56"/>
  <c r="Q124" i="56" s="1"/>
  <c r="Q55" i="86" s="1"/>
  <c r="Q124" i="86" s="1"/>
  <c r="Q59" i="56"/>
  <c r="Q128" i="56" s="1"/>
  <c r="Q59" i="86" s="1"/>
  <c r="Q128" i="86" s="1"/>
  <c r="Q49" i="56"/>
  <c r="Q118" i="56" s="1"/>
  <c r="Q49" i="86" s="1"/>
  <c r="Q118" i="86" s="1"/>
  <c r="Y23" i="90"/>
  <c r="Q165" i="102"/>
  <c r="Q55" i="102" s="1"/>
  <c r="Q35" i="102" s="1"/>
  <c r="Z22" i="90"/>
  <c r="Z106" i="90" s="1"/>
  <c r="Y68" i="73"/>
  <c r="W67" i="78"/>
  <c r="Y37" i="73"/>
  <c r="W36" i="78"/>
  <c r="X63" i="73"/>
  <c r="V62" i="78"/>
  <c r="Y66" i="73"/>
  <c r="W65" i="78"/>
  <c r="Z42" i="73"/>
  <c r="X41" i="78"/>
  <c r="V37" i="106"/>
  <c r="AC21" i="63"/>
  <c r="Z38" i="73"/>
  <c r="X37" i="78"/>
  <c r="X23" i="90"/>
  <c r="Z45" i="73"/>
  <c r="X44" i="78"/>
  <c r="Y67" i="73"/>
  <c r="W66" i="78"/>
  <c r="X65" i="73"/>
  <c r="V64" i="78"/>
  <c r="Y44" i="73"/>
  <c r="W43" i="78"/>
  <c r="Y69" i="73"/>
  <c r="W68" i="78"/>
  <c r="U11" i="106"/>
  <c r="AB20" i="63"/>
  <c r="Y64" i="73"/>
  <c r="W63" i="78"/>
  <c r="Z40" i="73"/>
  <c r="X39" i="78"/>
  <c r="U63" i="106"/>
  <c r="AD20" i="63"/>
  <c r="Y39" i="73"/>
  <c r="W38" i="78"/>
  <c r="Z43" i="73"/>
  <c r="X42" i="78"/>
  <c r="Z41" i="73"/>
  <c r="X40" i="78"/>
  <c r="V71" i="106"/>
  <c r="W71" i="106" s="1"/>
  <c r="X71" i="106" s="1"/>
  <c r="Y71" i="106" s="1"/>
  <c r="Z71" i="106" s="1"/>
  <c r="AA71" i="106" s="1"/>
  <c r="AB71" i="106" s="1"/>
  <c r="AC71" i="106" s="1"/>
  <c r="AD71" i="106" s="1"/>
  <c r="AE71" i="106" s="1"/>
  <c r="AF71" i="106" s="1"/>
  <c r="AG71" i="106" s="1"/>
  <c r="AH71" i="106" s="1"/>
  <c r="Y71" i="73"/>
  <c r="U70" i="106"/>
  <c r="V70" i="106" s="1"/>
  <c r="W70" i="106" s="1"/>
  <c r="X70" i="106" s="1"/>
  <c r="Y70" i="106" s="1"/>
  <c r="Z70" i="106" s="1"/>
  <c r="AA70" i="106" s="1"/>
  <c r="AB70" i="106" s="1"/>
  <c r="AC70" i="106" s="1"/>
  <c r="AD70" i="106" s="1"/>
  <c r="AE70" i="106" s="1"/>
  <c r="AF70" i="106" s="1"/>
  <c r="AG70" i="106" s="1"/>
  <c r="AH70" i="106" s="1"/>
  <c r="X70" i="73"/>
  <c r="U18" i="106"/>
  <c r="V18" i="106" s="1"/>
  <c r="W18" i="106" s="1"/>
  <c r="X18" i="106" s="1"/>
  <c r="Y18" i="106" s="1"/>
  <c r="Z18" i="106" s="1"/>
  <c r="AA18" i="106" s="1"/>
  <c r="AB18" i="106" s="1"/>
  <c r="AC18" i="106" s="1"/>
  <c r="AD18" i="106" s="1"/>
  <c r="AE18" i="106" s="1"/>
  <c r="AF18" i="106" s="1"/>
  <c r="AG18" i="106" s="1"/>
  <c r="AH18" i="106" s="1"/>
  <c r="X18" i="73"/>
  <c r="Y18" i="73" s="1"/>
  <c r="Z18" i="73" s="1"/>
  <c r="AA18" i="73" s="1"/>
  <c r="AB18" i="73" s="1"/>
  <c r="AC18" i="73" s="1"/>
  <c r="AD18" i="73" s="1"/>
  <c r="AE18" i="73" s="1"/>
  <c r="AF18" i="73" s="1"/>
  <c r="AG18" i="73" s="1"/>
  <c r="AH18" i="73" s="1"/>
  <c r="W46" i="106"/>
  <c r="X46" i="106" s="1"/>
  <c r="Y46" i="106" s="1"/>
  <c r="Z46" i="106" s="1"/>
  <c r="AA46" i="106" s="1"/>
  <c r="AB46" i="106" s="1"/>
  <c r="AC46" i="106" s="1"/>
  <c r="AD46" i="106" s="1"/>
  <c r="AE46" i="106" s="1"/>
  <c r="AF46" i="106" s="1"/>
  <c r="AG46" i="106" s="1"/>
  <c r="AH46" i="106" s="1"/>
  <c r="Z46" i="73"/>
  <c r="V19" i="106"/>
  <c r="W19" i="106" s="1"/>
  <c r="X19" i="106" s="1"/>
  <c r="Y19" i="106" s="1"/>
  <c r="Z19" i="106" s="1"/>
  <c r="AA19" i="106" s="1"/>
  <c r="AB19" i="106" s="1"/>
  <c r="AC19" i="106" s="1"/>
  <c r="AD19" i="106" s="1"/>
  <c r="AE19" i="106" s="1"/>
  <c r="AF19" i="106" s="1"/>
  <c r="AG19" i="106" s="1"/>
  <c r="AH19" i="106" s="1"/>
  <c r="Y19" i="73"/>
  <c r="Z19" i="73" s="1"/>
  <c r="AA19" i="73" s="1"/>
  <c r="AB19" i="73" s="1"/>
  <c r="AC19" i="73" s="1"/>
  <c r="AD19" i="73" s="1"/>
  <c r="AE19" i="73" s="1"/>
  <c r="AF19" i="73" s="1"/>
  <c r="AG19" i="73" s="1"/>
  <c r="AH19" i="73" s="1"/>
  <c r="Q20" i="56"/>
  <c r="Q89" i="56" s="1"/>
  <c r="Q20" i="86" s="1"/>
  <c r="Q89" i="86" s="1"/>
  <c r="Q36" i="56"/>
  <c r="Q105" i="56" s="1"/>
  <c r="Q36" i="86" s="1"/>
  <c r="Q105" i="86" s="1"/>
  <c r="Q33" i="56"/>
  <c r="Q102" i="56" s="1"/>
  <c r="Q33" i="86" s="1"/>
  <c r="Q102" i="86" s="1"/>
  <c r="Q9" i="56"/>
  <c r="Q78" i="56" s="1"/>
  <c r="Q9" i="86" s="1"/>
  <c r="Q78" i="86" s="1"/>
  <c r="Q40" i="56"/>
  <c r="Q109" i="56" s="1"/>
  <c r="Q40" i="86" s="1"/>
  <c r="Q109" i="86" s="1"/>
  <c r="Q30" i="56"/>
  <c r="Q99" i="56" s="1"/>
  <c r="Q30" i="86" s="1"/>
  <c r="Q99" i="86" s="1"/>
  <c r="Q31" i="56"/>
  <c r="Q100" i="56" s="1"/>
  <c r="Q31" i="86" s="1"/>
  <c r="Q100" i="86" s="1"/>
  <c r="Q35" i="56"/>
  <c r="Q104" i="56" s="1"/>
  <c r="Q35" i="86" s="1"/>
  <c r="Q104" i="86" s="1"/>
  <c r="Q68" i="56"/>
  <c r="Q137" i="56" s="1"/>
  <c r="Q68" i="86" s="1"/>
  <c r="Q137" i="86" s="1"/>
  <c r="Q24" i="56"/>
  <c r="Q93" i="56" s="1"/>
  <c r="Q24" i="86" s="1"/>
  <c r="Q93" i="86" s="1"/>
  <c r="Q52" i="56"/>
  <c r="Q121" i="56" s="1"/>
  <c r="Q52" i="86" s="1"/>
  <c r="Q121" i="86" s="1"/>
  <c r="Q18" i="56"/>
  <c r="Q87" i="56" s="1"/>
  <c r="Q18" i="86" s="1"/>
  <c r="Q87" i="86" s="1"/>
  <c r="P19" i="56"/>
  <c r="P88" i="56" s="1"/>
  <c r="P19" i="86" s="1"/>
  <c r="P88" i="86" s="1"/>
  <c r="P36" i="56"/>
  <c r="P105" i="56" s="1"/>
  <c r="P36" i="86" s="1"/>
  <c r="P105" i="86" s="1"/>
  <c r="P47" i="56"/>
  <c r="P116" i="56" s="1"/>
  <c r="P47" i="86" s="1"/>
  <c r="P116" i="86" s="1"/>
  <c r="Q53" i="56"/>
  <c r="Q122" i="56" s="1"/>
  <c r="Q53" i="86" s="1"/>
  <c r="Q122" i="86" s="1"/>
  <c r="Q63" i="56"/>
  <c r="Q132" i="56" s="1"/>
  <c r="Q63" i="86" s="1"/>
  <c r="Q132" i="86" s="1"/>
  <c r="Q51" i="56"/>
  <c r="Q120" i="56" s="1"/>
  <c r="Q51" i="86" s="1"/>
  <c r="Q120" i="86" s="1"/>
  <c r="Q11" i="56"/>
  <c r="Q80" i="56" s="1"/>
  <c r="Q11" i="86" s="1"/>
  <c r="Q80" i="86" s="1"/>
  <c r="Q23" i="56"/>
  <c r="Q92" i="56" s="1"/>
  <c r="Q23" i="86" s="1"/>
  <c r="Q92" i="86" s="1"/>
  <c r="P15" i="56"/>
  <c r="P84" i="56" s="1"/>
  <c r="P15" i="86" s="1"/>
  <c r="P84" i="86" s="1"/>
  <c r="Q15" i="56"/>
  <c r="Q84" i="56" s="1"/>
  <c r="Q15" i="86" s="1"/>
  <c r="Q14" i="56"/>
  <c r="Q83" i="56" s="1"/>
  <c r="Q14" i="86" s="1"/>
  <c r="Q83" i="86" s="1"/>
  <c r="Q28" i="56"/>
  <c r="Q97" i="56" s="1"/>
  <c r="Q28" i="86" s="1"/>
  <c r="Q97" i="86" s="1"/>
  <c r="Q56" i="56"/>
  <c r="Q125" i="56" s="1"/>
  <c r="Q56" i="86" s="1"/>
  <c r="Q125" i="86" s="1"/>
  <c r="Q61" i="56"/>
  <c r="Q130" i="56" s="1"/>
  <c r="Q61" i="86" s="1"/>
  <c r="Q130" i="86" s="1"/>
  <c r="P52" i="56"/>
  <c r="P121" i="56" s="1"/>
  <c r="P52" i="86" s="1"/>
  <c r="P121" i="86" s="1"/>
  <c r="P45" i="56"/>
  <c r="P114" i="56" s="1"/>
  <c r="P45" i="86" s="1"/>
  <c r="P114" i="86" s="1"/>
  <c r="Q27" i="56"/>
  <c r="Q96" i="56" s="1"/>
  <c r="Q27" i="86" s="1"/>
  <c r="Q96" i="86" s="1"/>
  <c r="Q32" i="56"/>
  <c r="Q101" i="56" s="1"/>
  <c r="Q32" i="86" s="1"/>
  <c r="Q101" i="86" s="1"/>
  <c r="Q69" i="56"/>
  <c r="Q138" i="56" s="1"/>
  <c r="Q69" i="86" s="1"/>
  <c r="Q138" i="86" s="1"/>
  <c r="Q25" i="56"/>
  <c r="Q94" i="56" s="1"/>
  <c r="Q25" i="86" s="1"/>
  <c r="Q94" i="86" s="1"/>
  <c r="P53" i="56"/>
  <c r="P122" i="56" s="1"/>
  <c r="P53" i="86" s="1"/>
  <c r="P122" i="86" s="1"/>
  <c r="P20" i="56"/>
  <c r="P89" i="56" s="1"/>
  <c r="P20" i="86" s="1"/>
  <c r="P89" i="86" s="1"/>
  <c r="P68" i="56"/>
  <c r="P137" i="56" s="1"/>
  <c r="P68" i="86" s="1"/>
  <c r="P137" i="86" s="1"/>
  <c r="P26" i="56"/>
  <c r="P95" i="56" s="1"/>
  <c r="P26" i="86" s="1"/>
  <c r="P95" i="86" s="1"/>
  <c r="P7" i="56"/>
  <c r="P76" i="56" s="1"/>
  <c r="P7" i="86" s="1"/>
  <c r="P76" i="86" s="1"/>
  <c r="P35" i="56"/>
  <c r="P104" i="56" s="1"/>
  <c r="P35" i="86" s="1"/>
  <c r="P104" i="86" s="1"/>
  <c r="P65" i="56"/>
  <c r="P134" i="56" s="1"/>
  <c r="P65" i="86" s="1"/>
  <c r="P134" i="86" s="1"/>
  <c r="P18" i="56"/>
  <c r="P87" i="56" s="1"/>
  <c r="P18" i="86" s="1"/>
  <c r="P87" i="86" s="1"/>
  <c r="P39" i="56"/>
  <c r="P108" i="56" s="1"/>
  <c r="P39" i="86" s="1"/>
  <c r="P108" i="86" s="1"/>
  <c r="P69" i="56"/>
  <c r="P138" i="56" s="1"/>
  <c r="P69" i="86" s="1"/>
  <c r="P138" i="86" s="1"/>
  <c r="P55" i="56"/>
  <c r="P124" i="56" s="1"/>
  <c r="P55" i="86" s="1"/>
  <c r="P124" i="86" s="1"/>
  <c r="P10" i="56"/>
  <c r="P79" i="56" s="1"/>
  <c r="P10" i="86" s="1"/>
  <c r="P79" i="86" s="1"/>
  <c r="P31" i="56"/>
  <c r="P100" i="56" s="1"/>
  <c r="P31" i="86" s="1"/>
  <c r="P100" i="86" s="1"/>
  <c r="P66" i="56"/>
  <c r="P135" i="56" s="1"/>
  <c r="P66" i="86" s="1"/>
  <c r="P135" i="86" s="1"/>
  <c r="P22" i="56"/>
  <c r="P91" i="56" s="1"/>
  <c r="P22" i="86" s="1"/>
  <c r="P91" i="86" s="1"/>
  <c r="P37" i="56"/>
  <c r="P106" i="56" s="1"/>
  <c r="P37" i="86" s="1"/>
  <c r="P106" i="86" s="1"/>
  <c r="P60" i="56"/>
  <c r="P129" i="56" s="1"/>
  <c r="P60" i="86" s="1"/>
  <c r="P129" i="86" s="1"/>
  <c r="P67" i="56"/>
  <c r="P136" i="56" s="1"/>
  <c r="P67" i="86" s="1"/>
  <c r="P136" i="86" s="1"/>
  <c r="P13" i="56"/>
  <c r="P82" i="56" s="1"/>
  <c r="P13" i="86" s="1"/>
  <c r="P82" i="86" s="1"/>
  <c r="P50" i="56"/>
  <c r="P119" i="56" s="1"/>
  <c r="P50" i="86" s="1"/>
  <c r="P119" i="86" s="1"/>
  <c r="P28" i="56"/>
  <c r="P97" i="56" s="1"/>
  <c r="P28" i="86" s="1"/>
  <c r="P97" i="86" s="1"/>
  <c r="P34" i="56"/>
  <c r="P103" i="56" s="1"/>
  <c r="P34" i="86" s="1"/>
  <c r="P103" i="86" s="1"/>
  <c r="P23" i="56"/>
  <c r="P92" i="56" s="1"/>
  <c r="P23" i="86" s="1"/>
  <c r="P92" i="86" s="1"/>
  <c r="P33" i="56"/>
  <c r="P102" i="56" s="1"/>
  <c r="P33" i="86" s="1"/>
  <c r="P102" i="86" s="1"/>
  <c r="P49" i="56"/>
  <c r="P118" i="56" s="1"/>
  <c r="P49" i="86" s="1"/>
  <c r="P118" i="86" s="1"/>
  <c r="P16" i="56"/>
  <c r="P85" i="56" s="1"/>
  <c r="P16" i="86" s="1"/>
  <c r="P85" i="86" s="1"/>
  <c r="P8" i="56"/>
  <c r="P77" i="56" s="1"/>
  <c r="P8" i="86" s="1"/>
  <c r="P77" i="86" s="1"/>
  <c r="P30" i="56"/>
  <c r="P99" i="56" s="1"/>
  <c r="P30" i="86" s="1"/>
  <c r="P99" i="86" s="1"/>
  <c r="P32" i="56"/>
  <c r="P101" i="56" s="1"/>
  <c r="P32" i="86" s="1"/>
  <c r="P101" i="86" s="1"/>
  <c r="P21" i="56"/>
  <c r="P90" i="56" s="1"/>
  <c r="P21" i="86" s="1"/>
  <c r="P90" i="86" s="1"/>
  <c r="P59" i="56"/>
  <c r="P128" i="56" s="1"/>
  <c r="P59" i="86" s="1"/>
  <c r="P128" i="86" s="1"/>
  <c r="P11" i="56"/>
  <c r="P80" i="56" s="1"/>
  <c r="P11" i="86" s="1"/>
  <c r="P80" i="86" s="1"/>
  <c r="P62" i="56"/>
  <c r="P131" i="56" s="1"/>
  <c r="P62" i="86" s="1"/>
  <c r="P131" i="86" s="1"/>
  <c r="P24" i="56"/>
  <c r="P93" i="56" s="1"/>
  <c r="P24" i="86" s="1"/>
  <c r="P93" i="86" s="1"/>
  <c r="P12" i="56"/>
  <c r="P81" i="56" s="1"/>
  <c r="P12" i="86" s="1"/>
  <c r="P81" i="86" s="1"/>
  <c r="P6" i="56"/>
  <c r="P75" i="56" s="1"/>
  <c r="P25" i="56"/>
  <c r="P94" i="56" s="1"/>
  <c r="P25" i="86" s="1"/>
  <c r="P94" i="86" s="1"/>
  <c r="P51" i="56"/>
  <c r="P120" i="56" s="1"/>
  <c r="P51" i="86" s="1"/>
  <c r="P120" i="86" s="1"/>
  <c r="P54" i="56"/>
  <c r="P123" i="56" s="1"/>
  <c r="P54" i="86" s="1"/>
  <c r="P123" i="86" s="1"/>
  <c r="P38" i="56"/>
  <c r="P107" i="56" s="1"/>
  <c r="P38" i="86" s="1"/>
  <c r="P107" i="86" s="1"/>
  <c r="P27" i="56"/>
  <c r="P96" i="56" s="1"/>
  <c r="P27" i="86" s="1"/>
  <c r="P96" i="86" s="1"/>
  <c r="P17" i="56"/>
  <c r="P86" i="56" s="1"/>
  <c r="P17" i="86" s="1"/>
  <c r="P86" i="86" s="1"/>
  <c r="P41" i="56"/>
  <c r="P110" i="56" s="1"/>
  <c r="P41" i="86" s="1"/>
  <c r="P110" i="86" s="1"/>
  <c r="P57" i="56"/>
  <c r="P126" i="56" s="1"/>
  <c r="P57" i="86" s="1"/>
  <c r="P126" i="86" s="1"/>
  <c r="P61" i="56"/>
  <c r="P130" i="56" s="1"/>
  <c r="P61" i="86" s="1"/>
  <c r="P130" i="86" s="1"/>
  <c r="P46" i="56"/>
  <c r="P115" i="56" s="1"/>
  <c r="P46" i="86" s="1"/>
  <c r="P115" i="86" s="1"/>
  <c r="P42" i="56"/>
  <c r="P111" i="56" s="1"/>
  <c r="P42" i="86" s="1"/>
  <c r="P111" i="86" s="1"/>
  <c r="P14" i="56"/>
  <c r="P83" i="56" s="1"/>
  <c r="P14" i="86" s="1"/>
  <c r="P83" i="86" s="1"/>
  <c r="P9" i="56"/>
  <c r="P78" i="56" s="1"/>
  <c r="P9" i="86" s="1"/>
  <c r="P78" i="86" s="1"/>
  <c r="P56" i="56"/>
  <c r="P125" i="56" s="1"/>
  <c r="P56" i="86" s="1"/>
  <c r="P125" i="86" s="1"/>
  <c r="O22" i="70"/>
  <c r="R22" i="56" s="1"/>
  <c r="R91" i="56" s="1"/>
  <c r="R22" i="86" s="1"/>
  <c r="R91" i="86" s="1"/>
  <c r="P40" i="56"/>
  <c r="P109" i="56" s="1"/>
  <c r="P40" i="86" s="1"/>
  <c r="P109" i="86" s="1"/>
  <c r="P29" i="56"/>
  <c r="P98" i="56" s="1"/>
  <c r="P29" i="86" s="1"/>
  <c r="P98" i="86" s="1"/>
  <c r="P44" i="56"/>
  <c r="P113" i="56" s="1"/>
  <c r="P44" i="86" s="1"/>
  <c r="P113" i="86" s="1"/>
  <c r="P63" i="56"/>
  <c r="P132" i="56" s="1"/>
  <c r="P63" i="86" s="1"/>
  <c r="P132" i="86" s="1"/>
  <c r="V19" i="63"/>
  <c r="D53" i="75"/>
  <c r="F53" i="75"/>
  <c r="Y49" i="90"/>
  <c r="Y77" i="90"/>
  <c r="AC48" i="63"/>
  <c r="X50" i="90"/>
  <c r="Z19" i="63"/>
  <c r="Y19" i="63"/>
  <c r="U47" i="63"/>
  <c r="U19" i="63" s="1"/>
  <c r="S170" i="102"/>
  <c r="S60" i="102" s="1"/>
  <c r="R170" i="102"/>
  <c r="R60" i="102" s="1"/>
  <c r="X76" i="63"/>
  <c r="R165" i="66"/>
  <c r="P8" i="69"/>
  <c r="R17" i="90"/>
  <c r="T117" i="102"/>
  <c r="T89" i="102" s="1"/>
  <c r="Y76" i="63"/>
  <c r="R210" i="66"/>
  <c r="AP21" i="90"/>
  <c r="I226" i="105" s="1"/>
  <c r="X105" i="90"/>
  <c r="X77" i="90"/>
  <c r="X49" i="90"/>
  <c r="T116" i="102"/>
  <c r="T88" i="102" s="1"/>
  <c r="S169" i="102"/>
  <c r="S59" i="102" s="1"/>
  <c r="Y144" i="102"/>
  <c r="X13" i="78"/>
  <c r="W21" i="103"/>
  <c r="X21" i="103" s="1"/>
  <c r="N11" i="65"/>
  <c r="X16" i="78"/>
  <c r="AB75" i="63"/>
  <c r="AH19" i="63"/>
  <c r="AY19" i="63"/>
  <c r="AB103" i="63"/>
  <c r="AB47" i="63"/>
  <c r="M14" i="65"/>
  <c r="AO17" i="63"/>
  <c r="AB24" i="103" s="1"/>
  <c r="S168" i="102"/>
  <c r="S58" i="102" s="1"/>
  <c r="W10" i="78"/>
  <c r="V144" i="102"/>
  <c r="X110" i="102"/>
  <c r="X112" i="102" s="1"/>
  <c r="AA9" i="106"/>
  <c r="K27" i="63" s="1"/>
  <c r="BA17" i="63"/>
  <c r="O139" i="105"/>
  <c r="L139" i="105"/>
  <c r="W76" i="63"/>
  <c r="R120" i="66"/>
  <c r="AX18" i="63"/>
  <c r="AK18" i="63"/>
  <c r="V25" i="103" s="1"/>
  <c r="AI18" i="63"/>
  <c r="AN18" i="63"/>
  <c r="Y25" i="103" s="1"/>
  <c r="Q13" i="69"/>
  <c r="R13" i="69" s="1"/>
  <c r="S13" i="69" s="1"/>
  <c r="T13" i="69" s="1"/>
  <c r="U13" i="69" s="1"/>
  <c r="V13" i="69" s="1"/>
  <c r="W13" i="69" s="1"/>
  <c r="X13" i="69" s="1"/>
  <c r="Y13" i="69" s="1"/>
  <c r="Z13" i="69" s="1"/>
  <c r="AA13" i="69" s="1"/>
  <c r="AB13" i="69" s="1"/>
  <c r="AC13" i="69" s="1"/>
  <c r="AD13" i="69" s="1"/>
  <c r="AE13" i="69" s="1"/>
  <c r="AF13" i="69" s="1"/>
  <c r="AG13" i="69" s="1"/>
  <c r="AH13" i="69" s="1"/>
  <c r="N140" i="86"/>
  <c r="Q134" i="86"/>
  <c r="X48" i="63"/>
  <c r="R143" i="66"/>
  <c r="W19" i="63"/>
  <c r="X11" i="78"/>
  <c r="V21" i="90"/>
  <c r="T188" i="69"/>
  <c r="AA261" i="66"/>
  <c r="Y48" i="63"/>
  <c r="R188" i="66"/>
  <c r="U49" i="90"/>
  <c r="U105" i="90"/>
  <c r="U77" i="90"/>
  <c r="V48" i="63"/>
  <c r="R53" i="66"/>
  <c r="R139" i="102"/>
  <c r="AH71" i="90"/>
  <c r="X68" i="65" s="1"/>
  <c r="Y68" i="65" s="1"/>
  <c r="P69" i="65" s="1"/>
  <c r="S69" i="65" s="1"/>
  <c r="V68" i="65"/>
  <c r="S21" i="90"/>
  <c r="T53" i="69"/>
  <c r="T22" i="90"/>
  <c r="U98" i="69"/>
  <c r="S14" i="66"/>
  <c r="T145" i="102" s="1"/>
  <c r="Z14" i="66"/>
  <c r="O71" i="86"/>
  <c r="U14" i="66"/>
  <c r="V145" i="102" s="1"/>
  <c r="R14" i="66"/>
  <c r="S145" i="102" s="1"/>
  <c r="S91" i="102" s="1"/>
  <c r="Q14" i="66"/>
  <c r="Y14" i="66"/>
  <c r="W14" i="66"/>
  <c r="X145" i="102" s="1"/>
  <c r="V14" i="66"/>
  <c r="AB14" i="66"/>
  <c r="AD14" i="66"/>
  <c r="AC14" i="66"/>
  <c r="T14" i="66"/>
  <c r="AA14" i="66"/>
  <c r="X14" i="66"/>
  <c r="Y145" i="102" s="1"/>
  <c r="O75" i="86"/>
  <c r="AC193" i="66"/>
  <c r="AC81" i="66"/>
  <c r="AC144" i="102"/>
  <c r="X19" i="63"/>
  <c r="AC238" i="66"/>
  <c r="W21" i="90"/>
  <c r="T233" i="69"/>
  <c r="T105" i="90"/>
  <c r="T77" i="90"/>
  <c r="T49" i="90"/>
  <c r="X14" i="78"/>
  <c r="Z49" i="90"/>
  <c r="Z77" i="90"/>
  <c r="Z105" i="90"/>
  <c r="T114" i="102"/>
  <c r="T86" i="102" s="1"/>
  <c r="AH43" i="90"/>
  <c r="X40" i="65" s="1"/>
  <c r="V40" i="65"/>
  <c r="Z76" i="63"/>
  <c r="R255" i="66"/>
  <c r="U22" i="90"/>
  <c r="U143" i="69"/>
  <c r="AD47" i="63"/>
  <c r="AD75" i="63"/>
  <c r="AD103" i="63"/>
  <c r="W12" i="78"/>
  <c r="AC260" i="66"/>
  <c r="S76" i="90"/>
  <c r="S104" i="90"/>
  <c r="S48" i="90"/>
  <c r="W48" i="63"/>
  <c r="R98" i="66"/>
  <c r="Z48" i="63"/>
  <c r="R233" i="66"/>
  <c r="S166" i="102"/>
  <c r="S56" i="102" s="1"/>
  <c r="AH99" i="90"/>
  <c r="X96" i="65" s="1"/>
  <c r="Y96" i="65" s="1"/>
  <c r="P97" i="65" s="1"/>
  <c r="S97" i="65" s="1"/>
  <c r="V96" i="65"/>
  <c r="R169" i="102"/>
  <c r="R59" i="102" s="1"/>
  <c r="V76" i="63"/>
  <c r="R75" i="66"/>
  <c r="AU15" i="90"/>
  <c r="AR15" i="90"/>
  <c r="Q170" i="102"/>
  <c r="Q60" i="102" s="1"/>
  <c r="Q37" i="102" s="1"/>
  <c r="Q115" i="86"/>
  <c r="T119" i="102"/>
  <c r="X15" i="78"/>
  <c r="T118" i="102"/>
  <c r="AI16" i="63"/>
  <c r="AX16" i="63"/>
  <c r="Z23" i="103" s="1"/>
  <c r="AK16" i="63"/>
  <c r="V23" i="103" s="1"/>
  <c r="AN16" i="63"/>
  <c r="Y23" i="103" s="1"/>
  <c r="V48" i="90"/>
  <c r="V76" i="90"/>
  <c r="V104" i="90"/>
  <c r="V39" i="65"/>
  <c r="V11" i="65" s="1"/>
  <c r="AH42" i="90"/>
  <c r="X39" i="65" s="1"/>
  <c r="Q167" i="102"/>
  <c r="Q57" i="102" s="1"/>
  <c r="Q36" i="102" s="1"/>
  <c r="AD59" i="66"/>
  <c r="Q75" i="56"/>
  <c r="Q129" i="86"/>
  <c r="S115" i="102"/>
  <c r="S87" i="102" s="1"/>
  <c r="T144" i="102"/>
  <c r="R167" i="102"/>
  <c r="R57" i="102" s="1"/>
  <c r="R36" i="102" s="1"/>
  <c r="K52" i="63"/>
  <c r="G81" i="105" s="1"/>
  <c r="K80" i="63"/>
  <c r="H81" i="105" s="1"/>
  <c r="AF24" i="63"/>
  <c r="E113" i="105" s="1"/>
  <c r="K108" i="63"/>
  <c r="I81" i="105" s="1"/>
  <c r="AR24" i="63"/>
  <c r="G140" i="105" s="1"/>
  <c r="AJ24" i="63"/>
  <c r="U31" i="103" s="1"/>
  <c r="W48" i="90"/>
  <c r="W76" i="90"/>
  <c r="W104" i="90"/>
  <c r="R72" i="90"/>
  <c r="AF72" i="90" s="1"/>
  <c r="AO16" i="90"/>
  <c r="H221" i="105" s="1"/>
  <c r="K221" i="105" s="1"/>
  <c r="AF16" i="90"/>
  <c r="AH16" i="90" s="1"/>
  <c r="R100" i="90"/>
  <c r="AF100" i="90" s="1"/>
  <c r="R44" i="90"/>
  <c r="AC215" i="66"/>
  <c r="Q84" i="86"/>
  <c r="U38" i="66" l="1"/>
  <c r="U218" i="69"/>
  <c r="V218" i="69" s="1"/>
  <c r="W218" i="69" s="1"/>
  <c r="X218" i="69" s="1"/>
  <c r="Y218" i="69" s="1"/>
  <c r="Z218" i="69" s="1"/>
  <c r="AA218" i="69" s="1"/>
  <c r="AB218" i="69" s="1"/>
  <c r="AC218" i="69" s="1"/>
  <c r="AD218" i="69" s="1"/>
  <c r="AE218" i="69" s="1"/>
  <c r="AF218" i="69" s="1"/>
  <c r="AG218" i="69" s="1"/>
  <c r="AH218" i="69" s="1"/>
  <c r="T90" i="102"/>
  <c r="T91" i="102"/>
  <c r="R85" i="102"/>
  <c r="AD38" i="66"/>
  <c r="U83" i="69"/>
  <c r="V83" i="69" s="1"/>
  <c r="W83" i="69" s="1"/>
  <c r="X83" i="69" s="1"/>
  <c r="Y83" i="69" s="1"/>
  <c r="Z83" i="69" s="1"/>
  <c r="AA83" i="69" s="1"/>
  <c r="AB83" i="69" s="1"/>
  <c r="AC83" i="69" s="1"/>
  <c r="AD83" i="69" s="1"/>
  <c r="AE83" i="69" s="1"/>
  <c r="AF83" i="69" s="1"/>
  <c r="AG83" i="69" s="1"/>
  <c r="AH83" i="69" s="1"/>
  <c r="S61" i="66"/>
  <c r="T61" i="66" s="1"/>
  <c r="U61" i="66" s="1"/>
  <c r="V61" i="66" s="1"/>
  <c r="W61" i="66" s="1"/>
  <c r="X61" i="66" s="1"/>
  <c r="Y61" i="66" s="1"/>
  <c r="Z61" i="66" s="1"/>
  <c r="AA61" i="66" s="1"/>
  <c r="AB61" i="66" s="1"/>
  <c r="AC61" i="66" s="1"/>
  <c r="AD61" i="66" s="1"/>
  <c r="V38" i="66"/>
  <c r="Q77" i="86"/>
  <c r="T38" i="69" s="1"/>
  <c r="U38" i="69" s="1"/>
  <c r="V38" i="69" s="1"/>
  <c r="W38" i="69" s="1"/>
  <c r="X38" i="69" s="1"/>
  <c r="Y38" i="69" s="1"/>
  <c r="Z38" i="69" s="1"/>
  <c r="AA38" i="69" s="1"/>
  <c r="AB38" i="69" s="1"/>
  <c r="AC38" i="69" s="1"/>
  <c r="AD38" i="69" s="1"/>
  <c r="AE38" i="69" s="1"/>
  <c r="AF38" i="69" s="1"/>
  <c r="AG38" i="69" s="1"/>
  <c r="AH38" i="69" s="1"/>
  <c r="S83" i="66"/>
  <c r="T83" i="66" s="1"/>
  <c r="U83" i="66" s="1"/>
  <c r="V83" i="66" s="1"/>
  <c r="W83" i="66" s="1"/>
  <c r="X83" i="66" s="1"/>
  <c r="Y83" i="66" s="1"/>
  <c r="Z83" i="66" s="1"/>
  <c r="AA83" i="66" s="1"/>
  <c r="AB83" i="66" s="1"/>
  <c r="AC83" i="66" s="1"/>
  <c r="AD83" i="66" s="1"/>
  <c r="X38" i="66"/>
  <c r="W38" i="66"/>
  <c r="U241" i="69"/>
  <c r="V241" i="69" s="1"/>
  <c r="W241" i="69" s="1"/>
  <c r="X241" i="69" s="1"/>
  <c r="Y241" i="69" s="1"/>
  <c r="Z241" i="69" s="1"/>
  <c r="AA241" i="69" s="1"/>
  <c r="AB241" i="69" s="1"/>
  <c r="AC241" i="69" s="1"/>
  <c r="AD241" i="69" s="1"/>
  <c r="AE241" i="69" s="1"/>
  <c r="AF241" i="69" s="1"/>
  <c r="AG241" i="69" s="1"/>
  <c r="AH241" i="69" s="1"/>
  <c r="Q79" i="86"/>
  <c r="U61" i="69" s="1"/>
  <c r="V61" i="69" s="1"/>
  <c r="W61" i="69" s="1"/>
  <c r="X61" i="69" s="1"/>
  <c r="Y61" i="69" s="1"/>
  <c r="Z61" i="69" s="1"/>
  <c r="AA61" i="69" s="1"/>
  <c r="AB61" i="69" s="1"/>
  <c r="AC61" i="69" s="1"/>
  <c r="AD61" i="69" s="1"/>
  <c r="AE61" i="69" s="1"/>
  <c r="AF61" i="69" s="1"/>
  <c r="AG61" i="69" s="1"/>
  <c r="AH61" i="69" s="1"/>
  <c r="U196" i="69"/>
  <c r="V196" i="69" s="1"/>
  <c r="W196" i="69" s="1"/>
  <c r="X196" i="69" s="1"/>
  <c r="Y196" i="69" s="1"/>
  <c r="Z196" i="69" s="1"/>
  <c r="AA196" i="69" s="1"/>
  <c r="AB196" i="69" s="1"/>
  <c r="AC196" i="69" s="1"/>
  <c r="AD196" i="69" s="1"/>
  <c r="AE196" i="69" s="1"/>
  <c r="AF196" i="69" s="1"/>
  <c r="AG196" i="69" s="1"/>
  <c r="AH196" i="69" s="1"/>
  <c r="S196" i="66"/>
  <c r="T196" i="66" s="1"/>
  <c r="U196" i="66" s="1"/>
  <c r="V196" i="66" s="1"/>
  <c r="W196" i="66" s="1"/>
  <c r="X196" i="66" s="1"/>
  <c r="Y196" i="66" s="1"/>
  <c r="Z196" i="66" s="1"/>
  <c r="AA196" i="66" s="1"/>
  <c r="AB196" i="66" s="1"/>
  <c r="AC196" i="66" s="1"/>
  <c r="AD196" i="66" s="1"/>
  <c r="R42" i="56"/>
  <c r="R111" i="56" s="1"/>
  <c r="R42" i="86" s="1"/>
  <c r="R111" i="86" s="1"/>
  <c r="R19" i="56"/>
  <c r="R88" i="56" s="1"/>
  <c r="R19" i="86" s="1"/>
  <c r="R88" i="86" s="1"/>
  <c r="R53" i="56"/>
  <c r="R122" i="56" s="1"/>
  <c r="R53" i="86" s="1"/>
  <c r="R122" i="86" s="1"/>
  <c r="R34" i="56"/>
  <c r="R103" i="56" s="1"/>
  <c r="R34" i="86" s="1"/>
  <c r="R39" i="56"/>
  <c r="R108" i="56" s="1"/>
  <c r="R39" i="86" s="1"/>
  <c r="R108" i="86" s="1"/>
  <c r="R45" i="56"/>
  <c r="R114" i="56" s="1"/>
  <c r="R45" i="86" s="1"/>
  <c r="R114" i="86" s="1"/>
  <c r="R64" i="56"/>
  <c r="R133" i="56" s="1"/>
  <c r="R64" i="86" s="1"/>
  <c r="R133" i="86" s="1"/>
  <c r="R26" i="56"/>
  <c r="R95" i="56" s="1"/>
  <c r="R26" i="86" s="1"/>
  <c r="R95" i="86" s="1"/>
  <c r="R66" i="56"/>
  <c r="R135" i="56" s="1"/>
  <c r="R66" i="86" s="1"/>
  <c r="R135" i="86" s="1"/>
  <c r="R29" i="56"/>
  <c r="R98" i="56" s="1"/>
  <c r="R29" i="86" s="1"/>
  <c r="R98" i="86" s="1"/>
  <c r="S38" i="66"/>
  <c r="R165" i="102"/>
  <c r="R55" i="102" s="1"/>
  <c r="R35" i="102" s="1"/>
  <c r="T38" i="66"/>
  <c r="AC38" i="66"/>
  <c r="Z25" i="103"/>
  <c r="S218" i="66"/>
  <c r="T218" i="66" s="1"/>
  <c r="U218" i="66" s="1"/>
  <c r="V218" i="66" s="1"/>
  <c r="W218" i="66" s="1"/>
  <c r="X218" i="66" s="1"/>
  <c r="Y218" i="66" s="1"/>
  <c r="Z218" i="66" s="1"/>
  <c r="AA218" i="66" s="1"/>
  <c r="AB218" i="66" s="1"/>
  <c r="AC218" i="66" s="1"/>
  <c r="AD218" i="66" s="1"/>
  <c r="S173" i="66"/>
  <c r="T173" i="66" s="1"/>
  <c r="U173" i="66" s="1"/>
  <c r="V173" i="66" s="1"/>
  <c r="W173" i="66" s="1"/>
  <c r="X173" i="66" s="1"/>
  <c r="Y173" i="66" s="1"/>
  <c r="Z173" i="66" s="1"/>
  <c r="AA173" i="66" s="1"/>
  <c r="AB173" i="66" s="1"/>
  <c r="AC173" i="66" s="1"/>
  <c r="AD173" i="66" s="1"/>
  <c r="S151" i="66"/>
  <c r="T151" i="66" s="1"/>
  <c r="U151" i="66" s="1"/>
  <c r="V151" i="66" s="1"/>
  <c r="W151" i="66" s="1"/>
  <c r="X151" i="66" s="1"/>
  <c r="Y151" i="66" s="1"/>
  <c r="Z151" i="66" s="1"/>
  <c r="AA151" i="66" s="1"/>
  <c r="AB151" i="66" s="1"/>
  <c r="AC151" i="66" s="1"/>
  <c r="AD151" i="66" s="1"/>
  <c r="R217" i="66"/>
  <c r="S217" i="66" s="1"/>
  <c r="T217" i="66" s="1"/>
  <c r="U217" i="66" s="1"/>
  <c r="V217" i="66" s="1"/>
  <c r="W217" i="66" s="1"/>
  <c r="X217" i="66" s="1"/>
  <c r="Y217" i="66" s="1"/>
  <c r="Z217" i="66" s="1"/>
  <c r="AA217" i="66" s="1"/>
  <c r="AB217" i="66" s="1"/>
  <c r="V151" i="69"/>
  <c r="W151" i="69" s="1"/>
  <c r="X151" i="69" s="1"/>
  <c r="Y151" i="69" s="1"/>
  <c r="Z151" i="69" s="1"/>
  <c r="AA151" i="69" s="1"/>
  <c r="AB151" i="69" s="1"/>
  <c r="AC151" i="69" s="1"/>
  <c r="AD151" i="69" s="1"/>
  <c r="AE151" i="69" s="1"/>
  <c r="AF151" i="69" s="1"/>
  <c r="AG151" i="69" s="1"/>
  <c r="AH151" i="69" s="1"/>
  <c r="R52" i="56"/>
  <c r="R121" i="56" s="1"/>
  <c r="R52" i="86" s="1"/>
  <c r="R121" i="86" s="1"/>
  <c r="R44" i="56"/>
  <c r="R113" i="56" s="1"/>
  <c r="R44" i="86" s="1"/>
  <c r="R113" i="86" s="1"/>
  <c r="R12" i="56"/>
  <c r="R81" i="56" s="1"/>
  <c r="R12" i="86" s="1"/>
  <c r="R81" i="86" s="1"/>
  <c r="R33" i="56"/>
  <c r="R102" i="56" s="1"/>
  <c r="R33" i="86" s="1"/>
  <c r="R102" i="86" s="1"/>
  <c r="R14" i="56"/>
  <c r="R83" i="56" s="1"/>
  <c r="R14" i="86" s="1"/>
  <c r="R83" i="86" s="1"/>
  <c r="R62" i="56"/>
  <c r="R131" i="56" s="1"/>
  <c r="R62" i="86" s="1"/>
  <c r="R131" i="86" s="1"/>
  <c r="R65" i="56"/>
  <c r="R134" i="56" s="1"/>
  <c r="R65" i="86" s="1"/>
  <c r="R134" i="86" s="1"/>
  <c r="R38" i="56"/>
  <c r="R107" i="56" s="1"/>
  <c r="R38" i="86" s="1"/>
  <c r="R107" i="86" s="1"/>
  <c r="T195" i="69"/>
  <c r="U195" i="69" s="1"/>
  <c r="V195" i="69" s="1"/>
  <c r="W195" i="69" s="1"/>
  <c r="X195" i="69" s="1"/>
  <c r="Y195" i="69" s="1"/>
  <c r="Z195" i="69" s="1"/>
  <c r="AA195" i="69" s="1"/>
  <c r="AB195" i="69" s="1"/>
  <c r="AC195" i="69" s="1"/>
  <c r="AD195" i="69" s="1"/>
  <c r="AE195" i="69" s="1"/>
  <c r="AF195" i="69" s="1"/>
  <c r="AG195" i="69" s="1"/>
  <c r="AH195" i="69" s="1"/>
  <c r="U150" i="69"/>
  <c r="V150" i="69" s="1"/>
  <c r="W150" i="69" s="1"/>
  <c r="X150" i="69" s="1"/>
  <c r="Y150" i="69" s="1"/>
  <c r="Z150" i="69" s="1"/>
  <c r="AA150" i="69" s="1"/>
  <c r="AB150" i="69" s="1"/>
  <c r="AC150" i="69" s="1"/>
  <c r="AD150" i="69" s="1"/>
  <c r="AE150" i="69" s="1"/>
  <c r="AF150" i="69" s="1"/>
  <c r="AG150" i="69" s="1"/>
  <c r="AH150" i="69" s="1"/>
  <c r="R7" i="56"/>
  <c r="R76" i="56" s="1"/>
  <c r="R7" i="86" s="1"/>
  <c r="R76" i="86" s="1"/>
  <c r="R61" i="56"/>
  <c r="R130" i="56" s="1"/>
  <c r="R61" i="86" s="1"/>
  <c r="R130" i="86" s="1"/>
  <c r="R127" i="66"/>
  <c r="S127" i="66" s="1"/>
  <c r="T127" i="66" s="1"/>
  <c r="U127" i="66" s="1"/>
  <c r="V127" i="66" s="1"/>
  <c r="W127" i="66" s="1"/>
  <c r="X127" i="66" s="1"/>
  <c r="Y127" i="66" s="1"/>
  <c r="Z127" i="66" s="1"/>
  <c r="AA127" i="66" s="1"/>
  <c r="AB127" i="66" s="1"/>
  <c r="AC127" i="66" s="1"/>
  <c r="AD127" i="66" s="1"/>
  <c r="R40" i="56"/>
  <c r="R109" i="56" s="1"/>
  <c r="R40" i="86" s="1"/>
  <c r="R23" i="56"/>
  <c r="R92" i="56" s="1"/>
  <c r="R23" i="86" s="1"/>
  <c r="R92" i="86" s="1"/>
  <c r="V173" i="69"/>
  <c r="W173" i="69" s="1"/>
  <c r="X173" i="69" s="1"/>
  <c r="Y173" i="69" s="1"/>
  <c r="Z173" i="69" s="1"/>
  <c r="AA173" i="69" s="1"/>
  <c r="AB173" i="69" s="1"/>
  <c r="AC173" i="69" s="1"/>
  <c r="AD173" i="69" s="1"/>
  <c r="AE173" i="69" s="1"/>
  <c r="AF173" i="69" s="1"/>
  <c r="AG173" i="69" s="1"/>
  <c r="AH173" i="69" s="1"/>
  <c r="S37" i="69"/>
  <c r="T37" i="69" s="1"/>
  <c r="U37" i="69" s="1"/>
  <c r="V37" i="69" s="1"/>
  <c r="W37" i="69" s="1"/>
  <c r="X37" i="69" s="1"/>
  <c r="Y37" i="69" s="1"/>
  <c r="Z37" i="69" s="1"/>
  <c r="AA37" i="69" s="1"/>
  <c r="AB37" i="69" s="1"/>
  <c r="AC37" i="69" s="1"/>
  <c r="AD37" i="69" s="1"/>
  <c r="AE37" i="69" s="1"/>
  <c r="AF37" i="69" s="1"/>
  <c r="AG37" i="69" s="1"/>
  <c r="AH37" i="69" s="1"/>
  <c r="R30" i="56"/>
  <c r="R99" i="56" s="1"/>
  <c r="R30" i="86" s="1"/>
  <c r="R99" i="86" s="1"/>
  <c r="R56" i="56"/>
  <c r="R125" i="56" s="1"/>
  <c r="R56" i="86" s="1"/>
  <c r="R125" i="86" s="1"/>
  <c r="R50" i="56"/>
  <c r="R119" i="56" s="1"/>
  <c r="R50" i="86" s="1"/>
  <c r="R119" i="86" s="1"/>
  <c r="T217" i="69"/>
  <c r="U217" i="69" s="1"/>
  <c r="V217" i="69" s="1"/>
  <c r="W217" i="69" s="1"/>
  <c r="X217" i="69" s="1"/>
  <c r="Y217" i="69" s="1"/>
  <c r="Z217" i="69" s="1"/>
  <c r="AA217" i="69" s="1"/>
  <c r="AB217" i="69" s="1"/>
  <c r="AC217" i="69" s="1"/>
  <c r="AD217" i="69" s="1"/>
  <c r="AE217" i="69" s="1"/>
  <c r="AF217" i="69" s="1"/>
  <c r="AG217" i="69" s="1"/>
  <c r="AH217" i="69" s="1"/>
  <c r="R51" i="56"/>
  <c r="R120" i="56" s="1"/>
  <c r="R51" i="86" s="1"/>
  <c r="R120" i="86" s="1"/>
  <c r="R49" i="56"/>
  <c r="R118" i="56" s="1"/>
  <c r="R49" i="86" s="1"/>
  <c r="R118" i="86" s="1"/>
  <c r="R63" i="56"/>
  <c r="R132" i="56" s="1"/>
  <c r="R63" i="86" s="1"/>
  <c r="R132" i="86" s="1"/>
  <c r="R37" i="66"/>
  <c r="U77" i="63" s="1"/>
  <c r="R21" i="56"/>
  <c r="R90" i="56" s="1"/>
  <c r="R21" i="86" s="1"/>
  <c r="R90" i="86" s="1"/>
  <c r="R6" i="56"/>
  <c r="R75" i="56" s="1"/>
  <c r="R48" i="56"/>
  <c r="R117" i="56" s="1"/>
  <c r="R48" i="86" s="1"/>
  <c r="R117" i="86" s="1"/>
  <c r="R15" i="56"/>
  <c r="R84" i="56" s="1"/>
  <c r="R15" i="86" s="1"/>
  <c r="R84" i="86" s="1"/>
  <c r="R16" i="56"/>
  <c r="R85" i="56" s="1"/>
  <c r="R16" i="86" s="1"/>
  <c r="R85" i="86" s="1"/>
  <c r="R9" i="56"/>
  <c r="R78" i="56" s="1"/>
  <c r="R9" i="86" s="1"/>
  <c r="R78" i="86" s="1"/>
  <c r="R24" i="56"/>
  <c r="R93" i="56" s="1"/>
  <c r="R24" i="86" s="1"/>
  <c r="R93" i="86" s="1"/>
  <c r="S241" i="66"/>
  <c r="T241" i="66" s="1"/>
  <c r="U241" i="66" s="1"/>
  <c r="V241" i="66" s="1"/>
  <c r="W241" i="66" s="1"/>
  <c r="X241" i="66" s="1"/>
  <c r="Y241" i="66" s="1"/>
  <c r="Z241" i="66" s="1"/>
  <c r="AA241" i="66" s="1"/>
  <c r="AB241" i="66" s="1"/>
  <c r="AC241" i="66" s="1"/>
  <c r="AD241" i="66" s="1"/>
  <c r="Y38" i="66"/>
  <c r="R32" i="56"/>
  <c r="R101" i="56" s="1"/>
  <c r="R32" i="86" s="1"/>
  <c r="R101" i="86" s="1"/>
  <c r="AC37" i="66"/>
  <c r="R60" i="56"/>
  <c r="R129" i="56" s="1"/>
  <c r="R60" i="86" s="1"/>
  <c r="R129" i="86" s="1"/>
  <c r="R41" i="56"/>
  <c r="R110" i="56" s="1"/>
  <c r="R41" i="86" s="1"/>
  <c r="R110" i="86" s="1"/>
  <c r="R47" i="56"/>
  <c r="R116" i="56" s="1"/>
  <c r="R47" i="86" s="1"/>
  <c r="R116" i="86" s="1"/>
  <c r="R58" i="56"/>
  <c r="R127" i="56" s="1"/>
  <c r="R58" i="86" s="1"/>
  <c r="R127" i="86" s="1"/>
  <c r="X18" i="78"/>
  <c r="T82" i="69"/>
  <c r="U82" i="69" s="1"/>
  <c r="V82" i="69" s="1"/>
  <c r="W82" i="69" s="1"/>
  <c r="X82" i="69" s="1"/>
  <c r="Y82" i="69" s="1"/>
  <c r="Z82" i="69" s="1"/>
  <c r="AA82" i="69" s="1"/>
  <c r="AB82" i="69" s="1"/>
  <c r="AC82" i="69" s="1"/>
  <c r="AD82" i="69" s="1"/>
  <c r="AE82" i="69" s="1"/>
  <c r="AF82" i="69" s="1"/>
  <c r="AG82" i="69" s="1"/>
  <c r="AH82" i="69" s="1"/>
  <c r="R82" i="66"/>
  <c r="S82" i="66" s="1"/>
  <c r="T82" i="66" s="1"/>
  <c r="U82" i="66" s="1"/>
  <c r="V82" i="66" s="1"/>
  <c r="W82" i="66" s="1"/>
  <c r="X82" i="66" s="1"/>
  <c r="Y82" i="66" s="1"/>
  <c r="Z82" i="66" s="1"/>
  <c r="AA82" i="66" s="1"/>
  <c r="AB82" i="66" s="1"/>
  <c r="AC82" i="66" s="1"/>
  <c r="AD82" i="66" s="1"/>
  <c r="R43" i="56"/>
  <c r="R112" i="56" s="1"/>
  <c r="R43" i="86" s="1"/>
  <c r="R112" i="86" s="1"/>
  <c r="R17" i="56"/>
  <c r="R86" i="56" s="1"/>
  <c r="R17" i="86" s="1"/>
  <c r="R86" i="86" s="1"/>
  <c r="R18" i="56"/>
  <c r="R87" i="56" s="1"/>
  <c r="R18" i="86" s="1"/>
  <c r="R87" i="86" s="1"/>
  <c r="R195" i="66"/>
  <c r="S195" i="66" s="1"/>
  <c r="T195" i="66" s="1"/>
  <c r="U195" i="66" s="1"/>
  <c r="V195" i="66" s="1"/>
  <c r="W195" i="66" s="1"/>
  <c r="X195" i="66" s="1"/>
  <c r="Y195" i="66" s="1"/>
  <c r="Z195" i="66" s="1"/>
  <c r="AA195" i="66" s="1"/>
  <c r="Q71" i="56"/>
  <c r="R10" i="56"/>
  <c r="R79" i="56" s="1"/>
  <c r="R10" i="86" s="1"/>
  <c r="R79" i="86" s="1"/>
  <c r="R11" i="56"/>
  <c r="R80" i="56" s="1"/>
  <c r="R11" i="86" s="1"/>
  <c r="R80" i="86" s="1"/>
  <c r="R59" i="56"/>
  <c r="R128" i="56" s="1"/>
  <c r="R59" i="86" s="1"/>
  <c r="R128" i="86" s="1"/>
  <c r="R25" i="56"/>
  <c r="R94" i="56" s="1"/>
  <c r="R25" i="86" s="1"/>
  <c r="R94" i="86" s="1"/>
  <c r="Z38" i="66"/>
  <c r="V37" i="66"/>
  <c r="AA38" i="66"/>
  <c r="AB38" i="66"/>
  <c r="S37" i="66"/>
  <c r="R8" i="56"/>
  <c r="R77" i="56" s="1"/>
  <c r="R8" i="86" s="1"/>
  <c r="R28" i="56"/>
  <c r="R97" i="56" s="1"/>
  <c r="R28" i="86" s="1"/>
  <c r="R97" i="86" s="1"/>
  <c r="R35" i="56"/>
  <c r="R104" i="56" s="1"/>
  <c r="R35" i="86" s="1"/>
  <c r="R104" i="86" s="1"/>
  <c r="R57" i="56"/>
  <c r="R126" i="56" s="1"/>
  <c r="R57" i="86" s="1"/>
  <c r="R126" i="86" s="1"/>
  <c r="R37" i="56"/>
  <c r="R106" i="56" s="1"/>
  <c r="R37" i="86" s="1"/>
  <c r="R106" i="86" s="1"/>
  <c r="AA37" i="66"/>
  <c r="U263" i="69"/>
  <c r="V263" i="69" s="1"/>
  <c r="W263" i="69" s="1"/>
  <c r="X263" i="69" s="1"/>
  <c r="Y263" i="69" s="1"/>
  <c r="Z263" i="69" s="1"/>
  <c r="AA263" i="69" s="1"/>
  <c r="AB263" i="69" s="1"/>
  <c r="AC263" i="69" s="1"/>
  <c r="AD263" i="69" s="1"/>
  <c r="AE263" i="69" s="1"/>
  <c r="AF263" i="69" s="1"/>
  <c r="AG263" i="69" s="1"/>
  <c r="AH263" i="69" s="1"/>
  <c r="R46" i="56"/>
  <c r="R115" i="56" s="1"/>
  <c r="R46" i="86" s="1"/>
  <c r="R115" i="86" s="1"/>
  <c r="R68" i="56"/>
  <c r="R137" i="56" s="1"/>
  <c r="R68" i="86" s="1"/>
  <c r="R137" i="86" s="1"/>
  <c r="R55" i="56"/>
  <c r="R124" i="56" s="1"/>
  <c r="R55" i="86" s="1"/>
  <c r="R124" i="86" s="1"/>
  <c r="R31" i="56"/>
  <c r="R100" i="56" s="1"/>
  <c r="R31" i="86" s="1"/>
  <c r="R100" i="86" s="1"/>
  <c r="R54" i="56"/>
  <c r="R123" i="56" s="1"/>
  <c r="R54" i="86" s="1"/>
  <c r="R123" i="86" s="1"/>
  <c r="R36" i="56"/>
  <c r="R105" i="56" s="1"/>
  <c r="R36" i="86" s="1"/>
  <c r="R105" i="86" s="1"/>
  <c r="R20" i="56"/>
  <c r="R89" i="56" s="1"/>
  <c r="R20" i="86" s="1"/>
  <c r="R89" i="86" s="1"/>
  <c r="R67" i="56"/>
  <c r="R136" i="56" s="1"/>
  <c r="R67" i="86" s="1"/>
  <c r="R136" i="86" s="1"/>
  <c r="R27" i="56"/>
  <c r="R96" i="56" s="1"/>
  <c r="R27" i="86" s="1"/>
  <c r="R96" i="86" s="1"/>
  <c r="R69" i="56"/>
  <c r="R138" i="56" s="1"/>
  <c r="R69" i="86" s="1"/>
  <c r="R138" i="86" s="1"/>
  <c r="R13" i="56"/>
  <c r="R82" i="56" s="1"/>
  <c r="R13" i="86" s="1"/>
  <c r="R82" i="86" s="1"/>
  <c r="T240" i="69"/>
  <c r="U240" i="69" s="1"/>
  <c r="V240" i="69" s="1"/>
  <c r="W240" i="69" s="1"/>
  <c r="X240" i="69" s="1"/>
  <c r="Y240" i="69" s="1"/>
  <c r="Z240" i="69" s="1"/>
  <c r="AA240" i="69" s="1"/>
  <c r="AB240" i="69" s="1"/>
  <c r="AC240" i="69" s="1"/>
  <c r="AD240" i="69" s="1"/>
  <c r="AE240" i="69" s="1"/>
  <c r="AF240" i="69" s="1"/>
  <c r="AG240" i="69" s="1"/>
  <c r="AH240" i="69" s="1"/>
  <c r="S263" i="66"/>
  <c r="T263" i="66" s="1"/>
  <c r="U263" i="66" s="1"/>
  <c r="V263" i="66" s="1"/>
  <c r="W263" i="66" s="1"/>
  <c r="X263" i="66" s="1"/>
  <c r="Y263" i="66" s="1"/>
  <c r="Z263" i="66" s="1"/>
  <c r="AA263" i="66" s="1"/>
  <c r="AB263" i="66" s="1"/>
  <c r="AC263" i="66" s="1"/>
  <c r="AD263" i="66" s="1"/>
  <c r="AM19" i="63"/>
  <c r="AA26" i="103" s="1"/>
  <c r="U37" i="66"/>
  <c r="R240" i="66"/>
  <c r="S240" i="66" s="1"/>
  <c r="T240" i="66" s="1"/>
  <c r="U240" i="66" s="1"/>
  <c r="V240" i="66" s="1"/>
  <c r="W240" i="66" s="1"/>
  <c r="X240" i="66" s="1"/>
  <c r="Y240" i="66" s="1"/>
  <c r="Z240" i="66" s="1"/>
  <c r="AA240" i="66" s="1"/>
  <c r="AB240" i="66" s="1"/>
  <c r="Y37" i="66"/>
  <c r="AD37" i="66"/>
  <c r="P71" i="56"/>
  <c r="X37" i="66"/>
  <c r="S106" i="66"/>
  <c r="T106" i="66" s="1"/>
  <c r="U106" i="66" s="1"/>
  <c r="V106" i="66" s="1"/>
  <c r="W106" i="66" s="1"/>
  <c r="X106" i="66" s="1"/>
  <c r="Y106" i="66" s="1"/>
  <c r="Z106" i="66" s="1"/>
  <c r="AA106" i="66" s="1"/>
  <c r="AB106" i="66" s="1"/>
  <c r="AC106" i="66" s="1"/>
  <c r="AD106" i="66" s="1"/>
  <c r="W37" i="66"/>
  <c r="T37" i="66"/>
  <c r="T60" i="69"/>
  <c r="U60" i="69" s="1"/>
  <c r="V60" i="69" s="1"/>
  <c r="W60" i="69" s="1"/>
  <c r="X60" i="69" s="1"/>
  <c r="Y60" i="69" s="1"/>
  <c r="Z60" i="69" s="1"/>
  <c r="AA60" i="69" s="1"/>
  <c r="AB60" i="69" s="1"/>
  <c r="AC60" i="69" s="1"/>
  <c r="AD60" i="69" s="1"/>
  <c r="AE60" i="69" s="1"/>
  <c r="AF60" i="69" s="1"/>
  <c r="AG60" i="69" s="1"/>
  <c r="AH60" i="69" s="1"/>
  <c r="R150" i="66"/>
  <c r="S150" i="66" s="1"/>
  <c r="T150" i="66" s="1"/>
  <c r="U150" i="66" s="1"/>
  <c r="V150" i="66" s="1"/>
  <c r="W150" i="66" s="1"/>
  <c r="X150" i="66" s="1"/>
  <c r="Y150" i="66" s="1"/>
  <c r="Z150" i="66" s="1"/>
  <c r="AA150" i="66" s="1"/>
  <c r="AB150" i="66" s="1"/>
  <c r="AC150" i="66" s="1"/>
  <c r="AD150" i="66" s="1"/>
  <c r="V128" i="69"/>
  <c r="W128" i="69" s="1"/>
  <c r="X128" i="69" s="1"/>
  <c r="Y128" i="69" s="1"/>
  <c r="Z128" i="69" s="1"/>
  <c r="AA128" i="69" s="1"/>
  <c r="AB128" i="69" s="1"/>
  <c r="AC128" i="69" s="1"/>
  <c r="AD128" i="69" s="1"/>
  <c r="AE128" i="69" s="1"/>
  <c r="AF128" i="69" s="1"/>
  <c r="AG128" i="69" s="1"/>
  <c r="AH128" i="69" s="1"/>
  <c r="T262" i="69"/>
  <c r="U262" i="69" s="1"/>
  <c r="V262" i="69" s="1"/>
  <c r="W262" i="69" s="1"/>
  <c r="X262" i="69" s="1"/>
  <c r="Y262" i="69" s="1"/>
  <c r="Z262" i="69" s="1"/>
  <c r="AA262" i="69" s="1"/>
  <c r="AB262" i="69" s="1"/>
  <c r="AC262" i="69" s="1"/>
  <c r="AD262" i="69" s="1"/>
  <c r="AE262" i="69" s="1"/>
  <c r="AF262" i="69" s="1"/>
  <c r="AG262" i="69" s="1"/>
  <c r="AH262" i="69" s="1"/>
  <c r="AB76" i="63"/>
  <c r="AL20" i="63"/>
  <c r="S128" i="66"/>
  <c r="T128" i="66" s="1"/>
  <c r="U128" i="66" s="1"/>
  <c r="V128" i="66" s="1"/>
  <c r="W128" i="66" s="1"/>
  <c r="X128" i="66" s="1"/>
  <c r="Y128" i="66" s="1"/>
  <c r="Z128" i="66" s="1"/>
  <c r="AA128" i="66" s="1"/>
  <c r="AB128" i="66" s="1"/>
  <c r="AC128" i="66" s="1"/>
  <c r="AD128" i="66" s="1"/>
  <c r="V106" i="69"/>
  <c r="W106" i="69" s="1"/>
  <c r="X106" i="69" s="1"/>
  <c r="Y106" i="69" s="1"/>
  <c r="Z106" i="69" s="1"/>
  <c r="AA106" i="69" s="1"/>
  <c r="AB106" i="69" s="1"/>
  <c r="AC106" i="69" s="1"/>
  <c r="AD106" i="69" s="1"/>
  <c r="AE106" i="69" s="1"/>
  <c r="AF106" i="69" s="1"/>
  <c r="AG106" i="69" s="1"/>
  <c r="AH106" i="69" s="1"/>
  <c r="Z37" i="66"/>
  <c r="Z23" i="90"/>
  <c r="Z107" i="90" s="1"/>
  <c r="AA43" i="73"/>
  <c r="Y42" i="78"/>
  <c r="Z69" i="73"/>
  <c r="X68" i="78"/>
  <c r="W37" i="106"/>
  <c r="AC22" i="63"/>
  <c r="AA46" i="73"/>
  <c r="Y45" i="78"/>
  <c r="Z39" i="73"/>
  <c r="X38" i="78"/>
  <c r="Z44" i="73"/>
  <c r="X43" i="78"/>
  <c r="AA42" i="73"/>
  <c r="Y41" i="78"/>
  <c r="V63" i="106"/>
  <c r="AD21" i="63"/>
  <c r="Y65" i="73"/>
  <c r="W64" i="78"/>
  <c r="Y70" i="73"/>
  <c r="W69" i="78"/>
  <c r="Z66" i="73"/>
  <c r="X65" i="78"/>
  <c r="AA40" i="73"/>
  <c r="Y39" i="78"/>
  <c r="Z67" i="73"/>
  <c r="X66" i="78"/>
  <c r="Z71" i="73"/>
  <c r="X70" i="78"/>
  <c r="Y63" i="73"/>
  <c r="W62" i="78"/>
  <c r="Z64" i="73"/>
  <c r="X63" i="78"/>
  <c r="AA45" i="73"/>
  <c r="Y44" i="78"/>
  <c r="Y24" i="90"/>
  <c r="Z37" i="73"/>
  <c r="X36" i="78"/>
  <c r="W17" i="78"/>
  <c r="X24" i="90" s="1"/>
  <c r="S113" i="102"/>
  <c r="AA41" i="73"/>
  <c r="Y40" i="78"/>
  <c r="V11" i="106"/>
  <c r="AB21" i="63"/>
  <c r="AL21" i="63" s="1"/>
  <c r="AA38" i="73"/>
  <c r="Y37" i="78"/>
  <c r="Z68" i="73"/>
  <c r="X67" i="78"/>
  <c r="W72" i="106"/>
  <c r="X72" i="106" s="1"/>
  <c r="Y72" i="106" s="1"/>
  <c r="Z72" i="106" s="1"/>
  <c r="AA72" i="106" s="1"/>
  <c r="AB72" i="106" s="1"/>
  <c r="AC72" i="106" s="1"/>
  <c r="AD72" i="106" s="1"/>
  <c r="AE72" i="106" s="1"/>
  <c r="AF72" i="106" s="1"/>
  <c r="AG72" i="106" s="1"/>
  <c r="AH72" i="106" s="1"/>
  <c r="Z72" i="73"/>
  <c r="W20" i="106"/>
  <c r="X20" i="106" s="1"/>
  <c r="Y20" i="106" s="1"/>
  <c r="Z20" i="106" s="1"/>
  <c r="AA20" i="106" s="1"/>
  <c r="AB20" i="106" s="1"/>
  <c r="AC20" i="106" s="1"/>
  <c r="AD20" i="106" s="1"/>
  <c r="AE20" i="106" s="1"/>
  <c r="AF20" i="106" s="1"/>
  <c r="AG20" i="106" s="1"/>
  <c r="AH20" i="106" s="1"/>
  <c r="Z20" i="73"/>
  <c r="AA20" i="73" s="1"/>
  <c r="AB20" i="73" s="1"/>
  <c r="AC20" i="73" s="1"/>
  <c r="AD20" i="73" s="1"/>
  <c r="AE20" i="73" s="1"/>
  <c r="AF20" i="73" s="1"/>
  <c r="AG20" i="73" s="1"/>
  <c r="AH20" i="73" s="1"/>
  <c r="AB37" i="66"/>
  <c r="U127" i="69"/>
  <c r="V127" i="69" s="1"/>
  <c r="W127" i="69" s="1"/>
  <c r="X127" i="69" s="1"/>
  <c r="Y127" i="69" s="1"/>
  <c r="Z127" i="69" s="1"/>
  <c r="AA127" i="69" s="1"/>
  <c r="AB127" i="69" s="1"/>
  <c r="AC127" i="69" s="1"/>
  <c r="AD127" i="69" s="1"/>
  <c r="AE127" i="69" s="1"/>
  <c r="AF127" i="69" s="1"/>
  <c r="AG127" i="69" s="1"/>
  <c r="AH127" i="69" s="1"/>
  <c r="U172" i="69"/>
  <c r="V172" i="69" s="1"/>
  <c r="W172" i="69" s="1"/>
  <c r="X172" i="69" s="1"/>
  <c r="Y172" i="69" s="1"/>
  <c r="Z172" i="69" s="1"/>
  <c r="AA172" i="69" s="1"/>
  <c r="AB172" i="69" s="1"/>
  <c r="AC172" i="69" s="1"/>
  <c r="AD172" i="69" s="1"/>
  <c r="AE172" i="69" s="1"/>
  <c r="AF172" i="69" s="1"/>
  <c r="AG172" i="69" s="1"/>
  <c r="AH172" i="69" s="1"/>
  <c r="R60" i="66"/>
  <c r="S60" i="66" s="1"/>
  <c r="T60" i="66" s="1"/>
  <c r="U60" i="66" s="1"/>
  <c r="V60" i="66" s="1"/>
  <c r="W60" i="66" s="1"/>
  <c r="X60" i="66" s="1"/>
  <c r="Y60" i="66" s="1"/>
  <c r="Z60" i="66" s="1"/>
  <c r="AA60" i="66" s="1"/>
  <c r="AB60" i="66" s="1"/>
  <c r="U105" i="69"/>
  <c r="V105" i="69" s="1"/>
  <c r="W105" i="69" s="1"/>
  <c r="X105" i="69" s="1"/>
  <c r="Y105" i="69" s="1"/>
  <c r="Z105" i="69" s="1"/>
  <c r="AA105" i="69" s="1"/>
  <c r="AB105" i="69" s="1"/>
  <c r="AC105" i="69" s="1"/>
  <c r="AD105" i="69" s="1"/>
  <c r="AE105" i="69" s="1"/>
  <c r="AF105" i="69" s="1"/>
  <c r="AG105" i="69" s="1"/>
  <c r="AH105" i="69" s="1"/>
  <c r="R172" i="66"/>
  <c r="S172" i="66" s="1"/>
  <c r="T172" i="66" s="1"/>
  <c r="U172" i="66" s="1"/>
  <c r="V172" i="66" s="1"/>
  <c r="W172" i="66" s="1"/>
  <c r="X172" i="66" s="1"/>
  <c r="Y172" i="66" s="1"/>
  <c r="Z172" i="66" s="1"/>
  <c r="AA172" i="66" s="1"/>
  <c r="AB172" i="66" s="1"/>
  <c r="AC172" i="66" s="1"/>
  <c r="AD172" i="66" s="1"/>
  <c r="R105" i="66"/>
  <c r="S105" i="66" s="1"/>
  <c r="T105" i="66" s="1"/>
  <c r="U105" i="66" s="1"/>
  <c r="V105" i="66" s="1"/>
  <c r="W105" i="66" s="1"/>
  <c r="X105" i="66" s="1"/>
  <c r="Y105" i="66" s="1"/>
  <c r="Z105" i="66" s="1"/>
  <c r="AA105" i="66" s="1"/>
  <c r="AB105" i="66" s="1"/>
  <c r="AC105" i="66" s="1"/>
  <c r="AD105" i="66" s="1"/>
  <c r="R262" i="66"/>
  <c r="S262" i="66" s="1"/>
  <c r="T262" i="66" s="1"/>
  <c r="U262" i="66" s="1"/>
  <c r="V262" i="66" s="1"/>
  <c r="W262" i="66" s="1"/>
  <c r="X262" i="66" s="1"/>
  <c r="Y262" i="66" s="1"/>
  <c r="Z262" i="66" s="1"/>
  <c r="AA262" i="66" s="1"/>
  <c r="AB262" i="66" s="1"/>
  <c r="AC262" i="66" s="1"/>
  <c r="AD262" i="66" s="1"/>
  <c r="T121" i="102"/>
  <c r="S120" i="102"/>
  <c r="F113" i="105"/>
  <c r="AC76" i="63"/>
  <c r="AC104" i="63"/>
  <c r="AB104" i="63"/>
  <c r="AH20" i="63"/>
  <c r="AB48" i="63"/>
  <c r="AX19" i="63"/>
  <c r="AP22" i="90"/>
  <c r="I227" i="105" s="1"/>
  <c r="Z50" i="90"/>
  <c r="Z78" i="90"/>
  <c r="X78" i="90"/>
  <c r="W20" i="63"/>
  <c r="T171" i="102"/>
  <c r="T61" i="102" s="1"/>
  <c r="R37" i="102"/>
  <c r="Y20" i="63"/>
  <c r="AY20" i="63"/>
  <c r="X106" i="90"/>
  <c r="V12" i="65"/>
  <c r="X79" i="90"/>
  <c r="S171" i="102"/>
  <c r="S61" i="102" s="1"/>
  <c r="R103" i="86"/>
  <c r="BA16" i="63"/>
  <c r="P140" i="56"/>
  <c r="I31" i="103" s="1" a="1"/>
  <c r="I31" i="103" s="1"/>
  <c r="P6" i="86"/>
  <c r="V143" i="69"/>
  <c r="U53" i="69"/>
  <c r="AO18" i="63"/>
  <c r="AB25" i="103" s="1"/>
  <c r="M15" i="65"/>
  <c r="AK19" i="63"/>
  <c r="V26" i="103" s="1"/>
  <c r="T168" i="102"/>
  <c r="T58" i="102" s="1"/>
  <c r="Q8" i="69"/>
  <c r="R18" i="90"/>
  <c r="AH100" i="90"/>
  <c r="X97" i="65" s="1"/>
  <c r="Y97" i="65" s="1"/>
  <c r="P98" i="65" s="1"/>
  <c r="S98" i="65" s="1"/>
  <c r="V97" i="65"/>
  <c r="S75" i="66"/>
  <c r="AD260" i="66"/>
  <c r="U50" i="90"/>
  <c r="U106" i="90"/>
  <c r="U78" i="90"/>
  <c r="S255" i="66"/>
  <c r="AD193" i="66"/>
  <c r="Z145" i="102"/>
  <c r="S77" i="90"/>
  <c r="S49" i="90"/>
  <c r="S105" i="90"/>
  <c r="AI19" i="63"/>
  <c r="S210" i="66"/>
  <c r="S165" i="66"/>
  <c r="R145" i="102"/>
  <c r="R91" i="102" s="1"/>
  <c r="U48" i="63"/>
  <c r="X11" i="65"/>
  <c r="G249" i="105" s="1"/>
  <c r="Y39" i="65"/>
  <c r="U118" i="102"/>
  <c r="U90" i="102" s="1"/>
  <c r="Y14" i="78"/>
  <c r="BA18" i="63"/>
  <c r="Y13" i="78"/>
  <c r="X12" i="78"/>
  <c r="X12" i="65"/>
  <c r="G250" i="105" s="1"/>
  <c r="R14" i="69"/>
  <c r="S14" i="69" s="1"/>
  <c r="T14" i="69" s="1"/>
  <c r="U14" i="69" s="1"/>
  <c r="V14" i="69" s="1"/>
  <c r="W14" i="69" s="1"/>
  <c r="X14" i="69" s="1"/>
  <c r="Y14" i="69" s="1"/>
  <c r="Z14" i="69" s="1"/>
  <c r="AA14" i="69" s="1"/>
  <c r="AB14" i="69" s="1"/>
  <c r="AC14" i="69" s="1"/>
  <c r="AD14" i="69" s="1"/>
  <c r="AE14" i="69" s="1"/>
  <c r="AF14" i="69" s="1"/>
  <c r="AG14" i="69" s="1"/>
  <c r="AH14" i="69" s="1"/>
  <c r="O140" i="86"/>
  <c r="W24" i="103"/>
  <c r="X24" i="103" s="1"/>
  <c r="N14" i="65"/>
  <c r="T115" i="102"/>
  <c r="T87" i="102" s="1"/>
  <c r="Y15" i="78"/>
  <c r="S233" i="66"/>
  <c r="S188" i="66"/>
  <c r="S143" i="66"/>
  <c r="U121" i="102"/>
  <c r="Z20" i="63"/>
  <c r="AB145" i="102"/>
  <c r="AA145" i="102"/>
  <c r="X20" i="63"/>
  <c r="S120" i="66"/>
  <c r="S167" i="102"/>
  <c r="S57" i="102" s="1"/>
  <c r="S36" i="102" s="1"/>
  <c r="X17" i="78"/>
  <c r="D34" i="103"/>
  <c r="E54" i="75" s="1"/>
  <c r="C34" i="103"/>
  <c r="E34" i="103"/>
  <c r="H34" i="103"/>
  <c r="T120" i="102"/>
  <c r="U119" i="102"/>
  <c r="S98" i="66"/>
  <c r="U114" i="102"/>
  <c r="U86" i="102" s="1"/>
  <c r="U233" i="69"/>
  <c r="U145" i="102"/>
  <c r="S53" i="66"/>
  <c r="S139" i="102"/>
  <c r="Y18" i="78"/>
  <c r="Y110" i="102"/>
  <c r="Y112" i="102" s="1"/>
  <c r="AB9" i="106"/>
  <c r="K28" i="63" s="1"/>
  <c r="T166" i="102"/>
  <c r="T56" i="102" s="1"/>
  <c r="V20" i="63"/>
  <c r="AB261" i="66"/>
  <c r="AC145" i="102" s="1"/>
  <c r="Y78" i="90"/>
  <c r="Y50" i="90"/>
  <c r="Y106" i="90"/>
  <c r="K82" i="63"/>
  <c r="H83" i="105" s="1"/>
  <c r="K54" i="63"/>
  <c r="G83" i="105" s="1"/>
  <c r="AF26" i="63"/>
  <c r="E115" i="105" s="1"/>
  <c r="K110" i="63"/>
  <c r="I83" i="105" s="1"/>
  <c r="AR26" i="63"/>
  <c r="G142" i="105" s="1"/>
  <c r="AJ26" i="63"/>
  <c r="U33" i="103" s="1"/>
  <c r="V69" i="65"/>
  <c r="AH72" i="90"/>
  <c r="X69" i="65" s="1"/>
  <c r="Y69" i="65" s="1"/>
  <c r="P70" i="65" s="1"/>
  <c r="S70" i="65" s="1"/>
  <c r="W77" i="90"/>
  <c r="W105" i="90"/>
  <c r="W49" i="90"/>
  <c r="J140" i="105"/>
  <c r="M140" i="105" s="1" a="1"/>
  <c r="M140" i="105" s="1"/>
  <c r="Q140" i="56"/>
  <c r="I32" i="103" s="1" a="1"/>
  <c r="I32" i="103" s="1"/>
  <c r="Q6" i="86"/>
  <c r="U188" i="69"/>
  <c r="K81" i="63"/>
  <c r="H82" i="105" s="1"/>
  <c r="K53" i="63"/>
  <c r="G82" i="105" s="1"/>
  <c r="AF25" i="63"/>
  <c r="E114" i="105" s="1"/>
  <c r="K109" i="63"/>
  <c r="I82" i="105" s="1"/>
  <c r="AR25" i="63"/>
  <c r="G141" i="105" s="1"/>
  <c r="AJ25" i="63"/>
  <c r="U32" i="103" s="1"/>
  <c r="U117" i="102"/>
  <c r="U89" i="102" s="1"/>
  <c r="AD215" i="66"/>
  <c r="V162" i="102"/>
  <c r="V82" i="102" s="1"/>
  <c r="V52" i="102" s="1"/>
  <c r="V33" i="102" s="1"/>
  <c r="AO16" i="63"/>
  <c r="AB23" i="103" s="1"/>
  <c r="M13" i="65"/>
  <c r="AD144" i="102"/>
  <c r="AD238" i="66"/>
  <c r="V98" i="69"/>
  <c r="V49" i="90"/>
  <c r="V77" i="90"/>
  <c r="V105" i="90"/>
  <c r="AN19" i="63"/>
  <c r="Y26" i="103" s="1"/>
  <c r="X10" i="78"/>
  <c r="S37" i="102"/>
  <c r="T169" i="102"/>
  <c r="T59" i="102" s="1"/>
  <c r="AR16" i="90"/>
  <c r="AU16" i="90"/>
  <c r="AF44" i="90"/>
  <c r="R109" i="86"/>
  <c r="AD81" i="66"/>
  <c r="W145" i="102"/>
  <c r="T106" i="90"/>
  <c r="T78" i="90"/>
  <c r="T50" i="90"/>
  <c r="Y11" i="78"/>
  <c r="AD104" i="63"/>
  <c r="AD48" i="63"/>
  <c r="AD76" i="63"/>
  <c r="Y16" i="78"/>
  <c r="U116" i="102"/>
  <c r="U88" i="102" s="1"/>
  <c r="AO17" i="90"/>
  <c r="H222" i="105" s="1"/>
  <c r="K222" i="105" s="1"/>
  <c r="R101" i="90"/>
  <c r="AF101" i="90" s="1"/>
  <c r="R45" i="90"/>
  <c r="AF45" i="90" s="1"/>
  <c r="AF17" i="90"/>
  <c r="AH17" i="90" s="1"/>
  <c r="R73" i="90"/>
  <c r="AF73" i="90" s="1"/>
  <c r="U91" i="102" l="1"/>
  <c r="S85" i="102"/>
  <c r="V22" i="90"/>
  <c r="V50" i="90" s="1"/>
  <c r="V242" i="69"/>
  <c r="W242" i="69" s="1"/>
  <c r="X242" i="69" s="1"/>
  <c r="Y242" i="69" s="1"/>
  <c r="Z242" i="69" s="1"/>
  <c r="AA242" i="69" s="1"/>
  <c r="AB242" i="69" s="1"/>
  <c r="AC242" i="69" s="1"/>
  <c r="AD242" i="69" s="1"/>
  <c r="AE242" i="69" s="1"/>
  <c r="AF242" i="69" s="1"/>
  <c r="AG242" i="69" s="1"/>
  <c r="AH242" i="69" s="1"/>
  <c r="W77" i="63"/>
  <c r="T174" i="66"/>
  <c r="U174" i="66" s="1"/>
  <c r="V174" i="66" s="1"/>
  <c r="W174" i="66" s="1"/>
  <c r="X174" i="66" s="1"/>
  <c r="Y174" i="66" s="1"/>
  <c r="Z174" i="66" s="1"/>
  <c r="AA174" i="66" s="1"/>
  <c r="AB174" i="66" s="1"/>
  <c r="AC174" i="66" s="1"/>
  <c r="AD174" i="66" s="1"/>
  <c r="Y77" i="63"/>
  <c r="T84" i="66"/>
  <c r="U84" i="66" s="1"/>
  <c r="V84" i="66" s="1"/>
  <c r="W84" i="66" s="1"/>
  <c r="X84" i="66" s="1"/>
  <c r="Y84" i="66" s="1"/>
  <c r="Z84" i="66" s="1"/>
  <c r="AA84" i="66" s="1"/>
  <c r="AB84" i="66" s="1"/>
  <c r="AC84" i="66" s="1"/>
  <c r="AD84" i="66" s="1"/>
  <c r="U78" i="63"/>
  <c r="AA39" i="66"/>
  <c r="W174" i="69"/>
  <c r="X174" i="69" s="1"/>
  <c r="Y174" i="69" s="1"/>
  <c r="Z174" i="69" s="1"/>
  <c r="AA174" i="69" s="1"/>
  <c r="AB174" i="69" s="1"/>
  <c r="AC174" i="69" s="1"/>
  <c r="AD174" i="69" s="1"/>
  <c r="AE174" i="69" s="1"/>
  <c r="AF174" i="69" s="1"/>
  <c r="AG174" i="69" s="1"/>
  <c r="AH174" i="69" s="1"/>
  <c r="V264" i="69"/>
  <c r="W264" i="69" s="1"/>
  <c r="X264" i="69" s="1"/>
  <c r="Y264" i="69" s="1"/>
  <c r="Z264" i="69" s="1"/>
  <c r="AA264" i="69" s="1"/>
  <c r="AB264" i="69" s="1"/>
  <c r="AC264" i="69" s="1"/>
  <c r="AD264" i="69" s="1"/>
  <c r="AE264" i="69" s="1"/>
  <c r="AF264" i="69" s="1"/>
  <c r="AG264" i="69" s="1"/>
  <c r="AH264" i="69" s="1"/>
  <c r="AD39" i="66"/>
  <c r="V77" i="63"/>
  <c r="Y49" i="63"/>
  <c r="V84" i="69"/>
  <c r="W84" i="69" s="1"/>
  <c r="X84" i="69" s="1"/>
  <c r="Y84" i="69" s="1"/>
  <c r="Z84" i="69" s="1"/>
  <c r="AA84" i="69" s="1"/>
  <c r="AB84" i="69" s="1"/>
  <c r="AC84" i="69" s="1"/>
  <c r="AD84" i="69" s="1"/>
  <c r="AE84" i="69" s="1"/>
  <c r="AF84" i="69" s="1"/>
  <c r="AG84" i="69" s="1"/>
  <c r="AH84" i="69" s="1"/>
  <c r="U39" i="66"/>
  <c r="R71" i="56"/>
  <c r="T242" i="66"/>
  <c r="U242" i="66" s="1"/>
  <c r="V242" i="66" s="1"/>
  <c r="W242" i="66" s="1"/>
  <c r="X242" i="66" s="1"/>
  <c r="Y242" i="66" s="1"/>
  <c r="Z242" i="66" s="1"/>
  <c r="AA242" i="66" s="1"/>
  <c r="AB242" i="66" s="1"/>
  <c r="AC242" i="66" s="1"/>
  <c r="AD242" i="66" s="1"/>
  <c r="W107" i="69"/>
  <c r="X107" i="69" s="1"/>
  <c r="Y107" i="69" s="1"/>
  <c r="Z107" i="69" s="1"/>
  <c r="AA107" i="69" s="1"/>
  <c r="AB107" i="69" s="1"/>
  <c r="AC107" i="69" s="1"/>
  <c r="AD107" i="69" s="1"/>
  <c r="AE107" i="69" s="1"/>
  <c r="AF107" i="69" s="1"/>
  <c r="AG107" i="69" s="1"/>
  <c r="AH107" i="69" s="1"/>
  <c r="T219" i="66"/>
  <c r="U219" i="66" s="1"/>
  <c r="V219" i="66" s="1"/>
  <c r="W219" i="66" s="1"/>
  <c r="X219" i="66" s="1"/>
  <c r="Y219" i="66" s="1"/>
  <c r="Z219" i="66" s="1"/>
  <c r="AA219" i="66" s="1"/>
  <c r="AB219" i="66" s="1"/>
  <c r="AC219" i="66" s="1"/>
  <c r="AD219" i="66" s="1"/>
  <c r="V197" i="69"/>
  <c r="W197" i="69" s="1"/>
  <c r="X197" i="69" s="1"/>
  <c r="Y197" i="69" s="1"/>
  <c r="Z197" i="69" s="1"/>
  <c r="AA197" i="69" s="1"/>
  <c r="AB197" i="69" s="1"/>
  <c r="AC197" i="69" s="1"/>
  <c r="AD197" i="69" s="1"/>
  <c r="AE197" i="69" s="1"/>
  <c r="AF197" i="69" s="1"/>
  <c r="AG197" i="69" s="1"/>
  <c r="AH197" i="69" s="1"/>
  <c r="T62" i="66"/>
  <c r="U62" i="66" s="1"/>
  <c r="V62" i="66" s="1"/>
  <c r="W62" i="66" s="1"/>
  <c r="X62" i="66" s="1"/>
  <c r="Y62" i="66" s="1"/>
  <c r="Z62" i="66" s="1"/>
  <c r="AA62" i="66" s="1"/>
  <c r="AB62" i="66" s="1"/>
  <c r="AC62" i="66" s="1"/>
  <c r="AD62" i="66" s="1"/>
  <c r="T107" i="66"/>
  <c r="U107" i="66" s="1"/>
  <c r="V107" i="66" s="1"/>
  <c r="W107" i="66" s="1"/>
  <c r="X107" i="66" s="1"/>
  <c r="Y107" i="66" s="1"/>
  <c r="Z107" i="66" s="1"/>
  <c r="AA107" i="66" s="1"/>
  <c r="AB107" i="66" s="1"/>
  <c r="AC107" i="66" s="1"/>
  <c r="AD107" i="66" s="1"/>
  <c r="W22" i="90"/>
  <c r="W78" i="90" s="1"/>
  <c r="V219" i="69"/>
  <c r="W219" i="69" s="1"/>
  <c r="X219" i="69" s="1"/>
  <c r="Y219" i="69" s="1"/>
  <c r="Z219" i="69" s="1"/>
  <c r="AA219" i="69" s="1"/>
  <c r="AB219" i="69" s="1"/>
  <c r="AC219" i="69" s="1"/>
  <c r="AD219" i="69" s="1"/>
  <c r="AE219" i="69" s="1"/>
  <c r="AF219" i="69" s="1"/>
  <c r="AG219" i="69" s="1"/>
  <c r="AH219" i="69" s="1"/>
  <c r="T197" i="66"/>
  <c r="U197" i="66" s="1"/>
  <c r="V197" i="66" s="1"/>
  <c r="W197" i="66" s="1"/>
  <c r="X197" i="66" s="1"/>
  <c r="Y197" i="66" s="1"/>
  <c r="Z197" i="66" s="1"/>
  <c r="AA197" i="66" s="1"/>
  <c r="AB197" i="66" s="1"/>
  <c r="AC197" i="66" s="1"/>
  <c r="AD197" i="66" s="1"/>
  <c r="W39" i="66"/>
  <c r="AB39" i="66"/>
  <c r="T264" i="66"/>
  <c r="U264" i="66" s="1"/>
  <c r="V264" i="66" s="1"/>
  <c r="W264" i="66" s="1"/>
  <c r="X264" i="66" s="1"/>
  <c r="Y264" i="66" s="1"/>
  <c r="Z264" i="66" s="1"/>
  <c r="AA264" i="66" s="1"/>
  <c r="W129" i="69"/>
  <c r="X129" i="69" s="1"/>
  <c r="Y129" i="69" s="1"/>
  <c r="Z129" i="69" s="1"/>
  <c r="AA129" i="69" s="1"/>
  <c r="AB129" i="69" s="1"/>
  <c r="AC129" i="69" s="1"/>
  <c r="AD129" i="69" s="1"/>
  <c r="AE129" i="69" s="1"/>
  <c r="AF129" i="69" s="1"/>
  <c r="AG129" i="69" s="1"/>
  <c r="AH129" i="69" s="1"/>
  <c r="V39" i="66"/>
  <c r="X49" i="63"/>
  <c r="T129" i="66"/>
  <c r="U129" i="66" s="1"/>
  <c r="V129" i="66" s="1"/>
  <c r="W129" i="66" s="1"/>
  <c r="X129" i="66" s="1"/>
  <c r="Y129" i="66" s="1"/>
  <c r="Z129" i="66" s="1"/>
  <c r="AA129" i="66" s="1"/>
  <c r="AB129" i="66" s="1"/>
  <c r="AC129" i="66" s="1"/>
  <c r="AD129" i="66" s="1"/>
  <c r="Y39" i="66"/>
  <c r="T23" i="90"/>
  <c r="T107" i="90" s="1"/>
  <c r="X39" i="66"/>
  <c r="AC39" i="66"/>
  <c r="Z39" i="66"/>
  <c r="T39" i="66"/>
  <c r="U79" i="63" s="1"/>
  <c r="Z49" i="63"/>
  <c r="R77" i="86"/>
  <c r="U39" i="69" s="1"/>
  <c r="V39" i="69" s="1"/>
  <c r="W39" i="69" s="1"/>
  <c r="X39" i="69" s="1"/>
  <c r="Y39" i="69" s="1"/>
  <c r="Z39" i="69" s="1"/>
  <c r="AA39" i="69" s="1"/>
  <c r="AB39" i="69" s="1"/>
  <c r="AC39" i="69" s="1"/>
  <c r="AD39" i="69" s="1"/>
  <c r="AE39" i="69" s="1"/>
  <c r="AF39" i="69" s="1"/>
  <c r="AG39" i="69" s="1"/>
  <c r="AH39" i="69" s="1"/>
  <c r="W152" i="69"/>
  <c r="X152" i="69" s="1"/>
  <c r="Y152" i="69" s="1"/>
  <c r="Z152" i="69" s="1"/>
  <c r="AA152" i="69" s="1"/>
  <c r="AB152" i="69" s="1"/>
  <c r="AC152" i="69" s="1"/>
  <c r="AD152" i="69" s="1"/>
  <c r="AE152" i="69" s="1"/>
  <c r="AF152" i="69" s="1"/>
  <c r="AG152" i="69" s="1"/>
  <c r="AH152" i="69" s="1"/>
  <c r="T152" i="66"/>
  <c r="U152" i="66" s="1"/>
  <c r="V152" i="66" s="1"/>
  <c r="W152" i="66" s="1"/>
  <c r="X152" i="66" s="1"/>
  <c r="Y152" i="66" s="1"/>
  <c r="Z152" i="66" s="1"/>
  <c r="AA152" i="66" s="1"/>
  <c r="AB152" i="66" s="1"/>
  <c r="AC152" i="66" s="1"/>
  <c r="AD152" i="66" s="1"/>
  <c r="V62" i="69"/>
  <c r="W62" i="69" s="1"/>
  <c r="X62" i="69" s="1"/>
  <c r="Y62" i="69" s="1"/>
  <c r="Z62" i="69" s="1"/>
  <c r="AA62" i="69" s="1"/>
  <c r="AB62" i="69" s="1"/>
  <c r="AC62" i="69" s="1"/>
  <c r="AD62" i="69" s="1"/>
  <c r="AE62" i="69" s="1"/>
  <c r="AF62" i="69" s="1"/>
  <c r="AG62" i="69" s="1"/>
  <c r="AH62" i="69" s="1"/>
  <c r="W49" i="63"/>
  <c r="Z77" i="63"/>
  <c r="Z26" i="103"/>
  <c r="X77" i="63"/>
  <c r="S22" i="90"/>
  <c r="S106" i="90" s="1"/>
  <c r="V49" i="63"/>
  <c r="T113" i="102"/>
  <c r="U23" i="90"/>
  <c r="U79" i="90" s="1"/>
  <c r="Z24" i="90"/>
  <c r="Y19" i="78"/>
  <c r="S165" i="102"/>
  <c r="S55" i="102" s="1"/>
  <c r="S35" i="102" s="1"/>
  <c r="Y25" i="90"/>
  <c r="AB40" i="73"/>
  <c r="Z39" i="78"/>
  <c r="AA68" i="73"/>
  <c r="Y67" i="78"/>
  <c r="AA44" i="73"/>
  <c r="Y43" i="78"/>
  <c r="AB45" i="73"/>
  <c r="Z44" i="78"/>
  <c r="AA66" i="73"/>
  <c r="Y65" i="78"/>
  <c r="AA39" i="73"/>
  <c r="Y38" i="78"/>
  <c r="AA64" i="73"/>
  <c r="Y63" i="78"/>
  <c r="Z70" i="73"/>
  <c r="X69" i="78"/>
  <c r="AB46" i="73"/>
  <c r="Z45" i="78"/>
  <c r="W11" i="106"/>
  <c r="AB22" i="63"/>
  <c r="AL22" i="63" s="1"/>
  <c r="U122" i="102"/>
  <c r="Z63" i="73"/>
  <c r="X62" i="78"/>
  <c r="AB38" i="73"/>
  <c r="Z37" i="78"/>
  <c r="AB41" i="73"/>
  <c r="Z40" i="78"/>
  <c r="Z65" i="73"/>
  <c r="X64" i="78"/>
  <c r="X37" i="106"/>
  <c r="AC23" i="63"/>
  <c r="X25" i="90"/>
  <c r="AA71" i="73"/>
  <c r="Y70" i="78"/>
  <c r="W63" i="106"/>
  <c r="AD22" i="63"/>
  <c r="AA69" i="73"/>
  <c r="Y68" i="78"/>
  <c r="AA72" i="73"/>
  <c r="Y71" i="78"/>
  <c r="AA67" i="73"/>
  <c r="Y66" i="78"/>
  <c r="AA37" i="73"/>
  <c r="Y36" i="78"/>
  <c r="AB42" i="73"/>
  <c r="Z41" i="78"/>
  <c r="AB43" i="73"/>
  <c r="Z42" i="78"/>
  <c r="X47" i="106"/>
  <c r="Y47" i="106" s="1"/>
  <c r="Z47" i="106" s="1"/>
  <c r="AA47" i="106" s="1"/>
  <c r="AB47" i="106" s="1"/>
  <c r="AC47" i="106" s="1"/>
  <c r="AD47" i="106" s="1"/>
  <c r="AE47" i="106" s="1"/>
  <c r="AF47" i="106" s="1"/>
  <c r="AG47" i="106" s="1"/>
  <c r="AH47" i="106" s="1"/>
  <c r="AA47" i="73"/>
  <c r="F115" i="105"/>
  <c r="F114" i="105"/>
  <c r="P22" i="70"/>
  <c r="S50" i="56" s="1"/>
  <c r="S119" i="56" s="1"/>
  <c r="S50" i="86" s="1"/>
  <c r="S119" i="86" s="1"/>
  <c r="D54" i="75"/>
  <c r="F54" i="75"/>
  <c r="C36" i="103"/>
  <c r="C35" i="103"/>
  <c r="E35" i="103"/>
  <c r="D35" i="103"/>
  <c r="E55" i="75" s="1"/>
  <c r="H35" i="103"/>
  <c r="X80" i="90"/>
  <c r="AP23" i="90"/>
  <c r="I228" i="105" s="1"/>
  <c r="X107" i="90"/>
  <c r="X51" i="90"/>
  <c r="Z51" i="90"/>
  <c r="Z79" i="90"/>
  <c r="U171" i="102"/>
  <c r="U61" i="102" s="1"/>
  <c r="AH45" i="90"/>
  <c r="X42" i="65" s="1"/>
  <c r="V42" i="65"/>
  <c r="V98" i="65"/>
  <c r="AH101" i="90"/>
  <c r="X98" i="65" s="1"/>
  <c r="Y98" i="65" s="1"/>
  <c r="P99" i="65" s="1"/>
  <c r="S99" i="65" s="1"/>
  <c r="Y50" i="63"/>
  <c r="T188" i="66"/>
  <c r="AU17" i="90"/>
  <c r="AR17" i="90"/>
  <c r="V117" i="102"/>
  <c r="V89" i="102" s="1"/>
  <c r="O140" i="105"/>
  <c r="L140" i="105"/>
  <c r="E36" i="103"/>
  <c r="D36" i="103"/>
  <c r="E56" i="75" s="1"/>
  <c r="H36" i="103"/>
  <c r="V50" i="63"/>
  <c r="T53" i="66"/>
  <c r="T139" i="102"/>
  <c r="U120" i="102"/>
  <c r="Y12" i="78"/>
  <c r="Z19" i="78"/>
  <c r="U20" i="63"/>
  <c r="AM20" i="63" s="1"/>
  <c r="AB105" i="63"/>
  <c r="AB77" i="63"/>
  <c r="AH21" i="63"/>
  <c r="AB49" i="63"/>
  <c r="AY21" i="63"/>
  <c r="T15" i="66"/>
  <c r="W15" i="66"/>
  <c r="X146" i="102" s="1"/>
  <c r="V15" i="66"/>
  <c r="AC15" i="66"/>
  <c r="P71" i="86"/>
  <c r="Z15" i="66"/>
  <c r="U15" i="66"/>
  <c r="X15" i="66"/>
  <c r="S15" i="66"/>
  <c r="AA15" i="66"/>
  <c r="R15" i="66"/>
  <c r="Y15" i="66"/>
  <c r="AB15" i="66"/>
  <c r="AD15" i="66"/>
  <c r="P75" i="86"/>
  <c r="Z16" i="78"/>
  <c r="Z11" i="78"/>
  <c r="V78" i="90"/>
  <c r="V106" i="90"/>
  <c r="J142" i="105"/>
  <c r="M142" i="105" s="1" a="1"/>
  <c r="M142" i="105" s="1"/>
  <c r="AC261" i="66"/>
  <c r="R171" i="102"/>
  <c r="R61" i="102" s="1"/>
  <c r="R38" i="102" s="1"/>
  <c r="AE144" i="102"/>
  <c r="W78" i="63"/>
  <c r="T120" i="66"/>
  <c r="AC105" i="63"/>
  <c r="AC49" i="63"/>
  <c r="AC77" i="63"/>
  <c r="V116" i="102"/>
  <c r="V88" i="102" s="1"/>
  <c r="M16" i="65"/>
  <c r="AO19" i="63"/>
  <c r="AB26" i="103" s="1"/>
  <c r="X162" i="102"/>
  <c r="X82" i="102" s="1"/>
  <c r="X52" i="102" s="1"/>
  <c r="X33" i="102" s="1"/>
  <c r="AC240" i="66"/>
  <c r="W25" i="103"/>
  <c r="X25" i="103" s="1"/>
  <c r="N15" i="65"/>
  <c r="Y10" i="78"/>
  <c r="U169" i="102"/>
  <c r="U59" i="102" s="1"/>
  <c r="V23" i="90"/>
  <c r="V188" i="69"/>
  <c r="V78" i="63"/>
  <c r="T75" i="66"/>
  <c r="U168" i="102"/>
  <c r="U58" i="102" s="1"/>
  <c r="AB195" i="66"/>
  <c r="W23" i="103"/>
  <c r="X23" i="103" s="1"/>
  <c r="N13" i="65"/>
  <c r="W23" i="90"/>
  <c r="V233" i="69"/>
  <c r="AC60" i="66"/>
  <c r="T170" i="102"/>
  <c r="T60" i="102" s="1"/>
  <c r="T37" i="102" s="1"/>
  <c r="V118" i="102"/>
  <c r="V90" i="102" s="1"/>
  <c r="AD105" i="63"/>
  <c r="AD49" i="63"/>
  <c r="AD77" i="63"/>
  <c r="Z50" i="63"/>
  <c r="T233" i="66"/>
  <c r="U170" i="102"/>
  <c r="U60" i="102" s="1"/>
  <c r="V122" i="102"/>
  <c r="Z78" i="63"/>
  <c r="T255" i="66"/>
  <c r="S23" i="90"/>
  <c r="V53" i="69"/>
  <c r="BA19" i="63"/>
  <c r="Z110" i="102"/>
  <c r="Z112" i="102" s="1"/>
  <c r="AC9" i="106"/>
  <c r="K29" i="63" s="1"/>
  <c r="V114" i="102"/>
  <c r="V86" i="102" s="1"/>
  <c r="V121" i="102"/>
  <c r="Z13" i="78"/>
  <c r="Y11" i="65"/>
  <c r="H249" i="105" s="1"/>
  <c r="P40" i="65"/>
  <c r="AC217" i="66"/>
  <c r="U166" i="102"/>
  <c r="U56" i="102" s="1"/>
  <c r="Z15" i="78"/>
  <c r="X78" i="63"/>
  <c r="T165" i="66"/>
  <c r="AF18" i="90"/>
  <c r="AH18" i="90" s="1"/>
  <c r="AO18" i="90"/>
  <c r="H223" i="105" s="1"/>
  <c r="K223" i="105" s="1"/>
  <c r="R102" i="90"/>
  <c r="AF102" i="90" s="1"/>
  <c r="R74" i="90"/>
  <c r="AF74" i="90" s="1"/>
  <c r="R46" i="90"/>
  <c r="U24" i="90"/>
  <c r="W143" i="69"/>
  <c r="T24" i="90"/>
  <c r="W98" i="69"/>
  <c r="J141" i="105"/>
  <c r="M141" i="105" s="1" a="1"/>
  <c r="M141" i="105" s="1"/>
  <c r="U16" i="66"/>
  <c r="V147" i="102" s="1"/>
  <c r="AB16" i="66"/>
  <c r="AC147" i="102" s="1"/>
  <c r="Q71" i="86"/>
  <c r="X16" i="66"/>
  <c r="Y147" i="102" s="1"/>
  <c r="Z16" i="66"/>
  <c r="AA147" i="102" s="1"/>
  <c r="AC16" i="66"/>
  <c r="AD147" i="102" s="1"/>
  <c r="V16" i="66"/>
  <c r="W147" i="102" s="1"/>
  <c r="AD16" i="66"/>
  <c r="AE147" i="102" s="1"/>
  <c r="Y16" i="66"/>
  <c r="Z147" i="102" s="1"/>
  <c r="W16" i="66"/>
  <c r="X147" i="102" s="1"/>
  <c r="AA16" i="66"/>
  <c r="AB147" i="102" s="1"/>
  <c r="S16" i="66"/>
  <c r="T147" i="102" s="1"/>
  <c r="T93" i="102" s="1"/>
  <c r="T16" i="66"/>
  <c r="U147" i="102" s="1"/>
  <c r="U93" i="102" s="1"/>
  <c r="Q75" i="86"/>
  <c r="W50" i="63"/>
  <c r="T98" i="66"/>
  <c r="R19" i="90"/>
  <c r="R8" i="69"/>
  <c r="V70" i="65"/>
  <c r="AH73" i="90"/>
  <c r="X70" i="65" s="1"/>
  <c r="Y70" i="65" s="1"/>
  <c r="P71" i="65" s="1"/>
  <c r="S71" i="65" s="1"/>
  <c r="AH44" i="90"/>
  <c r="X41" i="65" s="1"/>
  <c r="X13" i="65" s="1"/>
  <c r="G251" i="105" s="1"/>
  <c r="V41" i="65"/>
  <c r="V13" i="65" s="1"/>
  <c r="W162" i="102"/>
  <c r="W82" i="102" s="1"/>
  <c r="W52" i="102" s="1"/>
  <c r="W33" i="102" s="1"/>
  <c r="Z18" i="78"/>
  <c r="Y17" i="78"/>
  <c r="X50" i="63"/>
  <c r="T143" i="66"/>
  <c r="U115" i="102"/>
  <c r="U87" i="102" s="1"/>
  <c r="Y78" i="63"/>
  <c r="T210" i="66"/>
  <c r="Y107" i="90"/>
  <c r="Y51" i="90"/>
  <c r="Y79" i="90"/>
  <c r="R140" i="56"/>
  <c r="I33" i="103" s="1" a="1"/>
  <c r="I33" i="103" s="1"/>
  <c r="R6" i="86"/>
  <c r="V119" i="102"/>
  <c r="V91" i="102" s="1"/>
  <c r="T167" i="102"/>
  <c r="T57" i="102" s="1"/>
  <c r="T36" i="102" s="1"/>
  <c r="Z14" i="78"/>
  <c r="S33" i="56" l="1"/>
  <c r="S102" i="56" s="1"/>
  <c r="S33" i="86" s="1"/>
  <c r="S102" i="86" s="1"/>
  <c r="S42" i="56"/>
  <c r="S111" i="56" s="1"/>
  <c r="S42" i="86" s="1"/>
  <c r="S111" i="86" s="1"/>
  <c r="S54" i="56"/>
  <c r="S123" i="56" s="1"/>
  <c r="S54" i="86" s="1"/>
  <c r="S123" i="86" s="1"/>
  <c r="S50" i="90"/>
  <c r="V93" i="102"/>
  <c r="T85" i="102"/>
  <c r="T165" i="102" s="1"/>
  <c r="T55" i="102" s="1"/>
  <c r="T35" i="102" s="1"/>
  <c r="Y21" i="63"/>
  <c r="W21" i="63"/>
  <c r="S38" i="56"/>
  <c r="S107" i="56" s="1"/>
  <c r="S38" i="86" s="1"/>
  <c r="S107" i="86" s="1"/>
  <c r="W50" i="90"/>
  <c r="V21" i="63"/>
  <c r="U51" i="90"/>
  <c r="U107" i="90"/>
  <c r="S58" i="56"/>
  <c r="S127" i="56" s="1"/>
  <c r="S58" i="86" s="1"/>
  <c r="S127" i="86" s="1"/>
  <c r="S78" i="90"/>
  <c r="S14" i="56"/>
  <c r="S83" i="56" s="1"/>
  <c r="S14" i="86" s="1"/>
  <c r="S83" i="86" s="1"/>
  <c r="S52" i="56"/>
  <c r="S121" i="56" s="1"/>
  <c r="S52" i="86" s="1"/>
  <c r="S121" i="86" s="1"/>
  <c r="W106" i="90"/>
  <c r="X21" i="63"/>
  <c r="S55" i="56"/>
  <c r="S124" i="56" s="1"/>
  <c r="S55" i="86" s="1"/>
  <c r="S124" i="86" s="1"/>
  <c r="S31" i="56"/>
  <c r="S100" i="56" s="1"/>
  <c r="S31" i="86" s="1"/>
  <c r="S100" i="86" s="1"/>
  <c r="S53" i="56"/>
  <c r="S122" i="56" s="1"/>
  <c r="S53" i="86" s="1"/>
  <c r="S63" i="56"/>
  <c r="S132" i="56" s="1"/>
  <c r="S63" i="86" s="1"/>
  <c r="S132" i="86" s="1"/>
  <c r="S60" i="56"/>
  <c r="S129" i="56" s="1"/>
  <c r="S60" i="86" s="1"/>
  <c r="S129" i="86" s="1"/>
  <c r="S56" i="56"/>
  <c r="S125" i="56" s="1"/>
  <c r="S56" i="86" s="1"/>
  <c r="S125" i="86" s="1"/>
  <c r="S15" i="56"/>
  <c r="S84" i="56" s="1"/>
  <c r="S15" i="86" s="1"/>
  <c r="S84" i="86" s="1"/>
  <c r="S11" i="56"/>
  <c r="S80" i="56" s="1"/>
  <c r="S11" i="86" s="1"/>
  <c r="S80" i="86" s="1"/>
  <c r="S57" i="56"/>
  <c r="S126" i="56" s="1"/>
  <c r="S57" i="86" s="1"/>
  <c r="S126" i="86" s="1"/>
  <c r="Z21" i="63"/>
  <c r="S59" i="56"/>
  <c r="S128" i="56" s="1"/>
  <c r="S59" i="86" s="1"/>
  <c r="S128" i="86" s="1"/>
  <c r="S29" i="56"/>
  <c r="S98" i="56" s="1"/>
  <c r="S29" i="86" s="1"/>
  <c r="S98" i="86" s="1"/>
  <c r="S7" i="56"/>
  <c r="S76" i="56" s="1"/>
  <c r="S7" i="86" s="1"/>
  <c r="S76" i="86" s="1"/>
  <c r="S32" i="56"/>
  <c r="S101" i="56" s="1"/>
  <c r="S32" i="86" s="1"/>
  <c r="S101" i="86" s="1"/>
  <c r="T51" i="90"/>
  <c r="S6" i="56"/>
  <c r="S75" i="56" s="1"/>
  <c r="S49" i="56"/>
  <c r="S118" i="56" s="1"/>
  <c r="S49" i="86" s="1"/>
  <c r="S118" i="86" s="1"/>
  <c r="T79" i="90"/>
  <c r="S10" i="56"/>
  <c r="S79" i="56" s="1"/>
  <c r="S10" i="86" s="1"/>
  <c r="S28" i="56"/>
  <c r="S97" i="56" s="1"/>
  <c r="S28" i="86" s="1"/>
  <c r="S97" i="86" s="1"/>
  <c r="S30" i="56"/>
  <c r="S99" i="56" s="1"/>
  <c r="S30" i="86" s="1"/>
  <c r="S99" i="86" s="1"/>
  <c r="S37" i="56"/>
  <c r="S106" i="56" s="1"/>
  <c r="S37" i="86" s="1"/>
  <c r="S106" i="86" s="1"/>
  <c r="S24" i="56"/>
  <c r="S93" i="56" s="1"/>
  <c r="S24" i="86" s="1"/>
  <c r="S93" i="86" s="1"/>
  <c r="S25" i="56"/>
  <c r="S94" i="56" s="1"/>
  <c r="S25" i="86" s="1"/>
  <c r="S94" i="86" s="1"/>
  <c r="S41" i="56"/>
  <c r="S110" i="56" s="1"/>
  <c r="S41" i="86" s="1"/>
  <c r="S110" i="86" s="1"/>
  <c r="S23" i="56"/>
  <c r="S92" i="56" s="1"/>
  <c r="S23" i="86" s="1"/>
  <c r="S92" i="86" s="1"/>
  <c r="S20" i="56"/>
  <c r="S89" i="56" s="1"/>
  <c r="S20" i="86" s="1"/>
  <c r="S89" i="86" s="1"/>
  <c r="S45" i="56"/>
  <c r="S114" i="56" s="1"/>
  <c r="S45" i="86" s="1"/>
  <c r="S114" i="86" s="1"/>
  <c r="S9" i="56"/>
  <c r="S78" i="56" s="1"/>
  <c r="S9" i="86" s="1"/>
  <c r="S78" i="86" s="1"/>
  <c r="S34" i="56"/>
  <c r="S103" i="56" s="1"/>
  <c r="S34" i="86" s="1"/>
  <c r="S103" i="86" s="1"/>
  <c r="S48" i="56"/>
  <c r="S117" i="56" s="1"/>
  <c r="S48" i="86" s="1"/>
  <c r="S117" i="86" s="1"/>
  <c r="S19" i="56"/>
  <c r="S88" i="56" s="1"/>
  <c r="S19" i="86" s="1"/>
  <c r="S88" i="86" s="1"/>
  <c r="S61" i="56"/>
  <c r="S130" i="56" s="1"/>
  <c r="S61" i="86" s="1"/>
  <c r="S130" i="86" s="1"/>
  <c r="S18" i="56"/>
  <c r="S87" i="56" s="1"/>
  <c r="S18" i="86" s="1"/>
  <c r="S87" i="86" s="1"/>
  <c r="S21" i="56"/>
  <c r="S90" i="56" s="1"/>
  <c r="S21" i="86" s="1"/>
  <c r="S90" i="86" s="1"/>
  <c r="S65" i="56"/>
  <c r="S134" i="56" s="1"/>
  <c r="S65" i="86" s="1"/>
  <c r="S69" i="56"/>
  <c r="S138" i="56" s="1"/>
  <c r="S69" i="86" s="1"/>
  <c r="S138" i="86" s="1"/>
  <c r="S39" i="56"/>
  <c r="S108" i="56" s="1"/>
  <c r="S39" i="86" s="1"/>
  <c r="S108" i="86" s="1"/>
  <c r="S13" i="56"/>
  <c r="S82" i="56" s="1"/>
  <c r="S13" i="86" s="1"/>
  <c r="S82" i="86" s="1"/>
  <c r="S17" i="56"/>
  <c r="S86" i="56" s="1"/>
  <c r="S17" i="86" s="1"/>
  <c r="S86" i="86" s="1"/>
  <c r="S27" i="56"/>
  <c r="S96" i="56" s="1"/>
  <c r="S27" i="86" s="1"/>
  <c r="S44" i="56"/>
  <c r="S113" i="56" s="1"/>
  <c r="S44" i="86" s="1"/>
  <c r="S113" i="86" s="1"/>
  <c r="S51" i="56"/>
  <c r="S120" i="56" s="1"/>
  <c r="S51" i="86" s="1"/>
  <c r="S120" i="86" s="1"/>
  <c r="S22" i="56"/>
  <c r="S91" i="56" s="1"/>
  <c r="S22" i="86" s="1"/>
  <c r="S91" i="86" s="1"/>
  <c r="S68" i="56"/>
  <c r="S137" i="56" s="1"/>
  <c r="S68" i="86" s="1"/>
  <c r="S137" i="86" s="1"/>
  <c r="S46" i="56"/>
  <c r="S115" i="56" s="1"/>
  <c r="S46" i="86" s="1"/>
  <c r="S115" i="86" s="1"/>
  <c r="S35" i="56"/>
  <c r="S104" i="56" s="1"/>
  <c r="S35" i="86" s="1"/>
  <c r="S104" i="86" s="1"/>
  <c r="S16" i="56"/>
  <c r="S85" i="56" s="1"/>
  <c r="S16" i="86" s="1"/>
  <c r="S85" i="86" s="1"/>
  <c r="S62" i="56"/>
  <c r="S131" i="56" s="1"/>
  <c r="S62" i="86" s="1"/>
  <c r="S131" i="86" s="1"/>
  <c r="S43" i="56"/>
  <c r="S112" i="56" s="1"/>
  <c r="S43" i="86" s="1"/>
  <c r="S112" i="86" s="1"/>
  <c r="S40" i="56"/>
  <c r="S109" i="56" s="1"/>
  <c r="S40" i="86" s="1"/>
  <c r="S109" i="86" s="1"/>
  <c r="S66" i="56"/>
  <c r="S135" i="56" s="1"/>
  <c r="S66" i="86" s="1"/>
  <c r="S135" i="86" s="1"/>
  <c r="S64" i="56"/>
  <c r="S133" i="56" s="1"/>
  <c r="S64" i="86" s="1"/>
  <c r="S133" i="86" s="1"/>
  <c r="S26" i="56"/>
  <c r="S95" i="56" s="1"/>
  <c r="S26" i="86" s="1"/>
  <c r="S95" i="86" s="1"/>
  <c r="S36" i="56"/>
  <c r="S105" i="56" s="1"/>
  <c r="S36" i="86" s="1"/>
  <c r="S105" i="86" s="1"/>
  <c r="AA27" i="103"/>
  <c r="S8" i="56"/>
  <c r="S77" i="56" s="1"/>
  <c r="S8" i="86" s="1"/>
  <c r="S67" i="56"/>
  <c r="S136" i="56" s="1"/>
  <c r="S67" i="86" s="1"/>
  <c r="S136" i="86" s="1"/>
  <c r="S47" i="56"/>
  <c r="S116" i="56" s="1"/>
  <c r="S47" i="86" s="1"/>
  <c r="S116" i="86" s="1"/>
  <c r="S12" i="56"/>
  <c r="S81" i="56" s="1"/>
  <c r="S12" i="86" s="1"/>
  <c r="S81" i="86" s="1"/>
  <c r="Y26" i="90"/>
  <c r="Z25" i="90"/>
  <c r="AC38" i="73"/>
  <c r="AA37" i="78"/>
  <c r="AB39" i="73"/>
  <c r="Z38" i="78"/>
  <c r="AA63" i="73"/>
  <c r="Y62" i="78"/>
  <c r="AB71" i="73"/>
  <c r="Z70" i="78"/>
  <c r="AB66" i="73"/>
  <c r="Z65" i="78"/>
  <c r="AC42" i="73"/>
  <c r="AA41" i="78"/>
  <c r="AB37" i="73"/>
  <c r="Z36" i="78"/>
  <c r="X11" i="106"/>
  <c r="AB23" i="63"/>
  <c r="AL23" i="63" s="1"/>
  <c r="AC45" i="73"/>
  <c r="AA44" i="78"/>
  <c r="Y37" i="106"/>
  <c r="AC24" i="63"/>
  <c r="AB67" i="73"/>
  <c r="Z66" i="78"/>
  <c r="AC46" i="73"/>
  <c r="AA45" i="78"/>
  <c r="AB44" i="73"/>
  <c r="Z43" i="78"/>
  <c r="AC43" i="73"/>
  <c r="AA42" i="78"/>
  <c r="X63" i="106"/>
  <c r="AD23" i="63"/>
  <c r="U113" i="102"/>
  <c r="AA65" i="73"/>
  <c r="Y64" i="78"/>
  <c r="X26" i="90"/>
  <c r="AB72" i="73"/>
  <c r="Z71" i="78"/>
  <c r="AA70" i="73"/>
  <c r="Y69" i="78"/>
  <c r="AB68" i="73"/>
  <c r="Z67" i="78"/>
  <c r="AB47" i="73"/>
  <c r="Z46" i="78"/>
  <c r="AC41" i="73"/>
  <c r="AA40" i="78"/>
  <c r="AB69" i="73"/>
  <c r="Z68" i="78"/>
  <c r="AB64" i="73"/>
  <c r="Z63" i="78"/>
  <c r="AC40" i="73"/>
  <c r="AA39" i="78"/>
  <c r="Y48" i="106"/>
  <c r="Z48" i="106" s="1"/>
  <c r="AA48" i="106" s="1"/>
  <c r="AB48" i="106" s="1"/>
  <c r="AC48" i="106" s="1"/>
  <c r="AD48" i="106" s="1"/>
  <c r="AE48" i="106" s="1"/>
  <c r="AF48" i="106" s="1"/>
  <c r="AG48" i="106" s="1"/>
  <c r="AH48" i="106" s="1"/>
  <c r="AB48" i="73"/>
  <c r="Z49" i="106"/>
  <c r="AA49" i="106" s="1"/>
  <c r="AB49" i="106" s="1"/>
  <c r="AC49" i="106" s="1"/>
  <c r="AD49" i="106" s="1"/>
  <c r="AE49" i="106" s="1"/>
  <c r="AF49" i="106" s="1"/>
  <c r="AG49" i="106" s="1"/>
  <c r="AH49" i="106" s="1"/>
  <c r="AC49" i="73"/>
  <c r="X73" i="106"/>
  <c r="Y73" i="106" s="1"/>
  <c r="Z73" i="106" s="1"/>
  <c r="AA73" i="106" s="1"/>
  <c r="AB73" i="106" s="1"/>
  <c r="AC73" i="106" s="1"/>
  <c r="AD73" i="106" s="1"/>
  <c r="AE73" i="106" s="1"/>
  <c r="AF73" i="106" s="1"/>
  <c r="AG73" i="106" s="1"/>
  <c r="AH73" i="106" s="1"/>
  <c r="AA73" i="73"/>
  <c r="X21" i="106"/>
  <c r="Y21" i="106" s="1"/>
  <c r="Z21" i="106" s="1"/>
  <c r="AA21" i="106" s="1"/>
  <c r="AB21" i="106" s="1"/>
  <c r="AC21" i="106" s="1"/>
  <c r="AD21" i="106" s="1"/>
  <c r="AE21" i="106" s="1"/>
  <c r="AF21" i="106" s="1"/>
  <c r="AG21" i="106" s="1"/>
  <c r="AH21" i="106" s="1"/>
  <c r="AA21" i="73"/>
  <c r="AB21" i="73" s="1"/>
  <c r="AC21" i="73" s="1"/>
  <c r="AD21" i="73" s="1"/>
  <c r="AE21" i="73" s="1"/>
  <c r="AF21" i="73" s="1"/>
  <c r="AG21" i="73" s="1"/>
  <c r="AH21" i="73" s="1"/>
  <c r="R22" i="70"/>
  <c r="U68" i="56" s="1"/>
  <c r="U137" i="56" s="1"/>
  <c r="U68" i="86" s="1"/>
  <c r="U137" i="86" s="1"/>
  <c r="Q22" i="70"/>
  <c r="T18" i="56" s="1"/>
  <c r="T87" i="56" s="1"/>
  <c r="T18" i="86" s="1"/>
  <c r="T87" i="86" s="1"/>
  <c r="D56" i="75"/>
  <c r="F56" i="75"/>
  <c r="F55" i="75"/>
  <c r="D55" i="75"/>
  <c r="X52" i="90"/>
  <c r="X108" i="90"/>
  <c r="W22" i="63"/>
  <c r="Z22" i="63"/>
  <c r="Y53" i="90"/>
  <c r="X22" i="63"/>
  <c r="V173" i="102"/>
  <c r="V63" i="102" s="1"/>
  <c r="U37" i="102"/>
  <c r="V22" i="63"/>
  <c r="U173" i="102"/>
  <c r="U63" i="102" s="1"/>
  <c r="W121" i="102"/>
  <c r="W93" i="102" s="1"/>
  <c r="AC78" i="63"/>
  <c r="AC50" i="63"/>
  <c r="AC106" i="63"/>
  <c r="O142" i="105"/>
  <c r="L142" i="105"/>
  <c r="T146" i="102"/>
  <c r="T92" i="102" s="1"/>
  <c r="U50" i="63"/>
  <c r="U22" i="63" s="1"/>
  <c r="V120" i="102"/>
  <c r="V169" i="102"/>
  <c r="V59" i="102" s="1"/>
  <c r="Y51" i="63"/>
  <c r="U188" i="66"/>
  <c r="V14" i="65"/>
  <c r="W24" i="90"/>
  <c r="W233" i="69"/>
  <c r="Y146" i="102"/>
  <c r="Y22" i="63"/>
  <c r="X14" i="65"/>
  <c r="G252" i="105" s="1"/>
  <c r="Y80" i="90"/>
  <c r="Y52" i="90"/>
  <c r="Y108" i="90"/>
  <c r="Y79" i="63"/>
  <c r="U210" i="66"/>
  <c r="T25" i="90"/>
  <c r="X98" i="69"/>
  <c r="Z51" i="63"/>
  <c r="U233" i="66"/>
  <c r="W79" i="90"/>
  <c r="W51" i="90"/>
  <c r="W107" i="90"/>
  <c r="V24" i="90"/>
  <c r="W188" i="69"/>
  <c r="AD106" i="63"/>
  <c r="AD78" i="63"/>
  <c r="AD50" i="63"/>
  <c r="V146" i="102"/>
  <c r="AP24" i="90"/>
  <c r="I229" i="105" s="1"/>
  <c r="T108" i="90"/>
  <c r="T80" i="90"/>
  <c r="T52" i="90"/>
  <c r="AA15" i="78"/>
  <c r="V107" i="90"/>
  <c r="V79" i="90"/>
  <c r="V51" i="90"/>
  <c r="AA146" i="102"/>
  <c r="AK20" i="63"/>
  <c r="V27" i="103" s="1"/>
  <c r="AI20" i="63"/>
  <c r="AX20" i="63"/>
  <c r="Z27" i="103" s="1"/>
  <c r="AN20" i="63"/>
  <c r="Y27" i="103" s="1"/>
  <c r="V51" i="63"/>
  <c r="U53" i="66"/>
  <c r="U139" i="102"/>
  <c r="X17" i="66"/>
  <c r="Y148" i="102" s="1"/>
  <c r="AB17" i="66"/>
  <c r="U17" i="66"/>
  <c r="V148" i="102" s="1"/>
  <c r="V94" i="102" s="1"/>
  <c r="Z17" i="66"/>
  <c r="AA148" i="102" s="1"/>
  <c r="V17" i="66"/>
  <c r="W148" i="102" s="1"/>
  <c r="Y17" i="66"/>
  <c r="Z148" i="102" s="1"/>
  <c r="AD17" i="66"/>
  <c r="AA17" i="66"/>
  <c r="AB148" i="102" s="1"/>
  <c r="AC17" i="66"/>
  <c r="T17" i="66"/>
  <c r="U148" i="102" s="1"/>
  <c r="U94" i="102" s="1"/>
  <c r="W17" i="66"/>
  <c r="X148" i="102" s="1"/>
  <c r="R71" i="86"/>
  <c r="R75" i="86"/>
  <c r="U167" i="102"/>
  <c r="U57" i="102" s="1"/>
  <c r="U36" i="102" s="1"/>
  <c r="W51" i="63"/>
  <c r="U98" i="66"/>
  <c r="U25" i="90"/>
  <c r="X143" i="69"/>
  <c r="W114" i="102"/>
  <c r="W86" i="102" s="1"/>
  <c r="S24" i="90"/>
  <c r="W53" i="69"/>
  <c r="AA19" i="78"/>
  <c r="Z52" i="90"/>
  <c r="Z80" i="90"/>
  <c r="Z108" i="90"/>
  <c r="U52" i="90"/>
  <c r="U80" i="90"/>
  <c r="U108" i="90"/>
  <c r="AD217" i="66"/>
  <c r="V166" i="102"/>
  <c r="V56" i="102" s="1"/>
  <c r="S79" i="90"/>
  <c r="S107" i="90"/>
  <c r="S51" i="90"/>
  <c r="W118" i="102"/>
  <c r="W90" i="102" s="1"/>
  <c r="W79" i="63"/>
  <c r="U120" i="66"/>
  <c r="AA16" i="78"/>
  <c r="V171" i="102"/>
  <c r="V61" i="102" s="1"/>
  <c r="AF46" i="90"/>
  <c r="P12" i="65"/>
  <c r="D250" i="105" s="1"/>
  <c r="S40" i="65"/>
  <c r="AA110" i="102"/>
  <c r="AA112" i="102" s="1"/>
  <c r="AD9" i="106"/>
  <c r="K30" i="63" s="1"/>
  <c r="S79" i="86"/>
  <c r="V170" i="102"/>
  <c r="V60" i="102" s="1"/>
  <c r="AC195" i="66"/>
  <c r="AD146" i="102" s="1"/>
  <c r="Z10" i="78"/>
  <c r="S15" i="69"/>
  <c r="T15" i="69" s="1"/>
  <c r="U15" i="69" s="1"/>
  <c r="V15" i="69" s="1"/>
  <c r="W15" i="69" s="1"/>
  <c r="X15" i="69" s="1"/>
  <c r="Y15" i="69" s="1"/>
  <c r="Z15" i="69" s="1"/>
  <c r="AA15" i="69" s="1"/>
  <c r="AB15" i="69" s="1"/>
  <c r="AC15" i="69" s="1"/>
  <c r="AD15" i="69" s="1"/>
  <c r="AE15" i="69" s="1"/>
  <c r="AF15" i="69" s="1"/>
  <c r="AG15" i="69" s="1"/>
  <c r="AH15" i="69" s="1"/>
  <c r="P140" i="86"/>
  <c r="W146" i="102"/>
  <c r="Z12" i="78"/>
  <c r="AF19" i="90"/>
  <c r="AH19" i="90" s="1"/>
  <c r="R103" i="90"/>
  <c r="AF103" i="90" s="1"/>
  <c r="R47" i="90"/>
  <c r="AF47" i="90" s="1"/>
  <c r="R75" i="90"/>
  <c r="AF75" i="90" s="1"/>
  <c r="AO19" i="90"/>
  <c r="H224" i="105" s="1"/>
  <c r="K224" i="105" s="1"/>
  <c r="W119" i="102"/>
  <c r="W91" i="102" s="1"/>
  <c r="X51" i="63"/>
  <c r="U143" i="66"/>
  <c r="Z17" i="78"/>
  <c r="T16" i="69"/>
  <c r="U16" i="69" s="1"/>
  <c r="V16" i="69" s="1"/>
  <c r="W16" i="69" s="1"/>
  <c r="X16" i="69" s="1"/>
  <c r="Y16" i="69" s="1"/>
  <c r="Z16" i="69" s="1"/>
  <c r="AA16" i="69" s="1"/>
  <c r="AB16" i="69" s="1"/>
  <c r="AC16" i="69" s="1"/>
  <c r="AD16" i="69" s="1"/>
  <c r="AE16" i="69" s="1"/>
  <c r="AF16" i="69" s="1"/>
  <c r="AG16" i="69" s="1"/>
  <c r="AH16" i="69" s="1"/>
  <c r="Q140" i="86"/>
  <c r="AH74" i="90"/>
  <c r="X71" i="65" s="1"/>
  <c r="Y71" i="65" s="1"/>
  <c r="P72" i="65" s="1"/>
  <c r="S72" i="65" s="1"/>
  <c r="V71" i="65"/>
  <c r="AE21" i="103"/>
  <c r="K56" i="63"/>
  <c r="G85" i="105" s="1"/>
  <c r="K84" i="63"/>
  <c r="H85" i="105" s="1"/>
  <c r="K112" i="63"/>
  <c r="I85" i="105" s="1"/>
  <c r="AF28" i="63"/>
  <c r="E117" i="105" s="1"/>
  <c r="AR28" i="63"/>
  <c r="G144" i="105" s="1"/>
  <c r="AJ28" i="63"/>
  <c r="U35" i="103" s="1"/>
  <c r="Z79" i="63"/>
  <c r="U255" i="66"/>
  <c r="AA13" i="78"/>
  <c r="AC146" i="102"/>
  <c r="U146" i="102"/>
  <c r="U92" i="102" s="1"/>
  <c r="R20" i="90"/>
  <c r="S8" i="69"/>
  <c r="V115" i="102"/>
  <c r="V87" i="102" s="1"/>
  <c r="W122" i="102"/>
  <c r="V79" i="63"/>
  <c r="U75" i="66"/>
  <c r="N16" i="65"/>
  <c r="W26" i="103"/>
  <c r="X26" i="103" s="1"/>
  <c r="Z146" i="102"/>
  <c r="AB106" i="63"/>
  <c r="AB78" i="63"/>
  <c r="AY22" i="63"/>
  <c r="AB50" i="63"/>
  <c r="AH22" i="63"/>
  <c r="AH102" i="90"/>
  <c r="X99" i="65" s="1"/>
  <c r="Y99" i="65" s="1"/>
  <c r="P100" i="65" s="1"/>
  <c r="S100" i="65" s="1"/>
  <c r="V99" i="65"/>
  <c r="AA14" i="78"/>
  <c r="T173" i="102"/>
  <c r="T63" i="102" s="1"/>
  <c r="T39" i="102" s="1"/>
  <c r="L141" i="105"/>
  <c r="O141" i="105"/>
  <c r="AR18" i="90"/>
  <c r="AU18" i="90"/>
  <c r="AA18" i="78"/>
  <c r="S134" i="86"/>
  <c r="AD60" i="66"/>
  <c r="W116" i="102"/>
  <c r="W88" i="102" s="1"/>
  <c r="S146" i="102"/>
  <c r="S92" i="102" s="1"/>
  <c r="U49" i="63"/>
  <c r="X79" i="63"/>
  <c r="U165" i="66"/>
  <c r="K83" i="63"/>
  <c r="H84" i="105" s="1"/>
  <c r="K55" i="63"/>
  <c r="G84" i="105" s="1"/>
  <c r="K111" i="63"/>
  <c r="I84" i="105" s="1"/>
  <c r="AF27" i="63"/>
  <c r="E116" i="105" s="1"/>
  <c r="AR27" i="63"/>
  <c r="G143" i="105" s="1"/>
  <c r="AJ27" i="63"/>
  <c r="U34" i="103" s="1"/>
  <c r="T12" i="56"/>
  <c r="T81" i="56" s="1"/>
  <c r="T12" i="86" s="1"/>
  <c r="T81" i="86" s="1"/>
  <c r="T16" i="56"/>
  <c r="T85" i="56" s="1"/>
  <c r="T16" i="86" s="1"/>
  <c r="T85" i="86" s="1"/>
  <c r="T61" i="56"/>
  <c r="T130" i="56" s="1"/>
  <c r="T61" i="86" s="1"/>
  <c r="T130" i="86" s="1"/>
  <c r="T56" i="56"/>
  <c r="T125" i="56" s="1"/>
  <c r="T56" i="86" s="1"/>
  <c r="T125" i="86" s="1"/>
  <c r="T58" i="56"/>
  <c r="T127" i="56" s="1"/>
  <c r="T58" i="86" s="1"/>
  <c r="T127" i="86" s="1"/>
  <c r="AD240" i="66"/>
  <c r="V168" i="102"/>
  <c r="V58" i="102" s="1"/>
  <c r="AD261" i="66"/>
  <c r="AD145" i="102"/>
  <c r="AA11" i="78"/>
  <c r="AB146" i="102"/>
  <c r="W117" i="102"/>
  <c r="W89" i="102" s="1"/>
  <c r="AB264" i="66"/>
  <c r="T29" i="56" l="1"/>
  <c r="T98" i="56" s="1"/>
  <c r="T29" i="86" s="1"/>
  <c r="T98" i="86" s="1"/>
  <c r="T7" i="56"/>
  <c r="T76" i="56" s="1"/>
  <c r="T7" i="86" s="1"/>
  <c r="T76" i="86" s="1"/>
  <c r="T15" i="56"/>
  <c r="T84" i="56" s="1"/>
  <c r="T15" i="86" s="1"/>
  <c r="T10" i="56"/>
  <c r="T79" i="56" s="1"/>
  <c r="T10" i="86" s="1"/>
  <c r="T30" i="56"/>
  <c r="T99" i="56" s="1"/>
  <c r="T30" i="86" s="1"/>
  <c r="T99" i="86" s="1"/>
  <c r="W94" i="102"/>
  <c r="V92" i="102"/>
  <c r="U85" i="102"/>
  <c r="U220" i="66"/>
  <c r="V220" i="66" s="1"/>
  <c r="W220" i="66" s="1"/>
  <c r="X220" i="66" s="1"/>
  <c r="Y220" i="66" s="1"/>
  <c r="Z220" i="66" s="1"/>
  <c r="AA220" i="66" s="1"/>
  <c r="AB220" i="66" s="1"/>
  <c r="T67" i="56"/>
  <c r="T136" i="56" s="1"/>
  <c r="T67" i="86" s="1"/>
  <c r="T136" i="86" s="1"/>
  <c r="S122" i="86"/>
  <c r="W220" i="69" s="1"/>
  <c r="X220" i="69" s="1"/>
  <c r="Y220" i="69" s="1"/>
  <c r="Z220" i="69" s="1"/>
  <c r="AA220" i="69" s="1"/>
  <c r="AB220" i="69" s="1"/>
  <c r="AC220" i="69" s="1"/>
  <c r="AD220" i="69" s="1"/>
  <c r="AE220" i="69" s="1"/>
  <c r="AF220" i="69" s="1"/>
  <c r="AG220" i="69" s="1"/>
  <c r="AH220" i="69" s="1"/>
  <c r="U29" i="56"/>
  <c r="U98" i="56" s="1"/>
  <c r="U29" i="86" s="1"/>
  <c r="U98" i="86" s="1"/>
  <c r="U22" i="56"/>
  <c r="U91" i="56" s="1"/>
  <c r="U22" i="86" s="1"/>
  <c r="U91" i="86" s="1"/>
  <c r="U59" i="56"/>
  <c r="U128" i="56" s="1"/>
  <c r="U59" i="86" s="1"/>
  <c r="U128" i="86" s="1"/>
  <c r="T23" i="56"/>
  <c r="T92" i="56" s="1"/>
  <c r="T23" i="86" s="1"/>
  <c r="T92" i="86" s="1"/>
  <c r="U17" i="56"/>
  <c r="U86" i="56" s="1"/>
  <c r="U17" i="86" s="1"/>
  <c r="U86" i="86" s="1"/>
  <c r="U37" i="56"/>
  <c r="U106" i="56" s="1"/>
  <c r="U37" i="86" s="1"/>
  <c r="U106" i="86" s="1"/>
  <c r="U31" i="56"/>
  <c r="U100" i="56" s="1"/>
  <c r="U31" i="86" s="1"/>
  <c r="U100" i="86" s="1"/>
  <c r="U60" i="56"/>
  <c r="U129" i="56" s="1"/>
  <c r="U60" i="86" s="1"/>
  <c r="U129" i="86" s="1"/>
  <c r="T25" i="56"/>
  <c r="T94" i="56" s="1"/>
  <c r="T25" i="86" s="1"/>
  <c r="T94" i="86" s="1"/>
  <c r="U27" i="56"/>
  <c r="U96" i="56" s="1"/>
  <c r="U27" i="86" s="1"/>
  <c r="U96" i="86" s="1"/>
  <c r="U15" i="56"/>
  <c r="U84" i="56" s="1"/>
  <c r="U15" i="86" s="1"/>
  <c r="U84" i="86" s="1"/>
  <c r="U62" i="56"/>
  <c r="U131" i="56" s="1"/>
  <c r="U62" i="86" s="1"/>
  <c r="U131" i="86" s="1"/>
  <c r="AB40" i="66"/>
  <c r="U63" i="66"/>
  <c r="V63" i="66" s="1"/>
  <c r="W63" i="66" s="1"/>
  <c r="X63" i="66" s="1"/>
  <c r="Y63" i="66" s="1"/>
  <c r="Z63" i="66" s="1"/>
  <c r="AA63" i="66" s="1"/>
  <c r="AB63" i="66" s="1"/>
  <c r="AC63" i="66" s="1"/>
  <c r="AD63" i="66" s="1"/>
  <c r="T55" i="56"/>
  <c r="T124" i="56" s="1"/>
  <c r="T55" i="86" s="1"/>
  <c r="T124" i="86" s="1"/>
  <c r="T20" i="56"/>
  <c r="T89" i="56" s="1"/>
  <c r="T20" i="86" s="1"/>
  <c r="T54" i="56"/>
  <c r="T123" i="56" s="1"/>
  <c r="T54" i="86" s="1"/>
  <c r="T123" i="86" s="1"/>
  <c r="W243" i="69"/>
  <c r="X243" i="69" s="1"/>
  <c r="Y243" i="69" s="1"/>
  <c r="Z243" i="69" s="1"/>
  <c r="AA243" i="69" s="1"/>
  <c r="AB243" i="69" s="1"/>
  <c r="AC243" i="69" s="1"/>
  <c r="AD243" i="69" s="1"/>
  <c r="AE243" i="69" s="1"/>
  <c r="AF243" i="69" s="1"/>
  <c r="AG243" i="69" s="1"/>
  <c r="AH243" i="69" s="1"/>
  <c r="U24" i="56"/>
  <c r="U93" i="56" s="1"/>
  <c r="U24" i="86" s="1"/>
  <c r="U93" i="86" s="1"/>
  <c r="U57" i="56"/>
  <c r="U126" i="56" s="1"/>
  <c r="U57" i="86" s="1"/>
  <c r="U126" i="86" s="1"/>
  <c r="U64" i="56"/>
  <c r="U133" i="56" s="1"/>
  <c r="U64" i="86" s="1"/>
  <c r="U133" i="86" s="1"/>
  <c r="U39" i="56"/>
  <c r="U108" i="56" s="1"/>
  <c r="U39" i="86" s="1"/>
  <c r="U108" i="86" s="1"/>
  <c r="AC40" i="66"/>
  <c r="Y40" i="66"/>
  <c r="U42" i="56"/>
  <c r="U111" i="56" s="1"/>
  <c r="U42" i="86" s="1"/>
  <c r="U111" i="86" s="1"/>
  <c r="U175" i="66"/>
  <c r="V175" i="66" s="1"/>
  <c r="W175" i="66" s="1"/>
  <c r="X175" i="66" s="1"/>
  <c r="Y175" i="66" s="1"/>
  <c r="Z175" i="66" s="1"/>
  <c r="AA175" i="66" s="1"/>
  <c r="AB175" i="66" s="1"/>
  <c r="AC175" i="66" s="1"/>
  <c r="AD175" i="66" s="1"/>
  <c r="U243" i="66"/>
  <c r="V243" i="66" s="1"/>
  <c r="W243" i="66" s="1"/>
  <c r="X243" i="66" s="1"/>
  <c r="Y243" i="66" s="1"/>
  <c r="Z243" i="66" s="1"/>
  <c r="AA243" i="66" s="1"/>
  <c r="U34" i="56"/>
  <c r="U103" i="56" s="1"/>
  <c r="U34" i="86" s="1"/>
  <c r="U25" i="56"/>
  <c r="U94" i="56" s="1"/>
  <c r="U25" i="86" s="1"/>
  <c r="U94" i="86" s="1"/>
  <c r="U21" i="56"/>
  <c r="U90" i="56" s="1"/>
  <c r="U21" i="86" s="1"/>
  <c r="U90" i="86" s="1"/>
  <c r="U66" i="56"/>
  <c r="U135" i="56" s="1"/>
  <c r="U66" i="86" s="1"/>
  <c r="U135" i="86" s="1"/>
  <c r="U7" i="56"/>
  <c r="U76" i="56" s="1"/>
  <c r="U7" i="86" s="1"/>
  <c r="U76" i="86" s="1"/>
  <c r="U130" i="66"/>
  <c r="V130" i="66" s="1"/>
  <c r="W130" i="66" s="1"/>
  <c r="X130" i="66" s="1"/>
  <c r="Y130" i="66" s="1"/>
  <c r="Z130" i="66" s="1"/>
  <c r="AA130" i="66" s="1"/>
  <c r="AB130" i="66" s="1"/>
  <c r="AC130" i="66" s="1"/>
  <c r="AD130" i="66" s="1"/>
  <c r="T60" i="56"/>
  <c r="T129" i="56" s="1"/>
  <c r="T60" i="86" s="1"/>
  <c r="T129" i="86" s="1"/>
  <c r="T53" i="56"/>
  <c r="T122" i="56" s="1"/>
  <c r="T53" i="86" s="1"/>
  <c r="T122" i="86" s="1"/>
  <c r="T47" i="56"/>
  <c r="T116" i="56" s="1"/>
  <c r="T47" i="86" s="1"/>
  <c r="T116" i="86" s="1"/>
  <c r="T48" i="56"/>
  <c r="T117" i="56" s="1"/>
  <c r="T48" i="86" s="1"/>
  <c r="T117" i="86" s="1"/>
  <c r="T36" i="56"/>
  <c r="T105" i="56" s="1"/>
  <c r="T36" i="86" s="1"/>
  <c r="T105" i="86" s="1"/>
  <c r="T49" i="56"/>
  <c r="T118" i="56" s="1"/>
  <c r="T49" i="86" s="1"/>
  <c r="T118" i="86" s="1"/>
  <c r="W265" i="69"/>
  <c r="X265" i="69" s="1"/>
  <c r="Y265" i="69" s="1"/>
  <c r="Z265" i="69" s="1"/>
  <c r="AA265" i="69" s="1"/>
  <c r="AB265" i="69" s="1"/>
  <c r="AC265" i="69" s="1"/>
  <c r="AD265" i="69" s="1"/>
  <c r="AE265" i="69" s="1"/>
  <c r="AF265" i="69" s="1"/>
  <c r="AG265" i="69" s="1"/>
  <c r="AH265" i="69" s="1"/>
  <c r="U61" i="56"/>
  <c r="U130" i="56" s="1"/>
  <c r="U61" i="86" s="1"/>
  <c r="U130" i="86" s="1"/>
  <c r="U49" i="56"/>
  <c r="U118" i="56" s="1"/>
  <c r="U49" i="86" s="1"/>
  <c r="U118" i="86" s="1"/>
  <c r="U28" i="56"/>
  <c r="U97" i="56" s="1"/>
  <c r="U28" i="86" s="1"/>
  <c r="U97" i="86" s="1"/>
  <c r="U43" i="56"/>
  <c r="U112" i="56" s="1"/>
  <c r="U43" i="86" s="1"/>
  <c r="U112" i="86" s="1"/>
  <c r="T46" i="56"/>
  <c r="T115" i="56" s="1"/>
  <c r="T46" i="86" s="1"/>
  <c r="T115" i="86" s="1"/>
  <c r="T59" i="56"/>
  <c r="T128" i="56" s="1"/>
  <c r="T59" i="86" s="1"/>
  <c r="T128" i="86" s="1"/>
  <c r="T51" i="56"/>
  <c r="T120" i="56" s="1"/>
  <c r="T51" i="86" s="1"/>
  <c r="T120" i="86" s="1"/>
  <c r="T21" i="56"/>
  <c r="T90" i="56" s="1"/>
  <c r="T21" i="86" s="1"/>
  <c r="T90" i="86" s="1"/>
  <c r="T13" i="56"/>
  <c r="T82" i="56" s="1"/>
  <c r="T13" i="86" s="1"/>
  <c r="T82" i="86" s="1"/>
  <c r="T34" i="56"/>
  <c r="T103" i="56" s="1"/>
  <c r="T34" i="86" s="1"/>
  <c r="T103" i="86" s="1"/>
  <c r="T26" i="56"/>
  <c r="T95" i="56" s="1"/>
  <c r="T26" i="86" s="1"/>
  <c r="T95" i="86" s="1"/>
  <c r="T63" i="56"/>
  <c r="T132" i="56" s="1"/>
  <c r="T63" i="86" s="1"/>
  <c r="T132" i="86" s="1"/>
  <c r="T41" i="56"/>
  <c r="T110" i="56" s="1"/>
  <c r="T41" i="86" s="1"/>
  <c r="T110" i="86" s="1"/>
  <c r="T38" i="56"/>
  <c r="T107" i="56" s="1"/>
  <c r="T38" i="86" s="1"/>
  <c r="T107" i="86" s="1"/>
  <c r="U265" i="66"/>
  <c r="Z80" i="63" s="1"/>
  <c r="U6" i="56"/>
  <c r="U19" i="56"/>
  <c r="U88" i="56" s="1"/>
  <c r="U19" i="86" s="1"/>
  <c r="U88" i="86" s="1"/>
  <c r="U47" i="56"/>
  <c r="U116" i="56" s="1"/>
  <c r="U47" i="86" s="1"/>
  <c r="U116" i="86" s="1"/>
  <c r="U52" i="56"/>
  <c r="U121" i="56" s="1"/>
  <c r="U52" i="86" s="1"/>
  <c r="U121" i="86" s="1"/>
  <c r="U32" i="56"/>
  <c r="U101" i="56" s="1"/>
  <c r="U32" i="86" s="1"/>
  <c r="U101" i="86" s="1"/>
  <c r="U55" i="56"/>
  <c r="U124" i="56" s="1"/>
  <c r="U55" i="86" s="1"/>
  <c r="U124" i="86" s="1"/>
  <c r="T27" i="56"/>
  <c r="T96" i="56" s="1"/>
  <c r="T27" i="86" s="1"/>
  <c r="T96" i="86" s="1"/>
  <c r="T42" i="56"/>
  <c r="T111" i="56" s="1"/>
  <c r="T42" i="86" s="1"/>
  <c r="T111" i="86" s="1"/>
  <c r="T32" i="56"/>
  <c r="T101" i="56" s="1"/>
  <c r="T32" i="86" s="1"/>
  <c r="T101" i="86" s="1"/>
  <c r="T62" i="56"/>
  <c r="T131" i="56" s="1"/>
  <c r="T62" i="86" s="1"/>
  <c r="T131" i="86" s="1"/>
  <c r="T24" i="56"/>
  <c r="T93" i="56" s="1"/>
  <c r="T24" i="86" s="1"/>
  <c r="T93" i="86" s="1"/>
  <c r="W63" i="69"/>
  <c r="X63" i="69" s="1"/>
  <c r="Y63" i="69" s="1"/>
  <c r="Z63" i="69" s="1"/>
  <c r="AA63" i="69" s="1"/>
  <c r="AB63" i="69" s="1"/>
  <c r="AC63" i="69" s="1"/>
  <c r="AD63" i="69" s="1"/>
  <c r="AE63" i="69" s="1"/>
  <c r="AF63" i="69" s="1"/>
  <c r="AG63" i="69" s="1"/>
  <c r="AH63" i="69" s="1"/>
  <c r="U53" i="56"/>
  <c r="U122" i="56" s="1"/>
  <c r="U53" i="86" s="1"/>
  <c r="U35" i="56"/>
  <c r="U104" i="56" s="1"/>
  <c r="U35" i="86" s="1"/>
  <c r="U104" i="86" s="1"/>
  <c r="U63" i="56"/>
  <c r="U132" i="56" s="1"/>
  <c r="U63" i="86" s="1"/>
  <c r="U132" i="86" s="1"/>
  <c r="U18" i="56"/>
  <c r="U87" i="56" s="1"/>
  <c r="U18" i="86" s="1"/>
  <c r="U87" i="86" s="1"/>
  <c r="U51" i="56"/>
  <c r="U120" i="56" s="1"/>
  <c r="U51" i="86" s="1"/>
  <c r="U120" i="86" s="1"/>
  <c r="U40" i="66"/>
  <c r="U80" i="63" s="1"/>
  <c r="U10" i="56"/>
  <c r="U79" i="56" s="1"/>
  <c r="U10" i="86" s="1"/>
  <c r="U30" i="56"/>
  <c r="U99" i="56" s="1"/>
  <c r="U30" i="86" s="1"/>
  <c r="U99" i="86" s="1"/>
  <c r="U56" i="56"/>
  <c r="U125" i="56" s="1"/>
  <c r="U56" i="86" s="1"/>
  <c r="U125" i="86" s="1"/>
  <c r="U23" i="56"/>
  <c r="U92" i="56" s="1"/>
  <c r="U23" i="86" s="1"/>
  <c r="U92" i="86" s="1"/>
  <c r="U20" i="56"/>
  <c r="U89" i="56" s="1"/>
  <c r="U20" i="86" s="1"/>
  <c r="U89" i="86" s="1"/>
  <c r="U54" i="56"/>
  <c r="U123" i="56" s="1"/>
  <c r="U54" i="86" s="1"/>
  <c r="U123" i="86" s="1"/>
  <c r="U33" i="56"/>
  <c r="U102" i="56" s="1"/>
  <c r="U33" i="86" s="1"/>
  <c r="U102" i="86" s="1"/>
  <c r="U12" i="56"/>
  <c r="U81" i="56" s="1"/>
  <c r="U12" i="86" s="1"/>
  <c r="U81" i="86" s="1"/>
  <c r="U58" i="56"/>
  <c r="U127" i="56" s="1"/>
  <c r="U58" i="86" s="1"/>
  <c r="U127" i="86" s="1"/>
  <c r="U108" i="66"/>
  <c r="V108" i="66" s="1"/>
  <c r="W108" i="66" s="1"/>
  <c r="X108" i="66" s="1"/>
  <c r="Y108" i="66" s="1"/>
  <c r="Z108" i="66" s="1"/>
  <c r="AA108" i="66" s="1"/>
  <c r="AB108" i="66" s="1"/>
  <c r="AC108" i="66" s="1"/>
  <c r="AD108" i="66" s="1"/>
  <c r="T8" i="56"/>
  <c r="T77" i="56" s="1"/>
  <c r="T8" i="86" s="1"/>
  <c r="T77" i="86" s="1"/>
  <c r="T50" i="56"/>
  <c r="T119" i="56" s="1"/>
  <c r="T50" i="86" s="1"/>
  <c r="T119" i="86" s="1"/>
  <c r="T14" i="56"/>
  <c r="T83" i="56" s="1"/>
  <c r="T14" i="86" s="1"/>
  <c r="T83" i="86" s="1"/>
  <c r="T69" i="56"/>
  <c r="T138" i="56" s="1"/>
  <c r="T69" i="86" s="1"/>
  <c r="T138" i="86" s="1"/>
  <c r="T28" i="56"/>
  <c r="T97" i="56" s="1"/>
  <c r="T28" i="86" s="1"/>
  <c r="T97" i="86" s="1"/>
  <c r="X108" i="69"/>
  <c r="Y108" i="69" s="1"/>
  <c r="Z108" i="69" s="1"/>
  <c r="AA108" i="69" s="1"/>
  <c r="AB108" i="69" s="1"/>
  <c r="AC108" i="69" s="1"/>
  <c r="AD108" i="69" s="1"/>
  <c r="AE108" i="69" s="1"/>
  <c r="AF108" i="69" s="1"/>
  <c r="AG108" i="69" s="1"/>
  <c r="AH108" i="69" s="1"/>
  <c r="T39" i="56"/>
  <c r="T108" i="56" s="1"/>
  <c r="T39" i="86" s="1"/>
  <c r="T108" i="86" s="1"/>
  <c r="T11" i="56"/>
  <c r="T80" i="56" s="1"/>
  <c r="T11" i="86" s="1"/>
  <c r="T80" i="86" s="1"/>
  <c r="T35" i="56"/>
  <c r="T104" i="56" s="1"/>
  <c r="T35" i="86" s="1"/>
  <c r="T104" i="86" s="1"/>
  <c r="U65" i="56"/>
  <c r="U134" i="56" s="1"/>
  <c r="U65" i="86" s="1"/>
  <c r="U134" i="86" s="1"/>
  <c r="U45" i="56"/>
  <c r="U114" i="56" s="1"/>
  <c r="U45" i="86" s="1"/>
  <c r="U114" i="86" s="1"/>
  <c r="U41" i="56"/>
  <c r="U110" i="56" s="1"/>
  <c r="U41" i="86" s="1"/>
  <c r="U110" i="86" s="1"/>
  <c r="U9" i="56"/>
  <c r="U78" i="56" s="1"/>
  <c r="U9" i="86" s="1"/>
  <c r="U78" i="86" s="1"/>
  <c r="U26" i="56"/>
  <c r="U95" i="56" s="1"/>
  <c r="U26" i="86" s="1"/>
  <c r="U95" i="86" s="1"/>
  <c r="T40" i="56"/>
  <c r="T109" i="56" s="1"/>
  <c r="T40" i="86" s="1"/>
  <c r="T109" i="86" s="1"/>
  <c r="T45" i="56"/>
  <c r="T114" i="56" s="1"/>
  <c r="T45" i="86" s="1"/>
  <c r="T114" i="86" s="1"/>
  <c r="T37" i="56"/>
  <c r="T106" i="56" s="1"/>
  <c r="T37" i="86" s="1"/>
  <c r="T106" i="86" s="1"/>
  <c r="T33" i="56"/>
  <c r="T102" i="56" s="1"/>
  <c r="T33" i="86" s="1"/>
  <c r="T102" i="86" s="1"/>
  <c r="T17" i="56"/>
  <c r="T86" i="56" s="1"/>
  <c r="T17" i="86" s="1"/>
  <c r="T86" i="86" s="1"/>
  <c r="T66" i="56"/>
  <c r="T135" i="56" s="1"/>
  <c r="T66" i="86" s="1"/>
  <c r="T135" i="86" s="1"/>
  <c r="T6" i="56"/>
  <c r="T22" i="56"/>
  <c r="T91" i="56" s="1"/>
  <c r="T22" i="86" s="1"/>
  <c r="T91" i="86" s="1"/>
  <c r="T57" i="56"/>
  <c r="T126" i="56" s="1"/>
  <c r="T57" i="86" s="1"/>
  <c r="T126" i="86" s="1"/>
  <c r="T44" i="56"/>
  <c r="T113" i="56" s="1"/>
  <c r="T44" i="86" s="1"/>
  <c r="T113" i="86" s="1"/>
  <c r="T19" i="56"/>
  <c r="T88" i="56" s="1"/>
  <c r="T19" i="86" s="1"/>
  <c r="T88" i="86" s="1"/>
  <c r="T43" i="56"/>
  <c r="T112" i="56" s="1"/>
  <c r="T43" i="86" s="1"/>
  <c r="T112" i="86" s="1"/>
  <c r="U46" i="56"/>
  <c r="U115" i="56" s="1"/>
  <c r="U46" i="86" s="1"/>
  <c r="U115" i="86" s="1"/>
  <c r="U44" i="56"/>
  <c r="U113" i="56" s="1"/>
  <c r="U44" i="86" s="1"/>
  <c r="U113" i="86" s="1"/>
  <c r="U36" i="56"/>
  <c r="U105" i="56" s="1"/>
  <c r="U36" i="86" s="1"/>
  <c r="U105" i="86" s="1"/>
  <c r="U69" i="56"/>
  <c r="U138" i="56" s="1"/>
  <c r="U69" i="86" s="1"/>
  <c r="U138" i="86" s="1"/>
  <c r="U14" i="56"/>
  <c r="U83" i="56" s="1"/>
  <c r="U14" i="86" s="1"/>
  <c r="U83" i="86" s="1"/>
  <c r="V40" i="66"/>
  <c r="T68" i="56"/>
  <c r="T137" i="56" s="1"/>
  <c r="T68" i="86" s="1"/>
  <c r="T137" i="86" s="1"/>
  <c r="T65" i="56"/>
  <c r="T134" i="56" s="1"/>
  <c r="T65" i="86" s="1"/>
  <c r="T134" i="86" s="1"/>
  <c r="T64" i="56"/>
  <c r="T133" i="56" s="1"/>
  <c r="T64" i="86" s="1"/>
  <c r="T133" i="86" s="1"/>
  <c r="T9" i="56"/>
  <c r="T78" i="56" s="1"/>
  <c r="T9" i="86" s="1"/>
  <c r="T78" i="86" s="1"/>
  <c r="T31" i="56"/>
  <c r="T100" i="56" s="1"/>
  <c r="T31" i="86" s="1"/>
  <c r="T100" i="86" s="1"/>
  <c r="T52" i="56"/>
  <c r="T121" i="56" s="1"/>
  <c r="T52" i="86" s="1"/>
  <c r="T121" i="86" s="1"/>
  <c r="X175" i="69"/>
  <c r="Y175" i="69" s="1"/>
  <c r="Z175" i="69" s="1"/>
  <c r="AA175" i="69" s="1"/>
  <c r="AB175" i="69" s="1"/>
  <c r="AC175" i="69" s="1"/>
  <c r="AD175" i="69" s="1"/>
  <c r="AE175" i="69" s="1"/>
  <c r="AF175" i="69" s="1"/>
  <c r="AG175" i="69" s="1"/>
  <c r="AH175" i="69" s="1"/>
  <c r="U8" i="56"/>
  <c r="U77" i="56" s="1"/>
  <c r="U8" i="86" s="1"/>
  <c r="U13" i="56"/>
  <c r="U82" i="56" s="1"/>
  <c r="U13" i="86" s="1"/>
  <c r="U82" i="86" s="1"/>
  <c r="U16" i="56"/>
  <c r="U85" i="56" s="1"/>
  <c r="U16" i="86" s="1"/>
  <c r="U85" i="86" s="1"/>
  <c r="U38" i="56"/>
  <c r="U107" i="56" s="1"/>
  <c r="U38" i="86" s="1"/>
  <c r="U107" i="86" s="1"/>
  <c r="U11" i="56"/>
  <c r="U80" i="56" s="1"/>
  <c r="U11" i="86" s="1"/>
  <c r="U80" i="86" s="1"/>
  <c r="S96" i="86"/>
  <c r="X130" i="69" s="1"/>
  <c r="Y130" i="69" s="1"/>
  <c r="Z130" i="69" s="1"/>
  <c r="AA130" i="69" s="1"/>
  <c r="AB130" i="69" s="1"/>
  <c r="AC130" i="69" s="1"/>
  <c r="AD130" i="69" s="1"/>
  <c r="AE130" i="69" s="1"/>
  <c r="AF130" i="69" s="1"/>
  <c r="AG130" i="69" s="1"/>
  <c r="AH130" i="69" s="1"/>
  <c r="Z40" i="66"/>
  <c r="U153" i="66"/>
  <c r="V153" i="66" s="1"/>
  <c r="W153" i="66" s="1"/>
  <c r="X153" i="66" s="1"/>
  <c r="Y153" i="66" s="1"/>
  <c r="Z153" i="66" s="1"/>
  <c r="AA153" i="66" s="1"/>
  <c r="AB153" i="66" s="1"/>
  <c r="AC153" i="66" s="1"/>
  <c r="AD153" i="66" s="1"/>
  <c r="W40" i="66"/>
  <c r="AD40" i="66"/>
  <c r="W198" i="69"/>
  <c r="X198" i="69" s="1"/>
  <c r="Y198" i="69" s="1"/>
  <c r="Z198" i="69" s="1"/>
  <c r="AA198" i="69" s="1"/>
  <c r="AB198" i="69" s="1"/>
  <c r="AC198" i="69" s="1"/>
  <c r="AD198" i="69" s="1"/>
  <c r="AE198" i="69" s="1"/>
  <c r="AF198" i="69" s="1"/>
  <c r="AG198" i="69" s="1"/>
  <c r="AH198" i="69" s="1"/>
  <c r="S77" i="86"/>
  <c r="V40" i="69" s="1"/>
  <c r="W40" i="69" s="1"/>
  <c r="X40" i="69" s="1"/>
  <c r="Y40" i="69" s="1"/>
  <c r="Z40" i="69" s="1"/>
  <c r="AA40" i="69" s="1"/>
  <c r="AB40" i="69" s="1"/>
  <c r="AC40" i="69" s="1"/>
  <c r="AD40" i="69" s="1"/>
  <c r="AE40" i="69" s="1"/>
  <c r="AF40" i="69" s="1"/>
  <c r="AG40" i="69" s="1"/>
  <c r="AH40" i="69" s="1"/>
  <c r="AA40" i="66"/>
  <c r="X40" i="66"/>
  <c r="S71" i="56"/>
  <c r="X153" i="69"/>
  <c r="Y153" i="69" s="1"/>
  <c r="Z153" i="69" s="1"/>
  <c r="AA153" i="69" s="1"/>
  <c r="AB153" i="69" s="1"/>
  <c r="AC153" i="69" s="1"/>
  <c r="AD153" i="69" s="1"/>
  <c r="AE153" i="69" s="1"/>
  <c r="AF153" i="69" s="1"/>
  <c r="AG153" i="69" s="1"/>
  <c r="AH153" i="69" s="1"/>
  <c r="U85" i="66"/>
  <c r="V85" i="66" s="1"/>
  <c r="W85" i="66" s="1"/>
  <c r="X85" i="66" s="1"/>
  <c r="Y85" i="66" s="1"/>
  <c r="Z85" i="66" s="1"/>
  <c r="AA85" i="66" s="1"/>
  <c r="AB85" i="66" s="1"/>
  <c r="AC85" i="66" s="1"/>
  <c r="AD85" i="66" s="1"/>
  <c r="W85" i="69"/>
  <c r="X85" i="69" s="1"/>
  <c r="Y85" i="69" s="1"/>
  <c r="Z85" i="69" s="1"/>
  <c r="AA85" i="69" s="1"/>
  <c r="AB85" i="69" s="1"/>
  <c r="AC85" i="69" s="1"/>
  <c r="AD85" i="69" s="1"/>
  <c r="AE85" i="69" s="1"/>
  <c r="AF85" i="69" s="1"/>
  <c r="AG85" i="69" s="1"/>
  <c r="AH85" i="69" s="1"/>
  <c r="U198" i="66"/>
  <c r="V198" i="66" s="1"/>
  <c r="W198" i="66" s="1"/>
  <c r="X198" i="66" s="1"/>
  <c r="Y198" i="66" s="1"/>
  <c r="Z198" i="66" s="1"/>
  <c r="AA198" i="66" s="1"/>
  <c r="AB198" i="66" s="1"/>
  <c r="AM22" i="63"/>
  <c r="AA29" i="103" s="1"/>
  <c r="U40" i="56"/>
  <c r="U109" i="56" s="1"/>
  <c r="U40" i="86" s="1"/>
  <c r="U109" i="86" s="1"/>
  <c r="U48" i="56"/>
  <c r="U117" i="56" s="1"/>
  <c r="U48" i="86" s="1"/>
  <c r="U117" i="86" s="1"/>
  <c r="U67" i="56"/>
  <c r="U136" i="56" s="1"/>
  <c r="U67" i="86" s="1"/>
  <c r="U136" i="86" s="1"/>
  <c r="U50" i="56"/>
  <c r="U119" i="56" s="1"/>
  <c r="U50" i="86" s="1"/>
  <c r="U119" i="86" s="1"/>
  <c r="Z20" i="78"/>
  <c r="X27" i="90" s="1"/>
  <c r="V113" i="102"/>
  <c r="U165" i="102"/>
  <c r="U55" i="102" s="1"/>
  <c r="U35" i="102" s="1"/>
  <c r="AC64" i="73"/>
  <c r="AA63" i="78"/>
  <c r="AC72" i="73"/>
  <c r="AA71" i="78"/>
  <c r="AD46" i="73"/>
  <c r="AB45" i="78"/>
  <c r="AD42" i="73"/>
  <c r="AB41" i="78"/>
  <c r="AC69" i="73"/>
  <c r="AA68" i="78"/>
  <c r="AC67" i="73"/>
  <c r="AA66" i="78"/>
  <c r="AC66" i="73"/>
  <c r="AA65" i="78"/>
  <c r="AB73" i="73"/>
  <c r="Z72" i="78"/>
  <c r="AB65" i="73"/>
  <c r="Z64" i="78"/>
  <c r="AD41" i="73"/>
  <c r="AB40" i="78"/>
  <c r="Z37" i="106"/>
  <c r="AC25" i="63"/>
  <c r="AC71" i="73"/>
  <c r="AA70" i="78"/>
  <c r="AD49" i="73"/>
  <c r="AB48" i="78"/>
  <c r="Z26" i="90"/>
  <c r="AC47" i="73"/>
  <c r="AA46" i="78"/>
  <c r="Y63" i="106"/>
  <c r="AD24" i="63"/>
  <c r="AD45" i="73"/>
  <c r="AB44" i="78"/>
  <c r="AB63" i="73"/>
  <c r="Z62" i="78"/>
  <c r="V123" i="102"/>
  <c r="AC48" i="73"/>
  <c r="AA47" i="78"/>
  <c r="AC68" i="73"/>
  <c r="AA67" i="78"/>
  <c r="AD43" i="73"/>
  <c r="AB42" i="78"/>
  <c r="Y11" i="106"/>
  <c r="AB24" i="63"/>
  <c r="AL24" i="63" s="1"/>
  <c r="AC39" i="73"/>
  <c r="AA38" i="78"/>
  <c r="Y27" i="90"/>
  <c r="AD40" i="73"/>
  <c r="AB39" i="78"/>
  <c r="AB70" i="73"/>
  <c r="Z69" i="78"/>
  <c r="AC44" i="73"/>
  <c r="AA43" i="78"/>
  <c r="AC37" i="73"/>
  <c r="AA36" i="78"/>
  <c r="AD38" i="73"/>
  <c r="AB37" i="78"/>
  <c r="Y22" i="106"/>
  <c r="Z22" i="106" s="1"/>
  <c r="AA22" i="106" s="1"/>
  <c r="AB22" i="106" s="1"/>
  <c r="AC22" i="106" s="1"/>
  <c r="AD22" i="106" s="1"/>
  <c r="AE22" i="106" s="1"/>
  <c r="AF22" i="106" s="1"/>
  <c r="AG22" i="106" s="1"/>
  <c r="AH22" i="106" s="1"/>
  <c r="AB22" i="73"/>
  <c r="AC22" i="73" s="1"/>
  <c r="AD22" i="73" s="1"/>
  <c r="AE22" i="73" s="1"/>
  <c r="AF22" i="73" s="1"/>
  <c r="AG22" i="73" s="1"/>
  <c r="AH22" i="73" s="1"/>
  <c r="Y74" i="106"/>
  <c r="Z74" i="106" s="1"/>
  <c r="AA74" i="106" s="1"/>
  <c r="AB74" i="106" s="1"/>
  <c r="AC74" i="106" s="1"/>
  <c r="AD74" i="106" s="1"/>
  <c r="AE74" i="106" s="1"/>
  <c r="AF74" i="106" s="1"/>
  <c r="AG74" i="106" s="1"/>
  <c r="AH74" i="106" s="1"/>
  <c r="AB74" i="73"/>
  <c r="Z75" i="106"/>
  <c r="AA75" i="106" s="1"/>
  <c r="AB75" i="106" s="1"/>
  <c r="AC75" i="106" s="1"/>
  <c r="AD75" i="106" s="1"/>
  <c r="AE75" i="106" s="1"/>
  <c r="AF75" i="106" s="1"/>
  <c r="AG75" i="106" s="1"/>
  <c r="AH75" i="106" s="1"/>
  <c r="AC75" i="73"/>
  <c r="Z23" i="106"/>
  <c r="AA23" i="106" s="1"/>
  <c r="AB23" i="106" s="1"/>
  <c r="AC23" i="106" s="1"/>
  <c r="AD23" i="106" s="1"/>
  <c r="AE23" i="106" s="1"/>
  <c r="AF23" i="106" s="1"/>
  <c r="AG23" i="106" s="1"/>
  <c r="AH23" i="106" s="1"/>
  <c r="AC23" i="73"/>
  <c r="AD23" i="73" s="1"/>
  <c r="AE23" i="73" s="1"/>
  <c r="AF23" i="73" s="1"/>
  <c r="AG23" i="73" s="1"/>
  <c r="AH23" i="73" s="1"/>
  <c r="F117" i="105"/>
  <c r="F116" i="105"/>
  <c r="U51" i="63"/>
  <c r="U23" i="63" s="1"/>
  <c r="Y109" i="90"/>
  <c r="Y81" i="90"/>
  <c r="AC52" i="63"/>
  <c r="H38" i="103"/>
  <c r="Y110" i="90"/>
  <c r="W174" i="102"/>
  <c r="W64" i="102" s="1"/>
  <c r="V37" i="102"/>
  <c r="U172" i="102"/>
  <c r="U62" i="102" s="1"/>
  <c r="U38" i="102" s="1"/>
  <c r="Y162" i="102"/>
  <c r="Y82" i="102" s="1"/>
  <c r="Y52" i="102" s="1"/>
  <c r="Y33" i="102" s="1"/>
  <c r="X122" i="102"/>
  <c r="X94" i="102" s="1"/>
  <c r="Z162" i="102"/>
  <c r="Z82" i="102" s="1"/>
  <c r="Z52" i="102" s="1"/>
  <c r="Z33" i="102" s="1"/>
  <c r="S12" i="65"/>
  <c r="Y40" i="65"/>
  <c r="U122" i="86"/>
  <c r="S140" i="56"/>
  <c r="I34" i="103" s="1" a="1"/>
  <c r="I34" i="103" s="1"/>
  <c r="S6" i="86"/>
  <c r="Y143" i="69"/>
  <c r="AI22" i="63"/>
  <c r="AK22" i="63"/>
  <c r="V29" i="103" s="1"/>
  <c r="AX22" i="63"/>
  <c r="AN22" i="63"/>
  <c r="Y29" i="103" s="1"/>
  <c r="U109" i="90"/>
  <c r="U81" i="90"/>
  <c r="U53" i="90"/>
  <c r="AO20" i="63"/>
  <c r="AB27" i="103" s="1"/>
  <c r="M17" i="65"/>
  <c r="X233" i="69"/>
  <c r="T172" i="102"/>
  <c r="T62" i="102" s="1"/>
  <c r="T38" i="102" s="1"/>
  <c r="AB14" i="78"/>
  <c r="X23" i="63"/>
  <c r="AA10" i="78"/>
  <c r="V98" i="66"/>
  <c r="BA20" i="63"/>
  <c r="Y80" i="63"/>
  <c r="V210" i="66"/>
  <c r="W80" i="90"/>
  <c r="W52" i="90"/>
  <c r="W108" i="90"/>
  <c r="V143" i="66"/>
  <c r="X80" i="63"/>
  <c r="V165" i="66"/>
  <c r="V174" i="102"/>
  <c r="V64" i="102" s="1"/>
  <c r="V39" i="102" s="1"/>
  <c r="X119" i="102"/>
  <c r="X91" i="102" s="1"/>
  <c r="AH46" i="90"/>
  <c r="X43" i="65" s="1"/>
  <c r="X15" i="65" s="1"/>
  <c r="G253" i="105" s="1"/>
  <c r="V43" i="65"/>
  <c r="V15" i="65" s="1"/>
  <c r="AB16" i="78"/>
  <c r="W23" i="63"/>
  <c r="X121" i="102"/>
  <c r="X93" i="102" s="1"/>
  <c r="AC220" i="66"/>
  <c r="AB18" i="78"/>
  <c r="AA20" i="78"/>
  <c r="W171" i="102"/>
  <c r="W61" i="102" s="1"/>
  <c r="AA12" i="78"/>
  <c r="AD195" i="66"/>
  <c r="AE146" i="102" s="1"/>
  <c r="Z52" i="63"/>
  <c r="V233" i="66"/>
  <c r="W173" i="102"/>
  <c r="W63" i="102" s="1"/>
  <c r="X117" i="102"/>
  <c r="X89" i="102" s="1"/>
  <c r="AB11" i="78"/>
  <c r="AC264" i="66"/>
  <c r="AD148" i="102" s="1"/>
  <c r="AE145" i="102"/>
  <c r="X109" i="90"/>
  <c r="X53" i="90"/>
  <c r="X81" i="90"/>
  <c r="AP25" i="90"/>
  <c r="I230" i="105" s="1"/>
  <c r="AB13" i="78"/>
  <c r="W123" i="102"/>
  <c r="AC148" i="102"/>
  <c r="AB15" i="78"/>
  <c r="Z23" i="63"/>
  <c r="T79" i="86"/>
  <c r="AB51" i="63"/>
  <c r="AB107" i="63"/>
  <c r="AB79" i="63"/>
  <c r="AY23" i="63"/>
  <c r="AH23" i="63"/>
  <c r="V255" i="66"/>
  <c r="U103" i="86"/>
  <c r="U17" i="69"/>
  <c r="V17" i="69" s="1"/>
  <c r="W17" i="69" s="1"/>
  <c r="X17" i="69" s="1"/>
  <c r="Y17" i="69" s="1"/>
  <c r="Z17" i="69" s="1"/>
  <c r="AA17" i="69" s="1"/>
  <c r="AB17" i="69" s="1"/>
  <c r="AC17" i="69" s="1"/>
  <c r="AD17" i="69" s="1"/>
  <c r="AE17" i="69" s="1"/>
  <c r="AF17" i="69" s="1"/>
  <c r="AG17" i="69" s="1"/>
  <c r="AH17" i="69" s="1"/>
  <c r="R140" i="86"/>
  <c r="V188" i="66"/>
  <c r="U21" i="63"/>
  <c r="AM21" i="63" s="1"/>
  <c r="W115" i="102"/>
  <c r="W87" i="102" s="1"/>
  <c r="AR19" i="90"/>
  <c r="AU19" i="90"/>
  <c r="AB19" i="78"/>
  <c r="AD79" i="63"/>
  <c r="AD107" i="63"/>
  <c r="AD51" i="63"/>
  <c r="Y23" i="63"/>
  <c r="S172" i="102"/>
  <c r="S62" i="102" s="1"/>
  <c r="S38" i="102" s="1"/>
  <c r="V75" i="66"/>
  <c r="V167" i="102"/>
  <c r="V57" i="102" s="1"/>
  <c r="V36" i="102" s="1"/>
  <c r="V72" i="65"/>
  <c r="AH75" i="90"/>
  <c r="X72" i="65" s="1"/>
  <c r="Y72" i="65" s="1"/>
  <c r="P73" i="65" s="1"/>
  <c r="S73" i="65" s="1"/>
  <c r="W80" i="63"/>
  <c r="V120" i="66"/>
  <c r="X53" i="69"/>
  <c r="W169" i="102"/>
  <c r="W59" i="102" s="1"/>
  <c r="X116" i="102"/>
  <c r="X88" i="102" s="1"/>
  <c r="R21" i="90"/>
  <c r="T8" i="69"/>
  <c r="AH47" i="90"/>
  <c r="X44" i="65" s="1"/>
  <c r="V44" i="65"/>
  <c r="K85" i="63"/>
  <c r="H86" i="105" s="1"/>
  <c r="K57" i="63"/>
  <c r="G86" i="105" s="1"/>
  <c r="AF29" i="63"/>
  <c r="E118" i="105" s="1"/>
  <c r="K113" i="63"/>
  <c r="I86" i="105" s="1"/>
  <c r="AR29" i="63"/>
  <c r="G145" i="105" s="1"/>
  <c r="AJ29" i="63"/>
  <c r="U36" i="103" s="1"/>
  <c r="S108" i="90"/>
  <c r="S52" i="90"/>
  <c r="S80" i="90"/>
  <c r="U174" i="102"/>
  <c r="U64" i="102" s="1"/>
  <c r="U39" i="102" s="1"/>
  <c r="X188" i="69"/>
  <c r="T89" i="86"/>
  <c r="J143" i="105"/>
  <c r="M143" i="105" s="1" a="1"/>
  <c r="M143" i="105" s="1"/>
  <c r="W168" i="102"/>
  <c r="W58" i="102" s="1"/>
  <c r="AO20" i="90"/>
  <c r="H225" i="105" s="1"/>
  <c r="K225" i="105" s="1"/>
  <c r="R104" i="90"/>
  <c r="AF104" i="90" s="1"/>
  <c r="R48" i="90"/>
  <c r="AF48" i="90" s="1"/>
  <c r="AF20" i="90"/>
  <c r="AH20" i="90" s="1"/>
  <c r="R76" i="90"/>
  <c r="AF76" i="90" s="1"/>
  <c r="J144" i="105"/>
  <c r="M144" i="105" s="1" a="1"/>
  <c r="M144" i="105" s="1"/>
  <c r="V100" i="65"/>
  <c r="AH103" i="90"/>
  <c r="X100" i="65" s="1"/>
  <c r="Y100" i="65" s="1"/>
  <c r="P101" i="65" s="1"/>
  <c r="S101" i="65" s="1"/>
  <c r="AC51" i="63"/>
  <c r="AC107" i="63"/>
  <c r="AC79" i="63"/>
  <c r="AB110" i="102"/>
  <c r="AB112" i="102" s="1"/>
  <c r="AE9" i="106"/>
  <c r="K31" i="63" s="1"/>
  <c r="X118" i="102"/>
  <c r="X90" i="102" s="1"/>
  <c r="X114" i="102"/>
  <c r="X86" i="102" s="1"/>
  <c r="V52" i="63"/>
  <c r="V53" i="66"/>
  <c r="V139" i="102"/>
  <c r="V52" i="90"/>
  <c r="V80" i="90"/>
  <c r="V108" i="90"/>
  <c r="Y98" i="69"/>
  <c r="W120" i="102"/>
  <c r="W92" i="102" s="1"/>
  <c r="T84" i="86"/>
  <c r="AB243" i="66"/>
  <c r="AC243" i="66" s="1"/>
  <c r="Z81" i="90"/>
  <c r="Z109" i="90"/>
  <c r="Z53" i="90"/>
  <c r="AA17" i="78"/>
  <c r="U79" i="86"/>
  <c r="W170" i="102"/>
  <c r="W60" i="102" s="1"/>
  <c r="W166" i="102"/>
  <c r="W56" i="102" s="1"/>
  <c r="V23" i="63"/>
  <c r="T53" i="90"/>
  <c r="T109" i="90"/>
  <c r="T81" i="90"/>
  <c r="T12" i="65" l="1"/>
  <c r="F250" i="105"/>
  <c r="V85" i="102"/>
  <c r="AB42" i="66"/>
  <c r="V109" i="66"/>
  <c r="W109" i="66" s="1"/>
  <c r="X109" i="66" s="1"/>
  <c r="Y109" i="66" s="1"/>
  <c r="Z109" i="66" s="1"/>
  <c r="AA109" i="66" s="1"/>
  <c r="AB109" i="66" s="1"/>
  <c r="AC109" i="66" s="1"/>
  <c r="AD109" i="66" s="1"/>
  <c r="Z42" i="66"/>
  <c r="V86" i="66"/>
  <c r="W86" i="66" s="1"/>
  <c r="X86" i="66" s="1"/>
  <c r="Y86" i="66" s="1"/>
  <c r="Z86" i="66" s="1"/>
  <c r="AA86" i="66" s="1"/>
  <c r="AB86" i="66" s="1"/>
  <c r="AC86" i="66" s="1"/>
  <c r="AD86" i="66" s="1"/>
  <c r="Y245" i="69"/>
  <c r="Z245" i="69" s="1"/>
  <c r="AA245" i="69" s="1"/>
  <c r="AB245" i="69" s="1"/>
  <c r="AC245" i="69" s="1"/>
  <c r="AD245" i="69" s="1"/>
  <c r="AE245" i="69" s="1"/>
  <c r="AF245" i="69" s="1"/>
  <c r="AG245" i="69" s="1"/>
  <c r="AH245" i="69" s="1"/>
  <c r="W25" i="90"/>
  <c r="W53" i="90" s="1"/>
  <c r="X86" i="69"/>
  <c r="Y86" i="69" s="1"/>
  <c r="Z86" i="69" s="1"/>
  <c r="AA86" i="69" s="1"/>
  <c r="AB86" i="69" s="1"/>
  <c r="AC86" i="69" s="1"/>
  <c r="AD86" i="69" s="1"/>
  <c r="AE86" i="69" s="1"/>
  <c r="AF86" i="69" s="1"/>
  <c r="AG86" i="69" s="1"/>
  <c r="AH86" i="69" s="1"/>
  <c r="V221" i="66"/>
  <c r="W221" i="66" s="1"/>
  <c r="X221" i="66" s="1"/>
  <c r="Y221" i="66" s="1"/>
  <c r="Z221" i="66" s="1"/>
  <c r="AA221" i="66" s="1"/>
  <c r="AB221" i="66" s="1"/>
  <c r="AC221" i="66" s="1"/>
  <c r="AD221" i="66" s="1"/>
  <c r="W245" i="66"/>
  <c r="X245" i="66" s="1"/>
  <c r="Y245" i="66" s="1"/>
  <c r="Z245" i="66" s="1"/>
  <c r="AA245" i="66" s="1"/>
  <c r="AB245" i="66" s="1"/>
  <c r="AC245" i="66" s="1"/>
  <c r="AD245" i="66" s="1"/>
  <c r="X64" i="69"/>
  <c r="Y64" i="69" s="1"/>
  <c r="Z64" i="69" s="1"/>
  <c r="AA64" i="69" s="1"/>
  <c r="AB64" i="69" s="1"/>
  <c r="AC64" i="69" s="1"/>
  <c r="AD64" i="69" s="1"/>
  <c r="AE64" i="69" s="1"/>
  <c r="AF64" i="69" s="1"/>
  <c r="AG64" i="69" s="1"/>
  <c r="AH64" i="69" s="1"/>
  <c r="W132" i="66"/>
  <c r="X132" i="66" s="1"/>
  <c r="Y132" i="66" s="1"/>
  <c r="Z132" i="66" s="1"/>
  <c r="AA132" i="66" s="1"/>
  <c r="AB132" i="66" s="1"/>
  <c r="AC132" i="66" s="1"/>
  <c r="AD132" i="66" s="1"/>
  <c r="V64" i="66"/>
  <c r="W64" i="66" s="1"/>
  <c r="X64" i="66" s="1"/>
  <c r="Y64" i="66" s="1"/>
  <c r="Z64" i="66" s="1"/>
  <c r="AA64" i="66" s="1"/>
  <c r="AB64" i="66" s="1"/>
  <c r="AC64" i="66" s="1"/>
  <c r="X244" i="69"/>
  <c r="Y244" i="69" s="1"/>
  <c r="Z244" i="69" s="1"/>
  <c r="AA244" i="69" s="1"/>
  <c r="AB244" i="69" s="1"/>
  <c r="AC244" i="69" s="1"/>
  <c r="AD244" i="69" s="1"/>
  <c r="AE244" i="69" s="1"/>
  <c r="AF244" i="69" s="1"/>
  <c r="AG244" i="69" s="1"/>
  <c r="AH244" i="69" s="1"/>
  <c r="AA42" i="66"/>
  <c r="AD41" i="66"/>
  <c r="Y41" i="66"/>
  <c r="Y52" i="63"/>
  <c r="Y24" i="63" s="1"/>
  <c r="Y109" i="69"/>
  <c r="Z109" i="69" s="1"/>
  <c r="AA109" i="69" s="1"/>
  <c r="AB109" i="69" s="1"/>
  <c r="AC109" i="69" s="1"/>
  <c r="AD109" i="69" s="1"/>
  <c r="AE109" i="69" s="1"/>
  <c r="AF109" i="69" s="1"/>
  <c r="AG109" i="69" s="1"/>
  <c r="AH109" i="69" s="1"/>
  <c r="V25" i="90"/>
  <c r="V109" i="90" s="1"/>
  <c r="U77" i="86"/>
  <c r="X42" i="69" s="1"/>
  <c r="Y42" i="69" s="1"/>
  <c r="Z42" i="69" s="1"/>
  <c r="AA42" i="69" s="1"/>
  <c r="AB42" i="69" s="1"/>
  <c r="AC42" i="69" s="1"/>
  <c r="AD42" i="69" s="1"/>
  <c r="AE42" i="69" s="1"/>
  <c r="AF42" i="69" s="1"/>
  <c r="AG42" i="69" s="1"/>
  <c r="AH42" i="69" s="1"/>
  <c r="AD42" i="66"/>
  <c r="V244" i="66"/>
  <c r="W244" i="66" s="1"/>
  <c r="X244" i="66" s="1"/>
  <c r="Y244" i="66" s="1"/>
  <c r="Z244" i="66" s="1"/>
  <c r="AA244" i="66" s="1"/>
  <c r="AB244" i="66" s="1"/>
  <c r="AC244" i="66" s="1"/>
  <c r="AD244" i="66" s="1"/>
  <c r="X221" i="69"/>
  <c r="Y221" i="69" s="1"/>
  <c r="Z221" i="69" s="1"/>
  <c r="AA221" i="69" s="1"/>
  <c r="AB221" i="69" s="1"/>
  <c r="AC221" i="69" s="1"/>
  <c r="AD221" i="69" s="1"/>
  <c r="AE221" i="69" s="1"/>
  <c r="AF221" i="69" s="1"/>
  <c r="AG221" i="69" s="1"/>
  <c r="AH221" i="69" s="1"/>
  <c r="X42" i="66"/>
  <c r="AC41" i="66"/>
  <c r="Y42" i="66"/>
  <c r="W41" i="66"/>
  <c r="Z41" i="66"/>
  <c r="V41" i="66"/>
  <c r="U81" i="63" s="1"/>
  <c r="W52" i="63"/>
  <c r="W24" i="63" s="1"/>
  <c r="Z155" i="69"/>
  <c r="AA155" i="69" s="1"/>
  <c r="AB155" i="69" s="1"/>
  <c r="AC155" i="69" s="1"/>
  <c r="AD155" i="69" s="1"/>
  <c r="AE155" i="69" s="1"/>
  <c r="AF155" i="69" s="1"/>
  <c r="AG155" i="69" s="1"/>
  <c r="AH155" i="69" s="1"/>
  <c r="Y222" i="69"/>
  <c r="Z222" i="69" s="1"/>
  <c r="AA222" i="69" s="1"/>
  <c r="AB222" i="69" s="1"/>
  <c r="AC222" i="69" s="1"/>
  <c r="AD222" i="69" s="1"/>
  <c r="AE222" i="69" s="1"/>
  <c r="AF222" i="69" s="1"/>
  <c r="AG222" i="69" s="1"/>
  <c r="AH222" i="69" s="1"/>
  <c r="X199" i="69"/>
  <c r="Y199" i="69" s="1"/>
  <c r="Z199" i="69" s="1"/>
  <c r="AA199" i="69" s="1"/>
  <c r="AB199" i="69" s="1"/>
  <c r="AC199" i="69" s="1"/>
  <c r="AD199" i="69" s="1"/>
  <c r="AE199" i="69" s="1"/>
  <c r="AF199" i="69" s="1"/>
  <c r="AG199" i="69" s="1"/>
  <c r="AH199" i="69" s="1"/>
  <c r="AC42" i="66"/>
  <c r="V176" i="66"/>
  <c r="W176" i="66" s="1"/>
  <c r="X176" i="66" s="1"/>
  <c r="Y176" i="66" s="1"/>
  <c r="Z176" i="66" s="1"/>
  <c r="AA176" i="66" s="1"/>
  <c r="AB176" i="66" s="1"/>
  <c r="AC176" i="66" s="1"/>
  <c r="AD176" i="66" s="1"/>
  <c r="V199" i="66"/>
  <c r="W199" i="66" s="1"/>
  <c r="X199" i="66" s="1"/>
  <c r="Y199" i="66" s="1"/>
  <c r="Z199" i="66" s="1"/>
  <c r="AA199" i="66" s="1"/>
  <c r="AB199" i="66" s="1"/>
  <c r="AC199" i="66" s="1"/>
  <c r="AD199" i="66" s="1"/>
  <c r="W42" i="66"/>
  <c r="X52" i="63"/>
  <c r="AA41" i="66"/>
  <c r="X41" i="66"/>
  <c r="AB41" i="66"/>
  <c r="U26" i="90"/>
  <c r="U82" i="90" s="1"/>
  <c r="Y200" i="69"/>
  <c r="Z200" i="69" s="1"/>
  <c r="AA200" i="69" s="1"/>
  <c r="AB200" i="69" s="1"/>
  <c r="AC200" i="69" s="1"/>
  <c r="AD200" i="69" s="1"/>
  <c r="AE200" i="69" s="1"/>
  <c r="AF200" i="69" s="1"/>
  <c r="AG200" i="69" s="1"/>
  <c r="AH200" i="69" s="1"/>
  <c r="W41" i="69"/>
  <c r="X41" i="69" s="1"/>
  <c r="Y41" i="69" s="1"/>
  <c r="Z41" i="69" s="1"/>
  <c r="AA41" i="69" s="1"/>
  <c r="AB41" i="69" s="1"/>
  <c r="AC41" i="69" s="1"/>
  <c r="AD41" i="69" s="1"/>
  <c r="AE41" i="69" s="1"/>
  <c r="AF41" i="69" s="1"/>
  <c r="AG41" i="69" s="1"/>
  <c r="AH41" i="69" s="1"/>
  <c r="T71" i="56"/>
  <c r="W222" i="66"/>
  <c r="X222" i="66" s="1"/>
  <c r="Y222" i="66" s="1"/>
  <c r="Z222" i="66" s="1"/>
  <c r="AA222" i="66" s="1"/>
  <c r="AB222" i="66" s="1"/>
  <c r="AC222" i="66" s="1"/>
  <c r="AD222" i="66" s="1"/>
  <c r="U71" i="56"/>
  <c r="V80" i="63"/>
  <c r="V24" i="63" s="1"/>
  <c r="V265" i="66"/>
  <c r="W265" i="66" s="1"/>
  <c r="X265" i="66" s="1"/>
  <c r="Y265" i="66" s="1"/>
  <c r="Z265" i="66" s="1"/>
  <c r="AA265" i="66" s="1"/>
  <c r="AB265" i="66" s="1"/>
  <c r="AC265" i="66" s="1"/>
  <c r="AD265" i="66" s="1"/>
  <c r="W110" i="66"/>
  <c r="X110" i="66" s="1"/>
  <c r="Y110" i="66" s="1"/>
  <c r="Z110" i="66" s="1"/>
  <c r="AA110" i="66" s="1"/>
  <c r="AB110" i="66" s="1"/>
  <c r="AC110" i="66" s="1"/>
  <c r="AD110" i="66" s="1"/>
  <c r="T26" i="90"/>
  <c r="T82" i="90" s="1"/>
  <c r="Y154" i="69"/>
  <c r="Z154" i="69" s="1"/>
  <c r="AA154" i="69" s="1"/>
  <c r="AB154" i="69" s="1"/>
  <c r="AC154" i="69" s="1"/>
  <c r="AD154" i="69" s="1"/>
  <c r="AE154" i="69" s="1"/>
  <c r="AF154" i="69" s="1"/>
  <c r="AG154" i="69" s="1"/>
  <c r="AH154" i="69" s="1"/>
  <c r="W155" i="66"/>
  <c r="X155" i="66" s="1"/>
  <c r="Y155" i="66" s="1"/>
  <c r="Z155" i="66" s="1"/>
  <c r="AA155" i="66" s="1"/>
  <c r="AB155" i="66" s="1"/>
  <c r="AC155" i="66" s="1"/>
  <c r="AD155" i="66" s="1"/>
  <c r="Y65" i="69"/>
  <c r="Z65" i="69" s="1"/>
  <c r="AA65" i="69" s="1"/>
  <c r="AB65" i="69" s="1"/>
  <c r="AC65" i="69" s="1"/>
  <c r="AD65" i="69" s="1"/>
  <c r="AE65" i="69" s="1"/>
  <c r="AF65" i="69" s="1"/>
  <c r="AG65" i="69" s="1"/>
  <c r="AH65" i="69" s="1"/>
  <c r="S25" i="90"/>
  <c r="S109" i="90" s="1"/>
  <c r="Y176" i="69"/>
  <c r="Z176" i="69" s="1"/>
  <c r="AA176" i="69" s="1"/>
  <c r="AB176" i="69" s="1"/>
  <c r="AC176" i="69" s="1"/>
  <c r="AD176" i="69" s="1"/>
  <c r="AE176" i="69" s="1"/>
  <c r="AF176" i="69" s="1"/>
  <c r="AG176" i="69" s="1"/>
  <c r="AH176" i="69" s="1"/>
  <c r="Z132" i="69"/>
  <c r="AA132" i="69" s="1"/>
  <c r="AB132" i="69" s="1"/>
  <c r="AC132" i="69" s="1"/>
  <c r="AD132" i="69" s="1"/>
  <c r="AE132" i="69" s="1"/>
  <c r="AF132" i="69" s="1"/>
  <c r="AG132" i="69" s="1"/>
  <c r="AH132" i="69" s="1"/>
  <c r="X266" i="69"/>
  <c r="Y266" i="69" s="1"/>
  <c r="Z266" i="69" s="1"/>
  <c r="AA266" i="69" s="1"/>
  <c r="AB266" i="69" s="1"/>
  <c r="AC266" i="69" s="1"/>
  <c r="AD266" i="69" s="1"/>
  <c r="AE266" i="69" s="1"/>
  <c r="AF266" i="69" s="1"/>
  <c r="AG266" i="69" s="1"/>
  <c r="AH266" i="69" s="1"/>
  <c r="U75" i="56"/>
  <c r="U6" i="86" s="1"/>
  <c r="V154" i="66"/>
  <c r="W154" i="66" s="1"/>
  <c r="X154" i="66" s="1"/>
  <c r="Y154" i="66" s="1"/>
  <c r="Z154" i="66" s="1"/>
  <c r="AA154" i="66" s="1"/>
  <c r="AB154" i="66" s="1"/>
  <c r="AC154" i="66" s="1"/>
  <c r="AD154" i="66" s="1"/>
  <c r="W177" i="66"/>
  <c r="X177" i="66" s="1"/>
  <c r="Y177" i="66" s="1"/>
  <c r="Z177" i="66" s="1"/>
  <c r="AA177" i="66" s="1"/>
  <c r="AB177" i="66" s="1"/>
  <c r="AC177" i="66" s="1"/>
  <c r="AD177" i="66" s="1"/>
  <c r="V266" i="66"/>
  <c r="W266" i="66" s="1"/>
  <c r="X266" i="66" s="1"/>
  <c r="Y266" i="66" s="1"/>
  <c r="Z266" i="66" s="1"/>
  <c r="AA266" i="66" s="1"/>
  <c r="AB266" i="66" s="1"/>
  <c r="AC266" i="66" s="1"/>
  <c r="AD266" i="66" s="1"/>
  <c r="T75" i="56"/>
  <c r="T140" i="56" s="1"/>
  <c r="I35" i="103" s="1" a="1"/>
  <c r="I35" i="103" s="1"/>
  <c r="Y87" i="69"/>
  <c r="Z87" i="69" s="1"/>
  <c r="AA87" i="69" s="1"/>
  <c r="AB87" i="69" s="1"/>
  <c r="AC87" i="69" s="1"/>
  <c r="AD87" i="69" s="1"/>
  <c r="AE87" i="69" s="1"/>
  <c r="AF87" i="69" s="1"/>
  <c r="AG87" i="69" s="1"/>
  <c r="AH87" i="69" s="1"/>
  <c r="V131" i="66"/>
  <c r="W131" i="66" s="1"/>
  <c r="X131" i="66" s="1"/>
  <c r="Y131" i="66" s="1"/>
  <c r="Z131" i="66" s="1"/>
  <c r="AA131" i="66" s="1"/>
  <c r="AB131" i="66" s="1"/>
  <c r="AC131" i="66" s="1"/>
  <c r="AD131" i="66" s="1"/>
  <c r="Z177" i="69"/>
  <c r="AA177" i="69" s="1"/>
  <c r="AB177" i="69" s="1"/>
  <c r="AC177" i="69" s="1"/>
  <c r="AD177" i="69" s="1"/>
  <c r="AE177" i="69" s="1"/>
  <c r="AF177" i="69" s="1"/>
  <c r="AG177" i="69" s="1"/>
  <c r="AH177" i="69" s="1"/>
  <c r="W65" i="66"/>
  <c r="X65" i="66" s="1"/>
  <c r="Y65" i="66" s="1"/>
  <c r="Z65" i="66" s="1"/>
  <c r="AA65" i="66" s="1"/>
  <c r="AB65" i="66" s="1"/>
  <c r="AC65" i="66" s="1"/>
  <c r="AD65" i="66" s="1"/>
  <c r="W87" i="66"/>
  <c r="X87" i="66" s="1"/>
  <c r="Y87" i="66" s="1"/>
  <c r="Z87" i="66" s="1"/>
  <c r="AA87" i="66" s="1"/>
  <c r="AB87" i="66" s="1"/>
  <c r="AC87" i="66" s="1"/>
  <c r="AD87" i="66" s="1"/>
  <c r="Y131" i="69"/>
  <c r="Z131" i="69" s="1"/>
  <c r="AA131" i="69" s="1"/>
  <c r="AB131" i="69" s="1"/>
  <c r="AC131" i="69" s="1"/>
  <c r="AD131" i="69" s="1"/>
  <c r="AE131" i="69" s="1"/>
  <c r="AF131" i="69" s="1"/>
  <c r="AG131" i="69" s="1"/>
  <c r="AH131" i="69" s="1"/>
  <c r="Z110" i="69"/>
  <c r="AA110" i="69" s="1"/>
  <c r="AB110" i="69" s="1"/>
  <c r="AC110" i="69" s="1"/>
  <c r="AD110" i="69" s="1"/>
  <c r="AE110" i="69" s="1"/>
  <c r="AF110" i="69" s="1"/>
  <c r="AG110" i="69" s="1"/>
  <c r="AH110" i="69" s="1"/>
  <c r="W200" i="66"/>
  <c r="X200" i="66" s="1"/>
  <c r="Y200" i="66" s="1"/>
  <c r="Z200" i="66" s="1"/>
  <c r="AA200" i="66" s="1"/>
  <c r="AB200" i="66" s="1"/>
  <c r="AC200" i="66" s="1"/>
  <c r="AD200" i="66" s="1"/>
  <c r="Z29" i="103"/>
  <c r="Y267" i="69"/>
  <c r="Z267" i="69" s="1"/>
  <c r="AA267" i="69" s="1"/>
  <c r="AB267" i="69" s="1"/>
  <c r="AC267" i="69" s="1"/>
  <c r="AD267" i="69" s="1"/>
  <c r="AE267" i="69" s="1"/>
  <c r="AF267" i="69" s="1"/>
  <c r="AG267" i="69" s="1"/>
  <c r="AH267" i="69" s="1"/>
  <c r="W267" i="66"/>
  <c r="X267" i="66" s="1"/>
  <c r="Y267" i="66" s="1"/>
  <c r="Z267" i="66" s="1"/>
  <c r="AA267" i="66" s="1"/>
  <c r="AB267" i="66" s="1"/>
  <c r="AC267" i="66" s="1"/>
  <c r="AD267" i="66" s="1"/>
  <c r="AM23" i="63"/>
  <c r="AA30" i="103" s="1"/>
  <c r="AA28" i="103"/>
  <c r="W113" i="102"/>
  <c r="X125" i="102"/>
  <c r="Z27" i="90"/>
  <c r="Z55" i="90" s="1"/>
  <c r="W124" i="102"/>
  <c r="AD71" i="73"/>
  <c r="AB70" i="78"/>
  <c r="AD67" i="73"/>
  <c r="AB66" i="78"/>
  <c r="AC63" i="73"/>
  <c r="AA62" i="78"/>
  <c r="AD39" i="73"/>
  <c r="AB38" i="78"/>
  <c r="AA37" i="106"/>
  <c r="AC26" i="63"/>
  <c r="AD69" i="73"/>
  <c r="AB68" i="78"/>
  <c r="AE38" i="73"/>
  <c r="AC37" i="78"/>
  <c r="AE45" i="73"/>
  <c r="AC44" i="78"/>
  <c r="Y28" i="90"/>
  <c r="Z11" i="106"/>
  <c r="AB25" i="63"/>
  <c r="AL25" i="63" s="1"/>
  <c r="AE41" i="73"/>
  <c r="AC40" i="78"/>
  <c r="AE42" i="73"/>
  <c r="AC41" i="78"/>
  <c r="AD37" i="73"/>
  <c r="AB36" i="78"/>
  <c r="Z63" i="106"/>
  <c r="AD25" i="63"/>
  <c r="AE43" i="73"/>
  <c r="AC42" i="78"/>
  <c r="AC65" i="73"/>
  <c r="AA64" i="78"/>
  <c r="AE46" i="73"/>
  <c r="AC45" i="78"/>
  <c r="AD44" i="73"/>
  <c r="AB43" i="78"/>
  <c r="AD47" i="73"/>
  <c r="AB46" i="78"/>
  <c r="AD75" i="73"/>
  <c r="AB74" i="78"/>
  <c r="AD68" i="73"/>
  <c r="AB67" i="78"/>
  <c r="AC73" i="73"/>
  <c r="AA72" i="78"/>
  <c r="AD72" i="73"/>
  <c r="AB71" i="78"/>
  <c r="AC70" i="73"/>
  <c r="AA69" i="78"/>
  <c r="AC74" i="73"/>
  <c r="AA73" i="78"/>
  <c r="AD48" i="73"/>
  <c r="AB47" i="78"/>
  <c r="AE49" i="73"/>
  <c r="AC48" i="78"/>
  <c r="AD66" i="73"/>
  <c r="AB65" i="78"/>
  <c r="AD64" i="73"/>
  <c r="AB63" i="78"/>
  <c r="AA21" i="78"/>
  <c r="X28" i="90" s="1"/>
  <c r="AE40" i="73"/>
  <c r="AC39" i="78"/>
  <c r="AB22" i="78"/>
  <c r="F118" i="105"/>
  <c r="T22" i="70"/>
  <c r="W41" i="56" s="1"/>
  <c r="W110" i="56" s="1"/>
  <c r="W41" i="86" s="1"/>
  <c r="W110" i="86" s="1"/>
  <c r="AC80" i="63"/>
  <c r="AC108" i="63"/>
  <c r="H37" i="103"/>
  <c r="H39" i="103"/>
  <c r="Y82" i="90"/>
  <c r="Y54" i="90"/>
  <c r="Y111" i="90"/>
  <c r="X83" i="90"/>
  <c r="AX23" i="63"/>
  <c r="X16" i="65"/>
  <c r="G254" i="105" s="1"/>
  <c r="V165" i="102"/>
  <c r="V55" i="102" s="1"/>
  <c r="V35" i="102" s="1"/>
  <c r="V172" i="102"/>
  <c r="V62" i="102" s="1"/>
  <c r="V38" i="102" s="1"/>
  <c r="Y116" i="102"/>
  <c r="Y88" i="102" s="1"/>
  <c r="AN23" i="63"/>
  <c r="Y30" i="103" s="1"/>
  <c r="AB80" i="63"/>
  <c r="AB52" i="63"/>
  <c r="AY24" i="63"/>
  <c r="AH24" i="63"/>
  <c r="AB108" i="63"/>
  <c r="AD264" i="66"/>
  <c r="AC198" i="66"/>
  <c r="Y121" i="102"/>
  <c r="Y93" i="102" s="1"/>
  <c r="X171" i="102"/>
  <c r="X61" i="102" s="1"/>
  <c r="AB10" i="78"/>
  <c r="N17" i="65"/>
  <c r="W27" i="103"/>
  <c r="X27" i="103" s="1"/>
  <c r="AC110" i="102"/>
  <c r="AC112" i="102" s="1"/>
  <c r="AF9" i="106"/>
  <c r="K32" i="63" s="1"/>
  <c r="AC19" i="78"/>
  <c r="X115" i="102"/>
  <c r="X87" i="102" s="1"/>
  <c r="AK23" i="63"/>
  <c r="V30" i="103" s="1"/>
  <c r="X54" i="90"/>
  <c r="X110" i="90"/>
  <c r="X82" i="90"/>
  <c r="AP26" i="90"/>
  <c r="I231" i="105" s="1"/>
  <c r="W210" i="66"/>
  <c r="AC22" i="78"/>
  <c r="Z143" i="69"/>
  <c r="W167" i="102"/>
  <c r="W57" i="102" s="1"/>
  <c r="W36" i="102" s="1"/>
  <c r="AI23" i="63"/>
  <c r="AH76" i="90"/>
  <c r="X73" i="65" s="1"/>
  <c r="Y73" i="65" s="1"/>
  <c r="P74" i="65" s="1"/>
  <c r="S74" i="65" s="1"/>
  <c r="V73" i="65"/>
  <c r="AB17" i="78"/>
  <c r="J145" i="105"/>
  <c r="M145" i="105" s="1" a="1"/>
  <c r="M145" i="105" s="1"/>
  <c r="X124" i="102"/>
  <c r="AC15" i="78"/>
  <c r="AC16" i="78"/>
  <c r="AD108" i="63"/>
  <c r="AD80" i="63"/>
  <c r="AD52" i="63"/>
  <c r="AD18" i="66"/>
  <c r="X18" i="66"/>
  <c r="U18" i="66"/>
  <c r="Y18" i="66"/>
  <c r="Z149" i="102" s="1"/>
  <c r="AA18" i="66"/>
  <c r="AC18" i="66"/>
  <c r="AB18" i="66"/>
  <c r="AC149" i="102" s="1"/>
  <c r="Z18" i="66"/>
  <c r="AA149" i="102" s="1"/>
  <c r="V18" i="66"/>
  <c r="W149" i="102" s="1"/>
  <c r="W95" i="102" s="1"/>
  <c r="S71" i="86"/>
  <c r="W18" i="66"/>
  <c r="X149" i="102" s="1"/>
  <c r="S75" i="86"/>
  <c r="Z54" i="90"/>
  <c r="Z110" i="90"/>
  <c r="Z82" i="90"/>
  <c r="AX21" i="63"/>
  <c r="Z28" i="103" s="1"/>
  <c r="AI21" i="63"/>
  <c r="AK21" i="63"/>
  <c r="V28" i="103" s="1"/>
  <c r="AN21" i="63"/>
  <c r="Y28" i="103" s="1"/>
  <c r="AC11" i="78"/>
  <c r="AB20" i="78"/>
  <c r="X81" i="63"/>
  <c r="W165" i="66"/>
  <c r="AH104" i="90"/>
  <c r="X101" i="65" s="1"/>
  <c r="Y101" i="65" s="1"/>
  <c r="P102" i="65" s="1"/>
  <c r="S102" i="65" s="1"/>
  <c r="V101" i="65"/>
  <c r="W120" i="66"/>
  <c r="V81" i="63"/>
  <c r="W75" i="66"/>
  <c r="Y117" i="102"/>
  <c r="Y89" i="102" s="1"/>
  <c r="AC18" i="78"/>
  <c r="Y122" i="102"/>
  <c r="Y94" i="102" s="1"/>
  <c r="W53" i="66"/>
  <c r="W139" i="102"/>
  <c r="Y188" i="69"/>
  <c r="W172" i="102"/>
  <c r="W62" i="102" s="1"/>
  <c r="W38" i="102" s="1"/>
  <c r="Y114" i="102"/>
  <c r="Y86" i="102" s="1"/>
  <c r="X166" i="102"/>
  <c r="X56" i="102" s="1"/>
  <c r="AR20" i="90"/>
  <c r="AU20" i="90"/>
  <c r="X169" i="102"/>
  <c r="X59" i="102" s="1"/>
  <c r="AB12" i="78"/>
  <c r="W143" i="66"/>
  <c r="W53" i="63"/>
  <c r="W98" i="66"/>
  <c r="AO22" i="63"/>
  <c r="AB29" i="103" s="1"/>
  <c r="M19" i="65"/>
  <c r="X174" i="102"/>
  <c r="X64" i="102" s="1"/>
  <c r="X168" i="102"/>
  <c r="X58" i="102" s="1"/>
  <c r="Y53" i="69"/>
  <c r="X120" i="102"/>
  <c r="X92" i="102" s="1"/>
  <c r="V45" i="65"/>
  <c r="AH48" i="90"/>
  <c r="X45" i="65" s="1"/>
  <c r="AA162" i="102"/>
  <c r="AA82" i="102" s="1"/>
  <c r="AA52" i="102" s="1"/>
  <c r="AA33" i="102" s="1"/>
  <c r="Z98" i="69"/>
  <c r="Y53" i="63"/>
  <c r="W188" i="66"/>
  <c r="T6" i="86"/>
  <c r="X24" i="63"/>
  <c r="BA22" i="63"/>
  <c r="Y12" i="65"/>
  <c r="H250" i="105" s="1"/>
  <c r="P41" i="65"/>
  <c r="V16" i="65"/>
  <c r="X123" i="102"/>
  <c r="W39" i="102"/>
  <c r="AC14" i="78"/>
  <c r="Y233" i="69"/>
  <c r="AB21" i="78"/>
  <c r="W233" i="66"/>
  <c r="Z53" i="63"/>
  <c r="Y125" i="102"/>
  <c r="Y118" i="102"/>
  <c r="Y90" i="102" s="1"/>
  <c r="L144" i="105"/>
  <c r="O144" i="105"/>
  <c r="O143" i="105"/>
  <c r="L143" i="105"/>
  <c r="X170" i="102"/>
  <c r="X60" i="102" s="1"/>
  <c r="U8" i="69"/>
  <c r="R22" i="90"/>
  <c r="W255" i="66"/>
  <c r="AC13" i="78"/>
  <c r="Z24" i="63"/>
  <c r="AD220" i="66"/>
  <c r="AD243" i="66"/>
  <c r="AO21" i="90"/>
  <c r="H226" i="105" s="1"/>
  <c r="K226" i="105" s="1"/>
  <c r="R105" i="90"/>
  <c r="AF105" i="90" s="1"/>
  <c r="R49" i="90"/>
  <c r="AF49" i="90" s="1"/>
  <c r="R77" i="90"/>
  <c r="AF77" i="90" s="1"/>
  <c r="AF21" i="90"/>
  <c r="AH21" i="90" s="1"/>
  <c r="W37" i="102"/>
  <c r="AD64" i="66"/>
  <c r="X173" i="102"/>
  <c r="X63" i="102" s="1"/>
  <c r="Y119" i="102"/>
  <c r="Y91" i="102" s="1"/>
  <c r="Y81" i="63" l="1"/>
  <c r="X95" i="102"/>
  <c r="W85" i="102"/>
  <c r="W165" i="102" s="1"/>
  <c r="W55" i="102" s="1"/>
  <c r="W35" i="102" s="1"/>
  <c r="Y149" i="102"/>
  <c r="U82" i="63"/>
  <c r="W109" i="90"/>
  <c r="W81" i="90"/>
  <c r="V53" i="63"/>
  <c r="T110" i="90"/>
  <c r="V81" i="90"/>
  <c r="V53" i="90"/>
  <c r="S26" i="90"/>
  <c r="S54" i="90" s="1"/>
  <c r="Z81" i="63"/>
  <c r="Z25" i="63" s="1"/>
  <c r="U54" i="90"/>
  <c r="T27" i="90"/>
  <c r="T83" i="90" s="1"/>
  <c r="U110" i="90"/>
  <c r="T54" i="90"/>
  <c r="V26" i="90"/>
  <c r="V110" i="90" s="1"/>
  <c r="X53" i="63"/>
  <c r="X25" i="63" s="1"/>
  <c r="S53" i="90"/>
  <c r="U140" i="56"/>
  <c r="I36" i="103" s="1" a="1"/>
  <c r="I36" i="103" s="1"/>
  <c r="S81" i="90"/>
  <c r="U27" i="90"/>
  <c r="U111" i="90" s="1"/>
  <c r="W26" i="90"/>
  <c r="W54" i="90" s="1"/>
  <c r="W81" i="63"/>
  <c r="W25" i="63" s="1"/>
  <c r="Z30" i="103"/>
  <c r="W48" i="56"/>
  <c r="W117" i="56" s="1"/>
  <c r="W48" i="86" s="1"/>
  <c r="W117" i="86" s="1"/>
  <c r="W58" i="56"/>
  <c r="W127" i="56" s="1"/>
  <c r="W58" i="86" s="1"/>
  <c r="W127" i="86" s="1"/>
  <c r="W51" i="56"/>
  <c r="W120" i="56" s="1"/>
  <c r="W51" i="86" s="1"/>
  <c r="W120" i="86" s="1"/>
  <c r="W15" i="56"/>
  <c r="W84" i="56" s="1"/>
  <c r="W15" i="86" s="1"/>
  <c r="W84" i="86" s="1"/>
  <c r="W19" i="56"/>
  <c r="W88" i="56" s="1"/>
  <c r="W19" i="86" s="1"/>
  <c r="W88" i="86" s="1"/>
  <c r="X29" i="90"/>
  <c r="AF40" i="73"/>
  <c r="AD39" i="78"/>
  <c r="AE47" i="73"/>
  <c r="AC46" i="78"/>
  <c r="AE37" i="73"/>
  <c r="AC36" i="78"/>
  <c r="AE69" i="73"/>
  <c r="AC68" i="78"/>
  <c r="AE44" i="73"/>
  <c r="AC43" i="78"/>
  <c r="AF42" i="73"/>
  <c r="AD41" i="78"/>
  <c r="AE64" i="73"/>
  <c r="AC63" i="78"/>
  <c r="AE72" i="73"/>
  <c r="AC71" i="78"/>
  <c r="AB37" i="106"/>
  <c r="AC27" i="63"/>
  <c r="AD70" i="73"/>
  <c r="AB69" i="78"/>
  <c r="AF46" i="73"/>
  <c r="AD45" i="78"/>
  <c r="AF41" i="73"/>
  <c r="AD40" i="78"/>
  <c r="AE66" i="73"/>
  <c r="AC65" i="78"/>
  <c r="AD73" i="73"/>
  <c r="AB72" i="78"/>
  <c r="AE39" i="73"/>
  <c r="AC38" i="78"/>
  <c r="AD65" i="73"/>
  <c r="AB64" i="78"/>
  <c r="AA11" i="106"/>
  <c r="AB26" i="63"/>
  <c r="Z28" i="90"/>
  <c r="Z112" i="90" s="1"/>
  <c r="AF49" i="73"/>
  <c r="AD48" i="78"/>
  <c r="AE68" i="73"/>
  <c r="AC67" i="78"/>
  <c r="AD63" i="73"/>
  <c r="AB62" i="78"/>
  <c r="AF43" i="73"/>
  <c r="AD42" i="78"/>
  <c r="AE48" i="73"/>
  <c r="AC47" i="78"/>
  <c r="AE75" i="73"/>
  <c r="AC74" i="78"/>
  <c r="AF45" i="73"/>
  <c r="AD44" i="78"/>
  <c r="AE67" i="73"/>
  <c r="AC66" i="78"/>
  <c r="X113" i="102"/>
  <c r="AA63" i="106"/>
  <c r="AD26" i="63"/>
  <c r="AD74" i="73"/>
  <c r="AB73" i="78"/>
  <c r="Y29" i="90"/>
  <c r="AF38" i="73"/>
  <c r="AD37" i="78"/>
  <c r="AE71" i="73"/>
  <c r="AC70" i="78"/>
  <c r="W43" i="56"/>
  <c r="W112" i="56" s="1"/>
  <c r="W43" i="86" s="1"/>
  <c r="W112" i="86" s="1"/>
  <c r="W6" i="56"/>
  <c r="W75" i="56" s="1"/>
  <c r="W68" i="56"/>
  <c r="W137" i="56" s="1"/>
  <c r="W68" i="86" s="1"/>
  <c r="W137" i="86" s="1"/>
  <c r="W28" i="56"/>
  <c r="W97" i="56" s="1"/>
  <c r="W28" i="86" s="1"/>
  <c r="W97" i="86" s="1"/>
  <c r="W32" i="56"/>
  <c r="W101" i="56" s="1"/>
  <c r="W32" i="86" s="1"/>
  <c r="W101" i="86" s="1"/>
  <c r="W37" i="56"/>
  <c r="W106" i="56" s="1"/>
  <c r="W37" i="86" s="1"/>
  <c r="W106" i="86" s="1"/>
  <c r="W8" i="56"/>
  <c r="W77" i="56" s="1"/>
  <c r="W8" i="86" s="1"/>
  <c r="W10" i="56"/>
  <c r="W79" i="56" s="1"/>
  <c r="W10" i="86" s="1"/>
  <c r="W79" i="86" s="1"/>
  <c r="W33" i="56"/>
  <c r="W102" i="56" s="1"/>
  <c r="W33" i="86" s="1"/>
  <c r="W102" i="86" s="1"/>
  <c r="W62" i="56"/>
  <c r="W131" i="56" s="1"/>
  <c r="W62" i="86" s="1"/>
  <c r="W131" i="86" s="1"/>
  <c r="W21" i="56"/>
  <c r="W90" i="56" s="1"/>
  <c r="W21" i="86" s="1"/>
  <c r="W90" i="86" s="1"/>
  <c r="W9" i="56"/>
  <c r="W78" i="56" s="1"/>
  <c r="W9" i="86" s="1"/>
  <c r="W78" i="86" s="1"/>
  <c r="W11" i="56"/>
  <c r="W80" i="56" s="1"/>
  <c r="W11" i="86" s="1"/>
  <c r="W80" i="86" s="1"/>
  <c r="W25" i="56"/>
  <c r="W94" i="56" s="1"/>
  <c r="W25" i="86" s="1"/>
  <c r="W94" i="86" s="1"/>
  <c r="W52" i="56"/>
  <c r="W121" i="56" s="1"/>
  <c r="W52" i="86" s="1"/>
  <c r="W121" i="86" s="1"/>
  <c r="W14" i="56"/>
  <c r="W83" i="56" s="1"/>
  <c r="W14" i="86" s="1"/>
  <c r="W83" i="86" s="1"/>
  <c r="W7" i="56"/>
  <c r="W76" i="56" s="1"/>
  <c r="W7" i="86" s="1"/>
  <c r="W76" i="86" s="1"/>
  <c r="W55" i="56"/>
  <c r="W124" i="56" s="1"/>
  <c r="W55" i="86" s="1"/>
  <c r="W124" i="86" s="1"/>
  <c r="W30" i="56"/>
  <c r="W99" i="56" s="1"/>
  <c r="W30" i="86" s="1"/>
  <c r="W99" i="86" s="1"/>
  <c r="W57" i="56"/>
  <c r="W126" i="56" s="1"/>
  <c r="W57" i="86" s="1"/>
  <c r="W126" i="86" s="1"/>
  <c r="W20" i="56"/>
  <c r="W89" i="56" s="1"/>
  <c r="W20" i="86" s="1"/>
  <c r="W89" i="86" s="1"/>
  <c r="W60" i="56"/>
  <c r="W129" i="56" s="1"/>
  <c r="W60" i="86" s="1"/>
  <c r="W129" i="86" s="1"/>
  <c r="W64" i="56"/>
  <c r="W133" i="56" s="1"/>
  <c r="W64" i="86" s="1"/>
  <c r="W133" i="86" s="1"/>
  <c r="W63" i="56"/>
  <c r="W132" i="56" s="1"/>
  <c r="W63" i="86" s="1"/>
  <c r="W132" i="86" s="1"/>
  <c r="W38" i="56"/>
  <c r="W107" i="56" s="1"/>
  <c r="W38" i="86" s="1"/>
  <c r="W107" i="86" s="1"/>
  <c r="W34" i="56"/>
  <c r="W103" i="56" s="1"/>
  <c r="W34" i="86" s="1"/>
  <c r="W103" i="86" s="1"/>
  <c r="W17" i="56"/>
  <c r="W86" i="56" s="1"/>
  <c r="W17" i="86" s="1"/>
  <c r="W86" i="86" s="1"/>
  <c r="W27" i="56"/>
  <c r="W96" i="56" s="1"/>
  <c r="W27" i="86" s="1"/>
  <c r="W96" i="86" s="1"/>
  <c r="W13" i="56"/>
  <c r="W82" i="56" s="1"/>
  <c r="W13" i="86" s="1"/>
  <c r="W82" i="86" s="1"/>
  <c r="W50" i="56"/>
  <c r="W119" i="56" s="1"/>
  <c r="W50" i="86" s="1"/>
  <c r="W119" i="86" s="1"/>
  <c r="W18" i="56"/>
  <c r="W87" i="56" s="1"/>
  <c r="W18" i="86" s="1"/>
  <c r="W87" i="86" s="1"/>
  <c r="W22" i="56"/>
  <c r="W91" i="56" s="1"/>
  <c r="W22" i="86" s="1"/>
  <c r="W91" i="86" s="1"/>
  <c r="W29" i="56"/>
  <c r="W98" i="56" s="1"/>
  <c r="W29" i="86" s="1"/>
  <c r="W98" i="86" s="1"/>
  <c r="W69" i="56"/>
  <c r="W138" i="56" s="1"/>
  <c r="W69" i="86" s="1"/>
  <c r="W138" i="86" s="1"/>
  <c r="W65" i="56"/>
  <c r="W134" i="56" s="1"/>
  <c r="W65" i="86" s="1"/>
  <c r="W134" i="86" s="1"/>
  <c r="W42" i="56"/>
  <c r="W111" i="56" s="1"/>
  <c r="W42" i="86" s="1"/>
  <c r="W111" i="86" s="1"/>
  <c r="W59" i="56"/>
  <c r="W128" i="56" s="1"/>
  <c r="W59" i="86" s="1"/>
  <c r="W128" i="86" s="1"/>
  <c r="W26" i="56"/>
  <c r="W95" i="56" s="1"/>
  <c r="W26" i="86" s="1"/>
  <c r="W95" i="86" s="1"/>
  <c r="W45" i="56"/>
  <c r="W114" i="56" s="1"/>
  <c r="W45" i="86" s="1"/>
  <c r="W114" i="86" s="1"/>
  <c r="W67" i="56"/>
  <c r="W136" i="56" s="1"/>
  <c r="W67" i="86" s="1"/>
  <c r="W136" i="86" s="1"/>
  <c r="W46" i="56"/>
  <c r="W115" i="56" s="1"/>
  <c r="W46" i="86" s="1"/>
  <c r="W115" i="86" s="1"/>
  <c r="W31" i="56"/>
  <c r="W100" i="56" s="1"/>
  <c r="W31" i="86" s="1"/>
  <c r="W100" i="86" s="1"/>
  <c r="W66" i="56"/>
  <c r="W135" i="56" s="1"/>
  <c r="W66" i="86" s="1"/>
  <c r="W135" i="86" s="1"/>
  <c r="W54" i="56"/>
  <c r="W123" i="56" s="1"/>
  <c r="W54" i="86" s="1"/>
  <c r="W123" i="86" s="1"/>
  <c r="W35" i="56"/>
  <c r="W104" i="56" s="1"/>
  <c r="W35" i="86" s="1"/>
  <c r="W104" i="86" s="1"/>
  <c r="W47" i="56"/>
  <c r="W116" i="56" s="1"/>
  <c r="W47" i="86" s="1"/>
  <c r="W116" i="86" s="1"/>
  <c r="W36" i="56"/>
  <c r="W105" i="56" s="1"/>
  <c r="W36" i="86" s="1"/>
  <c r="W105" i="86" s="1"/>
  <c r="W23" i="56"/>
  <c r="W92" i="56" s="1"/>
  <c r="W23" i="86" s="1"/>
  <c r="W92" i="86" s="1"/>
  <c r="W40" i="56"/>
  <c r="W109" i="56" s="1"/>
  <c r="W40" i="86" s="1"/>
  <c r="W109" i="86" s="1"/>
  <c r="W61" i="56"/>
  <c r="W130" i="56" s="1"/>
  <c r="W61" i="86" s="1"/>
  <c r="W130" i="86" s="1"/>
  <c r="W53" i="56"/>
  <c r="W122" i="56" s="1"/>
  <c r="W53" i="86" s="1"/>
  <c r="W122" i="86" s="1"/>
  <c r="W16" i="56"/>
  <c r="W85" i="56" s="1"/>
  <c r="W16" i="86" s="1"/>
  <c r="W85" i="86" s="1"/>
  <c r="W56" i="56"/>
  <c r="W125" i="56" s="1"/>
  <c r="W56" i="86" s="1"/>
  <c r="W125" i="86" s="1"/>
  <c r="W49" i="56"/>
  <c r="W118" i="56" s="1"/>
  <c r="W49" i="86" s="1"/>
  <c r="W118" i="86" s="1"/>
  <c r="W12" i="56"/>
  <c r="W81" i="56" s="1"/>
  <c r="W12" i="86" s="1"/>
  <c r="W81" i="86" s="1"/>
  <c r="W39" i="56"/>
  <c r="W108" i="56" s="1"/>
  <c r="W39" i="86" s="1"/>
  <c r="W108" i="86" s="1"/>
  <c r="W44" i="56"/>
  <c r="W113" i="56" s="1"/>
  <c r="W44" i="86" s="1"/>
  <c r="W113" i="86" s="1"/>
  <c r="W24" i="56"/>
  <c r="W93" i="56" s="1"/>
  <c r="W24" i="86" s="1"/>
  <c r="W93" i="86" s="1"/>
  <c r="U22" i="70"/>
  <c r="X29" i="56" s="1"/>
  <c r="X98" i="56" s="1"/>
  <c r="X29" i="86" s="1"/>
  <c r="X98" i="86" s="1"/>
  <c r="S22" i="70"/>
  <c r="V13" i="56" s="1"/>
  <c r="V82" i="56" s="1"/>
  <c r="V13" i="86" s="1"/>
  <c r="V82" i="86" s="1"/>
  <c r="Y25" i="63"/>
  <c r="AD149" i="102"/>
  <c r="Y83" i="90"/>
  <c r="Y55" i="90"/>
  <c r="X111" i="90"/>
  <c r="X39" i="102"/>
  <c r="X55" i="90"/>
  <c r="Z83" i="90"/>
  <c r="Z111" i="90"/>
  <c r="AP27" i="90"/>
  <c r="I232" i="105" s="1"/>
  <c r="X175" i="102"/>
  <c r="X65" i="102" s="1"/>
  <c r="X84" i="90"/>
  <c r="V25" i="63"/>
  <c r="K59" i="63"/>
  <c r="G88" i="105" s="1"/>
  <c r="AF31" i="63"/>
  <c r="K87" i="63"/>
  <c r="H88" i="105" s="1"/>
  <c r="K115" i="63"/>
  <c r="AR31" i="63"/>
  <c r="G147" i="105" s="1"/>
  <c r="AJ31" i="63"/>
  <c r="U38" i="103" s="1"/>
  <c r="Y82" i="63"/>
  <c r="X210" i="66"/>
  <c r="AC10" i="78"/>
  <c r="W175" i="102"/>
  <c r="W65" i="102" s="1"/>
  <c r="AD19" i="66"/>
  <c r="AE150" i="102" s="1"/>
  <c r="T71" i="86"/>
  <c r="W19" i="66"/>
  <c r="AC19" i="66"/>
  <c r="AD150" i="102" s="1"/>
  <c r="AA19" i="66"/>
  <c r="AB150" i="102" s="1"/>
  <c r="X19" i="66"/>
  <c r="Y150" i="102" s="1"/>
  <c r="Y19" i="66"/>
  <c r="Z150" i="102" s="1"/>
  <c r="Z19" i="66"/>
  <c r="AA150" i="102" s="1"/>
  <c r="AB19" i="66"/>
  <c r="AC150" i="102" s="1"/>
  <c r="V19" i="66"/>
  <c r="T75" i="86"/>
  <c r="W27" i="90"/>
  <c r="Z233" i="69"/>
  <c r="AC20" i="78"/>
  <c r="AD16" i="78"/>
  <c r="AD19" i="78"/>
  <c r="AU21" i="90"/>
  <c r="AR21" i="90"/>
  <c r="AD11" i="78"/>
  <c r="Z116" i="102"/>
  <c r="Z88" i="102" s="1"/>
  <c r="R50" i="90"/>
  <c r="AF50" i="90" s="1"/>
  <c r="AF22" i="90"/>
  <c r="AH22" i="90" s="1"/>
  <c r="AO22" i="90"/>
  <c r="H227" i="105" s="1"/>
  <c r="K227" i="105" s="1"/>
  <c r="R78" i="90"/>
  <c r="AF78" i="90" s="1"/>
  <c r="R106" i="90"/>
  <c r="AF106" i="90" s="1"/>
  <c r="AD53" i="63"/>
  <c r="AD109" i="63"/>
  <c r="AD81" i="63"/>
  <c r="AB149" i="102"/>
  <c r="Z121" i="102"/>
  <c r="Z93" i="102" s="1"/>
  <c r="Y168" i="102"/>
  <c r="Y58" i="102" s="1"/>
  <c r="V54" i="63"/>
  <c r="X53" i="66"/>
  <c r="X139" i="102"/>
  <c r="AD13" i="78"/>
  <c r="S41" i="65"/>
  <c r="P13" i="65"/>
  <c r="D251" i="105" s="1"/>
  <c r="Y54" i="63"/>
  <c r="X188" i="66"/>
  <c r="X17" i="65"/>
  <c r="G255" i="105" s="1"/>
  <c r="AC109" i="63"/>
  <c r="AC81" i="63"/>
  <c r="AC53" i="63"/>
  <c r="AD15" i="78"/>
  <c r="Y173" i="102"/>
  <c r="Y63" i="102" s="1"/>
  <c r="X233" i="66"/>
  <c r="Z54" i="63"/>
  <c r="V17" i="65"/>
  <c r="Z122" i="102"/>
  <c r="Z94" i="102" s="1"/>
  <c r="V82" i="63"/>
  <c r="X75" i="66"/>
  <c r="V149" i="102"/>
  <c r="V95" i="102" s="1"/>
  <c r="U52" i="63"/>
  <c r="O145" i="105"/>
  <c r="L145" i="105"/>
  <c r="AD110" i="102"/>
  <c r="AD112" i="102" s="1"/>
  <c r="AG9" i="106"/>
  <c r="K33" i="63" s="1"/>
  <c r="AD14" i="78"/>
  <c r="W6" i="86"/>
  <c r="AB53" i="63"/>
  <c r="AH25" i="63"/>
  <c r="AY25" i="63"/>
  <c r="AB109" i="63"/>
  <c r="AB81" i="63"/>
  <c r="T28" i="90"/>
  <c r="AA98" i="69"/>
  <c r="AC12" i="78"/>
  <c r="X37" i="102"/>
  <c r="Y171" i="102"/>
  <c r="Y61" i="102" s="1"/>
  <c r="Z82" i="63"/>
  <c r="X255" i="66"/>
  <c r="Z125" i="102"/>
  <c r="X172" i="102"/>
  <c r="X62" i="102" s="1"/>
  <c r="X38" i="102" s="1"/>
  <c r="AO23" i="63"/>
  <c r="AB30" i="103" s="1"/>
  <c r="M20" i="65"/>
  <c r="Y166" i="102"/>
  <c r="Y56" i="102" s="1"/>
  <c r="R23" i="90"/>
  <c r="V8" i="69"/>
  <c r="AC21" i="78"/>
  <c r="Y174" i="102"/>
  <c r="Y64" i="102" s="1"/>
  <c r="AO21" i="63"/>
  <c r="AB28" i="103" s="1"/>
  <c r="M18" i="65"/>
  <c r="AD20" i="66"/>
  <c r="AE151" i="102" s="1"/>
  <c r="Z20" i="66"/>
  <c r="AA151" i="102" s="1"/>
  <c r="AA20" i="66"/>
  <c r="AB151" i="102" s="1"/>
  <c r="U71" i="86"/>
  <c r="W20" i="66"/>
  <c r="X151" i="102" s="1"/>
  <c r="X97" i="102" s="1"/>
  <c r="AB20" i="66"/>
  <c r="AC151" i="102" s="1"/>
  <c r="X20" i="66"/>
  <c r="Y151" i="102" s="1"/>
  <c r="Y97" i="102" s="1"/>
  <c r="AC20" i="66"/>
  <c r="AD151" i="102" s="1"/>
  <c r="Y20" i="66"/>
  <c r="Z151" i="102" s="1"/>
  <c r="U75" i="86"/>
  <c r="W54" i="63"/>
  <c r="X98" i="66"/>
  <c r="AD18" i="78"/>
  <c r="V18" i="69"/>
  <c r="W18" i="69" s="1"/>
  <c r="X18" i="69" s="1"/>
  <c r="Y18" i="69" s="1"/>
  <c r="Z18" i="69" s="1"/>
  <c r="AA18" i="69" s="1"/>
  <c r="AB18" i="69" s="1"/>
  <c r="AC18" i="69" s="1"/>
  <c r="AD18" i="69" s="1"/>
  <c r="AE18" i="69" s="1"/>
  <c r="AF18" i="69" s="1"/>
  <c r="AG18" i="69" s="1"/>
  <c r="AH18" i="69" s="1"/>
  <c r="S140" i="86"/>
  <c r="Y124" i="102"/>
  <c r="AC17" i="78"/>
  <c r="U28" i="90"/>
  <c r="AA143" i="69"/>
  <c r="BA23" i="63"/>
  <c r="K58" i="63"/>
  <c r="G87" i="105" s="1"/>
  <c r="K86" i="63"/>
  <c r="H87" i="105" s="1"/>
  <c r="AF30" i="63"/>
  <c r="E119" i="105" s="1"/>
  <c r="K114" i="63"/>
  <c r="I87" i="105" s="1"/>
  <c r="AR30" i="63"/>
  <c r="G146" i="105" s="1"/>
  <c r="AJ30" i="63"/>
  <c r="U37" i="103" s="1"/>
  <c r="Z119" i="102"/>
  <c r="Z91" i="102" s="1"/>
  <c r="AE22" i="103"/>
  <c r="Y120" i="102"/>
  <c r="Y92" i="102" s="1"/>
  <c r="W29" i="103"/>
  <c r="X29" i="103" s="1"/>
  <c r="N19" i="65"/>
  <c r="Z118" i="102"/>
  <c r="Z90" i="102" s="1"/>
  <c r="V74" i="65"/>
  <c r="AH77" i="90"/>
  <c r="X74" i="65" s="1"/>
  <c r="Y74" i="65" s="1"/>
  <c r="P75" i="65" s="1"/>
  <c r="S75" i="65" s="1"/>
  <c r="Y170" i="102"/>
  <c r="Y60" i="102" s="1"/>
  <c r="W82" i="63"/>
  <c r="X120" i="66"/>
  <c r="BA21" i="63"/>
  <c r="AD198" i="66"/>
  <c r="AE149" i="102" s="1"/>
  <c r="AH49" i="90"/>
  <c r="X46" i="65" s="1"/>
  <c r="V46" i="65"/>
  <c r="X54" i="63"/>
  <c r="X143" i="66"/>
  <c r="Z117" i="102"/>
  <c r="Z89" i="102" s="1"/>
  <c r="X82" i="63"/>
  <c r="X165" i="66"/>
  <c r="AD22" i="78"/>
  <c r="Y115" i="102"/>
  <c r="Y87" i="102" s="1"/>
  <c r="V102" i="65"/>
  <c r="AH105" i="90"/>
  <c r="X102" i="65" s="1"/>
  <c r="Y102" i="65" s="1"/>
  <c r="P103" i="65" s="1"/>
  <c r="S103" i="65" s="1"/>
  <c r="Y123" i="102"/>
  <c r="Y95" i="102" s="1"/>
  <c r="S27" i="90"/>
  <c r="Z53" i="69"/>
  <c r="Z114" i="102"/>
  <c r="Z86" i="102" s="1"/>
  <c r="V27" i="90"/>
  <c r="Z188" i="69"/>
  <c r="Y169" i="102"/>
  <c r="Y59" i="102" s="1"/>
  <c r="X167" i="102"/>
  <c r="X57" i="102" s="1"/>
  <c r="X36" i="102" s="1"/>
  <c r="AE148" i="102"/>
  <c r="Y96" i="102" l="1"/>
  <c r="AB44" i="66"/>
  <c r="W110" i="90"/>
  <c r="W82" i="90"/>
  <c r="X85" i="102"/>
  <c r="Z97" i="102"/>
  <c r="S82" i="90"/>
  <c r="S110" i="90"/>
  <c r="V82" i="90"/>
  <c r="V54" i="90"/>
  <c r="U83" i="90"/>
  <c r="T55" i="90"/>
  <c r="AC162" i="102"/>
  <c r="AC82" i="102" s="1"/>
  <c r="AC52" i="102" s="1"/>
  <c r="AC33" i="102" s="1"/>
  <c r="I88" i="105"/>
  <c r="T111" i="90"/>
  <c r="U55" i="90"/>
  <c r="Y44" i="66"/>
  <c r="AD44" i="66"/>
  <c r="W77" i="86"/>
  <c r="Z44" i="69" s="1"/>
  <c r="AA44" i="69" s="1"/>
  <c r="AB44" i="69" s="1"/>
  <c r="AC44" i="69" s="1"/>
  <c r="AD44" i="69" s="1"/>
  <c r="AE44" i="69" s="1"/>
  <c r="AF44" i="69" s="1"/>
  <c r="AG44" i="69" s="1"/>
  <c r="AH44" i="69" s="1"/>
  <c r="AB134" i="69"/>
  <c r="AC134" i="69" s="1"/>
  <c r="AD134" i="69" s="1"/>
  <c r="AE134" i="69" s="1"/>
  <c r="AF134" i="69" s="1"/>
  <c r="AG134" i="69" s="1"/>
  <c r="AH134" i="69" s="1"/>
  <c r="AC44" i="66"/>
  <c r="AA202" i="69"/>
  <c r="AB202" i="69" s="1"/>
  <c r="AC202" i="69" s="1"/>
  <c r="AD202" i="69" s="1"/>
  <c r="AE202" i="69" s="1"/>
  <c r="AF202" i="69" s="1"/>
  <c r="AG202" i="69" s="1"/>
  <c r="AH202" i="69" s="1"/>
  <c r="AA89" i="69"/>
  <c r="AB89" i="69" s="1"/>
  <c r="AC89" i="69" s="1"/>
  <c r="AD89" i="69" s="1"/>
  <c r="AE89" i="69" s="1"/>
  <c r="AF89" i="69" s="1"/>
  <c r="AG89" i="69" s="1"/>
  <c r="AH89" i="69" s="1"/>
  <c r="V65" i="56"/>
  <c r="V134" i="56" s="1"/>
  <c r="V65" i="86" s="1"/>
  <c r="V134" i="86" s="1"/>
  <c r="V7" i="56"/>
  <c r="V76" i="56" s="1"/>
  <c r="V7" i="86" s="1"/>
  <c r="V76" i="86" s="1"/>
  <c r="V36" i="56"/>
  <c r="V105" i="56" s="1"/>
  <c r="V36" i="86" s="1"/>
  <c r="V105" i="86" s="1"/>
  <c r="V40" i="56"/>
  <c r="V109" i="56" s="1"/>
  <c r="V40" i="86" s="1"/>
  <c r="V109" i="86" s="1"/>
  <c r="V8" i="56"/>
  <c r="V77" i="56" s="1"/>
  <c r="V8" i="86" s="1"/>
  <c r="Z44" i="66"/>
  <c r="V24" i="56"/>
  <c r="V93" i="56" s="1"/>
  <c r="V24" i="86" s="1"/>
  <c r="V93" i="86" s="1"/>
  <c r="Y224" i="66"/>
  <c r="Z224" i="66" s="1"/>
  <c r="AA224" i="66" s="1"/>
  <c r="AB224" i="66" s="1"/>
  <c r="AC224" i="66" s="1"/>
  <c r="AD224" i="66" s="1"/>
  <c r="Y113" i="102"/>
  <c r="AB110" i="63"/>
  <c r="AL26" i="63"/>
  <c r="AD110" i="63"/>
  <c r="V44" i="56"/>
  <c r="V113" i="56" s="1"/>
  <c r="V44" i="86" s="1"/>
  <c r="V113" i="86" s="1"/>
  <c r="V9" i="56"/>
  <c r="V78" i="56" s="1"/>
  <c r="V9" i="86" s="1"/>
  <c r="V78" i="86" s="1"/>
  <c r="V69" i="56"/>
  <c r="V138" i="56" s="1"/>
  <c r="V69" i="86" s="1"/>
  <c r="V138" i="86" s="1"/>
  <c r="V17" i="56"/>
  <c r="V86" i="56" s="1"/>
  <c r="V17" i="86" s="1"/>
  <c r="V86" i="86" s="1"/>
  <c r="V66" i="56"/>
  <c r="V135" i="56" s="1"/>
  <c r="V66" i="86" s="1"/>
  <c r="V135" i="86" s="1"/>
  <c r="V19" i="56"/>
  <c r="V88" i="56" s="1"/>
  <c r="V19" i="86" s="1"/>
  <c r="V88" i="86" s="1"/>
  <c r="V26" i="56"/>
  <c r="V95" i="56" s="1"/>
  <c r="V26" i="86" s="1"/>
  <c r="V95" i="86" s="1"/>
  <c r="V16" i="56"/>
  <c r="V85" i="56" s="1"/>
  <c r="V16" i="86" s="1"/>
  <c r="V85" i="86" s="1"/>
  <c r="V30" i="56"/>
  <c r="V99" i="56" s="1"/>
  <c r="V30" i="86" s="1"/>
  <c r="V99" i="86" s="1"/>
  <c r="V37" i="56"/>
  <c r="V106" i="56" s="1"/>
  <c r="V37" i="86" s="1"/>
  <c r="V106" i="86" s="1"/>
  <c r="V56" i="56"/>
  <c r="V125" i="56" s="1"/>
  <c r="V56" i="86" s="1"/>
  <c r="V125" i="86" s="1"/>
  <c r="V67" i="56"/>
  <c r="V136" i="56" s="1"/>
  <c r="V67" i="86" s="1"/>
  <c r="V136" i="86" s="1"/>
  <c r="V41" i="56"/>
  <c r="V110" i="56" s="1"/>
  <c r="V41" i="86" s="1"/>
  <c r="V110" i="86" s="1"/>
  <c r="V52" i="56"/>
  <c r="V121" i="56" s="1"/>
  <c r="V52" i="86" s="1"/>
  <c r="V121" i="86" s="1"/>
  <c r="X58" i="56"/>
  <c r="X127" i="56" s="1"/>
  <c r="X58" i="86" s="1"/>
  <c r="X127" i="86" s="1"/>
  <c r="V21" i="56"/>
  <c r="V90" i="56" s="1"/>
  <c r="V21" i="86" s="1"/>
  <c r="V90" i="86" s="1"/>
  <c r="V31" i="56"/>
  <c r="V100" i="56" s="1"/>
  <c r="V31" i="86" s="1"/>
  <c r="V100" i="86" s="1"/>
  <c r="X32" i="56"/>
  <c r="X101" i="56" s="1"/>
  <c r="X32" i="86" s="1"/>
  <c r="X101" i="86" s="1"/>
  <c r="AA44" i="66"/>
  <c r="V23" i="56"/>
  <c r="V92" i="56" s="1"/>
  <c r="V23" i="86" s="1"/>
  <c r="V92" i="86" s="1"/>
  <c r="V51" i="56"/>
  <c r="V120" i="56" s="1"/>
  <c r="V51" i="86" s="1"/>
  <c r="V120" i="86" s="1"/>
  <c r="Y202" i="66"/>
  <c r="Z202" i="66" s="1"/>
  <c r="AA202" i="66" s="1"/>
  <c r="AB202" i="66" s="1"/>
  <c r="AC202" i="66" s="1"/>
  <c r="AD202" i="66" s="1"/>
  <c r="AD54" i="63"/>
  <c r="X165" i="102"/>
  <c r="X55" i="102" s="1"/>
  <c r="X35" i="102" s="1"/>
  <c r="AD82" i="63"/>
  <c r="Z29" i="90"/>
  <c r="Z57" i="90" s="1"/>
  <c r="AF71" i="73"/>
  <c r="AD70" i="78"/>
  <c r="AG45" i="73"/>
  <c r="AE44" i="78"/>
  <c r="AG49" i="73"/>
  <c r="AE48" i="78"/>
  <c r="AG41" i="73"/>
  <c r="AE40" i="78"/>
  <c r="AG42" i="73"/>
  <c r="AE41" i="78"/>
  <c r="AG38" i="73"/>
  <c r="AE37" i="78"/>
  <c r="AF75" i="73"/>
  <c r="AD74" i="78"/>
  <c r="AB11" i="106"/>
  <c r="AB27" i="63"/>
  <c r="AL27" i="63" s="1"/>
  <c r="AG46" i="73"/>
  <c r="AE45" i="78"/>
  <c r="AF44" i="73"/>
  <c r="AD43" i="78"/>
  <c r="AF48" i="73"/>
  <c r="AD47" i="78"/>
  <c r="AE74" i="73"/>
  <c r="AC73" i="78"/>
  <c r="AE65" i="73"/>
  <c r="AC64" i="78"/>
  <c r="AE70" i="73"/>
  <c r="AC69" i="78"/>
  <c r="AF69" i="73"/>
  <c r="AD68" i="78"/>
  <c r="AG43" i="73"/>
  <c r="AE42" i="78"/>
  <c r="Y30" i="90"/>
  <c r="AB63" i="106"/>
  <c r="AD27" i="63"/>
  <c r="AF39" i="73"/>
  <c r="AD38" i="78"/>
  <c r="AC37" i="106"/>
  <c r="AC28" i="63"/>
  <c r="AF37" i="73"/>
  <c r="AD36" i="78"/>
  <c r="X30" i="90"/>
  <c r="AE63" i="73"/>
  <c r="AC62" i="78"/>
  <c r="AE73" i="73"/>
  <c r="AC72" i="78"/>
  <c r="AF72" i="73"/>
  <c r="AD71" i="78"/>
  <c r="AF47" i="73"/>
  <c r="AD46" i="78"/>
  <c r="AF67" i="73"/>
  <c r="AD66" i="78"/>
  <c r="AF68" i="73"/>
  <c r="AD67" i="78"/>
  <c r="AF66" i="73"/>
  <c r="AD65" i="78"/>
  <c r="AF64" i="73"/>
  <c r="AD63" i="78"/>
  <c r="AG40" i="73"/>
  <c r="AE39" i="78"/>
  <c r="X6" i="56"/>
  <c r="X75" i="56" s="1"/>
  <c r="X6" i="86" s="1"/>
  <c r="X11" i="56"/>
  <c r="X80" i="56" s="1"/>
  <c r="X11" i="86" s="1"/>
  <c r="X80" i="86" s="1"/>
  <c r="AA269" i="69"/>
  <c r="AB269" i="69" s="1"/>
  <c r="AC269" i="69" s="1"/>
  <c r="AD269" i="69" s="1"/>
  <c r="AE269" i="69" s="1"/>
  <c r="AF269" i="69" s="1"/>
  <c r="AG269" i="69" s="1"/>
  <c r="AH269" i="69" s="1"/>
  <c r="X66" i="56"/>
  <c r="X135" i="56" s="1"/>
  <c r="X66" i="86" s="1"/>
  <c r="X135" i="86" s="1"/>
  <c r="AA67" i="69"/>
  <c r="AB67" i="69" s="1"/>
  <c r="AC67" i="69" s="1"/>
  <c r="AD67" i="69" s="1"/>
  <c r="AE67" i="69" s="1"/>
  <c r="AF67" i="69" s="1"/>
  <c r="AG67" i="69" s="1"/>
  <c r="AH67" i="69" s="1"/>
  <c r="X17" i="56"/>
  <c r="X86" i="56" s="1"/>
  <c r="X17" i="86" s="1"/>
  <c r="X86" i="86" s="1"/>
  <c r="X49" i="56"/>
  <c r="X118" i="56" s="1"/>
  <c r="X49" i="86" s="1"/>
  <c r="X118" i="86" s="1"/>
  <c r="X34" i="56"/>
  <c r="X103" i="56" s="1"/>
  <c r="X34" i="86" s="1"/>
  <c r="X103" i="86" s="1"/>
  <c r="X21" i="56"/>
  <c r="X90" i="56" s="1"/>
  <c r="X21" i="86" s="1"/>
  <c r="X90" i="86" s="1"/>
  <c r="X52" i="56"/>
  <c r="X121" i="56" s="1"/>
  <c r="X52" i="86" s="1"/>
  <c r="X121" i="86" s="1"/>
  <c r="X12" i="56"/>
  <c r="X81" i="56" s="1"/>
  <c r="X12" i="86" s="1"/>
  <c r="X81" i="86" s="1"/>
  <c r="X56" i="56"/>
  <c r="X125" i="56" s="1"/>
  <c r="X56" i="86" s="1"/>
  <c r="X125" i="86" s="1"/>
  <c r="X37" i="56"/>
  <c r="X106" i="56" s="1"/>
  <c r="X37" i="86" s="1"/>
  <c r="X106" i="86" s="1"/>
  <c r="X43" i="56"/>
  <c r="X112" i="56" s="1"/>
  <c r="X43" i="86" s="1"/>
  <c r="X112" i="86" s="1"/>
  <c r="X19" i="56"/>
  <c r="X88" i="56" s="1"/>
  <c r="X19" i="86" s="1"/>
  <c r="X88" i="86" s="1"/>
  <c r="W140" i="56"/>
  <c r="I38" i="103" s="1" a="1"/>
  <c r="I38" i="103" s="1"/>
  <c r="V43" i="56"/>
  <c r="V112" i="56" s="1"/>
  <c r="V43" i="86" s="1"/>
  <c r="V112" i="86" s="1"/>
  <c r="V42" i="56"/>
  <c r="V111" i="56" s="1"/>
  <c r="V42" i="86" s="1"/>
  <c r="V111" i="86" s="1"/>
  <c r="X39" i="56"/>
  <c r="X108" i="56" s="1"/>
  <c r="X39" i="86" s="1"/>
  <c r="X108" i="86" s="1"/>
  <c r="Y89" i="66"/>
  <c r="Z89" i="66" s="1"/>
  <c r="AA89" i="66" s="1"/>
  <c r="AB89" i="66" s="1"/>
  <c r="AC89" i="66" s="1"/>
  <c r="AD89" i="66" s="1"/>
  <c r="V33" i="56"/>
  <c r="V102" i="56" s="1"/>
  <c r="V33" i="86" s="1"/>
  <c r="V102" i="86" s="1"/>
  <c r="V20" i="56"/>
  <c r="V89" i="56" s="1"/>
  <c r="V20" i="86" s="1"/>
  <c r="V89" i="86" s="1"/>
  <c r="X46" i="56"/>
  <c r="X115" i="56" s="1"/>
  <c r="X46" i="86" s="1"/>
  <c r="X115" i="86" s="1"/>
  <c r="Y67" i="66"/>
  <c r="Z67" i="66" s="1"/>
  <c r="AA67" i="66" s="1"/>
  <c r="AB67" i="66" s="1"/>
  <c r="AC67" i="66" s="1"/>
  <c r="AD67" i="66" s="1"/>
  <c r="AB179" i="69"/>
  <c r="AC179" i="69" s="1"/>
  <c r="AD179" i="69" s="1"/>
  <c r="AE179" i="69" s="1"/>
  <c r="AF179" i="69" s="1"/>
  <c r="AG179" i="69" s="1"/>
  <c r="AH179" i="69" s="1"/>
  <c r="AA247" i="69"/>
  <c r="AB247" i="69" s="1"/>
  <c r="AC247" i="69" s="1"/>
  <c r="AD247" i="69" s="1"/>
  <c r="AE247" i="69" s="1"/>
  <c r="AF247" i="69" s="1"/>
  <c r="AG247" i="69" s="1"/>
  <c r="AH247" i="69" s="1"/>
  <c r="X45" i="56"/>
  <c r="X114" i="56" s="1"/>
  <c r="X45" i="86" s="1"/>
  <c r="X114" i="86" s="1"/>
  <c r="X38" i="56"/>
  <c r="X107" i="56" s="1"/>
  <c r="X38" i="86" s="1"/>
  <c r="X107" i="86" s="1"/>
  <c r="X63" i="56"/>
  <c r="X132" i="56" s="1"/>
  <c r="X63" i="86" s="1"/>
  <c r="X132" i="86" s="1"/>
  <c r="Y247" i="66"/>
  <c r="Z247" i="66" s="1"/>
  <c r="AA247" i="66" s="1"/>
  <c r="AB247" i="66" s="1"/>
  <c r="AC247" i="66" s="1"/>
  <c r="AD247" i="66" s="1"/>
  <c r="X18" i="56"/>
  <c r="X87" i="56" s="1"/>
  <c r="X18" i="86" s="1"/>
  <c r="X87" i="86" s="1"/>
  <c r="X14" i="56"/>
  <c r="X83" i="56" s="1"/>
  <c r="X14" i="86" s="1"/>
  <c r="X83" i="86" s="1"/>
  <c r="X55" i="56"/>
  <c r="X124" i="56" s="1"/>
  <c r="X55" i="86" s="1"/>
  <c r="X124" i="86" s="1"/>
  <c r="V15" i="56"/>
  <c r="V84" i="56" s="1"/>
  <c r="V15" i="86" s="1"/>
  <c r="V84" i="86" s="1"/>
  <c r="V35" i="56"/>
  <c r="V104" i="56" s="1"/>
  <c r="V35" i="86" s="1"/>
  <c r="V104" i="86" s="1"/>
  <c r="X22" i="56"/>
  <c r="X91" i="56" s="1"/>
  <c r="X22" i="86" s="1"/>
  <c r="X91" i="86" s="1"/>
  <c r="X44" i="56"/>
  <c r="X113" i="56" s="1"/>
  <c r="X44" i="86" s="1"/>
  <c r="X113" i="86" s="1"/>
  <c r="X54" i="56"/>
  <c r="X123" i="56" s="1"/>
  <c r="X54" i="86" s="1"/>
  <c r="X123" i="86" s="1"/>
  <c r="AB157" i="69"/>
  <c r="AC157" i="69" s="1"/>
  <c r="AD157" i="69" s="1"/>
  <c r="AE157" i="69" s="1"/>
  <c r="AF157" i="69" s="1"/>
  <c r="AG157" i="69" s="1"/>
  <c r="AH157" i="69" s="1"/>
  <c r="X51" i="56"/>
  <c r="X120" i="56" s="1"/>
  <c r="X51" i="86" s="1"/>
  <c r="X120" i="86" s="1"/>
  <c r="X42" i="56"/>
  <c r="X111" i="56" s="1"/>
  <c r="X42" i="86" s="1"/>
  <c r="X111" i="86" s="1"/>
  <c r="Y157" i="66"/>
  <c r="Z157" i="66" s="1"/>
  <c r="AA157" i="66" s="1"/>
  <c r="AB157" i="66" s="1"/>
  <c r="AC157" i="66" s="1"/>
  <c r="AD157" i="66" s="1"/>
  <c r="X8" i="56"/>
  <c r="X77" i="56" s="1"/>
  <c r="X8" i="86" s="1"/>
  <c r="X77" i="86" s="1"/>
  <c r="X68" i="56"/>
  <c r="X137" i="56" s="1"/>
  <c r="X68" i="86" s="1"/>
  <c r="X137" i="86" s="1"/>
  <c r="V53" i="56"/>
  <c r="V122" i="56" s="1"/>
  <c r="V53" i="86" s="1"/>
  <c r="V122" i="86" s="1"/>
  <c r="V46" i="56"/>
  <c r="V115" i="56" s="1"/>
  <c r="V46" i="86" s="1"/>
  <c r="V115" i="86" s="1"/>
  <c r="V22" i="56"/>
  <c r="V91" i="56" s="1"/>
  <c r="V22" i="86" s="1"/>
  <c r="V91" i="86" s="1"/>
  <c r="V12" i="56"/>
  <c r="V81" i="56" s="1"/>
  <c r="V12" i="86" s="1"/>
  <c r="V81" i="86" s="1"/>
  <c r="AB112" i="69"/>
  <c r="AC112" i="69" s="1"/>
  <c r="AD112" i="69" s="1"/>
  <c r="AE112" i="69" s="1"/>
  <c r="AF112" i="69" s="1"/>
  <c r="AG112" i="69" s="1"/>
  <c r="AH112" i="69" s="1"/>
  <c r="X53" i="56"/>
  <c r="X122" i="56" s="1"/>
  <c r="X53" i="86" s="1"/>
  <c r="X122" i="86" s="1"/>
  <c r="X7" i="56"/>
  <c r="X76" i="56" s="1"/>
  <c r="X7" i="86" s="1"/>
  <c r="X76" i="86" s="1"/>
  <c r="X24" i="56"/>
  <c r="X93" i="56" s="1"/>
  <c r="X24" i="86" s="1"/>
  <c r="X93" i="86" s="1"/>
  <c r="X33" i="56"/>
  <c r="X102" i="56" s="1"/>
  <c r="X33" i="86" s="1"/>
  <c r="X102" i="86" s="1"/>
  <c r="Y134" i="66"/>
  <c r="Z134" i="66" s="1"/>
  <c r="AA134" i="66" s="1"/>
  <c r="AB134" i="66" s="1"/>
  <c r="AC134" i="66" s="1"/>
  <c r="AD134" i="66" s="1"/>
  <c r="V61" i="56"/>
  <c r="V130" i="56" s="1"/>
  <c r="V61" i="86" s="1"/>
  <c r="V130" i="86" s="1"/>
  <c r="V14" i="56"/>
  <c r="V83" i="56" s="1"/>
  <c r="V14" i="86" s="1"/>
  <c r="V83" i="86" s="1"/>
  <c r="V63" i="56"/>
  <c r="V132" i="56" s="1"/>
  <c r="V63" i="86" s="1"/>
  <c r="V132" i="86" s="1"/>
  <c r="V64" i="56"/>
  <c r="V133" i="56" s="1"/>
  <c r="V64" i="86" s="1"/>
  <c r="V133" i="86" s="1"/>
  <c r="W71" i="56"/>
  <c r="X67" i="56"/>
  <c r="X136" i="56" s="1"/>
  <c r="X67" i="86" s="1"/>
  <c r="X136" i="86" s="1"/>
  <c r="X41" i="56"/>
  <c r="X110" i="56" s="1"/>
  <c r="X41" i="86" s="1"/>
  <c r="X110" i="86" s="1"/>
  <c r="X47" i="56"/>
  <c r="X116" i="56" s="1"/>
  <c r="X47" i="86" s="1"/>
  <c r="X116" i="86" s="1"/>
  <c r="X28" i="56"/>
  <c r="X97" i="56" s="1"/>
  <c r="X28" i="86" s="1"/>
  <c r="X97" i="86" s="1"/>
  <c r="V25" i="56"/>
  <c r="V94" i="56" s="1"/>
  <c r="V25" i="86" s="1"/>
  <c r="V94" i="86" s="1"/>
  <c r="V39" i="56"/>
  <c r="V108" i="56" s="1"/>
  <c r="V39" i="86" s="1"/>
  <c r="V108" i="86" s="1"/>
  <c r="V45" i="56"/>
  <c r="V114" i="56" s="1"/>
  <c r="V45" i="86" s="1"/>
  <c r="V114" i="86" s="1"/>
  <c r="V48" i="56"/>
  <c r="V117" i="56" s="1"/>
  <c r="V48" i="86" s="1"/>
  <c r="V117" i="86" s="1"/>
  <c r="X59" i="56"/>
  <c r="X128" i="56" s="1"/>
  <c r="X59" i="86" s="1"/>
  <c r="X128" i="86" s="1"/>
  <c r="X64" i="56"/>
  <c r="X133" i="56" s="1"/>
  <c r="X64" i="86" s="1"/>
  <c r="X133" i="86" s="1"/>
  <c r="X48" i="56"/>
  <c r="X117" i="56" s="1"/>
  <c r="X48" i="86" s="1"/>
  <c r="X117" i="86" s="1"/>
  <c r="X31" i="56"/>
  <c r="X100" i="56" s="1"/>
  <c r="X31" i="86" s="1"/>
  <c r="X100" i="86" s="1"/>
  <c r="V50" i="56"/>
  <c r="V119" i="56" s="1"/>
  <c r="V50" i="86" s="1"/>
  <c r="V119" i="86" s="1"/>
  <c r="V38" i="56"/>
  <c r="V107" i="56" s="1"/>
  <c r="V38" i="86" s="1"/>
  <c r="V107" i="86" s="1"/>
  <c r="V34" i="56"/>
  <c r="V103" i="56" s="1"/>
  <c r="V34" i="86" s="1"/>
  <c r="V103" i="86" s="1"/>
  <c r="V11" i="56"/>
  <c r="V80" i="56" s="1"/>
  <c r="V11" i="86" s="1"/>
  <c r="V80" i="86" s="1"/>
  <c r="V10" i="56"/>
  <c r="V79" i="56" s="1"/>
  <c r="V10" i="86" s="1"/>
  <c r="V79" i="86" s="1"/>
  <c r="V18" i="56"/>
  <c r="V87" i="56" s="1"/>
  <c r="V18" i="86" s="1"/>
  <c r="V87" i="86" s="1"/>
  <c r="V58" i="56"/>
  <c r="V127" i="56" s="1"/>
  <c r="V58" i="86" s="1"/>
  <c r="V127" i="86" s="1"/>
  <c r="X35" i="56"/>
  <c r="X104" i="56" s="1"/>
  <c r="X35" i="86" s="1"/>
  <c r="X104" i="86" s="1"/>
  <c r="X62" i="56"/>
  <c r="X131" i="56" s="1"/>
  <c r="X62" i="86" s="1"/>
  <c r="X131" i="86" s="1"/>
  <c r="X60" i="56"/>
  <c r="X129" i="56" s="1"/>
  <c r="X60" i="86" s="1"/>
  <c r="X129" i="86" s="1"/>
  <c r="X9" i="56"/>
  <c r="X78" i="56" s="1"/>
  <c r="X9" i="86" s="1"/>
  <c r="X78" i="86" s="1"/>
  <c r="AA224" i="69"/>
  <c r="AB224" i="69" s="1"/>
  <c r="AC224" i="69" s="1"/>
  <c r="AD224" i="69" s="1"/>
  <c r="AE224" i="69" s="1"/>
  <c r="AF224" i="69" s="1"/>
  <c r="AG224" i="69" s="1"/>
  <c r="AH224" i="69" s="1"/>
  <c r="V59" i="56"/>
  <c r="V128" i="56" s="1"/>
  <c r="V59" i="86" s="1"/>
  <c r="V128" i="86" s="1"/>
  <c r="V27" i="56"/>
  <c r="V96" i="56" s="1"/>
  <c r="V27" i="86" s="1"/>
  <c r="V96" i="86" s="1"/>
  <c r="V55" i="56"/>
  <c r="V124" i="56" s="1"/>
  <c r="V55" i="86" s="1"/>
  <c r="V124" i="86" s="1"/>
  <c r="V28" i="56"/>
  <c r="V97" i="56" s="1"/>
  <c r="V28" i="86" s="1"/>
  <c r="V97" i="86" s="1"/>
  <c r="V6" i="56"/>
  <c r="X15" i="56"/>
  <c r="X84" i="56" s="1"/>
  <c r="X15" i="86" s="1"/>
  <c r="X84" i="86" s="1"/>
  <c r="X26" i="56"/>
  <c r="X95" i="56" s="1"/>
  <c r="X26" i="86" s="1"/>
  <c r="X95" i="86" s="1"/>
  <c r="X50" i="56"/>
  <c r="X119" i="56" s="1"/>
  <c r="X50" i="86" s="1"/>
  <c r="X119" i="86" s="1"/>
  <c r="X40" i="56"/>
  <c r="X109" i="56" s="1"/>
  <c r="X40" i="86" s="1"/>
  <c r="X109" i="86" s="1"/>
  <c r="X23" i="56"/>
  <c r="X92" i="56" s="1"/>
  <c r="X23" i="86" s="1"/>
  <c r="X92" i="86" s="1"/>
  <c r="X61" i="56"/>
  <c r="X130" i="56" s="1"/>
  <c r="X61" i="86" s="1"/>
  <c r="X130" i="86" s="1"/>
  <c r="Y269" i="66"/>
  <c r="Z269" i="66" s="1"/>
  <c r="AA269" i="66" s="1"/>
  <c r="AB269" i="66" s="1"/>
  <c r="AC269" i="66" s="1"/>
  <c r="AD269" i="66" s="1"/>
  <c r="Y112" i="66"/>
  <c r="Z112" i="66" s="1"/>
  <c r="AA112" i="66" s="1"/>
  <c r="AB112" i="66" s="1"/>
  <c r="AC112" i="66" s="1"/>
  <c r="AD112" i="66" s="1"/>
  <c r="V68" i="56"/>
  <c r="V137" i="56" s="1"/>
  <c r="V68" i="86" s="1"/>
  <c r="V137" i="86" s="1"/>
  <c r="V47" i="56"/>
  <c r="V116" i="56" s="1"/>
  <c r="V47" i="86" s="1"/>
  <c r="V116" i="86" s="1"/>
  <c r="V60" i="56"/>
  <c r="V129" i="56" s="1"/>
  <c r="V60" i="86" s="1"/>
  <c r="V129" i="86" s="1"/>
  <c r="V54" i="56"/>
  <c r="V123" i="56" s="1"/>
  <c r="V54" i="86" s="1"/>
  <c r="V123" i="86" s="1"/>
  <c r="V29" i="56"/>
  <c r="V98" i="56" s="1"/>
  <c r="V29" i="86" s="1"/>
  <c r="V98" i="86" s="1"/>
  <c r="X27" i="56"/>
  <c r="X96" i="56" s="1"/>
  <c r="X27" i="86" s="1"/>
  <c r="X96" i="86" s="1"/>
  <c r="X36" i="56"/>
  <c r="X105" i="56" s="1"/>
  <c r="X36" i="86" s="1"/>
  <c r="X105" i="86" s="1"/>
  <c r="X25" i="56"/>
  <c r="X94" i="56" s="1"/>
  <c r="X25" i="86" s="1"/>
  <c r="X94" i="86" s="1"/>
  <c r="X69" i="56"/>
  <c r="X138" i="56" s="1"/>
  <c r="X69" i="86" s="1"/>
  <c r="X138" i="86" s="1"/>
  <c r="X16" i="56"/>
  <c r="X85" i="56" s="1"/>
  <c r="X16" i="86" s="1"/>
  <c r="X85" i="86" s="1"/>
  <c r="X30" i="56"/>
  <c r="X99" i="56" s="1"/>
  <c r="X30" i="86" s="1"/>
  <c r="X99" i="86" s="1"/>
  <c r="V62" i="56"/>
  <c r="V131" i="56" s="1"/>
  <c r="V62" i="86" s="1"/>
  <c r="V131" i="86" s="1"/>
  <c r="V49" i="56"/>
  <c r="V118" i="56" s="1"/>
  <c r="V49" i="86" s="1"/>
  <c r="V118" i="86" s="1"/>
  <c r="V32" i="56"/>
  <c r="V101" i="56" s="1"/>
  <c r="V32" i="86" s="1"/>
  <c r="V101" i="86" s="1"/>
  <c r="V57" i="56"/>
  <c r="V126" i="56" s="1"/>
  <c r="V57" i="86" s="1"/>
  <c r="V126" i="86" s="1"/>
  <c r="Y179" i="66"/>
  <c r="Z179" i="66" s="1"/>
  <c r="AA179" i="66" s="1"/>
  <c r="AB179" i="66" s="1"/>
  <c r="AC179" i="66" s="1"/>
  <c r="AD179" i="66" s="1"/>
  <c r="X57" i="56"/>
  <c r="X126" i="56" s="1"/>
  <c r="X57" i="86" s="1"/>
  <c r="X126" i="86" s="1"/>
  <c r="X20" i="56"/>
  <c r="X89" i="56" s="1"/>
  <c r="X20" i="86" s="1"/>
  <c r="X89" i="86" s="1"/>
  <c r="X65" i="56"/>
  <c r="X134" i="56" s="1"/>
  <c r="X65" i="86" s="1"/>
  <c r="X134" i="86" s="1"/>
  <c r="X13" i="56"/>
  <c r="X82" i="56" s="1"/>
  <c r="X13" i="86" s="1"/>
  <c r="X82" i="86" s="1"/>
  <c r="X10" i="56"/>
  <c r="X79" i="56" s="1"/>
  <c r="X10" i="86" s="1"/>
  <c r="X79" i="86" s="1"/>
  <c r="F119" i="105"/>
  <c r="H40" i="103"/>
  <c r="H41" i="103"/>
  <c r="Y176" i="102"/>
  <c r="Y66" i="102" s="1"/>
  <c r="X113" i="90"/>
  <c r="AB82" i="63"/>
  <c r="AH26" i="63"/>
  <c r="AB54" i="63"/>
  <c r="AY26" i="63"/>
  <c r="AP28" i="90"/>
  <c r="I233" i="105" s="1"/>
  <c r="Y26" i="63"/>
  <c r="X56" i="90"/>
  <c r="X112" i="90"/>
  <c r="Z56" i="90"/>
  <c r="Y84" i="90"/>
  <c r="Y112" i="90"/>
  <c r="Y56" i="90"/>
  <c r="Z84" i="90"/>
  <c r="Z26" i="63"/>
  <c r="V18" i="65"/>
  <c r="Y39" i="102"/>
  <c r="AA118" i="102"/>
  <c r="AA90" i="102" s="1"/>
  <c r="Z123" i="102"/>
  <c r="Z95" i="102" s="1"/>
  <c r="AA117" i="102"/>
  <c r="AA89" i="102" s="1"/>
  <c r="AH9" i="106"/>
  <c r="AE110" i="102"/>
  <c r="AE112" i="102" s="1"/>
  <c r="Z174" i="102"/>
  <c r="Z64" i="102" s="1"/>
  <c r="AE13" i="78"/>
  <c r="AU22" i="90"/>
  <c r="AR22" i="90"/>
  <c r="Y210" i="66"/>
  <c r="AA119" i="102"/>
  <c r="AA91" i="102" s="1"/>
  <c r="AD12" i="78"/>
  <c r="AA121" i="102"/>
  <c r="AA93" i="102" s="1"/>
  <c r="Z170" i="102"/>
  <c r="Z60" i="102" s="1"/>
  <c r="Y175" i="102"/>
  <c r="Y65" i="102" s="1"/>
  <c r="Z169" i="102"/>
  <c r="Z59" i="102" s="1"/>
  <c r="Z173" i="102"/>
  <c r="Z63" i="102" s="1"/>
  <c r="V47" i="65"/>
  <c r="AH50" i="90"/>
  <c r="X47" i="65" s="1"/>
  <c r="AE16" i="78"/>
  <c r="S55" i="90"/>
  <c r="S83" i="90"/>
  <c r="S111" i="90"/>
  <c r="X20" i="69"/>
  <c r="Y20" i="69" s="1"/>
  <c r="Z20" i="69" s="1"/>
  <c r="AA20" i="69" s="1"/>
  <c r="AB20" i="69" s="1"/>
  <c r="AC20" i="69" s="1"/>
  <c r="AD20" i="69" s="1"/>
  <c r="AE20" i="69" s="1"/>
  <c r="AF20" i="69" s="1"/>
  <c r="AG20" i="69" s="1"/>
  <c r="AH20" i="69" s="1"/>
  <c r="U140" i="86"/>
  <c r="Z171" i="102"/>
  <c r="Z61" i="102" s="1"/>
  <c r="AB98" i="69"/>
  <c r="Y233" i="66"/>
  <c r="AA116" i="102"/>
  <c r="AA88" i="102" s="1"/>
  <c r="X150" i="102"/>
  <c r="X96" i="102" s="1"/>
  <c r="U54" i="63"/>
  <c r="U26" i="63" s="1"/>
  <c r="AC110" i="63"/>
  <c r="AC54" i="63"/>
  <c r="AC82" i="63"/>
  <c r="Z115" i="102"/>
  <c r="Z87" i="102" s="1"/>
  <c r="T112" i="90"/>
  <c r="T56" i="90"/>
  <c r="T84" i="90"/>
  <c r="Z168" i="102"/>
  <c r="Z58" i="102" s="1"/>
  <c r="AD20" i="78"/>
  <c r="N18" i="65"/>
  <c r="W28" i="103"/>
  <c r="X28" i="103" s="1"/>
  <c r="X177" i="102"/>
  <c r="X67" i="102" s="1"/>
  <c r="X41" i="102" s="1"/>
  <c r="Y167" i="102"/>
  <c r="Y57" i="102" s="1"/>
  <c r="Y36" i="102" s="1"/>
  <c r="Y143" i="66"/>
  <c r="J146" i="105"/>
  <c r="M146" i="105" s="1" a="1"/>
  <c r="M146" i="105" s="1"/>
  <c r="U112" i="90"/>
  <c r="U56" i="90"/>
  <c r="U84" i="90"/>
  <c r="W71" i="86"/>
  <c r="Y22" i="66"/>
  <c r="AA22" i="66"/>
  <c r="AB22" i="66"/>
  <c r="AC22" i="66"/>
  <c r="Z22" i="66"/>
  <c r="AD22" i="66"/>
  <c r="W75" i="86"/>
  <c r="AA233" i="69"/>
  <c r="Y177" i="102"/>
  <c r="Y67" i="102" s="1"/>
  <c r="AB162" i="102"/>
  <c r="AB82" i="102" s="1"/>
  <c r="AB52" i="102" s="1"/>
  <c r="AB33" i="102" s="1"/>
  <c r="AD21" i="78"/>
  <c r="W55" i="90"/>
  <c r="W111" i="90"/>
  <c r="W83" i="90"/>
  <c r="AE18" i="78"/>
  <c r="AE14" i="78"/>
  <c r="U24" i="63"/>
  <c r="AM24" i="63" s="1"/>
  <c r="W19" i="69"/>
  <c r="X19" i="69" s="1"/>
  <c r="Y19" i="69" s="1"/>
  <c r="Z19" i="69" s="1"/>
  <c r="AA19" i="69" s="1"/>
  <c r="AB19" i="69" s="1"/>
  <c r="AC19" i="69" s="1"/>
  <c r="AD19" i="69" s="1"/>
  <c r="AE19" i="69" s="1"/>
  <c r="AF19" i="69" s="1"/>
  <c r="AG19" i="69" s="1"/>
  <c r="AH19" i="69" s="1"/>
  <c r="T140" i="86"/>
  <c r="J147" i="105"/>
  <c r="M147" i="105" s="1" a="1"/>
  <c r="M147" i="105" s="1"/>
  <c r="W30" i="103"/>
  <c r="X30" i="103" s="1"/>
  <c r="N20" i="65"/>
  <c r="Y37" i="102"/>
  <c r="Y120" i="66"/>
  <c r="X26" i="63"/>
  <c r="AA114" i="102"/>
  <c r="AA86" i="102" s="1"/>
  <c r="X18" i="65"/>
  <c r="G256" i="105" s="1"/>
  <c r="W8" i="69"/>
  <c r="R24" i="90"/>
  <c r="Y255" i="66"/>
  <c r="V175" i="102"/>
  <c r="V65" i="102" s="1"/>
  <c r="V40" i="102" s="1"/>
  <c r="Y188" i="66"/>
  <c r="W150" i="102"/>
  <c r="W96" i="102" s="1"/>
  <c r="U53" i="63"/>
  <c r="U25" i="63" s="1"/>
  <c r="AM25" i="63" s="1"/>
  <c r="AB143" i="69"/>
  <c r="AA188" i="69"/>
  <c r="AE22" i="78"/>
  <c r="V55" i="90"/>
  <c r="V83" i="90"/>
  <c r="V111" i="90"/>
  <c r="AD17" i="78"/>
  <c r="Z120" i="102"/>
  <c r="Z92" i="102" s="1"/>
  <c r="Y98" i="66"/>
  <c r="R107" i="90"/>
  <c r="AF107" i="90" s="1"/>
  <c r="AF23" i="90"/>
  <c r="AH23" i="90" s="1"/>
  <c r="AO23" i="90"/>
  <c r="H228" i="105" s="1"/>
  <c r="K228" i="105" s="1"/>
  <c r="R51" i="90"/>
  <c r="AF51" i="90" s="1"/>
  <c r="R79" i="90"/>
  <c r="AF79" i="90" s="1"/>
  <c r="AA125" i="102"/>
  <c r="AA97" i="102" s="1"/>
  <c r="Y75" i="66"/>
  <c r="Y53" i="66"/>
  <c r="Y139" i="102"/>
  <c r="AE19" i="78"/>
  <c r="Z166" i="102"/>
  <c r="Z56" i="102" s="1"/>
  <c r="AA53" i="69"/>
  <c r="Y165" i="66"/>
  <c r="Y172" i="102"/>
  <c r="Y62" i="102" s="1"/>
  <c r="Y38" i="102" s="1"/>
  <c r="Z124" i="102"/>
  <c r="Z96" i="102" s="1"/>
  <c r="W26" i="63"/>
  <c r="AE15" i="78"/>
  <c r="V26" i="63"/>
  <c r="V103" i="65"/>
  <c r="AH106" i="90"/>
  <c r="X103" i="65" s="1"/>
  <c r="Y103" i="65" s="1"/>
  <c r="P104" i="65" s="1"/>
  <c r="S104" i="65" s="1"/>
  <c r="AE11" i="78"/>
  <c r="AA122" i="102"/>
  <c r="AA94" i="102" s="1"/>
  <c r="Y41" i="65"/>
  <c r="S13" i="65"/>
  <c r="V75" i="65"/>
  <c r="AH78" i="90"/>
  <c r="X75" i="65" s="1"/>
  <c r="Y75" i="65" s="1"/>
  <c r="P76" i="65" s="1"/>
  <c r="S76" i="65" s="1"/>
  <c r="AD10" i="78"/>
  <c r="T13" i="65" l="1"/>
  <c r="F251" i="105"/>
  <c r="Y85" i="102"/>
  <c r="AA43" i="66"/>
  <c r="Z43" i="66"/>
  <c r="V77" i="86"/>
  <c r="Y43" i="69" s="1"/>
  <c r="Z43" i="69" s="1"/>
  <c r="AA43" i="69" s="1"/>
  <c r="AB43" i="69" s="1"/>
  <c r="AC43" i="69" s="1"/>
  <c r="AD43" i="69" s="1"/>
  <c r="AE43" i="69" s="1"/>
  <c r="AF43" i="69" s="1"/>
  <c r="AG43" i="69" s="1"/>
  <c r="AH43" i="69" s="1"/>
  <c r="AD43" i="66"/>
  <c r="AC43" i="66"/>
  <c r="Y43" i="66"/>
  <c r="U84" i="63" s="1"/>
  <c r="AB43" i="66"/>
  <c r="X43" i="66"/>
  <c r="U83" i="63" s="1"/>
  <c r="AA45" i="69"/>
  <c r="AB45" i="69" s="1"/>
  <c r="AC45" i="69" s="1"/>
  <c r="AD45" i="69" s="1"/>
  <c r="AE45" i="69" s="1"/>
  <c r="AF45" i="69" s="1"/>
  <c r="AG45" i="69" s="1"/>
  <c r="AH45" i="69" s="1"/>
  <c r="X178" i="66"/>
  <c r="Y178" i="66" s="1"/>
  <c r="Z178" i="66" s="1"/>
  <c r="AA178" i="66" s="1"/>
  <c r="AB178" i="66" s="1"/>
  <c r="AC178" i="66" s="1"/>
  <c r="AD178" i="66" s="1"/>
  <c r="AA111" i="69"/>
  <c r="AB111" i="69" s="1"/>
  <c r="AC111" i="69" s="1"/>
  <c r="AD111" i="69" s="1"/>
  <c r="AE111" i="69" s="1"/>
  <c r="AF111" i="69" s="1"/>
  <c r="AG111" i="69" s="1"/>
  <c r="AH111" i="69" s="1"/>
  <c r="Z45" i="66"/>
  <c r="Z153" i="102"/>
  <c r="AD153" i="102"/>
  <c r="AA45" i="66"/>
  <c r="AB45" i="66"/>
  <c r="AB270" i="69"/>
  <c r="AC270" i="69" s="1"/>
  <c r="AD270" i="69" s="1"/>
  <c r="AE270" i="69" s="1"/>
  <c r="AF270" i="69" s="1"/>
  <c r="AG270" i="69" s="1"/>
  <c r="AH270" i="69" s="1"/>
  <c r="X156" i="66"/>
  <c r="Y156" i="66" s="1"/>
  <c r="Z156" i="66" s="1"/>
  <c r="AA156" i="66" s="1"/>
  <c r="AB156" i="66" s="1"/>
  <c r="AC156" i="66" s="1"/>
  <c r="AD156" i="66" s="1"/>
  <c r="AB225" i="69"/>
  <c r="AC225" i="69" s="1"/>
  <c r="AD225" i="69" s="1"/>
  <c r="AE225" i="69" s="1"/>
  <c r="AF225" i="69" s="1"/>
  <c r="AG225" i="69" s="1"/>
  <c r="AH225" i="69" s="1"/>
  <c r="AB153" i="102"/>
  <c r="Z88" i="69"/>
  <c r="AA88" i="69" s="1"/>
  <c r="AB88" i="69" s="1"/>
  <c r="AC88" i="69" s="1"/>
  <c r="AD88" i="69" s="1"/>
  <c r="AE88" i="69" s="1"/>
  <c r="AF88" i="69" s="1"/>
  <c r="AG88" i="69" s="1"/>
  <c r="AH88" i="69" s="1"/>
  <c r="Z203" i="66"/>
  <c r="AA203" i="66" s="1"/>
  <c r="AB203" i="66" s="1"/>
  <c r="AC203" i="66" s="1"/>
  <c r="AD203" i="66" s="1"/>
  <c r="AE153" i="102"/>
  <c r="AM26" i="63"/>
  <c r="AA33" i="103" s="1"/>
  <c r="Z201" i="69"/>
  <c r="AA201" i="69" s="1"/>
  <c r="AB201" i="69" s="1"/>
  <c r="AC201" i="69" s="1"/>
  <c r="AD201" i="69" s="1"/>
  <c r="AE201" i="69" s="1"/>
  <c r="AF201" i="69" s="1"/>
  <c r="AG201" i="69" s="1"/>
  <c r="AH201" i="69" s="1"/>
  <c r="AA32" i="103"/>
  <c r="AA31" i="103"/>
  <c r="AC45" i="66"/>
  <c r="Z66" i="69"/>
  <c r="AA66" i="69" s="1"/>
  <c r="AB66" i="69" s="1"/>
  <c r="AC66" i="69" s="1"/>
  <c r="AD66" i="69" s="1"/>
  <c r="AE66" i="69" s="1"/>
  <c r="AF66" i="69" s="1"/>
  <c r="AG66" i="69" s="1"/>
  <c r="AH66" i="69" s="1"/>
  <c r="AC153" i="102"/>
  <c r="X111" i="66"/>
  <c r="Y111" i="66" s="1"/>
  <c r="Z111" i="66" s="1"/>
  <c r="AA111" i="66" s="1"/>
  <c r="AB111" i="66" s="1"/>
  <c r="AC111" i="66" s="1"/>
  <c r="AD111" i="66" s="1"/>
  <c r="Z113" i="102"/>
  <c r="AD83" i="63"/>
  <c r="AC180" i="69"/>
  <c r="AD180" i="69" s="1"/>
  <c r="AE180" i="69" s="1"/>
  <c r="AF180" i="69" s="1"/>
  <c r="AG180" i="69" s="1"/>
  <c r="AH180" i="69" s="1"/>
  <c r="AA178" i="69"/>
  <c r="AB178" i="69" s="1"/>
  <c r="AC178" i="69" s="1"/>
  <c r="AD178" i="69" s="1"/>
  <c r="AE178" i="69" s="1"/>
  <c r="AF178" i="69" s="1"/>
  <c r="AG178" i="69" s="1"/>
  <c r="AH178" i="69" s="1"/>
  <c r="AB203" i="69"/>
  <c r="AC203" i="69" s="1"/>
  <c r="AD203" i="69" s="1"/>
  <c r="AE203" i="69" s="1"/>
  <c r="AF203" i="69" s="1"/>
  <c r="AG203" i="69" s="1"/>
  <c r="AH203" i="69" s="1"/>
  <c r="V71" i="56"/>
  <c r="X66" i="66"/>
  <c r="Y66" i="66" s="1"/>
  <c r="Z66" i="66" s="1"/>
  <c r="AA66" i="66" s="1"/>
  <c r="AB66" i="66" s="1"/>
  <c r="AC66" i="66" s="1"/>
  <c r="AD66" i="66" s="1"/>
  <c r="AA156" i="69"/>
  <c r="AB156" i="69" s="1"/>
  <c r="AC156" i="69" s="1"/>
  <c r="AD156" i="69" s="1"/>
  <c r="AE156" i="69" s="1"/>
  <c r="AF156" i="69" s="1"/>
  <c r="AG156" i="69" s="1"/>
  <c r="AH156" i="69" s="1"/>
  <c r="V75" i="56"/>
  <c r="V140" i="56" s="1"/>
  <c r="I37" i="103" s="1" a="1"/>
  <c r="I37" i="103" s="1"/>
  <c r="AD111" i="63"/>
  <c r="AD55" i="63"/>
  <c r="AG39" i="73"/>
  <c r="AE38" i="78"/>
  <c r="AH40" i="73"/>
  <c r="AG39" i="78" s="1"/>
  <c r="AF39" i="78"/>
  <c r="AG72" i="73"/>
  <c r="AE71" i="78"/>
  <c r="AF74" i="73"/>
  <c r="AD73" i="78"/>
  <c r="AH38" i="73"/>
  <c r="AG37" i="78" s="1"/>
  <c r="AF37" i="78"/>
  <c r="AC63" i="106"/>
  <c r="AD28" i="63"/>
  <c r="AG64" i="73"/>
  <c r="AE63" i="78"/>
  <c r="AF73" i="73"/>
  <c r="AD72" i="78"/>
  <c r="AG48" i="73"/>
  <c r="AE47" i="78"/>
  <c r="AH42" i="73"/>
  <c r="AG41" i="78" s="1"/>
  <c r="AF41" i="78"/>
  <c r="Z30" i="90"/>
  <c r="Z58" i="90" s="1"/>
  <c r="AG66" i="73"/>
  <c r="AE65" i="78"/>
  <c r="AF63" i="73"/>
  <c r="AD62" i="78"/>
  <c r="AH43" i="73"/>
  <c r="AG42" i="78" s="1"/>
  <c r="AF42" i="78"/>
  <c r="AG44" i="73"/>
  <c r="AE43" i="78"/>
  <c r="AH41" i="73"/>
  <c r="AG40" i="78" s="1"/>
  <c r="AF40" i="78"/>
  <c r="AG68" i="73"/>
  <c r="AE67" i="78"/>
  <c r="Y31" i="90"/>
  <c r="AG69" i="73"/>
  <c r="AE68" i="78"/>
  <c r="AH46" i="73"/>
  <c r="AG45" i="78" s="1"/>
  <c r="AF45" i="78"/>
  <c r="AH49" i="73"/>
  <c r="AG48" i="78" s="1"/>
  <c r="AF48" i="78"/>
  <c r="AG37" i="73"/>
  <c r="AE36" i="78"/>
  <c r="AG67" i="73"/>
  <c r="AE66" i="78"/>
  <c r="AF70" i="73"/>
  <c r="AD69" i="78"/>
  <c r="AC11" i="106"/>
  <c r="AB28" i="63"/>
  <c r="AL28" i="63" s="1"/>
  <c r="AH45" i="73"/>
  <c r="AG44" i="78" s="1"/>
  <c r="AF44" i="78"/>
  <c r="AD37" i="106"/>
  <c r="AC29" i="63"/>
  <c r="X31" i="90"/>
  <c r="AG47" i="73"/>
  <c r="AE46" i="78"/>
  <c r="AF65" i="73"/>
  <c r="AD64" i="78"/>
  <c r="AG75" i="73"/>
  <c r="AE74" i="78"/>
  <c r="AG71" i="73"/>
  <c r="AE70" i="78"/>
  <c r="AA153" i="102"/>
  <c r="X223" i="66"/>
  <c r="Y223" i="66" s="1"/>
  <c r="Z223" i="66" s="1"/>
  <c r="AA223" i="66" s="1"/>
  <c r="AB223" i="66" s="1"/>
  <c r="AC223" i="66" s="1"/>
  <c r="AD223" i="66" s="1"/>
  <c r="X71" i="56"/>
  <c r="Z248" i="66"/>
  <c r="AA248" i="66" s="1"/>
  <c r="AB248" i="66" s="1"/>
  <c r="AC248" i="66" s="1"/>
  <c r="AD248" i="66" s="1"/>
  <c r="Z180" i="66"/>
  <c r="AA180" i="66" s="1"/>
  <c r="AB180" i="66" s="1"/>
  <c r="AC180" i="66" s="1"/>
  <c r="AD180" i="66" s="1"/>
  <c r="AA133" i="69"/>
  <c r="AB133" i="69" s="1"/>
  <c r="AC133" i="69" s="1"/>
  <c r="AD133" i="69" s="1"/>
  <c r="AE133" i="69" s="1"/>
  <c r="AF133" i="69" s="1"/>
  <c r="AG133" i="69" s="1"/>
  <c r="AH133" i="69" s="1"/>
  <c r="X246" i="66"/>
  <c r="Y246" i="66" s="1"/>
  <c r="Z246" i="66" s="1"/>
  <c r="AA246" i="66" s="1"/>
  <c r="AB246" i="66" s="1"/>
  <c r="AC246" i="66" s="1"/>
  <c r="AD246" i="66" s="1"/>
  <c r="AB68" i="69"/>
  <c r="AC68" i="69" s="1"/>
  <c r="AD68" i="69" s="1"/>
  <c r="AE68" i="69" s="1"/>
  <c r="AF68" i="69" s="1"/>
  <c r="AG68" i="69" s="1"/>
  <c r="AH68" i="69" s="1"/>
  <c r="AC113" i="69"/>
  <c r="AD113" i="69" s="1"/>
  <c r="AE113" i="69" s="1"/>
  <c r="AF113" i="69" s="1"/>
  <c r="AG113" i="69" s="1"/>
  <c r="AH113" i="69" s="1"/>
  <c r="X140" i="56"/>
  <c r="I39" i="103" s="1" a="1"/>
  <c r="I39" i="103" s="1"/>
  <c r="AD45" i="66"/>
  <c r="Z246" i="69"/>
  <c r="AA246" i="69" s="1"/>
  <c r="AB246" i="69" s="1"/>
  <c r="AC246" i="69" s="1"/>
  <c r="AD246" i="69" s="1"/>
  <c r="AE246" i="69" s="1"/>
  <c r="AF246" i="69" s="1"/>
  <c r="AG246" i="69" s="1"/>
  <c r="AH246" i="69" s="1"/>
  <c r="Z225" i="66"/>
  <c r="Z158" i="66"/>
  <c r="AA158" i="66" s="1"/>
  <c r="AB158" i="66" s="1"/>
  <c r="AC158" i="66" s="1"/>
  <c r="AD158" i="66" s="1"/>
  <c r="Z68" i="66"/>
  <c r="AA68" i="66" s="1"/>
  <c r="AB68" i="66" s="1"/>
  <c r="AC68" i="66" s="1"/>
  <c r="AD68" i="66" s="1"/>
  <c r="Z270" i="66"/>
  <c r="AA270" i="66" s="1"/>
  <c r="AB270" i="66" s="1"/>
  <c r="AC270" i="66" s="1"/>
  <c r="AD270" i="66" s="1"/>
  <c r="X88" i="66"/>
  <c r="X133" i="66"/>
  <c r="Y133" i="66" s="1"/>
  <c r="Z133" i="66" s="1"/>
  <c r="AA133" i="66" s="1"/>
  <c r="AB133" i="66" s="1"/>
  <c r="AC133" i="66" s="1"/>
  <c r="AD133" i="66" s="1"/>
  <c r="Z113" i="66"/>
  <c r="AA113" i="66" s="1"/>
  <c r="AB113" i="66" s="1"/>
  <c r="AC113" i="66" s="1"/>
  <c r="AD113" i="66" s="1"/>
  <c r="AC135" i="69"/>
  <c r="AD135" i="69" s="1"/>
  <c r="AE135" i="69" s="1"/>
  <c r="AF135" i="69" s="1"/>
  <c r="AG135" i="69" s="1"/>
  <c r="AH135" i="69" s="1"/>
  <c r="Z223" i="69"/>
  <c r="AA223" i="69" s="1"/>
  <c r="AB223" i="69" s="1"/>
  <c r="AC223" i="69" s="1"/>
  <c r="AD223" i="69" s="1"/>
  <c r="AE223" i="69" s="1"/>
  <c r="AF223" i="69" s="1"/>
  <c r="AG223" i="69" s="1"/>
  <c r="AH223" i="69" s="1"/>
  <c r="AB248" i="69"/>
  <c r="AC248" i="69" s="1"/>
  <c r="AD248" i="69" s="1"/>
  <c r="AE248" i="69" s="1"/>
  <c r="AF248" i="69" s="1"/>
  <c r="AG248" i="69" s="1"/>
  <c r="AH248" i="69" s="1"/>
  <c r="Z135" i="66"/>
  <c r="AA135" i="66" s="1"/>
  <c r="AB135" i="66" s="1"/>
  <c r="AC135" i="66" s="1"/>
  <c r="AD135" i="66" s="1"/>
  <c r="X268" i="66"/>
  <c r="Y268" i="66" s="1"/>
  <c r="Z268" i="66" s="1"/>
  <c r="AA268" i="66" s="1"/>
  <c r="AB268" i="66" s="1"/>
  <c r="AC268" i="66" s="1"/>
  <c r="AD268" i="66" s="1"/>
  <c r="Z268" i="69"/>
  <c r="AA268" i="69" s="1"/>
  <c r="AB268" i="69" s="1"/>
  <c r="AC268" i="69" s="1"/>
  <c r="AD268" i="69" s="1"/>
  <c r="AE268" i="69" s="1"/>
  <c r="AF268" i="69" s="1"/>
  <c r="AG268" i="69" s="1"/>
  <c r="AH268" i="69" s="1"/>
  <c r="AC158" i="69"/>
  <c r="AD158" i="69" s="1"/>
  <c r="AE158" i="69" s="1"/>
  <c r="AF158" i="69" s="1"/>
  <c r="AG158" i="69" s="1"/>
  <c r="AH158" i="69" s="1"/>
  <c r="Z90" i="66"/>
  <c r="AB90" i="69"/>
  <c r="AC90" i="69" s="1"/>
  <c r="AD90" i="69" s="1"/>
  <c r="AE90" i="69" s="1"/>
  <c r="AF90" i="69" s="1"/>
  <c r="AG90" i="69" s="1"/>
  <c r="AH90" i="69" s="1"/>
  <c r="X201" i="66"/>
  <c r="Y201" i="66" s="1"/>
  <c r="Z201" i="66" s="1"/>
  <c r="AA201" i="66" s="1"/>
  <c r="AB201" i="66" s="1"/>
  <c r="AC201" i="66" s="1"/>
  <c r="AD201" i="66" s="1"/>
  <c r="W22" i="70"/>
  <c r="Z64" i="56" s="1"/>
  <c r="Z133" i="56" s="1"/>
  <c r="Z64" i="86" s="1"/>
  <c r="Z133" i="86" s="1"/>
  <c r="V22" i="70"/>
  <c r="Y21" i="56" s="1"/>
  <c r="Y90" i="56" s="1"/>
  <c r="Y21" i="86" s="1"/>
  <c r="Y90" i="86" s="1"/>
  <c r="X57" i="90"/>
  <c r="X85" i="90"/>
  <c r="AP29" i="90"/>
  <c r="I234" i="105" s="1"/>
  <c r="Z113" i="90"/>
  <c r="Z85" i="90"/>
  <c r="Z39" i="102"/>
  <c r="Y40" i="102"/>
  <c r="X114" i="90"/>
  <c r="Y165" i="102"/>
  <c r="Y55" i="102" s="1"/>
  <c r="Y35" i="102" s="1"/>
  <c r="X176" i="102"/>
  <c r="X66" i="102" s="1"/>
  <c r="X40" i="102" s="1"/>
  <c r="K60" i="63"/>
  <c r="G89" i="105" s="1"/>
  <c r="AJ32" i="63"/>
  <c r="U39" i="103" s="1"/>
  <c r="K88" i="63"/>
  <c r="H89" i="105" s="1"/>
  <c r="AF32" i="63"/>
  <c r="K116" i="63"/>
  <c r="AR32" i="63"/>
  <c r="G148" i="105" s="1"/>
  <c r="AB118" i="102"/>
  <c r="AB90" i="102" s="1"/>
  <c r="AB114" i="102"/>
  <c r="AB86" i="102" s="1"/>
  <c r="Z176" i="102"/>
  <c r="Z66" i="102" s="1"/>
  <c r="AB125" i="102"/>
  <c r="AB97" i="102" s="1"/>
  <c r="AC143" i="69"/>
  <c r="AA166" i="102"/>
  <c r="AA56" i="102" s="1"/>
  <c r="AG18" i="78"/>
  <c r="AF18" i="78"/>
  <c r="AC83" i="63"/>
  <c r="AC111" i="63"/>
  <c r="AC55" i="63"/>
  <c r="L146" i="105"/>
  <c r="O146" i="105"/>
  <c r="AE20" i="78"/>
  <c r="AB116" i="102"/>
  <c r="AB88" i="102" s="1"/>
  <c r="Z37" i="102"/>
  <c r="AA170" i="102"/>
  <c r="AA60" i="102" s="1"/>
  <c r="V76" i="65"/>
  <c r="AH79" i="90"/>
  <c r="X76" i="65" s="1"/>
  <c r="Y76" i="65" s="1"/>
  <c r="P77" i="65" s="1"/>
  <c r="S77" i="65" s="1"/>
  <c r="AE21" i="78"/>
  <c r="AA168" i="102"/>
  <c r="AA58" i="102" s="1"/>
  <c r="AF16" i="78"/>
  <c r="AG16" i="78"/>
  <c r="AG13" i="78"/>
  <c r="AF13" i="78"/>
  <c r="Y13" i="65"/>
  <c r="H251" i="105" s="1"/>
  <c r="P42" i="65"/>
  <c r="AF11" i="78"/>
  <c r="AG11" i="78"/>
  <c r="V48" i="65"/>
  <c r="AH51" i="90"/>
  <c r="X48" i="65" s="1"/>
  <c r="AE17" i="78"/>
  <c r="Z120" i="66"/>
  <c r="Z143" i="66"/>
  <c r="AE12" i="78"/>
  <c r="AR23" i="90"/>
  <c r="AU23" i="90"/>
  <c r="AA124" i="102"/>
  <c r="AA96" i="102" s="1"/>
  <c r="AF19" i="78"/>
  <c r="AG19" i="78"/>
  <c r="AB23" i="66"/>
  <c r="Z23" i="66"/>
  <c r="AD23" i="66"/>
  <c r="X71" i="86"/>
  <c r="AC23" i="66"/>
  <c r="AA23" i="66"/>
  <c r="X75" i="86"/>
  <c r="X19" i="65"/>
  <c r="G257" i="105" s="1"/>
  <c r="K89" i="63"/>
  <c r="H90" i="105" s="1"/>
  <c r="AF33" i="63"/>
  <c r="AJ33" i="63"/>
  <c r="U40" i="103" s="1"/>
  <c r="K61" i="63"/>
  <c r="G90" i="105" s="1"/>
  <c r="K117" i="63"/>
  <c r="I90" i="105" s="1"/>
  <c r="AR33" i="63"/>
  <c r="G149" i="105" s="1"/>
  <c r="K122" i="63"/>
  <c r="AA177" i="102"/>
  <c r="AA67" i="102" s="1"/>
  <c r="AA174" i="102"/>
  <c r="AA64" i="102" s="1"/>
  <c r="V104" i="65"/>
  <c r="AH107" i="90"/>
  <c r="X104" i="65" s="1"/>
  <c r="Y104" i="65" s="1"/>
  <c r="P105" i="65" s="1"/>
  <c r="S105" i="65" s="1"/>
  <c r="AA115" i="102"/>
  <c r="AA87" i="102" s="1"/>
  <c r="V19" i="65"/>
  <c r="AB119" i="102"/>
  <c r="AB91" i="102" s="1"/>
  <c r="AI24" i="63"/>
  <c r="AK24" i="63"/>
  <c r="V31" i="103" s="1"/>
  <c r="AX24" i="63"/>
  <c r="Z31" i="103" s="1"/>
  <c r="AN24" i="63"/>
  <c r="Y31" i="103" s="1"/>
  <c r="Z167" i="102"/>
  <c r="Z57" i="102" s="1"/>
  <c r="Z36" i="102" s="1"/>
  <c r="AA171" i="102"/>
  <c r="AA61" i="102" s="1"/>
  <c r="Z139" i="102"/>
  <c r="AE10" i="78"/>
  <c r="AB53" i="69"/>
  <c r="AG22" i="78"/>
  <c r="AF22" i="78"/>
  <c r="AF14" i="78"/>
  <c r="AG14" i="78"/>
  <c r="AB117" i="102"/>
  <c r="AB89" i="102" s="1"/>
  <c r="Z172" i="102"/>
  <c r="Z62" i="102" s="1"/>
  <c r="Z38" i="102" s="1"/>
  <c r="AF15" i="78"/>
  <c r="AG15" i="78"/>
  <c r="AK25" i="63"/>
  <c r="V32" i="103" s="1"/>
  <c r="AX25" i="63"/>
  <c r="Z32" i="103" s="1"/>
  <c r="AI25" i="63"/>
  <c r="AN25" i="63"/>
  <c r="Y32" i="103" s="1"/>
  <c r="AB233" i="69"/>
  <c r="AC112" i="63"/>
  <c r="AC56" i="63"/>
  <c r="AC84" i="63"/>
  <c r="AC98" i="69"/>
  <c r="AA169" i="102"/>
  <c r="AA59" i="102" s="1"/>
  <c r="AB122" i="102"/>
  <c r="AB94" i="102" s="1"/>
  <c r="Z165" i="66"/>
  <c r="AB55" i="63"/>
  <c r="AB83" i="63"/>
  <c r="AB111" i="63"/>
  <c r="AH27" i="63"/>
  <c r="AY27" i="63"/>
  <c r="W56" i="63"/>
  <c r="Z98" i="66"/>
  <c r="AO24" i="90"/>
  <c r="H229" i="105" s="1"/>
  <c r="K229" i="105" s="1"/>
  <c r="AF24" i="90"/>
  <c r="AH24" i="90" s="1"/>
  <c r="R80" i="90"/>
  <c r="AF80" i="90" s="1"/>
  <c r="R52" i="90"/>
  <c r="AF52" i="90" s="1"/>
  <c r="R108" i="90"/>
  <c r="AF108" i="90" s="1"/>
  <c r="Z177" i="102"/>
  <c r="Z67" i="102" s="1"/>
  <c r="AB188" i="69"/>
  <c r="W176" i="102"/>
  <c r="W66" i="102" s="1"/>
  <c r="W40" i="102" s="1"/>
  <c r="X8" i="69"/>
  <c r="R25" i="90"/>
  <c r="L147" i="105"/>
  <c r="O147" i="105"/>
  <c r="Y57" i="90"/>
  <c r="Y113" i="90"/>
  <c r="Y85" i="90"/>
  <c r="Z22" i="69"/>
  <c r="AA22" i="69" s="1"/>
  <c r="AB22" i="69" s="1"/>
  <c r="AC22" i="69" s="1"/>
  <c r="AD22" i="69" s="1"/>
  <c r="AE22" i="69" s="1"/>
  <c r="AF22" i="69" s="1"/>
  <c r="AG22" i="69" s="1"/>
  <c r="AH22" i="69" s="1"/>
  <c r="W140" i="86"/>
  <c r="AB121" i="102"/>
  <c r="AB93" i="102" s="1"/>
  <c r="Z175" i="102"/>
  <c r="Z65" i="102" s="1"/>
  <c r="AA120" i="102"/>
  <c r="AA92" i="102" s="1"/>
  <c r="AI26" i="63"/>
  <c r="AK26" i="63"/>
  <c r="V33" i="103" s="1"/>
  <c r="AX26" i="63"/>
  <c r="AN26" i="63"/>
  <c r="Y33" i="103" s="1"/>
  <c r="AA173" i="102"/>
  <c r="AA63" i="102" s="1"/>
  <c r="AA123" i="102"/>
  <c r="AA95" i="102" s="1"/>
  <c r="U85" i="63" l="1"/>
  <c r="AA113" i="102"/>
  <c r="AA99" i="102"/>
  <c r="AA179" i="102" s="1"/>
  <c r="AA69" i="102" s="1"/>
  <c r="Z85" i="102"/>
  <c r="Z165" i="102" s="1"/>
  <c r="Z55" i="102" s="1"/>
  <c r="Z35" i="102" s="1"/>
  <c r="AB99" i="102"/>
  <c r="AB179" i="102" s="1"/>
  <c r="AB69" i="102" s="1"/>
  <c r="AC99" i="102"/>
  <c r="AC179" i="102" s="1"/>
  <c r="AC69" i="102" s="1"/>
  <c r="AD99" i="102"/>
  <c r="AD179" i="102" s="1"/>
  <c r="AD69" i="102" s="1"/>
  <c r="Z99" i="102"/>
  <c r="Z179" i="102" s="1"/>
  <c r="Z69" i="102" s="1"/>
  <c r="Z42" i="102" s="1"/>
  <c r="AE99" i="102"/>
  <c r="AE179" i="102" s="1"/>
  <c r="AE69" i="102" s="1"/>
  <c r="AD162" i="102"/>
  <c r="AD82" i="102" s="1"/>
  <c r="AD52" i="102" s="1"/>
  <c r="AD33" i="102" s="1"/>
  <c r="I89" i="105"/>
  <c r="X84" i="63"/>
  <c r="X83" i="63"/>
  <c r="Z33" i="103"/>
  <c r="V56" i="63"/>
  <c r="U30" i="90"/>
  <c r="T30" i="90"/>
  <c r="T114" i="90" s="1"/>
  <c r="Z55" i="63"/>
  <c r="X56" i="63"/>
  <c r="S29" i="90"/>
  <c r="S113" i="90" s="1"/>
  <c r="W83" i="63"/>
  <c r="X55" i="63"/>
  <c r="T29" i="90"/>
  <c r="T113" i="90" s="1"/>
  <c r="W55" i="63"/>
  <c r="S28" i="90"/>
  <c r="S112" i="90" s="1"/>
  <c r="Z57" i="63"/>
  <c r="Y83" i="63"/>
  <c r="Z8" i="56"/>
  <c r="Z77" i="56" s="1"/>
  <c r="Z8" i="86" s="1"/>
  <c r="Z77" i="86" s="1"/>
  <c r="Z22" i="56"/>
  <c r="Z91" i="56" s="1"/>
  <c r="Z22" i="86" s="1"/>
  <c r="Z91" i="86" s="1"/>
  <c r="Z69" i="56"/>
  <c r="Z138" i="56" s="1"/>
  <c r="Z69" i="86" s="1"/>
  <c r="Z138" i="86" s="1"/>
  <c r="Z56" i="56"/>
  <c r="Z125" i="56" s="1"/>
  <c r="Z56" i="86" s="1"/>
  <c r="Z125" i="86" s="1"/>
  <c r="W29" i="90"/>
  <c r="W57" i="90" s="1"/>
  <c r="U29" i="90"/>
  <c r="U57" i="90" s="1"/>
  <c r="W28" i="90"/>
  <c r="W56" i="90" s="1"/>
  <c r="V55" i="63"/>
  <c r="Z21" i="56"/>
  <c r="Z90" i="56" s="1"/>
  <c r="Z21" i="86" s="1"/>
  <c r="Z90" i="86" s="1"/>
  <c r="Y36" i="56"/>
  <c r="Y105" i="56" s="1"/>
  <c r="Y36" i="86" s="1"/>
  <c r="Y105" i="86" s="1"/>
  <c r="V6" i="86"/>
  <c r="Y21" i="66" s="1"/>
  <c r="Y37" i="56"/>
  <c r="Y106" i="56" s="1"/>
  <c r="Y37" i="86" s="1"/>
  <c r="Y106" i="86" s="1"/>
  <c r="Y43" i="56"/>
  <c r="Y112" i="56" s="1"/>
  <c r="Y43" i="86" s="1"/>
  <c r="Y112" i="86" s="1"/>
  <c r="V29" i="90"/>
  <c r="V85" i="90" s="1"/>
  <c r="W84" i="63"/>
  <c r="Y29" i="56"/>
  <c r="Y98" i="56" s="1"/>
  <c r="Y29" i="86" s="1"/>
  <c r="Y98" i="86" s="1"/>
  <c r="Z15" i="56"/>
  <c r="Z84" i="56" s="1"/>
  <c r="Z15" i="86" s="1"/>
  <c r="Z84" i="86" s="1"/>
  <c r="Y68" i="56"/>
  <c r="Y137" i="56" s="1"/>
  <c r="Y68" i="86" s="1"/>
  <c r="Y137" i="86" s="1"/>
  <c r="Z41" i="56"/>
  <c r="Z110" i="56" s="1"/>
  <c r="Z41" i="86" s="1"/>
  <c r="Z110" i="86" s="1"/>
  <c r="V28" i="90"/>
  <c r="V112" i="90" s="1"/>
  <c r="Z33" i="56"/>
  <c r="Z102" i="56" s="1"/>
  <c r="Z33" i="86" s="1"/>
  <c r="Z102" i="86" s="1"/>
  <c r="Y55" i="63"/>
  <c r="Z44" i="56"/>
  <c r="Z113" i="56" s="1"/>
  <c r="Z44" i="86" s="1"/>
  <c r="Z113" i="86" s="1"/>
  <c r="Y11" i="56"/>
  <c r="Y80" i="56" s="1"/>
  <c r="Y11" i="86" s="1"/>
  <c r="Y80" i="86" s="1"/>
  <c r="Y57" i="63"/>
  <c r="Y58" i="56"/>
  <c r="Y127" i="56" s="1"/>
  <c r="Y58" i="86" s="1"/>
  <c r="Y127" i="86" s="1"/>
  <c r="Z56" i="63"/>
  <c r="Z20" i="56"/>
  <c r="Z89" i="56" s="1"/>
  <c r="Z20" i="86" s="1"/>
  <c r="Z89" i="86" s="1"/>
  <c r="V57" i="63"/>
  <c r="Y84" i="63"/>
  <c r="X32" i="90"/>
  <c r="AH71" i="73"/>
  <c r="AG70" i="78" s="1"/>
  <c r="AF70" i="78"/>
  <c r="AG63" i="73"/>
  <c r="AE62" i="78"/>
  <c r="AD11" i="106"/>
  <c r="AB29" i="63"/>
  <c r="AH69" i="73"/>
  <c r="AG68" i="78" s="1"/>
  <c r="AF68" i="78"/>
  <c r="AD63" i="106"/>
  <c r="AD29" i="63"/>
  <c r="AH75" i="73"/>
  <c r="AG74" i="78" s="1"/>
  <c r="AF74" i="78"/>
  <c r="AH66" i="73"/>
  <c r="AG65" i="78" s="1"/>
  <c r="AF65" i="78"/>
  <c r="AG70" i="73"/>
  <c r="AE69" i="78"/>
  <c r="AG65" i="73"/>
  <c r="AE64" i="78"/>
  <c r="AH68" i="73"/>
  <c r="AG67" i="78" s="1"/>
  <c r="AF67" i="78"/>
  <c r="AH67" i="73"/>
  <c r="AG66" i="78" s="1"/>
  <c r="AF66" i="78"/>
  <c r="AG74" i="73"/>
  <c r="AE73" i="78"/>
  <c r="AH47" i="73"/>
  <c r="AG46" i="78" s="1"/>
  <c r="AF46" i="78"/>
  <c r="Y32" i="90"/>
  <c r="AH37" i="73"/>
  <c r="AG36" i="78" s="1"/>
  <c r="AF36" i="78"/>
  <c r="AH48" i="73"/>
  <c r="AG47" i="78" s="1"/>
  <c r="AF47" i="78"/>
  <c r="AH72" i="73"/>
  <c r="AG71" i="78" s="1"/>
  <c r="AF71" i="78"/>
  <c r="AH44" i="73"/>
  <c r="AG43" i="78" s="1"/>
  <c r="AF43" i="78"/>
  <c r="AE37" i="106"/>
  <c r="AC30" i="63"/>
  <c r="AG73" i="73"/>
  <c r="AE72" i="78"/>
  <c r="Z31" i="90"/>
  <c r="Z87" i="90" s="1"/>
  <c r="AH64" i="73"/>
  <c r="AG63" i="78" s="1"/>
  <c r="AF63" i="78"/>
  <c r="AH39" i="73"/>
  <c r="AG38" i="78" s="1"/>
  <c r="AF38" i="78"/>
  <c r="Z85" i="63"/>
  <c r="Z27" i="56"/>
  <c r="Z96" i="56" s="1"/>
  <c r="Z27" i="86" s="1"/>
  <c r="Z96" i="86" s="1"/>
  <c r="Z29" i="56"/>
  <c r="Z98" i="56" s="1"/>
  <c r="Z29" i="86" s="1"/>
  <c r="Z98" i="86" s="1"/>
  <c r="Y28" i="56"/>
  <c r="Y97" i="56" s="1"/>
  <c r="Y28" i="86" s="1"/>
  <c r="Y97" i="86" s="1"/>
  <c r="Z84" i="63"/>
  <c r="Z52" i="56"/>
  <c r="Z121" i="56" s="1"/>
  <c r="Z52" i="86" s="1"/>
  <c r="Z121" i="86" s="1"/>
  <c r="Y9" i="56"/>
  <c r="Y78" i="56" s="1"/>
  <c r="Y9" i="86" s="1"/>
  <c r="Y78" i="86" s="1"/>
  <c r="Z62" i="56"/>
  <c r="Z131" i="56" s="1"/>
  <c r="Z62" i="86" s="1"/>
  <c r="Z131" i="86" s="1"/>
  <c r="Z43" i="56"/>
  <c r="Z112" i="56" s="1"/>
  <c r="Z43" i="86" s="1"/>
  <c r="Z112" i="86" s="1"/>
  <c r="Y12" i="56"/>
  <c r="Y81" i="56" s="1"/>
  <c r="Y12" i="86" s="1"/>
  <c r="Y81" i="86" s="1"/>
  <c r="Z83" i="63"/>
  <c r="Z12" i="56"/>
  <c r="Z81" i="56" s="1"/>
  <c r="Z12" i="86" s="1"/>
  <c r="Z81" i="86" s="1"/>
  <c r="Y23" i="56"/>
  <c r="Y92" i="56" s="1"/>
  <c r="Y23" i="86" s="1"/>
  <c r="Y92" i="86" s="1"/>
  <c r="Z25" i="56"/>
  <c r="Z94" i="56" s="1"/>
  <c r="Z25" i="86" s="1"/>
  <c r="Z94" i="86" s="1"/>
  <c r="Z36" i="56"/>
  <c r="Z105" i="56" s="1"/>
  <c r="Z36" i="86" s="1"/>
  <c r="Z105" i="86" s="1"/>
  <c r="Z34" i="56"/>
  <c r="Z103" i="56" s="1"/>
  <c r="Z34" i="86" s="1"/>
  <c r="Z103" i="86" s="1"/>
  <c r="Z23" i="56"/>
  <c r="Z92" i="56" s="1"/>
  <c r="Z23" i="86" s="1"/>
  <c r="Z92" i="86" s="1"/>
  <c r="Z51" i="56"/>
  <c r="Z120" i="56" s="1"/>
  <c r="Z51" i="86" s="1"/>
  <c r="Z120" i="86" s="1"/>
  <c r="Y64" i="56"/>
  <c r="Y133" i="56" s="1"/>
  <c r="Y64" i="86" s="1"/>
  <c r="Y133" i="86" s="1"/>
  <c r="Y50" i="56"/>
  <c r="Y119" i="56" s="1"/>
  <c r="Y50" i="86" s="1"/>
  <c r="Y119" i="86" s="1"/>
  <c r="Y19" i="56"/>
  <c r="Y88" i="56" s="1"/>
  <c r="Y19" i="86" s="1"/>
  <c r="Y88" i="86" s="1"/>
  <c r="Z49" i="56"/>
  <c r="Z118" i="56" s="1"/>
  <c r="Z49" i="86" s="1"/>
  <c r="Z118" i="86" s="1"/>
  <c r="Z7" i="56"/>
  <c r="Z76" i="56" s="1"/>
  <c r="Z7" i="86" s="1"/>
  <c r="Z76" i="86" s="1"/>
  <c r="Z19" i="56"/>
  <c r="Z88" i="56" s="1"/>
  <c r="Z19" i="86" s="1"/>
  <c r="Z88" i="86" s="1"/>
  <c r="Z46" i="56"/>
  <c r="Z115" i="56" s="1"/>
  <c r="Z46" i="86" s="1"/>
  <c r="Z115" i="86" s="1"/>
  <c r="Y49" i="56"/>
  <c r="Y118" i="56" s="1"/>
  <c r="Y49" i="86" s="1"/>
  <c r="Y118" i="86" s="1"/>
  <c r="Y38" i="56"/>
  <c r="Y107" i="56" s="1"/>
  <c r="Y38" i="86" s="1"/>
  <c r="Y107" i="86" s="1"/>
  <c r="Y57" i="56"/>
  <c r="Y126" i="56" s="1"/>
  <c r="Y57" i="86" s="1"/>
  <c r="Y126" i="86" s="1"/>
  <c r="Z57" i="56"/>
  <c r="Z126" i="56" s="1"/>
  <c r="Z57" i="86" s="1"/>
  <c r="Z126" i="86" s="1"/>
  <c r="Z35" i="56"/>
  <c r="Z104" i="56" s="1"/>
  <c r="Z35" i="86" s="1"/>
  <c r="Z104" i="86" s="1"/>
  <c r="Z67" i="56"/>
  <c r="Z136" i="56" s="1"/>
  <c r="Z67" i="86" s="1"/>
  <c r="Z136" i="86" s="1"/>
  <c r="Z18" i="56"/>
  <c r="Z87" i="56" s="1"/>
  <c r="Z18" i="86" s="1"/>
  <c r="Z87" i="86" s="1"/>
  <c r="Y54" i="56"/>
  <c r="Y123" i="56" s="1"/>
  <c r="Y54" i="86" s="1"/>
  <c r="Y123" i="86" s="1"/>
  <c r="Y65" i="56"/>
  <c r="Y134" i="56" s="1"/>
  <c r="Y65" i="86" s="1"/>
  <c r="Y134" i="86" s="1"/>
  <c r="Y22" i="56"/>
  <c r="Y91" i="56" s="1"/>
  <c r="Y22" i="86" s="1"/>
  <c r="Y91" i="86" s="1"/>
  <c r="Z47" i="56"/>
  <c r="Z116" i="56" s="1"/>
  <c r="Z47" i="86" s="1"/>
  <c r="Z116" i="86" s="1"/>
  <c r="Z10" i="56"/>
  <c r="Z79" i="56" s="1"/>
  <c r="Z10" i="86" s="1"/>
  <c r="Z79" i="86" s="1"/>
  <c r="Z28" i="56"/>
  <c r="Z97" i="56" s="1"/>
  <c r="Z28" i="86" s="1"/>
  <c r="Z97" i="86" s="1"/>
  <c r="Z16" i="56"/>
  <c r="Z85" i="56" s="1"/>
  <c r="Z16" i="86" s="1"/>
  <c r="Z85" i="86" s="1"/>
  <c r="Y6" i="56"/>
  <c r="Y75" i="56" s="1"/>
  <c r="Y6" i="86" s="1"/>
  <c r="Y20" i="56"/>
  <c r="Y89" i="56" s="1"/>
  <c r="Y20" i="86" s="1"/>
  <c r="Y89" i="86" s="1"/>
  <c r="Y56" i="56"/>
  <c r="Y125" i="56" s="1"/>
  <c r="Y56" i="86" s="1"/>
  <c r="Y125" i="86" s="1"/>
  <c r="Y88" i="66"/>
  <c r="V83" i="63"/>
  <c r="Z31" i="56"/>
  <c r="Z100" i="56" s="1"/>
  <c r="Z31" i="86" s="1"/>
  <c r="Z100" i="86" s="1"/>
  <c r="Z53" i="56"/>
  <c r="Z122" i="56" s="1"/>
  <c r="Z53" i="86" s="1"/>
  <c r="Z122" i="86" s="1"/>
  <c r="Z11" i="56"/>
  <c r="Z80" i="56" s="1"/>
  <c r="Z11" i="86" s="1"/>
  <c r="Z80" i="86" s="1"/>
  <c r="Z66" i="56"/>
  <c r="Z135" i="56" s="1"/>
  <c r="Z66" i="86" s="1"/>
  <c r="Z135" i="86" s="1"/>
  <c r="Y30" i="56"/>
  <c r="Y99" i="56" s="1"/>
  <c r="Y30" i="86" s="1"/>
  <c r="Y99" i="86" s="1"/>
  <c r="Y55" i="56"/>
  <c r="Y124" i="56" s="1"/>
  <c r="Y55" i="86" s="1"/>
  <c r="Y124" i="86" s="1"/>
  <c r="Y59" i="56"/>
  <c r="Y128" i="56" s="1"/>
  <c r="Y59" i="86" s="1"/>
  <c r="Y128" i="86" s="1"/>
  <c r="Z9" i="56"/>
  <c r="Z78" i="56" s="1"/>
  <c r="Z9" i="86" s="1"/>
  <c r="Z78" i="86" s="1"/>
  <c r="Z26" i="56"/>
  <c r="Z95" i="56" s="1"/>
  <c r="Z26" i="86" s="1"/>
  <c r="Z95" i="86" s="1"/>
  <c r="Z17" i="56"/>
  <c r="Z86" i="56" s="1"/>
  <c r="Z17" i="86" s="1"/>
  <c r="Z86" i="86" s="1"/>
  <c r="Z54" i="56"/>
  <c r="Z123" i="56" s="1"/>
  <c r="Z54" i="86" s="1"/>
  <c r="Z123" i="86" s="1"/>
  <c r="Y48" i="56"/>
  <c r="Y117" i="56" s="1"/>
  <c r="Y48" i="86" s="1"/>
  <c r="Y117" i="86" s="1"/>
  <c r="Y18" i="56"/>
  <c r="Y87" i="56" s="1"/>
  <c r="Y18" i="86" s="1"/>
  <c r="Y87" i="86" s="1"/>
  <c r="Y32" i="56"/>
  <c r="Y101" i="56" s="1"/>
  <c r="Y32" i="86" s="1"/>
  <c r="Y101" i="86" s="1"/>
  <c r="Z14" i="56"/>
  <c r="Z83" i="56" s="1"/>
  <c r="Z14" i="86" s="1"/>
  <c r="Z83" i="86" s="1"/>
  <c r="Z58" i="56"/>
  <c r="Z127" i="56" s="1"/>
  <c r="Z58" i="86" s="1"/>
  <c r="Z127" i="86" s="1"/>
  <c r="Z59" i="56"/>
  <c r="Z128" i="56" s="1"/>
  <c r="Z59" i="86" s="1"/>
  <c r="Z128" i="86" s="1"/>
  <c r="Z65" i="56"/>
  <c r="Z134" i="56" s="1"/>
  <c r="Z65" i="86" s="1"/>
  <c r="Z134" i="86" s="1"/>
  <c r="Y51" i="56"/>
  <c r="Y120" i="56" s="1"/>
  <c r="Y51" i="86" s="1"/>
  <c r="Y120" i="86" s="1"/>
  <c r="Y31" i="56"/>
  <c r="Y100" i="56" s="1"/>
  <c r="Y31" i="86" s="1"/>
  <c r="Y100" i="86" s="1"/>
  <c r="Y7" i="56"/>
  <c r="Y76" i="56" s="1"/>
  <c r="Y7" i="86" s="1"/>
  <c r="Y76" i="86" s="1"/>
  <c r="Z40" i="56"/>
  <c r="Z109" i="56" s="1"/>
  <c r="Z40" i="86" s="1"/>
  <c r="Z109" i="86" s="1"/>
  <c r="Z24" i="56"/>
  <c r="Z93" i="56" s="1"/>
  <c r="Z24" i="86" s="1"/>
  <c r="Z93" i="86" s="1"/>
  <c r="Z61" i="56"/>
  <c r="Z130" i="56" s="1"/>
  <c r="Z61" i="86" s="1"/>
  <c r="Z130" i="86" s="1"/>
  <c r="Z55" i="56"/>
  <c r="Z124" i="56" s="1"/>
  <c r="Z55" i="86" s="1"/>
  <c r="Z124" i="86" s="1"/>
  <c r="Y67" i="56"/>
  <c r="Y136" i="56" s="1"/>
  <c r="Y67" i="86" s="1"/>
  <c r="Y136" i="86" s="1"/>
  <c r="Y16" i="56"/>
  <c r="Y85" i="56" s="1"/>
  <c r="Y16" i="86" s="1"/>
  <c r="Y85" i="86" s="1"/>
  <c r="Y61" i="56"/>
  <c r="Y130" i="56" s="1"/>
  <c r="Y61" i="86" s="1"/>
  <c r="Y130" i="86" s="1"/>
  <c r="AA225" i="66"/>
  <c r="AB225" i="66" s="1"/>
  <c r="AC225" i="66" s="1"/>
  <c r="AD225" i="66" s="1"/>
  <c r="Y85" i="63"/>
  <c r="Z60" i="56"/>
  <c r="Z129" i="56" s="1"/>
  <c r="Z60" i="86" s="1"/>
  <c r="Z129" i="86" s="1"/>
  <c r="Z32" i="56"/>
  <c r="Z101" i="56" s="1"/>
  <c r="Z32" i="86" s="1"/>
  <c r="Z101" i="86" s="1"/>
  <c r="Z37" i="56"/>
  <c r="Z106" i="56" s="1"/>
  <c r="Z37" i="86" s="1"/>
  <c r="Z106" i="86" s="1"/>
  <c r="Z48" i="56"/>
  <c r="Z117" i="56" s="1"/>
  <c r="Z48" i="86" s="1"/>
  <c r="Z117" i="86" s="1"/>
  <c r="Z30" i="56"/>
  <c r="Z99" i="56" s="1"/>
  <c r="Z30" i="86" s="1"/>
  <c r="Z99" i="86" s="1"/>
  <c r="Y46" i="56"/>
  <c r="Y115" i="56" s="1"/>
  <c r="Y46" i="86" s="1"/>
  <c r="Y115" i="86" s="1"/>
  <c r="AA90" i="66"/>
  <c r="AB90" i="66" s="1"/>
  <c r="AC90" i="66" s="1"/>
  <c r="AD90" i="66" s="1"/>
  <c r="Y56" i="63"/>
  <c r="Z38" i="56"/>
  <c r="Z107" i="56" s="1"/>
  <c r="Z38" i="86" s="1"/>
  <c r="Z107" i="86" s="1"/>
  <c r="Z68" i="56"/>
  <c r="Z137" i="56" s="1"/>
  <c r="Z68" i="86" s="1"/>
  <c r="Z137" i="86" s="1"/>
  <c r="Z50" i="56"/>
  <c r="Z119" i="56" s="1"/>
  <c r="Z50" i="86" s="1"/>
  <c r="Z119" i="86" s="1"/>
  <c r="Z6" i="56"/>
  <c r="Z75" i="56" s="1"/>
  <c r="Z39" i="56"/>
  <c r="Z108" i="56" s="1"/>
  <c r="Z39" i="86" s="1"/>
  <c r="Z108" i="86" s="1"/>
  <c r="Y14" i="56"/>
  <c r="Y83" i="56" s="1"/>
  <c r="Y14" i="86" s="1"/>
  <c r="Y83" i="86" s="1"/>
  <c r="Y13" i="56"/>
  <c r="Y82" i="56" s="1"/>
  <c r="Y13" i="86" s="1"/>
  <c r="Y82" i="86" s="1"/>
  <c r="Y62" i="56"/>
  <c r="Y131" i="56" s="1"/>
  <c r="Y62" i="86" s="1"/>
  <c r="Y131" i="86" s="1"/>
  <c r="Y66" i="56"/>
  <c r="Y135" i="56" s="1"/>
  <c r="Y66" i="86" s="1"/>
  <c r="Y135" i="86" s="1"/>
  <c r="Z13" i="56"/>
  <c r="Z82" i="56" s="1"/>
  <c r="Z13" i="86" s="1"/>
  <c r="Z82" i="86" s="1"/>
  <c r="Z63" i="56"/>
  <c r="Z132" i="56" s="1"/>
  <c r="Z63" i="86" s="1"/>
  <c r="Z132" i="86" s="1"/>
  <c r="Z45" i="56"/>
  <c r="Z114" i="56" s="1"/>
  <c r="Z45" i="86" s="1"/>
  <c r="Z114" i="86" s="1"/>
  <c r="Z42" i="56"/>
  <c r="Z111" i="56" s="1"/>
  <c r="Z42" i="86" s="1"/>
  <c r="Z111" i="86" s="1"/>
  <c r="Y33" i="56"/>
  <c r="Y102" i="56" s="1"/>
  <c r="Y33" i="86" s="1"/>
  <c r="Y102" i="86" s="1"/>
  <c r="Y35" i="56"/>
  <c r="Y104" i="56" s="1"/>
  <c r="Y35" i="86" s="1"/>
  <c r="Y104" i="86" s="1"/>
  <c r="Y17" i="56"/>
  <c r="Y86" i="56" s="1"/>
  <c r="Y17" i="86" s="1"/>
  <c r="Y86" i="86" s="1"/>
  <c r="Y60" i="56"/>
  <c r="Y129" i="56" s="1"/>
  <c r="Y60" i="86" s="1"/>
  <c r="Y129" i="86" s="1"/>
  <c r="Y42" i="56"/>
  <c r="Y111" i="56" s="1"/>
  <c r="Y42" i="86" s="1"/>
  <c r="Y111" i="86" s="1"/>
  <c r="Y25" i="56"/>
  <c r="Y94" i="56" s="1"/>
  <c r="Y25" i="86" s="1"/>
  <c r="Y94" i="86" s="1"/>
  <c r="Y40" i="56"/>
  <c r="Y109" i="56" s="1"/>
  <c r="Y40" i="86" s="1"/>
  <c r="Y109" i="86" s="1"/>
  <c r="Y53" i="56"/>
  <c r="Y122" i="56" s="1"/>
  <c r="Y53" i="86" s="1"/>
  <c r="Y122" i="86" s="1"/>
  <c r="Y44" i="56"/>
  <c r="Y113" i="56" s="1"/>
  <c r="Y44" i="86" s="1"/>
  <c r="Y113" i="86" s="1"/>
  <c r="Y26" i="56"/>
  <c r="Y95" i="56" s="1"/>
  <c r="Y26" i="86" s="1"/>
  <c r="Y95" i="86" s="1"/>
  <c r="Y47" i="56"/>
  <c r="Y116" i="56" s="1"/>
  <c r="Y47" i="86" s="1"/>
  <c r="Y116" i="86" s="1"/>
  <c r="Y39" i="56"/>
  <c r="Y108" i="56" s="1"/>
  <c r="Y39" i="86" s="1"/>
  <c r="Y108" i="86" s="1"/>
  <c r="Y52" i="56"/>
  <c r="Y121" i="56" s="1"/>
  <c r="Y52" i="86" s="1"/>
  <c r="Y121" i="86" s="1"/>
  <c r="Y15" i="56"/>
  <c r="Y84" i="56" s="1"/>
  <c r="Y15" i="86" s="1"/>
  <c r="Y84" i="86" s="1"/>
  <c r="Y8" i="56"/>
  <c r="Y77" i="56" s="1"/>
  <c r="Y8" i="86" s="1"/>
  <c r="AD46" i="66" s="1"/>
  <c r="Y24" i="56"/>
  <c r="Y93" i="56" s="1"/>
  <c r="Y24" i="86" s="1"/>
  <c r="Y93" i="86" s="1"/>
  <c r="Y63" i="56"/>
  <c r="Y132" i="56" s="1"/>
  <c r="Y63" i="86" s="1"/>
  <c r="Y132" i="86" s="1"/>
  <c r="Y41" i="56"/>
  <c r="Y110" i="56" s="1"/>
  <c r="Y41" i="86" s="1"/>
  <c r="Y110" i="86" s="1"/>
  <c r="Y69" i="56"/>
  <c r="Y138" i="56" s="1"/>
  <c r="Y69" i="86" s="1"/>
  <c r="Y138" i="86" s="1"/>
  <c r="Y45" i="56"/>
  <c r="Y114" i="56" s="1"/>
  <c r="Y45" i="86" s="1"/>
  <c r="Y114" i="86" s="1"/>
  <c r="Y34" i="56"/>
  <c r="Y103" i="56" s="1"/>
  <c r="Y34" i="86" s="1"/>
  <c r="Y103" i="86" s="1"/>
  <c r="Y10" i="56"/>
  <c r="Y79" i="56" s="1"/>
  <c r="Y10" i="86" s="1"/>
  <c r="Y79" i="86" s="1"/>
  <c r="Y27" i="56"/>
  <c r="Y96" i="56" s="1"/>
  <c r="Y27" i="86" s="1"/>
  <c r="Y96" i="86" s="1"/>
  <c r="AA21" i="66"/>
  <c r="V75" i="86"/>
  <c r="Z86" i="90"/>
  <c r="Z114" i="90"/>
  <c r="AP30" i="90"/>
  <c r="I235" i="105" s="1"/>
  <c r="X115" i="90"/>
  <c r="W28" i="63"/>
  <c r="Z40" i="102"/>
  <c r="X86" i="90"/>
  <c r="X58" i="90"/>
  <c r="V20" i="65"/>
  <c r="X20" i="65"/>
  <c r="G258" i="105" s="1"/>
  <c r="AA37" i="102"/>
  <c r="AO26" i="63"/>
  <c r="AB33" i="103" s="1"/>
  <c r="M23" i="65"/>
  <c r="AO25" i="90"/>
  <c r="H230" i="105" s="1"/>
  <c r="K230" i="105" s="1"/>
  <c r="R109" i="90"/>
  <c r="AF109" i="90" s="1"/>
  <c r="R81" i="90"/>
  <c r="AF81" i="90" s="1"/>
  <c r="AF25" i="90"/>
  <c r="AH25" i="90" s="1"/>
  <c r="R53" i="90"/>
  <c r="AF53" i="90" s="1"/>
  <c r="AD56" i="63"/>
  <c r="AD112" i="63"/>
  <c r="AD84" i="63"/>
  <c r="AB166" i="102"/>
  <c r="AB56" i="102" s="1"/>
  <c r="AB120" i="102"/>
  <c r="AB92" i="102" s="1"/>
  <c r="Y8" i="69"/>
  <c r="R26" i="90"/>
  <c r="AG12" i="78"/>
  <c r="AF12" i="78"/>
  <c r="AA172" i="102"/>
  <c r="AA62" i="102" s="1"/>
  <c r="AA38" i="102" s="1"/>
  <c r="AH108" i="90"/>
  <c r="X105" i="65" s="1"/>
  <c r="Y105" i="65" s="1"/>
  <c r="P106" i="65" s="1"/>
  <c r="S106" i="65" s="1"/>
  <c r="V105" i="65"/>
  <c r="BA24" i="63"/>
  <c r="AA167" i="102"/>
  <c r="AA57" i="102" s="1"/>
  <c r="AA36" i="102" s="1"/>
  <c r="U31" i="90"/>
  <c r="AD143" i="69"/>
  <c r="AB170" i="102"/>
  <c r="AB60" i="102" s="1"/>
  <c r="AA175" i="102"/>
  <c r="AA65" i="102" s="1"/>
  <c r="V49" i="65"/>
  <c r="AH52" i="90"/>
  <c r="X49" i="65" s="1"/>
  <c r="BA25" i="63"/>
  <c r="AC53" i="69"/>
  <c r="S30" i="90"/>
  <c r="J149" i="105"/>
  <c r="M149" i="105" s="1" a="1"/>
  <c r="M149" i="105" s="1"/>
  <c r="P14" i="65"/>
  <c r="D252" i="105" s="1"/>
  <c r="S42" i="65"/>
  <c r="U58" i="90"/>
  <c r="U114" i="90"/>
  <c r="U86" i="90"/>
  <c r="AC118" i="102"/>
  <c r="AC90" i="102" s="1"/>
  <c r="S57" i="90"/>
  <c r="AE162" i="102"/>
  <c r="AE82" i="102" s="1"/>
  <c r="AE52" i="102" s="1"/>
  <c r="AE33" i="102" s="1"/>
  <c r="K123" i="63"/>
  <c r="K124" i="63" s="1"/>
  <c r="AE23" i="103"/>
  <c r="J148" i="105"/>
  <c r="M148" i="105" s="1" a="1"/>
  <c r="M148" i="105" s="1"/>
  <c r="W85" i="63"/>
  <c r="AA120" i="66"/>
  <c r="AC116" i="102"/>
  <c r="AC88" i="102" s="1"/>
  <c r="AC121" i="102"/>
  <c r="AC93" i="102" s="1"/>
  <c r="V30" i="90"/>
  <c r="AC188" i="69"/>
  <c r="AA154" i="102"/>
  <c r="AA100" i="102" s="1"/>
  <c r="AF21" i="78"/>
  <c r="AG21" i="78"/>
  <c r="AB168" i="102"/>
  <c r="AB58" i="102" s="1"/>
  <c r="AB177" i="102"/>
  <c r="AB67" i="102" s="1"/>
  <c r="X85" i="63"/>
  <c r="AA165" i="66"/>
  <c r="AB173" i="102"/>
  <c r="AB63" i="102" s="1"/>
  <c r="AR24" i="90"/>
  <c r="AU24" i="90"/>
  <c r="AG10" i="78"/>
  <c r="AF10" i="78"/>
  <c r="AA139" i="102"/>
  <c r="AA85" i="102" s="1"/>
  <c r="W57" i="63"/>
  <c r="AA98" i="66"/>
  <c r="AC122" i="102"/>
  <c r="AC94" i="102" s="1"/>
  <c r="AC125" i="102"/>
  <c r="AC97" i="102" s="1"/>
  <c r="AB174" i="102"/>
  <c r="AB64" i="102" s="1"/>
  <c r="AB171" i="102"/>
  <c r="AB61" i="102" s="1"/>
  <c r="AB124" i="102"/>
  <c r="AB96" i="102" s="1"/>
  <c r="AG20" i="78"/>
  <c r="AF20" i="78"/>
  <c r="M22" i="65"/>
  <c r="AO25" i="63"/>
  <c r="AB32" i="103" s="1"/>
  <c r="AB115" i="102"/>
  <c r="AB87" i="102" s="1"/>
  <c r="AH28" i="63"/>
  <c r="AY28" i="63"/>
  <c r="AB84" i="63"/>
  <c r="AB112" i="63"/>
  <c r="AB56" i="63"/>
  <c r="Y86" i="90"/>
  <c r="Y58" i="90"/>
  <c r="Y114" i="90"/>
  <c r="W30" i="90"/>
  <c r="AC233" i="69"/>
  <c r="AC117" i="102"/>
  <c r="AC89" i="102" s="1"/>
  <c r="AC119" i="102"/>
  <c r="AC91" i="102" s="1"/>
  <c r="AA176" i="102"/>
  <c r="AA66" i="102" s="1"/>
  <c r="X57" i="63"/>
  <c r="AA143" i="66"/>
  <c r="AG17" i="78"/>
  <c r="AF17" i="78"/>
  <c r="BA26" i="63"/>
  <c r="AO24" i="63"/>
  <c r="AB31" i="103" s="1"/>
  <c r="M21" i="65"/>
  <c r="AA23" i="69"/>
  <c r="AB23" i="69" s="1"/>
  <c r="AC23" i="69" s="1"/>
  <c r="AD23" i="69" s="1"/>
  <c r="AE23" i="69" s="1"/>
  <c r="AF23" i="69" s="1"/>
  <c r="AG23" i="69" s="1"/>
  <c r="AH23" i="69" s="1"/>
  <c r="X140" i="86"/>
  <c r="T31" i="90"/>
  <c r="AD98" i="69"/>
  <c r="AB123" i="102"/>
  <c r="AB95" i="102" s="1"/>
  <c r="AH80" i="90"/>
  <c r="X77" i="65" s="1"/>
  <c r="Y77" i="65" s="1"/>
  <c r="P78" i="65" s="1"/>
  <c r="S78" i="65" s="1"/>
  <c r="V77" i="65"/>
  <c r="AA39" i="102"/>
  <c r="AB169" i="102"/>
  <c r="AB59" i="102" s="1"/>
  <c r="AC114" i="102"/>
  <c r="AC86" i="102" s="1"/>
  <c r="S56" i="90" l="1"/>
  <c r="X27" i="63"/>
  <c r="T58" i="90"/>
  <c r="T86" i="90"/>
  <c r="X28" i="63"/>
  <c r="S85" i="90"/>
  <c r="W113" i="90"/>
  <c r="W85" i="90"/>
  <c r="V57" i="90"/>
  <c r="V113" i="90"/>
  <c r="T57" i="90"/>
  <c r="W84" i="90"/>
  <c r="S84" i="90"/>
  <c r="AD21" i="66"/>
  <c r="Y27" i="63"/>
  <c r="X21" i="66"/>
  <c r="Y152" i="102" s="1"/>
  <c r="T85" i="90"/>
  <c r="Y29" i="63"/>
  <c r="Z21" i="66"/>
  <c r="U57" i="63" s="1"/>
  <c r="U29" i="63" s="1"/>
  <c r="U113" i="90"/>
  <c r="W112" i="90"/>
  <c r="Z27" i="63"/>
  <c r="V71" i="86"/>
  <c r="V56" i="90"/>
  <c r="AB21" i="66"/>
  <c r="AC21" i="66"/>
  <c r="U85" i="90"/>
  <c r="V84" i="90"/>
  <c r="W27" i="63"/>
  <c r="Z29" i="63"/>
  <c r="AD205" i="69"/>
  <c r="AE205" i="69" s="1"/>
  <c r="AF205" i="69" s="1"/>
  <c r="AG205" i="69" s="1"/>
  <c r="AH205" i="69" s="1"/>
  <c r="AC47" i="69"/>
  <c r="AD47" i="69" s="1"/>
  <c r="AE47" i="69" s="1"/>
  <c r="AF47" i="69" s="1"/>
  <c r="AG47" i="69" s="1"/>
  <c r="AH47" i="69" s="1"/>
  <c r="AD47" i="66"/>
  <c r="AD272" i="69"/>
  <c r="AE272" i="69" s="1"/>
  <c r="AF272" i="69" s="1"/>
  <c r="AG272" i="69" s="1"/>
  <c r="AH272" i="69" s="1"/>
  <c r="V27" i="63"/>
  <c r="AE137" i="69"/>
  <c r="AF137" i="69" s="1"/>
  <c r="AG137" i="69" s="1"/>
  <c r="AH137" i="69" s="1"/>
  <c r="AC271" i="69"/>
  <c r="AD271" i="69" s="1"/>
  <c r="AE271" i="69" s="1"/>
  <c r="AF271" i="69" s="1"/>
  <c r="AG271" i="69" s="1"/>
  <c r="AH271" i="69" s="1"/>
  <c r="AC91" i="69"/>
  <c r="AD91" i="69" s="1"/>
  <c r="AE91" i="69" s="1"/>
  <c r="AF91" i="69" s="1"/>
  <c r="AG91" i="69" s="1"/>
  <c r="AH91" i="69" s="1"/>
  <c r="AB47" i="66"/>
  <c r="AC47" i="66"/>
  <c r="AA91" i="66"/>
  <c r="AB91" i="66" s="1"/>
  <c r="AC91" i="66" s="1"/>
  <c r="AD91" i="66" s="1"/>
  <c r="AB205" i="66"/>
  <c r="AC205" i="66" s="1"/>
  <c r="AD205" i="66" s="1"/>
  <c r="AD113" i="63"/>
  <c r="AB57" i="63"/>
  <c r="AL29" i="63"/>
  <c r="Z28" i="63"/>
  <c r="Y28" i="63"/>
  <c r="AE160" i="69"/>
  <c r="AF160" i="69" s="1"/>
  <c r="AG160" i="69" s="1"/>
  <c r="AH160" i="69" s="1"/>
  <c r="AD250" i="69"/>
  <c r="AE250" i="69" s="1"/>
  <c r="AF250" i="69" s="1"/>
  <c r="AG250" i="69" s="1"/>
  <c r="AH250" i="69" s="1"/>
  <c r="AE154" i="102"/>
  <c r="AB113" i="102"/>
  <c r="AD57" i="63"/>
  <c r="AD85" i="63"/>
  <c r="AF37" i="106"/>
  <c r="AC31" i="63"/>
  <c r="AH74" i="73"/>
  <c r="AG73" i="78" s="1"/>
  <c r="AF73" i="78"/>
  <c r="AE63" i="106"/>
  <c r="AD30" i="63"/>
  <c r="Y33" i="90"/>
  <c r="AH65" i="73"/>
  <c r="AG64" i="78" s="1"/>
  <c r="AF64" i="78"/>
  <c r="AE11" i="106"/>
  <c r="AB30" i="63"/>
  <c r="Z32" i="90"/>
  <c r="Z88" i="90" s="1"/>
  <c r="AH70" i="73"/>
  <c r="AG69" i="78" s="1"/>
  <c r="AF69" i="78"/>
  <c r="AH63" i="73"/>
  <c r="AG62" i="78" s="1"/>
  <c r="AF62" i="78"/>
  <c r="X33" i="90"/>
  <c r="X117" i="90" s="1"/>
  <c r="AH73" i="73"/>
  <c r="AG72" i="78" s="1"/>
  <c r="AF72" i="78"/>
  <c r="AE115" i="69"/>
  <c r="AF115" i="69" s="1"/>
  <c r="AG115" i="69" s="1"/>
  <c r="AH115" i="69" s="1"/>
  <c r="AD136" i="69"/>
  <c r="AE136" i="69" s="1"/>
  <c r="AF136" i="69" s="1"/>
  <c r="AG136" i="69" s="1"/>
  <c r="AH136" i="69" s="1"/>
  <c r="AB115" i="66"/>
  <c r="AC115" i="66" s="1"/>
  <c r="AD115" i="66" s="1"/>
  <c r="AC154" i="102"/>
  <c r="AB160" i="66"/>
  <c r="AC160" i="66" s="1"/>
  <c r="AD160" i="66" s="1"/>
  <c r="AD227" i="69"/>
  <c r="AE227" i="69" s="1"/>
  <c r="AF227" i="69" s="1"/>
  <c r="AG227" i="69" s="1"/>
  <c r="AH227" i="69" s="1"/>
  <c r="AD70" i="69"/>
  <c r="AE70" i="69" s="1"/>
  <c r="AF70" i="69" s="1"/>
  <c r="AG70" i="69" s="1"/>
  <c r="AH70" i="69" s="1"/>
  <c r="AA136" i="66"/>
  <c r="AB136" i="66" s="1"/>
  <c r="AC136" i="66" s="1"/>
  <c r="AD136" i="66" s="1"/>
  <c r="AB182" i="66"/>
  <c r="AC182" i="66" s="1"/>
  <c r="AD182" i="66" s="1"/>
  <c r="AB137" i="66"/>
  <c r="AC137" i="66" s="1"/>
  <c r="AD137" i="66" s="1"/>
  <c r="AC69" i="69"/>
  <c r="AD69" i="69" s="1"/>
  <c r="AE69" i="69" s="1"/>
  <c r="AF69" i="69" s="1"/>
  <c r="AG69" i="69" s="1"/>
  <c r="AH69" i="69" s="1"/>
  <c r="AC249" i="69"/>
  <c r="AD249" i="69" s="1"/>
  <c r="AE249" i="69" s="1"/>
  <c r="AF249" i="69" s="1"/>
  <c r="AG249" i="69" s="1"/>
  <c r="AH249" i="69" s="1"/>
  <c r="AA271" i="66"/>
  <c r="AB271" i="66" s="1"/>
  <c r="AC271" i="66" s="1"/>
  <c r="AD271" i="66" s="1"/>
  <c r="AB70" i="66"/>
  <c r="AC70" i="66" s="1"/>
  <c r="AD70" i="66" s="1"/>
  <c r="AD92" i="69"/>
  <c r="AE92" i="69" s="1"/>
  <c r="AF92" i="69" s="1"/>
  <c r="AG92" i="69" s="1"/>
  <c r="AH92" i="69" s="1"/>
  <c r="Y71" i="56"/>
  <c r="AB250" i="66"/>
  <c r="AC250" i="66" s="1"/>
  <c r="AD250" i="66" s="1"/>
  <c r="Y140" i="56"/>
  <c r="I40" i="103" s="1" a="1"/>
  <c r="I40" i="103" s="1"/>
  <c r="AB272" i="66"/>
  <c r="AC272" i="66" s="1"/>
  <c r="AD272" i="66" s="1"/>
  <c r="AC204" i="69"/>
  <c r="AD204" i="69" s="1"/>
  <c r="AE204" i="69" s="1"/>
  <c r="AF204" i="69" s="1"/>
  <c r="AG204" i="69" s="1"/>
  <c r="AH204" i="69" s="1"/>
  <c r="AB154" i="102"/>
  <c r="AB92" i="66"/>
  <c r="AC92" i="66" s="1"/>
  <c r="AD92" i="66" s="1"/>
  <c r="AA114" i="66"/>
  <c r="AB114" i="66" s="1"/>
  <c r="AC114" i="66" s="1"/>
  <c r="AD114" i="66" s="1"/>
  <c r="AD114" i="69"/>
  <c r="AE114" i="69" s="1"/>
  <c r="AF114" i="69" s="1"/>
  <c r="AG114" i="69" s="1"/>
  <c r="AH114" i="69" s="1"/>
  <c r="Z140" i="56"/>
  <c r="I41" i="103" s="1" a="1"/>
  <c r="I41" i="103" s="1"/>
  <c r="AC46" i="66"/>
  <c r="AB227" i="66"/>
  <c r="AC227" i="66" s="1"/>
  <c r="AD227" i="66" s="1"/>
  <c r="AD159" i="69"/>
  <c r="AE159" i="69" s="1"/>
  <c r="AF159" i="69" s="1"/>
  <c r="AG159" i="69" s="1"/>
  <c r="AH159" i="69" s="1"/>
  <c r="AE182" i="69"/>
  <c r="AF182" i="69" s="1"/>
  <c r="AG182" i="69" s="1"/>
  <c r="AH182" i="69" s="1"/>
  <c r="AC226" i="69"/>
  <c r="AD226" i="69" s="1"/>
  <c r="AE226" i="69" s="1"/>
  <c r="AF226" i="69" s="1"/>
  <c r="AG226" i="69" s="1"/>
  <c r="AH226" i="69" s="1"/>
  <c r="Z88" i="66"/>
  <c r="V84" i="63"/>
  <c r="V28" i="63" s="1"/>
  <c r="Z71" i="56"/>
  <c r="AA226" i="66"/>
  <c r="AA204" i="66"/>
  <c r="AB204" i="66" s="1"/>
  <c r="AC204" i="66" s="1"/>
  <c r="AD204" i="66" s="1"/>
  <c r="AA159" i="66"/>
  <c r="AB159" i="66" s="1"/>
  <c r="AC159" i="66" s="1"/>
  <c r="AD159" i="66" s="1"/>
  <c r="Y77" i="86"/>
  <c r="AB46" i="69" s="1"/>
  <c r="AC46" i="69" s="1"/>
  <c r="AD46" i="69" s="1"/>
  <c r="AE46" i="69" s="1"/>
  <c r="AF46" i="69" s="1"/>
  <c r="AG46" i="69" s="1"/>
  <c r="AH46" i="69" s="1"/>
  <c r="AD181" i="69"/>
  <c r="AE181" i="69" s="1"/>
  <c r="AF181" i="69" s="1"/>
  <c r="AG181" i="69" s="1"/>
  <c r="AH181" i="69" s="1"/>
  <c r="AD154" i="102"/>
  <c r="AA181" i="66"/>
  <c r="AB181" i="66" s="1"/>
  <c r="AC181" i="66" s="1"/>
  <c r="AD181" i="66" s="1"/>
  <c r="AB46" i="66"/>
  <c r="AA249" i="66"/>
  <c r="AB249" i="66" s="1"/>
  <c r="AC249" i="66" s="1"/>
  <c r="AD249" i="66" s="1"/>
  <c r="AA46" i="66"/>
  <c r="U86" i="63" s="1"/>
  <c r="AA69" i="66"/>
  <c r="AB69" i="66" s="1"/>
  <c r="AC69" i="66" s="1"/>
  <c r="AD69" i="66" s="1"/>
  <c r="Z6" i="86"/>
  <c r="Z75" i="86" s="1"/>
  <c r="Z152" i="102"/>
  <c r="U56" i="63"/>
  <c r="U28" i="63" s="1"/>
  <c r="V140" i="86"/>
  <c r="Y21" i="69"/>
  <c r="Z21" i="69" s="1"/>
  <c r="AA21" i="69" s="1"/>
  <c r="AB21" i="69" s="1"/>
  <c r="AC21" i="69" s="1"/>
  <c r="AD21" i="69" s="1"/>
  <c r="AE21" i="69" s="1"/>
  <c r="AF21" i="69" s="1"/>
  <c r="AG21" i="69" s="1"/>
  <c r="AH21" i="69" s="1"/>
  <c r="X59" i="90"/>
  <c r="AH29" i="63"/>
  <c r="X87" i="90"/>
  <c r="AP31" i="90"/>
  <c r="I236" i="105" s="1"/>
  <c r="AB113" i="63"/>
  <c r="Z115" i="90"/>
  <c r="Z59" i="90"/>
  <c r="X29" i="63"/>
  <c r="AB85" i="63"/>
  <c r="Y116" i="90"/>
  <c r="AB39" i="102"/>
  <c r="AB175" i="102"/>
  <c r="AB65" i="102" s="1"/>
  <c r="AE98" i="69"/>
  <c r="AD122" i="102"/>
  <c r="AD94" i="102" s="1"/>
  <c r="AC173" i="102"/>
  <c r="AC63" i="102" s="1"/>
  <c r="V21" i="65"/>
  <c r="AB37" i="102"/>
  <c r="AC174" i="102"/>
  <c r="AC64" i="102" s="1"/>
  <c r="AB165" i="66"/>
  <c r="AD121" i="102"/>
  <c r="AD93" i="102" s="1"/>
  <c r="AA40" i="102"/>
  <c r="T59" i="90"/>
  <c r="T115" i="90"/>
  <c r="T87" i="90"/>
  <c r="AD125" i="102"/>
  <c r="AD97" i="102" s="1"/>
  <c r="AB139" i="102"/>
  <c r="AB98" i="66"/>
  <c r="O148" i="105"/>
  <c r="L148" i="105"/>
  <c r="AB143" i="66"/>
  <c r="AC177" i="102"/>
  <c r="AC67" i="102" s="1"/>
  <c r="W29" i="63"/>
  <c r="AC170" i="102"/>
  <c r="AC60" i="102" s="1"/>
  <c r="L149" i="105"/>
  <c r="O149" i="105"/>
  <c r="AC171" i="102"/>
  <c r="AC61" i="102" s="1"/>
  <c r="Y59" i="90"/>
  <c r="Y87" i="90"/>
  <c r="Y115" i="90"/>
  <c r="AD118" i="102"/>
  <c r="AD90" i="102" s="1"/>
  <c r="R110" i="90"/>
  <c r="AF110" i="90" s="1"/>
  <c r="R54" i="90"/>
  <c r="AF54" i="90" s="1"/>
  <c r="AF26" i="90"/>
  <c r="AH26" i="90" s="1"/>
  <c r="AO26" i="90"/>
  <c r="H231" i="105" s="1"/>
  <c r="K231" i="105" s="1"/>
  <c r="R82" i="90"/>
  <c r="AF82" i="90" s="1"/>
  <c r="V50" i="65"/>
  <c r="AH53" i="90"/>
  <c r="X50" i="65" s="1"/>
  <c r="W114" i="90"/>
  <c r="W86" i="90"/>
  <c r="W58" i="90"/>
  <c r="AD119" i="102"/>
  <c r="AD91" i="102" s="1"/>
  <c r="AC124" i="102"/>
  <c r="AC96" i="102" s="1"/>
  <c r="Y71" i="86"/>
  <c r="AA24" i="66"/>
  <c r="AC24" i="66"/>
  <c r="AD24" i="66"/>
  <c r="AB24" i="66"/>
  <c r="Y75" i="86"/>
  <c r="AD116" i="102"/>
  <c r="AD88" i="102" s="1"/>
  <c r="AE143" i="69"/>
  <c r="AC86" i="63"/>
  <c r="AC58" i="63"/>
  <c r="AC114" i="63"/>
  <c r="Z8" i="69"/>
  <c r="AD114" i="102"/>
  <c r="AD86" i="102" s="1"/>
  <c r="N21" i="65"/>
  <c r="W31" i="103"/>
  <c r="X31" i="103" s="1"/>
  <c r="AC168" i="102"/>
  <c r="AC58" i="102" s="1"/>
  <c r="S114" i="90"/>
  <c r="S86" i="90"/>
  <c r="S58" i="90"/>
  <c r="U87" i="90"/>
  <c r="U115" i="90"/>
  <c r="U59" i="90"/>
  <c r="AC120" i="102"/>
  <c r="AC92" i="102" s="1"/>
  <c r="V78" i="65"/>
  <c r="AH81" i="90"/>
  <c r="X78" i="65" s="1"/>
  <c r="Y78" i="65" s="1"/>
  <c r="P79" i="65" s="1"/>
  <c r="S79" i="65" s="1"/>
  <c r="AD117" i="102"/>
  <c r="AD89" i="102" s="1"/>
  <c r="AB176" i="102"/>
  <c r="AB66" i="102" s="1"/>
  <c r="AC169" i="102"/>
  <c r="AC59" i="102" s="1"/>
  <c r="AB120" i="66"/>
  <c r="AD53" i="69"/>
  <c r="AB172" i="102"/>
  <c r="AB62" i="102" s="1"/>
  <c r="AB38" i="102" s="1"/>
  <c r="AH109" i="90"/>
  <c r="X106" i="65" s="1"/>
  <c r="Y106" i="65" s="1"/>
  <c r="P107" i="65" s="1"/>
  <c r="S107" i="65" s="1"/>
  <c r="V106" i="65"/>
  <c r="AC115" i="102"/>
  <c r="AC87" i="102" s="1"/>
  <c r="AA180" i="102"/>
  <c r="AA70" i="102" s="1"/>
  <c r="AA42" i="102" s="1"/>
  <c r="AC85" i="63"/>
  <c r="AC113" i="63"/>
  <c r="AC57" i="63"/>
  <c r="AR25" i="90"/>
  <c r="AU25" i="90"/>
  <c r="AA165" i="102"/>
  <c r="AA55" i="102" s="1"/>
  <c r="AA35" i="102" s="1"/>
  <c r="AC166" i="102"/>
  <c r="AC56" i="102" s="1"/>
  <c r="AC123" i="102"/>
  <c r="AC95" i="102" s="1"/>
  <c r="AD233" i="69"/>
  <c r="AB167" i="102"/>
  <c r="AB57" i="102" s="1"/>
  <c r="AB36" i="102" s="1"/>
  <c r="AD188" i="69"/>
  <c r="S14" i="65"/>
  <c r="Y42" i="65"/>
  <c r="W33" i="103"/>
  <c r="X33" i="103" s="1"/>
  <c r="N23" i="65"/>
  <c r="V86" i="90"/>
  <c r="V114" i="90"/>
  <c r="V58" i="90"/>
  <c r="N22" i="65"/>
  <c r="W32" i="103"/>
  <c r="X32" i="103" s="1"/>
  <c r="X21" i="65"/>
  <c r="G259" i="105" s="1"/>
  <c r="AY29" i="63"/>
  <c r="T14" i="65" l="1"/>
  <c r="F252" i="105"/>
  <c r="Z98" i="102"/>
  <c r="Z178" i="102" s="1"/>
  <c r="Z68" i="102" s="1"/>
  <c r="Z41" i="102" s="1"/>
  <c r="AB100" i="102"/>
  <c r="AB180" i="102" s="1"/>
  <c r="AB70" i="102" s="1"/>
  <c r="AB42" i="102" s="1"/>
  <c r="AC100" i="102"/>
  <c r="AC180" i="102" s="1"/>
  <c r="AC70" i="102" s="1"/>
  <c r="AC42" i="102" s="1"/>
  <c r="Y98" i="102"/>
  <c r="Y178" i="102" s="1"/>
  <c r="Y68" i="102" s="1"/>
  <c r="Y41" i="102" s="1"/>
  <c r="AD100" i="102"/>
  <c r="AD180" i="102" s="1"/>
  <c r="AD70" i="102" s="1"/>
  <c r="AD42" i="102" s="1"/>
  <c r="AB85" i="102"/>
  <c r="AB165" i="102" s="1"/>
  <c r="AB55" i="102" s="1"/>
  <c r="AB35" i="102" s="1"/>
  <c r="AE100" i="102"/>
  <c r="AE180" i="102" s="1"/>
  <c r="AE70" i="102" s="1"/>
  <c r="AE42" i="102" s="1"/>
  <c r="Z88" i="63"/>
  <c r="U55" i="63"/>
  <c r="U27" i="63" s="1"/>
  <c r="AM27" i="63" s="1"/>
  <c r="AA34" i="103" s="1"/>
  <c r="W86" i="63"/>
  <c r="U88" i="63"/>
  <c r="W31" i="90"/>
  <c r="W59" i="90" s="1"/>
  <c r="S31" i="90"/>
  <c r="S87" i="90" s="1"/>
  <c r="Y60" i="63"/>
  <c r="U87" i="63"/>
  <c r="X58" i="63"/>
  <c r="Z60" i="63"/>
  <c r="V31" i="90"/>
  <c r="V59" i="90" s="1"/>
  <c r="AM28" i="63"/>
  <c r="AA35" i="103" s="1"/>
  <c r="Z86" i="63"/>
  <c r="T32" i="90"/>
  <c r="T88" i="90" s="1"/>
  <c r="V60" i="63"/>
  <c r="U32" i="90"/>
  <c r="U88" i="90" s="1"/>
  <c r="AD58" i="63"/>
  <c r="AB114" i="63"/>
  <c r="AL30" i="63"/>
  <c r="Z87" i="63"/>
  <c r="AD86" i="63"/>
  <c r="AD114" i="63"/>
  <c r="AF11" i="106"/>
  <c r="AB31" i="63"/>
  <c r="AF63" i="106"/>
  <c r="AD31" i="63"/>
  <c r="Z33" i="90"/>
  <c r="AP33" i="90" s="1"/>
  <c r="I238" i="105" s="1"/>
  <c r="AC113" i="102"/>
  <c r="AG37" i="106"/>
  <c r="AC32" i="63"/>
  <c r="Y59" i="63"/>
  <c r="W58" i="63"/>
  <c r="X86" i="63"/>
  <c r="Y58" i="63"/>
  <c r="AB226" i="66"/>
  <c r="AC155" i="102" s="1"/>
  <c r="AC101" i="102" s="1"/>
  <c r="Y86" i="63"/>
  <c r="Z59" i="63"/>
  <c r="AA88" i="66"/>
  <c r="V85" i="63"/>
  <c r="V29" i="63" s="1"/>
  <c r="AN29" i="63" s="1"/>
  <c r="M26" i="65" s="1"/>
  <c r="AA152" i="102"/>
  <c r="AX28" i="63"/>
  <c r="V58" i="63"/>
  <c r="Z58" i="63"/>
  <c r="V59" i="63"/>
  <c r="AC25" i="66"/>
  <c r="AD156" i="102" s="1"/>
  <c r="Z71" i="86"/>
  <c r="AB25" i="66"/>
  <c r="AC156" i="102" s="1"/>
  <c r="AI28" i="63"/>
  <c r="AK28" i="63"/>
  <c r="V35" i="103" s="1"/>
  <c r="AD25" i="66"/>
  <c r="U61" i="63" s="1"/>
  <c r="AN28" i="63"/>
  <c r="R27" i="90"/>
  <c r="AF27" i="90" s="1"/>
  <c r="AH27" i="90" s="1"/>
  <c r="Z60" i="90"/>
  <c r="Z116" i="90"/>
  <c r="AH30" i="63"/>
  <c r="AY30" i="63"/>
  <c r="AB58" i="63"/>
  <c r="AB86" i="63"/>
  <c r="Y88" i="90"/>
  <c r="Y60" i="90"/>
  <c r="X89" i="90"/>
  <c r="X61" i="90"/>
  <c r="AC39" i="102"/>
  <c r="AC37" i="102"/>
  <c r="V22" i="65"/>
  <c r="AD177" i="102"/>
  <c r="AD67" i="102" s="1"/>
  <c r="AD173" i="102"/>
  <c r="AD63" i="102" s="1"/>
  <c r="AH82" i="90"/>
  <c r="X79" i="65" s="1"/>
  <c r="Y79" i="65" s="1"/>
  <c r="P80" i="65" s="1"/>
  <c r="S80" i="65" s="1"/>
  <c r="V79" i="65"/>
  <c r="X59" i="63"/>
  <c r="AC143" i="66"/>
  <c r="X87" i="63"/>
  <c r="AC165" i="66"/>
  <c r="AF98" i="69"/>
  <c r="AG98" i="69" s="1"/>
  <c r="AH98" i="69" s="1"/>
  <c r="T33" i="90"/>
  <c r="AB40" i="102"/>
  <c r="AC172" i="102"/>
  <c r="AC62" i="102" s="1"/>
  <c r="AC38" i="102" s="1"/>
  <c r="AD168" i="102"/>
  <c r="AD58" i="102" s="1"/>
  <c r="AD115" i="102"/>
  <c r="AD87" i="102" s="1"/>
  <c r="AD120" i="102"/>
  <c r="AD92" i="102" s="1"/>
  <c r="AE116" i="102"/>
  <c r="AE88" i="102" s="1"/>
  <c r="AC176" i="102"/>
  <c r="AC66" i="102" s="1"/>
  <c r="V51" i="65"/>
  <c r="AH54" i="90"/>
  <c r="X51" i="65" s="1"/>
  <c r="W32" i="90"/>
  <c r="AE233" i="69"/>
  <c r="V107" i="65"/>
  <c r="AH110" i="90"/>
  <c r="X107" i="65" s="1"/>
  <c r="Y107" i="65" s="1"/>
  <c r="P108" i="65" s="1"/>
  <c r="S108" i="65" s="1"/>
  <c r="AF143" i="69"/>
  <c r="AG143" i="69" s="1"/>
  <c r="AH143" i="69" s="1"/>
  <c r="U33" i="90"/>
  <c r="AR26" i="90"/>
  <c r="AU26" i="90"/>
  <c r="X116" i="90"/>
  <c r="X60" i="90"/>
  <c r="AP32" i="90"/>
  <c r="I237" i="105" s="1"/>
  <c r="X88" i="90"/>
  <c r="AD171" i="102"/>
  <c r="AD61" i="102" s="1"/>
  <c r="W115" i="90"/>
  <c r="W87" i="90"/>
  <c r="AD166" i="102"/>
  <c r="AD56" i="102" s="1"/>
  <c r="AE119" i="102"/>
  <c r="AE91" i="102" s="1"/>
  <c r="AC167" i="102"/>
  <c r="AC57" i="102" s="1"/>
  <c r="AC36" i="102" s="1"/>
  <c r="Y89" i="90"/>
  <c r="Y61" i="90"/>
  <c r="Y117" i="90"/>
  <c r="Y125" i="90"/>
  <c r="V61" i="63"/>
  <c r="U89" i="63"/>
  <c r="Z61" i="63"/>
  <c r="Y61" i="63"/>
  <c r="Z89" i="63"/>
  <c r="AE114" i="102"/>
  <c r="AE86" i="102" s="1"/>
  <c r="V32" i="90"/>
  <c r="AE188" i="69"/>
  <c r="AD123" i="102"/>
  <c r="AD95" i="102" s="1"/>
  <c r="S32" i="90"/>
  <c r="AE53" i="69"/>
  <c r="W87" i="63"/>
  <c r="AC120" i="66"/>
  <c r="AE117" i="102"/>
  <c r="AE89" i="102" s="1"/>
  <c r="AD170" i="102"/>
  <c r="AD60" i="102" s="1"/>
  <c r="AC139" i="102"/>
  <c r="AC98" i="66"/>
  <c r="W59" i="63"/>
  <c r="AA8" i="69"/>
  <c r="R28" i="90"/>
  <c r="AE118" i="102"/>
  <c r="AE90" i="102" s="1"/>
  <c r="AE122" i="102"/>
  <c r="AE94" i="102" s="1"/>
  <c r="AB155" i="102"/>
  <c r="AB101" i="102" s="1"/>
  <c r="U58" i="63"/>
  <c r="U30" i="63" s="1"/>
  <c r="Z140" i="86"/>
  <c r="AC25" i="69"/>
  <c r="AD25" i="69" s="1"/>
  <c r="AE25" i="69" s="1"/>
  <c r="AF25" i="69" s="1"/>
  <c r="AG25" i="69" s="1"/>
  <c r="AH25" i="69" s="1"/>
  <c r="Y14" i="65"/>
  <c r="H252" i="105" s="1"/>
  <c r="P43" i="65"/>
  <c r="AC175" i="102"/>
  <c r="AC65" i="102" s="1"/>
  <c r="AD169" i="102"/>
  <c r="AD59" i="102" s="1"/>
  <c r="AB24" i="69"/>
  <c r="AC24" i="69" s="1"/>
  <c r="AD24" i="69" s="1"/>
  <c r="AE24" i="69" s="1"/>
  <c r="AF24" i="69" s="1"/>
  <c r="AG24" i="69" s="1"/>
  <c r="AH24" i="69" s="1"/>
  <c r="Y140" i="86"/>
  <c r="AD174" i="102"/>
  <c r="AD64" i="102" s="1"/>
  <c r="AD124" i="102"/>
  <c r="AD96" i="102" s="1"/>
  <c r="X125" i="90"/>
  <c r="X22" i="65"/>
  <c r="G260" i="105" s="1"/>
  <c r="AE125" i="102"/>
  <c r="AE97" i="102" s="1"/>
  <c r="AE121" i="102"/>
  <c r="AE93" i="102" s="1"/>
  <c r="Z32" i="63" l="1"/>
  <c r="W30" i="63"/>
  <c r="AX27" i="63"/>
  <c r="Z34" i="103" s="1"/>
  <c r="AI27" i="63"/>
  <c r="AN27" i="63"/>
  <c r="Y34" i="103" s="1"/>
  <c r="AK27" i="63"/>
  <c r="V34" i="103" s="1"/>
  <c r="AD102" i="102"/>
  <c r="AD182" i="102" s="1"/>
  <c r="AD72" i="102" s="1"/>
  <c r="AA98" i="102"/>
  <c r="AA178" i="102" s="1"/>
  <c r="AA68" i="102" s="1"/>
  <c r="AA41" i="102" s="1"/>
  <c r="AC85" i="102"/>
  <c r="AC165" i="102" s="1"/>
  <c r="AC55" i="102" s="1"/>
  <c r="AC35" i="102" s="1"/>
  <c r="Z31" i="63"/>
  <c r="AC102" i="102"/>
  <c r="AC182" i="102" s="1"/>
  <c r="AC72" i="102" s="1"/>
  <c r="S59" i="90"/>
  <c r="S115" i="90"/>
  <c r="V87" i="90"/>
  <c r="V115" i="90"/>
  <c r="U116" i="90"/>
  <c r="U60" i="90"/>
  <c r="X30" i="63"/>
  <c r="Z30" i="63"/>
  <c r="Z35" i="103"/>
  <c r="T60" i="90"/>
  <c r="Y30" i="63"/>
  <c r="T116" i="90"/>
  <c r="AM29" i="63"/>
  <c r="AH31" i="63"/>
  <c r="AL31" i="63"/>
  <c r="AD87" i="63"/>
  <c r="AD59" i="63"/>
  <c r="AD113" i="102"/>
  <c r="AD115" i="63"/>
  <c r="Z125" i="90"/>
  <c r="Z89" i="90"/>
  <c r="Z61" i="90"/>
  <c r="Z117" i="90"/>
  <c r="AH37" i="106"/>
  <c r="AC33" i="63"/>
  <c r="AG63" i="106"/>
  <c r="AD32" i="63"/>
  <c r="AG11" i="106"/>
  <c r="AB32" i="63"/>
  <c r="AX29" i="63"/>
  <c r="BA29" i="63" s="1"/>
  <c r="AI29" i="63"/>
  <c r="AK29" i="63"/>
  <c r="V36" i="103" s="1"/>
  <c r="AB88" i="66"/>
  <c r="AB152" i="102"/>
  <c r="V86" i="63"/>
  <c r="V30" i="63" s="1"/>
  <c r="AC226" i="66"/>
  <c r="Y87" i="63"/>
  <c r="Y31" i="63" s="1"/>
  <c r="BA28" i="63"/>
  <c r="Y35" i="103"/>
  <c r="Y36" i="103"/>
  <c r="U60" i="63"/>
  <c r="U32" i="63" s="1"/>
  <c r="AE156" i="102"/>
  <c r="M25" i="65"/>
  <c r="N25" i="65" s="1"/>
  <c r="AO28" i="63"/>
  <c r="AB35" i="103" s="1"/>
  <c r="R55" i="90"/>
  <c r="AF55" i="90" s="1"/>
  <c r="AH55" i="90" s="1"/>
  <c r="X52" i="65" s="1"/>
  <c r="R111" i="90"/>
  <c r="AF111" i="90" s="1"/>
  <c r="V108" i="65" s="1"/>
  <c r="R83" i="90"/>
  <c r="AF83" i="90" s="1"/>
  <c r="AH83" i="90" s="1"/>
  <c r="X80" i="65" s="1"/>
  <c r="Y80" i="65" s="1"/>
  <c r="P81" i="65" s="1"/>
  <c r="S81" i="65" s="1"/>
  <c r="AO27" i="90"/>
  <c r="U59" i="63"/>
  <c r="U31" i="63" s="1"/>
  <c r="AY31" i="63"/>
  <c r="AB115" i="63"/>
  <c r="AB87" i="63"/>
  <c r="AB59" i="63"/>
  <c r="AO29" i="63"/>
  <c r="AB36" i="103" s="1"/>
  <c r="W31" i="63"/>
  <c r="X31" i="63"/>
  <c r="AC40" i="102"/>
  <c r="Z123" i="63"/>
  <c r="Y126" i="90"/>
  <c r="Y127" i="90" s="1"/>
  <c r="AD37" i="102"/>
  <c r="AD39" i="102"/>
  <c r="V23" i="65"/>
  <c r="X126" i="90"/>
  <c r="X127" i="90" s="1"/>
  <c r="P15" i="65"/>
  <c r="D253" i="105" s="1"/>
  <c r="S43" i="65"/>
  <c r="AB8" i="69"/>
  <c r="R29" i="90"/>
  <c r="AE166" i="102"/>
  <c r="AE56" i="102" s="1"/>
  <c r="W36" i="103"/>
  <c r="X36" i="103" s="1"/>
  <c r="N26" i="65"/>
  <c r="AC181" i="102"/>
  <c r="AC71" i="102" s="1"/>
  <c r="AD143" i="66"/>
  <c r="X61" i="63" s="1"/>
  <c r="X60" i="63"/>
  <c r="AE169" i="102"/>
  <c r="AE59" i="102" s="1"/>
  <c r="AE177" i="102"/>
  <c r="AE67" i="102" s="1"/>
  <c r="V60" i="90"/>
  <c r="V88" i="90"/>
  <c r="V116" i="90"/>
  <c r="U33" i="63"/>
  <c r="AF233" i="69"/>
  <c r="AG233" i="69" s="1"/>
  <c r="AH233" i="69" s="1"/>
  <c r="W33" i="90"/>
  <c r="AE170" i="102"/>
  <c r="AE60" i="102" s="1"/>
  <c r="AF28" i="90"/>
  <c r="AH28" i="90" s="1"/>
  <c r="R84" i="90"/>
  <c r="AF84" i="90" s="1"/>
  <c r="AO28" i="90"/>
  <c r="H233" i="105" s="1"/>
  <c r="K233" i="105" s="1"/>
  <c r="R112" i="90"/>
  <c r="AF112" i="90" s="1"/>
  <c r="R56" i="90"/>
  <c r="AF56" i="90" s="1"/>
  <c r="W88" i="63"/>
  <c r="AD120" i="66"/>
  <c r="W89" i="63" s="1"/>
  <c r="W60" i="90"/>
  <c r="W116" i="90"/>
  <c r="W88" i="90"/>
  <c r="AE120" i="102"/>
  <c r="AE92" i="102" s="1"/>
  <c r="AE24" i="103"/>
  <c r="AD139" i="102"/>
  <c r="AD98" i="66"/>
  <c r="W60" i="63"/>
  <c r="AD172" i="102"/>
  <c r="AD62" i="102" s="1"/>
  <c r="AD38" i="102" s="1"/>
  <c r="AE124" i="102"/>
  <c r="AE96" i="102" s="1"/>
  <c r="AB181" i="102"/>
  <c r="AB71" i="102" s="1"/>
  <c r="AB43" i="102" s="1"/>
  <c r="AE174" i="102"/>
  <c r="AE64" i="102" s="1"/>
  <c r="AF53" i="69"/>
  <c r="AG53" i="69" s="1"/>
  <c r="AH53" i="69" s="1"/>
  <c r="S33" i="90"/>
  <c r="Z33" i="63"/>
  <c r="X23" i="65"/>
  <c r="G261" i="105" s="1"/>
  <c r="AD167" i="102"/>
  <c r="AD57" i="102" s="1"/>
  <c r="AD36" i="102" s="1"/>
  <c r="S88" i="90"/>
  <c r="S60" i="90"/>
  <c r="S116" i="90"/>
  <c r="AE115" i="102"/>
  <c r="AE87" i="102" s="1"/>
  <c r="AE173" i="102"/>
  <c r="AE63" i="102" s="1"/>
  <c r="AE123" i="102"/>
  <c r="AE95" i="102" s="1"/>
  <c r="AD175" i="102"/>
  <c r="AD65" i="102" s="1"/>
  <c r="AC59" i="63"/>
  <c r="AC115" i="63"/>
  <c r="AC87" i="63"/>
  <c r="AC60" i="63"/>
  <c r="AC88" i="63"/>
  <c r="AC116" i="63"/>
  <c r="T89" i="90"/>
  <c r="T61" i="90"/>
  <c r="T117" i="90"/>
  <c r="T125" i="90"/>
  <c r="AF188" i="69"/>
  <c r="AG188" i="69" s="1"/>
  <c r="AH188" i="69" s="1"/>
  <c r="V33" i="90"/>
  <c r="AE168" i="102"/>
  <c r="AE58" i="102" s="1"/>
  <c r="AD176" i="102"/>
  <c r="AD66" i="102" s="1"/>
  <c r="AE171" i="102"/>
  <c r="AE61" i="102" s="1"/>
  <c r="U89" i="90"/>
  <c r="U61" i="90"/>
  <c r="U117" i="90"/>
  <c r="U125" i="90"/>
  <c r="X88" i="63"/>
  <c r="AD165" i="66"/>
  <c r="X89" i="63" s="1"/>
  <c r="BA27" i="63" l="1"/>
  <c r="M24" i="65"/>
  <c r="AO27" i="63"/>
  <c r="AB34" i="103" s="1"/>
  <c r="AC43" i="102"/>
  <c r="AB98" i="102"/>
  <c r="AB178" i="102" s="1"/>
  <c r="AB68" i="102" s="1"/>
  <c r="AB41" i="102" s="1"/>
  <c r="AE102" i="102"/>
  <c r="AE182" i="102" s="1"/>
  <c r="AE72" i="102" s="1"/>
  <c r="AD85" i="102"/>
  <c r="AD165" i="102" s="1"/>
  <c r="AD55" i="102" s="1"/>
  <c r="AD35" i="102" s="1"/>
  <c r="Z122" i="63"/>
  <c r="Z124" i="63" s="1"/>
  <c r="AU27" i="90"/>
  <c r="H232" i="105"/>
  <c r="K232" i="105" s="1"/>
  <c r="AM30" i="63"/>
  <c r="AA37" i="103" s="1"/>
  <c r="Z36" i="103"/>
  <c r="AA36" i="103"/>
  <c r="AE113" i="102"/>
  <c r="AH32" i="63"/>
  <c r="AL32" i="63"/>
  <c r="AD116" i="63"/>
  <c r="Z126" i="90"/>
  <c r="Z127" i="90" s="1"/>
  <c r="AD88" i="63"/>
  <c r="AD60" i="63"/>
  <c r="AH11" i="106"/>
  <c r="AB33" i="63"/>
  <c r="AH63" i="106"/>
  <c r="AD33" i="63"/>
  <c r="AK30" i="63"/>
  <c r="V37" i="103" s="1"/>
  <c r="AI30" i="63"/>
  <c r="AX30" i="63"/>
  <c r="AN30" i="63"/>
  <c r="Y37" i="103" s="1"/>
  <c r="AD226" i="66"/>
  <c r="Y88" i="63"/>
  <c r="Y32" i="63" s="1"/>
  <c r="AD155" i="102"/>
  <c r="AC88" i="66"/>
  <c r="V87" i="63"/>
  <c r="AC152" i="102"/>
  <c r="AR27" i="90"/>
  <c r="W35" i="103"/>
  <c r="X35" i="103" s="1"/>
  <c r="AH111" i="90"/>
  <c r="X108" i="65" s="1"/>
  <c r="Y108" i="65" s="1"/>
  <c r="P109" i="65" s="1"/>
  <c r="S109" i="65" s="1"/>
  <c r="V80" i="65"/>
  <c r="U123" i="63"/>
  <c r="V52" i="65"/>
  <c r="W34" i="103"/>
  <c r="X34" i="103" s="1"/>
  <c r="N24" i="65"/>
  <c r="U126" i="90"/>
  <c r="U127" i="90" s="1"/>
  <c r="AB88" i="63"/>
  <c r="AB60" i="63"/>
  <c r="AY32" i="63"/>
  <c r="AE39" i="102"/>
  <c r="AB116" i="63"/>
  <c r="X32" i="63"/>
  <c r="AD40" i="102"/>
  <c r="W32" i="63"/>
  <c r="AE37" i="102"/>
  <c r="AE176" i="102"/>
  <c r="AE66" i="102" s="1"/>
  <c r="V53" i="65"/>
  <c r="AH56" i="90"/>
  <c r="X53" i="65" s="1"/>
  <c r="AC89" i="63"/>
  <c r="AC117" i="63"/>
  <c r="AC61" i="63"/>
  <c r="AC122" i="63"/>
  <c r="S89" i="90"/>
  <c r="S61" i="90"/>
  <c r="S117" i="90"/>
  <c r="S125" i="90"/>
  <c r="T126" i="90"/>
  <c r="T127" i="90" s="1"/>
  <c r="AH112" i="90"/>
  <c r="X109" i="65" s="1"/>
  <c r="V109" i="65"/>
  <c r="U122" i="63"/>
  <c r="S15" i="65"/>
  <c r="Y43" i="65"/>
  <c r="X123" i="63"/>
  <c r="AE172" i="102"/>
  <c r="AE62" i="102" s="1"/>
  <c r="AE38" i="102" s="1"/>
  <c r="AR28" i="90"/>
  <c r="AU28" i="90"/>
  <c r="AH84" i="90"/>
  <c r="X81" i="65" s="1"/>
  <c r="Y81" i="65" s="1"/>
  <c r="P82" i="65" s="1"/>
  <c r="S82" i="65" s="1"/>
  <c r="V81" i="65"/>
  <c r="AF29" i="90"/>
  <c r="AH29" i="90" s="1"/>
  <c r="AO29" i="90"/>
  <c r="H234" i="105" s="1"/>
  <c r="K234" i="105" s="1"/>
  <c r="R113" i="90"/>
  <c r="AF113" i="90" s="1"/>
  <c r="R85" i="90"/>
  <c r="AF85" i="90" s="1"/>
  <c r="R57" i="90"/>
  <c r="AF57" i="90" s="1"/>
  <c r="V89" i="90"/>
  <c r="V61" i="90"/>
  <c r="V117" i="90"/>
  <c r="V125" i="90"/>
  <c r="AE167" i="102"/>
  <c r="AE57" i="102" s="1"/>
  <c r="AE36" i="102" s="1"/>
  <c r="X33" i="63"/>
  <c r="AC8" i="69"/>
  <c r="R30" i="90"/>
  <c r="AE139" i="102"/>
  <c r="W61" i="63"/>
  <c r="W33" i="63" s="1"/>
  <c r="AE175" i="102"/>
  <c r="AE65" i="102" s="1"/>
  <c r="W89" i="90"/>
  <c r="W61" i="90"/>
  <c r="W117" i="90"/>
  <c r="W125" i="90"/>
  <c r="T15" i="65" l="1"/>
  <c r="F253" i="105"/>
  <c r="AC98" i="102"/>
  <c r="AC178" i="102" s="1"/>
  <c r="AC68" i="102" s="1"/>
  <c r="AC41" i="102" s="1"/>
  <c r="AD101" i="102"/>
  <c r="AD181" i="102" s="1"/>
  <c r="AD71" i="102" s="1"/>
  <c r="AD43" i="102" s="1"/>
  <c r="AE85" i="102"/>
  <c r="AE165" i="102" s="1"/>
  <c r="AE55" i="102" s="1"/>
  <c r="AE35" i="102" s="1"/>
  <c r="Z37" i="103"/>
  <c r="AB117" i="63"/>
  <c r="AL33" i="63"/>
  <c r="AD61" i="63"/>
  <c r="AD117" i="63"/>
  <c r="AD122" i="63"/>
  <c r="AD89" i="63"/>
  <c r="AO30" i="63"/>
  <c r="AB37" i="103" s="1"/>
  <c r="M27" i="65"/>
  <c r="N27" i="65" s="1"/>
  <c r="BA30" i="63"/>
  <c r="V31" i="63"/>
  <c r="AM31" i="63" s="1"/>
  <c r="AD88" i="66"/>
  <c r="V88" i="63"/>
  <c r="V32" i="63" s="1"/>
  <c r="AD152" i="102"/>
  <c r="AE155" i="102"/>
  <c r="Y89" i="63"/>
  <c r="Y33" i="63" s="1"/>
  <c r="Y122" i="63" s="1"/>
  <c r="V24" i="65"/>
  <c r="X24" i="65"/>
  <c r="G262" i="105" s="1"/>
  <c r="Y109" i="65"/>
  <c r="P110" i="65" s="1"/>
  <c r="S110" i="65" s="1"/>
  <c r="U124" i="63"/>
  <c r="X122" i="63"/>
  <c r="X124" i="63" s="1"/>
  <c r="W122" i="63"/>
  <c r="AB122" i="63"/>
  <c r="AB61" i="63"/>
  <c r="AY33" i="63"/>
  <c r="AH33" i="63"/>
  <c r="AB89" i="63"/>
  <c r="W126" i="90"/>
  <c r="W127" i="90" s="1"/>
  <c r="V126" i="90"/>
  <c r="V127" i="90" s="1"/>
  <c r="Y15" i="65"/>
  <c r="H253" i="105" s="1"/>
  <c r="P44" i="65"/>
  <c r="S126" i="90"/>
  <c r="S127" i="90" s="1"/>
  <c r="AE40" i="102"/>
  <c r="AH85" i="90"/>
  <c r="X82" i="65" s="1"/>
  <c r="Y82" i="65" s="1"/>
  <c r="P83" i="65" s="1"/>
  <c r="S83" i="65" s="1"/>
  <c r="V82" i="65"/>
  <c r="AH57" i="90"/>
  <c r="X54" i="65" s="1"/>
  <c r="V54" i="65"/>
  <c r="W123" i="63"/>
  <c r="AF30" i="90"/>
  <c r="AH30" i="90" s="1"/>
  <c r="R114" i="90"/>
  <c r="AF114" i="90" s="1"/>
  <c r="AO30" i="90"/>
  <c r="H235" i="105" s="1"/>
  <c r="K235" i="105" s="1"/>
  <c r="R86" i="90"/>
  <c r="AF86" i="90" s="1"/>
  <c r="R58" i="90"/>
  <c r="AF58" i="90" s="1"/>
  <c r="V110" i="65"/>
  <c r="AH113" i="90"/>
  <c r="X110" i="65" s="1"/>
  <c r="AC123" i="63"/>
  <c r="AC124" i="63" s="1"/>
  <c r="R31" i="90"/>
  <c r="AD8" i="69"/>
  <c r="AU29" i="90"/>
  <c r="AR29" i="90"/>
  <c r="X25" i="65"/>
  <c r="G263" i="105" s="1"/>
  <c r="V25" i="65"/>
  <c r="AD98" i="102" l="1"/>
  <c r="AD178" i="102" s="1"/>
  <c r="AD68" i="102" s="1"/>
  <c r="AD41" i="102" s="1"/>
  <c r="AE101" i="102"/>
  <c r="AE181" i="102" s="1"/>
  <c r="AE71" i="102" s="1"/>
  <c r="AE43" i="102" s="1"/>
  <c r="AN32" i="63"/>
  <c r="AO32" i="63" s="1"/>
  <c r="AB39" i="103" s="1"/>
  <c r="AM32" i="63"/>
  <c r="AA38" i="103"/>
  <c r="AI32" i="63"/>
  <c r="AK32" i="63"/>
  <c r="V39" i="103" s="1"/>
  <c r="AX32" i="63"/>
  <c r="AD123" i="63"/>
  <c r="AD124" i="63" s="1"/>
  <c r="W37" i="103"/>
  <c r="X37" i="103" s="1"/>
  <c r="Y123" i="63"/>
  <c r="Y124" i="63" s="1"/>
  <c r="AE152" i="102"/>
  <c r="V89" i="63"/>
  <c r="V33" i="63" s="1"/>
  <c r="AM33" i="63" s="1"/>
  <c r="AN31" i="63"/>
  <c r="AX31" i="63"/>
  <c r="Z38" i="103" s="1"/>
  <c r="AK31" i="63"/>
  <c r="V38" i="103" s="1"/>
  <c r="AI31" i="63"/>
  <c r="Y110" i="65"/>
  <c r="P111" i="65" s="1"/>
  <c r="S111" i="65" s="1"/>
  <c r="AB123" i="63"/>
  <c r="AB124" i="63" s="1"/>
  <c r="W124" i="63"/>
  <c r="X26" i="65"/>
  <c r="G264" i="105" s="1"/>
  <c r="AF31" i="90"/>
  <c r="AH31" i="90" s="1"/>
  <c r="R87" i="90"/>
  <c r="AF87" i="90" s="1"/>
  <c r="R59" i="90"/>
  <c r="AF59" i="90" s="1"/>
  <c r="R115" i="90"/>
  <c r="AF115" i="90" s="1"/>
  <c r="AO31" i="90"/>
  <c r="H236" i="105" s="1"/>
  <c r="K236" i="105" s="1"/>
  <c r="V26" i="65"/>
  <c r="S44" i="65"/>
  <c r="P16" i="65"/>
  <c r="D254" i="105" s="1"/>
  <c r="AE25" i="103"/>
  <c r="V55" i="65"/>
  <c r="AH58" i="90"/>
  <c r="X55" i="65" s="1"/>
  <c r="AH86" i="90"/>
  <c r="X83" i="65" s="1"/>
  <c r="Y83" i="65" s="1"/>
  <c r="P84" i="65" s="1"/>
  <c r="S84" i="65" s="1"/>
  <c r="V83" i="65"/>
  <c r="AU30" i="90"/>
  <c r="AR30" i="90"/>
  <c r="AH114" i="90"/>
  <c r="X111" i="65" s="1"/>
  <c r="V111" i="65"/>
  <c r="AE8" i="69"/>
  <c r="R32" i="90"/>
  <c r="M29" i="65" l="1"/>
  <c r="N29" i="65" s="1"/>
  <c r="BA32" i="63"/>
  <c r="AE98" i="102"/>
  <c r="AE178" i="102" s="1"/>
  <c r="AE68" i="102" s="1"/>
  <c r="AE41" i="102" s="1"/>
  <c r="Y39" i="103"/>
  <c r="AA40" i="103"/>
  <c r="Z39" i="103"/>
  <c r="AA39" i="103"/>
  <c r="V123" i="63"/>
  <c r="BA31" i="63"/>
  <c r="M28" i="65"/>
  <c r="AO31" i="63"/>
  <c r="AB38" i="103" s="1"/>
  <c r="Y38" i="103"/>
  <c r="V122" i="63"/>
  <c r="AI33" i="63"/>
  <c r="AN33" i="63"/>
  <c r="AX33" i="63"/>
  <c r="Z40" i="103" s="1"/>
  <c r="AK33" i="63"/>
  <c r="V40" i="103" s="1"/>
  <c r="Y111" i="65"/>
  <c r="P112" i="65" s="1"/>
  <c r="S112" i="65" s="1"/>
  <c r="W39" i="103"/>
  <c r="X39" i="103" s="1"/>
  <c r="V27" i="65"/>
  <c r="S16" i="65"/>
  <c r="Y44" i="65"/>
  <c r="AF8" i="69"/>
  <c r="AG8" i="69" s="1"/>
  <c r="AH8" i="69" s="1"/>
  <c r="R33" i="90"/>
  <c r="AH59" i="90"/>
  <c r="X56" i="65" s="1"/>
  <c r="V56" i="65"/>
  <c r="AF32" i="90"/>
  <c r="AH32" i="90" s="1"/>
  <c r="AO32" i="90"/>
  <c r="H237" i="105" s="1"/>
  <c r="K237" i="105" s="1"/>
  <c r="R88" i="90"/>
  <c r="AF88" i="90" s="1"/>
  <c r="R116" i="90"/>
  <c r="AF116" i="90" s="1"/>
  <c r="R60" i="90"/>
  <c r="AF60" i="90" s="1"/>
  <c r="AU31" i="90"/>
  <c r="AR31" i="90"/>
  <c r="AH87" i="90"/>
  <c r="X84" i="65" s="1"/>
  <c r="Y84" i="65" s="1"/>
  <c r="P85" i="65" s="1"/>
  <c r="S85" i="65" s="1"/>
  <c r="V84" i="65"/>
  <c r="X27" i="65"/>
  <c r="G265" i="105" s="1"/>
  <c r="V112" i="65"/>
  <c r="AH115" i="90"/>
  <c r="X112" i="65" s="1"/>
  <c r="T16" i="65" l="1"/>
  <c r="F254" i="105"/>
  <c r="V124" i="63"/>
  <c r="BA33" i="63"/>
  <c r="M30" i="65"/>
  <c r="AO33" i="63"/>
  <c r="AB40" i="103" s="1"/>
  <c r="Y40" i="103"/>
  <c r="Y112" i="65"/>
  <c r="P113" i="65" s="1"/>
  <c r="S113" i="65" s="1"/>
  <c r="W38" i="103"/>
  <c r="X38" i="103" s="1"/>
  <c r="N28" i="65"/>
  <c r="AR32" i="90"/>
  <c r="AU32" i="90"/>
  <c r="AH88" i="90"/>
  <c r="X85" i="65" s="1"/>
  <c r="Y85" i="65" s="1"/>
  <c r="P86" i="65" s="1"/>
  <c r="S86" i="65" s="1"/>
  <c r="V85" i="65"/>
  <c r="X28" i="65"/>
  <c r="G266" i="105" s="1"/>
  <c r="AO33" i="90"/>
  <c r="H238" i="105" s="1"/>
  <c r="K238" i="105" s="1"/>
  <c r="R117" i="90"/>
  <c r="R61" i="90"/>
  <c r="AF61" i="90" s="1"/>
  <c r="AF33" i="90"/>
  <c r="AH33" i="90" s="1"/>
  <c r="R89" i="90"/>
  <c r="AF89" i="90" s="1"/>
  <c r="R125" i="90"/>
  <c r="P45" i="65"/>
  <c r="Y16" i="65"/>
  <c r="H254" i="105" s="1"/>
  <c r="V28" i="65"/>
  <c r="AH60" i="90"/>
  <c r="X57" i="65" s="1"/>
  <c r="V57" i="65"/>
  <c r="AH116" i="90"/>
  <c r="X113" i="65" s="1"/>
  <c r="V113" i="65"/>
  <c r="N30" i="65" l="1"/>
  <c r="W40" i="103"/>
  <c r="X40" i="103" s="1"/>
  <c r="Y113" i="65"/>
  <c r="P114" i="65" s="1"/>
  <c r="S114" i="65" s="1"/>
  <c r="V58" i="65"/>
  <c r="AH61" i="90"/>
  <c r="X58" i="65" s="1"/>
  <c r="AR33" i="90"/>
  <c r="AU33" i="90"/>
  <c r="X29" i="65"/>
  <c r="G267" i="105" s="1"/>
  <c r="S45" i="65"/>
  <c r="P17" i="65"/>
  <c r="D255" i="105" s="1"/>
  <c r="AF117" i="90"/>
  <c r="R126" i="90"/>
  <c r="R127" i="90" s="1"/>
  <c r="V29" i="65"/>
  <c r="AE26" i="103"/>
  <c r="V86" i="65"/>
  <c r="AH89" i="90"/>
  <c r="X86" i="65" s="1"/>
  <c r="Y86" i="65" s="1"/>
  <c r="V114" i="65" l="1"/>
  <c r="V30" i="65" s="1"/>
  <c r="AH117" i="90"/>
  <c r="X114" i="65" s="1"/>
  <c r="Y114" i="65" s="1"/>
  <c r="S17" i="65"/>
  <c r="Y45" i="65"/>
  <c r="T17" i="65" l="1"/>
  <c r="F255" i="105"/>
  <c r="Y17" i="65"/>
  <c r="H255" i="105" s="1"/>
  <c r="P46" i="65"/>
  <c r="X30" i="65"/>
  <c r="G268" i="105" s="1"/>
  <c r="P18" i="65" l="1"/>
  <c r="D256" i="105" s="1"/>
  <c r="S46" i="65"/>
  <c r="AE27" i="103"/>
  <c r="S18" i="65" l="1"/>
  <c r="Y46" i="65"/>
  <c r="T18" i="65" l="1"/>
  <c r="F256" i="105"/>
  <c r="Y18" i="65"/>
  <c r="H256" i="105" s="1"/>
  <c r="P47" i="65"/>
  <c r="P19" i="65" l="1"/>
  <c r="D257" i="105" s="1"/>
  <c r="S47" i="65"/>
  <c r="AE28" i="103"/>
  <c r="S19" i="65" l="1"/>
  <c r="Y47" i="65"/>
  <c r="T19" i="65" l="1"/>
  <c r="F257" i="105"/>
  <c r="P48" i="65"/>
  <c r="Y19" i="65"/>
  <c r="H257" i="105" s="1"/>
  <c r="AE29" i="103" l="1"/>
  <c r="S48" i="65"/>
  <c r="P20" i="65"/>
  <c r="D258" i="105" s="1"/>
  <c r="S20" i="65" l="1"/>
  <c r="Y48" i="65"/>
  <c r="T20" i="65" l="1"/>
  <c r="F258" i="105"/>
  <c r="P49" i="65"/>
  <c r="Y20" i="65"/>
  <c r="H258" i="105" s="1"/>
  <c r="AE30" i="103" l="1"/>
  <c r="S49" i="65"/>
  <c r="P21" i="65"/>
  <c r="D259" i="105" s="1"/>
  <c r="Y49" i="65" l="1"/>
  <c r="S21" i="65"/>
  <c r="T21" i="65" l="1"/>
  <c r="F259" i="105"/>
  <c r="Y21" i="65"/>
  <c r="H259" i="105" s="1"/>
  <c r="P50" i="65"/>
  <c r="P22" i="65" l="1"/>
  <c r="D260" i="105" s="1"/>
  <c r="S50" i="65"/>
  <c r="AE31" i="103"/>
  <c r="Y50" i="65" l="1"/>
  <c r="S22" i="65"/>
  <c r="T22" i="65" l="1"/>
  <c r="F260" i="105"/>
  <c r="Y22" i="65"/>
  <c r="H260" i="105" s="1"/>
  <c r="P51" i="65"/>
  <c r="S51" i="65" l="1"/>
  <c r="P23" i="65"/>
  <c r="D261" i="105" s="1"/>
  <c r="AE32" i="103"/>
  <c r="S23" i="65" l="1"/>
  <c r="Y51" i="65"/>
  <c r="T23" i="65" l="1"/>
  <c r="F261" i="105"/>
  <c r="Y23" i="65"/>
  <c r="H261" i="105" s="1"/>
  <c r="P52" i="65"/>
  <c r="S52" i="65" l="1"/>
  <c r="P24" i="65"/>
  <c r="D262" i="105" s="1"/>
  <c r="AE33" i="103"/>
  <c r="S24" i="65" l="1"/>
  <c r="Y52" i="65"/>
  <c r="T24" i="65" l="1"/>
  <c r="F262" i="105"/>
  <c r="P53" i="65"/>
  <c r="Y24" i="65"/>
  <c r="H262" i="105" s="1"/>
  <c r="S53" i="65" l="1"/>
  <c r="P25" i="65"/>
  <c r="D263" i="105" s="1"/>
  <c r="AE34" i="103"/>
  <c r="S25" i="65" l="1"/>
  <c r="Y53" i="65"/>
  <c r="T25" i="65" l="1"/>
  <c r="F263" i="105"/>
  <c r="Y25" i="65"/>
  <c r="H263" i="105" s="1"/>
  <c r="P54" i="65"/>
  <c r="P26" i="65" l="1"/>
  <c r="D264" i="105" s="1"/>
  <c r="S54" i="65"/>
  <c r="AE35" i="103"/>
  <c r="Y54" i="65" l="1"/>
  <c r="S26" i="65"/>
  <c r="T26" i="65" l="1"/>
  <c r="F264" i="105"/>
  <c r="Y26" i="65"/>
  <c r="H264" i="105" s="1"/>
  <c r="P55" i="65"/>
  <c r="P27" i="65" l="1"/>
  <c r="D265" i="105" s="1"/>
  <c r="S55" i="65"/>
  <c r="AE36" i="103"/>
  <c r="S27" i="65" l="1"/>
  <c r="Y55" i="65"/>
  <c r="T27" i="65" l="1"/>
  <c r="F265" i="105"/>
  <c r="P56" i="65"/>
  <c r="Y27" i="65"/>
  <c r="H265" i="105" s="1"/>
  <c r="AE37" i="103" l="1"/>
  <c r="S56" i="65"/>
  <c r="P28" i="65"/>
  <c r="D266" i="105" s="1"/>
  <c r="S28" i="65" l="1"/>
  <c r="Y56" i="65"/>
  <c r="T28" i="65" l="1"/>
  <c r="F266" i="105"/>
  <c r="P57" i="65"/>
  <c r="Y28" i="65"/>
  <c r="H266" i="105" s="1"/>
  <c r="AE38" i="103" l="1"/>
  <c r="P29" i="65"/>
  <c r="D267" i="105" s="1"/>
  <c r="S57" i="65"/>
  <c r="Y57" i="65" l="1"/>
  <c r="S29" i="65"/>
  <c r="T29" i="65" l="1"/>
  <c r="F267" i="105"/>
  <c r="P58" i="65"/>
  <c r="Y29" i="65"/>
  <c r="H267" i="105" s="1"/>
  <c r="AE39" i="103" l="1"/>
  <c r="P30" i="65"/>
  <c r="D268" i="105" s="1"/>
  <c r="S58" i="65"/>
  <c r="Y58" i="65" l="1"/>
  <c r="Y30" i="65" s="1"/>
  <c r="H268" i="105" s="1"/>
  <c r="S30" i="65"/>
  <c r="T30" i="65" l="1"/>
  <c r="F268" i="105"/>
  <c r="AE40" i="10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Fangxing Liu</author>
  </authors>
  <commentList>
    <comment ref="U92" authorId="0" shapeId="0" xr:uid="{9B65148C-36FD-E544-8385-6AB0ABF6A65F}">
      <text>
        <r>
          <rPr>
            <b/>
            <sz val="10"/>
            <color rgb="FF000000"/>
            <rFont val="Tahoma"/>
            <family val="2"/>
          </rPr>
          <t>Fangxing Liu: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Projected ABP for MidAmerican is part of Group 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Fangxing Liu</author>
  </authors>
  <commentList>
    <comment ref="M10" authorId="0" shapeId="0" xr:uid="{A3E0BD1F-68A7-DD4F-A8F5-6AFB47EA9F63}">
      <text>
        <r>
          <rPr>
            <b/>
            <sz val="10"/>
            <color rgb="FF000000"/>
            <rFont val="Tahoma"/>
            <family val="2"/>
          </rPr>
          <t>Fangxing Liu: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Assume 2025 procurment will fully meet the target
</t>
        </r>
      </text>
    </comment>
    <comment ref="M62" authorId="0" shapeId="0" xr:uid="{82589E67-AE92-2F41-9A5B-6BFD46BDB695}">
      <text>
        <r>
          <rPr>
            <b/>
            <sz val="10"/>
            <color rgb="FF000000"/>
            <rFont val="Tahoma"/>
            <family val="2"/>
          </rPr>
          <t>Fangxing Liu: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Assume 2025 procurment will fully meet the target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Fangxing Liu</author>
  </authors>
  <commentList>
    <comment ref="I6" authorId="0" shapeId="0" xr:uid="{0FDBF683-0DF0-664C-B1FB-A3FCA47FC651}">
      <text>
        <r>
          <rPr>
            <b/>
            <sz val="10"/>
            <color rgb="FF000000"/>
            <rFont val="Tahoma"/>
            <family val="2"/>
          </rPr>
          <t xml:space="preserve">Formula:
</t>
        </r>
        <r>
          <rPr>
            <b/>
            <sz val="10"/>
            <color rgb="FF000000"/>
            <rFont val="Tahoma"/>
            <family val="2"/>
          </rPr>
          <t xml:space="preserve">1st delivery year = half of procured RECs
</t>
        </r>
        <r>
          <rPr>
            <b/>
            <sz val="10"/>
            <color rgb="FF000000"/>
            <rFont val="Tahoma"/>
            <family val="2"/>
          </rPr>
          <t xml:space="preserve">
</t>
        </r>
        <r>
          <rPr>
            <b/>
            <sz val="10"/>
            <color rgb="FF000000"/>
            <rFont val="Tahoma"/>
            <family val="2"/>
          </rPr>
          <t xml:space="preserve">2nd delivery year = rest of procured RECs
</t>
        </r>
        <r>
          <rPr>
            <b/>
            <sz val="10"/>
            <color rgb="FF000000"/>
            <rFont val="Tahoma"/>
            <family val="2"/>
          </rPr>
          <t xml:space="preserve">
</t>
        </r>
        <r>
          <rPr>
            <b/>
            <sz val="10"/>
            <color rgb="FF000000"/>
            <rFont val="Tahoma"/>
            <family val="2"/>
          </rPr>
          <t>3rd delivery year = full procured RECs x degradation</t>
        </r>
        <r>
          <rPr>
            <sz val="10"/>
            <color rgb="FF000000"/>
            <rFont val="Tahoma"/>
            <family val="2"/>
          </rPr>
          <t xml:space="preserve">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<sst xmlns="http://schemas.openxmlformats.org/spreadsheetml/2006/main" count="9264" uniqueCount="434">
  <si>
    <t>IPA RPS Budget Model</t>
  </si>
  <si>
    <t>Prepared by</t>
  </si>
  <si>
    <t>44 Montgomery Street, Suite 1500</t>
  </si>
  <si>
    <t>San Francisco, CA 94104</t>
  </si>
  <si>
    <t>(415) 391-5100</t>
  </si>
  <si>
    <t>Color Code</t>
  </si>
  <si>
    <t>Input</t>
  </si>
  <si>
    <t>Dropdown Input</t>
  </si>
  <si>
    <t>Calculation</t>
  </si>
  <si>
    <t>Calculation with Different Format</t>
  </si>
  <si>
    <t xml:space="preserve"> Sum of entities' values to state</t>
  </si>
  <si>
    <t>Break down from state to entity</t>
  </si>
  <si>
    <t>Source and other explanatory text</t>
  </si>
  <si>
    <t>Component</t>
  </si>
  <si>
    <t>Unit</t>
  </si>
  <si>
    <t>Value</t>
  </si>
  <si>
    <t>Inflation</t>
  </si>
  <si>
    <t>%</t>
  </si>
  <si>
    <t>Admin Spend % of DY Collection</t>
  </si>
  <si>
    <t>Utility Share of Load</t>
  </si>
  <si>
    <t>2022-2023</t>
  </si>
  <si>
    <t>2023-2024</t>
  </si>
  <si>
    <t>2024-2025</t>
  </si>
  <si>
    <t>2025-2026</t>
  </si>
  <si>
    <t>2026-2027</t>
  </si>
  <si>
    <t>2027-2028</t>
  </si>
  <si>
    <t>2028-2029</t>
  </si>
  <si>
    <t>2029-2030</t>
  </si>
  <si>
    <t>2030-2031</t>
  </si>
  <si>
    <t>2031-2032</t>
  </si>
  <si>
    <t>2032-2033</t>
  </si>
  <si>
    <t>2033-2034</t>
  </si>
  <si>
    <t>2034-2035</t>
  </si>
  <si>
    <t>2035-2036</t>
  </si>
  <si>
    <t>2036-2037</t>
  </si>
  <si>
    <t>2037-2038</t>
  </si>
  <si>
    <t>2038-2039</t>
  </si>
  <si>
    <t>2039-2040</t>
  </si>
  <si>
    <t>2040-2041</t>
  </si>
  <si>
    <t>2041-2042</t>
  </si>
  <si>
    <t>2042-2043</t>
  </si>
  <si>
    <t>2043-2044</t>
  </si>
  <si>
    <t>2044-2045</t>
  </si>
  <si>
    <t>2045-2046</t>
  </si>
  <si>
    <t>Ameren</t>
  </si>
  <si>
    <t>ComEd</t>
  </si>
  <si>
    <t>MidAmerican</t>
  </si>
  <si>
    <t>Sum</t>
  </si>
  <si>
    <t>Utility ARES ACP Balance</t>
  </si>
  <si>
    <t>$</t>
  </si>
  <si>
    <t>Source: Net available ACPs as of Aug 2023</t>
  </si>
  <si>
    <t>Utility Share of Load, Coal to Solar</t>
  </si>
  <si>
    <t>Source: from IPA</t>
  </si>
  <si>
    <t xml:space="preserve">Utility Available RPS Funding </t>
  </si>
  <si>
    <t>Source: July 2025 Utility Data</t>
  </si>
  <si>
    <t>This page is intentionally left blank.</t>
  </si>
  <si>
    <t>Active Scenario</t>
  </si>
  <si>
    <t>Policy Compliance Scenario</t>
  </si>
  <si>
    <t>Forward Price Version</t>
  </si>
  <si>
    <t>ABP ITC Expires 2027-2028</t>
  </si>
  <si>
    <t>List of Scenarios</t>
  </si>
  <si>
    <t>Number</t>
  </si>
  <si>
    <t>Name</t>
  </si>
  <si>
    <t>Placeholder Scenario 1</t>
  </si>
  <si>
    <t>Placeholder Scenario 2</t>
  </si>
  <si>
    <t>Summary Tables and Charts →</t>
  </si>
  <si>
    <t>Summary Tables</t>
  </si>
  <si>
    <t>Summary Charts</t>
  </si>
  <si>
    <t>Indexed REC Projected Procurement</t>
  </si>
  <si>
    <t>ABP Projected Procurement</t>
  </si>
  <si>
    <t>RPS Collection Rate Cap</t>
  </si>
  <si>
    <t>Target: 45%</t>
  </si>
  <si>
    <t>Target: 50%</t>
  </si>
  <si>
    <t>Target: 3%</t>
  </si>
  <si>
    <t>Procurement Year</t>
  </si>
  <si>
    <t>Utility Wind</t>
  </si>
  <si>
    <t>Utility Solar</t>
  </si>
  <si>
    <t>Brownfield</t>
  </si>
  <si>
    <t>State</t>
  </si>
  <si>
    <t>Year</t>
  </si>
  <si>
    <t>RPS Target</t>
  </si>
  <si>
    <t>Under Contract RECs</t>
  </si>
  <si>
    <t>Projected RECs</t>
  </si>
  <si>
    <t>Total RECs (Under Contract + Projected)</t>
  </si>
  <si>
    <t>RECs Gap</t>
  </si>
  <si>
    <t>% of Cumulative RECs from Wind</t>
  </si>
  <si>
    <t>% of Cumulative Solar RECs from ABP</t>
  </si>
  <si>
    <t>% of Cumulative Solar RECs from Brownfield</t>
  </si>
  <si>
    <t>Achived RPS %</t>
  </si>
  <si>
    <t>Total Collection</t>
  </si>
  <si>
    <t>EOY Balance</t>
  </si>
  <si>
    <t>RECs</t>
  </si>
  <si>
    <t>kW</t>
  </si>
  <si>
    <t>$/MWh</t>
  </si>
  <si>
    <t>2020-2021</t>
  </si>
  <si>
    <t>2021-2022</t>
  </si>
  <si>
    <t>2046-2047</t>
  </si>
  <si>
    <t>Rate Cap Increase</t>
  </si>
  <si>
    <t>Table 3-6</t>
  </si>
  <si>
    <t>Statewide RPS Goals</t>
  </si>
  <si>
    <t>RPS Goal</t>
  </si>
  <si>
    <t>Reference Year</t>
  </si>
  <si>
    <t>Reference Year Load (Applicable Load) [MWh]</t>
  </si>
  <si>
    <t>RECs needed to meet RPS Goal</t>
  </si>
  <si>
    <t>Forecast Retail Customer Load Applicable to the Compliance Year (MWh)</t>
  </si>
  <si>
    <t>Compliance Year</t>
  </si>
  <si>
    <t>Total Applicable Load (All Utilities)</t>
  </si>
  <si>
    <t>Solar</t>
  </si>
  <si>
    <t>Wind</t>
  </si>
  <si>
    <t>Total Solar Recs</t>
  </si>
  <si>
    <t>Total Winds RECs</t>
  </si>
  <si>
    <t>Solar RECs</t>
  </si>
  <si>
    <t>Wind RECs</t>
  </si>
  <si>
    <t>Total RECs</t>
  </si>
  <si>
    <t>Table 3-5</t>
  </si>
  <si>
    <t>LTPPA</t>
  </si>
  <si>
    <t>2017-2019 Forward Procurement</t>
  </si>
  <si>
    <t>Coal to Solar</t>
  </si>
  <si>
    <t>Indexed RECs</t>
  </si>
  <si>
    <t>ABP</t>
  </si>
  <si>
    <t>ILSFA</t>
  </si>
  <si>
    <t>Under Contract</t>
  </si>
  <si>
    <t>Indexed RECs Under Contract</t>
  </si>
  <si>
    <t>ABP Under Contract</t>
  </si>
  <si>
    <t>Total RECs Under Contract</t>
  </si>
  <si>
    <t>Overall RPS Target (RECs)</t>
  </si>
  <si>
    <t>REC Shortfall</t>
  </si>
  <si>
    <t>RECs Under Contract (%)</t>
  </si>
  <si>
    <t>Overall RPS Target (%)</t>
  </si>
  <si>
    <t>% RPS Target Currently Met</t>
  </si>
  <si>
    <t>All Projected</t>
  </si>
  <si>
    <t>Projected Wind</t>
  </si>
  <si>
    <t>Projected Solar</t>
  </si>
  <si>
    <t>RECs proposed to meet RPS</t>
  </si>
  <si>
    <t>Wind/Hydropower RECs proposed</t>
  </si>
  <si>
    <t>Solar RECs proposed</t>
  </si>
  <si>
    <t>Table 3-9</t>
  </si>
  <si>
    <t>Utility REC Cost Allocations</t>
  </si>
  <si>
    <t>Utility</t>
  </si>
  <si>
    <t>Reference Year Forecasted Delivered Volume [MWh]</t>
  </si>
  <si>
    <t>Cost Cap Rate [$/MWh]</t>
  </si>
  <si>
    <t>RPS Budget for 2026-2027 Delivery Year [$]</t>
  </si>
  <si>
    <t>Allocation Based on RPS Budget for 2026-2027 Delivery Year [%]</t>
  </si>
  <si>
    <t>Table 3-15</t>
  </si>
  <si>
    <t>All Utilities</t>
  </si>
  <si>
    <t>ARES ACP</t>
  </si>
  <si>
    <t>Uncommitted HACP</t>
  </si>
  <si>
    <t>NA</t>
  </si>
  <si>
    <t>Table 3-10</t>
  </si>
  <si>
    <t>Delivery Year</t>
  </si>
  <si>
    <t>Job Training (DCEO Budget)</t>
  </si>
  <si>
    <t>Administrative Expenses (3% of Annual RPS Budget)</t>
  </si>
  <si>
    <t>Total Set Asides</t>
  </si>
  <si>
    <t>Table 3-11</t>
  </si>
  <si>
    <t>Indexed REC Under Contract</t>
  </si>
  <si>
    <t>ABP Projected</t>
  </si>
  <si>
    <t>Indexed REC Projected</t>
  </si>
  <si>
    <t>Total Set Asides include ILSFA</t>
  </si>
  <si>
    <t>Total Expenses</t>
  </si>
  <si>
    <t>End-of-Year RPS Balance by ITC expiration</t>
  </si>
  <si>
    <t>&lt;&lt; This table does not update automatically</t>
  </si>
  <si>
    <t>ITC expires starting 2027-2028 (ABP REC prices increase)</t>
  </si>
  <si>
    <t>ITC doesn't expire (ABP REC prices decrease)</t>
  </si>
  <si>
    <t>Table 3-12</t>
  </si>
  <si>
    <t>Available Funds at start of DY (including ACP)</t>
  </si>
  <si>
    <t>DY Collections</t>
  </si>
  <si>
    <t>Available Funds at start of DY</t>
  </si>
  <si>
    <t>Total Spend</t>
  </si>
  <si>
    <t>Delivery Year Starting Balance</t>
  </si>
  <si>
    <t>RPS Collections</t>
  </si>
  <si>
    <t>Total Funds Available</t>
  </si>
  <si>
    <t>Total Expenditures</t>
  </si>
  <si>
    <t>Year Ending Balance</t>
  </si>
  <si>
    <t>Table 3-13</t>
  </si>
  <si>
    <t>Forward Energy Price Comparisons</t>
  </si>
  <si>
    <t>Forward Energy Prices (pulled as of)
($/MWh)</t>
  </si>
  <si>
    <t>% Change</t>
  </si>
  <si>
    <t>Average</t>
  </si>
  <si>
    <t>Min Change</t>
  </si>
  <si>
    <t>Max Change</t>
  </si>
  <si>
    <t>Range</t>
  </si>
  <si>
    <t>Min</t>
  </si>
  <si>
    <t>Max</t>
  </si>
  <si>
    <t>Delta</t>
  </si>
  <si>
    <t>End-of-Year RPS Balance by Forward Price Scenarios</t>
  </si>
  <si>
    <t xml:space="preserve"> Jul-25</t>
  </si>
  <si>
    <t>Bi-Annual Totals</t>
  </si>
  <si>
    <t>Program</t>
  </si>
  <si>
    <t>ABP + Indexed RECs</t>
  </si>
  <si>
    <t>Projected</t>
  </si>
  <si>
    <t>Other</t>
  </si>
  <si>
    <t>ILSFA, Coal to Solar</t>
  </si>
  <si>
    <t>Annual Totals</t>
  </si>
  <si>
    <t>ComEd, Ameren, MidAmerican</t>
  </si>
  <si>
    <t>ABP + Indexed REC, by Procurement Year</t>
  </si>
  <si>
    <t>ComEd, Ameren</t>
  </si>
  <si>
    <t>ComEd and Ameren</t>
  </si>
  <si>
    <t>Indexed REC</t>
  </si>
  <si>
    <t>Mid American</t>
  </si>
  <si>
    <t>ABP + Indexed REC</t>
  </si>
  <si>
    <t>Other Programs, by Delivery Year</t>
  </si>
  <si>
    <t>All Entities</t>
  </si>
  <si>
    <t>ILSFA,Coal to Solar</t>
  </si>
  <si>
    <t>RPS Target and Collection</t>
  </si>
  <si>
    <t>REC Balance</t>
  </si>
  <si>
    <t>Utility/State</t>
  </si>
  <si>
    <t>RPS Goals</t>
  </si>
  <si>
    <t>Utility Sales</t>
  </si>
  <si>
    <t>RPS Rate Cap</t>
  </si>
  <si>
    <t>Self Direct Rate</t>
  </si>
  <si>
    <t>Self Direct Volume</t>
  </si>
  <si>
    <t>Self Direct Payment</t>
  </si>
  <si>
    <t>RPS Budget/Collection</t>
  </si>
  <si>
    <t>Utility Sales Subject to RPS Target</t>
  </si>
  <si>
    <t>Total Procured RECs</t>
  </si>
  <si>
    <t>DY Collection + Carry Over</t>
  </si>
  <si>
    <t>Available Funds at Start of DY (No negatives)</t>
  </si>
  <si>
    <t xml:space="preserve"> Spend Under Contract</t>
  </si>
  <si>
    <t>Spend Projected</t>
  </si>
  <si>
    <t>Other Spend</t>
  </si>
  <si>
    <t>MWh</t>
  </si>
  <si>
    <t>Source: July 2025 utility data</t>
  </si>
  <si>
    <t>Source: IPA</t>
  </si>
  <si>
    <t>Cell color legend:</t>
  </si>
  <si>
    <t>Calculated</t>
  </si>
  <si>
    <t>Sum of entities' values</t>
  </si>
  <si>
    <t>Hardcoded</t>
  </si>
  <si>
    <t>Resource Type_for graph</t>
  </si>
  <si>
    <t>Resource Type</t>
  </si>
  <si>
    <t>ILSfA</t>
  </si>
  <si>
    <t>Status</t>
  </si>
  <si>
    <t>`</t>
  </si>
  <si>
    <t>ABP Code</t>
  </si>
  <si>
    <t>Small DG</t>
  </si>
  <si>
    <t>Large DG</t>
  </si>
  <si>
    <t>Traditional Community Solar</t>
  </si>
  <si>
    <t xml:space="preserve"> Public Schools </t>
  </si>
  <si>
    <t>Community Driven Community Solar</t>
  </si>
  <si>
    <t>Equity Eligible Contractor</t>
  </si>
  <si>
    <t>Indexed RECs Wind</t>
  </si>
  <si>
    <t>Indexed RECs Solar</t>
  </si>
  <si>
    <t>Indexed RECs Brownfield</t>
  </si>
  <si>
    <t>LTPPA Wind</t>
  </si>
  <si>
    <t>LTPPA Solar</t>
  </si>
  <si>
    <t>Legacy DG</t>
  </si>
  <si>
    <t>Wind Forward Procurement 2017-2019</t>
  </si>
  <si>
    <t>Solar Forward Procurement 2017-2019</t>
  </si>
  <si>
    <t>Illinois Solar for All</t>
  </si>
  <si>
    <t>Public Schools</t>
  </si>
  <si>
    <t>Illinois Solar for All (Projected)</t>
  </si>
  <si>
    <t>All Under Contract</t>
  </si>
  <si>
    <t>Total Wind RECs</t>
  </si>
  <si>
    <t>Total Solar RECs</t>
  </si>
  <si>
    <t>Achieved RPS %</t>
  </si>
  <si>
    <t>ILSFA Under Contract</t>
  </si>
  <si>
    <t>ILSFA Projected</t>
  </si>
  <si>
    <t>Check SUM difference</t>
  </si>
  <si>
    <t>n/a</t>
  </si>
  <si>
    <t>A</t>
  </si>
  <si>
    <t>B</t>
  </si>
  <si>
    <t>Check</t>
  </si>
  <si>
    <t>REC Program Spend ($)</t>
  </si>
  <si>
    <t>Solar &amp; Wind</t>
  </si>
  <si>
    <t>Forward Procurement 2017-2019</t>
  </si>
  <si>
    <t>Job Training</t>
  </si>
  <si>
    <t>Admin</t>
  </si>
  <si>
    <t>Total Spend Under Contract</t>
  </si>
  <si>
    <t>Total Spend Projected</t>
  </si>
  <si>
    <t>Indexed REC Spending</t>
  </si>
  <si>
    <r>
      <t xml:space="preserve">Delivery Year </t>
    </r>
    <r>
      <rPr>
        <b/>
        <sz val="9"/>
        <color theme="1" tint="0.499984740745262"/>
        <rFont val="Aptos Narrow"/>
        <family val="2"/>
        <scheme val="minor"/>
      </rPr>
      <t>→</t>
    </r>
  </si>
  <si>
    <t>Lag (Years)</t>
  </si>
  <si>
    <t>Total Indexed RECs assuming no lag for REC achievement purpose</t>
  </si>
  <si>
    <r>
      <t xml:space="preserve">Procurement Year </t>
    </r>
    <r>
      <rPr>
        <b/>
        <sz val="9"/>
        <color theme="1" tint="0.499984740745262"/>
        <rFont val="Calibri"/>
        <family val="2"/>
      </rPr>
      <t>→</t>
    </r>
  </si>
  <si>
    <t>Indexed REC deliveries assuming lag for RPS budget calculation purpose</t>
  </si>
  <si>
    <r>
      <t xml:space="preserve">Delivery Year </t>
    </r>
    <r>
      <rPr>
        <b/>
        <sz val="9"/>
        <color theme="1" tint="0.499984740745262"/>
        <rFont val="Calibri"/>
        <family val="2"/>
      </rPr>
      <t>→</t>
    </r>
  </si>
  <si>
    <t>Indexed REC Prices</t>
  </si>
  <si>
    <t>Indexed REC Strike Prices</t>
  </si>
  <si>
    <t>Date</t>
  </si>
  <si>
    <t>#</t>
  </si>
  <si>
    <t>REC Delivery Annual Degradation</t>
  </si>
  <si>
    <t>Formula help</t>
  </si>
  <si>
    <t>Strike Price Annual Increase</t>
  </si>
  <si>
    <t>End</t>
  </si>
  <si>
    <t>Forward Price Capture Rate by Resources</t>
  </si>
  <si>
    <t>Forward Price</t>
  </si>
  <si>
    <t>Nom$/MWh</t>
  </si>
  <si>
    <t>Projected Procurement</t>
  </si>
  <si>
    <t>Active Procurement?</t>
  </si>
  <si>
    <t>Procurement Status</t>
  </si>
  <si>
    <t>Boolean</t>
  </si>
  <si>
    <t>-</t>
  </si>
  <si>
    <t>Indexed REC: Lag</t>
  </si>
  <si>
    <t>Lag Length</t>
  </si>
  <si>
    <t>Years</t>
  </si>
  <si>
    <t>DY kW Capacity Size</t>
  </si>
  <si>
    <t>DY</t>
  </si>
  <si>
    <t>REC Price Annual Decrease</t>
  </si>
  <si>
    <t>Activity Size kW / Total</t>
  </si>
  <si>
    <t>REC Degredation Rate</t>
  </si>
  <si>
    <t>DY kW Capacity Size Distribution (%)</t>
  </si>
  <si>
    <t xml:space="preserve">SDG &lt; 25 kW </t>
  </si>
  <si>
    <t>LDG &gt; 25 - 5000kW</t>
  </si>
  <si>
    <t>DY kW Capacity Size Distribution (kW)</t>
  </si>
  <si>
    <t>2024-2025 Remaining Capacity to Contract (MW)</t>
  </si>
  <si>
    <t xml:space="preserve">2024-2025 </t>
  </si>
  <si>
    <t>DY kW Capacity Size Distribution</t>
  </si>
  <si>
    <t>Remaining Capacity to Contract (MW)</t>
  </si>
  <si>
    <t>Share Within Category (%)</t>
  </si>
  <si>
    <t>SDG A</t>
  </si>
  <si>
    <t>SDG B</t>
  </si>
  <si>
    <t>&lt; 10</t>
  </si>
  <si>
    <t xml:space="preserve"> &lt; 10</t>
  </si>
  <si>
    <t>10–25</t>
  </si>
  <si>
    <t xml:space="preserve"> &gt;10-25</t>
  </si>
  <si>
    <t>CS A</t>
  </si>
  <si>
    <t>CS B</t>
  </si>
  <si>
    <t xml:space="preserve">SDG B </t>
  </si>
  <si>
    <t>LDG Type</t>
  </si>
  <si>
    <t>Share (%)</t>
  </si>
  <si>
    <t>Size Range (kW)</t>
  </si>
  <si>
    <t xml:space="preserve"> &gt;25-100</t>
  </si>
  <si>
    <t xml:space="preserve">LDG A </t>
  </si>
  <si>
    <t>&gt;25-100</t>
  </si>
  <si>
    <t>&gt;100-200</t>
  </si>
  <si>
    <t>&gt;200-500</t>
  </si>
  <si>
    <t xml:space="preserve"> &gt;500-2000</t>
  </si>
  <si>
    <t>&gt;500-2000</t>
  </si>
  <si>
    <t>&gt;2000-5000</t>
  </si>
  <si>
    <t>&gt; 2000-5000</t>
  </si>
  <si>
    <t>Public Schools A</t>
  </si>
  <si>
    <t>Public Schools B</t>
  </si>
  <si>
    <t>LDG B</t>
  </si>
  <si>
    <t>Puiblic School Type</t>
  </si>
  <si>
    <t xml:space="preserve"> &gt; 25</t>
  </si>
  <si>
    <t>CD Community Solar A</t>
  </si>
  <si>
    <t>CD Community Solar B</t>
  </si>
  <si>
    <t>Equity Eligible Contractor Type</t>
  </si>
  <si>
    <t>EEC A</t>
  </si>
  <si>
    <t>EEC B</t>
  </si>
  <si>
    <t>ABP REC Spend</t>
  </si>
  <si>
    <t>Lag (yrs)</t>
  </si>
  <si>
    <t>Payback Period (yrs)</t>
  </si>
  <si>
    <t>Year 1 Multiplier</t>
  </si>
  <si>
    <t>Group</t>
  </si>
  <si>
    <t>Annual Spend ($)</t>
  </si>
  <si>
    <t>2047-2048</t>
  </si>
  <si>
    <t>2048-2049</t>
  </si>
  <si>
    <r>
      <t xml:space="preserve">Procurement Year </t>
    </r>
    <r>
      <rPr>
        <b/>
        <sz val="9"/>
        <color theme="1" tint="0.499984740745262"/>
        <rFont val="Aptos Narrow"/>
        <family val="2"/>
        <scheme val="minor"/>
      </rPr>
      <t>→</t>
    </r>
  </si>
  <si>
    <t>Term Length (yrs)</t>
  </si>
  <si>
    <t>Year 1 Delivery Ratio</t>
  </si>
  <si>
    <t>Procured RECs</t>
  </si>
  <si>
    <t>Projected RECs by Procurement Year</t>
  </si>
  <si>
    <t>Procurement Year →</t>
  </si>
  <si>
    <t>Group A/B</t>
  </si>
  <si>
    <t>Size (kW)</t>
  </si>
  <si>
    <t>Index</t>
  </si>
  <si>
    <t>&lt;10</t>
  </si>
  <si>
    <t>&gt;10-25</t>
  </si>
  <si>
    <t>&gt;25</t>
  </si>
  <si>
    <t>Projected REC Spending by Procurement Year</t>
  </si>
  <si>
    <t>Term Length</t>
  </si>
  <si>
    <t>ABP Remaining Capacity</t>
  </si>
  <si>
    <t>Projected Remaining Capacity</t>
  </si>
  <si>
    <t>Total capacity</t>
  </si>
  <si>
    <t>Projected RECs from Remaining Capacity</t>
  </si>
  <si>
    <t>ABP Block Size Capacity</t>
  </si>
  <si>
    <t>Block Size Projected capacity</t>
  </si>
  <si>
    <t>Block Size Projected RECs</t>
  </si>
  <si>
    <t>ABP REC Prices</t>
  </si>
  <si>
    <t>REC Prices</t>
  </si>
  <si>
    <t>Source: REC Prices</t>
  </si>
  <si>
    <t>ABP Program Block Shares and Capacity Factors</t>
  </si>
  <si>
    <t>Size (kW-AC)</t>
  </si>
  <si>
    <t>% of Block Capacity Share</t>
  </si>
  <si>
    <t>Capacity Factor (DC)</t>
  </si>
  <si>
    <t>Source: historical data</t>
  </si>
  <si>
    <t>Check if % of capacity share adds up to 100%</t>
  </si>
  <si>
    <t>Annual REC Degredation</t>
  </si>
  <si>
    <t>REC degradation rate</t>
  </si>
  <si>
    <t>Annual REC Price Adjustments</t>
  </si>
  <si>
    <t>REC price annual increase/decrease</t>
  </si>
  <si>
    <t>Remaining Capacity to Contract</t>
  </si>
  <si>
    <r>
      <t xml:space="preserve">Procurement Year </t>
    </r>
    <r>
      <rPr>
        <i/>
        <sz val="9"/>
        <color theme="0" tint="-0.499984740745262"/>
        <rFont val="Calibri"/>
        <family val="2"/>
      </rPr>
      <t>→</t>
    </r>
  </si>
  <si>
    <t>Source: Energy Solutions</t>
  </si>
  <si>
    <t>Overall projected block size</t>
  </si>
  <si>
    <t>Block size by procurement year</t>
  </si>
  <si>
    <t>Procurement in this year?</t>
  </si>
  <si>
    <t>Capacity distribution by group</t>
  </si>
  <si>
    <t>Capacity distribution by program</t>
  </si>
  <si>
    <t>Check sum = 100%</t>
  </si>
  <si>
    <t>Capacity factor % change relative to previous year</t>
  </si>
  <si>
    <t>Contract Term Length</t>
  </si>
  <si>
    <t>Payback Period</t>
  </si>
  <si>
    <t>Period Length</t>
  </si>
  <si>
    <t>ABP REC Spend: Year 1 Multiplier</t>
  </si>
  <si>
    <t>Multiplier</t>
  </si>
  <si>
    <t>ABP REC: Lag for RPS budget purpose</t>
  </si>
  <si>
    <t>ABP REC: Lag for REC procurement purpose</t>
  </si>
  <si>
    <t>ABP Procured RECs: Year 1 Delivery Ratio</t>
  </si>
  <si>
    <t>Ratio</t>
  </si>
  <si>
    <t>From Energy Solutions</t>
  </si>
  <si>
    <t>ABP RECs Under Contract</t>
  </si>
  <si>
    <t>Spend</t>
  </si>
  <si>
    <t>Total Available ACP funds</t>
  </si>
  <si>
    <t>Table 3-2</t>
  </si>
  <si>
    <t>Table 3-3</t>
  </si>
  <si>
    <t>Figure 3-3</t>
  </si>
  <si>
    <t>Current Statewide REC Portfolio (By Procurement Year)</t>
  </si>
  <si>
    <t>Current REC Portfolio by Utility (By Procurement Year)</t>
  </si>
  <si>
    <t>Projected Deliveries of Statewide Wind and Solar RECs in the Current Portfolio</t>
  </si>
  <si>
    <t>Figure 3-6</t>
  </si>
  <si>
    <t>Current and Future Expected REC Procurement Volumes</t>
  </si>
  <si>
    <t>ABP RECs</t>
  </si>
  <si>
    <t>ABP Total RECs and Spend by Procurement Year</t>
  </si>
  <si>
    <t>Statewide Annual RPS Goal, Current REC Portfolio and REC Shortfall</t>
  </si>
  <si>
    <t>RPS Expenditures Compared to Annual Available Funds</t>
  </si>
  <si>
    <t>RPS Expenditures Compared to Annual Available Funds (Expenditure Focused View)</t>
  </si>
  <si>
    <t>Comparison of Forward Energy Prices ($/MWh and % Change) – April 2023 vs. July 2025</t>
  </si>
  <si>
    <t>Comparison of Forward Energy Prices ($/MWh and % Change) – March 2025 vs. July 2025</t>
  </si>
  <si>
    <t>Impact of Changes to the Forward Price Curve on the RPS Budget</t>
  </si>
  <si>
    <t>Statewide REC Shortfall, Current REC Portfolio</t>
  </si>
  <si>
    <t>REC Targets under 2026 Long-Term Plan</t>
  </si>
  <si>
    <t>Available ACPs</t>
  </si>
  <si>
    <t>Statewide RPS Budget Set Asides</t>
  </si>
  <si>
    <t>Table 3-8</t>
  </si>
  <si>
    <t>Table 3-14</t>
  </si>
  <si>
    <t>Figure 3-4</t>
  </si>
  <si>
    <t>Figure 3-5</t>
  </si>
  <si>
    <t>Figure 3-7</t>
  </si>
  <si>
    <t>Figure 3-8</t>
  </si>
  <si>
    <t>Figure 3-9</t>
  </si>
  <si>
    <t>Figure 3-10</t>
  </si>
  <si>
    <t>Projected RPS Expenses ($)</t>
  </si>
  <si>
    <t>RPS Funds and Expenditures ($)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</si>
</sst>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9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yy\ hh:mm"/>
    <numFmt numFmtId="165" formatCode="0.0%"/>
    <numFmt numFmtId="166" formatCode="_(&quot;$&quot;* #,##0_);_(&quot;$&quot;* \(#,##0\);_(&quot;$&quot;* &quot;-&quot;??_);_(@_)"/>
    <numFmt numFmtId="167" formatCode="_(* #,##0_);_(* \(#,##0\);_(* &quot;-&quot;??_);_(@_)"/>
    <numFmt numFmtId="168" formatCode="0.0000"/>
    <numFmt numFmtId="169" formatCode="&quot;$&quot;#,##0"/>
    <numFmt numFmtId="170" formatCode="_(&quot;$&quot;* #,##0.0_);_(&quot;$&quot;* \(#,##0.0\);_(&quot;$&quot;* &quot;-&quot;??_);_(@_)"/>
    <numFmt numFmtId="171" formatCode="#,##0.0"/>
    <numFmt numFmtId="172" formatCode="mmmm\ dd\,\ yyyy"/>
    <numFmt numFmtId="173" formatCode="0.0000%"/>
    <numFmt numFmtId="174" formatCode="_(* #,##0.0_);_(* \(#,##0.0\);_(* &quot;-&quot;??_);_(@_)"/>
    <numFmt numFmtId="175" formatCode="[$-409]mmm\-yy;@"/>
    <numFmt numFmtId="176" formatCode="[$-409]d\-mmm;@"/>
  </numFmts>
  <fonts count="89" x14ac:knownFonts="1">
    <font>
      <sz val="9"/>
      <color theme="1"/>
      <name val="Arial"/>
      <family val="2"/>
    </font>
    <font>
      <sz val="11"/>
      <color theme="1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9"/>
      <color theme="1"/>
      <name val="Arial"/>
      <family val="2"/>
    </font>
    <font>
      <sz val="9"/>
      <name val="Arial"/>
      <family val="2"/>
    </font>
    <font>
      <b/>
      <sz val="10"/>
      <color theme="0"/>
      <name val="Arial"/>
      <family val="2"/>
    </font>
    <font>
      <b/>
      <i/>
      <u/>
      <sz val="9"/>
      <color theme="9"/>
      <name val="Arial"/>
      <family val="2"/>
    </font>
    <font>
      <sz val="11"/>
      <color theme="0"/>
      <name val="Aptos Narrow"/>
      <family val="2"/>
      <scheme val="minor"/>
    </font>
    <font>
      <b/>
      <sz val="14"/>
      <name val="Aptos Narrow"/>
      <family val="2"/>
      <scheme val="minor"/>
    </font>
    <font>
      <sz val="9"/>
      <name val="Aptos Narrow"/>
      <family val="2"/>
      <scheme val="minor"/>
    </font>
    <font>
      <i/>
      <sz val="9"/>
      <name val="Aptos Narrow"/>
      <family val="2"/>
      <scheme val="minor"/>
    </font>
    <font>
      <b/>
      <sz val="9"/>
      <color theme="0"/>
      <name val="Aptos Narrow"/>
      <family val="2"/>
      <scheme val="minor"/>
    </font>
    <font>
      <sz val="9"/>
      <color rgb="FFE85F31"/>
      <name val="Aptos Narrow"/>
      <family val="2"/>
      <scheme val="minor"/>
    </font>
    <font>
      <b/>
      <i/>
      <sz val="9"/>
      <color theme="1"/>
      <name val="Arial"/>
      <family val="2"/>
    </font>
    <font>
      <sz val="9"/>
      <color rgb="FF9C0006"/>
      <name val="Aptos Narrow"/>
      <family val="2"/>
      <scheme val="minor"/>
    </font>
    <font>
      <sz val="9"/>
      <color rgb="FF006100"/>
      <name val="Aptos Narrow"/>
      <family val="2"/>
      <scheme val="minor"/>
    </font>
    <font>
      <sz val="9"/>
      <color rgb="FF9C5700"/>
      <name val="Aptos Narrow"/>
      <family val="2"/>
      <scheme val="minor"/>
    </font>
    <font>
      <b/>
      <i/>
      <sz val="9"/>
      <color theme="6" tint="-0.24994659260841701"/>
      <name val="Aptos Narrow"/>
      <family val="2"/>
      <scheme val="minor"/>
    </font>
    <font>
      <b/>
      <sz val="9"/>
      <color theme="1"/>
      <name val="Aptos Narrow"/>
      <family val="2"/>
      <scheme val="minor"/>
    </font>
    <font>
      <i/>
      <sz val="9"/>
      <color theme="1" tint="0.499984740745262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b/>
      <i/>
      <sz val="10"/>
      <color theme="3"/>
      <name val="Aptos Narrow"/>
      <family val="2"/>
      <scheme val="minor"/>
    </font>
    <font>
      <b/>
      <sz val="22"/>
      <color theme="3"/>
      <name val="Aptos Display"/>
      <family val="2"/>
      <scheme val="major"/>
    </font>
    <font>
      <b/>
      <i/>
      <u val="double"/>
      <sz val="9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sz val="14"/>
      <color theme="1"/>
      <name val="Aptos Narrow"/>
      <family val="2"/>
      <scheme val="minor"/>
    </font>
    <font>
      <sz val="14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8"/>
      <name val="Arial"/>
      <family val="2"/>
    </font>
    <font>
      <b/>
      <sz val="9"/>
      <color theme="0"/>
      <name val="Arial"/>
      <family val="2"/>
    </font>
    <font>
      <b/>
      <sz val="9"/>
      <color theme="1"/>
      <name val="Arial"/>
      <family val="2"/>
    </font>
    <font>
      <b/>
      <sz val="11"/>
      <color theme="7" tint="-0.249977111117893"/>
      <name val="Aptos Narrow"/>
      <family val="2"/>
      <scheme val="minor"/>
    </font>
    <font>
      <b/>
      <i/>
      <sz val="9"/>
      <color theme="1" tint="0.499984740745262"/>
      <name val="Aptos Narrow"/>
      <family val="2"/>
      <scheme val="minor"/>
    </font>
    <font>
      <i/>
      <sz val="9"/>
      <color theme="0" tint="-0.34998626667073579"/>
      <name val="Arial"/>
      <family val="2"/>
    </font>
    <font>
      <sz val="10"/>
      <name val="Aptos Narrow"/>
      <family val="2"/>
      <scheme val="minor"/>
    </font>
    <font>
      <i/>
      <sz val="9"/>
      <color theme="6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b/>
      <sz val="9"/>
      <color theme="1" tint="0.499984740745262"/>
      <name val="Calibri"/>
      <family val="2"/>
    </font>
    <font>
      <i/>
      <sz val="9"/>
      <color theme="0" tint="-0.499984740745262"/>
      <name val="Arial"/>
      <family val="2"/>
    </font>
    <font>
      <i/>
      <sz val="9"/>
      <color theme="0" tint="-0.499984740745262"/>
      <name val="Calibri"/>
      <family val="2"/>
    </font>
    <font>
      <sz val="9"/>
      <color theme="0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i/>
      <sz val="9"/>
      <color theme="1"/>
      <name val="Arial"/>
      <family val="2"/>
    </font>
    <font>
      <i/>
      <sz val="11"/>
      <color theme="1"/>
      <name val="Aptos Narrow"/>
      <family val="2"/>
      <scheme val="minor"/>
    </font>
    <font>
      <b/>
      <u/>
      <sz val="14"/>
      <name val="Arial"/>
      <family val="2"/>
    </font>
    <font>
      <i/>
      <sz val="11"/>
      <color theme="0" tint="-0.34998626667073579"/>
      <name val="Aptos Narrow"/>
      <family val="2"/>
      <scheme val="minor"/>
    </font>
    <font>
      <sz val="9"/>
      <color rgb="FFFF000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00B050"/>
      <name val="Arial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i/>
      <sz val="11"/>
      <color rgb="FF00B050"/>
      <name val="Aptos Narrow"/>
      <family val="2"/>
      <scheme val="minor"/>
    </font>
    <font>
      <b/>
      <sz val="9"/>
      <color theme="1" tint="0.499984740745262"/>
      <name val="Aptos Narrow"/>
      <family val="2"/>
      <scheme val="minor"/>
    </font>
    <font>
      <sz val="9"/>
      <color theme="1"/>
      <name val="Aptos Narrow"/>
      <family val="2"/>
      <scheme val="minor"/>
    </font>
    <font>
      <i/>
      <sz val="9"/>
      <color theme="0" tint="-0.499984740745262"/>
      <name val="Aptos Narrow"/>
      <family val="2"/>
      <scheme val="minor"/>
    </font>
    <font>
      <i/>
      <sz val="9"/>
      <color theme="0" tint="-0.34998626667073579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sz val="9"/>
      <color rgb="FF0070C0"/>
      <name val="Aptos Narrow"/>
      <family val="2"/>
      <scheme val="minor"/>
    </font>
    <font>
      <b/>
      <sz val="10"/>
      <name val="Aptos Narrow"/>
      <family val="2"/>
      <scheme val="minor"/>
    </font>
    <font>
      <i/>
      <sz val="9"/>
      <color theme="0"/>
      <name val="Arial"/>
      <family val="2"/>
    </font>
    <font>
      <sz val="12"/>
      <color theme="1"/>
      <name val="Arial"/>
      <family val="2"/>
    </font>
    <font>
      <sz val="9"/>
      <color rgb="FF000000"/>
      <name val="Aptos Narrow"/>
      <family val="2"/>
      <scheme val="minor"/>
    </font>
    <font>
      <sz val="9"/>
      <color theme="6"/>
      <name val="Aptos Narrow"/>
      <family val="2"/>
      <scheme val="minor"/>
    </font>
    <font>
      <sz val="10"/>
      <color rgb="FF000000"/>
      <name val="Arial"/>
      <family val="2"/>
    </font>
    <font>
      <i/>
      <sz val="9"/>
      <color theme="6" tint="-0.499984740745262"/>
      <name val="Aptos Narrow"/>
      <family val="2"/>
      <scheme val="minor"/>
    </font>
    <font>
      <i/>
      <sz val="9"/>
      <name val="Aptos Narrow"/>
      <scheme val="minor"/>
    </font>
    <font>
      <b/>
      <sz val="14"/>
      <color rgb="FFFF0000"/>
      <name val="Aptos Narrow"/>
      <family val="2"/>
      <scheme val="minor"/>
    </font>
    <font>
      <b/>
      <sz val="11"/>
      <color theme="3"/>
      <name val="Aptos Narrow"/>
      <scheme val="minor"/>
    </font>
    <font>
      <b/>
      <i/>
      <sz val="10"/>
      <color theme="3"/>
      <name val="Aptos Narrow"/>
      <scheme val="minor"/>
    </font>
    <font>
      <b/>
      <i/>
      <sz val="9"/>
      <color theme="6"/>
      <name val="Aptos Narrow"/>
      <scheme val="minor"/>
    </font>
    <font>
      <b/>
      <i/>
      <sz val="9"/>
      <color theme="1" tint="0.499984740745262"/>
      <name val="Aptos Narrow"/>
      <scheme val="minor"/>
    </font>
    <font>
      <sz val="11"/>
      <color theme="0"/>
      <name val="Cambria"/>
      <family val="1"/>
    </font>
    <font>
      <sz val="11"/>
      <color theme="1"/>
      <name val="Cambria"/>
      <family val="1"/>
    </font>
    <font>
      <i/>
      <sz val="11"/>
      <color theme="1"/>
      <name val="Cambria"/>
      <family val="1"/>
    </font>
    <font>
      <b/>
      <sz val="12"/>
      <color theme="0"/>
      <name val="Cambria"/>
      <family val="1"/>
    </font>
    <font>
      <b/>
      <sz val="12"/>
      <color rgb="FF223971"/>
      <name val="Cambria"/>
      <family val="1"/>
    </font>
    <font>
      <b/>
      <sz val="11"/>
      <color theme="0"/>
      <name val="Cambria"/>
      <family val="1"/>
    </font>
    <font>
      <sz val="11"/>
      <color rgb="FF000000"/>
      <name val="Cambria"/>
      <family val="1"/>
    </font>
    <font>
      <sz val="11"/>
      <name val="Cambria"/>
      <family val="1"/>
    </font>
    <font>
      <b/>
      <i/>
      <sz val="9"/>
      <color theme="6"/>
      <name val="Arial"/>
      <family val="2"/>
    </font>
    <font>
      <b/>
      <i/>
      <sz val="9"/>
      <name val="Aptos Narrow"/>
      <family val="2"/>
      <scheme val="minor"/>
    </font>
    <font>
      <b/>
      <sz val="9"/>
      <color theme="0"/>
      <name val="Aptos Narrow"/>
      <scheme val="minor"/>
    </font>
    <font>
      <sz val="9"/>
      <name val="Aptos Narrow"/>
      <scheme val="minor"/>
    </font>
  </fonts>
  <fills count="6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3"/>
        <bgColor rgb="FF00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4D9E1"/>
        <bgColor rgb="FF000000"/>
      </patternFill>
    </fill>
    <fill>
      <patternFill patternType="solid">
        <fgColor theme="0"/>
        <bgColor theme="0"/>
      </patternFill>
    </fill>
    <fill>
      <patternFill patternType="solid">
        <fgColor theme="0"/>
      </patternFill>
    </fill>
    <fill>
      <patternFill patternType="solid">
        <fgColor rgb="FF243142"/>
        <bgColor indexed="64"/>
      </patternFill>
    </fill>
    <fill>
      <patternFill patternType="solid">
        <fgColor rgb="FFFEBE10"/>
        <bgColor indexed="64"/>
      </patternFill>
    </fill>
    <fill>
      <patternFill patternType="solid">
        <fgColor rgb="FFF2F2F2"/>
        <bgColor indexed="64"/>
      </patternFill>
    </fill>
  </fills>
  <borders count="41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3" tint="0.39994506668294322"/>
      </bottom>
      <diagonal/>
    </border>
    <border>
      <left/>
      <right/>
      <top/>
      <bottom style="medium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double">
        <color theme="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3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3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9">
    <xf numFmtId="0" fontId="0" fillId="0" borderId="0">
      <alignment vertical="center"/>
    </xf>
    <xf numFmtId="0" fontId="5" fillId="38" borderId="8" applyNumberFormat="0">
      <alignment vertical="center"/>
    </xf>
    <xf numFmtId="0" fontId="3" fillId="39" borderId="1" applyNumberFormat="0">
      <alignment vertical="center"/>
    </xf>
    <xf numFmtId="0" fontId="4" fillId="0" borderId="1" applyNumberFormat="0">
      <alignment vertical="center"/>
    </xf>
    <xf numFmtId="0" fontId="3" fillId="5" borderId="1" applyAlignment="0">
      <alignment horizontal="left"/>
    </xf>
    <xf numFmtId="9" fontId="2" fillId="0" borderId="0" applyFont="0" applyFill="0" applyBorder="0" applyAlignment="0" applyProtection="0">
      <protection locked="0"/>
    </xf>
    <xf numFmtId="43" fontId="2" fillId="0" borderId="0" applyFont="0" applyFill="0" applyBorder="0" applyAlignment="0" applyProtection="0">
      <protection locked="0"/>
    </xf>
    <xf numFmtId="41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0" fontId="6" fillId="6" borderId="1" applyNumberFormat="0" applyProtection="0">
      <alignment vertical="center"/>
    </xf>
    <xf numFmtId="44" fontId="3" fillId="0" borderId="0" applyFont="0" applyFill="0" applyBorder="0" applyAlignment="0" applyProtection="0">
      <protection locked="0"/>
    </xf>
    <xf numFmtId="0" fontId="23" fillId="0" borderId="7" applyNumberFormat="0" applyAlignment="0"/>
    <xf numFmtId="0" fontId="8" fillId="0" borderId="2" applyNumberFormat="0" applyAlignment="0"/>
    <xf numFmtId="0" fontId="20" fillId="0" borderId="7" applyNumberFormat="0" applyAlignment="0">
      <alignment vertical="center"/>
    </xf>
    <xf numFmtId="0" fontId="21" fillId="0" borderId="5" applyNumberFormat="0" applyAlignment="0"/>
    <xf numFmtId="0" fontId="22" fillId="0" borderId="6" applyNumberFormat="0" applyAlignment="0"/>
    <xf numFmtId="0" fontId="15" fillId="7" borderId="0" applyNumberFormat="0" applyBorder="0" applyProtection="0">
      <alignment vertical="center"/>
    </xf>
    <xf numFmtId="0" fontId="14" fillId="8" borderId="0" applyNumberFormat="0" applyBorder="0" applyProtection="0">
      <alignment vertical="center"/>
    </xf>
    <xf numFmtId="0" fontId="16" fillId="9" borderId="0" applyNumberFormat="0" applyBorder="0" applyProtection="0">
      <alignment vertical="center"/>
    </xf>
    <xf numFmtId="0" fontId="9" fillId="3" borderId="1" applyNumberFormat="0">
      <alignment vertical="center"/>
    </xf>
    <xf numFmtId="0" fontId="10" fillId="2" borderId="1" applyNumberFormat="0">
      <alignment vertical="center"/>
    </xf>
    <xf numFmtId="0" fontId="10" fillId="4" borderId="1" applyNumberFormat="0">
      <alignment vertical="center"/>
    </xf>
    <xf numFmtId="0" fontId="12" fillId="0" borderId="3" applyNumberFormat="0">
      <alignment vertical="center"/>
    </xf>
    <xf numFmtId="0" fontId="11" fillId="10" borderId="4" applyNumberFormat="0">
      <alignment vertical="center"/>
    </xf>
    <xf numFmtId="0" fontId="17" fillId="0" borderId="0" applyNumberFormat="0" applyFill="0" applyBorder="0">
      <alignment vertical="center"/>
    </xf>
    <xf numFmtId="0" fontId="13" fillId="35" borderId="1" applyNumberFormat="0">
      <alignment vertical="center"/>
    </xf>
    <xf numFmtId="0" fontId="19" fillId="59" borderId="0" applyNumberFormat="0" applyAlignment="0"/>
    <xf numFmtId="0" fontId="18" fillId="0" borderId="9" applyNumberFormat="0">
      <alignment vertical="center"/>
    </xf>
    <xf numFmtId="0" fontId="7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7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7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7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7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7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164" fontId="3" fillId="0" borderId="0" applyFont="0" applyFill="0" applyBorder="0" applyProtection="0">
      <alignment vertical="center"/>
      <protection locked="0"/>
    </xf>
    <xf numFmtId="0" fontId="10" fillId="37" borderId="1" applyNumberFormat="0">
      <alignment vertical="center"/>
    </xf>
    <xf numFmtId="0" fontId="9" fillId="36" borderId="1" applyNumberFormat="0">
      <alignment vertical="center"/>
    </xf>
    <xf numFmtId="0" fontId="24" fillId="40" borderId="1" applyNumberFormat="0" applyAlignment="0" applyProtection="0">
      <alignment vertical="center"/>
    </xf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1" fillId="38" borderId="8" applyNumberFormat="0">
      <alignment vertical="center"/>
    </xf>
    <xf numFmtId="0" fontId="33" fillId="0" borderId="0"/>
    <xf numFmtId="0" fontId="35" fillId="0" borderId="0">
      <alignment vertical="center"/>
    </xf>
    <xf numFmtId="167" fontId="9" fillId="50" borderId="1">
      <alignment vertical="center"/>
    </xf>
    <xf numFmtId="167" fontId="10" fillId="6" borderId="1">
      <alignment vertical="center"/>
    </xf>
    <xf numFmtId="0" fontId="19" fillId="58" borderId="0">
      <alignment horizontal="center"/>
    </xf>
    <xf numFmtId="0" fontId="82" fillId="60" borderId="32">
      <alignment vertical="center" wrapText="1"/>
    </xf>
    <xf numFmtId="0" fontId="82" fillId="60" borderId="32">
      <alignment horizontal="center" vertical="center" wrapText="1"/>
    </xf>
  </cellStyleXfs>
  <cellXfs count="467">
    <xf numFmtId="0" fontId="0" fillId="0" borderId="0" xfId="0">
      <alignment vertical="center"/>
    </xf>
    <xf numFmtId="0" fontId="1" fillId="0" borderId="0" xfId="56"/>
    <xf numFmtId="0" fontId="25" fillId="0" borderId="0" xfId="56" applyFont="1"/>
    <xf numFmtId="0" fontId="1" fillId="0" borderId="0" xfId="56" applyAlignment="1">
      <alignment horizontal="center"/>
    </xf>
    <xf numFmtId="0" fontId="26" fillId="4" borderId="10" xfId="56" applyFont="1" applyFill="1" applyBorder="1" applyAlignment="1">
      <alignment vertical="center" wrapText="1"/>
    </xf>
    <xf numFmtId="0" fontId="27" fillId="0" borderId="0" xfId="56" applyFont="1"/>
    <xf numFmtId="0" fontId="27" fillId="0" borderId="10" xfId="56" applyFont="1" applyBorder="1"/>
    <xf numFmtId="167" fontId="8" fillId="4" borderId="10" xfId="57" applyNumberFormat="1" applyFont="1" applyFill="1" applyBorder="1" applyAlignment="1">
      <alignment vertical="center" wrapText="1"/>
    </xf>
    <xf numFmtId="0" fontId="26" fillId="42" borderId="10" xfId="56" applyFont="1" applyFill="1" applyBorder="1"/>
    <xf numFmtId="167" fontId="27" fillId="2" borderId="10" xfId="57" applyNumberFormat="1" applyFont="1" applyFill="1" applyBorder="1" applyAlignment="1">
      <alignment horizontal="right"/>
    </xf>
    <xf numFmtId="0" fontId="26" fillId="6" borderId="10" xfId="56" applyFont="1" applyFill="1" applyBorder="1"/>
    <xf numFmtId="9" fontId="26" fillId="2" borderId="10" xfId="59" applyFont="1" applyFill="1" applyBorder="1"/>
    <xf numFmtId="167" fontId="27" fillId="6" borderId="10" xfId="57" applyNumberFormat="1" applyFont="1" applyFill="1" applyBorder="1"/>
    <xf numFmtId="0" fontId="27" fillId="4" borderId="10" xfId="56" applyFont="1" applyFill="1" applyBorder="1"/>
    <xf numFmtId="167" fontId="27" fillId="4" borderId="10" xfId="57" applyNumberFormat="1" applyFont="1" applyFill="1" applyBorder="1"/>
    <xf numFmtId="167" fontId="28" fillId="6" borderId="10" xfId="57" applyNumberFormat="1" applyFont="1" applyFill="1" applyBorder="1"/>
    <xf numFmtId="0" fontId="26" fillId="4" borderId="10" xfId="56" applyFont="1" applyFill="1" applyBorder="1"/>
    <xf numFmtId="9" fontId="26" fillId="6" borderId="10" xfId="56" applyNumberFormat="1" applyFont="1" applyFill="1" applyBorder="1"/>
    <xf numFmtId="0" fontId="5" fillId="38" borderId="8" xfId="1">
      <alignment vertical="center"/>
    </xf>
    <xf numFmtId="0" fontId="3" fillId="39" borderId="1" xfId="2">
      <alignment vertical="center"/>
    </xf>
    <xf numFmtId="0" fontId="9" fillId="3" borderId="1" xfId="19">
      <alignment vertical="center"/>
    </xf>
    <xf numFmtId="167" fontId="9" fillId="3" borderId="1" xfId="6" applyNumberFormat="1" applyFont="1" applyFill="1" applyBorder="1" applyAlignment="1" applyProtection="1">
      <alignment vertical="center"/>
    </xf>
    <xf numFmtId="9" fontId="0" fillId="0" borderId="0" xfId="5" applyFont="1" applyAlignment="1" applyProtection="1">
      <alignment vertical="center"/>
    </xf>
    <xf numFmtId="167" fontId="26" fillId="2" borderId="10" xfId="6" applyNumberFormat="1" applyFont="1" applyFill="1" applyBorder="1" applyProtection="1"/>
    <xf numFmtId="9" fontId="26" fillId="6" borderId="10" xfId="5" applyFont="1" applyFill="1" applyBorder="1" applyProtection="1"/>
    <xf numFmtId="9" fontId="27" fillId="4" borderId="10" xfId="5" applyFont="1" applyFill="1" applyBorder="1" applyProtection="1"/>
    <xf numFmtId="9" fontId="27" fillId="0" borderId="10" xfId="5" applyFont="1" applyBorder="1" applyProtection="1"/>
    <xf numFmtId="9" fontId="26" fillId="6" borderId="0" xfId="56" applyNumberFormat="1" applyFont="1" applyFill="1"/>
    <xf numFmtId="9" fontId="26" fillId="2" borderId="0" xfId="59" applyFont="1" applyFill="1" applyBorder="1"/>
    <xf numFmtId="0" fontId="0" fillId="0" borderId="0" xfId="0" applyAlignment="1">
      <alignment vertical="center" wrapText="1"/>
    </xf>
    <xf numFmtId="0" fontId="5" fillId="38" borderId="0" xfId="1" applyBorder="1" applyAlignment="1">
      <alignment horizontal="center" vertical="center" wrapText="1"/>
    </xf>
    <xf numFmtId="9" fontId="9" fillId="3" borderId="1" xfId="19" applyNumberFormat="1">
      <alignment vertical="center"/>
    </xf>
    <xf numFmtId="0" fontId="26" fillId="4" borderId="0" xfId="56" applyFont="1" applyFill="1"/>
    <xf numFmtId="167" fontId="27" fillId="6" borderId="0" xfId="57" applyNumberFormat="1" applyFont="1" applyFill="1" applyBorder="1"/>
    <xf numFmtId="167" fontId="27" fillId="4" borderId="0" xfId="57" applyNumberFormat="1" applyFont="1" applyFill="1" applyBorder="1"/>
    <xf numFmtId="43" fontId="0" fillId="0" borderId="0" xfId="0" applyNumberFormat="1">
      <alignment vertical="center"/>
    </xf>
    <xf numFmtId="9" fontId="9" fillId="3" borderId="1" xfId="19" applyNumberFormat="1" applyAlignment="1">
      <alignment vertical="center" wrapText="1"/>
    </xf>
    <xf numFmtId="167" fontId="9" fillId="3" borderId="1" xfId="19" applyNumberFormat="1">
      <alignment vertical="center"/>
    </xf>
    <xf numFmtId="0" fontId="3" fillId="5" borderId="1" xfId="4" applyAlignment="1">
      <alignment vertical="center"/>
    </xf>
    <xf numFmtId="9" fontId="3" fillId="39" borderId="1" xfId="2" applyNumberFormat="1">
      <alignment vertical="center"/>
    </xf>
    <xf numFmtId="9" fontId="9" fillId="3" borderId="1" xfId="5" applyFont="1" applyFill="1" applyBorder="1" applyAlignment="1" applyProtection="1">
      <alignment vertical="center"/>
    </xf>
    <xf numFmtId="167" fontId="10" fillId="4" borderId="1" xfId="21" applyNumberFormat="1">
      <alignment vertical="center"/>
    </xf>
    <xf numFmtId="0" fontId="21" fillId="0" borderId="5" xfId="14" applyAlignment="1">
      <alignment vertical="center"/>
    </xf>
    <xf numFmtId="0" fontId="19" fillId="59" borderId="0" xfId="26" applyAlignment="1">
      <alignment vertical="center"/>
    </xf>
    <xf numFmtId="0" fontId="31" fillId="38" borderId="8" xfId="61" applyAlignment="1">
      <alignment vertical="center" wrapText="1"/>
    </xf>
    <xf numFmtId="0" fontId="0" fillId="0" borderId="0" xfId="0" applyAlignment="1"/>
    <xf numFmtId="0" fontId="31" fillId="38" borderId="8" xfId="61">
      <alignment vertical="center"/>
    </xf>
    <xf numFmtId="166" fontId="10" fillId="4" borderId="1" xfId="21" applyNumberFormat="1">
      <alignment vertical="center"/>
    </xf>
    <xf numFmtId="0" fontId="10" fillId="4" borderId="1" xfId="21">
      <alignment vertical="center"/>
    </xf>
    <xf numFmtId="0" fontId="32" fillId="0" borderId="0" xfId="0" applyFont="1">
      <alignment vertical="center"/>
    </xf>
    <xf numFmtId="166" fontId="10" fillId="4" borderId="1" xfId="10" applyNumberFormat="1" applyFont="1" applyFill="1" applyBorder="1" applyAlignment="1" applyProtection="1">
      <alignment vertical="center"/>
    </xf>
    <xf numFmtId="0" fontId="34" fillId="59" borderId="0" xfId="26" applyFont="1" applyAlignment="1">
      <alignment vertical="center"/>
    </xf>
    <xf numFmtId="165" fontId="9" fillId="3" borderId="1" xfId="19" applyNumberFormat="1">
      <alignment vertical="center"/>
    </xf>
    <xf numFmtId="167" fontId="36" fillId="3" borderId="1" xfId="19" applyNumberFormat="1" applyFont="1">
      <alignment vertical="center"/>
    </xf>
    <xf numFmtId="170" fontId="10" fillId="4" borderId="1" xfId="10" applyNumberFormat="1" applyFont="1" applyFill="1" applyBorder="1" applyAlignment="1" applyProtection="1">
      <alignment vertical="center"/>
    </xf>
    <xf numFmtId="167" fontId="0" fillId="0" borderId="0" xfId="0" applyNumberFormat="1">
      <alignment vertical="center"/>
    </xf>
    <xf numFmtId="0" fontId="3" fillId="5" borderId="1" xfId="4" applyAlignment="1">
      <alignment horizontal="center" vertical="center"/>
    </xf>
    <xf numFmtId="166" fontId="10" fillId="37" borderId="1" xfId="53" applyNumberFormat="1">
      <alignment vertical="center"/>
    </xf>
    <xf numFmtId="0" fontId="19" fillId="59" borderId="0" xfId="26" applyAlignment="1"/>
    <xf numFmtId="0" fontId="5" fillId="38" borderId="8" xfId="1" applyAlignment="1">
      <alignment horizontal="center" vertical="center"/>
    </xf>
    <xf numFmtId="0" fontId="3" fillId="39" borderId="1" xfId="2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9" borderId="1" xfId="2" applyFont="1">
      <alignment vertical="center"/>
    </xf>
    <xf numFmtId="0" fontId="0" fillId="47" borderId="1" xfId="2" applyFont="1" applyFill="1">
      <alignment vertical="center"/>
    </xf>
    <xf numFmtId="0" fontId="38" fillId="0" borderId="0" xfId="56" applyFont="1"/>
    <xf numFmtId="0" fontId="40" fillId="0" borderId="0" xfId="0" applyFont="1" applyAlignment="1">
      <alignment horizontal="center" vertical="center"/>
    </xf>
    <xf numFmtId="0" fontId="1" fillId="43" borderId="0" xfId="56" applyFill="1"/>
    <xf numFmtId="0" fontId="23" fillId="0" borderId="7" xfId="11" applyAlignment="1">
      <alignment vertical="center"/>
    </xf>
    <xf numFmtId="0" fontId="10" fillId="2" borderId="17" xfId="20" applyBorder="1">
      <alignment vertical="center"/>
    </xf>
    <xf numFmtId="0" fontId="19" fillId="59" borderId="10" xfId="26" applyBorder="1" applyAlignment="1">
      <alignment vertical="center"/>
    </xf>
    <xf numFmtId="167" fontId="10" fillId="6" borderId="1" xfId="21" applyNumberFormat="1" applyFill="1">
      <alignment vertical="center"/>
    </xf>
    <xf numFmtId="0" fontId="31" fillId="38" borderId="8" xfId="61" applyAlignment="1">
      <alignment horizontal="center" vertical="center"/>
    </xf>
    <xf numFmtId="0" fontId="0" fillId="5" borderId="1" xfId="4" applyFont="1" applyAlignment="1">
      <alignment horizontal="center"/>
    </xf>
    <xf numFmtId="0" fontId="3" fillId="5" borderId="1" xfId="4" applyAlignment="1">
      <alignment horizontal="center"/>
    </xf>
    <xf numFmtId="167" fontId="9" fillId="47" borderId="1" xfId="19" applyNumberFormat="1" applyFill="1">
      <alignment vertical="center"/>
    </xf>
    <xf numFmtId="0" fontId="42" fillId="38" borderId="0" xfId="0" applyFont="1" applyFill="1">
      <alignment vertical="center"/>
    </xf>
    <xf numFmtId="0" fontId="0" fillId="41" borderId="0" xfId="0" applyFill="1">
      <alignment vertical="center"/>
    </xf>
    <xf numFmtId="0" fontId="31" fillId="49" borderId="0" xfId="56" applyFont="1" applyFill="1"/>
    <xf numFmtId="0" fontId="43" fillId="41" borderId="0" xfId="56" applyFont="1" applyFill="1"/>
    <xf numFmtId="0" fontId="44" fillId="48" borderId="0" xfId="56" applyFont="1" applyFill="1"/>
    <xf numFmtId="0" fontId="43" fillId="41" borderId="10" xfId="56" applyFont="1" applyFill="1" applyBorder="1"/>
    <xf numFmtId="0" fontId="0" fillId="41" borderId="0" xfId="56" applyFont="1" applyFill="1"/>
    <xf numFmtId="0" fontId="31" fillId="38" borderId="0" xfId="56" applyFont="1" applyFill="1"/>
    <xf numFmtId="0" fontId="42" fillId="38" borderId="0" xfId="56" applyFont="1" applyFill="1"/>
    <xf numFmtId="0" fontId="0" fillId="38" borderId="0" xfId="0" applyFill="1">
      <alignment vertical="center"/>
    </xf>
    <xf numFmtId="0" fontId="31" fillId="38" borderId="0" xfId="0" applyFont="1" applyFill="1">
      <alignment vertical="center"/>
    </xf>
    <xf numFmtId="167" fontId="9" fillId="4" borderId="1" xfId="21" applyNumberFormat="1" applyFont="1">
      <alignment vertical="center"/>
    </xf>
    <xf numFmtId="0" fontId="45" fillId="39" borderId="1" xfId="2" applyFont="1" applyAlignment="1">
      <alignment horizontal="center" vertical="center"/>
    </xf>
    <xf numFmtId="0" fontId="31" fillId="38" borderId="8" xfId="61" applyAlignment="1">
      <alignment horizontal="center" vertical="center" wrapText="1"/>
    </xf>
    <xf numFmtId="0" fontId="13" fillId="41" borderId="0" xfId="0" applyFont="1" applyFill="1">
      <alignment vertical="center"/>
    </xf>
    <xf numFmtId="10" fontId="9" fillId="3" borderId="1" xfId="19" applyNumberFormat="1">
      <alignment vertical="center"/>
    </xf>
    <xf numFmtId="0" fontId="10" fillId="3" borderId="1" xfId="19" applyFont="1" applyAlignment="1">
      <alignment horizontal="center" vertical="center"/>
    </xf>
    <xf numFmtId="167" fontId="0" fillId="0" borderId="0" xfId="6" applyNumberFormat="1" applyFont="1" applyAlignment="1" applyProtection="1">
      <alignment vertical="center"/>
    </xf>
    <xf numFmtId="0" fontId="3" fillId="5" borderId="1" xfId="4" applyAlignment="1">
      <alignment vertical="center" wrapText="1"/>
    </xf>
    <xf numFmtId="169" fontId="9" fillId="3" borderId="1" xfId="19" applyNumberFormat="1">
      <alignment vertical="center"/>
    </xf>
    <xf numFmtId="2" fontId="0" fillId="0" borderId="0" xfId="0" applyNumberFormat="1">
      <alignment vertical="center"/>
    </xf>
    <xf numFmtId="2" fontId="9" fillId="3" borderId="1" xfId="19" applyNumberFormat="1">
      <alignment vertical="center"/>
    </xf>
    <xf numFmtId="9" fontId="10" fillId="4" borderId="1" xfId="5" applyFont="1" applyFill="1" applyBorder="1" applyAlignment="1" applyProtection="1">
      <alignment vertical="center"/>
    </xf>
    <xf numFmtId="2" fontId="10" fillId="4" borderId="1" xfId="21" applyNumberFormat="1">
      <alignment vertical="center"/>
    </xf>
    <xf numFmtId="0" fontId="35" fillId="0" borderId="0" xfId="63">
      <alignment vertical="center"/>
    </xf>
    <xf numFmtId="44" fontId="0" fillId="0" borderId="0" xfId="0" applyNumberFormat="1" applyAlignment="1"/>
    <xf numFmtId="167" fontId="30" fillId="3" borderId="1" xfId="19" applyNumberFormat="1" applyFont="1">
      <alignment vertical="center"/>
    </xf>
    <xf numFmtId="3" fontId="4" fillId="3" borderId="10" xfId="56" applyNumberFormat="1" applyFont="1" applyFill="1" applyBorder="1"/>
    <xf numFmtId="3" fontId="4" fillId="3" borderId="10" xfId="57" applyNumberFormat="1" applyFont="1" applyFill="1" applyBorder="1" applyAlignment="1">
      <alignment vertical="top"/>
    </xf>
    <xf numFmtId="3" fontId="4" fillId="3" borderId="10" xfId="57" applyNumberFormat="1" applyFont="1" applyFill="1" applyBorder="1"/>
    <xf numFmtId="3" fontId="4" fillId="3" borderId="10" xfId="10" applyNumberFormat="1" applyFont="1" applyFill="1" applyBorder="1" applyProtection="1"/>
    <xf numFmtId="169" fontId="43" fillId="3" borderId="10" xfId="58" applyNumberFormat="1" applyFont="1" applyFill="1" applyBorder="1" applyAlignment="1">
      <alignment horizontal="center"/>
    </xf>
    <xf numFmtId="169" fontId="43" fillId="3" borderId="10" xfId="56" applyNumberFormat="1" applyFont="1" applyFill="1" applyBorder="1" applyAlignment="1">
      <alignment horizontal="center"/>
    </xf>
    <xf numFmtId="169" fontId="0" fillId="3" borderId="10" xfId="58" applyNumberFormat="1" applyFont="1" applyFill="1" applyBorder="1" applyAlignment="1">
      <alignment horizontal="center"/>
    </xf>
    <xf numFmtId="166" fontId="10" fillId="2" borderId="1" xfId="20" applyNumberFormat="1">
      <alignment vertical="center"/>
    </xf>
    <xf numFmtId="167" fontId="10" fillId="2" borderId="1" xfId="20" applyNumberFormat="1">
      <alignment vertical="center"/>
    </xf>
    <xf numFmtId="167" fontId="10" fillId="6" borderId="1" xfId="20" applyNumberFormat="1" applyFill="1">
      <alignment vertical="center"/>
    </xf>
    <xf numFmtId="167" fontId="10" fillId="2" borderId="1" xfId="6" applyNumberFormat="1" applyFont="1" applyFill="1" applyBorder="1" applyAlignment="1" applyProtection="1">
      <alignment vertical="center"/>
    </xf>
    <xf numFmtId="167" fontId="9" fillId="2" borderId="1" xfId="19" applyNumberFormat="1" applyFill="1">
      <alignment vertical="center"/>
    </xf>
    <xf numFmtId="167" fontId="9" fillId="6" borderId="1" xfId="64" applyFill="1">
      <alignment vertical="center"/>
    </xf>
    <xf numFmtId="0" fontId="0" fillId="0" borderId="0" xfId="0" applyAlignment="1">
      <alignment horizontal="left" vertical="center"/>
    </xf>
    <xf numFmtId="0" fontId="10" fillId="51" borderId="1" xfId="19" applyFont="1" applyFill="1" applyAlignment="1">
      <alignment horizontal="center" vertical="center"/>
    </xf>
    <xf numFmtId="0" fontId="19" fillId="41" borderId="0" xfId="26" applyFill="1" applyAlignment="1">
      <alignment vertical="center"/>
    </xf>
    <xf numFmtId="166" fontId="31" fillId="38" borderId="8" xfId="10" applyNumberFormat="1" applyFont="1" applyFill="1" applyBorder="1" applyAlignment="1" applyProtection="1">
      <alignment vertical="center" wrapText="1"/>
    </xf>
    <xf numFmtId="9" fontId="0" fillId="0" borderId="0" xfId="0" applyNumberFormat="1">
      <alignment vertical="center"/>
    </xf>
    <xf numFmtId="170" fontId="37" fillId="4" borderId="1" xfId="10" applyNumberFormat="1" applyFont="1" applyFill="1" applyBorder="1" applyAlignment="1" applyProtection="1">
      <alignment vertical="center"/>
    </xf>
    <xf numFmtId="0" fontId="0" fillId="43" borderId="0" xfId="0" applyFill="1">
      <alignment vertical="center"/>
    </xf>
    <xf numFmtId="0" fontId="0" fillId="43" borderId="0" xfId="0" applyFill="1" applyAlignment="1">
      <alignment horizontal="right" vertical="center"/>
    </xf>
    <xf numFmtId="167" fontId="10" fillId="4" borderId="1" xfId="6" applyNumberFormat="1" applyFont="1" applyFill="1" applyBorder="1" applyAlignment="1" applyProtection="1">
      <alignment vertical="center"/>
    </xf>
    <xf numFmtId="167" fontId="49" fillId="0" borderId="0" xfId="0" applyNumberFormat="1" applyFont="1">
      <alignment vertical="center"/>
    </xf>
    <xf numFmtId="44" fontId="9" fillId="3" borderId="1" xfId="19" applyNumberFormat="1">
      <alignment vertical="center"/>
    </xf>
    <xf numFmtId="0" fontId="21" fillId="0" borderId="5" xfId="14" applyAlignment="1"/>
    <xf numFmtId="0" fontId="3" fillId="0" borderId="0" xfId="0" applyFont="1">
      <alignment vertical="center"/>
    </xf>
    <xf numFmtId="0" fontId="9" fillId="36" borderId="1" xfId="54">
      <alignment vertical="center"/>
    </xf>
    <xf numFmtId="44" fontId="10" fillId="4" borderId="1" xfId="21" applyNumberFormat="1">
      <alignment vertical="center"/>
    </xf>
    <xf numFmtId="44" fontId="10" fillId="4" borderId="1" xfId="10" applyFont="1" applyFill="1" applyBorder="1" applyAlignment="1" applyProtection="1">
      <alignment vertical="center"/>
    </xf>
    <xf numFmtId="0" fontId="22" fillId="0" borderId="6" xfId="15" applyAlignment="1">
      <alignment vertical="center"/>
    </xf>
    <xf numFmtId="0" fontId="5" fillId="38" borderId="18" xfId="1" applyBorder="1">
      <alignment vertical="center"/>
    </xf>
    <xf numFmtId="0" fontId="0" fillId="0" borderId="19" xfId="0" applyBorder="1">
      <alignment vertical="center"/>
    </xf>
    <xf numFmtId="0" fontId="21" fillId="0" borderId="5" xfId="14"/>
    <xf numFmtId="0" fontId="5" fillId="52" borderId="8" xfId="1" applyFill="1">
      <alignment vertical="center"/>
    </xf>
    <xf numFmtId="0" fontId="5" fillId="52" borderId="8" xfId="1" applyFill="1" applyAlignment="1">
      <alignment horizontal="center" vertical="center"/>
    </xf>
    <xf numFmtId="0" fontId="5" fillId="53" borderId="8" xfId="1" applyFill="1">
      <alignment vertical="center"/>
    </xf>
    <xf numFmtId="0" fontId="5" fillId="53" borderId="8" xfId="1" applyFill="1" applyAlignment="1">
      <alignment horizontal="center" vertical="center"/>
    </xf>
    <xf numFmtId="167" fontId="50" fillId="3" borderId="1" xfId="19" applyNumberFormat="1" applyFont="1">
      <alignment vertical="center"/>
    </xf>
    <xf numFmtId="167" fontId="51" fillId="3" borderId="1" xfId="19" applyNumberFormat="1" applyFont="1">
      <alignment vertical="center"/>
    </xf>
    <xf numFmtId="0" fontId="52" fillId="0" borderId="0" xfId="0" applyFont="1">
      <alignment vertical="center"/>
    </xf>
    <xf numFmtId="0" fontId="52" fillId="2" borderId="1" xfId="2" applyFont="1" applyFill="1">
      <alignment vertical="center"/>
    </xf>
    <xf numFmtId="0" fontId="52" fillId="5" borderId="1" xfId="4" applyFont="1" applyAlignment="1">
      <alignment horizontal="center" vertical="center"/>
    </xf>
    <xf numFmtId="0" fontId="52" fillId="2" borderId="1" xfId="2" applyFont="1" applyFill="1" applyAlignment="1">
      <alignment horizontal="center" vertical="center"/>
    </xf>
    <xf numFmtId="167" fontId="51" fillId="4" borderId="1" xfId="21" applyNumberFormat="1" applyFont="1">
      <alignment vertical="center"/>
    </xf>
    <xf numFmtId="3" fontId="52" fillId="0" borderId="0" xfId="0" applyNumberFormat="1" applyFont="1">
      <alignment vertical="center"/>
    </xf>
    <xf numFmtId="0" fontId="52" fillId="39" borderId="1" xfId="2" applyFont="1">
      <alignment vertical="center"/>
    </xf>
    <xf numFmtId="0" fontId="52" fillId="39" borderId="1" xfId="2" applyFont="1" applyAlignment="1">
      <alignment horizontal="center" vertical="center"/>
    </xf>
    <xf numFmtId="0" fontId="52" fillId="50" borderId="1" xfId="2" applyFont="1" applyFill="1">
      <alignment vertical="center"/>
    </xf>
    <xf numFmtId="0" fontId="52" fillId="50" borderId="1" xfId="2" applyFont="1" applyFill="1" applyAlignment="1">
      <alignment horizontal="center" vertical="center"/>
    </xf>
    <xf numFmtId="0" fontId="5" fillId="38" borderId="0" xfId="0" applyFont="1" applyFill="1">
      <alignment vertical="center"/>
    </xf>
    <xf numFmtId="0" fontId="53" fillId="53" borderId="0" xfId="0" applyFont="1" applyFill="1">
      <alignment vertical="center"/>
    </xf>
    <xf numFmtId="0" fontId="5" fillId="53" borderId="0" xfId="0" applyFont="1" applyFill="1">
      <alignment vertical="center"/>
    </xf>
    <xf numFmtId="0" fontId="53" fillId="54" borderId="0" xfId="0" applyFont="1" applyFill="1">
      <alignment vertical="center"/>
    </xf>
    <xf numFmtId="0" fontId="5" fillId="54" borderId="0" xfId="0" applyFont="1" applyFill="1">
      <alignment vertical="center"/>
    </xf>
    <xf numFmtId="0" fontId="5" fillId="54" borderId="8" xfId="1" applyFill="1">
      <alignment vertical="center"/>
    </xf>
    <xf numFmtId="0" fontId="5" fillId="54" borderId="8" xfId="1" applyFill="1" applyAlignment="1">
      <alignment horizontal="center" vertical="center"/>
    </xf>
    <xf numFmtId="0" fontId="52" fillId="45" borderId="1" xfId="2" applyFont="1" applyFill="1">
      <alignment vertical="center"/>
    </xf>
    <xf numFmtId="0" fontId="52" fillId="45" borderId="1" xfId="2" applyFont="1" applyFill="1" applyAlignment="1">
      <alignment horizontal="center" vertical="center"/>
    </xf>
    <xf numFmtId="0" fontId="5" fillId="55" borderId="0" xfId="0" applyFont="1" applyFill="1">
      <alignment vertical="center"/>
    </xf>
    <xf numFmtId="0" fontId="53" fillId="55" borderId="0" xfId="0" applyFont="1" applyFill="1">
      <alignment vertical="center"/>
    </xf>
    <xf numFmtId="0" fontId="5" fillId="55" borderId="8" xfId="1" applyFill="1">
      <alignment vertical="center"/>
    </xf>
    <xf numFmtId="0" fontId="5" fillId="55" borderId="8" xfId="1" applyFill="1" applyAlignment="1">
      <alignment horizontal="center" vertical="center"/>
    </xf>
    <xf numFmtId="0" fontId="52" fillId="42" borderId="1" xfId="2" applyFont="1" applyFill="1">
      <alignment vertical="center"/>
    </xf>
    <xf numFmtId="167" fontId="51" fillId="4" borderId="1" xfId="21" quotePrefix="1" applyNumberFormat="1" applyFont="1">
      <alignment vertical="center"/>
    </xf>
    <xf numFmtId="0" fontId="52" fillId="42" borderId="1" xfId="2" applyFont="1" applyFill="1" applyAlignment="1">
      <alignment horizontal="left" vertical="center"/>
    </xf>
    <xf numFmtId="167" fontId="51" fillId="44" borderId="1" xfId="21" applyNumberFormat="1" applyFont="1" applyFill="1">
      <alignment vertical="center"/>
    </xf>
    <xf numFmtId="0" fontId="52" fillId="41" borderId="1" xfId="2" applyFont="1" applyFill="1">
      <alignment vertical="center"/>
    </xf>
    <xf numFmtId="0" fontId="52" fillId="41" borderId="1" xfId="2" applyFont="1" applyFill="1" applyAlignment="1">
      <alignment horizontal="left" vertical="center"/>
    </xf>
    <xf numFmtId="167" fontId="54" fillId="41" borderId="1" xfId="21" quotePrefix="1" applyNumberFormat="1" applyFont="1" applyFill="1">
      <alignment vertical="center"/>
    </xf>
    <xf numFmtId="0" fontId="0" fillId="5" borderId="1" xfId="4" applyFont="1" applyAlignment="1">
      <alignment vertical="center"/>
    </xf>
    <xf numFmtId="9" fontId="10" fillId="2" borderId="1" xfId="5" applyFont="1" applyFill="1" applyBorder="1" applyAlignment="1" applyProtection="1">
      <alignment vertical="center"/>
    </xf>
    <xf numFmtId="0" fontId="31" fillId="38" borderId="20" xfId="61" applyBorder="1" applyAlignment="1">
      <alignment horizontal="center" vertical="center"/>
    </xf>
    <xf numFmtId="10" fontId="9" fillId="3" borderId="1" xfId="5" applyNumberFormat="1" applyFont="1" applyFill="1" applyBorder="1" applyAlignment="1" applyProtection="1">
      <alignment horizontal="center" vertical="center"/>
    </xf>
    <xf numFmtId="10" fontId="9" fillId="3" borderId="16" xfId="5" applyNumberFormat="1" applyFont="1" applyFill="1" applyBorder="1" applyAlignment="1" applyProtection="1">
      <alignment horizontal="center" vertical="center"/>
    </xf>
    <xf numFmtId="10" fontId="0" fillId="41" borderId="10" xfId="5" applyNumberFormat="1" applyFont="1" applyFill="1" applyBorder="1" applyAlignment="1" applyProtection="1">
      <alignment horizontal="center" vertical="center"/>
    </xf>
    <xf numFmtId="44" fontId="0" fillId="0" borderId="0" xfId="0" applyNumberFormat="1">
      <alignment vertical="center"/>
    </xf>
    <xf numFmtId="14" fontId="9" fillId="36" borderId="1" xfId="54" applyNumberFormat="1">
      <alignment vertical="center"/>
    </xf>
    <xf numFmtId="14" fontId="10" fillId="4" borderId="1" xfId="21" applyNumberFormat="1">
      <alignment vertical="center"/>
    </xf>
    <xf numFmtId="166" fontId="10" fillId="2" borderId="1" xfId="10" applyNumberFormat="1" applyFont="1" applyFill="1" applyBorder="1" applyAlignment="1" applyProtection="1">
      <alignment vertical="center"/>
    </xf>
    <xf numFmtId="0" fontId="10" fillId="37" borderId="1" xfId="53">
      <alignment vertical="center"/>
    </xf>
    <xf numFmtId="9" fontId="0" fillId="0" borderId="19" xfId="0" applyNumberFormat="1" applyBorder="1">
      <alignment vertical="center"/>
    </xf>
    <xf numFmtId="166" fontId="10" fillId="56" borderId="1" xfId="20" applyNumberFormat="1" applyFill="1">
      <alignment vertical="center"/>
    </xf>
    <xf numFmtId="0" fontId="40" fillId="0" borderId="0" xfId="0" applyFont="1">
      <alignment vertical="center"/>
    </xf>
    <xf numFmtId="10" fontId="9" fillId="3" borderId="1" xfId="19" applyNumberFormat="1" applyAlignment="1">
      <alignment horizontal="center" vertical="center"/>
    </xf>
    <xf numFmtId="9" fontId="40" fillId="0" borderId="0" xfId="5" applyFont="1" applyAlignment="1" applyProtection="1">
      <alignment horizontal="center" vertical="center"/>
    </xf>
    <xf numFmtId="0" fontId="40" fillId="0" borderId="0" xfId="0" applyFont="1" applyAlignment="1">
      <alignment horizontal="right" vertical="center"/>
    </xf>
    <xf numFmtId="9" fontId="9" fillId="3" borderId="1" xfId="19" applyNumberFormat="1" applyAlignment="1">
      <alignment horizontal="center" vertical="center"/>
    </xf>
    <xf numFmtId="0" fontId="0" fillId="41" borderId="0" xfId="0" applyFill="1" applyAlignment="1">
      <alignment vertical="center" wrapText="1"/>
    </xf>
    <xf numFmtId="0" fontId="0" fillId="41" borderId="0" xfId="0" applyFill="1" applyAlignment="1">
      <alignment horizontal="center" vertical="center"/>
    </xf>
    <xf numFmtId="0" fontId="35" fillId="41" borderId="0" xfId="63" applyFill="1">
      <alignment vertical="center"/>
    </xf>
    <xf numFmtId="0" fontId="32" fillId="41" borderId="0" xfId="0" applyFont="1" applyFill="1">
      <alignment vertical="center"/>
    </xf>
    <xf numFmtId="167" fontId="0" fillId="41" borderId="0" xfId="0" applyNumberFormat="1" applyFill="1">
      <alignment vertical="center"/>
    </xf>
    <xf numFmtId="0" fontId="45" fillId="41" borderId="0" xfId="0" applyFont="1" applyFill="1" applyAlignment="1">
      <alignment horizontal="right" vertical="center"/>
    </xf>
    <xf numFmtId="2" fontId="0" fillId="41" borderId="0" xfId="0" applyNumberFormat="1" applyFill="1">
      <alignment vertical="center"/>
    </xf>
    <xf numFmtId="167" fontId="0" fillId="41" borderId="0" xfId="6" applyNumberFormat="1" applyFont="1" applyFill="1" applyAlignment="1" applyProtection="1">
      <alignment vertical="center"/>
    </xf>
    <xf numFmtId="0" fontId="0" fillId="41" borderId="0" xfId="0" applyFill="1" applyAlignment="1">
      <alignment horizontal="right" vertical="center"/>
    </xf>
    <xf numFmtId="0" fontId="0" fillId="41" borderId="0" xfId="0" quotePrefix="1" applyFill="1">
      <alignment vertical="center"/>
    </xf>
    <xf numFmtId="9" fontId="8" fillId="41" borderId="2" xfId="12" applyNumberFormat="1" applyFill="1" applyAlignment="1"/>
    <xf numFmtId="166" fontId="0" fillId="41" borderId="0" xfId="10" applyNumberFormat="1" applyFont="1" applyFill="1" applyAlignment="1" applyProtection="1">
      <alignment vertical="center"/>
    </xf>
    <xf numFmtId="167" fontId="32" fillId="41" borderId="0" xfId="0" applyNumberFormat="1" applyFont="1" applyFill="1">
      <alignment vertical="center"/>
    </xf>
    <xf numFmtId="166" fontId="0" fillId="41" borderId="0" xfId="0" applyNumberFormat="1" applyFill="1">
      <alignment vertical="center"/>
    </xf>
    <xf numFmtId="166" fontId="0" fillId="41" borderId="0" xfId="10" applyNumberFormat="1" applyFont="1" applyFill="1" applyAlignment="1" applyProtection="1">
      <alignment vertical="center" wrapText="1"/>
    </xf>
    <xf numFmtId="0" fontId="1" fillId="41" borderId="0" xfId="56" applyFill="1"/>
    <xf numFmtId="0" fontId="46" fillId="41" borderId="0" xfId="56" applyFont="1" applyFill="1"/>
    <xf numFmtId="0" fontId="25" fillId="41" borderId="0" xfId="56" applyFont="1" applyFill="1"/>
    <xf numFmtId="0" fontId="1" fillId="41" borderId="0" xfId="56" applyFill="1" applyAlignment="1">
      <alignment horizontal="center"/>
    </xf>
    <xf numFmtId="2" fontId="1" fillId="41" borderId="0" xfId="5" applyNumberFormat="1" applyFont="1" applyFill="1" applyProtection="1"/>
    <xf numFmtId="167" fontId="1" fillId="41" borderId="0" xfId="56" applyNumberFormat="1" applyFill="1"/>
    <xf numFmtId="0" fontId="34" fillId="41" borderId="0" xfId="26" applyFont="1" applyFill="1" applyAlignment="1">
      <alignment vertical="center"/>
    </xf>
    <xf numFmtId="0" fontId="34" fillId="41" borderId="0" xfId="26" applyFont="1" applyFill="1" applyAlignment="1">
      <alignment horizontal="center" vertical="center"/>
    </xf>
    <xf numFmtId="0" fontId="48" fillId="41" borderId="0" xfId="56" applyFont="1" applyFill="1"/>
    <xf numFmtId="0" fontId="57" fillId="41" borderId="0" xfId="56" applyFont="1" applyFill="1"/>
    <xf numFmtId="167" fontId="9" fillId="37" borderId="1" xfId="53" applyNumberFormat="1" applyFont="1">
      <alignment vertical="center"/>
    </xf>
    <xf numFmtId="170" fontId="9" fillId="4" borderId="1" xfId="10" applyNumberFormat="1" applyFont="1" applyFill="1" applyBorder="1" applyAlignment="1" applyProtection="1">
      <alignment vertical="center"/>
    </xf>
    <xf numFmtId="0" fontId="42" fillId="38" borderId="1" xfId="2" applyFont="1" applyFill="1">
      <alignment vertical="center"/>
    </xf>
    <xf numFmtId="9" fontId="47" fillId="41" borderId="0" xfId="12" applyNumberFormat="1" applyFont="1" applyFill="1" applyBorder="1" applyAlignment="1"/>
    <xf numFmtId="3" fontId="0" fillId="41" borderId="0" xfId="0" applyNumberFormat="1" applyFill="1">
      <alignment vertical="center"/>
    </xf>
    <xf numFmtId="0" fontId="19" fillId="41" borderId="0" xfId="26" applyFill="1" applyAlignment="1">
      <alignment horizontal="center" vertical="center"/>
    </xf>
    <xf numFmtId="0" fontId="34" fillId="41" borderId="0" xfId="26" applyFont="1" applyFill="1" applyAlignment="1">
      <alignment horizontal="left" vertical="center"/>
    </xf>
    <xf numFmtId="0" fontId="0" fillId="41" borderId="0" xfId="0" applyFill="1" applyAlignment="1">
      <alignment horizontal="left" vertical="center"/>
    </xf>
    <xf numFmtId="0" fontId="9" fillId="3" borderId="1" xfId="19" applyAlignment="1">
      <alignment horizontal="left" vertical="center"/>
    </xf>
    <xf numFmtId="171" fontId="0" fillId="41" borderId="0" xfId="0" applyNumberFormat="1" applyFill="1">
      <alignment vertical="center"/>
    </xf>
    <xf numFmtId="168" fontId="0" fillId="41" borderId="0" xfId="0" applyNumberFormat="1" applyFill="1">
      <alignment vertical="center"/>
    </xf>
    <xf numFmtId="0" fontId="11" fillId="38" borderId="8" xfId="61" applyFont="1">
      <alignment vertical="center"/>
    </xf>
    <xf numFmtId="0" fontId="11" fillId="38" borderId="1" xfId="2" applyFont="1" applyFill="1" applyAlignment="1">
      <alignment horizontal="center" vertical="center"/>
    </xf>
    <xf numFmtId="0" fontId="59" fillId="39" borderId="1" xfId="2" applyFont="1">
      <alignment vertical="center"/>
    </xf>
    <xf numFmtId="0" fontId="59" fillId="41" borderId="0" xfId="0" applyFont="1" applyFill="1">
      <alignment vertical="center"/>
    </xf>
    <xf numFmtId="0" fontId="59" fillId="41" borderId="0" xfId="0" quotePrefix="1" applyFont="1" applyFill="1">
      <alignment vertical="center"/>
    </xf>
    <xf numFmtId="0" fontId="11" fillId="38" borderId="1" xfId="2" applyFont="1" applyFill="1">
      <alignment vertical="center"/>
    </xf>
    <xf numFmtId="3" fontId="59" fillId="41" borderId="0" xfId="0" applyNumberFormat="1" applyFont="1" applyFill="1">
      <alignment vertical="center"/>
    </xf>
    <xf numFmtId="0" fontId="59" fillId="0" borderId="0" xfId="0" applyFont="1">
      <alignment vertical="center"/>
    </xf>
    <xf numFmtId="3" fontId="9" fillId="4" borderId="1" xfId="21" applyNumberFormat="1" applyFont="1">
      <alignment vertical="center"/>
    </xf>
    <xf numFmtId="3" fontId="9" fillId="44" borderId="1" xfId="21" applyNumberFormat="1" applyFont="1" applyFill="1">
      <alignment vertical="center"/>
    </xf>
    <xf numFmtId="3" fontId="9" fillId="4" borderId="1" xfId="21" quotePrefix="1" applyNumberFormat="1" applyFont="1" applyAlignment="1">
      <alignment vertical="center" wrapText="1"/>
    </xf>
    <xf numFmtId="0" fontId="60" fillId="0" borderId="0" xfId="62" applyFont="1" applyAlignment="1">
      <alignment horizontal="right"/>
    </xf>
    <xf numFmtId="9" fontId="9" fillId="3" borderId="1" xfId="5" applyFont="1" applyFill="1" applyBorder="1" applyAlignment="1" applyProtection="1">
      <alignment horizontal="right" vertical="center"/>
    </xf>
    <xf numFmtId="0" fontId="21" fillId="0" borderId="0" xfId="14" applyBorder="1" applyAlignment="1">
      <alignment vertical="center"/>
    </xf>
    <xf numFmtId="0" fontId="11" fillId="38" borderId="21" xfId="61" applyFont="1" applyBorder="1">
      <alignment vertical="center"/>
    </xf>
    <xf numFmtId="165" fontId="59" fillId="0" borderId="0" xfId="0" applyNumberFormat="1" applyFont="1">
      <alignment vertical="center"/>
    </xf>
    <xf numFmtId="0" fontId="61" fillId="0" borderId="0" xfId="0" applyFont="1">
      <alignment vertical="center"/>
    </xf>
    <xf numFmtId="0" fontId="11" fillId="38" borderId="8" xfId="61" applyFont="1" applyAlignment="1">
      <alignment horizontal="right" vertical="center"/>
    </xf>
    <xf numFmtId="0" fontId="60" fillId="0" borderId="0" xfId="0" applyFont="1">
      <alignment vertical="center"/>
    </xf>
    <xf numFmtId="9" fontId="60" fillId="0" borderId="0" xfId="0" applyNumberFormat="1" applyFont="1" applyAlignment="1">
      <alignment horizontal="right" vertical="center"/>
    </xf>
    <xf numFmtId="9" fontId="59" fillId="0" borderId="0" xfId="5" applyFont="1" applyAlignment="1" applyProtection="1">
      <alignment vertical="center"/>
    </xf>
    <xf numFmtId="0" fontId="11" fillId="38" borderId="8" xfId="61" applyFont="1" applyAlignment="1">
      <alignment horizontal="center" vertical="center"/>
    </xf>
    <xf numFmtId="165" fontId="9" fillId="3" borderId="1" xfId="19" applyNumberForma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9" fillId="5" borderId="1" xfId="4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9" fontId="9" fillId="3" borderId="22" xfId="5" applyFont="1" applyFill="1" applyBorder="1" applyAlignment="1" applyProtection="1">
      <alignment horizontal="center" vertical="center"/>
    </xf>
    <xf numFmtId="9" fontId="9" fillId="3" borderId="23" xfId="5" applyFont="1" applyFill="1" applyBorder="1" applyAlignment="1" applyProtection="1">
      <alignment horizontal="center" vertical="center"/>
    </xf>
    <xf numFmtId="9" fontId="59" fillId="41" borderId="0" xfId="5" applyFont="1" applyFill="1" applyAlignment="1" applyProtection="1">
      <alignment vertical="center"/>
    </xf>
    <xf numFmtId="9" fontId="60" fillId="41" borderId="0" xfId="5" applyFont="1" applyFill="1" applyAlignment="1" applyProtection="1">
      <alignment horizontal="left" vertical="center"/>
    </xf>
    <xf numFmtId="0" fontId="60" fillId="41" borderId="0" xfId="0" applyFont="1" applyFill="1" applyAlignment="1">
      <alignment horizontal="center" vertical="center"/>
    </xf>
    <xf numFmtId="0" fontId="59" fillId="41" borderId="0" xfId="0" applyFont="1" applyFill="1" applyAlignment="1">
      <alignment vertical="center" wrapText="1"/>
    </xf>
    <xf numFmtId="0" fontId="62" fillId="38" borderId="8" xfId="1" applyFont="1" applyAlignment="1">
      <alignment vertical="center" wrapText="1"/>
    </xf>
    <xf numFmtId="0" fontId="62" fillId="38" borderId="26" xfId="1" applyFont="1" applyBorder="1" applyAlignment="1">
      <alignment vertical="center" wrapText="1"/>
    </xf>
    <xf numFmtId="0" fontId="62" fillId="38" borderId="10" xfId="1" applyFont="1" applyBorder="1" applyAlignment="1">
      <alignment horizontal="center" vertical="center" wrapText="1"/>
    </xf>
    <xf numFmtId="0" fontId="19" fillId="0" borderId="16" xfId="26" applyFill="1" applyBorder="1" applyAlignment="1">
      <alignment vertical="center"/>
    </xf>
    <xf numFmtId="0" fontId="61" fillId="41" borderId="0" xfId="0" applyFont="1" applyFill="1" applyAlignment="1">
      <alignment horizontal="center" vertical="center"/>
    </xf>
    <xf numFmtId="0" fontId="33" fillId="41" borderId="0" xfId="62" applyFill="1"/>
    <xf numFmtId="9" fontId="10" fillId="4" borderId="1" xfId="21" applyNumberFormat="1">
      <alignment vertical="center"/>
    </xf>
    <xf numFmtId="9" fontId="9" fillId="4" borderId="24" xfId="21" applyNumberFormat="1" applyFont="1" applyBorder="1" applyAlignment="1">
      <alignment horizontal="center" vertical="center"/>
    </xf>
    <xf numFmtId="9" fontId="9" fillId="4" borderId="1" xfId="21" applyNumberFormat="1" applyFont="1" applyAlignment="1">
      <alignment horizontal="center" vertical="center"/>
    </xf>
    <xf numFmtId="0" fontId="61" fillId="41" borderId="27" xfId="0" applyFont="1" applyFill="1" applyBorder="1" applyAlignment="1">
      <alignment horizontal="center" vertical="center"/>
    </xf>
    <xf numFmtId="0" fontId="59" fillId="41" borderId="0" xfId="0" applyFont="1" applyFill="1" applyAlignment="1">
      <alignment horizontal="center" vertical="center"/>
    </xf>
    <xf numFmtId="43" fontId="59" fillId="41" borderId="0" xfId="0" applyNumberFormat="1" applyFont="1" applyFill="1">
      <alignment vertical="center"/>
    </xf>
    <xf numFmtId="0" fontId="63" fillId="45" borderId="10" xfId="0" applyFont="1" applyFill="1" applyBorder="1">
      <alignment vertical="center"/>
    </xf>
    <xf numFmtId="0" fontId="62" fillId="38" borderId="8" xfId="1" applyFont="1">
      <alignment vertical="center"/>
    </xf>
    <xf numFmtId="0" fontId="62" fillId="38" borderId="14" xfId="1" applyFont="1" applyBorder="1" applyAlignment="1">
      <alignment horizontal="center" vertical="center"/>
    </xf>
    <xf numFmtId="0" fontId="19" fillId="0" borderId="1" xfId="26" applyFill="1" applyBorder="1" applyAlignment="1">
      <alignment vertical="center"/>
    </xf>
    <xf numFmtId="0" fontId="18" fillId="41" borderId="9" xfId="27" applyFill="1">
      <alignment vertical="center"/>
    </xf>
    <xf numFmtId="0" fontId="18" fillId="41" borderId="9" xfId="27" applyFill="1" applyAlignment="1">
      <alignment horizontal="center" vertical="center"/>
    </xf>
    <xf numFmtId="167" fontId="18" fillId="41" borderId="9" xfId="27" applyNumberFormat="1" applyFill="1">
      <alignment vertical="center"/>
    </xf>
    <xf numFmtId="167" fontId="59" fillId="41" borderId="0" xfId="0" applyNumberFormat="1" applyFont="1" applyFill="1">
      <alignment vertical="center"/>
    </xf>
    <xf numFmtId="167" fontId="9" fillId="6" borderId="1" xfId="21" applyNumberFormat="1" applyFont="1" applyFill="1" applyAlignment="1">
      <alignment horizontal="right" vertical="center"/>
    </xf>
    <xf numFmtId="167" fontId="9" fillId="46" borderId="1" xfId="21" applyNumberFormat="1" applyFont="1" applyFill="1" applyAlignment="1">
      <alignment horizontal="right" vertical="center"/>
    </xf>
    <xf numFmtId="0" fontId="64" fillId="41" borderId="8" xfId="1" applyFont="1" applyFill="1" applyAlignment="1">
      <alignment horizontal="center" vertical="center"/>
    </xf>
    <xf numFmtId="0" fontId="11" fillId="38" borderId="15" xfId="2" applyFont="1" applyFill="1" applyBorder="1" applyAlignment="1">
      <alignment horizontal="right" vertical="center"/>
    </xf>
    <xf numFmtId="0" fontId="11" fillId="38" borderId="1" xfId="2" applyFont="1" applyFill="1" applyAlignment="1">
      <alignment horizontal="right" vertical="center"/>
    </xf>
    <xf numFmtId="166" fontId="9" fillId="3" borderId="1" xfId="19" applyNumberFormat="1">
      <alignment vertical="center"/>
    </xf>
    <xf numFmtId="0" fontId="62" fillId="38" borderId="21" xfId="1" applyFont="1" applyBorder="1">
      <alignment vertical="center"/>
    </xf>
    <xf numFmtId="0" fontId="21" fillId="41" borderId="0" xfId="14" applyFill="1" applyBorder="1" applyAlignment="1">
      <alignment vertical="center"/>
    </xf>
    <xf numFmtId="0" fontId="62" fillId="38" borderId="1" xfId="2" applyFont="1" applyFill="1" applyAlignment="1">
      <alignment horizontal="right" vertical="center"/>
    </xf>
    <xf numFmtId="0" fontId="2" fillId="41" borderId="0" xfId="0" applyFont="1" applyFill="1">
      <alignment vertical="center"/>
    </xf>
    <xf numFmtId="0" fontId="61" fillId="41" borderId="0" xfId="0" applyFont="1" applyFill="1">
      <alignment vertical="center"/>
    </xf>
    <xf numFmtId="0" fontId="19" fillId="38" borderId="10" xfId="26" applyFill="1" applyBorder="1" applyAlignment="1">
      <alignment vertical="center"/>
    </xf>
    <xf numFmtId="0" fontId="11" fillId="38" borderId="25" xfId="2" applyFont="1" applyFill="1" applyBorder="1" applyAlignment="1">
      <alignment horizontal="center" vertical="center"/>
    </xf>
    <xf numFmtId="0" fontId="11" fillId="38" borderId="17" xfId="2" applyFont="1" applyFill="1" applyBorder="1" applyAlignment="1">
      <alignment horizontal="center" vertical="center"/>
    </xf>
    <xf numFmtId="0" fontId="62" fillId="38" borderId="10" xfId="5" applyNumberFormat="1" applyFont="1" applyFill="1" applyBorder="1" applyAlignment="1" applyProtection="1">
      <alignment horizontal="center" vertical="center" wrapText="1"/>
    </xf>
    <xf numFmtId="2" fontId="40" fillId="41" borderId="0" xfId="0" applyNumberFormat="1" applyFont="1" applyFill="1" applyAlignment="1">
      <alignment horizontal="center" vertical="center"/>
    </xf>
    <xf numFmtId="0" fontId="40" fillId="41" borderId="0" xfId="0" applyFont="1" applyFill="1" applyAlignment="1">
      <alignment horizontal="center" vertical="center" wrapText="1"/>
    </xf>
    <xf numFmtId="166" fontId="10" fillId="6" borderId="1" xfId="21" applyNumberFormat="1" applyFill="1">
      <alignment vertical="center"/>
    </xf>
    <xf numFmtId="166" fontId="0" fillId="3" borderId="10" xfId="6" applyNumberFormat="1" applyFont="1" applyFill="1" applyBorder="1" applyProtection="1"/>
    <xf numFmtId="0" fontId="65" fillId="38" borderId="1" xfId="2" applyFont="1" applyFill="1" applyAlignment="1">
      <alignment horizontal="center" vertical="center"/>
    </xf>
    <xf numFmtId="166" fontId="9" fillId="2" borderId="1" xfId="20" applyNumberFormat="1" applyFont="1">
      <alignment vertical="center"/>
    </xf>
    <xf numFmtId="166" fontId="9" fillId="2" borderId="1" xfId="64" applyNumberFormat="1" applyFill="1">
      <alignment vertical="center"/>
    </xf>
    <xf numFmtId="166" fontId="9" fillId="4" borderId="1" xfId="21" applyNumberFormat="1" applyFont="1">
      <alignment vertical="center"/>
    </xf>
    <xf numFmtId="43" fontId="0" fillId="41" borderId="0" xfId="0" applyNumberFormat="1" applyFill="1">
      <alignment vertical="center"/>
    </xf>
    <xf numFmtId="166" fontId="9" fillId="6" borderId="1" xfId="21" applyNumberFormat="1" applyFont="1" applyFill="1">
      <alignment vertical="center"/>
    </xf>
    <xf numFmtId="167" fontId="9" fillId="6" borderId="1" xfId="21" applyNumberFormat="1" applyFont="1" applyFill="1">
      <alignment vertical="center"/>
    </xf>
    <xf numFmtId="167" fontId="9" fillId="2" borderId="1" xfId="20" applyNumberFormat="1" applyFont="1">
      <alignment vertical="center"/>
    </xf>
    <xf numFmtId="0" fontId="62" fillId="38" borderId="8" xfId="1" applyFont="1" applyAlignment="1">
      <alignment horizontal="center" vertical="center"/>
    </xf>
    <xf numFmtId="9" fontId="59" fillId="39" borderId="1" xfId="2" applyNumberFormat="1" applyFont="1">
      <alignment vertical="center"/>
    </xf>
    <xf numFmtId="3" fontId="1" fillId="41" borderId="0" xfId="56" applyNumberFormat="1" applyFill="1"/>
    <xf numFmtId="8" fontId="1" fillId="41" borderId="0" xfId="56" applyNumberFormat="1" applyFill="1"/>
    <xf numFmtId="6" fontId="1" fillId="41" borderId="0" xfId="56" applyNumberFormat="1" applyFill="1"/>
    <xf numFmtId="166" fontId="1" fillId="41" borderId="0" xfId="56" applyNumberFormat="1" applyFill="1"/>
    <xf numFmtId="0" fontId="10" fillId="3" borderId="1" xfId="19" applyNumberFormat="1" applyFont="1">
      <alignment vertical="center"/>
    </xf>
    <xf numFmtId="0" fontId="8" fillId="0" borderId="2" xfId="12" applyAlignment="1">
      <alignment vertical="center"/>
    </xf>
    <xf numFmtId="172" fontId="0" fillId="0" borderId="0" xfId="0" applyNumberFormat="1" applyAlignment="1">
      <alignment horizontal="left" vertical="center"/>
    </xf>
    <xf numFmtId="0" fontId="66" fillId="0" borderId="0" xfId="0" applyFont="1">
      <alignment vertical="center"/>
    </xf>
    <xf numFmtId="44" fontId="9" fillId="3" borderId="1" xfId="10" applyFont="1" applyFill="1" applyBorder="1" applyAlignment="1" applyProtection="1">
      <alignment vertical="center"/>
    </xf>
    <xf numFmtId="44" fontId="9" fillId="4" borderId="1" xfId="10" applyFont="1" applyFill="1" applyBorder="1" applyAlignment="1" applyProtection="1">
      <alignment horizontal="right" vertical="center"/>
    </xf>
    <xf numFmtId="167" fontId="0" fillId="0" borderId="0" xfId="6" applyNumberFormat="1" applyFont="1" applyBorder="1" applyAlignment="1" applyProtection="1"/>
    <xf numFmtId="9" fontId="0" fillId="0" borderId="0" xfId="5" applyFont="1" applyBorder="1" applyAlignment="1" applyProtection="1"/>
    <xf numFmtId="9" fontId="1" fillId="41" borderId="0" xfId="5" applyFont="1" applyFill="1" applyProtection="1"/>
    <xf numFmtId="173" fontId="0" fillId="0" borderId="0" xfId="5" applyNumberFormat="1" applyFont="1" applyAlignment="1" applyProtection="1">
      <alignment vertical="center"/>
    </xf>
    <xf numFmtId="168" fontId="0" fillId="0" borderId="0" xfId="0" applyNumberFormat="1">
      <alignment vertical="center"/>
    </xf>
    <xf numFmtId="9" fontId="0" fillId="0" borderId="0" xfId="5" applyFont="1" applyAlignment="1" applyProtection="1">
      <alignment horizontal="center" vertical="center"/>
    </xf>
    <xf numFmtId="166" fontId="10" fillId="0" borderId="0" xfId="20" applyNumberFormat="1" applyFill="1" applyBorder="1">
      <alignment vertical="center"/>
    </xf>
    <xf numFmtId="0" fontId="67" fillId="57" borderId="30" xfId="0" applyFont="1" applyFill="1" applyBorder="1">
      <alignment vertical="center"/>
    </xf>
    <xf numFmtId="0" fontId="67" fillId="57" borderId="31" xfId="0" applyFont="1" applyFill="1" applyBorder="1">
      <alignment vertical="center"/>
    </xf>
    <xf numFmtId="9" fontId="0" fillId="0" borderId="0" xfId="0" applyNumberFormat="1" applyAlignment="1">
      <alignment horizontal="center" vertical="center"/>
    </xf>
    <xf numFmtId="43" fontId="9" fillId="3" borderId="1" xfId="19" applyNumberFormat="1">
      <alignment vertical="center"/>
    </xf>
    <xf numFmtId="43" fontId="9" fillId="3" borderId="1" xfId="19" applyNumberFormat="1" applyAlignment="1">
      <alignment horizontal="right" vertical="center"/>
    </xf>
    <xf numFmtId="174" fontId="9" fillId="3" borderId="1" xfId="19" applyNumberFormat="1" applyAlignment="1">
      <alignment horizontal="right" vertical="center"/>
    </xf>
    <xf numFmtId="167" fontId="9" fillId="3" borderId="1" xfId="19" applyNumberFormat="1" applyAlignment="1">
      <alignment horizontal="right" vertical="center"/>
    </xf>
    <xf numFmtId="3" fontId="9" fillId="3" borderId="1" xfId="19" applyNumberFormat="1">
      <alignment vertical="center"/>
    </xf>
    <xf numFmtId="0" fontId="18" fillId="59" borderId="0" xfId="26" applyFont="1" applyAlignment="1">
      <alignment vertical="center"/>
    </xf>
    <xf numFmtId="0" fontId="10" fillId="4" borderId="1" xfId="21" applyAlignment="1">
      <alignment horizontal="center" vertical="center"/>
    </xf>
    <xf numFmtId="167" fontId="68" fillId="3" borderId="1" xfId="19" applyNumberFormat="1" applyFont="1">
      <alignment vertical="center"/>
    </xf>
    <xf numFmtId="167" fontId="59" fillId="3" borderId="1" xfId="19" applyNumberFormat="1" applyFont="1">
      <alignment vertical="center"/>
    </xf>
    <xf numFmtId="3" fontId="59" fillId="3" borderId="1" xfId="19" applyNumberFormat="1" applyFont="1">
      <alignment vertical="center"/>
    </xf>
    <xf numFmtId="167" fontId="59" fillId="37" borderId="1" xfId="53" applyNumberFormat="1" applyFont="1">
      <alignment vertical="center"/>
    </xf>
    <xf numFmtId="167" fontId="70" fillId="37" borderId="1" xfId="53" applyNumberFormat="1" applyFont="1">
      <alignment vertical="center"/>
    </xf>
    <xf numFmtId="167" fontId="71" fillId="4" borderId="1" xfId="21" applyNumberFormat="1" applyFont="1">
      <alignment vertical="center"/>
    </xf>
    <xf numFmtId="0" fontId="72" fillId="0" borderId="0" xfId="56" applyFont="1"/>
    <xf numFmtId="0" fontId="73" fillId="0" borderId="5" xfId="14" applyFont="1" applyAlignment="1"/>
    <xf numFmtId="0" fontId="73" fillId="0" borderId="5" xfId="14" applyFont="1" applyAlignment="1">
      <alignment vertical="center"/>
    </xf>
    <xf numFmtId="0" fontId="73" fillId="0" borderId="0" xfId="14" applyFont="1" applyBorder="1" applyAlignment="1">
      <alignment vertical="center"/>
    </xf>
    <xf numFmtId="0" fontId="26" fillId="0" borderId="0" xfId="56" applyFont="1"/>
    <xf numFmtId="0" fontId="19" fillId="59" borderId="0" xfId="26" applyAlignment="1">
      <alignment horizontal="left" vertical="center"/>
    </xf>
    <xf numFmtId="0" fontId="74" fillId="0" borderId="6" xfId="15" applyFont="1" applyAlignment="1">
      <alignment vertical="center"/>
    </xf>
    <xf numFmtId="9" fontId="75" fillId="2" borderId="1" xfId="5" applyFont="1" applyFill="1" applyBorder="1" applyAlignment="1" applyProtection="1">
      <alignment vertical="center"/>
    </xf>
    <xf numFmtId="0" fontId="19" fillId="41" borderId="0" xfId="26" applyFill="1" applyAlignment="1">
      <alignment horizontal="center"/>
    </xf>
    <xf numFmtId="1" fontId="19" fillId="41" borderId="0" xfId="26" applyNumberFormat="1" applyFill="1"/>
    <xf numFmtId="0" fontId="76" fillId="41" borderId="0" xfId="26" applyFont="1" applyFill="1" applyAlignment="1">
      <alignment horizontal="center"/>
    </xf>
    <xf numFmtId="0" fontId="34" fillId="41" borderId="0" xfId="26" applyFont="1" applyFill="1" applyAlignment="1">
      <alignment horizontal="right" vertical="center"/>
    </xf>
    <xf numFmtId="0" fontId="0" fillId="39" borderId="1" xfId="2" applyFont="1" applyAlignment="1">
      <alignment horizontal="left" vertical="center"/>
    </xf>
    <xf numFmtId="0" fontId="3" fillId="39" borderId="1" xfId="2" applyAlignment="1">
      <alignment horizontal="left" vertical="center"/>
    </xf>
    <xf numFmtId="0" fontId="19" fillId="59" borderId="0" xfId="26" applyAlignment="1">
      <alignment horizontal="center"/>
    </xf>
    <xf numFmtId="0" fontId="19" fillId="59" borderId="0" xfId="26" applyAlignment="1">
      <alignment horizontal="center" vertical="center"/>
    </xf>
    <xf numFmtId="0" fontId="76" fillId="59" borderId="0" xfId="26" applyFont="1" applyAlignment="1">
      <alignment horizontal="center" vertical="center"/>
    </xf>
    <xf numFmtId="0" fontId="76" fillId="59" borderId="0" xfId="26" applyFont="1"/>
    <xf numFmtId="42" fontId="10" fillId="4" borderId="1" xfId="21" applyNumberFormat="1">
      <alignment vertical="center"/>
    </xf>
    <xf numFmtId="0" fontId="17" fillId="0" borderId="0" xfId="24">
      <alignment vertical="center"/>
    </xf>
    <xf numFmtId="0" fontId="19" fillId="59" borderId="0" xfId="26" applyAlignment="1">
      <alignment horizontal="center" vertical="center" wrapText="1"/>
    </xf>
    <xf numFmtId="0" fontId="17" fillId="41" borderId="0" xfId="24" applyFill="1">
      <alignment vertical="center"/>
    </xf>
    <xf numFmtId="170" fontId="9" fillId="3" borderId="1" xfId="19" applyNumberFormat="1">
      <alignment vertical="center"/>
    </xf>
    <xf numFmtId="0" fontId="77" fillId="60" borderId="32" xfId="0" applyFont="1" applyFill="1" applyBorder="1" applyAlignment="1">
      <alignment horizontal="center" vertical="center" wrapText="1"/>
    </xf>
    <xf numFmtId="0" fontId="77" fillId="60" borderId="33" xfId="0" applyFont="1" applyFill="1" applyBorder="1" applyAlignment="1">
      <alignment horizontal="center" vertical="center" wrapText="1"/>
    </xf>
    <xf numFmtId="0" fontId="77" fillId="60" borderId="34" xfId="0" applyFont="1" applyFill="1" applyBorder="1" applyAlignment="1">
      <alignment horizontal="center" vertical="center" wrapText="1"/>
    </xf>
    <xf numFmtId="0" fontId="78" fillId="0" borderId="10" xfId="0" applyFont="1" applyBorder="1" applyAlignment="1">
      <alignment horizontal="center"/>
    </xf>
    <xf numFmtId="9" fontId="79" fillId="0" borderId="33" xfId="0" applyNumberFormat="1" applyFont="1" applyBorder="1" applyAlignment="1">
      <alignment horizontal="center"/>
    </xf>
    <xf numFmtId="3" fontId="78" fillId="0" borderId="34" xfId="0" applyNumberFormat="1" applyFont="1" applyBorder="1" applyAlignment="1">
      <alignment horizontal="center"/>
    </xf>
    <xf numFmtId="3" fontId="78" fillId="61" borderId="34" xfId="0" applyNumberFormat="1" applyFont="1" applyFill="1" applyBorder="1" applyAlignment="1">
      <alignment horizontal="center"/>
    </xf>
    <xf numFmtId="9" fontId="79" fillId="62" borderId="33" xfId="0" applyNumberFormat="1" applyFont="1" applyFill="1" applyBorder="1" applyAlignment="1">
      <alignment horizontal="center"/>
    </xf>
    <xf numFmtId="3" fontId="78" fillId="62" borderId="34" xfId="0" applyNumberFormat="1" applyFont="1" applyFill="1" applyBorder="1" applyAlignment="1">
      <alignment horizontal="center"/>
    </xf>
    <xf numFmtId="0" fontId="77" fillId="60" borderId="10" xfId="0" applyFont="1" applyFill="1" applyBorder="1" applyAlignment="1">
      <alignment horizontal="center" vertical="center" wrapText="1"/>
    </xf>
    <xf numFmtId="0" fontId="80" fillId="60" borderId="28" xfId="0" quotePrefix="1" applyFont="1" applyFill="1" applyBorder="1" applyAlignment="1">
      <alignment horizontal="center" vertical="center" wrapText="1"/>
    </xf>
    <xf numFmtId="0" fontId="81" fillId="0" borderId="39" xfId="0" quotePrefix="1" applyFont="1" applyBorder="1" applyAlignment="1">
      <alignment horizontal="center" vertical="center" wrapText="1"/>
    </xf>
    <xf numFmtId="0" fontId="81" fillId="0" borderId="40" xfId="0" quotePrefix="1" applyFont="1" applyBorder="1" applyAlignment="1">
      <alignment horizontal="center" vertical="center" wrapText="1"/>
    </xf>
    <xf numFmtId="0" fontId="82" fillId="60" borderId="33" xfId="0" applyFont="1" applyFill="1" applyBorder="1" applyAlignment="1">
      <alignment horizontal="center" vertical="center" wrapText="1"/>
    </xf>
    <xf numFmtId="0" fontId="82" fillId="60" borderId="34" xfId="0" applyFont="1" applyFill="1" applyBorder="1" applyAlignment="1">
      <alignment horizontal="center" vertical="center" wrapText="1"/>
    </xf>
    <xf numFmtId="3" fontId="78" fillId="62" borderId="33" xfId="0" applyNumberFormat="1" applyFont="1" applyFill="1" applyBorder="1" applyAlignment="1">
      <alignment horizontal="center" vertical="center" wrapText="1"/>
    </xf>
    <xf numFmtId="3" fontId="78" fillId="62" borderId="34" xfId="0" applyNumberFormat="1" applyFont="1" applyFill="1" applyBorder="1" applyAlignment="1">
      <alignment horizontal="center" vertical="center" wrapText="1"/>
    </xf>
    <xf numFmtId="3" fontId="78" fillId="61" borderId="34" xfId="0" applyNumberFormat="1" applyFont="1" applyFill="1" applyBorder="1" applyAlignment="1">
      <alignment horizontal="center" vertical="center" wrapText="1"/>
    </xf>
    <xf numFmtId="3" fontId="78" fillId="0" borderId="33" xfId="0" applyNumberFormat="1" applyFont="1" applyBorder="1" applyAlignment="1">
      <alignment horizontal="center" vertical="center" wrapText="1"/>
    </xf>
    <xf numFmtId="3" fontId="78" fillId="0" borderId="34" xfId="0" applyNumberFormat="1" applyFont="1" applyBorder="1" applyAlignment="1">
      <alignment horizontal="center" vertical="center" wrapText="1"/>
    </xf>
    <xf numFmtId="0" fontId="80" fillId="60" borderId="28" xfId="0" quotePrefix="1" applyFont="1" applyFill="1" applyBorder="1" applyAlignment="1">
      <alignment vertical="center" wrapText="1"/>
    </xf>
    <xf numFmtId="0" fontId="78" fillId="62" borderId="10" xfId="0" applyFont="1" applyFill="1" applyBorder="1" applyAlignment="1">
      <alignment horizontal="center" vertical="center" wrapText="1"/>
    </xf>
    <xf numFmtId="0" fontId="78" fillId="0" borderId="10" xfId="0" applyFont="1" applyBorder="1" applyAlignment="1">
      <alignment horizontal="center" vertical="center" wrapText="1"/>
    </xf>
    <xf numFmtId="0" fontId="82" fillId="60" borderId="10" xfId="0" applyFont="1" applyFill="1" applyBorder="1" applyAlignment="1">
      <alignment horizontal="center" vertical="center" wrapText="1"/>
    </xf>
    <xf numFmtId="3" fontId="78" fillId="61" borderId="10" xfId="0" applyNumberFormat="1" applyFont="1" applyFill="1" applyBorder="1" applyAlignment="1">
      <alignment horizontal="center" vertical="center" wrapText="1"/>
    </xf>
    <xf numFmtId="3" fontId="78" fillId="62" borderId="32" xfId="0" applyNumberFormat="1" applyFont="1" applyFill="1" applyBorder="1" applyAlignment="1">
      <alignment horizontal="center" vertical="center" wrapText="1"/>
    </xf>
    <xf numFmtId="3" fontId="78" fillId="0" borderId="32" xfId="0" applyNumberFormat="1" applyFont="1" applyBorder="1" applyAlignment="1">
      <alignment horizontal="center" vertical="center" wrapText="1"/>
    </xf>
    <xf numFmtId="9" fontId="79" fillId="62" borderId="34" xfId="0" applyNumberFormat="1" applyFont="1" applyFill="1" applyBorder="1" applyAlignment="1">
      <alignment horizontal="center"/>
    </xf>
    <xf numFmtId="9" fontId="79" fillId="0" borderId="34" xfId="0" applyNumberFormat="1" applyFont="1" applyBorder="1" applyAlignment="1">
      <alignment horizontal="center"/>
    </xf>
    <xf numFmtId="3" fontId="78" fillId="62" borderId="10" xfId="0" applyNumberFormat="1" applyFont="1" applyFill="1" applyBorder="1" applyAlignment="1">
      <alignment horizontal="center" vertical="center" wrapText="1"/>
    </xf>
    <xf numFmtId="3" fontId="78" fillId="0" borderId="10" xfId="0" applyNumberFormat="1" applyFont="1" applyBorder="1" applyAlignment="1">
      <alignment horizontal="center" vertical="center" wrapText="1"/>
    </xf>
    <xf numFmtId="0" fontId="19" fillId="59" borderId="0" xfId="26" applyAlignment="1">
      <alignment vertical="center" wrapText="1"/>
    </xf>
    <xf numFmtId="0" fontId="82" fillId="60" borderId="36" xfId="0" applyFont="1" applyFill="1" applyBorder="1" applyAlignment="1">
      <alignment horizontal="center" vertical="center" wrapText="1"/>
    </xf>
    <xf numFmtId="0" fontId="84" fillId="0" borderId="10" xfId="0" applyFont="1" applyBorder="1" applyAlignment="1">
      <alignment horizontal="center" vertical="center" wrapText="1"/>
    </xf>
    <xf numFmtId="8" fontId="78" fillId="0" borderId="33" xfId="0" applyNumberFormat="1" applyFont="1" applyBorder="1" applyAlignment="1">
      <alignment horizontal="center" vertical="center" wrapText="1"/>
    </xf>
    <xf numFmtId="6" fontId="83" fillId="0" borderId="33" xfId="0" applyNumberFormat="1" applyFont="1" applyBorder="1" applyAlignment="1">
      <alignment horizontal="center" vertical="center" wrapText="1"/>
    </xf>
    <xf numFmtId="0" fontId="84" fillId="62" borderId="10" xfId="0" applyFont="1" applyFill="1" applyBorder="1" applyAlignment="1">
      <alignment horizontal="center" vertical="center" wrapText="1"/>
    </xf>
    <xf numFmtId="0" fontId="82" fillId="60" borderId="28" xfId="0" applyFont="1" applyFill="1" applyBorder="1" applyAlignment="1">
      <alignment horizontal="center" vertical="center" wrapText="1"/>
    </xf>
    <xf numFmtId="0" fontId="82" fillId="60" borderId="37" xfId="0" applyFont="1" applyFill="1" applyBorder="1" applyAlignment="1">
      <alignment horizontal="center" vertical="center" wrapText="1"/>
    </xf>
    <xf numFmtId="169" fontId="78" fillId="61" borderId="28" xfId="10" applyNumberFormat="1" applyFont="1" applyFill="1" applyBorder="1" applyAlignment="1" applyProtection="1">
      <alignment horizontal="center" vertical="center" wrapText="1"/>
    </xf>
    <xf numFmtId="0" fontId="82" fillId="60" borderId="32" xfId="0" applyFont="1" applyFill="1" applyBorder="1" applyAlignment="1">
      <alignment horizontal="center" vertical="center" wrapText="1"/>
    </xf>
    <xf numFmtId="175" fontId="81" fillId="0" borderId="39" xfId="0" quotePrefix="1" applyNumberFormat="1" applyFont="1" applyBorder="1" applyAlignment="1">
      <alignment horizontal="center" vertical="center" wrapText="1"/>
    </xf>
    <xf numFmtId="0" fontId="81" fillId="0" borderId="38" xfId="0" quotePrefix="1" applyFont="1" applyBorder="1" applyAlignment="1">
      <alignment horizontal="center" vertical="center" wrapText="1"/>
    </xf>
    <xf numFmtId="4" fontId="78" fillId="0" borderId="33" xfId="0" applyNumberFormat="1" applyFont="1" applyBorder="1" applyAlignment="1">
      <alignment horizontal="center" vertical="center" wrapText="1"/>
    </xf>
    <xf numFmtId="4" fontId="78" fillId="62" borderId="33" xfId="0" applyNumberFormat="1" applyFont="1" applyFill="1" applyBorder="1" applyAlignment="1">
      <alignment horizontal="center" vertical="center" wrapText="1"/>
    </xf>
    <xf numFmtId="9" fontId="78" fillId="0" borderId="32" xfId="5" applyFont="1" applyBorder="1" applyAlignment="1" applyProtection="1">
      <alignment horizontal="center" vertical="center" wrapText="1"/>
    </xf>
    <xf numFmtId="9" fontId="78" fillId="0" borderId="34" xfId="5" applyFont="1" applyBorder="1" applyAlignment="1" applyProtection="1">
      <alignment horizontal="center" vertical="center" wrapText="1"/>
    </xf>
    <xf numFmtId="9" fontId="78" fillId="62" borderId="32" xfId="5" applyFont="1" applyFill="1" applyBorder="1" applyAlignment="1" applyProtection="1">
      <alignment horizontal="center" vertical="center" wrapText="1"/>
    </xf>
    <xf numFmtId="9" fontId="78" fillId="62" borderId="34" xfId="5" applyFont="1" applyFill="1" applyBorder="1" applyAlignment="1" applyProtection="1">
      <alignment horizontal="center" vertical="center" wrapText="1"/>
    </xf>
    <xf numFmtId="175" fontId="82" fillId="60" borderId="28" xfId="0" applyNumberFormat="1" applyFont="1" applyFill="1" applyBorder="1" applyAlignment="1">
      <alignment horizontal="center" vertical="center" wrapText="1"/>
    </xf>
    <xf numFmtId="0" fontId="82" fillId="60" borderId="32" xfId="0" applyFont="1" applyFill="1" applyBorder="1" applyAlignment="1">
      <alignment vertical="center" wrapText="1"/>
    </xf>
    <xf numFmtId="0" fontId="82" fillId="60" borderId="33" xfId="0" applyFont="1" applyFill="1" applyBorder="1" applyAlignment="1">
      <alignment vertical="center" wrapText="1"/>
    </xf>
    <xf numFmtId="9" fontId="78" fillId="0" borderId="10" xfId="5" applyFont="1" applyBorder="1" applyAlignment="1" applyProtection="1">
      <alignment horizontal="center" vertical="center" wrapText="1"/>
    </xf>
    <xf numFmtId="9" fontId="78" fillId="62" borderId="10" xfId="5" applyFont="1" applyFill="1" applyBorder="1" applyAlignment="1" applyProtection="1">
      <alignment horizontal="center" vertical="center" wrapText="1"/>
    </xf>
    <xf numFmtId="0" fontId="82" fillId="60" borderId="32" xfId="67">
      <alignment vertical="center" wrapText="1"/>
    </xf>
    <xf numFmtId="176" fontId="82" fillId="60" borderId="32" xfId="67" applyNumberFormat="1" applyAlignment="1">
      <alignment horizontal="center" vertical="center" wrapText="1"/>
    </xf>
    <xf numFmtId="0" fontId="82" fillId="60" borderId="32" xfId="67" applyAlignment="1">
      <alignment horizontal="center" vertical="center" wrapText="1"/>
    </xf>
    <xf numFmtId="0" fontId="82" fillId="60" borderId="10" xfId="67" applyBorder="1" applyAlignment="1">
      <alignment horizontal="center" vertical="center" wrapText="1"/>
    </xf>
    <xf numFmtId="4" fontId="78" fillId="0" borderId="32" xfId="0" applyNumberFormat="1" applyFont="1" applyBorder="1" applyAlignment="1">
      <alignment horizontal="center" vertical="center" wrapText="1"/>
    </xf>
    <xf numFmtId="4" fontId="78" fillId="0" borderId="34" xfId="0" applyNumberFormat="1" applyFont="1" applyBorder="1" applyAlignment="1">
      <alignment horizontal="center" vertical="center" wrapText="1"/>
    </xf>
    <xf numFmtId="4" fontId="78" fillId="62" borderId="32" xfId="0" applyNumberFormat="1" applyFont="1" applyFill="1" applyBorder="1" applyAlignment="1">
      <alignment horizontal="center" vertical="center" wrapText="1"/>
    </xf>
    <xf numFmtId="4" fontId="78" fillId="62" borderId="34" xfId="0" applyNumberFormat="1" applyFont="1" applyFill="1" applyBorder="1" applyAlignment="1">
      <alignment horizontal="center" vertical="center" wrapText="1"/>
    </xf>
    <xf numFmtId="169" fontId="78" fillId="0" borderId="10" xfId="10" applyNumberFormat="1" applyFont="1" applyBorder="1" applyAlignment="1" applyProtection="1">
      <alignment horizontal="center" vertical="center" wrapText="1"/>
    </xf>
    <xf numFmtId="169" fontId="78" fillId="62" borderId="10" xfId="10" applyNumberFormat="1" applyFont="1" applyFill="1" applyBorder="1" applyAlignment="1" applyProtection="1">
      <alignment horizontal="center" vertical="center" wrapText="1"/>
    </xf>
    <xf numFmtId="8" fontId="0" fillId="0" borderId="0" xfId="0" applyNumberFormat="1">
      <alignment vertical="center"/>
    </xf>
    <xf numFmtId="169" fontId="78" fillId="61" borderId="10" xfId="10" applyNumberFormat="1" applyFont="1" applyFill="1" applyBorder="1" applyAlignment="1" applyProtection="1">
      <alignment horizontal="center" vertical="center" wrapText="1"/>
    </xf>
    <xf numFmtId="169" fontId="83" fillId="0" borderId="33" xfId="10" applyNumberFormat="1" applyFont="1" applyBorder="1" applyAlignment="1" applyProtection="1">
      <alignment horizontal="center" vertical="center" wrapText="1"/>
    </xf>
    <xf numFmtId="169" fontId="83" fillId="0" borderId="34" xfId="10" applyNumberFormat="1" applyFont="1" applyBorder="1" applyAlignment="1" applyProtection="1">
      <alignment horizontal="center" vertical="center" wrapText="1"/>
    </xf>
    <xf numFmtId="169" fontId="83" fillId="62" borderId="33" xfId="10" applyNumberFormat="1" applyFont="1" applyFill="1" applyBorder="1" applyAlignment="1" applyProtection="1">
      <alignment horizontal="center" vertical="center" wrapText="1"/>
    </xf>
    <xf numFmtId="169" fontId="83" fillId="62" borderId="34" xfId="10" applyNumberFormat="1" applyFont="1" applyFill="1" applyBorder="1" applyAlignment="1" applyProtection="1">
      <alignment horizontal="center" vertical="center" wrapText="1"/>
    </xf>
    <xf numFmtId="0" fontId="85" fillId="0" borderId="0" xfId="0" applyFont="1">
      <alignment vertical="center"/>
    </xf>
    <xf numFmtId="167" fontId="10" fillId="37" borderId="1" xfId="53" applyNumberFormat="1">
      <alignment vertical="center"/>
    </xf>
    <xf numFmtId="9" fontId="79" fillId="0" borderId="10" xfId="0" applyNumberFormat="1" applyFont="1" applyBorder="1" applyAlignment="1">
      <alignment horizontal="center"/>
    </xf>
    <xf numFmtId="9" fontId="79" fillId="62" borderId="10" xfId="0" applyNumberFormat="1" applyFont="1" applyFill="1" applyBorder="1" applyAlignment="1">
      <alignment horizontal="center"/>
    </xf>
    <xf numFmtId="0" fontId="86" fillId="0" borderId="0" xfId="24" applyFont="1">
      <alignment vertical="center"/>
    </xf>
    <xf numFmtId="0" fontId="4" fillId="0" borderId="0" xfId="0" applyFont="1">
      <alignment vertical="center"/>
    </xf>
    <xf numFmtId="3" fontId="84" fillId="0" borderId="33" xfId="0" applyNumberFormat="1" applyFont="1" applyBorder="1" applyAlignment="1">
      <alignment horizontal="center" vertical="center" wrapText="1"/>
    </xf>
    <xf numFmtId="10" fontId="84" fillId="0" borderId="34" xfId="0" applyNumberFormat="1" applyFont="1" applyBorder="1" applyAlignment="1">
      <alignment horizontal="center" vertical="center" wrapText="1"/>
    </xf>
    <xf numFmtId="0" fontId="87" fillId="38" borderId="21" xfId="61" applyFont="1" applyBorder="1">
      <alignment vertical="center"/>
    </xf>
    <xf numFmtId="0" fontId="87" fillId="38" borderId="8" xfId="61" applyFont="1" applyAlignment="1">
      <alignment horizontal="center" vertical="center"/>
    </xf>
    <xf numFmtId="0" fontId="87" fillId="38" borderId="8" xfId="61" applyFont="1" applyAlignment="1">
      <alignment horizontal="right" vertical="center"/>
    </xf>
    <xf numFmtId="9" fontId="88" fillId="3" borderId="1" xfId="5" applyFont="1" applyFill="1" applyBorder="1" applyAlignment="1" applyProtection="1">
      <alignment vertical="center"/>
    </xf>
    <xf numFmtId="44" fontId="88" fillId="4" borderId="1" xfId="10" applyFont="1" applyFill="1" applyBorder="1" applyAlignment="1" applyProtection="1">
      <alignment horizontal="right" vertical="center"/>
    </xf>
    <xf numFmtId="169" fontId="0" fillId="0" borderId="0" xfId="0" applyNumberFormat="1">
      <alignment vertical="center"/>
    </xf>
    <xf numFmtId="8" fontId="78" fillId="41" borderId="33" xfId="0" applyNumberFormat="1" applyFont="1" applyFill="1" applyBorder="1" applyAlignment="1">
      <alignment horizontal="center" vertical="center" wrapText="1"/>
    </xf>
    <xf numFmtId="0" fontId="84" fillId="41" borderId="10" xfId="0" applyFont="1" applyFill="1" applyBorder="1" applyAlignment="1">
      <alignment horizontal="center" vertical="center" wrapText="1"/>
    </xf>
    <xf numFmtId="3" fontId="78" fillId="61" borderId="10" xfId="0" applyNumberFormat="1" applyFont="1" applyFill="1" applyBorder="1" applyAlignment="1">
      <alignment horizontal="center"/>
    </xf>
    <xf numFmtId="9" fontId="78" fillId="62" borderId="33" xfId="5" applyFont="1" applyFill="1" applyBorder="1" applyAlignment="1" applyProtection="1">
      <alignment horizontal="center" vertical="center" wrapText="1"/>
    </xf>
    <xf numFmtId="9" fontId="78" fillId="0" borderId="33" xfId="5" applyFont="1" applyBorder="1" applyAlignment="1" applyProtection="1">
      <alignment horizontal="center" vertical="center" wrapText="1"/>
    </xf>
    <xf numFmtId="14" fontId="1" fillId="0" borderId="0" xfId="56" applyNumberFormat="1" applyFont="1"/>
    <xf numFmtId="0" fontId="82" fillId="60" borderId="32" xfId="0" applyFont="1" applyFill="1" applyBorder="1" applyAlignment="1">
      <alignment horizontal="center" vertical="center" wrapText="1"/>
    </xf>
    <xf numFmtId="0" fontId="82" fillId="60" borderId="33" xfId="0" applyFont="1" applyFill="1" applyBorder="1" applyAlignment="1">
      <alignment horizontal="center" vertical="center" wrapText="1"/>
    </xf>
    <xf numFmtId="0" fontId="82" fillId="60" borderId="35" xfId="0" applyFont="1" applyFill="1" applyBorder="1" applyAlignment="1">
      <alignment horizontal="center" vertical="center"/>
    </xf>
    <xf numFmtId="0" fontId="82" fillId="60" borderId="37" xfId="0" applyFont="1" applyFill="1" applyBorder="1" applyAlignment="1">
      <alignment horizontal="center" vertical="center"/>
    </xf>
    <xf numFmtId="0" fontId="80" fillId="60" borderId="32" xfId="0" quotePrefix="1" applyFont="1" applyFill="1" applyBorder="1" applyAlignment="1">
      <alignment horizontal="center" vertical="center" wrapText="1"/>
    </xf>
    <xf numFmtId="0" fontId="80" fillId="60" borderId="33" xfId="0" quotePrefix="1" applyFont="1" applyFill="1" applyBorder="1" applyAlignment="1">
      <alignment horizontal="center" vertical="center" wrapText="1"/>
    </xf>
    <xf numFmtId="0" fontId="80" fillId="60" borderId="34" xfId="0" quotePrefix="1" applyFont="1" applyFill="1" applyBorder="1" applyAlignment="1">
      <alignment horizontal="center" vertical="center" wrapText="1"/>
    </xf>
    <xf numFmtId="0" fontId="80" fillId="60" borderId="28" xfId="0" quotePrefix="1" applyFont="1" applyFill="1" applyBorder="1" applyAlignment="1">
      <alignment horizontal="center" vertical="center" wrapText="1"/>
    </xf>
    <xf numFmtId="0" fontId="80" fillId="60" borderId="29" xfId="0" quotePrefix="1" applyFont="1" applyFill="1" applyBorder="1" applyAlignment="1">
      <alignment horizontal="center" vertical="center" wrapText="1"/>
    </xf>
    <xf numFmtId="0" fontId="5" fillId="38" borderId="11" xfId="1" applyBorder="1" applyAlignment="1">
      <alignment horizontal="center" vertical="center"/>
    </xf>
    <xf numFmtId="0" fontId="5" fillId="38" borderId="12" xfId="1" applyBorder="1" applyAlignment="1">
      <alignment horizontal="center" vertical="center"/>
    </xf>
    <xf numFmtId="0" fontId="5" fillId="38" borderId="0" xfId="1" applyBorder="1" applyAlignment="1">
      <alignment horizontal="center" vertical="center"/>
    </xf>
    <xf numFmtId="0" fontId="5" fillId="38" borderId="0" xfId="1" applyBorder="1" applyAlignment="1">
      <alignment horizontal="center" vertical="center" wrapText="1"/>
    </xf>
    <xf numFmtId="0" fontId="5" fillId="38" borderId="13" xfId="1" applyBorder="1" applyAlignment="1">
      <alignment horizontal="center" vertical="center" wrapText="1"/>
    </xf>
    <xf numFmtId="0" fontId="34" fillId="41" borderId="0" xfId="26" applyFont="1" applyFill="1" applyAlignment="1">
      <alignment horizontal="center" vertical="center"/>
    </xf>
  </cellXfs>
  <cellStyles count="69">
    <cellStyle name="20% - Accent1" xfId="29" builtinId="30" hidden="1"/>
    <cellStyle name="20% - Accent2" xfId="33" builtinId="34" hidden="1"/>
    <cellStyle name="20% - Accent3" xfId="37" builtinId="38" hidden="1"/>
    <cellStyle name="20% - Accent4" xfId="41" builtinId="42" hidden="1"/>
    <cellStyle name="20% - Accent5" xfId="45" builtinId="46" hidden="1"/>
    <cellStyle name="20% - Accent6" xfId="49" builtinId="50" hidden="1"/>
    <cellStyle name="40% - Accent1" xfId="30" builtinId="31" hidden="1"/>
    <cellStyle name="40% - Accent2" xfId="34" builtinId="35" hidden="1"/>
    <cellStyle name="40% - Accent3" xfId="38" builtinId="39" hidden="1"/>
    <cellStyle name="40% - Accent4" xfId="42" builtinId="43" hidden="1"/>
    <cellStyle name="40% - Accent5" xfId="46" builtinId="47" hidden="1"/>
    <cellStyle name="40% - Accent6" xfId="50" builtinId="51" hidden="1"/>
    <cellStyle name="60% - Accent1" xfId="31" builtinId="32" hidden="1"/>
    <cellStyle name="60% - Accent2" xfId="35" builtinId="36" hidden="1"/>
    <cellStyle name="60% - Accent3" xfId="39" builtinId="40" hidden="1"/>
    <cellStyle name="60% - Accent4" xfId="43" builtinId="44" hidden="1"/>
    <cellStyle name="60% - Accent5" xfId="47" builtinId="48" hidden="1"/>
    <cellStyle name="60% - Accent6" xfId="51" builtinId="52" hidden="1"/>
    <cellStyle name="Accent1" xfId="28" builtinId="29" hidden="1"/>
    <cellStyle name="Accent2" xfId="32" builtinId="33" hidden="1"/>
    <cellStyle name="Accent3" xfId="36" builtinId="37" hidden="1"/>
    <cellStyle name="Accent4" xfId="40" builtinId="41" hidden="1"/>
    <cellStyle name="Accent5" xfId="44" builtinId="45" hidden="1"/>
    <cellStyle name="Accent6" xfId="48" builtinId="49" hidden="1"/>
    <cellStyle name="Bad" xfId="17" builtinId="27" customBuiltin="1"/>
    <cellStyle name="Break down from state to entity" xfId="65" xr:uid="{504C9D46-7725-2E44-865A-C53FDF9C0D04}"/>
    <cellStyle name="Calculation" xfId="21" builtinId="22" customBuiltin="1"/>
    <cellStyle name="Calculation with Different Formula" xfId="53" xr:uid="{86A69745-C685-4E53-A848-07ABA0DE5447}"/>
    <cellStyle name="Check Cell" xfId="23" builtinId="23" customBuiltin="1"/>
    <cellStyle name="Comma" xfId="6" builtinId="3" customBuiltin="1"/>
    <cellStyle name="Comma [0]" xfId="7" builtinId="6" hidden="1"/>
    <cellStyle name="Comma 2" xfId="57" xr:uid="{0DBE6CD2-EB46-4175-912B-7E0968C69FF7}"/>
    <cellStyle name="Currency" xfId="10" builtinId="4" customBuiltin="1"/>
    <cellStyle name="Currency [0]" xfId="8" builtinId="7" hidden="1"/>
    <cellStyle name="Currency 2" xfId="58" xr:uid="{11E98657-1410-40EA-829E-C83F0FD45D41}"/>
    <cellStyle name="Datetime Format" xfId="52" xr:uid="{F8B743EC-3D1E-4EC9-851A-EB90DD1814C6}"/>
    <cellStyle name="Dropdown Input" xfId="54" xr:uid="{070CA8DA-14F5-407A-8D4C-695D910B2800}"/>
    <cellStyle name="Explanatory Text" xfId="26" builtinId="53" customBuiltin="1"/>
    <cellStyle name="Good" xfId="16" builtinId="26" customBuiltin="1"/>
    <cellStyle name="Heading 1" xfId="12" builtinId="16" customBuiltin="1"/>
    <cellStyle name="Heading 2" xfId="13" builtinId="17" customBuiltin="1"/>
    <cellStyle name="Heading 3" xfId="14" builtinId="18" customBuiltin="1"/>
    <cellStyle name="Heading 4" xfId="15" builtinId="19" customBuiltin="1"/>
    <cellStyle name="Hyperlink" xfId="9" builtinId="8" customBuiltin="1"/>
    <cellStyle name="Hyperlink 2" xfId="60" xr:uid="{BDF99413-9A43-4CF4-82C3-7C0239C3D6C8}"/>
    <cellStyle name="Input" xfId="19" builtinId="20" customBuiltin="1"/>
    <cellStyle name="Inputs from hardcode values" xfId="64" xr:uid="{D88C7AAA-06ED-A348-AAC5-E26C11651CC9}"/>
    <cellStyle name="IPA Table Header" xfId="67" xr:uid="{CE546F94-B071-834D-A8D4-A2A0C91CB31F}"/>
    <cellStyle name="Linked Cell" xfId="22" builtinId="24" customBuiltin="1"/>
    <cellStyle name="Neutral" xfId="18" builtinId="28" customBuiltin="1"/>
    <cellStyle name="Normal" xfId="0" builtinId="0" customBuiltin="1"/>
    <cellStyle name="Normal 2" xfId="56" xr:uid="{829A0651-1F2D-420E-9571-9A6110EFE138}"/>
    <cellStyle name="Note" xfId="25" builtinId="10" customBuiltin="1"/>
    <cellStyle name="Output" xfId="20" builtinId="21" customBuiltin="1"/>
    <cellStyle name="Percent" xfId="5" builtinId="5" customBuiltin="1"/>
    <cellStyle name="Percent 2" xfId="59" xr:uid="{853A108B-7921-4B99-AEEC-BDD12E2E4A2A}"/>
    <cellStyle name="Placeholder Data" xfId="55" xr:uid="{14C2211C-0C76-814E-8626-591197C55564}"/>
    <cellStyle name="QAQC Check" xfId="62" xr:uid="{F6924DAF-6CB3-0D41-A7E5-73563D0CA53D}"/>
    <cellStyle name="Source" xfId="63" xr:uid="{029A1C63-44E3-5D4D-8127-8C6137926C11}"/>
    <cellStyle name="Style 1" xfId="66" xr:uid="{F76F3777-35EE-444C-92D0-8F1C0A240B16}"/>
    <cellStyle name="Style 2" xfId="68" xr:uid="{EC316F12-1816-4E4D-83D0-4807149DB9C1}"/>
    <cellStyle name="Table Header" xfId="1" xr:uid="{13587C19-EA50-488D-84F7-7E2E20679318}"/>
    <cellStyle name="Table Header 2" xfId="61" xr:uid="{0513F99A-20FB-A946-A26F-853B3C263C86}"/>
    <cellStyle name="Table Index" xfId="2" xr:uid="{E94AADE6-6DE4-4E30-ADB3-BBB185426671}"/>
    <cellStyle name="Table Sub-Header" xfId="4" xr:uid="{E6DE962F-309E-449D-AB36-9FD53AC7A115}"/>
    <cellStyle name="Table Value" xfId="3" xr:uid="{96588695-D2D5-4DE8-8EA4-3870B7FF2D45}"/>
    <cellStyle name="Title" xfId="11" builtinId="15" customBuiltin="1"/>
    <cellStyle name="Total" xfId="27" builtinId="25" customBuiltin="1"/>
    <cellStyle name="Warning Text" xfId="24" builtinId="11" customBuiltin="1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9DE0EC88-2030-4FA3-81F1-541FB30632DE}">
      <tableStyleElement type="wholeTable" dxfId="8"/>
      <tableStyleElement type="headerRow" dxfId="7"/>
    </tableStyle>
  </tableStyles>
  <colors>
    <mruColors>
      <color rgb="FFFFFFCC"/>
      <color rgb="FFE85F3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eetMetadata" Target="metadata.xml"/><Relationship Id="rId38" Type="http://schemas.microsoft.com/office/2022/10/relationships/richValueRel" Target="richData/richValueRel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Year-End RPS</a:t>
            </a:r>
            <a:r>
              <a:rPr lang="en-US" b="1" baseline="0">
                <a:solidFill>
                  <a:schemeClr val="tx1"/>
                </a:solidFill>
              </a:rPr>
              <a:t> Balance ($)</a:t>
            </a:r>
            <a:endParaRPr lang="en-US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337975667296431"/>
          <c:y val="2.40553032052060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'RPS Balance'!$Y$3</c:f>
              <c:strCache>
                <c:ptCount val="1"/>
                <c:pt idx="0">
                  <c:v>EOY Balance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EE52-824F-96AD-E0FAF351A126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52-824F-96AD-E0FAF351A126}"/>
              </c:ext>
            </c:extLst>
          </c:dPt>
          <c:cat>
            <c:strRef>
              <c:f>'RPS Balance'!$C$5:$C$30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'RPS Balance'!$Y$5:$Y$30</c:f>
              <c:numCache>
                <c:formatCode>_("$"* #,##0_);_("$"* \(#,##0\);_("$"* "-"??_);_(@_)</c:formatCode>
                <c:ptCount val="26"/>
                <c:pt idx="0">
                  <c:v>246879758.18302217</c:v>
                </c:pt>
                <c:pt idx="1">
                  <c:v>194012253.0961718</c:v>
                </c:pt>
                <c:pt idx="2">
                  <c:v>322482744.13189578</c:v>
                </c:pt>
                <c:pt idx="3">
                  <c:v>314975652.74669993</c:v>
                </c:pt>
                <c:pt idx="4">
                  <c:v>247001918.22095677</c:v>
                </c:pt>
                <c:pt idx="5">
                  <c:v>655250718.06205988</c:v>
                </c:pt>
                <c:pt idx="6">
                  <c:v>305856762.47247344</c:v>
                </c:pt>
                <c:pt idx="7">
                  <c:v>-338905773.66641498</c:v>
                </c:pt>
                <c:pt idx="8">
                  <c:v>-1317414127.9090025</c:v>
                </c:pt>
                <c:pt idx="9">
                  <c:v>-2812585189.7659063</c:v>
                </c:pt>
                <c:pt idx="10">
                  <c:v>-4722999455.1417255</c:v>
                </c:pt>
                <c:pt idx="11">
                  <c:v>-6863488243.3758745</c:v>
                </c:pt>
                <c:pt idx="12">
                  <c:v>-9155939553.2845535</c:v>
                </c:pt>
                <c:pt idx="13">
                  <c:v>-11630497672.764803</c:v>
                </c:pt>
                <c:pt idx="14">
                  <c:v>-14328271341.275862</c:v>
                </c:pt>
                <c:pt idx="15">
                  <c:v>-17273027369.647114</c:v>
                </c:pt>
                <c:pt idx="16">
                  <c:v>-20532564677.322796</c:v>
                </c:pt>
                <c:pt idx="17">
                  <c:v>-24105418844.564892</c:v>
                </c:pt>
                <c:pt idx="18">
                  <c:v>-27971356584.595596</c:v>
                </c:pt>
                <c:pt idx="19">
                  <c:v>-32206078566.447342</c:v>
                </c:pt>
                <c:pt idx="20">
                  <c:v>-36756712684.44426</c:v>
                </c:pt>
                <c:pt idx="21">
                  <c:v>-41558686365.577988</c:v>
                </c:pt>
                <c:pt idx="22">
                  <c:v>-46538644404.295776</c:v>
                </c:pt>
                <c:pt idx="23">
                  <c:v>-51567072007.441765</c:v>
                </c:pt>
                <c:pt idx="24">
                  <c:v>-56472641024.648468</c:v>
                </c:pt>
                <c:pt idx="25">
                  <c:v>-61317750118.829254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51-6841-BDBF-3A1759833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063215584"/>
        <c:axId val="2063083744"/>
      </c:barChart>
      <c:catAx>
        <c:axId val="2063215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083744"/>
        <c:crosses val="autoZero"/>
        <c:auto val="1"/>
        <c:lblAlgn val="ctr"/>
        <c:lblOffset val="100"/>
        <c:noMultiLvlLbl val="0"/>
      </c:catAx>
      <c:valAx>
        <c:axId val="2063083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215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en-US" b="1">
                <a:latin typeface="+mn-lt"/>
              </a:rPr>
              <a:t>Current and Future Expected REC Procurement Volumes</a:t>
            </a:r>
          </a:p>
        </c:rich>
      </c:tx>
      <c:layout>
        <c:manualLayout>
          <c:xMode val="edge"/>
          <c:yMode val="edge"/>
          <c:x val="0.10734376192070536"/>
          <c:y val="2.53647106004267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'REC Deliveries by Group'!$B$33</c:f>
              <c:strCache>
                <c:ptCount val="1"/>
                <c:pt idx="0">
                  <c:v>Under Contract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cat>
            <c:numRef>
              <c:f>'REC Deliveries by Group'!$H$32:$AE$32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'REC Deliveries by Group'!$H$33:$AE$33</c:f>
              <c:numCache>
                <c:formatCode>_(* #,##0_);_(* \(#,##0\);_(* "-"??_);_(@_)</c:formatCode>
                <c:ptCount val="24"/>
                <c:pt idx="0">
                  <c:v>4109776.6574235964</c:v>
                </c:pt>
                <c:pt idx="1">
                  <c:v>8457138.0634552836</c:v>
                </c:pt>
                <c:pt idx="2">
                  <c:v>14398198.318270802</c:v>
                </c:pt>
                <c:pt idx="3">
                  <c:v>20740239.89692853</c:v>
                </c:pt>
                <c:pt idx="4">
                  <c:v>20724601.672312085</c:v>
                </c:pt>
                <c:pt idx="5">
                  <c:v>20658469.737521611</c:v>
                </c:pt>
                <c:pt idx="6">
                  <c:v>20593524.934957996</c:v>
                </c:pt>
                <c:pt idx="7">
                  <c:v>20529707.684730753</c:v>
                </c:pt>
                <c:pt idx="8">
                  <c:v>20466078.841503479</c:v>
                </c:pt>
                <c:pt idx="9">
                  <c:v>20400290.995890789</c:v>
                </c:pt>
                <c:pt idx="10">
                  <c:v>20333753.073629756</c:v>
                </c:pt>
                <c:pt idx="11">
                  <c:v>19630656.829802915</c:v>
                </c:pt>
                <c:pt idx="12">
                  <c:v>19305516.124720633</c:v>
                </c:pt>
                <c:pt idx="13">
                  <c:v>19097658.770084575</c:v>
                </c:pt>
                <c:pt idx="14">
                  <c:v>18808679.466954857</c:v>
                </c:pt>
                <c:pt idx="15">
                  <c:v>18310023.189722322</c:v>
                </c:pt>
                <c:pt idx="16">
                  <c:v>17640215.606599171</c:v>
                </c:pt>
                <c:pt idx="17">
                  <c:v>17067222.326565649</c:v>
                </c:pt>
                <c:pt idx="18">
                  <c:v>16896451.212426037</c:v>
                </c:pt>
                <c:pt idx="19">
                  <c:v>16843786.936390392</c:v>
                </c:pt>
                <c:pt idx="20">
                  <c:v>15664597.877831243</c:v>
                </c:pt>
                <c:pt idx="21">
                  <c:v>14745822.884986077</c:v>
                </c:pt>
                <c:pt idx="22">
                  <c:v>14056509.102153484</c:v>
                </c:pt>
                <c:pt idx="23">
                  <c:v>13938940.005360961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E1-304A-A2CE-9777A2B87DA1}"/>
            </c:ext>
          </c:extLst>
        </c:ser>
        <c:ser>
          <c:idx val="1"/>
          <c:order val="1"/>
          <c:tx>
            <c:strRef>
              <c:f>'REC Deliveries by Group'!$B$34</c:f>
              <c:strCache>
                <c:ptCount val="1"/>
                <c:pt idx="0">
                  <c:v>2024 Long-Term Plan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cat>
            <c:numRef>
              <c:f>'REC Deliveries by Group'!$H$32:$AE$32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'REC Deliveries by Group'!$H$34:$AE$34</c:f>
              <c:numCache>
                <c:formatCode>_(* #,##0_);_(* \(#,##0\);_(*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1298816.5483301245</c:v>
                </c:pt>
                <c:pt idx="4">
                  <c:v>1294994.4945464958</c:v>
                </c:pt>
                <c:pt idx="5">
                  <c:v>1407360.3213401968</c:v>
                </c:pt>
                <c:pt idx="6">
                  <c:v>1400117.8485238617</c:v>
                </c:pt>
                <c:pt idx="7">
                  <c:v>1392952.3742347076</c:v>
                </c:pt>
                <c:pt idx="8">
                  <c:v>1385812.555949742</c:v>
                </c:pt>
                <c:pt idx="9">
                  <c:v>1378598.6129770286</c:v>
                </c:pt>
                <c:pt idx="10">
                  <c:v>1371383.7010518166</c:v>
                </c:pt>
                <c:pt idx="11">
                  <c:v>1364204.5274813687</c:v>
                </c:pt>
                <c:pt idx="12">
                  <c:v>1357155.3772876873</c:v>
                </c:pt>
                <c:pt idx="13">
                  <c:v>1350172.8788101422</c:v>
                </c:pt>
                <c:pt idx="14">
                  <c:v>1343260.5750138003</c:v>
                </c:pt>
                <c:pt idx="15">
                  <c:v>1336428.0469506271</c:v>
                </c:pt>
                <c:pt idx="16">
                  <c:v>1329684.1108549584</c:v>
                </c:pt>
                <c:pt idx="17">
                  <c:v>1323006.9870344193</c:v>
                </c:pt>
                <c:pt idx="18">
                  <c:v>495148.84619323513</c:v>
                </c:pt>
                <c:pt idx="19">
                  <c:v>492671.40983204101</c:v>
                </c:pt>
                <c:pt idx="20">
                  <c:v>490208.62905707967</c:v>
                </c:pt>
                <c:pt idx="21">
                  <c:v>487757.90497252758</c:v>
                </c:pt>
                <c:pt idx="22">
                  <c:v>485319.1929925062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E1-304A-A2CE-9777A2B87DA1}"/>
            </c:ext>
          </c:extLst>
        </c:ser>
        <c:ser>
          <c:idx val="2"/>
          <c:order val="2"/>
          <c:tx>
            <c:strRef>
              <c:f>'REC Deliveries by Group'!$B$35</c:f>
              <c:strCache>
                <c:ptCount val="1"/>
                <c:pt idx="0">
                  <c:v>2026 Long-Term Plan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'REC Deliveries by Group'!$H$32:$AE$32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'REC Deliveries by Group'!$H$35:$AE$35</c:f>
              <c:numCache>
                <c:formatCode>_(* #,##0_);_(* \(#,##0\);_(*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6014654.3386793258</c:v>
                </c:pt>
                <c:pt idx="5">
                  <c:v>11696132.570755754</c:v>
                </c:pt>
                <c:pt idx="6">
                  <c:v>11817674.843552031</c:v>
                </c:pt>
                <c:pt idx="7">
                  <c:v>11905065.282255383</c:v>
                </c:pt>
                <c:pt idx="8">
                  <c:v>11869129.84322853</c:v>
                </c:pt>
                <c:pt idx="9">
                  <c:v>11832425.11713339</c:v>
                </c:pt>
                <c:pt idx="10">
                  <c:v>11795574.945190556</c:v>
                </c:pt>
                <c:pt idx="11">
                  <c:v>11758894.324375592</c:v>
                </c:pt>
                <c:pt idx="12">
                  <c:v>11723198.312866097</c:v>
                </c:pt>
                <c:pt idx="13">
                  <c:v>11687944.203580283</c:v>
                </c:pt>
                <c:pt idx="14">
                  <c:v>11653165.126572646</c:v>
                </c:pt>
                <c:pt idx="15">
                  <c:v>11618947.000383271</c:v>
                </c:pt>
                <c:pt idx="16">
                  <c:v>11585369.831643142</c:v>
                </c:pt>
                <c:pt idx="17">
                  <c:v>11552247.172382582</c:v>
                </c:pt>
                <c:pt idx="18">
                  <c:v>11519524.031404089</c:v>
                </c:pt>
                <c:pt idx="19">
                  <c:v>10259824.022527546</c:v>
                </c:pt>
                <c:pt idx="20">
                  <c:v>9195275.2628958151</c:v>
                </c:pt>
                <c:pt idx="21">
                  <c:v>9174359.0739123859</c:v>
                </c:pt>
                <c:pt idx="22">
                  <c:v>9153542.9435338043</c:v>
                </c:pt>
                <c:pt idx="23">
                  <c:v>9132792.4456414729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E1-304A-A2CE-9777A2B87DA1}"/>
            </c:ext>
          </c:extLst>
        </c:ser>
        <c:ser>
          <c:idx val="3"/>
          <c:order val="3"/>
          <c:tx>
            <c:strRef>
              <c:f>'REC Deliveries by Group'!$B$36</c:f>
              <c:strCache>
                <c:ptCount val="1"/>
                <c:pt idx="0">
                  <c:v>2028 Long-Term Plan 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cat>
            <c:numRef>
              <c:f>'REC Deliveries by Group'!$H$32:$AE$32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'REC Deliveries by Group'!$H$36:$AE$36</c:f>
              <c:numCache>
                <c:formatCode>_(* #,##0_);_(* \(#,##0\);_(*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5196611.2812088048</c:v>
                </c:pt>
                <c:pt idx="7">
                  <c:v>10697811.462950543</c:v>
                </c:pt>
                <c:pt idx="8">
                  <c:v>10791570.122745447</c:v>
                </c:pt>
                <c:pt idx="9">
                  <c:v>10907763.248863697</c:v>
                </c:pt>
                <c:pt idx="10">
                  <c:v>10875752.305596538</c:v>
                </c:pt>
                <c:pt idx="11">
                  <c:v>10843886.942815199</c:v>
                </c:pt>
                <c:pt idx="12">
                  <c:v>10812918.97928606</c:v>
                </c:pt>
                <c:pt idx="13">
                  <c:v>10782348.212944783</c:v>
                </c:pt>
                <c:pt idx="14">
                  <c:v>10752205.397487253</c:v>
                </c:pt>
                <c:pt idx="15">
                  <c:v>10722570.025193337</c:v>
                </c:pt>
                <c:pt idx="16">
                  <c:v>10693516.18941685</c:v>
                </c:pt>
                <c:pt idx="17">
                  <c:v>10664872.050393037</c:v>
                </c:pt>
                <c:pt idx="18">
                  <c:v>10636587.02539916</c:v>
                </c:pt>
                <c:pt idx="19">
                  <c:v>10608421.897201631</c:v>
                </c:pt>
                <c:pt idx="20">
                  <c:v>10580446.382349093</c:v>
                </c:pt>
                <c:pt idx="21">
                  <c:v>9514288.73372899</c:v>
                </c:pt>
                <c:pt idx="22">
                  <c:v>8245793.0032877531</c:v>
                </c:pt>
                <c:pt idx="23">
                  <c:v>8229584.9132647905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E1-304A-A2CE-9777A2B87DA1}"/>
            </c:ext>
          </c:extLst>
        </c:ser>
        <c:ser>
          <c:idx val="4"/>
          <c:order val="4"/>
          <c:tx>
            <c:strRef>
              <c:f>'REC Deliveries by Group'!$B$37</c:f>
              <c:strCache>
                <c:ptCount val="1"/>
                <c:pt idx="0">
                  <c:v>2030 Long-Term Plan 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cat>
            <c:numRef>
              <c:f>'REC Deliveries by Group'!$H$32:$AE$32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'REC Deliveries by Group'!$H$37:$AE$37</c:f>
              <c:numCache>
                <c:formatCode>_(* #,##0_);_(* \(#,##0\);_(*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6928789.3012535991</c:v>
                </c:pt>
                <c:pt idx="9">
                  <c:v>13503286.307008019</c:v>
                </c:pt>
                <c:pt idx="10">
                  <c:v>13617474.933140717</c:v>
                </c:pt>
                <c:pt idx="11">
                  <c:v>13681435.964214675</c:v>
                </c:pt>
                <c:pt idx="12">
                  <c:v>13647836.867046598</c:v>
                </c:pt>
                <c:pt idx="13">
                  <c:v>13614709.9506067</c:v>
                </c:pt>
                <c:pt idx="14">
                  <c:v>13582094.581705466</c:v>
                </c:pt>
                <c:pt idx="15">
                  <c:v>13550091.781424545</c:v>
                </c:pt>
                <c:pt idx="16">
                  <c:v>13518795.907742228</c:v>
                </c:pt>
                <c:pt idx="17">
                  <c:v>13487990.435500963</c:v>
                </c:pt>
                <c:pt idx="18">
                  <c:v>13457611.908886915</c:v>
                </c:pt>
                <c:pt idx="19">
                  <c:v>13427358.010813955</c:v>
                </c:pt>
                <c:pt idx="20">
                  <c:v>13397317.121981243</c:v>
                </c:pt>
                <c:pt idx="21">
                  <c:v>13367419.475839034</c:v>
                </c:pt>
                <c:pt idx="22">
                  <c:v>13337664.729159754</c:v>
                </c:pt>
                <c:pt idx="23">
                  <c:v>12062027.771640602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E1-304A-A2CE-9777A2B87DA1}"/>
            </c:ext>
          </c:extLst>
        </c:ser>
        <c:ser>
          <c:idx val="5"/>
          <c:order val="5"/>
          <c:tx>
            <c:strRef>
              <c:f>'REC Deliveries by Group'!$B$38</c:f>
              <c:strCache>
                <c:ptCount val="1"/>
                <c:pt idx="0">
                  <c:v>2032 Long-Term Plan 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'REC Deliveries by Group'!$H$32:$AE$32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'REC Deliveries by Group'!$H$38:$AE$38</c:f>
              <c:numCache>
                <c:formatCode>_(* #,##0_);_(* \(#,##0\);_(*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7291817.4163754676</c:v>
                </c:pt>
                <c:pt idx="11">
                  <c:v>15368503.462866422</c:v>
                </c:pt>
                <c:pt idx="12">
                  <c:v>15430825.219741249</c:v>
                </c:pt>
                <c:pt idx="13">
                  <c:v>15492654.938735124</c:v>
                </c:pt>
                <c:pt idx="14">
                  <c:v>15456439.259642752</c:v>
                </c:pt>
                <c:pt idx="15">
                  <c:v>15420915.995494898</c:v>
                </c:pt>
                <c:pt idx="16">
                  <c:v>15386192.651766857</c:v>
                </c:pt>
                <c:pt idx="17">
                  <c:v>15352022.911869306</c:v>
                </c:pt>
                <c:pt idx="18">
                  <c:v>15318334.635558069</c:v>
                </c:pt>
                <c:pt idx="19">
                  <c:v>15284783.762566345</c:v>
                </c:pt>
                <c:pt idx="20">
                  <c:v>15251470.922241705</c:v>
                </c:pt>
                <c:pt idx="21">
                  <c:v>15218316.722488791</c:v>
                </c:pt>
                <c:pt idx="22">
                  <c:v>15185320.793379452</c:v>
                </c:pt>
                <c:pt idx="23">
                  <c:v>15152426.054168135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BE1-304A-A2CE-9777A2B87DA1}"/>
            </c:ext>
          </c:extLst>
        </c:ser>
        <c:ser>
          <c:idx val="6"/>
          <c:order val="6"/>
          <c:tx>
            <c:strRef>
              <c:f>'REC Deliveries by Group'!$B$39</c:f>
              <c:strCache>
                <c:ptCount val="1"/>
                <c:pt idx="0">
                  <c:v>2034 Long-Term Plan 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cat>
            <c:numRef>
              <c:f>'REC Deliveries by Group'!$H$32:$AE$32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'REC Deliveries by Group'!$H$39:$AE$39</c:f>
              <c:numCache>
                <c:formatCode>_(* #,##0_);_(* \(#,##0\);_(*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8391722.5590443537</c:v>
                </c:pt>
                <c:pt idx="13">
                  <c:v>15256921.451691652</c:v>
                </c:pt>
                <c:pt idx="14">
                  <c:v>15318504.507017719</c:v>
                </c:pt>
                <c:pt idx="15">
                  <c:v>15379773.392479438</c:v>
                </c:pt>
                <c:pt idx="16">
                  <c:v>15343253.278470967</c:v>
                </c:pt>
                <c:pt idx="17">
                  <c:v>15307294.820125271</c:v>
                </c:pt>
                <c:pt idx="18">
                  <c:v>15271825.90738281</c:v>
                </c:pt>
                <c:pt idx="19">
                  <c:v>15236503.404444825</c:v>
                </c:pt>
                <c:pt idx="20">
                  <c:v>15201427.574554499</c:v>
                </c:pt>
                <c:pt idx="21">
                  <c:v>15166519.222774234</c:v>
                </c:pt>
                <c:pt idx="22">
                  <c:v>15131777.936414115</c:v>
                </c:pt>
                <c:pt idx="23">
                  <c:v>15097146.798865009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BE1-304A-A2CE-9777A2B87DA1}"/>
            </c:ext>
          </c:extLst>
        </c:ser>
        <c:ser>
          <c:idx val="7"/>
          <c:order val="7"/>
          <c:tx>
            <c:strRef>
              <c:f>'REC Deliveries by Group'!$B$40</c:f>
              <c:strCache>
                <c:ptCount val="1"/>
                <c:pt idx="0">
                  <c:v>2036 Long-Term Plan 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cat>
            <c:numRef>
              <c:f>'REC Deliveries by Group'!$H$32:$AE$32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'REC Deliveries by Group'!$H$40:$AE$40</c:f>
              <c:numCache>
                <c:formatCode>_(* #,##0_);_(* \(#,##0\);_(*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7387165.1719830185</c:v>
                </c:pt>
                <c:pt idx="15">
                  <c:v>13455242.788087189</c:v>
                </c:pt>
                <c:pt idx="16">
                  <c:v>13526015.501892362</c:v>
                </c:pt>
                <c:pt idx="17">
                  <c:v>13596268.622386605</c:v>
                </c:pt>
                <c:pt idx="18">
                  <c:v>13568355.062603101</c:v>
                </c:pt>
                <c:pt idx="19">
                  <c:v>13540553.569096297</c:v>
                </c:pt>
                <c:pt idx="20">
                  <c:v>13512953.33720086</c:v>
                </c:pt>
                <c:pt idx="21">
                  <c:v>13485484.089537697</c:v>
                </c:pt>
                <c:pt idx="22">
                  <c:v>13458145.543331807</c:v>
                </c:pt>
                <c:pt idx="23">
                  <c:v>13430887.148170166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BE1-304A-A2CE-9777A2B87DA1}"/>
            </c:ext>
          </c:extLst>
        </c:ser>
        <c:ser>
          <c:idx val="8"/>
          <c:order val="8"/>
          <c:tx>
            <c:strRef>
              <c:f>'REC Deliveries by Group'!$B$41</c:f>
              <c:strCache>
                <c:ptCount val="1"/>
                <c:pt idx="0">
                  <c:v>2038 Long-Term Plan 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'REC Deliveries by Group'!$H$32:$AE$32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'REC Deliveries by Group'!$H$41:$AE$41</c:f>
              <c:numCache>
                <c:formatCode>_(* #,##0_);_(* \(#,##0\);_(*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5381793.8101312462</c:v>
                </c:pt>
                <c:pt idx="17">
                  <c:v>9749800.0784561038</c:v>
                </c:pt>
                <c:pt idx="18">
                  <c:v>9824672.7933310308</c:v>
                </c:pt>
                <c:pt idx="19">
                  <c:v>9898657.8694659583</c:v>
                </c:pt>
                <c:pt idx="20">
                  <c:v>9874230.3445462286</c:v>
                </c:pt>
                <c:pt idx="21">
                  <c:v>9849919.8220641632</c:v>
                </c:pt>
                <c:pt idx="22">
                  <c:v>9825725.9953469839</c:v>
                </c:pt>
                <c:pt idx="23">
                  <c:v>9801611.8733453676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BE1-304A-A2CE-9777A2B87DA1}"/>
            </c:ext>
          </c:extLst>
        </c:ser>
        <c:ser>
          <c:idx val="9"/>
          <c:order val="9"/>
          <c:tx>
            <c:strRef>
              <c:f>'REC Deliveries by Group'!$B$42</c:f>
              <c:strCache>
                <c:ptCount val="1"/>
                <c:pt idx="0">
                  <c:v>2040 Long-Term Plan 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cat>
            <c:numRef>
              <c:f>'REC Deliveries by Group'!$H$32:$AE$32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'REC Deliveries by Group'!$H$42:$AE$42</c:f>
              <c:numCache>
                <c:formatCode>_(* #,##0_);_(* \(#,##0\);_(*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4379499.7862888612</c:v>
                </c:pt>
                <c:pt idx="19">
                  <c:v>8747586.6317267828</c:v>
                </c:pt>
                <c:pt idx="20">
                  <c:v>8822483.1576109584</c:v>
                </c:pt>
                <c:pt idx="21">
                  <c:v>8896507.8840249032</c:v>
                </c:pt>
                <c:pt idx="22">
                  <c:v>8872070.1241361815</c:v>
                </c:pt>
                <c:pt idx="23">
                  <c:v>8847717.3036650531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BE1-304A-A2CE-9777A2B87DA1}"/>
            </c:ext>
          </c:extLst>
        </c:ser>
        <c:ser>
          <c:idx val="10"/>
          <c:order val="10"/>
          <c:tx>
            <c:strRef>
              <c:f>'REC Deliveries by Group'!$B$43</c:f>
              <c:strCache>
                <c:ptCount val="1"/>
                <c:pt idx="0">
                  <c:v>2042 Long-Term Plan 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cat>
            <c:numRef>
              <c:f>'REC Deliveries by Group'!$H$32:$AE$32</c:f>
              <c:numCache>
                <c:formatCode>General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'REC Deliveries by Group'!$H$43:$AE$43</c:f>
              <c:numCache>
                <c:formatCode>_(* #,##0_);_(* \(#,##0\);_(*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4379489.8928953595</c:v>
                </c:pt>
                <c:pt idx="21">
                  <c:v>4368109.8795819646</c:v>
                </c:pt>
                <c:pt idx="22">
                  <c:v>4454379.7608755473</c:v>
                </c:pt>
                <c:pt idx="23">
                  <c:v>4442111.5532181039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BE1-304A-A2CE-9777A2B87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9724943"/>
        <c:axId val="1619696623"/>
        <c:extLst>
          <c:ext xmlns:c15="http://schemas.microsoft.com/office/drawing/2012/chart" uri="{02D57815-91ED-43cb-92C2-25804820EDAC}">
            <c15:filteredAreaSeries>
              <c15:ser>
                <c:idx val="11"/>
                <c:order val="11"/>
                <c:tx>
                  <c:strRef>
                    <c:extLst>
                      <c:ext uri="{02D57815-91ED-43cb-92C2-25804820EDAC}">
                        <c15:formulaRef>
                          <c15:sqref>'REC Deliveries by Group'!$B$44</c15:sqref>
                        </c15:formulaRef>
                      </c:ext>
                    </c:extLst>
                    <c:strCache>
                      <c:ptCount val="1"/>
                      <c:pt idx="0">
                        <c:v>2044 Long-Term Plan </c:v>
                      </c:pt>
                    </c:strCache>
                  </c:strRef>
                </c:tx>
                <c:spPr>
                  <a:solidFill>
                    <a:schemeClr val="accent3">
                      <a:tint val="65000"/>
                    </a:schemeClr>
                  </a:solidFill>
                  <a:ln>
                    <a:noFill/>
                  </a:ln>
                  <a:effectLst/>
                </c:spPr>
                <c:cat>
                  <c:numRef>
                    <c:extLst>
                      <c:ext uri="{02D57815-91ED-43cb-92C2-25804820EDAC}">
                        <c15:formulaRef>
                          <c15:sqref>'REC Deliveries by Group'!$H$32:$AE$32</c15:sqref>
                        </c15:formulaRef>
                      </c:ext>
                    </c:extLst>
                    <c:numCache>
                      <c:formatCode>General</c:formatCode>
                      <c:ptCount val="2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'REC Deliveries by Group'!$H$44:$AE$44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C-5BE1-304A-A2CE-9777A2B87DA1}"/>
                  </c:ext>
                </c:extLst>
              </c15:ser>
            </c15:filteredAreaSeries>
          </c:ext>
        </c:extLst>
      </c:areaChart>
      <c:lineChart>
        <c:grouping val="standard"/>
        <c:varyColors val="0"/>
        <c:ser>
          <c:idx val="14"/>
          <c:order val="12"/>
          <c:tx>
            <c:strRef>
              <c:f>'REC Deliveries by Group'!$B$47</c:f>
              <c:strCache>
                <c:ptCount val="1"/>
                <c:pt idx="0">
                  <c:v>RPS Target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'REC Deliveries by Group'!$H$47:$AE$47</c:f>
              <c:numCache>
                <c:formatCode>_(* #,##0_);_(* \(#,##0\);_(* "-"??_);_(@_)</c:formatCode>
                <c:ptCount val="24"/>
                <c:pt idx="0">
                  <c:v>24584304.212572411</c:v>
                </c:pt>
                <c:pt idx="1">
                  <c:v>26466512.055223566</c:v>
                </c:pt>
                <c:pt idx="2">
                  <c:v>27796873.93733272</c:v>
                </c:pt>
                <c:pt idx="3">
                  <c:v>29362133.604667433</c:v>
                </c:pt>
                <c:pt idx="4">
                  <c:v>33208604.270216987</c:v>
                </c:pt>
                <c:pt idx="5">
                  <c:v>36561759.870327041</c:v>
                </c:pt>
                <c:pt idx="6">
                  <c:v>41845135.052768804</c:v>
                </c:pt>
                <c:pt idx="7">
                  <c:v>47206685.938514248</c:v>
                </c:pt>
                <c:pt idx="8">
                  <c:v>53103083.465131819</c:v>
                </c:pt>
                <c:pt idx="9">
                  <c:v>57963541.754728705</c:v>
                </c:pt>
                <c:pt idx="10">
                  <c:v>64104121.851385593</c:v>
                </c:pt>
                <c:pt idx="11">
                  <c:v>71364057.942418158</c:v>
                </c:pt>
                <c:pt idx="12">
                  <c:v>77955039.790384695</c:v>
                </c:pt>
                <c:pt idx="13">
                  <c:v>84704101.602601781</c:v>
                </c:pt>
                <c:pt idx="14">
                  <c:v>91341142.663611904</c:v>
                </c:pt>
                <c:pt idx="15">
                  <c:v>97283835.08851023</c:v>
                </c:pt>
                <c:pt idx="16">
                  <c:v>101897362.42189272</c:v>
                </c:pt>
                <c:pt idx="17">
                  <c:v>105540154.20427436</c:v>
                </c:pt>
                <c:pt idx="18">
                  <c:v>108289238.05892973</c:v>
                </c:pt>
                <c:pt idx="19">
                  <c:v>108738693.44326334</c:v>
                </c:pt>
                <c:pt idx="20">
                  <c:v>108984212.96963039</c:v>
                </c:pt>
                <c:pt idx="21">
                  <c:v>109232336.54980506</c:v>
                </c:pt>
                <c:pt idx="22">
                  <c:v>109483099.82372142</c:v>
                </c:pt>
                <c:pt idx="23">
                  <c:v>109931878.45202403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BE1-304A-A2CE-9777A2B87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9724943"/>
        <c:axId val="1619696623"/>
      </c:lineChart>
      <c:catAx>
        <c:axId val="16197249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9696623"/>
        <c:crosses val="autoZero"/>
        <c:auto val="1"/>
        <c:lblAlgn val="ctr"/>
        <c:lblOffset val="100"/>
        <c:tickLblSkip val="2"/>
        <c:noMultiLvlLbl val="0"/>
      </c:catAx>
      <c:valAx>
        <c:axId val="16196966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97249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Statewide Annual RPS Goal, Current Under Contract</a:t>
            </a:r>
            <a:r>
              <a:rPr lang="en-US" b="1" baseline="0">
                <a:solidFill>
                  <a:schemeClr val="tx1"/>
                </a:solidFill>
              </a:rPr>
              <a:t> </a:t>
            </a:r>
            <a:r>
              <a:rPr lang="en-US" b="1">
                <a:solidFill>
                  <a:schemeClr val="tx1"/>
                </a:solidFill>
              </a:rPr>
              <a:t>REC Portfolio</a:t>
            </a:r>
            <a:r>
              <a:rPr lang="en-US" b="1" baseline="0">
                <a:solidFill>
                  <a:schemeClr val="tx1"/>
                </a:solidFill>
              </a:rPr>
              <a:t> and REC Shortfall</a:t>
            </a:r>
            <a:endParaRPr lang="en-US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1501482898448119"/>
          <c:y val="2.86455835005151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RECs!$AQ$7</c:f>
              <c:strCache>
                <c:ptCount val="1"/>
                <c:pt idx="0">
                  <c:v>ABP Under Contract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RECs!$D$13:$D$33</c:f>
              <c:strCache>
                <c:ptCount val="21"/>
                <c:pt idx="0">
                  <c:v>2025-2026</c:v>
                </c:pt>
                <c:pt idx="1">
                  <c:v>2026-2027</c:v>
                </c:pt>
                <c:pt idx="2">
                  <c:v>2027-2028</c:v>
                </c:pt>
                <c:pt idx="3">
                  <c:v>2028-2029</c:v>
                </c:pt>
                <c:pt idx="4">
                  <c:v>2029-2030</c:v>
                </c:pt>
                <c:pt idx="5">
                  <c:v>2030-2031</c:v>
                </c:pt>
                <c:pt idx="6">
                  <c:v>2031-2032</c:v>
                </c:pt>
                <c:pt idx="7">
                  <c:v>2032-2033</c:v>
                </c:pt>
                <c:pt idx="8">
                  <c:v>2033-2034</c:v>
                </c:pt>
                <c:pt idx="9">
                  <c:v>2034-2035</c:v>
                </c:pt>
                <c:pt idx="10">
                  <c:v>2035-2036</c:v>
                </c:pt>
                <c:pt idx="11">
                  <c:v>2036-2037</c:v>
                </c:pt>
                <c:pt idx="12">
                  <c:v>2037-2038</c:v>
                </c:pt>
                <c:pt idx="13">
                  <c:v>2038-2039</c:v>
                </c:pt>
                <c:pt idx="14">
                  <c:v>2039-2040</c:v>
                </c:pt>
                <c:pt idx="15">
                  <c:v>2040-2041</c:v>
                </c:pt>
                <c:pt idx="16">
                  <c:v>2041-2042</c:v>
                </c:pt>
                <c:pt idx="17">
                  <c:v>2042-2043</c:v>
                </c:pt>
                <c:pt idx="18">
                  <c:v>2043-2044</c:v>
                </c:pt>
                <c:pt idx="19">
                  <c:v>2044-2045</c:v>
                </c:pt>
                <c:pt idx="20">
                  <c:v>2045-2046</c:v>
                </c:pt>
              </c:strCache>
            </c:strRef>
          </c:cat>
          <c:val>
            <c:numRef>
              <c:f>RECs!$AQ$13:$AQ$33</c:f>
              <c:numCache>
                <c:formatCode>_(* #,##0_);_(* \(#,##0\);_(* "-"??_);_(@_)</c:formatCode>
                <c:ptCount val="21"/>
                <c:pt idx="0">
                  <c:v>6172407.7201990616</c:v>
                </c:pt>
                <c:pt idx="1">
                  <c:v>6140999.2565980675</c:v>
                </c:pt>
                <c:pt idx="2">
                  <c:v>6110236.860315077</c:v>
                </c:pt>
                <c:pt idx="3">
                  <c:v>6079592.5310135018</c:v>
                </c:pt>
                <c:pt idx="4">
                  <c:v>6049077.2683584336</c:v>
                </c:pt>
                <c:pt idx="5">
                  <c:v>6018825.0720166415</c:v>
                </c:pt>
                <c:pt idx="6">
                  <c:v>5988528.9416565578</c:v>
                </c:pt>
                <c:pt idx="7">
                  <c:v>5958132.8769482756</c:v>
                </c:pt>
                <c:pt idx="8">
                  <c:v>5291030.8775635343</c:v>
                </c:pt>
                <c:pt idx="9">
                  <c:v>5003559.9431757163</c:v>
                </c:pt>
                <c:pt idx="10">
                  <c:v>4832355.0734598376</c:v>
                </c:pt>
                <c:pt idx="11">
                  <c:v>4579333.2680925392</c:v>
                </c:pt>
                <c:pt idx="12">
                  <c:v>4129101.7063624989</c:v>
                </c:pt>
                <c:pt idx="13">
                  <c:v>3506291.8974904018</c:v>
                </c:pt>
                <c:pt idx="14">
                  <c:v>2962067.2543370342</c:v>
                </c:pt>
                <c:pt idx="15">
                  <c:v>2819354</c:v>
                </c:pt>
                <c:pt idx="16">
                  <c:v>2794664</c:v>
                </c:pt>
                <c:pt idx="17">
                  <c:v>1643181</c:v>
                </c:pt>
                <c:pt idx="18">
                  <c:v>751988</c:v>
                </c:pt>
                <c:pt idx="19">
                  <c:v>90132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E1-CE4A-AD40-2A5297AC89F8}"/>
            </c:ext>
          </c:extLst>
        </c:ser>
        <c:ser>
          <c:idx val="1"/>
          <c:order val="1"/>
          <c:tx>
            <c:strRef>
              <c:f>RECs!$AR$7</c:f>
              <c:strCache>
                <c:ptCount val="1"/>
                <c:pt idx="0">
                  <c:v>Indexed REC Under Contract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RECs!$D$13:$D$33</c:f>
              <c:strCache>
                <c:ptCount val="21"/>
                <c:pt idx="0">
                  <c:v>2025-2026</c:v>
                </c:pt>
                <c:pt idx="1">
                  <c:v>2026-2027</c:v>
                </c:pt>
                <c:pt idx="2">
                  <c:v>2027-2028</c:v>
                </c:pt>
                <c:pt idx="3">
                  <c:v>2028-2029</c:v>
                </c:pt>
                <c:pt idx="4">
                  <c:v>2029-2030</c:v>
                </c:pt>
                <c:pt idx="5">
                  <c:v>2030-2031</c:v>
                </c:pt>
                <c:pt idx="6">
                  <c:v>2031-2032</c:v>
                </c:pt>
                <c:pt idx="7">
                  <c:v>2032-2033</c:v>
                </c:pt>
                <c:pt idx="8">
                  <c:v>2033-2034</c:v>
                </c:pt>
                <c:pt idx="9">
                  <c:v>2034-2035</c:v>
                </c:pt>
                <c:pt idx="10">
                  <c:v>2035-2036</c:v>
                </c:pt>
                <c:pt idx="11">
                  <c:v>2036-2037</c:v>
                </c:pt>
                <c:pt idx="12">
                  <c:v>2037-2038</c:v>
                </c:pt>
                <c:pt idx="13">
                  <c:v>2038-2039</c:v>
                </c:pt>
                <c:pt idx="14">
                  <c:v>2039-2040</c:v>
                </c:pt>
                <c:pt idx="15">
                  <c:v>2040-2041</c:v>
                </c:pt>
                <c:pt idx="16">
                  <c:v>2041-2042</c:v>
                </c:pt>
                <c:pt idx="17">
                  <c:v>2042-2043</c:v>
                </c:pt>
                <c:pt idx="18">
                  <c:v>2043-2044</c:v>
                </c:pt>
                <c:pt idx="19">
                  <c:v>2044-2045</c:v>
                </c:pt>
                <c:pt idx="20">
                  <c:v>2045-2046</c:v>
                </c:pt>
              </c:strCache>
            </c:strRef>
          </c:cat>
          <c:val>
            <c:numRef>
              <c:f>RECs!$AR$13:$AR$33</c:f>
              <c:numCache>
                <c:formatCode>_(* #,##0_);_(* \(#,##0\);_(* "-"??_);_(@_)</c:formatCode>
                <c:ptCount val="21"/>
                <c:pt idx="0">
                  <c:v>14449916.577159107</c:v>
                </c:pt>
                <c:pt idx="1">
                  <c:v>14419990.824273309</c:v>
                </c:pt>
                <c:pt idx="2">
                  <c:v>14390214.700151943</c:v>
                </c:pt>
                <c:pt idx="3">
                  <c:v>14360587.456651185</c:v>
                </c:pt>
                <c:pt idx="4">
                  <c:v>14331108.349367928</c:v>
                </c:pt>
                <c:pt idx="5">
                  <c:v>14301776.637621088</c:v>
                </c:pt>
                <c:pt idx="6">
                  <c:v>14272591.58443298</c:v>
                </c:pt>
                <c:pt idx="7">
                  <c:v>14243552.456510819</c:v>
                </c:pt>
                <c:pt idx="8">
                  <c:v>14214658.524228264</c:v>
                </c:pt>
                <c:pt idx="9">
                  <c:v>14185909.061607122</c:v>
                </c:pt>
                <c:pt idx="10">
                  <c:v>14157303.346299086</c:v>
                </c:pt>
                <c:pt idx="11">
                  <c:v>14128840.659567591</c:v>
                </c:pt>
                <c:pt idx="12">
                  <c:v>14100520.286269752</c:v>
                </c:pt>
                <c:pt idx="13">
                  <c:v>14072341.514838405</c:v>
                </c:pt>
                <c:pt idx="14">
                  <c:v>14044303.637264213</c:v>
                </c:pt>
                <c:pt idx="15">
                  <c:v>14016405.949077891</c:v>
                </c:pt>
                <c:pt idx="16">
                  <c:v>13988647.749332502</c:v>
                </c:pt>
                <c:pt idx="17">
                  <c:v>13961028.340585837</c:v>
                </c:pt>
                <c:pt idx="18">
                  <c:v>13933547.02888291</c:v>
                </c:pt>
                <c:pt idx="19">
                  <c:v>13906203.123738494</c:v>
                </c:pt>
                <c:pt idx="20">
                  <c:v>13878995.938119803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E1-CE4A-AD40-2A5297AC89F8}"/>
            </c:ext>
          </c:extLst>
        </c:ser>
        <c:ser>
          <c:idx val="2"/>
          <c:order val="2"/>
          <c:tx>
            <c:strRef>
              <c:f>RECs!$AS$7</c:f>
              <c:strCache>
                <c:ptCount val="1"/>
                <c:pt idx="0">
                  <c:v>ILSFA Under Contract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RECs!$D$13:$D$33</c:f>
              <c:strCache>
                <c:ptCount val="21"/>
                <c:pt idx="0">
                  <c:v>2025-2026</c:v>
                </c:pt>
                <c:pt idx="1">
                  <c:v>2026-2027</c:v>
                </c:pt>
                <c:pt idx="2">
                  <c:v>2027-2028</c:v>
                </c:pt>
                <c:pt idx="3">
                  <c:v>2028-2029</c:v>
                </c:pt>
                <c:pt idx="4">
                  <c:v>2029-2030</c:v>
                </c:pt>
                <c:pt idx="5">
                  <c:v>2030-2031</c:v>
                </c:pt>
                <c:pt idx="6">
                  <c:v>2031-2032</c:v>
                </c:pt>
                <c:pt idx="7">
                  <c:v>2032-2033</c:v>
                </c:pt>
                <c:pt idx="8">
                  <c:v>2033-2034</c:v>
                </c:pt>
                <c:pt idx="9">
                  <c:v>2034-2035</c:v>
                </c:pt>
                <c:pt idx="10">
                  <c:v>2035-2036</c:v>
                </c:pt>
                <c:pt idx="11">
                  <c:v>2036-2037</c:v>
                </c:pt>
                <c:pt idx="12">
                  <c:v>2037-2038</c:v>
                </c:pt>
                <c:pt idx="13">
                  <c:v>2038-2039</c:v>
                </c:pt>
                <c:pt idx="14">
                  <c:v>2039-2040</c:v>
                </c:pt>
                <c:pt idx="15">
                  <c:v>2040-2041</c:v>
                </c:pt>
                <c:pt idx="16">
                  <c:v>2041-2042</c:v>
                </c:pt>
                <c:pt idx="17">
                  <c:v>2042-2043</c:v>
                </c:pt>
                <c:pt idx="18">
                  <c:v>2043-2044</c:v>
                </c:pt>
                <c:pt idx="19">
                  <c:v>2044-2045</c:v>
                </c:pt>
                <c:pt idx="20">
                  <c:v>2045-2046</c:v>
                </c:pt>
              </c:strCache>
            </c:strRef>
          </c:cat>
          <c:val>
            <c:numRef>
              <c:f>RECs!$AS$13:$AS$33</c:f>
              <c:numCache>
                <c:formatCode>_(* #,##0_);_(* \(#,##0\);_(* "-"??_);_(@_)</c:formatCode>
                <c:ptCount val="21"/>
                <c:pt idx="0">
                  <c:v>135711.15348464809</c:v>
                </c:pt>
                <c:pt idx="1">
                  <c:v>164865.86438389152</c:v>
                </c:pt>
                <c:pt idx="2">
                  <c:v>164041.53506197207</c:v>
                </c:pt>
                <c:pt idx="3">
                  <c:v>163221.32738666222</c:v>
                </c:pt>
                <c:pt idx="4">
                  <c:v>162405.22074972891</c:v>
                </c:pt>
                <c:pt idx="5">
                  <c:v>161593.19464598026</c:v>
                </c:pt>
                <c:pt idx="6">
                  <c:v>160785.22867275035</c:v>
                </c:pt>
                <c:pt idx="7">
                  <c:v>159981.30252938659</c:v>
                </c:pt>
                <c:pt idx="8">
                  <c:v>159181.39601673966</c:v>
                </c:pt>
                <c:pt idx="9">
                  <c:v>158385.48903665596</c:v>
                </c:pt>
                <c:pt idx="10">
                  <c:v>157593.56159147268</c:v>
                </c:pt>
                <c:pt idx="11">
                  <c:v>156805.59378351533</c:v>
                </c:pt>
                <c:pt idx="12">
                  <c:v>156021.56581459776</c:v>
                </c:pt>
                <c:pt idx="13">
                  <c:v>155241.45798552479</c:v>
                </c:pt>
                <c:pt idx="14">
                  <c:v>154465.25069559715</c:v>
                </c:pt>
                <c:pt idx="15">
                  <c:v>153692.92444211917</c:v>
                </c:pt>
                <c:pt idx="16">
                  <c:v>152924.45981990857</c:v>
                </c:pt>
                <c:pt idx="17">
                  <c:v>152159.83752080903</c:v>
                </c:pt>
                <c:pt idx="18">
                  <c:v>151399.03833320498</c:v>
                </c:pt>
                <c:pt idx="19">
                  <c:v>150642.04314153895</c:v>
                </c:pt>
                <c:pt idx="20">
                  <c:v>149888.83292583126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E1-CE4A-AD40-2A5297AC89F8}"/>
            </c:ext>
          </c:extLst>
        </c:ser>
        <c:ser>
          <c:idx val="3"/>
          <c:order val="3"/>
          <c:tx>
            <c:strRef>
              <c:f>RECs!$AT$7</c:f>
              <c:strCache>
                <c:ptCount val="1"/>
                <c:pt idx="0">
                  <c:v>LTPPA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RECs!$D$13:$D$33</c:f>
              <c:strCache>
                <c:ptCount val="21"/>
                <c:pt idx="0">
                  <c:v>2025-2026</c:v>
                </c:pt>
                <c:pt idx="1">
                  <c:v>2026-2027</c:v>
                </c:pt>
                <c:pt idx="2">
                  <c:v>2027-2028</c:v>
                </c:pt>
                <c:pt idx="3">
                  <c:v>2028-2029</c:v>
                </c:pt>
                <c:pt idx="4">
                  <c:v>2029-2030</c:v>
                </c:pt>
                <c:pt idx="5">
                  <c:v>2030-2031</c:v>
                </c:pt>
                <c:pt idx="6">
                  <c:v>2031-2032</c:v>
                </c:pt>
                <c:pt idx="7">
                  <c:v>2032-2033</c:v>
                </c:pt>
                <c:pt idx="8">
                  <c:v>2033-2034</c:v>
                </c:pt>
                <c:pt idx="9">
                  <c:v>2034-2035</c:v>
                </c:pt>
                <c:pt idx="10">
                  <c:v>2035-2036</c:v>
                </c:pt>
                <c:pt idx="11">
                  <c:v>2036-2037</c:v>
                </c:pt>
                <c:pt idx="12">
                  <c:v>2037-2038</c:v>
                </c:pt>
                <c:pt idx="13">
                  <c:v>2038-2039</c:v>
                </c:pt>
                <c:pt idx="14">
                  <c:v>2039-2040</c:v>
                </c:pt>
                <c:pt idx="15">
                  <c:v>2040-2041</c:v>
                </c:pt>
                <c:pt idx="16">
                  <c:v>2041-2042</c:v>
                </c:pt>
                <c:pt idx="17">
                  <c:v>2042-2043</c:v>
                </c:pt>
                <c:pt idx="18">
                  <c:v>2043-2044</c:v>
                </c:pt>
                <c:pt idx="19">
                  <c:v>2044-2045</c:v>
                </c:pt>
                <c:pt idx="20">
                  <c:v>2045-2046</c:v>
                </c:pt>
              </c:strCache>
            </c:strRef>
          </c:cat>
          <c:val>
            <c:numRef>
              <c:f>RECs!$AT$13:$AT$33</c:f>
              <c:numCache>
                <c:formatCode>_(* #,##0_);_(* \(#,##0\);_(* "-"??_);_(@_)</c:formatCode>
                <c:ptCount val="21"/>
                <c:pt idx="0">
                  <c:v>1861725</c:v>
                </c:pt>
                <c:pt idx="1">
                  <c:v>1861725</c:v>
                </c:pt>
                <c:pt idx="2">
                  <c:v>1861725</c:v>
                </c:pt>
                <c:pt idx="3">
                  <c:v>1861725</c:v>
                </c:pt>
                <c:pt idx="4">
                  <c:v>1861725</c:v>
                </c:pt>
                <c:pt idx="5">
                  <c:v>1861725</c:v>
                </c:pt>
                <c:pt idx="6">
                  <c:v>1861725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E1-CE4A-AD40-2A5297AC89F8}"/>
            </c:ext>
          </c:extLst>
        </c:ser>
        <c:ser>
          <c:idx val="4"/>
          <c:order val="4"/>
          <c:tx>
            <c:strRef>
              <c:f>RECs!$AU$7</c:f>
              <c:strCache>
                <c:ptCount val="1"/>
                <c:pt idx="0">
                  <c:v>2017-2019 Forward Procurement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RECs!$D$13:$D$33</c:f>
              <c:strCache>
                <c:ptCount val="21"/>
                <c:pt idx="0">
                  <c:v>2025-2026</c:v>
                </c:pt>
                <c:pt idx="1">
                  <c:v>2026-2027</c:v>
                </c:pt>
                <c:pt idx="2">
                  <c:v>2027-2028</c:v>
                </c:pt>
                <c:pt idx="3">
                  <c:v>2028-2029</c:v>
                </c:pt>
                <c:pt idx="4">
                  <c:v>2029-2030</c:v>
                </c:pt>
                <c:pt idx="5">
                  <c:v>2030-2031</c:v>
                </c:pt>
                <c:pt idx="6">
                  <c:v>2031-2032</c:v>
                </c:pt>
                <c:pt idx="7">
                  <c:v>2032-2033</c:v>
                </c:pt>
                <c:pt idx="8">
                  <c:v>2033-2034</c:v>
                </c:pt>
                <c:pt idx="9">
                  <c:v>2034-2035</c:v>
                </c:pt>
                <c:pt idx="10">
                  <c:v>2035-2036</c:v>
                </c:pt>
                <c:pt idx="11">
                  <c:v>2036-2037</c:v>
                </c:pt>
                <c:pt idx="12">
                  <c:v>2037-2038</c:v>
                </c:pt>
                <c:pt idx="13">
                  <c:v>2038-2039</c:v>
                </c:pt>
                <c:pt idx="14">
                  <c:v>2039-2040</c:v>
                </c:pt>
                <c:pt idx="15">
                  <c:v>2040-2041</c:v>
                </c:pt>
                <c:pt idx="16">
                  <c:v>2041-2042</c:v>
                </c:pt>
                <c:pt idx="17">
                  <c:v>2042-2043</c:v>
                </c:pt>
                <c:pt idx="18">
                  <c:v>2043-2044</c:v>
                </c:pt>
                <c:pt idx="19">
                  <c:v>2044-2045</c:v>
                </c:pt>
                <c:pt idx="20">
                  <c:v>2045-2046</c:v>
                </c:pt>
              </c:strCache>
            </c:strRef>
          </c:cat>
          <c:val>
            <c:numRef>
              <c:f>RECs!$AU$13:$AU$33</c:f>
              <c:numCache>
                <c:formatCode>_(* #,##0_);_(* \(#,##0\);_(* "-"??_);_(@_)</c:formatCode>
                <c:ptCount val="21"/>
                <c:pt idx="0">
                  <c:v>4631147.5745999999</c:v>
                </c:pt>
                <c:pt idx="1">
                  <c:v>4631147.5745999999</c:v>
                </c:pt>
                <c:pt idx="2">
                  <c:v>4631147.5745999999</c:v>
                </c:pt>
                <c:pt idx="3">
                  <c:v>4631147.5745999999</c:v>
                </c:pt>
                <c:pt idx="4">
                  <c:v>4631147.5745999999</c:v>
                </c:pt>
                <c:pt idx="5">
                  <c:v>4631147.5745999999</c:v>
                </c:pt>
                <c:pt idx="6">
                  <c:v>4631147.5745999999</c:v>
                </c:pt>
                <c:pt idx="7">
                  <c:v>4631147.5745999999</c:v>
                </c:pt>
                <c:pt idx="8">
                  <c:v>4201147.5745999999</c:v>
                </c:pt>
                <c:pt idx="9">
                  <c:v>4201147.5745999999</c:v>
                </c:pt>
                <c:pt idx="10">
                  <c:v>3901147.5745999999</c:v>
                </c:pt>
                <c:pt idx="11">
                  <c:v>569999</c:v>
                </c:pt>
                <c:pt idx="12">
                  <c:v>569999</c:v>
                </c:pt>
                <c:pt idx="13">
                  <c:v>569999</c:v>
                </c:pt>
                <c:pt idx="14">
                  <c:v>569999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E1-CE4A-AD40-2A5297AC89F8}"/>
            </c:ext>
          </c:extLst>
        </c:ser>
        <c:ser>
          <c:idx val="5"/>
          <c:order val="5"/>
          <c:tx>
            <c:strRef>
              <c:f>RECs!$AV$7</c:f>
              <c:strCache>
                <c:ptCount val="1"/>
                <c:pt idx="0">
                  <c:v>Coal to Solar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RECs!$D$13:$D$33</c:f>
              <c:strCache>
                <c:ptCount val="21"/>
                <c:pt idx="0">
                  <c:v>2025-2026</c:v>
                </c:pt>
                <c:pt idx="1">
                  <c:v>2026-2027</c:v>
                </c:pt>
                <c:pt idx="2">
                  <c:v>2027-2028</c:v>
                </c:pt>
                <c:pt idx="3">
                  <c:v>2028-2029</c:v>
                </c:pt>
                <c:pt idx="4">
                  <c:v>2029-2030</c:v>
                </c:pt>
                <c:pt idx="5">
                  <c:v>2030-2031</c:v>
                </c:pt>
                <c:pt idx="6">
                  <c:v>2031-2032</c:v>
                </c:pt>
                <c:pt idx="7">
                  <c:v>2032-2033</c:v>
                </c:pt>
                <c:pt idx="8">
                  <c:v>2033-2034</c:v>
                </c:pt>
                <c:pt idx="9">
                  <c:v>2034-2035</c:v>
                </c:pt>
                <c:pt idx="10">
                  <c:v>2035-2036</c:v>
                </c:pt>
                <c:pt idx="11">
                  <c:v>2036-2037</c:v>
                </c:pt>
                <c:pt idx="12">
                  <c:v>2037-2038</c:v>
                </c:pt>
                <c:pt idx="13">
                  <c:v>2038-2039</c:v>
                </c:pt>
                <c:pt idx="14">
                  <c:v>2039-2040</c:v>
                </c:pt>
                <c:pt idx="15">
                  <c:v>2040-2041</c:v>
                </c:pt>
                <c:pt idx="16">
                  <c:v>2041-2042</c:v>
                </c:pt>
                <c:pt idx="17">
                  <c:v>2042-2043</c:v>
                </c:pt>
                <c:pt idx="18">
                  <c:v>2043-2044</c:v>
                </c:pt>
                <c:pt idx="19">
                  <c:v>2044-2045</c:v>
                </c:pt>
                <c:pt idx="20">
                  <c:v>2045-2046</c:v>
                </c:pt>
              </c:strCache>
            </c:strRef>
          </c:cat>
          <c:val>
            <c:numRef>
              <c:f>RECs!$AV$13:$AV$33</c:f>
              <c:numCache>
                <c:formatCode>_(* #,##0_);_(* \(#,##0\);_(* "-"??_);_(@_)</c:formatCode>
                <c:ptCount val="21"/>
                <c:pt idx="0">
                  <c:v>379110</c:v>
                </c:pt>
                <c:pt idx="1">
                  <c:v>379110</c:v>
                </c:pt>
                <c:pt idx="2">
                  <c:v>379110</c:v>
                </c:pt>
                <c:pt idx="3">
                  <c:v>379110</c:v>
                </c:pt>
                <c:pt idx="4">
                  <c:v>379110</c:v>
                </c:pt>
                <c:pt idx="5">
                  <c:v>379110</c:v>
                </c:pt>
                <c:pt idx="6">
                  <c:v>379110</c:v>
                </c:pt>
                <c:pt idx="7">
                  <c:v>379110</c:v>
                </c:pt>
                <c:pt idx="8">
                  <c:v>379110</c:v>
                </c:pt>
                <c:pt idx="9">
                  <c:v>379110</c:v>
                </c:pt>
                <c:pt idx="10">
                  <c:v>379110</c:v>
                </c:pt>
                <c:pt idx="11">
                  <c:v>379110</c:v>
                </c:pt>
                <c:pt idx="12">
                  <c:v>379110</c:v>
                </c:pt>
                <c:pt idx="13">
                  <c:v>379110</c:v>
                </c:pt>
                <c:pt idx="14">
                  <c:v>379110</c:v>
                </c:pt>
                <c:pt idx="15">
                  <c:v>379110</c:v>
                </c:pt>
                <c:pt idx="16">
                  <c:v>379110</c:v>
                </c:pt>
                <c:pt idx="17">
                  <c:v>379110</c:v>
                </c:pt>
                <c:pt idx="18">
                  <c:v>379110</c:v>
                </c:pt>
                <c:pt idx="19">
                  <c:v>379110</c:v>
                </c:pt>
                <c:pt idx="20">
                  <c:v>379110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BE1-CE4A-AD40-2A5297AC89F8}"/>
            </c:ext>
          </c:extLst>
        </c:ser>
        <c:ser>
          <c:idx val="6"/>
          <c:order val="6"/>
          <c:tx>
            <c:strRef>
              <c:f>RECs!$AW$7</c:f>
              <c:strCache>
                <c:ptCount val="1"/>
                <c:pt idx="0">
                  <c:v>Legacy DG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RECs!$D$13:$D$33</c:f>
              <c:strCache>
                <c:ptCount val="21"/>
                <c:pt idx="0">
                  <c:v>2025-2026</c:v>
                </c:pt>
                <c:pt idx="1">
                  <c:v>2026-2027</c:v>
                </c:pt>
                <c:pt idx="2">
                  <c:v>2027-2028</c:v>
                </c:pt>
                <c:pt idx="3">
                  <c:v>2028-2029</c:v>
                </c:pt>
                <c:pt idx="4">
                  <c:v>2029-2030</c:v>
                </c:pt>
                <c:pt idx="5">
                  <c:v>2030-2031</c:v>
                </c:pt>
                <c:pt idx="6">
                  <c:v>2031-2032</c:v>
                </c:pt>
                <c:pt idx="7">
                  <c:v>2032-2033</c:v>
                </c:pt>
                <c:pt idx="8">
                  <c:v>2033-2034</c:v>
                </c:pt>
                <c:pt idx="9">
                  <c:v>2034-2035</c:v>
                </c:pt>
                <c:pt idx="10">
                  <c:v>2035-2036</c:v>
                </c:pt>
                <c:pt idx="11">
                  <c:v>2036-2037</c:v>
                </c:pt>
                <c:pt idx="12">
                  <c:v>2037-2038</c:v>
                </c:pt>
                <c:pt idx="13">
                  <c:v>2038-2039</c:v>
                </c:pt>
                <c:pt idx="14">
                  <c:v>2039-2040</c:v>
                </c:pt>
                <c:pt idx="15">
                  <c:v>2040-2041</c:v>
                </c:pt>
                <c:pt idx="16">
                  <c:v>2041-2042</c:v>
                </c:pt>
                <c:pt idx="17">
                  <c:v>2042-2043</c:v>
                </c:pt>
                <c:pt idx="18">
                  <c:v>2043-2044</c:v>
                </c:pt>
                <c:pt idx="19">
                  <c:v>2044-2045</c:v>
                </c:pt>
                <c:pt idx="20">
                  <c:v>2045-2046</c:v>
                </c:pt>
              </c:strCache>
            </c:strRef>
          </c:cat>
          <c:val>
            <c:numRef>
              <c:f>RECs!$AW$13:$AW$33</c:f>
              <c:numCache>
                <c:formatCode>_(* #,##0_);_(* \(#,##0\);_(* "-"??_);_(@_)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BE1-CE4A-AD40-2A5297AC89F8}"/>
            </c:ext>
          </c:extLst>
        </c:ser>
        <c:ser>
          <c:idx val="7"/>
          <c:order val="7"/>
          <c:tx>
            <c:strRef>
              <c:f>'Chapter 3 Tables'!$L$126</c:f>
              <c:strCache>
                <c:ptCount val="1"/>
                <c:pt idx="0">
                  <c:v>REC Shortfall</c:v>
                </c:pt>
              </c:strCache>
            </c:strRef>
          </c:tx>
          <c:spPr>
            <a:pattFill prst="pct40">
              <a:fgClr>
                <a:schemeClr val="accent3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RECs!$D$13:$D$33</c:f>
              <c:strCache>
                <c:ptCount val="21"/>
                <c:pt idx="0">
                  <c:v>2025-2026</c:v>
                </c:pt>
                <c:pt idx="1">
                  <c:v>2026-2027</c:v>
                </c:pt>
                <c:pt idx="2">
                  <c:v>2027-2028</c:v>
                </c:pt>
                <c:pt idx="3">
                  <c:v>2028-2029</c:v>
                </c:pt>
                <c:pt idx="4">
                  <c:v>2029-2030</c:v>
                </c:pt>
                <c:pt idx="5">
                  <c:v>2030-2031</c:v>
                </c:pt>
                <c:pt idx="6">
                  <c:v>2031-2032</c:v>
                </c:pt>
                <c:pt idx="7">
                  <c:v>2032-2033</c:v>
                </c:pt>
                <c:pt idx="8">
                  <c:v>2033-2034</c:v>
                </c:pt>
                <c:pt idx="9">
                  <c:v>2034-2035</c:v>
                </c:pt>
                <c:pt idx="10">
                  <c:v>2035-2036</c:v>
                </c:pt>
                <c:pt idx="11">
                  <c:v>2036-2037</c:v>
                </c:pt>
                <c:pt idx="12">
                  <c:v>2037-2038</c:v>
                </c:pt>
                <c:pt idx="13">
                  <c:v>2038-2039</c:v>
                </c:pt>
                <c:pt idx="14">
                  <c:v>2039-2040</c:v>
                </c:pt>
                <c:pt idx="15">
                  <c:v>2040-2041</c:v>
                </c:pt>
                <c:pt idx="16">
                  <c:v>2041-2042</c:v>
                </c:pt>
                <c:pt idx="17">
                  <c:v>2042-2043</c:v>
                </c:pt>
                <c:pt idx="18">
                  <c:v>2043-2044</c:v>
                </c:pt>
                <c:pt idx="19">
                  <c:v>2044-2045</c:v>
                </c:pt>
                <c:pt idx="20">
                  <c:v>2045-2046</c:v>
                </c:pt>
              </c:strCache>
            </c:strRef>
          </c:cat>
          <c:val>
            <c:numRef>
              <c:f>'Chapter 3 Tables'!$L$129:$L$149</c:f>
              <c:numCache>
                <c:formatCode>#,##0</c:formatCode>
                <c:ptCount val="21"/>
                <c:pt idx="0">
                  <c:v>1732115.5792246163</c:v>
                </c:pt>
                <c:pt idx="1">
                  <c:v>5610765.750361722</c:v>
                </c:pt>
                <c:pt idx="2">
                  <c:v>9025284.2001980506</c:v>
                </c:pt>
                <c:pt idx="3">
                  <c:v>14369751.163117453</c:v>
                </c:pt>
                <c:pt idx="4">
                  <c:v>19792112.52543816</c:v>
                </c:pt>
                <c:pt idx="5">
                  <c:v>25748905.986248113</c:v>
                </c:pt>
                <c:pt idx="6">
                  <c:v>30669653.425366417</c:v>
                </c:pt>
                <c:pt idx="7">
                  <c:v>38732197.640797108</c:v>
                </c:pt>
                <c:pt idx="8">
                  <c:v>47118929.570009619</c:v>
                </c:pt>
                <c:pt idx="9">
                  <c:v>54026927.721965201</c:v>
                </c:pt>
                <c:pt idx="10">
                  <c:v>61276592.046651386</c:v>
                </c:pt>
                <c:pt idx="11">
                  <c:v>71527054.142168254</c:v>
                </c:pt>
                <c:pt idx="12">
                  <c:v>77949082.530063376</c:v>
                </c:pt>
                <c:pt idx="13">
                  <c:v>83214378.551578388</c:v>
                </c:pt>
                <c:pt idx="14">
                  <c:v>87430209.061977506</c:v>
                </c:pt>
                <c:pt idx="15">
                  <c:v>90920675.185409725</c:v>
                </c:pt>
                <c:pt idx="16">
                  <c:v>91423347.234110922</c:v>
                </c:pt>
                <c:pt idx="17">
                  <c:v>92848733.79152374</c:v>
                </c:pt>
                <c:pt idx="18">
                  <c:v>94016292.482588947</c:v>
                </c:pt>
                <c:pt idx="19">
                  <c:v>94957012.656841397</c:v>
                </c:pt>
                <c:pt idx="20">
                  <c:v>95523883.680978388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BE1-CE4A-AD40-2A5297AC8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063215584"/>
        <c:axId val="2063083744"/>
      </c:barChart>
      <c:catAx>
        <c:axId val="206321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083744"/>
        <c:crosses val="autoZero"/>
        <c:auto val="1"/>
        <c:lblAlgn val="ctr"/>
        <c:lblOffset val="100"/>
        <c:noMultiLvlLbl val="0"/>
      </c:catAx>
      <c:valAx>
        <c:axId val="2063083744"/>
        <c:scaling>
          <c:orientation val="minMax"/>
        </c:scaling>
        <c:delete val="0"/>
        <c:axPos val="l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21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REC Spending vs</a:t>
            </a:r>
            <a:r>
              <a:rPr lang="en-US" b="1" baseline="0">
                <a:solidFill>
                  <a:schemeClr val="tx1"/>
                </a:solidFill>
              </a:rPr>
              <a:t> EOY Balance</a:t>
            </a:r>
            <a:endParaRPr lang="en-US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1625138321124491"/>
          <c:y val="2.9400926139696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312694007945091"/>
          <c:y val="9.9278976584026915E-2"/>
          <c:w val="0.6840798810205122"/>
          <c:h val="0.766513680920339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'REC Spending'!$AJ$7</c:f>
              <c:strCache>
                <c:ptCount val="1"/>
                <c:pt idx="0">
                  <c:v> ABP Under Contract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'REC Spending'!$D$8:$D$33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Spending'!$AJ$8:$AJ$33</c:f>
              <c:numCache>
                <c:formatCode>_("$"* #,##0_);_("$"* \(#,##0\);_("$"* "-"??_);_(@_)</c:formatCode>
                <c:ptCount val="26"/>
                <c:pt idx="0">
                  <c:v>217074926.14800003</c:v>
                </c:pt>
                <c:pt idx="1">
                  <c:v>206681779.21799999</c:v>
                </c:pt>
                <c:pt idx="2">
                  <c:v>255799249.56999981</c:v>
                </c:pt>
                <c:pt idx="3">
                  <c:v>518136818.49733329</c:v>
                </c:pt>
                <c:pt idx="4">
                  <c:v>548182091.43883324</c:v>
                </c:pt>
                <c:pt idx="5">
                  <c:v>331418565.31566668</c:v>
                </c:pt>
                <c:pt idx="6">
                  <c:v>376668649.56999999</c:v>
                </c:pt>
                <c:pt idx="7">
                  <c:v>344945128.40625006</c:v>
                </c:pt>
                <c:pt idx="8">
                  <c:v>329013365.85600007</c:v>
                </c:pt>
                <c:pt idx="9">
                  <c:v>323169763.8506667</c:v>
                </c:pt>
                <c:pt idx="10">
                  <c:v>318826821.0146668</c:v>
                </c:pt>
                <c:pt idx="11">
                  <c:v>291905451.75183326</c:v>
                </c:pt>
                <c:pt idx="12">
                  <c:v>253261156.34049997</c:v>
                </c:pt>
                <c:pt idx="13">
                  <c:v>136429611.43224999</c:v>
                </c:pt>
                <c:pt idx="14">
                  <c:v>101862900.98000002</c:v>
                </c:pt>
                <c:pt idx="15">
                  <c:v>101353158.99000001</c:v>
                </c:pt>
                <c:pt idx="16">
                  <c:v>100846925.72000001</c:v>
                </c:pt>
                <c:pt idx="17">
                  <c:v>100342496.39999998</c:v>
                </c:pt>
                <c:pt idx="18">
                  <c:v>99840479.49000001</c:v>
                </c:pt>
                <c:pt idx="19">
                  <c:v>99341927.180000007</c:v>
                </c:pt>
                <c:pt idx="20">
                  <c:v>98839111.550000012</c:v>
                </c:pt>
                <c:pt idx="21">
                  <c:v>98340046.890000015</c:v>
                </c:pt>
                <c:pt idx="22">
                  <c:v>97843148.370000005</c:v>
                </c:pt>
                <c:pt idx="23">
                  <c:v>88220794.510000005</c:v>
                </c:pt>
                <c:pt idx="24">
                  <c:v>65058966.939999998</c:v>
                </c:pt>
                <c:pt idx="25">
                  <c:v>1085931.71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C8-6B43-8F34-517B0F79DF03}"/>
            </c:ext>
          </c:extLst>
        </c:ser>
        <c:ser>
          <c:idx val="1"/>
          <c:order val="1"/>
          <c:tx>
            <c:strRef>
              <c:f>'REC Spending'!$AK$7</c:f>
              <c:strCache>
                <c:ptCount val="1"/>
                <c:pt idx="0">
                  <c:v> Indexed REC Under Contract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'REC Spending'!$D$8:$D$33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Spending'!$AK$8:$AK$33</c:f>
              <c:numCache>
                <c:formatCode>_("$"* #,##0_);_("$"* \(#,##0\);_("$"*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75184651.921483338</c:v>
                </c:pt>
                <c:pt idx="7">
                  <c:v>188852592.26396668</c:v>
                </c:pt>
                <c:pt idx="8">
                  <c:v>390375814.03679222</c:v>
                </c:pt>
                <c:pt idx="9">
                  <c:v>519694634.43793935</c:v>
                </c:pt>
                <c:pt idx="10">
                  <c:v>518960775.85006738</c:v>
                </c:pt>
                <c:pt idx="11">
                  <c:v>521607766.64620447</c:v>
                </c:pt>
                <c:pt idx="12">
                  <c:v>525634498.48058146</c:v>
                </c:pt>
                <c:pt idx="13">
                  <c:v>520509826.59648269</c:v>
                </c:pt>
                <c:pt idx="14">
                  <c:v>508283038.74287045</c:v>
                </c:pt>
                <c:pt idx="15">
                  <c:v>487409706.28609997</c:v>
                </c:pt>
                <c:pt idx="16">
                  <c:v>488149074.26194322</c:v>
                </c:pt>
                <c:pt idx="17">
                  <c:v>489829366.06296515</c:v>
                </c:pt>
                <c:pt idx="18">
                  <c:v>492118850.75565237</c:v>
                </c:pt>
                <c:pt idx="19">
                  <c:v>489769417.73217911</c:v>
                </c:pt>
                <c:pt idx="20">
                  <c:v>487334724.11717206</c:v>
                </c:pt>
                <c:pt idx="21">
                  <c:v>482678734.67318285</c:v>
                </c:pt>
                <c:pt idx="22">
                  <c:v>478944390.59547228</c:v>
                </c:pt>
                <c:pt idx="23">
                  <c:v>475846034.24607325</c:v>
                </c:pt>
                <c:pt idx="24">
                  <c:v>462825840.12918222</c:v>
                </c:pt>
                <c:pt idx="25">
                  <c:v>449617795.9490757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C8-6B43-8F34-517B0F79DF03}"/>
            </c:ext>
          </c:extLst>
        </c:ser>
        <c:ser>
          <c:idx val="2"/>
          <c:order val="2"/>
          <c:tx>
            <c:strRef>
              <c:f>'REC Spending'!$AL$7</c:f>
              <c:strCache>
                <c:ptCount val="1"/>
                <c:pt idx="0">
                  <c:v> ILSFA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'REC Spending'!$D$8:$D$33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Spending'!$AL$8:$AL$33</c:f>
              <c:numCache>
                <c:formatCode>_("$"* #,##0_);_("$"* \(#,##0\);_("$"* "-"??_);_(@_)</c:formatCode>
                <c:ptCount val="26"/>
                <c:pt idx="0">
                  <c:v>11261800.036503479</c:v>
                </c:pt>
                <c:pt idx="1">
                  <c:v>11261800.036503479</c:v>
                </c:pt>
                <c:pt idx="2">
                  <c:v>18734965</c:v>
                </c:pt>
                <c:pt idx="3">
                  <c:v>18230743.690000001</c:v>
                </c:pt>
                <c:pt idx="4">
                  <c:v>21978807.870000001</c:v>
                </c:pt>
                <c:pt idx="5">
                  <c:v>50000000</c:v>
                </c:pt>
                <c:pt idx="6">
                  <c:v>50000000</c:v>
                </c:pt>
                <c:pt idx="7">
                  <c:v>50000000</c:v>
                </c:pt>
                <c:pt idx="8">
                  <c:v>50000000</c:v>
                </c:pt>
                <c:pt idx="9">
                  <c:v>50000000</c:v>
                </c:pt>
                <c:pt idx="10">
                  <c:v>50000000</c:v>
                </c:pt>
                <c:pt idx="11">
                  <c:v>50000000</c:v>
                </c:pt>
                <c:pt idx="12">
                  <c:v>50000000</c:v>
                </c:pt>
                <c:pt idx="13">
                  <c:v>50000000</c:v>
                </c:pt>
                <c:pt idx="14">
                  <c:v>50000000</c:v>
                </c:pt>
                <c:pt idx="15">
                  <c:v>50000000</c:v>
                </c:pt>
                <c:pt idx="16">
                  <c:v>50000000</c:v>
                </c:pt>
                <c:pt idx="17">
                  <c:v>50000000</c:v>
                </c:pt>
                <c:pt idx="18">
                  <c:v>50000000</c:v>
                </c:pt>
                <c:pt idx="19">
                  <c:v>50000000</c:v>
                </c:pt>
                <c:pt idx="20">
                  <c:v>50000000</c:v>
                </c:pt>
                <c:pt idx="21">
                  <c:v>50000000</c:v>
                </c:pt>
                <c:pt idx="22">
                  <c:v>50000000</c:v>
                </c:pt>
                <c:pt idx="23">
                  <c:v>50000000</c:v>
                </c:pt>
                <c:pt idx="24">
                  <c:v>50000000</c:v>
                </c:pt>
                <c:pt idx="25">
                  <c:v>50000000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C8-6B43-8F34-517B0F79DF03}"/>
            </c:ext>
          </c:extLst>
        </c:ser>
        <c:ser>
          <c:idx val="3"/>
          <c:order val="3"/>
          <c:tx>
            <c:strRef>
              <c:f>'REC Spending'!$AM$7</c:f>
              <c:strCache>
                <c:ptCount val="1"/>
                <c:pt idx="0">
                  <c:v> LTPPA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'REC Spending'!$D$8:$D$33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Spending'!$AM$8:$AM$33</c:f>
              <c:numCache>
                <c:formatCode>_("$"* #,##0_);_("$"* \(#,##0\);_("$"* "-"??_);_(@_)</c:formatCode>
                <c:ptCount val="26"/>
                <c:pt idx="0">
                  <c:v>30848359.600711424</c:v>
                </c:pt>
                <c:pt idx="1">
                  <c:v>24142255.383493654</c:v>
                </c:pt>
                <c:pt idx="2">
                  <c:v>22062344.595163539</c:v>
                </c:pt>
                <c:pt idx="3">
                  <c:v>17721007.415898785</c:v>
                </c:pt>
                <c:pt idx="4">
                  <c:v>17421541.685608782</c:v>
                </c:pt>
                <c:pt idx="5">
                  <c:v>11401431.694168944</c:v>
                </c:pt>
                <c:pt idx="6">
                  <c:v>8215431.7104763286</c:v>
                </c:pt>
                <c:pt idx="7">
                  <c:v>4480482.7749063233</c:v>
                </c:pt>
                <c:pt idx="8">
                  <c:v>4478132.259204451</c:v>
                </c:pt>
                <c:pt idx="9">
                  <c:v>4338008.6485485407</c:v>
                </c:pt>
                <c:pt idx="10">
                  <c:v>4303453.6786395097</c:v>
                </c:pt>
                <c:pt idx="11">
                  <c:v>4261079.6921323007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C8-6B43-8F34-517B0F79DF03}"/>
            </c:ext>
          </c:extLst>
        </c:ser>
        <c:ser>
          <c:idx val="4"/>
          <c:order val="4"/>
          <c:tx>
            <c:strRef>
              <c:f>'REC Spending'!$AN$7</c:f>
              <c:strCache>
                <c:ptCount val="1"/>
                <c:pt idx="0">
                  <c:v> 2017-2019 Forward Procurement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'REC Spending'!$D$8:$D$33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Spending'!$AN$8:$AN$33</c:f>
              <c:numCache>
                <c:formatCode>_("$"* #,##0_);_("$"* \(#,##0\);_("$"* "-"??_);_(@_)</c:formatCode>
                <c:ptCount val="26"/>
                <c:pt idx="0">
                  <c:v>5397290.4699999997</c:v>
                </c:pt>
                <c:pt idx="1">
                  <c:v>19260591.157020841</c:v>
                </c:pt>
                <c:pt idx="2">
                  <c:v>22975411.212579787</c:v>
                </c:pt>
                <c:pt idx="3">
                  <c:v>22594914.147020839</c:v>
                </c:pt>
                <c:pt idx="4">
                  <c:v>22594914.147020839</c:v>
                </c:pt>
                <c:pt idx="5">
                  <c:v>25216962.408598416</c:v>
                </c:pt>
                <c:pt idx="6">
                  <c:v>25216962.408598416</c:v>
                </c:pt>
                <c:pt idx="7">
                  <c:v>25216962.408598416</c:v>
                </c:pt>
                <c:pt idx="8">
                  <c:v>25216962.408598416</c:v>
                </c:pt>
                <c:pt idx="9">
                  <c:v>25216962.408598416</c:v>
                </c:pt>
                <c:pt idx="10">
                  <c:v>25216962.408598416</c:v>
                </c:pt>
                <c:pt idx="11">
                  <c:v>25216962.408598416</c:v>
                </c:pt>
                <c:pt idx="12">
                  <c:v>25216962.408598416</c:v>
                </c:pt>
                <c:pt idx="13">
                  <c:v>22803773.825288881</c:v>
                </c:pt>
                <c:pt idx="14">
                  <c:v>22790653.063402295</c:v>
                </c:pt>
                <c:pt idx="15">
                  <c:v>20115592.524979867</c:v>
                </c:pt>
                <c:pt idx="16">
                  <c:v>8502461.7215775736</c:v>
                </c:pt>
                <c:pt idx="17">
                  <c:v>2622658.7999999998</c:v>
                </c:pt>
                <c:pt idx="18">
                  <c:v>2622658.7999999998</c:v>
                </c:pt>
                <c:pt idx="19">
                  <c:v>2622658.7999999998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C8-6B43-8F34-517B0F79DF03}"/>
            </c:ext>
          </c:extLst>
        </c:ser>
        <c:ser>
          <c:idx val="5"/>
          <c:order val="5"/>
          <c:tx>
            <c:strRef>
              <c:f>'REC Spending'!$AO$7</c:f>
              <c:strCache>
                <c:ptCount val="1"/>
                <c:pt idx="0">
                  <c:v> ABP Projected </c:v>
                </c:pt>
              </c:strCache>
            </c:strRef>
          </c:tx>
          <c:spPr>
            <a:pattFill prst="dkUpDiag">
              <a:fgClr>
                <a:schemeClr val="accent6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'REC Spending'!$D$8:$D$33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Spending'!$AO$8:$AO$33</c:f>
              <c:numCache>
                <c:formatCode>_("$"* #,##0_);_("$"* \(#,##0\);_("$"*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123744673.6409872</c:v>
                </c:pt>
                <c:pt idx="6">
                  <c:v>365215229.84795457</c:v>
                </c:pt>
                <c:pt idx="7">
                  <c:v>567155037.62751257</c:v>
                </c:pt>
                <c:pt idx="8">
                  <c:v>747764398.40932381</c:v>
                </c:pt>
                <c:pt idx="9">
                  <c:v>946368139.47947907</c:v>
                </c:pt>
                <c:pt idx="10">
                  <c:v>1170953316.1471581</c:v>
                </c:pt>
                <c:pt idx="11">
                  <c:v>1291737572.159893</c:v>
                </c:pt>
                <c:pt idx="12">
                  <c:v>1355976005.0331974</c:v>
                </c:pt>
                <c:pt idx="13">
                  <c:v>1409099422.7535138</c:v>
                </c:pt>
                <c:pt idx="14">
                  <c:v>1419772778.2525635</c:v>
                </c:pt>
                <c:pt idx="15">
                  <c:v>1405791298.9023929</c:v>
                </c:pt>
                <c:pt idx="16">
                  <c:v>1391820996.5663879</c:v>
                </c:pt>
                <c:pt idx="17">
                  <c:v>1351293659.2401776</c:v>
                </c:pt>
                <c:pt idx="18">
                  <c:v>1311044240.6697421</c:v>
                </c:pt>
                <c:pt idx="19">
                  <c:v>1323150649.2986224</c:v>
                </c:pt>
                <c:pt idx="20">
                  <c:v>1335009909.5860357</c:v>
                </c:pt>
                <c:pt idx="21">
                  <c:v>1346625123.4366736</c:v>
                </c:pt>
                <c:pt idx="22">
                  <c:v>1357999358.5840721</c:v>
                </c:pt>
                <c:pt idx="23">
                  <c:v>1244457602.8880937</c:v>
                </c:pt>
                <c:pt idx="24">
                  <c:v>1034170807.3790368</c:v>
                </c:pt>
                <c:pt idx="25">
                  <c:v>933804650.08078158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CC8-6B43-8F34-517B0F79DF03}"/>
            </c:ext>
          </c:extLst>
        </c:ser>
        <c:ser>
          <c:idx val="6"/>
          <c:order val="6"/>
          <c:tx>
            <c:strRef>
              <c:f>'REC Spending'!$AP$7</c:f>
              <c:strCache>
                <c:ptCount val="1"/>
                <c:pt idx="0">
                  <c:v> Indexed REC Projected </c:v>
                </c:pt>
              </c:strCache>
            </c:strRef>
          </c:tx>
          <c:spPr>
            <a:pattFill prst="dkUpDiag">
              <a:fgClr>
                <a:schemeClr val="accent5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'REC Spending'!$D$8:$D$33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Spending'!$AP$8:$AP$33</c:f>
              <c:numCache>
                <c:formatCode>_("$"* #,##0_);_("$"* \(#,##0\);_("$"*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214859605.77274731</c:v>
                </c:pt>
                <c:pt idx="10">
                  <c:v>424834510.50112849</c:v>
                </c:pt>
                <c:pt idx="11">
                  <c:v>611664484.41778541</c:v>
                </c:pt>
                <c:pt idx="12">
                  <c:v>794874756.63093531</c:v>
                </c:pt>
                <c:pt idx="13">
                  <c:v>1115480430.1143692</c:v>
                </c:pt>
                <c:pt idx="14">
                  <c:v>1431186846.2804079</c:v>
                </c:pt>
                <c:pt idx="15">
                  <c:v>1771387519.1627676</c:v>
                </c:pt>
                <c:pt idx="16">
                  <c:v>2162534329.5815339</c:v>
                </c:pt>
                <c:pt idx="17">
                  <c:v>2561859004.6535544</c:v>
                </c:pt>
                <c:pt idx="18">
                  <c:v>2917860600.42623</c:v>
                </c:pt>
                <c:pt idx="19">
                  <c:v>3290212631.4554687</c:v>
                </c:pt>
                <c:pt idx="20">
                  <c:v>3602515454.2166247</c:v>
                </c:pt>
                <c:pt idx="21">
                  <c:v>3850883137.4011836</c:v>
                </c:pt>
                <c:pt idx="22">
                  <c:v>4023137197.2267966</c:v>
                </c:pt>
                <c:pt idx="23">
                  <c:v>4199282047.0854616</c:v>
                </c:pt>
                <c:pt idx="24">
                  <c:v>4324304910.8366652</c:v>
                </c:pt>
                <c:pt idx="25">
                  <c:v>4444767373.0799837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CC8-6B43-8F34-517B0F79D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063215584"/>
        <c:axId val="2063083744"/>
      </c:barChart>
      <c:lineChart>
        <c:grouping val="standard"/>
        <c:varyColors val="0"/>
        <c:ser>
          <c:idx val="7"/>
          <c:order val="7"/>
          <c:tx>
            <c:strRef>
              <c:f>'RPS Balance'!$Y$3</c:f>
              <c:strCache>
                <c:ptCount val="1"/>
                <c:pt idx="0">
                  <c:v>EOY Balance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noFill/>
              </a:ln>
              <a:effectLst/>
            </c:spPr>
          </c:marker>
          <c:val>
            <c:numRef>
              <c:f>'RPS Balance'!$Y$5:$Y$30</c:f>
              <c:numCache>
                <c:formatCode>_("$"* #,##0_);_("$"* \(#,##0\);_("$"* "-"??_);_(@_)</c:formatCode>
                <c:ptCount val="26"/>
                <c:pt idx="0">
                  <c:v>246879758.18302217</c:v>
                </c:pt>
                <c:pt idx="1">
                  <c:v>194012253.0961718</c:v>
                </c:pt>
                <c:pt idx="2">
                  <c:v>322482744.13189578</c:v>
                </c:pt>
                <c:pt idx="3">
                  <c:v>314975652.74669993</c:v>
                </c:pt>
                <c:pt idx="4">
                  <c:v>247001918.22095677</c:v>
                </c:pt>
                <c:pt idx="5">
                  <c:v>655250718.06205988</c:v>
                </c:pt>
                <c:pt idx="6">
                  <c:v>305856762.47247344</c:v>
                </c:pt>
                <c:pt idx="7">
                  <c:v>-338905773.66641498</c:v>
                </c:pt>
                <c:pt idx="8">
                  <c:v>-1317414127.9090025</c:v>
                </c:pt>
                <c:pt idx="9">
                  <c:v>-2812585189.7659063</c:v>
                </c:pt>
                <c:pt idx="10">
                  <c:v>-4722999455.1417255</c:v>
                </c:pt>
                <c:pt idx="11">
                  <c:v>-6863488243.3758745</c:v>
                </c:pt>
                <c:pt idx="12">
                  <c:v>-9155939553.2845535</c:v>
                </c:pt>
                <c:pt idx="13">
                  <c:v>-11630497672.764803</c:v>
                </c:pt>
                <c:pt idx="14">
                  <c:v>-14328271341.275862</c:v>
                </c:pt>
                <c:pt idx="15">
                  <c:v>-17273027369.647114</c:v>
                </c:pt>
                <c:pt idx="16">
                  <c:v>-20532564677.322796</c:v>
                </c:pt>
                <c:pt idx="17">
                  <c:v>-24105418844.564892</c:v>
                </c:pt>
                <c:pt idx="18">
                  <c:v>-27971356584.595596</c:v>
                </c:pt>
                <c:pt idx="19">
                  <c:v>-32206078566.447342</c:v>
                </c:pt>
                <c:pt idx="20">
                  <c:v>-36756712684.44426</c:v>
                </c:pt>
                <c:pt idx="21">
                  <c:v>-41558686365.577988</c:v>
                </c:pt>
                <c:pt idx="22">
                  <c:v>-46538644404.295776</c:v>
                </c:pt>
                <c:pt idx="23">
                  <c:v>-51567072007.441765</c:v>
                </c:pt>
                <c:pt idx="24">
                  <c:v>-56472641024.648468</c:v>
                </c:pt>
                <c:pt idx="25">
                  <c:v>-61317750118.829254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CC8-6B43-8F34-517B0F79D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3215584"/>
        <c:axId val="2063083744"/>
      </c:lineChart>
      <c:catAx>
        <c:axId val="206321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083744"/>
        <c:crosses val="autoZero"/>
        <c:auto val="1"/>
        <c:lblAlgn val="ctr"/>
        <c:lblOffset val="100"/>
        <c:tickLblSkip val="1"/>
        <c:noMultiLvlLbl val="0"/>
      </c:catAx>
      <c:valAx>
        <c:axId val="2063083744"/>
        <c:scaling>
          <c:orientation val="minMax"/>
          <c:min val="-7000000000"/>
        </c:scaling>
        <c:delete val="0"/>
        <c:axPos val="l"/>
        <c:numFmt formatCode="_(&quot;$&quot;* #,##0_);_(&quot;$&quot;* \(#,##0\);_(&quot;$&quot;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21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solidFill>
                  <a:schemeClr val="tx1"/>
                </a:solidFill>
                <a:effectLst/>
              </a:rPr>
              <a:t>Comparison of Forward Energy Prices ($/MWh and % Change) - April 2023 vs. July 2025</a:t>
            </a:r>
            <a:r>
              <a:rPr lang="en-US" sz="1400" b="0" i="0" u="none" strike="noStrike" baseline="0">
                <a:solidFill>
                  <a:schemeClr val="tx1"/>
                </a:solidFill>
              </a:rPr>
              <a:t> </a:t>
            </a:r>
            <a:endParaRPr lang="en-US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Forward Price (Apr-23)</c:v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10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'Chapter 3 Tables'!$B$279:$B$299</c:f>
              <c:numCache>
                <c:formatCode>General</c:formatCode>
                <c:ptCount val="21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</c:numCache>
            </c:numRef>
          </c:cat>
          <c:val>
            <c:numRef>
              <c:f>'Chapter 3 Tables'!$D$279:$D$299</c:f>
              <c:numCache>
                <c:formatCode>#,##0.00</c:formatCode>
                <c:ptCount val="21"/>
                <c:pt idx="0">
                  <c:v>49.367867063492056</c:v>
                </c:pt>
                <c:pt idx="1">
                  <c:v>50.015376984126995</c:v>
                </c:pt>
                <c:pt idx="2">
                  <c:v>52.09750992063492</c:v>
                </c:pt>
                <c:pt idx="3">
                  <c:v>53.225248015873021</c:v>
                </c:pt>
                <c:pt idx="4">
                  <c:v>55.359017857142845</c:v>
                </c:pt>
                <c:pt idx="5">
                  <c:v>56.73571428571428</c:v>
                </c:pt>
                <c:pt idx="6">
                  <c:v>57.373501984126982</c:v>
                </c:pt>
                <c:pt idx="7">
                  <c:v>58.418224206349208</c:v>
                </c:pt>
                <c:pt idx="8">
                  <c:v>59.808551587301586</c:v>
                </c:pt>
                <c:pt idx="9">
                  <c:v>61.279642857142861</c:v>
                </c:pt>
                <c:pt idx="10">
                  <c:v>62.647827380952378</c:v>
                </c:pt>
                <c:pt idx="11">
                  <c:v>64.210615079365084</c:v>
                </c:pt>
                <c:pt idx="12">
                  <c:v>65.750595238095244</c:v>
                </c:pt>
                <c:pt idx="13">
                  <c:v>67.250188492063486</c:v>
                </c:pt>
                <c:pt idx="14">
                  <c:v>68.678601190476201</c:v>
                </c:pt>
                <c:pt idx="15">
                  <c:v>70.109920634920627</c:v>
                </c:pt>
                <c:pt idx="16">
                  <c:v>71.553025793650789</c:v>
                </c:pt>
                <c:pt idx="17">
                  <c:v>74.105460317460313</c:v>
                </c:pt>
                <c:pt idx="18">
                  <c:v>77.68573412698413</c:v>
                </c:pt>
                <c:pt idx="19">
                  <c:v>88.819246031746033</c:v>
                </c:pt>
                <c:pt idx="20">
                  <c:v>91.001388888888883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51-F345-807E-23EF65AA028B}"/>
            </c:ext>
          </c:extLst>
        </c:ser>
        <c:ser>
          <c:idx val="2"/>
          <c:order val="2"/>
          <c:tx>
            <c:v>Forward Price (Jul-25)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diamond"/>
            <c:size val="10"/>
            <c:spPr>
              <a:solidFill>
                <a:schemeClr val="accent3"/>
              </a:solidFill>
              <a:ln w="9525">
                <a:noFill/>
              </a:ln>
              <a:effectLst/>
            </c:spPr>
          </c:marker>
          <c:cat>
            <c:numRef>
              <c:f>'Chapter 3 Tables'!$B$279:$B$299</c:f>
              <c:numCache>
                <c:formatCode>General</c:formatCode>
                <c:ptCount val="21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</c:numCache>
            </c:numRef>
          </c:cat>
          <c:val>
            <c:numRef>
              <c:f>'Chapter 3 Tables'!$F$279:$F$299</c:f>
              <c:numCache>
                <c:formatCode>#,##0.00</c:formatCode>
                <c:ptCount val="21"/>
                <c:pt idx="0">
                  <c:v>42.533146258503393</c:v>
                </c:pt>
                <c:pt idx="1">
                  <c:v>40.870972222222228</c:v>
                </c:pt>
                <c:pt idx="2">
                  <c:v>41.338333333333331</c:v>
                </c:pt>
                <c:pt idx="3">
                  <c:v>40.939652777777781</c:v>
                </c:pt>
                <c:pt idx="4">
                  <c:v>40.963859126984126</c:v>
                </c:pt>
                <c:pt idx="5">
                  <c:v>41.34137896825397</c:v>
                </c:pt>
                <c:pt idx="6">
                  <c:v>41.09412698412698</c:v>
                </c:pt>
                <c:pt idx="7">
                  <c:v>40.750257936507936</c:v>
                </c:pt>
                <c:pt idx="8">
                  <c:v>41.042271825396824</c:v>
                </c:pt>
                <c:pt idx="9">
                  <c:v>41.831408730158735</c:v>
                </c:pt>
                <c:pt idx="10">
                  <c:v>43.228928571428568</c:v>
                </c:pt>
                <c:pt idx="11">
                  <c:v>43.118353174603186</c:v>
                </c:pt>
                <c:pt idx="12">
                  <c:v>42.941507936507932</c:v>
                </c:pt>
                <c:pt idx="13">
                  <c:v>42.721309523809524</c:v>
                </c:pt>
                <c:pt idx="14">
                  <c:v>42.827658730158731</c:v>
                </c:pt>
                <c:pt idx="15">
                  <c:v>42.940793650793651</c:v>
                </c:pt>
                <c:pt idx="16">
                  <c:v>43.212073412698409</c:v>
                </c:pt>
                <c:pt idx="17">
                  <c:v>43.419384920634919</c:v>
                </c:pt>
                <c:pt idx="18">
                  <c:v>43.582628968253971</c:v>
                </c:pt>
                <c:pt idx="19">
                  <c:v>42.989831349206355</c:v>
                </c:pt>
                <c:pt idx="20">
                  <c:v>42.989363095238097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51-F345-807E-23EF65AA0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3113312"/>
        <c:axId val="963103232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v>Forward Price (Mar-25)</c:v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diamond"/>
                  <c:size val="10"/>
                  <c:spPr>
                    <a:solidFill>
                      <a:schemeClr val="accent6"/>
                    </a:solidFill>
                    <a:ln w="9525">
                      <a:noFill/>
                    </a:ln>
                    <a:effectLst/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'Chapter 3 Tables'!$B$279:$B$299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2025</c:v>
                      </c:pt>
                      <c:pt idx="1">
                        <c:v>2026</c:v>
                      </c:pt>
                      <c:pt idx="2">
                        <c:v>2027</c:v>
                      </c:pt>
                      <c:pt idx="3">
                        <c:v>2028</c:v>
                      </c:pt>
                      <c:pt idx="4">
                        <c:v>2029</c:v>
                      </c:pt>
                      <c:pt idx="5">
                        <c:v>2030</c:v>
                      </c:pt>
                      <c:pt idx="6">
                        <c:v>2031</c:v>
                      </c:pt>
                      <c:pt idx="7">
                        <c:v>2032</c:v>
                      </c:pt>
                      <c:pt idx="8">
                        <c:v>2033</c:v>
                      </c:pt>
                      <c:pt idx="9">
                        <c:v>2034</c:v>
                      </c:pt>
                      <c:pt idx="10">
                        <c:v>2035</c:v>
                      </c:pt>
                      <c:pt idx="11">
                        <c:v>2036</c:v>
                      </c:pt>
                      <c:pt idx="12">
                        <c:v>2037</c:v>
                      </c:pt>
                      <c:pt idx="13">
                        <c:v>2038</c:v>
                      </c:pt>
                      <c:pt idx="14">
                        <c:v>2039</c:v>
                      </c:pt>
                      <c:pt idx="15">
                        <c:v>2040</c:v>
                      </c:pt>
                      <c:pt idx="16">
                        <c:v>2041</c:v>
                      </c:pt>
                      <c:pt idx="17">
                        <c:v>2042</c:v>
                      </c:pt>
                      <c:pt idx="18">
                        <c:v>2043</c:v>
                      </c:pt>
                      <c:pt idx="19">
                        <c:v>2044</c:v>
                      </c:pt>
                      <c:pt idx="20">
                        <c:v>2045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'Chapter 3 Tables'!$E$279:$E$299</c15:sqref>
                        </c15:formulaRef>
                      </c:ext>
                    </c:extLst>
                    <c:numCache>
                      <c:formatCode>#,##0.00</c:formatCode>
                      <c:ptCount val="21"/>
                      <c:pt idx="0">
                        <c:v>41.098924523809522</c:v>
                      </c:pt>
                      <c:pt idx="1">
                        <c:v>42.160745634920637</c:v>
                      </c:pt>
                      <c:pt idx="2">
                        <c:v>40.755296031746028</c:v>
                      </c:pt>
                      <c:pt idx="3">
                        <c:v>39.033026587301578</c:v>
                      </c:pt>
                      <c:pt idx="4">
                        <c:v>38.540393452380954</c:v>
                      </c:pt>
                      <c:pt idx="5">
                        <c:v>38.420163194444442</c:v>
                      </c:pt>
                      <c:pt idx="6">
                        <c:v>37.612200992063492</c:v>
                      </c:pt>
                      <c:pt idx="7">
                        <c:v>37.188351587301582</c:v>
                      </c:pt>
                      <c:pt idx="8">
                        <c:v>37.701549900793651</c:v>
                      </c:pt>
                      <c:pt idx="9">
                        <c:v>38.921924305555564</c:v>
                      </c:pt>
                      <c:pt idx="10">
                        <c:v>40.479215079365076</c:v>
                      </c:pt>
                      <c:pt idx="11">
                        <c:v>40.404180753968255</c:v>
                      </c:pt>
                      <c:pt idx="12">
                        <c:v>40.936349206349206</c:v>
                      </c:pt>
                      <c:pt idx="13">
                        <c:v>40.619831051587298</c:v>
                      </c:pt>
                      <c:pt idx="14">
                        <c:v>40.756142658730163</c:v>
                      </c:pt>
                      <c:pt idx="15">
                        <c:v>41.05609464285714</c:v>
                      </c:pt>
                      <c:pt idx="16">
                        <c:v>41.263942956349204</c:v>
                      </c:pt>
                      <c:pt idx="17">
                        <c:v>41.576737202380954</c:v>
                      </c:pt>
                      <c:pt idx="18">
                        <c:v>41.857557043650793</c:v>
                      </c:pt>
                      <c:pt idx="19">
                        <c:v>41.780251190476193</c:v>
                      </c:pt>
                      <c:pt idx="20">
                        <c:v>45.658595238095245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1451-F345-807E-23EF65AA028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v>% Change Apr-23 vs. Jul-25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'Chapter 3 Tables'!$B$279:$B$299</c:f>
              <c:numCache>
                <c:formatCode>General</c:formatCode>
                <c:ptCount val="21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</c:numCache>
            </c:numRef>
          </c:cat>
          <c:val>
            <c:numRef>
              <c:f>'Chapter 3 Tables'!$G$279:$G$299</c:f>
              <c:numCache>
                <c:formatCode>0%</c:formatCode>
                <c:ptCount val="21"/>
                <c:pt idx="0">
                  <c:v>-0.1384447255174813</c:v>
                </c:pt>
                <c:pt idx="1">
                  <c:v>-0.18283186718370348</c:v>
                </c:pt>
                <c:pt idx="2">
                  <c:v>-0.2065199777051161</c:v>
                </c:pt>
                <c:pt idx="3">
                  <c:v>-0.2308226959211423</c:v>
                </c:pt>
                <c:pt idx="4">
                  <c:v>-0.2600327694993842</c:v>
                </c:pt>
                <c:pt idx="5">
                  <c:v>-0.27133412368682408</c:v>
                </c:pt>
                <c:pt idx="6">
                  <c:v>-0.28374379176826042</c:v>
                </c:pt>
                <c:pt idx="7">
                  <c:v>-0.30243929030490835</c:v>
                </c:pt>
                <c:pt idx="8">
                  <c:v>-0.31377251687013225</c:v>
                </c:pt>
                <c:pt idx="9">
                  <c:v>-0.31736859453183325</c:v>
                </c:pt>
                <c:pt idx="10">
                  <c:v>-0.30996922992141923</c:v>
                </c:pt>
                <c:pt idx="11">
                  <c:v>-0.32848559196468702</c:v>
                </c:pt>
                <c:pt idx="12">
                  <c:v>-0.34690313021488745</c:v>
                </c:pt>
                <c:pt idx="13">
                  <c:v>-0.36474067237965785</c:v>
                </c:pt>
                <c:pt idx="14">
                  <c:v>-0.3764046152981676</c:v>
                </c:pt>
                <c:pt idx="15">
                  <c:v>-0.38752186192883048</c:v>
                </c:pt>
                <c:pt idx="16">
                  <c:v>-0.39608321334563601</c:v>
                </c:pt>
                <c:pt idx="17">
                  <c:v>-0.41408656346468053</c:v>
                </c:pt>
                <c:pt idx="18">
                  <c:v>-0.43898800136181565</c:v>
                </c:pt>
                <c:pt idx="19">
                  <c:v>-0.51598518035335716</c:v>
                </c:pt>
                <c:pt idx="20">
                  <c:v>-0.52759662659954165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51-F345-807E-23EF65AA0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1898063"/>
        <c:axId val="841896143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% Change Mar-25 vs. Jul 25</c:v>
                </c:tx>
                <c:spPr>
                  <a:ln w="28575" cap="rnd">
                    <a:solidFill>
                      <a:schemeClr val="tx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'Chapter 3 Tables'!$B$279:$B$299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2025</c:v>
                      </c:pt>
                      <c:pt idx="1">
                        <c:v>2026</c:v>
                      </c:pt>
                      <c:pt idx="2">
                        <c:v>2027</c:v>
                      </c:pt>
                      <c:pt idx="3">
                        <c:v>2028</c:v>
                      </c:pt>
                      <c:pt idx="4">
                        <c:v>2029</c:v>
                      </c:pt>
                      <c:pt idx="5">
                        <c:v>2030</c:v>
                      </c:pt>
                      <c:pt idx="6">
                        <c:v>2031</c:v>
                      </c:pt>
                      <c:pt idx="7">
                        <c:v>2032</c:v>
                      </c:pt>
                      <c:pt idx="8">
                        <c:v>2033</c:v>
                      </c:pt>
                      <c:pt idx="9">
                        <c:v>2034</c:v>
                      </c:pt>
                      <c:pt idx="10">
                        <c:v>2035</c:v>
                      </c:pt>
                      <c:pt idx="11">
                        <c:v>2036</c:v>
                      </c:pt>
                      <c:pt idx="12">
                        <c:v>2037</c:v>
                      </c:pt>
                      <c:pt idx="13">
                        <c:v>2038</c:v>
                      </c:pt>
                      <c:pt idx="14">
                        <c:v>2039</c:v>
                      </c:pt>
                      <c:pt idx="15">
                        <c:v>2040</c:v>
                      </c:pt>
                      <c:pt idx="16">
                        <c:v>2041</c:v>
                      </c:pt>
                      <c:pt idx="17">
                        <c:v>2042</c:v>
                      </c:pt>
                      <c:pt idx="18">
                        <c:v>2043</c:v>
                      </c:pt>
                      <c:pt idx="19">
                        <c:v>2044</c:v>
                      </c:pt>
                      <c:pt idx="20">
                        <c:v>2045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'Chapter 3 Tables'!$H$279:$H$299</c15:sqref>
                        </c15:formulaRef>
                      </c:ext>
                    </c:extLst>
                    <c:numCache>
                      <c:formatCode>0%</c:formatCode>
                      <c:ptCount val="21"/>
                      <c:pt idx="0">
                        <c:v>3.4896819109293105E-2</c:v>
                      </c:pt>
                      <c:pt idx="1">
                        <c:v>-3.0591807456795159E-2</c:v>
                      </c:pt>
                      <c:pt idx="2">
                        <c:v>1.4305804603483952E-2</c:v>
                      </c:pt>
                      <c:pt idx="3">
                        <c:v>4.8846486095866219E-2</c:v>
                      </c:pt>
                      <c:pt idx="4">
                        <c:v>6.288118665932961E-2</c:v>
                      </c:pt>
                      <c:pt idx="5">
                        <c:v>7.603340358095971E-2</c:v>
                      </c:pt>
                      <c:pt idx="6">
                        <c:v>9.2574374809871005E-2</c:v>
                      </c:pt>
                      <c:pt idx="7">
                        <c:v>9.5780162259803139E-2</c:v>
                      </c:pt>
                      <c:pt idx="8">
                        <c:v>8.8609670779949759E-2</c:v>
                      </c:pt>
                      <c:pt idx="9">
                        <c:v>7.4751813444842524E-2</c:v>
                      </c:pt>
                      <c:pt idx="10">
                        <c:v>6.7929022009747472E-2</c:v>
                      </c:pt>
                      <c:pt idx="11">
                        <c:v>6.7175534065700898E-2</c:v>
                      </c:pt>
                      <c:pt idx="12">
                        <c:v>4.8982353557012533E-2</c:v>
                      </c:pt>
                      <c:pt idx="13">
                        <c:v>5.1735283427283153E-2</c:v>
                      </c:pt>
                      <c:pt idx="14">
                        <c:v>5.0827088539126999E-2</c:v>
                      </c:pt>
                      <c:pt idx="15">
                        <c:v>4.5905462376081299E-2</c:v>
                      </c:pt>
                      <c:pt idx="16">
                        <c:v>4.7211447011014478E-2</c:v>
                      </c:pt>
                      <c:pt idx="17">
                        <c:v>4.4319199683337397E-2</c:v>
                      </c:pt>
                      <c:pt idx="18">
                        <c:v>4.1212914619078257E-2</c:v>
                      </c:pt>
                      <c:pt idx="19">
                        <c:v>2.8951002549402718E-2</c:v>
                      </c:pt>
                      <c:pt idx="20">
                        <c:v>-5.8460671620270827E-2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1451-F345-807E-23EF65AA028B}"/>
                  </c:ext>
                </c:extLst>
              </c15:ser>
            </c15:filteredLineSeries>
          </c:ext>
        </c:extLst>
      </c:lineChart>
      <c:catAx>
        <c:axId val="963113312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103232"/>
        <c:crosses val="autoZero"/>
        <c:auto val="1"/>
        <c:lblAlgn val="ctr"/>
        <c:lblOffset val="100"/>
        <c:noMultiLvlLbl val="0"/>
      </c:catAx>
      <c:valAx>
        <c:axId val="963103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113312"/>
        <c:crosses val="autoZero"/>
        <c:crossBetween val="between"/>
      </c:valAx>
      <c:valAx>
        <c:axId val="841896143"/>
        <c:scaling>
          <c:orientation val="minMax"/>
          <c:max val="0.5"/>
          <c:min val="-0.5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1898063"/>
        <c:crosses val="max"/>
        <c:crossBetween val="between"/>
      </c:valAx>
      <c:catAx>
        <c:axId val="84189806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4189614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solidFill>
                  <a:schemeClr val="tx1"/>
                </a:solidFill>
                <a:effectLst/>
              </a:rPr>
              <a:t>Comparison of Forward Energy Prices ($/MWh and % Change) - March 2025 vs. July 2025</a:t>
            </a:r>
            <a:r>
              <a:rPr lang="en-US" sz="1400" b="0" i="0" u="none" strike="noStrike" baseline="0">
                <a:solidFill>
                  <a:schemeClr val="tx1"/>
                </a:solidFill>
              </a:rPr>
              <a:t> </a:t>
            </a:r>
            <a:endParaRPr lang="en-US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v>Forward Price (Mar-25)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diamond"/>
            <c:size val="10"/>
            <c:spPr>
              <a:solidFill>
                <a:schemeClr val="accent6"/>
              </a:solidFill>
              <a:ln w="9525">
                <a:noFill/>
              </a:ln>
              <a:effectLst/>
            </c:spPr>
          </c:marker>
          <c:cat>
            <c:numRef>
              <c:f>'Chapter 3 Tables'!$B$279:$B$299</c:f>
              <c:numCache>
                <c:formatCode>General</c:formatCode>
                <c:ptCount val="21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</c:numCache>
              <c:extLst xmlns:c15="http://schemas.microsoft.com/office/drawing/2012/chart"/>
            </c:numRef>
          </c:cat>
          <c:val>
            <c:numRef>
              <c:f>'Chapter 3 Tables'!$E$279:$E$299</c:f>
              <c:numCache>
                <c:formatCode>#,##0.00</c:formatCode>
                <c:ptCount val="21"/>
                <c:pt idx="0">
                  <c:v>41.098924523809522</c:v>
                </c:pt>
                <c:pt idx="1">
                  <c:v>42.160745634920637</c:v>
                </c:pt>
                <c:pt idx="2">
                  <c:v>40.755296031746028</c:v>
                </c:pt>
                <c:pt idx="3">
                  <c:v>39.033026587301578</c:v>
                </c:pt>
                <c:pt idx="4">
                  <c:v>38.540393452380954</c:v>
                </c:pt>
                <c:pt idx="5">
                  <c:v>38.420163194444442</c:v>
                </c:pt>
                <c:pt idx="6">
                  <c:v>37.612200992063492</c:v>
                </c:pt>
                <c:pt idx="7">
                  <c:v>37.188351587301582</c:v>
                </c:pt>
                <c:pt idx="8">
                  <c:v>37.701549900793651</c:v>
                </c:pt>
                <c:pt idx="9">
                  <c:v>38.921924305555564</c:v>
                </c:pt>
                <c:pt idx="10">
                  <c:v>40.479215079365076</c:v>
                </c:pt>
                <c:pt idx="11">
                  <c:v>40.404180753968255</c:v>
                </c:pt>
                <c:pt idx="12">
                  <c:v>40.936349206349206</c:v>
                </c:pt>
                <c:pt idx="13">
                  <c:v>40.619831051587298</c:v>
                </c:pt>
                <c:pt idx="14">
                  <c:v>40.756142658730163</c:v>
                </c:pt>
                <c:pt idx="15">
                  <c:v>41.05609464285714</c:v>
                </c:pt>
                <c:pt idx="16">
                  <c:v>41.263942956349204</c:v>
                </c:pt>
                <c:pt idx="17">
                  <c:v>41.576737202380954</c:v>
                </c:pt>
                <c:pt idx="18">
                  <c:v>41.857557043650793</c:v>
                </c:pt>
                <c:pt idx="19">
                  <c:v>41.780251190476193</c:v>
                </c:pt>
                <c:pt idx="20">
                  <c:v>45.658595238095245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0-479B-6E4F-9AED-658578757CDF}"/>
            </c:ext>
          </c:extLst>
        </c:ser>
        <c:ser>
          <c:idx val="2"/>
          <c:order val="2"/>
          <c:tx>
            <c:v>Forward Price (Jul-25)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diamond"/>
            <c:size val="10"/>
            <c:spPr>
              <a:solidFill>
                <a:schemeClr val="accent3"/>
              </a:solidFill>
              <a:ln w="9525">
                <a:noFill/>
              </a:ln>
              <a:effectLst/>
            </c:spPr>
          </c:marker>
          <c:cat>
            <c:numRef>
              <c:f>'Chapter 3 Tables'!$B$279:$B$299</c:f>
              <c:numCache>
                <c:formatCode>General</c:formatCode>
                <c:ptCount val="21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</c:numCache>
            </c:numRef>
          </c:cat>
          <c:val>
            <c:numRef>
              <c:f>'Chapter 3 Tables'!$F$279:$F$299</c:f>
              <c:numCache>
                <c:formatCode>#,##0.00</c:formatCode>
                <c:ptCount val="21"/>
                <c:pt idx="0">
                  <c:v>42.533146258503393</c:v>
                </c:pt>
                <c:pt idx="1">
                  <c:v>40.870972222222228</c:v>
                </c:pt>
                <c:pt idx="2">
                  <c:v>41.338333333333331</c:v>
                </c:pt>
                <c:pt idx="3">
                  <c:v>40.939652777777781</c:v>
                </c:pt>
                <c:pt idx="4">
                  <c:v>40.963859126984126</c:v>
                </c:pt>
                <c:pt idx="5">
                  <c:v>41.34137896825397</c:v>
                </c:pt>
                <c:pt idx="6">
                  <c:v>41.09412698412698</c:v>
                </c:pt>
                <c:pt idx="7">
                  <c:v>40.750257936507936</c:v>
                </c:pt>
                <c:pt idx="8">
                  <c:v>41.042271825396824</c:v>
                </c:pt>
                <c:pt idx="9">
                  <c:v>41.831408730158735</c:v>
                </c:pt>
                <c:pt idx="10">
                  <c:v>43.228928571428568</c:v>
                </c:pt>
                <c:pt idx="11">
                  <c:v>43.118353174603186</c:v>
                </c:pt>
                <c:pt idx="12">
                  <c:v>42.941507936507932</c:v>
                </c:pt>
                <c:pt idx="13">
                  <c:v>42.721309523809524</c:v>
                </c:pt>
                <c:pt idx="14">
                  <c:v>42.827658730158731</c:v>
                </c:pt>
                <c:pt idx="15">
                  <c:v>42.940793650793651</c:v>
                </c:pt>
                <c:pt idx="16">
                  <c:v>43.212073412698409</c:v>
                </c:pt>
                <c:pt idx="17">
                  <c:v>43.419384920634919</c:v>
                </c:pt>
                <c:pt idx="18">
                  <c:v>43.582628968253971</c:v>
                </c:pt>
                <c:pt idx="19">
                  <c:v>42.989831349206355</c:v>
                </c:pt>
                <c:pt idx="20">
                  <c:v>42.989363095238097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9B-6E4F-9AED-658578757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3113312"/>
        <c:axId val="963103232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Forward Price (Apr-23)</c:v>
                </c:tx>
                <c:spPr>
                  <a:ln w="2222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diamond"/>
                  <c:size val="10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'Chapter 3 Tables'!$B$279:$B$299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2025</c:v>
                      </c:pt>
                      <c:pt idx="1">
                        <c:v>2026</c:v>
                      </c:pt>
                      <c:pt idx="2">
                        <c:v>2027</c:v>
                      </c:pt>
                      <c:pt idx="3">
                        <c:v>2028</c:v>
                      </c:pt>
                      <c:pt idx="4">
                        <c:v>2029</c:v>
                      </c:pt>
                      <c:pt idx="5">
                        <c:v>2030</c:v>
                      </c:pt>
                      <c:pt idx="6">
                        <c:v>2031</c:v>
                      </c:pt>
                      <c:pt idx="7">
                        <c:v>2032</c:v>
                      </c:pt>
                      <c:pt idx="8">
                        <c:v>2033</c:v>
                      </c:pt>
                      <c:pt idx="9">
                        <c:v>2034</c:v>
                      </c:pt>
                      <c:pt idx="10">
                        <c:v>2035</c:v>
                      </c:pt>
                      <c:pt idx="11">
                        <c:v>2036</c:v>
                      </c:pt>
                      <c:pt idx="12">
                        <c:v>2037</c:v>
                      </c:pt>
                      <c:pt idx="13">
                        <c:v>2038</c:v>
                      </c:pt>
                      <c:pt idx="14">
                        <c:v>2039</c:v>
                      </c:pt>
                      <c:pt idx="15">
                        <c:v>2040</c:v>
                      </c:pt>
                      <c:pt idx="16">
                        <c:v>2041</c:v>
                      </c:pt>
                      <c:pt idx="17">
                        <c:v>2042</c:v>
                      </c:pt>
                      <c:pt idx="18">
                        <c:v>2043</c:v>
                      </c:pt>
                      <c:pt idx="19">
                        <c:v>2044</c:v>
                      </c:pt>
                      <c:pt idx="20">
                        <c:v>2045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'Chapter 3 Tables'!$D$279:$D$299</c15:sqref>
                        </c15:formulaRef>
                      </c:ext>
                    </c:extLst>
                    <c:numCache>
                      <c:formatCode>#,##0.00</c:formatCode>
                      <c:ptCount val="21"/>
                      <c:pt idx="0">
                        <c:v>49.367867063492056</c:v>
                      </c:pt>
                      <c:pt idx="1">
                        <c:v>50.015376984126995</c:v>
                      </c:pt>
                      <c:pt idx="2">
                        <c:v>52.09750992063492</c:v>
                      </c:pt>
                      <c:pt idx="3">
                        <c:v>53.225248015873021</c:v>
                      </c:pt>
                      <c:pt idx="4">
                        <c:v>55.359017857142845</c:v>
                      </c:pt>
                      <c:pt idx="5">
                        <c:v>56.73571428571428</c:v>
                      </c:pt>
                      <c:pt idx="6">
                        <c:v>57.373501984126982</c:v>
                      </c:pt>
                      <c:pt idx="7">
                        <c:v>58.418224206349208</c:v>
                      </c:pt>
                      <c:pt idx="8">
                        <c:v>59.808551587301586</c:v>
                      </c:pt>
                      <c:pt idx="9">
                        <c:v>61.279642857142861</c:v>
                      </c:pt>
                      <c:pt idx="10">
                        <c:v>62.647827380952378</c:v>
                      </c:pt>
                      <c:pt idx="11">
                        <c:v>64.210615079365084</c:v>
                      </c:pt>
                      <c:pt idx="12">
                        <c:v>65.750595238095244</c:v>
                      </c:pt>
                      <c:pt idx="13">
                        <c:v>67.250188492063486</c:v>
                      </c:pt>
                      <c:pt idx="14">
                        <c:v>68.678601190476201</c:v>
                      </c:pt>
                      <c:pt idx="15">
                        <c:v>70.109920634920627</c:v>
                      </c:pt>
                      <c:pt idx="16">
                        <c:v>71.553025793650789</c:v>
                      </c:pt>
                      <c:pt idx="17">
                        <c:v>74.105460317460313</c:v>
                      </c:pt>
                      <c:pt idx="18">
                        <c:v>77.68573412698413</c:v>
                      </c:pt>
                      <c:pt idx="19">
                        <c:v>88.819246031746033</c:v>
                      </c:pt>
                      <c:pt idx="20">
                        <c:v>91.001388888888883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479B-6E4F-9AED-658578757CD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4"/>
          <c:order val="4"/>
          <c:tx>
            <c:v>% Change Mar-25 vs. Jul 25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'Chapter 3 Tables'!$B$279:$B$299</c:f>
              <c:numCache>
                <c:formatCode>General</c:formatCode>
                <c:ptCount val="21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</c:numCache>
              <c:extLst xmlns:c15="http://schemas.microsoft.com/office/drawing/2012/chart"/>
            </c:numRef>
          </c:cat>
          <c:val>
            <c:numRef>
              <c:f>'Chapter 3 Tables'!$H$279:$H$299</c:f>
              <c:numCache>
                <c:formatCode>0%</c:formatCode>
                <c:ptCount val="21"/>
                <c:pt idx="0">
                  <c:v>3.4896819109293105E-2</c:v>
                </c:pt>
                <c:pt idx="1">
                  <c:v>-3.0591807456795159E-2</c:v>
                </c:pt>
                <c:pt idx="2">
                  <c:v>1.4305804603483952E-2</c:v>
                </c:pt>
                <c:pt idx="3">
                  <c:v>4.8846486095866219E-2</c:v>
                </c:pt>
                <c:pt idx="4">
                  <c:v>6.288118665932961E-2</c:v>
                </c:pt>
                <c:pt idx="5">
                  <c:v>7.603340358095971E-2</c:v>
                </c:pt>
                <c:pt idx="6">
                  <c:v>9.2574374809871005E-2</c:v>
                </c:pt>
                <c:pt idx="7">
                  <c:v>9.5780162259803139E-2</c:v>
                </c:pt>
                <c:pt idx="8">
                  <c:v>8.8609670779949759E-2</c:v>
                </c:pt>
                <c:pt idx="9">
                  <c:v>7.4751813444842524E-2</c:v>
                </c:pt>
                <c:pt idx="10">
                  <c:v>6.7929022009747472E-2</c:v>
                </c:pt>
                <c:pt idx="11">
                  <c:v>6.7175534065700898E-2</c:v>
                </c:pt>
                <c:pt idx="12">
                  <c:v>4.8982353557012533E-2</c:v>
                </c:pt>
                <c:pt idx="13">
                  <c:v>5.1735283427283153E-2</c:v>
                </c:pt>
                <c:pt idx="14">
                  <c:v>5.0827088539126999E-2</c:v>
                </c:pt>
                <c:pt idx="15">
                  <c:v>4.5905462376081299E-2</c:v>
                </c:pt>
                <c:pt idx="16">
                  <c:v>4.7211447011014478E-2</c:v>
                </c:pt>
                <c:pt idx="17">
                  <c:v>4.4319199683337397E-2</c:v>
                </c:pt>
                <c:pt idx="18">
                  <c:v>4.1212914619078257E-2</c:v>
                </c:pt>
                <c:pt idx="19">
                  <c:v>2.8951002549402718E-2</c:v>
                </c:pt>
                <c:pt idx="20">
                  <c:v>-5.8460671620270827E-2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2-479B-6E4F-9AED-658578757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1898063"/>
        <c:axId val="841896143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v>% Change Apr-23 vs. Jul-25</c:v>
                </c:tx>
                <c:spPr>
                  <a:ln w="28575" cap="rnd">
                    <a:solidFill>
                      <a:schemeClr val="tx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'Chapter 3 Tables'!$B$279:$B$299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2025</c:v>
                      </c:pt>
                      <c:pt idx="1">
                        <c:v>2026</c:v>
                      </c:pt>
                      <c:pt idx="2">
                        <c:v>2027</c:v>
                      </c:pt>
                      <c:pt idx="3">
                        <c:v>2028</c:v>
                      </c:pt>
                      <c:pt idx="4">
                        <c:v>2029</c:v>
                      </c:pt>
                      <c:pt idx="5">
                        <c:v>2030</c:v>
                      </c:pt>
                      <c:pt idx="6">
                        <c:v>2031</c:v>
                      </c:pt>
                      <c:pt idx="7">
                        <c:v>2032</c:v>
                      </c:pt>
                      <c:pt idx="8">
                        <c:v>2033</c:v>
                      </c:pt>
                      <c:pt idx="9">
                        <c:v>2034</c:v>
                      </c:pt>
                      <c:pt idx="10">
                        <c:v>2035</c:v>
                      </c:pt>
                      <c:pt idx="11">
                        <c:v>2036</c:v>
                      </c:pt>
                      <c:pt idx="12">
                        <c:v>2037</c:v>
                      </c:pt>
                      <c:pt idx="13">
                        <c:v>2038</c:v>
                      </c:pt>
                      <c:pt idx="14">
                        <c:v>2039</c:v>
                      </c:pt>
                      <c:pt idx="15">
                        <c:v>2040</c:v>
                      </c:pt>
                      <c:pt idx="16">
                        <c:v>2041</c:v>
                      </c:pt>
                      <c:pt idx="17">
                        <c:v>2042</c:v>
                      </c:pt>
                      <c:pt idx="18">
                        <c:v>2043</c:v>
                      </c:pt>
                      <c:pt idx="19">
                        <c:v>2044</c:v>
                      </c:pt>
                      <c:pt idx="20">
                        <c:v>2045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'Chapter 3 Tables'!$G$279:$G$299</c15:sqref>
                        </c15:formulaRef>
                      </c:ext>
                    </c:extLst>
                    <c:numCache>
                      <c:formatCode>0%</c:formatCode>
                      <c:ptCount val="21"/>
                      <c:pt idx="0">
                        <c:v>-0.1384447255174813</c:v>
                      </c:pt>
                      <c:pt idx="1">
                        <c:v>-0.18283186718370348</c:v>
                      </c:pt>
                      <c:pt idx="2">
                        <c:v>-0.2065199777051161</c:v>
                      </c:pt>
                      <c:pt idx="3">
                        <c:v>-0.2308226959211423</c:v>
                      </c:pt>
                      <c:pt idx="4">
                        <c:v>-0.2600327694993842</c:v>
                      </c:pt>
                      <c:pt idx="5">
                        <c:v>-0.27133412368682408</c:v>
                      </c:pt>
                      <c:pt idx="6">
                        <c:v>-0.28374379176826042</c:v>
                      </c:pt>
                      <c:pt idx="7">
                        <c:v>-0.30243929030490835</c:v>
                      </c:pt>
                      <c:pt idx="8">
                        <c:v>-0.31377251687013225</c:v>
                      </c:pt>
                      <c:pt idx="9">
                        <c:v>-0.31736859453183325</c:v>
                      </c:pt>
                      <c:pt idx="10">
                        <c:v>-0.30996922992141923</c:v>
                      </c:pt>
                      <c:pt idx="11">
                        <c:v>-0.32848559196468702</c:v>
                      </c:pt>
                      <c:pt idx="12">
                        <c:v>-0.34690313021488745</c:v>
                      </c:pt>
                      <c:pt idx="13">
                        <c:v>-0.36474067237965785</c:v>
                      </c:pt>
                      <c:pt idx="14">
                        <c:v>-0.3764046152981676</c:v>
                      </c:pt>
                      <c:pt idx="15">
                        <c:v>-0.38752186192883048</c:v>
                      </c:pt>
                      <c:pt idx="16">
                        <c:v>-0.39608321334563601</c:v>
                      </c:pt>
                      <c:pt idx="17">
                        <c:v>-0.41408656346468053</c:v>
                      </c:pt>
                      <c:pt idx="18">
                        <c:v>-0.43898800136181565</c:v>
                      </c:pt>
                      <c:pt idx="19">
                        <c:v>-0.51598518035335716</c:v>
                      </c:pt>
                      <c:pt idx="20">
                        <c:v>-0.52759662659954165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479B-6E4F-9AED-658578757CDF}"/>
                  </c:ext>
                </c:extLst>
              </c15:ser>
            </c15:filteredLineSeries>
          </c:ext>
        </c:extLst>
      </c:lineChart>
      <c:catAx>
        <c:axId val="963113312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103232"/>
        <c:crosses val="autoZero"/>
        <c:auto val="1"/>
        <c:lblAlgn val="ctr"/>
        <c:lblOffset val="100"/>
        <c:noMultiLvlLbl val="0"/>
      </c:catAx>
      <c:valAx>
        <c:axId val="963103232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113312"/>
        <c:crosses val="autoZero"/>
        <c:crossBetween val="between"/>
      </c:valAx>
      <c:valAx>
        <c:axId val="841896143"/>
        <c:scaling>
          <c:orientation val="minMax"/>
          <c:max val="0.5"/>
          <c:min val="-0.5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1898063"/>
        <c:crosses val="max"/>
        <c:crossBetween val="between"/>
      </c:valAx>
      <c:catAx>
        <c:axId val="84189806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4189614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Compliance</a:t>
            </a:r>
            <a:r>
              <a:rPr lang="en-US" b="1" baseline="0">
                <a:solidFill>
                  <a:schemeClr val="tx1"/>
                </a:solidFill>
              </a:rPr>
              <a:t> Scenarios RPS Budget (by Forward Energy Price)</a:t>
            </a:r>
            <a:endParaRPr lang="en-US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'Chapter 3 Tables'!$D$314</c:f>
              <c:strCache>
                <c:ptCount val="1"/>
                <c:pt idx="0">
                  <c:v>Apr-23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'Chapter 3 Tables'!$C$315:$C$335</c:f>
              <c:strCache>
                <c:ptCount val="21"/>
                <c:pt idx="0">
                  <c:v>2025-2026</c:v>
                </c:pt>
                <c:pt idx="1">
                  <c:v>2026-2027</c:v>
                </c:pt>
                <c:pt idx="2">
                  <c:v>2027-2028</c:v>
                </c:pt>
                <c:pt idx="3">
                  <c:v>2028-2029</c:v>
                </c:pt>
                <c:pt idx="4">
                  <c:v>2029-2030</c:v>
                </c:pt>
                <c:pt idx="5">
                  <c:v>2030-2031</c:v>
                </c:pt>
                <c:pt idx="6">
                  <c:v>2031-2032</c:v>
                </c:pt>
                <c:pt idx="7">
                  <c:v>2032-2033</c:v>
                </c:pt>
                <c:pt idx="8">
                  <c:v>2033-2034</c:v>
                </c:pt>
                <c:pt idx="9">
                  <c:v>2034-2035</c:v>
                </c:pt>
                <c:pt idx="10">
                  <c:v>2035-2036</c:v>
                </c:pt>
                <c:pt idx="11">
                  <c:v>2036-2037</c:v>
                </c:pt>
                <c:pt idx="12">
                  <c:v>2037-2038</c:v>
                </c:pt>
                <c:pt idx="13">
                  <c:v>2038-2039</c:v>
                </c:pt>
                <c:pt idx="14">
                  <c:v>2039-2040</c:v>
                </c:pt>
                <c:pt idx="15">
                  <c:v>2040-2041</c:v>
                </c:pt>
                <c:pt idx="16">
                  <c:v>2041-2042</c:v>
                </c:pt>
                <c:pt idx="17">
                  <c:v>2042-2043</c:v>
                </c:pt>
                <c:pt idx="18">
                  <c:v>2043-2044</c:v>
                </c:pt>
                <c:pt idx="19">
                  <c:v>2044-2045</c:v>
                </c:pt>
                <c:pt idx="20">
                  <c:v>2045-2046</c:v>
                </c:pt>
              </c:strCache>
            </c:strRef>
          </c:cat>
          <c:val>
            <c:numRef>
              <c:f>'Chapter 3 Tables'!$D$315:$D$335</c:f>
              <c:numCache>
                <c:formatCode>"$"#,##0</c:formatCode>
                <c:ptCount val="21"/>
                <c:pt idx="0">
                  <c:v>665052298.50466967</c:v>
                </c:pt>
                <c:pt idx="1">
                  <c:v>348164712.00306779</c:v>
                </c:pt>
                <c:pt idx="2">
                  <c:v>-218069772.75765345</c:v>
                </c:pt>
                <c:pt idx="3">
                  <c:v>-1045704343.6283419</c:v>
                </c:pt>
                <c:pt idx="4">
                  <c:v>-2262969023.4029274</c:v>
                </c:pt>
                <c:pt idx="5">
                  <c:v>-3812688726.2479887</c:v>
                </c:pt>
                <c:pt idx="6">
                  <c:v>-5516145036.0811415</c:v>
                </c:pt>
                <c:pt idx="7">
                  <c:v>-7274625673.6581106</c:v>
                </c:pt>
                <c:pt idx="8">
                  <c:v>-9092984750.2342052</c:v>
                </c:pt>
                <c:pt idx="9">
                  <c:v>-11011578324.970053</c:v>
                </c:pt>
                <c:pt idx="10">
                  <c:v>-13066154903.765991</c:v>
                </c:pt>
                <c:pt idx="11">
                  <c:v>-15219102320.102566</c:v>
                </c:pt>
                <c:pt idx="12">
                  <c:v>-17436672857.286289</c:v>
                </c:pt>
                <c:pt idx="13">
                  <c:v>-19713051277.67387</c:v>
                </c:pt>
                <c:pt idx="14">
                  <c:v>-22120096852.587978</c:v>
                </c:pt>
                <c:pt idx="15">
                  <c:v>-24625409927.571682</c:v>
                </c:pt>
                <c:pt idx="16">
                  <c:v>-27183019526.580074</c:v>
                </c:pt>
                <c:pt idx="17">
                  <c:v>-29642602682.135288</c:v>
                </c:pt>
                <c:pt idx="18">
                  <c:v>-31770211878.872726</c:v>
                </c:pt>
                <c:pt idx="19">
                  <c:v>-33614327729.712055</c:v>
                </c:pt>
                <c:pt idx="20">
                  <c:v>-35232334554.513168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71-9247-A755-5304C3E2CFF8}"/>
            </c:ext>
          </c:extLst>
        </c:ser>
        <c:ser>
          <c:idx val="3"/>
          <c:order val="1"/>
          <c:tx>
            <c:strRef>
              <c:f>'Chapter 3 Tables'!$F$314</c:f>
              <c:strCache>
                <c:ptCount val="1"/>
                <c:pt idx="0">
                  <c:v> Jul-25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'Chapter 3 Tables'!$C$315:$C$335</c:f>
              <c:strCache>
                <c:ptCount val="21"/>
                <c:pt idx="0">
                  <c:v>2025-2026</c:v>
                </c:pt>
                <c:pt idx="1">
                  <c:v>2026-2027</c:v>
                </c:pt>
                <c:pt idx="2">
                  <c:v>2027-2028</c:v>
                </c:pt>
                <c:pt idx="3">
                  <c:v>2028-2029</c:v>
                </c:pt>
                <c:pt idx="4">
                  <c:v>2029-2030</c:v>
                </c:pt>
                <c:pt idx="5">
                  <c:v>2030-2031</c:v>
                </c:pt>
                <c:pt idx="6">
                  <c:v>2031-2032</c:v>
                </c:pt>
                <c:pt idx="7">
                  <c:v>2032-2033</c:v>
                </c:pt>
                <c:pt idx="8">
                  <c:v>2033-2034</c:v>
                </c:pt>
                <c:pt idx="9">
                  <c:v>2034-2035</c:v>
                </c:pt>
                <c:pt idx="10">
                  <c:v>2035-2036</c:v>
                </c:pt>
                <c:pt idx="11">
                  <c:v>2036-2037</c:v>
                </c:pt>
                <c:pt idx="12">
                  <c:v>2037-2038</c:v>
                </c:pt>
                <c:pt idx="13">
                  <c:v>2038-2039</c:v>
                </c:pt>
                <c:pt idx="14">
                  <c:v>2039-2040</c:v>
                </c:pt>
                <c:pt idx="15">
                  <c:v>2040-2041</c:v>
                </c:pt>
                <c:pt idx="16">
                  <c:v>2041-2042</c:v>
                </c:pt>
                <c:pt idx="17">
                  <c:v>2042-2043</c:v>
                </c:pt>
                <c:pt idx="18">
                  <c:v>2043-2044</c:v>
                </c:pt>
                <c:pt idx="19">
                  <c:v>2044-2045</c:v>
                </c:pt>
                <c:pt idx="20">
                  <c:v>2045-2046</c:v>
                </c:pt>
              </c:strCache>
            </c:strRef>
          </c:cat>
          <c:val>
            <c:numRef>
              <c:f>'Chapter 3 Tables'!$F$315:$F$335</c:f>
              <c:numCache>
                <c:formatCode>"$"#,##0</c:formatCode>
                <c:ptCount val="21"/>
                <c:pt idx="0">
                  <c:v>665052298.50466967</c:v>
                </c:pt>
                <c:pt idx="1">
                  <c:v>326624633.8190155</c:v>
                </c:pt>
                <c:pt idx="2">
                  <c:v>-305640057.34014326</c:v>
                </c:pt>
                <c:pt idx="3">
                  <c:v>-1271602284.269551</c:v>
                </c:pt>
                <c:pt idx="4">
                  <c:v>-2754091382.4118118</c:v>
                </c:pt>
                <c:pt idx="5">
                  <c:v>-4651791443.5850687</c:v>
                </c:pt>
                <c:pt idx="6">
                  <c:v>-6780085349.9694557</c:v>
                </c:pt>
                <c:pt idx="7">
                  <c:v>-9061243203.7897854</c:v>
                </c:pt>
                <c:pt idx="8">
                  <c:v>-11525708733.01543</c:v>
                </c:pt>
                <c:pt idx="9">
                  <c:v>-14214243400.913588</c:v>
                </c:pt>
                <c:pt idx="10">
                  <c:v>-17150557722.705612</c:v>
                </c:pt>
                <c:pt idx="11">
                  <c:v>-20402304262.182388</c:v>
                </c:pt>
                <c:pt idx="12">
                  <c:v>-23967689450.792637</c:v>
                </c:pt>
                <c:pt idx="13">
                  <c:v>-27825967850.128151</c:v>
                </c:pt>
                <c:pt idx="14">
                  <c:v>-32052468132.324856</c:v>
                </c:pt>
                <c:pt idx="15">
                  <c:v>-36593990420.064148</c:v>
                </c:pt>
                <c:pt idx="16">
                  <c:v>-41385961824.766533</c:v>
                </c:pt>
                <c:pt idx="17">
                  <c:v>-46354939995.964981</c:v>
                </c:pt>
                <c:pt idx="18">
                  <c:v>-51371384644.947365</c:v>
                </c:pt>
                <c:pt idx="19">
                  <c:v>-56263941478.954506</c:v>
                </c:pt>
                <c:pt idx="20">
                  <c:v>-61095041246.181511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71-9247-A755-5304C3E2CFF8}"/>
            </c:ext>
          </c:extLst>
        </c:ser>
        <c:ser>
          <c:idx val="1"/>
          <c:order val="2"/>
          <c:tx>
            <c:strRef>
              <c:f>'Chapter 3 Tables'!$E$314</c:f>
              <c:strCache>
                <c:ptCount val="1"/>
                <c:pt idx="0">
                  <c:v>Mar-25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'Chapter 3 Tables'!$C$315:$C$335</c:f>
              <c:strCache>
                <c:ptCount val="21"/>
                <c:pt idx="0">
                  <c:v>2025-2026</c:v>
                </c:pt>
                <c:pt idx="1">
                  <c:v>2026-2027</c:v>
                </c:pt>
                <c:pt idx="2">
                  <c:v>2027-2028</c:v>
                </c:pt>
                <c:pt idx="3">
                  <c:v>2028-2029</c:v>
                </c:pt>
                <c:pt idx="4">
                  <c:v>2029-2030</c:v>
                </c:pt>
                <c:pt idx="5">
                  <c:v>2030-2031</c:v>
                </c:pt>
                <c:pt idx="6">
                  <c:v>2031-2032</c:v>
                </c:pt>
                <c:pt idx="7">
                  <c:v>2032-2033</c:v>
                </c:pt>
                <c:pt idx="8">
                  <c:v>2033-2034</c:v>
                </c:pt>
                <c:pt idx="9">
                  <c:v>2034-2035</c:v>
                </c:pt>
                <c:pt idx="10">
                  <c:v>2035-2036</c:v>
                </c:pt>
                <c:pt idx="11">
                  <c:v>2036-2037</c:v>
                </c:pt>
                <c:pt idx="12">
                  <c:v>2037-2038</c:v>
                </c:pt>
                <c:pt idx="13">
                  <c:v>2038-2039</c:v>
                </c:pt>
                <c:pt idx="14">
                  <c:v>2039-2040</c:v>
                </c:pt>
                <c:pt idx="15">
                  <c:v>2040-2041</c:v>
                </c:pt>
                <c:pt idx="16">
                  <c:v>2041-2042</c:v>
                </c:pt>
                <c:pt idx="17">
                  <c:v>2042-2043</c:v>
                </c:pt>
                <c:pt idx="18">
                  <c:v>2043-2044</c:v>
                </c:pt>
                <c:pt idx="19">
                  <c:v>2044-2045</c:v>
                </c:pt>
                <c:pt idx="20">
                  <c:v>2045-2046</c:v>
                </c:pt>
              </c:strCache>
            </c:strRef>
          </c:cat>
          <c:val>
            <c:numRef>
              <c:f>'Chapter 3 Tables'!$E$315:$E$335</c:f>
              <c:numCache>
                <c:formatCode>"$"#,##0</c:formatCode>
                <c:ptCount val="21"/>
                <c:pt idx="0">
                  <c:v>665052298.50466967</c:v>
                </c:pt>
                <c:pt idx="1">
                  <c:v>329662756.1323424</c:v>
                </c:pt>
                <c:pt idx="2">
                  <c:v>-306180096.7057718</c:v>
                </c:pt>
                <c:pt idx="3">
                  <c:v>-1293609670.2958391</c:v>
                </c:pt>
                <c:pt idx="4">
                  <c:v>-2820750049.193624</c:v>
                </c:pt>
                <c:pt idx="5">
                  <c:v>-4784482562.613862</c:v>
                </c:pt>
                <c:pt idx="6">
                  <c:v>-7003643168.1090899</c:v>
                </c:pt>
                <c:pt idx="7">
                  <c:v>-9390174060.7211323</c:v>
                </c:pt>
                <c:pt idx="8">
                  <c:v>-11969657697.92445</c:v>
                </c:pt>
                <c:pt idx="9">
                  <c:v>-14773376685.580952</c:v>
                </c:pt>
                <c:pt idx="10">
                  <c:v>-17834544954.66214</c:v>
                </c:pt>
                <c:pt idx="11">
                  <c:v>-21227686015.471485</c:v>
                </c:pt>
                <c:pt idx="12">
                  <c:v>-24911558291.232986</c:v>
                </c:pt>
                <c:pt idx="13">
                  <c:v>-28905363827.99987</c:v>
                </c:pt>
                <c:pt idx="14">
                  <c:v>-33277662650.159203</c:v>
                </c:pt>
                <c:pt idx="15">
                  <c:v>-37960435022.432816</c:v>
                </c:pt>
                <c:pt idx="16">
                  <c:v>-42905994359.737686</c:v>
                </c:pt>
                <c:pt idx="17">
                  <c:v>-48025657522.091805</c:v>
                </c:pt>
                <c:pt idx="18">
                  <c:v>-53188231061.985184</c:v>
                </c:pt>
                <c:pt idx="19">
                  <c:v>-58234990275.20079</c:v>
                </c:pt>
                <c:pt idx="20">
                  <c:v>-63228621178.531708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71-9247-A755-5304C3E2C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0583007"/>
        <c:axId val="500589247"/>
      </c:lineChart>
      <c:catAx>
        <c:axId val="500583007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b" anchorCtr="0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589247"/>
        <c:crosses val="autoZero"/>
        <c:auto val="1"/>
        <c:lblAlgn val="ctr"/>
        <c:lblOffset val="100"/>
        <c:noMultiLvlLbl val="0"/>
      </c:catAx>
      <c:valAx>
        <c:axId val="5005892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Year-End</a:t>
                </a:r>
                <a:r>
                  <a:rPr lang="en-US" baseline="0">
                    <a:solidFill>
                      <a:schemeClr val="tx1"/>
                    </a:solidFill>
                  </a:rPr>
                  <a:t> RPS Balance ($)</a:t>
                </a:r>
                <a:endParaRPr lang="en-US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1.2345679012345678E-2"/>
              <c:y val="0.323963301630306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583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9237828307778111"/>
          <c:y val="0.38439284471161533"/>
          <c:w val="9.8362521707590592E-2"/>
          <c:h val="0.393647890400237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REC Spending vs</a:t>
            </a:r>
            <a:r>
              <a:rPr lang="en-US" b="1" baseline="0">
                <a:solidFill>
                  <a:schemeClr val="tx1"/>
                </a:solidFill>
              </a:rPr>
              <a:t> EOY Balance</a:t>
            </a:r>
            <a:endParaRPr lang="en-US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1625138321124491"/>
          <c:y val="2.9400926139696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312695889690282"/>
          <c:y val="9.6911854746270842E-2"/>
          <c:w val="0.6840798810205122"/>
          <c:h val="0.766513680920339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'REC Spending'!$AJ$7</c:f>
              <c:strCache>
                <c:ptCount val="1"/>
                <c:pt idx="0">
                  <c:v> ABP Under Contract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'REC Spending'!$D$8:$D$33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Spending'!$AJ$8:$AJ$33</c:f>
              <c:numCache>
                <c:formatCode>_("$"* #,##0_);_("$"* \(#,##0\);_("$"* "-"??_);_(@_)</c:formatCode>
                <c:ptCount val="26"/>
                <c:pt idx="0">
                  <c:v>217074926.14800003</c:v>
                </c:pt>
                <c:pt idx="1">
                  <c:v>206681779.21799999</c:v>
                </c:pt>
                <c:pt idx="2">
                  <c:v>255799249.56999981</c:v>
                </c:pt>
                <c:pt idx="3">
                  <c:v>518136818.49733329</c:v>
                </c:pt>
                <c:pt idx="4">
                  <c:v>548182091.43883324</c:v>
                </c:pt>
                <c:pt idx="5">
                  <c:v>331418565.31566668</c:v>
                </c:pt>
                <c:pt idx="6">
                  <c:v>376668649.56999999</c:v>
                </c:pt>
                <c:pt idx="7">
                  <c:v>344945128.40625006</c:v>
                </c:pt>
                <c:pt idx="8">
                  <c:v>329013365.85600007</c:v>
                </c:pt>
                <c:pt idx="9">
                  <c:v>323169763.8506667</c:v>
                </c:pt>
                <c:pt idx="10">
                  <c:v>318826821.0146668</c:v>
                </c:pt>
                <c:pt idx="11">
                  <c:v>291905451.75183326</c:v>
                </c:pt>
                <c:pt idx="12">
                  <c:v>253261156.34049997</c:v>
                </c:pt>
                <c:pt idx="13">
                  <c:v>136429611.43224999</c:v>
                </c:pt>
                <c:pt idx="14">
                  <c:v>101862900.98000002</c:v>
                </c:pt>
                <c:pt idx="15">
                  <c:v>101353158.99000001</c:v>
                </c:pt>
                <c:pt idx="16">
                  <c:v>100846925.72000001</c:v>
                </c:pt>
                <c:pt idx="17">
                  <c:v>100342496.39999998</c:v>
                </c:pt>
                <c:pt idx="18">
                  <c:v>99840479.49000001</c:v>
                </c:pt>
                <c:pt idx="19">
                  <c:v>99341927.180000007</c:v>
                </c:pt>
                <c:pt idx="20">
                  <c:v>98839111.550000012</c:v>
                </c:pt>
                <c:pt idx="21">
                  <c:v>98340046.890000015</c:v>
                </c:pt>
                <c:pt idx="22">
                  <c:v>97843148.370000005</c:v>
                </c:pt>
                <c:pt idx="23">
                  <c:v>88220794.510000005</c:v>
                </c:pt>
                <c:pt idx="24">
                  <c:v>65058966.939999998</c:v>
                </c:pt>
                <c:pt idx="25">
                  <c:v>1085931.71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15-46D6-957F-9F6ED40CFDE7}"/>
            </c:ext>
          </c:extLst>
        </c:ser>
        <c:ser>
          <c:idx val="1"/>
          <c:order val="1"/>
          <c:tx>
            <c:strRef>
              <c:f>'REC Spending'!$AK$7</c:f>
              <c:strCache>
                <c:ptCount val="1"/>
                <c:pt idx="0">
                  <c:v> Indexed REC Under Contract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'REC Spending'!$D$8:$D$33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Spending'!$AK$8:$AK$33</c:f>
              <c:numCache>
                <c:formatCode>_("$"* #,##0_);_("$"* \(#,##0\);_("$"*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75184651.921483338</c:v>
                </c:pt>
                <c:pt idx="7">
                  <c:v>188852592.26396668</c:v>
                </c:pt>
                <c:pt idx="8">
                  <c:v>390375814.03679222</c:v>
                </c:pt>
                <c:pt idx="9">
                  <c:v>519694634.43793935</c:v>
                </c:pt>
                <c:pt idx="10">
                  <c:v>518960775.85006738</c:v>
                </c:pt>
                <c:pt idx="11">
                  <c:v>521607766.64620447</c:v>
                </c:pt>
                <c:pt idx="12">
                  <c:v>525634498.48058146</c:v>
                </c:pt>
                <c:pt idx="13">
                  <c:v>520509826.59648269</c:v>
                </c:pt>
                <c:pt idx="14">
                  <c:v>508283038.74287045</c:v>
                </c:pt>
                <c:pt idx="15">
                  <c:v>487409706.28609997</c:v>
                </c:pt>
                <c:pt idx="16">
                  <c:v>488149074.26194322</c:v>
                </c:pt>
                <c:pt idx="17">
                  <c:v>489829366.06296515</c:v>
                </c:pt>
                <c:pt idx="18">
                  <c:v>492118850.75565237</c:v>
                </c:pt>
                <c:pt idx="19">
                  <c:v>489769417.73217911</c:v>
                </c:pt>
                <c:pt idx="20">
                  <c:v>487334724.11717206</c:v>
                </c:pt>
                <c:pt idx="21">
                  <c:v>482678734.67318285</c:v>
                </c:pt>
                <c:pt idx="22">
                  <c:v>478944390.59547228</c:v>
                </c:pt>
                <c:pt idx="23">
                  <c:v>475846034.24607325</c:v>
                </c:pt>
                <c:pt idx="24">
                  <c:v>462825840.12918222</c:v>
                </c:pt>
                <c:pt idx="25">
                  <c:v>449617795.9490757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15-46D6-957F-9F6ED40CFDE7}"/>
            </c:ext>
          </c:extLst>
        </c:ser>
        <c:ser>
          <c:idx val="2"/>
          <c:order val="2"/>
          <c:tx>
            <c:strRef>
              <c:f>'REC Spending'!$AL$7</c:f>
              <c:strCache>
                <c:ptCount val="1"/>
                <c:pt idx="0">
                  <c:v> ILSFA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'REC Spending'!$D$8:$D$33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Spending'!$AL$8:$AL$33</c:f>
              <c:numCache>
                <c:formatCode>_("$"* #,##0_);_("$"* \(#,##0\);_("$"* "-"??_);_(@_)</c:formatCode>
                <c:ptCount val="26"/>
                <c:pt idx="0">
                  <c:v>11261800.036503479</c:v>
                </c:pt>
                <c:pt idx="1">
                  <c:v>11261800.036503479</c:v>
                </c:pt>
                <c:pt idx="2">
                  <c:v>18734965</c:v>
                </c:pt>
                <c:pt idx="3">
                  <c:v>18230743.690000001</c:v>
                </c:pt>
                <c:pt idx="4">
                  <c:v>21978807.870000001</c:v>
                </c:pt>
                <c:pt idx="5">
                  <c:v>50000000</c:v>
                </c:pt>
                <c:pt idx="6">
                  <c:v>50000000</c:v>
                </c:pt>
                <c:pt idx="7">
                  <c:v>50000000</c:v>
                </c:pt>
                <c:pt idx="8">
                  <c:v>50000000</c:v>
                </c:pt>
                <c:pt idx="9">
                  <c:v>50000000</c:v>
                </c:pt>
                <c:pt idx="10">
                  <c:v>50000000</c:v>
                </c:pt>
                <c:pt idx="11">
                  <c:v>50000000</c:v>
                </c:pt>
                <c:pt idx="12">
                  <c:v>50000000</c:v>
                </c:pt>
                <c:pt idx="13">
                  <c:v>50000000</c:v>
                </c:pt>
                <c:pt idx="14">
                  <c:v>50000000</c:v>
                </c:pt>
                <c:pt idx="15">
                  <c:v>50000000</c:v>
                </c:pt>
                <c:pt idx="16">
                  <c:v>50000000</c:v>
                </c:pt>
                <c:pt idx="17">
                  <c:v>50000000</c:v>
                </c:pt>
                <c:pt idx="18">
                  <c:v>50000000</c:v>
                </c:pt>
                <c:pt idx="19">
                  <c:v>50000000</c:v>
                </c:pt>
                <c:pt idx="20">
                  <c:v>50000000</c:v>
                </c:pt>
                <c:pt idx="21">
                  <c:v>50000000</c:v>
                </c:pt>
                <c:pt idx="22">
                  <c:v>50000000</c:v>
                </c:pt>
                <c:pt idx="23">
                  <c:v>50000000</c:v>
                </c:pt>
                <c:pt idx="24">
                  <c:v>50000000</c:v>
                </c:pt>
                <c:pt idx="25">
                  <c:v>50000000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15-46D6-957F-9F6ED40CFDE7}"/>
            </c:ext>
          </c:extLst>
        </c:ser>
        <c:ser>
          <c:idx val="3"/>
          <c:order val="3"/>
          <c:tx>
            <c:strRef>
              <c:f>'REC Spending'!$AM$7</c:f>
              <c:strCache>
                <c:ptCount val="1"/>
                <c:pt idx="0">
                  <c:v> LTPPA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'REC Spending'!$D$8:$D$33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Spending'!$AM$8:$AM$33</c:f>
              <c:numCache>
                <c:formatCode>_("$"* #,##0_);_("$"* \(#,##0\);_("$"* "-"??_);_(@_)</c:formatCode>
                <c:ptCount val="26"/>
                <c:pt idx="0">
                  <c:v>30848359.600711424</c:v>
                </c:pt>
                <c:pt idx="1">
                  <c:v>24142255.383493654</c:v>
                </c:pt>
                <c:pt idx="2">
                  <c:v>22062344.595163539</c:v>
                </c:pt>
                <c:pt idx="3">
                  <c:v>17721007.415898785</c:v>
                </c:pt>
                <c:pt idx="4">
                  <c:v>17421541.685608782</c:v>
                </c:pt>
                <c:pt idx="5">
                  <c:v>11401431.694168944</c:v>
                </c:pt>
                <c:pt idx="6">
                  <c:v>8215431.7104763286</c:v>
                </c:pt>
                <c:pt idx="7">
                  <c:v>4480482.7749063233</c:v>
                </c:pt>
                <c:pt idx="8">
                  <c:v>4478132.259204451</c:v>
                </c:pt>
                <c:pt idx="9">
                  <c:v>4338008.6485485407</c:v>
                </c:pt>
                <c:pt idx="10">
                  <c:v>4303453.6786395097</c:v>
                </c:pt>
                <c:pt idx="11">
                  <c:v>4261079.6921323007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15-46D6-957F-9F6ED40CFDE7}"/>
            </c:ext>
          </c:extLst>
        </c:ser>
        <c:ser>
          <c:idx val="4"/>
          <c:order val="4"/>
          <c:tx>
            <c:strRef>
              <c:f>'REC Spending'!$AN$7</c:f>
              <c:strCache>
                <c:ptCount val="1"/>
                <c:pt idx="0">
                  <c:v> 2017-2019 Forward Procurement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'REC Spending'!$D$8:$D$33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Spending'!$AN$8:$AN$33</c:f>
              <c:numCache>
                <c:formatCode>_("$"* #,##0_);_("$"* \(#,##0\);_("$"* "-"??_);_(@_)</c:formatCode>
                <c:ptCount val="26"/>
                <c:pt idx="0">
                  <c:v>5397290.4699999997</c:v>
                </c:pt>
                <c:pt idx="1">
                  <c:v>19260591.157020841</c:v>
                </c:pt>
                <c:pt idx="2">
                  <c:v>22975411.212579787</c:v>
                </c:pt>
                <c:pt idx="3">
                  <c:v>22594914.147020839</c:v>
                </c:pt>
                <c:pt idx="4">
                  <c:v>22594914.147020839</c:v>
                </c:pt>
                <c:pt idx="5">
                  <c:v>25216962.408598416</c:v>
                </c:pt>
                <c:pt idx="6">
                  <c:v>25216962.408598416</c:v>
                </c:pt>
                <c:pt idx="7">
                  <c:v>25216962.408598416</c:v>
                </c:pt>
                <c:pt idx="8">
                  <c:v>25216962.408598416</c:v>
                </c:pt>
                <c:pt idx="9">
                  <c:v>25216962.408598416</c:v>
                </c:pt>
                <c:pt idx="10">
                  <c:v>25216962.408598416</c:v>
                </c:pt>
                <c:pt idx="11">
                  <c:v>25216962.408598416</c:v>
                </c:pt>
                <c:pt idx="12">
                  <c:v>25216962.408598416</c:v>
                </c:pt>
                <c:pt idx="13">
                  <c:v>22803773.825288881</c:v>
                </c:pt>
                <c:pt idx="14">
                  <c:v>22790653.063402295</c:v>
                </c:pt>
                <c:pt idx="15">
                  <c:v>20115592.524979867</c:v>
                </c:pt>
                <c:pt idx="16">
                  <c:v>8502461.7215775736</c:v>
                </c:pt>
                <c:pt idx="17">
                  <c:v>2622658.7999999998</c:v>
                </c:pt>
                <c:pt idx="18">
                  <c:v>2622658.7999999998</c:v>
                </c:pt>
                <c:pt idx="19">
                  <c:v>2622658.7999999998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15-46D6-957F-9F6ED40CFDE7}"/>
            </c:ext>
          </c:extLst>
        </c:ser>
        <c:ser>
          <c:idx val="5"/>
          <c:order val="5"/>
          <c:tx>
            <c:strRef>
              <c:f>'REC Spending'!$AO$7</c:f>
              <c:strCache>
                <c:ptCount val="1"/>
                <c:pt idx="0">
                  <c:v> ABP Projected </c:v>
                </c:pt>
              </c:strCache>
            </c:strRef>
          </c:tx>
          <c:spPr>
            <a:pattFill prst="dkUpDiag">
              <a:fgClr>
                <a:schemeClr val="accent6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'REC Spending'!$D$8:$D$33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Spending'!$AO$8:$AO$33</c:f>
              <c:numCache>
                <c:formatCode>_("$"* #,##0_);_("$"* \(#,##0\);_("$"*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123744673.6409872</c:v>
                </c:pt>
                <c:pt idx="6">
                  <c:v>365215229.84795457</c:v>
                </c:pt>
                <c:pt idx="7">
                  <c:v>567155037.62751257</c:v>
                </c:pt>
                <c:pt idx="8">
                  <c:v>747764398.40932381</c:v>
                </c:pt>
                <c:pt idx="9">
                  <c:v>946368139.47947907</c:v>
                </c:pt>
                <c:pt idx="10">
                  <c:v>1170953316.1471581</c:v>
                </c:pt>
                <c:pt idx="11">
                  <c:v>1291737572.159893</c:v>
                </c:pt>
                <c:pt idx="12">
                  <c:v>1355976005.0331974</c:v>
                </c:pt>
                <c:pt idx="13">
                  <c:v>1409099422.7535138</c:v>
                </c:pt>
                <c:pt idx="14">
                  <c:v>1419772778.2525635</c:v>
                </c:pt>
                <c:pt idx="15">
                  <c:v>1405791298.9023929</c:v>
                </c:pt>
                <c:pt idx="16">
                  <c:v>1391820996.5663879</c:v>
                </c:pt>
                <c:pt idx="17">
                  <c:v>1351293659.2401776</c:v>
                </c:pt>
                <c:pt idx="18">
                  <c:v>1311044240.6697421</c:v>
                </c:pt>
                <c:pt idx="19">
                  <c:v>1323150649.2986224</c:v>
                </c:pt>
                <c:pt idx="20">
                  <c:v>1335009909.5860357</c:v>
                </c:pt>
                <c:pt idx="21">
                  <c:v>1346625123.4366736</c:v>
                </c:pt>
                <c:pt idx="22">
                  <c:v>1357999358.5840721</c:v>
                </c:pt>
                <c:pt idx="23">
                  <c:v>1244457602.8880937</c:v>
                </c:pt>
                <c:pt idx="24">
                  <c:v>1034170807.3790368</c:v>
                </c:pt>
                <c:pt idx="25">
                  <c:v>933804650.08078158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15-46D6-957F-9F6ED40CFDE7}"/>
            </c:ext>
          </c:extLst>
        </c:ser>
        <c:ser>
          <c:idx val="6"/>
          <c:order val="6"/>
          <c:tx>
            <c:strRef>
              <c:f>'REC Spending'!$AP$7</c:f>
              <c:strCache>
                <c:ptCount val="1"/>
                <c:pt idx="0">
                  <c:v> Indexed REC Projected </c:v>
                </c:pt>
              </c:strCache>
            </c:strRef>
          </c:tx>
          <c:spPr>
            <a:pattFill prst="dkUpDiag">
              <a:fgClr>
                <a:schemeClr val="accent5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'REC Spending'!$D$8:$D$33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Spending'!$AP$8:$AP$33</c:f>
              <c:numCache>
                <c:formatCode>_("$"* #,##0_);_("$"* \(#,##0\);_("$"*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214859605.77274731</c:v>
                </c:pt>
                <c:pt idx="10">
                  <c:v>424834510.50112849</c:v>
                </c:pt>
                <c:pt idx="11">
                  <c:v>611664484.41778541</c:v>
                </c:pt>
                <c:pt idx="12">
                  <c:v>794874756.63093531</c:v>
                </c:pt>
                <c:pt idx="13">
                  <c:v>1115480430.1143692</c:v>
                </c:pt>
                <c:pt idx="14">
                  <c:v>1431186846.2804079</c:v>
                </c:pt>
                <c:pt idx="15">
                  <c:v>1771387519.1627676</c:v>
                </c:pt>
                <c:pt idx="16">
                  <c:v>2162534329.5815339</c:v>
                </c:pt>
                <c:pt idx="17">
                  <c:v>2561859004.6535544</c:v>
                </c:pt>
                <c:pt idx="18">
                  <c:v>2917860600.42623</c:v>
                </c:pt>
                <c:pt idx="19">
                  <c:v>3290212631.4554687</c:v>
                </c:pt>
                <c:pt idx="20">
                  <c:v>3602515454.2166247</c:v>
                </c:pt>
                <c:pt idx="21">
                  <c:v>3850883137.4011836</c:v>
                </c:pt>
                <c:pt idx="22">
                  <c:v>4023137197.2267966</c:v>
                </c:pt>
                <c:pt idx="23">
                  <c:v>4199282047.0854616</c:v>
                </c:pt>
                <c:pt idx="24">
                  <c:v>4324304910.8366652</c:v>
                </c:pt>
                <c:pt idx="25">
                  <c:v>4444767373.0799837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B15-46D6-957F-9F6ED40CF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063215584"/>
        <c:axId val="2063083744"/>
      </c:barChart>
      <c:lineChart>
        <c:grouping val="standard"/>
        <c:varyColors val="0"/>
        <c:ser>
          <c:idx val="7"/>
          <c:order val="7"/>
          <c:tx>
            <c:strRef>
              <c:f>'RPS Balance'!$Y$3</c:f>
              <c:strCache>
                <c:ptCount val="1"/>
                <c:pt idx="0">
                  <c:v>EOY Balance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noFill/>
              </a:ln>
              <a:effectLst/>
            </c:spPr>
          </c:marker>
          <c:val>
            <c:numRef>
              <c:f>'RPS Balance'!$Y$5:$Y$30</c:f>
              <c:numCache>
                <c:formatCode>_("$"* #,##0_);_("$"* \(#,##0\);_("$"* "-"??_);_(@_)</c:formatCode>
                <c:ptCount val="26"/>
                <c:pt idx="0">
                  <c:v>246879758.18302217</c:v>
                </c:pt>
                <c:pt idx="1">
                  <c:v>194012253.0961718</c:v>
                </c:pt>
                <c:pt idx="2">
                  <c:v>322482744.13189578</c:v>
                </c:pt>
                <c:pt idx="3">
                  <c:v>314975652.74669993</c:v>
                </c:pt>
                <c:pt idx="4">
                  <c:v>247001918.22095677</c:v>
                </c:pt>
                <c:pt idx="5">
                  <c:v>655250718.06205988</c:v>
                </c:pt>
                <c:pt idx="6">
                  <c:v>305856762.47247344</c:v>
                </c:pt>
                <c:pt idx="7">
                  <c:v>-338905773.66641498</c:v>
                </c:pt>
                <c:pt idx="8">
                  <c:v>-1317414127.9090025</c:v>
                </c:pt>
                <c:pt idx="9">
                  <c:v>-2812585189.7659063</c:v>
                </c:pt>
                <c:pt idx="10">
                  <c:v>-4722999455.1417255</c:v>
                </c:pt>
                <c:pt idx="11">
                  <c:v>-6863488243.3758745</c:v>
                </c:pt>
                <c:pt idx="12">
                  <c:v>-9155939553.2845535</c:v>
                </c:pt>
                <c:pt idx="13">
                  <c:v>-11630497672.764803</c:v>
                </c:pt>
                <c:pt idx="14">
                  <c:v>-14328271341.275862</c:v>
                </c:pt>
                <c:pt idx="15">
                  <c:v>-17273027369.647114</c:v>
                </c:pt>
                <c:pt idx="16">
                  <c:v>-20532564677.322796</c:v>
                </c:pt>
                <c:pt idx="17">
                  <c:v>-24105418844.564892</c:v>
                </c:pt>
                <c:pt idx="18">
                  <c:v>-27971356584.595596</c:v>
                </c:pt>
                <c:pt idx="19">
                  <c:v>-32206078566.447342</c:v>
                </c:pt>
                <c:pt idx="20">
                  <c:v>-36756712684.44426</c:v>
                </c:pt>
                <c:pt idx="21">
                  <c:v>-41558686365.577988</c:v>
                </c:pt>
                <c:pt idx="22">
                  <c:v>-46538644404.295776</c:v>
                </c:pt>
                <c:pt idx="23">
                  <c:v>-51567072007.441765</c:v>
                </c:pt>
                <c:pt idx="24">
                  <c:v>-56472641024.648468</c:v>
                </c:pt>
                <c:pt idx="25">
                  <c:v>-61317750118.829254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B15-46D6-957F-9F6ED40CF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3215584"/>
        <c:axId val="2063083744"/>
      </c:lineChart>
      <c:catAx>
        <c:axId val="206321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083744"/>
        <c:crosses val="autoZero"/>
        <c:auto val="1"/>
        <c:lblAlgn val="ctr"/>
        <c:lblOffset val="100"/>
        <c:tickLblSkip val="1"/>
        <c:noMultiLvlLbl val="0"/>
      </c:catAx>
      <c:valAx>
        <c:axId val="2063083744"/>
        <c:scaling>
          <c:orientation val="minMax"/>
          <c:max val="10000000000"/>
        </c:scaling>
        <c:delete val="0"/>
        <c:axPos val="l"/>
        <c:numFmt formatCode="_(&quot;$&quot;* #,##0_);_(&quot;$&quot;* \(#,##0\);_(&quot;$&quot;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21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latin typeface="+mn-lt"/>
              </a:rPr>
              <a:t>Annual RECs</a:t>
            </a:r>
          </a:p>
        </c:rich>
      </c:tx>
      <c:layout>
        <c:manualLayout>
          <c:xMode val="edge"/>
          <c:yMode val="edge"/>
          <c:x val="7.0465630496405599E-2"/>
          <c:y val="2.8291155239726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12"/>
          <c:order val="0"/>
          <c:tx>
            <c:strRef>
              <c:f>'REC Deliveries by Group'!$B$45</c:f>
              <c:strCache>
                <c:ptCount val="1"/>
                <c:pt idx="0">
                  <c:v>LTPPAs, Forward Procurements, Legacy DG, ILSFA - ILSFA, Coal to Solar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'REC Deliveries by Group'!$H$32:$AE$32</c15:sqref>
                  </c15:fullRef>
                </c:ext>
              </c:extLst>
              <c:f>'REC Deliveries by Group'!$J$32:$AD$32</c:f>
              <c:numCache>
                <c:formatCode>General</c:formatCode>
                <c:ptCount val="21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'REC Deliveries by Group'!$H$45:$AE$45</c15:sqref>
                  </c15:fullRef>
                </c:ext>
              </c:extLst>
              <c:f>'REC Deliveries by Group'!$J$45:$AD$45</c:f>
              <c:numCache>
                <c:formatCode>_(* #,##0_);_(* \(#,##0\);_(* "-"??_);_(@_)</c:formatCode>
                <c:ptCount val="21"/>
                <c:pt idx="0">
                  <c:v>6035177.313445542</c:v>
                </c:pt>
                <c:pt idx="1">
                  <c:v>6628583.728084648</c:v>
                </c:pt>
                <c:pt idx="2">
                  <c:v>6657738.4389838912</c:v>
                </c:pt>
                <c:pt idx="3">
                  <c:v>6656914.1096619722</c:v>
                </c:pt>
                <c:pt idx="4">
                  <c:v>6656093.9019866623</c:v>
                </c:pt>
                <c:pt idx="5">
                  <c:v>6655277.7953497292</c:v>
                </c:pt>
                <c:pt idx="6">
                  <c:v>6654465.7692459803</c:v>
                </c:pt>
                <c:pt idx="7">
                  <c:v>6653657.8032727502</c:v>
                </c:pt>
                <c:pt idx="8">
                  <c:v>4791128.8771293862</c:v>
                </c:pt>
                <c:pt idx="9">
                  <c:v>4360328.9706167392</c:v>
                </c:pt>
                <c:pt idx="10">
                  <c:v>4359533.0636366559</c:v>
                </c:pt>
                <c:pt idx="11">
                  <c:v>4058741.1361914724</c:v>
                </c:pt>
                <c:pt idx="12">
                  <c:v>726804.59378351527</c:v>
                </c:pt>
                <c:pt idx="13">
                  <c:v>726020.56581459776</c:v>
                </c:pt>
                <c:pt idx="14">
                  <c:v>725240.45798552479</c:v>
                </c:pt>
                <c:pt idx="15">
                  <c:v>724464.25069559715</c:v>
                </c:pt>
                <c:pt idx="16">
                  <c:v>153692.92444211917</c:v>
                </c:pt>
                <c:pt idx="17">
                  <c:v>152924.45981990857</c:v>
                </c:pt>
                <c:pt idx="18">
                  <c:v>152159.83752080903</c:v>
                </c:pt>
                <c:pt idx="19">
                  <c:v>151399.03833320498</c:v>
                </c:pt>
                <c:pt idx="20">
                  <c:v>150642.04314153895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45-E046-BA10-D68E060F7AD6}"/>
            </c:ext>
          </c:extLst>
        </c:ser>
        <c:ser>
          <c:idx val="13"/>
          <c:order val="1"/>
          <c:tx>
            <c:strRef>
              <c:f>'REC Deliveries by Group'!$B$46</c:f>
              <c:strCache>
                <c:ptCount val="1"/>
                <c:pt idx="0">
                  <c:v>ILSFA, Coal to Solar - Projected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'REC Deliveries by Group'!$H$32:$AE$32</c15:sqref>
                  </c15:fullRef>
                </c:ext>
              </c:extLst>
              <c:f>'REC Deliveries by Group'!$J$32:$AD$32</c:f>
              <c:numCache>
                <c:formatCode>General</c:formatCode>
                <c:ptCount val="21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'REC Deliveries by Group'!$H$46:$AE$46</c15:sqref>
                  </c15:fullRef>
                </c:ext>
              </c:extLst>
              <c:f>'REC Deliveries by Group'!$J$46:$AD$46</c:f>
              <c:numCache>
                <c:formatCode>_(* #,##0_);_(* \(#,##0\);_(* "-"??_);_(@_)</c:formatCode>
                <c:ptCount val="21"/>
                <c:pt idx="0">
                  <c:v>472640</c:v>
                </c:pt>
                <c:pt idx="1">
                  <c:v>519405</c:v>
                </c:pt>
                <c:pt idx="2">
                  <c:v>566170</c:v>
                </c:pt>
                <c:pt idx="3">
                  <c:v>612935</c:v>
                </c:pt>
                <c:pt idx="4">
                  <c:v>659700</c:v>
                </c:pt>
                <c:pt idx="5">
                  <c:v>694861.65413533826</c:v>
                </c:pt>
                <c:pt idx="6">
                  <c:v>730023.30827067664</c:v>
                </c:pt>
                <c:pt idx="7">
                  <c:v>765184.96240601491</c:v>
                </c:pt>
                <c:pt idx="8">
                  <c:v>800346.61654135329</c:v>
                </c:pt>
                <c:pt idx="9">
                  <c:v>835508.27067669155</c:v>
                </c:pt>
                <c:pt idx="10">
                  <c:v>870669.92481202981</c:v>
                </c:pt>
                <c:pt idx="11">
                  <c:v>905831.57894736819</c:v>
                </c:pt>
                <c:pt idx="12">
                  <c:v>940993.23308270646</c:v>
                </c:pt>
                <c:pt idx="13">
                  <c:v>976154.88721804484</c:v>
                </c:pt>
                <c:pt idx="14">
                  <c:v>1011316.5413533831</c:v>
                </c:pt>
                <c:pt idx="15">
                  <c:v>1046478.1954887215</c:v>
                </c:pt>
                <c:pt idx="16">
                  <c:v>1081639.8496240596</c:v>
                </c:pt>
                <c:pt idx="17">
                  <c:v>1116801.5037593981</c:v>
                </c:pt>
                <c:pt idx="18">
                  <c:v>1151963.1578947364</c:v>
                </c:pt>
                <c:pt idx="19">
                  <c:v>1151963.1578947364</c:v>
                </c:pt>
                <c:pt idx="20">
                  <c:v>1151963.1578947364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45-E046-BA10-D68E060F7AD6}"/>
            </c:ext>
          </c:extLst>
        </c:ser>
        <c:ser>
          <c:idx val="0"/>
          <c:order val="2"/>
          <c:tx>
            <c:strRef>
              <c:f>'REC Deliveries by Group'!$B$33</c:f>
              <c:strCache>
                <c:ptCount val="1"/>
                <c:pt idx="0">
                  <c:v>Under Contract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'REC Deliveries by Group'!$H$32:$AE$32</c15:sqref>
                  </c15:fullRef>
                </c:ext>
              </c:extLst>
              <c:f>'REC Deliveries by Group'!$J$32:$AD$32</c:f>
              <c:numCache>
                <c:formatCode>General</c:formatCode>
                <c:ptCount val="21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'REC Deliveries by Group'!$H$33:$AE$33</c15:sqref>
                  </c15:fullRef>
                </c:ext>
              </c:extLst>
              <c:f>'REC Deliveries by Group'!$J$33:$AD$33</c:f>
              <c:numCache>
                <c:formatCode>_(* #,##0_);_(* \(#,##0\);_(* "-"??_);_(@_)</c:formatCode>
                <c:ptCount val="21"/>
                <c:pt idx="0">
                  <c:v>14398198.318270802</c:v>
                </c:pt>
                <c:pt idx="1">
                  <c:v>20740239.89692853</c:v>
                </c:pt>
                <c:pt idx="2">
                  <c:v>20724601.672312085</c:v>
                </c:pt>
                <c:pt idx="3">
                  <c:v>20658469.737521611</c:v>
                </c:pt>
                <c:pt idx="4">
                  <c:v>20593524.934957996</c:v>
                </c:pt>
                <c:pt idx="5">
                  <c:v>20529707.684730753</c:v>
                </c:pt>
                <c:pt idx="6">
                  <c:v>20466078.841503479</c:v>
                </c:pt>
                <c:pt idx="7">
                  <c:v>20400290.995890789</c:v>
                </c:pt>
                <c:pt idx="8">
                  <c:v>20333753.073629756</c:v>
                </c:pt>
                <c:pt idx="9">
                  <c:v>19630656.829802915</c:v>
                </c:pt>
                <c:pt idx="10">
                  <c:v>19305516.124720633</c:v>
                </c:pt>
                <c:pt idx="11">
                  <c:v>19097658.770084575</c:v>
                </c:pt>
                <c:pt idx="12">
                  <c:v>18808679.466954857</c:v>
                </c:pt>
                <c:pt idx="13">
                  <c:v>18310023.189722322</c:v>
                </c:pt>
                <c:pt idx="14">
                  <c:v>17640215.606599171</c:v>
                </c:pt>
                <c:pt idx="15">
                  <c:v>17067222.326565649</c:v>
                </c:pt>
                <c:pt idx="16">
                  <c:v>16896451.212426037</c:v>
                </c:pt>
                <c:pt idx="17">
                  <c:v>16843786.936390392</c:v>
                </c:pt>
                <c:pt idx="18">
                  <c:v>15664597.877831243</c:v>
                </c:pt>
                <c:pt idx="19">
                  <c:v>14745822.884986077</c:v>
                </c:pt>
                <c:pt idx="20">
                  <c:v>14056509.102153484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45-E046-BA10-D68E060F7AD6}"/>
            </c:ext>
          </c:extLst>
        </c:ser>
        <c:ser>
          <c:idx val="1"/>
          <c:order val="3"/>
          <c:tx>
            <c:strRef>
              <c:f>'REC Deliveries by Group'!$B$34</c:f>
              <c:strCache>
                <c:ptCount val="1"/>
                <c:pt idx="0">
                  <c:v>2024 Long-Term Plan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'REC Deliveries by Group'!$H$32:$AE$32</c15:sqref>
                  </c15:fullRef>
                </c:ext>
              </c:extLst>
              <c:f>'REC Deliveries by Group'!$J$32:$AD$32</c:f>
              <c:numCache>
                <c:formatCode>General</c:formatCode>
                <c:ptCount val="21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'REC Deliveries by Group'!$H$34:$AE$34</c15:sqref>
                  </c15:fullRef>
                </c:ext>
              </c:extLst>
              <c:f>'REC Deliveries by Group'!$J$34:$AD$34</c:f>
              <c:numCache>
                <c:formatCode>_(* #,##0_);_(* \(#,##0\);_(* "-"??_);_(@_)</c:formatCode>
                <c:ptCount val="21"/>
                <c:pt idx="0">
                  <c:v>0</c:v>
                </c:pt>
                <c:pt idx="1">
                  <c:v>1298816.5483301245</c:v>
                </c:pt>
                <c:pt idx="2">
                  <c:v>1294994.4945464958</c:v>
                </c:pt>
                <c:pt idx="3">
                  <c:v>1407360.3213401968</c:v>
                </c:pt>
                <c:pt idx="4">
                  <c:v>1400117.8485238617</c:v>
                </c:pt>
                <c:pt idx="5">
                  <c:v>1392952.3742347076</c:v>
                </c:pt>
                <c:pt idx="6">
                  <c:v>1385812.555949742</c:v>
                </c:pt>
                <c:pt idx="7">
                  <c:v>1378598.6129770286</c:v>
                </c:pt>
                <c:pt idx="8">
                  <c:v>1371383.7010518166</c:v>
                </c:pt>
                <c:pt idx="9">
                  <c:v>1364204.5274813687</c:v>
                </c:pt>
                <c:pt idx="10">
                  <c:v>1357155.3772876873</c:v>
                </c:pt>
                <c:pt idx="11">
                  <c:v>1350172.8788101422</c:v>
                </c:pt>
                <c:pt idx="12">
                  <c:v>1343260.5750138003</c:v>
                </c:pt>
                <c:pt idx="13">
                  <c:v>1336428.0469506271</c:v>
                </c:pt>
                <c:pt idx="14">
                  <c:v>1329684.1108549584</c:v>
                </c:pt>
                <c:pt idx="15">
                  <c:v>1323006.9870344193</c:v>
                </c:pt>
                <c:pt idx="16">
                  <c:v>495148.84619323513</c:v>
                </c:pt>
                <c:pt idx="17">
                  <c:v>492671.40983204101</c:v>
                </c:pt>
                <c:pt idx="18">
                  <c:v>490208.62905707967</c:v>
                </c:pt>
                <c:pt idx="19">
                  <c:v>487757.90497252758</c:v>
                </c:pt>
                <c:pt idx="20">
                  <c:v>485319.1929925062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45-E046-BA10-D68E060F7AD6}"/>
            </c:ext>
          </c:extLst>
        </c:ser>
        <c:ser>
          <c:idx val="2"/>
          <c:order val="4"/>
          <c:tx>
            <c:strRef>
              <c:f>'REC Deliveries by Group'!$B$35</c:f>
              <c:strCache>
                <c:ptCount val="1"/>
                <c:pt idx="0">
                  <c:v>2026 Long-Term Plan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'REC Deliveries by Group'!$H$32:$AE$32</c15:sqref>
                  </c15:fullRef>
                </c:ext>
              </c:extLst>
              <c:f>'REC Deliveries by Group'!$J$32:$AD$32</c:f>
              <c:numCache>
                <c:formatCode>General</c:formatCode>
                <c:ptCount val="21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'REC Deliveries by Group'!$H$35:$AE$35</c15:sqref>
                  </c15:fullRef>
                </c:ext>
              </c:extLst>
              <c:f>'REC Deliveries by Group'!$J$35:$AD$35</c:f>
              <c:numCache>
                <c:formatCode>_(* #,##0_);_(* \(#,##0\);_(* "-"??_);_(@_)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6014654.3386793258</c:v>
                </c:pt>
                <c:pt idx="3">
                  <c:v>11696132.570755754</c:v>
                </c:pt>
                <c:pt idx="4">
                  <c:v>11817674.843552031</c:v>
                </c:pt>
                <c:pt idx="5">
                  <c:v>11905065.282255383</c:v>
                </c:pt>
                <c:pt idx="6">
                  <c:v>11869129.84322853</c:v>
                </c:pt>
                <c:pt idx="7">
                  <c:v>11832425.11713339</c:v>
                </c:pt>
                <c:pt idx="8">
                  <c:v>11795574.945190556</c:v>
                </c:pt>
                <c:pt idx="9">
                  <c:v>11758894.324375592</c:v>
                </c:pt>
                <c:pt idx="10">
                  <c:v>11723198.312866097</c:v>
                </c:pt>
                <c:pt idx="11">
                  <c:v>11687944.203580283</c:v>
                </c:pt>
                <c:pt idx="12">
                  <c:v>11653165.126572646</c:v>
                </c:pt>
                <c:pt idx="13">
                  <c:v>11618947.000383271</c:v>
                </c:pt>
                <c:pt idx="14">
                  <c:v>11585369.831643142</c:v>
                </c:pt>
                <c:pt idx="15">
                  <c:v>11552247.172382582</c:v>
                </c:pt>
                <c:pt idx="16">
                  <c:v>11519524.031404089</c:v>
                </c:pt>
                <c:pt idx="17">
                  <c:v>10259824.022527546</c:v>
                </c:pt>
                <c:pt idx="18">
                  <c:v>9195275.2628958151</c:v>
                </c:pt>
                <c:pt idx="19">
                  <c:v>9174359.0739123859</c:v>
                </c:pt>
                <c:pt idx="20">
                  <c:v>9153542.9435338043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45-E046-BA10-D68E060F7AD6}"/>
            </c:ext>
          </c:extLst>
        </c:ser>
        <c:ser>
          <c:idx val="3"/>
          <c:order val="5"/>
          <c:tx>
            <c:strRef>
              <c:f>'REC Deliveries by Group'!$B$36</c:f>
              <c:strCache>
                <c:ptCount val="1"/>
                <c:pt idx="0">
                  <c:v>2028 Long-Term Plan 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'REC Deliveries by Group'!$H$32:$AE$32</c15:sqref>
                  </c15:fullRef>
                </c:ext>
              </c:extLst>
              <c:f>'REC Deliveries by Group'!$J$32:$AD$32</c:f>
              <c:numCache>
                <c:formatCode>General</c:formatCode>
                <c:ptCount val="21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'REC Deliveries by Group'!$H$36:$AE$36</c15:sqref>
                  </c15:fullRef>
                </c:ext>
              </c:extLst>
              <c:f>'REC Deliveries by Group'!$J$36:$AD$36</c:f>
              <c:numCache>
                <c:formatCode>_(* #,##0_);_(* \(#,##0\);_(* "-"??_);_(@_)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5196611.2812088048</c:v>
                </c:pt>
                <c:pt idx="5">
                  <c:v>10697811.462950543</c:v>
                </c:pt>
                <c:pt idx="6">
                  <c:v>10791570.122745447</c:v>
                </c:pt>
                <c:pt idx="7">
                  <c:v>10907763.248863697</c:v>
                </c:pt>
                <c:pt idx="8">
                  <c:v>10875752.305596538</c:v>
                </c:pt>
                <c:pt idx="9">
                  <c:v>10843886.942815199</c:v>
                </c:pt>
                <c:pt idx="10">
                  <c:v>10812918.97928606</c:v>
                </c:pt>
                <c:pt idx="11">
                  <c:v>10782348.212944783</c:v>
                </c:pt>
                <c:pt idx="12">
                  <c:v>10752205.397487253</c:v>
                </c:pt>
                <c:pt idx="13">
                  <c:v>10722570.025193337</c:v>
                </c:pt>
                <c:pt idx="14">
                  <c:v>10693516.18941685</c:v>
                </c:pt>
                <c:pt idx="15">
                  <c:v>10664872.050393037</c:v>
                </c:pt>
                <c:pt idx="16">
                  <c:v>10636587.02539916</c:v>
                </c:pt>
                <c:pt idx="17">
                  <c:v>10608421.897201631</c:v>
                </c:pt>
                <c:pt idx="18">
                  <c:v>10580446.382349093</c:v>
                </c:pt>
                <c:pt idx="19">
                  <c:v>9514288.73372899</c:v>
                </c:pt>
                <c:pt idx="20">
                  <c:v>8245793.0032877531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45-E046-BA10-D68E060F7AD6}"/>
            </c:ext>
          </c:extLst>
        </c:ser>
        <c:ser>
          <c:idx val="4"/>
          <c:order val="6"/>
          <c:tx>
            <c:strRef>
              <c:f>'REC Deliveries by Group'!$B$37</c:f>
              <c:strCache>
                <c:ptCount val="1"/>
                <c:pt idx="0">
                  <c:v>2030 Long-Term Plan 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'REC Deliveries by Group'!$H$32:$AE$32</c15:sqref>
                  </c15:fullRef>
                </c:ext>
              </c:extLst>
              <c:f>'REC Deliveries by Group'!$J$32:$AD$32</c:f>
              <c:numCache>
                <c:formatCode>General</c:formatCode>
                <c:ptCount val="21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'REC Deliveries by Group'!$H$37:$AE$37</c15:sqref>
                  </c15:fullRef>
                </c:ext>
              </c:extLst>
              <c:f>'REC Deliveries by Group'!$J$37:$AD$37</c:f>
              <c:numCache>
                <c:formatCode>_(* #,##0_);_(* \(#,##0\);_(* "-"??_);_(@_)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6928789.3012535991</c:v>
                </c:pt>
                <c:pt idx="7">
                  <c:v>13503286.307008019</c:v>
                </c:pt>
                <c:pt idx="8">
                  <c:v>13617474.933140717</c:v>
                </c:pt>
                <c:pt idx="9">
                  <c:v>13681435.964214675</c:v>
                </c:pt>
                <c:pt idx="10">
                  <c:v>13647836.867046598</c:v>
                </c:pt>
                <c:pt idx="11">
                  <c:v>13614709.9506067</c:v>
                </c:pt>
                <c:pt idx="12">
                  <c:v>13582094.581705466</c:v>
                </c:pt>
                <c:pt idx="13">
                  <c:v>13550091.781424545</c:v>
                </c:pt>
                <c:pt idx="14">
                  <c:v>13518795.907742228</c:v>
                </c:pt>
                <c:pt idx="15">
                  <c:v>13487990.435500963</c:v>
                </c:pt>
                <c:pt idx="16">
                  <c:v>13457611.908886915</c:v>
                </c:pt>
                <c:pt idx="17">
                  <c:v>13427358.010813955</c:v>
                </c:pt>
                <c:pt idx="18">
                  <c:v>13397317.121981243</c:v>
                </c:pt>
                <c:pt idx="19">
                  <c:v>13367419.475839034</c:v>
                </c:pt>
                <c:pt idx="20">
                  <c:v>13337664.729159754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745-E046-BA10-D68E060F7AD6}"/>
            </c:ext>
          </c:extLst>
        </c:ser>
        <c:ser>
          <c:idx val="5"/>
          <c:order val="7"/>
          <c:tx>
            <c:strRef>
              <c:f>'REC Deliveries by Group'!$B$38</c:f>
              <c:strCache>
                <c:ptCount val="1"/>
                <c:pt idx="0">
                  <c:v>2032 Long-Term Plan 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'REC Deliveries by Group'!$H$32:$AE$32</c15:sqref>
                  </c15:fullRef>
                </c:ext>
              </c:extLst>
              <c:f>'REC Deliveries by Group'!$J$32:$AD$32</c:f>
              <c:numCache>
                <c:formatCode>General</c:formatCode>
                <c:ptCount val="21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'REC Deliveries by Group'!$H$38:$AE$38</c15:sqref>
                  </c15:fullRef>
                </c:ext>
              </c:extLst>
              <c:f>'REC Deliveries by Group'!$J$38:$AD$38</c:f>
              <c:numCache>
                <c:formatCode>_(* #,##0_);_(* \(#,##0\);_(* "-"??_);_(@_)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7291817.4163754676</c:v>
                </c:pt>
                <c:pt idx="9">
                  <c:v>15368503.462866422</c:v>
                </c:pt>
                <c:pt idx="10">
                  <c:v>15430825.219741249</c:v>
                </c:pt>
                <c:pt idx="11">
                  <c:v>15492654.938735124</c:v>
                </c:pt>
                <c:pt idx="12">
                  <c:v>15456439.259642752</c:v>
                </c:pt>
                <c:pt idx="13">
                  <c:v>15420915.995494898</c:v>
                </c:pt>
                <c:pt idx="14">
                  <c:v>15386192.651766857</c:v>
                </c:pt>
                <c:pt idx="15">
                  <c:v>15352022.911869306</c:v>
                </c:pt>
                <c:pt idx="16">
                  <c:v>15318334.635558069</c:v>
                </c:pt>
                <c:pt idx="17">
                  <c:v>15284783.762566345</c:v>
                </c:pt>
                <c:pt idx="18">
                  <c:v>15251470.922241705</c:v>
                </c:pt>
                <c:pt idx="19">
                  <c:v>15218316.722488791</c:v>
                </c:pt>
                <c:pt idx="20">
                  <c:v>15185320.793379452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745-E046-BA10-D68E060F7AD6}"/>
            </c:ext>
          </c:extLst>
        </c:ser>
        <c:ser>
          <c:idx val="6"/>
          <c:order val="8"/>
          <c:tx>
            <c:strRef>
              <c:f>'REC Deliveries by Group'!$B$39</c:f>
              <c:strCache>
                <c:ptCount val="1"/>
                <c:pt idx="0">
                  <c:v>2034 Long-Term Plan 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'REC Deliveries by Group'!$H$32:$AE$32</c15:sqref>
                  </c15:fullRef>
                </c:ext>
              </c:extLst>
              <c:f>'REC Deliveries by Group'!$J$32:$AD$32</c:f>
              <c:numCache>
                <c:formatCode>General</c:formatCode>
                <c:ptCount val="21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'REC Deliveries by Group'!$H$39:$AE$39</c15:sqref>
                  </c15:fullRef>
                </c:ext>
              </c:extLst>
              <c:f>'REC Deliveries by Group'!$J$39:$AD$39</c:f>
              <c:numCache>
                <c:formatCode>_(* #,##0_);_(* \(#,##0\);_(* "-"??_);_(@_)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8391722.5590443537</c:v>
                </c:pt>
                <c:pt idx="11">
                  <c:v>15256921.451691652</c:v>
                </c:pt>
                <c:pt idx="12">
                  <c:v>15318504.507017719</c:v>
                </c:pt>
                <c:pt idx="13">
                  <c:v>15379773.392479438</c:v>
                </c:pt>
                <c:pt idx="14">
                  <c:v>15343253.278470967</c:v>
                </c:pt>
                <c:pt idx="15">
                  <c:v>15307294.820125271</c:v>
                </c:pt>
                <c:pt idx="16">
                  <c:v>15271825.90738281</c:v>
                </c:pt>
                <c:pt idx="17">
                  <c:v>15236503.404444825</c:v>
                </c:pt>
                <c:pt idx="18">
                  <c:v>15201427.574554499</c:v>
                </c:pt>
                <c:pt idx="19">
                  <c:v>15166519.222774234</c:v>
                </c:pt>
                <c:pt idx="20">
                  <c:v>15131777.936414115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745-E046-BA10-D68E060F7AD6}"/>
            </c:ext>
          </c:extLst>
        </c:ser>
        <c:ser>
          <c:idx val="7"/>
          <c:order val="9"/>
          <c:tx>
            <c:strRef>
              <c:f>'REC Deliveries by Group'!$B$40</c:f>
              <c:strCache>
                <c:ptCount val="1"/>
                <c:pt idx="0">
                  <c:v>2036 Long-Term Plan 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'REC Deliveries by Group'!$H$32:$AE$32</c15:sqref>
                  </c15:fullRef>
                </c:ext>
              </c:extLst>
              <c:f>'REC Deliveries by Group'!$J$32:$AD$32</c:f>
              <c:numCache>
                <c:formatCode>General</c:formatCode>
                <c:ptCount val="21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'REC Deliveries by Group'!$H$40:$AE$40</c15:sqref>
                  </c15:fullRef>
                </c:ext>
              </c:extLst>
              <c:f>'REC Deliveries by Group'!$J$40:$AD$40</c:f>
              <c:numCache>
                <c:formatCode>_(* #,##0_);_(* \(#,##0\);_(* "-"??_);_(@_)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7387165.1719830185</c:v>
                </c:pt>
                <c:pt idx="13">
                  <c:v>13455242.788087189</c:v>
                </c:pt>
                <c:pt idx="14">
                  <c:v>13526015.501892362</c:v>
                </c:pt>
                <c:pt idx="15">
                  <c:v>13596268.622386605</c:v>
                </c:pt>
                <c:pt idx="16">
                  <c:v>13568355.062603101</c:v>
                </c:pt>
                <c:pt idx="17">
                  <c:v>13540553.569096297</c:v>
                </c:pt>
                <c:pt idx="18">
                  <c:v>13512953.33720086</c:v>
                </c:pt>
                <c:pt idx="19">
                  <c:v>13485484.089537697</c:v>
                </c:pt>
                <c:pt idx="20">
                  <c:v>13458145.543331807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45-E046-BA10-D68E060F7AD6}"/>
            </c:ext>
          </c:extLst>
        </c:ser>
        <c:ser>
          <c:idx val="8"/>
          <c:order val="10"/>
          <c:tx>
            <c:strRef>
              <c:f>'REC Deliveries by Group'!$B$41</c:f>
              <c:strCache>
                <c:ptCount val="1"/>
                <c:pt idx="0">
                  <c:v>2038 Long-Term Plan 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'REC Deliveries by Group'!$H$32:$AE$32</c15:sqref>
                  </c15:fullRef>
                </c:ext>
              </c:extLst>
              <c:f>'REC Deliveries by Group'!$J$32:$AD$32</c:f>
              <c:numCache>
                <c:formatCode>General</c:formatCode>
                <c:ptCount val="21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'REC Deliveries by Group'!$H$41:$AE$41</c15:sqref>
                  </c15:fullRef>
                </c:ext>
              </c:extLst>
              <c:f>'REC Deliveries by Group'!$J$41:$AD$41</c:f>
              <c:numCache>
                <c:formatCode>_(* #,##0_);_(* \(#,##0\);_(* "-"??_);_(@_)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5381793.8101312462</c:v>
                </c:pt>
                <c:pt idx="15">
                  <c:v>9749800.0784561038</c:v>
                </c:pt>
                <c:pt idx="16">
                  <c:v>9824672.7933310308</c:v>
                </c:pt>
                <c:pt idx="17">
                  <c:v>9898657.8694659583</c:v>
                </c:pt>
                <c:pt idx="18">
                  <c:v>9874230.3445462286</c:v>
                </c:pt>
                <c:pt idx="19">
                  <c:v>9849919.8220641632</c:v>
                </c:pt>
                <c:pt idx="20">
                  <c:v>9825725.9953469839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745-E046-BA10-D68E060F7AD6}"/>
            </c:ext>
          </c:extLst>
        </c:ser>
        <c:ser>
          <c:idx val="9"/>
          <c:order val="11"/>
          <c:tx>
            <c:strRef>
              <c:f>'REC Deliveries by Group'!$B$42</c:f>
              <c:strCache>
                <c:ptCount val="1"/>
                <c:pt idx="0">
                  <c:v>2040 Long-Term Plan 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'REC Deliveries by Group'!$H$32:$AE$32</c15:sqref>
                  </c15:fullRef>
                </c:ext>
              </c:extLst>
              <c:f>'REC Deliveries by Group'!$J$32:$AD$32</c:f>
              <c:numCache>
                <c:formatCode>General</c:formatCode>
                <c:ptCount val="21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'REC Deliveries by Group'!$H$42:$AE$42</c15:sqref>
                  </c15:fullRef>
                </c:ext>
              </c:extLst>
              <c:f>'REC Deliveries by Group'!$J$42:$AD$42</c:f>
              <c:numCache>
                <c:formatCode>_(* #,##0_);_(* \(#,##0\);_(* "-"??_);_(@_)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4379499.7862888612</c:v>
                </c:pt>
                <c:pt idx="17">
                  <c:v>8747586.6317267828</c:v>
                </c:pt>
                <c:pt idx="18">
                  <c:v>8822483.1576109584</c:v>
                </c:pt>
                <c:pt idx="19">
                  <c:v>8896507.8840249032</c:v>
                </c:pt>
                <c:pt idx="20">
                  <c:v>8872070.1241361815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745-E046-BA10-D68E060F7AD6}"/>
            </c:ext>
          </c:extLst>
        </c:ser>
        <c:ser>
          <c:idx val="10"/>
          <c:order val="12"/>
          <c:tx>
            <c:strRef>
              <c:f>'REC Deliveries by Group'!$B$43</c:f>
              <c:strCache>
                <c:ptCount val="1"/>
                <c:pt idx="0">
                  <c:v>2042 Long-Term Plan 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'REC Deliveries by Group'!$H$32:$AE$32</c15:sqref>
                  </c15:fullRef>
                </c:ext>
              </c:extLst>
              <c:f>'REC Deliveries by Group'!$J$32:$AD$32</c:f>
              <c:numCache>
                <c:formatCode>General</c:formatCode>
                <c:ptCount val="21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'REC Deliveries by Group'!$H$43:$AE$43</c15:sqref>
                  </c15:fullRef>
                </c:ext>
              </c:extLst>
              <c:f>'REC Deliveries by Group'!$J$43:$AD$43</c:f>
              <c:numCache>
                <c:formatCode>_(* #,##0_);_(* \(#,##0\);_(* "-"??_);_(@_)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4379489.8928953595</c:v>
                </c:pt>
                <c:pt idx="19">
                  <c:v>4368109.8795819646</c:v>
                </c:pt>
                <c:pt idx="20">
                  <c:v>4454379.7608755473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745-E046-BA10-D68E060F7AD6}"/>
            </c:ext>
          </c:extLst>
        </c:ser>
        <c:ser>
          <c:idx val="11"/>
          <c:order val="13"/>
          <c:tx>
            <c:strRef>
              <c:f>'REC Deliveries by Group'!$B$44</c:f>
              <c:strCache>
                <c:ptCount val="1"/>
                <c:pt idx="0">
                  <c:v>2044 Long-Term Plan </c:v>
                </c:pt>
              </c:strCache>
              <c:extLst xmlns:c15="http://schemas.microsoft.com/office/drawing/2012/chart"/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'REC Deliveries by Group'!$H$32:$AE$32</c15:sqref>
                  </c15:fullRef>
                </c:ext>
              </c:extLst>
              <c:f>'REC Deliveries by Group'!$J$32:$AD$32</c:f>
              <c:numCache>
                <c:formatCode>General</c:formatCode>
                <c:ptCount val="21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  <c:pt idx="20">
                  <c:v>2044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'REC Deliveries by Group'!$H$44:$AE$44</c15:sqref>
                  </c15:fullRef>
                </c:ext>
              </c:extLst>
              <c:f>'REC Deliveries by Group'!$J$44:$AD$44</c:f>
              <c:numCache>
                <c:formatCode>_(* #,##0_);_(* \(#,##0\);_(* "-"??_);_(@_)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E-7745-E046-BA10-D68E060F7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9724943"/>
        <c:axId val="1619696623"/>
        <c:extLst/>
      </c:areaChart>
      <c:lineChart>
        <c:grouping val="standard"/>
        <c:varyColors val="0"/>
        <c:ser>
          <c:idx val="14"/>
          <c:order val="14"/>
          <c:tx>
            <c:strRef>
              <c:f>'REC Deliveries by Group'!$B$47</c:f>
              <c:strCache>
                <c:ptCount val="1"/>
                <c:pt idx="0">
                  <c:v>RPS Target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Lit>
              <c:ptCount val="21"/>
              <c:pt idx="0">
                <c:v>2024</c:v>
              </c:pt>
              <c:pt idx="1">
                <c:v>2025</c:v>
              </c:pt>
              <c:pt idx="2">
                <c:v>2026</c:v>
              </c:pt>
              <c:pt idx="3">
                <c:v>2027</c:v>
              </c:pt>
              <c:pt idx="4">
                <c:v>2028</c:v>
              </c:pt>
              <c:pt idx="5">
                <c:v>2029</c:v>
              </c:pt>
              <c:pt idx="6">
                <c:v>2030</c:v>
              </c:pt>
              <c:pt idx="7">
                <c:v>2031</c:v>
              </c:pt>
              <c:pt idx="8">
                <c:v>2032</c:v>
              </c:pt>
              <c:pt idx="9">
                <c:v>2033</c:v>
              </c:pt>
              <c:pt idx="10">
                <c:v>2034</c:v>
              </c:pt>
              <c:pt idx="11">
                <c:v>2035</c:v>
              </c:pt>
              <c:pt idx="12">
                <c:v>2036</c:v>
              </c:pt>
              <c:pt idx="13">
                <c:v>2037</c:v>
              </c:pt>
              <c:pt idx="14">
                <c:v>2038</c:v>
              </c:pt>
              <c:pt idx="15">
                <c:v>2039</c:v>
              </c:pt>
              <c:pt idx="16">
                <c:v>2040</c:v>
              </c:pt>
              <c:pt idx="17">
                <c:v>2041</c:v>
              </c:pt>
              <c:pt idx="18">
                <c:v>2042</c:v>
              </c:pt>
              <c:pt idx="19">
                <c:v>2043</c:v>
              </c:pt>
              <c:pt idx="20">
                <c:v>2044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'REC Deliveries by Group'!$H$47:$AE$47</c15:sqref>
                  </c15:fullRef>
                </c:ext>
              </c:extLst>
              <c:f>'REC Deliveries by Group'!$J$47:$AD$47</c:f>
              <c:numCache>
                <c:formatCode>_(* #,##0_);_(* \(#,##0\);_(* "-"??_);_(@_)</c:formatCode>
                <c:ptCount val="21"/>
                <c:pt idx="0">
                  <c:v>27796873.93733272</c:v>
                </c:pt>
                <c:pt idx="1">
                  <c:v>29362133.604667433</c:v>
                </c:pt>
                <c:pt idx="2">
                  <c:v>33208604.270216987</c:v>
                </c:pt>
                <c:pt idx="3">
                  <c:v>36561759.870327041</c:v>
                </c:pt>
                <c:pt idx="4">
                  <c:v>41845135.052768804</c:v>
                </c:pt>
                <c:pt idx="5">
                  <c:v>47206685.938514248</c:v>
                </c:pt>
                <c:pt idx="6">
                  <c:v>53103083.465131819</c:v>
                </c:pt>
                <c:pt idx="7">
                  <c:v>57963541.754728705</c:v>
                </c:pt>
                <c:pt idx="8">
                  <c:v>64104121.851385593</c:v>
                </c:pt>
                <c:pt idx="9">
                  <c:v>71364057.942418158</c:v>
                </c:pt>
                <c:pt idx="10">
                  <c:v>77955039.790384695</c:v>
                </c:pt>
                <c:pt idx="11">
                  <c:v>84704101.602601781</c:v>
                </c:pt>
                <c:pt idx="12">
                  <c:v>91341142.663611904</c:v>
                </c:pt>
                <c:pt idx="13">
                  <c:v>97283835.08851023</c:v>
                </c:pt>
                <c:pt idx="14">
                  <c:v>101897362.42189272</c:v>
                </c:pt>
                <c:pt idx="15">
                  <c:v>105540154.20427436</c:v>
                </c:pt>
                <c:pt idx="16">
                  <c:v>108289238.05892973</c:v>
                </c:pt>
                <c:pt idx="17">
                  <c:v>108738693.44326334</c:v>
                </c:pt>
                <c:pt idx="18">
                  <c:v>108984212.96963039</c:v>
                </c:pt>
                <c:pt idx="19">
                  <c:v>109232336.54980506</c:v>
                </c:pt>
                <c:pt idx="20">
                  <c:v>109483099.82372142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745-E046-BA10-D68E060F7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9724943"/>
        <c:axId val="1619696623"/>
      </c:lineChart>
      <c:catAx>
        <c:axId val="16197249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9696623"/>
        <c:crosses val="autoZero"/>
        <c:auto val="1"/>
        <c:lblAlgn val="ctr"/>
        <c:lblOffset val="100"/>
        <c:noMultiLvlLbl val="0"/>
      </c:catAx>
      <c:valAx>
        <c:axId val="16196966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97249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6138028366346535"/>
          <c:y val="4.3895723416032505E-2"/>
          <c:w val="0.33210991147690555"/>
          <c:h val="0.935459205410784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Load</a:t>
            </a:r>
            <a:r>
              <a:rPr lang="en-US" b="1" baseline="0">
                <a:solidFill>
                  <a:schemeClr val="tx1"/>
                </a:solidFill>
              </a:rPr>
              <a:t> Forecast and RPS Goal (MWh)</a:t>
            </a:r>
            <a:endParaRPr lang="en-US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9.7783634714152246E-2"/>
          <c:y val="3.21781499629156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strRef>
              <c:f>'RPS Balance'!$L$3</c:f>
              <c:strCache>
                <c:ptCount val="1"/>
                <c:pt idx="0">
                  <c:v>RPS Target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'RPS Balance'!$L$5:$L$30</c:f>
              <c:numCache>
                <c:formatCode>_(* #,##0_);_(* \(#,##0\);_(* "-"??_);_(@_)</c:formatCode>
                <c:ptCount val="26"/>
                <c:pt idx="0">
                  <c:v>0</c:v>
                </c:pt>
                <c:pt idx="1">
                  <c:v>22961969.200972039</c:v>
                </c:pt>
                <c:pt idx="2">
                  <c:v>24584304.212572411</c:v>
                </c:pt>
                <c:pt idx="3">
                  <c:v>26466512.055223566</c:v>
                </c:pt>
                <c:pt idx="4">
                  <c:v>27796873.93733272</c:v>
                </c:pt>
                <c:pt idx="5">
                  <c:v>29362133.604667433</c:v>
                </c:pt>
                <c:pt idx="6">
                  <c:v>33208604.270216987</c:v>
                </c:pt>
                <c:pt idx="7">
                  <c:v>36561759.870327041</c:v>
                </c:pt>
                <c:pt idx="8">
                  <c:v>41845135.052768804</c:v>
                </c:pt>
                <c:pt idx="9">
                  <c:v>47206685.938514248</c:v>
                </c:pt>
                <c:pt idx="10">
                  <c:v>53103083.465131819</c:v>
                </c:pt>
                <c:pt idx="11">
                  <c:v>57963541.754728705</c:v>
                </c:pt>
                <c:pt idx="12">
                  <c:v>64104121.851385593</c:v>
                </c:pt>
                <c:pt idx="13">
                  <c:v>71364057.942418158</c:v>
                </c:pt>
                <c:pt idx="14">
                  <c:v>77955039.790384695</c:v>
                </c:pt>
                <c:pt idx="15">
                  <c:v>84704101.602601781</c:v>
                </c:pt>
                <c:pt idx="16">
                  <c:v>91341142.663611904</c:v>
                </c:pt>
                <c:pt idx="17">
                  <c:v>97283835.08851023</c:v>
                </c:pt>
                <c:pt idx="18">
                  <c:v>101897362.42189272</c:v>
                </c:pt>
                <c:pt idx="19">
                  <c:v>105540154.20427436</c:v>
                </c:pt>
                <c:pt idx="20">
                  <c:v>108289238.05892973</c:v>
                </c:pt>
                <c:pt idx="21">
                  <c:v>108738693.44326334</c:v>
                </c:pt>
                <c:pt idx="22">
                  <c:v>108984212.96963039</c:v>
                </c:pt>
                <c:pt idx="23">
                  <c:v>109232336.54980506</c:v>
                </c:pt>
                <c:pt idx="24">
                  <c:v>109483099.82372142</c:v>
                </c:pt>
                <c:pt idx="25">
                  <c:v>109931878.45202403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1B-084B-9884-F65A3214A741}"/>
            </c:ext>
          </c:extLst>
        </c:ser>
        <c:ser>
          <c:idx val="3"/>
          <c:order val="1"/>
          <c:tx>
            <c:strRef>
              <c:f>'RPS Balance'!$E$3</c:f>
              <c:strCache>
                <c:ptCount val="1"/>
                <c:pt idx="0">
                  <c:v>Utility Sales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RECs!$D$8:$D$33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'RPS Balance'!$E$5:$E$30</c:f>
              <c:numCache>
                <c:formatCode>_(* #,##0_);_(* \(#,##0\);_(* "-"??_);_(@_)</c:formatCode>
                <c:ptCount val="26"/>
                <c:pt idx="0">
                  <c:v>120852469.47880016</c:v>
                </c:pt>
                <c:pt idx="1">
                  <c:v>119923435.18328001</c:v>
                </c:pt>
                <c:pt idx="2">
                  <c:v>120302327.52374344</c:v>
                </c:pt>
                <c:pt idx="3">
                  <c:v>118284569.94609663</c:v>
                </c:pt>
                <c:pt idx="4">
                  <c:v>117448534.41866967</c:v>
                </c:pt>
                <c:pt idx="5">
                  <c:v>118602158.1079178</c:v>
                </c:pt>
                <c:pt idx="6">
                  <c:v>117941160.8720227</c:v>
                </c:pt>
                <c:pt idx="7">
                  <c:v>123073926.6257906</c:v>
                </c:pt>
                <c:pt idx="8">
                  <c:v>127585637.67166013</c:v>
                </c:pt>
                <c:pt idx="9">
                  <c:v>132757708.66282955</c:v>
                </c:pt>
                <c:pt idx="10">
                  <c:v>141711114.74047989</c:v>
                </c:pt>
                <c:pt idx="11">
                  <c:v>153265337.72168949</c:v>
                </c:pt>
                <c:pt idx="12">
                  <c:v>166857802.51682109</c:v>
                </c:pt>
                <c:pt idx="13">
                  <c:v>178246155.43912634</c:v>
                </c:pt>
                <c:pt idx="14">
                  <c:v>189404113.00819948</c:v>
                </c:pt>
                <c:pt idx="15">
                  <c:v>199737861.92290545</c:v>
                </c:pt>
                <c:pt idx="16">
                  <c:v>208038460.16114455</c:v>
                </c:pt>
                <c:pt idx="17">
                  <c:v>213095795.83703044</c:v>
                </c:pt>
                <c:pt idx="18">
                  <c:v>215843340.9789879</c:v>
                </c:pt>
                <c:pt idx="19">
                  <c:v>216578439.18765157</c:v>
                </c:pt>
                <c:pt idx="20">
                  <c:v>217477386.88652667</c:v>
                </c:pt>
                <c:pt idx="21">
                  <c:v>217968425.93926078</c:v>
                </c:pt>
                <c:pt idx="22">
                  <c:v>218464673.09961012</c:v>
                </c:pt>
                <c:pt idx="23">
                  <c:v>218966199.64744285</c:v>
                </c:pt>
                <c:pt idx="24">
                  <c:v>219863756.90404806</c:v>
                </c:pt>
                <c:pt idx="25">
                  <c:v>220396857.51482281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1B-084B-9884-F65A3214A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3215584"/>
        <c:axId val="2063083744"/>
      </c:lineChart>
      <c:catAx>
        <c:axId val="2063215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083744"/>
        <c:crosses val="autoZero"/>
        <c:auto val="1"/>
        <c:lblAlgn val="ctr"/>
        <c:lblOffset val="100"/>
        <c:noMultiLvlLbl val="0"/>
      </c:catAx>
      <c:valAx>
        <c:axId val="2063083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2155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Forward Prices (Nominal$/MWh)</a:t>
            </a:r>
          </a:p>
        </c:rich>
      </c:tx>
      <c:layout>
        <c:manualLayout>
          <c:xMode val="edge"/>
          <c:yMode val="edge"/>
          <c:x val="5.4837369495333056E-2"/>
          <c:y val="2.61542762499092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'Inputs_Indexed REC'!$C$31</c:f>
              <c:strCache>
                <c:ptCount val="1"/>
                <c:pt idx="0">
                  <c:v>4/28/2023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'Inputs_Indexed REC'!$H$30:$AA$30</c:f>
              <c:strCache>
                <c:ptCount val="20"/>
                <c:pt idx="0">
                  <c:v>2025-2026</c:v>
                </c:pt>
                <c:pt idx="1">
                  <c:v>2026-2027</c:v>
                </c:pt>
                <c:pt idx="2">
                  <c:v>2027-2028</c:v>
                </c:pt>
                <c:pt idx="3">
                  <c:v>2028-2029</c:v>
                </c:pt>
                <c:pt idx="4">
                  <c:v>2029-2030</c:v>
                </c:pt>
                <c:pt idx="5">
                  <c:v>2030-2031</c:v>
                </c:pt>
                <c:pt idx="6">
                  <c:v>2031-2032</c:v>
                </c:pt>
                <c:pt idx="7">
                  <c:v>2032-2033</c:v>
                </c:pt>
                <c:pt idx="8">
                  <c:v>2033-2034</c:v>
                </c:pt>
                <c:pt idx="9">
                  <c:v>2034-2035</c:v>
                </c:pt>
                <c:pt idx="10">
                  <c:v>2035-2036</c:v>
                </c:pt>
                <c:pt idx="11">
                  <c:v>2036-2037</c:v>
                </c:pt>
                <c:pt idx="12">
                  <c:v>2037-2038</c:v>
                </c:pt>
                <c:pt idx="13">
                  <c:v>2038-2039</c:v>
                </c:pt>
                <c:pt idx="14">
                  <c:v>2039-2040</c:v>
                </c:pt>
                <c:pt idx="15">
                  <c:v>2040-2041</c:v>
                </c:pt>
                <c:pt idx="16">
                  <c:v>2041-2042</c:v>
                </c:pt>
                <c:pt idx="17">
                  <c:v>2042-2043</c:v>
                </c:pt>
                <c:pt idx="18">
                  <c:v>2043-2044</c:v>
                </c:pt>
                <c:pt idx="19">
                  <c:v>2044-2045</c:v>
                </c:pt>
              </c:strCache>
            </c:strRef>
          </c:cat>
          <c:val>
            <c:numRef>
              <c:f>'Inputs_Indexed REC'!$G$31:$Z$31</c:f>
              <c:numCache>
                <c:formatCode>_("$"* #,##0.00_);_("$"* \(#,##0.00\);_("$"* "-"??_);_(@_)</c:formatCode>
                <c:ptCount val="20"/>
                <c:pt idx="0">
                  <c:v>49.367867063492056</c:v>
                </c:pt>
                <c:pt idx="1">
                  <c:v>49.367867063492056</c:v>
                </c:pt>
                <c:pt idx="2">
                  <c:v>50.015376984126995</c:v>
                </c:pt>
                <c:pt idx="3">
                  <c:v>52.09750992063492</c:v>
                </c:pt>
                <c:pt idx="4">
                  <c:v>53.225248015873021</c:v>
                </c:pt>
                <c:pt idx="5">
                  <c:v>55.359017857142845</c:v>
                </c:pt>
                <c:pt idx="6">
                  <c:v>56.73571428571428</c:v>
                </c:pt>
                <c:pt idx="7">
                  <c:v>57.373501984126982</c:v>
                </c:pt>
                <c:pt idx="8">
                  <c:v>58.418224206349208</c:v>
                </c:pt>
                <c:pt idx="9">
                  <c:v>59.808551587301586</c:v>
                </c:pt>
                <c:pt idx="10">
                  <c:v>61.279642857142861</c:v>
                </c:pt>
                <c:pt idx="11">
                  <c:v>62.647827380952378</c:v>
                </c:pt>
                <c:pt idx="12">
                  <c:v>64.210615079365084</c:v>
                </c:pt>
                <c:pt idx="13">
                  <c:v>65.750595238095244</c:v>
                </c:pt>
                <c:pt idx="14">
                  <c:v>67.250188492063486</c:v>
                </c:pt>
                <c:pt idx="15">
                  <c:v>68.678601190476201</c:v>
                </c:pt>
                <c:pt idx="16">
                  <c:v>70.109920634920627</c:v>
                </c:pt>
                <c:pt idx="17">
                  <c:v>71.553025793650789</c:v>
                </c:pt>
                <c:pt idx="18">
                  <c:v>74.105460317460313</c:v>
                </c:pt>
                <c:pt idx="19">
                  <c:v>77.68573412698413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B58-4F21-A877-D945D7623A39}"/>
            </c:ext>
          </c:extLst>
        </c:ser>
        <c:ser>
          <c:idx val="2"/>
          <c:order val="1"/>
          <c:tx>
            <c:strRef>
              <c:f>'Inputs_Indexed REC'!$C$32</c:f>
              <c:strCache>
                <c:ptCount val="1"/>
                <c:pt idx="0">
                  <c:v>3/30/2025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'Inputs_Indexed REC'!$H$30:$AA$30</c:f>
              <c:strCache>
                <c:ptCount val="20"/>
                <c:pt idx="0">
                  <c:v>2025-2026</c:v>
                </c:pt>
                <c:pt idx="1">
                  <c:v>2026-2027</c:v>
                </c:pt>
                <c:pt idx="2">
                  <c:v>2027-2028</c:v>
                </c:pt>
                <c:pt idx="3">
                  <c:v>2028-2029</c:v>
                </c:pt>
                <c:pt idx="4">
                  <c:v>2029-2030</c:v>
                </c:pt>
                <c:pt idx="5">
                  <c:v>2030-2031</c:v>
                </c:pt>
                <c:pt idx="6">
                  <c:v>2031-2032</c:v>
                </c:pt>
                <c:pt idx="7">
                  <c:v>2032-2033</c:v>
                </c:pt>
                <c:pt idx="8">
                  <c:v>2033-2034</c:v>
                </c:pt>
                <c:pt idx="9">
                  <c:v>2034-2035</c:v>
                </c:pt>
                <c:pt idx="10">
                  <c:v>2035-2036</c:v>
                </c:pt>
                <c:pt idx="11">
                  <c:v>2036-2037</c:v>
                </c:pt>
                <c:pt idx="12">
                  <c:v>2037-2038</c:v>
                </c:pt>
                <c:pt idx="13">
                  <c:v>2038-2039</c:v>
                </c:pt>
                <c:pt idx="14">
                  <c:v>2039-2040</c:v>
                </c:pt>
                <c:pt idx="15">
                  <c:v>2040-2041</c:v>
                </c:pt>
                <c:pt idx="16">
                  <c:v>2041-2042</c:v>
                </c:pt>
                <c:pt idx="17">
                  <c:v>2042-2043</c:v>
                </c:pt>
                <c:pt idx="18">
                  <c:v>2043-2044</c:v>
                </c:pt>
                <c:pt idx="19">
                  <c:v>2044-2045</c:v>
                </c:pt>
              </c:strCache>
            </c:strRef>
          </c:cat>
          <c:val>
            <c:numRef>
              <c:f>'Inputs_Indexed REC'!$H$32:$AB$32</c:f>
              <c:numCache>
                <c:formatCode>_("$"* #,##0.00_);_("$"* \(#,##0.00\);_("$"* "-"??_);_(@_)</c:formatCode>
                <c:ptCount val="21"/>
                <c:pt idx="0">
                  <c:v>41.098924523809522</c:v>
                </c:pt>
                <c:pt idx="1">
                  <c:v>42.160745634920637</c:v>
                </c:pt>
                <c:pt idx="2">
                  <c:v>40.755296031746028</c:v>
                </c:pt>
                <c:pt idx="3">
                  <c:v>39.033026587301578</c:v>
                </c:pt>
                <c:pt idx="4">
                  <c:v>38.540393452380954</c:v>
                </c:pt>
                <c:pt idx="5">
                  <c:v>38.420163194444442</c:v>
                </c:pt>
                <c:pt idx="6">
                  <c:v>37.612200992063492</c:v>
                </c:pt>
                <c:pt idx="7">
                  <c:v>37.188351587301582</c:v>
                </c:pt>
                <c:pt idx="8">
                  <c:v>37.701549900793651</c:v>
                </c:pt>
                <c:pt idx="9">
                  <c:v>38.921924305555564</c:v>
                </c:pt>
                <c:pt idx="10">
                  <c:v>40.479215079365076</c:v>
                </c:pt>
                <c:pt idx="11">
                  <c:v>40.404180753968255</c:v>
                </c:pt>
                <c:pt idx="12">
                  <c:v>40.936349206349206</c:v>
                </c:pt>
                <c:pt idx="13">
                  <c:v>40.619831051587298</c:v>
                </c:pt>
                <c:pt idx="14">
                  <c:v>40.756142658730163</c:v>
                </c:pt>
                <c:pt idx="15">
                  <c:v>41.05609464285714</c:v>
                </c:pt>
                <c:pt idx="16">
                  <c:v>41.263942956349204</c:v>
                </c:pt>
                <c:pt idx="17">
                  <c:v>41.576737202380954</c:v>
                </c:pt>
                <c:pt idx="18">
                  <c:v>41.857557043650793</c:v>
                </c:pt>
                <c:pt idx="19">
                  <c:v>41.780251190476193</c:v>
                </c:pt>
                <c:pt idx="20">
                  <c:v>45.658595238095245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58-4F21-A877-D945D7623A39}"/>
            </c:ext>
          </c:extLst>
        </c:ser>
        <c:ser>
          <c:idx val="7"/>
          <c:order val="2"/>
          <c:tx>
            <c:strRef>
              <c:f>'Inputs_Indexed REC'!$C$33</c:f>
              <c:strCache>
                <c:ptCount val="1"/>
                <c:pt idx="0">
                  <c:v>7/30/2025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'Inputs_Indexed REC'!$H$30:$AA$30</c:f>
              <c:strCache>
                <c:ptCount val="20"/>
                <c:pt idx="0">
                  <c:v>2025-2026</c:v>
                </c:pt>
                <c:pt idx="1">
                  <c:v>2026-2027</c:v>
                </c:pt>
                <c:pt idx="2">
                  <c:v>2027-2028</c:v>
                </c:pt>
                <c:pt idx="3">
                  <c:v>2028-2029</c:v>
                </c:pt>
                <c:pt idx="4">
                  <c:v>2029-2030</c:v>
                </c:pt>
                <c:pt idx="5">
                  <c:v>2030-2031</c:v>
                </c:pt>
                <c:pt idx="6">
                  <c:v>2031-2032</c:v>
                </c:pt>
                <c:pt idx="7">
                  <c:v>2032-2033</c:v>
                </c:pt>
                <c:pt idx="8">
                  <c:v>2033-2034</c:v>
                </c:pt>
                <c:pt idx="9">
                  <c:v>2034-2035</c:v>
                </c:pt>
                <c:pt idx="10">
                  <c:v>2035-2036</c:v>
                </c:pt>
                <c:pt idx="11">
                  <c:v>2036-2037</c:v>
                </c:pt>
                <c:pt idx="12">
                  <c:v>2037-2038</c:v>
                </c:pt>
                <c:pt idx="13">
                  <c:v>2038-2039</c:v>
                </c:pt>
                <c:pt idx="14">
                  <c:v>2039-2040</c:v>
                </c:pt>
                <c:pt idx="15">
                  <c:v>2040-2041</c:v>
                </c:pt>
                <c:pt idx="16">
                  <c:v>2041-2042</c:v>
                </c:pt>
                <c:pt idx="17">
                  <c:v>2042-2043</c:v>
                </c:pt>
                <c:pt idx="18">
                  <c:v>2043-2044</c:v>
                </c:pt>
                <c:pt idx="19">
                  <c:v>2044-2045</c:v>
                </c:pt>
              </c:strCache>
            </c:strRef>
          </c:cat>
          <c:val>
            <c:numRef>
              <c:f>'Inputs_Indexed REC'!$H$33:$Z$33</c:f>
              <c:numCache>
                <c:formatCode>_("$"* #,##0.00_);_("$"* \(#,##0.00\);_("$"* "-"??_);_(@_)</c:formatCode>
                <c:ptCount val="19"/>
                <c:pt idx="0">
                  <c:v>42.533146258503393</c:v>
                </c:pt>
                <c:pt idx="1">
                  <c:v>40.870972222222228</c:v>
                </c:pt>
                <c:pt idx="2">
                  <c:v>41.338333333333331</c:v>
                </c:pt>
                <c:pt idx="3">
                  <c:v>40.939652777777781</c:v>
                </c:pt>
                <c:pt idx="4">
                  <c:v>40.963859126984126</c:v>
                </c:pt>
                <c:pt idx="5">
                  <c:v>41.34137896825397</c:v>
                </c:pt>
                <c:pt idx="6">
                  <c:v>41.09412698412698</c:v>
                </c:pt>
                <c:pt idx="7">
                  <c:v>40.750257936507936</c:v>
                </c:pt>
                <c:pt idx="8">
                  <c:v>41.042271825396824</c:v>
                </c:pt>
                <c:pt idx="9">
                  <c:v>41.831408730158735</c:v>
                </c:pt>
                <c:pt idx="10">
                  <c:v>43.228928571428568</c:v>
                </c:pt>
                <c:pt idx="11">
                  <c:v>43.118353174603186</c:v>
                </c:pt>
                <c:pt idx="12">
                  <c:v>42.941507936507932</c:v>
                </c:pt>
                <c:pt idx="13">
                  <c:v>42.721309523809524</c:v>
                </c:pt>
                <c:pt idx="14">
                  <c:v>42.827658730158731</c:v>
                </c:pt>
                <c:pt idx="15">
                  <c:v>42.940793650793651</c:v>
                </c:pt>
                <c:pt idx="16">
                  <c:v>43.212073412698409</c:v>
                </c:pt>
                <c:pt idx="17">
                  <c:v>43.419384920634919</c:v>
                </c:pt>
                <c:pt idx="18">
                  <c:v>43.582628968253971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96-4C79-9A27-B64238C62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1127680"/>
        <c:axId val="761109968"/>
      </c:lineChart>
      <c:catAx>
        <c:axId val="76112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1109968"/>
        <c:crosses val="autoZero"/>
        <c:auto val="1"/>
        <c:lblAlgn val="ctr"/>
        <c:lblOffset val="100"/>
        <c:noMultiLvlLbl val="0"/>
      </c:catAx>
      <c:valAx>
        <c:axId val="76110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11276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81799335076572"/>
          <c:y val="0.20671142201171394"/>
          <c:w val="0.13247384440479371"/>
          <c:h val="0.56035000858939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REC Deliveries (RECs)</a:t>
            </a:r>
          </a:p>
        </c:rich>
      </c:tx>
      <c:layout>
        <c:manualLayout>
          <c:xMode val="edge"/>
          <c:yMode val="edge"/>
          <c:x val="0.10349999610963026"/>
          <c:y val="2.72277227722772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1"/>
          <c:tx>
            <c:strRef>
              <c:f>RECs!$AF$7</c:f>
              <c:strCache>
                <c:ptCount val="1"/>
                <c:pt idx="0">
                  <c:v>Under Contract Wind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RECs!$D$8:$D$33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RECs!$AF$8:$AF$33</c:f>
              <c:numCache>
                <c:formatCode>_(* #,##0_);_(* \(#,##0\);_(* "-"??_);_(@_)</c:formatCode>
                <c:ptCount val="26"/>
                <c:pt idx="0">
                  <c:v>2560409</c:v>
                </c:pt>
                <c:pt idx="1">
                  <c:v>3895928</c:v>
                </c:pt>
                <c:pt idx="2">
                  <c:v>3895928</c:v>
                </c:pt>
                <c:pt idx="3">
                  <c:v>4260694</c:v>
                </c:pt>
                <c:pt idx="4">
                  <c:v>7117010</c:v>
                </c:pt>
                <c:pt idx="5">
                  <c:v>12360694</c:v>
                </c:pt>
                <c:pt idx="6">
                  <c:v>12360694</c:v>
                </c:pt>
                <c:pt idx="7">
                  <c:v>12360694</c:v>
                </c:pt>
                <c:pt idx="8">
                  <c:v>12360694</c:v>
                </c:pt>
                <c:pt idx="9">
                  <c:v>12360694</c:v>
                </c:pt>
                <c:pt idx="10">
                  <c:v>12360694</c:v>
                </c:pt>
                <c:pt idx="11">
                  <c:v>12360694</c:v>
                </c:pt>
                <c:pt idx="12">
                  <c:v>10530285</c:v>
                </c:pt>
                <c:pt idx="13">
                  <c:v>10100285</c:v>
                </c:pt>
                <c:pt idx="14">
                  <c:v>10100285</c:v>
                </c:pt>
                <c:pt idx="15">
                  <c:v>9800285</c:v>
                </c:pt>
                <c:pt idx="16">
                  <c:v>8464766</c:v>
                </c:pt>
                <c:pt idx="17">
                  <c:v>8464766</c:v>
                </c:pt>
                <c:pt idx="18">
                  <c:v>8464766</c:v>
                </c:pt>
                <c:pt idx="19">
                  <c:v>8464766</c:v>
                </c:pt>
                <c:pt idx="20">
                  <c:v>8464766</c:v>
                </c:pt>
                <c:pt idx="21">
                  <c:v>8464766</c:v>
                </c:pt>
                <c:pt idx="22">
                  <c:v>8464766</c:v>
                </c:pt>
                <c:pt idx="23">
                  <c:v>8464766</c:v>
                </c:pt>
                <c:pt idx="24">
                  <c:v>8464766</c:v>
                </c:pt>
                <c:pt idx="25">
                  <c:v>8464766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AF-ED44-82EA-9FA70EA09487}"/>
            </c:ext>
          </c:extLst>
        </c:ser>
        <c:ser>
          <c:idx val="1"/>
          <c:order val="2"/>
          <c:tx>
            <c:strRef>
              <c:f>RECs!$AG$7</c:f>
              <c:strCache>
                <c:ptCount val="1"/>
                <c:pt idx="0">
                  <c:v>Under Contract Solar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RECs!$D$8:$D$33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RECs!$AG$8:$AG$33</c:f>
              <c:numCache>
                <c:formatCode>_(* #,##0_);_(* \(#,##0\);_(* "-"??_);_(@_)</c:formatCode>
                <c:ptCount val="26"/>
                <c:pt idx="0">
                  <c:v>1193529.6186333334</c:v>
                </c:pt>
                <c:pt idx="1">
                  <c:v>2380157.1893016668</c:v>
                </c:pt>
                <c:pt idx="2">
                  <c:v>6169451.749792181</c:v>
                </c:pt>
                <c:pt idx="3">
                  <c:v>10125306.978357742</c:v>
                </c:pt>
                <c:pt idx="4">
                  <c:v>13606627.169000402</c:v>
                </c:pt>
                <c:pt idx="5">
                  <c:v>15269324.025442814</c:v>
                </c:pt>
                <c:pt idx="6">
                  <c:v>15237144.519855268</c:v>
                </c:pt>
                <c:pt idx="7">
                  <c:v>15175781.670128992</c:v>
                </c:pt>
                <c:pt idx="8">
                  <c:v>15114689.889651349</c:v>
                </c:pt>
                <c:pt idx="9">
                  <c:v>15053879.41307609</c:v>
                </c:pt>
                <c:pt idx="10">
                  <c:v>14993483.47888371</c:v>
                </c:pt>
                <c:pt idx="11">
                  <c:v>14933194.32936229</c:v>
                </c:pt>
                <c:pt idx="12">
                  <c:v>14841639.210588481</c:v>
                </c:pt>
                <c:pt idx="13">
                  <c:v>14144843.372408537</c:v>
                </c:pt>
                <c:pt idx="14">
                  <c:v>13827827.068419494</c:v>
                </c:pt>
                <c:pt idx="15">
                  <c:v>13627224.555950396</c:v>
                </c:pt>
                <c:pt idx="16">
                  <c:v>11349322.521443645</c:v>
                </c:pt>
                <c:pt idx="17">
                  <c:v>10869986.558446851</c:v>
                </c:pt>
                <c:pt idx="18">
                  <c:v>10218217.87031433</c:v>
                </c:pt>
                <c:pt idx="19">
                  <c:v>9645179.1422968432</c:v>
                </c:pt>
                <c:pt idx="20">
                  <c:v>8903796.8735200111</c:v>
                </c:pt>
                <c:pt idx="21">
                  <c:v>8850580.2091524098</c:v>
                </c:pt>
                <c:pt idx="22">
                  <c:v>7670713.1781066479</c:v>
                </c:pt>
                <c:pt idx="23">
                  <c:v>6751278.0672161141</c:v>
                </c:pt>
                <c:pt idx="24">
                  <c:v>6061321.1668800348</c:v>
                </c:pt>
                <c:pt idx="25">
                  <c:v>5943228.7710456345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AF-ED44-82EA-9FA70EA09487}"/>
            </c:ext>
          </c:extLst>
        </c:ser>
        <c:ser>
          <c:idx val="2"/>
          <c:order val="3"/>
          <c:tx>
            <c:strRef>
              <c:f>RECs!$AH$7</c:f>
              <c:strCache>
                <c:ptCount val="1"/>
                <c:pt idx="0">
                  <c:v>Projected Wind</c:v>
                </c:pt>
              </c:strCache>
            </c:strRef>
          </c:tx>
          <c:spPr>
            <a:pattFill prst="dkUpDiag">
              <a:fgClr>
                <a:schemeClr val="tx2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RECs!$D$8:$D$33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RECs!$AH$8:$AH$33</c:f>
              <c:numCache>
                <c:formatCode>_(* #,##0_);_(* \(#,##0\);_(*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2500000</c:v>
                </c:pt>
                <c:pt idx="7">
                  <c:v>5000000</c:v>
                </c:pt>
                <c:pt idx="8">
                  <c:v>7500000</c:v>
                </c:pt>
                <c:pt idx="9">
                  <c:v>10000000</c:v>
                </c:pt>
                <c:pt idx="10">
                  <c:v>13700000</c:v>
                </c:pt>
                <c:pt idx="11">
                  <c:v>17400000</c:v>
                </c:pt>
                <c:pt idx="12">
                  <c:v>21800000</c:v>
                </c:pt>
                <c:pt idx="13">
                  <c:v>26000000</c:v>
                </c:pt>
                <c:pt idx="14">
                  <c:v>30200000</c:v>
                </c:pt>
                <c:pt idx="15">
                  <c:v>34200000</c:v>
                </c:pt>
                <c:pt idx="16">
                  <c:v>38500000</c:v>
                </c:pt>
                <c:pt idx="17">
                  <c:v>42200000</c:v>
                </c:pt>
                <c:pt idx="18">
                  <c:v>45200000</c:v>
                </c:pt>
                <c:pt idx="19">
                  <c:v>47200000</c:v>
                </c:pt>
                <c:pt idx="20">
                  <c:v>49200000</c:v>
                </c:pt>
                <c:pt idx="21">
                  <c:v>51200000</c:v>
                </c:pt>
                <c:pt idx="22">
                  <c:v>53200000</c:v>
                </c:pt>
                <c:pt idx="23">
                  <c:v>53200000</c:v>
                </c:pt>
                <c:pt idx="24">
                  <c:v>53200000</c:v>
                </c:pt>
                <c:pt idx="25">
                  <c:v>53200000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AF-ED44-82EA-9FA70EA09487}"/>
            </c:ext>
          </c:extLst>
        </c:ser>
        <c:ser>
          <c:idx val="3"/>
          <c:order val="4"/>
          <c:tx>
            <c:strRef>
              <c:f>RECs!$AI$7</c:f>
              <c:strCache>
                <c:ptCount val="1"/>
                <c:pt idx="0">
                  <c:v>Projected Solar</c:v>
                </c:pt>
              </c:strCache>
            </c:strRef>
          </c:tx>
          <c:spPr>
            <a:pattFill prst="dkUpDiag">
              <a:fgClr>
                <a:schemeClr val="accent2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RECs!$D$8:$D$33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RECs!$AI$8:$AI$33</c:f>
              <c:numCache>
                <c:formatCode>_(* #,##0_);_(* \(#,##0\);_(*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47000</c:v>
                </c:pt>
                <c:pt idx="4">
                  <c:v>93530</c:v>
                </c:pt>
                <c:pt idx="5">
                  <c:v>1435994.3886141321</c:v>
                </c:pt>
                <c:pt idx="6">
                  <c:v>4967484.0094305025</c:v>
                </c:pt>
                <c:pt idx="7">
                  <c:v>8287267.5862569921</c:v>
                </c:pt>
                <c:pt idx="8">
                  <c:v>11127352.692282524</c:v>
                </c:pt>
                <c:pt idx="9">
                  <c:v>14226267.324022673</c:v>
                </c:pt>
                <c:pt idx="10">
                  <c:v>17519986.150464851</c:v>
                </c:pt>
                <c:pt idx="11">
                  <c:v>20486872.082461994</c:v>
                </c:pt>
                <c:pt idx="12">
                  <c:v>23438853.473889716</c:v>
                </c:pt>
                <c:pt idx="13">
                  <c:v>27327312.849789623</c:v>
                </c:pt>
                <c:pt idx="14">
                  <c:v>31496505.737080697</c:v>
                </c:pt>
                <c:pt idx="15">
                  <c:v>34345028.468206003</c:v>
                </c:pt>
                <c:pt idx="16">
                  <c:v>37379484.393946342</c:v>
                </c:pt>
                <c:pt idx="17">
                  <c:v>39698943.848328672</c:v>
                </c:pt>
                <c:pt idx="18">
                  <c:v>42006981.813709766</c:v>
                </c:pt>
                <c:pt idx="19">
                  <c:v>44303655.397534631</c:v>
                </c:pt>
                <c:pt idx="20">
                  <c:v>45769558.159036085</c:v>
                </c:pt>
                <c:pt idx="21">
                  <c:v>46823305.812422462</c:v>
                </c:pt>
                <c:pt idx="22">
                  <c:v>48060354.996278375</c:v>
                </c:pt>
                <c:pt idx="23">
                  <c:v>46886214.954341985</c:v>
                </c:pt>
                <c:pt idx="24">
                  <c:v>45510239.733297564</c:v>
                </c:pt>
                <c:pt idx="25">
                  <c:v>43561420.727685325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AF-ED44-82EA-9FA70EA09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063215584"/>
        <c:axId val="2063083744"/>
      </c:barChart>
      <c:lineChart>
        <c:grouping val="standard"/>
        <c:varyColors val="0"/>
        <c:ser>
          <c:idx val="4"/>
          <c:order val="0"/>
          <c:tx>
            <c:strRef>
              <c:f>'RPS Balance'!$L$3</c:f>
              <c:strCache>
                <c:ptCount val="1"/>
                <c:pt idx="0">
                  <c:v>RPS Target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'RPS Balance'!$L$5:$L$30</c:f>
              <c:numCache>
                <c:formatCode>_(* #,##0_);_(* \(#,##0\);_(* "-"??_);_(@_)</c:formatCode>
                <c:ptCount val="26"/>
                <c:pt idx="0">
                  <c:v>0</c:v>
                </c:pt>
                <c:pt idx="1">
                  <c:v>22961969.200972039</c:v>
                </c:pt>
                <c:pt idx="2">
                  <c:v>24584304.212572411</c:v>
                </c:pt>
                <c:pt idx="3">
                  <c:v>26466512.055223566</c:v>
                </c:pt>
                <c:pt idx="4">
                  <c:v>27796873.93733272</c:v>
                </c:pt>
                <c:pt idx="5">
                  <c:v>29362133.604667433</c:v>
                </c:pt>
                <c:pt idx="6">
                  <c:v>33208604.270216987</c:v>
                </c:pt>
                <c:pt idx="7">
                  <c:v>36561759.870327041</c:v>
                </c:pt>
                <c:pt idx="8">
                  <c:v>41845135.052768804</c:v>
                </c:pt>
                <c:pt idx="9">
                  <c:v>47206685.938514248</c:v>
                </c:pt>
                <c:pt idx="10">
                  <c:v>53103083.465131819</c:v>
                </c:pt>
                <c:pt idx="11">
                  <c:v>57963541.754728705</c:v>
                </c:pt>
                <c:pt idx="12">
                  <c:v>64104121.851385593</c:v>
                </c:pt>
                <c:pt idx="13">
                  <c:v>71364057.942418158</c:v>
                </c:pt>
                <c:pt idx="14">
                  <c:v>77955039.790384695</c:v>
                </c:pt>
                <c:pt idx="15">
                  <c:v>84704101.602601781</c:v>
                </c:pt>
                <c:pt idx="16">
                  <c:v>91341142.663611904</c:v>
                </c:pt>
                <c:pt idx="17">
                  <c:v>97283835.08851023</c:v>
                </c:pt>
                <c:pt idx="18">
                  <c:v>101897362.42189272</c:v>
                </c:pt>
                <c:pt idx="19">
                  <c:v>105540154.20427436</c:v>
                </c:pt>
                <c:pt idx="20">
                  <c:v>108289238.05892973</c:v>
                </c:pt>
                <c:pt idx="21">
                  <c:v>108738693.44326334</c:v>
                </c:pt>
                <c:pt idx="22">
                  <c:v>108984212.96963039</c:v>
                </c:pt>
                <c:pt idx="23">
                  <c:v>109232336.54980506</c:v>
                </c:pt>
                <c:pt idx="24">
                  <c:v>109483099.82372142</c:v>
                </c:pt>
                <c:pt idx="25">
                  <c:v>109931878.45202403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AF-ED44-82EA-9FA70EA09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3215584"/>
        <c:axId val="2063083744"/>
      </c:lineChart>
      <c:catAx>
        <c:axId val="206321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083744"/>
        <c:crosses val="autoZero"/>
        <c:auto val="1"/>
        <c:lblAlgn val="ctr"/>
        <c:lblOffset val="100"/>
        <c:noMultiLvlLbl val="0"/>
      </c:catAx>
      <c:valAx>
        <c:axId val="2063083744"/>
        <c:scaling>
          <c:orientation val="minMax"/>
        </c:scaling>
        <c:delete val="0"/>
        <c:axPos val="l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21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REC Spending vs Collection ($)</a:t>
            </a:r>
          </a:p>
        </c:rich>
      </c:tx>
      <c:layout>
        <c:manualLayout>
          <c:xMode val="edge"/>
          <c:yMode val="edge"/>
          <c:x val="0.11936072846542851"/>
          <c:y val="2.13824917379609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'RPS Balance'!$U$3:$U$4</c:f>
              <c:strCache>
                <c:ptCount val="2"/>
                <c:pt idx="0">
                  <c:v> Spend Under Contract</c:v>
                </c:pt>
                <c:pt idx="1">
                  <c:v>$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'RPS Balance'!$C$5:$C$30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'RPS Balance'!$U$5:$U$30</c:f>
              <c:numCache>
                <c:formatCode>_("$"* #,##0_);_("$"* \(#,##0\);_("$"* "-"??_);_(@_)</c:formatCode>
                <c:ptCount val="26"/>
                <c:pt idx="0">
                  <c:v>264582376.25521493</c:v>
                </c:pt>
                <c:pt idx="1">
                  <c:v>261346425.79501796</c:v>
                </c:pt>
                <c:pt idx="2">
                  <c:v>319571970.37774312</c:v>
                </c:pt>
                <c:pt idx="3">
                  <c:v>576683483.75025284</c:v>
                </c:pt>
                <c:pt idx="4">
                  <c:v>610177355.14146292</c:v>
                </c:pt>
                <c:pt idx="5">
                  <c:v>418036959.41843414</c:v>
                </c:pt>
                <c:pt idx="6">
                  <c:v>535285695.61055809</c:v>
                </c:pt>
                <c:pt idx="7">
                  <c:v>613495165.8537215</c:v>
                </c:pt>
                <c:pt idx="8">
                  <c:v>799084274.56059515</c:v>
                </c:pt>
                <c:pt idx="9">
                  <c:v>922419369.34575295</c:v>
                </c:pt>
                <c:pt idx="10">
                  <c:v>917308012.95197213</c:v>
                </c:pt>
                <c:pt idx="11">
                  <c:v>892991260.49876833</c:v>
                </c:pt>
                <c:pt idx="12">
                  <c:v>854112617.22967982</c:v>
                </c:pt>
                <c:pt idx="13">
                  <c:v>729743211.85402167</c:v>
                </c:pt>
                <c:pt idx="14">
                  <c:v>682936592.78627276</c:v>
                </c:pt>
                <c:pt idx="15">
                  <c:v>658878457.80107975</c:v>
                </c:pt>
                <c:pt idx="16">
                  <c:v>647498461.70352066</c:v>
                </c:pt>
                <c:pt idx="17">
                  <c:v>642794521.2629652</c:v>
                </c:pt>
                <c:pt idx="18">
                  <c:v>644581989.04565251</c:v>
                </c:pt>
                <c:pt idx="19">
                  <c:v>641734003.71217906</c:v>
                </c:pt>
                <c:pt idx="20">
                  <c:v>636173835.66717207</c:v>
                </c:pt>
                <c:pt idx="21">
                  <c:v>631018781.56318283</c:v>
                </c:pt>
                <c:pt idx="22">
                  <c:v>626787538.96547222</c:v>
                </c:pt>
                <c:pt idx="23">
                  <c:v>614066828.75607312</c:v>
                </c:pt>
                <c:pt idx="24">
                  <c:v>577884807.06918216</c:v>
                </c:pt>
                <c:pt idx="25">
                  <c:v>500703727.65907568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4A-FA4A-B4EE-C13A60566CF8}"/>
            </c:ext>
          </c:extLst>
        </c:ser>
        <c:ser>
          <c:idx val="1"/>
          <c:order val="1"/>
          <c:tx>
            <c:strRef>
              <c:f>'RPS Balance'!$V$3:$V$4</c:f>
              <c:strCache>
                <c:ptCount val="2"/>
                <c:pt idx="0">
                  <c:v>Spend Projected</c:v>
                </c:pt>
                <c:pt idx="1">
                  <c:v>$</c:v>
                </c:pt>
              </c:strCache>
            </c:strRef>
          </c:tx>
          <c:spPr>
            <a:pattFill prst="dkUpDiag">
              <a:fgClr>
                <a:schemeClr val="bg1">
                  <a:lumMod val="65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'RPS Balance'!$C$5:$C$30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'RPS Balance'!$V$5:$V$30</c:f>
              <c:numCache>
                <c:formatCode>_("$"* #,##0_);_("$"* \(#,##0\);_("$"*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123744673.6409872</c:v>
                </c:pt>
                <c:pt idx="6">
                  <c:v>365215229.84795451</c:v>
                </c:pt>
                <c:pt idx="7">
                  <c:v>567155037.62751269</c:v>
                </c:pt>
                <c:pt idx="8">
                  <c:v>747764398.40932381</c:v>
                </c:pt>
                <c:pt idx="9">
                  <c:v>1161227745.2522261</c:v>
                </c:pt>
                <c:pt idx="10">
                  <c:v>1595787826.6482871</c:v>
                </c:pt>
                <c:pt idx="11">
                  <c:v>1903402056.577678</c:v>
                </c:pt>
                <c:pt idx="12">
                  <c:v>2150850761.6641326</c:v>
                </c:pt>
                <c:pt idx="13">
                  <c:v>2524579852.8678823</c:v>
                </c:pt>
                <c:pt idx="14">
                  <c:v>2850959624.5329719</c:v>
                </c:pt>
                <c:pt idx="15">
                  <c:v>3177178818.0651598</c:v>
                </c:pt>
                <c:pt idx="16">
                  <c:v>3554355326.1479211</c:v>
                </c:pt>
                <c:pt idx="17">
                  <c:v>3913152663.8937321</c:v>
                </c:pt>
                <c:pt idx="18">
                  <c:v>4228904841.0959721</c:v>
                </c:pt>
                <c:pt idx="19">
                  <c:v>4613363280.7540913</c:v>
                </c:pt>
                <c:pt idx="20">
                  <c:v>4937525363.80266</c:v>
                </c:pt>
                <c:pt idx="21">
                  <c:v>5197508260.8378563</c:v>
                </c:pt>
                <c:pt idx="22">
                  <c:v>5381136555.8108673</c:v>
                </c:pt>
                <c:pt idx="23">
                  <c:v>5443739649.9735546</c:v>
                </c:pt>
                <c:pt idx="24">
                  <c:v>5358475718.2157021</c:v>
                </c:pt>
                <c:pt idx="25">
                  <c:v>5378572023.1607656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4A-FA4A-B4EE-C13A60566CF8}"/>
            </c:ext>
          </c:extLst>
        </c:ser>
        <c:ser>
          <c:idx val="2"/>
          <c:order val="2"/>
          <c:tx>
            <c:strRef>
              <c:f>'RPS Balance'!$W$3:$W$4</c:f>
              <c:strCache>
                <c:ptCount val="2"/>
                <c:pt idx="0">
                  <c:v>Other Spend</c:v>
                </c:pt>
                <c:pt idx="1">
                  <c:v>$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'RPS Balance'!$C$5:$C$30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'RPS Balance'!$W$5:$W$30</c:f>
              <c:numCache>
                <c:formatCode>_("$"* #,##0_);_("$"* \(#,##0\);_("$"* "-"??_);_(@_)</c:formatCode>
                <c:ptCount val="26"/>
                <c:pt idx="0">
                  <c:v>6757080.0219020862</c:v>
                </c:pt>
                <c:pt idx="1">
                  <c:v>16757080.021902088</c:v>
                </c:pt>
                <c:pt idx="2">
                  <c:v>16695375</c:v>
                </c:pt>
                <c:pt idx="3">
                  <c:v>18286601</c:v>
                </c:pt>
                <c:pt idx="4">
                  <c:v>35217949</c:v>
                </c:pt>
                <c:pt idx="5">
                  <c:v>27000000</c:v>
                </c:pt>
                <c:pt idx="6">
                  <c:v>28350000.000000004</c:v>
                </c:pt>
                <c:pt idx="7">
                  <c:v>39767500</c:v>
                </c:pt>
                <c:pt idx="8">
                  <c:v>30511687.5</c:v>
                </c:pt>
                <c:pt idx="9">
                  <c:v>31274479.6875</c:v>
                </c:pt>
                <c:pt idx="10">
                  <c:v>42056341.6796875</c:v>
                </c:pt>
                <c:pt idx="11">
                  <c:v>32857750.221679684</c:v>
                </c:pt>
                <c:pt idx="12">
                  <c:v>33679193.977221683</c:v>
                </c:pt>
                <c:pt idx="13">
                  <c:v>34521173.826652221</c:v>
                </c:pt>
                <c:pt idx="14">
                  <c:v>35384203.172318533</c:v>
                </c:pt>
                <c:pt idx="15">
                  <c:v>36268808.251626492</c:v>
                </c:pt>
                <c:pt idx="16">
                  <c:v>37175528.457917154</c:v>
                </c:pt>
                <c:pt idx="17">
                  <c:v>38104916.669365086</c:v>
                </c:pt>
                <c:pt idx="18">
                  <c:v>39057539.586099215</c:v>
                </c:pt>
                <c:pt idx="19">
                  <c:v>40033978.075751685</c:v>
                </c:pt>
                <c:pt idx="20">
                  <c:v>41034827.527645484</c:v>
                </c:pt>
                <c:pt idx="21">
                  <c:v>42060698.215836622</c:v>
                </c:pt>
                <c:pt idx="22">
                  <c:v>43112215.671232536</c:v>
                </c:pt>
                <c:pt idx="23">
                  <c:v>44190021.063013352</c:v>
                </c:pt>
                <c:pt idx="24">
                  <c:v>45294771.589588687</c:v>
                </c:pt>
                <c:pt idx="25">
                  <c:v>46427140.8793284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4A-FA4A-B4EE-C13A60566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063215584"/>
        <c:axId val="2063083744"/>
      </c:barChart>
      <c:lineChart>
        <c:grouping val="standard"/>
        <c:varyColors val="0"/>
        <c:ser>
          <c:idx val="3"/>
          <c:order val="3"/>
          <c:tx>
            <c:strRef>
              <c:f>'RPS Balance'!$T$3</c:f>
              <c:strCache>
                <c:ptCount val="1"/>
                <c:pt idx="0">
                  <c:v>Available Funds at Start of DY (No negatives)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/>
              </a:solidFill>
              <a:ln w="9525">
                <a:noFill/>
              </a:ln>
              <a:effectLst/>
            </c:spPr>
          </c:marker>
          <c:val>
            <c:numRef>
              <c:f>'RPS Balance'!$T$5:$T$30</c:f>
              <c:numCache>
                <c:formatCode>_("$"* #,##0_);_("$"* \(#,##0\);_("$"* "-"??_);_(@_)</c:formatCode>
                <c:ptCount val="26"/>
                <c:pt idx="0">
                  <c:v>518219214.46013916</c:v>
                </c:pt>
                <c:pt idx="1">
                  <c:v>472115758.91309178</c:v>
                </c:pt>
                <c:pt idx="2">
                  <c:v>658750089.50963891</c:v>
                </c:pt>
                <c:pt idx="3">
                  <c:v>909945737.49695289</c:v>
                </c:pt>
                <c:pt idx="4">
                  <c:v>892397222.36241949</c:v>
                </c:pt>
                <c:pt idx="5">
                  <c:v>1224032351.1214812</c:v>
                </c:pt>
                <c:pt idx="6">
                  <c:v>1234707687.9309859</c:v>
                </c:pt>
                <c:pt idx="7">
                  <c:v>881511929.81481934</c:v>
                </c:pt>
                <c:pt idx="8">
                  <c:v>259946232.5609161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4A-FA4A-B4EE-C13A60566CF8}"/>
            </c:ext>
          </c:extLst>
        </c:ser>
        <c:ser>
          <c:idx val="4"/>
          <c:order val="4"/>
          <c:tx>
            <c:v>DY Collection</c:v>
          </c:tx>
          <c:spPr>
            <a:ln w="28575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'RPS Balance'!$Q$5:$Q$30</c:f>
              <c:numCache>
                <c:formatCode>_("$"* #,##0_);_("$"* \(#,##0\);_("$"* "-"??_);_(@_)</c:formatCode>
                <c:ptCount val="26"/>
                <c:pt idx="0">
                  <c:v>225236000.73006958</c:v>
                </c:pt>
                <c:pt idx="1">
                  <c:v>225236000.73006958</c:v>
                </c:pt>
                <c:pt idx="2">
                  <c:v>464737836.41346717</c:v>
                </c:pt>
                <c:pt idx="3">
                  <c:v>587462993.36505699</c:v>
                </c:pt>
                <c:pt idx="4">
                  <c:v>577421569.61571968</c:v>
                </c:pt>
                <c:pt idx="5">
                  <c:v>573280651.91300857</c:v>
                </c:pt>
                <c:pt idx="6">
                  <c:v>579456969.86892629</c:v>
                </c:pt>
                <c:pt idx="7">
                  <c:v>575655167.34234595</c:v>
                </c:pt>
                <c:pt idx="8">
                  <c:v>598852006.22733104</c:v>
                </c:pt>
                <c:pt idx="9">
                  <c:v>619750532.42857552</c:v>
                </c:pt>
                <c:pt idx="10">
                  <c:v>644737915.90412629</c:v>
                </c:pt>
                <c:pt idx="11">
                  <c:v>688762279.06397796</c:v>
                </c:pt>
                <c:pt idx="12">
                  <c:v>746191262.96235526</c:v>
                </c:pt>
                <c:pt idx="13">
                  <c:v>814286119.0683074</c:v>
                </c:pt>
                <c:pt idx="14">
                  <c:v>871506751.9805032</c:v>
                </c:pt>
                <c:pt idx="15">
                  <c:v>927570055.74661434</c:v>
                </c:pt>
                <c:pt idx="16">
                  <c:v>979492008.63367748</c:v>
                </c:pt>
                <c:pt idx="17">
                  <c:v>1021197934.5839674</c:v>
                </c:pt>
                <c:pt idx="18">
                  <c:v>1046606629.6970223</c:v>
                </c:pt>
                <c:pt idx="19">
                  <c:v>1060409280.6902742</c:v>
                </c:pt>
                <c:pt idx="20">
                  <c:v>1064099909.0005603</c:v>
                </c:pt>
                <c:pt idx="21">
                  <c:v>1068614059.4831471</c:v>
                </c:pt>
                <c:pt idx="22">
                  <c:v>1071078271.7297844</c:v>
                </c:pt>
                <c:pt idx="23">
                  <c:v>1073568896.6466408</c:v>
                </c:pt>
                <c:pt idx="24">
                  <c:v>1076086279.6677756</c:v>
                </c:pt>
                <c:pt idx="25">
                  <c:v>1080593797.5183849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4A-FA4A-B4EE-C13A60566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3215584"/>
        <c:axId val="2063083744"/>
      </c:lineChart>
      <c:catAx>
        <c:axId val="206321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083744"/>
        <c:crosses val="autoZero"/>
        <c:auto val="1"/>
        <c:lblAlgn val="ctr"/>
        <c:lblOffset val="100"/>
        <c:noMultiLvlLbl val="0"/>
      </c:catAx>
      <c:valAx>
        <c:axId val="2063083744"/>
        <c:scaling>
          <c:orientation val="minMax"/>
        </c:scaling>
        <c:delete val="0"/>
        <c:axPos val="l"/>
        <c:numFmt formatCode="_(&quot;$&quot;* #,##0_);_(&quot;$&quot;* \(#,##0\);_(&quot;$&quot;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21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RPS</a:t>
            </a:r>
            <a:r>
              <a:rPr lang="en-US" b="1" baseline="0">
                <a:solidFill>
                  <a:schemeClr val="tx1"/>
                </a:solidFill>
              </a:rPr>
              <a:t> Goal vs Achieved (%)</a:t>
            </a:r>
            <a:endParaRPr lang="en-US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5.662602793046094E-2"/>
          <c:y val="3.21782178217821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3"/>
          <c:order val="1"/>
          <c:tx>
            <c:strRef>
              <c:f>RECs!$AO$7</c:f>
              <c:strCache>
                <c:ptCount val="1"/>
                <c:pt idx="0">
                  <c:v>Achieved RPS %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RECs!$D$8:$D$33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RECs!$AO$8:$AO$33</c:f>
              <c:numCache>
                <c:formatCode>0%</c:formatCode>
                <c:ptCount val="26"/>
                <c:pt idx="0">
                  <c:v>3.1062158968061845E-2</c:v>
                </c:pt>
                <c:pt idx="1">
                  <c:v>5.2334101168048368E-2</c:v>
                </c:pt>
                <c:pt idx="2">
                  <c:v>8.3667373333285083E-2</c:v>
                </c:pt>
                <c:pt idx="3">
                  <c:v>0.12201930467291713</c:v>
                </c:pt>
                <c:pt idx="4">
                  <c:v>0.17724501435491133</c:v>
                </c:pt>
                <c:pt idx="5">
                  <c:v>0.24507153055013867</c:v>
                </c:pt>
                <c:pt idx="6">
                  <c:v>0.29731200091658383</c:v>
                </c:pt>
                <c:pt idx="7">
                  <c:v>0.33170098960530942</c:v>
                </c:pt>
                <c:pt idx="8">
                  <c:v>0.36134738535836319</c:v>
                </c:pt>
                <c:pt idx="9">
                  <c:v>0.38898562845983753</c:v>
                </c:pt>
                <c:pt idx="10">
                  <c:v>0.41333500012767038</c:v>
                </c:pt>
                <c:pt idx="11">
                  <c:v>0.42528050621716124</c:v>
                </c:pt>
                <c:pt idx="12">
                  <c:v>0.42317935762913966</c:v>
                </c:pt>
                <c:pt idx="13">
                  <c:v>0.43519839758165385</c:v>
                </c:pt>
                <c:pt idx="14">
                  <c:v>0.45207369811337428</c:v>
                </c:pt>
                <c:pt idx="15">
                  <c:v>0.4604662187665543</c:v>
                </c:pt>
                <c:pt idx="16">
                  <c:v>0.45998020193605887</c:v>
                </c:pt>
                <c:pt idx="17">
                  <c:v>0.47506191292575367</c:v>
                </c:pt>
                <c:pt idx="18">
                  <c:v>0.49058713233285411</c:v>
                </c:pt>
                <c:pt idx="19">
                  <c:v>0.50611501750115673</c:v>
                </c:pt>
                <c:pt idx="20">
                  <c:v>0.51655081312509454</c:v>
                </c:pt>
                <c:pt idx="21">
                  <c:v>0.52915302537311171</c:v>
                </c:pt>
                <c:pt idx="22">
                  <c:v>0.53736758675329521</c:v>
                </c:pt>
                <c:pt idx="23">
                  <c:v>0.5265756048522835</c:v>
                </c:pt>
                <c:pt idx="24">
                  <c:v>0.51502952780705769</c:v>
                </c:pt>
                <c:pt idx="25">
                  <c:v>0.50440562879284367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6F-D841-A17B-F4ABAD7DE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063215584"/>
        <c:axId val="2063083744"/>
      </c:barChart>
      <c:lineChart>
        <c:grouping val="standard"/>
        <c:varyColors val="0"/>
        <c:ser>
          <c:idx val="4"/>
          <c:order val="0"/>
          <c:tx>
            <c:strRef>
              <c:f>'RPS Balance'!$D$3</c:f>
              <c:strCache>
                <c:ptCount val="1"/>
                <c:pt idx="0">
                  <c:v>RPS Goals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3"/>
              </a:solidFill>
              <a:ln w="9525">
                <a:noFill/>
              </a:ln>
              <a:effectLst/>
            </c:spPr>
          </c:marker>
          <c:val>
            <c:numRef>
              <c:f>'RPS Balance'!$D$5:$D$30</c:f>
              <c:numCache>
                <c:formatCode>0%</c:formatCode>
                <c:ptCount val="26"/>
                <c:pt idx="0">
                  <c:v>0.17500000000000004</c:v>
                </c:pt>
                <c:pt idx="1">
                  <c:v>0.19000000000000006</c:v>
                </c:pt>
                <c:pt idx="2">
                  <c:v>0.20500000000000007</c:v>
                </c:pt>
                <c:pt idx="3">
                  <c:v>0.22000000000000008</c:v>
                </c:pt>
                <c:pt idx="4">
                  <c:v>0.2350000000000001</c:v>
                </c:pt>
                <c:pt idx="5">
                  <c:v>0.25000000000000011</c:v>
                </c:pt>
                <c:pt idx="6">
                  <c:v>0.28000000000000003</c:v>
                </c:pt>
                <c:pt idx="7">
                  <c:v>0.31</c:v>
                </c:pt>
                <c:pt idx="8">
                  <c:v>0.34</c:v>
                </c:pt>
                <c:pt idx="9">
                  <c:v>0.37</c:v>
                </c:pt>
                <c:pt idx="10">
                  <c:v>0.4</c:v>
                </c:pt>
                <c:pt idx="11">
                  <c:v>0.40902608000000001</c:v>
                </c:pt>
                <c:pt idx="12">
                  <c:v>0.41825583530041599</c:v>
                </c:pt>
                <c:pt idx="13">
                  <c:v>0.42769386187513697</c:v>
                </c:pt>
                <c:pt idx="14">
                  <c:v>0.43734485940712181</c:v>
                </c:pt>
                <c:pt idx="15">
                  <c:v>0.44721363362861538</c:v>
                </c:pt>
                <c:pt idx="16">
                  <c:v>0.45730509871417185</c:v>
                </c:pt>
                <c:pt idx="17">
                  <c:v>0.46762427972767689</c:v>
                </c:pt>
                <c:pt idx="18">
                  <c:v>0.47817631512458791</c:v>
                </c:pt>
                <c:pt idx="19">
                  <c:v>0.48896645931063754</c:v>
                </c:pt>
                <c:pt idx="20">
                  <c:v>0.50000008525827411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6F-D841-A17B-F4ABAD7DE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3215584"/>
        <c:axId val="2063083744"/>
      </c:lineChart>
      <c:catAx>
        <c:axId val="2063215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083744"/>
        <c:crosses val="autoZero"/>
        <c:auto val="1"/>
        <c:lblAlgn val="ctr"/>
        <c:lblOffset val="100"/>
        <c:noMultiLvlLbl val="0"/>
      </c:catAx>
      <c:valAx>
        <c:axId val="2063083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21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REC Spending ($)</a:t>
            </a:r>
          </a:p>
        </c:rich>
      </c:tx>
      <c:layout>
        <c:manualLayout>
          <c:xMode val="edge"/>
          <c:yMode val="edge"/>
          <c:x val="0.11625138321124491"/>
          <c:y val="2.9400926139696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3"/>
          <c:order val="0"/>
          <c:tx>
            <c:strRef>
              <c:f>'REC Spending'!$AM$7</c:f>
              <c:strCache>
                <c:ptCount val="1"/>
                <c:pt idx="0">
                  <c:v> LTPPA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'REC Spending'!$D$8:$D$33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Spending'!$AM$8:$AM$33</c:f>
              <c:numCache>
                <c:formatCode>_("$"* #,##0_);_("$"* \(#,##0\);_("$"* "-"??_);_(@_)</c:formatCode>
                <c:ptCount val="26"/>
                <c:pt idx="0">
                  <c:v>30848359.600711424</c:v>
                </c:pt>
                <c:pt idx="1">
                  <c:v>24142255.383493654</c:v>
                </c:pt>
                <c:pt idx="2">
                  <c:v>22062344.595163539</c:v>
                </c:pt>
                <c:pt idx="3">
                  <c:v>17721007.415898785</c:v>
                </c:pt>
                <c:pt idx="4">
                  <c:v>17421541.685608782</c:v>
                </c:pt>
                <c:pt idx="5">
                  <c:v>11401431.694168944</c:v>
                </c:pt>
                <c:pt idx="6">
                  <c:v>8215431.7104763286</c:v>
                </c:pt>
                <c:pt idx="7">
                  <c:v>4480482.7749063233</c:v>
                </c:pt>
                <c:pt idx="8">
                  <c:v>4478132.259204451</c:v>
                </c:pt>
                <c:pt idx="9">
                  <c:v>4338008.6485485407</c:v>
                </c:pt>
                <c:pt idx="10">
                  <c:v>4303453.6786395097</c:v>
                </c:pt>
                <c:pt idx="11">
                  <c:v>4261079.6921323007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74-7B47-AB75-2061EFE72A15}"/>
            </c:ext>
          </c:extLst>
        </c:ser>
        <c:ser>
          <c:idx val="4"/>
          <c:order val="1"/>
          <c:tx>
            <c:strRef>
              <c:f>'REC Spending'!$AN$7</c:f>
              <c:strCache>
                <c:ptCount val="1"/>
                <c:pt idx="0">
                  <c:v> 2017-2019 Forward Procurement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'REC Spending'!$D$8:$D$33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Spending'!$AN$8:$AN$33</c:f>
              <c:numCache>
                <c:formatCode>_("$"* #,##0_);_("$"* \(#,##0\);_("$"* "-"??_);_(@_)</c:formatCode>
                <c:ptCount val="26"/>
                <c:pt idx="0">
                  <c:v>5397290.4699999997</c:v>
                </c:pt>
                <c:pt idx="1">
                  <c:v>19260591.157020841</c:v>
                </c:pt>
                <c:pt idx="2">
                  <c:v>22975411.212579787</c:v>
                </c:pt>
                <c:pt idx="3">
                  <c:v>22594914.147020839</c:v>
                </c:pt>
                <c:pt idx="4">
                  <c:v>22594914.147020839</c:v>
                </c:pt>
                <c:pt idx="5">
                  <c:v>25216962.408598416</c:v>
                </c:pt>
                <c:pt idx="6">
                  <c:v>25216962.408598416</c:v>
                </c:pt>
                <c:pt idx="7">
                  <c:v>25216962.408598416</c:v>
                </c:pt>
                <c:pt idx="8">
                  <c:v>25216962.408598416</c:v>
                </c:pt>
                <c:pt idx="9">
                  <c:v>25216962.408598416</c:v>
                </c:pt>
                <c:pt idx="10">
                  <c:v>25216962.408598416</c:v>
                </c:pt>
                <c:pt idx="11">
                  <c:v>25216962.408598416</c:v>
                </c:pt>
                <c:pt idx="12">
                  <c:v>25216962.408598416</c:v>
                </c:pt>
                <c:pt idx="13">
                  <c:v>22803773.825288881</c:v>
                </c:pt>
                <c:pt idx="14">
                  <c:v>22790653.063402295</c:v>
                </c:pt>
                <c:pt idx="15">
                  <c:v>20115592.524979867</c:v>
                </c:pt>
                <c:pt idx="16">
                  <c:v>8502461.7215775736</c:v>
                </c:pt>
                <c:pt idx="17">
                  <c:v>2622658.7999999998</c:v>
                </c:pt>
                <c:pt idx="18">
                  <c:v>2622658.7999999998</c:v>
                </c:pt>
                <c:pt idx="19">
                  <c:v>2622658.7999999998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74-7B47-AB75-2061EFE72A15}"/>
            </c:ext>
          </c:extLst>
        </c:ser>
        <c:ser>
          <c:idx val="2"/>
          <c:order val="2"/>
          <c:tx>
            <c:strRef>
              <c:f>'REC Spending'!$AL$7</c:f>
              <c:strCache>
                <c:ptCount val="1"/>
                <c:pt idx="0">
                  <c:v> ILSFA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'REC Spending'!$D$8:$D$33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Spending'!$AL$8:$AL$33</c:f>
              <c:numCache>
                <c:formatCode>_("$"* #,##0_);_("$"* \(#,##0\);_("$"* "-"??_);_(@_)</c:formatCode>
                <c:ptCount val="26"/>
                <c:pt idx="0">
                  <c:v>11261800.036503479</c:v>
                </c:pt>
                <c:pt idx="1">
                  <c:v>11261800.036503479</c:v>
                </c:pt>
                <c:pt idx="2">
                  <c:v>18734965</c:v>
                </c:pt>
                <c:pt idx="3">
                  <c:v>18230743.690000001</c:v>
                </c:pt>
                <c:pt idx="4">
                  <c:v>21978807.870000001</c:v>
                </c:pt>
                <c:pt idx="5">
                  <c:v>50000000</c:v>
                </c:pt>
                <c:pt idx="6">
                  <c:v>50000000</c:v>
                </c:pt>
                <c:pt idx="7">
                  <c:v>50000000</c:v>
                </c:pt>
                <c:pt idx="8">
                  <c:v>50000000</c:v>
                </c:pt>
                <c:pt idx="9">
                  <c:v>50000000</c:v>
                </c:pt>
                <c:pt idx="10">
                  <c:v>50000000</c:v>
                </c:pt>
                <c:pt idx="11">
                  <c:v>50000000</c:v>
                </c:pt>
                <c:pt idx="12">
                  <c:v>50000000</c:v>
                </c:pt>
                <c:pt idx="13">
                  <c:v>50000000</c:v>
                </c:pt>
                <c:pt idx="14">
                  <c:v>50000000</c:v>
                </c:pt>
                <c:pt idx="15">
                  <c:v>50000000</c:v>
                </c:pt>
                <c:pt idx="16">
                  <c:v>50000000</c:v>
                </c:pt>
                <c:pt idx="17">
                  <c:v>50000000</c:v>
                </c:pt>
                <c:pt idx="18">
                  <c:v>50000000</c:v>
                </c:pt>
                <c:pt idx="19">
                  <c:v>50000000</c:v>
                </c:pt>
                <c:pt idx="20">
                  <c:v>50000000</c:v>
                </c:pt>
                <c:pt idx="21">
                  <c:v>50000000</c:v>
                </c:pt>
                <c:pt idx="22">
                  <c:v>50000000</c:v>
                </c:pt>
                <c:pt idx="23">
                  <c:v>50000000</c:v>
                </c:pt>
                <c:pt idx="24">
                  <c:v>50000000</c:v>
                </c:pt>
                <c:pt idx="25">
                  <c:v>50000000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74-7B47-AB75-2061EFE72A15}"/>
            </c:ext>
          </c:extLst>
        </c:ser>
        <c:ser>
          <c:idx val="0"/>
          <c:order val="3"/>
          <c:tx>
            <c:strRef>
              <c:f>'REC Spending'!$AJ$7</c:f>
              <c:strCache>
                <c:ptCount val="1"/>
                <c:pt idx="0">
                  <c:v> ABP Under Contract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'REC Spending'!$D$8:$D$33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Spending'!$AJ$8:$AJ$33</c:f>
              <c:numCache>
                <c:formatCode>_("$"* #,##0_);_("$"* \(#,##0\);_("$"* "-"??_);_(@_)</c:formatCode>
                <c:ptCount val="26"/>
                <c:pt idx="0">
                  <c:v>217074926.14800003</c:v>
                </c:pt>
                <c:pt idx="1">
                  <c:v>206681779.21799999</c:v>
                </c:pt>
                <c:pt idx="2">
                  <c:v>255799249.56999981</c:v>
                </c:pt>
                <c:pt idx="3">
                  <c:v>518136818.49733329</c:v>
                </c:pt>
                <c:pt idx="4">
                  <c:v>548182091.43883324</c:v>
                </c:pt>
                <c:pt idx="5">
                  <c:v>331418565.31566668</c:v>
                </c:pt>
                <c:pt idx="6">
                  <c:v>376668649.56999999</c:v>
                </c:pt>
                <c:pt idx="7">
                  <c:v>344945128.40625006</c:v>
                </c:pt>
                <c:pt idx="8">
                  <c:v>329013365.85600007</c:v>
                </c:pt>
                <c:pt idx="9">
                  <c:v>323169763.8506667</c:v>
                </c:pt>
                <c:pt idx="10">
                  <c:v>318826821.0146668</c:v>
                </c:pt>
                <c:pt idx="11">
                  <c:v>291905451.75183326</c:v>
                </c:pt>
                <c:pt idx="12">
                  <c:v>253261156.34049997</c:v>
                </c:pt>
                <c:pt idx="13">
                  <c:v>136429611.43224999</c:v>
                </c:pt>
                <c:pt idx="14">
                  <c:v>101862900.98000002</c:v>
                </c:pt>
                <c:pt idx="15">
                  <c:v>101353158.99000001</c:v>
                </c:pt>
                <c:pt idx="16">
                  <c:v>100846925.72000001</c:v>
                </c:pt>
                <c:pt idx="17">
                  <c:v>100342496.39999998</c:v>
                </c:pt>
                <c:pt idx="18">
                  <c:v>99840479.49000001</c:v>
                </c:pt>
                <c:pt idx="19">
                  <c:v>99341927.180000007</c:v>
                </c:pt>
                <c:pt idx="20">
                  <c:v>98839111.550000012</c:v>
                </c:pt>
                <c:pt idx="21">
                  <c:v>98340046.890000015</c:v>
                </c:pt>
                <c:pt idx="22">
                  <c:v>97843148.370000005</c:v>
                </c:pt>
                <c:pt idx="23">
                  <c:v>88220794.510000005</c:v>
                </c:pt>
                <c:pt idx="24">
                  <c:v>65058966.939999998</c:v>
                </c:pt>
                <c:pt idx="25">
                  <c:v>1085931.71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74-7B47-AB75-2061EFE72A15}"/>
            </c:ext>
          </c:extLst>
        </c:ser>
        <c:ser>
          <c:idx val="1"/>
          <c:order val="4"/>
          <c:tx>
            <c:strRef>
              <c:f>'REC Spending'!$AK$7</c:f>
              <c:strCache>
                <c:ptCount val="1"/>
                <c:pt idx="0">
                  <c:v> Indexed REC Under Contract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'REC Spending'!$D$8:$D$33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Spending'!$AK$8:$AK$33</c:f>
              <c:numCache>
                <c:formatCode>_("$"* #,##0_);_("$"* \(#,##0\);_("$"*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75184651.921483338</c:v>
                </c:pt>
                <c:pt idx="7">
                  <c:v>188852592.26396668</c:v>
                </c:pt>
                <c:pt idx="8">
                  <c:v>390375814.03679222</c:v>
                </c:pt>
                <c:pt idx="9">
                  <c:v>519694634.43793935</c:v>
                </c:pt>
                <c:pt idx="10">
                  <c:v>518960775.85006738</c:v>
                </c:pt>
                <c:pt idx="11">
                  <c:v>521607766.64620447</c:v>
                </c:pt>
                <c:pt idx="12">
                  <c:v>525634498.48058146</c:v>
                </c:pt>
                <c:pt idx="13">
                  <c:v>520509826.59648269</c:v>
                </c:pt>
                <c:pt idx="14">
                  <c:v>508283038.74287045</c:v>
                </c:pt>
                <c:pt idx="15">
                  <c:v>487409706.28609997</c:v>
                </c:pt>
                <c:pt idx="16">
                  <c:v>488149074.26194322</c:v>
                </c:pt>
                <c:pt idx="17">
                  <c:v>489829366.06296515</c:v>
                </c:pt>
                <c:pt idx="18">
                  <c:v>492118850.75565237</c:v>
                </c:pt>
                <c:pt idx="19">
                  <c:v>489769417.73217911</c:v>
                </c:pt>
                <c:pt idx="20">
                  <c:v>487334724.11717206</c:v>
                </c:pt>
                <c:pt idx="21">
                  <c:v>482678734.67318285</c:v>
                </c:pt>
                <c:pt idx="22">
                  <c:v>478944390.59547228</c:v>
                </c:pt>
                <c:pt idx="23">
                  <c:v>475846034.24607325</c:v>
                </c:pt>
                <c:pt idx="24">
                  <c:v>462825840.12918222</c:v>
                </c:pt>
                <c:pt idx="25">
                  <c:v>449617795.9490757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74-7B47-AB75-2061EFE72A15}"/>
            </c:ext>
          </c:extLst>
        </c:ser>
        <c:ser>
          <c:idx val="5"/>
          <c:order val="5"/>
          <c:tx>
            <c:strRef>
              <c:f>'REC Spending'!$AO$7</c:f>
              <c:strCache>
                <c:ptCount val="1"/>
                <c:pt idx="0">
                  <c:v> ABP Projected </c:v>
                </c:pt>
              </c:strCache>
            </c:strRef>
          </c:tx>
          <c:spPr>
            <a:pattFill prst="dkUpDiag">
              <a:fgClr>
                <a:schemeClr val="accent6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'REC Spending'!$D$8:$D$33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Spending'!$AO$8:$AO$33</c:f>
              <c:numCache>
                <c:formatCode>_("$"* #,##0_);_("$"* \(#,##0\);_("$"*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123744673.6409872</c:v>
                </c:pt>
                <c:pt idx="6">
                  <c:v>365215229.84795457</c:v>
                </c:pt>
                <c:pt idx="7">
                  <c:v>567155037.62751257</c:v>
                </c:pt>
                <c:pt idx="8">
                  <c:v>747764398.40932381</c:v>
                </c:pt>
                <c:pt idx="9">
                  <c:v>946368139.47947907</c:v>
                </c:pt>
                <c:pt idx="10">
                  <c:v>1170953316.1471581</c:v>
                </c:pt>
                <c:pt idx="11">
                  <c:v>1291737572.159893</c:v>
                </c:pt>
                <c:pt idx="12">
                  <c:v>1355976005.0331974</c:v>
                </c:pt>
                <c:pt idx="13">
                  <c:v>1409099422.7535138</c:v>
                </c:pt>
                <c:pt idx="14">
                  <c:v>1419772778.2525635</c:v>
                </c:pt>
                <c:pt idx="15">
                  <c:v>1405791298.9023929</c:v>
                </c:pt>
                <c:pt idx="16">
                  <c:v>1391820996.5663879</c:v>
                </c:pt>
                <c:pt idx="17">
                  <c:v>1351293659.2401776</c:v>
                </c:pt>
                <c:pt idx="18">
                  <c:v>1311044240.6697421</c:v>
                </c:pt>
                <c:pt idx="19">
                  <c:v>1323150649.2986224</c:v>
                </c:pt>
                <c:pt idx="20">
                  <c:v>1335009909.5860357</c:v>
                </c:pt>
                <c:pt idx="21">
                  <c:v>1346625123.4366736</c:v>
                </c:pt>
                <c:pt idx="22">
                  <c:v>1357999358.5840721</c:v>
                </c:pt>
                <c:pt idx="23">
                  <c:v>1244457602.8880937</c:v>
                </c:pt>
                <c:pt idx="24">
                  <c:v>1034170807.3790368</c:v>
                </c:pt>
                <c:pt idx="25">
                  <c:v>933804650.08078158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74-7B47-AB75-2061EFE72A15}"/>
            </c:ext>
          </c:extLst>
        </c:ser>
        <c:ser>
          <c:idx val="6"/>
          <c:order val="6"/>
          <c:tx>
            <c:strRef>
              <c:f>'REC Spending'!$AP$7</c:f>
              <c:strCache>
                <c:ptCount val="1"/>
                <c:pt idx="0">
                  <c:v> Indexed REC Projected </c:v>
                </c:pt>
              </c:strCache>
            </c:strRef>
          </c:tx>
          <c:spPr>
            <a:pattFill prst="dkUpDiag">
              <a:fgClr>
                <a:schemeClr val="accent5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'REC Spending'!$D$8:$D$33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Spending'!$AP$8:$AP$33</c:f>
              <c:numCache>
                <c:formatCode>_("$"* #,##0_);_("$"* \(#,##0\);_("$"*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214859605.77274731</c:v>
                </c:pt>
                <c:pt idx="10">
                  <c:v>424834510.50112849</c:v>
                </c:pt>
                <c:pt idx="11">
                  <c:v>611664484.41778541</c:v>
                </c:pt>
                <c:pt idx="12">
                  <c:v>794874756.63093531</c:v>
                </c:pt>
                <c:pt idx="13">
                  <c:v>1115480430.1143692</c:v>
                </c:pt>
                <c:pt idx="14">
                  <c:v>1431186846.2804079</c:v>
                </c:pt>
                <c:pt idx="15">
                  <c:v>1771387519.1627676</c:v>
                </c:pt>
                <c:pt idx="16">
                  <c:v>2162534329.5815339</c:v>
                </c:pt>
                <c:pt idx="17">
                  <c:v>2561859004.6535544</c:v>
                </c:pt>
                <c:pt idx="18">
                  <c:v>2917860600.42623</c:v>
                </c:pt>
                <c:pt idx="19">
                  <c:v>3290212631.4554687</c:v>
                </c:pt>
                <c:pt idx="20">
                  <c:v>3602515454.2166247</c:v>
                </c:pt>
                <c:pt idx="21">
                  <c:v>3850883137.4011836</c:v>
                </c:pt>
                <c:pt idx="22">
                  <c:v>4023137197.2267966</c:v>
                </c:pt>
                <c:pt idx="23">
                  <c:v>4199282047.0854616</c:v>
                </c:pt>
                <c:pt idx="24">
                  <c:v>4324304910.8366652</c:v>
                </c:pt>
                <c:pt idx="25">
                  <c:v>4444767373.0799837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374-7B47-AB75-2061EFE72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063215584"/>
        <c:axId val="2063083744"/>
      </c:barChart>
      <c:catAx>
        <c:axId val="206321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083744"/>
        <c:crosses val="autoZero"/>
        <c:auto val="1"/>
        <c:lblAlgn val="ctr"/>
        <c:lblOffset val="100"/>
        <c:noMultiLvlLbl val="0"/>
      </c:catAx>
      <c:valAx>
        <c:axId val="2063083744"/>
        <c:scaling>
          <c:orientation val="minMax"/>
        </c:scaling>
        <c:delete val="0"/>
        <c:axPos val="l"/>
        <c:numFmt formatCode="_(&quot;$&quot;* #,##0_);_(&quot;$&quot;* \(#,##0\);_(&quot;$&quot;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21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REC</a:t>
            </a:r>
            <a:r>
              <a:rPr lang="en-US" b="1" baseline="0">
                <a:solidFill>
                  <a:schemeClr val="tx1"/>
                </a:solidFill>
              </a:rPr>
              <a:t> Deliveries</a:t>
            </a:r>
            <a:r>
              <a:rPr lang="en-US" b="1">
                <a:solidFill>
                  <a:schemeClr val="tx1"/>
                </a:solidFill>
              </a:rPr>
              <a:t> (RECs)</a:t>
            </a:r>
          </a:p>
        </c:rich>
      </c:tx>
      <c:layout>
        <c:manualLayout>
          <c:xMode val="edge"/>
          <c:yMode val="edge"/>
          <c:x val="9.9404830922267665E-2"/>
          <c:y val="2.67281146724511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3"/>
          <c:order val="1"/>
          <c:tx>
            <c:strRef>
              <c:f>RECs!$AT$7</c:f>
              <c:strCache>
                <c:ptCount val="1"/>
                <c:pt idx="0">
                  <c:v>LTPPA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RECs!$D$8:$D$33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RECs!$AT$8:$AT$33</c:f>
              <c:numCache>
                <c:formatCode>_(* #,##0_);_(* \(#,##0\);_(* "-"??_);_(@_)</c:formatCode>
                <c:ptCount val="26"/>
                <c:pt idx="0">
                  <c:v>1861725</c:v>
                </c:pt>
                <c:pt idx="1">
                  <c:v>1861725</c:v>
                </c:pt>
                <c:pt idx="2">
                  <c:v>1861725</c:v>
                </c:pt>
                <c:pt idx="3">
                  <c:v>1861725</c:v>
                </c:pt>
                <c:pt idx="4">
                  <c:v>1861725</c:v>
                </c:pt>
                <c:pt idx="5">
                  <c:v>1861725</c:v>
                </c:pt>
                <c:pt idx="6">
                  <c:v>1861725</c:v>
                </c:pt>
                <c:pt idx="7">
                  <c:v>1861725</c:v>
                </c:pt>
                <c:pt idx="8">
                  <c:v>1861725</c:v>
                </c:pt>
                <c:pt idx="9">
                  <c:v>1861725</c:v>
                </c:pt>
                <c:pt idx="10">
                  <c:v>1861725</c:v>
                </c:pt>
                <c:pt idx="11">
                  <c:v>1861725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02F-604E-896C-CE93647F72C6}"/>
            </c:ext>
          </c:extLst>
        </c:ser>
        <c:ser>
          <c:idx val="4"/>
          <c:order val="2"/>
          <c:tx>
            <c:strRef>
              <c:f>RECs!$AU$7</c:f>
              <c:strCache>
                <c:ptCount val="1"/>
                <c:pt idx="0">
                  <c:v>2017-2019 Forward Procurement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RECs!$D$8:$D$33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RECs!$AU$8:$AU$33</c:f>
              <c:numCache>
                <c:formatCode>_(* #,##0_);_(* \(#,##0\);_(* "-"??_);_(@_)</c:formatCode>
                <c:ptCount val="26"/>
                <c:pt idx="0">
                  <c:v>754313.29229999997</c:v>
                </c:pt>
                <c:pt idx="1">
                  <c:v>2992839.5745999999</c:v>
                </c:pt>
                <c:pt idx="2">
                  <c:v>4061148.5745999999</c:v>
                </c:pt>
                <c:pt idx="3">
                  <c:v>4061148.5745999999</c:v>
                </c:pt>
                <c:pt idx="4">
                  <c:v>4061148.5745999999</c:v>
                </c:pt>
                <c:pt idx="5">
                  <c:v>4631147.5745999999</c:v>
                </c:pt>
                <c:pt idx="6">
                  <c:v>4631147.5745999999</c:v>
                </c:pt>
                <c:pt idx="7">
                  <c:v>4631147.5745999999</c:v>
                </c:pt>
                <c:pt idx="8">
                  <c:v>4631147.5745999999</c:v>
                </c:pt>
                <c:pt idx="9">
                  <c:v>4631147.5745999999</c:v>
                </c:pt>
                <c:pt idx="10">
                  <c:v>4631147.5745999999</c:v>
                </c:pt>
                <c:pt idx="11">
                  <c:v>4631147.5745999999</c:v>
                </c:pt>
                <c:pt idx="12">
                  <c:v>4631147.5745999999</c:v>
                </c:pt>
                <c:pt idx="13">
                  <c:v>4201147.5745999999</c:v>
                </c:pt>
                <c:pt idx="14">
                  <c:v>4201147.5745999999</c:v>
                </c:pt>
                <c:pt idx="15">
                  <c:v>3901147.5745999999</c:v>
                </c:pt>
                <c:pt idx="16">
                  <c:v>569999</c:v>
                </c:pt>
                <c:pt idx="17">
                  <c:v>569999</c:v>
                </c:pt>
                <c:pt idx="18">
                  <c:v>569999</c:v>
                </c:pt>
                <c:pt idx="19">
                  <c:v>569999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02F-604E-896C-CE93647F72C6}"/>
            </c:ext>
          </c:extLst>
        </c:ser>
        <c:ser>
          <c:idx val="6"/>
          <c:order val="3"/>
          <c:tx>
            <c:strRef>
              <c:f>RECs!$AW$7</c:f>
              <c:strCache>
                <c:ptCount val="1"/>
                <c:pt idx="0">
                  <c:v>Legacy DG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RECs!$D$8:$D$33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RECs!$AW$8:$AW$33</c:f>
              <c:numCache>
                <c:formatCode>_(* #,##0_);_(* \(#,##0\);_(* "-"??_);_(@_)</c:formatCode>
                <c:ptCount val="26"/>
                <c:pt idx="0">
                  <c:v>3273</c:v>
                </c:pt>
                <c:pt idx="1">
                  <c:v>21732</c:v>
                </c:pt>
                <c:pt idx="2">
                  <c:v>5613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02F-604E-896C-CE93647F72C6}"/>
            </c:ext>
          </c:extLst>
        </c:ser>
        <c:ser>
          <c:idx val="2"/>
          <c:order val="4"/>
          <c:tx>
            <c:strRef>
              <c:f>RECs!$AS$7</c:f>
              <c:strCache>
                <c:ptCount val="1"/>
                <c:pt idx="0">
                  <c:v>ILSFA Under Contract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RECs!$D$8:$D$33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RECs!$AS$8:$AS$33</c:f>
              <c:numCache>
                <c:formatCode>_(* #,##0_);_(* \(#,##0\);_(* "-"??_);_(@_)</c:formatCode>
                <c:ptCount val="26"/>
                <c:pt idx="0">
                  <c:v>17022.326333333331</c:v>
                </c:pt>
                <c:pt idx="1">
                  <c:v>29333.614701666665</c:v>
                </c:pt>
                <c:pt idx="2">
                  <c:v>44787.346628158339</c:v>
                </c:pt>
                <c:pt idx="3">
                  <c:v>72600.876561684214</c:v>
                </c:pt>
                <c:pt idx="4">
                  <c:v>112303.73884554248</c:v>
                </c:pt>
                <c:pt idx="5">
                  <c:v>135711.15348464809</c:v>
                </c:pt>
                <c:pt idx="6">
                  <c:v>164865.86438389152</c:v>
                </c:pt>
                <c:pt idx="7">
                  <c:v>164041.53506197207</c:v>
                </c:pt>
                <c:pt idx="8">
                  <c:v>163221.32738666222</c:v>
                </c:pt>
                <c:pt idx="9">
                  <c:v>162405.22074972891</c:v>
                </c:pt>
                <c:pt idx="10">
                  <c:v>161593.19464598026</c:v>
                </c:pt>
                <c:pt idx="11">
                  <c:v>160785.22867275035</c:v>
                </c:pt>
                <c:pt idx="12">
                  <c:v>159981.30252938659</c:v>
                </c:pt>
                <c:pt idx="13">
                  <c:v>159181.39601673966</c:v>
                </c:pt>
                <c:pt idx="14">
                  <c:v>158385.48903665596</c:v>
                </c:pt>
                <c:pt idx="15">
                  <c:v>157593.56159147268</c:v>
                </c:pt>
                <c:pt idx="16">
                  <c:v>156805.59378351533</c:v>
                </c:pt>
                <c:pt idx="17">
                  <c:v>156021.56581459776</c:v>
                </c:pt>
                <c:pt idx="18">
                  <c:v>155241.45798552479</c:v>
                </c:pt>
                <c:pt idx="19">
                  <c:v>154465.25069559715</c:v>
                </c:pt>
                <c:pt idx="20">
                  <c:v>153692.92444211917</c:v>
                </c:pt>
                <c:pt idx="21">
                  <c:v>152924.45981990857</c:v>
                </c:pt>
                <c:pt idx="22">
                  <c:v>152159.83752080903</c:v>
                </c:pt>
                <c:pt idx="23">
                  <c:v>151399.03833320498</c:v>
                </c:pt>
                <c:pt idx="24">
                  <c:v>150642.04314153895</c:v>
                </c:pt>
                <c:pt idx="25">
                  <c:v>149888.83292583126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2F-604E-896C-CE93647F72C6}"/>
            </c:ext>
          </c:extLst>
        </c:ser>
        <c:ser>
          <c:idx val="0"/>
          <c:order val="5"/>
          <c:tx>
            <c:strRef>
              <c:f>RECs!$AQ$7</c:f>
              <c:strCache>
                <c:ptCount val="1"/>
                <c:pt idx="0">
                  <c:v>ABP Under Contract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RECs!$D$8:$D$33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RECs!$AQ$8:$AQ$33</c:f>
              <c:numCache>
                <c:formatCode>_(* #,##0_);_(* \(#,##0\);_(* "-"??_);_(@_)</c:formatCode>
                <c:ptCount val="26"/>
                <c:pt idx="0">
                  <c:v>1117605</c:v>
                </c:pt>
                <c:pt idx="1">
                  <c:v>1370455</c:v>
                </c:pt>
                <c:pt idx="2">
                  <c:v>3082473.3983640224</c:v>
                </c:pt>
                <c:pt idx="3">
                  <c:v>4693156.0083720572</c:v>
                </c:pt>
                <c:pt idx="4">
                  <c:v>5965503.4563999809</c:v>
                </c:pt>
                <c:pt idx="5">
                  <c:v>6172407.7201990616</c:v>
                </c:pt>
                <c:pt idx="6">
                  <c:v>6140999.2565980675</c:v>
                </c:pt>
                <c:pt idx="7">
                  <c:v>6110236.860315077</c:v>
                </c:pt>
                <c:pt idx="8">
                  <c:v>6079592.5310135018</c:v>
                </c:pt>
                <c:pt idx="9">
                  <c:v>6049077.2683584336</c:v>
                </c:pt>
                <c:pt idx="10">
                  <c:v>6018825.0720166415</c:v>
                </c:pt>
                <c:pt idx="11">
                  <c:v>5988528.9416565578</c:v>
                </c:pt>
                <c:pt idx="12">
                  <c:v>5958132.8769482756</c:v>
                </c:pt>
                <c:pt idx="13">
                  <c:v>5291030.8775635343</c:v>
                </c:pt>
                <c:pt idx="14">
                  <c:v>5003559.9431757163</c:v>
                </c:pt>
                <c:pt idx="15">
                  <c:v>4832355.0734598376</c:v>
                </c:pt>
                <c:pt idx="16">
                  <c:v>4579333.2680925392</c:v>
                </c:pt>
                <c:pt idx="17">
                  <c:v>4129101.7063624989</c:v>
                </c:pt>
                <c:pt idx="18">
                  <c:v>3506291.8974904018</c:v>
                </c:pt>
                <c:pt idx="19">
                  <c:v>2962067.2543370342</c:v>
                </c:pt>
                <c:pt idx="20">
                  <c:v>2819354</c:v>
                </c:pt>
                <c:pt idx="21">
                  <c:v>2794664</c:v>
                </c:pt>
                <c:pt idx="22">
                  <c:v>1643181</c:v>
                </c:pt>
                <c:pt idx="23">
                  <c:v>751988</c:v>
                </c:pt>
                <c:pt idx="24">
                  <c:v>90132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2F-604E-896C-CE93647F72C6}"/>
            </c:ext>
          </c:extLst>
        </c:ser>
        <c:ser>
          <c:idx val="1"/>
          <c:order val="6"/>
          <c:tx>
            <c:strRef>
              <c:f>RECs!$AR$7</c:f>
              <c:strCache>
                <c:ptCount val="1"/>
                <c:pt idx="0">
                  <c:v>Indexed REC Under Contract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RECs!$D$8:$D$33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RECs!$AR$8:$AR$33</c:f>
              <c:numCache>
                <c:formatCode>_(* #,##0_);_(* \(#,##0\);_(*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1009632.4301999999</c:v>
                </c:pt>
                <c:pt idx="3">
                  <c:v>3697370.5188239999</c:v>
                </c:pt>
                <c:pt idx="4">
                  <c:v>8343846.3991548792</c:v>
                </c:pt>
                <c:pt idx="5">
                  <c:v>14449916.577159107</c:v>
                </c:pt>
                <c:pt idx="6">
                  <c:v>14419990.824273309</c:v>
                </c:pt>
                <c:pt idx="7">
                  <c:v>14390214.700151943</c:v>
                </c:pt>
                <c:pt idx="8">
                  <c:v>14360587.456651185</c:v>
                </c:pt>
                <c:pt idx="9">
                  <c:v>14331108.349367928</c:v>
                </c:pt>
                <c:pt idx="10">
                  <c:v>14301776.637621088</c:v>
                </c:pt>
                <c:pt idx="11">
                  <c:v>14272591.58443298</c:v>
                </c:pt>
                <c:pt idx="12">
                  <c:v>14243552.456510819</c:v>
                </c:pt>
                <c:pt idx="13">
                  <c:v>14214658.524228264</c:v>
                </c:pt>
                <c:pt idx="14">
                  <c:v>14185909.061607122</c:v>
                </c:pt>
                <c:pt idx="15">
                  <c:v>14157303.346299086</c:v>
                </c:pt>
                <c:pt idx="16">
                  <c:v>14128840.659567591</c:v>
                </c:pt>
                <c:pt idx="17">
                  <c:v>14100520.286269752</c:v>
                </c:pt>
                <c:pt idx="18">
                  <c:v>14072341.514838405</c:v>
                </c:pt>
                <c:pt idx="19">
                  <c:v>14044303.637264213</c:v>
                </c:pt>
                <c:pt idx="20">
                  <c:v>14016405.949077891</c:v>
                </c:pt>
                <c:pt idx="21">
                  <c:v>13988647.749332502</c:v>
                </c:pt>
                <c:pt idx="22">
                  <c:v>13961028.340585837</c:v>
                </c:pt>
                <c:pt idx="23">
                  <c:v>13933547.02888291</c:v>
                </c:pt>
                <c:pt idx="24">
                  <c:v>13906203.123738494</c:v>
                </c:pt>
                <c:pt idx="25">
                  <c:v>13878995.938119803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2F-604E-896C-CE93647F72C6}"/>
            </c:ext>
          </c:extLst>
        </c:ser>
        <c:ser>
          <c:idx val="5"/>
          <c:order val="7"/>
          <c:tx>
            <c:strRef>
              <c:f>RECs!$AV$7</c:f>
              <c:strCache>
                <c:ptCount val="1"/>
                <c:pt idx="0">
                  <c:v>Coal to Solar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RECs!$D$8:$D$33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RECs!$AV$8:$AV$33</c:f>
              <c:numCache>
                <c:formatCode>_(* #,##0_);_(* \(#,##0\);_(*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379110</c:v>
                </c:pt>
                <c:pt idx="5">
                  <c:v>379110</c:v>
                </c:pt>
                <c:pt idx="6">
                  <c:v>379110</c:v>
                </c:pt>
                <c:pt idx="7">
                  <c:v>379110</c:v>
                </c:pt>
                <c:pt idx="8">
                  <c:v>379110</c:v>
                </c:pt>
                <c:pt idx="9">
                  <c:v>379110</c:v>
                </c:pt>
                <c:pt idx="10">
                  <c:v>379110</c:v>
                </c:pt>
                <c:pt idx="11">
                  <c:v>379110</c:v>
                </c:pt>
                <c:pt idx="12">
                  <c:v>379110</c:v>
                </c:pt>
                <c:pt idx="13">
                  <c:v>379110</c:v>
                </c:pt>
                <c:pt idx="14">
                  <c:v>379110</c:v>
                </c:pt>
                <c:pt idx="15">
                  <c:v>379110</c:v>
                </c:pt>
                <c:pt idx="16">
                  <c:v>379110</c:v>
                </c:pt>
                <c:pt idx="17">
                  <c:v>379110</c:v>
                </c:pt>
                <c:pt idx="18">
                  <c:v>379110</c:v>
                </c:pt>
                <c:pt idx="19">
                  <c:v>379110</c:v>
                </c:pt>
                <c:pt idx="20">
                  <c:v>379110</c:v>
                </c:pt>
                <c:pt idx="21">
                  <c:v>379110</c:v>
                </c:pt>
                <c:pt idx="22">
                  <c:v>379110</c:v>
                </c:pt>
                <c:pt idx="23">
                  <c:v>379110</c:v>
                </c:pt>
                <c:pt idx="24">
                  <c:v>379110</c:v>
                </c:pt>
                <c:pt idx="25">
                  <c:v>379110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02F-604E-896C-CE93647F72C6}"/>
            </c:ext>
          </c:extLst>
        </c:ser>
        <c:ser>
          <c:idx val="9"/>
          <c:order val="8"/>
          <c:tx>
            <c:strRef>
              <c:f>RECs!$AZ$7</c:f>
              <c:strCache>
                <c:ptCount val="1"/>
                <c:pt idx="0">
                  <c:v>ILSFA Projected</c:v>
                </c:pt>
              </c:strCache>
            </c:strRef>
          </c:tx>
          <c:spPr>
            <a:pattFill prst="dkUpDiag">
              <a:fgClr>
                <a:schemeClr val="accent4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RECs!$D$8:$D$33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RECs!$AZ$8:$AZ$33</c:f>
              <c:numCache>
                <c:formatCode>_(* #,##0_);_(* \(#,##0\);_(*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47000</c:v>
                </c:pt>
                <c:pt idx="4">
                  <c:v>93530</c:v>
                </c:pt>
                <c:pt idx="5">
                  <c:v>140295</c:v>
                </c:pt>
                <c:pt idx="6">
                  <c:v>187060</c:v>
                </c:pt>
                <c:pt idx="7">
                  <c:v>233825</c:v>
                </c:pt>
                <c:pt idx="8">
                  <c:v>280590</c:v>
                </c:pt>
                <c:pt idx="9">
                  <c:v>315751.65413533832</c:v>
                </c:pt>
                <c:pt idx="10">
                  <c:v>350913.30827067664</c:v>
                </c:pt>
                <c:pt idx="11">
                  <c:v>386074.96240601491</c:v>
                </c:pt>
                <c:pt idx="12">
                  <c:v>421236.61654135323</c:v>
                </c:pt>
                <c:pt idx="13">
                  <c:v>456398.27067669155</c:v>
                </c:pt>
                <c:pt idx="14">
                  <c:v>491559.92481202987</c:v>
                </c:pt>
                <c:pt idx="15">
                  <c:v>526721.57894736819</c:v>
                </c:pt>
                <c:pt idx="16">
                  <c:v>561883.23308270646</c:v>
                </c:pt>
                <c:pt idx="17">
                  <c:v>597044.88721804484</c:v>
                </c:pt>
                <c:pt idx="18">
                  <c:v>632206.5413533831</c:v>
                </c:pt>
                <c:pt idx="19">
                  <c:v>667368.19548872148</c:v>
                </c:pt>
                <c:pt idx="20">
                  <c:v>702529.84962405975</c:v>
                </c:pt>
                <c:pt idx="21">
                  <c:v>737691.50375939801</c:v>
                </c:pt>
                <c:pt idx="22">
                  <c:v>772853.15789473639</c:v>
                </c:pt>
                <c:pt idx="23">
                  <c:v>772853.15789473639</c:v>
                </c:pt>
                <c:pt idx="24">
                  <c:v>772853.15789473639</c:v>
                </c:pt>
                <c:pt idx="25">
                  <c:v>772853.15789473639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2F-604E-896C-CE93647F72C6}"/>
            </c:ext>
          </c:extLst>
        </c:ser>
        <c:ser>
          <c:idx val="7"/>
          <c:order val="9"/>
          <c:tx>
            <c:strRef>
              <c:f>RECs!$AX$7</c:f>
              <c:strCache>
                <c:ptCount val="1"/>
                <c:pt idx="0">
                  <c:v>ABP Projected</c:v>
                </c:pt>
              </c:strCache>
            </c:strRef>
          </c:tx>
          <c:spPr>
            <a:pattFill prst="dkUpDiag">
              <a:fgClr>
                <a:schemeClr val="accent6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RECs!$D$8:$D$33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RECs!$AX$8:$AX$33</c:f>
              <c:numCache>
                <c:formatCode>_(* #,##0_);_(* \(#,##0\);_(*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1295699.3886141321</c:v>
                </c:pt>
                <c:pt idx="6">
                  <c:v>3190424.0094305025</c:v>
                </c:pt>
                <c:pt idx="7">
                  <c:v>4881392.5862569921</c:v>
                </c:pt>
                <c:pt idx="8">
                  <c:v>6600572.942282524</c:v>
                </c:pt>
                <c:pt idx="9">
                  <c:v>8595556.8686373346</c:v>
                </c:pt>
                <c:pt idx="10">
                  <c:v>10580688.834950425</c:v>
                </c:pt>
                <c:pt idx="11">
                  <c:v>11945355.032848448</c:v>
                </c:pt>
                <c:pt idx="12">
                  <c:v>13302951.980576873</c:v>
                </c:pt>
                <c:pt idx="13">
                  <c:v>14604823.026725292</c:v>
                </c:pt>
                <c:pt idx="14">
                  <c:v>15900184.717642972</c:v>
                </c:pt>
                <c:pt idx="15">
                  <c:v>17189069.600106064</c:v>
                </c:pt>
                <c:pt idx="16">
                  <c:v>18471510.058156833</c:v>
                </c:pt>
                <c:pt idx="17">
                  <c:v>19747538.313917354</c:v>
                </c:pt>
                <c:pt idx="18">
                  <c:v>21017186.428399079</c:v>
                </c:pt>
                <c:pt idx="19">
                  <c:v>22280486.302308384</c:v>
                </c:pt>
                <c:pt idx="20">
                  <c:v>22718006.414173193</c:v>
                </c:pt>
                <c:pt idx="21">
                  <c:v>22748337.522900425</c:v>
                </c:pt>
                <c:pt idx="22">
                  <c:v>22966911.436549809</c:v>
                </c:pt>
                <c:pt idx="23">
                  <c:v>21914374.346622586</c:v>
                </c:pt>
                <c:pt idx="24">
                  <c:v>20659394.062827297</c:v>
                </c:pt>
                <c:pt idx="25">
                  <c:v>18830965.019777939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2F-604E-896C-CE93647F72C6}"/>
            </c:ext>
          </c:extLst>
        </c:ser>
        <c:ser>
          <c:idx val="8"/>
          <c:order val="10"/>
          <c:tx>
            <c:strRef>
              <c:f>RECs!$AY$7</c:f>
              <c:strCache>
                <c:ptCount val="1"/>
                <c:pt idx="0">
                  <c:v>Indexed REC Projected</c:v>
                </c:pt>
              </c:strCache>
            </c:strRef>
          </c:tx>
          <c:spPr>
            <a:pattFill prst="dkUpDiag">
              <a:fgClr>
                <a:schemeClr val="accent5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RECs!$D$8:$D$33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RECs!$AY$8:$AY$33</c:f>
              <c:numCache>
                <c:formatCode>_(* #,##0_);_(* \(#,##0\);_(*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4090000</c:v>
                </c:pt>
                <c:pt idx="7">
                  <c:v>8172050</c:v>
                </c:pt>
                <c:pt idx="8">
                  <c:v>11746189.75</c:v>
                </c:pt>
                <c:pt idx="9">
                  <c:v>15314958.80125</c:v>
                </c:pt>
                <c:pt idx="10">
                  <c:v>20288384.007243749</c:v>
                </c:pt>
                <c:pt idx="11">
                  <c:v>25555442.08720753</c:v>
                </c:pt>
                <c:pt idx="12">
                  <c:v>31514664.876771495</c:v>
                </c:pt>
                <c:pt idx="13">
                  <c:v>38266091.552387632</c:v>
                </c:pt>
                <c:pt idx="14">
                  <c:v>45304761.094625704</c:v>
                </c:pt>
                <c:pt idx="15">
                  <c:v>50829237.28915257</c:v>
                </c:pt>
                <c:pt idx="16">
                  <c:v>56846091.102706805</c:v>
                </c:pt>
                <c:pt idx="17">
                  <c:v>61554360.647193275</c:v>
                </c:pt>
                <c:pt idx="18">
                  <c:v>65557588.843957305</c:v>
                </c:pt>
                <c:pt idx="19">
                  <c:v>68555800.899737522</c:v>
                </c:pt>
                <c:pt idx="20">
                  <c:v>71549021.895238847</c:v>
                </c:pt>
                <c:pt idx="21">
                  <c:v>74537276.785762638</c:v>
                </c:pt>
                <c:pt idx="22">
                  <c:v>77520590.401833832</c:v>
                </c:pt>
                <c:pt idx="23">
                  <c:v>77398987.449824646</c:v>
                </c:pt>
                <c:pt idx="24">
                  <c:v>77277992.512575522</c:v>
                </c:pt>
                <c:pt idx="25">
                  <c:v>77157602.550012663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02F-604E-896C-CE93647F7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063215584"/>
        <c:axId val="2063083744"/>
      </c:barChart>
      <c:lineChart>
        <c:grouping val="standard"/>
        <c:varyColors val="0"/>
        <c:ser>
          <c:idx val="10"/>
          <c:order val="0"/>
          <c:tx>
            <c:strRef>
              <c:f>'RPS Balance'!$L$3</c:f>
              <c:strCache>
                <c:ptCount val="1"/>
                <c:pt idx="0">
                  <c:v>RPS Target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'RPS Balance'!$L$5:$L$30</c:f>
              <c:numCache>
                <c:formatCode>_(* #,##0_);_(* \(#,##0\);_(* "-"??_);_(@_)</c:formatCode>
                <c:ptCount val="26"/>
                <c:pt idx="0">
                  <c:v>0</c:v>
                </c:pt>
                <c:pt idx="1">
                  <c:v>22961969.200972039</c:v>
                </c:pt>
                <c:pt idx="2">
                  <c:v>24584304.212572411</c:v>
                </c:pt>
                <c:pt idx="3">
                  <c:v>26466512.055223566</c:v>
                </c:pt>
                <c:pt idx="4">
                  <c:v>27796873.93733272</c:v>
                </c:pt>
                <c:pt idx="5">
                  <c:v>29362133.604667433</c:v>
                </c:pt>
                <c:pt idx="6">
                  <c:v>33208604.270216987</c:v>
                </c:pt>
                <c:pt idx="7">
                  <c:v>36561759.870327041</c:v>
                </c:pt>
                <c:pt idx="8">
                  <c:v>41845135.052768804</c:v>
                </c:pt>
                <c:pt idx="9">
                  <c:v>47206685.938514248</c:v>
                </c:pt>
                <c:pt idx="10">
                  <c:v>53103083.465131819</c:v>
                </c:pt>
                <c:pt idx="11">
                  <c:v>57963541.754728705</c:v>
                </c:pt>
                <c:pt idx="12">
                  <c:v>64104121.851385593</c:v>
                </c:pt>
                <c:pt idx="13">
                  <c:v>71364057.942418158</c:v>
                </c:pt>
                <c:pt idx="14">
                  <c:v>77955039.790384695</c:v>
                </c:pt>
                <c:pt idx="15">
                  <c:v>84704101.602601781</c:v>
                </c:pt>
                <c:pt idx="16">
                  <c:v>91341142.663611904</c:v>
                </c:pt>
                <c:pt idx="17">
                  <c:v>97283835.08851023</c:v>
                </c:pt>
                <c:pt idx="18">
                  <c:v>101897362.42189272</c:v>
                </c:pt>
                <c:pt idx="19">
                  <c:v>105540154.20427436</c:v>
                </c:pt>
                <c:pt idx="20">
                  <c:v>108289238.05892973</c:v>
                </c:pt>
                <c:pt idx="21">
                  <c:v>108738693.44326334</c:v>
                </c:pt>
                <c:pt idx="22">
                  <c:v>108984212.96963039</c:v>
                </c:pt>
                <c:pt idx="23">
                  <c:v>109232336.54980506</c:v>
                </c:pt>
                <c:pt idx="24">
                  <c:v>109483099.82372142</c:v>
                </c:pt>
                <c:pt idx="25">
                  <c:v>109931878.45202403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02F-604E-896C-CE93647F7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3215584"/>
        <c:axId val="2063083744"/>
      </c:lineChart>
      <c:catAx>
        <c:axId val="206321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083744"/>
        <c:crosses val="autoZero"/>
        <c:auto val="1"/>
        <c:lblAlgn val="ctr"/>
        <c:lblOffset val="100"/>
        <c:noMultiLvlLbl val="0"/>
      </c:catAx>
      <c:valAx>
        <c:axId val="2063083744"/>
        <c:scaling>
          <c:orientation val="minMax"/>
        </c:scaling>
        <c:delete val="0"/>
        <c:axPos val="l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21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REC Deliveries %</a:t>
            </a:r>
            <a:r>
              <a:rPr lang="en-US" b="1" baseline="0">
                <a:solidFill>
                  <a:schemeClr val="tx1"/>
                </a:solidFill>
              </a:rPr>
              <a:t> Share</a:t>
            </a:r>
            <a:r>
              <a:rPr lang="en-US" b="1">
                <a:solidFill>
                  <a:schemeClr val="tx1"/>
                </a:solidFill>
              </a:rPr>
              <a:t> </a:t>
            </a:r>
          </a:p>
        </c:rich>
      </c:tx>
      <c:layout>
        <c:manualLayout>
          <c:xMode val="edge"/>
          <c:yMode val="edge"/>
          <c:x val="5.2485106563570243E-2"/>
          <c:y val="1.60368688034706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3"/>
          <c:order val="0"/>
          <c:tx>
            <c:strRef>
              <c:f>RECs!$AT$7</c:f>
              <c:strCache>
                <c:ptCount val="1"/>
                <c:pt idx="0">
                  <c:v>LTPPA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RECs!$D$8:$D$33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RECs!$AT$8:$AT$33</c:f>
              <c:numCache>
                <c:formatCode>_(* #,##0_);_(* \(#,##0\);_(* "-"??_);_(@_)</c:formatCode>
                <c:ptCount val="26"/>
                <c:pt idx="0">
                  <c:v>1861725</c:v>
                </c:pt>
                <c:pt idx="1">
                  <c:v>1861725</c:v>
                </c:pt>
                <c:pt idx="2">
                  <c:v>1861725</c:v>
                </c:pt>
                <c:pt idx="3">
                  <c:v>1861725</c:v>
                </c:pt>
                <c:pt idx="4">
                  <c:v>1861725</c:v>
                </c:pt>
                <c:pt idx="5">
                  <c:v>1861725</c:v>
                </c:pt>
                <c:pt idx="6">
                  <c:v>1861725</c:v>
                </c:pt>
                <c:pt idx="7">
                  <c:v>1861725</c:v>
                </c:pt>
                <c:pt idx="8">
                  <c:v>1861725</c:v>
                </c:pt>
                <c:pt idx="9">
                  <c:v>1861725</c:v>
                </c:pt>
                <c:pt idx="10">
                  <c:v>1861725</c:v>
                </c:pt>
                <c:pt idx="11">
                  <c:v>1861725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6C-A04F-AB98-95A2F7099329}"/>
            </c:ext>
          </c:extLst>
        </c:ser>
        <c:ser>
          <c:idx val="4"/>
          <c:order val="1"/>
          <c:tx>
            <c:strRef>
              <c:f>RECs!$AU$7</c:f>
              <c:strCache>
                <c:ptCount val="1"/>
                <c:pt idx="0">
                  <c:v>2017-2019 Forward Procurement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RECs!$D$8:$D$33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RECs!$AU$8:$AU$33</c:f>
              <c:numCache>
                <c:formatCode>_(* #,##0_);_(* \(#,##0\);_(* "-"??_);_(@_)</c:formatCode>
                <c:ptCount val="26"/>
                <c:pt idx="0">
                  <c:v>754313.29229999997</c:v>
                </c:pt>
                <c:pt idx="1">
                  <c:v>2992839.5745999999</c:v>
                </c:pt>
                <c:pt idx="2">
                  <c:v>4061148.5745999999</c:v>
                </c:pt>
                <c:pt idx="3">
                  <c:v>4061148.5745999999</c:v>
                </c:pt>
                <c:pt idx="4">
                  <c:v>4061148.5745999999</c:v>
                </c:pt>
                <c:pt idx="5">
                  <c:v>4631147.5745999999</c:v>
                </c:pt>
                <c:pt idx="6">
                  <c:v>4631147.5745999999</c:v>
                </c:pt>
                <c:pt idx="7">
                  <c:v>4631147.5745999999</c:v>
                </c:pt>
                <c:pt idx="8">
                  <c:v>4631147.5745999999</c:v>
                </c:pt>
                <c:pt idx="9">
                  <c:v>4631147.5745999999</c:v>
                </c:pt>
                <c:pt idx="10">
                  <c:v>4631147.5745999999</c:v>
                </c:pt>
                <c:pt idx="11">
                  <c:v>4631147.5745999999</c:v>
                </c:pt>
                <c:pt idx="12">
                  <c:v>4631147.5745999999</c:v>
                </c:pt>
                <c:pt idx="13">
                  <c:v>4201147.5745999999</c:v>
                </c:pt>
                <c:pt idx="14">
                  <c:v>4201147.5745999999</c:v>
                </c:pt>
                <c:pt idx="15">
                  <c:v>3901147.5745999999</c:v>
                </c:pt>
                <c:pt idx="16">
                  <c:v>569999</c:v>
                </c:pt>
                <c:pt idx="17">
                  <c:v>569999</c:v>
                </c:pt>
                <c:pt idx="18">
                  <c:v>569999</c:v>
                </c:pt>
                <c:pt idx="19">
                  <c:v>569999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6C-A04F-AB98-95A2F7099329}"/>
            </c:ext>
          </c:extLst>
        </c:ser>
        <c:ser>
          <c:idx val="6"/>
          <c:order val="2"/>
          <c:tx>
            <c:strRef>
              <c:f>RECs!$AW$7</c:f>
              <c:strCache>
                <c:ptCount val="1"/>
                <c:pt idx="0">
                  <c:v>Legacy DG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RECs!$D$8:$D$33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RECs!$AW$8:$AW$33</c:f>
              <c:numCache>
                <c:formatCode>_(* #,##0_);_(* \(#,##0\);_(* "-"??_);_(@_)</c:formatCode>
                <c:ptCount val="26"/>
                <c:pt idx="0">
                  <c:v>3273</c:v>
                </c:pt>
                <c:pt idx="1">
                  <c:v>21732</c:v>
                </c:pt>
                <c:pt idx="2">
                  <c:v>5613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6C-A04F-AB98-95A2F7099329}"/>
            </c:ext>
          </c:extLst>
        </c:ser>
        <c:ser>
          <c:idx val="2"/>
          <c:order val="3"/>
          <c:tx>
            <c:strRef>
              <c:f>RECs!$AS$7</c:f>
              <c:strCache>
                <c:ptCount val="1"/>
                <c:pt idx="0">
                  <c:v>ILSFA Under Contract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RECs!$D$8:$D$33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RECs!$AS$8:$AS$33</c:f>
              <c:numCache>
                <c:formatCode>_(* #,##0_);_(* \(#,##0\);_(* "-"??_);_(@_)</c:formatCode>
                <c:ptCount val="26"/>
                <c:pt idx="0">
                  <c:v>17022.326333333331</c:v>
                </c:pt>
                <c:pt idx="1">
                  <c:v>29333.614701666665</c:v>
                </c:pt>
                <c:pt idx="2">
                  <c:v>44787.346628158339</c:v>
                </c:pt>
                <c:pt idx="3">
                  <c:v>72600.876561684214</c:v>
                </c:pt>
                <c:pt idx="4">
                  <c:v>112303.73884554248</c:v>
                </c:pt>
                <c:pt idx="5">
                  <c:v>135711.15348464809</c:v>
                </c:pt>
                <c:pt idx="6">
                  <c:v>164865.86438389152</c:v>
                </c:pt>
                <c:pt idx="7">
                  <c:v>164041.53506197207</c:v>
                </c:pt>
                <c:pt idx="8">
                  <c:v>163221.32738666222</c:v>
                </c:pt>
                <c:pt idx="9">
                  <c:v>162405.22074972891</c:v>
                </c:pt>
                <c:pt idx="10">
                  <c:v>161593.19464598026</c:v>
                </c:pt>
                <c:pt idx="11">
                  <c:v>160785.22867275035</c:v>
                </c:pt>
                <c:pt idx="12">
                  <c:v>159981.30252938659</c:v>
                </c:pt>
                <c:pt idx="13">
                  <c:v>159181.39601673966</c:v>
                </c:pt>
                <c:pt idx="14">
                  <c:v>158385.48903665596</c:v>
                </c:pt>
                <c:pt idx="15">
                  <c:v>157593.56159147268</c:v>
                </c:pt>
                <c:pt idx="16">
                  <c:v>156805.59378351533</c:v>
                </c:pt>
                <c:pt idx="17">
                  <c:v>156021.56581459776</c:v>
                </c:pt>
                <c:pt idx="18">
                  <c:v>155241.45798552479</c:v>
                </c:pt>
                <c:pt idx="19">
                  <c:v>154465.25069559715</c:v>
                </c:pt>
                <c:pt idx="20">
                  <c:v>153692.92444211917</c:v>
                </c:pt>
                <c:pt idx="21">
                  <c:v>152924.45981990857</c:v>
                </c:pt>
                <c:pt idx="22">
                  <c:v>152159.83752080903</c:v>
                </c:pt>
                <c:pt idx="23">
                  <c:v>151399.03833320498</c:v>
                </c:pt>
                <c:pt idx="24">
                  <c:v>150642.04314153895</c:v>
                </c:pt>
                <c:pt idx="25">
                  <c:v>149888.83292583126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6C-A04F-AB98-95A2F7099329}"/>
            </c:ext>
          </c:extLst>
        </c:ser>
        <c:ser>
          <c:idx val="0"/>
          <c:order val="4"/>
          <c:tx>
            <c:strRef>
              <c:f>RECs!$AQ$7</c:f>
              <c:strCache>
                <c:ptCount val="1"/>
                <c:pt idx="0">
                  <c:v>ABP Under Contract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RECs!$D$8:$D$33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RECs!$AQ$8:$AQ$33</c:f>
              <c:numCache>
                <c:formatCode>_(* #,##0_);_(* \(#,##0\);_(* "-"??_);_(@_)</c:formatCode>
                <c:ptCount val="26"/>
                <c:pt idx="0">
                  <c:v>1117605</c:v>
                </c:pt>
                <c:pt idx="1">
                  <c:v>1370455</c:v>
                </c:pt>
                <c:pt idx="2">
                  <c:v>3082473.3983640224</c:v>
                </c:pt>
                <c:pt idx="3">
                  <c:v>4693156.0083720572</c:v>
                </c:pt>
                <c:pt idx="4">
                  <c:v>5965503.4563999809</c:v>
                </c:pt>
                <c:pt idx="5">
                  <c:v>6172407.7201990616</c:v>
                </c:pt>
                <c:pt idx="6">
                  <c:v>6140999.2565980675</c:v>
                </c:pt>
                <c:pt idx="7">
                  <c:v>6110236.860315077</c:v>
                </c:pt>
                <c:pt idx="8">
                  <c:v>6079592.5310135018</c:v>
                </c:pt>
                <c:pt idx="9">
                  <c:v>6049077.2683584336</c:v>
                </c:pt>
                <c:pt idx="10">
                  <c:v>6018825.0720166415</c:v>
                </c:pt>
                <c:pt idx="11">
                  <c:v>5988528.9416565578</c:v>
                </c:pt>
                <c:pt idx="12">
                  <c:v>5958132.8769482756</c:v>
                </c:pt>
                <c:pt idx="13">
                  <c:v>5291030.8775635343</c:v>
                </c:pt>
                <c:pt idx="14">
                  <c:v>5003559.9431757163</c:v>
                </c:pt>
                <c:pt idx="15">
                  <c:v>4832355.0734598376</c:v>
                </c:pt>
                <c:pt idx="16">
                  <c:v>4579333.2680925392</c:v>
                </c:pt>
                <c:pt idx="17">
                  <c:v>4129101.7063624989</c:v>
                </c:pt>
                <c:pt idx="18">
                  <c:v>3506291.8974904018</c:v>
                </c:pt>
                <c:pt idx="19">
                  <c:v>2962067.2543370342</c:v>
                </c:pt>
                <c:pt idx="20">
                  <c:v>2819354</c:v>
                </c:pt>
                <c:pt idx="21">
                  <c:v>2794664</c:v>
                </c:pt>
                <c:pt idx="22">
                  <c:v>1643181</c:v>
                </c:pt>
                <c:pt idx="23">
                  <c:v>751988</c:v>
                </c:pt>
                <c:pt idx="24">
                  <c:v>90132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6C-A04F-AB98-95A2F7099329}"/>
            </c:ext>
          </c:extLst>
        </c:ser>
        <c:ser>
          <c:idx val="1"/>
          <c:order val="5"/>
          <c:tx>
            <c:strRef>
              <c:f>RECs!$AR$7</c:f>
              <c:strCache>
                <c:ptCount val="1"/>
                <c:pt idx="0">
                  <c:v>Indexed REC Under Contract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RECs!$D$8:$D$33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RECs!$AR$8:$AR$33</c:f>
              <c:numCache>
                <c:formatCode>_(* #,##0_);_(* \(#,##0\);_(*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1009632.4301999999</c:v>
                </c:pt>
                <c:pt idx="3">
                  <c:v>3697370.5188239999</c:v>
                </c:pt>
                <c:pt idx="4">
                  <c:v>8343846.3991548792</c:v>
                </c:pt>
                <c:pt idx="5">
                  <c:v>14449916.577159107</c:v>
                </c:pt>
                <c:pt idx="6">
                  <c:v>14419990.824273309</c:v>
                </c:pt>
                <c:pt idx="7">
                  <c:v>14390214.700151943</c:v>
                </c:pt>
                <c:pt idx="8">
                  <c:v>14360587.456651185</c:v>
                </c:pt>
                <c:pt idx="9">
                  <c:v>14331108.349367928</c:v>
                </c:pt>
                <c:pt idx="10">
                  <c:v>14301776.637621088</c:v>
                </c:pt>
                <c:pt idx="11">
                  <c:v>14272591.58443298</c:v>
                </c:pt>
                <c:pt idx="12">
                  <c:v>14243552.456510819</c:v>
                </c:pt>
                <c:pt idx="13">
                  <c:v>14214658.524228264</c:v>
                </c:pt>
                <c:pt idx="14">
                  <c:v>14185909.061607122</c:v>
                </c:pt>
                <c:pt idx="15">
                  <c:v>14157303.346299086</c:v>
                </c:pt>
                <c:pt idx="16">
                  <c:v>14128840.659567591</c:v>
                </c:pt>
                <c:pt idx="17">
                  <c:v>14100520.286269752</c:v>
                </c:pt>
                <c:pt idx="18">
                  <c:v>14072341.514838405</c:v>
                </c:pt>
                <c:pt idx="19">
                  <c:v>14044303.637264213</c:v>
                </c:pt>
                <c:pt idx="20">
                  <c:v>14016405.949077891</c:v>
                </c:pt>
                <c:pt idx="21">
                  <c:v>13988647.749332502</c:v>
                </c:pt>
                <c:pt idx="22">
                  <c:v>13961028.340585837</c:v>
                </c:pt>
                <c:pt idx="23">
                  <c:v>13933547.02888291</c:v>
                </c:pt>
                <c:pt idx="24">
                  <c:v>13906203.123738494</c:v>
                </c:pt>
                <c:pt idx="25">
                  <c:v>13878995.938119803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6C-A04F-AB98-95A2F7099329}"/>
            </c:ext>
          </c:extLst>
        </c:ser>
        <c:ser>
          <c:idx val="5"/>
          <c:order val="6"/>
          <c:tx>
            <c:strRef>
              <c:f>RECs!$AV$7</c:f>
              <c:strCache>
                <c:ptCount val="1"/>
                <c:pt idx="0">
                  <c:v>Coal to Solar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RECs!$D$8:$D$33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RECs!$AV$8:$AV$33</c:f>
              <c:numCache>
                <c:formatCode>_(* #,##0_);_(* \(#,##0\);_(*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379110</c:v>
                </c:pt>
                <c:pt idx="5">
                  <c:v>379110</c:v>
                </c:pt>
                <c:pt idx="6">
                  <c:v>379110</c:v>
                </c:pt>
                <c:pt idx="7">
                  <c:v>379110</c:v>
                </c:pt>
                <c:pt idx="8">
                  <c:v>379110</c:v>
                </c:pt>
                <c:pt idx="9">
                  <c:v>379110</c:v>
                </c:pt>
                <c:pt idx="10">
                  <c:v>379110</c:v>
                </c:pt>
                <c:pt idx="11">
                  <c:v>379110</c:v>
                </c:pt>
                <c:pt idx="12">
                  <c:v>379110</c:v>
                </c:pt>
                <c:pt idx="13">
                  <c:v>379110</c:v>
                </c:pt>
                <c:pt idx="14">
                  <c:v>379110</c:v>
                </c:pt>
                <c:pt idx="15">
                  <c:v>379110</c:v>
                </c:pt>
                <c:pt idx="16">
                  <c:v>379110</c:v>
                </c:pt>
                <c:pt idx="17">
                  <c:v>379110</c:v>
                </c:pt>
                <c:pt idx="18">
                  <c:v>379110</c:v>
                </c:pt>
                <c:pt idx="19">
                  <c:v>379110</c:v>
                </c:pt>
                <c:pt idx="20">
                  <c:v>379110</c:v>
                </c:pt>
                <c:pt idx="21">
                  <c:v>379110</c:v>
                </c:pt>
                <c:pt idx="22">
                  <c:v>379110</c:v>
                </c:pt>
                <c:pt idx="23">
                  <c:v>379110</c:v>
                </c:pt>
                <c:pt idx="24">
                  <c:v>379110</c:v>
                </c:pt>
                <c:pt idx="25">
                  <c:v>379110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6C-A04F-AB98-95A2F7099329}"/>
            </c:ext>
          </c:extLst>
        </c:ser>
        <c:ser>
          <c:idx val="9"/>
          <c:order val="7"/>
          <c:tx>
            <c:strRef>
              <c:f>RECs!$AZ$7</c:f>
              <c:strCache>
                <c:ptCount val="1"/>
                <c:pt idx="0">
                  <c:v>ILSFA Projected</c:v>
                </c:pt>
              </c:strCache>
            </c:strRef>
          </c:tx>
          <c:spPr>
            <a:pattFill prst="dkUpDiag">
              <a:fgClr>
                <a:schemeClr val="accent4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RECs!$D$8:$D$33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RECs!$AZ$8:$AZ$33</c:f>
              <c:numCache>
                <c:formatCode>_(* #,##0_);_(* \(#,##0\);_(*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47000</c:v>
                </c:pt>
                <c:pt idx="4">
                  <c:v>93530</c:v>
                </c:pt>
                <c:pt idx="5">
                  <c:v>140295</c:v>
                </c:pt>
                <c:pt idx="6">
                  <c:v>187060</c:v>
                </c:pt>
                <c:pt idx="7">
                  <c:v>233825</c:v>
                </c:pt>
                <c:pt idx="8">
                  <c:v>280590</c:v>
                </c:pt>
                <c:pt idx="9">
                  <c:v>315751.65413533832</c:v>
                </c:pt>
                <c:pt idx="10">
                  <c:v>350913.30827067664</c:v>
                </c:pt>
                <c:pt idx="11">
                  <c:v>386074.96240601491</c:v>
                </c:pt>
                <c:pt idx="12">
                  <c:v>421236.61654135323</c:v>
                </c:pt>
                <c:pt idx="13">
                  <c:v>456398.27067669155</c:v>
                </c:pt>
                <c:pt idx="14">
                  <c:v>491559.92481202987</c:v>
                </c:pt>
                <c:pt idx="15">
                  <c:v>526721.57894736819</c:v>
                </c:pt>
                <c:pt idx="16">
                  <c:v>561883.23308270646</c:v>
                </c:pt>
                <c:pt idx="17">
                  <c:v>597044.88721804484</c:v>
                </c:pt>
                <c:pt idx="18">
                  <c:v>632206.5413533831</c:v>
                </c:pt>
                <c:pt idx="19">
                  <c:v>667368.19548872148</c:v>
                </c:pt>
                <c:pt idx="20">
                  <c:v>702529.84962405975</c:v>
                </c:pt>
                <c:pt idx="21">
                  <c:v>737691.50375939801</c:v>
                </c:pt>
                <c:pt idx="22">
                  <c:v>772853.15789473639</c:v>
                </c:pt>
                <c:pt idx="23">
                  <c:v>772853.15789473639</c:v>
                </c:pt>
                <c:pt idx="24">
                  <c:v>772853.15789473639</c:v>
                </c:pt>
                <c:pt idx="25">
                  <c:v>772853.15789473639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76C-A04F-AB98-95A2F7099329}"/>
            </c:ext>
          </c:extLst>
        </c:ser>
        <c:ser>
          <c:idx val="7"/>
          <c:order val="8"/>
          <c:tx>
            <c:strRef>
              <c:f>RECs!$AX$7</c:f>
              <c:strCache>
                <c:ptCount val="1"/>
                <c:pt idx="0">
                  <c:v>ABP Projected</c:v>
                </c:pt>
              </c:strCache>
            </c:strRef>
          </c:tx>
          <c:spPr>
            <a:pattFill prst="dkUpDiag">
              <a:fgClr>
                <a:schemeClr val="accent6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RECs!$D$8:$D$33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RECs!$AX$8:$AX$33</c:f>
              <c:numCache>
                <c:formatCode>_(* #,##0_);_(* \(#,##0\);_(*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1295699.3886141321</c:v>
                </c:pt>
                <c:pt idx="6">
                  <c:v>3190424.0094305025</c:v>
                </c:pt>
                <c:pt idx="7">
                  <c:v>4881392.5862569921</c:v>
                </c:pt>
                <c:pt idx="8">
                  <c:v>6600572.942282524</c:v>
                </c:pt>
                <c:pt idx="9">
                  <c:v>8595556.8686373346</c:v>
                </c:pt>
                <c:pt idx="10">
                  <c:v>10580688.834950425</c:v>
                </c:pt>
                <c:pt idx="11">
                  <c:v>11945355.032848448</c:v>
                </c:pt>
                <c:pt idx="12">
                  <c:v>13302951.980576873</c:v>
                </c:pt>
                <c:pt idx="13">
                  <c:v>14604823.026725292</c:v>
                </c:pt>
                <c:pt idx="14">
                  <c:v>15900184.717642972</c:v>
                </c:pt>
                <c:pt idx="15">
                  <c:v>17189069.600106064</c:v>
                </c:pt>
                <c:pt idx="16">
                  <c:v>18471510.058156833</c:v>
                </c:pt>
                <c:pt idx="17">
                  <c:v>19747538.313917354</c:v>
                </c:pt>
                <c:pt idx="18">
                  <c:v>21017186.428399079</c:v>
                </c:pt>
                <c:pt idx="19">
                  <c:v>22280486.302308384</c:v>
                </c:pt>
                <c:pt idx="20">
                  <c:v>22718006.414173193</c:v>
                </c:pt>
                <c:pt idx="21">
                  <c:v>22748337.522900425</c:v>
                </c:pt>
                <c:pt idx="22">
                  <c:v>22966911.436549809</c:v>
                </c:pt>
                <c:pt idx="23">
                  <c:v>21914374.346622586</c:v>
                </c:pt>
                <c:pt idx="24">
                  <c:v>20659394.062827297</c:v>
                </c:pt>
                <c:pt idx="25">
                  <c:v>18830965.019777939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6C-A04F-AB98-95A2F7099329}"/>
            </c:ext>
          </c:extLst>
        </c:ser>
        <c:ser>
          <c:idx val="8"/>
          <c:order val="9"/>
          <c:tx>
            <c:strRef>
              <c:f>RECs!$AY$7</c:f>
              <c:strCache>
                <c:ptCount val="1"/>
                <c:pt idx="0">
                  <c:v>Indexed REC Projected</c:v>
                </c:pt>
              </c:strCache>
            </c:strRef>
          </c:tx>
          <c:spPr>
            <a:pattFill prst="dkUpDiag">
              <a:fgClr>
                <a:schemeClr val="accent5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RECs!$D$8:$D$33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RECs!$AY$8:$AY$33</c:f>
              <c:numCache>
                <c:formatCode>_(* #,##0_);_(* \(#,##0\);_(*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4090000</c:v>
                </c:pt>
                <c:pt idx="7">
                  <c:v>8172050</c:v>
                </c:pt>
                <c:pt idx="8">
                  <c:v>11746189.75</c:v>
                </c:pt>
                <c:pt idx="9">
                  <c:v>15314958.80125</c:v>
                </c:pt>
                <c:pt idx="10">
                  <c:v>20288384.007243749</c:v>
                </c:pt>
                <c:pt idx="11">
                  <c:v>25555442.08720753</c:v>
                </c:pt>
                <c:pt idx="12">
                  <c:v>31514664.876771495</c:v>
                </c:pt>
                <c:pt idx="13">
                  <c:v>38266091.552387632</c:v>
                </c:pt>
                <c:pt idx="14">
                  <c:v>45304761.094625704</c:v>
                </c:pt>
                <c:pt idx="15">
                  <c:v>50829237.28915257</c:v>
                </c:pt>
                <c:pt idx="16">
                  <c:v>56846091.102706805</c:v>
                </c:pt>
                <c:pt idx="17">
                  <c:v>61554360.647193275</c:v>
                </c:pt>
                <c:pt idx="18">
                  <c:v>65557588.843957305</c:v>
                </c:pt>
                <c:pt idx="19">
                  <c:v>68555800.899737522</c:v>
                </c:pt>
                <c:pt idx="20">
                  <c:v>71549021.895238847</c:v>
                </c:pt>
                <c:pt idx="21">
                  <c:v>74537276.785762638</c:v>
                </c:pt>
                <c:pt idx="22">
                  <c:v>77520590.401833832</c:v>
                </c:pt>
                <c:pt idx="23">
                  <c:v>77398987.449824646</c:v>
                </c:pt>
                <c:pt idx="24">
                  <c:v>77277992.512575522</c:v>
                </c:pt>
                <c:pt idx="25">
                  <c:v>77157602.550012663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76C-A04F-AB98-95A2F7099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063215584"/>
        <c:axId val="2063083744"/>
      </c:barChart>
      <c:catAx>
        <c:axId val="206321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083744"/>
        <c:crosses val="autoZero"/>
        <c:auto val="1"/>
        <c:lblAlgn val="ctr"/>
        <c:lblOffset val="100"/>
        <c:noMultiLvlLbl val="0"/>
      </c:catAx>
      <c:valAx>
        <c:axId val="2063083744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21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REC Spending </a:t>
            </a:r>
            <a:r>
              <a:rPr lang="en-US" b="1" baseline="0">
                <a:solidFill>
                  <a:schemeClr val="tx1"/>
                </a:solidFill>
              </a:rPr>
              <a:t> % Share</a:t>
            </a:r>
            <a:endParaRPr lang="en-US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5.6780065947174087E-2"/>
          <c:y val="2.67281146724511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3"/>
          <c:order val="0"/>
          <c:tx>
            <c:strRef>
              <c:f>'REC Spending'!$AM$7</c:f>
              <c:strCache>
                <c:ptCount val="1"/>
                <c:pt idx="0">
                  <c:v> LTPPA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'REC Spending'!$D$8:$D$33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Spending'!$AM$8:$AM$33</c:f>
              <c:numCache>
                <c:formatCode>_("$"* #,##0_);_("$"* \(#,##0\);_("$"* "-"??_);_(@_)</c:formatCode>
                <c:ptCount val="26"/>
                <c:pt idx="0">
                  <c:v>30848359.600711424</c:v>
                </c:pt>
                <c:pt idx="1">
                  <c:v>24142255.383493654</c:v>
                </c:pt>
                <c:pt idx="2">
                  <c:v>22062344.595163539</c:v>
                </c:pt>
                <c:pt idx="3">
                  <c:v>17721007.415898785</c:v>
                </c:pt>
                <c:pt idx="4">
                  <c:v>17421541.685608782</c:v>
                </c:pt>
                <c:pt idx="5">
                  <c:v>11401431.694168944</c:v>
                </c:pt>
                <c:pt idx="6">
                  <c:v>8215431.7104763286</c:v>
                </c:pt>
                <c:pt idx="7">
                  <c:v>4480482.7749063233</c:v>
                </c:pt>
                <c:pt idx="8">
                  <c:v>4478132.259204451</c:v>
                </c:pt>
                <c:pt idx="9">
                  <c:v>4338008.6485485407</c:v>
                </c:pt>
                <c:pt idx="10">
                  <c:v>4303453.6786395097</c:v>
                </c:pt>
                <c:pt idx="11">
                  <c:v>4261079.6921323007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01-674C-8F96-ED0909222082}"/>
            </c:ext>
          </c:extLst>
        </c:ser>
        <c:ser>
          <c:idx val="4"/>
          <c:order val="1"/>
          <c:tx>
            <c:strRef>
              <c:f>'REC Spending'!$AN$7</c:f>
              <c:strCache>
                <c:ptCount val="1"/>
                <c:pt idx="0">
                  <c:v> 2017-2019 Forward Procurement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'REC Spending'!$D$8:$D$33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Spending'!$AN$8:$AN$33</c:f>
              <c:numCache>
                <c:formatCode>_("$"* #,##0_);_("$"* \(#,##0\);_("$"* "-"??_);_(@_)</c:formatCode>
                <c:ptCount val="26"/>
                <c:pt idx="0">
                  <c:v>5397290.4699999997</c:v>
                </c:pt>
                <c:pt idx="1">
                  <c:v>19260591.157020841</c:v>
                </c:pt>
                <c:pt idx="2">
                  <c:v>22975411.212579787</c:v>
                </c:pt>
                <c:pt idx="3">
                  <c:v>22594914.147020839</c:v>
                </c:pt>
                <c:pt idx="4">
                  <c:v>22594914.147020839</c:v>
                </c:pt>
                <c:pt idx="5">
                  <c:v>25216962.408598416</c:v>
                </c:pt>
                <c:pt idx="6">
                  <c:v>25216962.408598416</c:v>
                </c:pt>
                <c:pt idx="7">
                  <c:v>25216962.408598416</c:v>
                </c:pt>
                <c:pt idx="8">
                  <c:v>25216962.408598416</c:v>
                </c:pt>
                <c:pt idx="9">
                  <c:v>25216962.408598416</c:v>
                </c:pt>
                <c:pt idx="10">
                  <c:v>25216962.408598416</c:v>
                </c:pt>
                <c:pt idx="11">
                  <c:v>25216962.408598416</c:v>
                </c:pt>
                <c:pt idx="12">
                  <c:v>25216962.408598416</c:v>
                </c:pt>
                <c:pt idx="13">
                  <c:v>22803773.825288881</c:v>
                </c:pt>
                <c:pt idx="14">
                  <c:v>22790653.063402295</c:v>
                </c:pt>
                <c:pt idx="15">
                  <c:v>20115592.524979867</c:v>
                </c:pt>
                <c:pt idx="16">
                  <c:v>8502461.7215775736</c:v>
                </c:pt>
                <c:pt idx="17">
                  <c:v>2622658.7999999998</c:v>
                </c:pt>
                <c:pt idx="18">
                  <c:v>2622658.7999999998</c:v>
                </c:pt>
                <c:pt idx="19">
                  <c:v>2622658.7999999998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01-674C-8F96-ED0909222082}"/>
            </c:ext>
          </c:extLst>
        </c:ser>
        <c:ser>
          <c:idx val="2"/>
          <c:order val="2"/>
          <c:tx>
            <c:strRef>
              <c:f>'REC Spending'!$AL$7</c:f>
              <c:strCache>
                <c:ptCount val="1"/>
                <c:pt idx="0">
                  <c:v> ILSFA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'REC Spending'!$D$8:$D$33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Spending'!$AL$8:$AL$33</c:f>
              <c:numCache>
                <c:formatCode>_("$"* #,##0_);_("$"* \(#,##0\);_("$"* "-"??_);_(@_)</c:formatCode>
                <c:ptCount val="26"/>
                <c:pt idx="0">
                  <c:v>11261800.036503479</c:v>
                </c:pt>
                <c:pt idx="1">
                  <c:v>11261800.036503479</c:v>
                </c:pt>
                <c:pt idx="2">
                  <c:v>18734965</c:v>
                </c:pt>
                <c:pt idx="3">
                  <c:v>18230743.690000001</c:v>
                </c:pt>
                <c:pt idx="4">
                  <c:v>21978807.870000001</c:v>
                </c:pt>
                <c:pt idx="5">
                  <c:v>50000000</c:v>
                </c:pt>
                <c:pt idx="6">
                  <c:v>50000000</c:v>
                </c:pt>
                <c:pt idx="7">
                  <c:v>50000000</c:v>
                </c:pt>
                <c:pt idx="8">
                  <c:v>50000000</c:v>
                </c:pt>
                <c:pt idx="9">
                  <c:v>50000000</c:v>
                </c:pt>
                <c:pt idx="10">
                  <c:v>50000000</c:v>
                </c:pt>
                <c:pt idx="11">
                  <c:v>50000000</c:v>
                </c:pt>
                <c:pt idx="12">
                  <c:v>50000000</c:v>
                </c:pt>
                <c:pt idx="13">
                  <c:v>50000000</c:v>
                </c:pt>
                <c:pt idx="14">
                  <c:v>50000000</c:v>
                </c:pt>
                <c:pt idx="15">
                  <c:v>50000000</c:v>
                </c:pt>
                <c:pt idx="16">
                  <c:v>50000000</c:v>
                </c:pt>
                <c:pt idx="17">
                  <c:v>50000000</c:v>
                </c:pt>
                <c:pt idx="18">
                  <c:v>50000000</c:v>
                </c:pt>
                <c:pt idx="19">
                  <c:v>50000000</c:v>
                </c:pt>
                <c:pt idx="20">
                  <c:v>50000000</c:v>
                </c:pt>
                <c:pt idx="21">
                  <c:v>50000000</c:v>
                </c:pt>
                <c:pt idx="22">
                  <c:v>50000000</c:v>
                </c:pt>
                <c:pt idx="23">
                  <c:v>50000000</c:v>
                </c:pt>
                <c:pt idx="24">
                  <c:v>50000000</c:v>
                </c:pt>
                <c:pt idx="25">
                  <c:v>50000000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01-674C-8F96-ED0909222082}"/>
            </c:ext>
          </c:extLst>
        </c:ser>
        <c:ser>
          <c:idx val="0"/>
          <c:order val="3"/>
          <c:tx>
            <c:strRef>
              <c:f>'REC Spending'!$AJ$7</c:f>
              <c:strCache>
                <c:ptCount val="1"/>
                <c:pt idx="0">
                  <c:v> ABP Under Contract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'REC Spending'!$D$8:$D$33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Spending'!$AJ$8:$AJ$33</c:f>
              <c:numCache>
                <c:formatCode>_("$"* #,##0_);_("$"* \(#,##0\);_("$"* "-"??_);_(@_)</c:formatCode>
                <c:ptCount val="26"/>
                <c:pt idx="0">
                  <c:v>217074926.14800003</c:v>
                </c:pt>
                <c:pt idx="1">
                  <c:v>206681779.21799999</c:v>
                </c:pt>
                <c:pt idx="2">
                  <c:v>255799249.56999981</c:v>
                </c:pt>
                <c:pt idx="3">
                  <c:v>518136818.49733329</c:v>
                </c:pt>
                <c:pt idx="4">
                  <c:v>548182091.43883324</c:v>
                </c:pt>
                <c:pt idx="5">
                  <c:v>331418565.31566668</c:v>
                </c:pt>
                <c:pt idx="6">
                  <c:v>376668649.56999999</c:v>
                </c:pt>
                <c:pt idx="7">
                  <c:v>344945128.40625006</c:v>
                </c:pt>
                <c:pt idx="8">
                  <c:v>329013365.85600007</c:v>
                </c:pt>
                <c:pt idx="9">
                  <c:v>323169763.8506667</c:v>
                </c:pt>
                <c:pt idx="10">
                  <c:v>318826821.0146668</c:v>
                </c:pt>
                <c:pt idx="11">
                  <c:v>291905451.75183326</c:v>
                </c:pt>
                <c:pt idx="12">
                  <c:v>253261156.34049997</c:v>
                </c:pt>
                <c:pt idx="13">
                  <c:v>136429611.43224999</c:v>
                </c:pt>
                <c:pt idx="14">
                  <c:v>101862900.98000002</c:v>
                </c:pt>
                <c:pt idx="15">
                  <c:v>101353158.99000001</c:v>
                </c:pt>
                <c:pt idx="16">
                  <c:v>100846925.72000001</c:v>
                </c:pt>
                <c:pt idx="17">
                  <c:v>100342496.39999998</c:v>
                </c:pt>
                <c:pt idx="18">
                  <c:v>99840479.49000001</c:v>
                </c:pt>
                <c:pt idx="19">
                  <c:v>99341927.180000007</c:v>
                </c:pt>
                <c:pt idx="20">
                  <c:v>98839111.550000012</c:v>
                </c:pt>
                <c:pt idx="21">
                  <c:v>98340046.890000015</c:v>
                </c:pt>
                <c:pt idx="22">
                  <c:v>97843148.370000005</c:v>
                </c:pt>
                <c:pt idx="23">
                  <c:v>88220794.510000005</c:v>
                </c:pt>
                <c:pt idx="24">
                  <c:v>65058966.939999998</c:v>
                </c:pt>
                <c:pt idx="25">
                  <c:v>1085931.71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01-674C-8F96-ED0909222082}"/>
            </c:ext>
          </c:extLst>
        </c:ser>
        <c:ser>
          <c:idx val="1"/>
          <c:order val="4"/>
          <c:tx>
            <c:strRef>
              <c:f>'REC Spending'!$AK$7</c:f>
              <c:strCache>
                <c:ptCount val="1"/>
                <c:pt idx="0">
                  <c:v> Indexed REC Under Contract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'REC Spending'!$D$8:$D$33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Spending'!$AK$8:$AK$33</c:f>
              <c:numCache>
                <c:formatCode>_("$"* #,##0_);_("$"* \(#,##0\);_("$"*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75184651.921483338</c:v>
                </c:pt>
                <c:pt idx="7">
                  <c:v>188852592.26396668</c:v>
                </c:pt>
                <c:pt idx="8">
                  <c:v>390375814.03679222</c:v>
                </c:pt>
                <c:pt idx="9">
                  <c:v>519694634.43793935</c:v>
                </c:pt>
                <c:pt idx="10">
                  <c:v>518960775.85006738</c:v>
                </c:pt>
                <c:pt idx="11">
                  <c:v>521607766.64620447</c:v>
                </c:pt>
                <c:pt idx="12">
                  <c:v>525634498.48058146</c:v>
                </c:pt>
                <c:pt idx="13">
                  <c:v>520509826.59648269</c:v>
                </c:pt>
                <c:pt idx="14">
                  <c:v>508283038.74287045</c:v>
                </c:pt>
                <c:pt idx="15">
                  <c:v>487409706.28609997</c:v>
                </c:pt>
                <c:pt idx="16">
                  <c:v>488149074.26194322</c:v>
                </c:pt>
                <c:pt idx="17">
                  <c:v>489829366.06296515</c:v>
                </c:pt>
                <c:pt idx="18">
                  <c:v>492118850.75565237</c:v>
                </c:pt>
                <c:pt idx="19">
                  <c:v>489769417.73217911</c:v>
                </c:pt>
                <c:pt idx="20">
                  <c:v>487334724.11717206</c:v>
                </c:pt>
                <c:pt idx="21">
                  <c:v>482678734.67318285</c:v>
                </c:pt>
                <c:pt idx="22">
                  <c:v>478944390.59547228</c:v>
                </c:pt>
                <c:pt idx="23">
                  <c:v>475846034.24607325</c:v>
                </c:pt>
                <c:pt idx="24">
                  <c:v>462825840.12918222</c:v>
                </c:pt>
                <c:pt idx="25">
                  <c:v>449617795.9490757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01-674C-8F96-ED0909222082}"/>
            </c:ext>
          </c:extLst>
        </c:ser>
        <c:ser>
          <c:idx val="5"/>
          <c:order val="5"/>
          <c:tx>
            <c:strRef>
              <c:f>'REC Spending'!$AO$7</c:f>
              <c:strCache>
                <c:ptCount val="1"/>
                <c:pt idx="0">
                  <c:v> ABP Projected </c:v>
                </c:pt>
              </c:strCache>
            </c:strRef>
          </c:tx>
          <c:spPr>
            <a:pattFill prst="dkUpDiag">
              <a:fgClr>
                <a:schemeClr val="accent6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'REC Spending'!$D$8:$D$33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Spending'!$AO$8:$AO$33</c:f>
              <c:numCache>
                <c:formatCode>_("$"* #,##0_);_("$"* \(#,##0\);_("$"*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123744673.6409872</c:v>
                </c:pt>
                <c:pt idx="6">
                  <c:v>365215229.84795457</c:v>
                </c:pt>
                <c:pt idx="7">
                  <c:v>567155037.62751257</c:v>
                </c:pt>
                <c:pt idx="8">
                  <c:v>747764398.40932381</c:v>
                </c:pt>
                <c:pt idx="9">
                  <c:v>946368139.47947907</c:v>
                </c:pt>
                <c:pt idx="10">
                  <c:v>1170953316.1471581</c:v>
                </c:pt>
                <c:pt idx="11">
                  <c:v>1291737572.159893</c:v>
                </c:pt>
                <c:pt idx="12">
                  <c:v>1355976005.0331974</c:v>
                </c:pt>
                <c:pt idx="13">
                  <c:v>1409099422.7535138</c:v>
                </c:pt>
                <c:pt idx="14">
                  <c:v>1419772778.2525635</c:v>
                </c:pt>
                <c:pt idx="15">
                  <c:v>1405791298.9023929</c:v>
                </c:pt>
                <c:pt idx="16">
                  <c:v>1391820996.5663879</c:v>
                </c:pt>
                <c:pt idx="17">
                  <c:v>1351293659.2401776</c:v>
                </c:pt>
                <c:pt idx="18">
                  <c:v>1311044240.6697421</c:v>
                </c:pt>
                <c:pt idx="19">
                  <c:v>1323150649.2986224</c:v>
                </c:pt>
                <c:pt idx="20">
                  <c:v>1335009909.5860357</c:v>
                </c:pt>
                <c:pt idx="21">
                  <c:v>1346625123.4366736</c:v>
                </c:pt>
                <c:pt idx="22">
                  <c:v>1357999358.5840721</c:v>
                </c:pt>
                <c:pt idx="23">
                  <c:v>1244457602.8880937</c:v>
                </c:pt>
                <c:pt idx="24">
                  <c:v>1034170807.3790368</c:v>
                </c:pt>
                <c:pt idx="25">
                  <c:v>933804650.08078158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01-674C-8F96-ED0909222082}"/>
            </c:ext>
          </c:extLst>
        </c:ser>
        <c:ser>
          <c:idx val="6"/>
          <c:order val="6"/>
          <c:tx>
            <c:strRef>
              <c:f>'REC Spending'!$AP$7</c:f>
              <c:strCache>
                <c:ptCount val="1"/>
                <c:pt idx="0">
                  <c:v> Indexed REC Projected </c:v>
                </c:pt>
              </c:strCache>
            </c:strRef>
          </c:tx>
          <c:spPr>
            <a:pattFill prst="dkUpDiag">
              <a:fgClr>
                <a:schemeClr val="accent5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'REC Spending'!$D$8:$D$33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'REC Spending'!$AP$8:$AP$33</c:f>
              <c:numCache>
                <c:formatCode>_("$"* #,##0_);_("$"* \(#,##0\);_("$"*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214859605.77274731</c:v>
                </c:pt>
                <c:pt idx="10">
                  <c:v>424834510.50112849</c:v>
                </c:pt>
                <c:pt idx="11">
                  <c:v>611664484.41778541</c:v>
                </c:pt>
                <c:pt idx="12">
                  <c:v>794874756.63093531</c:v>
                </c:pt>
                <c:pt idx="13">
                  <c:v>1115480430.1143692</c:v>
                </c:pt>
                <c:pt idx="14">
                  <c:v>1431186846.2804079</c:v>
                </c:pt>
                <c:pt idx="15">
                  <c:v>1771387519.1627676</c:v>
                </c:pt>
                <c:pt idx="16">
                  <c:v>2162534329.5815339</c:v>
                </c:pt>
                <c:pt idx="17">
                  <c:v>2561859004.6535544</c:v>
                </c:pt>
                <c:pt idx="18">
                  <c:v>2917860600.42623</c:v>
                </c:pt>
                <c:pt idx="19">
                  <c:v>3290212631.4554687</c:v>
                </c:pt>
                <c:pt idx="20">
                  <c:v>3602515454.2166247</c:v>
                </c:pt>
                <c:pt idx="21">
                  <c:v>3850883137.4011836</c:v>
                </c:pt>
                <c:pt idx="22">
                  <c:v>4023137197.2267966</c:v>
                </c:pt>
                <c:pt idx="23">
                  <c:v>4199282047.0854616</c:v>
                </c:pt>
                <c:pt idx="24">
                  <c:v>4324304910.8366652</c:v>
                </c:pt>
                <c:pt idx="25">
                  <c:v>4444767373.0799837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01-674C-8F96-ED0909222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063215584"/>
        <c:axId val="2063083744"/>
      </c:barChart>
      <c:catAx>
        <c:axId val="206321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083744"/>
        <c:crosses val="autoZero"/>
        <c:auto val="1"/>
        <c:lblAlgn val="ctr"/>
        <c:lblOffset val="100"/>
        <c:noMultiLvlLbl val="0"/>
      </c:catAx>
      <c:valAx>
        <c:axId val="2063083744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21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Annual  Under Contract</a:t>
            </a:r>
            <a:r>
              <a:rPr lang="en-US" b="1" baseline="0">
                <a:solidFill>
                  <a:schemeClr val="tx1"/>
                </a:solidFill>
              </a:rPr>
              <a:t> </a:t>
            </a:r>
            <a:r>
              <a:rPr lang="en-US" b="1">
                <a:solidFill>
                  <a:schemeClr val="tx1"/>
                </a:solidFill>
              </a:rPr>
              <a:t>REC Deliveries</a:t>
            </a:r>
          </a:p>
        </c:rich>
      </c:tx>
      <c:layout>
        <c:manualLayout>
          <c:xMode val="edge"/>
          <c:yMode val="edge"/>
          <c:x val="0.10349999610963026"/>
          <c:y val="2.72277227722772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RECs!$AF$7</c:f>
              <c:strCache>
                <c:ptCount val="1"/>
                <c:pt idx="0">
                  <c:v>Under Contract Wind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RECs!$D$8:$D$33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RECs!$AF$8:$AF$33</c:f>
              <c:numCache>
                <c:formatCode>_(* #,##0_);_(* \(#,##0\);_(* "-"??_);_(@_)</c:formatCode>
                <c:ptCount val="26"/>
                <c:pt idx="0">
                  <c:v>2560409</c:v>
                </c:pt>
                <c:pt idx="1">
                  <c:v>3895928</c:v>
                </c:pt>
                <c:pt idx="2">
                  <c:v>3895928</c:v>
                </c:pt>
                <c:pt idx="3">
                  <c:v>4260694</c:v>
                </c:pt>
                <c:pt idx="4">
                  <c:v>7117010</c:v>
                </c:pt>
                <c:pt idx="5">
                  <c:v>12360694</c:v>
                </c:pt>
                <c:pt idx="6">
                  <c:v>12360694</c:v>
                </c:pt>
                <c:pt idx="7">
                  <c:v>12360694</c:v>
                </c:pt>
                <c:pt idx="8">
                  <c:v>12360694</c:v>
                </c:pt>
                <c:pt idx="9">
                  <c:v>12360694</c:v>
                </c:pt>
                <c:pt idx="10">
                  <c:v>12360694</c:v>
                </c:pt>
                <c:pt idx="11">
                  <c:v>12360694</c:v>
                </c:pt>
                <c:pt idx="12">
                  <c:v>10530285</c:v>
                </c:pt>
                <c:pt idx="13">
                  <c:v>10100285</c:v>
                </c:pt>
                <c:pt idx="14">
                  <c:v>10100285</c:v>
                </c:pt>
                <c:pt idx="15">
                  <c:v>9800285</c:v>
                </c:pt>
                <c:pt idx="16">
                  <c:v>8464766</c:v>
                </c:pt>
                <c:pt idx="17">
                  <c:v>8464766</c:v>
                </c:pt>
                <c:pt idx="18">
                  <c:v>8464766</c:v>
                </c:pt>
                <c:pt idx="19">
                  <c:v>8464766</c:v>
                </c:pt>
                <c:pt idx="20">
                  <c:v>8464766</c:v>
                </c:pt>
                <c:pt idx="21">
                  <c:v>8464766</c:v>
                </c:pt>
                <c:pt idx="22">
                  <c:v>8464766</c:v>
                </c:pt>
                <c:pt idx="23">
                  <c:v>8464766</c:v>
                </c:pt>
                <c:pt idx="24">
                  <c:v>8464766</c:v>
                </c:pt>
                <c:pt idx="25">
                  <c:v>8464766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FB-4E44-999C-342A405C9B8F}"/>
            </c:ext>
          </c:extLst>
        </c:ser>
        <c:ser>
          <c:idx val="1"/>
          <c:order val="1"/>
          <c:tx>
            <c:strRef>
              <c:f>RECs!$AG$7</c:f>
              <c:strCache>
                <c:ptCount val="1"/>
                <c:pt idx="0">
                  <c:v>Under Contract Solar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RECs!$D$8:$D$33</c:f>
              <c:strCache>
                <c:ptCount val="26"/>
                <c:pt idx="0">
                  <c:v>2020-2021</c:v>
                </c:pt>
                <c:pt idx="1">
                  <c:v>2021-2022</c:v>
                </c:pt>
                <c:pt idx="2">
                  <c:v>2022-2023</c:v>
                </c:pt>
                <c:pt idx="3">
                  <c:v>2023-2024</c:v>
                </c:pt>
                <c:pt idx="4">
                  <c:v>2024-2025</c:v>
                </c:pt>
                <c:pt idx="5">
                  <c:v>2025-2026</c:v>
                </c:pt>
                <c:pt idx="6">
                  <c:v>2026-2027</c:v>
                </c:pt>
                <c:pt idx="7">
                  <c:v>2027-2028</c:v>
                </c:pt>
                <c:pt idx="8">
                  <c:v>2028-2029</c:v>
                </c:pt>
                <c:pt idx="9">
                  <c:v>2029-2030</c:v>
                </c:pt>
                <c:pt idx="10">
                  <c:v>2030-2031</c:v>
                </c:pt>
                <c:pt idx="11">
                  <c:v>2031-2032</c:v>
                </c:pt>
                <c:pt idx="12">
                  <c:v>2032-2033</c:v>
                </c:pt>
                <c:pt idx="13">
                  <c:v>2033-2034</c:v>
                </c:pt>
                <c:pt idx="14">
                  <c:v>2034-2035</c:v>
                </c:pt>
                <c:pt idx="15">
                  <c:v>2035-2036</c:v>
                </c:pt>
                <c:pt idx="16">
                  <c:v>2036-2037</c:v>
                </c:pt>
                <c:pt idx="17">
                  <c:v>2037-2038</c:v>
                </c:pt>
                <c:pt idx="18">
                  <c:v>2038-2039</c:v>
                </c:pt>
                <c:pt idx="19">
                  <c:v>2039-2040</c:v>
                </c:pt>
                <c:pt idx="20">
                  <c:v>2040-2041</c:v>
                </c:pt>
                <c:pt idx="21">
                  <c:v>2041-2042</c:v>
                </c:pt>
                <c:pt idx="22">
                  <c:v>2042-2043</c:v>
                </c:pt>
                <c:pt idx="23">
                  <c:v>2043-2044</c:v>
                </c:pt>
                <c:pt idx="24">
                  <c:v>2044-2045</c:v>
                </c:pt>
                <c:pt idx="25">
                  <c:v>2045-2046</c:v>
                </c:pt>
              </c:strCache>
            </c:strRef>
          </c:cat>
          <c:val>
            <c:numRef>
              <c:f>RECs!$AG$8:$AG$33</c:f>
              <c:numCache>
                <c:formatCode>_(* #,##0_);_(* \(#,##0\);_(* "-"??_);_(@_)</c:formatCode>
                <c:ptCount val="26"/>
                <c:pt idx="0">
                  <c:v>1193529.6186333334</c:v>
                </c:pt>
                <c:pt idx="1">
                  <c:v>2380157.1893016668</c:v>
                </c:pt>
                <c:pt idx="2">
                  <c:v>6169451.749792181</c:v>
                </c:pt>
                <c:pt idx="3">
                  <c:v>10125306.978357742</c:v>
                </c:pt>
                <c:pt idx="4">
                  <c:v>13606627.169000402</c:v>
                </c:pt>
                <c:pt idx="5">
                  <c:v>15269324.025442814</c:v>
                </c:pt>
                <c:pt idx="6">
                  <c:v>15237144.519855268</c:v>
                </c:pt>
                <c:pt idx="7">
                  <c:v>15175781.670128992</c:v>
                </c:pt>
                <c:pt idx="8">
                  <c:v>15114689.889651349</c:v>
                </c:pt>
                <c:pt idx="9">
                  <c:v>15053879.41307609</c:v>
                </c:pt>
                <c:pt idx="10">
                  <c:v>14993483.47888371</c:v>
                </c:pt>
                <c:pt idx="11">
                  <c:v>14933194.32936229</c:v>
                </c:pt>
                <c:pt idx="12">
                  <c:v>14841639.210588481</c:v>
                </c:pt>
                <c:pt idx="13">
                  <c:v>14144843.372408537</c:v>
                </c:pt>
                <c:pt idx="14">
                  <c:v>13827827.068419494</c:v>
                </c:pt>
                <c:pt idx="15">
                  <c:v>13627224.555950396</c:v>
                </c:pt>
                <c:pt idx="16">
                  <c:v>11349322.521443645</c:v>
                </c:pt>
                <c:pt idx="17">
                  <c:v>10869986.558446851</c:v>
                </c:pt>
                <c:pt idx="18">
                  <c:v>10218217.87031433</c:v>
                </c:pt>
                <c:pt idx="19">
                  <c:v>9645179.1422968432</c:v>
                </c:pt>
                <c:pt idx="20">
                  <c:v>8903796.8735200111</c:v>
                </c:pt>
                <c:pt idx="21">
                  <c:v>8850580.2091524098</c:v>
                </c:pt>
                <c:pt idx="22">
                  <c:v>7670713.1781066479</c:v>
                </c:pt>
                <c:pt idx="23">
                  <c:v>6751278.0672161141</c:v>
                </c:pt>
                <c:pt idx="24">
                  <c:v>6061321.1668800348</c:v>
                </c:pt>
                <c:pt idx="25">
                  <c:v>5943228.7710456345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FB-4E44-999C-342A405C9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063215584"/>
        <c:axId val="2063083744"/>
      </c:barChart>
      <c:catAx>
        <c:axId val="206321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083744"/>
        <c:crosses val="autoZero"/>
        <c:auto val="1"/>
        <c:lblAlgn val="ctr"/>
        <c:lblOffset val="100"/>
        <c:tickLblSkip val="1"/>
        <c:noMultiLvlLbl val="0"/>
      </c:catAx>
      <c:valAx>
        <c:axId val="2063083744"/>
        <c:scaling>
          <c:orientation val="minMax"/>
        </c:scaling>
        <c:delete val="0"/>
        <c:axPos val="l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21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2</xdr:col>
      <xdr:colOff>2855324</xdr:colOff>
      <xdr:row>10</xdr:row>
      <xdr:rowOff>57151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3E049B5C-9AB4-4B4B-ADFD-E0E43239C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93420" y="1028700"/>
          <a:ext cx="4474574" cy="7620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952500</xdr:colOff>
      <xdr:row>87</xdr:row>
      <xdr:rowOff>51299</xdr:rowOff>
    </xdr:from>
    <xdr:to>
      <xdr:col>45</xdr:col>
      <xdr:colOff>646827</xdr:colOff>
      <xdr:row>120</xdr:row>
      <xdr:rowOff>159926</xdr:rowOff>
    </xdr:to>
    <xdr:graphicFrame macro="">
      <xdr:nvGraphicFramePr>
        <xdr:cNvPr id="14" name="Chart 3">
          <a:extLst>
            <a:ext uri="{FF2B5EF4-FFF2-40B4-BE49-F238E27FC236}">
              <a16:creationId xmlns:a16="http://schemas.microsoft.com/office/drawing/2014/main" id="{C9DDA1FE-A6F2-694A-B549-DC3566A13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79</xdr:col>
      <xdr:colOff>329798</xdr:colOff>
      <xdr:row>17</xdr:row>
      <xdr:rowOff>166238</xdr:rowOff>
    </xdr:from>
    <xdr:to>
      <xdr:col>93</xdr:col>
      <xdr:colOff>686489</xdr:colOff>
      <xdr:row>50</xdr:row>
      <xdr:rowOff>30602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B13CD19-BDBA-B34F-9189-BC45720EA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990600</xdr:colOff>
      <xdr:row>52</xdr:row>
      <xdr:rowOff>135466</xdr:rowOff>
    </xdr:from>
    <xdr:to>
      <xdr:col>48</xdr:col>
      <xdr:colOff>16933</xdr:colOff>
      <xdr:row>87</xdr:row>
      <xdr:rowOff>67732</xdr:rowOff>
    </xdr:to>
    <xdr:graphicFrame macro="">
      <xdr:nvGraphicFramePr>
        <xdr:cNvPr id="20" name="Chart 5">
          <a:extLst>
            <a:ext uri="{FF2B5EF4-FFF2-40B4-BE49-F238E27FC236}">
              <a16:creationId xmlns:a16="http://schemas.microsoft.com/office/drawing/2014/main" id="{6DE19291-C5C9-3F4C-A34E-DA58DBAFD8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33</xdr:col>
      <xdr:colOff>8116</xdr:colOff>
      <xdr:row>15</xdr:row>
      <xdr:rowOff>11055</xdr:rowOff>
    </xdr:from>
    <xdr:to>
      <xdr:col>46</xdr:col>
      <xdr:colOff>677347</xdr:colOff>
      <xdr:row>45</xdr:row>
      <xdr:rowOff>126111</xdr:rowOff>
    </xdr:to>
    <xdr:graphicFrame macro="">
      <xdr:nvGraphicFramePr>
        <xdr:cNvPr id="11" name="Chart 6">
          <a:extLst>
            <a:ext uri="{FF2B5EF4-FFF2-40B4-BE49-F238E27FC236}">
              <a16:creationId xmlns:a16="http://schemas.microsoft.com/office/drawing/2014/main" id="{97C8EFE8-3D3B-5D41-80E8-08CEC8F2E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47</xdr:col>
      <xdr:colOff>423333</xdr:colOff>
      <xdr:row>52</xdr:row>
      <xdr:rowOff>0</xdr:rowOff>
    </xdr:from>
    <xdr:to>
      <xdr:col>63</xdr:col>
      <xdr:colOff>379105</xdr:colOff>
      <xdr:row>87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7E6A810-E6E2-CC45-8C03-CC9024059C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47</xdr:col>
      <xdr:colOff>383017</xdr:colOff>
      <xdr:row>15</xdr:row>
      <xdr:rowOff>483809</xdr:rowOff>
    </xdr:from>
    <xdr:to>
      <xdr:col>63</xdr:col>
      <xdr:colOff>267096</xdr:colOff>
      <xdr:row>48</xdr:row>
      <xdr:rowOff>177010</xdr:rowOff>
    </xdr:to>
    <xdr:graphicFrame macro="">
      <xdr:nvGraphicFramePr>
        <xdr:cNvPr id="10" name="Chart 2">
          <a:extLst>
            <a:ext uri="{FF2B5EF4-FFF2-40B4-BE49-F238E27FC236}">
              <a16:creationId xmlns:a16="http://schemas.microsoft.com/office/drawing/2014/main" id="{385C2B6E-C945-F045-B644-51A1082C9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64</xdr:col>
      <xdr:colOff>74269</xdr:colOff>
      <xdr:row>18</xdr:row>
      <xdr:rowOff>54110</xdr:rowOff>
    </xdr:from>
    <xdr:to>
      <xdr:col>78</xdr:col>
      <xdr:colOff>656168</xdr:colOff>
      <xdr:row>49</xdr:row>
      <xdr:rowOff>33012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FD50EFE-F277-584F-A629-F662B883D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47743</xdr:colOff>
      <xdr:row>54</xdr:row>
      <xdr:rowOff>151722</xdr:rowOff>
    </xdr:from>
    <xdr:to>
      <xdr:col>78</xdr:col>
      <xdr:colOff>624191</xdr:colOff>
      <xdr:row>85</xdr:row>
      <xdr:rowOff>152905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2CA64D4-17A9-5A41-B75E-2CD4B0CAA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14</xdr:col>
      <xdr:colOff>9105</xdr:colOff>
      <xdr:row>35</xdr:row>
      <xdr:rowOff>87630</xdr:rowOff>
    </xdr:to>
    <xdr:graphicFrame macro="">
      <xdr:nvGraphicFramePr>
        <xdr:cNvPr id="23" name="Chart 1">
          <a:extLst>
            <a:ext uri="{FF2B5EF4-FFF2-40B4-BE49-F238E27FC236}">
              <a16:creationId xmlns:a16="http://schemas.microsoft.com/office/drawing/2014/main" id="{6230320F-FE90-8B4F-9ED4-3C14CA449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39</xdr:row>
      <xdr:rowOff>0</xdr:rowOff>
    </xdr:from>
    <xdr:to>
      <xdr:col>15</xdr:col>
      <xdr:colOff>43179</xdr:colOff>
      <xdr:row>77</xdr:row>
      <xdr:rowOff>143021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82049D6-8AFB-5147-A7E6-4B290E90B1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81</xdr:row>
      <xdr:rowOff>0</xdr:rowOff>
    </xdr:from>
    <xdr:to>
      <xdr:col>16</xdr:col>
      <xdr:colOff>99084</xdr:colOff>
      <xdr:row>116</xdr:row>
      <xdr:rowOff>96715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047301D-C469-D84E-9E6D-0B07D84FE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492378</xdr:colOff>
      <xdr:row>120</xdr:row>
      <xdr:rowOff>23688</xdr:rowOff>
    </xdr:from>
    <xdr:to>
      <xdr:col>35</xdr:col>
      <xdr:colOff>633136</xdr:colOff>
      <xdr:row>156</xdr:row>
      <xdr:rowOff>68106</xdr:rowOff>
    </xdr:to>
    <xdr:graphicFrame macro="">
      <xdr:nvGraphicFramePr>
        <xdr:cNvPr id="78" name="Chart 4">
          <a:extLst>
            <a:ext uri="{FF2B5EF4-FFF2-40B4-BE49-F238E27FC236}">
              <a16:creationId xmlns:a16="http://schemas.microsoft.com/office/drawing/2014/main" id="{6EEF2CFE-DF83-C648-9237-73A5B26DD8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12</xdr:col>
      <xdr:colOff>240723</xdr:colOff>
      <xdr:row>201</xdr:row>
      <xdr:rowOff>19847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74C2EF1-190A-8C45-9CB3-965E55B652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161</xdr:row>
      <xdr:rowOff>0</xdr:rowOff>
    </xdr:from>
    <xdr:to>
      <xdr:col>24</xdr:col>
      <xdr:colOff>187946</xdr:colOff>
      <xdr:row>201</xdr:row>
      <xdr:rowOff>17836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B3CAE0-8AB4-1D40-9EA3-36BB7D31D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204</xdr:row>
      <xdr:rowOff>0</xdr:rowOff>
    </xdr:from>
    <xdr:to>
      <xdr:col>12</xdr:col>
      <xdr:colOff>571500</xdr:colOff>
      <xdr:row>230</xdr:row>
      <xdr:rowOff>139700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D3B8638-D86C-D540-8369-D33E3C5979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578556</xdr:colOff>
      <xdr:row>121</xdr:row>
      <xdr:rowOff>28221</xdr:rowOff>
    </xdr:from>
    <xdr:to>
      <xdr:col>16</xdr:col>
      <xdr:colOff>183445</xdr:colOff>
      <xdr:row>157</xdr:row>
      <xdr:rowOff>60746</xdr:rowOff>
    </xdr:to>
    <xdr:graphicFrame macro="">
      <xdr:nvGraphicFramePr>
        <xdr:cNvPr id="15" name="Chart 4">
          <a:extLst>
            <a:ext uri="{FF2B5EF4-FFF2-40B4-BE49-F238E27FC236}">
              <a16:creationId xmlns:a16="http://schemas.microsoft.com/office/drawing/2014/main" id="{33A7FAAB-C766-44AC-BE54-7EF3A4849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2356935</xdr:colOff>
      <xdr:row>0</xdr:row>
      <xdr:rowOff>0</xdr:rowOff>
    </xdr:from>
    <xdr:to>
      <xdr:col>14</xdr:col>
      <xdr:colOff>916139</xdr:colOff>
      <xdr:row>27</xdr:row>
      <xdr:rowOff>99484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60715D2-32BA-8749-92B9-0D9202C7DF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215900</xdr:colOff>
      <xdr:row>1</xdr:row>
      <xdr:rowOff>152400</xdr:rowOff>
    </xdr:from>
    <xdr:to>
      <xdr:col>40</xdr:col>
      <xdr:colOff>5223</xdr:colOff>
      <xdr:row>32</xdr:row>
      <xdr:rowOff>64434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C3A8245-E0ED-4846-967A-11BE57650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563880</xdr:colOff>
      <xdr:row>36</xdr:row>
      <xdr:rowOff>25400</xdr:rowOff>
    </xdr:from>
    <xdr:to>
      <xdr:col>26</xdr:col>
      <xdr:colOff>176182</xdr:colOff>
      <xdr:row>61</xdr:row>
      <xdr:rowOff>39356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8905A881-A065-4DAA-9DE9-1F6A8957C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WBargholz\Downloads\CCA_Market_Potential_supply_curve.xlsb" TargetMode="External"/><Relationship Id="rId1" Type="http://schemas.openxmlformats.org/officeDocument/2006/relationships/externalLinkPath" Target="file:///C:\Users\WBargholz\Downloads\CCA_Market_Potential_supply_curve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ver"/>
      <sheetName val="Supply Curve Plot"/>
      <sheetName val="Supply Curve Data"/>
      <sheetName val="Offset Costs"/>
      <sheetName val="calcs_for_plot"/>
      <sheetName val="helper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E3 Bright Arial">
  <a:themeElements>
    <a:clrScheme name="E3 Bright">
      <a:dk1>
        <a:srgbClr val="000000"/>
      </a:dk1>
      <a:lt1>
        <a:sysClr val="window" lastClr="FFFFFF"/>
      </a:lt1>
      <a:dk2>
        <a:srgbClr val="034E6E"/>
      </a:dk2>
      <a:lt2>
        <a:srgbClr val="EEECE1"/>
      </a:lt2>
      <a:accent1>
        <a:srgbClr val="6EA1B6"/>
      </a:accent1>
      <a:accent2>
        <a:srgbClr val="FFB700"/>
      </a:accent2>
      <a:accent3>
        <a:srgbClr val="FF5F39"/>
      </a:accent3>
      <a:accent4>
        <a:srgbClr val="30D773"/>
      </a:accent4>
      <a:accent5>
        <a:srgbClr val="FF8700"/>
      </a:accent5>
      <a:accent6>
        <a:srgbClr val="4458D2"/>
      </a:accent6>
      <a:hlink>
        <a:srgbClr val="6565FF"/>
      </a:hlink>
      <a:folHlink>
        <a:srgbClr val="800080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A3080-5CCF-42CC-8CD9-9D4D349F2EA7}">
  <sheetPr>
    <tabColor theme="3"/>
  </sheetPr>
  <dimension ref="A1:E27"/>
  <sheetViews>
    <sheetView showGridLines="0" workbookViewId="0"/>
  </sheetViews>
  <sheetFormatPr defaultColWidth="11.3984375" defaultRowHeight="11.5" x14ac:dyDescent="0.25"/>
  <cols>
    <col min="2" max="2" width="26.3984375" customWidth="1"/>
    <col min="3" max="3" width="53.3984375" customWidth="1"/>
    <col min="4" max="4" width="51" customWidth="1"/>
  </cols>
  <sheetData>
    <row r="1" spans="1:5" s="67" customFormat="1" ht="29" thickBot="1" x14ac:dyDescent="0.3">
      <c r="A1" s="67" t="s">
        <v>0</v>
      </c>
    </row>
    <row r="4" spans="1:5" ht="19" thickBot="1" x14ac:dyDescent="0.3">
      <c r="B4" s="311" t="s">
        <v>1</v>
      </c>
      <c r="C4" s="311"/>
      <c r="D4" s="311"/>
      <c r="E4" s="311"/>
    </row>
    <row r="13" spans="1:5" x14ac:dyDescent="0.25">
      <c r="B13" t="s">
        <v>2</v>
      </c>
    </row>
    <row r="14" spans="1:5" x14ac:dyDescent="0.25">
      <c r="B14" t="s">
        <v>3</v>
      </c>
    </row>
    <row r="15" spans="1:5" x14ac:dyDescent="0.25">
      <c r="B15" t="s">
        <v>4</v>
      </c>
    </row>
    <row r="17" spans="2:5" x14ac:dyDescent="0.25">
      <c r="B17" s="312">
        <f ca="1">TODAY()</f>
        <v>45884</v>
      </c>
    </row>
    <row r="19" spans="2:5" ht="19" thickBot="1" x14ac:dyDescent="0.3">
      <c r="B19" s="311" t="s">
        <v>5</v>
      </c>
      <c r="C19" s="311"/>
      <c r="D19" s="311"/>
      <c r="E19" s="311"/>
    </row>
    <row r="20" spans="2:5" x14ac:dyDescent="0.25">
      <c r="B20" s="49"/>
    </row>
    <row r="21" spans="2:5" ht="12" x14ac:dyDescent="0.25">
      <c r="B21" s="20" t="s">
        <v>6</v>
      </c>
    </row>
    <row r="22" spans="2:5" ht="12" x14ac:dyDescent="0.25">
      <c r="B22" s="128" t="s">
        <v>7</v>
      </c>
    </row>
    <row r="23" spans="2:5" ht="12" x14ac:dyDescent="0.25">
      <c r="B23" s="48" t="s">
        <v>8</v>
      </c>
    </row>
    <row r="24" spans="2:5" ht="12" x14ac:dyDescent="0.25">
      <c r="B24" s="181" t="s">
        <v>9</v>
      </c>
    </row>
    <row r="25" spans="2:5" ht="12" x14ac:dyDescent="0.25">
      <c r="B25" s="68" t="s">
        <v>10</v>
      </c>
    </row>
    <row r="26" spans="2:5" ht="12" x14ac:dyDescent="0.25">
      <c r="B26" s="111" t="s">
        <v>11</v>
      </c>
    </row>
    <row r="27" spans="2:5" ht="12" x14ac:dyDescent="0.25">
      <c r="B27" s="69" t="s">
        <v>12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A2F7B-F8D8-0245-A669-C6A1F56F20FD}">
  <sheetPr>
    <pageSetUpPr autoPageBreaks="0"/>
  </sheetPr>
  <dimension ref="A1:AU132"/>
  <sheetViews>
    <sheetView topLeftCell="A3" workbookViewId="0">
      <pane xSplit="4" ySplit="5" topLeftCell="E8" activePane="bottomRight" state="frozen"/>
      <selection pane="topRight" activeCell="E3" sqref="E3"/>
      <selection pane="bottomLeft" activeCell="A8" sqref="A8"/>
      <selection pane="bottomRight" activeCell="AE11" sqref="AE11"/>
    </sheetView>
  </sheetViews>
  <sheetFormatPr defaultColWidth="9" defaultRowHeight="11.5" x14ac:dyDescent="0.25"/>
  <cols>
    <col min="1" max="1" width="12.59765625" style="76" bestFit="1" customWidth="1"/>
    <col min="2" max="3" width="16.59765625" style="76" customWidth="1"/>
    <col min="4" max="4" width="14.59765625" style="76" bestFit="1" customWidth="1"/>
    <col min="5" max="17" width="16" style="76" customWidth="1"/>
    <col min="18" max="19" width="18.3984375" style="76" bestFit="1" customWidth="1"/>
    <col min="20" max="21" width="18.59765625" style="76" bestFit="1" customWidth="1"/>
    <col min="22" max="22" width="15.3984375" style="76" customWidth="1"/>
    <col min="23" max="23" width="18" style="76" bestFit="1" customWidth="1"/>
    <col min="24" max="26" width="16" style="76" customWidth="1"/>
    <col min="27" max="27" width="9" style="76"/>
    <col min="28" max="29" width="16" style="76" customWidth="1"/>
    <col min="30" max="30" width="9.59765625" style="76" customWidth="1"/>
    <col min="31" max="31" width="20" style="76" customWidth="1"/>
    <col min="32" max="33" width="15.3984375" style="76" customWidth="1"/>
    <col min="34" max="34" width="27" style="76" customWidth="1"/>
    <col min="35" max="35" width="9" style="76"/>
    <col min="36" max="36" width="17" style="200" bestFit="1" customWidth="1"/>
    <col min="37" max="37" width="16.3984375" style="200" bestFit="1" customWidth="1"/>
    <col min="38" max="38" width="15.3984375" style="200" bestFit="1" customWidth="1"/>
    <col min="39" max="39" width="15.59765625" style="200" bestFit="1" customWidth="1"/>
    <col min="40" max="40" width="15" style="200" bestFit="1" customWidth="1"/>
    <col min="41" max="42" width="17" style="200" bestFit="1" customWidth="1"/>
    <col min="43" max="43" width="13.59765625" style="76" customWidth="1"/>
    <col min="44" max="45" width="9" style="76"/>
    <col min="46" max="46" width="17" style="76" bestFit="1" customWidth="1"/>
    <col min="47" max="47" width="15.59765625" style="76" bestFit="1" customWidth="1"/>
    <col min="48" max="16384" width="9" style="76"/>
  </cols>
  <sheetData>
    <row r="1" spans="1:47" ht="12" x14ac:dyDescent="0.25">
      <c r="D1" s="197" t="s">
        <v>223</v>
      </c>
      <c r="E1" s="41" t="s">
        <v>224</v>
      </c>
      <c r="F1" s="110" t="s">
        <v>225</v>
      </c>
      <c r="G1" s="111" t="s">
        <v>11</v>
      </c>
      <c r="H1" s="310" t="s">
        <v>226</v>
      </c>
    </row>
    <row r="2" spans="1:47" ht="19" thickBot="1" x14ac:dyDescent="0.5">
      <c r="B2" s="199" t="s">
        <v>261</v>
      </c>
      <c r="C2" s="199"/>
    </row>
    <row r="4" spans="1:47" ht="12" x14ac:dyDescent="0.25">
      <c r="D4" s="76" t="s">
        <v>228</v>
      </c>
      <c r="E4" s="117" t="s">
        <v>107</v>
      </c>
      <c r="F4" s="117" t="s">
        <v>107</v>
      </c>
      <c r="G4" s="117" t="s">
        <v>107</v>
      </c>
      <c r="H4" s="117" t="s">
        <v>107</v>
      </c>
      <c r="I4" s="117" t="s">
        <v>107</v>
      </c>
      <c r="J4" s="117" t="s">
        <v>107</v>
      </c>
      <c r="K4" s="117" t="s">
        <v>108</v>
      </c>
      <c r="L4" s="117" t="s">
        <v>107</v>
      </c>
      <c r="M4" s="117" t="s">
        <v>107</v>
      </c>
      <c r="N4" s="117" t="s">
        <v>108</v>
      </c>
      <c r="O4" s="117" t="s">
        <v>107</v>
      </c>
      <c r="P4" s="117" t="s">
        <v>262</v>
      </c>
      <c r="Q4" s="117" t="s">
        <v>107</v>
      </c>
      <c r="R4" s="117" t="s">
        <v>107</v>
      </c>
      <c r="S4" s="117" t="s">
        <v>107</v>
      </c>
      <c r="T4" s="117" t="s">
        <v>107</v>
      </c>
      <c r="U4" s="117" t="s">
        <v>107</v>
      </c>
      <c r="V4" s="117" t="s">
        <v>107</v>
      </c>
      <c r="W4" s="117" t="s">
        <v>107</v>
      </c>
      <c r="X4" s="117" t="s">
        <v>108</v>
      </c>
      <c r="Y4" s="117" t="s">
        <v>107</v>
      </c>
      <c r="Z4" s="117" t="s">
        <v>107</v>
      </c>
      <c r="AB4" s="117" t="s">
        <v>190</v>
      </c>
      <c r="AC4" s="117" t="s">
        <v>190</v>
      </c>
    </row>
    <row r="5" spans="1:47" ht="12" x14ac:dyDescent="0.25">
      <c r="D5" s="76" t="s">
        <v>230</v>
      </c>
      <c r="E5" s="117" t="s">
        <v>121</v>
      </c>
      <c r="F5" s="117" t="s">
        <v>121</v>
      </c>
      <c r="G5" s="117" t="s">
        <v>121</v>
      </c>
      <c r="H5" s="117" t="s">
        <v>121</v>
      </c>
      <c r="I5" s="117" t="s">
        <v>121</v>
      </c>
      <c r="J5" s="117" t="s">
        <v>121</v>
      </c>
      <c r="K5" s="117" t="s">
        <v>121</v>
      </c>
      <c r="L5" s="117" t="s">
        <v>121</v>
      </c>
      <c r="M5" s="117" t="s">
        <v>121</v>
      </c>
      <c r="N5" s="117" t="s">
        <v>121</v>
      </c>
      <c r="O5" s="117" t="s">
        <v>121</v>
      </c>
      <c r="P5" s="117" t="s">
        <v>121</v>
      </c>
      <c r="Q5" s="117" t="s">
        <v>121</v>
      </c>
      <c r="R5" s="117" t="s">
        <v>189</v>
      </c>
      <c r="S5" s="117" t="s">
        <v>189</v>
      </c>
      <c r="T5" s="117" t="s">
        <v>189</v>
      </c>
      <c r="U5" s="117" t="s">
        <v>189</v>
      </c>
      <c r="V5" s="117" t="s">
        <v>189</v>
      </c>
      <c r="W5" s="117" t="s">
        <v>189</v>
      </c>
      <c r="X5" s="117" t="s">
        <v>189</v>
      </c>
      <c r="Y5" s="117" t="s">
        <v>189</v>
      </c>
      <c r="Z5" s="117" t="s">
        <v>189</v>
      </c>
      <c r="AB5" s="117" t="s">
        <v>189</v>
      </c>
      <c r="AC5" s="117" t="s">
        <v>189</v>
      </c>
      <c r="AE5" s="117" t="s">
        <v>121</v>
      </c>
      <c r="AF5" s="117" t="s">
        <v>189</v>
      </c>
      <c r="AG5" s="117"/>
      <c r="AJ5" s="117" t="s">
        <v>121</v>
      </c>
      <c r="AK5" s="117" t="s">
        <v>121</v>
      </c>
      <c r="AL5" s="117" t="s">
        <v>121</v>
      </c>
      <c r="AM5" s="117" t="s">
        <v>121</v>
      </c>
      <c r="AN5" s="117" t="s">
        <v>121</v>
      </c>
      <c r="AO5" s="117" t="s">
        <v>189</v>
      </c>
      <c r="AP5" s="117" t="s">
        <v>189</v>
      </c>
    </row>
    <row r="6" spans="1:47" ht="12" x14ac:dyDescent="0.25">
      <c r="AB6" s="117"/>
      <c r="AC6" s="117"/>
      <c r="AE6" s="117"/>
    </row>
    <row r="7" spans="1:47" s="189" customFormat="1" ht="48" x14ac:dyDescent="0.25">
      <c r="B7" s="44" t="s">
        <v>205</v>
      </c>
      <c r="C7" s="88" t="s">
        <v>232</v>
      </c>
      <c r="D7" s="44" t="s">
        <v>149</v>
      </c>
      <c r="E7" s="44" t="s">
        <v>233</v>
      </c>
      <c r="F7" s="44" t="s">
        <v>234</v>
      </c>
      <c r="G7" s="44" t="s">
        <v>235</v>
      </c>
      <c r="H7" s="44" t="s">
        <v>236</v>
      </c>
      <c r="I7" s="44" t="s">
        <v>237</v>
      </c>
      <c r="J7" s="44" t="s">
        <v>238</v>
      </c>
      <c r="K7" s="44" t="s">
        <v>239</v>
      </c>
      <c r="L7" s="44" t="s">
        <v>240</v>
      </c>
      <c r="M7" s="44" t="s">
        <v>241</v>
      </c>
      <c r="N7" s="44" t="s">
        <v>242</v>
      </c>
      <c r="O7" s="44" t="s">
        <v>243</v>
      </c>
      <c r="P7" s="44" t="s">
        <v>263</v>
      </c>
      <c r="Q7" s="44" t="s">
        <v>247</v>
      </c>
      <c r="R7" s="44" t="s">
        <v>233</v>
      </c>
      <c r="S7" s="44" t="s">
        <v>234</v>
      </c>
      <c r="T7" s="44" t="s">
        <v>235</v>
      </c>
      <c r="U7" s="44" t="s">
        <v>248</v>
      </c>
      <c r="V7" s="44" t="s">
        <v>237</v>
      </c>
      <c r="W7" s="44" t="s">
        <v>238</v>
      </c>
      <c r="X7" s="44" t="s">
        <v>239</v>
      </c>
      <c r="Y7" s="44" t="s">
        <v>240</v>
      </c>
      <c r="Z7" s="44" t="s">
        <v>241</v>
      </c>
      <c r="AB7" s="44" t="s">
        <v>264</v>
      </c>
      <c r="AC7" s="44" t="s">
        <v>265</v>
      </c>
      <c r="AE7" s="44" t="s">
        <v>266</v>
      </c>
      <c r="AF7" s="44" t="s">
        <v>267</v>
      </c>
      <c r="AG7" s="44" t="s">
        <v>219</v>
      </c>
      <c r="AH7" s="44" t="s">
        <v>167</v>
      </c>
      <c r="AJ7" s="118" t="s">
        <v>123</v>
      </c>
      <c r="AK7" s="118" t="s">
        <v>154</v>
      </c>
      <c r="AL7" s="118" t="s">
        <v>120</v>
      </c>
      <c r="AM7" s="118" t="s">
        <v>115</v>
      </c>
      <c r="AN7" s="118" t="s">
        <v>116</v>
      </c>
      <c r="AO7" s="118" t="s">
        <v>155</v>
      </c>
      <c r="AP7" s="118" t="s">
        <v>156</v>
      </c>
      <c r="AR7" s="293" t="s">
        <v>256</v>
      </c>
      <c r="AT7" s="118" t="s">
        <v>121</v>
      </c>
      <c r="AU7" s="118" t="s">
        <v>189</v>
      </c>
    </row>
    <row r="8" spans="1:47" ht="12" x14ac:dyDescent="0.25">
      <c r="B8" s="216" t="s">
        <v>78</v>
      </c>
      <c r="C8" s="296" t="s">
        <v>257</v>
      </c>
      <c r="D8" s="216" t="s">
        <v>94</v>
      </c>
      <c r="E8" s="297">
        <f>SUM(E36,E64,E92)</f>
        <v>137967475.20999998</v>
      </c>
      <c r="F8" s="297">
        <f t="shared" ref="F8:J8" si="0">SUM(F36,F64,F92)</f>
        <v>49148723.508000053</v>
      </c>
      <c r="G8" s="297">
        <f t="shared" si="0"/>
        <v>29958727.43</v>
      </c>
      <c r="H8" s="297">
        <f t="shared" si="0"/>
        <v>0</v>
      </c>
      <c r="I8" s="297">
        <f t="shared" si="0"/>
        <v>0</v>
      </c>
      <c r="J8" s="297">
        <f t="shared" si="0"/>
        <v>0</v>
      </c>
      <c r="K8" s="299">
        <f>_xlfn.IFNA(SUMIFS(INDEX('Indexed REC Spend'!$I$6:$AH$82,,MATCH($D8,'Indexed REC Spend'!$I$5:$AH$5,0)),'Indexed REC Spend'!$D$6:$D$82,'REC Spending'!K$7,'Indexed REC Spend'!$C$6:$C$82,'REC Spending'!K$5),0)</f>
        <v>0</v>
      </c>
      <c r="L8" s="299">
        <f>_xlfn.IFNA(SUMIFS(INDEX('Indexed REC Spend'!$I$6:$AH$82,,MATCH($D8,'Indexed REC Spend'!$I$5:$AH$5,0)),'Indexed REC Spend'!$D$6:$D$82,'REC Spending'!L$7,'Indexed REC Spend'!$C$6:$C$82,'REC Spending'!L$5),0)</f>
        <v>0</v>
      </c>
      <c r="M8" s="299">
        <f>_xlfn.IFNA(SUMIFS(INDEX('Indexed REC Spend'!$I$6:$AH$82,,MATCH($D8,'Indexed REC Spend'!$I$5:$AH$5,0)),'Indexed REC Spend'!$D$6:$D$82,'REC Spending'!M$7,'Indexed REC Spend'!$C$6:$C$82,'REC Spending'!M$5),0)</f>
        <v>0</v>
      </c>
      <c r="N8" s="298">
        <f>N36+N64+N92</f>
        <v>30293591.087076191</v>
      </c>
      <c r="O8" s="298">
        <f>O36+O64+O92</f>
        <v>554768.51363523316</v>
      </c>
      <c r="P8" s="298">
        <f>P36+P64+P92</f>
        <v>5397290.4699999997</v>
      </c>
      <c r="Q8" s="282">
        <v>11261800.036503479</v>
      </c>
      <c r="R8" s="299">
        <f>_xlfn.IFNA(SUMIFS(INDEX('ABP REC Spend'!$J$6:$AE$274,,MATCH('REC Spending'!$D8,'ABP REC Spend'!$J$5:$AE$5,0)),'ABP REC Spend'!$E$6:$E$274,'REC Spending'!R$7),0)</f>
        <v>0</v>
      </c>
      <c r="S8" s="299">
        <f>_xlfn.IFNA(SUMIFS(INDEX('ABP REC Spend'!$J$6:$AE$274,,MATCH('REC Spending'!$D8,'ABP REC Spend'!$J$5:$AE$5,0)),'ABP REC Spend'!$E$6:$E$274,'REC Spending'!S$7),0)</f>
        <v>0</v>
      </c>
      <c r="T8" s="299">
        <f>_xlfn.IFNA(SUMIFS(INDEX('ABP REC Spend'!$J$6:$AE$274,,MATCH('REC Spending'!$D8,'ABP REC Spend'!$J$5:$AE$5,0)),'ABP REC Spend'!$E$6:$E$274,'REC Spending'!T$7),0)</f>
        <v>0</v>
      </c>
      <c r="U8" s="299">
        <f>_xlfn.IFNA(SUMIFS(INDEX('ABP REC Spend'!$J$6:$AE$274,,MATCH('REC Spending'!$D8,'ABP REC Spend'!$J$5:$AE$5,0)),'ABP REC Spend'!$E$6:$E$274,'REC Spending'!U$7),0)</f>
        <v>0</v>
      </c>
      <c r="V8" s="299">
        <f>_xlfn.IFNA(SUMIFS(INDEX('ABP REC Spend'!$J$6:$AE$274,,MATCH('REC Spending'!$D8,'ABP REC Spend'!$J$5:$AE$5,0)),'ABP REC Spend'!$E$6:$E$274,'REC Spending'!V$7),0)</f>
        <v>0</v>
      </c>
      <c r="W8" s="299">
        <f>_xlfn.IFNA(SUMIFS(INDEX('ABP REC Spend'!$J$6:$AE$274,,MATCH('REC Spending'!$D8,'ABP REC Spend'!$J$5:$AE$5,0)),'ABP REC Spend'!$E$6:$E$274,'REC Spending'!W$7),0)</f>
        <v>0</v>
      </c>
      <c r="X8" s="299">
        <f>_xlfn.IFNA(SUMIFS(INDEX('Indexed REC Spend'!$I$6:$AH$82,,MATCH($D8,'Indexed REC Spend'!$I$5:$AH$5,0)),'Indexed REC Spend'!$D$6:$D$82,'REC Spending'!X$7,'Indexed REC Spend'!$C$6:$C$82,'REC Spending'!X$5),0)</f>
        <v>0</v>
      </c>
      <c r="Y8" s="299">
        <f>_xlfn.IFNA(SUMIFS(INDEX('Indexed REC Spend'!$I$6:$AH$82,,MATCH($D8,'Indexed REC Spend'!$I$5:$AH$5,0)),'Indexed REC Spend'!$D$6:$D$82,'REC Spending'!Y$7,'Indexed REC Spend'!$C$6:$C$82,'REC Spending'!Y$5),0)</f>
        <v>0</v>
      </c>
      <c r="Z8" s="299">
        <f>_xlfn.IFNA(SUMIFS(INDEX('Indexed REC Spend'!$I$6:$AH$82,,MATCH($D8,'Indexed REC Spend'!$I$5:$AH$5,0)),'Indexed REC Spend'!$D$6:$D$82,'REC Spending'!Z$7,'Indexed REC Spend'!$C$6:$C$82,'REC Spending'!Z$5),0)</f>
        <v>0</v>
      </c>
      <c r="AB8" s="109">
        <f>SUM(AB36,AB64,AB92)</f>
        <v>0</v>
      </c>
      <c r="AC8" s="47">
        <f>'General Inputs'!$D$5*'RPS Balance'!Q5</f>
        <v>6757080.0219020871</v>
      </c>
      <c r="AE8" s="50">
        <f t="shared" ref="AE8:AF33" si="1">SUMIFS($E8:$Z8,$E$5:$Z$5,AE$5)</f>
        <v>264582376.25521493</v>
      </c>
      <c r="AF8" s="50">
        <f t="shared" si="1"/>
        <v>0</v>
      </c>
      <c r="AG8" s="50">
        <f>SUM(AB8:AC8)</f>
        <v>6757080.0219020871</v>
      </c>
      <c r="AH8" s="50">
        <f>SUM(AE8:AF8)+SUM(AB8:AC8)</f>
        <v>271339456.27711701</v>
      </c>
      <c r="AJ8" s="50">
        <f>SUM(E8:J8)</f>
        <v>217074926.14800003</v>
      </c>
      <c r="AK8" s="50">
        <f>SUM(K8:M8)</f>
        <v>0</v>
      </c>
      <c r="AL8" s="50">
        <f>Q8</f>
        <v>11261800.036503479</v>
      </c>
      <c r="AM8" s="50">
        <f>SUM(N8:O8)</f>
        <v>30848359.600711424</v>
      </c>
      <c r="AN8" s="50">
        <f>P8</f>
        <v>5397290.4699999997</v>
      </c>
      <c r="AO8" s="50">
        <f>SUM(R8:W8)</f>
        <v>0</v>
      </c>
      <c r="AP8" s="50">
        <f>SUM(X8:Z8)</f>
        <v>0</v>
      </c>
      <c r="AR8" s="292">
        <f t="shared" ref="AR8:AR33" si="2">SUM(AJ8:AP8)-SUM(AE8:AF8)</f>
        <v>0</v>
      </c>
      <c r="AT8" s="50">
        <f t="shared" ref="AT8:AU33" si="3">SUMIFS($AJ8:$AP8,$AJ$5:$AP$5,AT$7)</f>
        <v>264582376.25521493</v>
      </c>
      <c r="AU8" s="50">
        <f t="shared" si="3"/>
        <v>0</v>
      </c>
    </row>
    <row r="9" spans="1:47" ht="12" x14ac:dyDescent="0.25">
      <c r="B9" s="216" t="s">
        <v>78</v>
      </c>
      <c r="C9" s="296" t="s">
        <v>257</v>
      </c>
      <c r="D9" s="216" t="s">
        <v>95</v>
      </c>
      <c r="E9" s="297">
        <f t="shared" ref="E9:J9" si="4">SUM(E37,E65,E93)</f>
        <v>61962473.549999923</v>
      </c>
      <c r="F9" s="297">
        <f t="shared" si="4"/>
        <v>60643162.686000057</v>
      </c>
      <c r="G9" s="297">
        <f t="shared" si="4"/>
        <v>84076142.982000008</v>
      </c>
      <c r="H9" s="297">
        <f t="shared" si="4"/>
        <v>0</v>
      </c>
      <c r="I9" s="297">
        <f t="shared" si="4"/>
        <v>0</v>
      </c>
      <c r="J9" s="297">
        <f t="shared" si="4"/>
        <v>0</v>
      </c>
      <c r="K9" s="299">
        <f>_xlfn.IFNA(SUMIFS(INDEX('Indexed REC Spend'!$I$6:$AH$82,,MATCH($D9,'Indexed REC Spend'!$I$5:$AH$5,0)),'Indexed REC Spend'!$D$6:$D$82,'REC Spending'!K$7,'Indexed REC Spend'!$C$6:$C$82,'REC Spending'!K$5),0)</f>
        <v>0</v>
      </c>
      <c r="L9" s="299">
        <f>_xlfn.IFNA(SUMIFS(INDEX('Indexed REC Spend'!$I$6:$AH$82,,MATCH($D9,'Indexed REC Spend'!$I$5:$AH$5,0)),'Indexed REC Spend'!$D$6:$D$82,'REC Spending'!L$7,'Indexed REC Spend'!$C$6:$C$82,'REC Spending'!L$5),0)</f>
        <v>0</v>
      </c>
      <c r="M9" s="299">
        <f>_xlfn.IFNA(SUMIFS(INDEX('Indexed REC Spend'!$I$6:$AH$82,,MATCH($D9,'Indexed REC Spend'!$I$5:$AH$5,0)),'Indexed REC Spend'!$D$6:$D$82,'REC Spending'!M$7,'Indexed REC Spend'!$C$6:$C$82,'REC Spending'!M$5),0)</f>
        <v>0</v>
      </c>
      <c r="N9" s="298">
        <f t="shared" ref="N9:O9" si="5">N37+N65+N93</f>
        <v>23699671.436996408</v>
      </c>
      <c r="O9" s="298">
        <f t="shared" si="5"/>
        <v>442583.94649724587</v>
      </c>
      <c r="P9" s="298">
        <f t="shared" ref="P9:P33" si="6">P37+P65+P93</f>
        <v>19260591.157020841</v>
      </c>
      <c r="Q9" s="282">
        <f>Q8</f>
        <v>11261800.036503479</v>
      </c>
      <c r="R9" s="299">
        <f>_xlfn.IFNA(SUMIFS(INDEX('ABP REC Spend'!$J$6:$AE$274,,MATCH('REC Spending'!$D9,'ABP REC Spend'!$J$5:$AE$5,0)),'ABP REC Spend'!$E$6:$E$274,'REC Spending'!R$7),0)</f>
        <v>0</v>
      </c>
      <c r="S9" s="299">
        <f>_xlfn.IFNA(SUMIFS(INDEX('ABP REC Spend'!$J$6:$AE$274,,MATCH('REC Spending'!$D9,'ABP REC Spend'!$J$5:$AE$5,0)),'ABP REC Spend'!$E$6:$E$274,'REC Spending'!S$7),0)</f>
        <v>0</v>
      </c>
      <c r="T9" s="299">
        <f>_xlfn.IFNA(SUMIFS(INDEX('ABP REC Spend'!$J$6:$AE$274,,MATCH('REC Spending'!$D9,'ABP REC Spend'!$J$5:$AE$5,0)),'ABP REC Spend'!$E$6:$E$274,'REC Spending'!T$7),0)</f>
        <v>0</v>
      </c>
      <c r="U9" s="299">
        <f>_xlfn.IFNA(SUMIFS(INDEX('ABP REC Spend'!$J$6:$AE$274,,MATCH('REC Spending'!$D9,'ABP REC Spend'!$J$5:$AE$5,0)),'ABP REC Spend'!$E$6:$E$274,'REC Spending'!U$7),0)</f>
        <v>0</v>
      </c>
      <c r="V9" s="299">
        <f>_xlfn.IFNA(SUMIFS(INDEX('ABP REC Spend'!$J$6:$AE$274,,MATCH('REC Spending'!$D9,'ABP REC Spend'!$J$5:$AE$5,0)),'ABP REC Spend'!$E$6:$E$274,'REC Spending'!V$7),0)</f>
        <v>0</v>
      </c>
      <c r="W9" s="299">
        <f>_xlfn.IFNA(SUMIFS(INDEX('ABP REC Spend'!$J$6:$AE$274,,MATCH('REC Spending'!$D9,'ABP REC Spend'!$J$5:$AE$5,0)),'ABP REC Spend'!$E$6:$E$274,'REC Spending'!W$7),0)</f>
        <v>0</v>
      </c>
      <c r="X9" s="299">
        <f>_xlfn.IFNA(SUMIFS(INDEX('Indexed REC Spend'!$I$6:$AH$82,,MATCH($D9,'Indexed REC Spend'!$I$5:$AH$5,0)),'Indexed REC Spend'!$D$6:$D$82,'REC Spending'!X$7,'Indexed REC Spend'!$C$6:$C$82,'REC Spending'!X$5),0)</f>
        <v>0</v>
      </c>
      <c r="Y9" s="299">
        <f>_xlfn.IFNA(SUMIFS(INDEX('Indexed REC Spend'!$I$6:$AH$82,,MATCH($D9,'Indexed REC Spend'!$I$5:$AH$5,0)),'Indexed REC Spend'!$D$6:$D$82,'REC Spending'!Y$7,'Indexed REC Spend'!$C$6:$C$82,'REC Spending'!Y$5),0)</f>
        <v>0</v>
      </c>
      <c r="Z9" s="299">
        <f>_xlfn.IFNA(SUMIFS(INDEX('Indexed REC Spend'!$I$6:$AH$82,,MATCH($D9,'Indexed REC Spend'!$I$5:$AH$5,0)),'Indexed REC Spend'!$D$6:$D$82,'REC Spending'!Z$7,'Indexed REC Spend'!$C$6:$C$82,'REC Spending'!Z$5),0)</f>
        <v>0</v>
      </c>
      <c r="AB9" s="109">
        <f t="shared" ref="AB9:AB33" si="7">SUM(AB37,AB65,AB93)</f>
        <v>10000000</v>
      </c>
      <c r="AC9" s="47">
        <f>'General Inputs'!$D$5*'RPS Balance'!Q6</f>
        <v>6757080.0219020871</v>
      </c>
      <c r="AE9" s="50">
        <f t="shared" si="1"/>
        <v>261346425.79501796</v>
      </c>
      <c r="AF9" s="50">
        <f t="shared" si="1"/>
        <v>0</v>
      </c>
      <c r="AG9" s="50">
        <f t="shared" ref="AG9:AG33" si="8">SUM(AB9:AC9)</f>
        <v>16757080.021902088</v>
      </c>
      <c r="AH9" s="50">
        <f t="shared" ref="AH9:AH33" si="9">SUM(AE9:AF9)+SUM(AB9:AC9)</f>
        <v>278103505.81692004</v>
      </c>
      <c r="AJ9" s="50">
        <f t="shared" ref="AJ9:AJ33" si="10">SUM(E9:J9)</f>
        <v>206681779.21799999</v>
      </c>
      <c r="AK9" s="50">
        <f t="shared" ref="AK9:AK33" si="11">SUM(K9:M9)</f>
        <v>0</v>
      </c>
      <c r="AL9" s="50">
        <f t="shared" ref="AL9:AL33" si="12">Q9</f>
        <v>11261800.036503479</v>
      </c>
      <c r="AM9" s="50">
        <f t="shared" ref="AM9:AM33" si="13">SUM(N9:O9)</f>
        <v>24142255.383493654</v>
      </c>
      <c r="AN9" s="50">
        <f t="shared" ref="AN9:AN33" si="14">P9</f>
        <v>19260591.157020841</v>
      </c>
      <c r="AO9" s="50">
        <f t="shared" ref="AO9:AO33" si="15">SUM(R9:W9)</f>
        <v>0</v>
      </c>
      <c r="AP9" s="50">
        <f t="shared" ref="AP9:AP33" si="16">SUM(X9:Z9)</f>
        <v>0</v>
      </c>
      <c r="AR9" s="292">
        <f t="shared" si="2"/>
        <v>0</v>
      </c>
      <c r="AT9" s="50">
        <f t="shared" si="3"/>
        <v>261346425.79501799</v>
      </c>
      <c r="AU9" s="50">
        <f t="shared" si="3"/>
        <v>0</v>
      </c>
    </row>
    <row r="10" spans="1:47" ht="12" x14ac:dyDescent="0.25">
      <c r="B10" s="216" t="s">
        <v>78</v>
      </c>
      <c r="C10" s="296" t="s">
        <v>257</v>
      </c>
      <c r="D10" s="216" t="s">
        <v>20</v>
      </c>
      <c r="E10" s="297">
        <f t="shared" ref="E10:J10" si="17">SUM(E38,E66,E94)</f>
        <v>88771143.629999816</v>
      </c>
      <c r="F10" s="297">
        <f t="shared" si="17"/>
        <v>65032137.79800003</v>
      </c>
      <c r="G10" s="297">
        <f t="shared" si="17"/>
        <v>101995968.14199997</v>
      </c>
      <c r="H10" s="297">
        <f t="shared" si="17"/>
        <v>0</v>
      </c>
      <c r="I10" s="297">
        <f t="shared" si="17"/>
        <v>0</v>
      </c>
      <c r="J10" s="297">
        <f t="shared" si="17"/>
        <v>0</v>
      </c>
      <c r="K10" s="299">
        <f>_xlfn.IFNA(SUMIFS(INDEX('Indexed REC Spend'!$I$6:$AH$82,,MATCH($D10,'Indexed REC Spend'!$I$5:$AH$5,0)),'Indexed REC Spend'!$D$6:$D$82,'REC Spending'!K$7,'Indexed REC Spend'!$C$6:$C$82,'REC Spending'!K$5),0)</f>
        <v>0</v>
      </c>
      <c r="L10" s="299">
        <f>_xlfn.IFNA(SUMIFS(INDEX('Indexed REC Spend'!$I$6:$AH$82,,MATCH($D10,'Indexed REC Spend'!$I$5:$AH$5,0)),'Indexed REC Spend'!$D$6:$D$82,'REC Spending'!L$7,'Indexed REC Spend'!$C$6:$C$82,'REC Spending'!L$5),0)</f>
        <v>0</v>
      </c>
      <c r="M10" s="299">
        <f>_xlfn.IFNA(SUMIFS(INDEX('Indexed REC Spend'!$I$6:$AH$82,,MATCH($D10,'Indexed REC Spend'!$I$5:$AH$5,0)),'Indexed REC Spend'!$D$6:$D$82,'REC Spending'!M$7,'Indexed REC Spend'!$C$6:$C$82,'REC Spending'!M$5),0)</f>
        <v>0</v>
      </c>
      <c r="N10" s="298">
        <f t="shared" ref="N10:O10" si="18">N38+N66+N94</f>
        <v>21654063.676756535</v>
      </c>
      <c r="O10" s="298">
        <f t="shared" si="18"/>
        <v>408280.91840700281</v>
      </c>
      <c r="P10" s="298">
        <f t="shared" si="6"/>
        <v>22975411.212579787</v>
      </c>
      <c r="Q10" s="282">
        <v>18734965</v>
      </c>
      <c r="R10" s="299">
        <f>_xlfn.IFNA(SUMIFS(INDEX('ABP REC Spend'!$J$6:$AE$274,,MATCH('REC Spending'!$D10,'ABP REC Spend'!$J$5:$AE$5,0)),'ABP REC Spend'!$E$6:$E$274,'REC Spending'!R$7),0)</f>
        <v>0</v>
      </c>
      <c r="S10" s="299">
        <f>_xlfn.IFNA(SUMIFS(INDEX('ABP REC Spend'!$J$6:$AE$274,,MATCH('REC Spending'!$D10,'ABP REC Spend'!$J$5:$AE$5,0)),'ABP REC Spend'!$E$6:$E$274,'REC Spending'!S$7),0)</f>
        <v>0</v>
      </c>
      <c r="T10" s="299">
        <f>_xlfn.IFNA(SUMIFS(INDEX('ABP REC Spend'!$J$6:$AE$274,,MATCH('REC Spending'!$D10,'ABP REC Spend'!$J$5:$AE$5,0)),'ABP REC Spend'!$E$6:$E$274,'REC Spending'!T$7),0)</f>
        <v>0</v>
      </c>
      <c r="U10" s="299">
        <f>_xlfn.IFNA(SUMIFS(INDEX('ABP REC Spend'!$J$6:$AE$274,,MATCH('REC Spending'!$D10,'ABP REC Spend'!$J$5:$AE$5,0)),'ABP REC Spend'!$E$6:$E$274,'REC Spending'!U$7),0)</f>
        <v>0</v>
      </c>
      <c r="V10" s="299">
        <f>_xlfn.IFNA(SUMIFS(INDEX('ABP REC Spend'!$J$6:$AE$274,,MATCH('REC Spending'!$D10,'ABP REC Spend'!$J$5:$AE$5,0)),'ABP REC Spend'!$E$6:$E$274,'REC Spending'!V$7),0)</f>
        <v>0</v>
      </c>
      <c r="W10" s="299">
        <f>_xlfn.IFNA(SUMIFS(INDEX('ABP REC Spend'!$J$6:$AE$274,,MATCH('REC Spending'!$D10,'ABP REC Spend'!$J$5:$AE$5,0)),'ABP REC Spend'!$E$6:$E$274,'REC Spending'!W$7),0)</f>
        <v>0</v>
      </c>
      <c r="X10" s="299">
        <f>_xlfn.IFNA(SUMIFS(INDEX('Indexed REC Spend'!$I$6:$AH$82,,MATCH($D10,'Indexed REC Spend'!$I$5:$AH$5,0)),'Indexed REC Spend'!$D$6:$D$82,'REC Spending'!X$7,'Indexed REC Spend'!$C$6:$C$82,'REC Spending'!X$5),0)</f>
        <v>0</v>
      </c>
      <c r="Y10" s="299">
        <f>_xlfn.IFNA(SUMIFS(INDEX('Indexed REC Spend'!$I$6:$AH$82,,MATCH($D10,'Indexed REC Spend'!$I$5:$AH$5,0)),'Indexed REC Spend'!$D$6:$D$82,'REC Spending'!Y$7,'Indexed REC Spend'!$C$6:$C$82,'REC Spending'!Y$5),0)</f>
        <v>0</v>
      </c>
      <c r="Z10" s="299">
        <f>_xlfn.IFNA(SUMIFS(INDEX('Indexed REC Spend'!$I$6:$AH$82,,MATCH($D10,'Indexed REC Spend'!$I$5:$AH$5,0)),'Indexed REC Spend'!$D$6:$D$82,'REC Spending'!Z$7,'Indexed REC Spend'!$C$6:$C$82,'REC Spending'!Z$5),0)</f>
        <v>0</v>
      </c>
      <c r="AB10" s="109">
        <f t="shared" si="7"/>
        <v>0</v>
      </c>
      <c r="AC10" s="282">
        <v>16695375</v>
      </c>
      <c r="AE10" s="50">
        <f t="shared" si="1"/>
        <v>319571970.37774318</v>
      </c>
      <c r="AF10" s="50">
        <f t="shared" si="1"/>
        <v>0</v>
      </c>
      <c r="AG10" s="50">
        <f t="shared" si="8"/>
        <v>16695375</v>
      </c>
      <c r="AH10" s="50">
        <f t="shared" si="9"/>
        <v>336267345.37774318</v>
      </c>
      <c r="AJ10" s="50">
        <f t="shared" si="10"/>
        <v>255799249.56999981</v>
      </c>
      <c r="AK10" s="50">
        <f t="shared" si="11"/>
        <v>0</v>
      </c>
      <c r="AL10" s="50">
        <f t="shared" si="12"/>
        <v>18734965</v>
      </c>
      <c r="AM10" s="50">
        <f t="shared" si="13"/>
        <v>22062344.595163539</v>
      </c>
      <c r="AN10" s="50">
        <f t="shared" si="14"/>
        <v>22975411.212579787</v>
      </c>
      <c r="AO10" s="50">
        <f t="shared" si="15"/>
        <v>0</v>
      </c>
      <c r="AP10" s="50">
        <f t="shared" si="16"/>
        <v>0</v>
      </c>
      <c r="AR10" s="292">
        <f t="shared" si="2"/>
        <v>0</v>
      </c>
      <c r="AT10" s="50">
        <f t="shared" si="3"/>
        <v>319571970.37774312</v>
      </c>
      <c r="AU10" s="50">
        <f t="shared" si="3"/>
        <v>0</v>
      </c>
    </row>
    <row r="11" spans="1:47" ht="12" x14ac:dyDescent="0.25">
      <c r="B11" s="216" t="s">
        <v>78</v>
      </c>
      <c r="C11" s="296" t="s">
        <v>257</v>
      </c>
      <c r="D11" s="216" t="s">
        <v>21</v>
      </c>
      <c r="E11" s="297">
        <f t="shared" ref="E11:J11" si="19">SUM(E39,E67,E95)</f>
        <v>324616880.90999991</v>
      </c>
      <c r="F11" s="297">
        <f t="shared" si="19"/>
        <v>78675490.39533335</v>
      </c>
      <c r="G11" s="297">
        <f t="shared" si="19"/>
        <v>114844447.192</v>
      </c>
      <c r="H11" s="297">
        <f t="shared" si="19"/>
        <v>0</v>
      </c>
      <c r="I11" s="297">
        <f t="shared" si="19"/>
        <v>0</v>
      </c>
      <c r="J11" s="297">
        <f t="shared" si="19"/>
        <v>0</v>
      </c>
      <c r="K11" s="299">
        <f>_xlfn.IFNA(SUMIFS(INDEX('Indexed REC Spend'!$I$6:$AH$82,,MATCH($D11,'Indexed REC Spend'!$I$5:$AH$5,0)),'Indexed REC Spend'!$D$6:$D$82,'REC Spending'!K$7,'Indexed REC Spend'!$C$6:$C$82,'REC Spending'!K$5),0)</f>
        <v>0</v>
      </c>
      <c r="L11" s="299">
        <f>_xlfn.IFNA(SUMIFS(INDEX('Indexed REC Spend'!$I$6:$AH$82,,MATCH($D11,'Indexed REC Spend'!$I$5:$AH$5,0)),'Indexed REC Spend'!$D$6:$D$82,'REC Spending'!L$7,'Indexed REC Spend'!$C$6:$C$82,'REC Spending'!L$5),0)</f>
        <v>0</v>
      </c>
      <c r="M11" s="299">
        <f>_xlfn.IFNA(SUMIFS(INDEX('Indexed REC Spend'!$I$6:$AH$82,,MATCH($D11,'Indexed REC Spend'!$I$5:$AH$5,0)),'Indexed REC Spend'!$D$6:$D$82,'REC Spending'!M$7,'Indexed REC Spend'!$C$6:$C$82,'REC Spending'!M$5),0)</f>
        <v>0</v>
      </c>
      <c r="N11" s="298">
        <f t="shared" ref="N11:O11" si="20">N39+N67+N95</f>
        <v>17385065.878685411</v>
      </c>
      <c r="O11" s="298">
        <f t="shared" si="20"/>
        <v>335941.53721337416</v>
      </c>
      <c r="P11" s="298">
        <f t="shared" si="6"/>
        <v>22594914.147020839</v>
      </c>
      <c r="Q11" s="282">
        <v>18230743.690000001</v>
      </c>
      <c r="R11" s="299">
        <f>_xlfn.IFNA(SUMIFS(INDEX('ABP REC Spend'!$J$6:$AE$274,,MATCH('REC Spending'!$D11,'ABP REC Spend'!$J$5:$AE$5,0)),'ABP REC Spend'!$E$6:$E$274,'REC Spending'!R$7),0)</f>
        <v>0</v>
      </c>
      <c r="S11" s="299">
        <f>_xlfn.IFNA(SUMIFS(INDEX('ABP REC Spend'!$J$6:$AE$274,,MATCH('REC Spending'!$D11,'ABP REC Spend'!$J$5:$AE$5,0)),'ABP REC Spend'!$E$6:$E$274,'REC Spending'!S$7),0)</f>
        <v>0</v>
      </c>
      <c r="T11" s="299">
        <f>_xlfn.IFNA(SUMIFS(INDEX('ABP REC Spend'!$J$6:$AE$274,,MATCH('REC Spending'!$D11,'ABP REC Spend'!$J$5:$AE$5,0)),'ABP REC Spend'!$E$6:$E$274,'REC Spending'!T$7),0)</f>
        <v>0</v>
      </c>
      <c r="U11" s="299">
        <f>_xlfn.IFNA(SUMIFS(INDEX('ABP REC Spend'!$J$6:$AE$274,,MATCH('REC Spending'!$D11,'ABP REC Spend'!$J$5:$AE$5,0)),'ABP REC Spend'!$E$6:$E$274,'REC Spending'!U$7),0)</f>
        <v>0</v>
      </c>
      <c r="V11" s="299">
        <f>_xlfn.IFNA(SUMIFS(INDEX('ABP REC Spend'!$J$6:$AE$274,,MATCH('REC Spending'!$D11,'ABP REC Spend'!$J$5:$AE$5,0)),'ABP REC Spend'!$E$6:$E$274,'REC Spending'!V$7),0)</f>
        <v>0</v>
      </c>
      <c r="W11" s="299">
        <f>_xlfn.IFNA(SUMIFS(INDEX('ABP REC Spend'!$J$6:$AE$274,,MATCH('REC Spending'!$D11,'ABP REC Spend'!$J$5:$AE$5,0)),'ABP REC Spend'!$E$6:$E$274,'REC Spending'!W$7),0)</f>
        <v>0</v>
      </c>
      <c r="X11" s="299">
        <f>_xlfn.IFNA(SUMIFS(INDEX('Indexed REC Spend'!$I$6:$AH$82,,MATCH($D11,'Indexed REC Spend'!$I$5:$AH$5,0)),'Indexed REC Spend'!$D$6:$D$82,'REC Spending'!X$7,'Indexed REC Spend'!$C$6:$C$82,'REC Spending'!X$5),0)</f>
        <v>0</v>
      </c>
      <c r="Y11" s="299">
        <f>_xlfn.IFNA(SUMIFS(INDEX('Indexed REC Spend'!$I$6:$AH$82,,MATCH($D11,'Indexed REC Spend'!$I$5:$AH$5,0)),'Indexed REC Spend'!$D$6:$D$82,'REC Spending'!Y$7,'Indexed REC Spend'!$C$6:$C$82,'REC Spending'!Y$5),0)</f>
        <v>0</v>
      </c>
      <c r="Z11" s="299">
        <f>_xlfn.IFNA(SUMIFS(INDEX('Indexed REC Spend'!$I$6:$AH$82,,MATCH($D11,'Indexed REC Spend'!$I$5:$AH$5,0)),'Indexed REC Spend'!$D$6:$D$82,'REC Spending'!Z$7,'Indexed REC Spend'!$C$6:$C$82,'REC Spending'!Z$5),0)</f>
        <v>0</v>
      </c>
      <c r="AB11" s="109">
        <f t="shared" si="7"/>
        <v>0</v>
      </c>
      <c r="AC11" s="282">
        <v>18286601</v>
      </c>
      <c r="AE11" s="50">
        <f t="shared" si="1"/>
        <v>576683483.75025296</v>
      </c>
      <c r="AF11" s="50">
        <f t="shared" si="1"/>
        <v>0</v>
      </c>
      <c r="AG11" s="50">
        <f t="shared" si="8"/>
        <v>18286601</v>
      </c>
      <c r="AH11" s="50">
        <f t="shared" si="9"/>
        <v>594970084.75025296</v>
      </c>
      <c r="AJ11" s="50">
        <f t="shared" si="10"/>
        <v>518136818.49733329</v>
      </c>
      <c r="AK11" s="50">
        <f t="shared" si="11"/>
        <v>0</v>
      </c>
      <c r="AL11" s="50">
        <f t="shared" si="12"/>
        <v>18230743.690000001</v>
      </c>
      <c r="AM11" s="50">
        <f t="shared" si="13"/>
        <v>17721007.415898785</v>
      </c>
      <c r="AN11" s="50">
        <f t="shared" si="14"/>
        <v>22594914.147020839</v>
      </c>
      <c r="AO11" s="50">
        <f t="shared" si="15"/>
        <v>0</v>
      </c>
      <c r="AP11" s="50">
        <f t="shared" si="16"/>
        <v>0</v>
      </c>
      <c r="AR11" s="292">
        <f t="shared" si="2"/>
        <v>0</v>
      </c>
      <c r="AT11" s="50">
        <f t="shared" si="3"/>
        <v>576683483.75025284</v>
      </c>
      <c r="AU11" s="50">
        <f t="shared" si="3"/>
        <v>0</v>
      </c>
    </row>
    <row r="12" spans="1:47" ht="12" x14ac:dyDescent="0.25">
      <c r="B12" s="216" t="s">
        <v>78</v>
      </c>
      <c r="C12" s="296" t="s">
        <v>257</v>
      </c>
      <c r="D12" s="216" t="s">
        <v>22</v>
      </c>
      <c r="E12" s="297">
        <f t="shared" ref="E12:J12" si="21">SUM(E40,E68,E96)</f>
        <v>296105819.88</v>
      </c>
      <c r="F12" s="297">
        <f t="shared" si="21"/>
        <v>97835198.968333304</v>
      </c>
      <c r="G12" s="297">
        <f t="shared" si="21"/>
        <v>144995705.65799993</v>
      </c>
      <c r="H12" s="297">
        <f t="shared" si="21"/>
        <v>376149.95700000005</v>
      </c>
      <c r="I12" s="297">
        <f t="shared" si="21"/>
        <v>8869216.9754999988</v>
      </c>
      <c r="J12" s="297">
        <f t="shared" si="21"/>
        <v>0</v>
      </c>
      <c r="K12" s="299">
        <f>_xlfn.IFNA(SUMIFS(INDEX('Indexed REC Spend'!$I$6:$AH$82,,MATCH($D12,'Indexed REC Spend'!$I$5:$AH$5,0)),'Indexed REC Spend'!$D$6:$D$82,'REC Spending'!K$7,'Indexed REC Spend'!$C$6:$C$82,'REC Spending'!K$5),0)</f>
        <v>0</v>
      </c>
      <c r="L12" s="299">
        <f>_xlfn.IFNA(SUMIFS(INDEX('Indexed REC Spend'!$I$6:$AH$82,,MATCH($D12,'Indexed REC Spend'!$I$5:$AH$5,0)),'Indexed REC Spend'!$D$6:$D$82,'REC Spending'!L$7,'Indexed REC Spend'!$C$6:$C$82,'REC Spending'!L$5),0)</f>
        <v>0</v>
      </c>
      <c r="M12" s="299">
        <f>_xlfn.IFNA(SUMIFS(INDEX('Indexed REC Spend'!$I$6:$AH$82,,MATCH($D12,'Indexed REC Spend'!$I$5:$AH$5,0)),'Indexed REC Spend'!$D$6:$D$82,'REC Spending'!M$7,'Indexed REC Spend'!$C$6:$C$82,'REC Spending'!M$5),0)</f>
        <v>0</v>
      </c>
      <c r="N12" s="298">
        <f t="shared" ref="N12:O12" si="22">N40+N68+N96</f>
        <v>17089892.030152407</v>
      </c>
      <c r="O12" s="298">
        <f t="shared" si="22"/>
        <v>331649.65545637684</v>
      </c>
      <c r="P12" s="298">
        <f t="shared" si="6"/>
        <v>22594914.147020839</v>
      </c>
      <c r="Q12" s="282">
        <v>21978807.870000001</v>
      </c>
      <c r="R12" s="299">
        <f>_xlfn.IFNA(SUMIFS(INDEX('ABP REC Spend'!$J$6:$AE$274,,MATCH('REC Spending'!$D12,'ABP REC Spend'!$J$5:$AE$5,0)),'ABP REC Spend'!$E$6:$E$274,'REC Spending'!R$7),0)</f>
        <v>0</v>
      </c>
      <c r="S12" s="299">
        <f>_xlfn.IFNA(SUMIFS(INDEX('ABP REC Spend'!$J$6:$AE$274,,MATCH('REC Spending'!$D12,'ABP REC Spend'!$J$5:$AE$5,0)),'ABP REC Spend'!$E$6:$E$274,'REC Spending'!S$7),0)</f>
        <v>0</v>
      </c>
      <c r="T12" s="299">
        <f>_xlfn.IFNA(SUMIFS(INDEX('ABP REC Spend'!$J$6:$AE$274,,MATCH('REC Spending'!$D12,'ABP REC Spend'!$J$5:$AE$5,0)),'ABP REC Spend'!$E$6:$E$274,'REC Spending'!T$7),0)</f>
        <v>0</v>
      </c>
      <c r="U12" s="299">
        <f>_xlfn.IFNA(SUMIFS(INDEX('ABP REC Spend'!$J$6:$AE$274,,MATCH('REC Spending'!$D12,'ABP REC Spend'!$J$5:$AE$5,0)),'ABP REC Spend'!$E$6:$E$274,'REC Spending'!U$7),0)</f>
        <v>0</v>
      </c>
      <c r="V12" s="299">
        <f>_xlfn.IFNA(SUMIFS(INDEX('ABP REC Spend'!$J$6:$AE$274,,MATCH('REC Spending'!$D12,'ABP REC Spend'!$J$5:$AE$5,0)),'ABP REC Spend'!$E$6:$E$274,'REC Spending'!V$7),0)</f>
        <v>0</v>
      </c>
      <c r="W12" s="299">
        <f>_xlfn.IFNA(SUMIFS(INDEX('ABP REC Spend'!$J$6:$AE$274,,MATCH('REC Spending'!$D12,'ABP REC Spend'!$J$5:$AE$5,0)),'ABP REC Spend'!$E$6:$E$274,'REC Spending'!W$7),0)</f>
        <v>0</v>
      </c>
      <c r="X12" s="299">
        <f>_xlfn.IFNA(SUMIFS(INDEX('Indexed REC Spend'!$I$6:$AH$82,,MATCH($D12,'Indexed REC Spend'!$I$5:$AH$5,0)),'Indexed REC Spend'!$D$6:$D$82,'REC Spending'!X$7,'Indexed REC Spend'!$C$6:$C$82,'REC Spending'!X$5),0)</f>
        <v>0</v>
      </c>
      <c r="Y12" s="299">
        <f>_xlfn.IFNA(SUMIFS(INDEX('Indexed REC Spend'!$I$6:$AH$82,,MATCH($D12,'Indexed REC Spend'!$I$5:$AH$5,0)),'Indexed REC Spend'!$D$6:$D$82,'REC Spending'!Y$7,'Indexed REC Spend'!$C$6:$C$82,'REC Spending'!Y$5),0)</f>
        <v>0</v>
      </c>
      <c r="Z12" s="299">
        <f>_xlfn.IFNA(SUMIFS(INDEX('Indexed REC Spend'!$I$6:$AH$82,,MATCH($D12,'Indexed REC Spend'!$I$5:$AH$5,0)),'Indexed REC Spend'!$D$6:$D$82,'REC Spending'!Z$7,'Indexed REC Spend'!$C$6:$C$82,'REC Spending'!Z$5),0)</f>
        <v>0</v>
      </c>
      <c r="AB12" s="109">
        <f t="shared" si="7"/>
        <v>10000000</v>
      </c>
      <c r="AC12" s="282">
        <v>25217949</v>
      </c>
      <c r="AE12" s="50">
        <f t="shared" si="1"/>
        <v>610177355.14146292</v>
      </c>
      <c r="AF12" s="50">
        <f t="shared" si="1"/>
        <v>0</v>
      </c>
      <c r="AG12" s="50">
        <f t="shared" si="8"/>
        <v>35217949</v>
      </c>
      <c r="AH12" s="50">
        <f t="shared" si="9"/>
        <v>645395304.14146292</v>
      </c>
      <c r="AJ12" s="50">
        <f t="shared" si="10"/>
        <v>548182091.43883324</v>
      </c>
      <c r="AK12" s="50">
        <f>SUM(K12:M12)</f>
        <v>0</v>
      </c>
      <c r="AL12" s="50">
        <f t="shared" si="12"/>
        <v>21978807.870000001</v>
      </c>
      <c r="AM12" s="50">
        <f t="shared" si="13"/>
        <v>17421541.685608782</v>
      </c>
      <c r="AN12" s="50">
        <f t="shared" si="14"/>
        <v>22594914.147020839</v>
      </c>
      <c r="AO12" s="50">
        <f t="shared" si="15"/>
        <v>0</v>
      </c>
      <c r="AP12" s="50">
        <f t="shared" si="16"/>
        <v>0</v>
      </c>
      <c r="AR12" s="292">
        <f t="shared" si="2"/>
        <v>0</v>
      </c>
      <c r="AT12" s="50">
        <f t="shared" si="3"/>
        <v>610177355.1414628</v>
      </c>
      <c r="AU12" s="50">
        <f t="shared" si="3"/>
        <v>0</v>
      </c>
    </row>
    <row r="13" spans="1:47" ht="12" x14ac:dyDescent="0.25">
      <c r="A13" s="193"/>
      <c r="B13" s="216" t="s">
        <v>78</v>
      </c>
      <c r="C13" s="296" t="s">
        <v>257</v>
      </c>
      <c r="D13" s="216" t="s">
        <v>23</v>
      </c>
      <c r="E13" s="297">
        <f t="shared" ref="E13:J13" si="23">SUM(E41,E69,E97)</f>
        <v>54288021.079999976</v>
      </c>
      <c r="F13" s="297">
        <f t="shared" si="23"/>
        <v>79426115.698666722</v>
      </c>
      <c r="G13" s="297">
        <f t="shared" si="23"/>
        <v>142448487.26133341</v>
      </c>
      <c r="H13" s="297">
        <f t="shared" si="23"/>
        <v>1876710.5653333333</v>
      </c>
      <c r="I13" s="297">
        <f t="shared" si="23"/>
        <v>16322356.574333331</v>
      </c>
      <c r="J13" s="297">
        <f t="shared" si="23"/>
        <v>37056874.136</v>
      </c>
      <c r="K13" s="299">
        <f>_xlfn.IFNA(SUMIFS(INDEX('Indexed REC Spend'!$I$6:$AH$82,,MATCH($D13,'Indexed REC Spend'!$I$5:$AH$5,0)),'Indexed REC Spend'!$D$6:$D$82,'REC Spending'!K$7,'Indexed REC Spend'!$C$6:$C$82,'REC Spending'!K$5),0)</f>
        <v>0</v>
      </c>
      <c r="L13" s="299">
        <f>_xlfn.IFNA(SUMIFS(INDEX('Indexed REC Spend'!$I$6:$AH$82,,MATCH($D13,'Indexed REC Spend'!$I$5:$AH$5,0)),'Indexed REC Spend'!$D$6:$D$82,'REC Spending'!L$7,'Indexed REC Spend'!$C$6:$C$82,'REC Spending'!L$5),0)</f>
        <v>0</v>
      </c>
      <c r="M13" s="299">
        <f>_xlfn.IFNA(SUMIFS(INDEX('Indexed REC Spend'!$I$6:$AH$82,,MATCH($D13,'Indexed REC Spend'!$I$5:$AH$5,0)),'Indexed REC Spend'!$D$6:$D$82,'REC Spending'!M$7,'Indexed REC Spend'!$C$6:$C$82,'REC Spending'!M$5),0)</f>
        <v>0</v>
      </c>
      <c r="N13" s="298">
        <f t="shared" ref="N13:O13" si="24">N41+N69+N97</f>
        <v>11170344.221588319</v>
      </c>
      <c r="O13" s="298">
        <f t="shared" si="24"/>
        <v>231087.47258062524</v>
      </c>
      <c r="P13" s="298">
        <f t="shared" si="6"/>
        <v>25216962.408598416</v>
      </c>
      <c r="Q13" s="282">
        <v>50000000</v>
      </c>
      <c r="R13" s="299">
        <f>_xlfn.IFNA(SUMIFS(INDEX('ABP REC Spend'!$J$6:$AE$274,,MATCH('REC Spending'!$D13,'ABP REC Spend'!$J$5:$AE$5,0)),'ABP REC Spend'!$E$6:$E$274,'REC Spending'!R$7),0)</f>
        <v>123744673.6409872</v>
      </c>
      <c r="S13" s="299">
        <f>_xlfn.IFNA(SUMIFS(INDEX('ABP REC Spend'!$J$6:$AE$274,,MATCH('REC Spending'!$D13,'ABP REC Spend'!$J$5:$AE$5,0)),'ABP REC Spend'!$E$6:$E$274,'REC Spending'!S$7),0)</f>
        <v>0</v>
      </c>
      <c r="T13" s="299">
        <f>_xlfn.IFNA(SUMIFS(INDEX('ABP REC Spend'!$J$6:$AE$274,,MATCH('REC Spending'!$D13,'ABP REC Spend'!$J$5:$AE$5,0)),'ABP REC Spend'!$E$6:$E$274,'REC Spending'!T$7),0)</f>
        <v>0</v>
      </c>
      <c r="U13" s="299">
        <f>_xlfn.IFNA(SUMIFS(INDEX('ABP REC Spend'!$J$6:$AE$274,,MATCH('REC Spending'!$D13,'ABP REC Spend'!$J$5:$AE$5,0)),'ABP REC Spend'!$E$6:$E$274,'REC Spending'!U$7),0)</f>
        <v>0</v>
      </c>
      <c r="V13" s="299">
        <f>_xlfn.IFNA(SUMIFS(INDEX('ABP REC Spend'!$J$6:$AE$274,,MATCH('REC Spending'!$D13,'ABP REC Spend'!$J$5:$AE$5,0)),'ABP REC Spend'!$E$6:$E$274,'REC Spending'!V$7),0)</f>
        <v>0</v>
      </c>
      <c r="W13" s="299">
        <f>_xlfn.IFNA(SUMIFS(INDEX('ABP REC Spend'!$J$6:$AE$274,,MATCH('REC Spending'!$D13,'ABP REC Spend'!$J$5:$AE$5,0)),'ABP REC Spend'!$E$6:$E$274,'REC Spending'!W$7),0)</f>
        <v>0</v>
      </c>
      <c r="X13" s="299">
        <f>_xlfn.IFNA(SUMIFS(INDEX('Indexed REC Spend'!$I$6:$AH$82,,MATCH($D13,'Indexed REC Spend'!$I$5:$AH$5,0)),'Indexed REC Spend'!$D$6:$D$82,'REC Spending'!X$7,'Indexed REC Spend'!$C$6:$C$82,'REC Spending'!X$5),0)</f>
        <v>0</v>
      </c>
      <c r="Y13" s="299">
        <f>_xlfn.IFNA(SUMIFS(INDEX('Indexed REC Spend'!$I$6:$AH$82,,MATCH($D13,'Indexed REC Spend'!$I$5:$AH$5,0)),'Indexed REC Spend'!$D$6:$D$82,'REC Spending'!Y$7,'Indexed REC Spend'!$C$6:$C$82,'REC Spending'!Y$5),0)</f>
        <v>0</v>
      </c>
      <c r="Z13" s="299">
        <f>_xlfn.IFNA(SUMIFS(INDEX('Indexed REC Spend'!$I$6:$AH$82,,MATCH($D13,'Indexed REC Spend'!$I$5:$AH$5,0)),'Indexed REC Spend'!$D$6:$D$82,'REC Spending'!Z$7,'Indexed REC Spend'!$C$6:$C$82,'REC Spending'!Z$5),0)</f>
        <v>0</v>
      </c>
      <c r="AB13" s="109">
        <f t="shared" si="7"/>
        <v>0</v>
      </c>
      <c r="AC13" s="282">
        <v>27000000</v>
      </c>
      <c r="AD13" s="202"/>
      <c r="AE13" s="50">
        <f t="shared" si="1"/>
        <v>418036959.41843402</v>
      </c>
      <c r="AF13" s="50">
        <f t="shared" si="1"/>
        <v>123744673.6409872</v>
      </c>
      <c r="AG13" s="50">
        <f t="shared" si="8"/>
        <v>27000000</v>
      </c>
      <c r="AH13" s="50">
        <f t="shared" si="9"/>
        <v>568781633.05942118</v>
      </c>
      <c r="AJ13" s="50">
        <f t="shared" si="10"/>
        <v>331418565.31566668</v>
      </c>
      <c r="AK13" s="50">
        <f t="shared" si="11"/>
        <v>0</v>
      </c>
      <c r="AL13" s="50">
        <f t="shared" si="12"/>
        <v>50000000</v>
      </c>
      <c r="AM13" s="50">
        <f t="shared" si="13"/>
        <v>11401431.694168944</v>
      </c>
      <c r="AN13" s="50">
        <f t="shared" si="14"/>
        <v>25216962.408598416</v>
      </c>
      <c r="AO13" s="50">
        <f t="shared" si="15"/>
        <v>123744673.6409872</v>
      </c>
      <c r="AP13" s="50">
        <f t="shared" si="16"/>
        <v>0</v>
      </c>
      <c r="AR13" s="292">
        <f t="shared" si="2"/>
        <v>0</v>
      </c>
      <c r="AT13" s="50">
        <f t="shared" si="3"/>
        <v>418036959.41843402</v>
      </c>
      <c r="AU13" s="50">
        <f t="shared" si="3"/>
        <v>123744673.6409872</v>
      </c>
    </row>
    <row r="14" spans="1:47" ht="12" x14ac:dyDescent="0.25">
      <c r="B14" s="216" t="s">
        <v>78</v>
      </c>
      <c r="C14" s="296" t="s">
        <v>257</v>
      </c>
      <c r="D14" s="216" t="s">
        <v>24</v>
      </c>
      <c r="E14" s="297">
        <f t="shared" ref="E14:J14" si="25">SUM(E42,E70,E98)</f>
        <v>46975020.500000037</v>
      </c>
      <c r="F14" s="297">
        <f t="shared" si="25"/>
        <v>84165481.868750066</v>
      </c>
      <c r="G14" s="297">
        <f t="shared" si="25"/>
        <v>137412785.25333324</v>
      </c>
      <c r="H14" s="297">
        <f t="shared" si="25"/>
        <v>4960857.00875</v>
      </c>
      <c r="I14" s="297">
        <f t="shared" si="25"/>
        <v>29080937.417833336</v>
      </c>
      <c r="J14" s="297">
        <f t="shared" si="25"/>
        <v>74073567.521333337</v>
      </c>
      <c r="K14" s="299">
        <f>_xlfn.IFNA(SUMIFS(INDEX('Indexed REC Spend'!$I$6:$AH$82,,MATCH($D14,'Indexed REC Spend'!$I$5:$AH$5,0)),'Indexed REC Spend'!$D$6:$D$82,'REC Spending'!K$7,'Indexed REC Spend'!$C$6:$C$82,'REC Spending'!K$5),0)</f>
        <v>30849920.165428646</v>
      </c>
      <c r="L14" s="299">
        <f>_xlfn.IFNA(SUMIFS(INDEX('Indexed REC Spend'!$I$6:$AH$82,,MATCH($D14,'Indexed REC Spend'!$I$5:$AH$5,0)),'Indexed REC Spend'!$D$6:$D$82,'REC Spending'!L$7,'Indexed REC Spend'!$C$6:$C$82,'REC Spending'!L$5),0)</f>
        <v>43617995.605348423</v>
      </c>
      <c r="M14" s="299">
        <f>_xlfn.IFNA(SUMIFS(INDEX('Indexed REC Spend'!$I$6:$AH$82,,MATCH($D14,'Indexed REC Spend'!$I$5:$AH$5,0)),'Indexed REC Spend'!$D$6:$D$82,'REC Spending'!M$7,'Indexed REC Spend'!$C$6:$C$82,'REC Spending'!M$5),0)</f>
        <v>716736.15070626745</v>
      </c>
      <c r="N14" s="298">
        <f t="shared" ref="N14:O14" si="26">N42+N70+N98</f>
        <v>8037178.5514597613</v>
      </c>
      <c r="O14" s="298">
        <f t="shared" si="26"/>
        <v>178253.15901656728</v>
      </c>
      <c r="P14" s="298">
        <f t="shared" si="6"/>
        <v>25216962.408598416</v>
      </c>
      <c r="Q14" s="282">
        <v>50000000</v>
      </c>
      <c r="R14" s="299">
        <f>_xlfn.IFNA(SUMIFS(INDEX('ABP REC Spend'!$J$6:$AE$274,,MATCH('REC Spending'!$D14,'ABP REC Spend'!$J$5:$AE$5,0)),'ABP REC Spend'!$E$6:$E$274,'REC Spending'!R$7),0)</f>
        <v>289861521.27100587</v>
      </c>
      <c r="S14" s="299">
        <f>_xlfn.IFNA(SUMIFS(INDEX('ABP REC Spend'!$J$6:$AE$274,,MATCH('REC Spending'!$D14,'ABP REC Spend'!$J$5:$AE$5,0)),'ABP REC Spend'!$E$6:$E$274,'REC Spending'!S$7),0)</f>
        <v>23884999.565869801</v>
      </c>
      <c r="T14" s="299">
        <f>_xlfn.IFNA(SUMIFS(INDEX('ABP REC Spend'!$J$6:$AE$274,,MATCH('REC Spending'!$D14,'ABP REC Spend'!$J$5:$AE$5,0)),'ABP REC Spend'!$E$6:$E$274,'REC Spending'!T$7),0)</f>
        <v>0</v>
      </c>
      <c r="U14" s="299">
        <f>_xlfn.IFNA(SUMIFS(INDEX('ABP REC Spend'!$J$6:$AE$274,,MATCH('REC Spending'!$D14,'ABP REC Spend'!$J$5:$AE$5,0)),'ABP REC Spend'!$E$6:$E$274,'REC Spending'!U$7),0)</f>
        <v>0</v>
      </c>
      <c r="V14" s="299">
        <f>_xlfn.IFNA(SUMIFS(INDEX('ABP REC Spend'!$J$6:$AE$274,,MATCH('REC Spending'!$D14,'ABP REC Spend'!$J$5:$AE$5,0)),'ABP REC Spend'!$E$6:$E$274,'REC Spending'!V$7),0)</f>
        <v>22866631.224065524</v>
      </c>
      <c r="W14" s="299">
        <f>_xlfn.IFNA(SUMIFS(INDEX('ABP REC Spend'!$J$6:$AE$274,,MATCH('REC Spending'!$D14,'ABP REC Spend'!$J$5:$AE$5,0)),'ABP REC Spend'!$E$6:$E$274,'REC Spending'!W$7),0)</f>
        <v>28602077.787013374</v>
      </c>
      <c r="X14" s="299">
        <f>_xlfn.IFNA(SUMIFS(INDEX('Indexed REC Spend'!$I$6:$AH$82,,MATCH($D14,'Indexed REC Spend'!$I$5:$AH$5,0)),'Indexed REC Spend'!$D$6:$D$82,'REC Spending'!X$7,'Indexed REC Spend'!$C$6:$C$82,'REC Spending'!X$5),0)</f>
        <v>0</v>
      </c>
      <c r="Y14" s="299">
        <f>_xlfn.IFNA(SUMIFS(INDEX('Indexed REC Spend'!$I$6:$AH$82,,MATCH($D14,'Indexed REC Spend'!$I$5:$AH$5,0)),'Indexed REC Spend'!$D$6:$D$82,'REC Spending'!Y$7,'Indexed REC Spend'!$C$6:$C$82,'REC Spending'!Y$5),0)</f>
        <v>0</v>
      </c>
      <c r="Z14" s="299">
        <f>_xlfn.IFNA(SUMIFS(INDEX('Indexed REC Spend'!$I$6:$AH$82,,MATCH($D14,'Indexed REC Spend'!$I$5:$AH$5,0)),'Indexed REC Spend'!$D$6:$D$82,'REC Spending'!Z$7,'Indexed REC Spend'!$C$6:$C$82,'REC Spending'!Z$5),0)</f>
        <v>0</v>
      </c>
      <c r="AB14" s="109">
        <f t="shared" si="7"/>
        <v>0</v>
      </c>
      <c r="AC14" s="282">
        <v>28350000</v>
      </c>
      <c r="AE14" s="50">
        <f t="shared" si="1"/>
        <v>535285695.61055809</v>
      </c>
      <c r="AF14" s="50">
        <f t="shared" si="1"/>
        <v>365215229.84795457</v>
      </c>
      <c r="AG14" s="50">
        <f t="shared" si="8"/>
        <v>28350000</v>
      </c>
      <c r="AH14" s="50">
        <f t="shared" si="9"/>
        <v>928850925.45851266</v>
      </c>
      <c r="AJ14" s="50">
        <f t="shared" si="10"/>
        <v>376668649.56999999</v>
      </c>
      <c r="AK14" s="50">
        <f t="shared" si="11"/>
        <v>75184651.921483338</v>
      </c>
      <c r="AL14" s="50">
        <f t="shared" si="12"/>
        <v>50000000</v>
      </c>
      <c r="AM14" s="50">
        <f t="shared" si="13"/>
        <v>8215431.7104763286</v>
      </c>
      <c r="AN14" s="50">
        <f t="shared" si="14"/>
        <v>25216962.408598416</v>
      </c>
      <c r="AO14" s="50">
        <f t="shared" si="15"/>
        <v>365215229.84795457</v>
      </c>
      <c r="AP14" s="50">
        <f t="shared" si="16"/>
        <v>0</v>
      </c>
      <c r="AR14" s="292">
        <f t="shared" si="2"/>
        <v>0</v>
      </c>
      <c r="AT14" s="50">
        <f t="shared" si="3"/>
        <v>535285695.61055809</v>
      </c>
      <c r="AU14" s="50">
        <f t="shared" si="3"/>
        <v>365215229.84795457</v>
      </c>
    </row>
    <row r="15" spans="1:47" ht="12" x14ac:dyDescent="0.25">
      <c r="B15" s="216" t="s">
        <v>78</v>
      </c>
      <c r="C15" s="296" t="s">
        <v>257</v>
      </c>
      <c r="D15" s="216" t="s">
        <v>25</v>
      </c>
      <c r="E15" s="297">
        <f t="shared" ref="E15:J15" si="27">SUM(E43,E71,E99)</f>
        <v>0</v>
      </c>
      <c r="F15" s="297">
        <f t="shared" si="27"/>
        <v>80192675.254583403</v>
      </c>
      <c r="G15" s="297">
        <f t="shared" si="27"/>
        <v>139046555.3301667</v>
      </c>
      <c r="H15" s="297">
        <f t="shared" si="27"/>
        <v>4781572.5692499997</v>
      </c>
      <c r="I15" s="297">
        <f t="shared" si="27"/>
        <v>32442826.034916662</v>
      </c>
      <c r="J15" s="297">
        <f t="shared" si="27"/>
        <v>88481499.217333302</v>
      </c>
      <c r="K15" s="299">
        <f>_xlfn.IFNA(SUMIFS(INDEX('Indexed REC Spend'!$I$6:$AH$82,,MATCH($D15,'Indexed REC Spend'!$I$5:$AH$5,0)),'Indexed REC Spend'!$D$6:$D$82,'REC Spending'!K$7,'Indexed REC Spend'!$C$6:$C$82,'REC Spending'!K$5),0)</f>
        <v>71449728.856165156</v>
      </c>
      <c r="L15" s="299">
        <f>_xlfn.IFNA(SUMIFS(INDEX('Indexed REC Spend'!$I$6:$AH$82,,MATCH($D15,'Indexed REC Spend'!$I$5:$AH$5,0)),'Indexed REC Spend'!$D$6:$D$82,'REC Spending'!L$7,'Indexed REC Spend'!$C$6:$C$82,'REC Spending'!L$5),0)</f>
        <v>116297834.11000283</v>
      </c>
      <c r="M15" s="299">
        <f>_xlfn.IFNA(SUMIFS(INDEX('Indexed REC Spend'!$I$6:$AH$82,,MATCH($D15,'Indexed REC Spend'!$I$5:$AH$5,0)),'Indexed REC Spend'!$D$6:$D$82,'REC Spending'!M$7,'Indexed REC Spend'!$C$6:$C$82,'REC Spending'!M$5),0)</f>
        <v>1105029.2977987009</v>
      </c>
      <c r="N15" s="298">
        <f t="shared" ref="N15:O15" si="28">N43+N71+N99</f>
        <v>4381453.8873564908</v>
      </c>
      <c r="O15" s="298">
        <f t="shared" si="28"/>
        <v>99028.887549832682</v>
      </c>
      <c r="P15" s="298">
        <f t="shared" si="6"/>
        <v>25216962.408598416</v>
      </c>
      <c r="Q15" s="282">
        <v>50000000</v>
      </c>
      <c r="R15" s="299">
        <f>_xlfn.IFNA(SUMIFS(INDEX('ABP REC Spend'!$J$6:$AE$274,,MATCH('REC Spending'!$D15,'ABP REC Spend'!$J$5:$AE$5,0)),'ABP REC Spend'!$E$6:$E$274,'REC Spending'!R$7),0)</f>
        <v>349153003.81494677</v>
      </c>
      <c r="S15" s="299">
        <f>_xlfn.IFNA(SUMIFS(INDEX('ABP REC Spend'!$J$6:$AE$274,,MATCH('REC Spending'!$D15,'ABP REC Spend'!$J$5:$AE$5,0)),'ABP REC Spend'!$E$6:$E$274,'REC Spending'!S$7),0)</f>
        <v>59916314.354064658</v>
      </c>
      <c r="T15" s="299">
        <f>_xlfn.IFNA(SUMIFS(INDEX('ABP REC Spend'!$J$6:$AE$274,,MATCH('REC Spending'!$D15,'ABP REC Spend'!$J$5:$AE$5,0)),'ABP REC Spend'!$E$6:$E$274,'REC Spending'!T$7),0)</f>
        <v>12563112.502953079</v>
      </c>
      <c r="U15" s="299">
        <f>_xlfn.IFNA(SUMIFS(INDEX('ABP REC Spend'!$J$6:$AE$274,,MATCH('REC Spending'!$D15,'ABP REC Spend'!$J$5:$AE$5,0)),'ABP REC Spend'!$E$6:$E$274,'REC Spending'!U$7),0)</f>
        <v>15424293.96471991</v>
      </c>
      <c r="V15" s="299">
        <f>_xlfn.IFNA(SUMIFS(INDEX('ABP REC Spend'!$J$6:$AE$274,,MATCH('REC Spending'!$D15,'ABP REC Spend'!$J$5:$AE$5,0)),'ABP REC Spend'!$E$6:$E$274,'REC Spending'!V$7),0)</f>
        <v>57323720.011360884</v>
      </c>
      <c r="W15" s="299">
        <f>_xlfn.IFNA(SUMIFS(INDEX('ABP REC Spend'!$J$6:$AE$274,,MATCH('REC Spending'!$D15,'ABP REC Spend'!$J$5:$AE$5,0)),'ABP REC Spend'!$E$6:$E$274,'REC Spending'!W$7),0)</f>
        <v>72774592.979467377</v>
      </c>
      <c r="X15" s="299">
        <f>_xlfn.IFNA(SUMIFS(INDEX('Indexed REC Spend'!$I$6:$AH$82,,MATCH($D15,'Indexed REC Spend'!$I$5:$AH$5,0)),'Indexed REC Spend'!$D$6:$D$82,'REC Spending'!X$7,'Indexed REC Spend'!$C$6:$C$82,'REC Spending'!X$5),0)</f>
        <v>0</v>
      </c>
      <c r="Y15" s="299">
        <f>_xlfn.IFNA(SUMIFS(INDEX('Indexed REC Spend'!$I$6:$AH$82,,MATCH($D15,'Indexed REC Spend'!$I$5:$AH$5,0)),'Indexed REC Spend'!$D$6:$D$82,'REC Spending'!Y$7,'Indexed REC Spend'!$C$6:$C$82,'REC Spending'!Y$5),0)</f>
        <v>0</v>
      </c>
      <c r="Z15" s="299">
        <f>_xlfn.IFNA(SUMIFS(INDEX('Indexed REC Spend'!$I$6:$AH$82,,MATCH($D15,'Indexed REC Spend'!$I$5:$AH$5,0)),'Indexed REC Spend'!$D$6:$D$82,'REC Spending'!Z$7,'Indexed REC Spend'!$C$6:$C$82,'REC Spending'!Z$5),0)</f>
        <v>0</v>
      </c>
      <c r="AB15" s="109">
        <f t="shared" si="7"/>
        <v>10000000</v>
      </c>
      <c r="AC15" s="282">
        <v>29767500</v>
      </c>
      <c r="AE15" s="50">
        <f t="shared" si="1"/>
        <v>613495165.8537215</v>
      </c>
      <c r="AF15" s="50">
        <f t="shared" si="1"/>
        <v>567155037.62751257</v>
      </c>
      <c r="AG15" s="50">
        <f t="shared" si="8"/>
        <v>39767500</v>
      </c>
      <c r="AH15" s="50">
        <f t="shared" si="9"/>
        <v>1220417703.4812341</v>
      </c>
      <c r="AJ15" s="50">
        <f t="shared" si="10"/>
        <v>344945128.40625006</v>
      </c>
      <c r="AK15" s="50">
        <f t="shared" si="11"/>
        <v>188852592.26396668</v>
      </c>
      <c r="AL15" s="50">
        <f t="shared" si="12"/>
        <v>50000000</v>
      </c>
      <c r="AM15" s="50">
        <f t="shared" si="13"/>
        <v>4480482.7749063233</v>
      </c>
      <c r="AN15" s="50">
        <f t="shared" si="14"/>
        <v>25216962.408598416</v>
      </c>
      <c r="AO15" s="50">
        <f t="shared" si="15"/>
        <v>567155037.62751257</v>
      </c>
      <c r="AP15" s="50">
        <f t="shared" si="16"/>
        <v>0</v>
      </c>
      <c r="AR15" s="292">
        <f t="shared" si="2"/>
        <v>0</v>
      </c>
      <c r="AT15" s="50">
        <f t="shared" si="3"/>
        <v>613495165.8537215</v>
      </c>
      <c r="AU15" s="50">
        <f t="shared" si="3"/>
        <v>567155037.62751257</v>
      </c>
    </row>
    <row r="16" spans="1:47" ht="12" x14ac:dyDescent="0.25">
      <c r="B16" s="216" t="s">
        <v>78</v>
      </c>
      <c r="C16" s="296" t="s">
        <v>257</v>
      </c>
      <c r="D16" s="216" t="s">
        <v>26</v>
      </c>
      <c r="E16" s="297">
        <f t="shared" ref="E16:J16" si="29">SUM(E44,E72,E100)</f>
        <v>0</v>
      </c>
      <c r="F16" s="297">
        <f t="shared" si="29"/>
        <v>69549599.618583426</v>
      </c>
      <c r="G16" s="297">
        <f t="shared" si="29"/>
        <v>134963991.80425</v>
      </c>
      <c r="H16" s="297">
        <f t="shared" si="29"/>
        <v>4774851.3392499993</v>
      </c>
      <c r="I16" s="297">
        <f t="shared" si="29"/>
        <v>32362219.963749994</v>
      </c>
      <c r="J16" s="297">
        <f t="shared" si="29"/>
        <v>87362703.130166635</v>
      </c>
      <c r="K16" s="299">
        <f>_xlfn.IFNA(SUMIFS(INDEX('Indexed REC Spend'!$I$6:$AH$82,,MATCH($D16,'Indexed REC Spend'!$I$5:$AH$5,0)),'Indexed REC Spend'!$D$6:$D$82,'REC Spending'!K$7,'Indexed REC Spend'!$C$6:$C$82,'REC Spending'!K$5),0)</f>
        <v>229132553.0812397</v>
      </c>
      <c r="L16" s="299">
        <f>_xlfn.IFNA(SUMIFS(INDEX('Indexed REC Spend'!$I$6:$AH$82,,MATCH($D16,'Indexed REC Spend'!$I$5:$AH$5,0)),'Indexed REC Spend'!$D$6:$D$82,'REC Spending'!L$7,'Indexed REC Spend'!$C$6:$C$82,'REC Spending'!L$5),0)</f>
        <v>153054957.97907057</v>
      </c>
      <c r="M16" s="299">
        <f>_xlfn.IFNA(SUMIFS(INDEX('Indexed REC Spend'!$I$6:$AH$82,,MATCH($D16,'Indexed REC Spend'!$I$5:$AH$5,0)),'Indexed REC Spend'!$D$6:$D$82,'REC Spending'!M$7,'Indexed REC Spend'!$C$6:$C$82,'REC Spending'!M$5),0)</f>
        <v>8188302.9764819769</v>
      </c>
      <c r="N16" s="298">
        <f t="shared" ref="N16:O16" si="30">N44+N72+N100</f>
        <v>4379155.323412234</v>
      </c>
      <c r="O16" s="298">
        <f t="shared" si="30"/>
        <v>98976.935792216624</v>
      </c>
      <c r="P16" s="298">
        <f t="shared" si="6"/>
        <v>25216962.408598416</v>
      </c>
      <c r="Q16" s="282">
        <v>50000000</v>
      </c>
      <c r="R16" s="299">
        <f>_xlfn.IFNA(SUMIFS(INDEX('ABP REC Spend'!$J$6:$AE$274,,MATCH('REC Spending'!$D16,'ABP REC Spend'!$J$5:$AE$5,0)),'ABP REC Spend'!$E$6:$E$274,'REC Spending'!R$7),0)</f>
        <v>364241950.80800682</v>
      </c>
      <c r="S16" s="299">
        <f>_xlfn.IFNA(SUMIFS(INDEX('ABP REC Spend'!$J$6:$AE$274,,MATCH('REC Spending'!$D16,'ABP REC Spend'!$J$5:$AE$5,0)),'ABP REC Spend'!$E$6:$E$274,'REC Spending'!S$7),0)</f>
        <v>99004122.60001716</v>
      </c>
      <c r="T16" s="299">
        <f>_xlfn.IFNA(SUMIFS(INDEX('ABP REC Spend'!$J$6:$AE$274,,MATCH('REC Spending'!$D16,'ABP REC Spend'!$J$5:$AE$5,0)),'ABP REC Spend'!$E$6:$E$274,'REC Spending'!T$7),0)</f>
        <v>34695521.91239246</v>
      </c>
      <c r="U16" s="299">
        <f>_xlfn.IFNA(SUMIFS(INDEX('ABP REC Spend'!$J$6:$AE$274,,MATCH('REC Spending'!$D16,'ABP REC Spend'!$J$5:$AE$5,0)),'ABP REC Spend'!$E$6:$E$274,'REC Spending'!U$7),0)</f>
        <v>21900940.909903705</v>
      </c>
      <c r="V16" s="299">
        <f>_xlfn.IFNA(SUMIFS(INDEX('ABP REC Spend'!$J$6:$AE$274,,MATCH('REC Spending'!$D16,'ABP REC Spend'!$J$5:$AE$5,0)),'ABP REC Spend'!$E$6:$E$274,'REC Spending'!V$7),0)</f>
        <v>97020894.66539678</v>
      </c>
      <c r="W16" s="299">
        <f>_xlfn.IFNA(SUMIFS(INDEX('ABP REC Spend'!$J$6:$AE$274,,MATCH('REC Spending'!$D16,'ABP REC Spend'!$J$5:$AE$5,0)),'ABP REC Spend'!$E$6:$E$274,'REC Spending'!W$7),0)</f>
        <v>130900967.51360686</v>
      </c>
      <c r="X16" s="299">
        <f>_xlfn.IFNA(SUMIFS(INDEX('Indexed REC Spend'!$I$6:$AH$82,,MATCH($D16,'Indexed REC Spend'!$I$5:$AH$5,0)),'Indexed REC Spend'!$D$6:$D$82,'REC Spending'!X$7,'Indexed REC Spend'!$C$6:$C$82,'REC Spending'!X$5),0)</f>
        <v>0</v>
      </c>
      <c r="Y16" s="299">
        <f>_xlfn.IFNA(SUMIFS(INDEX('Indexed REC Spend'!$I$6:$AH$82,,MATCH($D16,'Indexed REC Spend'!$I$5:$AH$5,0)),'Indexed REC Spend'!$D$6:$D$82,'REC Spending'!Y$7,'Indexed REC Spend'!$C$6:$C$82,'REC Spending'!Y$5),0)</f>
        <v>0</v>
      </c>
      <c r="Z16" s="299">
        <f>_xlfn.IFNA(SUMIFS(INDEX('Indexed REC Spend'!$I$6:$AH$82,,MATCH($D16,'Indexed REC Spend'!$I$5:$AH$5,0)),'Indexed REC Spend'!$D$6:$D$82,'REC Spending'!Z$7,'Indexed REC Spend'!$C$6:$C$82,'REC Spending'!Z$5),0)</f>
        <v>0</v>
      </c>
      <c r="AB16" s="109">
        <f t="shared" si="7"/>
        <v>0</v>
      </c>
      <c r="AC16" s="282">
        <v>30511687.5</v>
      </c>
      <c r="AE16" s="50">
        <f t="shared" si="1"/>
        <v>799084274.56059515</v>
      </c>
      <c r="AF16" s="50">
        <f t="shared" si="1"/>
        <v>747764398.40932381</v>
      </c>
      <c r="AG16" s="50">
        <f t="shared" si="8"/>
        <v>30511687.5</v>
      </c>
      <c r="AH16" s="50">
        <f t="shared" si="9"/>
        <v>1577360360.469919</v>
      </c>
      <c r="AJ16" s="50">
        <f t="shared" si="10"/>
        <v>329013365.85600007</v>
      </c>
      <c r="AK16" s="50">
        <f t="shared" si="11"/>
        <v>390375814.03679222</v>
      </c>
      <c r="AL16" s="50">
        <f t="shared" si="12"/>
        <v>50000000</v>
      </c>
      <c r="AM16" s="50">
        <f t="shared" si="13"/>
        <v>4478132.259204451</v>
      </c>
      <c r="AN16" s="50">
        <f t="shared" si="14"/>
        <v>25216962.408598416</v>
      </c>
      <c r="AO16" s="50">
        <f t="shared" si="15"/>
        <v>747764398.40932381</v>
      </c>
      <c r="AP16" s="50">
        <f t="shared" si="16"/>
        <v>0</v>
      </c>
      <c r="AR16" s="292">
        <f t="shared" si="2"/>
        <v>0</v>
      </c>
      <c r="AT16" s="50">
        <f t="shared" si="3"/>
        <v>799084274.56059515</v>
      </c>
      <c r="AU16" s="50">
        <f t="shared" si="3"/>
        <v>747764398.40932381</v>
      </c>
    </row>
    <row r="17" spans="2:47" ht="12" x14ac:dyDescent="0.25">
      <c r="B17" s="216" t="s">
        <v>78</v>
      </c>
      <c r="C17" s="296" t="s">
        <v>257</v>
      </c>
      <c r="D17" s="216" t="s">
        <v>27</v>
      </c>
      <c r="E17" s="297">
        <f t="shared" ref="E17:J17" si="31">SUM(E45,E73,E101)</f>
        <v>0</v>
      </c>
      <c r="F17" s="297">
        <f t="shared" si="31"/>
        <v>64231346.473250091</v>
      </c>
      <c r="G17" s="297">
        <f t="shared" si="31"/>
        <v>134629280.99425</v>
      </c>
      <c r="H17" s="297">
        <f t="shared" si="31"/>
        <v>4768080.92925</v>
      </c>
      <c r="I17" s="297">
        <f t="shared" si="31"/>
        <v>32362219.963749994</v>
      </c>
      <c r="J17" s="297">
        <f t="shared" si="31"/>
        <v>87178835.490166619</v>
      </c>
      <c r="K17" s="299">
        <f>_xlfn.IFNA(SUMIFS(INDEX('Indexed REC Spend'!$I$6:$AH$82,,MATCH($D17,'Indexed REC Spend'!$I$5:$AH$5,0)),'Indexed REC Spend'!$D$6:$D$82,'REC Spending'!K$7,'Indexed REC Spend'!$C$6:$C$82,'REC Spending'!K$5),0)</f>
        <v>337911870.70113325</v>
      </c>
      <c r="L17" s="299">
        <f>_xlfn.IFNA(SUMIFS(INDEX('Indexed REC Spend'!$I$6:$AH$82,,MATCH($D17,'Indexed REC Spend'!$I$5:$AH$5,0)),'Indexed REC Spend'!$D$6:$D$82,'REC Spending'!L$7,'Indexed REC Spend'!$C$6:$C$82,'REC Spending'!L$5),0)</f>
        <v>164738395.13444993</v>
      </c>
      <c r="M17" s="299">
        <f>_xlfn.IFNA(SUMIFS(INDEX('Indexed REC Spend'!$I$6:$AH$82,,MATCH($D17,'Indexed REC Spend'!$I$5:$AH$5,0)),'Indexed REC Spend'!$D$6:$D$82,'REC Spending'!M$7,'Indexed REC Spend'!$C$6:$C$82,'REC Spending'!M$5),0)</f>
        <v>17044368.602356113</v>
      </c>
      <c r="N17" s="298">
        <f t="shared" ref="N17:O17" si="32">N45+N73+N101</f>
        <v>4242128.7641188325</v>
      </c>
      <c r="O17" s="298">
        <f t="shared" si="32"/>
        <v>95879.884429707861</v>
      </c>
      <c r="P17" s="298">
        <f t="shared" si="6"/>
        <v>25216962.408598416</v>
      </c>
      <c r="Q17" s="282">
        <v>50000000</v>
      </c>
      <c r="R17" s="299">
        <f>_xlfn.IFNA(SUMIFS(INDEX('ABP REC Spend'!$J$6:$AE$274,,MATCH('REC Spending'!$D17,'ABP REC Spend'!$J$5:$AE$5,0)),'ABP REC Spend'!$E$6:$E$274,'REC Spending'!R$7),0)</f>
        <v>396478278.63529634</v>
      </c>
      <c r="S17" s="299">
        <f>_xlfn.IFNA(SUMIFS(INDEX('ABP REC Spend'!$J$6:$AE$274,,MATCH('REC Spending'!$D17,'ABP REC Spend'!$J$5:$AE$5,0)),'ABP REC Spend'!$E$6:$E$274,'REC Spending'!S$7),0)</f>
        <v>137468908.84826374</v>
      </c>
      <c r="T17" s="299">
        <f>_xlfn.IFNA(SUMIFS(INDEX('ABP REC Spend'!$J$6:$AE$274,,MATCH('REC Spending'!$D17,'ABP REC Spend'!$J$5:$AE$5,0)),'ABP REC Spend'!$E$6:$E$274,'REC Spending'!T$7),0)</f>
        <v>59420533.85470213</v>
      </c>
      <c r="U17" s="299">
        <f>_xlfn.IFNA(SUMIFS(INDEX('ABP REC Spend'!$J$6:$AE$274,,MATCH('REC Spending'!$D17,'ABP REC Spend'!$J$5:$AE$5,0)),'ABP REC Spend'!$E$6:$E$274,'REC Spending'!U$7),0)</f>
        <v>29437499.35619615</v>
      </c>
      <c r="V17" s="299">
        <f>_xlfn.IFNA(SUMIFS(INDEX('ABP REC Spend'!$J$6:$AE$274,,MATCH('REC Spending'!$D17,'ABP REC Spend'!$J$5:$AE$5,0)),'ABP REC Spend'!$E$6:$E$274,'REC Spending'!V$7),0)</f>
        <v>135970439.19678169</v>
      </c>
      <c r="W17" s="299">
        <f>_xlfn.IFNA(SUMIFS(INDEX('ABP REC Spend'!$J$6:$AE$274,,MATCH('REC Spending'!$D17,'ABP REC Spend'!$J$5:$AE$5,0)),'ABP REC Spend'!$E$6:$E$274,'REC Spending'!W$7),0)</f>
        <v>187592479.58823895</v>
      </c>
      <c r="X17" s="299">
        <f>_xlfn.IFNA(SUMIFS(INDEX('Indexed REC Spend'!$I$6:$AH$82,,MATCH($D17,'Indexed REC Spend'!$I$5:$AH$5,0)),'Indexed REC Spend'!$D$6:$D$82,'REC Spending'!X$7,'Indexed REC Spend'!$C$6:$C$82,'REC Spending'!X$5),0)</f>
        <v>141348536.31864625</v>
      </c>
      <c r="Y17" s="299">
        <f>_xlfn.IFNA(SUMIFS(INDEX('Indexed REC Spend'!$I$6:$AH$82,,MATCH($D17,'Indexed REC Spend'!$I$5:$AH$5,0)),'Indexed REC Spend'!$D$6:$D$82,'REC Spending'!Y$7,'Indexed REC Spend'!$C$6:$C$82,'REC Spending'!Y$5),0)</f>
        <v>66082352.107256085</v>
      </c>
      <c r="Z17" s="299">
        <f>_xlfn.IFNA(SUMIFS(INDEX('Indexed REC Spend'!$I$6:$AH$82,,MATCH($D17,'Indexed REC Spend'!$I$5:$AH$5,0)),'Indexed REC Spend'!$D$6:$D$82,'REC Spending'!Z$7,'Indexed REC Spend'!$C$6:$C$82,'REC Spending'!Z$5),0)</f>
        <v>7428717.3468449675</v>
      </c>
      <c r="AB17" s="109">
        <f t="shared" si="7"/>
        <v>0</v>
      </c>
      <c r="AC17" s="282">
        <v>31274479.6875</v>
      </c>
      <c r="AE17" s="50">
        <f t="shared" si="1"/>
        <v>922419369.34575295</v>
      </c>
      <c r="AF17" s="50">
        <f t="shared" si="1"/>
        <v>1161227745.2522264</v>
      </c>
      <c r="AG17" s="50">
        <f t="shared" si="8"/>
        <v>31274479.6875</v>
      </c>
      <c r="AH17" s="50">
        <f t="shared" si="9"/>
        <v>2114921594.2854793</v>
      </c>
      <c r="AJ17" s="50">
        <f t="shared" si="10"/>
        <v>323169763.8506667</v>
      </c>
      <c r="AK17" s="50">
        <f t="shared" si="11"/>
        <v>519694634.43793935</v>
      </c>
      <c r="AL17" s="50">
        <f t="shared" si="12"/>
        <v>50000000</v>
      </c>
      <c r="AM17" s="50">
        <f t="shared" si="13"/>
        <v>4338008.6485485407</v>
      </c>
      <c r="AN17" s="50">
        <f t="shared" si="14"/>
        <v>25216962.408598416</v>
      </c>
      <c r="AO17" s="50">
        <f t="shared" si="15"/>
        <v>946368139.47947907</v>
      </c>
      <c r="AP17" s="50">
        <f t="shared" si="16"/>
        <v>214859605.77274731</v>
      </c>
      <c r="AR17" s="292">
        <f t="shared" si="2"/>
        <v>0</v>
      </c>
      <c r="AT17" s="50">
        <f t="shared" si="3"/>
        <v>922419369.34575295</v>
      </c>
      <c r="AU17" s="50">
        <f t="shared" si="3"/>
        <v>1161227745.2522264</v>
      </c>
    </row>
    <row r="18" spans="2:47" ht="12" x14ac:dyDescent="0.25">
      <c r="B18" s="216" t="s">
        <v>78</v>
      </c>
      <c r="C18" s="296" t="s">
        <v>257</v>
      </c>
      <c r="D18" s="216" t="s">
        <v>28</v>
      </c>
      <c r="E18" s="297">
        <f t="shared" ref="E18:J18" si="33">SUM(E46,E74,E102)</f>
        <v>0</v>
      </c>
      <c r="F18" s="297">
        <f t="shared" si="33"/>
        <v>60410459.697250091</v>
      </c>
      <c r="G18" s="297">
        <f t="shared" si="33"/>
        <v>134296291.17425001</v>
      </c>
      <c r="H18" s="297">
        <f t="shared" si="33"/>
        <v>4761386.2692499999</v>
      </c>
      <c r="I18" s="297">
        <f t="shared" si="33"/>
        <v>32362219.963749994</v>
      </c>
      <c r="J18" s="297">
        <f t="shared" si="33"/>
        <v>86996463.910166681</v>
      </c>
      <c r="K18" s="299">
        <f>_xlfn.IFNA(SUMIFS(INDEX('Indexed REC Spend'!$I$6:$AH$82,,MATCH($D18,'Indexed REC Spend'!$I$5:$AH$5,0)),'Indexed REC Spend'!$D$6:$D$82,'REC Spending'!K$7,'Indexed REC Spend'!$C$6:$C$82,'REC Spending'!K$5),0)</f>
        <v>334876034.44026214</v>
      </c>
      <c r="L18" s="299">
        <f>_xlfn.IFNA(SUMIFS(INDEX('Indexed REC Spend'!$I$6:$AH$82,,MATCH($D18,'Indexed REC Spend'!$I$5:$AH$5,0)),'Indexed REC Spend'!$D$6:$D$82,'REC Spending'!L$7,'Indexed REC Spend'!$C$6:$C$82,'REC Spending'!L$5),0)</f>
        <v>163109065.35015276</v>
      </c>
      <c r="M18" s="299">
        <f>_xlfn.IFNA(SUMIFS(INDEX('Indexed REC Spend'!$I$6:$AH$82,,MATCH($D18,'Indexed REC Spend'!$I$5:$AH$5,0)),'Indexed REC Spend'!$D$6:$D$82,'REC Spending'!M$7,'Indexed REC Spend'!$C$6:$C$82,'REC Spending'!M$5),0)</f>
        <v>20975676.05965247</v>
      </c>
      <c r="N18" s="298">
        <f t="shared" ref="N18:O18" si="34">N46+N74+N102</f>
        <v>4208337.5378511287</v>
      </c>
      <c r="O18" s="298">
        <f t="shared" si="34"/>
        <v>95116.140788380988</v>
      </c>
      <c r="P18" s="298">
        <f t="shared" si="6"/>
        <v>25216962.408598416</v>
      </c>
      <c r="Q18" s="282">
        <v>50000000</v>
      </c>
      <c r="R18" s="299">
        <f>_xlfn.IFNA(SUMIFS(INDEX('ABP REC Spend'!$J$6:$AE$274,,MATCH('REC Spending'!$D18,'ABP REC Spend'!$J$5:$AE$5,0)),'ABP REC Spend'!$E$6:$E$274,'REC Spending'!R$7),0)</f>
        <v>428392243.18431294</v>
      </c>
      <c r="S18" s="299">
        <f>_xlfn.IFNA(SUMIFS(INDEX('ABP REC Spend'!$J$6:$AE$274,,MATCH('REC Spending'!$D18,'ABP REC Spend'!$J$5:$AE$5,0)),'ABP REC Spend'!$E$6:$E$274,'REC Spending'!S$7),0)</f>
        <v>183617870.84918028</v>
      </c>
      <c r="T18" s="299">
        <f>_xlfn.IFNA(SUMIFS(INDEX('ABP REC Spend'!$J$6:$AE$274,,MATCH('REC Spending'!$D18,'ABP REC Spend'!$J$5:$AE$5,0)),'ABP REC Spend'!$E$6:$E$274,'REC Spending'!T$7),0)</f>
        <v>83772935.841781542</v>
      </c>
      <c r="U18" s="299">
        <f>_xlfn.IFNA(SUMIFS(INDEX('ABP REC Spend'!$J$6:$AE$274,,MATCH('REC Spending'!$D18,'ABP REC Spend'!$J$5:$AE$5,0)),'ABP REC Spend'!$E$6:$E$274,'REC Spending'!U$7),0)</f>
        <v>36859914.378748707</v>
      </c>
      <c r="V18" s="299">
        <f>_xlfn.IFNA(SUMIFS(INDEX('ABP REC Spend'!$J$6:$AE$274,,MATCH('REC Spending'!$D18,'ABP REC Spend'!$J$5:$AE$5,0)),'ABP REC Spend'!$E$6:$E$274,'REC Spending'!V$7),0)</f>
        <v>182701000.46732107</v>
      </c>
      <c r="W18" s="299">
        <f>_xlfn.IFNA(SUMIFS(INDEX('ABP REC Spend'!$J$6:$AE$274,,MATCH('REC Spending'!$D18,'ABP REC Spend'!$J$5:$AE$5,0)),'ABP REC Spend'!$E$6:$E$274,'REC Spending'!W$7),0)</f>
        <v>255609351.42581367</v>
      </c>
      <c r="X18" s="299">
        <f>_xlfn.IFNA(SUMIFS(INDEX('Indexed REC Spend'!$I$6:$AH$82,,MATCH($D18,'Indexed REC Spend'!$I$5:$AH$5,0)),'Indexed REC Spend'!$D$6:$D$82,'REC Spending'!X$7,'Indexed REC Spend'!$C$6:$C$82,'REC Spending'!X$5),0)</f>
        <v>280675054.06072843</v>
      </c>
      <c r="Y18" s="299">
        <f>_xlfn.IFNA(SUMIFS(INDEX('Indexed REC Spend'!$I$6:$AH$82,,MATCH($D18,'Indexed REC Spend'!$I$5:$AH$5,0)),'Indexed REC Spend'!$D$6:$D$82,'REC Spending'!Y$7,'Indexed REC Spend'!$C$6:$C$82,'REC Spending'!Y$5),0)</f>
        <v>129508096.12504984</v>
      </c>
      <c r="Z18" s="299">
        <f>_xlfn.IFNA(SUMIFS(INDEX('Indexed REC Spend'!$I$6:$AH$82,,MATCH($D18,'Indexed REC Spend'!$I$5:$AH$5,0)),'Indexed REC Spend'!$D$6:$D$82,'REC Spending'!Z$7,'Indexed REC Spend'!$C$6:$C$82,'REC Spending'!Z$5),0)</f>
        <v>14651360.315350257</v>
      </c>
      <c r="AB18" s="109">
        <f t="shared" si="7"/>
        <v>10000000</v>
      </c>
      <c r="AC18" s="282">
        <v>32056341.6796875</v>
      </c>
      <c r="AE18" s="50">
        <f t="shared" si="1"/>
        <v>917308012.95197201</v>
      </c>
      <c r="AF18" s="50">
        <f t="shared" si="1"/>
        <v>1595787826.6482868</v>
      </c>
      <c r="AG18" s="50">
        <f t="shared" si="8"/>
        <v>42056341.6796875</v>
      </c>
      <c r="AH18" s="50">
        <f t="shared" si="9"/>
        <v>2555152181.2799463</v>
      </c>
      <c r="AJ18" s="50">
        <f t="shared" si="10"/>
        <v>318826821.0146668</v>
      </c>
      <c r="AK18" s="50">
        <f t="shared" si="11"/>
        <v>518960775.85006738</v>
      </c>
      <c r="AL18" s="50">
        <f t="shared" si="12"/>
        <v>50000000</v>
      </c>
      <c r="AM18" s="50">
        <f t="shared" si="13"/>
        <v>4303453.6786395097</v>
      </c>
      <c r="AN18" s="50">
        <f t="shared" si="14"/>
        <v>25216962.408598416</v>
      </c>
      <c r="AO18" s="50">
        <f t="shared" si="15"/>
        <v>1170953316.1471581</v>
      </c>
      <c r="AP18" s="50">
        <f t="shared" si="16"/>
        <v>424834510.50112849</v>
      </c>
      <c r="AR18" s="292">
        <f t="shared" si="2"/>
        <v>0</v>
      </c>
      <c r="AT18" s="50">
        <f t="shared" si="3"/>
        <v>917308012.95197213</v>
      </c>
      <c r="AU18" s="50">
        <f t="shared" si="3"/>
        <v>1595787826.6482866</v>
      </c>
    </row>
    <row r="19" spans="2:47" ht="12" x14ac:dyDescent="0.25">
      <c r="B19" s="216" t="s">
        <v>78</v>
      </c>
      <c r="C19" s="296" t="s">
        <v>257</v>
      </c>
      <c r="D19" s="216" t="s">
        <v>29</v>
      </c>
      <c r="E19" s="297">
        <f t="shared" ref="E19:J19" si="35">SUM(E47,E75,E103)</f>
        <v>0</v>
      </c>
      <c r="F19" s="297">
        <f t="shared" si="35"/>
        <v>35468974.906416662</v>
      </c>
      <c r="G19" s="297">
        <f t="shared" si="35"/>
        <v>133590389.57491666</v>
      </c>
      <c r="H19" s="297">
        <f t="shared" si="35"/>
        <v>4497813.3704166673</v>
      </c>
      <c r="I19" s="297">
        <f t="shared" si="35"/>
        <v>31533425.709916662</v>
      </c>
      <c r="J19" s="297">
        <f t="shared" si="35"/>
        <v>86814848.190166622</v>
      </c>
      <c r="K19" s="299">
        <f>_xlfn.IFNA(SUMIFS(INDEX('Indexed REC Spend'!$I$6:$AH$82,,MATCH($D19,'Indexed REC Spend'!$I$5:$AH$5,0)),'Indexed REC Spend'!$D$6:$D$82,'REC Spending'!K$7,'Indexed REC Spend'!$C$6:$C$82,'REC Spending'!K$5),0)</f>
        <v>336864318.11949927</v>
      </c>
      <c r="L19" s="299">
        <f>_xlfn.IFNA(SUMIFS(INDEX('Indexed REC Spend'!$I$6:$AH$82,,MATCH($D19,'Indexed REC Spend'!$I$5:$AH$5,0)),'Indexed REC Spend'!$D$6:$D$82,'REC Spending'!L$7,'Indexed REC Spend'!$C$6:$C$82,'REC Spending'!L$5),0)</f>
        <v>163775741.88655582</v>
      </c>
      <c r="M19" s="299">
        <f>_xlfn.IFNA(SUMIFS(INDEX('Indexed REC Spend'!$I$6:$AH$82,,MATCH($D19,'Indexed REC Spend'!$I$5:$AH$5,0)),'Indexed REC Spend'!$D$6:$D$82,'REC Spending'!M$7,'Indexed REC Spend'!$C$6:$C$82,'REC Spending'!M$5),0)</f>
        <v>20967706.640149333</v>
      </c>
      <c r="N19" s="298">
        <f t="shared" ref="N19:O19" si="36">N47+N75+N103</f>
        <v>4166900.113084177</v>
      </c>
      <c r="O19" s="298">
        <f t="shared" si="36"/>
        <v>94179.579048123371</v>
      </c>
      <c r="P19" s="298">
        <f t="shared" si="6"/>
        <v>25216962.408598416</v>
      </c>
      <c r="Q19" s="282">
        <v>50000000</v>
      </c>
      <c r="R19" s="299">
        <f>_xlfn.IFNA(SUMIFS(INDEX('ABP REC Spend'!$J$6:$AE$274,,MATCH('REC Spending'!$D19,'ABP REC Spend'!$J$5:$AE$5,0)),'ABP REC Spend'!$E$6:$E$274,'REC Spending'!R$7),0)</f>
        <v>353778800.22567832</v>
      </c>
      <c r="S19" s="299">
        <f>_xlfn.IFNA(SUMIFS(INDEX('ABP REC Spend'!$J$6:$AE$274,,MATCH('REC Spending'!$D19,'ABP REC Spend'!$J$5:$AE$5,0)),'ABP REC Spend'!$E$6:$E$274,'REC Spending'!S$7),0)</f>
        <v>228857075.25146806</v>
      </c>
      <c r="T19" s="299">
        <f>_xlfn.IFNA(SUMIFS(INDEX('ABP REC Spend'!$J$6:$AE$274,,MATCH('REC Spending'!$D19,'ABP REC Spend'!$J$5:$AE$5,0)),'ABP REC Spend'!$E$6:$E$274,'REC Spending'!T$7),0)</f>
        <v>112637682.69431992</v>
      </c>
      <c r="U19" s="299">
        <f>_xlfn.IFNA(SUMIFS(INDEX('ABP REC Spend'!$J$6:$AE$274,,MATCH('REC Spending'!$D19,'ABP REC Spend'!$J$5:$AE$5,0)),'ABP REC Spend'!$E$6:$E$274,'REC Spending'!U$7),0)</f>
        <v>45668302.599823222</v>
      </c>
      <c r="V19" s="299">
        <f>_xlfn.IFNA(SUMIFS(INDEX('ABP REC Spend'!$J$6:$AE$274,,MATCH('REC Spending'!$D19,'ABP REC Spend'!$J$5:$AE$5,0)),'ABP REC Spend'!$E$6:$E$274,'REC Spending'!V$7),0)</f>
        <v>228510338.78157347</v>
      </c>
      <c r="W19" s="299">
        <f>_xlfn.IFNA(SUMIFS(INDEX('ABP REC Spend'!$J$6:$AE$274,,MATCH('REC Spending'!$D19,'ABP REC Spend'!$J$5:$AE$5,0)),'ABP REC Spend'!$E$6:$E$274,'REC Spending'!W$7),0)</f>
        <v>322285372.60702991</v>
      </c>
      <c r="X19" s="299">
        <f>_xlfn.IFNA(SUMIFS(INDEX('Indexed REC Spend'!$I$6:$AH$82,,MATCH($D19,'Indexed REC Spend'!$I$5:$AH$5,0)),'Indexed REC Spend'!$D$6:$D$82,'REC Spending'!X$7,'Indexed REC Spend'!$C$6:$C$82,'REC Spending'!X$5),0)</f>
        <v>418953302.65810716</v>
      </c>
      <c r="Y19" s="299">
        <f>_xlfn.IFNA(SUMIFS(INDEX('Indexed REC Spend'!$I$6:$AH$82,,MATCH($D19,'Indexed REC Spend'!$I$5:$AH$5,0)),'Indexed REC Spend'!$D$6:$D$82,'REC Spending'!Y$7,'Indexed REC Spend'!$C$6:$C$82,'REC Spending'!Y$5),0)</f>
        <v>171001265.2479645</v>
      </c>
      <c r="Z19" s="299">
        <f>_xlfn.IFNA(SUMIFS(INDEX('Indexed REC Spend'!$I$6:$AH$82,,MATCH($D19,'Indexed REC Spend'!$I$5:$AH$5,0)),'Indexed REC Spend'!$D$6:$D$82,'REC Spending'!Z$7,'Indexed REC Spend'!$C$6:$C$82,'REC Spending'!Z$5),0)</f>
        <v>21709916.511713803</v>
      </c>
      <c r="AB19" s="109">
        <f t="shared" si="7"/>
        <v>0</v>
      </c>
      <c r="AC19" s="282">
        <v>32857750.221679688</v>
      </c>
      <c r="AE19" s="50">
        <f t="shared" si="1"/>
        <v>892991260.49876845</v>
      </c>
      <c r="AF19" s="50">
        <f t="shared" si="1"/>
        <v>1903402056.5776784</v>
      </c>
      <c r="AG19" s="50">
        <f t="shared" si="8"/>
        <v>32857750.221679688</v>
      </c>
      <c r="AH19" s="50">
        <f t="shared" si="9"/>
        <v>2829251067.2981267</v>
      </c>
      <c r="AJ19" s="50">
        <f t="shared" si="10"/>
        <v>291905451.75183326</v>
      </c>
      <c r="AK19" s="50">
        <f t="shared" si="11"/>
        <v>521607766.64620447</v>
      </c>
      <c r="AL19" s="50">
        <f t="shared" si="12"/>
        <v>50000000</v>
      </c>
      <c r="AM19" s="50">
        <f t="shared" si="13"/>
        <v>4261079.6921323007</v>
      </c>
      <c r="AN19" s="50">
        <f t="shared" si="14"/>
        <v>25216962.408598416</v>
      </c>
      <c r="AO19" s="50">
        <f t="shared" si="15"/>
        <v>1291737572.159893</v>
      </c>
      <c r="AP19" s="50">
        <f t="shared" si="16"/>
        <v>611664484.41778541</v>
      </c>
      <c r="AR19" s="292">
        <f t="shared" si="2"/>
        <v>0</v>
      </c>
      <c r="AT19" s="50">
        <f t="shared" si="3"/>
        <v>892991260.49876845</v>
      </c>
      <c r="AU19" s="50">
        <f t="shared" si="3"/>
        <v>1903402056.5776784</v>
      </c>
    </row>
    <row r="20" spans="2:47" ht="12" x14ac:dyDescent="0.25">
      <c r="B20" s="216" t="s">
        <v>78</v>
      </c>
      <c r="C20" s="296" t="s">
        <v>257</v>
      </c>
      <c r="D20" s="216" t="s">
        <v>30</v>
      </c>
      <c r="E20" s="297">
        <f t="shared" ref="E20:J20" si="37">SUM(E48,E76,E104)</f>
        <v>0</v>
      </c>
      <c r="F20" s="297">
        <f t="shared" si="37"/>
        <v>17955382.564833339</v>
      </c>
      <c r="G20" s="297">
        <f t="shared" si="37"/>
        <v>133260717.75491665</v>
      </c>
      <c r="H20" s="297">
        <f t="shared" si="37"/>
        <v>4253272.0014999993</v>
      </c>
      <c r="I20" s="297">
        <f t="shared" si="37"/>
        <v>11733473.936416667</v>
      </c>
      <c r="J20" s="297">
        <f t="shared" si="37"/>
        <v>86058310.08283332</v>
      </c>
      <c r="K20" s="299">
        <f>_xlfn.IFNA(SUMIFS(INDEX('Indexed REC Spend'!$I$6:$AH$82,,MATCH($D20,'Indexed REC Spend'!$I$5:$AH$5,0)),'Indexed REC Spend'!$D$6:$D$82,'REC Spending'!K$7,'Indexed REC Spend'!$C$6:$C$82,'REC Spending'!K$5),0)</f>
        <v>339629550.59110045</v>
      </c>
      <c r="L20" s="299">
        <f>_xlfn.IFNA(SUMIFS(INDEX('Indexed REC Spend'!$I$6:$AH$82,,MATCH($D20,'Indexed REC Spend'!$I$5:$AH$5,0)),'Indexed REC Spend'!$D$6:$D$82,'REC Spending'!L$7,'Indexed REC Spend'!$C$6:$C$82,'REC Spending'!L$5),0)</f>
        <v>165007976.21927416</v>
      </c>
      <c r="M20" s="299">
        <f>_xlfn.IFNA(SUMIFS(INDEX('Indexed REC Spend'!$I$6:$AH$82,,MATCH($D20,'Indexed REC Spend'!$I$5:$AH$5,0)),'Indexed REC Spend'!$D$6:$D$82,'REC Spending'!M$7,'Indexed REC Spend'!$C$6:$C$82,'REC Spending'!M$5),0)</f>
        <v>20996971.670206834</v>
      </c>
      <c r="N20" s="298">
        <f t="shared" ref="N20:O20" si="38">N48+N76+N104</f>
        <v>0</v>
      </c>
      <c r="O20" s="298">
        <f t="shared" si="38"/>
        <v>0</v>
      </c>
      <c r="P20" s="298">
        <f t="shared" si="6"/>
        <v>25216962.408598416</v>
      </c>
      <c r="Q20" s="282">
        <v>50000000</v>
      </c>
      <c r="R20" s="299">
        <f>_xlfn.IFNA(SUMIFS(INDEX('ABP REC Spend'!$J$6:$AE$274,,MATCH('REC Spending'!$D20,'ABP REC Spend'!$J$5:$AE$5,0)),'ABP REC Spend'!$E$6:$E$274,'REC Spending'!R$7),0)</f>
        <v>279911491.69663</v>
      </c>
      <c r="S20" s="299">
        <f>_xlfn.IFNA(SUMIFS(INDEX('ABP REC Spend'!$J$6:$AE$274,,MATCH('REC Spending'!$D20,'ABP REC Spend'!$J$5:$AE$5,0)),'ABP REC Spend'!$E$6:$E$274,'REC Spending'!S$7),0)</f>
        <v>257827379.55931121</v>
      </c>
      <c r="T20" s="299">
        <f>_xlfn.IFNA(SUMIFS(INDEX('ABP REC Spend'!$J$6:$AE$274,,MATCH('REC Spending'!$D20,'ABP REC Spend'!$J$5:$AE$5,0)),'ABP REC Spend'!$E$6:$E$274,'REC Spending'!T$7),0)</f>
        <v>141065269.69727811</v>
      </c>
      <c r="U20" s="299">
        <f>_xlfn.IFNA(SUMIFS(INDEX('ABP REC Spend'!$J$6:$AE$274,,MATCH('REC Spending'!$D20,'ABP REC Spend'!$J$5:$AE$5,0)),'ABP REC Spend'!$E$6:$E$274,'REC Spending'!U$7),0)</f>
        <v>54342722.001862675</v>
      </c>
      <c r="V20" s="299">
        <f>_xlfn.IFNA(SUMIFS(INDEX('ABP REC Spend'!$J$6:$AE$274,,MATCH('REC Spending'!$D20,'ABP REC Spend'!$J$5:$AE$5,0)),'ABP REC Spend'!$E$6:$E$274,'REC Spending'!V$7),0)</f>
        <v>257845745.72868857</v>
      </c>
      <c r="W20" s="299">
        <f>_xlfn.IFNA(SUMIFS(INDEX('ABP REC Spend'!$J$6:$AE$274,,MATCH('REC Spending'!$D20,'ABP REC Spend'!$J$5:$AE$5,0)),'ABP REC Spend'!$E$6:$E$274,'REC Spending'!W$7),0)</f>
        <v>364983396.34942687</v>
      </c>
      <c r="X20" s="299">
        <f>_xlfn.IFNA(SUMIFS(INDEX('Indexed REC Spend'!$I$6:$AH$82,,MATCH($D20,'Indexed REC Spend'!$I$5:$AH$5,0)),'Indexed REC Spend'!$D$6:$D$82,'REC Spending'!X$7,'Indexed REC Spend'!$C$6:$C$82,'REC Spending'!X$5),0)</f>
        <v>555022432.86925578</v>
      </c>
      <c r="Y20" s="299">
        <f>_xlfn.IFNA(SUMIFS(INDEX('Indexed REC Spend'!$I$6:$AH$82,,MATCH($D20,'Indexed REC Spend'!$I$5:$AH$5,0)),'Indexed REC Spend'!$D$6:$D$82,'REC Spending'!Y$7,'Indexed REC Spend'!$C$6:$C$82,'REC Spending'!Y$5),0)</f>
        <v>211297153.88877785</v>
      </c>
      <c r="Z20" s="299">
        <f>_xlfn.IFNA(SUMIFS(INDEX('Indexed REC Spend'!$I$6:$AH$82,,MATCH($D20,'Indexed REC Spend'!$I$5:$AH$5,0)),'Indexed REC Spend'!$D$6:$D$82,'REC Spending'!Z$7,'Indexed REC Spend'!$C$6:$C$82,'REC Spending'!Z$5),0)</f>
        <v>28555169.872901659</v>
      </c>
      <c r="AB20" s="109">
        <f t="shared" si="7"/>
        <v>0</v>
      </c>
      <c r="AC20" s="282">
        <v>33679193.977221683</v>
      </c>
      <c r="AE20" s="50">
        <f t="shared" si="1"/>
        <v>854112617.22967982</v>
      </c>
      <c r="AF20" s="50">
        <f t="shared" si="1"/>
        <v>2150850761.6641326</v>
      </c>
      <c r="AG20" s="50">
        <f t="shared" si="8"/>
        <v>33679193.977221683</v>
      </c>
      <c r="AH20" s="50">
        <f t="shared" si="9"/>
        <v>3038642572.8710337</v>
      </c>
      <c r="AJ20" s="50">
        <f t="shared" si="10"/>
        <v>253261156.34049997</v>
      </c>
      <c r="AK20" s="50">
        <f t="shared" si="11"/>
        <v>525634498.48058146</v>
      </c>
      <c r="AL20" s="50">
        <f t="shared" si="12"/>
        <v>50000000</v>
      </c>
      <c r="AM20" s="50">
        <f t="shared" si="13"/>
        <v>0</v>
      </c>
      <c r="AN20" s="50">
        <f t="shared" si="14"/>
        <v>25216962.408598416</v>
      </c>
      <c r="AO20" s="50">
        <f t="shared" si="15"/>
        <v>1355976005.0331974</v>
      </c>
      <c r="AP20" s="50">
        <f t="shared" si="16"/>
        <v>794874756.63093531</v>
      </c>
      <c r="AR20" s="292">
        <f t="shared" si="2"/>
        <v>0</v>
      </c>
      <c r="AT20" s="50">
        <f t="shared" si="3"/>
        <v>854112617.22967982</v>
      </c>
      <c r="AU20" s="50">
        <f t="shared" si="3"/>
        <v>2150850761.6641326</v>
      </c>
    </row>
    <row r="21" spans="2:47" ht="12" x14ac:dyDescent="0.25">
      <c r="B21" s="216" t="s">
        <v>78</v>
      </c>
      <c r="C21" s="296" t="s">
        <v>257</v>
      </c>
      <c r="D21" s="216" t="s">
        <v>31</v>
      </c>
      <c r="E21" s="297">
        <f t="shared" ref="E21:J21" si="39">SUM(E49,E77,E105)</f>
        <v>0</v>
      </c>
      <c r="F21" s="297">
        <f t="shared" si="39"/>
        <v>0</v>
      </c>
      <c r="G21" s="297">
        <f t="shared" si="39"/>
        <v>82071033.940583318</v>
      </c>
      <c r="H21" s="297">
        <f t="shared" si="39"/>
        <v>1314430.81</v>
      </c>
      <c r="I21" s="297">
        <f t="shared" si="39"/>
        <v>1370303.2098333333</v>
      </c>
      <c r="J21" s="297">
        <f t="shared" si="39"/>
        <v>51673843.471833333</v>
      </c>
      <c r="K21" s="299">
        <f>_xlfn.IFNA(SUMIFS(INDEX('Indexed REC Spend'!$I$6:$AH$82,,MATCH($D21,'Indexed REC Spend'!$I$5:$AH$5,0)),'Indexed REC Spend'!$D$6:$D$82,'REC Spending'!K$7,'Indexed REC Spend'!$C$6:$C$82,'REC Spending'!K$5),0)</f>
        <v>337281312.81481576</v>
      </c>
      <c r="L21" s="299">
        <f>_xlfn.IFNA(SUMIFS(INDEX('Indexed REC Spend'!$I$6:$AH$82,,MATCH($D21,'Indexed REC Spend'!$I$5:$AH$5,0)),'Indexed REC Spend'!$D$6:$D$82,'REC Spending'!L$7,'Indexed REC Spend'!$C$6:$C$82,'REC Spending'!L$5),0)</f>
        <v>162449838.42594707</v>
      </c>
      <c r="M21" s="299">
        <f>_xlfn.IFNA(SUMIFS(INDEX('Indexed REC Spend'!$I$6:$AH$82,,MATCH($D21,'Indexed REC Spend'!$I$5:$AH$5,0)),'Indexed REC Spend'!$D$6:$D$82,'REC Spending'!M$7,'Indexed REC Spend'!$C$6:$C$82,'REC Spending'!M$5),0)</f>
        <v>20778675.355719861</v>
      </c>
      <c r="N21" s="298">
        <f t="shared" ref="N21:O21" si="40">N49+N77+N105</f>
        <v>0</v>
      </c>
      <c r="O21" s="298">
        <f t="shared" si="40"/>
        <v>0</v>
      </c>
      <c r="P21" s="298">
        <f t="shared" si="6"/>
        <v>22803773.825288881</v>
      </c>
      <c r="Q21" s="282">
        <v>50000000</v>
      </c>
      <c r="R21" s="299">
        <f>_xlfn.IFNA(SUMIFS(INDEX('ABP REC Spend'!$J$6:$AE$274,,MATCH('REC Spending'!$D21,'ABP REC Spend'!$J$5:$AE$5,0)),'ABP REC Spend'!$E$6:$E$274,'REC Spending'!R$7),0)</f>
        <v>277112376.77966374</v>
      </c>
      <c r="S21" s="299">
        <f>_xlfn.IFNA(SUMIFS(INDEX('ABP REC Spend'!$J$6:$AE$274,,MATCH('REC Spending'!$D21,'ABP REC Spend'!$J$5:$AE$5,0)),'ABP REC Spend'!$E$6:$E$274,'REC Spending'!S$7),0)</f>
        <v>264828620.57022238</v>
      </c>
      <c r="T21" s="299">
        <f>_xlfn.IFNA(SUMIFS(INDEX('ABP REC Spend'!$J$6:$AE$274,,MATCH('REC Spending'!$D21,'ABP REC Spend'!$J$5:$AE$5,0)),'ABP REC Spend'!$E$6:$E$274,'REC Spending'!T$7),0)</f>
        <v>159493855.12363541</v>
      </c>
      <c r="U21" s="299">
        <f>_xlfn.IFNA(SUMIFS(INDEX('ABP REC Spend'!$J$6:$AE$274,,MATCH('REC Spending'!$D21,'ABP REC Spend'!$J$5:$AE$5,0)),'ABP REC Spend'!$E$6:$E$274,'REC Spending'!U$7),0)</f>
        <v>59946830.595778808</v>
      </c>
      <c r="V21" s="299">
        <f>_xlfn.IFNA(SUMIFS(INDEX('ABP REC Spend'!$J$6:$AE$274,,MATCH('REC Spending'!$D21,'ABP REC Spend'!$J$5:$AE$5,0)),'ABP REC Spend'!$E$6:$E$274,'REC Spending'!V$7),0)</f>
        <v>266181304.56049255</v>
      </c>
      <c r="W21" s="299">
        <f>_xlfn.IFNA(SUMIFS(INDEX('ABP REC Spend'!$J$6:$AE$274,,MATCH('REC Spending'!$D21,'ABP REC Spend'!$J$5:$AE$5,0)),'ABP REC Spend'!$E$6:$E$274,'REC Spending'!W$7),0)</f>
        <v>381536435.123721</v>
      </c>
      <c r="X21" s="299">
        <f>_xlfn.IFNA(SUMIFS(INDEX('Indexed REC Spend'!$I$6:$AH$82,,MATCH($D21,'Indexed REC Spend'!$I$5:$AH$5,0)),'Indexed REC Spend'!$D$6:$D$82,'REC Spending'!X$7,'Indexed REC Spend'!$C$6:$C$82,'REC Spending'!X$5),0)</f>
        <v>826658204.0184207</v>
      </c>
      <c r="Y21" s="299">
        <f>_xlfn.IFNA(SUMIFS(INDEX('Indexed REC Spend'!$I$6:$AH$82,,MATCH($D21,'Indexed REC Spend'!$I$5:$AH$5,0)),'Indexed REC Spend'!$D$6:$D$82,'REC Spending'!Y$7,'Indexed REC Spend'!$C$6:$C$82,'REC Spending'!Y$5),0)</f>
        <v>253258479.47056007</v>
      </c>
      <c r="Z21" s="299">
        <f>_xlfn.IFNA(SUMIFS(INDEX('Indexed REC Spend'!$I$6:$AH$82,,MATCH($D21,'Indexed REC Spend'!$I$5:$AH$5,0)),'Indexed REC Spend'!$D$6:$D$82,'REC Spending'!Z$7,'Indexed REC Spend'!$C$6:$C$82,'REC Spending'!Z$5),0)</f>
        <v>35563746.625388324</v>
      </c>
      <c r="AB21" s="109">
        <f t="shared" si="7"/>
        <v>0</v>
      </c>
      <c r="AC21" s="282">
        <v>34521173.826652221</v>
      </c>
      <c r="AE21" s="50">
        <f t="shared" si="1"/>
        <v>729743211.85402155</v>
      </c>
      <c r="AF21" s="50">
        <f t="shared" si="1"/>
        <v>2524579852.8678827</v>
      </c>
      <c r="AG21" s="50">
        <f t="shared" si="8"/>
        <v>34521173.826652221</v>
      </c>
      <c r="AH21" s="50">
        <f t="shared" si="9"/>
        <v>3288844238.5485563</v>
      </c>
      <c r="AJ21" s="50">
        <f t="shared" si="10"/>
        <v>136429611.43224999</v>
      </c>
      <c r="AK21" s="50">
        <f t="shared" si="11"/>
        <v>520509826.59648269</v>
      </c>
      <c r="AL21" s="50">
        <f t="shared" si="12"/>
        <v>50000000</v>
      </c>
      <c r="AM21" s="50">
        <f t="shared" si="13"/>
        <v>0</v>
      </c>
      <c r="AN21" s="50">
        <f t="shared" si="14"/>
        <v>22803773.825288881</v>
      </c>
      <c r="AO21" s="50">
        <f t="shared" si="15"/>
        <v>1409099422.7535138</v>
      </c>
      <c r="AP21" s="50">
        <f t="shared" si="16"/>
        <v>1115480430.1143692</v>
      </c>
      <c r="AR21" s="292">
        <f t="shared" si="2"/>
        <v>0</v>
      </c>
      <c r="AT21" s="50">
        <f t="shared" si="3"/>
        <v>729743211.85402155</v>
      </c>
      <c r="AU21" s="50">
        <f t="shared" si="3"/>
        <v>2524579852.8678827</v>
      </c>
    </row>
    <row r="22" spans="2:47" ht="12" x14ac:dyDescent="0.25">
      <c r="B22" s="216" t="s">
        <v>78</v>
      </c>
      <c r="C22" s="296" t="s">
        <v>257</v>
      </c>
      <c r="D22" s="216" t="s">
        <v>32</v>
      </c>
      <c r="E22" s="297">
        <f t="shared" ref="E22:J22" si="41">SUM(E50,E78,E106)</f>
        <v>0</v>
      </c>
      <c r="F22" s="297">
        <f t="shared" si="41"/>
        <v>0</v>
      </c>
      <c r="G22" s="297">
        <f t="shared" si="41"/>
        <v>64948274.87000002</v>
      </c>
      <c r="H22" s="297">
        <f t="shared" si="41"/>
        <v>1307740.31</v>
      </c>
      <c r="I22" s="297">
        <f t="shared" si="41"/>
        <v>0</v>
      </c>
      <c r="J22" s="297">
        <f t="shared" si="41"/>
        <v>35606885.799999997</v>
      </c>
      <c r="K22" s="299">
        <f>_xlfn.IFNA(SUMIFS(INDEX('Indexed REC Spend'!$I$6:$AH$82,,MATCH($D22,'Indexed REC Spend'!$I$5:$AH$5,0)),'Indexed REC Spend'!$D$6:$D$82,'REC Spending'!K$7,'Indexed REC Spend'!$C$6:$C$82,'REC Spending'!K$5),0)</f>
        <v>330935446.53608054</v>
      </c>
      <c r="L22" s="299">
        <f>_xlfn.IFNA(SUMIFS(INDEX('Indexed REC Spend'!$I$6:$AH$82,,MATCH($D22,'Indexed REC Spend'!$I$5:$AH$5,0)),'Indexed REC Spend'!$D$6:$D$82,'REC Spending'!L$7,'Indexed REC Spend'!$C$6:$C$82,'REC Spending'!L$5),0)</f>
        <v>156977491.49095181</v>
      </c>
      <c r="M22" s="299">
        <f>_xlfn.IFNA(SUMIFS(INDEX('Indexed REC Spend'!$I$6:$AH$82,,MATCH($D22,'Indexed REC Spend'!$I$5:$AH$5,0)),'Indexed REC Spend'!$D$6:$D$82,'REC Spending'!M$7,'Indexed REC Spend'!$C$6:$C$82,'REC Spending'!M$5),0)</f>
        <v>20370100.715838093</v>
      </c>
      <c r="N22" s="298">
        <f t="shared" ref="N22:O22" si="42">N50+N78+N106</f>
        <v>0</v>
      </c>
      <c r="O22" s="298">
        <f t="shared" si="42"/>
        <v>0</v>
      </c>
      <c r="P22" s="298">
        <f t="shared" si="6"/>
        <v>22790653.063402295</v>
      </c>
      <c r="Q22" s="282">
        <v>50000000</v>
      </c>
      <c r="R22" s="299">
        <f>_xlfn.IFNA(SUMIFS(INDEX('ABP REC Spend'!$J$6:$AE$274,,MATCH('REC Spending'!$D22,'ABP REC Spend'!$J$5:$AE$5,0)),'ABP REC Spend'!$E$6:$E$274,'REC Spending'!R$7),0)</f>
        <v>274341253.01186711</v>
      </c>
      <c r="S22" s="299">
        <f>_xlfn.IFNA(SUMIFS(INDEX('ABP REC Spend'!$J$6:$AE$274,,MATCH('REC Spending'!$D22,'ABP REC Spend'!$J$5:$AE$5,0)),'ABP REC Spend'!$E$6:$E$274,'REC Spending'!S$7),0)</f>
        <v>258809523.40150952</v>
      </c>
      <c r="T22" s="299">
        <f>_xlfn.IFNA(SUMIFS(INDEX('ABP REC Spend'!$J$6:$AE$274,,MATCH('REC Spending'!$D22,'ABP REC Spend'!$J$5:$AE$5,0)),'ABP REC Spend'!$E$6:$E$274,'REC Spending'!T$7),0)</f>
        <v>177638958.50511247</v>
      </c>
      <c r="U22" s="299">
        <f>_xlfn.IFNA(SUMIFS(INDEX('ABP REC Spend'!$J$6:$AE$274,,MATCH('REC Spending'!$D22,'ABP REC Spend'!$J$5:$AE$5,0)),'ABP REC Spend'!$E$6:$E$274,'REC Spending'!U$7),0)</f>
        <v>65464160.424686119</v>
      </c>
      <c r="V22" s="299">
        <f>_xlfn.IFNA(SUMIFS(INDEX('ABP REC Spend'!$J$6:$AE$274,,MATCH('REC Spending'!$D22,'ABP REC Spend'!$J$5:$AE$5,0)),'ABP REC Spend'!$E$6:$E$274,'REC Spending'!V$7),0)</f>
        <v>262071209.54254922</v>
      </c>
      <c r="W22" s="299">
        <f>_xlfn.IFNA(SUMIFS(INDEX('ABP REC Spend'!$J$6:$AE$274,,MATCH('REC Spending'!$D22,'ABP REC Spend'!$J$5:$AE$5,0)),'ABP REC Spend'!$E$6:$E$274,'REC Spending'!W$7),0)</f>
        <v>381447673.36683899</v>
      </c>
      <c r="X22" s="299">
        <f>_xlfn.IFNA(SUMIFS(INDEX('Indexed REC Spend'!$I$6:$AH$82,,MATCH($D22,'Indexed REC Spend'!$I$5:$AH$5,0)),'Indexed REC Spend'!$D$6:$D$82,'REC Spending'!X$7,'Indexed REC Spend'!$C$6:$C$82,'REC Spending'!X$5),0)</f>
        <v>1092019425.5847325</v>
      </c>
      <c r="Y22" s="299">
        <f>_xlfn.IFNA(SUMIFS(INDEX('Indexed REC Spend'!$I$6:$AH$82,,MATCH($D22,'Indexed REC Spend'!$I$5:$AH$5,0)),'Indexed REC Spend'!$D$6:$D$82,'REC Spending'!Y$7,'Indexed REC Spend'!$C$6:$C$82,'REC Spending'!Y$5),0)</f>
        <v>297361100.03697121</v>
      </c>
      <c r="Z22" s="299">
        <f>_xlfn.IFNA(SUMIFS(INDEX('Indexed REC Spend'!$I$6:$AH$82,,MATCH($D22,'Indexed REC Spend'!$I$5:$AH$5,0)),'Indexed REC Spend'!$D$6:$D$82,'REC Spending'!Z$7,'Indexed REC Spend'!$C$6:$C$82,'REC Spending'!Z$5),0)</f>
        <v>41806320.658704162</v>
      </c>
      <c r="AB22" s="109">
        <f t="shared" si="7"/>
        <v>0</v>
      </c>
      <c r="AC22" s="282">
        <v>35384203.172318526</v>
      </c>
      <c r="AE22" s="50">
        <f t="shared" si="1"/>
        <v>682936592.78627276</v>
      </c>
      <c r="AF22" s="50">
        <f t="shared" si="1"/>
        <v>2850959624.5329714</v>
      </c>
      <c r="AG22" s="50">
        <f t="shared" si="8"/>
        <v>35384203.172318526</v>
      </c>
      <c r="AH22" s="50">
        <f t="shared" si="9"/>
        <v>3569280420.4915628</v>
      </c>
      <c r="AJ22" s="50">
        <f t="shared" si="10"/>
        <v>101862900.98000002</v>
      </c>
      <c r="AK22" s="50">
        <f t="shared" si="11"/>
        <v>508283038.74287045</v>
      </c>
      <c r="AL22" s="50">
        <f t="shared" si="12"/>
        <v>50000000</v>
      </c>
      <c r="AM22" s="50">
        <f t="shared" si="13"/>
        <v>0</v>
      </c>
      <c r="AN22" s="50">
        <f t="shared" si="14"/>
        <v>22790653.063402295</v>
      </c>
      <c r="AO22" s="50">
        <f t="shared" si="15"/>
        <v>1419772778.2525635</v>
      </c>
      <c r="AP22" s="50">
        <f t="shared" si="16"/>
        <v>1431186846.2804079</v>
      </c>
      <c r="AR22" s="292">
        <f t="shared" si="2"/>
        <v>0</v>
      </c>
      <c r="AT22" s="50">
        <f t="shared" si="3"/>
        <v>682936592.78627276</v>
      </c>
      <c r="AU22" s="50">
        <f t="shared" si="3"/>
        <v>2850959624.5329714</v>
      </c>
    </row>
    <row r="23" spans="2:47" ht="12" x14ac:dyDescent="0.25">
      <c r="B23" s="216" t="s">
        <v>78</v>
      </c>
      <c r="C23" s="296" t="s">
        <v>257</v>
      </c>
      <c r="D23" s="216" t="s">
        <v>33</v>
      </c>
      <c r="E23" s="297">
        <f t="shared" ref="E23:J23" si="43">SUM(E51,E79,E107)</f>
        <v>0</v>
      </c>
      <c r="F23" s="297">
        <f t="shared" si="43"/>
        <v>0</v>
      </c>
      <c r="G23" s="297">
        <f t="shared" si="43"/>
        <v>64623268.280000001</v>
      </c>
      <c r="H23" s="297">
        <f t="shared" si="43"/>
        <v>1301300.8</v>
      </c>
      <c r="I23" s="297">
        <f t="shared" si="43"/>
        <v>0</v>
      </c>
      <c r="J23" s="297">
        <f t="shared" si="43"/>
        <v>35428589.910000004</v>
      </c>
      <c r="K23" s="299">
        <f>_xlfn.IFNA(SUMIFS(INDEX('Indexed REC Spend'!$I$6:$AH$82,,MATCH($D23,'Indexed REC Spend'!$I$5:$AH$5,0)),'Indexed REC Spend'!$D$6:$D$82,'REC Spending'!K$7,'Indexed REC Spend'!$C$6:$C$82,'REC Spending'!K$5),0)</f>
        <v>319697252.0212096</v>
      </c>
      <c r="L23" s="299">
        <f>_xlfn.IFNA(SUMIFS(INDEX('Indexed REC Spend'!$I$6:$AH$82,,MATCH($D23,'Indexed REC Spend'!$I$5:$AH$5,0)),'Indexed REC Spend'!$D$6:$D$82,'REC Spending'!L$7,'Indexed REC Spend'!$C$6:$C$82,'REC Spending'!L$5),0)</f>
        <v>147981080.62923181</v>
      </c>
      <c r="M23" s="299">
        <f>_xlfn.IFNA(SUMIFS(INDEX('Indexed REC Spend'!$I$6:$AH$82,,MATCH($D23,'Indexed REC Spend'!$I$5:$AH$5,0)),'Indexed REC Spend'!$D$6:$D$82,'REC Spending'!M$7,'Indexed REC Spend'!$C$6:$C$82,'REC Spending'!M$5),0)</f>
        <v>19731373.63565854</v>
      </c>
      <c r="N23" s="298">
        <f t="shared" ref="N23:O23" si="44">N51+N79+N107</f>
        <v>0</v>
      </c>
      <c r="O23" s="298">
        <f t="shared" si="44"/>
        <v>0</v>
      </c>
      <c r="P23" s="298">
        <f t="shared" si="6"/>
        <v>20115592.524979867</v>
      </c>
      <c r="Q23" s="282">
        <v>50000000</v>
      </c>
      <c r="R23" s="299">
        <f>_xlfn.IFNA(SUMIFS(INDEX('ABP REC Spend'!$J$6:$AE$274,,MATCH('REC Spending'!$D23,'ABP REC Spend'!$J$5:$AE$5,0)),'ABP REC Spend'!$E$6:$E$274,'REC Spending'!R$7),0)</f>
        <v>271597840.48174846</v>
      </c>
      <c r="S23" s="299">
        <f>_xlfn.IFNA(SUMIFS(INDEX('ABP REC Spend'!$J$6:$AE$274,,MATCH('REC Spending'!$D23,'ABP REC Spend'!$J$5:$AE$5,0)),'ABP REC Spend'!$E$6:$E$274,'REC Spending'!S$7),0)</f>
        <v>248904170.64529556</v>
      </c>
      <c r="T23" s="299">
        <f>_xlfn.IFNA(SUMIFS(INDEX('ABP REC Spend'!$J$6:$AE$274,,MATCH('REC Spending'!$D23,'ABP REC Spend'!$J$5:$AE$5,0)),'ABP REC Spend'!$E$6:$E$274,'REC Spending'!T$7),0)</f>
        <v>195503910.64311117</v>
      </c>
      <c r="U23" s="299">
        <f>_xlfn.IFNA(SUMIFS(INDEX('ABP REC Spend'!$J$6:$AE$274,,MATCH('REC Spending'!$D23,'ABP REC Spend'!$J$5:$AE$5,0)),'ABP REC Spend'!$E$6:$E$274,'REC Spending'!U$7),0)</f>
        <v>70895732.964630023</v>
      </c>
      <c r="V23" s="299">
        <f>_xlfn.IFNA(SUMIFS(INDEX('ABP REC Spend'!$J$6:$AE$274,,MATCH('REC Spending'!$D23,'ABP REC Spend'!$J$5:$AE$5,0)),'ABP REC Spend'!$E$6:$E$274,'REC Spending'!V$7),0)</f>
        <v>252041023.08090425</v>
      </c>
      <c r="W23" s="299">
        <f>_xlfn.IFNA(SUMIFS(INDEX('ABP REC Spend'!$J$6:$AE$274,,MATCH('REC Spending'!$D23,'ABP REC Spend'!$J$5:$AE$5,0)),'ABP REC Spend'!$E$6:$E$274,'REC Spending'!W$7),0)</f>
        <v>366848621.08670348</v>
      </c>
      <c r="X23" s="299">
        <f>_xlfn.IFNA(SUMIFS(INDEX('Indexed REC Spend'!$I$6:$AH$82,,MATCH($D23,'Indexed REC Spend'!$I$5:$AH$5,0)),'Indexed REC Spend'!$D$6:$D$82,'REC Spending'!X$7,'Indexed REC Spend'!$C$6:$C$82,'REC Spending'!X$5),0)</f>
        <v>1395526359.2041469</v>
      </c>
      <c r="Y23" s="299">
        <f>_xlfn.IFNA(SUMIFS(INDEX('Indexed REC Spend'!$I$6:$AH$82,,MATCH($D23,'Indexed REC Spend'!$I$5:$AH$5,0)),'Indexed REC Spend'!$D$6:$D$82,'REC Spending'!Y$7,'Indexed REC Spend'!$C$6:$C$82,'REC Spending'!Y$5),0)</f>
        <v>328819068.5749644</v>
      </c>
      <c r="Z23" s="299">
        <f>_xlfn.IFNA(SUMIFS(INDEX('Indexed REC Spend'!$I$6:$AH$82,,MATCH($D23,'Indexed REC Spend'!$I$5:$AH$5,0)),'Indexed REC Spend'!$D$6:$D$82,'REC Spending'!Z$7,'Indexed REC Spend'!$C$6:$C$82,'REC Spending'!Z$5),0)</f>
        <v>47042091.383656271</v>
      </c>
      <c r="AB23" s="109">
        <f t="shared" si="7"/>
        <v>0</v>
      </c>
      <c r="AC23" s="282">
        <v>36268808.251626492</v>
      </c>
      <c r="AE23" s="50">
        <f t="shared" si="1"/>
        <v>658878457.80107975</v>
      </c>
      <c r="AF23" s="50">
        <f t="shared" si="1"/>
        <v>3177178818.0651608</v>
      </c>
      <c r="AG23" s="50">
        <f t="shared" si="8"/>
        <v>36268808.251626492</v>
      </c>
      <c r="AH23" s="50">
        <f t="shared" si="9"/>
        <v>3872326084.117867</v>
      </c>
      <c r="AJ23" s="50">
        <f t="shared" si="10"/>
        <v>101353158.99000001</v>
      </c>
      <c r="AK23" s="50">
        <f t="shared" si="11"/>
        <v>487409706.28609997</v>
      </c>
      <c r="AL23" s="50">
        <f t="shared" si="12"/>
        <v>50000000</v>
      </c>
      <c r="AM23" s="50">
        <f t="shared" si="13"/>
        <v>0</v>
      </c>
      <c r="AN23" s="50">
        <f t="shared" si="14"/>
        <v>20115592.524979867</v>
      </c>
      <c r="AO23" s="50">
        <f t="shared" si="15"/>
        <v>1405791298.9023929</v>
      </c>
      <c r="AP23" s="50">
        <f t="shared" si="16"/>
        <v>1771387519.1627676</v>
      </c>
      <c r="AR23" s="292">
        <f t="shared" si="2"/>
        <v>0</v>
      </c>
      <c r="AT23" s="50">
        <f t="shared" si="3"/>
        <v>658878457.80107975</v>
      </c>
      <c r="AU23" s="50">
        <f t="shared" si="3"/>
        <v>3177178818.0651608</v>
      </c>
    </row>
    <row r="24" spans="2:47" ht="12" x14ac:dyDescent="0.25">
      <c r="B24" s="216" t="s">
        <v>78</v>
      </c>
      <c r="C24" s="296" t="s">
        <v>257</v>
      </c>
      <c r="D24" s="216" t="s">
        <v>34</v>
      </c>
      <c r="E24" s="297">
        <f t="shared" ref="E24:J24" si="45">SUM(E52,E80,E108)</f>
        <v>0</v>
      </c>
      <c r="F24" s="297">
        <f t="shared" si="45"/>
        <v>0</v>
      </c>
      <c r="G24" s="297">
        <f t="shared" si="45"/>
        <v>64300593.63000001</v>
      </c>
      <c r="H24" s="297">
        <f t="shared" si="45"/>
        <v>1294794.06</v>
      </c>
      <c r="I24" s="297">
        <f t="shared" si="45"/>
        <v>0</v>
      </c>
      <c r="J24" s="297">
        <f t="shared" si="45"/>
        <v>35251538.030000001</v>
      </c>
      <c r="K24" s="299">
        <f>_xlfn.IFNA(SUMIFS(INDEX('Indexed REC Spend'!$I$6:$AH$82,,MATCH($D24,'Indexed REC Spend'!$I$5:$AH$5,0)),'Indexed REC Spend'!$D$6:$D$82,'REC Spending'!K$7,'Indexed REC Spend'!$C$6:$C$82,'REC Spending'!K$5),0)</f>
        <v>320586447.13771939</v>
      </c>
      <c r="L24" s="299">
        <f>_xlfn.IFNA(SUMIFS(INDEX('Indexed REC Spend'!$I$6:$AH$82,,MATCH($D24,'Indexed REC Spend'!$I$5:$AH$5,0)),'Indexed REC Spend'!$D$6:$D$82,'REC Spending'!L$7,'Indexed REC Spend'!$C$6:$C$82,'REC Spending'!L$5),0)</f>
        <v>147887643.68398732</v>
      </c>
      <c r="M24" s="299">
        <f>_xlfn.IFNA(SUMIFS(INDEX('Indexed REC Spend'!$I$6:$AH$82,,MATCH($D24,'Indexed REC Spend'!$I$5:$AH$5,0)),'Indexed REC Spend'!$D$6:$D$82,'REC Spending'!M$7,'Indexed REC Spend'!$C$6:$C$82,'REC Spending'!M$5),0)</f>
        <v>19674983.440236498</v>
      </c>
      <c r="N24" s="298">
        <f t="shared" ref="N24:O24" si="46">N52+N80+N108</f>
        <v>0</v>
      </c>
      <c r="O24" s="298">
        <f t="shared" si="46"/>
        <v>0</v>
      </c>
      <c r="P24" s="298">
        <f t="shared" si="6"/>
        <v>8502461.7215775736</v>
      </c>
      <c r="Q24" s="282">
        <v>50000000</v>
      </c>
      <c r="R24" s="299">
        <f>_xlfn.IFNA(SUMIFS(INDEX('ABP REC Spend'!$J$6:$AE$274,,MATCH('REC Spending'!$D24,'ABP REC Spend'!$J$5:$AE$5,0)),'ABP REC Spend'!$E$6:$E$274,'REC Spending'!R$7),0)</f>
        <v>268881862.07693094</v>
      </c>
      <c r="S24" s="299">
        <f>_xlfn.IFNA(SUMIFS(INDEX('ABP REC Spend'!$J$6:$AE$274,,MATCH('REC Spending'!$D24,'ABP REC Spend'!$J$5:$AE$5,0)),'ABP REC Spend'!$E$6:$E$274,'REC Spending'!S$7),0)</f>
        <v>239097871.41664383</v>
      </c>
      <c r="T24" s="299">
        <f>_xlfn.IFNA(SUMIFS(INDEX('ABP REC Spend'!$J$6:$AE$274,,MATCH('REC Spending'!$D24,'ABP REC Spend'!$J$5:$AE$5,0)),'ABP REC Spend'!$E$6:$E$274,'REC Spending'!T$7),0)</f>
        <v>213092006.55111468</v>
      </c>
      <c r="U24" s="299">
        <f>_xlfn.IFNA(SUMIFS(INDEX('ABP REC Spend'!$J$6:$AE$274,,MATCH('REC Spending'!$D24,'ABP REC Spend'!$J$5:$AE$5,0)),'ABP REC Spend'!$E$6:$E$274,'REC Spending'!U$7),0)</f>
        <v>76242558.708453536</v>
      </c>
      <c r="V24" s="299">
        <f>_xlfn.IFNA(SUMIFS(INDEX('ABP REC Spend'!$J$6:$AE$274,,MATCH('REC Spending'!$D24,'ABP REC Spend'!$J$5:$AE$5,0)),'ABP REC Spend'!$E$6:$E$274,'REC Spending'!V$7),0)</f>
        <v>242111138.48387578</v>
      </c>
      <c r="W24" s="299">
        <f>_xlfn.IFNA(SUMIFS(INDEX('ABP REC Spend'!$J$6:$AE$274,,MATCH('REC Spending'!$D24,'ABP REC Spend'!$J$5:$AE$5,0)),'ABP REC Spend'!$E$6:$E$274,'REC Spending'!W$7),0)</f>
        <v>352395559.32936925</v>
      </c>
      <c r="X24" s="299">
        <f>_xlfn.IFNA(SUMIFS(INDEX('Indexed REC Spend'!$I$6:$AH$82,,MATCH($D24,'Indexed REC Spend'!$I$5:$AH$5,0)),'Indexed REC Spend'!$D$6:$D$82,'REC Spending'!X$7,'Indexed REC Spend'!$C$6:$C$82,'REC Spending'!X$5),0)</f>
        <v>1714478534.1549525</v>
      </c>
      <c r="Y24" s="299">
        <f>_xlfn.IFNA(SUMIFS(INDEX('Indexed REC Spend'!$I$6:$AH$82,,MATCH($D24,'Indexed REC Spend'!$I$5:$AH$5,0)),'Indexed REC Spend'!$D$6:$D$82,'REC Spending'!Y$7,'Indexed REC Spend'!$C$6:$C$82,'REC Spending'!Y$5),0)</f>
        <v>395295294.64854336</v>
      </c>
      <c r="Z24" s="299">
        <f>_xlfn.IFNA(SUMIFS(INDEX('Indexed REC Spend'!$I$6:$AH$82,,MATCH($D24,'Indexed REC Spend'!$I$5:$AH$5,0)),'Indexed REC Spend'!$D$6:$D$82,'REC Spending'!Z$7,'Indexed REC Spend'!$C$6:$C$82,'REC Spending'!Z$5),0)</f>
        <v>52760500.77803801</v>
      </c>
      <c r="AB24" s="109">
        <f t="shared" si="7"/>
        <v>0</v>
      </c>
      <c r="AC24" s="282">
        <v>37175528.457917154</v>
      </c>
      <c r="AE24" s="50">
        <f t="shared" si="1"/>
        <v>647498461.70352077</v>
      </c>
      <c r="AF24" s="50">
        <f t="shared" si="1"/>
        <v>3554355326.1479216</v>
      </c>
      <c r="AG24" s="50">
        <f t="shared" si="8"/>
        <v>37175528.457917154</v>
      </c>
      <c r="AH24" s="50">
        <f t="shared" si="9"/>
        <v>4239029316.3093596</v>
      </c>
      <c r="AJ24" s="50">
        <f t="shared" si="10"/>
        <v>100846925.72000001</v>
      </c>
      <c r="AK24" s="50">
        <f t="shared" si="11"/>
        <v>488149074.26194322</v>
      </c>
      <c r="AL24" s="50">
        <f t="shared" si="12"/>
        <v>50000000</v>
      </c>
      <c r="AM24" s="50">
        <f t="shared" si="13"/>
        <v>0</v>
      </c>
      <c r="AN24" s="50">
        <f t="shared" si="14"/>
        <v>8502461.7215775736</v>
      </c>
      <c r="AO24" s="50">
        <f t="shared" si="15"/>
        <v>1391820996.5663879</v>
      </c>
      <c r="AP24" s="50">
        <f t="shared" si="16"/>
        <v>2162534329.5815339</v>
      </c>
      <c r="AR24" s="292">
        <f t="shared" si="2"/>
        <v>0</v>
      </c>
      <c r="AT24" s="50">
        <f t="shared" si="3"/>
        <v>647498461.70352077</v>
      </c>
      <c r="AU24" s="50">
        <f t="shared" si="3"/>
        <v>3554355326.1479216</v>
      </c>
    </row>
    <row r="25" spans="2:47" ht="12" x14ac:dyDescent="0.25">
      <c r="B25" s="216" t="s">
        <v>78</v>
      </c>
      <c r="C25" s="296" t="s">
        <v>257</v>
      </c>
      <c r="D25" s="216" t="s">
        <v>35</v>
      </c>
      <c r="E25" s="297">
        <f t="shared" ref="E25:J25" si="47">SUM(E53,E81,E109)</f>
        <v>0</v>
      </c>
      <c r="F25" s="297">
        <f t="shared" si="47"/>
        <v>0</v>
      </c>
      <c r="G25" s="297">
        <f t="shared" si="47"/>
        <v>63978759.819999978</v>
      </c>
      <c r="H25" s="297">
        <f t="shared" si="47"/>
        <v>1288238.0099999998</v>
      </c>
      <c r="I25" s="297">
        <f t="shared" si="47"/>
        <v>0</v>
      </c>
      <c r="J25" s="297">
        <f t="shared" si="47"/>
        <v>35075498.570000008</v>
      </c>
      <c r="K25" s="299">
        <f>_xlfn.IFNA(SUMIFS(INDEX('Indexed REC Spend'!$I$6:$AH$82,,MATCH($D25,'Indexed REC Spend'!$I$5:$AH$5,0)),'Indexed REC Spend'!$D$6:$D$82,'REC Spending'!K$7,'Indexed REC Spend'!$C$6:$C$82,'REC Spending'!K$5),0)</f>
        <v>322008553.01847553</v>
      </c>
      <c r="L25" s="299">
        <f>_xlfn.IFNA(SUMIFS(INDEX('Indexed REC Spend'!$I$6:$AH$82,,MATCH($D25,'Indexed REC Spend'!$I$5:$AH$5,0)),'Indexed REC Spend'!$D$6:$D$82,'REC Spending'!L$7,'Indexed REC Spend'!$C$6:$C$82,'REC Spending'!L$5),0)</f>
        <v>148176944.65423644</v>
      </c>
      <c r="M25" s="299">
        <f>_xlfn.IFNA(SUMIFS(INDEX('Indexed REC Spend'!$I$6:$AH$82,,MATCH($D25,'Indexed REC Spend'!$I$5:$AH$5,0)),'Indexed REC Spend'!$D$6:$D$82,'REC Spending'!M$7,'Indexed REC Spend'!$C$6:$C$82,'REC Spending'!M$5),0)</f>
        <v>19643868.390253183</v>
      </c>
      <c r="N25" s="298">
        <f t="shared" ref="N25:O25" si="48">N53+N81+N109</f>
        <v>0</v>
      </c>
      <c r="O25" s="298">
        <f t="shared" si="48"/>
        <v>0</v>
      </c>
      <c r="P25" s="298">
        <f t="shared" si="6"/>
        <v>2622658.7999999998</v>
      </c>
      <c r="Q25" s="282">
        <v>50000000</v>
      </c>
      <c r="R25" s="299">
        <f>_xlfn.IFNA(SUMIFS(INDEX('ABP REC Spend'!$J$6:$AE$274,,MATCH('REC Spending'!$D25,'ABP REC Spend'!$J$5:$AE$5,0)),'ABP REC Spend'!$E$6:$E$274,'REC Spending'!R$7),0)</f>
        <v>266193043.45616162</v>
      </c>
      <c r="S25" s="299">
        <f>_xlfn.IFNA(SUMIFS(INDEX('ABP REC Spend'!$J$6:$AE$274,,MATCH('REC Spending'!$D25,'ABP REC Spend'!$J$5:$AE$5,0)),'ABP REC Spend'!$E$6:$E$274,'REC Spending'!S$7),0)</f>
        <v>221769079.54374576</v>
      </c>
      <c r="T25" s="299">
        <f>_xlfn.IFNA(SUMIFS(INDEX('ABP REC Spend'!$J$6:$AE$274,,MATCH('REC Spending'!$D25,'ABP REC Spend'!$J$5:$AE$5,0)),'ABP REC Spend'!$E$6:$E$274,'REC Spending'!T$7),0)</f>
        <v>230406505.82496595</v>
      </c>
      <c r="U25" s="299">
        <f>_xlfn.IFNA(SUMIFS(INDEX('ABP REC Spend'!$J$6:$AE$274,,MATCH('REC Spending'!$D25,'ABP REC Spend'!$J$5:$AE$5,0)),'ABP REC Spend'!$E$6:$E$274,'REC Spending'!U$7),0)</f>
        <v>81505637.279471442</v>
      </c>
      <c r="V25" s="299">
        <f>_xlfn.IFNA(SUMIFS(INDEX('ABP REC Spend'!$J$6:$AE$274,,MATCH('REC Spending'!$D25,'ABP REC Spend'!$J$5:$AE$5,0)),'ABP REC Spend'!$E$6:$E$274,'REC Spending'!V$7),0)</f>
        <v>224563957.89193079</v>
      </c>
      <c r="W25" s="299">
        <f>_xlfn.IFNA(SUMIFS(INDEX('ABP REC Spend'!$J$6:$AE$274,,MATCH('REC Spending'!$D25,'ABP REC Spend'!$J$5:$AE$5,0)),'ABP REC Spend'!$E$6:$E$274,'REC Spending'!W$7),0)</f>
        <v>326855435.24390209</v>
      </c>
      <c r="X25" s="299">
        <f>_xlfn.IFNA(SUMIFS(INDEX('Indexed REC Spend'!$I$6:$AH$82,,MATCH($D25,'Indexed REC Spend'!$I$5:$AH$5,0)),'Indexed REC Spend'!$D$6:$D$82,'REC Spending'!X$7,'Indexed REC Spend'!$C$6:$C$82,'REC Spending'!X$5),0)</f>
        <v>2040673223.8718717</v>
      </c>
      <c r="Y25" s="299">
        <f>_xlfn.IFNA(SUMIFS(INDEX('Indexed REC Spend'!$I$6:$AH$82,,MATCH($D25,'Indexed REC Spend'!$I$5:$AH$5,0)),'Indexed REC Spend'!$D$6:$D$82,'REC Spending'!Y$7,'Indexed REC Spend'!$C$6:$C$82,'REC Spending'!Y$5),0)</f>
        <v>463065889.27512228</v>
      </c>
      <c r="Z25" s="299">
        <f>_xlfn.IFNA(SUMIFS(INDEX('Indexed REC Spend'!$I$6:$AH$82,,MATCH($D25,'Indexed REC Spend'!$I$5:$AH$5,0)),'Indexed REC Spend'!$D$6:$D$82,'REC Spending'!Z$7,'Indexed REC Spend'!$C$6:$C$82,'REC Spending'!Z$5),0)</f>
        <v>58119891.506560542</v>
      </c>
      <c r="AB25" s="109">
        <f t="shared" si="7"/>
        <v>0</v>
      </c>
      <c r="AC25" s="282">
        <v>38104916.669365086</v>
      </c>
      <c r="AE25" s="50">
        <f t="shared" si="1"/>
        <v>642794521.26296508</v>
      </c>
      <c r="AF25" s="50">
        <f t="shared" si="1"/>
        <v>3913152663.8937316</v>
      </c>
      <c r="AG25" s="50">
        <f t="shared" si="8"/>
        <v>38104916.669365086</v>
      </c>
      <c r="AH25" s="50">
        <f t="shared" si="9"/>
        <v>4594052101.8260612</v>
      </c>
      <c r="AJ25" s="50">
        <f t="shared" si="10"/>
        <v>100342496.39999998</v>
      </c>
      <c r="AK25" s="50">
        <f t="shared" si="11"/>
        <v>489829366.06296515</v>
      </c>
      <c r="AL25" s="50">
        <f t="shared" si="12"/>
        <v>50000000</v>
      </c>
      <c r="AM25" s="50">
        <f t="shared" si="13"/>
        <v>0</v>
      </c>
      <c r="AN25" s="50">
        <f t="shared" si="14"/>
        <v>2622658.7999999998</v>
      </c>
      <c r="AO25" s="50">
        <f t="shared" si="15"/>
        <v>1351293659.2401776</v>
      </c>
      <c r="AP25" s="50">
        <f t="shared" si="16"/>
        <v>2561859004.6535544</v>
      </c>
      <c r="AR25" s="292">
        <f t="shared" si="2"/>
        <v>0</v>
      </c>
      <c r="AT25" s="50">
        <f t="shared" si="3"/>
        <v>642794521.26296508</v>
      </c>
      <c r="AU25" s="50">
        <f t="shared" si="3"/>
        <v>3913152663.8937321</v>
      </c>
    </row>
    <row r="26" spans="2:47" ht="12" x14ac:dyDescent="0.25">
      <c r="B26" s="216" t="s">
        <v>78</v>
      </c>
      <c r="C26" s="296" t="s">
        <v>257</v>
      </c>
      <c r="D26" s="216" t="s">
        <v>36</v>
      </c>
      <c r="E26" s="297">
        <f t="shared" ref="E26:J26" si="49">SUM(E54,E82,E110)</f>
        <v>0</v>
      </c>
      <c r="F26" s="297">
        <f t="shared" si="49"/>
        <v>0</v>
      </c>
      <c r="G26" s="297">
        <f t="shared" si="49"/>
        <v>63658982.89000003</v>
      </c>
      <c r="H26" s="297">
        <f t="shared" si="49"/>
        <v>1281826.25</v>
      </c>
      <c r="I26" s="297">
        <f t="shared" si="49"/>
        <v>0</v>
      </c>
      <c r="J26" s="297">
        <f t="shared" si="49"/>
        <v>34899670.349999987</v>
      </c>
      <c r="K26" s="299">
        <f>_xlfn.IFNA(SUMIFS(INDEX('Indexed REC Spend'!$I$6:$AH$82,,MATCH($D26,'Indexed REC Spend'!$I$5:$AH$5,0)),'Indexed REC Spend'!$D$6:$D$82,'REC Spending'!K$7,'Indexed REC Spend'!$C$6:$C$82,'REC Spending'!K$5),0)</f>
        <v>323779284.65368581</v>
      </c>
      <c r="L26" s="299">
        <f>_xlfn.IFNA(SUMIFS(INDEX('Indexed REC Spend'!$I$6:$AH$82,,MATCH($D26,'Indexed REC Spend'!$I$5:$AH$5,0)),'Indexed REC Spend'!$D$6:$D$82,'REC Spending'!L$7,'Indexed REC Spend'!$C$6:$C$82,'REC Spending'!L$5),0)</f>
        <v>148710587.33792904</v>
      </c>
      <c r="M26" s="299">
        <f>_xlfn.IFNA(SUMIFS(INDEX('Indexed REC Spend'!$I$6:$AH$82,,MATCH($D26,'Indexed REC Spend'!$I$5:$AH$5,0)),'Indexed REC Spend'!$D$6:$D$82,'REC Spending'!M$7,'Indexed REC Spend'!$C$6:$C$82,'REC Spending'!M$5),0)</f>
        <v>19628978.764037564</v>
      </c>
      <c r="N26" s="298">
        <f t="shared" ref="N26:O26" si="50">N54+N82+N110</f>
        <v>0</v>
      </c>
      <c r="O26" s="298">
        <f t="shared" si="50"/>
        <v>0</v>
      </c>
      <c r="P26" s="298">
        <f t="shared" si="6"/>
        <v>2622658.7999999998</v>
      </c>
      <c r="Q26" s="282">
        <v>50000000</v>
      </c>
      <c r="R26" s="299">
        <f>_xlfn.IFNA(SUMIFS(INDEX('ABP REC Spend'!$J$6:$AE$274,,MATCH('REC Spending'!$D26,'ABP REC Spend'!$J$5:$AE$5,0)),'ABP REC Spend'!$E$6:$E$274,'REC Spending'!R$7),0)</f>
        <v>263531113.02160001</v>
      </c>
      <c r="S26" s="299">
        <f>_xlfn.IFNA(SUMIFS(INDEX('ABP REC Spend'!$J$6:$AE$274,,MATCH('REC Spending'!$D26,'ABP REC Spend'!$J$5:$AE$5,0)),'ABP REC Spend'!$E$6:$E$274,'REC Spending'!S$7),0)</f>
        <v>204613575.58957666</v>
      </c>
      <c r="T26" s="299">
        <f>_xlfn.IFNA(SUMIFS(INDEX('ABP REC Spend'!$J$6:$AE$274,,MATCH('REC Spending'!$D26,'ABP REC Spend'!$J$5:$AE$5,0)),'ABP REC Spend'!$E$6:$E$274,'REC Spending'!T$7),0)</f>
        <v>247450633.00938189</v>
      </c>
      <c r="U26" s="299">
        <f>_xlfn.IFNA(SUMIFS(INDEX('ABP REC Spend'!$J$6:$AE$274,,MATCH('REC Spending'!$D26,'ABP REC Spend'!$J$5:$AE$5,0)),'ABP REC Spend'!$E$6:$E$274,'REC Spending'!U$7),0)</f>
        <v>86685957.543988705</v>
      </c>
      <c r="V26" s="299">
        <f>_xlfn.IFNA(SUMIFS(INDEX('ABP REC Spend'!$J$6:$AE$274,,MATCH('REC Spending'!$D26,'ABP REC Spend'!$J$5:$AE$5,0)),'ABP REC Spend'!$E$6:$E$274,'REC Spending'!V$7),0)</f>
        <v>207192249.10590523</v>
      </c>
      <c r="W26" s="299">
        <f>_xlfn.IFNA(SUMIFS(INDEX('ABP REC Spend'!$J$6:$AE$274,,MATCH('REC Spending'!$D26,'ABP REC Spend'!$J$5:$AE$5,0)),'ABP REC Spend'!$E$6:$E$274,'REC Spending'!W$7),0)</f>
        <v>301570712.39928967</v>
      </c>
      <c r="X26" s="299">
        <f>_xlfn.IFNA(SUMIFS(INDEX('Indexed REC Spend'!$I$6:$AH$82,,MATCH($D26,'Indexed REC Spend'!$I$5:$AH$5,0)),'Indexed REC Spend'!$D$6:$D$82,'REC Spending'!X$7,'Indexed REC Spend'!$C$6:$C$82,'REC Spending'!X$5),0)</f>
        <v>2358575521.433187</v>
      </c>
      <c r="Y26" s="299">
        <f>_xlfn.IFNA(SUMIFS(INDEX('Indexed REC Spend'!$I$6:$AH$82,,MATCH($D26,'Indexed REC Spend'!$I$5:$AH$5,0)),'Indexed REC Spend'!$D$6:$D$82,'REC Spending'!Y$7,'Indexed REC Spend'!$C$6:$C$82,'REC Spending'!Y$5),0)</f>
        <v>496180430.41978848</v>
      </c>
      <c r="Z26" s="299">
        <f>_xlfn.IFNA(SUMIFS(INDEX('Indexed REC Spend'!$I$6:$AH$82,,MATCH($D26,'Indexed REC Spend'!$I$5:$AH$5,0)),'Indexed REC Spend'!$D$6:$D$82,'REC Spending'!Z$7,'Indexed REC Spend'!$C$6:$C$82,'REC Spending'!Z$5),0)</f>
        <v>63104648.573254392</v>
      </c>
      <c r="AB26" s="109">
        <f t="shared" si="7"/>
        <v>0</v>
      </c>
      <c r="AC26" s="282">
        <v>39057539.586099215</v>
      </c>
      <c r="AE26" s="50">
        <f t="shared" si="1"/>
        <v>644581989.04565239</v>
      </c>
      <c r="AF26" s="50">
        <f t="shared" si="1"/>
        <v>4228904841.0959721</v>
      </c>
      <c r="AG26" s="50">
        <f t="shared" si="8"/>
        <v>39057539.586099215</v>
      </c>
      <c r="AH26" s="50">
        <f t="shared" si="9"/>
        <v>4912544369.7277241</v>
      </c>
      <c r="AJ26" s="50">
        <f t="shared" si="10"/>
        <v>99840479.49000001</v>
      </c>
      <c r="AK26" s="50">
        <f t="shared" si="11"/>
        <v>492118850.75565237</v>
      </c>
      <c r="AL26" s="50">
        <f t="shared" si="12"/>
        <v>50000000</v>
      </c>
      <c r="AM26" s="50">
        <f t="shared" si="13"/>
        <v>0</v>
      </c>
      <c r="AN26" s="50">
        <f t="shared" si="14"/>
        <v>2622658.7999999998</v>
      </c>
      <c r="AO26" s="50">
        <f t="shared" si="15"/>
        <v>1311044240.6697421</v>
      </c>
      <c r="AP26" s="50">
        <f t="shared" si="16"/>
        <v>2917860600.42623</v>
      </c>
      <c r="AR26" s="292">
        <f t="shared" si="2"/>
        <v>0</v>
      </c>
      <c r="AT26" s="50">
        <f t="shared" si="3"/>
        <v>644581989.04565239</v>
      </c>
      <c r="AU26" s="50">
        <f t="shared" si="3"/>
        <v>4228904841.0959721</v>
      </c>
    </row>
    <row r="27" spans="2:47" ht="12" x14ac:dyDescent="0.25">
      <c r="B27" s="216" t="s">
        <v>78</v>
      </c>
      <c r="C27" s="296" t="s">
        <v>257</v>
      </c>
      <c r="D27" s="216" t="s">
        <v>37</v>
      </c>
      <c r="E27" s="297">
        <f t="shared" ref="E27:J27" si="51">SUM(E55,E83,E111)</f>
        <v>0</v>
      </c>
      <c r="F27" s="297">
        <f t="shared" si="51"/>
        <v>0</v>
      </c>
      <c r="G27" s="297">
        <f t="shared" si="51"/>
        <v>63341048.010000005</v>
      </c>
      <c r="H27" s="297">
        <f t="shared" si="51"/>
        <v>1275367.2399999998</v>
      </c>
      <c r="I27" s="297">
        <f t="shared" si="51"/>
        <v>0</v>
      </c>
      <c r="J27" s="297">
        <f t="shared" si="51"/>
        <v>34725511.930000007</v>
      </c>
      <c r="K27" s="299">
        <f>_xlfn.IFNA(SUMIFS(INDEX('Indexed REC Spend'!$I$6:$AH$82,,MATCH($D27,'Indexed REC Spend'!$I$5:$AH$5,0)),'Indexed REC Spend'!$D$6:$D$82,'REC Spending'!K$7,'Indexed REC Spend'!$C$6:$C$82,'REC Spending'!K$5),0)</f>
        <v>322924074.56495559</v>
      </c>
      <c r="L27" s="299">
        <f>_xlfn.IFNA(SUMIFS(INDEX('Indexed REC Spend'!$I$6:$AH$82,,MATCH($D27,'Indexed REC Spend'!$I$5:$AH$5,0)),'Indexed REC Spend'!$D$6:$D$82,'REC Spending'!L$7,'Indexed REC Spend'!$C$6:$C$82,'REC Spending'!L$5),0)</f>
        <v>147354553.81313166</v>
      </c>
      <c r="M27" s="299">
        <f>_xlfn.IFNA(SUMIFS(INDEX('Indexed REC Spend'!$I$6:$AH$82,,MATCH($D27,'Indexed REC Spend'!$I$5:$AH$5,0)),'Indexed REC Spend'!$D$6:$D$82,'REC Spending'!M$7,'Indexed REC Spend'!$C$6:$C$82,'REC Spending'!M$5),0)</f>
        <v>19490789.354091823</v>
      </c>
      <c r="N27" s="298">
        <f t="shared" ref="N27:O27" si="52">N55+N83+N111</f>
        <v>0</v>
      </c>
      <c r="O27" s="298">
        <f t="shared" si="52"/>
        <v>0</v>
      </c>
      <c r="P27" s="298">
        <f t="shared" si="6"/>
        <v>2622658.7999999998</v>
      </c>
      <c r="Q27" s="282">
        <v>50000000</v>
      </c>
      <c r="R27" s="299">
        <f>_xlfn.IFNA(SUMIFS(INDEX('ABP REC Spend'!$J$6:$AE$274,,MATCH('REC Spending'!$D27,'ABP REC Spend'!$J$5:$AE$5,0)),'ABP REC Spend'!$E$6:$E$274,'REC Spending'!R$7),0)</f>
        <v>260895801.89138398</v>
      </c>
      <c r="S27" s="299">
        <f>_xlfn.IFNA(SUMIFS(INDEX('ABP REC Spend'!$J$6:$AE$274,,MATCH('REC Spending'!$D27,'ABP REC Spend'!$J$5:$AE$5,0)),'ABP REC Spend'!$E$6:$E$274,'REC Spending'!S$7),0)</f>
        <v>202567439.83368084</v>
      </c>
      <c r="T27" s="299">
        <f>_xlfn.IFNA(SUMIFS(INDEX('ABP REC Spend'!$J$6:$AE$274,,MATCH('REC Spending'!$D27,'ABP REC Spend'!$J$5:$AE$5,0)),'ABP REC Spend'!$E$6:$E$274,'REC Spending'!T$7),0)</f>
        <v>264227577.96074033</v>
      </c>
      <c r="U27" s="299">
        <f>_xlfn.IFNA(SUMIFS(INDEX('ABP REC Spend'!$J$6:$AE$274,,MATCH('REC Spending'!$D27,'ABP REC Spend'!$J$5:$AE$5,0)),'ABP REC Spend'!$E$6:$E$274,'REC Spending'!U$7),0)</f>
        <v>91784497.722674206</v>
      </c>
      <c r="V27" s="299">
        <f>_xlfn.IFNA(SUMIFS(INDEX('ABP REC Spend'!$J$6:$AE$274,,MATCH('REC Spending'!$D27,'ABP REC Spend'!$J$5:$AE$5,0)),'ABP REC Spend'!$E$6:$E$274,'REC Spending'!V$7),0)</f>
        <v>205120326.6148462</v>
      </c>
      <c r="W27" s="299">
        <f>_xlfn.IFNA(SUMIFS(INDEX('ABP REC Spend'!$J$6:$AE$274,,MATCH('REC Spending'!$D27,'ABP REC Spend'!$J$5:$AE$5,0)),'ABP REC Spend'!$E$6:$E$274,'REC Spending'!W$7),0)</f>
        <v>298555005.27529675</v>
      </c>
      <c r="X27" s="299">
        <f>_xlfn.IFNA(SUMIFS(INDEX('Indexed REC Spend'!$I$6:$AH$82,,MATCH($D27,'Indexed REC Spend'!$I$5:$AH$5,0)),'Indexed REC Spend'!$D$6:$D$82,'REC Spending'!X$7,'Indexed REC Spend'!$C$6:$C$82,'REC Spending'!X$5),0)</f>
        <v>2694204468.9373178</v>
      </c>
      <c r="Y27" s="299">
        <f>_xlfn.IFNA(SUMIFS(INDEX('Indexed REC Spend'!$I$6:$AH$82,,MATCH($D27,'Indexed REC Spend'!$I$5:$AH$5,0)),'Indexed REC Spend'!$D$6:$D$82,'REC Spending'!Y$7,'Indexed REC Spend'!$C$6:$C$82,'REC Spending'!Y$5),0)</f>
        <v>528246298.19819432</v>
      </c>
      <c r="Z27" s="299">
        <f>_xlfn.IFNA(SUMIFS(INDEX('Indexed REC Spend'!$I$6:$AH$82,,MATCH($D27,'Indexed REC Spend'!$I$5:$AH$5,0)),'Indexed REC Spend'!$D$6:$D$82,'REC Spending'!Z$7,'Indexed REC Spend'!$C$6:$C$82,'REC Spending'!Z$5),0)</f>
        <v>67761864.319956437</v>
      </c>
      <c r="AB27" s="109">
        <f t="shared" si="7"/>
        <v>0</v>
      </c>
      <c r="AC27" s="282">
        <v>40033978.075751692</v>
      </c>
      <c r="AE27" s="50">
        <f t="shared" si="1"/>
        <v>641734003.71217895</v>
      </c>
      <c r="AF27" s="50">
        <f t="shared" si="1"/>
        <v>4613363280.7540913</v>
      </c>
      <c r="AG27" s="50">
        <f t="shared" si="8"/>
        <v>40033978.075751692</v>
      </c>
      <c r="AH27" s="50">
        <f t="shared" si="9"/>
        <v>5295131262.5420218</v>
      </c>
      <c r="AJ27" s="50">
        <f t="shared" si="10"/>
        <v>99341927.180000007</v>
      </c>
      <c r="AK27" s="50">
        <f t="shared" si="11"/>
        <v>489769417.73217911</v>
      </c>
      <c r="AL27" s="50">
        <f t="shared" si="12"/>
        <v>50000000</v>
      </c>
      <c r="AM27" s="50">
        <f t="shared" si="13"/>
        <v>0</v>
      </c>
      <c r="AN27" s="50">
        <f t="shared" si="14"/>
        <v>2622658.7999999998</v>
      </c>
      <c r="AO27" s="50">
        <f t="shared" si="15"/>
        <v>1323150649.2986224</v>
      </c>
      <c r="AP27" s="50">
        <f t="shared" si="16"/>
        <v>3290212631.4554687</v>
      </c>
      <c r="AR27" s="292">
        <f t="shared" si="2"/>
        <v>0</v>
      </c>
      <c r="AT27" s="50">
        <f t="shared" si="3"/>
        <v>641734003.71217906</v>
      </c>
      <c r="AU27" s="50">
        <f t="shared" si="3"/>
        <v>4613363280.7540913</v>
      </c>
    </row>
    <row r="28" spans="2:47" ht="12" x14ac:dyDescent="0.25">
      <c r="B28" s="216" t="s">
        <v>78</v>
      </c>
      <c r="C28" s="296" t="s">
        <v>257</v>
      </c>
      <c r="D28" s="216" t="s">
        <v>38</v>
      </c>
      <c r="E28" s="297">
        <f t="shared" ref="E28:J28" si="53">SUM(E56,E84,E112)</f>
        <v>0</v>
      </c>
      <c r="F28" s="297">
        <f t="shared" si="53"/>
        <v>0</v>
      </c>
      <c r="G28" s="297">
        <f t="shared" si="53"/>
        <v>63021049.960000008</v>
      </c>
      <c r="H28" s="297">
        <f t="shared" si="53"/>
        <v>1268781.19</v>
      </c>
      <c r="I28" s="297">
        <f t="shared" si="53"/>
        <v>0</v>
      </c>
      <c r="J28" s="297">
        <f t="shared" si="53"/>
        <v>34549280.399999999</v>
      </c>
      <c r="K28" s="299">
        <f>_xlfn.IFNA(SUMIFS(INDEX('Indexed REC Spend'!$I$6:$AH$82,,MATCH($D28,'Indexed REC Spend'!$I$5:$AH$5,0)),'Indexed REC Spend'!$D$6:$D$82,'REC Spending'!K$7,'Indexed REC Spend'!$C$6:$C$82,'REC Spending'!K$5),0)</f>
        <v>322014296.96683258</v>
      </c>
      <c r="L28" s="299">
        <f>_xlfn.IFNA(SUMIFS(INDEX('Indexed REC Spend'!$I$6:$AH$82,,MATCH($D28,'Indexed REC Spend'!$I$5:$AH$5,0)),'Indexed REC Spend'!$D$6:$D$82,'REC Spending'!L$7,'Indexed REC Spend'!$C$6:$C$82,'REC Spending'!L$5),0)</f>
        <v>145969478.34036765</v>
      </c>
      <c r="M28" s="299">
        <f>_xlfn.IFNA(SUMIFS(INDEX('Indexed REC Spend'!$I$6:$AH$82,,MATCH($D28,'Indexed REC Spend'!$I$5:$AH$5,0)),'Indexed REC Spend'!$D$6:$D$82,'REC Spending'!M$7,'Indexed REC Spend'!$C$6:$C$82,'REC Spending'!M$5),0)</f>
        <v>19350948.809971895</v>
      </c>
      <c r="N28" s="298">
        <f t="shared" ref="N28:O28" si="54">N56+N84+N112</f>
        <v>0</v>
      </c>
      <c r="O28" s="298">
        <f t="shared" si="54"/>
        <v>0</v>
      </c>
      <c r="P28" s="298">
        <f t="shared" si="6"/>
        <v>0</v>
      </c>
      <c r="Q28" s="282">
        <v>50000000</v>
      </c>
      <c r="R28" s="299">
        <f>_xlfn.IFNA(SUMIFS(INDEX('ABP REC Spend'!$J$6:$AE$274,,MATCH('REC Spending'!$D28,'ABP REC Spend'!$J$5:$AE$5,0)),'ABP REC Spend'!$E$6:$E$274,'REC Spending'!R$7),0)</f>
        <v>258286843.87247011</v>
      </c>
      <c r="S28" s="299">
        <f>_xlfn.IFNA(SUMIFS(INDEX('ABP REC Spend'!$J$6:$AE$274,,MATCH('REC Spending'!$D28,'ABP REC Spend'!$J$5:$AE$5,0)),'ABP REC Spend'!$E$6:$E$274,'REC Spending'!S$7),0)</f>
        <v>200541765.43534404</v>
      </c>
      <c r="T28" s="299">
        <f>_xlfn.IFNA(SUMIFS(INDEX('ABP REC Spend'!$J$6:$AE$274,,MATCH('REC Spending'!$D28,'ABP REC Spend'!$J$5:$AE$5,0)),'ABP REC Spend'!$E$6:$E$274,'REC Spending'!T$7),0)</f>
        <v>280740496.20617795</v>
      </c>
      <c r="U28" s="299">
        <f>_xlfn.IFNA(SUMIFS(INDEX('ABP REC Spend'!$J$6:$AE$274,,MATCH('REC Spending'!$D28,'ABP REC Spend'!$J$5:$AE$5,0)),'ABP REC Spend'!$E$6:$E$274,'REC Spending'!U$7),0)</f>
        <v>96802225.500802204</v>
      </c>
      <c r="V28" s="299">
        <f>_xlfn.IFNA(SUMIFS(INDEX('ABP REC Spend'!$J$6:$AE$274,,MATCH('REC Spending'!$D28,'ABP REC Spend'!$J$5:$AE$5,0)),'ABP REC Spend'!$E$6:$E$274,'REC Spending'!V$7),0)</f>
        <v>203069123.34869775</v>
      </c>
      <c r="W28" s="299">
        <f>_xlfn.IFNA(SUMIFS(INDEX('ABP REC Spend'!$J$6:$AE$274,,MATCH('REC Spending'!$D28,'ABP REC Spend'!$J$5:$AE$5,0)),'ABP REC Spend'!$E$6:$E$274,'REC Spending'!W$7),0)</f>
        <v>295569455.22254384</v>
      </c>
      <c r="X28" s="299">
        <f>_xlfn.IFNA(SUMIFS(INDEX('Indexed REC Spend'!$I$6:$AH$82,,MATCH($D28,'Indexed REC Spend'!$I$5:$AH$5,0)),'Indexed REC Spend'!$D$6:$D$82,'REC Spending'!X$7,'Indexed REC Spend'!$C$6:$C$82,'REC Spending'!X$5),0)</f>
        <v>2985299346.4384904</v>
      </c>
      <c r="Y28" s="299">
        <f>_xlfn.IFNA(SUMIFS(INDEX('Indexed REC Spend'!$I$6:$AH$82,,MATCH($D28,'Indexed REC Spend'!$I$5:$AH$5,0)),'Indexed REC Spend'!$D$6:$D$82,'REC Spending'!Y$7,'Indexed REC Spend'!$C$6:$C$82,'REC Spending'!Y$5),0)</f>
        <v>544839972.79396641</v>
      </c>
      <c r="Z28" s="299">
        <f>_xlfn.IFNA(SUMIFS(INDEX('Indexed REC Spend'!$I$6:$AH$82,,MATCH($D28,'Indexed REC Spend'!$I$5:$AH$5,0)),'Indexed REC Spend'!$D$6:$D$82,'REC Spending'!Z$7,'Indexed REC Spend'!$C$6:$C$82,'REC Spending'!Z$5),0)</f>
        <v>72376134.984168127</v>
      </c>
      <c r="AB28" s="109">
        <f t="shared" si="7"/>
        <v>0</v>
      </c>
      <c r="AC28" s="282">
        <v>41034827.527645484</v>
      </c>
      <c r="AE28" s="50">
        <f t="shared" si="1"/>
        <v>636173835.66717219</v>
      </c>
      <c r="AF28" s="50">
        <f t="shared" si="1"/>
        <v>4937525363.8026609</v>
      </c>
      <c r="AG28" s="50">
        <f t="shared" si="8"/>
        <v>41034827.527645484</v>
      </c>
      <c r="AH28" s="50">
        <f t="shared" si="9"/>
        <v>5614734026.9974785</v>
      </c>
      <c r="AJ28" s="50">
        <f t="shared" si="10"/>
        <v>98839111.550000012</v>
      </c>
      <c r="AK28" s="50">
        <f t="shared" si="11"/>
        <v>487334724.11717206</v>
      </c>
      <c r="AL28" s="50">
        <f t="shared" si="12"/>
        <v>50000000</v>
      </c>
      <c r="AM28" s="50">
        <f t="shared" si="13"/>
        <v>0</v>
      </c>
      <c r="AN28" s="50">
        <f t="shared" si="14"/>
        <v>0</v>
      </c>
      <c r="AO28" s="50">
        <f t="shared" si="15"/>
        <v>1335009909.5860357</v>
      </c>
      <c r="AP28" s="50">
        <f t="shared" si="16"/>
        <v>3602515454.2166247</v>
      </c>
      <c r="AR28" s="292">
        <f t="shared" si="2"/>
        <v>0</v>
      </c>
      <c r="AT28" s="50">
        <f t="shared" si="3"/>
        <v>636173835.66717207</v>
      </c>
      <c r="AU28" s="50">
        <f t="shared" si="3"/>
        <v>4937525363.80266</v>
      </c>
    </row>
    <row r="29" spans="2:47" ht="12" x14ac:dyDescent="0.25">
      <c r="B29" s="216" t="s">
        <v>78</v>
      </c>
      <c r="C29" s="296" t="s">
        <v>257</v>
      </c>
      <c r="D29" s="216" t="s">
        <v>39</v>
      </c>
      <c r="E29" s="297">
        <f t="shared" ref="E29:J29" si="55">SUM(E57,E85,E113)</f>
        <v>0</v>
      </c>
      <c r="F29" s="297">
        <f t="shared" si="55"/>
        <v>0</v>
      </c>
      <c r="G29" s="297">
        <f t="shared" si="55"/>
        <v>62703126.970000014</v>
      </c>
      <c r="H29" s="297">
        <f t="shared" si="55"/>
        <v>1262262.3699999999</v>
      </c>
      <c r="I29" s="297">
        <f t="shared" si="55"/>
        <v>0</v>
      </c>
      <c r="J29" s="297">
        <f t="shared" si="55"/>
        <v>34374657.549999997</v>
      </c>
      <c r="K29" s="299">
        <f>_xlfn.IFNA(SUMIFS(INDEX('Indexed REC Spend'!$I$6:$AH$82,,MATCH($D29,'Indexed REC Spend'!$I$5:$AH$5,0)),'Indexed REC Spend'!$D$6:$D$82,'REC Spending'!K$7,'Indexed REC Spend'!$C$6:$C$82,'REC Spending'!K$5),0)</f>
        <v>319832793.24702603</v>
      </c>
      <c r="L29" s="299">
        <f>_xlfn.IFNA(SUMIFS(INDEX('Indexed REC Spend'!$I$6:$AH$82,,MATCH($D29,'Indexed REC Spend'!$I$5:$AH$5,0)),'Indexed REC Spend'!$D$6:$D$82,'REC Spending'!L$7,'Indexed REC Spend'!$C$6:$C$82,'REC Spending'!L$5),0)</f>
        <v>143692875.57814068</v>
      </c>
      <c r="M29" s="299">
        <f>_xlfn.IFNA(SUMIFS(INDEX('Indexed REC Spend'!$I$6:$AH$82,,MATCH($D29,'Indexed REC Spend'!$I$5:$AH$5,0)),'Indexed REC Spend'!$D$6:$D$82,'REC Spending'!M$7,'Indexed REC Spend'!$C$6:$C$82,'REC Spending'!M$5),0)</f>
        <v>19153065.848016154</v>
      </c>
      <c r="N29" s="298">
        <f t="shared" ref="N29:O29" si="56">N57+N85+N113</f>
        <v>0</v>
      </c>
      <c r="O29" s="298">
        <f t="shared" si="56"/>
        <v>0</v>
      </c>
      <c r="P29" s="298">
        <f t="shared" si="6"/>
        <v>0</v>
      </c>
      <c r="Q29" s="282">
        <v>50000000</v>
      </c>
      <c r="R29" s="299">
        <f>_xlfn.IFNA(SUMIFS(INDEX('ABP REC Spend'!$J$6:$AE$274,,MATCH('REC Spending'!$D29,'ABP REC Spend'!$J$5:$AE$5,0)),'ABP REC Spend'!$E$6:$E$274,'REC Spending'!R$7),0)</f>
        <v>255703975.43374544</v>
      </c>
      <c r="S29" s="299">
        <f>_xlfn.IFNA(SUMIFS(INDEX('ABP REC Spend'!$J$6:$AE$274,,MATCH('REC Spending'!$D29,'ABP REC Spend'!$J$5:$AE$5,0)),'ABP REC Spend'!$E$6:$E$274,'REC Spending'!S$7),0)</f>
        <v>198536347.78099063</v>
      </c>
      <c r="T29" s="299">
        <f>_xlfn.IFNA(SUMIFS(INDEX('ABP REC Spend'!$J$6:$AE$274,,MATCH('REC Spending'!$D29,'ABP REC Spend'!$J$5:$AE$5,0)),'ABP REC Spend'!$E$6:$E$274,'REC Spending'!T$7),0)</f>
        <v>296992509.29903603</v>
      </c>
      <c r="U29" s="299">
        <f>_xlfn.IFNA(SUMIFS(INDEX('ABP REC Spend'!$J$6:$AE$274,,MATCH('REC Spending'!$D29,'ABP REC Spend'!$J$5:$AE$5,0)),'ABP REC Spend'!$E$6:$E$274,'REC Spending'!U$7),0)</f>
        <v>101740098.13737221</v>
      </c>
      <c r="V29" s="299">
        <f>_xlfn.IFNA(SUMIFS(INDEX('ABP REC Spend'!$J$6:$AE$274,,MATCH('REC Spending'!$D29,'ABP REC Spend'!$J$5:$AE$5,0)),'ABP REC Spend'!$E$6:$E$274,'REC Spending'!V$7),0)</f>
        <v>201038432.11521077</v>
      </c>
      <c r="W29" s="299">
        <f>_xlfn.IFNA(SUMIFS(INDEX('ABP REC Spend'!$J$6:$AE$274,,MATCH('REC Spending'!$D29,'ABP REC Spend'!$J$5:$AE$5,0)),'ABP REC Spend'!$E$6:$E$274,'REC Spending'!W$7),0)</f>
        <v>292613760.67031837</v>
      </c>
      <c r="X29" s="299">
        <f>_xlfn.IFNA(SUMIFS(INDEX('Indexed REC Spend'!$I$6:$AH$82,,MATCH($D29,'Indexed REC Spend'!$I$5:$AH$5,0)),'Indexed REC Spend'!$D$6:$D$82,'REC Spending'!X$7,'Indexed REC Spend'!$C$6:$C$82,'REC Spending'!X$5),0)</f>
        <v>3216213415.7298455</v>
      </c>
      <c r="Y29" s="299">
        <f>_xlfn.IFNA(SUMIFS(INDEX('Indexed REC Spend'!$I$6:$AH$82,,MATCH($D29,'Indexed REC Spend'!$I$5:$AH$5,0)),'Indexed REC Spend'!$D$6:$D$82,'REC Spending'!Y$7,'Indexed REC Spend'!$C$6:$C$82,'REC Spending'!Y$5),0)</f>
        <v>557926565.74695957</v>
      </c>
      <c r="Z29" s="299">
        <f>_xlfn.IFNA(SUMIFS(INDEX('Indexed REC Spend'!$I$6:$AH$82,,MATCH($D29,'Indexed REC Spend'!$I$5:$AH$5,0)),'Indexed REC Spend'!$D$6:$D$82,'REC Spending'!Z$7,'Indexed REC Spend'!$C$6:$C$82,'REC Spending'!Z$5),0)</f>
        <v>76743155.924378291</v>
      </c>
      <c r="AB29" s="109">
        <f t="shared" si="7"/>
        <v>0</v>
      </c>
      <c r="AC29" s="282">
        <v>42060698.215836622</v>
      </c>
      <c r="AE29" s="50">
        <f t="shared" si="1"/>
        <v>631018781.56318295</v>
      </c>
      <c r="AF29" s="50">
        <f t="shared" si="1"/>
        <v>5197508260.8378572</v>
      </c>
      <c r="AG29" s="50">
        <f t="shared" si="8"/>
        <v>42060698.215836622</v>
      </c>
      <c r="AH29" s="50">
        <f t="shared" si="9"/>
        <v>5870587740.6168766</v>
      </c>
      <c r="AJ29" s="50">
        <f t="shared" si="10"/>
        <v>98340046.890000015</v>
      </c>
      <c r="AK29" s="50">
        <f t="shared" si="11"/>
        <v>482678734.67318285</v>
      </c>
      <c r="AL29" s="50">
        <f t="shared" si="12"/>
        <v>50000000</v>
      </c>
      <c r="AM29" s="50">
        <f t="shared" si="13"/>
        <v>0</v>
      </c>
      <c r="AN29" s="50">
        <f t="shared" si="14"/>
        <v>0</v>
      </c>
      <c r="AO29" s="50">
        <f t="shared" si="15"/>
        <v>1346625123.4366736</v>
      </c>
      <c r="AP29" s="50">
        <f t="shared" si="16"/>
        <v>3850883137.4011836</v>
      </c>
      <c r="AR29" s="292">
        <f t="shared" si="2"/>
        <v>0</v>
      </c>
      <c r="AT29" s="50">
        <f t="shared" si="3"/>
        <v>631018781.56318283</v>
      </c>
      <c r="AU29" s="50">
        <f t="shared" si="3"/>
        <v>5197508260.8378572</v>
      </c>
    </row>
    <row r="30" spans="2:47" ht="12" x14ac:dyDescent="0.25">
      <c r="B30" s="216" t="s">
        <v>78</v>
      </c>
      <c r="C30" s="296" t="s">
        <v>257</v>
      </c>
      <c r="D30" s="216" t="s">
        <v>40</v>
      </c>
      <c r="E30" s="297">
        <f t="shared" ref="E30:J30" si="57">SUM(E58,E86,E114)</f>
        <v>0</v>
      </c>
      <c r="F30" s="297">
        <f t="shared" si="57"/>
        <v>0</v>
      </c>
      <c r="G30" s="297">
        <f t="shared" si="57"/>
        <v>62386565.430000007</v>
      </c>
      <c r="H30" s="297">
        <f t="shared" si="57"/>
        <v>1255847.3699999999</v>
      </c>
      <c r="I30" s="297">
        <f t="shared" si="57"/>
        <v>0</v>
      </c>
      <c r="J30" s="297">
        <f t="shared" si="57"/>
        <v>34200735.569999993</v>
      </c>
      <c r="K30" s="299">
        <f>_xlfn.IFNA(SUMIFS(INDEX('Indexed REC Spend'!$I$6:$AH$82,,MATCH($D30,'Indexed REC Spend'!$I$5:$AH$5,0)),'Indexed REC Spend'!$D$6:$D$82,'REC Spending'!K$7,'Indexed REC Spend'!$C$6:$C$82,'REC Spending'!K$5),0)</f>
        <v>318165692.01342583</v>
      </c>
      <c r="L30" s="299">
        <f>_xlfn.IFNA(SUMIFS(INDEX('Indexed REC Spend'!$I$6:$AH$82,,MATCH($D30,'Indexed REC Spend'!$I$5:$AH$5,0)),'Indexed REC Spend'!$D$6:$D$82,'REC Spending'!L$7,'Indexed REC Spend'!$C$6:$C$82,'REC Spending'!L$5),0)</f>
        <v>141798293.65616602</v>
      </c>
      <c r="M30" s="299">
        <f>_xlfn.IFNA(SUMIFS(INDEX('Indexed REC Spend'!$I$6:$AH$82,,MATCH($D30,'Indexed REC Spend'!$I$5:$AH$5,0)),'Indexed REC Spend'!$D$6:$D$82,'REC Spending'!M$7,'Indexed REC Spend'!$C$6:$C$82,'REC Spending'!M$5),0)</f>
        <v>18980404.925880432</v>
      </c>
      <c r="N30" s="298">
        <f t="shared" ref="N30:O30" si="58">N58+N86+N114</f>
        <v>0</v>
      </c>
      <c r="O30" s="298">
        <f t="shared" si="58"/>
        <v>0</v>
      </c>
      <c r="P30" s="298">
        <f t="shared" si="6"/>
        <v>0</v>
      </c>
      <c r="Q30" s="282">
        <v>50000000</v>
      </c>
      <c r="R30" s="299">
        <f>_xlfn.IFNA(SUMIFS(INDEX('ABP REC Spend'!$J$6:$AE$274,,MATCH('REC Spending'!$D30,'ABP REC Spend'!$J$5:$AE$5,0)),'ABP REC Spend'!$E$6:$E$274,'REC Spending'!R$7),0)</f>
        <v>253146935.67940795</v>
      </c>
      <c r="S30" s="299">
        <f>_xlfn.IFNA(SUMIFS(INDEX('ABP REC Spend'!$J$6:$AE$274,,MATCH('REC Spending'!$D30,'ABP REC Spend'!$J$5:$AE$5,0)),'ABP REC Spend'!$E$6:$E$274,'REC Spending'!S$7),0)</f>
        <v>196550984.30318075</v>
      </c>
      <c r="T30" s="299">
        <f>_xlfn.IFNA(SUMIFS(INDEX('ABP REC Spend'!$J$6:$AE$274,,MATCH('REC Spending'!$D30,'ABP REC Spend'!$J$5:$AE$5,0)),'ABP REC Spend'!$E$6:$E$274,'REC Spending'!T$7),0)</f>
        <v>312986705.17069077</v>
      </c>
      <c r="U30" s="299">
        <f>_xlfn.IFNA(SUMIFS(INDEX('ABP REC Spend'!$J$6:$AE$274,,MATCH('REC Spending'!$D30,'ABP REC Spend'!$J$5:$AE$5,0)),'ABP REC Spend'!$E$6:$E$274,'REC Spending'!U$7),0)</f>
        <v>106599062.5731186</v>
      </c>
      <c r="V30" s="299">
        <f>_xlfn.IFNA(SUMIFS(INDEX('ABP REC Spend'!$J$6:$AE$274,,MATCH('REC Spending'!$D30,'ABP REC Spend'!$J$5:$AE$5,0)),'ABP REC Spend'!$E$6:$E$274,'REC Spending'!V$7),0)</f>
        <v>199028047.79405868</v>
      </c>
      <c r="W30" s="299">
        <f>_xlfn.IFNA(SUMIFS(INDEX('ABP REC Spend'!$J$6:$AE$274,,MATCH('REC Spending'!$D30,'ABP REC Spend'!$J$5:$AE$5,0)),'ABP REC Spend'!$E$6:$E$274,'REC Spending'!W$7),0)</f>
        <v>289687623.0636152</v>
      </c>
      <c r="X30" s="299">
        <f>_xlfn.IFNA(SUMIFS(INDEX('Indexed REC Spend'!$I$6:$AH$82,,MATCH($D30,'Indexed REC Spend'!$I$5:$AH$5,0)),'Indexed REC Spend'!$D$6:$D$82,'REC Spending'!X$7,'Indexed REC Spend'!$C$6:$C$82,'REC Spending'!X$5),0)</f>
        <v>3370197334.2391725</v>
      </c>
      <c r="Y30" s="299">
        <f>_xlfn.IFNA(SUMIFS(INDEX('Indexed REC Spend'!$I$6:$AH$82,,MATCH($D30,'Indexed REC Spend'!$I$5:$AH$5,0)),'Indexed REC Spend'!$D$6:$D$82,'REC Spending'!Y$7,'Indexed REC Spend'!$C$6:$C$82,'REC Spending'!Y$5),0)</f>
        <v>571811185.12129557</v>
      </c>
      <c r="Z30" s="299">
        <f>_xlfn.IFNA(SUMIFS(INDEX('Indexed REC Spend'!$I$6:$AH$82,,MATCH($D30,'Indexed REC Spend'!$I$5:$AH$5,0)),'Indexed REC Spend'!$D$6:$D$82,'REC Spending'!Z$7,'Indexed REC Spend'!$C$6:$C$82,'REC Spending'!Z$5),0)</f>
        <v>81128677.866328761</v>
      </c>
      <c r="AB30" s="109">
        <f t="shared" si="7"/>
        <v>0</v>
      </c>
      <c r="AC30" s="282">
        <v>43112215.671232536</v>
      </c>
      <c r="AE30" s="50">
        <f t="shared" si="1"/>
        <v>626787538.96547222</v>
      </c>
      <c r="AF30" s="50">
        <f t="shared" si="1"/>
        <v>5381136555.8108692</v>
      </c>
      <c r="AG30" s="50">
        <f t="shared" si="8"/>
        <v>43112215.671232536</v>
      </c>
      <c r="AH30" s="50">
        <f t="shared" si="9"/>
        <v>6051036310.4475737</v>
      </c>
      <c r="AJ30" s="50">
        <f t="shared" si="10"/>
        <v>97843148.370000005</v>
      </c>
      <c r="AK30" s="50">
        <f t="shared" si="11"/>
        <v>478944390.59547228</v>
      </c>
      <c r="AL30" s="50">
        <f t="shared" si="12"/>
        <v>50000000</v>
      </c>
      <c r="AM30" s="50">
        <f t="shared" si="13"/>
        <v>0</v>
      </c>
      <c r="AN30" s="50">
        <f t="shared" si="14"/>
        <v>0</v>
      </c>
      <c r="AO30" s="50">
        <f t="shared" si="15"/>
        <v>1357999358.5840721</v>
      </c>
      <c r="AP30" s="50">
        <f t="shared" si="16"/>
        <v>4023137197.2267966</v>
      </c>
      <c r="AR30" s="292">
        <f t="shared" si="2"/>
        <v>0</v>
      </c>
      <c r="AT30" s="50">
        <f t="shared" si="3"/>
        <v>626787538.96547222</v>
      </c>
      <c r="AU30" s="50">
        <f t="shared" si="3"/>
        <v>5381136555.8108692</v>
      </c>
    </row>
    <row r="31" spans="2:47" ht="12" x14ac:dyDescent="0.25">
      <c r="B31" s="216" t="s">
        <v>78</v>
      </c>
      <c r="C31" s="296" t="s">
        <v>257</v>
      </c>
      <c r="D31" s="216" t="s">
        <v>41</v>
      </c>
      <c r="E31" s="297">
        <f t="shared" ref="E31:J31" si="59">SUM(E59,E87,E115)</f>
        <v>0</v>
      </c>
      <c r="F31" s="297">
        <f t="shared" si="59"/>
        <v>0</v>
      </c>
      <c r="G31" s="297">
        <f t="shared" si="59"/>
        <v>52943842.38000001</v>
      </c>
      <c r="H31" s="297">
        <f t="shared" si="59"/>
        <v>1249298.5499999998</v>
      </c>
      <c r="I31" s="297">
        <f t="shared" si="59"/>
        <v>0</v>
      </c>
      <c r="J31" s="297">
        <f t="shared" si="59"/>
        <v>34027653.579999998</v>
      </c>
      <c r="K31" s="299">
        <f>_xlfn.IFNA(SUMIFS(INDEX('Indexed REC Spend'!$I$6:$AH$82,,MATCH($D31,'Indexed REC Spend'!$I$5:$AH$5,0)),'Indexed REC Spend'!$D$6:$D$82,'REC Spending'!K$7,'Indexed REC Spend'!$C$6:$C$82,'REC Spending'!K$5),0)</f>
        <v>316852960.48263705</v>
      </c>
      <c r="L31" s="299">
        <f>_xlfn.IFNA(SUMIFS(INDEX('Indexed REC Spend'!$I$6:$AH$82,,MATCH($D31,'Indexed REC Spend'!$I$5:$AH$5,0)),'Indexed REC Spend'!$D$6:$D$82,'REC Spending'!L$7,'Indexed REC Spend'!$C$6:$C$82,'REC Spending'!L$5),0)</f>
        <v>140167818.28507802</v>
      </c>
      <c r="M31" s="299">
        <f>_xlfn.IFNA(SUMIFS(INDEX('Indexed REC Spend'!$I$6:$AH$82,,MATCH($D31,'Indexed REC Spend'!$I$5:$AH$5,0)),'Indexed REC Spend'!$D$6:$D$82,'REC Spending'!M$7,'Indexed REC Spend'!$C$6:$C$82,'REC Spending'!M$5),0)</f>
        <v>18825255.478358161</v>
      </c>
      <c r="N31" s="298">
        <f t="shared" ref="N31:O31" si="60">N59+N87+N115</f>
        <v>0</v>
      </c>
      <c r="O31" s="298">
        <f t="shared" si="60"/>
        <v>0</v>
      </c>
      <c r="P31" s="298">
        <f t="shared" si="6"/>
        <v>0</v>
      </c>
      <c r="Q31" s="282">
        <v>50000000</v>
      </c>
      <c r="R31" s="299">
        <f>_xlfn.IFNA(SUMIFS(INDEX('ABP REC Spend'!$J$6:$AE$274,,MATCH('REC Spending'!$D31,'ABP REC Spend'!$J$5:$AE$5,0)),'ABP REC Spend'!$E$6:$E$274,'REC Spending'!R$7),0)</f>
        <v>125937420.26262005</v>
      </c>
      <c r="S31" s="299">
        <f>_xlfn.IFNA(SUMIFS(INDEX('ABP REC Spend'!$J$6:$AE$274,,MATCH('REC Spending'!$D31,'ABP REC Spend'!$J$5:$AE$5,0)),'ABP REC Spend'!$E$6:$E$274,'REC Spending'!S$7),0)</f>
        <v>194585474.46014893</v>
      </c>
      <c r="T31" s="299">
        <f>_xlfn.IFNA(SUMIFS(INDEX('ABP REC Spend'!$J$6:$AE$274,,MATCH('REC Spending'!$D31,'ABP REC Spend'!$J$5:$AE$5,0)),'ABP REC Spend'!$E$6:$E$274,'REC Spending'!T$7),0)</f>
        <v>328726138.4788059</v>
      </c>
      <c r="U31" s="299">
        <f>_xlfn.IFNA(SUMIFS(INDEX('ABP REC Spend'!$J$6:$AE$274,,MATCH('REC Spending'!$D31,'ABP REC Spend'!$J$5:$AE$5,0)),'ABP REC Spend'!$E$6:$E$274,'REC Spending'!U$7),0)</f>
        <v>111380055.53742193</v>
      </c>
      <c r="V31" s="299">
        <f>_xlfn.IFNA(SUMIFS(INDEX('ABP REC Spend'!$J$6:$AE$274,,MATCH('REC Spending'!$D31,'ABP REC Spend'!$J$5:$AE$5,0)),'ABP REC Spend'!$E$6:$E$274,'REC Spending'!V$7),0)</f>
        <v>197037767.31611806</v>
      </c>
      <c r="W31" s="299">
        <f>_xlfn.IFNA(SUMIFS(INDEX('ABP REC Spend'!$J$6:$AE$274,,MATCH('REC Spending'!$D31,'ABP REC Spend'!$J$5:$AE$5,0)),'ABP REC Spend'!$E$6:$E$274,'REC Spending'!W$7),0)</f>
        <v>286790746.83297902</v>
      </c>
      <c r="X31" s="299">
        <f>_xlfn.IFNA(SUMIFS(INDEX('Indexed REC Spend'!$I$6:$AH$82,,MATCH($D31,'Indexed REC Spend'!$I$5:$AH$5,0)),'Indexed REC Spend'!$D$6:$D$82,'REC Spending'!X$7,'Indexed REC Spend'!$C$6:$C$82,'REC Spending'!X$5),0)</f>
        <v>3527539832.0080338</v>
      </c>
      <c r="Y31" s="299">
        <f>_xlfn.IFNA(SUMIFS(INDEX('Indexed REC Spend'!$I$6:$AH$82,,MATCH($D31,'Indexed REC Spend'!$I$5:$AH$5,0)),'Indexed REC Spend'!$D$6:$D$82,'REC Spending'!Y$7,'Indexed REC Spend'!$C$6:$C$82,'REC Spending'!Y$5),0)</f>
        <v>586222027.52465141</v>
      </c>
      <c r="Z31" s="299">
        <f>_xlfn.IFNA(SUMIFS(INDEX('Indexed REC Spend'!$I$6:$AH$82,,MATCH($D31,'Indexed REC Spend'!$I$5:$AH$5,0)),'Indexed REC Spend'!$D$6:$D$82,'REC Spending'!Z$7,'Indexed REC Spend'!$C$6:$C$82,'REC Spending'!Z$5),0)</f>
        <v>85520187.552776188</v>
      </c>
      <c r="AB31" s="109">
        <f t="shared" si="7"/>
        <v>0</v>
      </c>
      <c r="AC31" s="282">
        <v>44190021.063013352</v>
      </c>
      <c r="AE31" s="50">
        <f t="shared" si="1"/>
        <v>614066828.75607324</v>
      </c>
      <c r="AF31" s="50">
        <f t="shared" si="1"/>
        <v>5443739649.9735556</v>
      </c>
      <c r="AG31" s="50">
        <f t="shared" si="8"/>
        <v>44190021.063013352</v>
      </c>
      <c r="AH31" s="50">
        <f t="shared" si="9"/>
        <v>6101996499.7926416</v>
      </c>
      <c r="AJ31" s="50">
        <f t="shared" si="10"/>
        <v>88220794.510000005</v>
      </c>
      <c r="AK31" s="50">
        <f t="shared" si="11"/>
        <v>475846034.24607325</v>
      </c>
      <c r="AL31" s="50">
        <f t="shared" si="12"/>
        <v>50000000</v>
      </c>
      <c r="AM31" s="50">
        <f t="shared" si="13"/>
        <v>0</v>
      </c>
      <c r="AN31" s="50">
        <f t="shared" si="14"/>
        <v>0</v>
      </c>
      <c r="AO31" s="50">
        <f t="shared" si="15"/>
        <v>1244457602.8880937</v>
      </c>
      <c r="AP31" s="50">
        <f t="shared" si="16"/>
        <v>4199282047.0854616</v>
      </c>
      <c r="AR31" s="292">
        <f t="shared" si="2"/>
        <v>0</v>
      </c>
      <c r="AT31" s="50">
        <f t="shared" si="3"/>
        <v>614066828.75607324</v>
      </c>
      <c r="AU31" s="50">
        <f t="shared" si="3"/>
        <v>5443739649.9735556</v>
      </c>
    </row>
    <row r="32" spans="2:47" ht="12" x14ac:dyDescent="0.25">
      <c r="B32" s="216" t="s">
        <v>78</v>
      </c>
      <c r="C32" s="296" t="s">
        <v>257</v>
      </c>
      <c r="D32" s="216" t="s">
        <v>42</v>
      </c>
      <c r="E32" s="297">
        <f t="shared" ref="E32:J32" si="61">SUM(E60,E88,E116)</f>
        <v>0</v>
      </c>
      <c r="F32" s="297">
        <f t="shared" si="61"/>
        <v>0</v>
      </c>
      <c r="G32" s="297">
        <f t="shared" si="61"/>
        <v>30055039.259999998</v>
      </c>
      <c r="H32" s="297">
        <f t="shared" si="61"/>
        <v>1148544.76</v>
      </c>
      <c r="I32" s="297">
        <f t="shared" si="61"/>
        <v>0</v>
      </c>
      <c r="J32" s="297">
        <f t="shared" si="61"/>
        <v>33855382.920000002</v>
      </c>
      <c r="K32" s="299">
        <f>_xlfn.IFNA(SUMIFS(INDEX('Indexed REC Spend'!$I$6:$AH$82,,MATCH($D32,'Indexed REC Spend'!$I$5:$AH$5,0)),'Indexed REC Spend'!$D$6:$D$82,'REC Spending'!K$7,'Indexed REC Spend'!$C$6:$C$82,'REC Spending'!K$5),0)</f>
        <v>309843542.1208964</v>
      </c>
      <c r="L32" s="299">
        <f>_xlfn.IFNA(SUMIFS(INDEX('Indexed REC Spend'!$I$6:$AH$82,,MATCH($D32,'Indexed REC Spend'!$I$5:$AH$5,0)),'Indexed REC Spend'!$D$6:$D$82,'REC Spending'!L$7,'Indexed REC Spend'!$C$6:$C$82,'REC Spending'!L$5),0)</f>
        <v>134571255.50094754</v>
      </c>
      <c r="M32" s="299">
        <f>_xlfn.IFNA(SUMIFS(INDEX('Indexed REC Spend'!$I$6:$AH$82,,MATCH($D32,'Indexed REC Spend'!$I$5:$AH$5,0)),'Indexed REC Spend'!$D$6:$D$82,'REC Spending'!M$7,'Indexed REC Spend'!$C$6:$C$82,'REC Spending'!M$5),0)</f>
        <v>18411042.507338297</v>
      </c>
      <c r="N32" s="298">
        <f t="shared" ref="N32:O32" si="62">N60+N88+N116</f>
        <v>0</v>
      </c>
      <c r="O32" s="298">
        <f t="shared" si="62"/>
        <v>0</v>
      </c>
      <c r="P32" s="298">
        <f t="shared" si="6"/>
        <v>0</v>
      </c>
      <c r="Q32" s="282">
        <v>50000000</v>
      </c>
      <c r="R32" s="299">
        <f>_xlfn.IFNA(SUMIFS(INDEX('ABP REC Spend'!$J$6:$AE$274,,MATCH('REC Spending'!$D32,'ABP REC Spend'!$J$5:$AE$5,0)),'ABP REC Spend'!$E$6:$E$274,'REC Spending'!R$7),0)</f>
        <v>0</v>
      </c>
      <c r="S32" s="299">
        <f>_xlfn.IFNA(SUMIFS(INDEX('ABP REC Spend'!$J$6:$AE$274,,MATCH('REC Spending'!$D32,'ABP REC Spend'!$J$5:$AE$5,0)),'ABP REC Spend'!$E$6:$E$274,'REC Spending'!S$7),0)</f>
        <v>164600592.79700705</v>
      </c>
      <c r="T32" s="299">
        <f>_xlfn.IFNA(SUMIFS(INDEX('ABP REC Spend'!$J$6:$AE$274,,MATCH('REC Spending'!$D32,'ABP REC Spend'!$J$5:$AE$5,0)),'ABP REC Spend'!$E$6:$E$274,'REC Spending'!T$7),0)</f>
        <v>344213830.95204067</v>
      </c>
      <c r="U32" s="299">
        <f>_xlfn.IFNA(SUMIFS(INDEX('ABP REC Spend'!$J$6:$AE$274,,MATCH('REC Spending'!$D32,'ABP REC Spend'!$J$5:$AE$5,0)),'ABP REC Spend'!$E$6:$E$274,'REC Spending'!U$7),0)</f>
        <v>116084003.65413202</v>
      </c>
      <c r="V32" s="299">
        <f>_xlfn.IFNA(SUMIFS(INDEX('ABP REC Spend'!$J$6:$AE$274,,MATCH('REC Spending'!$D32,'ABP REC Spend'!$J$5:$AE$5,0)),'ABP REC Spend'!$E$6:$E$274,'REC Spending'!V$7),0)</f>
        <v>166674996.64921778</v>
      </c>
      <c r="W32" s="299">
        <f>_xlfn.IFNA(SUMIFS(INDEX('ABP REC Spend'!$J$6:$AE$274,,MATCH('REC Spending'!$D32,'ABP REC Spend'!$J$5:$AE$5,0)),'ABP REC Spend'!$E$6:$E$274,'REC Spending'!W$7),0)</f>
        <v>242597383.32663926</v>
      </c>
      <c r="X32" s="299">
        <f>_xlfn.IFNA(SUMIFS(INDEX('Indexed REC Spend'!$I$6:$AH$82,,MATCH($D32,'Indexed REC Spend'!$I$5:$AH$5,0)),'Indexed REC Spend'!$D$6:$D$82,'REC Spending'!X$7,'Indexed REC Spend'!$C$6:$C$82,'REC Spending'!X$5),0)</f>
        <v>3651891661.306272</v>
      </c>
      <c r="Y32" s="299">
        <f>_xlfn.IFNA(SUMIFS(INDEX('Indexed REC Spend'!$I$6:$AH$82,,MATCH($D32,'Indexed REC Spend'!$I$5:$AH$5,0)),'Indexed REC Spend'!$D$6:$D$82,'REC Spending'!Y$7,'Indexed REC Spend'!$C$6:$C$82,'REC Spending'!Y$5),0)</f>
        <v>583695092.6968838</v>
      </c>
      <c r="Z32" s="299">
        <f>_xlfn.IFNA(SUMIFS(INDEX('Indexed REC Spend'!$I$6:$AH$82,,MATCH($D32,'Indexed REC Spend'!$I$5:$AH$5,0)),'Indexed REC Spend'!$D$6:$D$82,'REC Spending'!Z$7,'Indexed REC Spend'!$C$6:$C$82,'REC Spending'!Z$5),0)</f>
        <v>88718156.833509505</v>
      </c>
      <c r="AB32" s="109">
        <f t="shared" si="7"/>
        <v>0</v>
      </c>
      <c r="AC32" s="282">
        <v>45294771.589588687</v>
      </c>
      <c r="AE32" s="50">
        <f t="shared" si="1"/>
        <v>577884807.06918216</v>
      </c>
      <c r="AF32" s="50">
        <f t="shared" si="1"/>
        <v>5358475718.2157021</v>
      </c>
      <c r="AG32" s="50">
        <f t="shared" si="8"/>
        <v>45294771.589588687</v>
      </c>
      <c r="AH32" s="50">
        <f t="shared" si="9"/>
        <v>5981655296.8744736</v>
      </c>
      <c r="AJ32" s="50">
        <f t="shared" si="10"/>
        <v>65058966.939999998</v>
      </c>
      <c r="AK32" s="50">
        <f t="shared" si="11"/>
        <v>462825840.12918222</v>
      </c>
      <c r="AL32" s="50">
        <f t="shared" si="12"/>
        <v>50000000</v>
      </c>
      <c r="AM32" s="50">
        <f t="shared" si="13"/>
        <v>0</v>
      </c>
      <c r="AN32" s="50">
        <f t="shared" si="14"/>
        <v>0</v>
      </c>
      <c r="AO32" s="50">
        <f t="shared" si="15"/>
        <v>1034170807.3790368</v>
      </c>
      <c r="AP32" s="50">
        <f t="shared" si="16"/>
        <v>4324304910.8366652</v>
      </c>
      <c r="AR32" s="292">
        <f t="shared" si="2"/>
        <v>0</v>
      </c>
      <c r="AT32" s="50">
        <f t="shared" si="3"/>
        <v>577884807.06918216</v>
      </c>
      <c r="AU32" s="50">
        <f t="shared" si="3"/>
        <v>5358475718.2157021</v>
      </c>
    </row>
    <row r="33" spans="2:47" ht="12" x14ac:dyDescent="0.25">
      <c r="B33" s="216" t="s">
        <v>78</v>
      </c>
      <c r="C33" s="296" t="s">
        <v>257</v>
      </c>
      <c r="D33" s="216" t="s">
        <v>43</v>
      </c>
      <c r="E33" s="297">
        <f t="shared" ref="E33:J33" si="63">SUM(E61,E89,E117)</f>
        <v>0</v>
      </c>
      <c r="F33" s="297">
        <f t="shared" si="63"/>
        <v>0</v>
      </c>
      <c r="G33" s="297">
        <f t="shared" si="63"/>
        <v>360117.88</v>
      </c>
      <c r="H33" s="297">
        <f t="shared" si="63"/>
        <v>0</v>
      </c>
      <c r="I33" s="297">
        <f t="shared" si="63"/>
        <v>0</v>
      </c>
      <c r="J33" s="297">
        <f t="shared" si="63"/>
        <v>725813.83000000007</v>
      </c>
      <c r="K33" s="299">
        <f>_xlfn.IFNA(SUMIFS(INDEX('Indexed REC Spend'!$I$6:$AH$82,,MATCH($D33,'Indexed REC Spend'!$I$5:$AH$5,0)),'Indexed REC Spend'!$D$6:$D$82,'REC Spending'!K$7,'Indexed REC Spend'!$C$6:$C$82,'REC Spending'!K$5),0)</f>
        <v>302693935.3919208</v>
      </c>
      <c r="L33" s="299">
        <f>_xlfn.IFNA(SUMIFS(INDEX('Indexed REC Spend'!$I$6:$AH$82,,MATCH($D33,'Indexed REC Spend'!$I$5:$AH$5,0)),'Indexed REC Spend'!$D$6:$D$82,'REC Spending'!L$7,'Indexed REC Spend'!$C$6:$C$82,'REC Spending'!L$5),0)</f>
        <v>128929729.24771644</v>
      </c>
      <c r="M33" s="299">
        <f>_xlfn.IFNA(SUMIFS(INDEX('Indexed REC Spend'!$I$6:$AH$82,,MATCH($D33,'Indexed REC Spend'!$I$5:$AH$5,0)),'Indexed REC Spend'!$D$6:$D$82,'REC Spending'!M$7,'Indexed REC Spend'!$C$6:$C$82,'REC Spending'!M$5),0)</f>
        <v>17994131.309438478</v>
      </c>
      <c r="N33" s="298">
        <f t="shared" ref="N33:O33" si="64">N61+N89+N117</f>
        <v>0</v>
      </c>
      <c r="O33" s="298">
        <f t="shared" si="64"/>
        <v>0</v>
      </c>
      <c r="P33" s="298">
        <f t="shared" si="6"/>
        <v>0</v>
      </c>
      <c r="Q33" s="282">
        <v>50000000</v>
      </c>
      <c r="R33" s="299">
        <f>_xlfn.IFNA(SUMIFS(INDEX('ABP REC Spend'!$J$6:$AE$274,,MATCH('REC Spending'!$D33,'ABP REC Spend'!$J$5:$AE$5,0)),'ABP REC Spend'!$E$6:$E$274,'REC Spending'!R$7),0)</f>
        <v>0</v>
      </c>
      <c r="S33" s="299">
        <f>_xlfn.IFNA(SUMIFS(INDEX('ABP REC Spend'!$J$6:$AE$274,,MATCH('REC Spending'!$D33,'ABP REC Spend'!$J$5:$AE$5,0)),'ABP REC Spend'!$E$6:$E$274,'REC Spending'!S$7),0)</f>
        <v>136473283.66819328</v>
      </c>
      <c r="T33" s="299">
        <f>_xlfn.IFNA(SUMIFS(INDEX('ABP REC Spend'!$J$6:$AE$274,,MATCH('REC Spending'!$D33,'ABP REC Spend'!$J$5:$AE$5,0)),'ABP REC Spend'!$E$6:$E$274,'REC Spending'!T$7),0)</f>
        <v>342492761.79728043</v>
      </c>
      <c r="U33" s="299">
        <f>_xlfn.IFNA(SUMIFS(INDEX('ABP REC Spend'!$J$6:$AE$274,,MATCH('REC Spending'!$D33,'ABP REC Spend'!$J$5:$AE$5,0)),'ABP REC Spend'!$E$6:$E$274,'REC Spending'!U$7),0)</f>
        <v>115503583.63586134</v>
      </c>
      <c r="V33" s="299">
        <f>_xlfn.IFNA(SUMIFS(INDEX('ABP REC Spend'!$J$6:$AE$274,,MATCH('REC Spending'!$D33,'ABP REC Spend'!$J$5:$AE$5,0)),'ABP REC Spend'!$E$6:$E$274,'REC Spending'!V$7),0)</f>
        <v>138193208.85530534</v>
      </c>
      <c r="W33" s="299">
        <f>_xlfn.IFNA(SUMIFS(INDEX('ABP REC Spend'!$J$6:$AE$274,,MATCH('REC Spending'!$D33,'ABP REC Spend'!$J$5:$AE$5,0)),'ABP REC Spend'!$E$6:$E$274,'REC Spending'!W$7),0)</f>
        <v>201141812.12414125</v>
      </c>
      <c r="X33" s="299">
        <f>_xlfn.IFNA(SUMIFS(INDEX('Indexed REC Spend'!$I$6:$AH$82,,MATCH($D33,'Indexed REC Spend'!$I$5:$AH$5,0)),'Indexed REC Spend'!$D$6:$D$82,'REC Spending'!X$7,'Indexed REC Spend'!$C$6:$C$82,'REC Spending'!X$5),0)</f>
        <v>3774100186.3772678</v>
      </c>
      <c r="Y33" s="299">
        <f>_xlfn.IFNA(SUMIFS(INDEX('Indexed REC Spend'!$I$6:$AH$82,,MATCH($D33,'Indexed REC Spend'!$I$5:$AH$5,0)),'Indexed REC Spend'!$D$6:$D$82,'REC Spending'!Y$7,'Indexed REC Spend'!$C$6:$C$82,'REC Spending'!Y$5),0)</f>
        <v>578978492.33691967</v>
      </c>
      <c r="Z33" s="299">
        <f>_xlfn.IFNA(SUMIFS(INDEX('Indexed REC Spend'!$I$6:$AH$82,,MATCH($D33,'Indexed REC Spend'!$I$5:$AH$5,0)),'Indexed REC Spend'!$D$6:$D$82,'REC Spending'!Z$7,'Indexed REC Spend'!$C$6:$C$82,'REC Spending'!Z$5),0)</f>
        <v>91688694.365796417</v>
      </c>
      <c r="AB33" s="109">
        <f t="shared" si="7"/>
        <v>0</v>
      </c>
      <c r="AC33" s="282">
        <v>46427140.879328407</v>
      </c>
      <c r="AE33" s="50">
        <f t="shared" si="1"/>
        <v>500703727.65907568</v>
      </c>
      <c r="AF33" s="50">
        <f t="shared" si="1"/>
        <v>5378572023.1607656</v>
      </c>
      <c r="AG33" s="50">
        <f t="shared" si="8"/>
        <v>46427140.879328407</v>
      </c>
      <c r="AH33" s="50">
        <f t="shared" si="9"/>
        <v>5925702891.6991701</v>
      </c>
      <c r="AJ33" s="50">
        <f t="shared" si="10"/>
        <v>1085931.71</v>
      </c>
      <c r="AK33" s="50">
        <f t="shared" si="11"/>
        <v>449617795.9490757</v>
      </c>
      <c r="AL33" s="50">
        <f t="shared" si="12"/>
        <v>50000000</v>
      </c>
      <c r="AM33" s="50">
        <f t="shared" si="13"/>
        <v>0</v>
      </c>
      <c r="AN33" s="50">
        <f t="shared" si="14"/>
        <v>0</v>
      </c>
      <c r="AO33" s="50">
        <f t="shared" si="15"/>
        <v>933804650.08078158</v>
      </c>
      <c r="AP33" s="50">
        <f t="shared" si="16"/>
        <v>4444767373.0799837</v>
      </c>
      <c r="AR33" s="292">
        <f t="shared" si="2"/>
        <v>0</v>
      </c>
      <c r="AT33" s="50">
        <f t="shared" si="3"/>
        <v>500703727.65907568</v>
      </c>
      <c r="AU33" s="50">
        <f t="shared" si="3"/>
        <v>5378572023.1607656</v>
      </c>
    </row>
    <row r="34" spans="2:47" x14ac:dyDescent="0.25">
      <c r="C34" s="190"/>
      <c r="R34" s="300"/>
      <c r="AC34" s="76" t="s">
        <v>222</v>
      </c>
    </row>
    <row r="35" spans="2:47" x14ac:dyDescent="0.25">
      <c r="C35" s="190"/>
    </row>
    <row r="36" spans="2:47" ht="12" x14ac:dyDescent="0.25">
      <c r="B36" s="19" t="s">
        <v>44</v>
      </c>
      <c r="C36" s="60" t="s">
        <v>258</v>
      </c>
      <c r="D36" s="19" t="s">
        <v>94</v>
      </c>
      <c r="E36" s="299">
        <f>SUMIFS('ABP Under Contract'!$C43:$Z43,'ABP Under Contract'!$C$6:$Z$6,'REC Spending'!$B36,'ABP Under Contract'!$C$7:$Z$7,'REC Spending'!E$4,'ABP Under Contract'!$C$8:$Z$8,'REC Spending'!E$7)</f>
        <v>27095413.370000035</v>
      </c>
      <c r="F36" s="299">
        <f>SUMIFS('ABP Under Contract'!$C43:$Z43,'ABP Under Contract'!$C$6:$Z$6,'REC Spending'!$B36,'ABP Under Contract'!$C$7:$Z$7,'REC Spending'!F$4,'ABP Under Contract'!$C$8:$Z$8,'REC Spending'!F$7)</f>
        <v>17737880.916000009</v>
      </c>
      <c r="G36" s="299">
        <f>SUMIFS('ABP Under Contract'!$C43:$Z43,'ABP Under Contract'!$C$6:$Z$6,'REC Spending'!$B36,'ABP Under Contract'!$C$7:$Z$7,'REC Spending'!G$4,'ABP Under Contract'!$C$8:$Z$8,'REC Spending'!G$7)</f>
        <v>11306715.058</v>
      </c>
      <c r="H36" s="299">
        <f>SUMIFS('ABP Under Contract'!$C43:$Z43,'ABP Under Contract'!$C$6:$Z$6,'REC Spending'!$B36,'ABP Under Contract'!$C$7:$Z$7,'REC Spending'!H$4,'ABP Under Contract'!$C$8:$Z$8,'REC Spending'!H$7)</f>
        <v>0</v>
      </c>
      <c r="I36" s="299">
        <f>SUMIFS('ABP Under Contract'!$C43:$Z43,'ABP Under Contract'!$C$6:$Z$6,'REC Spending'!$B36,'ABP Under Contract'!$C$7:$Z$7,'REC Spending'!I$4,'ABP Under Contract'!$C$8:$Z$8,'REC Spending'!I$7)</f>
        <v>0</v>
      </c>
      <c r="J36" s="299">
        <f>SUMIFS('ABP Under Contract'!$C43:$Z43,'ABP Under Contract'!$C$6:$Z$6,'REC Spending'!$B36,'ABP Under Contract'!$C$7:$Z$7,'REC Spending'!J$4,'ABP Under Contract'!$C$8:$Z$8,'REC Spending'!J$7)</f>
        <v>0</v>
      </c>
      <c r="K36" s="301">
        <f>K8*_xlfn.IFNA(INDEX('General Inputs'!$E$9:$AF$11,MATCH('REC Spending'!$B36,'General Inputs'!$B$9:$B$11,0),MATCH('REC Spending'!$D36,'General Inputs'!$E$8:$AB$8,0)),SUMIFS('General Inputs'!$D$9:$D$11,'General Inputs'!$B$9:$B$11,'REC Spending'!$B36))</f>
        <v>0</v>
      </c>
      <c r="L36" s="301">
        <f>L8*_xlfn.IFNA(INDEX('General Inputs'!$E$9:$AF$11,MATCH('REC Spending'!$B36,'General Inputs'!$B$9:$B$11,0),MATCH('REC Spending'!$D36,'General Inputs'!$E$8:$AB$8,0)),SUMIFS('General Inputs'!$D$9:$D$11,'General Inputs'!$B$9:$B$11,'REC Spending'!$B36))</f>
        <v>0</v>
      </c>
      <c r="M36" s="301">
        <f>M8*_xlfn.IFNA(INDEX('General Inputs'!$E$9:$AF$11,MATCH('REC Spending'!$B36,'General Inputs'!$B$9:$B$11,0),MATCH('REC Spending'!$D36,'General Inputs'!$E$8:$AB$8,0)),SUMIFS('General Inputs'!$D$9:$D$11,'General Inputs'!$B$9:$B$11,'REC Spending'!$B36))</f>
        <v>0</v>
      </c>
      <c r="N36" s="282">
        <v>7708691.6050000004</v>
      </c>
      <c r="O36" s="282">
        <v>44308.395000000004</v>
      </c>
      <c r="P36" s="282">
        <v>1365128.2799999998</v>
      </c>
      <c r="Q36" s="301">
        <f>Q8*_xlfn.IFNA(INDEX('General Inputs'!$E$9:$AF$11,MATCH('REC Spending'!$B36,'General Inputs'!$B$9:$B$11,0),MATCH('REC Spending'!$D36,'General Inputs'!$E$8:$AB$8,0)),SUMIFS('General Inputs'!$D$9:$D$11,'General Inputs'!$B$9:$B$11,'REC Spending'!$B36))</f>
        <v>3261578.3561783303</v>
      </c>
      <c r="R36" s="301">
        <f>R8*_xlfn.IFNA(INDEX('General Inputs'!$E$9:$AF$11,MATCH('REC Spending'!$B36,'General Inputs'!$B$9:$B$11,0),MATCH('REC Spending'!$D36,'General Inputs'!$E$8:$AB$8,0)),SUMIFS('General Inputs'!$D$9:$D$11,'General Inputs'!$B$9:$B$11,'REC Spending'!$B36))</f>
        <v>0</v>
      </c>
      <c r="S36" s="301">
        <f>S8*_xlfn.IFNA(INDEX('General Inputs'!$E$9:$AF$11,MATCH('REC Spending'!$B36,'General Inputs'!$B$9:$B$11,0),MATCH('REC Spending'!$D36,'General Inputs'!$E$8:$AB$8,0)),SUMIFS('General Inputs'!$D$9:$D$11,'General Inputs'!$B$9:$B$11,'REC Spending'!$B36))</f>
        <v>0</v>
      </c>
      <c r="T36" s="301">
        <f>T8*_xlfn.IFNA(INDEX('General Inputs'!$E$9:$AF$11,MATCH('REC Spending'!$B36,'General Inputs'!$B$9:$B$11,0),MATCH('REC Spending'!$D36,'General Inputs'!$E$8:$AB$8,0)),SUMIFS('General Inputs'!$D$9:$D$11,'General Inputs'!$B$9:$B$11,'REC Spending'!$B36))</f>
        <v>0</v>
      </c>
      <c r="U36" s="301">
        <f>U8*_xlfn.IFNA(INDEX('General Inputs'!$E$9:$AF$11,MATCH('REC Spending'!$B36,'General Inputs'!$B$9:$B$11,0),MATCH('REC Spending'!$D36,'General Inputs'!$E$8:$AB$8,0)),SUMIFS('General Inputs'!$D$9:$D$11,'General Inputs'!$B$9:$B$11,'REC Spending'!$B36))</f>
        <v>0</v>
      </c>
      <c r="V36" s="301">
        <f>V8*_xlfn.IFNA(INDEX('General Inputs'!$E$9:$AF$11,MATCH('REC Spending'!$B36,'General Inputs'!$B$9:$B$11,0),MATCH('REC Spending'!$D36,'General Inputs'!$E$8:$AB$8,0)),SUMIFS('General Inputs'!$D$9:$D$11,'General Inputs'!$B$9:$B$11,'REC Spending'!$B36))</f>
        <v>0</v>
      </c>
      <c r="W36" s="301">
        <f>W8*_xlfn.IFNA(INDEX('General Inputs'!$E$9:$AF$11,MATCH('REC Spending'!$B36,'General Inputs'!$B$9:$B$11,0),MATCH('REC Spending'!$D36,'General Inputs'!$E$8:$AB$8,0)),SUMIFS('General Inputs'!$D$9:$D$11,'General Inputs'!$B$9:$B$11,'REC Spending'!$B36))</f>
        <v>0</v>
      </c>
      <c r="X36" s="301">
        <f>X8*_xlfn.IFNA(INDEX('General Inputs'!$E$9:$AF$11,MATCH('REC Spending'!$B36,'General Inputs'!$B$9:$B$11,0),MATCH('REC Spending'!$D36,'General Inputs'!$E$8:$AB$8,0)),SUMIFS('General Inputs'!$D$9:$D$11,'General Inputs'!$B$9:$B$11,'REC Spending'!$B36))</f>
        <v>0</v>
      </c>
      <c r="Y36" s="301">
        <f>Y8*_xlfn.IFNA(INDEX('General Inputs'!$E$9:$AF$11,MATCH('REC Spending'!$B36,'General Inputs'!$B$9:$B$11,0),MATCH('REC Spending'!$D36,'General Inputs'!$E$8:$AB$8,0)),SUMIFS('General Inputs'!$D$9:$D$11,'General Inputs'!$B$9:$B$11,'REC Spending'!$B36))</f>
        <v>0</v>
      </c>
      <c r="Z36" s="301">
        <f>Z8*_xlfn.IFNA(INDEX('General Inputs'!$E$9:$AF$11,MATCH('REC Spending'!$B36,'General Inputs'!$B$9:$B$11,0),MATCH('REC Spending'!$D36,'General Inputs'!$E$8:$AB$8,0)),SUMIFS('General Inputs'!$D$9:$D$11,'General Inputs'!$B$9:$B$11,'REC Spending'!$B36))</f>
        <v>0</v>
      </c>
      <c r="AB36" s="282"/>
      <c r="AC36" s="294">
        <f>AC8*_xlfn.IFNA(INDEX('General Inputs'!$E$9:$AF$11,MATCH('REC Spending'!$B36,'General Inputs'!$B$9:$B$11,0),MATCH('REC Spending'!$D36,'General Inputs'!$E$8:$AB$8,0)),SUMIFS('General Inputs'!$D$9:$D$11,'General Inputs'!$B$9:$B$11,'REC Spending'!$B36))</f>
        <v>1956947.0137069982</v>
      </c>
      <c r="AE36" s="50">
        <f t="shared" ref="AE36:AF61" si="65">SUMIFS($E36:$Z36,$E$5:$Z$5,AE$5)</f>
        <v>68519715.980178386</v>
      </c>
      <c r="AF36" s="50">
        <f t="shared" si="65"/>
        <v>0</v>
      </c>
      <c r="AG36" s="50">
        <f>SUM(AB36:AC36)</f>
        <v>1956947.0137069982</v>
      </c>
      <c r="AH36" s="50">
        <f>SUM(AE36:AF36)+SUM(AB36:AC36)</f>
        <v>70476662.993885383</v>
      </c>
    </row>
    <row r="37" spans="2:47" ht="12" x14ac:dyDescent="0.25">
      <c r="B37" s="19" t="s">
        <v>44</v>
      </c>
      <c r="C37" s="60" t="s">
        <v>258</v>
      </c>
      <c r="D37" s="19" t="s">
        <v>95</v>
      </c>
      <c r="E37" s="299">
        <f>SUMIFS('ABP Under Contract'!$C44:$Z44,'ABP Under Contract'!$C$6:$Z$6,'REC Spending'!$B37,'ABP Under Contract'!$C$7:$Z$7,'REC Spending'!E$4,'ABP Under Contract'!$C$8:$Z$8,'REC Spending'!E$7)</f>
        <v>16354648.289999994</v>
      </c>
      <c r="F37" s="299">
        <f>SUMIFS('ABP Under Contract'!$C44:$Z44,'ABP Under Contract'!$C$6:$Z$6,'REC Spending'!$B37,'ABP Under Contract'!$C$7:$Z$7,'REC Spending'!F$4,'ABP Under Contract'!$C$8:$Z$8,'REC Spending'!F$7)</f>
        <v>22827261.043999996</v>
      </c>
      <c r="G37" s="299">
        <f>SUMIFS('ABP Under Contract'!$C44:$Z44,'ABP Under Contract'!$C$6:$Z$6,'REC Spending'!$B37,'ABP Under Contract'!$C$7:$Z$7,'REC Spending'!G$4,'ABP Under Contract'!$C$8:$Z$8,'REC Spending'!G$7)</f>
        <v>24302175.16</v>
      </c>
      <c r="H37" s="299">
        <f>SUMIFS('ABP Under Contract'!$C44:$Z44,'ABP Under Contract'!$C$6:$Z$6,'REC Spending'!$B37,'ABP Under Contract'!$C$7:$Z$7,'REC Spending'!H$4,'ABP Under Contract'!$C$8:$Z$8,'REC Spending'!H$7)</f>
        <v>0</v>
      </c>
      <c r="I37" s="299">
        <f>SUMIFS('ABP Under Contract'!$C44:$Z44,'ABP Under Contract'!$C$6:$Z$6,'REC Spending'!$B37,'ABP Under Contract'!$C$7:$Z$7,'REC Spending'!I$4,'ABP Under Contract'!$C$8:$Z$8,'REC Spending'!I$7)</f>
        <v>0</v>
      </c>
      <c r="J37" s="299">
        <f>SUMIFS('ABP Under Contract'!$C44:$Z44,'ABP Under Contract'!$C$6:$Z$6,'REC Spending'!$B37,'ABP Under Contract'!$C$7:$Z$7,'REC Spending'!J$4,'ABP Under Contract'!$C$8:$Z$8,'REC Spending'!J$7)</f>
        <v>0</v>
      </c>
      <c r="K37" s="301">
        <f>K9*_xlfn.IFNA(INDEX('General Inputs'!$E$9:$AF$11,MATCH('REC Spending'!$B37,'General Inputs'!$B$9:$B$11,0),MATCH('REC Spending'!$D37,'General Inputs'!$E$8:$AB$8,0)),SUMIFS('General Inputs'!$D$9:$D$11,'General Inputs'!$B$9:$B$11,'REC Spending'!$B37))</f>
        <v>0</v>
      </c>
      <c r="L37" s="301">
        <f>L9*_xlfn.IFNA(INDEX('General Inputs'!$E$9:$AF$11,MATCH('REC Spending'!$B37,'General Inputs'!$B$9:$B$11,0),MATCH('REC Spending'!$D37,'General Inputs'!$E$8:$AB$8,0)),SUMIFS('General Inputs'!$D$9:$D$11,'General Inputs'!$B$9:$B$11,'REC Spending'!$B37))</f>
        <v>0</v>
      </c>
      <c r="M37" s="301">
        <f>M9*_xlfn.IFNA(INDEX('General Inputs'!$E$9:$AF$11,MATCH('REC Spending'!$B37,'General Inputs'!$B$9:$B$11,0),MATCH('REC Spending'!$D37,'General Inputs'!$E$8:$AB$8,0)),SUMIFS('General Inputs'!$D$9:$D$11,'General Inputs'!$B$9:$B$11,'REC Spending'!$B37))</f>
        <v>0</v>
      </c>
      <c r="N37" s="282">
        <v>5522258.8899999997</v>
      </c>
      <c r="O37" s="282">
        <v>31741.109999999997</v>
      </c>
      <c r="P37" s="282">
        <v>5431217.937169807</v>
      </c>
      <c r="Q37" s="301">
        <f>Q9*_xlfn.IFNA(INDEX('General Inputs'!$E$9:$AF$11,MATCH('REC Spending'!$B37,'General Inputs'!$B$9:$B$11,0),MATCH('REC Spending'!$D37,'General Inputs'!$E$8:$AB$8,0)),SUMIFS('General Inputs'!$D$9:$D$11,'General Inputs'!$B$9:$B$11,'REC Spending'!$B37))</f>
        <v>3261578.3561783303</v>
      </c>
      <c r="R37" s="301">
        <f>R9*_xlfn.IFNA(INDEX('General Inputs'!$E$9:$AF$11,MATCH('REC Spending'!$B37,'General Inputs'!$B$9:$B$11,0),MATCH('REC Spending'!$D37,'General Inputs'!$E$8:$AB$8,0)),SUMIFS('General Inputs'!$D$9:$D$11,'General Inputs'!$B$9:$B$11,'REC Spending'!$B37))</f>
        <v>0</v>
      </c>
      <c r="S37" s="301">
        <f>S9*_xlfn.IFNA(INDEX('General Inputs'!$E$9:$AF$11,MATCH('REC Spending'!$B37,'General Inputs'!$B$9:$B$11,0),MATCH('REC Spending'!$D37,'General Inputs'!$E$8:$AB$8,0)),SUMIFS('General Inputs'!$D$9:$D$11,'General Inputs'!$B$9:$B$11,'REC Spending'!$B37))</f>
        <v>0</v>
      </c>
      <c r="T37" s="301">
        <f>T9*_xlfn.IFNA(INDEX('General Inputs'!$E$9:$AF$11,MATCH('REC Spending'!$B37,'General Inputs'!$B$9:$B$11,0),MATCH('REC Spending'!$D37,'General Inputs'!$E$8:$AB$8,0)),SUMIFS('General Inputs'!$D$9:$D$11,'General Inputs'!$B$9:$B$11,'REC Spending'!$B37))</f>
        <v>0</v>
      </c>
      <c r="U37" s="301">
        <f>U9*_xlfn.IFNA(INDEX('General Inputs'!$E$9:$AF$11,MATCH('REC Spending'!$B37,'General Inputs'!$B$9:$B$11,0),MATCH('REC Spending'!$D37,'General Inputs'!$E$8:$AB$8,0)),SUMIFS('General Inputs'!$D$9:$D$11,'General Inputs'!$B$9:$B$11,'REC Spending'!$B37))</f>
        <v>0</v>
      </c>
      <c r="V37" s="301">
        <f>V9*_xlfn.IFNA(INDEX('General Inputs'!$E$9:$AF$11,MATCH('REC Spending'!$B37,'General Inputs'!$B$9:$B$11,0),MATCH('REC Spending'!$D37,'General Inputs'!$E$8:$AB$8,0)),SUMIFS('General Inputs'!$D$9:$D$11,'General Inputs'!$B$9:$B$11,'REC Spending'!$B37))</f>
        <v>0</v>
      </c>
      <c r="W37" s="301">
        <f>W9*_xlfn.IFNA(INDEX('General Inputs'!$E$9:$AF$11,MATCH('REC Spending'!$B37,'General Inputs'!$B$9:$B$11,0),MATCH('REC Spending'!$D37,'General Inputs'!$E$8:$AB$8,0)),SUMIFS('General Inputs'!$D$9:$D$11,'General Inputs'!$B$9:$B$11,'REC Spending'!$B37))</f>
        <v>0</v>
      </c>
      <c r="X37" s="301">
        <f>X9*_xlfn.IFNA(INDEX('General Inputs'!$E$9:$AF$11,MATCH('REC Spending'!$B37,'General Inputs'!$B$9:$B$11,0),MATCH('REC Spending'!$D37,'General Inputs'!$E$8:$AB$8,0)),SUMIFS('General Inputs'!$D$9:$D$11,'General Inputs'!$B$9:$B$11,'REC Spending'!$B37))</f>
        <v>0</v>
      </c>
      <c r="Y37" s="301">
        <f>Y9*_xlfn.IFNA(INDEX('General Inputs'!$E$9:$AF$11,MATCH('REC Spending'!$B37,'General Inputs'!$B$9:$B$11,0),MATCH('REC Spending'!$D37,'General Inputs'!$E$8:$AB$8,0)),SUMIFS('General Inputs'!$D$9:$D$11,'General Inputs'!$B$9:$B$11,'REC Spending'!$B37))</f>
        <v>0</v>
      </c>
      <c r="Z37" s="301">
        <f>Z9*_xlfn.IFNA(INDEX('General Inputs'!$E$9:$AF$11,MATCH('REC Spending'!$B37,'General Inputs'!$B$9:$B$11,0),MATCH('REC Spending'!$D37,'General Inputs'!$E$8:$AB$8,0)),SUMIFS('General Inputs'!$D$9:$D$11,'General Inputs'!$B$9:$B$11,'REC Spending'!$B37))</f>
        <v>0</v>
      </c>
      <c r="AB37" s="282"/>
      <c r="AC37" s="294">
        <f>AC9*_xlfn.IFNA(INDEX('General Inputs'!$E$9:$AF$11,MATCH('REC Spending'!$B37,'General Inputs'!$B$9:$B$11,0),MATCH('REC Spending'!$D37,'General Inputs'!$E$8:$AB$8,0)),SUMIFS('General Inputs'!$D$9:$D$11,'General Inputs'!$B$9:$B$11,'REC Spending'!$B37))</f>
        <v>1956947.0137069982</v>
      </c>
      <c r="AE37" s="50">
        <f t="shared" si="65"/>
        <v>77730880.787348121</v>
      </c>
      <c r="AF37" s="50">
        <f t="shared" si="65"/>
        <v>0</v>
      </c>
      <c r="AG37" s="50">
        <f t="shared" ref="AG37:AG61" si="66">SUM(AB37:AC37)</f>
        <v>1956947.0137069982</v>
      </c>
      <c r="AH37" s="50">
        <f t="shared" ref="AH37:AH61" si="67">SUM(AE37:AF37)+SUM(AB37:AC37)</f>
        <v>79687827.801055118</v>
      </c>
    </row>
    <row r="38" spans="2:47" ht="12" x14ac:dyDescent="0.25">
      <c r="B38" s="19" t="s">
        <v>44</v>
      </c>
      <c r="C38" s="60" t="s">
        <v>258</v>
      </c>
      <c r="D38" s="19" t="s">
        <v>20</v>
      </c>
      <c r="E38" s="299">
        <f>SUMIFS('ABP Under Contract'!$C45:$Z45,'ABP Under Contract'!$C$6:$Z$6,'REC Spending'!$B38,'ABP Under Contract'!$C$7:$Z$7,'REC Spending'!E$4,'ABP Under Contract'!$C$8:$Z$8,'REC Spending'!E$7)</f>
        <v>19142800.870000016</v>
      </c>
      <c r="F38" s="299">
        <f>SUMIFS('ABP Under Contract'!$C45:$Z45,'ABP Under Contract'!$C$6:$Z$6,'REC Spending'!$B38,'ABP Under Contract'!$C$7:$Z$7,'REC Spending'!F$4,'ABP Under Contract'!$C$8:$Z$8,'REC Spending'!F$7)</f>
        <v>24882566.237999994</v>
      </c>
      <c r="G38" s="299">
        <f>SUMIFS('ABP Under Contract'!$C45:$Z45,'ABP Under Contract'!$C$6:$Z$6,'REC Spending'!$B38,'ABP Under Contract'!$C$7:$Z$7,'REC Spending'!G$4,'ABP Under Contract'!$C$8:$Z$8,'REC Spending'!G$7)</f>
        <v>27135154.802000001</v>
      </c>
      <c r="H38" s="299">
        <f>SUMIFS('ABP Under Contract'!$C45:$Z45,'ABP Under Contract'!$C$6:$Z$6,'REC Spending'!$B38,'ABP Under Contract'!$C$7:$Z$7,'REC Spending'!H$4,'ABP Under Contract'!$C$8:$Z$8,'REC Spending'!H$7)</f>
        <v>0</v>
      </c>
      <c r="I38" s="299">
        <f>SUMIFS('ABP Under Contract'!$C45:$Z45,'ABP Under Contract'!$C$6:$Z$6,'REC Spending'!$B38,'ABP Under Contract'!$C$7:$Z$7,'REC Spending'!I$4,'ABP Under Contract'!$C$8:$Z$8,'REC Spending'!I$7)</f>
        <v>0</v>
      </c>
      <c r="J38" s="299">
        <f>SUMIFS('ABP Under Contract'!$C45:$Z45,'ABP Under Contract'!$C$6:$Z$6,'REC Spending'!$B38,'ABP Under Contract'!$C$7:$Z$7,'REC Spending'!J$4,'ABP Under Contract'!$C$8:$Z$8,'REC Spending'!J$7)</f>
        <v>0</v>
      </c>
      <c r="K38" s="301">
        <f>K10*_xlfn.IFNA(INDEX('General Inputs'!$E$9:$AF$11,MATCH('REC Spending'!$B38,'General Inputs'!$B$9:$B$11,0),MATCH('REC Spending'!$D38,'General Inputs'!$E$8:$AB$8,0)),SUMIFS('General Inputs'!$D$9:$D$11,'General Inputs'!$B$9:$B$11,'REC Spending'!$B38))</f>
        <v>0</v>
      </c>
      <c r="L38" s="301">
        <f>L10*_xlfn.IFNA(INDEX('General Inputs'!$E$9:$AF$11,MATCH('REC Spending'!$B38,'General Inputs'!$B$9:$B$11,0),MATCH('REC Spending'!$D38,'General Inputs'!$E$8:$AB$8,0)),SUMIFS('General Inputs'!$D$9:$D$11,'General Inputs'!$B$9:$B$11,'REC Spending'!$B38))</f>
        <v>0</v>
      </c>
      <c r="M38" s="301">
        <f>M10*_xlfn.IFNA(INDEX('General Inputs'!$E$9:$AF$11,MATCH('REC Spending'!$B38,'General Inputs'!$B$9:$B$11,0),MATCH('REC Spending'!$D38,'General Inputs'!$E$8:$AB$8,0)),SUMIFS('General Inputs'!$D$9:$D$11,'General Inputs'!$B$9:$B$11,'REC Spending'!$B38))</f>
        <v>0</v>
      </c>
      <c r="N38" s="282">
        <v>4814327.97</v>
      </c>
      <c r="O38" s="282">
        <v>27672.030000000002</v>
      </c>
      <c r="P38" s="282">
        <v>6666673.3471698072</v>
      </c>
      <c r="Q38" s="301">
        <f>Q10*_xlfn.IFNA(INDEX('General Inputs'!$E$9:$AF$11,MATCH('REC Spending'!$B38,'General Inputs'!$B$9:$B$11,0),MATCH('REC Spending'!$D38,'General Inputs'!$E$8:$AB$8,0)),SUMIFS('General Inputs'!$D$9:$D$11,'General Inputs'!$B$9:$B$11,'REC Spending'!$B38))</f>
        <v>5118017.7386999996</v>
      </c>
      <c r="R38" s="301">
        <f>R10*_xlfn.IFNA(INDEX('General Inputs'!$E$9:$AF$11,MATCH('REC Spending'!$B38,'General Inputs'!$B$9:$B$11,0),MATCH('REC Spending'!$D38,'General Inputs'!$E$8:$AB$8,0)),SUMIFS('General Inputs'!$D$9:$D$11,'General Inputs'!$B$9:$B$11,'REC Spending'!$B38))</f>
        <v>0</v>
      </c>
      <c r="S38" s="301">
        <f>S10*_xlfn.IFNA(INDEX('General Inputs'!$E$9:$AF$11,MATCH('REC Spending'!$B38,'General Inputs'!$B$9:$B$11,0),MATCH('REC Spending'!$D38,'General Inputs'!$E$8:$AB$8,0)),SUMIFS('General Inputs'!$D$9:$D$11,'General Inputs'!$B$9:$B$11,'REC Spending'!$B38))</f>
        <v>0</v>
      </c>
      <c r="T38" s="301">
        <f>T10*_xlfn.IFNA(INDEX('General Inputs'!$E$9:$AF$11,MATCH('REC Spending'!$B38,'General Inputs'!$B$9:$B$11,0),MATCH('REC Spending'!$D38,'General Inputs'!$E$8:$AB$8,0)),SUMIFS('General Inputs'!$D$9:$D$11,'General Inputs'!$B$9:$B$11,'REC Spending'!$B38))</f>
        <v>0</v>
      </c>
      <c r="U38" s="301">
        <f>U10*_xlfn.IFNA(INDEX('General Inputs'!$E$9:$AF$11,MATCH('REC Spending'!$B38,'General Inputs'!$B$9:$B$11,0),MATCH('REC Spending'!$D38,'General Inputs'!$E$8:$AB$8,0)),SUMIFS('General Inputs'!$D$9:$D$11,'General Inputs'!$B$9:$B$11,'REC Spending'!$B38))</f>
        <v>0</v>
      </c>
      <c r="V38" s="301">
        <f>V10*_xlfn.IFNA(INDEX('General Inputs'!$E$9:$AF$11,MATCH('REC Spending'!$B38,'General Inputs'!$B$9:$B$11,0),MATCH('REC Spending'!$D38,'General Inputs'!$E$8:$AB$8,0)),SUMIFS('General Inputs'!$D$9:$D$11,'General Inputs'!$B$9:$B$11,'REC Spending'!$B38))</f>
        <v>0</v>
      </c>
      <c r="W38" s="301">
        <f>W10*_xlfn.IFNA(INDEX('General Inputs'!$E$9:$AF$11,MATCH('REC Spending'!$B38,'General Inputs'!$B$9:$B$11,0),MATCH('REC Spending'!$D38,'General Inputs'!$E$8:$AB$8,0)),SUMIFS('General Inputs'!$D$9:$D$11,'General Inputs'!$B$9:$B$11,'REC Spending'!$B38))</f>
        <v>0</v>
      </c>
      <c r="X38" s="301">
        <f>X10*_xlfn.IFNA(INDEX('General Inputs'!$E$9:$AF$11,MATCH('REC Spending'!$B38,'General Inputs'!$B$9:$B$11,0),MATCH('REC Spending'!$D38,'General Inputs'!$E$8:$AB$8,0)),SUMIFS('General Inputs'!$D$9:$D$11,'General Inputs'!$B$9:$B$11,'REC Spending'!$B38))</f>
        <v>0</v>
      </c>
      <c r="Y38" s="301">
        <f>Y10*_xlfn.IFNA(INDEX('General Inputs'!$E$9:$AF$11,MATCH('REC Spending'!$B38,'General Inputs'!$B$9:$B$11,0),MATCH('REC Spending'!$D38,'General Inputs'!$E$8:$AB$8,0)),SUMIFS('General Inputs'!$D$9:$D$11,'General Inputs'!$B$9:$B$11,'REC Spending'!$B38))</f>
        <v>0</v>
      </c>
      <c r="Z38" s="301">
        <f>Z10*_xlfn.IFNA(INDEX('General Inputs'!$E$9:$AF$11,MATCH('REC Spending'!$B38,'General Inputs'!$B$9:$B$11,0),MATCH('REC Spending'!$D38,'General Inputs'!$E$8:$AB$8,0)),SUMIFS('General Inputs'!$D$9:$D$11,'General Inputs'!$B$9:$B$11,'REC Spending'!$B38))</f>
        <v>0</v>
      </c>
      <c r="AB38" s="282"/>
      <c r="AC38" s="294">
        <f>AC10*_xlfn.IFNA(INDEX('General Inputs'!$E$9:$AF$11,MATCH('REC Spending'!$B38,'General Inputs'!$B$9:$B$11,0),MATCH('REC Spending'!$D38,'General Inputs'!$E$8:$AB$8,0)),SUMIFS('General Inputs'!$D$9:$D$11,'General Inputs'!$B$9:$B$11,'REC Spending'!$B38))</f>
        <v>4560842.5424999995</v>
      </c>
      <c r="AE38" s="50">
        <f t="shared" si="65"/>
        <v>87787212.995869815</v>
      </c>
      <c r="AF38" s="50">
        <f t="shared" si="65"/>
        <v>0</v>
      </c>
      <c r="AG38" s="50">
        <f t="shared" si="66"/>
        <v>4560842.5424999995</v>
      </c>
      <c r="AH38" s="50">
        <f t="shared" si="67"/>
        <v>92348055.53836982</v>
      </c>
    </row>
    <row r="39" spans="2:47" ht="12" x14ac:dyDescent="0.25">
      <c r="B39" s="19" t="s">
        <v>44</v>
      </c>
      <c r="C39" s="60" t="s">
        <v>258</v>
      </c>
      <c r="D39" s="19" t="s">
        <v>21</v>
      </c>
      <c r="E39" s="299">
        <f>SUMIFS('ABP Under Contract'!$C46:$Z46,'ABP Under Contract'!$C$6:$Z$6,'REC Spending'!$B39,'ABP Under Contract'!$C$7:$Z$7,'REC Spending'!E$4,'ABP Under Contract'!$C$8:$Z$8,'REC Spending'!E$7)</f>
        <v>35521088.709999964</v>
      </c>
      <c r="F39" s="299">
        <f>SUMIFS('ABP Under Contract'!$C46:$Z46,'ABP Under Contract'!$C$6:$Z$6,'REC Spending'!$B39,'ABP Under Contract'!$C$7:$Z$7,'REC Spending'!F$4,'ABP Under Contract'!$C$8:$Z$8,'REC Spending'!F$7)</f>
        <v>29153182.879833329</v>
      </c>
      <c r="G39" s="299">
        <f>SUMIFS('ABP Under Contract'!$C46:$Z46,'ABP Under Contract'!$C$6:$Z$6,'REC Spending'!$B39,'ABP Under Contract'!$C$7:$Z$7,'REC Spending'!G$4,'ABP Under Contract'!$C$8:$Z$8,'REC Spending'!G$7)</f>
        <v>30582178.251999997</v>
      </c>
      <c r="H39" s="299">
        <f>SUMIFS('ABP Under Contract'!$C46:$Z46,'ABP Under Contract'!$C$6:$Z$6,'REC Spending'!$B39,'ABP Under Contract'!$C$7:$Z$7,'REC Spending'!H$4,'ABP Under Contract'!$C$8:$Z$8,'REC Spending'!H$7)</f>
        <v>0</v>
      </c>
      <c r="I39" s="299">
        <f>SUMIFS('ABP Under Contract'!$C46:$Z46,'ABP Under Contract'!$C$6:$Z$6,'REC Spending'!$B39,'ABP Under Contract'!$C$7:$Z$7,'REC Spending'!I$4,'ABP Under Contract'!$C$8:$Z$8,'REC Spending'!I$7)</f>
        <v>0</v>
      </c>
      <c r="J39" s="299">
        <f>SUMIFS('ABP Under Contract'!$C46:$Z46,'ABP Under Contract'!$C$6:$Z$6,'REC Spending'!$B39,'ABP Under Contract'!$C$7:$Z$7,'REC Spending'!J$4,'ABP Under Contract'!$C$8:$Z$8,'REC Spending'!J$7)</f>
        <v>0</v>
      </c>
      <c r="K39" s="301">
        <f>K11*_xlfn.IFNA(INDEX('General Inputs'!$E$9:$AF$11,MATCH('REC Spending'!$B39,'General Inputs'!$B$9:$B$11,0),MATCH('REC Spending'!$D39,'General Inputs'!$E$8:$AB$8,0)),SUMIFS('General Inputs'!$D$9:$D$11,'General Inputs'!$B$9:$B$11,'REC Spending'!$B39))</f>
        <v>0</v>
      </c>
      <c r="L39" s="301">
        <f>L11*_xlfn.IFNA(INDEX('General Inputs'!$E$9:$AF$11,MATCH('REC Spending'!$B39,'General Inputs'!$B$9:$B$11,0),MATCH('REC Spending'!$D39,'General Inputs'!$E$8:$AB$8,0)),SUMIFS('General Inputs'!$D$9:$D$11,'General Inputs'!$B$9:$B$11,'REC Spending'!$B39))</f>
        <v>0</v>
      </c>
      <c r="M39" s="301">
        <f>M11*_xlfn.IFNA(INDEX('General Inputs'!$E$9:$AF$11,MATCH('REC Spending'!$B39,'General Inputs'!$B$9:$B$11,0),MATCH('REC Spending'!$D39,'General Inputs'!$E$8:$AB$8,0)),SUMIFS('General Inputs'!$D$9:$D$11,'General Inputs'!$B$9:$B$11,'REC Spending'!$B39))</f>
        <v>0</v>
      </c>
      <c r="N39" s="282">
        <v>3381563.2849999997</v>
      </c>
      <c r="O39" s="282">
        <v>19436.715</v>
      </c>
      <c r="P39" s="282">
        <v>6627071.8807588778</v>
      </c>
      <c r="Q39" s="301">
        <f>Q11*_xlfn.IFNA(INDEX('General Inputs'!$E$9:$AF$11,MATCH('REC Spending'!$B39,'General Inputs'!$B$9:$B$11,0),MATCH('REC Spending'!$D39,'General Inputs'!$E$8:$AB$8,0)),SUMIFS('General Inputs'!$D$9:$D$11,'General Inputs'!$B$9:$B$11,'REC Spending'!$B39))</f>
        <v>4980274.5612342004</v>
      </c>
      <c r="R39" s="301">
        <f>R11*_xlfn.IFNA(INDEX('General Inputs'!$E$9:$AF$11,MATCH('REC Spending'!$B39,'General Inputs'!$B$9:$B$11,0),MATCH('REC Spending'!$D39,'General Inputs'!$E$8:$AB$8,0)),SUMIFS('General Inputs'!$D$9:$D$11,'General Inputs'!$B$9:$B$11,'REC Spending'!$B39))</f>
        <v>0</v>
      </c>
      <c r="S39" s="301">
        <f>S11*_xlfn.IFNA(INDEX('General Inputs'!$E$9:$AF$11,MATCH('REC Spending'!$B39,'General Inputs'!$B$9:$B$11,0),MATCH('REC Spending'!$D39,'General Inputs'!$E$8:$AB$8,0)),SUMIFS('General Inputs'!$D$9:$D$11,'General Inputs'!$B$9:$B$11,'REC Spending'!$B39))</f>
        <v>0</v>
      </c>
      <c r="T39" s="301">
        <f>T11*_xlfn.IFNA(INDEX('General Inputs'!$E$9:$AF$11,MATCH('REC Spending'!$B39,'General Inputs'!$B$9:$B$11,0),MATCH('REC Spending'!$D39,'General Inputs'!$E$8:$AB$8,0)),SUMIFS('General Inputs'!$D$9:$D$11,'General Inputs'!$B$9:$B$11,'REC Spending'!$B39))</f>
        <v>0</v>
      </c>
      <c r="U39" s="301">
        <f>U11*_xlfn.IFNA(INDEX('General Inputs'!$E$9:$AF$11,MATCH('REC Spending'!$B39,'General Inputs'!$B$9:$B$11,0),MATCH('REC Spending'!$D39,'General Inputs'!$E$8:$AB$8,0)),SUMIFS('General Inputs'!$D$9:$D$11,'General Inputs'!$B$9:$B$11,'REC Spending'!$B39))</f>
        <v>0</v>
      </c>
      <c r="V39" s="301">
        <f>V11*_xlfn.IFNA(INDEX('General Inputs'!$E$9:$AF$11,MATCH('REC Spending'!$B39,'General Inputs'!$B$9:$B$11,0),MATCH('REC Spending'!$D39,'General Inputs'!$E$8:$AB$8,0)),SUMIFS('General Inputs'!$D$9:$D$11,'General Inputs'!$B$9:$B$11,'REC Spending'!$B39))</f>
        <v>0</v>
      </c>
      <c r="W39" s="301">
        <f>W11*_xlfn.IFNA(INDEX('General Inputs'!$E$9:$AF$11,MATCH('REC Spending'!$B39,'General Inputs'!$B$9:$B$11,0),MATCH('REC Spending'!$D39,'General Inputs'!$E$8:$AB$8,0)),SUMIFS('General Inputs'!$D$9:$D$11,'General Inputs'!$B$9:$B$11,'REC Spending'!$B39))</f>
        <v>0</v>
      </c>
      <c r="X39" s="301">
        <f>X11*_xlfn.IFNA(INDEX('General Inputs'!$E$9:$AF$11,MATCH('REC Spending'!$B39,'General Inputs'!$B$9:$B$11,0),MATCH('REC Spending'!$D39,'General Inputs'!$E$8:$AB$8,0)),SUMIFS('General Inputs'!$D$9:$D$11,'General Inputs'!$B$9:$B$11,'REC Spending'!$B39))</f>
        <v>0</v>
      </c>
      <c r="Y39" s="301">
        <f>Y11*_xlfn.IFNA(INDEX('General Inputs'!$E$9:$AF$11,MATCH('REC Spending'!$B39,'General Inputs'!$B$9:$B$11,0),MATCH('REC Spending'!$D39,'General Inputs'!$E$8:$AB$8,0)),SUMIFS('General Inputs'!$D$9:$D$11,'General Inputs'!$B$9:$B$11,'REC Spending'!$B39))</f>
        <v>0</v>
      </c>
      <c r="Z39" s="301">
        <f>Z11*_xlfn.IFNA(INDEX('General Inputs'!$E$9:$AF$11,MATCH('REC Spending'!$B39,'General Inputs'!$B$9:$B$11,0),MATCH('REC Spending'!$D39,'General Inputs'!$E$8:$AB$8,0)),SUMIFS('General Inputs'!$D$9:$D$11,'General Inputs'!$B$9:$B$11,'REC Spending'!$B39))</f>
        <v>0</v>
      </c>
      <c r="AB39" s="282"/>
      <c r="AC39" s="294">
        <f>AC11*_xlfn.IFNA(INDEX('General Inputs'!$E$9:$AF$11,MATCH('REC Spending'!$B39,'General Inputs'!$B$9:$B$11,0),MATCH('REC Spending'!$D39,'General Inputs'!$E$8:$AB$8,0)),SUMIFS('General Inputs'!$D$9:$D$11,'General Inputs'!$B$9:$B$11,'REC Spending'!$B39))</f>
        <v>4995533.6611799998</v>
      </c>
      <c r="AE39" s="50">
        <f t="shared" si="65"/>
        <v>110264796.28382638</v>
      </c>
      <c r="AF39" s="50">
        <f t="shared" si="65"/>
        <v>0</v>
      </c>
      <c r="AG39" s="50">
        <f t="shared" si="66"/>
        <v>4995533.6611799998</v>
      </c>
      <c r="AH39" s="50">
        <f t="shared" si="67"/>
        <v>115260329.94500639</v>
      </c>
    </row>
    <row r="40" spans="2:47" ht="12" x14ac:dyDescent="0.25">
      <c r="B40" s="19" t="s">
        <v>44</v>
      </c>
      <c r="C40" s="60" t="s">
        <v>258</v>
      </c>
      <c r="D40" s="19" t="s">
        <v>22</v>
      </c>
      <c r="E40" s="299">
        <f>SUMIFS('ABP Under Contract'!$C47:$Z47,'ABP Under Contract'!$C$6:$Z$6,'REC Spending'!$B40,'ABP Under Contract'!$C$7:$Z$7,'REC Spending'!E$4,'ABP Under Contract'!$C$8:$Z$8,'REC Spending'!E$7)</f>
        <v>25772849.64999995</v>
      </c>
      <c r="F40" s="299">
        <f>SUMIFS('ABP Under Contract'!$C47:$Z47,'ABP Under Contract'!$C$6:$Z$6,'REC Spending'!$B40,'ABP Under Contract'!$C$7:$Z$7,'REC Spending'!F$4,'ABP Under Contract'!$C$8:$Z$8,'REC Spending'!F$7)</f>
        <v>26242617.641916659</v>
      </c>
      <c r="G40" s="299">
        <f>SUMIFS('ABP Under Contract'!$C47:$Z47,'ABP Under Contract'!$C$6:$Z$6,'REC Spending'!$B40,'ABP Under Contract'!$C$7:$Z$7,'REC Spending'!G$4,'ABP Under Contract'!$C$8:$Z$8,'REC Spending'!G$7)</f>
        <v>39416270.795999996</v>
      </c>
      <c r="H40" s="299">
        <f>SUMIFS('ABP Under Contract'!$C47:$Z47,'ABP Under Contract'!$C$6:$Z$6,'REC Spending'!$B40,'ABP Under Contract'!$C$7:$Z$7,'REC Spending'!H$4,'ABP Under Contract'!$C$8:$Z$8,'REC Spending'!H$7)</f>
        <v>154614.90400000004</v>
      </c>
      <c r="I40" s="299">
        <f>SUMIFS('ABP Under Contract'!$C47:$Z47,'ABP Under Contract'!$C$6:$Z$6,'REC Spending'!$B40,'ABP Under Contract'!$C$7:$Z$7,'REC Spending'!I$4,'ABP Under Contract'!$C$8:$Z$8,'REC Spending'!I$7)</f>
        <v>1634930.5949999997</v>
      </c>
      <c r="J40" s="299">
        <f>SUMIFS('ABP Under Contract'!$C47:$Z47,'ABP Under Contract'!$C$6:$Z$6,'REC Spending'!$B40,'ABP Under Contract'!$C$7:$Z$7,'REC Spending'!J$4,'ABP Under Contract'!$C$8:$Z$8,'REC Spending'!J$7)</f>
        <v>0</v>
      </c>
      <c r="K40" s="301">
        <f>K12*_xlfn.IFNA(INDEX('General Inputs'!$E$9:$AF$11,MATCH('REC Spending'!$B40,'General Inputs'!$B$9:$B$11,0),MATCH('REC Spending'!$D40,'General Inputs'!$E$8:$AB$8,0)),SUMIFS('General Inputs'!$D$9:$D$11,'General Inputs'!$B$9:$B$11,'REC Spending'!$B40))</f>
        <v>0</v>
      </c>
      <c r="L40" s="301">
        <f>L12*_xlfn.IFNA(INDEX('General Inputs'!$E$9:$AF$11,MATCH('REC Spending'!$B40,'General Inputs'!$B$9:$B$11,0),MATCH('REC Spending'!$D40,'General Inputs'!$E$8:$AB$8,0)),SUMIFS('General Inputs'!$D$9:$D$11,'General Inputs'!$B$9:$B$11,'REC Spending'!$B40))</f>
        <v>0</v>
      </c>
      <c r="M40" s="301">
        <f>M12*_xlfn.IFNA(INDEX('General Inputs'!$E$9:$AF$11,MATCH('REC Spending'!$B40,'General Inputs'!$B$9:$B$11,0),MATCH('REC Spending'!$D40,'General Inputs'!$E$8:$AB$8,0)),SUMIFS('General Inputs'!$D$9:$D$11,'General Inputs'!$B$9:$B$11,'REC Spending'!$B40))</f>
        <v>0</v>
      </c>
      <c r="N40" s="282">
        <v>3240374.8149999999</v>
      </c>
      <c r="O40" s="282">
        <v>18625.185000000001</v>
      </c>
      <c r="P40" s="282">
        <v>6627071.8807588778</v>
      </c>
      <c r="Q40" s="301">
        <f>Q12*_xlfn.IFNA(INDEX('General Inputs'!$E$9:$AF$11,MATCH('REC Spending'!$B40,'General Inputs'!$B$9:$B$11,0),MATCH('REC Spending'!$D40,'General Inputs'!$E$8:$AB$8,0)),SUMIFS('General Inputs'!$D$9:$D$11,'General Inputs'!$B$9:$B$11,'REC Spending'!$B40))</f>
        <v>5954059.0519829998</v>
      </c>
      <c r="R40" s="301">
        <f>R12*_xlfn.IFNA(INDEX('General Inputs'!$E$9:$AF$11,MATCH('REC Spending'!$B40,'General Inputs'!$B$9:$B$11,0),MATCH('REC Spending'!$D40,'General Inputs'!$E$8:$AB$8,0)),SUMIFS('General Inputs'!$D$9:$D$11,'General Inputs'!$B$9:$B$11,'REC Spending'!$B40))</f>
        <v>0</v>
      </c>
      <c r="S40" s="301">
        <f>S12*_xlfn.IFNA(INDEX('General Inputs'!$E$9:$AF$11,MATCH('REC Spending'!$B40,'General Inputs'!$B$9:$B$11,0),MATCH('REC Spending'!$D40,'General Inputs'!$E$8:$AB$8,0)),SUMIFS('General Inputs'!$D$9:$D$11,'General Inputs'!$B$9:$B$11,'REC Spending'!$B40))</f>
        <v>0</v>
      </c>
      <c r="T40" s="301">
        <f>T12*_xlfn.IFNA(INDEX('General Inputs'!$E$9:$AF$11,MATCH('REC Spending'!$B40,'General Inputs'!$B$9:$B$11,0),MATCH('REC Spending'!$D40,'General Inputs'!$E$8:$AB$8,0)),SUMIFS('General Inputs'!$D$9:$D$11,'General Inputs'!$B$9:$B$11,'REC Spending'!$B40))</f>
        <v>0</v>
      </c>
      <c r="U40" s="301">
        <f>U12*_xlfn.IFNA(INDEX('General Inputs'!$E$9:$AF$11,MATCH('REC Spending'!$B40,'General Inputs'!$B$9:$B$11,0),MATCH('REC Spending'!$D40,'General Inputs'!$E$8:$AB$8,0)),SUMIFS('General Inputs'!$D$9:$D$11,'General Inputs'!$B$9:$B$11,'REC Spending'!$B40))</f>
        <v>0</v>
      </c>
      <c r="V40" s="301">
        <f>V12*_xlfn.IFNA(INDEX('General Inputs'!$E$9:$AF$11,MATCH('REC Spending'!$B40,'General Inputs'!$B$9:$B$11,0),MATCH('REC Spending'!$D40,'General Inputs'!$E$8:$AB$8,0)),SUMIFS('General Inputs'!$D$9:$D$11,'General Inputs'!$B$9:$B$11,'REC Spending'!$B40))</f>
        <v>0</v>
      </c>
      <c r="W40" s="301">
        <f>W12*_xlfn.IFNA(INDEX('General Inputs'!$E$9:$AF$11,MATCH('REC Spending'!$B40,'General Inputs'!$B$9:$B$11,0),MATCH('REC Spending'!$D40,'General Inputs'!$E$8:$AB$8,0)),SUMIFS('General Inputs'!$D$9:$D$11,'General Inputs'!$B$9:$B$11,'REC Spending'!$B40))</f>
        <v>0</v>
      </c>
      <c r="X40" s="301">
        <f>X12*_xlfn.IFNA(INDEX('General Inputs'!$E$9:$AF$11,MATCH('REC Spending'!$B40,'General Inputs'!$B$9:$B$11,0),MATCH('REC Spending'!$D40,'General Inputs'!$E$8:$AB$8,0)),SUMIFS('General Inputs'!$D$9:$D$11,'General Inputs'!$B$9:$B$11,'REC Spending'!$B40))</f>
        <v>0</v>
      </c>
      <c r="Y40" s="301">
        <f>Y12*_xlfn.IFNA(INDEX('General Inputs'!$E$9:$AF$11,MATCH('REC Spending'!$B40,'General Inputs'!$B$9:$B$11,0),MATCH('REC Spending'!$D40,'General Inputs'!$E$8:$AB$8,0)),SUMIFS('General Inputs'!$D$9:$D$11,'General Inputs'!$B$9:$B$11,'REC Spending'!$B40))</f>
        <v>0</v>
      </c>
      <c r="Z40" s="301">
        <f>Z12*_xlfn.IFNA(INDEX('General Inputs'!$E$9:$AF$11,MATCH('REC Spending'!$B40,'General Inputs'!$B$9:$B$11,0),MATCH('REC Spending'!$D40,'General Inputs'!$E$8:$AB$8,0)),SUMIFS('General Inputs'!$D$9:$D$11,'General Inputs'!$B$9:$B$11,'REC Spending'!$B40))</f>
        <v>0</v>
      </c>
      <c r="AB40" s="282"/>
      <c r="AC40" s="294">
        <f>AC12*_xlfn.IFNA(INDEX('General Inputs'!$E$9:$AF$11,MATCH('REC Spending'!$B40,'General Inputs'!$B$9:$B$11,0),MATCH('REC Spending'!$D40,'General Inputs'!$E$8:$AB$8,0)),SUMIFS('General Inputs'!$D$9:$D$11,'General Inputs'!$B$9:$B$11,'REC Spending'!$B40))</f>
        <v>6831542.3840999994</v>
      </c>
      <c r="AE40" s="50">
        <f t="shared" si="65"/>
        <v>109061414.51965849</v>
      </c>
      <c r="AF40" s="50">
        <f t="shared" si="65"/>
        <v>0</v>
      </c>
      <c r="AG40" s="50">
        <f t="shared" si="66"/>
        <v>6831542.3840999994</v>
      </c>
      <c r="AH40" s="50">
        <f t="shared" si="67"/>
        <v>115892956.9037585</v>
      </c>
    </row>
    <row r="41" spans="2:47" ht="12" x14ac:dyDescent="0.25">
      <c r="B41" s="19" t="s">
        <v>44</v>
      </c>
      <c r="C41" s="60" t="s">
        <v>258</v>
      </c>
      <c r="D41" s="19" t="s">
        <v>23</v>
      </c>
      <c r="E41" s="299">
        <f>SUMIFS('ABP Under Contract'!$C48:$Z48,'ABP Under Contract'!$C$6:$Z$6,'REC Spending'!$B41,'ABP Under Contract'!$C$7:$Z$7,'REC Spending'!E$4,'ABP Under Contract'!$C$8:$Z$8,'REC Spending'!E$7)</f>
        <v>4549420.9400000023</v>
      </c>
      <c r="F41" s="299">
        <f>SUMIFS('ABP Under Contract'!$C48:$Z48,'ABP Under Contract'!$C$6:$Z$6,'REC Spending'!$B41,'ABP Under Contract'!$C$7:$Z$7,'REC Spending'!F$4,'ABP Under Contract'!$C$8:$Z$8,'REC Spending'!F$7)</f>
        <v>17428283.37491668</v>
      </c>
      <c r="G41" s="299">
        <f>SUMIFS('ABP Under Contract'!$C48:$Z48,'ABP Under Contract'!$C$6:$Z$6,'REC Spending'!$B41,'ABP Under Contract'!$C$7:$Z$7,'REC Spending'!G$4,'ABP Under Contract'!$C$8:$Z$8,'REC Spending'!G$7)</f>
        <v>37836130.983333334</v>
      </c>
      <c r="H41" s="299">
        <f>SUMIFS('ABP Under Contract'!$C48:$Z48,'ABP Under Contract'!$C$6:$Z$6,'REC Spending'!$B41,'ABP Under Contract'!$C$7:$Z$7,'REC Spending'!H$4,'ABP Under Contract'!$C$8:$Z$8,'REC Spending'!H$7)</f>
        <v>607926.34816666669</v>
      </c>
      <c r="I41" s="299">
        <f>SUMIFS('ABP Under Contract'!$C48:$Z48,'ABP Under Contract'!$C$6:$Z$6,'REC Spending'!$B41,'ABP Under Contract'!$C$7:$Z$7,'REC Spending'!I$4,'ABP Under Contract'!$C$8:$Z$8,'REC Spending'!I$7)</f>
        <v>2811071.6294999993</v>
      </c>
      <c r="J41" s="299">
        <f>SUMIFS('ABP Under Contract'!$C48:$Z48,'ABP Under Contract'!$C$6:$Z$6,'REC Spending'!$B41,'ABP Under Contract'!$C$7:$Z$7,'REC Spending'!J$4,'ABP Under Contract'!$C$8:$Z$8,'REC Spending'!J$7)</f>
        <v>12026119.459999999</v>
      </c>
      <c r="K41" s="301">
        <f>K13*_xlfn.IFNA(INDEX('General Inputs'!$E$9:$AF$11,MATCH('REC Spending'!$B41,'General Inputs'!$B$9:$B$11,0),MATCH('REC Spending'!$D41,'General Inputs'!$E$8:$AB$8,0)),SUMIFS('General Inputs'!$D$9:$D$11,'General Inputs'!$B$9:$B$11,'REC Spending'!$B41))</f>
        <v>0</v>
      </c>
      <c r="L41" s="301">
        <f>L13*_xlfn.IFNA(INDEX('General Inputs'!$E$9:$AF$11,MATCH('REC Spending'!$B41,'General Inputs'!$B$9:$B$11,0),MATCH('REC Spending'!$D41,'General Inputs'!$E$8:$AB$8,0)),SUMIFS('General Inputs'!$D$9:$D$11,'General Inputs'!$B$9:$B$11,'REC Spending'!$B41))</f>
        <v>0</v>
      </c>
      <c r="M41" s="301">
        <f>M13*_xlfn.IFNA(INDEX('General Inputs'!$E$9:$AF$11,MATCH('REC Spending'!$B41,'General Inputs'!$B$9:$B$11,0),MATCH('REC Spending'!$D41,'General Inputs'!$E$8:$AB$8,0)),SUMIFS('General Inputs'!$D$9:$D$11,'General Inputs'!$B$9:$B$11,'REC Spending'!$B41))</f>
        <v>0</v>
      </c>
      <c r="N41" s="282">
        <v>1268707.6599999999</v>
      </c>
      <c r="O41" s="282">
        <v>7292.3399999999992</v>
      </c>
      <c r="P41" s="282">
        <v>7386440.5804498689</v>
      </c>
      <c r="Q41" s="301">
        <f>Q13*_xlfn.IFNA(INDEX('General Inputs'!$E$9:$AF$11,MATCH('REC Spending'!$B41,'General Inputs'!$B$9:$B$11,0),MATCH('REC Spending'!$D41,'General Inputs'!$E$8:$AB$8,0)),SUMIFS('General Inputs'!$D$9:$D$11,'General Inputs'!$B$9:$B$11,'REC Spending'!$B41))</f>
        <v>13544999.999999998</v>
      </c>
      <c r="R41" s="301">
        <f>R13*_xlfn.IFNA(INDEX('General Inputs'!$E$9:$AF$11,MATCH('REC Spending'!$B41,'General Inputs'!$B$9:$B$11,0),MATCH('REC Spending'!$D41,'General Inputs'!$E$8:$AB$8,0)),SUMIFS('General Inputs'!$D$9:$D$11,'General Inputs'!$B$9:$B$11,'REC Spending'!$B41))</f>
        <v>33522432.089343429</v>
      </c>
      <c r="S41" s="301">
        <f>S13*_xlfn.IFNA(INDEX('General Inputs'!$E$9:$AF$11,MATCH('REC Spending'!$B41,'General Inputs'!$B$9:$B$11,0),MATCH('REC Spending'!$D41,'General Inputs'!$E$8:$AB$8,0)),SUMIFS('General Inputs'!$D$9:$D$11,'General Inputs'!$B$9:$B$11,'REC Spending'!$B41))</f>
        <v>0</v>
      </c>
      <c r="T41" s="301">
        <f>T13*_xlfn.IFNA(INDEX('General Inputs'!$E$9:$AF$11,MATCH('REC Spending'!$B41,'General Inputs'!$B$9:$B$11,0),MATCH('REC Spending'!$D41,'General Inputs'!$E$8:$AB$8,0)),SUMIFS('General Inputs'!$D$9:$D$11,'General Inputs'!$B$9:$B$11,'REC Spending'!$B41))</f>
        <v>0</v>
      </c>
      <c r="U41" s="301">
        <f>U13*_xlfn.IFNA(INDEX('General Inputs'!$E$9:$AF$11,MATCH('REC Spending'!$B41,'General Inputs'!$B$9:$B$11,0),MATCH('REC Spending'!$D41,'General Inputs'!$E$8:$AB$8,0)),SUMIFS('General Inputs'!$D$9:$D$11,'General Inputs'!$B$9:$B$11,'REC Spending'!$B41))</f>
        <v>0</v>
      </c>
      <c r="V41" s="301">
        <f>V13*_xlfn.IFNA(INDEX('General Inputs'!$E$9:$AF$11,MATCH('REC Spending'!$B41,'General Inputs'!$B$9:$B$11,0),MATCH('REC Spending'!$D41,'General Inputs'!$E$8:$AB$8,0)),SUMIFS('General Inputs'!$D$9:$D$11,'General Inputs'!$B$9:$B$11,'REC Spending'!$B41))</f>
        <v>0</v>
      </c>
      <c r="W41" s="301">
        <f>W13*_xlfn.IFNA(INDEX('General Inputs'!$E$9:$AF$11,MATCH('REC Spending'!$B41,'General Inputs'!$B$9:$B$11,0),MATCH('REC Spending'!$D41,'General Inputs'!$E$8:$AB$8,0)),SUMIFS('General Inputs'!$D$9:$D$11,'General Inputs'!$B$9:$B$11,'REC Spending'!$B41))</f>
        <v>0</v>
      </c>
      <c r="X41" s="301">
        <f>X13*_xlfn.IFNA(INDEX('General Inputs'!$E$9:$AF$11,MATCH('REC Spending'!$B41,'General Inputs'!$B$9:$B$11,0),MATCH('REC Spending'!$D41,'General Inputs'!$E$8:$AB$8,0)),SUMIFS('General Inputs'!$D$9:$D$11,'General Inputs'!$B$9:$B$11,'REC Spending'!$B41))</f>
        <v>0</v>
      </c>
      <c r="Y41" s="301">
        <f>Y13*_xlfn.IFNA(INDEX('General Inputs'!$E$9:$AF$11,MATCH('REC Spending'!$B41,'General Inputs'!$B$9:$B$11,0),MATCH('REC Spending'!$D41,'General Inputs'!$E$8:$AB$8,0)),SUMIFS('General Inputs'!$D$9:$D$11,'General Inputs'!$B$9:$B$11,'REC Spending'!$B41))</f>
        <v>0</v>
      </c>
      <c r="Z41" s="301">
        <f>Z13*_xlfn.IFNA(INDEX('General Inputs'!$E$9:$AF$11,MATCH('REC Spending'!$B41,'General Inputs'!$B$9:$B$11,0),MATCH('REC Spending'!$D41,'General Inputs'!$E$8:$AB$8,0)),SUMIFS('General Inputs'!$D$9:$D$11,'General Inputs'!$B$9:$B$11,'REC Spending'!$B41))</f>
        <v>0</v>
      </c>
      <c r="AB41" s="282"/>
      <c r="AC41" s="294">
        <f>AC13*_xlfn.IFNA(INDEX('General Inputs'!$E$9:$AF$11,MATCH('REC Spending'!$B41,'General Inputs'!$B$9:$B$11,0),MATCH('REC Spending'!$D41,'General Inputs'!$E$8:$AB$8,0)),SUMIFS('General Inputs'!$D$9:$D$11,'General Inputs'!$B$9:$B$11,'REC Spending'!$B41))</f>
        <v>7314299.9999999991</v>
      </c>
      <c r="AE41" s="50">
        <f t="shared" si="65"/>
        <v>97466393.316366553</v>
      </c>
      <c r="AF41" s="50">
        <f t="shared" si="65"/>
        <v>33522432.089343429</v>
      </c>
      <c r="AG41" s="50">
        <f t="shared" si="66"/>
        <v>7314299.9999999991</v>
      </c>
      <c r="AH41" s="50">
        <f t="shared" si="67"/>
        <v>138303125.40570998</v>
      </c>
    </row>
    <row r="42" spans="2:47" ht="12" x14ac:dyDescent="0.25">
      <c r="B42" s="19" t="s">
        <v>44</v>
      </c>
      <c r="C42" s="60" t="s">
        <v>258</v>
      </c>
      <c r="D42" s="19" t="s">
        <v>24</v>
      </c>
      <c r="E42" s="299">
        <f>SUMIFS('ABP Under Contract'!$C49:$Z49,'ABP Under Contract'!$C$6:$Z$6,'REC Spending'!$B42,'ABP Under Contract'!$C$7:$Z$7,'REC Spending'!E$4,'ABP Under Contract'!$C$8:$Z$8,'REC Spending'!E$7)</f>
        <v>10383790.300000006</v>
      </c>
      <c r="F42" s="299">
        <f>SUMIFS('ABP Under Contract'!$C49:$Z49,'ABP Under Contract'!$C$6:$Z$6,'REC Spending'!$B42,'ABP Under Contract'!$C$7:$Z$7,'REC Spending'!F$4,'ABP Under Contract'!$C$8:$Z$8,'REC Spending'!F$7)</f>
        <v>15186567.104916671</v>
      </c>
      <c r="G42" s="299">
        <f>SUMIFS('ABP Under Contract'!$C49:$Z49,'ABP Under Contract'!$C$6:$Z$6,'REC Spending'!$B42,'ABP Under Contract'!$C$7:$Z$7,'REC Spending'!G$4,'ABP Under Contract'!$C$8:$Z$8,'REC Spending'!G$7)</f>
        <v>39853042.628333338</v>
      </c>
      <c r="H42" s="299">
        <f>SUMIFS('ABP Under Contract'!$C49:$Z49,'ABP Under Contract'!$C$6:$Z$6,'REC Spending'!$B42,'ABP Under Contract'!$C$7:$Z$7,'REC Spending'!H$4,'ABP Under Contract'!$C$8:$Z$8,'REC Spending'!H$7)</f>
        <v>2096726.16925</v>
      </c>
      <c r="I42" s="299">
        <f>SUMIFS('ABP Under Contract'!$C49:$Z49,'ABP Under Contract'!$C$6:$Z$6,'REC Spending'!$B42,'ABP Under Contract'!$C$7:$Z$7,'REC Spending'!I$4,'ABP Under Contract'!$C$8:$Z$8,'REC Spending'!I$7)</f>
        <v>6944934.9629166657</v>
      </c>
      <c r="J42" s="299">
        <f>SUMIFS('ABP Under Contract'!$C49:$Z49,'ABP Under Contract'!$C$6:$Z$6,'REC Spending'!$B42,'ABP Under Contract'!$C$7:$Z$7,'REC Spending'!J$4,'ABP Under Contract'!$C$8:$Z$8,'REC Spending'!J$7)</f>
        <v>21484117.049499996</v>
      </c>
      <c r="K42" s="301">
        <f>K14*_xlfn.IFNA(INDEX('General Inputs'!$E$9:$AF$11,MATCH('REC Spending'!$B42,'General Inputs'!$B$9:$B$11,0),MATCH('REC Spending'!$D42,'General Inputs'!$E$8:$AB$8,0)),SUMIFS('General Inputs'!$D$9:$D$11,'General Inputs'!$B$9:$B$11,'REC Spending'!$B42))</f>
        <v>8622466.7797135506</v>
      </c>
      <c r="L42" s="301">
        <f>L14*_xlfn.IFNA(INDEX('General Inputs'!$E$9:$AF$11,MATCH('REC Spending'!$B42,'General Inputs'!$B$9:$B$11,0),MATCH('REC Spending'!$D42,'General Inputs'!$E$8:$AB$8,0)),SUMIFS('General Inputs'!$D$9:$D$11,'General Inputs'!$B$9:$B$11,'REC Spending'!$B42))</f>
        <v>12191108.310428353</v>
      </c>
      <c r="M42" s="301">
        <f>M14*_xlfn.IFNA(INDEX('General Inputs'!$E$9:$AF$11,MATCH('REC Spending'!$B42,'General Inputs'!$B$9:$B$11,0),MATCH('REC Spending'!$D42,'General Inputs'!$E$8:$AB$8,0)),SUMIFS('General Inputs'!$D$9:$D$11,'General Inputs'!$B$9:$B$11,'REC Spending'!$B42))</f>
        <v>200325.75825625923</v>
      </c>
      <c r="N42" s="282">
        <v>201839.85499999998</v>
      </c>
      <c r="O42" s="282">
        <v>1160.145</v>
      </c>
      <c r="P42" s="282">
        <v>7386440.5804498689</v>
      </c>
      <c r="Q42" s="301">
        <f>Q14*_xlfn.IFNA(INDEX('General Inputs'!$E$9:$AF$11,MATCH('REC Spending'!$B42,'General Inputs'!$B$9:$B$11,0),MATCH('REC Spending'!$D42,'General Inputs'!$E$8:$AB$8,0)),SUMIFS('General Inputs'!$D$9:$D$11,'General Inputs'!$B$9:$B$11,'REC Spending'!$B42))</f>
        <v>13974860.7670242</v>
      </c>
      <c r="R42" s="301">
        <f>R14*_xlfn.IFNA(INDEX('General Inputs'!$E$9:$AF$11,MATCH('REC Spending'!$B42,'General Inputs'!$B$9:$B$11,0),MATCH('REC Spending'!$D42,'General Inputs'!$E$8:$AB$8,0)),SUMIFS('General Inputs'!$D$9:$D$11,'General Inputs'!$B$9:$B$11,'REC Spending'!$B42))</f>
        <v>81015488.029602602</v>
      </c>
      <c r="S42" s="301">
        <f>S14*_xlfn.IFNA(INDEX('General Inputs'!$E$9:$AF$11,MATCH('REC Spending'!$B42,'General Inputs'!$B$9:$B$11,0),MATCH('REC Spending'!$D42,'General Inputs'!$E$8:$AB$8,0)),SUMIFS('General Inputs'!$D$9:$D$11,'General Inputs'!$B$9:$B$11,'REC Spending'!$B42))</f>
        <v>6675790.8670692788</v>
      </c>
      <c r="T42" s="301">
        <f>T14*_xlfn.IFNA(INDEX('General Inputs'!$E$9:$AF$11,MATCH('REC Spending'!$B42,'General Inputs'!$B$9:$B$11,0),MATCH('REC Spending'!$D42,'General Inputs'!$E$8:$AB$8,0)),SUMIFS('General Inputs'!$D$9:$D$11,'General Inputs'!$B$9:$B$11,'REC Spending'!$B42))</f>
        <v>0</v>
      </c>
      <c r="U42" s="301">
        <f>U14*_xlfn.IFNA(INDEX('General Inputs'!$E$9:$AF$11,MATCH('REC Spending'!$B42,'General Inputs'!$B$9:$B$11,0),MATCH('REC Spending'!$D42,'General Inputs'!$E$8:$AB$8,0)),SUMIFS('General Inputs'!$D$9:$D$11,'General Inputs'!$B$9:$B$11,'REC Spending'!$B42))</f>
        <v>0</v>
      </c>
      <c r="V42" s="301">
        <f>V14*_xlfn.IFNA(INDEX('General Inputs'!$E$9:$AF$11,MATCH('REC Spending'!$B42,'General Inputs'!$B$9:$B$11,0),MATCH('REC Spending'!$D42,'General Inputs'!$E$8:$AB$8,0)),SUMIFS('General Inputs'!$D$9:$D$11,'General Inputs'!$B$9:$B$11,'REC Spending'!$B42))</f>
        <v>6391159.7513440764</v>
      </c>
      <c r="W42" s="301">
        <f>W14*_xlfn.IFNA(INDEX('General Inputs'!$E$9:$AF$11,MATCH('REC Spending'!$B42,'General Inputs'!$B$9:$B$11,0),MATCH('REC Spending'!$D42,'General Inputs'!$E$8:$AB$8,0)),SUMIFS('General Inputs'!$D$9:$D$11,'General Inputs'!$B$9:$B$11,'REC Spending'!$B42))</f>
        <v>7994201.0944221513</v>
      </c>
      <c r="X42" s="301">
        <f>X14*_xlfn.IFNA(INDEX('General Inputs'!$E$9:$AF$11,MATCH('REC Spending'!$B42,'General Inputs'!$B$9:$B$11,0),MATCH('REC Spending'!$D42,'General Inputs'!$E$8:$AB$8,0)),SUMIFS('General Inputs'!$D$9:$D$11,'General Inputs'!$B$9:$B$11,'REC Spending'!$B42))</f>
        <v>0</v>
      </c>
      <c r="Y42" s="301">
        <f>Y14*_xlfn.IFNA(INDEX('General Inputs'!$E$9:$AF$11,MATCH('REC Spending'!$B42,'General Inputs'!$B$9:$B$11,0),MATCH('REC Spending'!$D42,'General Inputs'!$E$8:$AB$8,0)),SUMIFS('General Inputs'!$D$9:$D$11,'General Inputs'!$B$9:$B$11,'REC Spending'!$B42))</f>
        <v>0</v>
      </c>
      <c r="Z42" s="301">
        <f>Z14*_xlfn.IFNA(INDEX('General Inputs'!$E$9:$AF$11,MATCH('REC Spending'!$B42,'General Inputs'!$B$9:$B$11,0),MATCH('REC Spending'!$D42,'General Inputs'!$E$8:$AB$8,0)),SUMIFS('General Inputs'!$D$9:$D$11,'General Inputs'!$B$9:$B$11,'REC Spending'!$B42))</f>
        <v>0</v>
      </c>
      <c r="AB42" s="282"/>
      <c r="AC42" s="294">
        <f>AC14*_xlfn.IFNA(INDEX('General Inputs'!$E$9:$AF$11,MATCH('REC Spending'!$B42,'General Inputs'!$B$9:$B$11,0),MATCH('REC Spending'!$D42,'General Inputs'!$E$8:$AB$8,0)),SUMIFS('General Inputs'!$D$9:$D$11,'General Inputs'!$B$9:$B$11,'REC Spending'!$B42))</f>
        <v>7923746.0549027212</v>
      </c>
      <c r="AE42" s="50">
        <f t="shared" si="65"/>
        <v>138527380.41078889</v>
      </c>
      <c r="AF42" s="50">
        <f t="shared" si="65"/>
        <v>102076639.74243809</v>
      </c>
      <c r="AG42" s="50">
        <f t="shared" si="66"/>
        <v>7923746.0549027212</v>
      </c>
      <c r="AH42" s="50">
        <f t="shared" si="67"/>
        <v>248527766.2081297</v>
      </c>
    </row>
    <row r="43" spans="2:47" ht="12" x14ac:dyDescent="0.25">
      <c r="B43" s="19" t="s">
        <v>44</v>
      </c>
      <c r="C43" s="60" t="s">
        <v>258</v>
      </c>
      <c r="D43" s="19" t="s">
        <v>25</v>
      </c>
      <c r="E43" s="299">
        <f>SUMIFS('ABP Under Contract'!$C50:$Z50,'ABP Under Contract'!$C$6:$Z$6,'REC Spending'!$B43,'ABP Under Contract'!$C$7:$Z$7,'REC Spending'!E$4,'ABP Under Contract'!$C$8:$Z$8,'REC Spending'!E$7)</f>
        <v>0</v>
      </c>
      <c r="F43" s="299">
        <f>SUMIFS('ABP Under Contract'!$C50:$Z50,'ABP Under Contract'!$C$6:$Z$6,'REC Spending'!$B43,'ABP Under Contract'!$C$7:$Z$7,'REC Spending'!F$4,'ABP Under Contract'!$C$8:$Z$8,'REC Spending'!F$7)</f>
        <v>13042880.841583341</v>
      </c>
      <c r="G43" s="299">
        <f>SUMIFS('ABP Under Contract'!$C50:$Z50,'ABP Under Contract'!$C$6:$Z$6,'REC Spending'!$B43,'ABP Under Contract'!$C$7:$Z$7,'REC Spending'!G$4,'ABP Under Contract'!$C$8:$Z$8,'REC Spending'!G$7)</f>
        <v>39836248.698499992</v>
      </c>
      <c r="H43" s="299">
        <f>SUMIFS('ABP Under Contract'!$C50:$Z50,'ABP Under Contract'!$C$6:$Z$6,'REC Spending'!$B43,'ABP Under Contract'!$C$7:$Z$7,'REC Spending'!H$4,'ABP Under Contract'!$C$8:$Z$8,'REC Spending'!H$7)</f>
        <v>2011684.4838333335</v>
      </c>
      <c r="I43" s="299">
        <f>SUMIFS('ABP Under Contract'!$C50:$Z50,'ABP Under Contract'!$C$6:$Z$6,'REC Spending'!$B43,'ABP Under Contract'!$C$7:$Z$7,'REC Spending'!I$4,'ABP Under Contract'!$C$8:$Z$8,'REC Spending'!I$7)</f>
        <v>7294242.6072499985</v>
      </c>
      <c r="J43" s="299">
        <f>SUMIFS('ABP Under Contract'!$C50:$Z50,'ABP Under Contract'!$C$6:$Z$6,'REC Spending'!$B43,'ABP Under Contract'!$C$7:$Z$7,'REC Spending'!J$4,'ABP Under Contract'!$C$8:$Z$8,'REC Spending'!J$7)</f>
        <v>26990813.563249994</v>
      </c>
      <c r="K43" s="301">
        <f>K15*_xlfn.IFNA(INDEX('General Inputs'!$E$9:$AF$11,MATCH('REC Spending'!$B43,'General Inputs'!$B$9:$B$11,0),MATCH('REC Spending'!$D43,'General Inputs'!$E$8:$AB$8,0)),SUMIFS('General Inputs'!$D$9:$D$11,'General Inputs'!$B$9:$B$11,'REC Spending'!$B43))</f>
        <v>20459489.553138025</v>
      </c>
      <c r="L43" s="301">
        <f>L15*_xlfn.IFNA(INDEX('General Inputs'!$E$9:$AF$11,MATCH('REC Spending'!$B43,'General Inputs'!$B$9:$B$11,0),MATCH('REC Spending'!$D43,'General Inputs'!$E$8:$AB$8,0)),SUMIFS('General Inputs'!$D$9:$D$11,'General Inputs'!$B$9:$B$11,'REC Spending'!$B43))</f>
        <v>33301656.424982667</v>
      </c>
      <c r="M43" s="301">
        <f>M15*_xlfn.IFNA(INDEX('General Inputs'!$E$9:$AF$11,MATCH('REC Spending'!$B43,'General Inputs'!$B$9:$B$11,0),MATCH('REC Spending'!$D43,'General Inputs'!$E$8:$AB$8,0)),SUMIFS('General Inputs'!$D$9:$D$11,'General Inputs'!$B$9:$B$11,'REC Spending'!$B43))</f>
        <v>316422.96949421061</v>
      </c>
      <c r="N43" s="282">
        <v>0</v>
      </c>
      <c r="O43" s="282">
        <v>0</v>
      </c>
      <c r="P43" s="282">
        <v>7386440.5804498689</v>
      </c>
      <c r="Q43" s="301">
        <f>Q15*_xlfn.IFNA(INDEX('General Inputs'!$E$9:$AF$11,MATCH('REC Spending'!$B43,'General Inputs'!$B$9:$B$11,0),MATCH('REC Spending'!$D43,'General Inputs'!$E$8:$AB$8,0)),SUMIFS('General Inputs'!$D$9:$D$11,'General Inputs'!$B$9:$B$11,'REC Spending'!$B43))</f>
        <v>14317401.815705173</v>
      </c>
      <c r="R43" s="301">
        <f>R15*_xlfn.IFNA(INDEX('General Inputs'!$E$9:$AF$11,MATCH('REC Spending'!$B43,'General Inputs'!$B$9:$B$11,0),MATCH('REC Spending'!$D43,'General Inputs'!$E$8:$AB$8,0)),SUMIFS('General Inputs'!$D$9:$D$11,'General Inputs'!$B$9:$B$11,'REC Spending'!$B43))</f>
        <v>99979277.015580669</v>
      </c>
      <c r="S43" s="301">
        <f>S15*_xlfn.IFNA(INDEX('General Inputs'!$E$9:$AF$11,MATCH('REC Spending'!$B43,'General Inputs'!$B$9:$B$11,0),MATCH('REC Spending'!$D43,'General Inputs'!$E$8:$AB$8,0)),SUMIFS('General Inputs'!$D$9:$D$11,'General Inputs'!$B$9:$B$11,'REC Spending'!$B43))</f>
        <v>17156918.958464943</v>
      </c>
      <c r="T43" s="301">
        <f>T15*_xlfn.IFNA(INDEX('General Inputs'!$E$9:$AF$11,MATCH('REC Spending'!$B43,'General Inputs'!$B$9:$B$11,0),MATCH('REC Spending'!$D43,'General Inputs'!$E$8:$AB$8,0)),SUMIFS('General Inputs'!$D$9:$D$11,'General Inputs'!$B$9:$B$11,'REC Spending'!$B43))</f>
        <v>3597422.5952137751</v>
      </c>
      <c r="U43" s="301">
        <f>U15*_xlfn.IFNA(INDEX('General Inputs'!$E$9:$AF$11,MATCH('REC Spending'!$B43,'General Inputs'!$B$9:$B$11,0),MATCH('REC Spending'!$D43,'General Inputs'!$E$8:$AB$8,0)),SUMIFS('General Inputs'!$D$9:$D$11,'General Inputs'!$B$9:$B$11,'REC Spending'!$B43))</f>
        <v>4416716.2883290229</v>
      </c>
      <c r="V43" s="301">
        <f>V15*_xlfn.IFNA(INDEX('General Inputs'!$E$9:$AF$11,MATCH('REC Spending'!$B43,'General Inputs'!$B$9:$B$11,0),MATCH('REC Spending'!$D43,'General Inputs'!$E$8:$AB$8,0)),SUMIFS('General Inputs'!$D$9:$D$11,'General Inputs'!$B$9:$B$11,'REC Spending'!$B43))</f>
        <v>16414534.659472665</v>
      </c>
      <c r="W43" s="301">
        <f>W15*_xlfn.IFNA(INDEX('General Inputs'!$E$9:$AF$11,MATCH('REC Spending'!$B43,'General Inputs'!$B$9:$B$11,0),MATCH('REC Spending'!$D43,'General Inputs'!$E$8:$AB$8,0)),SUMIFS('General Inputs'!$D$9:$D$11,'General Inputs'!$B$9:$B$11,'REC Spending'!$B43))</f>
        <v>20838861.793228623</v>
      </c>
      <c r="X43" s="301">
        <f>X15*_xlfn.IFNA(INDEX('General Inputs'!$E$9:$AF$11,MATCH('REC Spending'!$B43,'General Inputs'!$B$9:$B$11,0),MATCH('REC Spending'!$D43,'General Inputs'!$E$8:$AB$8,0)),SUMIFS('General Inputs'!$D$9:$D$11,'General Inputs'!$B$9:$B$11,'REC Spending'!$B43))</f>
        <v>0</v>
      </c>
      <c r="Y43" s="301">
        <f>Y15*_xlfn.IFNA(INDEX('General Inputs'!$E$9:$AF$11,MATCH('REC Spending'!$B43,'General Inputs'!$B$9:$B$11,0),MATCH('REC Spending'!$D43,'General Inputs'!$E$8:$AB$8,0)),SUMIFS('General Inputs'!$D$9:$D$11,'General Inputs'!$B$9:$B$11,'REC Spending'!$B43))</f>
        <v>0</v>
      </c>
      <c r="Z43" s="301">
        <f>Z15*_xlfn.IFNA(INDEX('General Inputs'!$E$9:$AF$11,MATCH('REC Spending'!$B43,'General Inputs'!$B$9:$B$11,0),MATCH('REC Spending'!$D43,'General Inputs'!$E$8:$AB$8,0)),SUMIFS('General Inputs'!$D$9:$D$11,'General Inputs'!$B$9:$B$11,'REC Spending'!$B43))</f>
        <v>0</v>
      </c>
      <c r="AB43" s="282"/>
      <c r="AC43" s="294">
        <f>AC15*_xlfn.IFNA(INDEX('General Inputs'!$E$9:$AF$11,MATCH('REC Spending'!$B43,'General Inputs'!$B$9:$B$11,0),MATCH('REC Spending'!$D43,'General Inputs'!$E$8:$AB$8,0)),SUMIFS('General Inputs'!$D$9:$D$11,'General Inputs'!$B$9:$B$11,'REC Spending'!$B43))</f>
        <v>8523865.1709800735</v>
      </c>
      <c r="AE43" s="50">
        <f t="shared" si="65"/>
        <v>164957281.53818664</v>
      </c>
      <c r="AF43" s="50">
        <f t="shared" si="65"/>
        <v>162403731.31028968</v>
      </c>
      <c r="AG43" s="50">
        <f t="shared" si="66"/>
        <v>8523865.1709800735</v>
      </c>
      <c r="AH43" s="50">
        <f t="shared" si="67"/>
        <v>335884878.01945639</v>
      </c>
    </row>
    <row r="44" spans="2:47" ht="12" x14ac:dyDescent="0.25">
      <c r="B44" s="19" t="s">
        <v>44</v>
      </c>
      <c r="C44" s="60" t="s">
        <v>258</v>
      </c>
      <c r="D44" s="19" t="s">
        <v>26</v>
      </c>
      <c r="E44" s="299">
        <f>SUMIFS('ABP Under Contract'!$C51:$Z51,'ABP Under Contract'!$C$6:$Z$6,'REC Spending'!$B44,'ABP Under Contract'!$C$7:$Z$7,'REC Spending'!E$4,'ABP Under Contract'!$C$8:$Z$8,'REC Spending'!E$7)</f>
        <v>0</v>
      </c>
      <c r="F44" s="299">
        <f>SUMIFS('ABP Under Contract'!$C51:$Z51,'ABP Under Contract'!$C$6:$Z$6,'REC Spending'!$B44,'ABP Under Contract'!$C$7:$Z$7,'REC Spending'!F$4,'ABP Under Contract'!$C$8:$Z$8,'REC Spending'!F$7)</f>
        <v>9151768.0595833343</v>
      </c>
      <c r="G44" s="299">
        <f>SUMIFS('ABP Under Contract'!$C51:$Z51,'ABP Under Contract'!$C$6:$Z$6,'REC Spending'!$B44,'ABP Under Contract'!$C$7:$Z$7,'REC Spending'!G$4,'ABP Under Contract'!$C$8:$Z$8,'REC Spending'!G$7)</f>
        <v>39631353.483666673</v>
      </c>
      <c r="H44" s="299">
        <f>SUMIFS('ABP Under Contract'!$C51:$Z51,'ABP Under Contract'!$C$6:$Z$6,'REC Spending'!$B44,'ABP Under Contract'!$C$7:$Z$7,'REC Spending'!H$4,'ABP Under Contract'!$C$8:$Z$8,'REC Spending'!H$7)</f>
        <v>2009932.8538333331</v>
      </c>
      <c r="I44" s="299">
        <f>SUMIFS('ABP Under Contract'!$C51:$Z51,'ABP Under Contract'!$C$6:$Z$6,'REC Spending'!$B44,'ABP Under Contract'!$C$7:$Z$7,'REC Spending'!I$4,'ABP Under Contract'!$C$8:$Z$8,'REC Spending'!I$7)</f>
        <v>7266361.5255833315</v>
      </c>
      <c r="J44" s="299">
        <f>SUMIFS('ABP Under Contract'!$C51:$Z51,'ABP Under Contract'!$C$6:$Z$6,'REC Spending'!$B44,'ABP Under Contract'!$C$7:$Z$7,'REC Spending'!J$4,'ABP Under Contract'!$C$8:$Z$8,'REC Spending'!J$7)</f>
        <v>26590955.793999996</v>
      </c>
      <c r="K44" s="301">
        <f>K16*_xlfn.IFNA(INDEX('General Inputs'!$E$9:$AF$11,MATCH('REC Spending'!$B44,'General Inputs'!$B$9:$B$11,0),MATCH('REC Spending'!$D44,'General Inputs'!$E$8:$AB$8,0)),SUMIFS('General Inputs'!$D$9:$D$11,'General Inputs'!$B$9:$B$11,'REC Spending'!$B44))</f>
        <v>71200138.714023009</v>
      </c>
      <c r="L44" s="301">
        <f>L16*_xlfn.IFNA(INDEX('General Inputs'!$E$9:$AF$11,MATCH('REC Spending'!$B44,'General Inputs'!$B$9:$B$11,0),MATCH('REC Spending'!$D44,'General Inputs'!$E$8:$AB$8,0)),SUMIFS('General Inputs'!$D$9:$D$11,'General Inputs'!$B$9:$B$11,'REC Spending'!$B44))</f>
        <v>47559956.420138307</v>
      </c>
      <c r="M44" s="301">
        <f>M16*_xlfn.IFNA(INDEX('General Inputs'!$E$9:$AF$11,MATCH('REC Spending'!$B44,'General Inputs'!$B$9:$B$11,0),MATCH('REC Spending'!$D44,'General Inputs'!$E$8:$AB$8,0)),SUMIFS('General Inputs'!$D$9:$D$11,'General Inputs'!$B$9:$B$11,'REC Spending'!$B44))</f>
        <v>2544415.0118261753</v>
      </c>
      <c r="N44" s="282">
        <v>0</v>
      </c>
      <c r="O44" s="282">
        <v>0</v>
      </c>
      <c r="P44" s="282">
        <v>7386440.5804498689</v>
      </c>
      <c r="Q44" s="301">
        <f>Q16*_xlfn.IFNA(INDEX('General Inputs'!$E$9:$AF$11,MATCH('REC Spending'!$B44,'General Inputs'!$B$9:$B$11,0),MATCH('REC Spending'!$D44,'General Inputs'!$E$8:$AB$8,0)),SUMIFS('General Inputs'!$D$9:$D$11,'General Inputs'!$B$9:$B$11,'REC Spending'!$B44))</f>
        <v>15536888.529492091</v>
      </c>
      <c r="R44" s="301">
        <f>R16*_xlfn.IFNA(INDEX('General Inputs'!$E$9:$AF$11,MATCH('REC Spending'!$B44,'General Inputs'!$B$9:$B$11,0),MATCH('REC Spending'!$D44,'General Inputs'!$E$8:$AB$8,0)),SUMIFS('General Inputs'!$D$9:$D$11,'General Inputs'!$B$9:$B$11,'REC Spending'!$B44))</f>
        <v>113183731.74937487</v>
      </c>
      <c r="S44" s="301">
        <f>S16*_xlfn.IFNA(INDEX('General Inputs'!$E$9:$AF$11,MATCH('REC Spending'!$B44,'General Inputs'!$B$9:$B$11,0),MATCH('REC Spending'!$D44,'General Inputs'!$E$8:$AB$8,0)),SUMIFS('General Inputs'!$D$9:$D$11,'General Inputs'!$B$9:$B$11,'REC Spending'!$B44))</f>
        <v>30764320.335932706</v>
      </c>
      <c r="T44" s="301">
        <f>T16*_xlfn.IFNA(INDEX('General Inputs'!$E$9:$AF$11,MATCH('REC Spending'!$B44,'General Inputs'!$B$9:$B$11,0),MATCH('REC Spending'!$D44,'General Inputs'!$E$8:$AB$8,0)),SUMIFS('General Inputs'!$D$9:$D$11,'General Inputs'!$B$9:$B$11,'REC Spending'!$B44))</f>
        <v>10781209.128507838</v>
      </c>
      <c r="U44" s="301">
        <f>U16*_xlfn.IFNA(INDEX('General Inputs'!$E$9:$AF$11,MATCH('REC Spending'!$B44,'General Inputs'!$B$9:$B$11,0),MATCH('REC Spending'!$D44,'General Inputs'!$E$8:$AB$8,0)),SUMIFS('General Inputs'!$D$9:$D$11,'General Inputs'!$B$9:$B$11,'REC Spending'!$B44))</f>
        <v>6805449.5521633392</v>
      </c>
      <c r="V44" s="301">
        <f>V16*_xlfn.IFNA(INDEX('General Inputs'!$E$9:$AF$11,MATCH('REC Spending'!$B44,'General Inputs'!$B$9:$B$11,0),MATCH('REC Spending'!$D44,'General Inputs'!$E$8:$AB$8,0)),SUMIFS('General Inputs'!$D$9:$D$11,'General Inputs'!$B$9:$B$11,'REC Spending'!$B44))</f>
        <v>30148056.508957271</v>
      </c>
      <c r="W44" s="301">
        <f>W16*_xlfn.IFNA(INDEX('General Inputs'!$E$9:$AF$11,MATCH('REC Spending'!$B44,'General Inputs'!$B$9:$B$11,0),MATCH('REC Spending'!$D44,'General Inputs'!$E$8:$AB$8,0)),SUMIFS('General Inputs'!$D$9:$D$11,'General Inputs'!$B$9:$B$11,'REC Spending'!$B44))</f>
        <v>40675874.813231505</v>
      </c>
      <c r="X44" s="301">
        <f>X16*_xlfn.IFNA(INDEX('General Inputs'!$E$9:$AF$11,MATCH('REC Spending'!$B44,'General Inputs'!$B$9:$B$11,0),MATCH('REC Spending'!$D44,'General Inputs'!$E$8:$AB$8,0)),SUMIFS('General Inputs'!$D$9:$D$11,'General Inputs'!$B$9:$B$11,'REC Spending'!$B44))</f>
        <v>0</v>
      </c>
      <c r="Y44" s="301">
        <f>Y16*_xlfn.IFNA(INDEX('General Inputs'!$E$9:$AF$11,MATCH('REC Spending'!$B44,'General Inputs'!$B$9:$B$11,0),MATCH('REC Spending'!$D44,'General Inputs'!$E$8:$AB$8,0)),SUMIFS('General Inputs'!$D$9:$D$11,'General Inputs'!$B$9:$B$11,'REC Spending'!$B44))</f>
        <v>0</v>
      </c>
      <c r="Z44" s="301">
        <f>Z16*_xlfn.IFNA(INDEX('General Inputs'!$E$9:$AF$11,MATCH('REC Spending'!$B44,'General Inputs'!$B$9:$B$11,0),MATCH('REC Spending'!$D44,'General Inputs'!$E$8:$AB$8,0)),SUMIFS('General Inputs'!$D$9:$D$11,'General Inputs'!$B$9:$B$11,'REC Spending'!$B44))</f>
        <v>0</v>
      </c>
      <c r="AB44" s="282"/>
      <c r="AC44" s="294">
        <f>AC16*_xlfn.IFNA(INDEX('General Inputs'!$E$9:$AF$11,MATCH('REC Spending'!$B44,'General Inputs'!$B$9:$B$11,0),MATCH('REC Spending'!$D44,'General Inputs'!$E$8:$AB$8,0)),SUMIFS('General Inputs'!$D$9:$D$11,'General Inputs'!$B$9:$B$11,'REC Spending'!$B44))</f>
        <v>9481133.7506839447</v>
      </c>
      <c r="AE44" s="50">
        <f t="shared" si="65"/>
        <v>228878210.97259614</v>
      </c>
      <c r="AF44" s="50">
        <f t="shared" si="65"/>
        <v>232358642.08816749</v>
      </c>
      <c r="AG44" s="50">
        <f t="shared" si="66"/>
        <v>9481133.7506839447</v>
      </c>
      <c r="AH44" s="50">
        <f t="shared" si="67"/>
        <v>470717986.81144756</v>
      </c>
    </row>
    <row r="45" spans="2:47" ht="12" x14ac:dyDescent="0.25">
      <c r="B45" s="19" t="s">
        <v>44</v>
      </c>
      <c r="C45" s="60" t="s">
        <v>258</v>
      </c>
      <c r="D45" s="19" t="s">
        <v>27</v>
      </c>
      <c r="E45" s="299">
        <f>SUMIFS('ABP Under Contract'!$C52:$Z52,'ABP Under Contract'!$C$6:$Z$6,'REC Spending'!$B45,'ABP Under Contract'!$C$7:$Z$7,'REC Spending'!E$4,'ABP Under Contract'!$C$8:$Z$8,'REC Spending'!E$7)</f>
        <v>0</v>
      </c>
      <c r="F45" s="299">
        <f>SUMIFS('ABP Under Contract'!$C52:$Z52,'ABP Under Contract'!$C$6:$Z$6,'REC Spending'!$B45,'ABP Under Contract'!$C$7:$Z$7,'REC Spending'!F$4,'ABP Under Contract'!$C$8:$Z$8,'REC Spending'!F$7)</f>
        <v>6848931.9142499985</v>
      </c>
      <c r="G45" s="299">
        <f>SUMIFS('ABP Under Contract'!$C52:$Z52,'ABP Under Contract'!$C$6:$Z$6,'REC Spending'!$B45,'ABP Under Contract'!$C$7:$Z$7,'REC Spending'!G$4,'ABP Under Contract'!$C$8:$Z$8,'REC Spending'!G$7)</f>
        <v>39524164.603666656</v>
      </c>
      <c r="H45" s="299">
        <f>SUMIFS('ABP Under Contract'!$C52:$Z52,'ABP Under Contract'!$C$6:$Z$6,'REC Spending'!$B45,'ABP Under Contract'!$C$7:$Z$7,'REC Spending'!H$4,'ABP Under Contract'!$C$8:$Z$8,'REC Spending'!H$7)</f>
        <v>2008188.6838333332</v>
      </c>
      <c r="I45" s="299">
        <f>SUMIFS('ABP Under Contract'!$C52:$Z52,'ABP Under Contract'!$C$6:$Z$6,'REC Spending'!$B45,'ABP Under Contract'!$C$7:$Z$7,'REC Spending'!I$4,'ABP Under Contract'!$C$8:$Z$8,'REC Spending'!I$7)</f>
        <v>7266361.5255833315</v>
      </c>
      <c r="J45" s="299">
        <f>SUMIFS('ABP Under Contract'!$C52:$Z52,'ABP Under Contract'!$C$6:$Z$6,'REC Spending'!$B45,'ABP Under Contract'!$C$7:$Z$7,'REC Spending'!J$4,'ABP Under Contract'!$C$8:$Z$8,'REC Spending'!J$7)</f>
        <v>26531506.353999998</v>
      </c>
      <c r="K45" s="301">
        <f>K17*_xlfn.IFNA(INDEX('General Inputs'!$E$9:$AF$11,MATCH('REC Spending'!$B45,'General Inputs'!$B$9:$B$11,0),MATCH('REC Spending'!$D45,'General Inputs'!$E$8:$AB$8,0)),SUMIFS('General Inputs'!$D$9:$D$11,'General Inputs'!$B$9:$B$11,'REC Spending'!$B45))</f>
        <v>106626320.46005626</v>
      </c>
      <c r="L45" s="301">
        <f>L17*_xlfn.IFNA(INDEX('General Inputs'!$E$9:$AF$11,MATCH('REC Spending'!$B45,'General Inputs'!$B$9:$B$11,0),MATCH('REC Spending'!$D45,'General Inputs'!$E$8:$AB$8,0)),SUMIFS('General Inputs'!$D$9:$D$11,'General Inputs'!$B$9:$B$11,'REC Spending'!$B45))</f>
        <v>51982337.51076778</v>
      </c>
      <c r="M45" s="301">
        <f>M17*_xlfn.IFNA(INDEX('General Inputs'!$E$9:$AF$11,MATCH('REC Spending'!$B45,'General Inputs'!$B$9:$B$11,0),MATCH('REC Spending'!$D45,'General Inputs'!$E$8:$AB$8,0)),SUMIFS('General Inputs'!$D$9:$D$11,'General Inputs'!$B$9:$B$11,'REC Spending'!$B45))</f>
        <v>5378261.2160480376</v>
      </c>
      <c r="N45" s="282">
        <v>0</v>
      </c>
      <c r="O45" s="282">
        <v>0</v>
      </c>
      <c r="P45" s="282">
        <v>7386440.5804498689</v>
      </c>
      <c r="Q45" s="301">
        <f>Q17*_xlfn.IFNA(INDEX('General Inputs'!$E$9:$AF$11,MATCH('REC Spending'!$B45,'General Inputs'!$B$9:$B$11,0),MATCH('REC Spending'!$D45,'General Inputs'!$E$8:$AB$8,0)),SUMIFS('General Inputs'!$D$9:$D$11,'General Inputs'!$B$9:$B$11,'REC Spending'!$B45))</f>
        <v>15777238.047130059</v>
      </c>
      <c r="R45" s="301">
        <f>R17*_xlfn.IFNA(INDEX('General Inputs'!$E$9:$AF$11,MATCH('REC Spending'!$B45,'General Inputs'!$B$9:$B$11,0),MATCH('REC Spending'!$D45,'General Inputs'!$E$8:$AB$8,0)),SUMIFS('General Inputs'!$D$9:$D$11,'General Inputs'!$B$9:$B$11,'REC Spending'!$B45))</f>
        <v>125106643.65090862</v>
      </c>
      <c r="S45" s="301">
        <f>S17*_xlfn.IFNA(INDEX('General Inputs'!$E$9:$AF$11,MATCH('REC Spending'!$B45,'General Inputs'!$B$9:$B$11,0),MATCH('REC Spending'!$D45,'General Inputs'!$E$8:$AB$8,0)),SUMIFS('General Inputs'!$D$9:$D$11,'General Inputs'!$B$9:$B$11,'REC Spending'!$B45))</f>
        <v>43377593.97956562</v>
      </c>
      <c r="T45" s="301">
        <f>T17*_xlfn.IFNA(INDEX('General Inputs'!$E$9:$AF$11,MATCH('REC Spending'!$B45,'General Inputs'!$B$9:$B$11,0),MATCH('REC Spending'!$D45,'General Inputs'!$E$8:$AB$8,0)),SUMIFS('General Inputs'!$D$9:$D$11,'General Inputs'!$B$9:$B$11,'REC Spending'!$B45))</f>
        <v>18749838.150263727</v>
      </c>
      <c r="U45" s="301">
        <f>U17*_xlfn.IFNA(INDEX('General Inputs'!$E$9:$AF$11,MATCH('REC Spending'!$B45,'General Inputs'!$B$9:$B$11,0),MATCH('REC Spending'!$D45,'General Inputs'!$E$8:$AB$8,0)),SUMIFS('General Inputs'!$D$9:$D$11,'General Inputs'!$B$9:$B$11,'REC Spending'!$B45))</f>
        <v>9288848.6970988903</v>
      </c>
      <c r="V45" s="301">
        <f>V17*_xlfn.IFNA(INDEX('General Inputs'!$E$9:$AF$11,MATCH('REC Spending'!$B45,'General Inputs'!$B$9:$B$11,0),MATCH('REC Spending'!$D45,'General Inputs'!$E$8:$AB$8,0)),SUMIFS('General Inputs'!$D$9:$D$11,'General Inputs'!$B$9:$B$11,'REC Spending'!$B45))</f>
        <v>42904759.731608972</v>
      </c>
      <c r="W45" s="301">
        <f>W17*_xlfn.IFNA(INDEX('General Inputs'!$E$9:$AF$11,MATCH('REC Spending'!$B45,'General Inputs'!$B$9:$B$11,0),MATCH('REC Spending'!$D45,'General Inputs'!$E$8:$AB$8,0)),SUMIFS('General Inputs'!$D$9:$D$11,'General Inputs'!$B$9:$B$11,'REC Spending'!$B45))</f>
        <v>59193824.126300655</v>
      </c>
      <c r="X45" s="301">
        <f>X17*_xlfn.IFNA(INDEX('General Inputs'!$E$9:$AF$11,MATCH('REC Spending'!$B45,'General Inputs'!$B$9:$B$11,0),MATCH('REC Spending'!$D45,'General Inputs'!$E$8:$AB$8,0)),SUMIFS('General Inputs'!$D$9:$D$11,'General Inputs'!$B$9:$B$11,'REC Spending'!$B45))</f>
        <v>44601790.102253817</v>
      </c>
      <c r="Y45" s="301">
        <f>Y17*_xlfn.IFNA(INDEX('General Inputs'!$E$9:$AF$11,MATCH('REC Spending'!$B45,'General Inputs'!$B$9:$B$11,0),MATCH('REC Spending'!$D45,'General Inputs'!$E$8:$AB$8,0)),SUMIFS('General Inputs'!$D$9:$D$11,'General Inputs'!$B$9:$B$11,'REC Spending'!$B45))</f>
        <v>20851939.998208921</v>
      </c>
      <c r="Z45" s="301">
        <f>Z17*_xlfn.IFNA(INDEX('General Inputs'!$E$9:$AF$11,MATCH('REC Spending'!$B45,'General Inputs'!$B$9:$B$11,0),MATCH('REC Spending'!$D45,'General Inputs'!$E$8:$AB$8,0)),SUMIFS('General Inputs'!$D$9:$D$11,'General Inputs'!$B$9:$B$11,'REC Spending'!$B45))</f>
        <v>2344092.83932035</v>
      </c>
      <c r="AB45" s="282"/>
      <c r="AC45" s="294">
        <f>AC17*_xlfn.IFNA(INDEX('General Inputs'!$E$9:$AF$11,MATCH('REC Spending'!$B45,'General Inputs'!$B$9:$B$11,0),MATCH('REC Spending'!$D45,'General Inputs'!$E$8:$AB$8,0)),SUMIFS('General Inputs'!$D$9:$D$11,'General Inputs'!$B$9:$B$11,'REC Spending'!$B45))</f>
        <v>9868498.2165964246</v>
      </c>
      <c r="AE45" s="50">
        <f t="shared" si="65"/>
        <v>269329750.89578533</v>
      </c>
      <c r="AF45" s="50">
        <f t="shared" si="65"/>
        <v>366419331.27552956</v>
      </c>
      <c r="AG45" s="50">
        <f t="shared" si="66"/>
        <v>9868498.2165964246</v>
      </c>
      <c r="AH45" s="50">
        <f t="shared" si="67"/>
        <v>645617580.38791132</v>
      </c>
    </row>
    <row r="46" spans="2:47" ht="12" x14ac:dyDescent="0.25">
      <c r="B46" s="19" t="s">
        <v>44</v>
      </c>
      <c r="C46" s="60" t="s">
        <v>258</v>
      </c>
      <c r="D46" s="19" t="s">
        <v>28</v>
      </c>
      <c r="E46" s="299">
        <f>SUMIFS('ABP Under Contract'!$C53:$Z53,'ABP Under Contract'!$C$6:$Z$6,'REC Spending'!$B46,'ABP Under Contract'!$C$7:$Z$7,'REC Spending'!E$4,'ABP Under Contract'!$C$8:$Z$8,'REC Spending'!E$7)</f>
        <v>0</v>
      </c>
      <c r="F46" s="299">
        <f>SUMIFS('ABP Under Contract'!$C53:$Z53,'ABP Under Contract'!$C$6:$Z$6,'REC Spending'!$B46,'ABP Under Contract'!$C$7:$Z$7,'REC Spending'!F$4,'ABP Under Contract'!$C$8:$Z$8,'REC Spending'!F$7)</f>
        <v>6333242.7696666671</v>
      </c>
      <c r="G46" s="299">
        <f>SUMIFS('ABP Under Contract'!$C53:$Z53,'ABP Under Contract'!$C$6:$Z$6,'REC Spending'!$B46,'ABP Under Contract'!$C$7:$Z$7,'REC Spending'!G$4,'ABP Under Contract'!$C$8:$Z$8,'REC Spending'!G$7)</f>
        <v>39417800.943666667</v>
      </c>
      <c r="H46" s="299">
        <f>SUMIFS('ABP Under Contract'!$C53:$Z53,'ABP Under Contract'!$C$6:$Z$6,'REC Spending'!$B46,'ABP Under Contract'!$C$7:$Z$7,'REC Spending'!H$4,'ABP Under Contract'!$C$8:$Z$8,'REC Spending'!H$7)</f>
        <v>2006437.0538333333</v>
      </c>
      <c r="I46" s="299">
        <f>SUMIFS('ABP Under Contract'!$C53:$Z53,'ABP Under Contract'!$C$6:$Z$6,'REC Spending'!$B46,'ABP Under Contract'!$C$7:$Z$7,'REC Spending'!I$4,'ABP Under Contract'!$C$8:$Z$8,'REC Spending'!I$7)</f>
        <v>7266361.5255833315</v>
      </c>
      <c r="J46" s="299">
        <f>SUMIFS('ABP Under Contract'!$C53:$Z53,'ABP Under Contract'!$C$6:$Z$6,'REC Spending'!$B46,'ABP Under Contract'!$C$7:$Z$7,'REC Spending'!J$4,'ABP Under Contract'!$C$8:$Z$8,'REC Spending'!J$7)</f>
        <v>26472644.013999999</v>
      </c>
      <c r="K46" s="301">
        <f>K18*_xlfn.IFNA(INDEX('General Inputs'!$E$9:$AF$11,MATCH('REC Spending'!$B46,'General Inputs'!$B$9:$B$11,0),MATCH('REC Spending'!$D46,'General Inputs'!$E$8:$AB$8,0)),SUMIFS('General Inputs'!$D$9:$D$11,'General Inputs'!$B$9:$B$11,'REC Spending'!$B46))</f>
        <v>101635216.50489292</v>
      </c>
      <c r="L46" s="301">
        <f>L18*_xlfn.IFNA(INDEX('General Inputs'!$E$9:$AF$11,MATCH('REC Spending'!$B46,'General Inputs'!$B$9:$B$11,0),MATCH('REC Spending'!$D46,'General Inputs'!$E$8:$AB$8,0)),SUMIFS('General Inputs'!$D$9:$D$11,'General Inputs'!$B$9:$B$11,'REC Spending'!$B46))</f>
        <v>49503766.96404279</v>
      </c>
      <c r="M46" s="301">
        <f>M18*_xlfn.IFNA(INDEX('General Inputs'!$E$9:$AF$11,MATCH('REC Spending'!$B46,'General Inputs'!$B$9:$B$11,0),MATCH('REC Spending'!$D46,'General Inputs'!$E$8:$AB$8,0)),SUMIFS('General Inputs'!$D$9:$D$11,'General Inputs'!$B$9:$B$11,'REC Spending'!$B46))</f>
        <v>6366138.9840053711</v>
      </c>
      <c r="N46" s="282">
        <v>0</v>
      </c>
      <c r="O46" s="282">
        <v>0</v>
      </c>
      <c r="P46" s="282">
        <v>7386440.5804498689</v>
      </c>
      <c r="Q46" s="301">
        <f>Q18*_xlfn.IFNA(INDEX('General Inputs'!$E$9:$AF$11,MATCH('REC Spending'!$B46,'General Inputs'!$B$9:$B$11,0),MATCH('REC Spending'!$D46,'General Inputs'!$E$8:$AB$8,0)),SUMIFS('General Inputs'!$D$9:$D$11,'General Inputs'!$B$9:$B$11,'REC Spending'!$B46))</f>
        <v>15175050.772858966</v>
      </c>
      <c r="R46" s="301">
        <f>R18*_xlfn.IFNA(INDEX('General Inputs'!$E$9:$AF$11,MATCH('REC Spending'!$B46,'General Inputs'!$B$9:$B$11,0),MATCH('REC Spending'!$D46,'General Inputs'!$E$8:$AB$8,0)),SUMIFS('General Inputs'!$D$9:$D$11,'General Inputs'!$B$9:$B$11,'REC Spending'!$B46))</f>
        <v>130017480.8204179</v>
      </c>
      <c r="S46" s="301">
        <f>S18*_xlfn.IFNA(INDEX('General Inputs'!$E$9:$AF$11,MATCH('REC Spending'!$B46,'General Inputs'!$B$9:$B$11,0),MATCH('REC Spending'!$D46,'General Inputs'!$E$8:$AB$8,0)),SUMIFS('General Inputs'!$D$9:$D$11,'General Inputs'!$B$9:$B$11,'REC Spending'!$B46))</f>
        <v>55728210.258811422</v>
      </c>
      <c r="T46" s="301">
        <f>T18*_xlfn.IFNA(INDEX('General Inputs'!$E$9:$AF$11,MATCH('REC Spending'!$B46,'General Inputs'!$B$9:$B$11,0),MATCH('REC Spending'!$D46,'General Inputs'!$E$8:$AB$8,0)),SUMIFS('General Inputs'!$D$9:$D$11,'General Inputs'!$B$9:$B$11,'REC Spending'!$B46))</f>
        <v>25425171.095809832</v>
      </c>
      <c r="U46" s="301">
        <f>U18*_xlfn.IFNA(INDEX('General Inputs'!$E$9:$AF$11,MATCH('REC Spending'!$B46,'General Inputs'!$B$9:$B$11,0),MATCH('REC Spending'!$D46,'General Inputs'!$E$8:$AB$8,0)),SUMIFS('General Inputs'!$D$9:$D$11,'General Inputs'!$B$9:$B$11,'REC Spending'!$B46))</f>
        <v>11187021.443614919</v>
      </c>
      <c r="V46" s="301">
        <f>V18*_xlfn.IFNA(INDEX('General Inputs'!$E$9:$AF$11,MATCH('REC Spending'!$B46,'General Inputs'!$B$9:$B$11,0),MATCH('REC Spending'!$D46,'General Inputs'!$E$8:$AB$8,0)),SUMIFS('General Inputs'!$D$9:$D$11,'General Inputs'!$B$9:$B$11,'REC Spending'!$B46))</f>
        <v>55449939.166874543</v>
      </c>
      <c r="W46" s="301">
        <f>W18*_xlfn.IFNA(INDEX('General Inputs'!$E$9:$AF$11,MATCH('REC Spending'!$B46,'General Inputs'!$B$9:$B$11,0),MATCH('REC Spending'!$D46,'General Inputs'!$E$8:$AB$8,0)),SUMIFS('General Inputs'!$D$9:$D$11,'General Inputs'!$B$9:$B$11,'REC Spending'!$B46))</f>
        <v>77577697.718085468</v>
      </c>
      <c r="X46" s="301">
        <f>X18*_xlfn.IFNA(INDEX('General Inputs'!$E$9:$AF$11,MATCH('REC Spending'!$B46,'General Inputs'!$B$9:$B$11,0),MATCH('REC Spending'!$D46,'General Inputs'!$E$8:$AB$8,0)),SUMIFS('General Inputs'!$D$9:$D$11,'General Inputs'!$B$9:$B$11,'REC Spending'!$B46))</f>
        <v>85185163.92092979</v>
      </c>
      <c r="Y46" s="301">
        <f>Y18*_xlfn.IFNA(INDEX('General Inputs'!$E$9:$AF$11,MATCH('REC Spending'!$B46,'General Inputs'!$B$9:$B$11,0),MATCH('REC Spending'!$D46,'General Inputs'!$E$8:$AB$8,0)),SUMIFS('General Inputs'!$D$9:$D$11,'General Inputs'!$B$9:$B$11,'REC Spending'!$B46))</f>
        <v>39305838.683878623</v>
      </c>
      <c r="Z46" s="301">
        <f>Z18*_xlfn.IFNA(INDEX('General Inputs'!$E$9:$AF$11,MATCH('REC Spending'!$B46,'General Inputs'!$B$9:$B$11,0),MATCH('REC Spending'!$D46,'General Inputs'!$E$8:$AB$8,0)),SUMIFS('General Inputs'!$D$9:$D$11,'General Inputs'!$B$9:$B$11,'REC Spending'!$B46))</f>
        <v>4446702.733537822</v>
      </c>
      <c r="AB46" s="282"/>
      <c r="AC46" s="294">
        <f>AC18*_xlfn.IFNA(INDEX('General Inputs'!$E$9:$AF$11,MATCH('REC Spending'!$B46,'General Inputs'!$B$9:$B$11,0),MATCH('REC Spending'!$D46,'General Inputs'!$E$8:$AB$8,0)),SUMIFS('General Inputs'!$D$9:$D$11,'General Inputs'!$B$9:$B$11,'REC Spending'!$B46))</f>
        <v>9729132.2516274583</v>
      </c>
      <c r="AE46" s="50">
        <f t="shared" si="65"/>
        <v>261563100.11299992</v>
      </c>
      <c r="AF46" s="50">
        <f t="shared" si="65"/>
        <v>484323225.84196031</v>
      </c>
      <c r="AG46" s="50">
        <f t="shared" si="66"/>
        <v>9729132.2516274583</v>
      </c>
      <c r="AH46" s="50">
        <f t="shared" si="67"/>
        <v>755615458.20658767</v>
      </c>
    </row>
    <row r="47" spans="2:47" ht="12" x14ac:dyDescent="0.25">
      <c r="B47" s="19" t="s">
        <v>44</v>
      </c>
      <c r="C47" s="60" t="s">
        <v>258</v>
      </c>
      <c r="D47" s="19" t="s">
        <v>29</v>
      </c>
      <c r="E47" s="299">
        <f>SUMIFS('ABP Under Contract'!$C54:$Z54,'ABP Under Contract'!$C$6:$Z$6,'REC Spending'!$B47,'ABP Under Contract'!$C$7:$Z$7,'REC Spending'!E$4,'ABP Under Contract'!$C$8:$Z$8,'REC Spending'!E$7)</f>
        <v>0</v>
      </c>
      <c r="F47" s="299">
        <f>SUMIFS('ABP Under Contract'!$C54:$Z54,'ABP Under Contract'!$C$6:$Z$6,'REC Spending'!$B47,'ABP Under Contract'!$C$7:$Z$7,'REC Spending'!F$4,'ABP Under Contract'!$C$8:$Z$8,'REC Spending'!F$7)</f>
        <v>5480074.4286666671</v>
      </c>
      <c r="G47" s="299">
        <f>SUMIFS('ABP Under Contract'!$C54:$Z54,'ABP Under Contract'!$C$6:$Z$6,'REC Spending'!$B47,'ABP Under Contract'!$C$7:$Z$7,'REC Spending'!G$4,'ABP Under Contract'!$C$8:$Z$8,'REC Spending'!G$7)</f>
        <v>38937115.824333332</v>
      </c>
      <c r="H47" s="299">
        <f>SUMIFS('ABP Under Contract'!$C54:$Z54,'ABP Under Contract'!$C$6:$Z$6,'REC Spending'!$B47,'ABP Under Contract'!$C$7:$Z$7,'REC Spending'!H$4,'ABP Under Contract'!$C$8:$Z$8,'REC Spending'!H$7)</f>
        <v>1904129.4811666668</v>
      </c>
      <c r="I47" s="299">
        <f>SUMIFS('ABP Under Contract'!$C54:$Z54,'ABP Under Contract'!$C$6:$Z$6,'REC Spending'!$B47,'ABP Under Contract'!$C$7:$Z$7,'REC Spending'!I$4,'ABP Under Contract'!$C$8:$Z$8,'REC Spending'!I$7)</f>
        <v>7266361.5255833315</v>
      </c>
      <c r="J47" s="299">
        <f>SUMIFS('ABP Under Contract'!$C54:$Z54,'ABP Under Contract'!$C$6:$Z$6,'REC Spending'!$B47,'ABP Under Contract'!$C$7:$Z$7,'REC Spending'!J$4,'ABP Under Contract'!$C$8:$Z$8,'REC Spending'!J$7)</f>
        <v>26413911.533999998</v>
      </c>
      <c r="K47" s="301">
        <f>K19*_xlfn.IFNA(INDEX('General Inputs'!$E$9:$AF$11,MATCH('REC Spending'!$B47,'General Inputs'!$B$9:$B$11,0),MATCH('REC Spending'!$D47,'General Inputs'!$E$8:$AB$8,0)),SUMIFS('General Inputs'!$D$9:$D$11,'General Inputs'!$B$9:$B$11,'REC Spending'!$B47))</f>
        <v>95779153.322687626</v>
      </c>
      <c r="L47" s="301">
        <f>L19*_xlfn.IFNA(INDEX('General Inputs'!$E$9:$AF$11,MATCH('REC Spending'!$B47,'General Inputs'!$B$9:$B$11,0),MATCH('REC Spending'!$D47,'General Inputs'!$E$8:$AB$8,0)),SUMIFS('General Inputs'!$D$9:$D$11,'General Inputs'!$B$9:$B$11,'REC Spending'!$B47))</f>
        <v>46565638.000059076</v>
      </c>
      <c r="M47" s="301">
        <f>M19*_xlfn.IFNA(INDEX('General Inputs'!$E$9:$AF$11,MATCH('REC Spending'!$B47,'General Inputs'!$B$9:$B$11,0),MATCH('REC Spending'!$D47,'General Inputs'!$E$8:$AB$8,0)),SUMIFS('General Inputs'!$D$9:$D$11,'General Inputs'!$B$9:$B$11,'REC Spending'!$B47))</f>
        <v>5961656.0172442626</v>
      </c>
      <c r="N47" s="282">
        <v>0</v>
      </c>
      <c r="O47" s="282">
        <v>0</v>
      </c>
      <c r="P47" s="282">
        <v>7386440.5804498689</v>
      </c>
      <c r="Q47" s="301">
        <f>Q19*_xlfn.IFNA(INDEX('General Inputs'!$E$9:$AF$11,MATCH('REC Spending'!$B47,'General Inputs'!$B$9:$B$11,0),MATCH('REC Spending'!$D47,'General Inputs'!$E$8:$AB$8,0)),SUMIFS('General Inputs'!$D$9:$D$11,'General Inputs'!$B$9:$B$11,'REC Spending'!$B47))</f>
        <v>14216280.586997481</v>
      </c>
      <c r="R47" s="301">
        <f>R19*_xlfn.IFNA(INDEX('General Inputs'!$E$9:$AF$11,MATCH('REC Spending'!$B47,'General Inputs'!$B$9:$B$11,0),MATCH('REC Spending'!$D47,'General Inputs'!$E$8:$AB$8,0)),SUMIFS('General Inputs'!$D$9:$D$11,'General Inputs'!$B$9:$B$11,'REC Spending'!$B47))</f>
        <v>100588373.79479142</v>
      </c>
      <c r="S47" s="301">
        <f>S19*_xlfn.IFNA(INDEX('General Inputs'!$E$9:$AF$11,MATCH('REC Spending'!$B47,'General Inputs'!$B$9:$B$11,0),MATCH('REC Spending'!$D47,'General Inputs'!$E$8:$AB$8,0)),SUMIFS('General Inputs'!$D$9:$D$11,'General Inputs'!$B$9:$B$11,'REC Spending'!$B47))</f>
        <v>65069927.921889342</v>
      </c>
      <c r="T47" s="301">
        <f>T19*_xlfn.IFNA(INDEX('General Inputs'!$E$9:$AF$11,MATCH('REC Spending'!$B47,'General Inputs'!$B$9:$B$11,0),MATCH('REC Spending'!$D47,'General Inputs'!$E$8:$AB$8,0)),SUMIFS('General Inputs'!$D$9:$D$11,'General Inputs'!$B$9:$B$11,'REC Spending'!$B47))</f>
        <v>32025778.03703285</v>
      </c>
      <c r="U47" s="301">
        <f>U19*_xlfn.IFNA(INDEX('General Inputs'!$E$9:$AF$11,MATCH('REC Spending'!$B47,'General Inputs'!$B$9:$B$11,0),MATCH('REC Spending'!$D47,'General Inputs'!$E$8:$AB$8,0)),SUMIFS('General Inputs'!$D$9:$D$11,'General Inputs'!$B$9:$B$11,'REC Spending'!$B47))</f>
        <v>12984668.07381987</v>
      </c>
      <c r="V47" s="301">
        <f>V19*_xlfn.IFNA(INDEX('General Inputs'!$E$9:$AF$11,MATCH('REC Spending'!$B47,'General Inputs'!$B$9:$B$11,0),MATCH('REC Spending'!$D47,'General Inputs'!$E$8:$AB$8,0)),SUMIFS('General Inputs'!$D$9:$D$11,'General Inputs'!$B$9:$B$11,'REC Spending'!$B47))</f>
        <v>64971341.862974018</v>
      </c>
      <c r="W47" s="301">
        <f>W19*_xlfn.IFNA(INDEX('General Inputs'!$E$9:$AF$11,MATCH('REC Spending'!$B47,'General Inputs'!$B$9:$B$11,0),MATCH('REC Spending'!$D47,'General Inputs'!$E$8:$AB$8,0)),SUMIFS('General Inputs'!$D$9:$D$11,'General Inputs'!$B$9:$B$11,'REC Spending'!$B47))</f>
        <v>91633985.721331388</v>
      </c>
      <c r="X47" s="301">
        <f>X19*_xlfn.IFNA(INDEX('General Inputs'!$E$9:$AF$11,MATCH('REC Spending'!$B47,'General Inputs'!$B$9:$B$11,0),MATCH('REC Spending'!$D47,'General Inputs'!$E$8:$AB$8,0)),SUMIFS('General Inputs'!$D$9:$D$11,'General Inputs'!$B$9:$B$11,'REC Spending'!$B47))</f>
        <v>119119154.06873858</v>
      </c>
      <c r="Y47" s="301">
        <f>Y19*_xlfn.IFNA(INDEX('General Inputs'!$E$9:$AF$11,MATCH('REC Spending'!$B47,'General Inputs'!$B$9:$B$11,0),MATCH('REC Spending'!$D47,'General Inputs'!$E$8:$AB$8,0)),SUMIFS('General Inputs'!$D$9:$D$11,'General Inputs'!$B$9:$B$11,'REC Spending'!$B47))</f>
        <v>48620039.349932894</v>
      </c>
      <c r="Z47" s="301">
        <f>Z19*_xlfn.IFNA(INDEX('General Inputs'!$E$9:$AF$11,MATCH('REC Spending'!$B47,'General Inputs'!$B$9:$B$11,0),MATCH('REC Spending'!$D47,'General Inputs'!$E$8:$AB$8,0)),SUMIFS('General Inputs'!$D$9:$D$11,'General Inputs'!$B$9:$B$11,'REC Spending'!$B47))</f>
        <v>6172685.2930162605</v>
      </c>
      <c r="AB47" s="282"/>
      <c r="AC47" s="294">
        <f>AC19*_xlfn.IFNA(INDEX('General Inputs'!$E$9:$AF$11,MATCH('REC Spending'!$B47,'General Inputs'!$B$9:$B$11,0),MATCH('REC Spending'!$D47,'General Inputs'!$E$8:$AB$8,0)),SUMIFS('General Inputs'!$D$9:$D$11,'General Inputs'!$B$9:$B$11,'REC Spending'!$B47))</f>
        <v>9342299.9321775436</v>
      </c>
      <c r="AE47" s="50">
        <f t="shared" si="65"/>
        <v>249910761.30118829</v>
      </c>
      <c r="AF47" s="50">
        <f t="shared" si="65"/>
        <v>541185954.12352669</v>
      </c>
      <c r="AG47" s="50">
        <f t="shared" si="66"/>
        <v>9342299.9321775436</v>
      </c>
      <c r="AH47" s="50">
        <f t="shared" si="67"/>
        <v>800439015.35689259</v>
      </c>
    </row>
    <row r="48" spans="2:47" ht="12" x14ac:dyDescent="0.25">
      <c r="B48" s="19" t="s">
        <v>44</v>
      </c>
      <c r="C48" s="60" t="s">
        <v>258</v>
      </c>
      <c r="D48" s="19" t="s">
        <v>30</v>
      </c>
      <c r="E48" s="299">
        <f>SUMIFS('ABP Under Contract'!$C55:$Z55,'ABP Under Contract'!$C$6:$Z$6,'REC Spending'!$B48,'ABP Under Contract'!$C$7:$Z$7,'REC Spending'!E$4,'ABP Under Contract'!$C$8:$Z$8,'REC Spending'!E$7)</f>
        <v>0</v>
      </c>
      <c r="F48" s="299">
        <f>SUMIFS('ABP Under Contract'!$C55:$Z55,'ABP Under Contract'!$C$6:$Z$6,'REC Spending'!$B48,'ABP Under Contract'!$C$7:$Z$7,'REC Spending'!F$4,'ABP Under Contract'!$C$8:$Z$8,'REC Spending'!F$7)</f>
        <v>2829099.6306666667</v>
      </c>
      <c r="G48" s="299">
        <f>SUMIFS('ABP Under Contract'!$C55:$Z55,'ABP Under Contract'!$C$6:$Z$6,'REC Spending'!$B48,'ABP Under Contract'!$C$7:$Z$7,'REC Spending'!G$4,'ABP Under Contract'!$C$8:$Z$8,'REC Spending'!G$7)</f>
        <v>38831599.874333322</v>
      </c>
      <c r="H48" s="299">
        <f>SUMIFS('ABP Under Contract'!$C55:$Z55,'ABP Under Contract'!$C$6:$Z$6,'REC Spending'!$B48,'ABP Under Contract'!$C$7:$Z$7,'REC Spending'!H$4,'ABP Under Contract'!$C$8:$Z$8,'REC Spending'!H$7)</f>
        <v>1754995.562083333</v>
      </c>
      <c r="I48" s="299">
        <f>SUMIFS('ABP Under Contract'!$C55:$Z55,'ABP Under Contract'!$C$6:$Z$6,'REC Spending'!$B48,'ABP Under Contract'!$C$7:$Z$7,'REC Spending'!I$4,'ABP Under Contract'!$C$8:$Z$8,'REC Spending'!I$7)</f>
        <v>3067359.4246666664</v>
      </c>
      <c r="J48" s="299">
        <f>SUMIFS('ABP Under Contract'!$C55:$Z55,'ABP Under Contract'!$C$6:$Z$6,'REC Spending'!$B48,'ABP Under Contract'!$C$7:$Z$7,'REC Spending'!J$4,'ABP Under Contract'!$C$8:$Z$8,'REC Spending'!J$7)</f>
        <v>26355614.544</v>
      </c>
      <c r="K48" s="301">
        <f>K20*_xlfn.IFNA(INDEX('General Inputs'!$E$9:$AF$11,MATCH('REC Spending'!$B48,'General Inputs'!$B$9:$B$11,0),MATCH('REC Spending'!$D48,'General Inputs'!$E$8:$AB$8,0)),SUMIFS('General Inputs'!$D$9:$D$11,'General Inputs'!$B$9:$B$11,'REC Spending'!$B48))</f>
        <v>89285599.805259258</v>
      </c>
      <c r="L48" s="301">
        <f>L20*_xlfn.IFNA(INDEX('General Inputs'!$E$9:$AF$11,MATCH('REC Spending'!$B48,'General Inputs'!$B$9:$B$11,0),MATCH('REC Spending'!$D48,'General Inputs'!$E$8:$AB$8,0)),SUMIFS('General Inputs'!$D$9:$D$11,'General Inputs'!$B$9:$B$11,'REC Spending'!$B48))</f>
        <v>43379135.012687862</v>
      </c>
      <c r="M48" s="301">
        <f>M20*_xlfn.IFNA(INDEX('General Inputs'!$E$9:$AF$11,MATCH('REC Spending'!$B48,'General Inputs'!$B$9:$B$11,0),MATCH('REC Spending'!$D48,'General Inputs'!$E$8:$AB$8,0)),SUMIFS('General Inputs'!$D$9:$D$11,'General Inputs'!$B$9:$B$11,'REC Spending'!$B48))</f>
        <v>5519917.8234215118</v>
      </c>
      <c r="N48" s="282">
        <v>0</v>
      </c>
      <c r="O48" s="282">
        <v>0</v>
      </c>
      <c r="P48" s="282">
        <v>7386440.5804498689</v>
      </c>
      <c r="Q48" s="301">
        <f>Q20*_xlfn.IFNA(INDEX('General Inputs'!$E$9:$AF$11,MATCH('REC Spending'!$B48,'General Inputs'!$B$9:$B$11,0),MATCH('REC Spending'!$D48,'General Inputs'!$E$8:$AB$8,0)),SUMIFS('General Inputs'!$D$9:$D$11,'General Inputs'!$B$9:$B$11,'REC Spending'!$B48))</f>
        <v>13144557.010699479</v>
      </c>
      <c r="R48" s="301">
        <f>R20*_xlfn.IFNA(INDEX('General Inputs'!$E$9:$AF$11,MATCH('REC Spending'!$B48,'General Inputs'!$B$9:$B$11,0),MATCH('REC Spending'!$D48,'General Inputs'!$E$8:$AB$8,0)),SUMIFS('General Inputs'!$D$9:$D$11,'General Inputs'!$B$9:$B$11,'REC Spending'!$B48))</f>
        <v>73586251.211125731</v>
      </c>
      <c r="S48" s="301">
        <f>S20*_xlfn.IFNA(INDEX('General Inputs'!$E$9:$AF$11,MATCH('REC Spending'!$B48,'General Inputs'!$B$9:$B$11,0),MATCH('REC Spending'!$D48,'General Inputs'!$E$8:$AB$8,0)),SUMIFS('General Inputs'!$D$9:$D$11,'General Inputs'!$B$9:$B$11,'REC Spending'!$B48))</f>
        <v>67780533.790732399</v>
      </c>
      <c r="T48" s="301">
        <f>T20*_xlfn.IFNA(INDEX('General Inputs'!$E$9:$AF$11,MATCH('REC Spending'!$B48,'General Inputs'!$B$9:$B$11,0),MATCH('REC Spending'!$D48,'General Inputs'!$E$8:$AB$8,0)),SUMIFS('General Inputs'!$D$9:$D$11,'General Inputs'!$B$9:$B$11,'REC Spending'!$B48))</f>
        <v>37084809.595311396</v>
      </c>
      <c r="U48" s="301">
        <f>U20*_xlfn.IFNA(INDEX('General Inputs'!$E$9:$AF$11,MATCH('REC Spending'!$B48,'General Inputs'!$B$9:$B$11,0),MATCH('REC Spending'!$D48,'General Inputs'!$E$8:$AB$8,0)),SUMIFS('General Inputs'!$D$9:$D$11,'General Inputs'!$B$9:$B$11,'REC Spending'!$B48))</f>
        <v>14286220.149401536</v>
      </c>
      <c r="V48" s="301">
        <f>V20*_xlfn.IFNA(INDEX('General Inputs'!$E$9:$AF$11,MATCH('REC Spending'!$B48,'General Inputs'!$B$9:$B$11,0),MATCH('REC Spending'!$D48,'General Inputs'!$E$8:$AB$8,0)),SUMIFS('General Inputs'!$D$9:$D$11,'General Inputs'!$B$9:$B$11,'REC Spending'!$B48))</f>
        <v>67785362.093941376</v>
      </c>
      <c r="W48" s="301">
        <f>W20*_xlfn.IFNA(INDEX('General Inputs'!$E$9:$AF$11,MATCH('REC Spending'!$B48,'General Inputs'!$B$9:$B$11,0),MATCH('REC Spending'!$D48,'General Inputs'!$E$8:$AB$8,0)),SUMIFS('General Inputs'!$D$9:$D$11,'General Inputs'!$B$9:$B$11,'REC Spending'!$B48))</f>
        <v>95950901.225475311</v>
      </c>
      <c r="X48" s="301">
        <f>X20*_xlfn.IFNA(INDEX('General Inputs'!$E$9:$AF$11,MATCH('REC Spending'!$B48,'General Inputs'!$B$9:$B$11,0),MATCH('REC Spending'!$D48,'General Inputs'!$E$8:$AB$8,0)),SUMIFS('General Inputs'!$D$9:$D$11,'General Inputs'!$B$9:$B$11,'REC Spending'!$B48))</f>
        <v>145910480.22134113</v>
      </c>
      <c r="Y48" s="301">
        <f>Y20*_xlfn.IFNA(INDEX('General Inputs'!$E$9:$AF$11,MATCH('REC Spending'!$B48,'General Inputs'!$B$9:$B$11,0),MATCH('REC Spending'!$D48,'General Inputs'!$E$8:$AB$8,0)),SUMIFS('General Inputs'!$D$9:$D$11,'General Inputs'!$B$9:$B$11,'REC Spending'!$B48))</f>
        <v>55548149.709791631</v>
      </c>
      <c r="Z48" s="301">
        <f>Z20*_xlfn.IFNA(INDEX('General Inputs'!$E$9:$AF$11,MATCH('REC Spending'!$B48,'General Inputs'!$B$9:$B$11,0),MATCH('REC Spending'!$D48,'General Inputs'!$E$8:$AB$8,0)),SUMIFS('General Inputs'!$D$9:$D$11,'General Inputs'!$B$9:$B$11,'REC Spending'!$B48))</f>
        <v>7506901.1668912806</v>
      </c>
      <c r="AB48" s="282"/>
      <c r="AC48" s="294">
        <f>AC20*_xlfn.IFNA(INDEX('General Inputs'!$E$9:$AF$11,MATCH('REC Spending'!$B48,'General Inputs'!$B$9:$B$11,0),MATCH('REC Spending'!$D48,'General Inputs'!$E$8:$AB$8,0)),SUMIFS('General Inputs'!$D$9:$D$11,'General Inputs'!$B$9:$B$11,'REC Spending'!$B48))</f>
        <v>8853961.7061599381</v>
      </c>
      <c r="AE48" s="50">
        <f t="shared" si="65"/>
        <v>231554319.26826799</v>
      </c>
      <c r="AF48" s="50">
        <f t="shared" si="65"/>
        <v>565439609.16401184</v>
      </c>
      <c r="AG48" s="50">
        <f t="shared" si="66"/>
        <v>8853961.7061599381</v>
      </c>
      <c r="AH48" s="50">
        <f t="shared" si="67"/>
        <v>805847890.13843977</v>
      </c>
    </row>
    <row r="49" spans="2:34" ht="12" x14ac:dyDescent="0.25">
      <c r="B49" s="19" t="s">
        <v>44</v>
      </c>
      <c r="C49" s="60" t="s">
        <v>258</v>
      </c>
      <c r="D49" s="19" t="s">
        <v>31</v>
      </c>
      <c r="E49" s="299">
        <f>SUMIFS('ABP Under Contract'!$C56:$Z56,'ABP Under Contract'!$C$6:$Z$6,'REC Spending'!$B49,'ABP Under Contract'!$C$7:$Z$7,'REC Spending'!E$4,'ABP Under Contract'!$C$8:$Z$8,'REC Spending'!E$7)</f>
        <v>0</v>
      </c>
      <c r="F49" s="299">
        <f>SUMIFS('ABP Under Contract'!$C56:$Z56,'ABP Under Contract'!$C$6:$Z$6,'REC Spending'!$B49,'ABP Under Contract'!$C$7:$Z$7,'REC Spending'!F$4,'ABP Under Contract'!$C$8:$Z$8,'REC Spending'!F$7)</f>
        <v>0</v>
      </c>
      <c r="G49" s="299">
        <f>SUMIFS('ABP Under Contract'!$C56:$Z56,'ABP Under Contract'!$C$6:$Z$6,'REC Spending'!$B49,'ABP Under Contract'!$C$7:$Z$7,'REC Spending'!G$4,'ABP Under Contract'!$C$8:$Z$8,'REC Spending'!G$7)</f>
        <v>22555201.502166666</v>
      </c>
      <c r="H49" s="299">
        <f>SUMIFS('ABP Under Contract'!$C56:$Z56,'ABP Under Contract'!$C$6:$Z$6,'REC Spending'!$B49,'ABP Under Contract'!$C$7:$Z$7,'REC Spending'!H$4,'ABP Under Contract'!$C$8:$Z$8,'REC Spending'!H$7)</f>
        <v>337502.52</v>
      </c>
      <c r="I49" s="299">
        <f>SUMIFS('ABP Under Contract'!$C56:$Z56,'ABP Under Contract'!$C$6:$Z$6,'REC Spending'!$B49,'ABP Under Contract'!$C$7:$Z$7,'REC Spending'!I$4,'ABP Under Contract'!$C$8:$Z$8,'REC Spending'!I$7)</f>
        <v>473978.38833333325</v>
      </c>
      <c r="J49" s="299">
        <f>SUMIFS('ABP Under Contract'!$C56:$Z56,'ABP Under Contract'!$C$6:$Z$6,'REC Spending'!$B49,'ABP Under Contract'!$C$7:$Z$7,'REC Spending'!J$4,'ABP Under Contract'!$C$8:$Z$8,'REC Spending'!J$7)</f>
        <v>17340560.117249999</v>
      </c>
      <c r="K49" s="301">
        <f>K21*_xlfn.IFNA(INDEX('General Inputs'!$E$9:$AF$11,MATCH('REC Spending'!$B49,'General Inputs'!$B$9:$B$11,0),MATCH('REC Spending'!$D49,'General Inputs'!$E$8:$AB$8,0)),SUMIFS('General Inputs'!$D$9:$D$11,'General Inputs'!$B$9:$B$11,'REC Spending'!$B49))</f>
        <v>81445230.447618753</v>
      </c>
      <c r="L49" s="301">
        <f>L21*_xlfn.IFNA(INDEX('General Inputs'!$E$9:$AF$11,MATCH('REC Spending'!$B49,'General Inputs'!$B$9:$B$11,0),MATCH('REC Spending'!$D49,'General Inputs'!$E$8:$AB$8,0)),SUMIFS('General Inputs'!$D$9:$D$11,'General Inputs'!$B$9:$B$11,'REC Spending'!$B49))</f>
        <v>39227683.313851543</v>
      </c>
      <c r="M49" s="301">
        <f>M21*_xlfn.IFNA(INDEX('General Inputs'!$E$9:$AF$11,MATCH('REC Spending'!$B49,'General Inputs'!$B$9:$B$11,0),MATCH('REC Spending'!$D49,'General Inputs'!$E$8:$AB$8,0)),SUMIFS('General Inputs'!$D$9:$D$11,'General Inputs'!$B$9:$B$11,'REC Spending'!$B49))</f>
        <v>5017544.5197938699</v>
      </c>
      <c r="N49" s="282">
        <v>0</v>
      </c>
      <c r="O49" s="282">
        <v>0</v>
      </c>
      <c r="P49" s="282">
        <v>6142006.5088935578</v>
      </c>
      <c r="Q49" s="301">
        <f>Q21*_xlfn.IFNA(INDEX('General Inputs'!$E$9:$AF$11,MATCH('REC Spending'!$B49,'General Inputs'!$B$9:$B$11,0),MATCH('REC Spending'!$D49,'General Inputs'!$E$8:$AB$8,0)),SUMIFS('General Inputs'!$D$9:$D$11,'General Inputs'!$B$9:$B$11,'REC Spending'!$B49))</f>
        <v>12073783.419530308</v>
      </c>
      <c r="R49" s="301">
        <f>R21*_xlfn.IFNA(INDEX('General Inputs'!$E$9:$AF$11,MATCH('REC Spending'!$B49,'General Inputs'!$B$9:$B$11,0),MATCH('REC Spending'!$D49,'General Inputs'!$E$8:$AB$8,0)),SUMIFS('General Inputs'!$D$9:$D$11,'General Inputs'!$B$9:$B$11,'REC Spending'!$B49))</f>
        <v>66915896.402178794</v>
      </c>
      <c r="S49" s="301">
        <f>S21*_xlfn.IFNA(INDEX('General Inputs'!$E$9:$AF$11,MATCH('REC Spending'!$B49,'General Inputs'!$B$9:$B$11,0),MATCH('REC Spending'!$D49,'General Inputs'!$E$8:$AB$8,0)),SUMIFS('General Inputs'!$D$9:$D$11,'General Inputs'!$B$9:$B$11,'REC Spending'!$B49))</f>
        <v>63949668.161156684</v>
      </c>
      <c r="T49" s="301">
        <f>T21*_xlfn.IFNA(INDEX('General Inputs'!$E$9:$AF$11,MATCH('REC Spending'!$B49,'General Inputs'!$B$9:$B$11,0),MATCH('REC Spending'!$D49,'General Inputs'!$E$8:$AB$8,0)),SUMIFS('General Inputs'!$D$9:$D$11,'General Inputs'!$B$9:$B$11,'REC Spending'!$B49))</f>
        <v>38513885.270174369</v>
      </c>
      <c r="U49" s="301">
        <f>U21*_xlfn.IFNA(INDEX('General Inputs'!$E$9:$AF$11,MATCH('REC Spending'!$B49,'General Inputs'!$B$9:$B$11,0),MATCH('REC Spending'!$D49,'General Inputs'!$E$8:$AB$8,0)),SUMIFS('General Inputs'!$D$9:$D$11,'General Inputs'!$B$9:$B$11,'REC Spending'!$B49))</f>
        <v>14475700.986014128</v>
      </c>
      <c r="V49" s="301">
        <f>V21*_xlfn.IFNA(INDEX('General Inputs'!$E$9:$AF$11,MATCH('REC Spending'!$B49,'General Inputs'!$B$9:$B$11,0),MATCH('REC Spending'!$D49,'General Inputs'!$E$8:$AB$8,0)),SUMIFS('General Inputs'!$D$9:$D$11,'General Inputs'!$B$9:$B$11,'REC Spending'!$B49))</f>
        <v>64276308.431828439</v>
      </c>
      <c r="W49" s="301">
        <f>W21*_xlfn.IFNA(INDEX('General Inputs'!$E$9:$AF$11,MATCH('REC Spending'!$B49,'General Inputs'!$B$9:$B$11,0),MATCH('REC Spending'!$D49,'General Inputs'!$E$8:$AB$8,0)),SUMIFS('General Inputs'!$D$9:$D$11,'General Inputs'!$B$9:$B$11,'REC Spending'!$B49))</f>
        <v>92131765.686869681</v>
      </c>
      <c r="X49" s="301">
        <f>X21*_xlfn.IFNA(INDEX('General Inputs'!$E$9:$AF$11,MATCH('REC Spending'!$B49,'General Inputs'!$B$9:$B$11,0),MATCH('REC Spending'!$D49,'General Inputs'!$E$8:$AB$8,0)),SUMIFS('General Inputs'!$D$9:$D$11,'General Inputs'!$B$9:$B$11,'REC Spending'!$B49))</f>
        <v>199617842.34592623</v>
      </c>
      <c r="Y49" s="301">
        <f>Y21*_xlfn.IFNA(INDEX('General Inputs'!$E$9:$AF$11,MATCH('REC Spending'!$B49,'General Inputs'!$B$9:$B$11,0),MATCH('REC Spending'!$D49,'General Inputs'!$E$8:$AB$8,0)),SUMIFS('General Inputs'!$D$9:$D$11,'General Inputs'!$B$9:$B$11,'REC Spending'!$B49))</f>
        <v>61155760.605742104</v>
      </c>
      <c r="Z49" s="301">
        <f>Z21*_xlfn.IFNA(INDEX('General Inputs'!$E$9:$AF$11,MATCH('REC Spending'!$B49,'General Inputs'!$B$9:$B$11,0),MATCH('REC Spending'!$D49,'General Inputs'!$E$8:$AB$8,0)),SUMIFS('General Inputs'!$D$9:$D$11,'General Inputs'!$B$9:$B$11,'REC Spending'!$B49))</f>
        <v>8587779.4868398104</v>
      </c>
      <c r="AB49" s="282"/>
      <c r="AC49" s="294">
        <f>AC21*_xlfn.IFNA(INDEX('General Inputs'!$E$9:$AF$11,MATCH('REC Spending'!$B49,'General Inputs'!$B$9:$B$11,0),MATCH('REC Spending'!$D49,'General Inputs'!$E$8:$AB$8,0)),SUMIFS('General Inputs'!$D$9:$D$11,'General Inputs'!$B$9:$B$11,'REC Spending'!$B49))</f>
        <v>8336023.5234191446</v>
      </c>
      <c r="AE49" s="50">
        <f t="shared" si="65"/>
        <v>184613490.73743802</v>
      </c>
      <c r="AF49" s="50">
        <f t="shared" si="65"/>
        <v>609624607.3767302</v>
      </c>
      <c r="AG49" s="50">
        <f t="shared" si="66"/>
        <v>8336023.5234191446</v>
      </c>
      <c r="AH49" s="50">
        <f t="shared" si="67"/>
        <v>802574121.63758731</v>
      </c>
    </row>
    <row r="50" spans="2:34" ht="12" x14ac:dyDescent="0.25">
      <c r="B50" s="19" t="s">
        <v>44</v>
      </c>
      <c r="C50" s="60" t="s">
        <v>258</v>
      </c>
      <c r="D50" s="19" t="s">
        <v>32</v>
      </c>
      <c r="E50" s="299">
        <f>SUMIFS('ABP Under Contract'!$C57:$Z57,'ABP Under Contract'!$C$6:$Z$6,'REC Spending'!$B50,'ABP Under Contract'!$C$7:$Z$7,'REC Spending'!E$4,'ABP Under Contract'!$C$8:$Z$8,'REC Spending'!E$7)</f>
        <v>0</v>
      </c>
      <c r="F50" s="299">
        <f>SUMIFS('ABP Under Contract'!$C57:$Z57,'ABP Under Contract'!$C$6:$Z$6,'REC Spending'!$B50,'ABP Under Contract'!$C$7:$Z$7,'REC Spending'!F$4,'ABP Under Contract'!$C$8:$Z$8,'REC Spending'!F$7)</f>
        <v>0</v>
      </c>
      <c r="G50" s="299">
        <f>SUMIFS('ABP Under Contract'!$C57:$Z57,'ABP Under Contract'!$C$6:$Z$6,'REC Spending'!$B50,'ABP Under Contract'!$C$7:$Z$7,'REC Spending'!G$4,'ABP Under Contract'!$C$8:$Z$8,'REC Spending'!G$7)</f>
        <v>20801825.240000006</v>
      </c>
      <c r="H50" s="299">
        <f>SUMIFS('ABP Under Contract'!$C57:$Z57,'ABP Under Contract'!$C$6:$Z$6,'REC Spending'!$B50,'ABP Under Contract'!$C$7:$Z$7,'REC Spending'!H$4,'ABP Under Contract'!$C$8:$Z$8,'REC Spending'!H$7)</f>
        <v>335750.89</v>
      </c>
      <c r="I50" s="299">
        <f>SUMIFS('ABP Under Contract'!$C57:$Z57,'ABP Under Contract'!$C$6:$Z$6,'REC Spending'!$B50,'ABP Under Contract'!$C$7:$Z$7,'REC Spending'!I$4,'ABP Under Contract'!$C$8:$Z$8,'REC Spending'!I$7)</f>
        <v>0</v>
      </c>
      <c r="J50" s="299">
        <f>SUMIFS('ABP Under Contract'!$C57:$Z57,'ABP Under Contract'!$C$6:$Z$6,'REC Spending'!$B50,'ABP Under Contract'!$C$7:$Z$7,'REC Spending'!J$4,'ABP Under Contract'!$C$8:$Z$8,'REC Spending'!J$7)</f>
        <v>11495845.609999999</v>
      </c>
      <c r="K50" s="301">
        <f>K22*_xlfn.IFNA(INDEX('General Inputs'!$E$9:$AF$11,MATCH('REC Spending'!$B50,'General Inputs'!$B$9:$B$11,0),MATCH('REC Spending'!$D50,'General Inputs'!$E$8:$AB$8,0)),SUMIFS('General Inputs'!$D$9:$D$11,'General Inputs'!$B$9:$B$11,'REC Spending'!$B50))</f>
        <v>74807133.260766655</v>
      </c>
      <c r="L50" s="301">
        <f>L22*_xlfn.IFNA(INDEX('General Inputs'!$E$9:$AF$11,MATCH('REC Spending'!$B50,'General Inputs'!$B$9:$B$11,0),MATCH('REC Spending'!$D50,'General Inputs'!$E$8:$AB$8,0)),SUMIFS('General Inputs'!$D$9:$D$11,'General Inputs'!$B$9:$B$11,'REC Spending'!$B50))</f>
        <v>35484370.888097659</v>
      </c>
      <c r="M50" s="301">
        <f>M22*_xlfn.IFNA(INDEX('General Inputs'!$E$9:$AF$11,MATCH('REC Spending'!$B50,'General Inputs'!$B$9:$B$11,0),MATCH('REC Spending'!$D50,'General Inputs'!$E$8:$AB$8,0)),SUMIFS('General Inputs'!$D$9:$D$11,'General Inputs'!$B$9:$B$11,'REC Spending'!$B50))</f>
        <v>4604610.520676882</v>
      </c>
      <c r="N50" s="282">
        <v>0</v>
      </c>
      <c r="O50" s="282">
        <v>0</v>
      </c>
      <c r="P50" s="282">
        <v>6142006.5088935578</v>
      </c>
      <c r="Q50" s="301">
        <f>Q22*_xlfn.IFNA(INDEX('General Inputs'!$E$9:$AF$11,MATCH('REC Spending'!$B50,'General Inputs'!$B$9:$B$11,0),MATCH('REC Spending'!$D50,'General Inputs'!$E$8:$AB$8,0)),SUMIFS('General Inputs'!$D$9:$D$11,'General Inputs'!$B$9:$B$11,'REC Spending'!$B50))</f>
        <v>11302375.439647976</v>
      </c>
      <c r="R50" s="301">
        <f>R22*_xlfn.IFNA(INDEX('General Inputs'!$E$9:$AF$11,MATCH('REC Spending'!$B50,'General Inputs'!$B$9:$B$11,0),MATCH('REC Spending'!$D50,'General Inputs'!$E$8:$AB$8,0)),SUMIFS('General Inputs'!$D$9:$D$11,'General Inputs'!$B$9:$B$11,'REC Spending'!$B50))</f>
        <v>62014156.802471563</v>
      </c>
      <c r="S50" s="301">
        <f>S22*_xlfn.IFNA(INDEX('General Inputs'!$E$9:$AF$11,MATCH('REC Spending'!$B50,'General Inputs'!$B$9:$B$11,0),MATCH('REC Spending'!$D50,'General Inputs'!$E$8:$AB$8,0)),SUMIFS('General Inputs'!$D$9:$D$11,'General Inputs'!$B$9:$B$11,'REC Spending'!$B50))</f>
        <v>58503248.016804382</v>
      </c>
      <c r="T50" s="301">
        <f>T22*_xlfn.IFNA(INDEX('General Inputs'!$E$9:$AF$11,MATCH('REC Spending'!$B50,'General Inputs'!$B$9:$B$11,0),MATCH('REC Spending'!$D50,'General Inputs'!$E$8:$AB$8,0)),SUMIFS('General Inputs'!$D$9:$D$11,'General Inputs'!$B$9:$B$11,'REC Spending'!$B50))</f>
        <v>40154844.034656584</v>
      </c>
      <c r="U50" s="301">
        <f>U22*_xlfn.IFNA(INDEX('General Inputs'!$E$9:$AF$11,MATCH('REC Spending'!$B50,'General Inputs'!$B$9:$B$11,0),MATCH('REC Spending'!$D50,'General Inputs'!$E$8:$AB$8,0)),SUMIFS('General Inputs'!$D$9:$D$11,'General Inputs'!$B$9:$B$11,'REC Spending'!$B50))</f>
        <v>14798010.379222948</v>
      </c>
      <c r="V50" s="301">
        <f>V22*_xlfn.IFNA(INDEX('General Inputs'!$E$9:$AF$11,MATCH('REC Spending'!$B50,'General Inputs'!$B$9:$B$11,0),MATCH('REC Spending'!$D50,'General Inputs'!$E$8:$AB$8,0)),SUMIFS('General Inputs'!$D$9:$D$11,'General Inputs'!$B$9:$B$11,'REC Spending'!$B50))</f>
        <v>59240544.043450929</v>
      </c>
      <c r="W50" s="301">
        <f>W22*_xlfn.IFNA(INDEX('General Inputs'!$E$9:$AF$11,MATCH('REC Spending'!$B50,'General Inputs'!$B$9:$B$11,0),MATCH('REC Spending'!$D50,'General Inputs'!$E$8:$AB$8,0)),SUMIFS('General Inputs'!$D$9:$D$11,'General Inputs'!$B$9:$B$11,'REC Spending'!$B50))</f>
        <v>86225296.299444482</v>
      </c>
      <c r="X50" s="301">
        <f>X22*_xlfn.IFNA(INDEX('General Inputs'!$E$9:$AF$11,MATCH('REC Spending'!$B50,'General Inputs'!$B$9:$B$11,0),MATCH('REC Spending'!$D50,'General Inputs'!$E$8:$AB$8,0)),SUMIFS('General Inputs'!$D$9:$D$11,'General Inputs'!$B$9:$B$11,'REC Spending'!$B50))</f>
        <v>246848270.70694742</v>
      </c>
      <c r="Y50" s="301">
        <f>Y22*_xlfn.IFNA(INDEX('General Inputs'!$E$9:$AF$11,MATCH('REC Spending'!$B50,'General Inputs'!$B$9:$B$11,0),MATCH('REC Spending'!$D50,'General Inputs'!$E$8:$AB$8,0)),SUMIFS('General Inputs'!$D$9:$D$11,'General Inputs'!$B$9:$B$11,'REC Spending'!$B50))</f>
        <v>67217735.875291362</v>
      </c>
      <c r="Z50" s="301">
        <f>Z22*_xlfn.IFNA(INDEX('General Inputs'!$E$9:$AF$11,MATCH('REC Spending'!$B50,'General Inputs'!$B$9:$B$11,0),MATCH('REC Spending'!$D50,'General Inputs'!$E$8:$AB$8,0)),SUMIFS('General Inputs'!$D$9:$D$11,'General Inputs'!$B$9:$B$11,'REC Spending'!$B50))</f>
        <v>9450214.6366997138</v>
      </c>
      <c r="AB50" s="282"/>
      <c r="AC50" s="294">
        <f>AC22*_xlfn.IFNA(INDEX('General Inputs'!$E$9:$AF$11,MATCH('REC Spending'!$B50,'General Inputs'!$B$9:$B$11,0),MATCH('REC Spending'!$D50,'General Inputs'!$E$8:$AB$8,0)),SUMIFS('General Inputs'!$D$9:$D$11,'General Inputs'!$B$9:$B$11,'REC Spending'!$B50))</f>
        <v>7998510.9777265377</v>
      </c>
      <c r="AE50" s="50">
        <f t="shared" si="65"/>
        <v>164973918.35808274</v>
      </c>
      <c r="AF50" s="50">
        <f t="shared" si="65"/>
        <v>644452320.79498935</v>
      </c>
      <c r="AG50" s="50">
        <f t="shared" si="66"/>
        <v>7998510.9777265377</v>
      </c>
      <c r="AH50" s="50">
        <f t="shared" si="67"/>
        <v>817424750.1307987</v>
      </c>
    </row>
    <row r="51" spans="2:34" ht="12" x14ac:dyDescent="0.25">
      <c r="B51" s="19" t="s">
        <v>44</v>
      </c>
      <c r="C51" s="60" t="s">
        <v>258</v>
      </c>
      <c r="D51" s="19" t="s">
        <v>33</v>
      </c>
      <c r="E51" s="299">
        <f>SUMIFS('ABP Under Contract'!$C58:$Z58,'ABP Under Contract'!$C$6:$Z$6,'REC Spending'!$B51,'ABP Under Contract'!$C$7:$Z$7,'REC Spending'!E$4,'ABP Under Contract'!$C$8:$Z$8,'REC Spending'!E$7)</f>
        <v>0</v>
      </c>
      <c r="F51" s="299">
        <f>SUMIFS('ABP Under Contract'!$C58:$Z58,'ABP Under Contract'!$C$6:$Z$6,'REC Spending'!$B51,'ABP Under Contract'!$C$7:$Z$7,'REC Spending'!F$4,'ABP Under Contract'!$C$8:$Z$8,'REC Spending'!F$7)</f>
        <v>0</v>
      </c>
      <c r="G51" s="299">
        <f>SUMIFS('ABP Under Contract'!$C58:$Z58,'ABP Under Contract'!$C$6:$Z$6,'REC Spending'!$B51,'ABP Under Contract'!$C$7:$Z$7,'REC Spending'!G$4,'ABP Under Contract'!$C$8:$Z$8,'REC Spending'!G$7)</f>
        <v>20697645.169999994</v>
      </c>
      <c r="H51" s="299">
        <f>SUMIFS('ABP Under Contract'!$C58:$Z58,'ABP Under Contract'!$C$6:$Z$6,'REC Spending'!$B51,'ABP Under Contract'!$C$7:$Z$7,'REC Spending'!H$4,'ABP Under Contract'!$C$8:$Z$8,'REC Spending'!H$7)</f>
        <v>334122.39</v>
      </c>
      <c r="I51" s="299">
        <f>SUMIFS('ABP Under Contract'!$C58:$Z58,'ABP Under Contract'!$C$6:$Z$6,'REC Spending'!$B51,'ABP Under Contract'!$C$7:$Z$7,'REC Spending'!I$4,'ABP Under Contract'!$C$8:$Z$8,'REC Spending'!I$7)</f>
        <v>0</v>
      </c>
      <c r="J51" s="299">
        <f>SUMIFS('ABP Under Contract'!$C58:$Z58,'ABP Under Contract'!$C$6:$Z$6,'REC Spending'!$B51,'ABP Under Contract'!$C$7:$Z$7,'REC Spending'!J$4,'ABP Under Contract'!$C$8:$Z$8,'REC Spending'!J$7)</f>
        <v>11438126.43</v>
      </c>
      <c r="K51" s="301">
        <f>K23*_xlfn.IFNA(INDEX('General Inputs'!$E$9:$AF$11,MATCH('REC Spending'!$B51,'General Inputs'!$B$9:$B$11,0),MATCH('REC Spending'!$D51,'General Inputs'!$E$8:$AB$8,0)),SUMIFS('General Inputs'!$D$9:$D$11,'General Inputs'!$B$9:$B$11,'REC Spending'!$B51))</f>
        <v>68009470.587637231</v>
      </c>
      <c r="L51" s="301">
        <f>L23*_xlfn.IFNA(INDEX('General Inputs'!$E$9:$AF$11,MATCH('REC Spending'!$B51,'General Inputs'!$B$9:$B$11,0),MATCH('REC Spending'!$D51,'General Inputs'!$E$8:$AB$8,0)),SUMIFS('General Inputs'!$D$9:$D$11,'General Inputs'!$B$9:$B$11,'REC Spending'!$B51))</f>
        <v>31480142.187499419</v>
      </c>
      <c r="M51" s="301">
        <f>M23*_xlfn.IFNA(INDEX('General Inputs'!$E$9:$AF$11,MATCH('REC Spending'!$B51,'General Inputs'!$B$9:$B$11,0),MATCH('REC Spending'!$D51,'General Inputs'!$E$8:$AB$8,0)),SUMIFS('General Inputs'!$D$9:$D$11,'General Inputs'!$B$9:$B$11,'REC Spending'!$B51))</f>
        <v>4197472.0346954167</v>
      </c>
      <c r="N51" s="282">
        <v>0</v>
      </c>
      <c r="O51" s="282">
        <v>0</v>
      </c>
      <c r="P51" s="282">
        <v>5890210.579879879</v>
      </c>
      <c r="Q51" s="301">
        <f>Q23*_xlfn.IFNA(INDEX('General Inputs'!$E$9:$AF$11,MATCH('REC Spending'!$B51,'General Inputs'!$B$9:$B$11,0),MATCH('REC Spending'!$D51,'General Inputs'!$E$8:$AB$8,0)),SUMIFS('General Inputs'!$D$9:$D$11,'General Inputs'!$B$9:$B$11,'REC Spending'!$B51))</f>
        <v>10636542.878874244</v>
      </c>
      <c r="R51" s="301">
        <f>R23*_xlfn.IFNA(INDEX('General Inputs'!$E$9:$AF$11,MATCH('REC Spending'!$B51,'General Inputs'!$B$9:$B$11,0),MATCH('REC Spending'!$D51,'General Inputs'!$E$8:$AB$8,0)),SUMIFS('General Inputs'!$D$9:$D$11,'General Inputs'!$B$9:$B$11,'REC Spending'!$B51))</f>
        <v>57777241.521875292</v>
      </c>
      <c r="S51" s="301">
        <f>S23*_xlfn.IFNA(INDEX('General Inputs'!$E$9:$AF$11,MATCH('REC Spending'!$B51,'General Inputs'!$B$9:$B$11,0),MATCH('REC Spending'!$D51,'General Inputs'!$E$8:$AB$8,0)),SUMIFS('General Inputs'!$D$9:$D$11,'General Inputs'!$B$9:$B$11,'REC Spending'!$B51))</f>
        <v>52949597.675986364</v>
      </c>
      <c r="T51" s="301">
        <f>T23*_xlfn.IFNA(INDEX('General Inputs'!$E$9:$AF$11,MATCH('REC Spending'!$B51,'General Inputs'!$B$9:$B$11,0),MATCH('REC Spending'!$D51,'General Inputs'!$E$8:$AB$8,0)),SUMIFS('General Inputs'!$D$9:$D$11,'General Inputs'!$B$9:$B$11,'REC Spending'!$B51))</f>
        <v>41589714.570861012</v>
      </c>
      <c r="U51" s="301">
        <f>U23*_xlfn.IFNA(INDEX('General Inputs'!$E$9:$AF$11,MATCH('REC Spending'!$B51,'General Inputs'!$B$9:$B$11,0),MATCH('REC Spending'!$D51,'General Inputs'!$E$8:$AB$8,0)),SUMIFS('General Inputs'!$D$9:$D$11,'General Inputs'!$B$9:$B$11,'REC Spending'!$B51))</f>
        <v>15081710.072150109</v>
      </c>
      <c r="V51" s="301">
        <f>V23*_xlfn.IFNA(INDEX('General Inputs'!$E$9:$AF$11,MATCH('REC Spending'!$B51,'General Inputs'!$B$9:$B$11,0),MATCH('REC Spending'!$D51,'General Inputs'!$E$8:$AB$8,0)),SUMIFS('General Inputs'!$D$9:$D$11,'General Inputs'!$B$9:$B$11,'REC Spending'!$B51))</f>
        <v>53616902.984707423</v>
      </c>
      <c r="W51" s="301">
        <f>W23*_xlfn.IFNA(INDEX('General Inputs'!$E$9:$AF$11,MATCH('REC Spending'!$B51,'General Inputs'!$B$9:$B$11,0),MATCH('REC Spending'!$D51,'General Inputs'!$E$8:$AB$8,0)),SUMIFS('General Inputs'!$D$9:$D$11,'General Inputs'!$B$9:$B$11,'REC Spending'!$B51))</f>
        <v>78040021.764892235</v>
      </c>
      <c r="X51" s="301">
        <f>X23*_xlfn.IFNA(INDEX('General Inputs'!$E$9:$AF$11,MATCH('REC Spending'!$B51,'General Inputs'!$B$9:$B$11,0),MATCH('REC Spending'!$D51,'General Inputs'!$E$8:$AB$8,0)),SUMIFS('General Inputs'!$D$9:$D$11,'General Inputs'!$B$9:$B$11,'REC Spending'!$B51))</f>
        <v>296871519.16548336</v>
      </c>
      <c r="Y51" s="301">
        <f>Y23*_xlfn.IFNA(INDEX('General Inputs'!$E$9:$AF$11,MATCH('REC Spending'!$B51,'General Inputs'!$B$9:$B$11,0),MATCH('REC Spending'!$D51,'General Inputs'!$E$8:$AB$8,0)),SUMIFS('General Inputs'!$D$9:$D$11,'General Inputs'!$B$9:$B$11,'REC Spending'!$B51))</f>
        <v>69949962.445781991</v>
      </c>
      <c r="Z51" s="301">
        <f>Z23*_xlfn.IFNA(INDEX('General Inputs'!$E$9:$AF$11,MATCH('REC Spending'!$B51,'General Inputs'!$B$9:$B$11,0),MATCH('REC Spending'!$D51,'General Inputs'!$E$8:$AB$8,0)),SUMIFS('General Inputs'!$D$9:$D$11,'General Inputs'!$B$9:$B$11,'REC Spending'!$B51))</f>
        <v>10007304.442283612</v>
      </c>
      <c r="AB51" s="282"/>
      <c r="AC51" s="294">
        <f>AC23*_xlfn.IFNA(INDEX('General Inputs'!$E$9:$AF$11,MATCH('REC Spending'!$B51,'General Inputs'!$B$9:$B$11,0),MATCH('REC Spending'!$D51,'General Inputs'!$E$8:$AB$8,0)),SUMIFS('General Inputs'!$D$9:$D$11,'General Inputs'!$B$9:$B$11,'REC Spending'!$B51))</f>
        <v>7715494.6826818641</v>
      </c>
      <c r="AE51" s="50">
        <f t="shared" si="65"/>
        <v>152683732.25858617</v>
      </c>
      <c r="AF51" s="50">
        <f t="shared" si="65"/>
        <v>675883974.64402127</v>
      </c>
      <c r="AG51" s="50">
        <f t="shared" si="66"/>
        <v>7715494.6826818641</v>
      </c>
      <c r="AH51" s="50">
        <f t="shared" si="67"/>
        <v>836283201.58528936</v>
      </c>
    </row>
    <row r="52" spans="2:34" ht="12" x14ac:dyDescent="0.25">
      <c r="B52" s="19" t="s">
        <v>44</v>
      </c>
      <c r="C52" s="60" t="s">
        <v>258</v>
      </c>
      <c r="D52" s="19" t="s">
        <v>34</v>
      </c>
      <c r="E52" s="299">
        <f>SUMIFS('ABP Under Contract'!$C59:$Z59,'ABP Under Contract'!$C$6:$Z$6,'REC Spending'!$B52,'ABP Under Contract'!$C$7:$Z$7,'REC Spending'!E$4,'ABP Under Contract'!$C$8:$Z$8,'REC Spending'!E$7)</f>
        <v>0</v>
      </c>
      <c r="F52" s="299">
        <f>SUMIFS('ABP Under Contract'!$C59:$Z59,'ABP Under Contract'!$C$6:$Z$6,'REC Spending'!$B52,'ABP Under Contract'!$C$7:$Z$7,'REC Spending'!F$4,'ABP Under Contract'!$C$8:$Z$8,'REC Spending'!F$7)</f>
        <v>0</v>
      </c>
      <c r="G52" s="299">
        <f>SUMIFS('ABP Under Contract'!$C59:$Z59,'ABP Under Contract'!$C$6:$Z$6,'REC Spending'!$B52,'ABP Under Contract'!$C$7:$Z$7,'REC Spending'!G$4,'ABP Under Contract'!$C$8:$Z$8,'REC Spending'!G$7)</f>
        <v>20594069.750000004</v>
      </c>
      <c r="H52" s="299">
        <f>SUMIFS('ABP Under Contract'!$C59:$Z59,'ABP Under Contract'!$C$6:$Z$6,'REC Spending'!$B52,'ABP Under Contract'!$C$7:$Z$7,'REC Spending'!H$4,'ABP Under Contract'!$C$8:$Z$8,'REC Spending'!H$7)</f>
        <v>332427.49</v>
      </c>
      <c r="I52" s="299">
        <f>SUMIFS('ABP Under Contract'!$C59:$Z59,'ABP Under Contract'!$C$6:$Z$6,'REC Spending'!$B52,'ABP Under Contract'!$C$7:$Z$7,'REC Spending'!I$4,'ABP Under Contract'!$C$8:$Z$8,'REC Spending'!I$7)</f>
        <v>0</v>
      </c>
      <c r="J52" s="299">
        <f>SUMIFS('ABP Under Contract'!$C59:$Z59,'ABP Under Contract'!$C$6:$Z$6,'REC Spending'!$B52,'ABP Under Contract'!$C$7:$Z$7,'REC Spending'!J$4,'ABP Under Contract'!$C$8:$Z$8,'REC Spending'!J$7)</f>
        <v>11381012.220000001</v>
      </c>
      <c r="K52" s="301">
        <f>K24*_xlfn.IFNA(INDEX('General Inputs'!$E$9:$AF$11,MATCH('REC Spending'!$B52,'General Inputs'!$B$9:$B$11,0),MATCH('REC Spending'!$D52,'General Inputs'!$E$8:$AB$8,0)),SUMIFS('General Inputs'!$D$9:$D$11,'General Inputs'!$B$9:$B$11,'REC Spending'!$B52))</f>
        <v>64670267.652133755</v>
      </c>
      <c r="L52" s="301">
        <f>L24*_xlfn.IFNA(INDEX('General Inputs'!$E$9:$AF$11,MATCH('REC Spending'!$B52,'General Inputs'!$B$9:$B$11,0),MATCH('REC Spending'!$D52,'General Inputs'!$E$8:$AB$8,0)),SUMIFS('General Inputs'!$D$9:$D$11,'General Inputs'!$B$9:$B$11,'REC Spending'!$B52))</f>
        <v>29832619.516127948</v>
      </c>
      <c r="M52" s="301">
        <f>M24*_xlfn.IFNA(INDEX('General Inputs'!$E$9:$AF$11,MATCH('REC Spending'!$B52,'General Inputs'!$B$9:$B$11,0),MATCH('REC Spending'!$D52,'General Inputs'!$E$8:$AB$8,0)),SUMIFS('General Inputs'!$D$9:$D$11,'General Inputs'!$B$9:$B$11,'REC Spending'!$B52))</f>
        <v>3968933.9848630424</v>
      </c>
      <c r="N52" s="282">
        <v>0</v>
      </c>
      <c r="O52" s="282">
        <v>0</v>
      </c>
      <c r="P52" s="282">
        <v>2484093.9632800589</v>
      </c>
      <c r="Q52" s="301">
        <f>Q24*_xlfn.IFNA(INDEX('General Inputs'!$E$9:$AF$11,MATCH('REC Spending'!$B52,'General Inputs'!$B$9:$B$11,0),MATCH('REC Spending'!$D52,'General Inputs'!$E$8:$AB$8,0)),SUMIFS('General Inputs'!$D$9:$D$11,'General Inputs'!$B$9:$B$11,'REC Spending'!$B52))</f>
        <v>10086244.791307775</v>
      </c>
      <c r="R52" s="301">
        <f>R24*_xlfn.IFNA(INDEX('General Inputs'!$E$9:$AF$11,MATCH('REC Spending'!$B52,'General Inputs'!$B$9:$B$11,0),MATCH('REC Spending'!$D52,'General Inputs'!$E$8:$AB$8,0)),SUMIFS('General Inputs'!$D$9:$D$11,'General Inputs'!$B$9:$B$11,'REC Spending'!$B52))</f>
        <v>54240165.617011614</v>
      </c>
      <c r="S52" s="301">
        <f>S24*_xlfn.IFNA(INDEX('General Inputs'!$E$9:$AF$11,MATCH('REC Spending'!$B52,'General Inputs'!$B$9:$B$11,0),MATCH('REC Spending'!$D52,'General Inputs'!$E$8:$AB$8,0)),SUMIFS('General Inputs'!$D$9:$D$11,'General Inputs'!$B$9:$B$11,'REC Spending'!$B52))</f>
        <v>48231993.203778006</v>
      </c>
      <c r="T52" s="301">
        <f>T24*_xlfn.IFNA(INDEX('General Inputs'!$E$9:$AF$11,MATCH('REC Spending'!$B52,'General Inputs'!$B$9:$B$11,0),MATCH('REC Spending'!$D52,'General Inputs'!$E$8:$AB$8,0)),SUMIFS('General Inputs'!$D$9:$D$11,'General Inputs'!$B$9:$B$11,'REC Spending'!$B52))</f>
        <v>42985962.822910056</v>
      </c>
      <c r="U52" s="301">
        <f>U24*_xlfn.IFNA(INDEX('General Inputs'!$E$9:$AF$11,MATCH('REC Spending'!$B52,'General Inputs'!$B$9:$B$11,0),MATCH('REC Spending'!$D52,'General Inputs'!$E$8:$AB$8,0)),SUMIFS('General Inputs'!$D$9:$D$11,'General Inputs'!$B$9:$B$11,'REC Spending'!$B52))</f>
        <v>15380022.212982336</v>
      </c>
      <c r="V52" s="301">
        <f>V24*_xlfn.IFNA(INDEX('General Inputs'!$E$9:$AF$11,MATCH('REC Spending'!$B52,'General Inputs'!$B$9:$B$11,0),MATCH('REC Spending'!$D52,'General Inputs'!$E$8:$AB$8,0)),SUMIFS('General Inputs'!$D$9:$D$11,'General Inputs'!$B$9:$B$11,'REC Spending'!$B52))</f>
        <v>48839844.189011753</v>
      </c>
      <c r="W52" s="301">
        <f>W24*_xlfn.IFNA(INDEX('General Inputs'!$E$9:$AF$11,MATCH('REC Spending'!$B52,'General Inputs'!$B$9:$B$11,0),MATCH('REC Spending'!$D52,'General Inputs'!$E$8:$AB$8,0)),SUMIFS('General Inputs'!$D$9:$D$11,'General Inputs'!$B$9:$B$11,'REC Spending'!$B52))</f>
        <v>71086957.495316818</v>
      </c>
      <c r="X52" s="301">
        <f>X24*_xlfn.IFNA(INDEX('General Inputs'!$E$9:$AF$11,MATCH('REC Spending'!$B52,'General Inputs'!$B$9:$B$11,0),MATCH('REC Spending'!$D52,'General Inputs'!$E$8:$AB$8,0)),SUMIFS('General Inputs'!$D$9:$D$11,'General Inputs'!$B$9:$B$11,'REC Spending'!$B52))</f>
        <v>345853003.6985876</v>
      </c>
      <c r="Y52" s="301">
        <f>Y24*_xlfn.IFNA(INDEX('General Inputs'!$E$9:$AF$11,MATCH('REC Spending'!$B52,'General Inputs'!$B$9:$B$11,0),MATCH('REC Spending'!$D52,'General Inputs'!$E$8:$AB$8,0)),SUMIFS('General Inputs'!$D$9:$D$11,'General Inputs'!$B$9:$B$11,'REC Spending'!$B52))</f>
        <v>79740902.133546859</v>
      </c>
      <c r="Z52" s="301">
        <f>Z24*_xlfn.IFNA(INDEX('General Inputs'!$E$9:$AF$11,MATCH('REC Spending'!$B52,'General Inputs'!$B$9:$B$11,0),MATCH('REC Spending'!$D52,'General Inputs'!$E$8:$AB$8,0)),SUMIFS('General Inputs'!$D$9:$D$11,'General Inputs'!$B$9:$B$11,'REC Spending'!$B52))</f>
        <v>10643106.523185514</v>
      </c>
      <c r="AB52" s="282"/>
      <c r="AC52" s="294">
        <f>AC24*_xlfn.IFNA(INDEX('General Inputs'!$E$9:$AF$11,MATCH('REC Spending'!$B52,'General Inputs'!$B$9:$B$11,0),MATCH('REC Spending'!$D52,'General Inputs'!$E$8:$AB$8,0)),SUMIFS('General Inputs'!$D$9:$D$11,'General Inputs'!$B$9:$B$11,'REC Spending'!$B52))</f>
        <v>7499229.6054556174</v>
      </c>
      <c r="AE52" s="50">
        <f t="shared" si="65"/>
        <v>143349669.36771256</v>
      </c>
      <c r="AF52" s="50">
        <f t="shared" si="65"/>
        <v>717001957.89633048</v>
      </c>
      <c r="AG52" s="50">
        <f t="shared" si="66"/>
        <v>7499229.6054556174</v>
      </c>
      <c r="AH52" s="50">
        <f t="shared" si="67"/>
        <v>867850856.86949873</v>
      </c>
    </row>
    <row r="53" spans="2:34" ht="12" x14ac:dyDescent="0.25">
      <c r="B53" s="19" t="s">
        <v>44</v>
      </c>
      <c r="C53" s="60" t="s">
        <v>258</v>
      </c>
      <c r="D53" s="19" t="s">
        <v>35</v>
      </c>
      <c r="E53" s="299">
        <f>SUMIFS('ABP Under Contract'!$C60:$Z60,'ABP Under Contract'!$C$6:$Z$6,'REC Spending'!$B53,'ABP Under Contract'!$C$7:$Z$7,'REC Spending'!E$4,'ABP Under Contract'!$C$8:$Z$8,'REC Spending'!E$7)</f>
        <v>0</v>
      </c>
      <c r="F53" s="299">
        <f>SUMIFS('ABP Under Contract'!$C60:$Z60,'ABP Under Contract'!$C$6:$Z$6,'REC Spending'!$B53,'ABP Under Contract'!$C$7:$Z$7,'REC Spending'!F$4,'ABP Under Contract'!$C$8:$Z$8,'REC Spending'!F$7)</f>
        <v>0</v>
      </c>
      <c r="G53" s="299">
        <f>SUMIFS('ABP Under Contract'!$C60:$Z60,'ABP Under Contract'!$C$6:$Z$6,'REC Spending'!$B53,'ABP Under Contract'!$C$7:$Z$7,'REC Spending'!G$4,'ABP Under Contract'!$C$8:$Z$8,'REC Spending'!G$7)</f>
        <v>20491120.709999997</v>
      </c>
      <c r="H53" s="299">
        <f>SUMIFS('ABP Under Contract'!$C60:$Z60,'ABP Under Contract'!$C$6:$Z$6,'REC Spending'!$B53,'ABP Under Contract'!$C$7:$Z$7,'REC Spending'!H$4,'ABP Under Contract'!$C$8:$Z$8,'REC Spending'!H$7)</f>
        <v>330742.26</v>
      </c>
      <c r="I53" s="299">
        <f>SUMIFS('ABP Under Contract'!$C60:$Z60,'ABP Under Contract'!$C$6:$Z$6,'REC Spending'!$B53,'ABP Under Contract'!$C$7:$Z$7,'REC Spending'!I$4,'ABP Under Contract'!$C$8:$Z$8,'REC Spending'!I$7)</f>
        <v>0</v>
      </c>
      <c r="J53" s="299">
        <f>SUMIFS('ABP Under Contract'!$C60:$Z60,'ABP Under Contract'!$C$6:$Z$6,'REC Spending'!$B53,'ABP Under Contract'!$C$7:$Z$7,'REC Spending'!J$4,'ABP Under Contract'!$C$8:$Z$8,'REC Spending'!J$7)</f>
        <v>11324230.859999998</v>
      </c>
      <c r="K53" s="301">
        <f>K25*_xlfn.IFNA(INDEX('General Inputs'!$E$9:$AF$11,MATCH('REC Spending'!$B53,'General Inputs'!$B$9:$B$11,0),MATCH('REC Spending'!$D53,'General Inputs'!$E$8:$AB$8,0)),SUMIFS('General Inputs'!$D$9:$D$11,'General Inputs'!$B$9:$B$11,'REC Spending'!$B53))</f>
        <v>62365394.419178098</v>
      </c>
      <c r="L53" s="301">
        <f>L25*_xlfn.IFNA(INDEX('General Inputs'!$E$9:$AF$11,MATCH('REC Spending'!$B53,'General Inputs'!$B$9:$B$11,0),MATCH('REC Spending'!$D53,'General Inputs'!$E$8:$AB$8,0)),SUMIFS('General Inputs'!$D$9:$D$11,'General Inputs'!$B$9:$B$11,'REC Spending'!$B53))</f>
        <v>28698348.259898432</v>
      </c>
      <c r="M53" s="301">
        <f>M25*_xlfn.IFNA(INDEX('General Inputs'!$E$9:$AF$11,MATCH('REC Spending'!$B53,'General Inputs'!$B$9:$B$11,0),MATCH('REC Spending'!$D53,'General Inputs'!$E$8:$AB$8,0)),SUMIFS('General Inputs'!$D$9:$D$11,'General Inputs'!$B$9:$B$11,'REC Spending'!$B53))</f>
        <v>3804549.8748173742</v>
      </c>
      <c r="N53" s="282">
        <v>0</v>
      </c>
      <c r="O53" s="282">
        <v>0</v>
      </c>
      <c r="P53" s="282">
        <v>760000</v>
      </c>
      <c r="Q53" s="301">
        <f>Q25*_xlfn.IFNA(INDEX('General Inputs'!$E$9:$AF$11,MATCH('REC Spending'!$B53,'General Inputs'!$B$9:$B$11,0),MATCH('REC Spending'!$D53,'General Inputs'!$E$8:$AB$8,0)),SUMIFS('General Inputs'!$D$9:$D$11,'General Inputs'!$B$9:$B$11,'REC Spending'!$B53))</f>
        <v>9683810.2333884016</v>
      </c>
      <c r="R53" s="301">
        <f>R25*_xlfn.IFNA(INDEX('General Inputs'!$E$9:$AF$11,MATCH('REC Spending'!$B53,'General Inputs'!$B$9:$B$11,0),MATCH('REC Spending'!$D53,'General Inputs'!$E$8:$AB$8,0)),SUMIFS('General Inputs'!$D$9:$D$11,'General Inputs'!$B$9:$B$11,'REC Spending'!$B53))</f>
        <v>51555258.365551628</v>
      </c>
      <c r="S53" s="301">
        <f>S25*_xlfn.IFNA(INDEX('General Inputs'!$E$9:$AF$11,MATCH('REC Spending'!$B53,'General Inputs'!$B$9:$B$11,0),MATCH('REC Spending'!$D53,'General Inputs'!$E$8:$AB$8,0)),SUMIFS('General Inputs'!$D$9:$D$11,'General Inputs'!$B$9:$B$11,'REC Spending'!$B53))</f>
        <v>42951393.638697028</v>
      </c>
      <c r="T53" s="301">
        <f>T25*_xlfn.IFNA(INDEX('General Inputs'!$E$9:$AF$11,MATCH('REC Spending'!$B53,'General Inputs'!$B$9:$B$11,0),MATCH('REC Spending'!$D53,'General Inputs'!$E$8:$AB$8,0)),SUMIFS('General Inputs'!$D$9:$D$11,'General Inputs'!$B$9:$B$11,'REC Spending'!$B53))</f>
        <v>44624257.57894139</v>
      </c>
      <c r="U53" s="301">
        <f>U25*_xlfn.IFNA(INDEX('General Inputs'!$E$9:$AF$11,MATCH('REC Spending'!$B53,'General Inputs'!$B$9:$B$11,0),MATCH('REC Spending'!$D53,'General Inputs'!$E$8:$AB$8,0)),SUMIFS('General Inputs'!$D$9:$D$11,'General Inputs'!$B$9:$B$11,'REC Spending'!$B53))</f>
        <v>15785702.487315774</v>
      </c>
      <c r="V53" s="301">
        <f>V25*_xlfn.IFNA(INDEX('General Inputs'!$E$9:$AF$11,MATCH('REC Spending'!$B53,'General Inputs'!$B$9:$B$11,0),MATCH('REC Spending'!$D53,'General Inputs'!$E$8:$AB$8,0)),SUMIFS('General Inputs'!$D$9:$D$11,'General Inputs'!$B$9:$B$11,'REC Spending'!$B53))</f>
        <v>43492695.06968163</v>
      </c>
      <c r="W53" s="301">
        <f>W25*_xlfn.IFNA(INDEX('General Inputs'!$E$9:$AF$11,MATCH('REC Spending'!$B53,'General Inputs'!$B$9:$B$11,0),MATCH('REC Spending'!$D53,'General Inputs'!$E$8:$AB$8,0)),SUMIFS('General Inputs'!$D$9:$D$11,'General Inputs'!$B$9:$B$11,'REC Spending'!$B53))</f>
        <v>63304120.173070379</v>
      </c>
      <c r="X53" s="301">
        <f>X25*_xlfn.IFNA(INDEX('General Inputs'!$E$9:$AF$11,MATCH('REC Spending'!$B53,'General Inputs'!$B$9:$B$11,0),MATCH('REC Spending'!$D53,'General Inputs'!$E$8:$AB$8,0)),SUMIFS('General Inputs'!$D$9:$D$11,'General Inputs'!$B$9:$B$11,'REC Spending'!$B53))</f>
        <v>395229844.96664262</v>
      </c>
      <c r="Y53" s="301">
        <f>Y25*_xlfn.IFNA(INDEX('General Inputs'!$E$9:$AF$11,MATCH('REC Spending'!$B53,'General Inputs'!$B$9:$B$11,0),MATCH('REC Spending'!$D53,'General Inputs'!$E$8:$AB$8,0)),SUMIFS('General Inputs'!$D$9:$D$11,'General Inputs'!$B$9:$B$11,'REC Spending'!$B53))</f>
        <v>89684843.945910588</v>
      </c>
      <c r="Z53" s="301">
        <f>Z25*_xlfn.IFNA(INDEX('General Inputs'!$E$9:$AF$11,MATCH('REC Spending'!$B53,'General Inputs'!$B$9:$B$11,0),MATCH('REC Spending'!$D53,'General Inputs'!$E$8:$AB$8,0)),SUMIFS('General Inputs'!$D$9:$D$11,'General Inputs'!$B$9:$B$11,'REC Spending'!$B53))</f>
        <v>11256440.002693092</v>
      </c>
      <c r="AB53" s="282"/>
      <c r="AC53" s="294">
        <f>AC25*_xlfn.IFNA(INDEX('General Inputs'!$E$9:$AF$11,MATCH('REC Spending'!$B53,'General Inputs'!$B$9:$B$11,0),MATCH('REC Spending'!$D53,'General Inputs'!$E$8:$AB$8,0)),SUMIFS('General Inputs'!$D$9:$D$11,'General Inputs'!$B$9:$B$11,'REC Spending'!$B53))</f>
        <v>7380015.6397041976</v>
      </c>
      <c r="AE53" s="50">
        <f t="shared" si="65"/>
        <v>137458196.6172823</v>
      </c>
      <c r="AF53" s="50">
        <f t="shared" si="65"/>
        <v>757884556.22850406</v>
      </c>
      <c r="AG53" s="50">
        <f t="shared" si="66"/>
        <v>7380015.6397041976</v>
      </c>
      <c r="AH53" s="50">
        <f t="shared" si="67"/>
        <v>902722768.48549056</v>
      </c>
    </row>
    <row r="54" spans="2:34" ht="12" x14ac:dyDescent="0.25">
      <c r="B54" s="19" t="s">
        <v>44</v>
      </c>
      <c r="C54" s="60" t="s">
        <v>258</v>
      </c>
      <c r="D54" s="19" t="s">
        <v>36</v>
      </c>
      <c r="E54" s="299">
        <f>SUMIFS('ABP Under Contract'!$C61:$Z61,'ABP Under Contract'!$C$6:$Z$6,'REC Spending'!$B54,'ABP Under Contract'!$C$7:$Z$7,'REC Spending'!E$4,'ABP Under Contract'!$C$8:$Z$8,'REC Spending'!E$7)</f>
        <v>0</v>
      </c>
      <c r="F54" s="299">
        <f>SUMIFS('ABP Under Contract'!$C61:$Z61,'ABP Under Contract'!$C$6:$Z$6,'REC Spending'!$B54,'ABP Under Contract'!$C$7:$Z$7,'REC Spending'!F$4,'ABP Under Contract'!$C$8:$Z$8,'REC Spending'!F$7)</f>
        <v>0</v>
      </c>
      <c r="G54" s="299">
        <f>SUMIFS('ABP Under Contract'!$C61:$Z61,'ABP Under Contract'!$C$6:$Z$6,'REC Spending'!$B54,'ABP Under Contract'!$C$7:$Z$7,'REC Spending'!G$4,'ABP Under Contract'!$C$8:$Z$8,'REC Spending'!G$7)</f>
        <v>20388827.829999998</v>
      </c>
      <c r="H54" s="299">
        <f>SUMIFS('ABP Under Contract'!$C61:$Z61,'ABP Under Contract'!$C$6:$Z$6,'REC Spending'!$B54,'ABP Under Contract'!$C$7:$Z$7,'REC Spending'!H$4,'ABP Under Contract'!$C$8:$Z$8,'REC Spending'!H$7)</f>
        <v>329047.36</v>
      </c>
      <c r="I54" s="299">
        <f>SUMIFS('ABP Under Contract'!$C61:$Z61,'ABP Under Contract'!$C$6:$Z$6,'REC Spending'!$B54,'ABP Under Contract'!$C$7:$Z$7,'REC Spending'!I$4,'ABP Under Contract'!$C$8:$Z$8,'REC Spending'!I$7)</f>
        <v>0</v>
      </c>
      <c r="J54" s="299">
        <f>SUMIFS('ABP Under Contract'!$C61:$Z61,'ABP Under Contract'!$C$6:$Z$6,'REC Spending'!$B54,'ABP Under Contract'!$C$7:$Z$7,'REC Spending'!J$4,'ABP Under Contract'!$C$8:$Z$8,'REC Spending'!J$7)</f>
        <v>11267452.26</v>
      </c>
      <c r="K54" s="301">
        <f>K26*_xlfn.IFNA(INDEX('General Inputs'!$E$9:$AF$11,MATCH('REC Spending'!$B54,'General Inputs'!$B$9:$B$11,0),MATCH('REC Spending'!$D54,'General Inputs'!$E$8:$AB$8,0)),SUMIFS('General Inputs'!$D$9:$D$11,'General Inputs'!$B$9:$B$11,'REC Spending'!$B54))</f>
        <v>61220105.568494141</v>
      </c>
      <c r="L54" s="301">
        <f>L26*_xlfn.IFNA(INDEX('General Inputs'!$E$9:$AF$11,MATCH('REC Spending'!$B54,'General Inputs'!$B$9:$B$11,0),MATCH('REC Spending'!$D54,'General Inputs'!$E$8:$AB$8,0)),SUMIFS('General Inputs'!$D$9:$D$11,'General Inputs'!$B$9:$B$11,'REC Spending'!$B54))</f>
        <v>28118160.387309834</v>
      </c>
      <c r="M54" s="301">
        <f>M26*_xlfn.IFNA(INDEX('General Inputs'!$E$9:$AF$11,MATCH('REC Spending'!$B54,'General Inputs'!$B$9:$B$11,0),MATCH('REC Spending'!$D54,'General Inputs'!$E$8:$AB$8,0)),SUMIFS('General Inputs'!$D$9:$D$11,'General Inputs'!$B$9:$B$11,'REC Spending'!$B54))</f>
        <v>3711442.3593264604</v>
      </c>
      <c r="N54" s="282">
        <v>0</v>
      </c>
      <c r="O54" s="282">
        <v>0</v>
      </c>
      <c r="P54" s="282">
        <v>760000</v>
      </c>
      <c r="Q54" s="301">
        <f>Q26*_xlfn.IFNA(INDEX('General Inputs'!$E$9:$AF$11,MATCH('REC Spending'!$B54,'General Inputs'!$B$9:$B$11,0),MATCH('REC Spending'!$D54,'General Inputs'!$E$8:$AB$8,0)),SUMIFS('General Inputs'!$D$9:$D$11,'General Inputs'!$B$9:$B$11,'REC Spending'!$B54))</f>
        <v>9453987.4028653707</v>
      </c>
      <c r="R54" s="301">
        <f>R26*_xlfn.IFNA(INDEX('General Inputs'!$E$9:$AF$11,MATCH('REC Spending'!$B54,'General Inputs'!$B$9:$B$11,0),MATCH('REC Spending'!$D54,'General Inputs'!$E$8:$AB$8,0)),SUMIFS('General Inputs'!$D$9:$D$11,'General Inputs'!$B$9:$B$11,'REC Spending'!$B54))</f>
        <v>49828396.455385938</v>
      </c>
      <c r="S54" s="301">
        <f>S26*_xlfn.IFNA(INDEX('General Inputs'!$E$9:$AF$11,MATCH('REC Spending'!$B54,'General Inputs'!$B$9:$B$11,0),MATCH('REC Spending'!$D54,'General Inputs'!$E$8:$AB$8,0)),SUMIFS('General Inputs'!$D$9:$D$11,'General Inputs'!$B$9:$B$11,'REC Spending'!$B54))</f>
        <v>38688283.321581982</v>
      </c>
      <c r="T54" s="301">
        <f>T26*_xlfn.IFNA(INDEX('General Inputs'!$E$9:$AF$11,MATCH('REC Spending'!$B54,'General Inputs'!$B$9:$B$11,0),MATCH('REC Spending'!$D54,'General Inputs'!$E$8:$AB$8,0)),SUMIFS('General Inputs'!$D$9:$D$11,'General Inputs'!$B$9:$B$11,'REC Spending'!$B54))</f>
        <v>46787903.346035168</v>
      </c>
      <c r="U54" s="301">
        <f>U26*_xlfn.IFNA(INDEX('General Inputs'!$E$9:$AF$11,MATCH('REC Spending'!$B54,'General Inputs'!$B$9:$B$11,0),MATCH('REC Spending'!$D54,'General Inputs'!$E$8:$AB$8,0)),SUMIFS('General Inputs'!$D$9:$D$11,'General Inputs'!$B$9:$B$11,'REC Spending'!$B54))</f>
        <v>16390559.012523832</v>
      </c>
      <c r="V54" s="301">
        <f>V26*_xlfn.IFNA(INDEX('General Inputs'!$E$9:$AF$11,MATCH('REC Spending'!$B54,'General Inputs'!$B$9:$B$11,0),MATCH('REC Spending'!$D54,'General Inputs'!$E$8:$AB$8,0)),SUMIFS('General Inputs'!$D$9:$D$11,'General Inputs'!$B$9:$B$11,'REC Spending'!$B54))</f>
        <v>39175858.260371439</v>
      </c>
      <c r="W54" s="301">
        <f>W26*_xlfn.IFNA(INDEX('General Inputs'!$E$9:$AF$11,MATCH('REC Spending'!$B54,'General Inputs'!$B$9:$B$11,0),MATCH('REC Spending'!$D54,'General Inputs'!$E$8:$AB$8,0)),SUMIFS('General Inputs'!$D$9:$D$11,'General Inputs'!$B$9:$B$11,'REC Spending'!$B54))</f>
        <v>57020914.32192041</v>
      </c>
      <c r="X54" s="301">
        <f>X26*_xlfn.IFNA(INDEX('General Inputs'!$E$9:$AF$11,MATCH('REC Spending'!$B54,'General Inputs'!$B$9:$B$11,0),MATCH('REC Spending'!$D54,'General Inputs'!$E$8:$AB$8,0)),SUMIFS('General Inputs'!$D$9:$D$11,'General Inputs'!$B$9:$B$11,'REC Spending'!$B54))</f>
        <v>445958865.36671948</v>
      </c>
      <c r="Y54" s="301">
        <f>Y26*_xlfn.IFNA(INDEX('General Inputs'!$E$9:$AF$11,MATCH('REC Spending'!$B54,'General Inputs'!$B$9:$B$11,0),MATCH('REC Spending'!$D54,'General Inputs'!$E$8:$AB$8,0)),SUMIFS('General Inputs'!$D$9:$D$11,'General Inputs'!$B$9:$B$11,'REC Spending'!$B54))</f>
        <v>93817670.774739966</v>
      </c>
      <c r="Z54" s="301">
        <f>Z26*_xlfn.IFNA(INDEX('General Inputs'!$E$9:$AF$11,MATCH('REC Spending'!$B54,'General Inputs'!$B$9:$B$11,0),MATCH('REC Spending'!$D54,'General Inputs'!$E$8:$AB$8,0)),SUMIFS('General Inputs'!$D$9:$D$11,'General Inputs'!$B$9:$B$11,'REC Spending'!$B54))</f>
        <v>11931811.053475864</v>
      </c>
      <c r="AB54" s="282"/>
      <c r="AC54" s="294">
        <f>AC26*_xlfn.IFNA(INDEX('General Inputs'!$E$9:$AF$11,MATCH('REC Spending'!$B54,'General Inputs'!$B$9:$B$11,0),MATCH('REC Spending'!$D54,'General Inputs'!$E$8:$AB$8,0)),SUMIFS('General Inputs'!$D$9:$D$11,'General Inputs'!$B$9:$B$11,'REC Spending'!$B54))</f>
        <v>7384989.7446779506</v>
      </c>
      <c r="AE54" s="50">
        <f t="shared" si="65"/>
        <v>135249023.16799581</v>
      </c>
      <c r="AF54" s="50">
        <f t="shared" si="65"/>
        <v>799600261.91275406</v>
      </c>
      <c r="AG54" s="50">
        <f t="shared" si="66"/>
        <v>7384989.7446779506</v>
      </c>
      <c r="AH54" s="50">
        <f t="shared" si="67"/>
        <v>942234274.82542777</v>
      </c>
    </row>
    <row r="55" spans="2:34" ht="12" x14ac:dyDescent="0.25">
      <c r="B55" s="19" t="s">
        <v>44</v>
      </c>
      <c r="C55" s="60" t="s">
        <v>258</v>
      </c>
      <c r="D55" s="19" t="s">
        <v>37</v>
      </c>
      <c r="E55" s="299">
        <f>SUMIFS('ABP Under Contract'!$C62:$Z62,'ABP Under Contract'!$C$6:$Z$6,'REC Spending'!$B55,'ABP Under Contract'!$C$7:$Z$7,'REC Spending'!E$4,'ABP Under Contract'!$C$8:$Z$8,'REC Spending'!E$7)</f>
        <v>0</v>
      </c>
      <c r="F55" s="299">
        <f>SUMIFS('ABP Under Contract'!$C62:$Z62,'ABP Under Contract'!$C$6:$Z$6,'REC Spending'!$B55,'ABP Under Contract'!$C$7:$Z$7,'REC Spending'!F$4,'ABP Under Contract'!$C$8:$Z$8,'REC Spending'!F$7)</f>
        <v>0</v>
      </c>
      <c r="G55" s="299">
        <f>SUMIFS('ABP Under Contract'!$C62:$Z62,'ABP Under Contract'!$C$6:$Z$6,'REC Spending'!$B55,'ABP Under Contract'!$C$7:$Z$7,'REC Spending'!G$4,'ABP Under Contract'!$C$8:$Z$8,'REC Spending'!G$7)</f>
        <v>20286675.560000006</v>
      </c>
      <c r="H55" s="299">
        <f>SUMIFS('ABP Under Contract'!$C62:$Z62,'ABP Under Contract'!$C$6:$Z$6,'REC Spending'!$B55,'ABP Under Contract'!$C$7:$Z$7,'REC Spending'!H$4,'ABP Under Contract'!$C$8:$Z$8,'REC Spending'!H$7)</f>
        <v>327418.86</v>
      </c>
      <c r="I55" s="299">
        <f>SUMIFS('ABP Under Contract'!$C62:$Z62,'ABP Under Contract'!$C$6:$Z$6,'REC Spending'!$B55,'ABP Under Contract'!$C$7:$Z$7,'REC Spending'!I$4,'ABP Under Contract'!$C$8:$Z$8,'REC Spending'!I$7)</f>
        <v>0</v>
      </c>
      <c r="J55" s="299">
        <f>SUMIFS('ABP Under Contract'!$C62:$Z62,'ABP Under Contract'!$C$6:$Z$6,'REC Spending'!$B55,'ABP Under Contract'!$C$7:$Z$7,'REC Spending'!J$4,'ABP Under Contract'!$C$8:$Z$8,'REC Spending'!J$7)</f>
        <v>11211073.760000002</v>
      </c>
      <c r="K55" s="301">
        <f>K27*_xlfn.IFNA(INDEX('General Inputs'!$E$9:$AF$11,MATCH('REC Spending'!$B55,'General Inputs'!$B$9:$B$11,0),MATCH('REC Spending'!$D55,'General Inputs'!$E$8:$AB$8,0)),SUMIFS('General Inputs'!$D$9:$D$11,'General Inputs'!$B$9:$B$11,'REC Spending'!$B55))</f>
        <v>60281168.964662999</v>
      </c>
      <c r="L55" s="301">
        <f>L27*_xlfn.IFNA(INDEX('General Inputs'!$E$9:$AF$11,MATCH('REC Spending'!$B55,'General Inputs'!$B$9:$B$11,0),MATCH('REC Spending'!$D55,'General Inputs'!$E$8:$AB$8,0)),SUMIFS('General Inputs'!$D$9:$D$11,'General Inputs'!$B$9:$B$11,'REC Spending'!$B55))</f>
        <v>27507099.828616761</v>
      </c>
      <c r="M55" s="301">
        <f>M27*_xlfn.IFNA(INDEX('General Inputs'!$E$9:$AF$11,MATCH('REC Spending'!$B55,'General Inputs'!$B$9:$B$11,0),MATCH('REC Spending'!$D55,'General Inputs'!$E$8:$AB$8,0)),SUMIFS('General Inputs'!$D$9:$D$11,'General Inputs'!$B$9:$B$11,'REC Spending'!$B55))</f>
        <v>3638401.8995534177</v>
      </c>
      <c r="N55" s="282">
        <v>0</v>
      </c>
      <c r="O55" s="282">
        <v>0</v>
      </c>
      <c r="P55" s="282">
        <v>760000</v>
      </c>
      <c r="Q55" s="301">
        <f>Q27*_xlfn.IFNA(INDEX('General Inputs'!$E$9:$AF$11,MATCH('REC Spending'!$B55,'General Inputs'!$B$9:$B$11,0),MATCH('REC Spending'!$D55,'General Inputs'!$E$8:$AB$8,0)),SUMIFS('General Inputs'!$D$9:$D$11,'General Inputs'!$B$9:$B$11,'REC Spending'!$B55))</f>
        <v>9333644.3010441381</v>
      </c>
      <c r="R55" s="301">
        <f>R27*_xlfn.IFNA(INDEX('General Inputs'!$E$9:$AF$11,MATCH('REC Spending'!$B55,'General Inputs'!$B$9:$B$11,0),MATCH('REC Spending'!$D55,'General Inputs'!$E$8:$AB$8,0)),SUMIFS('General Inputs'!$D$9:$D$11,'General Inputs'!$B$9:$B$11,'REC Spending'!$B55))</f>
        <v>48702172.289797127</v>
      </c>
      <c r="S55" s="301">
        <f>S27*_xlfn.IFNA(INDEX('General Inputs'!$E$9:$AF$11,MATCH('REC Spending'!$B55,'General Inputs'!$B$9:$B$11,0),MATCH('REC Spending'!$D55,'General Inputs'!$E$8:$AB$8,0)),SUMIFS('General Inputs'!$D$9:$D$11,'General Inputs'!$B$9:$B$11,'REC Spending'!$B55))</f>
        <v>37813848.607614726</v>
      </c>
      <c r="T55" s="301">
        <f>T27*_xlfn.IFNA(INDEX('General Inputs'!$E$9:$AF$11,MATCH('REC Spending'!$B55,'General Inputs'!$B$9:$B$11,0),MATCH('REC Spending'!$D55,'General Inputs'!$E$8:$AB$8,0)),SUMIFS('General Inputs'!$D$9:$D$11,'General Inputs'!$B$9:$B$11,'REC Spending'!$B55))</f>
        <v>49324124.544239193</v>
      </c>
      <c r="U55" s="301">
        <f>U27*_xlfn.IFNA(INDEX('General Inputs'!$E$9:$AF$11,MATCH('REC Spending'!$B55,'General Inputs'!$B$9:$B$11,0),MATCH('REC Spending'!$D55,'General Inputs'!$E$8:$AB$8,0)),SUMIFS('General Inputs'!$D$9:$D$11,'General Inputs'!$B$9:$B$11,'REC Spending'!$B55))</f>
        <v>17133677.081868734</v>
      </c>
      <c r="V55" s="301">
        <f>V27*_xlfn.IFNA(INDEX('General Inputs'!$E$9:$AF$11,MATCH('REC Spending'!$B55,'General Inputs'!$B$9:$B$11,0),MATCH('REC Spending'!$D55,'General Inputs'!$E$8:$AB$8,0)),SUMIFS('General Inputs'!$D$9:$D$11,'General Inputs'!$B$9:$B$11,'REC Spending'!$B55))</f>
        <v>38290403.350739427</v>
      </c>
      <c r="W55" s="301">
        <f>W27*_xlfn.IFNA(INDEX('General Inputs'!$E$9:$AF$11,MATCH('REC Spending'!$B55,'General Inputs'!$B$9:$B$11,0),MATCH('REC Spending'!$D55,'General Inputs'!$E$8:$AB$8,0)),SUMIFS('General Inputs'!$D$9:$D$11,'General Inputs'!$B$9:$B$11,'REC Spending'!$B55))</f>
        <v>55732124.470719516</v>
      </c>
      <c r="X55" s="301">
        <f>X27*_xlfn.IFNA(INDEX('General Inputs'!$E$9:$AF$11,MATCH('REC Spending'!$B55,'General Inputs'!$B$9:$B$11,0),MATCH('REC Spending'!$D55,'General Inputs'!$E$8:$AB$8,0)),SUMIFS('General Inputs'!$D$9:$D$11,'General Inputs'!$B$9:$B$11,'REC Spending'!$B55))</f>
        <v>502934923.74688888</v>
      </c>
      <c r="Y55" s="301">
        <f>Y27*_xlfn.IFNA(INDEX('General Inputs'!$E$9:$AF$11,MATCH('REC Spending'!$B55,'General Inputs'!$B$9:$B$11,0),MATCH('REC Spending'!$D55,'General Inputs'!$E$8:$AB$8,0)),SUMIFS('General Inputs'!$D$9:$D$11,'General Inputs'!$B$9:$B$11,'REC Spending'!$B55))</f>
        <v>98609261.014504775</v>
      </c>
      <c r="Z55" s="301">
        <f>Z27*_xlfn.IFNA(INDEX('General Inputs'!$E$9:$AF$11,MATCH('REC Spending'!$B55,'General Inputs'!$B$9:$B$11,0),MATCH('REC Spending'!$D55,'General Inputs'!$E$8:$AB$8,0)),SUMIFS('General Inputs'!$D$9:$D$11,'General Inputs'!$B$9:$B$11,'REC Spending'!$B55))</f>
        <v>12649302.774761749</v>
      </c>
      <c r="AB55" s="282"/>
      <c r="AC55" s="294">
        <f>AC27*_xlfn.IFNA(INDEX('General Inputs'!$E$9:$AF$11,MATCH('REC Spending'!$B55,'General Inputs'!$B$9:$B$11,0),MATCH('REC Spending'!$D55,'General Inputs'!$E$8:$AB$8,0)),SUMIFS('General Inputs'!$D$9:$D$11,'General Inputs'!$B$9:$B$11,'REC Spending'!$B55))</f>
        <v>7473258.2262973143</v>
      </c>
      <c r="AE55" s="50">
        <f t="shared" si="65"/>
        <v>133345483.17387733</v>
      </c>
      <c r="AF55" s="50">
        <f t="shared" si="65"/>
        <v>861189837.88113415</v>
      </c>
      <c r="AG55" s="50">
        <f t="shared" si="66"/>
        <v>7473258.2262973143</v>
      </c>
      <c r="AH55" s="50">
        <f t="shared" si="67"/>
        <v>1002008579.2813088</v>
      </c>
    </row>
    <row r="56" spans="2:34" ht="12" x14ac:dyDescent="0.25">
      <c r="B56" s="19" t="s">
        <v>44</v>
      </c>
      <c r="C56" s="60" t="s">
        <v>258</v>
      </c>
      <c r="D56" s="19" t="s">
        <v>38</v>
      </c>
      <c r="E56" s="299">
        <f>SUMIFS('ABP Under Contract'!$C63:$Z63,'ABP Under Contract'!$C$6:$Z$6,'REC Spending'!$B56,'ABP Under Contract'!$C$7:$Z$7,'REC Spending'!E$4,'ABP Under Contract'!$C$8:$Z$8,'REC Spending'!E$7)</f>
        <v>0</v>
      </c>
      <c r="F56" s="299">
        <f>SUMIFS('ABP Under Contract'!$C63:$Z63,'ABP Under Contract'!$C$6:$Z$6,'REC Spending'!$B56,'ABP Under Contract'!$C$7:$Z$7,'REC Spending'!F$4,'ABP Under Contract'!$C$8:$Z$8,'REC Spending'!F$7)</f>
        <v>0</v>
      </c>
      <c r="G56" s="299">
        <f>SUMIFS('ABP Under Contract'!$C63:$Z63,'ABP Under Contract'!$C$6:$Z$6,'REC Spending'!$B56,'ABP Under Contract'!$C$7:$Z$7,'REC Spending'!G$4,'ABP Under Contract'!$C$8:$Z$8,'REC Spending'!G$7)</f>
        <v>20184620.100000005</v>
      </c>
      <c r="H56" s="299">
        <f>SUMIFS('ABP Under Contract'!$C63:$Z63,'ABP Under Contract'!$C$6:$Z$6,'REC Spending'!$B56,'ABP Under Contract'!$C$7:$Z$7,'REC Spending'!H$4,'ABP Under Contract'!$C$8:$Z$8,'REC Spending'!H$7)</f>
        <v>325723.95999999996</v>
      </c>
      <c r="I56" s="299">
        <f>SUMIFS('ABP Under Contract'!$C63:$Z63,'ABP Under Contract'!$C$6:$Z$6,'REC Spending'!$B56,'ABP Under Contract'!$C$7:$Z$7,'REC Spending'!I$4,'ABP Under Contract'!$C$8:$Z$8,'REC Spending'!I$7)</f>
        <v>0</v>
      </c>
      <c r="J56" s="299">
        <f>SUMIFS('ABP Under Contract'!$C63:$Z63,'ABP Under Contract'!$C$6:$Z$6,'REC Spending'!$B56,'ABP Under Contract'!$C$7:$Z$7,'REC Spending'!J$4,'ABP Under Contract'!$C$8:$Z$8,'REC Spending'!J$7)</f>
        <v>11153992.65</v>
      </c>
      <c r="K56" s="301">
        <f>K28*_xlfn.IFNA(INDEX('General Inputs'!$E$9:$AF$11,MATCH('REC Spending'!$B56,'General Inputs'!$B$9:$B$11,0),MATCH('REC Spending'!$D56,'General Inputs'!$E$8:$AB$8,0)),SUMIFS('General Inputs'!$D$9:$D$11,'General Inputs'!$B$9:$B$11,'REC Spending'!$B56))</f>
        <v>59907311.672906809</v>
      </c>
      <c r="L56" s="301">
        <f>L28*_xlfn.IFNA(INDEX('General Inputs'!$E$9:$AF$11,MATCH('REC Spending'!$B56,'General Inputs'!$B$9:$B$11,0),MATCH('REC Spending'!$D56,'General Inputs'!$E$8:$AB$8,0)),SUMIFS('General Inputs'!$D$9:$D$11,'General Inputs'!$B$9:$B$11,'REC Spending'!$B56))</f>
        <v>27156058.336654291</v>
      </c>
      <c r="M56" s="301">
        <f>M28*_xlfn.IFNA(INDEX('General Inputs'!$E$9:$AF$11,MATCH('REC Spending'!$B56,'General Inputs'!$B$9:$B$11,0),MATCH('REC Spending'!$D56,'General Inputs'!$E$8:$AB$8,0)),SUMIFS('General Inputs'!$D$9:$D$11,'General Inputs'!$B$9:$B$11,'REC Spending'!$B56))</f>
        <v>3600036.8072006921</v>
      </c>
      <c r="N56" s="282">
        <v>0</v>
      </c>
      <c r="O56" s="282">
        <v>0</v>
      </c>
      <c r="P56" s="282">
        <v>0</v>
      </c>
      <c r="Q56" s="301">
        <f>Q28*_xlfn.IFNA(INDEX('General Inputs'!$E$9:$AF$11,MATCH('REC Spending'!$B56,'General Inputs'!$B$9:$B$11,0),MATCH('REC Spending'!$D56,'General Inputs'!$E$8:$AB$8,0)),SUMIFS('General Inputs'!$D$9:$D$11,'General Inputs'!$B$9:$B$11,'REC Spending'!$B56))</f>
        <v>9301964.5769139957</v>
      </c>
      <c r="R56" s="301">
        <f>R28*_xlfn.IFNA(INDEX('General Inputs'!$E$9:$AF$11,MATCH('REC Spending'!$B56,'General Inputs'!$B$9:$B$11,0),MATCH('REC Spending'!$D56,'General Inputs'!$E$8:$AB$8,0)),SUMIFS('General Inputs'!$D$9:$D$11,'General Inputs'!$B$9:$B$11,'REC Spending'!$B56))</f>
        <v>48051501.447692655</v>
      </c>
      <c r="S56" s="301">
        <f>S28*_xlfn.IFNA(INDEX('General Inputs'!$E$9:$AF$11,MATCH('REC Spending'!$B56,'General Inputs'!$B$9:$B$11,0),MATCH('REC Spending'!$D56,'General Inputs'!$E$8:$AB$8,0)),SUMIFS('General Inputs'!$D$9:$D$11,'General Inputs'!$B$9:$B$11,'REC Spending'!$B56))</f>
        <v>37308647.965427317</v>
      </c>
      <c r="T56" s="301">
        <f>T28*_xlfn.IFNA(INDEX('General Inputs'!$E$9:$AF$11,MATCH('REC Spending'!$B56,'General Inputs'!$B$9:$B$11,0),MATCH('REC Spending'!$D56,'General Inputs'!$E$8:$AB$8,0)),SUMIFS('General Inputs'!$D$9:$D$11,'General Inputs'!$B$9:$B$11,'REC Spending'!$B56))</f>
        <v>52228763.020302504</v>
      </c>
      <c r="U56" s="301">
        <f>U28*_xlfn.IFNA(INDEX('General Inputs'!$E$9:$AF$11,MATCH('REC Spending'!$B56,'General Inputs'!$B$9:$B$11,0),MATCH('REC Spending'!$D56,'General Inputs'!$E$8:$AB$8,0)),SUMIFS('General Inputs'!$D$9:$D$11,'General Inputs'!$B$9:$B$11,'REC Spending'!$B56))</f>
        <v>18009017.451498054</v>
      </c>
      <c r="V56" s="301">
        <f>V28*_xlfn.IFNA(INDEX('General Inputs'!$E$9:$AF$11,MATCH('REC Spending'!$B56,'General Inputs'!$B$9:$B$11,0),MATCH('REC Spending'!$D56,'General Inputs'!$E$8:$AB$8,0)),SUMIFS('General Inputs'!$D$9:$D$11,'General Inputs'!$B$9:$B$11,'REC Spending'!$B56))</f>
        <v>37778835.841091305</v>
      </c>
      <c r="W56" s="301">
        <f>W28*_xlfn.IFNA(INDEX('General Inputs'!$E$9:$AF$11,MATCH('REC Spending'!$B56,'General Inputs'!$B$9:$B$11,0),MATCH('REC Spending'!$D56,'General Inputs'!$E$8:$AB$8,0)),SUMIFS('General Inputs'!$D$9:$D$11,'General Inputs'!$B$9:$B$11,'REC Spending'!$B56))</f>
        <v>54987532.049957402</v>
      </c>
      <c r="X56" s="301">
        <f>X28*_xlfn.IFNA(INDEX('General Inputs'!$E$9:$AF$11,MATCH('REC Spending'!$B56,'General Inputs'!$B$9:$B$11,0),MATCH('REC Spending'!$D56,'General Inputs'!$E$8:$AB$8,0)),SUMIFS('General Inputs'!$D$9:$D$11,'General Inputs'!$B$9:$B$11,'REC Spending'!$B56))</f>
        <v>555382975.4411068</v>
      </c>
      <c r="Y56" s="301">
        <f>Y28*_xlfn.IFNA(INDEX('General Inputs'!$E$9:$AF$11,MATCH('REC Spending'!$B56,'General Inputs'!$B$9:$B$11,0),MATCH('REC Spending'!$D56,'General Inputs'!$E$8:$AB$8,0)),SUMIFS('General Inputs'!$D$9:$D$11,'General Inputs'!$B$9:$B$11,'REC Spending'!$B56))</f>
        <v>101361642.54032521</v>
      </c>
      <c r="Z56" s="301">
        <f>Z28*_xlfn.IFNA(INDEX('General Inputs'!$E$9:$AF$11,MATCH('REC Spending'!$B56,'General Inputs'!$B$9:$B$11,0),MATCH('REC Spending'!$D56,'General Inputs'!$E$8:$AB$8,0)),SUMIFS('General Inputs'!$D$9:$D$11,'General Inputs'!$B$9:$B$11,'REC Spending'!$B56))</f>
        <v>13464804.876733555</v>
      </c>
      <c r="AB56" s="282"/>
      <c r="AC56" s="294">
        <f>AC28*_xlfn.IFNA(INDEX('General Inputs'!$E$9:$AF$11,MATCH('REC Spending'!$B56,'General Inputs'!$B$9:$B$11,0),MATCH('REC Spending'!$D56,'General Inputs'!$E$8:$AB$8,0)),SUMIFS('General Inputs'!$D$9:$D$11,'General Inputs'!$B$9:$B$11,'REC Spending'!$B56))</f>
        <v>7634090.2416386725</v>
      </c>
      <c r="AE56" s="50">
        <f t="shared" si="65"/>
        <v>131629708.1036758</v>
      </c>
      <c r="AF56" s="50">
        <f t="shared" si="65"/>
        <v>918573720.63413477</v>
      </c>
      <c r="AG56" s="50">
        <f t="shared" si="66"/>
        <v>7634090.2416386725</v>
      </c>
      <c r="AH56" s="50">
        <f t="shared" si="67"/>
        <v>1057837518.9794493</v>
      </c>
    </row>
    <row r="57" spans="2:34" ht="12" x14ac:dyDescent="0.25">
      <c r="B57" s="19" t="s">
        <v>44</v>
      </c>
      <c r="C57" s="60" t="s">
        <v>258</v>
      </c>
      <c r="D57" s="19" t="s">
        <v>39</v>
      </c>
      <c r="E57" s="299">
        <f>SUMIFS('ABP Under Contract'!$C64:$Z64,'ABP Under Contract'!$C$6:$Z$6,'REC Spending'!$B57,'ABP Under Contract'!$C$7:$Z$7,'REC Spending'!E$4,'ABP Under Contract'!$C$8:$Z$8,'REC Spending'!E$7)</f>
        <v>0</v>
      </c>
      <c r="F57" s="299">
        <f>SUMIFS('ABP Under Contract'!$C64:$Z64,'ABP Under Contract'!$C$6:$Z$6,'REC Spending'!$B57,'ABP Under Contract'!$C$7:$Z$7,'REC Spending'!F$4,'ABP Under Contract'!$C$8:$Z$8,'REC Spending'!F$7)</f>
        <v>0</v>
      </c>
      <c r="G57" s="299">
        <f>SUMIFS('ABP Under Contract'!$C64:$Z64,'ABP Under Contract'!$C$6:$Z$6,'REC Spending'!$B57,'ABP Under Contract'!$C$7:$Z$7,'REC Spending'!G$4,'ABP Under Contract'!$C$8:$Z$8,'REC Spending'!G$7)</f>
        <v>20083095.350000005</v>
      </c>
      <c r="H57" s="299">
        <f>SUMIFS('ABP Under Contract'!$C64:$Z64,'ABP Under Contract'!$C$6:$Z$6,'REC Spending'!$B57,'ABP Under Contract'!$C$7:$Z$7,'REC Spending'!H$4,'ABP Under Contract'!$C$8:$Z$8,'REC Spending'!H$7)</f>
        <v>324095.45999999996</v>
      </c>
      <c r="I57" s="299">
        <f>SUMIFS('ABP Under Contract'!$C64:$Z64,'ABP Under Contract'!$C$6:$Z$6,'REC Spending'!$B57,'ABP Under Contract'!$C$7:$Z$7,'REC Spending'!I$4,'ABP Under Contract'!$C$8:$Z$8,'REC Spending'!I$7)</f>
        <v>0</v>
      </c>
      <c r="J57" s="299">
        <f>SUMIFS('ABP Under Contract'!$C64:$Z64,'ABP Under Contract'!$C$6:$Z$6,'REC Spending'!$B57,'ABP Under Contract'!$C$7:$Z$7,'REC Spending'!J$4,'ABP Under Contract'!$C$8:$Z$8,'REC Spending'!J$7)</f>
        <v>11097589.640000002</v>
      </c>
      <c r="K57" s="301">
        <f>K29*_xlfn.IFNA(INDEX('General Inputs'!$E$9:$AF$11,MATCH('REC Spending'!$B57,'General Inputs'!$B$9:$B$11,0),MATCH('REC Spending'!$D57,'General Inputs'!$E$8:$AB$8,0)),SUMIFS('General Inputs'!$D$9:$D$11,'General Inputs'!$B$9:$B$11,'REC Spending'!$B57))</f>
        <v>59255515.609420471</v>
      </c>
      <c r="L57" s="301">
        <f>L29*_xlfn.IFNA(INDEX('General Inputs'!$E$9:$AF$11,MATCH('REC Spending'!$B57,'General Inputs'!$B$9:$B$11,0),MATCH('REC Spending'!$D57,'General Inputs'!$E$8:$AB$8,0)),SUMIFS('General Inputs'!$D$9:$D$11,'General Inputs'!$B$9:$B$11,'REC Spending'!$B57))</f>
        <v>26622021.292252842</v>
      </c>
      <c r="M57" s="301">
        <f>M29*_xlfn.IFNA(INDEX('General Inputs'!$E$9:$AF$11,MATCH('REC Spending'!$B57,'General Inputs'!$B$9:$B$11,0),MATCH('REC Spending'!$D57,'General Inputs'!$E$8:$AB$8,0)),SUMIFS('General Inputs'!$D$9:$D$11,'General Inputs'!$B$9:$B$11,'REC Spending'!$B57))</f>
        <v>3548494.139088511</v>
      </c>
      <c r="N57" s="282">
        <v>0</v>
      </c>
      <c r="O57" s="282">
        <v>0</v>
      </c>
      <c r="P57" s="282">
        <v>0</v>
      </c>
      <c r="Q57" s="301">
        <f>Q29*_xlfn.IFNA(INDEX('General Inputs'!$E$9:$AF$11,MATCH('REC Spending'!$B57,'General Inputs'!$B$9:$B$11,0),MATCH('REC Spending'!$D57,'General Inputs'!$E$8:$AB$8,0)),SUMIFS('General Inputs'!$D$9:$D$11,'General Inputs'!$B$9:$B$11,'REC Spending'!$B57))</f>
        <v>9263514.6958889049</v>
      </c>
      <c r="R57" s="301">
        <f>R29*_xlfn.IFNA(INDEX('General Inputs'!$E$9:$AF$11,MATCH('REC Spending'!$B57,'General Inputs'!$B$9:$B$11,0),MATCH('REC Spending'!$D57,'General Inputs'!$E$8:$AB$8,0)),SUMIFS('General Inputs'!$D$9:$D$11,'General Inputs'!$B$9:$B$11,'REC Spending'!$B57))</f>
        <v>47374350.684554331</v>
      </c>
      <c r="S57" s="301">
        <f>S29*_xlfn.IFNA(INDEX('General Inputs'!$E$9:$AF$11,MATCH('REC Spending'!$B57,'General Inputs'!$B$9:$B$11,0),MATCH('REC Spending'!$D57,'General Inputs'!$E$8:$AB$8,0)),SUMIFS('General Inputs'!$D$9:$D$11,'General Inputs'!$B$9:$B$11,'REC Spending'!$B57))</f>
        <v>36782887.506746344</v>
      </c>
      <c r="T57" s="301">
        <f>T29*_xlfn.IFNA(INDEX('General Inputs'!$E$9:$AF$11,MATCH('REC Spending'!$B57,'General Inputs'!$B$9:$B$11,0),MATCH('REC Spending'!$D57,'General Inputs'!$E$8:$AB$8,0)),SUMIFS('General Inputs'!$D$9:$D$11,'General Inputs'!$B$9:$B$11,'REC Spending'!$B57))</f>
        <v>55023889.489210851</v>
      </c>
      <c r="U57" s="301">
        <f>U29*_xlfn.IFNA(INDEX('General Inputs'!$E$9:$AF$11,MATCH('REC Spending'!$B57,'General Inputs'!$B$9:$B$11,0),MATCH('REC Spending'!$D57,'General Inputs'!$E$8:$AB$8,0)),SUMIFS('General Inputs'!$D$9:$D$11,'General Inputs'!$B$9:$B$11,'REC Spending'!$B57))</f>
        <v>18849417.885134537</v>
      </c>
      <c r="V57" s="301">
        <f>V29*_xlfn.IFNA(INDEX('General Inputs'!$E$9:$AF$11,MATCH('REC Spending'!$B57,'General Inputs'!$B$9:$B$11,0),MATCH('REC Spending'!$D57,'General Inputs'!$E$8:$AB$8,0)),SUMIFS('General Inputs'!$D$9:$D$11,'General Inputs'!$B$9:$B$11,'REC Spending'!$B57))</f>
        <v>37246449.406754382</v>
      </c>
      <c r="W57" s="301">
        <f>W29*_xlfn.IFNA(INDEX('General Inputs'!$E$9:$AF$11,MATCH('REC Spending'!$B57,'General Inputs'!$B$9:$B$11,0),MATCH('REC Spending'!$D57,'General Inputs'!$E$8:$AB$8,0)),SUMIFS('General Inputs'!$D$9:$D$11,'General Inputs'!$B$9:$B$11,'REC Spending'!$B57))</f>
        <v>54212637.443776265</v>
      </c>
      <c r="X57" s="301">
        <f>X29*_xlfn.IFNA(INDEX('General Inputs'!$E$9:$AF$11,MATCH('REC Spending'!$B57,'General Inputs'!$B$9:$B$11,0),MATCH('REC Spending'!$D57,'General Inputs'!$E$8:$AB$8,0)),SUMIFS('General Inputs'!$D$9:$D$11,'General Inputs'!$B$9:$B$11,'REC Spending'!$B57))</f>
        <v>595868804.83456957</v>
      </c>
      <c r="Y57" s="301">
        <f>Y29*_xlfn.IFNA(INDEX('General Inputs'!$E$9:$AF$11,MATCH('REC Spending'!$B57,'General Inputs'!$B$9:$B$11,0),MATCH('REC Spending'!$D57,'General Inputs'!$E$8:$AB$8,0)),SUMIFS('General Inputs'!$D$9:$D$11,'General Inputs'!$B$9:$B$11,'REC Spending'!$B57))</f>
        <v>103367218.82047576</v>
      </c>
      <c r="Z57" s="301">
        <f>Z29*_xlfn.IFNA(INDEX('General Inputs'!$E$9:$AF$11,MATCH('REC Spending'!$B57,'General Inputs'!$B$9:$B$11,0),MATCH('REC Spending'!$D57,'General Inputs'!$E$8:$AB$8,0)),SUMIFS('General Inputs'!$D$9:$D$11,'General Inputs'!$B$9:$B$11,'REC Spending'!$B57))</f>
        <v>14218227.054287439</v>
      </c>
      <c r="AB57" s="282"/>
      <c r="AC57" s="294">
        <f>AC29*_xlfn.IFNA(INDEX('General Inputs'!$E$9:$AF$11,MATCH('REC Spending'!$B57,'General Inputs'!$B$9:$B$11,0),MATCH('REC Spending'!$D57,'General Inputs'!$E$8:$AB$8,0)),SUMIFS('General Inputs'!$D$9:$D$11,'General Inputs'!$B$9:$B$11,'REC Spending'!$B57))</f>
        <v>7792597.9208350163</v>
      </c>
      <c r="AE57" s="50">
        <f t="shared" si="65"/>
        <v>130194326.18665074</v>
      </c>
      <c r="AF57" s="50">
        <f t="shared" si="65"/>
        <v>962943883.1255095</v>
      </c>
      <c r="AG57" s="50">
        <f t="shared" si="66"/>
        <v>7792597.9208350163</v>
      </c>
      <c r="AH57" s="50">
        <f t="shared" si="67"/>
        <v>1100930807.2329953</v>
      </c>
    </row>
    <row r="58" spans="2:34" ht="12" x14ac:dyDescent="0.25">
      <c r="B58" s="19" t="s">
        <v>44</v>
      </c>
      <c r="C58" s="60" t="s">
        <v>258</v>
      </c>
      <c r="D58" s="19" t="s">
        <v>40</v>
      </c>
      <c r="E58" s="299">
        <f>SUMIFS('ABP Under Contract'!$C65:$Z65,'ABP Under Contract'!$C$6:$Z$6,'REC Spending'!$B58,'ABP Under Contract'!$C$7:$Z$7,'REC Spending'!E$4,'ABP Under Contract'!$C$8:$Z$8,'REC Spending'!E$7)</f>
        <v>0</v>
      </c>
      <c r="F58" s="299">
        <f>SUMIFS('ABP Under Contract'!$C65:$Z65,'ABP Under Contract'!$C$6:$Z$6,'REC Spending'!$B58,'ABP Under Contract'!$C$7:$Z$7,'REC Spending'!F$4,'ABP Under Contract'!$C$8:$Z$8,'REC Spending'!F$7)</f>
        <v>0</v>
      </c>
      <c r="G58" s="299">
        <f>SUMIFS('ABP Under Contract'!$C65:$Z65,'ABP Under Contract'!$C$6:$Z$6,'REC Spending'!$B58,'ABP Under Contract'!$C$7:$Z$7,'REC Spending'!G$4,'ABP Under Contract'!$C$8:$Z$8,'REC Spending'!G$7)</f>
        <v>19982065.960000005</v>
      </c>
      <c r="H58" s="299">
        <f>SUMIFS('ABP Under Contract'!$C65:$Z65,'ABP Under Contract'!$C$6:$Z$6,'REC Spending'!$B58,'ABP Under Contract'!$C$7:$Z$7,'REC Spending'!H$4,'ABP Under Contract'!$C$8:$Z$8,'REC Spending'!H$7)</f>
        <v>322466.95999999996</v>
      </c>
      <c r="I58" s="299">
        <f>SUMIFS('ABP Under Contract'!$C65:$Z65,'ABP Under Contract'!$C$6:$Z$6,'REC Spending'!$B58,'ABP Under Contract'!$C$7:$Z$7,'REC Spending'!I$4,'ABP Under Contract'!$C$8:$Z$8,'REC Spending'!I$7)</f>
        <v>0</v>
      </c>
      <c r="J58" s="299">
        <f>SUMIFS('ABP Under Contract'!$C65:$Z65,'ABP Under Contract'!$C$6:$Z$6,'REC Spending'!$B58,'ABP Under Contract'!$C$7:$Z$7,'REC Spending'!J$4,'ABP Under Contract'!$C$8:$Z$8,'REC Spending'!J$7)</f>
        <v>11041425.77</v>
      </c>
      <c r="K58" s="301">
        <f>K30*_xlfn.IFNA(INDEX('General Inputs'!$E$9:$AF$11,MATCH('REC Spending'!$B58,'General Inputs'!$B$9:$B$11,0),MATCH('REC Spending'!$D58,'General Inputs'!$E$8:$AB$8,0)),SUMIFS('General Inputs'!$D$9:$D$11,'General Inputs'!$B$9:$B$11,'REC Spending'!$B58))</f>
        <v>58813856.316635624</v>
      </c>
      <c r="L58" s="301">
        <f>L30*_xlfn.IFNA(INDEX('General Inputs'!$E$9:$AF$11,MATCH('REC Spending'!$B58,'General Inputs'!$B$9:$B$11,0),MATCH('REC Spending'!$D58,'General Inputs'!$E$8:$AB$8,0)),SUMIFS('General Inputs'!$D$9:$D$11,'General Inputs'!$B$9:$B$11,'REC Spending'!$B58))</f>
        <v>26211828.234094884</v>
      </c>
      <c r="M58" s="301">
        <f>M30*_xlfn.IFNA(INDEX('General Inputs'!$E$9:$AF$11,MATCH('REC Spending'!$B58,'General Inputs'!$B$9:$B$11,0),MATCH('REC Spending'!$D58,'General Inputs'!$E$8:$AB$8,0)),SUMIFS('General Inputs'!$D$9:$D$11,'General Inputs'!$B$9:$B$11,'REC Spending'!$B58))</f>
        <v>3508583.2198877968</v>
      </c>
      <c r="N58" s="282">
        <v>0</v>
      </c>
      <c r="O58" s="282">
        <v>0</v>
      </c>
      <c r="P58" s="282">
        <v>0</v>
      </c>
      <c r="Q58" s="301">
        <f>Q30*_xlfn.IFNA(INDEX('General Inputs'!$E$9:$AF$11,MATCH('REC Spending'!$B58,'General Inputs'!$B$9:$B$11,0),MATCH('REC Spending'!$D58,'General Inputs'!$E$8:$AB$8,0)),SUMIFS('General Inputs'!$D$9:$D$11,'General Inputs'!$B$9:$B$11,'REC Spending'!$B58))</f>
        <v>9242645.8592137918</v>
      </c>
      <c r="R58" s="301">
        <f>R30*_xlfn.IFNA(INDEX('General Inputs'!$E$9:$AF$11,MATCH('REC Spending'!$B58,'General Inputs'!$B$9:$B$11,0),MATCH('REC Spending'!$D58,'General Inputs'!$E$8:$AB$8,0)),SUMIFS('General Inputs'!$D$9:$D$11,'General Inputs'!$B$9:$B$11,'REC Spending'!$B58))</f>
        <v>46794949.536598802</v>
      </c>
      <c r="S58" s="301">
        <f>S30*_xlfn.IFNA(INDEX('General Inputs'!$E$9:$AF$11,MATCH('REC Spending'!$B58,'General Inputs'!$B$9:$B$11,0),MATCH('REC Spending'!$D58,'General Inputs'!$E$8:$AB$8,0)),SUMIFS('General Inputs'!$D$9:$D$11,'General Inputs'!$B$9:$B$11,'REC Spending'!$B58))</f>
        <v>36333022.823883772</v>
      </c>
      <c r="T58" s="301">
        <f>T30*_xlfn.IFNA(INDEX('General Inputs'!$E$9:$AF$11,MATCH('REC Spending'!$B58,'General Inputs'!$B$9:$B$11,0),MATCH('REC Spending'!$D58,'General Inputs'!$E$8:$AB$8,0)),SUMIFS('General Inputs'!$D$9:$D$11,'General Inputs'!$B$9:$B$11,'REC Spending'!$B58))</f>
        <v>57856505.490697064</v>
      </c>
      <c r="U58" s="301">
        <f>U30*_xlfn.IFNA(INDEX('General Inputs'!$E$9:$AF$11,MATCH('REC Spending'!$B58,'General Inputs'!$B$9:$B$11,0),MATCH('REC Spending'!$D58,'General Inputs'!$E$8:$AB$8,0)),SUMIFS('General Inputs'!$D$9:$D$11,'General Inputs'!$B$9:$B$11,'REC Spending'!$B58))</f>
        <v>19705147.685750131</v>
      </c>
      <c r="V58" s="301">
        <f>V30*_xlfn.IFNA(INDEX('General Inputs'!$E$9:$AF$11,MATCH('REC Spending'!$B58,'General Inputs'!$B$9:$B$11,0),MATCH('REC Spending'!$D58,'General Inputs'!$E$8:$AB$8,0)),SUMIFS('General Inputs'!$D$9:$D$11,'General Inputs'!$B$9:$B$11,'REC Spending'!$B58))</f>
        <v>36790915.236223228</v>
      </c>
      <c r="W58" s="301">
        <f>W30*_xlfn.IFNA(INDEX('General Inputs'!$E$9:$AF$11,MATCH('REC Spending'!$B58,'General Inputs'!$B$9:$B$11,0),MATCH('REC Spending'!$D58,'General Inputs'!$E$8:$AB$8,0)),SUMIFS('General Inputs'!$D$9:$D$11,'General Inputs'!$B$9:$B$11,'REC Spending'!$B58))</f>
        <v>53549602.195488177</v>
      </c>
      <c r="X58" s="301">
        <f>X30*_xlfn.IFNA(INDEX('General Inputs'!$E$9:$AF$11,MATCH('REC Spending'!$B58,'General Inputs'!$B$9:$B$11,0),MATCH('REC Spending'!$D58,'General Inputs'!$E$8:$AB$8,0)),SUMIFS('General Inputs'!$D$9:$D$11,'General Inputs'!$B$9:$B$11,'REC Spending'!$B58))</f>
        <v>622990808.72078097</v>
      </c>
      <c r="Y58" s="301">
        <f>Y30*_xlfn.IFNA(INDEX('General Inputs'!$E$9:$AF$11,MATCH('REC Spending'!$B58,'General Inputs'!$B$9:$B$11,0),MATCH('REC Spending'!$D58,'General Inputs'!$E$8:$AB$8,0)),SUMIFS('General Inputs'!$D$9:$D$11,'General Inputs'!$B$9:$B$11,'REC Spending'!$B58))</f>
        <v>105700965.64826947</v>
      </c>
      <c r="Z58" s="301">
        <f>Z30*_xlfn.IFNA(INDEX('General Inputs'!$E$9:$AF$11,MATCH('REC Spending'!$B58,'General Inputs'!$B$9:$B$11,0),MATCH('REC Spending'!$D58,'General Inputs'!$E$8:$AB$8,0)),SUMIFS('General Inputs'!$D$9:$D$11,'General Inputs'!$B$9:$B$11,'REC Spending'!$B58))</f>
        <v>14996872.770894263</v>
      </c>
      <c r="AB58" s="282"/>
      <c r="AC58" s="294">
        <f>AC30*_xlfn.IFNA(INDEX('General Inputs'!$E$9:$AF$11,MATCH('REC Spending'!$B58,'General Inputs'!$B$9:$B$11,0),MATCH('REC Spending'!$D58,'General Inputs'!$E$8:$AB$8,0)),SUMIFS('General Inputs'!$D$9:$D$11,'General Inputs'!$B$9:$B$11,'REC Spending'!$B58))</f>
        <v>7969418.8331049876</v>
      </c>
      <c r="AE58" s="50">
        <f t="shared" si="65"/>
        <v>129122872.31983212</v>
      </c>
      <c r="AF58" s="50">
        <f t="shared" si="65"/>
        <v>994718790.10858583</v>
      </c>
      <c r="AG58" s="50">
        <f t="shared" si="66"/>
        <v>7969418.8331049876</v>
      </c>
      <c r="AH58" s="50">
        <f t="shared" si="67"/>
        <v>1131811081.261523</v>
      </c>
    </row>
    <row r="59" spans="2:34" ht="12" x14ac:dyDescent="0.25">
      <c r="B59" s="19" t="s">
        <v>44</v>
      </c>
      <c r="C59" s="60" t="s">
        <v>258</v>
      </c>
      <c r="D59" s="19" t="s">
        <v>41</v>
      </c>
      <c r="E59" s="299">
        <f>SUMIFS('ABP Under Contract'!$C66:$Z66,'ABP Under Contract'!$C$6:$Z$6,'REC Spending'!$B59,'ABP Under Contract'!$C$7:$Z$7,'REC Spending'!E$4,'ABP Under Contract'!$C$8:$Z$8,'REC Spending'!E$7)</f>
        <v>0</v>
      </c>
      <c r="F59" s="299">
        <f>SUMIFS('ABP Under Contract'!$C66:$Z66,'ABP Under Contract'!$C$6:$Z$6,'REC Spending'!$B59,'ABP Under Contract'!$C$7:$Z$7,'REC Spending'!F$4,'ABP Under Contract'!$C$8:$Z$8,'REC Spending'!F$7)</f>
        <v>0</v>
      </c>
      <c r="G59" s="299">
        <f>SUMIFS('ABP Under Contract'!$C66:$Z66,'ABP Under Contract'!$C$6:$Z$6,'REC Spending'!$B59,'ABP Under Contract'!$C$7:$Z$7,'REC Spending'!G$4,'ABP Under Contract'!$C$8:$Z$8,'REC Spending'!G$7)</f>
        <v>16763522.280000007</v>
      </c>
      <c r="H59" s="299">
        <f>SUMIFS('ABP Under Contract'!$C66:$Z66,'ABP Under Contract'!$C$6:$Z$6,'REC Spending'!$B59,'ABP Under Contract'!$C$7:$Z$7,'REC Spending'!H$4,'ABP Under Contract'!$C$8:$Z$8,'REC Spending'!H$7)</f>
        <v>320772.05999999994</v>
      </c>
      <c r="I59" s="299">
        <f>SUMIFS('ABP Under Contract'!$C66:$Z66,'ABP Under Contract'!$C$6:$Z$6,'REC Spending'!$B59,'ABP Under Contract'!$C$7:$Z$7,'REC Spending'!I$4,'ABP Under Contract'!$C$8:$Z$8,'REC Spending'!I$7)</f>
        <v>0</v>
      </c>
      <c r="J59" s="299">
        <f>SUMIFS('ABP Under Contract'!$C66:$Z66,'ABP Under Contract'!$C$6:$Z$6,'REC Spending'!$B59,'ABP Under Contract'!$C$7:$Z$7,'REC Spending'!J$4,'ABP Under Contract'!$C$8:$Z$8,'REC Spending'!J$7)</f>
        <v>10985488.579999998</v>
      </c>
      <c r="K59" s="301">
        <f>K31*_xlfn.IFNA(INDEX('General Inputs'!$E$9:$AF$11,MATCH('REC Spending'!$B59,'General Inputs'!$B$9:$B$11,0),MATCH('REC Spending'!$D59,'General Inputs'!$E$8:$AB$8,0)),SUMIFS('General Inputs'!$D$9:$D$11,'General Inputs'!$B$9:$B$11,'REC Spending'!$B59))</f>
        <v>58438148.34824279</v>
      </c>
      <c r="L59" s="301">
        <f>L31*_xlfn.IFNA(INDEX('General Inputs'!$E$9:$AF$11,MATCH('REC Spending'!$B59,'General Inputs'!$B$9:$B$11,0),MATCH('REC Spending'!$D59,'General Inputs'!$E$8:$AB$8,0)),SUMIFS('General Inputs'!$D$9:$D$11,'General Inputs'!$B$9:$B$11,'REC Spending'!$B59))</f>
        <v>25851574.011225902</v>
      </c>
      <c r="M59" s="301">
        <f>M31*_xlfn.IFNA(INDEX('General Inputs'!$E$9:$AF$11,MATCH('REC Spending'!$B59,'General Inputs'!$B$9:$B$11,0),MATCH('REC Spending'!$D59,'General Inputs'!$E$8:$AB$8,0)),SUMIFS('General Inputs'!$D$9:$D$11,'General Inputs'!$B$9:$B$11,'REC Spending'!$B59))</f>
        <v>3471998.7172035547</v>
      </c>
      <c r="N59" s="282">
        <v>0</v>
      </c>
      <c r="O59" s="282">
        <v>0</v>
      </c>
      <c r="P59" s="282">
        <v>0</v>
      </c>
      <c r="Q59" s="301">
        <f>Q31*_xlfn.IFNA(INDEX('General Inputs'!$E$9:$AF$11,MATCH('REC Spending'!$B59,'General Inputs'!$B$9:$B$11,0),MATCH('REC Spending'!$D59,'General Inputs'!$E$8:$AB$8,0)),SUMIFS('General Inputs'!$D$9:$D$11,'General Inputs'!$B$9:$B$11,'REC Spending'!$B59))</f>
        <v>9221650.9921871312</v>
      </c>
      <c r="R59" s="301">
        <f>R31*_xlfn.IFNA(INDEX('General Inputs'!$E$9:$AF$11,MATCH('REC Spending'!$B59,'General Inputs'!$B$9:$B$11,0),MATCH('REC Spending'!$D59,'General Inputs'!$E$8:$AB$8,0)),SUMIFS('General Inputs'!$D$9:$D$11,'General Inputs'!$B$9:$B$11,'REC Spending'!$B59))</f>
        <v>23227018.730365556</v>
      </c>
      <c r="S59" s="301">
        <f>S31*_xlfn.IFNA(INDEX('General Inputs'!$E$9:$AF$11,MATCH('REC Spending'!$B59,'General Inputs'!$B$9:$B$11,0),MATCH('REC Spending'!$D59,'General Inputs'!$E$8:$AB$8,0)),SUMIFS('General Inputs'!$D$9:$D$11,'General Inputs'!$B$9:$B$11,'REC Spending'!$B59))</f>
        <v>35887986.672412716</v>
      </c>
      <c r="T59" s="301">
        <f>T31*_xlfn.IFNA(INDEX('General Inputs'!$E$9:$AF$11,MATCH('REC Spending'!$B59,'General Inputs'!$B$9:$B$11,0),MATCH('REC Spending'!$D59,'General Inputs'!$E$8:$AB$8,0)),SUMIFS('General Inputs'!$D$9:$D$11,'General Inputs'!$B$9:$B$11,'REC Spending'!$B59))</f>
        <v>60627954.421218492</v>
      </c>
      <c r="U59" s="301">
        <f>U31*_xlfn.IFNA(INDEX('General Inputs'!$E$9:$AF$11,MATCH('REC Spending'!$B59,'General Inputs'!$B$9:$B$11,0),MATCH('REC Spending'!$D59,'General Inputs'!$E$8:$AB$8,0)),SUMIFS('General Inputs'!$D$9:$D$11,'General Inputs'!$B$9:$B$11,'REC Spending'!$B59))</f>
        <v>20542159.99313049</v>
      </c>
      <c r="V59" s="301">
        <f>V31*_xlfn.IFNA(INDEX('General Inputs'!$E$9:$AF$11,MATCH('REC Spending'!$B59,'General Inputs'!$B$9:$B$11,0),MATCH('REC Spending'!$D59,'General Inputs'!$E$8:$AB$8,0)),SUMIFS('General Inputs'!$D$9:$D$11,'General Inputs'!$B$9:$B$11,'REC Spending'!$B59))</f>
        <v>36340270.449380338</v>
      </c>
      <c r="W59" s="301">
        <f>W31*_xlfn.IFNA(INDEX('General Inputs'!$E$9:$AF$11,MATCH('REC Spending'!$B59,'General Inputs'!$B$9:$B$11,0),MATCH('REC Spending'!$D59,'General Inputs'!$E$8:$AB$8,0)),SUMIFS('General Inputs'!$D$9:$D$11,'General Inputs'!$B$9:$B$11,'REC Spending'!$B59))</f>
        <v>52893683.501648583</v>
      </c>
      <c r="X59" s="301">
        <f>X31*_xlfn.IFNA(INDEX('General Inputs'!$E$9:$AF$11,MATCH('REC Spending'!$B59,'General Inputs'!$B$9:$B$11,0),MATCH('REC Spending'!$D59,'General Inputs'!$E$8:$AB$8,0)),SUMIFS('General Inputs'!$D$9:$D$11,'General Inputs'!$B$9:$B$11,'REC Spending'!$B59))</f>
        <v>650594823.83633018</v>
      </c>
      <c r="Y59" s="301">
        <f>Y31*_xlfn.IFNA(INDEX('General Inputs'!$E$9:$AF$11,MATCH('REC Spending'!$B59,'General Inputs'!$B$9:$B$11,0),MATCH('REC Spending'!$D59,'General Inputs'!$E$8:$AB$8,0)),SUMIFS('General Inputs'!$D$9:$D$11,'General Inputs'!$B$9:$B$11,'REC Spending'!$B59))</f>
        <v>108118698.83529305</v>
      </c>
      <c r="Z59" s="301">
        <f>Z31*_xlfn.IFNA(INDEX('General Inputs'!$E$9:$AF$11,MATCH('REC Spending'!$B59,'General Inputs'!$B$9:$B$11,0),MATCH('REC Spending'!$D59,'General Inputs'!$E$8:$AB$8,0)),SUMIFS('General Inputs'!$D$9:$D$11,'General Inputs'!$B$9:$B$11,'REC Spending'!$B59))</f>
        <v>15772746.447961761</v>
      </c>
      <c r="AB59" s="282"/>
      <c r="AC59" s="294">
        <f>AC31*_xlfn.IFNA(INDEX('General Inputs'!$E$9:$AF$11,MATCH('REC Spending'!$B59,'General Inputs'!$B$9:$B$11,0),MATCH('REC Spending'!$D59,'General Inputs'!$E$8:$AB$8,0)),SUMIFS('General Inputs'!$D$9:$D$11,'General Inputs'!$B$9:$B$11,'REC Spending'!$B59))</f>
        <v>8150099.0316101452</v>
      </c>
      <c r="AE59" s="50">
        <f t="shared" si="65"/>
        <v>125053154.98885937</v>
      </c>
      <c r="AF59" s="50">
        <f t="shared" si="65"/>
        <v>1004005342.8877412</v>
      </c>
      <c r="AG59" s="50">
        <f t="shared" si="66"/>
        <v>8150099.0316101452</v>
      </c>
      <c r="AH59" s="50">
        <f t="shared" si="67"/>
        <v>1137208596.9082108</v>
      </c>
    </row>
    <row r="60" spans="2:34" ht="12" x14ac:dyDescent="0.25">
      <c r="B60" s="19" t="s">
        <v>44</v>
      </c>
      <c r="C60" s="60" t="s">
        <v>258</v>
      </c>
      <c r="D60" s="19" t="s">
        <v>42</v>
      </c>
      <c r="E60" s="299">
        <f>SUMIFS('ABP Under Contract'!$C67:$Z67,'ABP Under Contract'!$C$6:$Z$6,'REC Spending'!$B60,'ABP Under Contract'!$C$7:$Z$7,'REC Spending'!E$4,'ABP Under Contract'!$C$8:$Z$8,'REC Spending'!E$7)</f>
        <v>0</v>
      </c>
      <c r="F60" s="299">
        <f>SUMIFS('ABP Under Contract'!$C67:$Z67,'ABP Under Contract'!$C$6:$Z$6,'REC Spending'!$B60,'ABP Under Contract'!$C$7:$Z$7,'REC Spending'!F$4,'ABP Under Contract'!$C$8:$Z$8,'REC Spending'!F$7)</f>
        <v>0</v>
      </c>
      <c r="G60" s="299">
        <f>SUMIFS('ABP Under Contract'!$C67:$Z67,'ABP Under Contract'!$C$6:$Z$6,'REC Spending'!$B60,'ABP Under Contract'!$C$7:$Z$7,'REC Spending'!G$4,'ABP Under Contract'!$C$8:$Z$8,'REC Spending'!G$7)</f>
        <v>10957208.039999999</v>
      </c>
      <c r="H60" s="299">
        <f>SUMIFS('ABP Under Contract'!$C67:$Z67,'ABP Under Contract'!$C$6:$Z$6,'REC Spending'!$B60,'ABP Under Contract'!$C$7:$Z$7,'REC Spending'!H$4,'ABP Under Contract'!$C$8:$Z$8,'REC Spending'!H$7)</f>
        <v>275651.56</v>
      </c>
      <c r="I60" s="299">
        <f>SUMIFS('ABP Under Contract'!$C67:$Z67,'ABP Under Contract'!$C$6:$Z$6,'REC Spending'!$B60,'ABP Under Contract'!$C$7:$Z$7,'REC Spending'!I$4,'ABP Under Contract'!$C$8:$Z$8,'REC Spending'!I$7)</f>
        <v>0</v>
      </c>
      <c r="J60" s="299">
        <f>SUMIFS('ABP Under Contract'!$C67:$Z67,'ABP Under Contract'!$C$6:$Z$6,'REC Spending'!$B60,'ABP Under Contract'!$C$7:$Z$7,'REC Spending'!J$4,'ABP Under Contract'!$C$8:$Z$8,'REC Spending'!J$7)</f>
        <v>10929878.010000002</v>
      </c>
      <c r="K60" s="301">
        <f>K32*_xlfn.IFNA(INDEX('General Inputs'!$E$9:$AF$11,MATCH('REC Spending'!$B60,'General Inputs'!$B$9:$B$11,0),MATCH('REC Spending'!$D60,'General Inputs'!$E$8:$AB$8,0)),SUMIFS('General Inputs'!$D$9:$D$11,'General Inputs'!$B$9:$B$11,'REC Spending'!$B60))</f>
        <v>57014492.712831274</v>
      </c>
      <c r="L60" s="301">
        <f>L32*_xlfn.IFNA(INDEX('General Inputs'!$E$9:$AF$11,MATCH('REC Spending'!$B60,'General Inputs'!$B$9:$B$11,0),MATCH('REC Spending'!$D60,'General Inputs'!$E$8:$AB$8,0)),SUMIFS('General Inputs'!$D$9:$D$11,'General Inputs'!$B$9:$B$11,'REC Spending'!$B60))</f>
        <v>24762535.999932595</v>
      </c>
      <c r="M60" s="301">
        <f>M32*_xlfn.IFNA(INDEX('General Inputs'!$E$9:$AF$11,MATCH('REC Spending'!$B60,'General Inputs'!$B$9:$B$11,0),MATCH('REC Spending'!$D60,'General Inputs'!$E$8:$AB$8,0)),SUMIFS('General Inputs'!$D$9:$D$11,'General Inputs'!$B$9:$B$11,'REC Spending'!$B60))</f>
        <v>3387826.7776214941</v>
      </c>
      <c r="N60" s="282">
        <v>0</v>
      </c>
      <c r="O60" s="282">
        <v>0</v>
      </c>
      <c r="P60" s="282">
        <v>0</v>
      </c>
      <c r="Q60" s="301">
        <f>Q32*_xlfn.IFNA(INDEX('General Inputs'!$E$9:$AF$11,MATCH('REC Spending'!$B60,'General Inputs'!$B$9:$B$11,0),MATCH('REC Spending'!$D60,'General Inputs'!$E$8:$AB$8,0)),SUMIFS('General Inputs'!$D$9:$D$11,'General Inputs'!$B$9:$B$11,'REC Spending'!$B60))</f>
        <v>9200529.4547312297</v>
      </c>
      <c r="R60" s="301">
        <f>R32*_xlfn.IFNA(INDEX('General Inputs'!$E$9:$AF$11,MATCH('REC Spending'!$B60,'General Inputs'!$B$9:$B$11,0),MATCH('REC Spending'!$D60,'General Inputs'!$E$8:$AB$8,0)),SUMIFS('General Inputs'!$D$9:$D$11,'General Inputs'!$B$9:$B$11,'REC Spending'!$B60))</f>
        <v>0</v>
      </c>
      <c r="S60" s="301">
        <f>S32*_xlfn.IFNA(INDEX('General Inputs'!$E$9:$AF$11,MATCH('REC Spending'!$B60,'General Inputs'!$B$9:$B$11,0),MATCH('REC Spending'!$D60,'General Inputs'!$E$8:$AB$8,0)),SUMIFS('General Inputs'!$D$9:$D$11,'General Inputs'!$B$9:$B$11,'REC Spending'!$B60))</f>
        <v>30288252.04590169</v>
      </c>
      <c r="T60" s="301">
        <f>T32*_xlfn.IFNA(INDEX('General Inputs'!$E$9:$AF$11,MATCH('REC Spending'!$B60,'General Inputs'!$B$9:$B$11,0),MATCH('REC Spending'!$D60,'General Inputs'!$E$8:$AB$8,0)),SUMIFS('General Inputs'!$D$9:$D$11,'General Inputs'!$B$9:$B$11,'REC Spending'!$B60))</f>
        <v>63338989.808002524</v>
      </c>
      <c r="U60" s="301">
        <f>U32*_xlfn.IFNA(INDEX('General Inputs'!$E$9:$AF$11,MATCH('REC Spending'!$B60,'General Inputs'!$B$9:$B$11,0),MATCH('REC Spending'!$D60,'General Inputs'!$E$8:$AB$8,0)),SUMIFS('General Inputs'!$D$9:$D$11,'General Inputs'!$B$9:$B$11,'REC Spending'!$B60))</f>
        <v>21360685.896859389</v>
      </c>
      <c r="V60" s="301">
        <f>V32*_xlfn.IFNA(INDEX('General Inputs'!$E$9:$AF$11,MATCH('REC Spending'!$B60,'General Inputs'!$B$9:$B$11,0),MATCH('REC Spending'!$D60,'General Inputs'!$E$8:$AB$8,0)),SUMIFS('General Inputs'!$D$9:$D$11,'General Inputs'!$B$9:$B$11,'REC Spending'!$B60))</f>
        <v>30669964.320767146</v>
      </c>
      <c r="W60" s="301">
        <f>W32*_xlfn.IFNA(INDEX('General Inputs'!$E$9:$AF$11,MATCH('REC Spending'!$B60,'General Inputs'!$B$9:$B$11,0),MATCH('REC Spending'!$D60,'General Inputs'!$E$8:$AB$8,0)),SUMIFS('General Inputs'!$D$9:$D$11,'General Inputs'!$B$9:$B$11,'REC Spending'!$B60))</f>
        <v>44640487.418749347</v>
      </c>
      <c r="X60" s="301">
        <f>X32*_xlfn.IFNA(INDEX('General Inputs'!$E$9:$AF$11,MATCH('REC Spending'!$B60,'General Inputs'!$B$9:$B$11,0),MATCH('REC Spending'!$D60,'General Inputs'!$E$8:$AB$8,0)),SUMIFS('General Inputs'!$D$9:$D$11,'General Inputs'!$B$9:$B$11,'REC Spending'!$B60))</f>
        <v>671986735.90671432</v>
      </c>
      <c r="Y60" s="301">
        <f>Y32*_xlfn.IFNA(INDEX('General Inputs'!$E$9:$AF$11,MATCH('REC Spending'!$B60,'General Inputs'!$B$9:$B$11,0),MATCH('REC Spending'!$D60,'General Inputs'!$E$8:$AB$8,0)),SUMIFS('General Inputs'!$D$9:$D$11,'General Inputs'!$B$9:$B$11,'REC Spending'!$B60))</f>
        <v>107406077.85879509</v>
      </c>
      <c r="Z60" s="301">
        <f>Z32*_xlfn.IFNA(INDEX('General Inputs'!$E$9:$AF$11,MATCH('REC Spending'!$B60,'General Inputs'!$B$9:$B$11,0),MATCH('REC Spending'!$D60,'General Inputs'!$E$8:$AB$8,0)),SUMIFS('General Inputs'!$D$9:$D$11,'General Inputs'!$B$9:$B$11,'REC Spending'!$B60))</f>
        <v>16325080.302323379</v>
      </c>
      <c r="AB60" s="282"/>
      <c r="AC60" s="294">
        <f>AC32*_xlfn.IFNA(INDEX('General Inputs'!$E$9:$AF$11,MATCH('REC Spending'!$B60,'General Inputs'!$B$9:$B$11,0),MATCH('REC Spending'!$D60,'General Inputs'!$E$8:$AB$8,0)),SUMIFS('General Inputs'!$D$9:$D$11,'General Inputs'!$B$9:$B$11,'REC Spending'!$B60))</f>
        <v>8334717.6031066794</v>
      </c>
      <c r="AE60" s="50">
        <f t="shared" si="65"/>
        <v>116528122.55511658</v>
      </c>
      <c r="AF60" s="50">
        <f t="shared" si="65"/>
        <v>986016273.55811274</v>
      </c>
      <c r="AG60" s="50">
        <f t="shared" si="66"/>
        <v>8334717.6031066794</v>
      </c>
      <c r="AH60" s="50">
        <f t="shared" si="67"/>
        <v>1110879113.716336</v>
      </c>
    </row>
    <row r="61" spans="2:34" ht="12" x14ac:dyDescent="0.25">
      <c r="B61" s="19" t="s">
        <v>44</v>
      </c>
      <c r="C61" s="60" t="s">
        <v>258</v>
      </c>
      <c r="D61" s="19" t="s">
        <v>43</v>
      </c>
      <c r="E61" s="299">
        <f>SUMIFS('ABP Under Contract'!$C68:$Z68,'ABP Under Contract'!$C$6:$Z$6,'REC Spending'!$B61,'ABP Under Contract'!$C$7:$Z$7,'REC Spending'!E$4,'ABP Under Contract'!$C$8:$Z$8,'REC Spending'!E$7)</f>
        <v>0</v>
      </c>
      <c r="F61" s="299">
        <f>SUMIFS('ABP Under Contract'!$C68:$Z68,'ABP Under Contract'!$C$6:$Z$6,'REC Spending'!$B61,'ABP Under Contract'!$C$7:$Z$7,'REC Spending'!F$4,'ABP Under Contract'!$C$8:$Z$8,'REC Spending'!F$7)</f>
        <v>0</v>
      </c>
      <c r="G61" s="299">
        <f>SUMIFS('ABP Under Contract'!$C68:$Z68,'ABP Under Contract'!$C$6:$Z$6,'REC Spending'!$B61,'ABP Under Contract'!$C$7:$Z$7,'REC Spending'!G$4,'ABP Under Contract'!$C$8:$Z$8,'REC Spending'!G$7)</f>
        <v>116306.38</v>
      </c>
      <c r="H61" s="299">
        <f>SUMIFS('ABP Under Contract'!$C68:$Z68,'ABP Under Contract'!$C$6:$Z$6,'REC Spending'!$B61,'ABP Under Contract'!$C$7:$Z$7,'REC Spending'!H$4,'ABP Under Contract'!$C$8:$Z$8,'REC Spending'!H$7)</f>
        <v>0</v>
      </c>
      <c r="I61" s="299">
        <f>SUMIFS('ABP Under Contract'!$C68:$Z68,'ABP Under Contract'!$C$6:$Z$6,'REC Spending'!$B61,'ABP Under Contract'!$C$7:$Z$7,'REC Spending'!I$4,'ABP Under Contract'!$C$8:$Z$8,'REC Spending'!I$7)</f>
        <v>0</v>
      </c>
      <c r="J61" s="299">
        <f>SUMIFS('ABP Under Contract'!$C68:$Z68,'ABP Under Contract'!$C$6:$Z$6,'REC Spending'!$B61,'ABP Under Contract'!$C$7:$Z$7,'REC Spending'!J$4,'ABP Under Contract'!$C$8:$Z$8,'REC Spending'!J$7)</f>
        <v>0</v>
      </c>
      <c r="K61" s="301">
        <f>K33*_xlfn.IFNA(INDEX('General Inputs'!$E$9:$AF$11,MATCH('REC Spending'!$B61,'General Inputs'!$B$9:$B$11,0),MATCH('REC Spending'!$D61,'General Inputs'!$E$8:$AB$8,0)),SUMIFS('General Inputs'!$D$9:$D$11,'General Inputs'!$B$9:$B$11,'REC Spending'!$B61))</f>
        <v>55471507.905518003</v>
      </c>
      <c r="L61" s="301">
        <f>L33*_xlfn.IFNA(INDEX('General Inputs'!$E$9:$AF$11,MATCH('REC Spending'!$B61,'General Inputs'!$B$9:$B$11,0),MATCH('REC Spending'!$D61,'General Inputs'!$E$8:$AB$8,0)),SUMIFS('General Inputs'!$D$9:$D$11,'General Inputs'!$B$9:$B$11,'REC Spending'!$B61))</f>
        <v>23627584.364915855</v>
      </c>
      <c r="M61" s="301">
        <f>M33*_xlfn.IFNA(INDEX('General Inputs'!$E$9:$AF$11,MATCH('REC Spending'!$B61,'General Inputs'!$B$9:$B$11,0),MATCH('REC Spending'!$D61,'General Inputs'!$E$8:$AB$8,0)),SUMIFS('General Inputs'!$D$9:$D$11,'General Inputs'!$B$9:$B$11,'REC Spending'!$B61))</f>
        <v>3297593.6432028278</v>
      </c>
      <c r="N61" s="282">
        <v>0</v>
      </c>
      <c r="O61" s="282">
        <v>0</v>
      </c>
      <c r="P61" s="282">
        <v>0</v>
      </c>
      <c r="Q61" s="301">
        <f>Q33*_xlfn.IFNA(INDEX('General Inputs'!$E$9:$AF$11,MATCH('REC Spending'!$B61,'General Inputs'!$B$9:$B$11,0),MATCH('REC Spending'!$D61,'General Inputs'!$E$8:$AB$8,0)),SUMIFS('General Inputs'!$D$9:$D$11,'General Inputs'!$B$9:$B$11,'REC Spending'!$B61))</f>
        <v>9162969.8219250459</v>
      </c>
      <c r="R61" s="301">
        <f>R33*_xlfn.IFNA(INDEX('General Inputs'!$E$9:$AF$11,MATCH('REC Spending'!$B61,'General Inputs'!$B$9:$B$11,0),MATCH('REC Spending'!$D61,'General Inputs'!$E$8:$AB$8,0)),SUMIFS('General Inputs'!$D$9:$D$11,'General Inputs'!$B$9:$B$11,'REC Spending'!$B61))</f>
        <v>0</v>
      </c>
      <c r="S61" s="301">
        <f>S33*_xlfn.IFNA(INDEX('General Inputs'!$E$9:$AF$11,MATCH('REC Spending'!$B61,'General Inputs'!$B$9:$B$11,0),MATCH('REC Spending'!$D61,'General Inputs'!$E$8:$AB$8,0)),SUMIFS('General Inputs'!$D$9:$D$11,'General Inputs'!$B$9:$B$11,'REC Spending'!$B61))</f>
        <v>25010011.595013425</v>
      </c>
      <c r="T61" s="301">
        <f>T33*_xlfn.IFNA(INDEX('General Inputs'!$E$9:$AF$11,MATCH('REC Spending'!$B61,'General Inputs'!$B$9:$B$11,0),MATCH('REC Spending'!$D61,'General Inputs'!$E$8:$AB$8,0)),SUMIFS('General Inputs'!$D$9:$D$11,'General Inputs'!$B$9:$B$11,'REC Spending'!$B61))</f>
        <v>62765016.811524875</v>
      </c>
      <c r="U61" s="301">
        <f>U33*_xlfn.IFNA(INDEX('General Inputs'!$E$9:$AF$11,MATCH('REC Spending'!$B61,'General Inputs'!$B$9:$B$11,0),MATCH('REC Spending'!$D61,'General Inputs'!$E$8:$AB$8,0)),SUMIFS('General Inputs'!$D$9:$D$11,'General Inputs'!$B$9:$B$11,'REC Spending'!$B61))</f>
        <v>21167117.023591861</v>
      </c>
      <c r="V61" s="301">
        <f>V33*_xlfn.IFNA(INDEX('General Inputs'!$E$9:$AF$11,MATCH('REC Spending'!$B61,'General Inputs'!$B$9:$B$11,0),MATCH('REC Spending'!$D61,'General Inputs'!$E$8:$AB$8,0)),SUMIFS('General Inputs'!$D$9:$D$11,'General Inputs'!$B$9:$B$11,'REC Spending'!$B61))</f>
        <v>25325204.04672296</v>
      </c>
      <c r="W61" s="301">
        <f>W33*_xlfn.IFNA(INDEX('General Inputs'!$E$9:$AF$11,MATCH('REC Spending'!$B61,'General Inputs'!$B$9:$B$11,0),MATCH('REC Spending'!$D61,'General Inputs'!$E$8:$AB$8,0)),SUMIFS('General Inputs'!$D$9:$D$11,'General Inputs'!$B$9:$B$11,'REC Spending'!$B61))</f>
        <v>36861127.088416472</v>
      </c>
      <c r="X61" s="301">
        <f>X33*_xlfn.IFNA(INDEX('General Inputs'!$E$9:$AF$11,MATCH('REC Spending'!$B61,'General Inputs'!$B$9:$B$11,0),MATCH('REC Spending'!$D61,'General Inputs'!$E$8:$AB$8,0)),SUMIFS('General Inputs'!$D$9:$D$11,'General Inputs'!$B$9:$B$11,'REC Spending'!$B61))</f>
        <v>691639322.253932</v>
      </c>
      <c r="Y61" s="301">
        <f>Y33*_xlfn.IFNA(INDEX('General Inputs'!$E$9:$AF$11,MATCH('REC Spending'!$B61,'General Inputs'!$B$9:$B$11,0),MATCH('REC Spending'!$D61,'General Inputs'!$E$8:$AB$8,0)),SUMIFS('General Inputs'!$D$9:$D$11,'General Inputs'!$B$9:$B$11,'REC Spending'!$B61))</f>
        <v>106103249.05653712</v>
      </c>
      <c r="Z61" s="301">
        <f>Z33*_xlfn.IFNA(INDEX('General Inputs'!$E$9:$AF$11,MATCH('REC Spending'!$B61,'General Inputs'!$B$9:$B$11,0),MATCH('REC Spending'!$D61,'General Inputs'!$E$8:$AB$8,0)),SUMIFS('General Inputs'!$D$9:$D$11,'General Inputs'!$B$9:$B$11,'REC Spending'!$B61))</f>
        <v>16802814.78971003</v>
      </c>
      <c r="AB61" s="282"/>
      <c r="AC61" s="294">
        <f>AC33*_xlfn.IFNA(INDEX('General Inputs'!$E$9:$AF$11,MATCH('REC Spending'!$B61,'General Inputs'!$B$9:$B$11,0),MATCH('REC Spending'!$D61,'General Inputs'!$E$8:$AB$8,0)),SUMIFS('General Inputs'!$D$9:$D$11,'General Inputs'!$B$9:$B$11,'REC Spending'!$B61))</f>
        <v>8508209.8159109764</v>
      </c>
      <c r="AE61" s="50">
        <f t="shared" si="65"/>
        <v>91675962.115561739</v>
      </c>
      <c r="AF61" s="50">
        <f t="shared" si="65"/>
        <v>985673862.66544878</v>
      </c>
      <c r="AG61" s="50">
        <f t="shared" si="66"/>
        <v>8508209.8159109764</v>
      </c>
      <c r="AH61" s="50">
        <f t="shared" si="67"/>
        <v>1085858034.5969217</v>
      </c>
    </row>
    <row r="62" spans="2:34" x14ac:dyDescent="0.25">
      <c r="C62" s="190"/>
    </row>
    <row r="63" spans="2:34" x14ac:dyDescent="0.25">
      <c r="C63" s="190"/>
    </row>
    <row r="64" spans="2:34" ht="12" x14ac:dyDescent="0.25">
      <c r="B64" s="19" t="s">
        <v>45</v>
      </c>
      <c r="C64" s="60" t="s">
        <v>259</v>
      </c>
      <c r="D64" s="19" t="s">
        <v>94</v>
      </c>
      <c r="E64" s="299">
        <f>SUMIFS('ABP Under Contract'!$C43:$Z43,'ABP Under Contract'!$C$6:$Z$6,'REC Spending'!$B64,'ABP Under Contract'!$C$7:$Z$7,'REC Spending'!E$4,'ABP Under Contract'!$C$8:$Z$8,'REC Spending'!E$7)</f>
        <v>110872061.83999993</v>
      </c>
      <c r="F64" s="299">
        <f>SUMIFS('ABP Under Contract'!$C43:$Z43,'ABP Under Contract'!$C$6:$Z$6,'REC Spending'!$B64,'ABP Under Contract'!$C$7:$Z$7,'REC Spending'!F$4,'ABP Under Contract'!$C$8:$Z$8,'REC Spending'!F$7)</f>
        <v>31370721.056000046</v>
      </c>
      <c r="G64" s="299">
        <f>SUMIFS('ABP Under Contract'!$C43:$Z43,'ABP Under Contract'!$C$6:$Z$6,'REC Spending'!$B64,'ABP Under Contract'!$C$7:$Z$7,'REC Spending'!G$4,'ABP Under Contract'!$C$8:$Z$8,'REC Spending'!G$7)</f>
        <v>18652012.372000001</v>
      </c>
      <c r="H64" s="299">
        <f>SUMIFS('ABP Under Contract'!$C43:$Z43,'ABP Under Contract'!$C$6:$Z$6,'REC Spending'!$B64,'ABP Under Contract'!$C$7:$Z$7,'REC Spending'!H$4,'ABP Under Contract'!$C$8:$Z$8,'REC Spending'!H$7)</f>
        <v>0</v>
      </c>
      <c r="I64" s="299">
        <f>SUMIFS('ABP Under Contract'!$C43:$Z43,'ABP Under Contract'!$C$6:$Z$6,'REC Spending'!$B64,'ABP Under Contract'!$C$7:$Z$7,'REC Spending'!I$4,'ABP Under Contract'!$C$8:$Z$8,'REC Spending'!I$7)</f>
        <v>0</v>
      </c>
      <c r="J64" s="299">
        <f>SUMIFS('ABP Under Contract'!$C43:$Z43,'ABP Under Contract'!$C$6:$Z$6,'REC Spending'!$B64,'ABP Under Contract'!$C$7:$Z$7,'REC Spending'!J$4,'ABP Under Contract'!$C$8:$Z$8,'REC Spending'!J$7)</f>
        <v>0</v>
      </c>
      <c r="K64" s="301">
        <f>K8*_xlfn.IFNA(INDEX('General Inputs'!$E$9:$AF$11,MATCH('REC Spending'!$B64,'General Inputs'!$B$9:$B$11,0),MATCH('REC Spending'!$D64,'General Inputs'!$E$8:$AB$8,0)),SUMIFS('General Inputs'!$D$9:$D$11,'General Inputs'!$B$9:$B$11,'REC Spending'!$B64))</f>
        <v>0</v>
      </c>
      <c r="L64" s="301">
        <f>L8*_xlfn.IFNA(INDEX('General Inputs'!$E$9:$AF$11,MATCH('REC Spending'!$B64,'General Inputs'!$B$9:$B$11,0),MATCH('REC Spending'!$D64,'General Inputs'!$E$8:$AB$8,0)),SUMIFS('General Inputs'!$D$9:$D$11,'General Inputs'!$B$9:$B$11,'REC Spending'!$B64))</f>
        <v>0</v>
      </c>
      <c r="M64" s="301">
        <f>M8*_xlfn.IFNA(INDEX('General Inputs'!$E$9:$AF$11,MATCH('REC Spending'!$B64,'General Inputs'!$B$9:$B$11,0),MATCH('REC Spending'!$D64,'General Inputs'!$E$8:$AB$8,0)),SUMIFS('General Inputs'!$D$9:$D$11,'General Inputs'!$B$9:$B$11,'REC Spending'!$B64))</f>
        <v>0</v>
      </c>
      <c r="N64" s="282">
        <v>22584899.48207619</v>
      </c>
      <c r="O64" s="282">
        <v>510460.11863523314</v>
      </c>
      <c r="P64" s="282">
        <v>4022753.2299999995</v>
      </c>
      <c r="Q64" s="301">
        <f>Q8*_xlfn.IFNA(INDEX('General Inputs'!$E$9:$AF$11,MATCH('REC Spending'!$B64,'General Inputs'!$B$9:$B$11,0),MATCH('REC Spending'!$D64,'General Inputs'!$E$8:$AB$8,0)),SUMIFS('General Inputs'!$D$9:$D$11,'General Inputs'!$B$9:$B$11,'REC Spending'!$B64))</f>
        <v>7943866.4565672111</v>
      </c>
      <c r="R64" s="301">
        <f>R8*_xlfn.IFNA(INDEX('General Inputs'!$E$9:$AF$11,MATCH('REC Spending'!$B64,'General Inputs'!$B$9:$B$11,0),MATCH('REC Spending'!$D64,'General Inputs'!$E$8:$AB$8,0)),SUMIFS('General Inputs'!$D$9:$D$11,'General Inputs'!$B$9:$B$11,'REC Spending'!$B64))</f>
        <v>0</v>
      </c>
      <c r="S64" s="301">
        <f>S8*_xlfn.IFNA(INDEX('General Inputs'!$E$9:$AF$11,MATCH('REC Spending'!$B64,'General Inputs'!$B$9:$B$11,0),MATCH('REC Spending'!$D64,'General Inputs'!$E$8:$AB$8,0)),SUMIFS('General Inputs'!$D$9:$D$11,'General Inputs'!$B$9:$B$11,'REC Spending'!$B64))</f>
        <v>0</v>
      </c>
      <c r="T64" s="301">
        <f>T8*_xlfn.IFNA(INDEX('General Inputs'!$E$9:$AF$11,MATCH('REC Spending'!$B64,'General Inputs'!$B$9:$B$11,0),MATCH('REC Spending'!$D64,'General Inputs'!$E$8:$AB$8,0)),SUMIFS('General Inputs'!$D$9:$D$11,'General Inputs'!$B$9:$B$11,'REC Spending'!$B64))</f>
        <v>0</v>
      </c>
      <c r="U64" s="301">
        <f>U8*_xlfn.IFNA(INDEX('General Inputs'!$E$9:$AF$11,MATCH('REC Spending'!$B64,'General Inputs'!$B$9:$B$11,0),MATCH('REC Spending'!$D64,'General Inputs'!$E$8:$AB$8,0)),SUMIFS('General Inputs'!$D$9:$D$11,'General Inputs'!$B$9:$B$11,'REC Spending'!$B64))</f>
        <v>0</v>
      </c>
      <c r="V64" s="301">
        <f>V8*_xlfn.IFNA(INDEX('General Inputs'!$E$9:$AF$11,MATCH('REC Spending'!$B64,'General Inputs'!$B$9:$B$11,0),MATCH('REC Spending'!$D64,'General Inputs'!$E$8:$AB$8,0)),SUMIFS('General Inputs'!$D$9:$D$11,'General Inputs'!$B$9:$B$11,'REC Spending'!$B64))</f>
        <v>0</v>
      </c>
      <c r="W64" s="301">
        <f>W8*_xlfn.IFNA(INDEX('General Inputs'!$E$9:$AF$11,MATCH('REC Spending'!$B64,'General Inputs'!$B$9:$B$11,0),MATCH('REC Spending'!$D64,'General Inputs'!$E$8:$AB$8,0)),SUMIFS('General Inputs'!$D$9:$D$11,'General Inputs'!$B$9:$B$11,'REC Spending'!$B64))</f>
        <v>0</v>
      </c>
      <c r="X64" s="301">
        <f>X8*_xlfn.IFNA(INDEX('General Inputs'!$E$9:$AF$11,MATCH('REC Spending'!$B64,'General Inputs'!$B$9:$B$11,0),MATCH('REC Spending'!$D64,'General Inputs'!$E$8:$AB$8,0)),SUMIFS('General Inputs'!$D$9:$D$11,'General Inputs'!$B$9:$B$11,'REC Spending'!$B64))</f>
        <v>0</v>
      </c>
      <c r="Y64" s="301">
        <f>Y8*_xlfn.IFNA(INDEX('General Inputs'!$E$9:$AF$11,MATCH('REC Spending'!$B64,'General Inputs'!$B$9:$B$11,0),MATCH('REC Spending'!$D64,'General Inputs'!$E$8:$AB$8,0)),SUMIFS('General Inputs'!$D$9:$D$11,'General Inputs'!$B$9:$B$11,'REC Spending'!$B64))</f>
        <v>0</v>
      </c>
      <c r="Z64" s="301">
        <f>Z8*_xlfn.IFNA(INDEX('General Inputs'!$E$9:$AF$11,MATCH('REC Spending'!$B64,'General Inputs'!$B$9:$B$11,0),MATCH('REC Spending'!$D64,'General Inputs'!$E$8:$AB$8,0)),SUMIFS('General Inputs'!$D$9:$D$11,'General Inputs'!$B$9:$B$11,'REC Spending'!$B64))</f>
        <v>0</v>
      </c>
      <c r="AB64" s="295"/>
      <c r="AC64" s="294">
        <f>AC8*_xlfn.IFNA(INDEX('General Inputs'!$E$9:$AF$11,MATCH('REC Spending'!$B64,'General Inputs'!$B$9:$B$11,0),MATCH('REC Spending'!$D64,'General Inputs'!$E$8:$AB$8,0)),SUMIFS('General Inputs'!$D$9:$D$11,'General Inputs'!$B$9:$B$11,'REC Spending'!$B64))</f>
        <v>4766319.8739403263</v>
      </c>
      <c r="AE64" s="50">
        <f t="shared" ref="AE64:AF89" si="68">SUMIFS($E64:$Z64,$E$5:$Z$5,AE$5)</f>
        <v>195956774.5552786</v>
      </c>
      <c r="AF64" s="50">
        <f t="shared" si="68"/>
        <v>0</v>
      </c>
      <c r="AG64" s="50">
        <f>SUM(AB64:AC64)</f>
        <v>4766319.8739403263</v>
      </c>
      <c r="AH64" s="50">
        <f>SUM(AE64:AF64)+SUM(AB64:AC64)</f>
        <v>200723094.42921892</v>
      </c>
    </row>
    <row r="65" spans="2:34" ht="12" x14ac:dyDescent="0.25">
      <c r="B65" s="19" t="s">
        <v>45</v>
      </c>
      <c r="C65" s="60" t="s">
        <v>259</v>
      </c>
      <c r="D65" s="19" t="s">
        <v>95</v>
      </c>
      <c r="E65" s="299">
        <f>SUMIFS('ABP Under Contract'!$C44:$Z44,'ABP Under Contract'!$C$6:$Z$6,'REC Spending'!$B65,'ABP Under Contract'!$C$7:$Z$7,'REC Spending'!E$4,'ABP Under Contract'!$C$8:$Z$8,'REC Spending'!E$7)</f>
        <v>45607825.259999931</v>
      </c>
      <c r="F65" s="299">
        <f>SUMIFS('ABP Under Contract'!$C44:$Z44,'ABP Under Contract'!$C$6:$Z$6,'REC Spending'!$B65,'ABP Under Contract'!$C$7:$Z$7,'REC Spending'!F$4,'ABP Under Contract'!$C$8:$Z$8,'REC Spending'!F$7)</f>
        <v>37443142.858000055</v>
      </c>
      <c r="G65" s="299">
        <f>SUMIFS('ABP Under Contract'!$C44:$Z44,'ABP Under Contract'!$C$6:$Z$6,'REC Spending'!$B65,'ABP Under Contract'!$C$7:$Z$7,'REC Spending'!G$4,'ABP Under Contract'!$C$8:$Z$8,'REC Spending'!G$7)</f>
        <v>59773967.822000004</v>
      </c>
      <c r="H65" s="299">
        <f>SUMIFS('ABP Under Contract'!$C44:$Z44,'ABP Under Contract'!$C$6:$Z$6,'REC Spending'!$B65,'ABP Under Contract'!$C$7:$Z$7,'REC Spending'!H$4,'ABP Under Contract'!$C$8:$Z$8,'REC Spending'!H$7)</f>
        <v>0</v>
      </c>
      <c r="I65" s="299">
        <f>SUMIFS('ABP Under Contract'!$C44:$Z44,'ABP Under Contract'!$C$6:$Z$6,'REC Spending'!$B65,'ABP Under Contract'!$C$7:$Z$7,'REC Spending'!I$4,'ABP Under Contract'!$C$8:$Z$8,'REC Spending'!I$7)</f>
        <v>0</v>
      </c>
      <c r="J65" s="299">
        <f>SUMIFS('ABP Under Contract'!$C44:$Z44,'ABP Under Contract'!$C$6:$Z$6,'REC Spending'!$B65,'ABP Under Contract'!$C$7:$Z$7,'REC Spending'!J$4,'ABP Under Contract'!$C$8:$Z$8,'REC Spending'!J$7)</f>
        <v>0</v>
      </c>
      <c r="K65" s="301">
        <f>K9*_xlfn.IFNA(INDEX('General Inputs'!$E$9:$AF$11,MATCH('REC Spending'!$B65,'General Inputs'!$B$9:$B$11,0),MATCH('REC Spending'!$D65,'General Inputs'!$E$8:$AB$8,0)),SUMIFS('General Inputs'!$D$9:$D$11,'General Inputs'!$B$9:$B$11,'REC Spending'!$B65))</f>
        <v>0</v>
      </c>
      <c r="L65" s="301">
        <f>L9*_xlfn.IFNA(INDEX('General Inputs'!$E$9:$AF$11,MATCH('REC Spending'!$B65,'General Inputs'!$B$9:$B$11,0),MATCH('REC Spending'!$D65,'General Inputs'!$E$8:$AB$8,0)),SUMIFS('General Inputs'!$D$9:$D$11,'General Inputs'!$B$9:$B$11,'REC Spending'!$B65))</f>
        <v>0</v>
      </c>
      <c r="M65" s="301">
        <f>M9*_xlfn.IFNA(INDEX('General Inputs'!$E$9:$AF$11,MATCH('REC Spending'!$B65,'General Inputs'!$B$9:$B$11,0),MATCH('REC Spending'!$D65,'General Inputs'!$E$8:$AB$8,0)),SUMIFS('General Inputs'!$D$9:$D$11,'General Inputs'!$B$9:$B$11,'REC Spending'!$B65))</f>
        <v>0</v>
      </c>
      <c r="N65" s="282">
        <v>18177412.546996407</v>
      </c>
      <c r="O65" s="282">
        <v>410842.83649724588</v>
      </c>
      <c r="P65" s="282">
        <v>13774212.278173922</v>
      </c>
      <c r="Q65" s="301">
        <f>Q9*_xlfn.IFNA(INDEX('General Inputs'!$E$9:$AF$11,MATCH('REC Spending'!$B65,'General Inputs'!$B$9:$B$11,0),MATCH('REC Spending'!$D65,'General Inputs'!$E$8:$AB$8,0)),SUMIFS('General Inputs'!$D$9:$D$11,'General Inputs'!$B$9:$B$11,'REC Spending'!$B65))</f>
        <v>7943866.4565672111</v>
      </c>
      <c r="R65" s="301">
        <f>R9*_xlfn.IFNA(INDEX('General Inputs'!$E$9:$AF$11,MATCH('REC Spending'!$B65,'General Inputs'!$B$9:$B$11,0),MATCH('REC Spending'!$D65,'General Inputs'!$E$8:$AB$8,0)),SUMIFS('General Inputs'!$D$9:$D$11,'General Inputs'!$B$9:$B$11,'REC Spending'!$B65))</f>
        <v>0</v>
      </c>
      <c r="S65" s="301">
        <f>S9*_xlfn.IFNA(INDEX('General Inputs'!$E$9:$AF$11,MATCH('REC Spending'!$B65,'General Inputs'!$B$9:$B$11,0),MATCH('REC Spending'!$D65,'General Inputs'!$E$8:$AB$8,0)),SUMIFS('General Inputs'!$D$9:$D$11,'General Inputs'!$B$9:$B$11,'REC Spending'!$B65))</f>
        <v>0</v>
      </c>
      <c r="T65" s="301">
        <f>T9*_xlfn.IFNA(INDEX('General Inputs'!$E$9:$AF$11,MATCH('REC Spending'!$B65,'General Inputs'!$B$9:$B$11,0),MATCH('REC Spending'!$D65,'General Inputs'!$E$8:$AB$8,0)),SUMIFS('General Inputs'!$D$9:$D$11,'General Inputs'!$B$9:$B$11,'REC Spending'!$B65))</f>
        <v>0</v>
      </c>
      <c r="U65" s="301">
        <f>U9*_xlfn.IFNA(INDEX('General Inputs'!$E$9:$AF$11,MATCH('REC Spending'!$B65,'General Inputs'!$B$9:$B$11,0),MATCH('REC Spending'!$D65,'General Inputs'!$E$8:$AB$8,0)),SUMIFS('General Inputs'!$D$9:$D$11,'General Inputs'!$B$9:$B$11,'REC Spending'!$B65))</f>
        <v>0</v>
      </c>
      <c r="V65" s="301">
        <f>V9*_xlfn.IFNA(INDEX('General Inputs'!$E$9:$AF$11,MATCH('REC Spending'!$B65,'General Inputs'!$B$9:$B$11,0),MATCH('REC Spending'!$D65,'General Inputs'!$E$8:$AB$8,0)),SUMIFS('General Inputs'!$D$9:$D$11,'General Inputs'!$B$9:$B$11,'REC Spending'!$B65))</f>
        <v>0</v>
      </c>
      <c r="W65" s="301">
        <f>W9*_xlfn.IFNA(INDEX('General Inputs'!$E$9:$AF$11,MATCH('REC Spending'!$B65,'General Inputs'!$B$9:$B$11,0),MATCH('REC Spending'!$D65,'General Inputs'!$E$8:$AB$8,0)),SUMIFS('General Inputs'!$D$9:$D$11,'General Inputs'!$B$9:$B$11,'REC Spending'!$B65))</f>
        <v>0</v>
      </c>
      <c r="X65" s="301">
        <f>X9*_xlfn.IFNA(INDEX('General Inputs'!$E$9:$AF$11,MATCH('REC Spending'!$B65,'General Inputs'!$B$9:$B$11,0),MATCH('REC Spending'!$D65,'General Inputs'!$E$8:$AB$8,0)),SUMIFS('General Inputs'!$D$9:$D$11,'General Inputs'!$B$9:$B$11,'REC Spending'!$B65))</f>
        <v>0</v>
      </c>
      <c r="Y65" s="301">
        <f>Y9*_xlfn.IFNA(INDEX('General Inputs'!$E$9:$AF$11,MATCH('REC Spending'!$B65,'General Inputs'!$B$9:$B$11,0),MATCH('REC Spending'!$D65,'General Inputs'!$E$8:$AB$8,0)),SUMIFS('General Inputs'!$D$9:$D$11,'General Inputs'!$B$9:$B$11,'REC Spending'!$B65))</f>
        <v>0</v>
      </c>
      <c r="Z65" s="301">
        <f>Z9*_xlfn.IFNA(INDEX('General Inputs'!$E$9:$AF$11,MATCH('REC Spending'!$B65,'General Inputs'!$B$9:$B$11,0),MATCH('REC Spending'!$D65,'General Inputs'!$E$8:$AB$8,0)),SUMIFS('General Inputs'!$D$9:$D$11,'General Inputs'!$B$9:$B$11,'REC Spending'!$B65))</f>
        <v>0</v>
      </c>
      <c r="AB65" s="295">
        <v>10000000</v>
      </c>
      <c r="AC65" s="294">
        <f>AC9*_xlfn.IFNA(INDEX('General Inputs'!$E$9:$AF$11,MATCH('REC Spending'!$B65,'General Inputs'!$B$9:$B$11,0),MATCH('REC Spending'!$D65,'General Inputs'!$E$8:$AB$8,0)),SUMIFS('General Inputs'!$D$9:$D$11,'General Inputs'!$B$9:$B$11,'REC Spending'!$B65))</f>
        <v>4766319.8739403263</v>
      </c>
      <c r="AE65" s="50">
        <f t="shared" si="68"/>
        <v>183131270.05823478</v>
      </c>
      <c r="AF65" s="50">
        <f t="shared" si="68"/>
        <v>0</v>
      </c>
      <c r="AG65" s="50">
        <f t="shared" ref="AG65:AG89" si="69">SUM(AB65:AC65)</f>
        <v>14766319.873940326</v>
      </c>
      <c r="AH65" s="50">
        <f t="shared" ref="AH65:AH89" si="70">SUM(AE65:AF65)+SUM(AB65:AC65)</f>
        <v>197897589.9321751</v>
      </c>
    </row>
    <row r="66" spans="2:34" ht="12" x14ac:dyDescent="0.25">
      <c r="B66" s="19" t="s">
        <v>45</v>
      </c>
      <c r="C66" s="60" t="s">
        <v>259</v>
      </c>
      <c r="D66" s="19" t="s">
        <v>20</v>
      </c>
      <c r="E66" s="299">
        <f>SUMIFS('ABP Under Contract'!$C45:$Z45,'ABP Under Contract'!$C$6:$Z$6,'REC Spending'!$B66,'ABP Under Contract'!$C$7:$Z$7,'REC Spending'!E$4,'ABP Under Contract'!$C$8:$Z$8,'REC Spending'!E$7)</f>
        <v>69333083.71999979</v>
      </c>
      <c r="F66" s="299">
        <f>SUMIFS('ABP Under Contract'!$C45:$Z45,'ABP Under Contract'!$C$6:$Z$6,'REC Spending'!$B66,'ABP Under Contract'!$C$7:$Z$7,'REC Spending'!F$4,'ABP Under Contract'!$C$8:$Z$8,'REC Spending'!F$7)</f>
        <v>39711552.116000041</v>
      </c>
      <c r="G66" s="299">
        <f>SUMIFS('ABP Under Contract'!$C45:$Z45,'ABP Under Contract'!$C$6:$Z$6,'REC Spending'!$B66,'ABP Under Contract'!$C$7:$Z$7,'REC Spending'!G$4,'ABP Under Contract'!$C$8:$Z$8,'REC Spending'!G$7)</f>
        <v>74860813.339999974</v>
      </c>
      <c r="H66" s="299">
        <f>SUMIFS('ABP Under Contract'!$C45:$Z45,'ABP Under Contract'!$C$6:$Z$6,'REC Spending'!$B66,'ABP Under Contract'!$C$7:$Z$7,'REC Spending'!H$4,'ABP Under Contract'!$C$8:$Z$8,'REC Spending'!H$7)</f>
        <v>0</v>
      </c>
      <c r="I66" s="299">
        <f>SUMIFS('ABP Under Contract'!$C45:$Z45,'ABP Under Contract'!$C$6:$Z$6,'REC Spending'!$B66,'ABP Under Contract'!$C$7:$Z$7,'REC Spending'!I$4,'ABP Under Contract'!$C$8:$Z$8,'REC Spending'!I$7)</f>
        <v>0</v>
      </c>
      <c r="J66" s="299">
        <f>SUMIFS('ABP Under Contract'!$C45:$Z45,'ABP Under Contract'!$C$6:$Z$6,'REC Spending'!$B66,'ABP Under Contract'!$C$7:$Z$7,'REC Spending'!J$4,'ABP Under Contract'!$C$8:$Z$8,'REC Spending'!J$7)</f>
        <v>0</v>
      </c>
      <c r="K66" s="301">
        <f>K10*_xlfn.IFNA(INDEX('General Inputs'!$E$9:$AF$11,MATCH('REC Spending'!$B66,'General Inputs'!$B$9:$B$11,0),MATCH('REC Spending'!$D66,'General Inputs'!$E$8:$AB$8,0)),SUMIFS('General Inputs'!$D$9:$D$11,'General Inputs'!$B$9:$B$11,'REC Spending'!$B66))</f>
        <v>0</v>
      </c>
      <c r="L66" s="301">
        <f>L10*_xlfn.IFNA(INDEX('General Inputs'!$E$9:$AF$11,MATCH('REC Spending'!$B66,'General Inputs'!$B$9:$B$11,0),MATCH('REC Spending'!$D66,'General Inputs'!$E$8:$AB$8,0)),SUMIFS('General Inputs'!$D$9:$D$11,'General Inputs'!$B$9:$B$11,'REC Spending'!$B66))</f>
        <v>0</v>
      </c>
      <c r="M66" s="301">
        <f>M10*_xlfn.IFNA(INDEX('General Inputs'!$E$9:$AF$11,MATCH('REC Spending'!$B66,'General Inputs'!$B$9:$B$11,0),MATCH('REC Spending'!$D66,'General Inputs'!$E$8:$AB$8,0)),SUMIFS('General Inputs'!$D$9:$D$11,'General Inputs'!$B$9:$B$11,'REC Spending'!$B66))</f>
        <v>0</v>
      </c>
      <c r="N66" s="282">
        <v>16839735.706756536</v>
      </c>
      <c r="O66" s="282">
        <v>380608.88840700279</v>
      </c>
      <c r="P66" s="282">
        <v>16234169.923732867</v>
      </c>
      <c r="Q66" s="301">
        <f>Q10*_xlfn.IFNA(INDEX('General Inputs'!$E$9:$AF$11,MATCH('REC Spending'!$B66,'General Inputs'!$B$9:$B$11,0),MATCH('REC Spending'!$D66,'General Inputs'!$E$8:$AB$8,0)),SUMIFS('General Inputs'!$D$9:$D$11,'General Inputs'!$B$9:$B$11,'REC Spending'!$B66))</f>
        <v>13572545.39425</v>
      </c>
      <c r="R66" s="301">
        <f>R10*_xlfn.IFNA(INDEX('General Inputs'!$E$9:$AF$11,MATCH('REC Spending'!$B66,'General Inputs'!$B$9:$B$11,0),MATCH('REC Spending'!$D66,'General Inputs'!$E$8:$AB$8,0)),SUMIFS('General Inputs'!$D$9:$D$11,'General Inputs'!$B$9:$B$11,'REC Spending'!$B66))</f>
        <v>0</v>
      </c>
      <c r="S66" s="301">
        <f>S10*_xlfn.IFNA(INDEX('General Inputs'!$E$9:$AF$11,MATCH('REC Spending'!$B66,'General Inputs'!$B$9:$B$11,0),MATCH('REC Spending'!$D66,'General Inputs'!$E$8:$AB$8,0)),SUMIFS('General Inputs'!$D$9:$D$11,'General Inputs'!$B$9:$B$11,'REC Spending'!$B66))</f>
        <v>0</v>
      </c>
      <c r="T66" s="301">
        <f>T10*_xlfn.IFNA(INDEX('General Inputs'!$E$9:$AF$11,MATCH('REC Spending'!$B66,'General Inputs'!$B$9:$B$11,0),MATCH('REC Spending'!$D66,'General Inputs'!$E$8:$AB$8,0)),SUMIFS('General Inputs'!$D$9:$D$11,'General Inputs'!$B$9:$B$11,'REC Spending'!$B66))</f>
        <v>0</v>
      </c>
      <c r="U66" s="301">
        <f>U10*_xlfn.IFNA(INDEX('General Inputs'!$E$9:$AF$11,MATCH('REC Spending'!$B66,'General Inputs'!$B$9:$B$11,0),MATCH('REC Spending'!$D66,'General Inputs'!$E$8:$AB$8,0)),SUMIFS('General Inputs'!$D$9:$D$11,'General Inputs'!$B$9:$B$11,'REC Spending'!$B66))</f>
        <v>0</v>
      </c>
      <c r="V66" s="301">
        <f>V10*_xlfn.IFNA(INDEX('General Inputs'!$E$9:$AF$11,MATCH('REC Spending'!$B66,'General Inputs'!$B$9:$B$11,0),MATCH('REC Spending'!$D66,'General Inputs'!$E$8:$AB$8,0)),SUMIFS('General Inputs'!$D$9:$D$11,'General Inputs'!$B$9:$B$11,'REC Spending'!$B66))</f>
        <v>0</v>
      </c>
      <c r="W66" s="301">
        <f>W10*_xlfn.IFNA(INDEX('General Inputs'!$E$9:$AF$11,MATCH('REC Spending'!$B66,'General Inputs'!$B$9:$B$11,0),MATCH('REC Spending'!$D66,'General Inputs'!$E$8:$AB$8,0)),SUMIFS('General Inputs'!$D$9:$D$11,'General Inputs'!$B$9:$B$11,'REC Spending'!$B66))</f>
        <v>0</v>
      </c>
      <c r="X66" s="301">
        <f>X10*_xlfn.IFNA(INDEX('General Inputs'!$E$9:$AF$11,MATCH('REC Spending'!$B66,'General Inputs'!$B$9:$B$11,0),MATCH('REC Spending'!$D66,'General Inputs'!$E$8:$AB$8,0)),SUMIFS('General Inputs'!$D$9:$D$11,'General Inputs'!$B$9:$B$11,'REC Spending'!$B66))</f>
        <v>0</v>
      </c>
      <c r="Y66" s="301">
        <f>Y10*_xlfn.IFNA(INDEX('General Inputs'!$E$9:$AF$11,MATCH('REC Spending'!$B66,'General Inputs'!$B$9:$B$11,0),MATCH('REC Spending'!$D66,'General Inputs'!$E$8:$AB$8,0)),SUMIFS('General Inputs'!$D$9:$D$11,'General Inputs'!$B$9:$B$11,'REC Spending'!$B66))</f>
        <v>0</v>
      </c>
      <c r="Z66" s="301">
        <f>Z10*_xlfn.IFNA(INDEX('General Inputs'!$E$9:$AF$11,MATCH('REC Spending'!$B66,'General Inputs'!$B$9:$B$11,0),MATCH('REC Spending'!$D66,'General Inputs'!$E$8:$AB$8,0)),SUMIFS('General Inputs'!$D$9:$D$11,'General Inputs'!$B$9:$B$11,'REC Spending'!$B66))</f>
        <v>0</v>
      </c>
      <c r="AB66" s="295"/>
      <c r="AC66" s="294">
        <f>AC10*_xlfn.IFNA(INDEX('General Inputs'!$E$9:$AF$11,MATCH('REC Spending'!$B66,'General Inputs'!$B$9:$B$11,0),MATCH('REC Spending'!$D66,'General Inputs'!$E$8:$AB$8,0)),SUMIFS('General Inputs'!$D$9:$D$11,'General Inputs'!$B$9:$B$11,'REC Spending'!$B66))</f>
        <v>12094964.418750001</v>
      </c>
      <c r="AE66" s="50">
        <f t="shared" si="68"/>
        <v>230932509.08914623</v>
      </c>
      <c r="AF66" s="50">
        <f t="shared" si="68"/>
        <v>0</v>
      </c>
      <c r="AG66" s="50">
        <f t="shared" si="69"/>
        <v>12094964.418750001</v>
      </c>
      <c r="AH66" s="50">
        <f t="shared" si="70"/>
        <v>243027473.50789621</v>
      </c>
    </row>
    <row r="67" spans="2:34" ht="12" x14ac:dyDescent="0.25">
      <c r="B67" s="19" t="s">
        <v>45</v>
      </c>
      <c r="C67" s="60" t="s">
        <v>259</v>
      </c>
      <c r="D67" s="19" t="s">
        <v>21</v>
      </c>
      <c r="E67" s="299">
        <f>SUMIFS('ABP Under Contract'!$C46:$Z46,'ABP Under Contract'!$C$6:$Z$6,'REC Spending'!$B67,'ABP Under Contract'!$C$7:$Z$7,'REC Spending'!E$4,'ABP Under Contract'!$C$8:$Z$8,'REC Spending'!E$7)</f>
        <v>283037203.99999994</v>
      </c>
      <c r="F67" s="299">
        <f>SUMIFS('ABP Under Contract'!$C46:$Z46,'ABP Under Contract'!$C$6:$Z$6,'REC Spending'!$B67,'ABP Under Contract'!$C$7:$Z$7,'REC Spending'!F$4,'ABP Under Contract'!$C$8:$Z$8,'REC Spending'!F$7)</f>
        <v>48712188.004500031</v>
      </c>
      <c r="G67" s="299">
        <f>SUMIFS('ABP Under Contract'!$C46:$Z46,'ABP Under Contract'!$C$6:$Z$6,'REC Spending'!$B67,'ABP Under Contract'!$C$7:$Z$7,'REC Spending'!G$4,'ABP Under Contract'!$C$8:$Z$8,'REC Spending'!G$7)</f>
        <v>84262268.939999998</v>
      </c>
      <c r="H67" s="299">
        <f>SUMIFS('ABP Under Contract'!$C46:$Z46,'ABP Under Contract'!$C$6:$Z$6,'REC Spending'!$B67,'ABP Under Contract'!$C$7:$Z$7,'REC Spending'!H$4,'ABP Under Contract'!$C$8:$Z$8,'REC Spending'!H$7)</f>
        <v>0</v>
      </c>
      <c r="I67" s="299">
        <f>SUMIFS('ABP Under Contract'!$C46:$Z46,'ABP Under Contract'!$C$6:$Z$6,'REC Spending'!$B67,'ABP Under Contract'!$C$7:$Z$7,'REC Spending'!I$4,'ABP Under Contract'!$C$8:$Z$8,'REC Spending'!I$7)</f>
        <v>0</v>
      </c>
      <c r="J67" s="299">
        <f>SUMIFS('ABP Under Contract'!$C46:$Z46,'ABP Under Contract'!$C$6:$Z$6,'REC Spending'!$B67,'ABP Under Contract'!$C$7:$Z$7,'REC Spending'!J$4,'ABP Under Contract'!$C$8:$Z$8,'REC Spending'!J$7)</f>
        <v>0</v>
      </c>
      <c r="K67" s="301">
        <f>K11*_xlfn.IFNA(INDEX('General Inputs'!$E$9:$AF$11,MATCH('REC Spending'!$B67,'General Inputs'!$B$9:$B$11,0),MATCH('REC Spending'!$D67,'General Inputs'!$E$8:$AB$8,0)),SUMIFS('General Inputs'!$D$9:$D$11,'General Inputs'!$B$9:$B$11,'REC Spending'!$B67))</f>
        <v>0</v>
      </c>
      <c r="L67" s="301">
        <f>L11*_xlfn.IFNA(INDEX('General Inputs'!$E$9:$AF$11,MATCH('REC Spending'!$B67,'General Inputs'!$B$9:$B$11,0),MATCH('REC Spending'!$D67,'General Inputs'!$E$8:$AB$8,0)),SUMIFS('General Inputs'!$D$9:$D$11,'General Inputs'!$B$9:$B$11,'REC Spending'!$B67))</f>
        <v>0</v>
      </c>
      <c r="M67" s="301">
        <f>M11*_xlfn.IFNA(INDEX('General Inputs'!$E$9:$AF$11,MATCH('REC Spending'!$B67,'General Inputs'!$B$9:$B$11,0),MATCH('REC Spending'!$D67,'General Inputs'!$E$8:$AB$8,0)),SUMIFS('General Inputs'!$D$9:$D$11,'General Inputs'!$B$9:$B$11,'REC Spending'!$B67))</f>
        <v>0</v>
      </c>
      <c r="N67" s="282">
        <v>14003502.593685413</v>
      </c>
      <c r="O67" s="282">
        <v>316504.82221337414</v>
      </c>
      <c r="P67" s="282">
        <v>15893275.783732867</v>
      </c>
      <c r="Q67" s="301">
        <f>Q11*_xlfn.IFNA(INDEX('General Inputs'!$E$9:$AF$11,MATCH('REC Spending'!$B67,'General Inputs'!$B$9:$B$11,0),MATCH('REC Spending'!$D67,'General Inputs'!$E$8:$AB$8,0)),SUMIFS('General Inputs'!$D$9:$D$11,'General Inputs'!$B$9:$B$11,'REC Spending'!$B67))</f>
        <v>13207262.266220503</v>
      </c>
      <c r="R67" s="301">
        <f>R11*_xlfn.IFNA(INDEX('General Inputs'!$E$9:$AF$11,MATCH('REC Spending'!$B67,'General Inputs'!$B$9:$B$11,0),MATCH('REC Spending'!$D67,'General Inputs'!$E$8:$AB$8,0)),SUMIFS('General Inputs'!$D$9:$D$11,'General Inputs'!$B$9:$B$11,'REC Spending'!$B67))</f>
        <v>0</v>
      </c>
      <c r="S67" s="301">
        <f>S11*_xlfn.IFNA(INDEX('General Inputs'!$E$9:$AF$11,MATCH('REC Spending'!$B67,'General Inputs'!$B$9:$B$11,0),MATCH('REC Spending'!$D67,'General Inputs'!$E$8:$AB$8,0)),SUMIFS('General Inputs'!$D$9:$D$11,'General Inputs'!$B$9:$B$11,'REC Spending'!$B67))</f>
        <v>0</v>
      </c>
      <c r="T67" s="301">
        <f>T11*_xlfn.IFNA(INDEX('General Inputs'!$E$9:$AF$11,MATCH('REC Spending'!$B67,'General Inputs'!$B$9:$B$11,0),MATCH('REC Spending'!$D67,'General Inputs'!$E$8:$AB$8,0)),SUMIFS('General Inputs'!$D$9:$D$11,'General Inputs'!$B$9:$B$11,'REC Spending'!$B67))</f>
        <v>0</v>
      </c>
      <c r="U67" s="301">
        <f>U11*_xlfn.IFNA(INDEX('General Inputs'!$E$9:$AF$11,MATCH('REC Spending'!$B67,'General Inputs'!$B$9:$B$11,0),MATCH('REC Spending'!$D67,'General Inputs'!$E$8:$AB$8,0)),SUMIFS('General Inputs'!$D$9:$D$11,'General Inputs'!$B$9:$B$11,'REC Spending'!$B67))</f>
        <v>0</v>
      </c>
      <c r="V67" s="301">
        <f>V11*_xlfn.IFNA(INDEX('General Inputs'!$E$9:$AF$11,MATCH('REC Spending'!$B67,'General Inputs'!$B$9:$B$11,0),MATCH('REC Spending'!$D67,'General Inputs'!$E$8:$AB$8,0)),SUMIFS('General Inputs'!$D$9:$D$11,'General Inputs'!$B$9:$B$11,'REC Spending'!$B67))</f>
        <v>0</v>
      </c>
      <c r="W67" s="301">
        <f>W11*_xlfn.IFNA(INDEX('General Inputs'!$E$9:$AF$11,MATCH('REC Spending'!$B67,'General Inputs'!$B$9:$B$11,0),MATCH('REC Spending'!$D67,'General Inputs'!$E$8:$AB$8,0)),SUMIFS('General Inputs'!$D$9:$D$11,'General Inputs'!$B$9:$B$11,'REC Spending'!$B67))</f>
        <v>0</v>
      </c>
      <c r="X67" s="301">
        <f>X11*_xlfn.IFNA(INDEX('General Inputs'!$E$9:$AF$11,MATCH('REC Spending'!$B67,'General Inputs'!$B$9:$B$11,0),MATCH('REC Spending'!$D67,'General Inputs'!$E$8:$AB$8,0)),SUMIFS('General Inputs'!$D$9:$D$11,'General Inputs'!$B$9:$B$11,'REC Spending'!$B67))</f>
        <v>0</v>
      </c>
      <c r="Y67" s="301">
        <f>Y11*_xlfn.IFNA(INDEX('General Inputs'!$E$9:$AF$11,MATCH('REC Spending'!$B67,'General Inputs'!$B$9:$B$11,0),MATCH('REC Spending'!$D67,'General Inputs'!$E$8:$AB$8,0)),SUMIFS('General Inputs'!$D$9:$D$11,'General Inputs'!$B$9:$B$11,'REC Spending'!$B67))</f>
        <v>0</v>
      </c>
      <c r="Z67" s="301">
        <f>Z11*_xlfn.IFNA(INDEX('General Inputs'!$E$9:$AF$11,MATCH('REC Spending'!$B67,'General Inputs'!$B$9:$B$11,0),MATCH('REC Spending'!$D67,'General Inputs'!$E$8:$AB$8,0)),SUMIFS('General Inputs'!$D$9:$D$11,'General Inputs'!$B$9:$B$11,'REC Spending'!$B67))</f>
        <v>0</v>
      </c>
      <c r="AB67" s="295"/>
      <c r="AC67" s="294">
        <f>AC11*_xlfn.IFNA(INDEX('General Inputs'!$E$9:$AF$11,MATCH('REC Spending'!$B67,'General Inputs'!$B$9:$B$11,0),MATCH('REC Spending'!$D67,'General Inputs'!$E$8:$AB$8,0)),SUMIFS('General Inputs'!$D$9:$D$11,'General Inputs'!$B$9:$B$11,'REC Spending'!$B67))</f>
        <v>13247728.094450001</v>
      </c>
      <c r="AE67" s="50">
        <f t="shared" si="68"/>
        <v>459432206.41035211</v>
      </c>
      <c r="AF67" s="50">
        <f t="shared" si="68"/>
        <v>0</v>
      </c>
      <c r="AG67" s="50">
        <f t="shared" si="69"/>
        <v>13247728.094450001</v>
      </c>
      <c r="AH67" s="50">
        <f t="shared" si="70"/>
        <v>472679934.50480211</v>
      </c>
    </row>
    <row r="68" spans="2:34" ht="12" x14ac:dyDescent="0.25">
      <c r="B68" s="19" t="s">
        <v>45</v>
      </c>
      <c r="C68" s="60" t="s">
        <v>259</v>
      </c>
      <c r="D68" s="19" t="s">
        <v>22</v>
      </c>
      <c r="E68" s="299">
        <f>SUMIFS('ABP Under Contract'!$C47:$Z47,'ABP Under Contract'!$C$6:$Z$6,'REC Spending'!$B68,'ABP Under Contract'!$C$7:$Z$7,'REC Spending'!E$4,'ABP Under Contract'!$C$8:$Z$8,'REC Spending'!E$7)</f>
        <v>267919662.52000004</v>
      </c>
      <c r="F68" s="299">
        <f>SUMIFS('ABP Under Contract'!$C47:$Z47,'ABP Under Contract'!$C$6:$Z$6,'REC Spending'!$B68,'ABP Under Contract'!$C$7:$Z$7,'REC Spending'!F$4,'ABP Under Contract'!$C$8:$Z$8,'REC Spending'!F$7)</f>
        <v>69667328.597083315</v>
      </c>
      <c r="G68" s="299">
        <f>SUMIFS('ABP Under Contract'!$C47:$Z47,'ABP Under Contract'!$C$6:$Z$6,'REC Spending'!$B68,'ABP Under Contract'!$C$7:$Z$7,'REC Spending'!G$4,'ABP Under Contract'!$C$8:$Z$8,'REC Spending'!G$7)</f>
        <v>105579434.86199994</v>
      </c>
      <c r="H68" s="299">
        <f>SUMIFS('ABP Under Contract'!$C47:$Z47,'ABP Under Contract'!$C$6:$Z$6,'REC Spending'!$B68,'ABP Under Contract'!$C$7:$Z$7,'REC Spending'!H$4,'ABP Under Contract'!$C$8:$Z$8,'REC Spending'!H$7)</f>
        <v>221535.05300000001</v>
      </c>
      <c r="I68" s="299">
        <f>SUMIFS('ABP Under Contract'!$C47:$Z47,'ABP Under Contract'!$C$6:$Z$6,'REC Spending'!$B68,'ABP Under Contract'!$C$7:$Z$7,'REC Spending'!I$4,'ABP Under Contract'!$C$8:$Z$8,'REC Spending'!I$7)</f>
        <v>7234286.3804999981</v>
      </c>
      <c r="J68" s="299">
        <f>SUMIFS('ABP Under Contract'!$C47:$Z47,'ABP Under Contract'!$C$6:$Z$6,'REC Spending'!$B68,'ABP Under Contract'!$C$7:$Z$7,'REC Spending'!J$4,'ABP Under Contract'!$C$8:$Z$8,'REC Spending'!J$7)</f>
        <v>0</v>
      </c>
      <c r="K68" s="301">
        <f>K12*_xlfn.IFNA(INDEX('General Inputs'!$E$9:$AF$11,MATCH('REC Spending'!$B68,'General Inputs'!$B$9:$B$11,0),MATCH('REC Spending'!$D68,'General Inputs'!$E$8:$AB$8,0)),SUMIFS('General Inputs'!$D$9:$D$11,'General Inputs'!$B$9:$B$11,'REC Spending'!$B68))</f>
        <v>0</v>
      </c>
      <c r="L68" s="301">
        <f>L12*_xlfn.IFNA(INDEX('General Inputs'!$E$9:$AF$11,MATCH('REC Spending'!$B68,'General Inputs'!$B$9:$B$11,0),MATCH('REC Spending'!$D68,'General Inputs'!$E$8:$AB$8,0)),SUMIFS('General Inputs'!$D$9:$D$11,'General Inputs'!$B$9:$B$11,'REC Spending'!$B68))</f>
        <v>0</v>
      </c>
      <c r="M68" s="301">
        <f>M12*_xlfn.IFNA(INDEX('General Inputs'!$E$9:$AF$11,MATCH('REC Spending'!$B68,'General Inputs'!$B$9:$B$11,0),MATCH('REC Spending'!$D68,'General Inputs'!$E$8:$AB$8,0)),SUMIFS('General Inputs'!$D$9:$D$11,'General Inputs'!$B$9:$B$11,'REC Spending'!$B68))</f>
        <v>0</v>
      </c>
      <c r="N68" s="282">
        <v>13849517.215152405</v>
      </c>
      <c r="O68" s="282">
        <v>313024.47045637685</v>
      </c>
      <c r="P68" s="282">
        <v>15893275.783732867</v>
      </c>
      <c r="Q68" s="301">
        <f>Q12*_xlfn.IFNA(INDEX('General Inputs'!$E$9:$AF$11,MATCH('REC Spending'!$B68,'General Inputs'!$B$9:$B$11,0),MATCH('REC Spending'!$D68,'General Inputs'!$E$8:$AB$8,0)),SUMIFS('General Inputs'!$D$9:$D$11,'General Inputs'!$B$9:$B$11,'REC Spending'!$B68))</f>
        <v>15971999.679129001</v>
      </c>
      <c r="R68" s="301">
        <f>R12*_xlfn.IFNA(INDEX('General Inputs'!$E$9:$AF$11,MATCH('REC Spending'!$B68,'General Inputs'!$B$9:$B$11,0),MATCH('REC Spending'!$D68,'General Inputs'!$E$8:$AB$8,0)),SUMIFS('General Inputs'!$D$9:$D$11,'General Inputs'!$B$9:$B$11,'REC Spending'!$B68))</f>
        <v>0</v>
      </c>
      <c r="S68" s="301">
        <f>S12*_xlfn.IFNA(INDEX('General Inputs'!$E$9:$AF$11,MATCH('REC Spending'!$B68,'General Inputs'!$B$9:$B$11,0),MATCH('REC Spending'!$D68,'General Inputs'!$E$8:$AB$8,0)),SUMIFS('General Inputs'!$D$9:$D$11,'General Inputs'!$B$9:$B$11,'REC Spending'!$B68))</f>
        <v>0</v>
      </c>
      <c r="T68" s="301">
        <f>T12*_xlfn.IFNA(INDEX('General Inputs'!$E$9:$AF$11,MATCH('REC Spending'!$B68,'General Inputs'!$B$9:$B$11,0),MATCH('REC Spending'!$D68,'General Inputs'!$E$8:$AB$8,0)),SUMIFS('General Inputs'!$D$9:$D$11,'General Inputs'!$B$9:$B$11,'REC Spending'!$B68))</f>
        <v>0</v>
      </c>
      <c r="U68" s="301">
        <f>U12*_xlfn.IFNA(INDEX('General Inputs'!$E$9:$AF$11,MATCH('REC Spending'!$B68,'General Inputs'!$B$9:$B$11,0),MATCH('REC Spending'!$D68,'General Inputs'!$E$8:$AB$8,0)),SUMIFS('General Inputs'!$D$9:$D$11,'General Inputs'!$B$9:$B$11,'REC Spending'!$B68))</f>
        <v>0</v>
      </c>
      <c r="V68" s="301">
        <f>V12*_xlfn.IFNA(INDEX('General Inputs'!$E$9:$AF$11,MATCH('REC Spending'!$B68,'General Inputs'!$B$9:$B$11,0),MATCH('REC Spending'!$D68,'General Inputs'!$E$8:$AB$8,0)),SUMIFS('General Inputs'!$D$9:$D$11,'General Inputs'!$B$9:$B$11,'REC Spending'!$B68))</f>
        <v>0</v>
      </c>
      <c r="W68" s="301">
        <f>W12*_xlfn.IFNA(INDEX('General Inputs'!$E$9:$AF$11,MATCH('REC Spending'!$B68,'General Inputs'!$B$9:$B$11,0),MATCH('REC Spending'!$D68,'General Inputs'!$E$8:$AB$8,0)),SUMIFS('General Inputs'!$D$9:$D$11,'General Inputs'!$B$9:$B$11,'REC Spending'!$B68))</f>
        <v>0</v>
      </c>
      <c r="X68" s="301">
        <f>X12*_xlfn.IFNA(INDEX('General Inputs'!$E$9:$AF$11,MATCH('REC Spending'!$B68,'General Inputs'!$B$9:$B$11,0),MATCH('REC Spending'!$D68,'General Inputs'!$E$8:$AB$8,0)),SUMIFS('General Inputs'!$D$9:$D$11,'General Inputs'!$B$9:$B$11,'REC Spending'!$B68))</f>
        <v>0</v>
      </c>
      <c r="Y68" s="301">
        <f>Y12*_xlfn.IFNA(INDEX('General Inputs'!$E$9:$AF$11,MATCH('REC Spending'!$B68,'General Inputs'!$B$9:$B$11,0),MATCH('REC Spending'!$D68,'General Inputs'!$E$8:$AB$8,0)),SUMIFS('General Inputs'!$D$9:$D$11,'General Inputs'!$B$9:$B$11,'REC Spending'!$B68))</f>
        <v>0</v>
      </c>
      <c r="Z68" s="301">
        <f>Z12*_xlfn.IFNA(INDEX('General Inputs'!$E$9:$AF$11,MATCH('REC Spending'!$B68,'General Inputs'!$B$9:$B$11,0),MATCH('REC Spending'!$D68,'General Inputs'!$E$8:$AB$8,0)),SUMIFS('General Inputs'!$D$9:$D$11,'General Inputs'!$B$9:$B$11,'REC Spending'!$B68))</f>
        <v>0</v>
      </c>
      <c r="AB68" s="295">
        <v>10000000</v>
      </c>
      <c r="AC68" s="294">
        <f>AC12*_xlfn.IFNA(INDEX('General Inputs'!$E$9:$AF$11,MATCH('REC Spending'!$B68,'General Inputs'!$B$9:$B$11,0),MATCH('REC Spending'!$D68,'General Inputs'!$E$8:$AB$8,0)),SUMIFS('General Inputs'!$D$9:$D$11,'General Inputs'!$B$9:$B$11,'REC Spending'!$B68))</f>
        <v>18325883.5383</v>
      </c>
      <c r="AE68" s="50">
        <f t="shared" si="68"/>
        <v>496650064.56105393</v>
      </c>
      <c r="AF68" s="50">
        <f t="shared" si="68"/>
        <v>0</v>
      </c>
      <c r="AG68" s="50">
        <f t="shared" si="69"/>
        <v>28325883.5383</v>
      </c>
      <c r="AH68" s="50">
        <f t="shared" si="70"/>
        <v>524975948.09935391</v>
      </c>
    </row>
    <row r="69" spans="2:34" ht="12" x14ac:dyDescent="0.25">
      <c r="B69" s="19" t="s">
        <v>45</v>
      </c>
      <c r="C69" s="60" t="s">
        <v>259</v>
      </c>
      <c r="D69" s="19" t="s">
        <v>23</v>
      </c>
      <c r="E69" s="299">
        <f>SUMIFS('ABP Under Contract'!$C48:$Z48,'ABP Under Contract'!$C$6:$Z$6,'REC Spending'!$B69,'ABP Under Contract'!$C$7:$Z$7,'REC Spending'!E$4,'ABP Under Contract'!$C$8:$Z$8,'REC Spending'!E$7)</f>
        <v>49546414.259999968</v>
      </c>
      <c r="F69" s="299">
        <f>SUMIFS('ABP Under Contract'!$C48:$Z48,'ABP Under Contract'!$C$6:$Z$6,'REC Spending'!$B69,'ABP Under Contract'!$C$7:$Z$7,'REC Spending'!F$4,'ABP Under Contract'!$C$8:$Z$8,'REC Spending'!F$7)</f>
        <v>60122463.966166712</v>
      </c>
      <c r="G69" s="299">
        <f>SUMIFS('ABP Under Contract'!$C48:$Z48,'ABP Under Contract'!$C$6:$Z$6,'REC Spending'!$B69,'ABP Under Contract'!$C$7:$Z$7,'REC Spending'!G$4,'ABP Under Contract'!$C$8:$Z$8,'REC Spending'!G$7)</f>
        <v>104612356.27800006</v>
      </c>
      <c r="H69" s="299">
        <f>SUMIFS('ABP Under Contract'!$C48:$Z48,'ABP Under Contract'!$C$6:$Z$6,'REC Spending'!$B69,'ABP Under Contract'!$C$7:$Z$7,'REC Spending'!H$4,'ABP Under Contract'!$C$8:$Z$8,'REC Spending'!H$7)</f>
        <v>1268784.2171666666</v>
      </c>
      <c r="I69" s="299">
        <f>SUMIFS('ABP Under Contract'!$C48:$Z48,'ABP Under Contract'!$C$6:$Z$6,'REC Spending'!$B69,'ABP Under Contract'!$C$7:$Z$7,'REC Spending'!I$4,'ABP Under Contract'!$C$8:$Z$8,'REC Spending'!I$7)</f>
        <v>13511284.944833331</v>
      </c>
      <c r="J69" s="299">
        <f>SUMIFS('ABP Under Contract'!$C48:$Z48,'ABP Under Contract'!$C$6:$Z$6,'REC Spending'!$B69,'ABP Under Contract'!$C$7:$Z$7,'REC Spending'!J$4,'ABP Under Contract'!$C$8:$Z$8,'REC Spending'!J$7)</f>
        <v>25030754.676000003</v>
      </c>
      <c r="K69" s="301">
        <f>K13*_xlfn.IFNA(INDEX('General Inputs'!$E$9:$AF$11,MATCH('REC Spending'!$B69,'General Inputs'!$B$9:$B$11,0),MATCH('REC Spending'!$D69,'General Inputs'!$E$8:$AB$8,0)),SUMIFS('General Inputs'!$D$9:$D$11,'General Inputs'!$B$9:$B$11,'REC Spending'!$B69))</f>
        <v>0</v>
      </c>
      <c r="L69" s="301">
        <f>L13*_xlfn.IFNA(INDEX('General Inputs'!$E$9:$AF$11,MATCH('REC Spending'!$B69,'General Inputs'!$B$9:$B$11,0),MATCH('REC Spending'!$D69,'General Inputs'!$E$8:$AB$8,0)),SUMIFS('General Inputs'!$D$9:$D$11,'General Inputs'!$B$9:$B$11,'REC Spending'!$B69))</f>
        <v>0</v>
      </c>
      <c r="M69" s="301">
        <f>M13*_xlfn.IFNA(INDEX('General Inputs'!$E$9:$AF$11,MATCH('REC Spending'!$B69,'General Inputs'!$B$9:$B$11,0),MATCH('REC Spending'!$D69,'General Inputs'!$E$8:$AB$8,0)),SUMIFS('General Inputs'!$D$9:$D$11,'General Inputs'!$B$9:$B$11,'REC Spending'!$B69))</f>
        <v>0</v>
      </c>
      <c r="N69" s="282">
        <v>9901636.561588319</v>
      </c>
      <c r="O69" s="282">
        <v>223795.13258062524</v>
      </c>
      <c r="P69" s="282">
        <v>17742834.583732866</v>
      </c>
      <c r="Q69" s="301">
        <f>Q13*_xlfn.IFNA(INDEX('General Inputs'!$E$9:$AF$11,MATCH('REC Spending'!$B69,'General Inputs'!$B$9:$B$11,0),MATCH('REC Spending'!$D69,'General Inputs'!$E$8:$AB$8,0)),SUMIFS('General Inputs'!$D$9:$D$11,'General Inputs'!$B$9:$B$11,'REC Spending'!$B69))</f>
        <v>36335000</v>
      </c>
      <c r="R69" s="301">
        <f>R13*_xlfn.IFNA(INDEX('General Inputs'!$E$9:$AF$11,MATCH('REC Spending'!$B69,'General Inputs'!$B$9:$B$11,0),MATCH('REC Spending'!$D69,'General Inputs'!$E$8:$AB$8,0)),SUMIFS('General Inputs'!$D$9:$D$11,'General Inputs'!$B$9:$B$11,'REC Spending'!$B69))</f>
        <v>89925254.334905401</v>
      </c>
      <c r="S69" s="301">
        <f>S13*_xlfn.IFNA(INDEX('General Inputs'!$E$9:$AF$11,MATCH('REC Spending'!$B69,'General Inputs'!$B$9:$B$11,0),MATCH('REC Spending'!$D69,'General Inputs'!$E$8:$AB$8,0)),SUMIFS('General Inputs'!$D$9:$D$11,'General Inputs'!$B$9:$B$11,'REC Spending'!$B69))</f>
        <v>0</v>
      </c>
      <c r="T69" s="301">
        <f>T13*_xlfn.IFNA(INDEX('General Inputs'!$E$9:$AF$11,MATCH('REC Spending'!$B69,'General Inputs'!$B$9:$B$11,0),MATCH('REC Spending'!$D69,'General Inputs'!$E$8:$AB$8,0)),SUMIFS('General Inputs'!$D$9:$D$11,'General Inputs'!$B$9:$B$11,'REC Spending'!$B69))</f>
        <v>0</v>
      </c>
      <c r="U69" s="301">
        <f>U13*_xlfn.IFNA(INDEX('General Inputs'!$E$9:$AF$11,MATCH('REC Spending'!$B69,'General Inputs'!$B$9:$B$11,0),MATCH('REC Spending'!$D69,'General Inputs'!$E$8:$AB$8,0)),SUMIFS('General Inputs'!$D$9:$D$11,'General Inputs'!$B$9:$B$11,'REC Spending'!$B69))</f>
        <v>0</v>
      </c>
      <c r="V69" s="301">
        <f>V13*_xlfn.IFNA(INDEX('General Inputs'!$E$9:$AF$11,MATCH('REC Spending'!$B69,'General Inputs'!$B$9:$B$11,0),MATCH('REC Spending'!$D69,'General Inputs'!$E$8:$AB$8,0)),SUMIFS('General Inputs'!$D$9:$D$11,'General Inputs'!$B$9:$B$11,'REC Spending'!$B69))</f>
        <v>0</v>
      </c>
      <c r="W69" s="301">
        <f>W13*_xlfn.IFNA(INDEX('General Inputs'!$E$9:$AF$11,MATCH('REC Spending'!$B69,'General Inputs'!$B$9:$B$11,0),MATCH('REC Spending'!$D69,'General Inputs'!$E$8:$AB$8,0)),SUMIFS('General Inputs'!$D$9:$D$11,'General Inputs'!$B$9:$B$11,'REC Spending'!$B69))</f>
        <v>0</v>
      </c>
      <c r="X69" s="301">
        <f>X13*_xlfn.IFNA(INDEX('General Inputs'!$E$9:$AF$11,MATCH('REC Spending'!$B69,'General Inputs'!$B$9:$B$11,0),MATCH('REC Spending'!$D69,'General Inputs'!$E$8:$AB$8,0)),SUMIFS('General Inputs'!$D$9:$D$11,'General Inputs'!$B$9:$B$11,'REC Spending'!$B69))</f>
        <v>0</v>
      </c>
      <c r="Y69" s="301">
        <f>Y13*_xlfn.IFNA(INDEX('General Inputs'!$E$9:$AF$11,MATCH('REC Spending'!$B69,'General Inputs'!$B$9:$B$11,0),MATCH('REC Spending'!$D69,'General Inputs'!$E$8:$AB$8,0)),SUMIFS('General Inputs'!$D$9:$D$11,'General Inputs'!$B$9:$B$11,'REC Spending'!$B69))</f>
        <v>0</v>
      </c>
      <c r="Z69" s="301">
        <f>Z13*_xlfn.IFNA(INDEX('General Inputs'!$E$9:$AF$11,MATCH('REC Spending'!$B69,'General Inputs'!$B$9:$B$11,0),MATCH('REC Spending'!$D69,'General Inputs'!$E$8:$AB$8,0)),SUMIFS('General Inputs'!$D$9:$D$11,'General Inputs'!$B$9:$B$11,'REC Spending'!$B69))</f>
        <v>0</v>
      </c>
      <c r="AB69" s="295"/>
      <c r="AC69" s="294">
        <f>AC13*_xlfn.IFNA(INDEX('General Inputs'!$E$9:$AF$11,MATCH('REC Spending'!$B69,'General Inputs'!$B$9:$B$11,0),MATCH('REC Spending'!$D69,'General Inputs'!$E$8:$AB$8,0)),SUMIFS('General Inputs'!$D$9:$D$11,'General Inputs'!$B$9:$B$11,'REC Spending'!$B69))</f>
        <v>19620900</v>
      </c>
      <c r="AE69" s="50">
        <f t="shared" si="68"/>
        <v>318295324.62006855</v>
      </c>
      <c r="AF69" s="50">
        <f t="shared" si="68"/>
        <v>89925254.334905401</v>
      </c>
      <c r="AG69" s="50">
        <f t="shared" si="69"/>
        <v>19620900</v>
      </c>
      <c r="AH69" s="50">
        <f t="shared" si="70"/>
        <v>427841478.95497394</v>
      </c>
    </row>
    <row r="70" spans="2:34" ht="12" x14ac:dyDescent="0.25">
      <c r="B70" s="19" t="s">
        <v>45</v>
      </c>
      <c r="C70" s="60" t="s">
        <v>259</v>
      </c>
      <c r="D70" s="19" t="s">
        <v>24</v>
      </c>
      <c r="E70" s="299">
        <f>SUMIFS('ABP Under Contract'!$C49:$Z49,'ABP Under Contract'!$C$6:$Z$6,'REC Spending'!$B70,'ABP Under Contract'!$C$7:$Z$7,'REC Spending'!E$4,'ABP Under Contract'!$C$8:$Z$8,'REC Spending'!E$7)</f>
        <v>36591230.200000033</v>
      </c>
      <c r="F70" s="299">
        <f>SUMIFS('ABP Under Contract'!$C49:$Z49,'ABP Under Contract'!$C$6:$Z$6,'REC Spending'!$B70,'ABP Under Contract'!$C$7:$Z$7,'REC Spending'!F$4,'ABP Under Contract'!$C$8:$Z$8,'REC Spending'!F$7)</f>
        <v>67437757.974583387</v>
      </c>
      <c r="G70" s="299">
        <f>SUMIFS('ABP Under Contract'!$C49:$Z49,'ABP Under Contract'!$C$6:$Z$6,'REC Spending'!$B70,'ABP Under Contract'!$C$7:$Z$7,'REC Spending'!G$4,'ABP Under Contract'!$C$8:$Z$8,'REC Spending'!G$7)</f>
        <v>97559742.624999911</v>
      </c>
      <c r="H70" s="299">
        <f>SUMIFS('ABP Under Contract'!$C49:$Z49,'ABP Under Contract'!$C$6:$Z$6,'REC Spending'!$B70,'ABP Under Contract'!$C$7:$Z$7,'REC Spending'!H$4,'ABP Under Contract'!$C$8:$Z$8,'REC Spending'!H$7)</f>
        <v>2864130.8395000002</v>
      </c>
      <c r="I70" s="299">
        <f>SUMIFS('ABP Under Contract'!$C49:$Z49,'ABP Under Contract'!$C$6:$Z$6,'REC Spending'!$B70,'ABP Under Contract'!$C$7:$Z$7,'REC Spending'!I$4,'ABP Under Contract'!$C$8:$Z$8,'REC Spending'!I$7)</f>
        <v>22136002.454916671</v>
      </c>
      <c r="J70" s="299">
        <f>SUMIFS('ABP Under Contract'!$C49:$Z49,'ABP Under Contract'!$C$6:$Z$6,'REC Spending'!$B70,'ABP Under Contract'!$C$7:$Z$7,'REC Spending'!J$4,'ABP Under Contract'!$C$8:$Z$8,'REC Spending'!J$7)</f>
        <v>52589450.471833333</v>
      </c>
      <c r="K70" s="301">
        <f>K14*_xlfn.IFNA(INDEX('General Inputs'!$E$9:$AF$11,MATCH('REC Spending'!$B70,'General Inputs'!$B$9:$B$11,0),MATCH('REC Spending'!$D70,'General Inputs'!$E$8:$AB$8,0)),SUMIFS('General Inputs'!$D$9:$D$11,'General Inputs'!$B$9:$B$11,'REC Spending'!$B70))</f>
        <v>22104111.826974798</v>
      </c>
      <c r="L70" s="301">
        <f>L14*_xlfn.IFNA(INDEX('General Inputs'!$E$9:$AF$11,MATCH('REC Spending'!$B70,'General Inputs'!$B$9:$B$11,0),MATCH('REC Spending'!$D70,'General Inputs'!$E$8:$AB$8,0)),SUMIFS('General Inputs'!$D$9:$D$11,'General Inputs'!$B$9:$B$11,'REC Spending'!$B70))</f>
        <v>31252497.489752278</v>
      </c>
      <c r="M70" s="301">
        <f>M14*_xlfn.IFNA(INDEX('General Inputs'!$E$9:$AF$11,MATCH('REC Spending'!$B70,'General Inputs'!$B$9:$B$11,0),MATCH('REC Spending'!$D70,'General Inputs'!$E$8:$AB$8,0)),SUMIFS('General Inputs'!$D$9:$D$11,'General Inputs'!$B$9:$B$11,'REC Spending'!$B70))</f>
        <v>513544.79819369962</v>
      </c>
      <c r="N70" s="282">
        <v>7835338.6964597609</v>
      </c>
      <c r="O70" s="282">
        <v>177093.01401656729</v>
      </c>
      <c r="P70" s="282">
        <v>17742834.583732866</v>
      </c>
      <c r="Q70" s="301">
        <f>Q14*_xlfn.IFNA(INDEX('General Inputs'!$E$9:$AF$11,MATCH('REC Spending'!$B70,'General Inputs'!$B$9:$B$11,0),MATCH('REC Spending'!$D70,'General Inputs'!$E$8:$AB$8,0)),SUMIFS('General Inputs'!$D$9:$D$11,'General Inputs'!$B$9:$B$11,'REC Spending'!$B70))</f>
        <v>35825233.434064664</v>
      </c>
      <c r="R70" s="301">
        <f>R14*_xlfn.IFNA(INDEX('General Inputs'!$E$9:$AF$11,MATCH('REC Spending'!$B70,'General Inputs'!$B$9:$B$11,0),MATCH('REC Spending'!$D70,'General Inputs'!$E$8:$AB$8,0)),SUMIFS('General Inputs'!$D$9:$D$11,'General Inputs'!$B$9:$B$11,'REC Spending'!$B70))</f>
        <v>207687133.2617377</v>
      </c>
      <c r="S70" s="301">
        <f>S14*_xlfn.IFNA(INDEX('General Inputs'!$E$9:$AF$11,MATCH('REC Spending'!$B70,'General Inputs'!$B$9:$B$11,0),MATCH('REC Spending'!$D70,'General Inputs'!$E$8:$AB$8,0)),SUMIFS('General Inputs'!$D$9:$D$11,'General Inputs'!$B$9:$B$11,'REC Spending'!$B70))</f>
        <v>17113713.700396374</v>
      </c>
      <c r="T70" s="301">
        <f>T14*_xlfn.IFNA(INDEX('General Inputs'!$E$9:$AF$11,MATCH('REC Spending'!$B70,'General Inputs'!$B$9:$B$11,0),MATCH('REC Spending'!$D70,'General Inputs'!$E$8:$AB$8,0)),SUMIFS('General Inputs'!$D$9:$D$11,'General Inputs'!$B$9:$B$11,'REC Spending'!$B70))</f>
        <v>0</v>
      </c>
      <c r="U70" s="301">
        <f>U14*_xlfn.IFNA(INDEX('General Inputs'!$E$9:$AF$11,MATCH('REC Spending'!$B70,'General Inputs'!$B$9:$B$11,0),MATCH('REC Spending'!$D70,'General Inputs'!$E$8:$AB$8,0)),SUMIFS('General Inputs'!$D$9:$D$11,'General Inputs'!$B$9:$B$11,'REC Spending'!$B70))</f>
        <v>0</v>
      </c>
      <c r="V70" s="301">
        <f>V14*_xlfn.IFNA(INDEX('General Inputs'!$E$9:$AF$11,MATCH('REC Spending'!$B70,'General Inputs'!$B$9:$B$11,0),MATCH('REC Spending'!$D70,'General Inputs'!$E$8:$AB$8,0)),SUMIFS('General Inputs'!$D$9:$D$11,'General Inputs'!$B$9:$B$11,'REC Spending'!$B70))</f>
        <v>16384048.029056383</v>
      </c>
      <c r="W70" s="301">
        <f>W14*_xlfn.IFNA(INDEX('General Inputs'!$E$9:$AF$11,MATCH('REC Spending'!$B70,'General Inputs'!$B$9:$B$11,0),MATCH('REC Spending'!$D70,'General Inputs'!$E$8:$AB$8,0)),SUMIFS('General Inputs'!$D$9:$D$11,'General Inputs'!$B$9:$B$11,'REC Spending'!$B70))</f>
        <v>20493522.268380594</v>
      </c>
      <c r="X70" s="301">
        <f>X14*_xlfn.IFNA(INDEX('General Inputs'!$E$9:$AF$11,MATCH('REC Spending'!$B70,'General Inputs'!$B$9:$B$11,0),MATCH('REC Spending'!$D70,'General Inputs'!$E$8:$AB$8,0)),SUMIFS('General Inputs'!$D$9:$D$11,'General Inputs'!$B$9:$B$11,'REC Spending'!$B70))</f>
        <v>0</v>
      </c>
      <c r="Y70" s="301">
        <f>Y14*_xlfn.IFNA(INDEX('General Inputs'!$E$9:$AF$11,MATCH('REC Spending'!$B70,'General Inputs'!$B$9:$B$11,0),MATCH('REC Spending'!$D70,'General Inputs'!$E$8:$AB$8,0)),SUMIFS('General Inputs'!$D$9:$D$11,'General Inputs'!$B$9:$B$11,'REC Spending'!$B70))</f>
        <v>0</v>
      </c>
      <c r="Z70" s="301">
        <f>Z14*_xlfn.IFNA(INDEX('General Inputs'!$E$9:$AF$11,MATCH('REC Spending'!$B70,'General Inputs'!$B$9:$B$11,0),MATCH('REC Spending'!$D70,'General Inputs'!$E$8:$AB$8,0)),SUMIFS('General Inputs'!$D$9:$D$11,'General Inputs'!$B$9:$B$11,'REC Spending'!$B70))</f>
        <v>0</v>
      </c>
      <c r="AB70" s="295"/>
      <c r="AC70" s="294">
        <f>AC14*_xlfn.IFNA(INDEX('General Inputs'!$E$9:$AF$11,MATCH('REC Spending'!$B70,'General Inputs'!$B$9:$B$11,0),MATCH('REC Spending'!$D70,'General Inputs'!$E$8:$AB$8,0)),SUMIFS('General Inputs'!$D$9:$D$11,'General Inputs'!$B$9:$B$11,'REC Spending'!$B70))</f>
        <v>20312907.357114665</v>
      </c>
      <c r="AE70" s="50">
        <f t="shared" si="68"/>
        <v>394628968.40902799</v>
      </c>
      <c r="AF70" s="50">
        <f t="shared" si="68"/>
        <v>261678417.25957102</v>
      </c>
      <c r="AG70" s="50">
        <f t="shared" si="69"/>
        <v>20312907.357114665</v>
      </c>
      <c r="AH70" s="50">
        <f t="shared" si="70"/>
        <v>676620293.02571368</v>
      </c>
    </row>
    <row r="71" spans="2:34" ht="12" x14ac:dyDescent="0.25">
      <c r="B71" s="19" t="s">
        <v>45</v>
      </c>
      <c r="C71" s="60" t="s">
        <v>259</v>
      </c>
      <c r="D71" s="19" t="s">
        <v>25</v>
      </c>
      <c r="E71" s="299">
        <f>SUMIFS('ABP Under Contract'!$C50:$Z50,'ABP Under Contract'!$C$6:$Z$6,'REC Spending'!$B71,'ABP Under Contract'!$C$7:$Z$7,'REC Spending'!E$4,'ABP Under Contract'!$C$8:$Z$8,'REC Spending'!E$7)</f>
        <v>0</v>
      </c>
      <c r="F71" s="299">
        <f>SUMIFS('ABP Under Contract'!$C50:$Z50,'ABP Under Contract'!$C$6:$Z$6,'REC Spending'!$B71,'ABP Under Contract'!$C$7:$Z$7,'REC Spending'!F$4,'ABP Under Contract'!$C$8:$Z$8,'REC Spending'!F$7)</f>
        <v>65673898.28375005</v>
      </c>
      <c r="G71" s="299">
        <f>SUMIFS('ABP Under Contract'!$C50:$Z50,'ABP Under Contract'!$C$6:$Z$6,'REC Spending'!$B71,'ABP Under Contract'!$C$7:$Z$7,'REC Spending'!G$4,'ABP Under Contract'!$C$8:$Z$8,'REC Spending'!G$7)</f>
        <v>99210306.63166669</v>
      </c>
      <c r="H71" s="299">
        <f>SUMIFS('ABP Under Contract'!$C50:$Z50,'ABP Under Contract'!$C$6:$Z$6,'REC Spending'!$B71,'ABP Under Contract'!$C$7:$Z$7,'REC Spending'!H$4,'ABP Under Contract'!$C$8:$Z$8,'REC Spending'!H$7)</f>
        <v>2769888.0854166662</v>
      </c>
      <c r="I71" s="299">
        <f>SUMIFS('ABP Under Contract'!$C50:$Z50,'ABP Under Contract'!$C$6:$Z$6,'REC Spending'!$B71,'ABP Under Contract'!$C$7:$Z$7,'REC Spending'!I$4,'ABP Under Contract'!$C$8:$Z$8,'REC Spending'!I$7)</f>
        <v>25148583.427666664</v>
      </c>
      <c r="J71" s="299">
        <f>SUMIFS('ABP Under Contract'!$C50:$Z50,'ABP Under Contract'!$C$6:$Z$6,'REC Spending'!$B71,'ABP Under Contract'!$C$7:$Z$7,'REC Spending'!J$4,'ABP Under Contract'!$C$8:$Z$8,'REC Spending'!J$7)</f>
        <v>61490685.654083304</v>
      </c>
      <c r="K71" s="301">
        <f>K15*_xlfn.IFNA(INDEX('General Inputs'!$E$9:$AF$11,MATCH('REC Spending'!$B71,'General Inputs'!$B$9:$B$11,0),MATCH('REC Spending'!$D71,'General Inputs'!$E$8:$AB$8,0)),SUMIFS('General Inputs'!$D$9:$D$11,'General Inputs'!$B$9:$B$11,'REC Spending'!$B71))</f>
        <v>50717328.804215126</v>
      </c>
      <c r="L71" s="301">
        <f>L15*_xlfn.IFNA(INDEX('General Inputs'!$E$9:$AF$11,MATCH('REC Spending'!$B71,'General Inputs'!$B$9:$B$11,0),MATCH('REC Spending'!$D71,'General Inputs'!$E$8:$AB$8,0)),SUMIFS('General Inputs'!$D$9:$D$11,'General Inputs'!$B$9:$B$11,'REC Spending'!$B71))</f>
        <v>82551964.663839772</v>
      </c>
      <c r="M71" s="301">
        <f>M15*_xlfn.IFNA(INDEX('General Inputs'!$E$9:$AF$11,MATCH('REC Spending'!$B71,'General Inputs'!$B$9:$B$11,0),MATCH('REC Spending'!$D71,'General Inputs'!$E$8:$AB$8,0)),SUMIFS('General Inputs'!$D$9:$D$11,'General Inputs'!$B$9:$B$11,'REC Spending'!$B71))</f>
        <v>784385.54116236931</v>
      </c>
      <c r="N71" s="282">
        <v>4381453.8873564908</v>
      </c>
      <c r="O71" s="282">
        <v>99028.887549832682</v>
      </c>
      <c r="P71" s="282">
        <v>17742834.583732866</v>
      </c>
      <c r="Q71" s="301">
        <f>Q15*_xlfn.IFNA(INDEX('General Inputs'!$E$9:$AF$11,MATCH('REC Spending'!$B71,'General Inputs'!$B$9:$B$11,0),MATCH('REC Spending'!$D71,'General Inputs'!$E$8:$AB$8,0)),SUMIFS('General Inputs'!$D$9:$D$11,'General Inputs'!$B$9:$B$11,'REC Spending'!$B71))</f>
        <v>35491617.404394738</v>
      </c>
      <c r="R71" s="301">
        <f>R15*_xlfn.IFNA(INDEX('General Inputs'!$E$9:$AF$11,MATCH('REC Spending'!$B71,'General Inputs'!$B$9:$B$11,0),MATCH('REC Spending'!$D71,'General Inputs'!$E$8:$AB$8,0)),SUMIFS('General Inputs'!$D$9:$D$11,'General Inputs'!$B$9:$B$11,'REC Spending'!$B71))</f>
        <v>247840096.53990534</v>
      </c>
      <c r="S71" s="301">
        <f>S15*_xlfn.IFNA(INDEX('General Inputs'!$E$9:$AF$11,MATCH('REC Spending'!$B71,'General Inputs'!$B$9:$B$11,0),MATCH('REC Spending'!$D71,'General Inputs'!$E$8:$AB$8,0)),SUMIFS('General Inputs'!$D$9:$D$11,'General Inputs'!$B$9:$B$11,'REC Spending'!$B71))</f>
        <v>42530538.106718153</v>
      </c>
      <c r="T71" s="301">
        <f>T15*_xlfn.IFNA(INDEX('General Inputs'!$E$9:$AF$11,MATCH('REC Spending'!$B71,'General Inputs'!$B$9:$B$11,0),MATCH('REC Spending'!$D71,'General Inputs'!$E$8:$AB$8,0)),SUMIFS('General Inputs'!$D$9:$D$11,'General Inputs'!$B$9:$B$11,'REC Spending'!$B71))</f>
        <v>8917703.6472635716</v>
      </c>
      <c r="U71" s="301">
        <f>U15*_xlfn.IFNA(INDEX('General Inputs'!$E$9:$AF$11,MATCH('REC Spending'!$B71,'General Inputs'!$B$9:$B$11,0),MATCH('REC Spending'!$D71,'General Inputs'!$E$8:$AB$8,0)),SUMIFS('General Inputs'!$D$9:$D$11,'General Inputs'!$B$9:$B$11,'REC Spending'!$B71))</f>
        <v>10948662.802575078</v>
      </c>
      <c r="V71" s="301">
        <f>V15*_xlfn.IFNA(INDEX('General Inputs'!$E$9:$AF$11,MATCH('REC Spending'!$B71,'General Inputs'!$B$9:$B$11,0),MATCH('REC Spending'!$D71,'General Inputs'!$E$8:$AB$8,0)),SUMIFS('General Inputs'!$D$9:$D$11,'General Inputs'!$B$9:$B$11,'REC Spending'!$B71))</f>
        <v>40690230.776797339</v>
      </c>
      <c r="W71" s="301">
        <f>W15*_xlfn.IFNA(INDEX('General Inputs'!$E$9:$AF$11,MATCH('REC Spending'!$B71,'General Inputs'!$B$9:$B$11,0),MATCH('REC Spending'!$D71,'General Inputs'!$E$8:$AB$8,0)),SUMIFS('General Inputs'!$D$9:$D$11,'General Inputs'!$B$9:$B$11,'REC Spending'!$B71))</f>
        <v>51657760.215756148</v>
      </c>
      <c r="X71" s="301">
        <f>X15*_xlfn.IFNA(INDEX('General Inputs'!$E$9:$AF$11,MATCH('REC Spending'!$B71,'General Inputs'!$B$9:$B$11,0),MATCH('REC Spending'!$D71,'General Inputs'!$E$8:$AB$8,0)),SUMIFS('General Inputs'!$D$9:$D$11,'General Inputs'!$B$9:$B$11,'REC Spending'!$B71))</f>
        <v>0</v>
      </c>
      <c r="Y71" s="301">
        <f>Y15*_xlfn.IFNA(INDEX('General Inputs'!$E$9:$AF$11,MATCH('REC Spending'!$B71,'General Inputs'!$B$9:$B$11,0),MATCH('REC Spending'!$D71,'General Inputs'!$E$8:$AB$8,0)),SUMIFS('General Inputs'!$D$9:$D$11,'General Inputs'!$B$9:$B$11,'REC Spending'!$B71))</f>
        <v>0</v>
      </c>
      <c r="Z71" s="301">
        <f>Z15*_xlfn.IFNA(INDEX('General Inputs'!$E$9:$AF$11,MATCH('REC Spending'!$B71,'General Inputs'!$B$9:$B$11,0),MATCH('REC Spending'!$D71,'General Inputs'!$E$8:$AB$8,0)),SUMIFS('General Inputs'!$D$9:$D$11,'General Inputs'!$B$9:$B$11,'REC Spending'!$B71))</f>
        <v>0</v>
      </c>
      <c r="AB71" s="295">
        <v>10000000</v>
      </c>
      <c r="AC71" s="294">
        <f>AC15*_xlfn.IFNA(INDEX('General Inputs'!$E$9:$AF$11,MATCH('REC Spending'!$B71,'General Inputs'!$B$9:$B$11,0),MATCH('REC Spending'!$D71,'General Inputs'!$E$8:$AB$8,0)),SUMIFS('General Inputs'!$D$9:$D$11,'General Inputs'!$B$9:$B$11,'REC Spending'!$B71))</f>
        <v>21129934.421706408</v>
      </c>
      <c r="AE71" s="50">
        <f t="shared" si="68"/>
        <v>446061975.85483456</v>
      </c>
      <c r="AF71" s="50">
        <f t="shared" si="68"/>
        <v>402584992.0890156</v>
      </c>
      <c r="AG71" s="50">
        <f t="shared" si="69"/>
        <v>31129934.421706408</v>
      </c>
      <c r="AH71" s="50">
        <f t="shared" si="70"/>
        <v>879776902.3655566</v>
      </c>
    </row>
    <row r="72" spans="2:34" ht="12" x14ac:dyDescent="0.25">
      <c r="B72" s="19" t="s">
        <v>45</v>
      </c>
      <c r="C72" s="60" t="s">
        <v>259</v>
      </c>
      <c r="D72" s="19" t="s">
        <v>26</v>
      </c>
      <c r="E72" s="299">
        <f>SUMIFS('ABP Under Contract'!$C51:$Z51,'ABP Under Contract'!$C$6:$Z$6,'REC Spending'!$B72,'ABP Under Contract'!$C$7:$Z$7,'REC Spending'!E$4,'ABP Under Contract'!$C$8:$Z$8,'REC Spending'!E$7)</f>
        <v>0</v>
      </c>
      <c r="F72" s="299">
        <f>SUMIFS('ABP Under Contract'!$C51:$Z51,'ABP Under Contract'!$C$6:$Z$6,'REC Spending'!$B72,'ABP Under Contract'!$C$7:$Z$7,'REC Spending'!F$4,'ABP Under Contract'!$C$8:$Z$8,'REC Spending'!F$7)</f>
        <v>59187176.963750094</v>
      </c>
      <c r="G72" s="299">
        <f>SUMIFS('ABP Under Contract'!$C51:$Z51,'ABP Under Contract'!$C$6:$Z$6,'REC Spending'!$B72,'ABP Under Contract'!$C$7:$Z$7,'REC Spending'!G$4,'ABP Under Contract'!$C$8:$Z$8,'REC Spending'!G$7)</f>
        <v>95332638.320583329</v>
      </c>
      <c r="H72" s="299">
        <f>SUMIFS('ABP Under Contract'!$C51:$Z51,'ABP Under Contract'!$C$6:$Z$6,'REC Spending'!$B72,'ABP Under Contract'!$C$7:$Z$7,'REC Spending'!H$4,'ABP Under Contract'!$C$8:$Z$8,'REC Spending'!H$7)</f>
        <v>2764918.4854166661</v>
      </c>
      <c r="I72" s="299">
        <f>SUMIFS('ABP Under Contract'!$C51:$Z51,'ABP Under Contract'!$C$6:$Z$6,'REC Spending'!$B72,'ABP Under Contract'!$C$7:$Z$7,'REC Spending'!I$4,'ABP Under Contract'!$C$8:$Z$8,'REC Spending'!I$7)</f>
        <v>25095858.438166663</v>
      </c>
      <c r="J72" s="299">
        <f>SUMIFS('ABP Under Contract'!$C51:$Z51,'ABP Under Contract'!$C$6:$Z$6,'REC Spending'!$B72,'ABP Under Contract'!$C$7:$Z$7,'REC Spending'!J$4,'ABP Under Contract'!$C$8:$Z$8,'REC Spending'!J$7)</f>
        <v>60771747.336166643</v>
      </c>
      <c r="K72" s="301">
        <f>K16*_xlfn.IFNA(INDEX('General Inputs'!$E$9:$AF$11,MATCH('REC Spending'!$B72,'General Inputs'!$B$9:$B$11,0),MATCH('REC Spending'!$D72,'General Inputs'!$E$8:$AB$8,0)),SUMIFS('General Inputs'!$D$9:$D$11,'General Inputs'!$B$9:$B$11,'REC Spending'!$B72))</f>
        <v>157090746.10403538</v>
      </c>
      <c r="L72" s="301">
        <f>L16*_xlfn.IFNA(INDEX('General Inputs'!$E$9:$AF$11,MATCH('REC Spending'!$B72,'General Inputs'!$B$9:$B$11,0),MATCH('REC Spending'!$D72,'General Inputs'!$E$8:$AB$8,0)),SUMIFS('General Inputs'!$D$9:$D$11,'General Inputs'!$B$9:$B$11,'REC Spending'!$B72))</f>
        <v>104932787.68350855</v>
      </c>
      <c r="M72" s="301">
        <f>M16*_xlfn.IFNA(INDEX('General Inputs'!$E$9:$AF$11,MATCH('REC Spending'!$B72,'General Inputs'!$B$9:$B$11,0),MATCH('REC Spending'!$D72,'General Inputs'!$E$8:$AB$8,0)),SUMIFS('General Inputs'!$D$9:$D$11,'General Inputs'!$B$9:$B$11,'REC Spending'!$B72))</f>
        <v>5613810.0265717506</v>
      </c>
      <c r="N72" s="282">
        <v>4379155.323412234</v>
      </c>
      <c r="O72" s="282">
        <v>98976.935792216624</v>
      </c>
      <c r="P72" s="282">
        <v>17742834.583732866</v>
      </c>
      <c r="Q72" s="301">
        <f>Q16*_xlfn.IFNA(INDEX('General Inputs'!$E$9:$AF$11,MATCH('REC Spending'!$B72,'General Inputs'!$B$9:$B$11,0),MATCH('REC Spending'!$D72,'General Inputs'!$E$8:$AB$8,0)),SUMIFS('General Inputs'!$D$9:$D$11,'General Inputs'!$B$9:$B$11,'REC Spending'!$B72))</f>
        <v>34279447.418442182</v>
      </c>
      <c r="R72" s="301">
        <f>R16*_xlfn.IFNA(INDEX('General Inputs'!$E$9:$AF$11,MATCH('REC Spending'!$B72,'General Inputs'!$B$9:$B$11,0),MATCH('REC Spending'!$D72,'General Inputs'!$E$8:$AB$8,0)),SUMIFS('General Inputs'!$D$9:$D$11,'General Inputs'!$B$9:$B$11,'REC Spending'!$B72))</f>
        <v>249720256.00627747</v>
      </c>
      <c r="S72" s="301">
        <f>S16*_xlfn.IFNA(INDEX('General Inputs'!$E$9:$AF$11,MATCH('REC Spending'!$B72,'General Inputs'!$B$9:$B$11,0),MATCH('REC Spending'!$D72,'General Inputs'!$E$8:$AB$8,0)),SUMIFS('General Inputs'!$D$9:$D$11,'General Inputs'!$B$9:$B$11,'REC Spending'!$B72))</f>
        <v>67876132.297525838</v>
      </c>
      <c r="T72" s="301">
        <f>T16*_xlfn.IFNA(INDEX('General Inputs'!$E$9:$AF$11,MATCH('REC Spending'!$B72,'General Inputs'!$B$9:$B$11,0),MATCH('REC Spending'!$D72,'General Inputs'!$E$8:$AB$8,0)),SUMIFS('General Inputs'!$D$9:$D$11,'General Inputs'!$B$9:$B$11,'REC Spending'!$B72))</f>
        <v>23786866.381025318</v>
      </c>
      <c r="U72" s="301">
        <f>U16*_xlfn.IFNA(INDEX('General Inputs'!$E$9:$AF$11,MATCH('REC Spending'!$B72,'General Inputs'!$B$9:$B$11,0),MATCH('REC Spending'!$D72,'General Inputs'!$E$8:$AB$8,0)),SUMIFS('General Inputs'!$D$9:$D$11,'General Inputs'!$B$9:$B$11,'REC Spending'!$B72))</f>
        <v>15015043.046709066</v>
      </c>
      <c r="V72" s="301">
        <f>V16*_xlfn.IFNA(INDEX('General Inputs'!$E$9:$AF$11,MATCH('REC Spending'!$B72,'General Inputs'!$B$9:$B$11,0),MATCH('REC Spending'!$D72,'General Inputs'!$E$8:$AB$8,0)),SUMIFS('General Inputs'!$D$9:$D$11,'General Inputs'!$B$9:$B$11,'REC Spending'!$B72))</f>
        <v>66516453.143453732</v>
      </c>
      <c r="W72" s="301">
        <f>W16*_xlfn.IFNA(INDEX('General Inputs'!$E$9:$AF$11,MATCH('REC Spending'!$B72,'General Inputs'!$B$9:$B$11,0),MATCH('REC Spending'!$D72,'General Inputs'!$E$8:$AB$8,0)),SUMIFS('General Inputs'!$D$9:$D$11,'General Inputs'!$B$9:$B$11,'REC Spending'!$B72))</f>
        <v>89744256.65811789</v>
      </c>
      <c r="X72" s="301">
        <f>X16*_xlfn.IFNA(INDEX('General Inputs'!$E$9:$AF$11,MATCH('REC Spending'!$B72,'General Inputs'!$B$9:$B$11,0),MATCH('REC Spending'!$D72,'General Inputs'!$E$8:$AB$8,0)),SUMIFS('General Inputs'!$D$9:$D$11,'General Inputs'!$B$9:$B$11,'REC Spending'!$B72))</f>
        <v>0</v>
      </c>
      <c r="Y72" s="301">
        <f>Y16*_xlfn.IFNA(INDEX('General Inputs'!$E$9:$AF$11,MATCH('REC Spending'!$B72,'General Inputs'!$B$9:$B$11,0),MATCH('REC Spending'!$D72,'General Inputs'!$E$8:$AB$8,0)),SUMIFS('General Inputs'!$D$9:$D$11,'General Inputs'!$B$9:$B$11,'REC Spending'!$B72))</f>
        <v>0</v>
      </c>
      <c r="Z72" s="301">
        <f>Z16*_xlfn.IFNA(INDEX('General Inputs'!$E$9:$AF$11,MATCH('REC Spending'!$B72,'General Inputs'!$B$9:$B$11,0),MATCH('REC Spending'!$D72,'General Inputs'!$E$8:$AB$8,0)),SUMIFS('General Inputs'!$D$9:$D$11,'General Inputs'!$B$9:$B$11,'REC Spending'!$B72))</f>
        <v>0</v>
      </c>
      <c r="AB72" s="295"/>
      <c r="AC72" s="294">
        <f>AC16*_xlfn.IFNA(INDEX('General Inputs'!$E$9:$AF$11,MATCH('REC Spending'!$B72,'General Inputs'!$B$9:$B$11,0),MATCH('REC Spending'!$D72,'General Inputs'!$E$8:$AB$8,0)),SUMIFS('General Inputs'!$D$9:$D$11,'General Inputs'!$B$9:$B$11,'REC Spending'!$B72))</f>
        <v>20918475.746083792</v>
      </c>
      <c r="AE72" s="50">
        <f t="shared" si="68"/>
        <v>567290097.61957848</v>
      </c>
      <c r="AF72" s="50">
        <f t="shared" si="68"/>
        <v>512659007.53310931</v>
      </c>
      <c r="AG72" s="50">
        <f t="shared" si="69"/>
        <v>20918475.746083792</v>
      </c>
      <c r="AH72" s="50">
        <f t="shared" si="70"/>
        <v>1100867580.8987715</v>
      </c>
    </row>
    <row r="73" spans="2:34" ht="12" x14ac:dyDescent="0.25">
      <c r="B73" s="19" t="s">
        <v>45</v>
      </c>
      <c r="C73" s="60" t="s">
        <v>259</v>
      </c>
      <c r="D73" s="19" t="s">
        <v>27</v>
      </c>
      <c r="E73" s="299">
        <f>SUMIFS('ABP Under Contract'!$C52:$Z52,'ABP Under Contract'!$C$6:$Z$6,'REC Spending'!$B73,'ABP Under Contract'!$C$7:$Z$7,'REC Spending'!E$4,'ABP Under Contract'!$C$8:$Z$8,'REC Spending'!E$7)</f>
        <v>0</v>
      </c>
      <c r="F73" s="299">
        <f>SUMIFS('ABP Under Contract'!$C52:$Z52,'ABP Under Contract'!$C$6:$Z$6,'REC Spending'!$B73,'ABP Under Contract'!$C$7:$Z$7,'REC Spending'!F$4,'ABP Under Contract'!$C$8:$Z$8,'REC Spending'!F$7)</f>
        <v>56607018.93575009</v>
      </c>
      <c r="G73" s="299">
        <f>SUMIFS('ABP Under Contract'!$C52:$Z52,'ABP Under Contract'!$C$6:$Z$6,'REC Spending'!$B73,'ABP Under Contract'!$C$7:$Z$7,'REC Spending'!G$4,'ABP Under Contract'!$C$8:$Z$8,'REC Spending'!G$7)</f>
        <v>95105116.390583351</v>
      </c>
      <c r="H73" s="299">
        <f>SUMIFS('ABP Under Contract'!$C52:$Z52,'ABP Under Contract'!$C$6:$Z$6,'REC Spending'!$B73,'ABP Under Contract'!$C$7:$Z$7,'REC Spending'!H$4,'ABP Under Contract'!$C$8:$Z$8,'REC Spending'!H$7)</f>
        <v>2759892.2454166664</v>
      </c>
      <c r="I73" s="299">
        <f>SUMIFS('ABP Under Contract'!$C52:$Z52,'ABP Under Contract'!$C$6:$Z$6,'REC Spending'!$B73,'ABP Under Contract'!$C$7:$Z$7,'REC Spending'!I$4,'ABP Under Contract'!$C$8:$Z$8,'REC Spending'!I$7)</f>
        <v>25095858.438166663</v>
      </c>
      <c r="J73" s="299">
        <f>SUMIFS('ABP Under Contract'!$C52:$Z52,'ABP Under Contract'!$C$6:$Z$6,'REC Spending'!$B73,'ABP Under Contract'!$C$7:$Z$7,'REC Spending'!J$4,'ABP Under Contract'!$C$8:$Z$8,'REC Spending'!J$7)</f>
        <v>60647329.136166625</v>
      </c>
      <c r="K73" s="301">
        <f>K17*_xlfn.IFNA(INDEX('General Inputs'!$E$9:$AF$11,MATCH('REC Spending'!$B73,'General Inputs'!$B$9:$B$11,0),MATCH('REC Spending'!$D73,'General Inputs'!$E$8:$AB$8,0)),SUMIFS('General Inputs'!$D$9:$D$11,'General Inputs'!$B$9:$B$11,'REC Spending'!$B73))</f>
        <v>230084156.98264751</v>
      </c>
      <c r="L73" s="301">
        <f>L17*_xlfn.IFNA(INDEX('General Inputs'!$E$9:$AF$11,MATCH('REC Spending'!$B73,'General Inputs'!$B$9:$B$11,0),MATCH('REC Spending'!$D73,'General Inputs'!$E$8:$AB$8,0)),SUMIFS('General Inputs'!$D$9:$D$11,'General Inputs'!$B$9:$B$11,'REC Spending'!$B73))</f>
        <v>112170355.80471861</v>
      </c>
      <c r="M73" s="301">
        <f>M17*_xlfn.IFNA(INDEX('General Inputs'!$E$9:$AF$11,MATCH('REC Spending'!$B73,'General Inputs'!$B$9:$B$11,0),MATCH('REC Spending'!$D73,'General Inputs'!$E$8:$AB$8,0)),SUMIFS('General Inputs'!$D$9:$D$11,'General Inputs'!$B$9:$B$11,'REC Spending'!$B73))</f>
        <v>11605508.776704423</v>
      </c>
      <c r="N73" s="282">
        <v>4242128.7641188325</v>
      </c>
      <c r="O73" s="282">
        <v>95879.884429707861</v>
      </c>
      <c r="P73" s="282">
        <v>17742834.583732866</v>
      </c>
      <c r="Q73" s="301">
        <f>Q17*_xlfn.IFNA(INDEX('General Inputs'!$E$9:$AF$11,MATCH('REC Spending'!$B73,'General Inputs'!$B$9:$B$11,0),MATCH('REC Spending'!$D73,'General Inputs'!$E$8:$AB$8,0)),SUMIFS('General Inputs'!$D$9:$D$11,'General Inputs'!$B$9:$B$11,'REC Spending'!$B73))</f>
        <v>34044994.70605249</v>
      </c>
      <c r="R73" s="301">
        <f>R17*_xlfn.IFNA(INDEX('General Inputs'!$E$9:$AF$11,MATCH('REC Spending'!$B73,'General Inputs'!$B$9:$B$11,0),MATCH('REC Spending'!$D73,'General Inputs'!$E$8:$AB$8,0)),SUMIFS('General Inputs'!$D$9:$D$11,'General Inputs'!$B$9:$B$11,'REC Spending'!$B73))</f>
        <v>269962017.94406939</v>
      </c>
      <c r="S73" s="301">
        <f>S17*_xlfn.IFNA(INDEX('General Inputs'!$E$9:$AF$11,MATCH('REC Spending'!$B73,'General Inputs'!$B$9:$B$11,0),MATCH('REC Spending'!$D73,'General Inputs'!$E$8:$AB$8,0)),SUMIFS('General Inputs'!$D$9:$D$11,'General Inputs'!$B$9:$B$11,'REC Spending'!$B73))</f>
        <v>93602565.479719028</v>
      </c>
      <c r="T73" s="301">
        <f>T17*_xlfn.IFNA(INDEX('General Inputs'!$E$9:$AF$11,MATCH('REC Spending'!$B73,'General Inputs'!$B$9:$B$11,0),MATCH('REC Spending'!$D73,'General Inputs'!$E$8:$AB$8,0)),SUMIFS('General Inputs'!$D$9:$D$11,'General Inputs'!$B$9:$B$11,'REC Spending'!$B73))</f>
        <v>40459435.210282937</v>
      </c>
      <c r="U73" s="301">
        <f>U17*_xlfn.IFNA(INDEX('General Inputs'!$E$9:$AF$11,MATCH('REC Spending'!$B73,'General Inputs'!$B$9:$B$11,0),MATCH('REC Spending'!$D73,'General Inputs'!$E$8:$AB$8,0)),SUMIFS('General Inputs'!$D$9:$D$11,'General Inputs'!$B$9:$B$11,'REC Spending'!$B73))</f>
        <v>20043990.194822431</v>
      </c>
      <c r="V73" s="301">
        <f>V17*_xlfn.IFNA(INDEX('General Inputs'!$E$9:$AF$11,MATCH('REC Spending'!$B73,'General Inputs'!$B$9:$B$11,0),MATCH('REC Spending'!$D73,'General Inputs'!$E$8:$AB$8,0)),SUMIFS('General Inputs'!$D$9:$D$11,'General Inputs'!$B$9:$B$11,'REC Spending'!$B73))</f>
        <v>92582257.652681291</v>
      </c>
      <c r="W73" s="301">
        <f>W17*_xlfn.IFNA(INDEX('General Inputs'!$E$9:$AF$11,MATCH('REC Spending'!$B73,'General Inputs'!$B$9:$B$11,0),MATCH('REC Spending'!$D73,'General Inputs'!$E$8:$AB$8,0)),SUMIFS('General Inputs'!$D$9:$D$11,'General Inputs'!$B$9:$B$11,'REC Spending'!$B73))</f>
        <v>127731699.48953709</v>
      </c>
      <c r="X73" s="301">
        <f>X17*_xlfn.IFNA(INDEX('General Inputs'!$E$9:$AF$11,MATCH('REC Spending'!$B73,'General Inputs'!$B$9:$B$11,0),MATCH('REC Spending'!$D73,'General Inputs'!$E$8:$AB$8,0)),SUMIFS('General Inputs'!$D$9:$D$11,'General Inputs'!$B$9:$B$11,'REC Spending'!$B73))</f>
        <v>96244203.413531587</v>
      </c>
      <c r="Y73" s="301">
        <f>Y17*_xlfn.IFNA(INDEX('General Inputs'!$E$9:$AF$11,MATCH('REC Spending'!$B73,'General Inputs'!$B$9:$B$11,0),MATCH('REC Spending'!$D73,'General Inputs'!$E$8:$AB$8,0)),SUMIFS('General Inputs'!$D$9:$D$11,'General Inputs'!$B$9:$B$11,'REC Spending'!$B73))</f>
        <v>44995466.553100601</v>
      </c>
      <c r="Z73" s="301">
        <f>Z17*_xlfn.IFNA(INDEX('General Inputs'!$E$9:$AF$11,MATCH('REC Spending'!$B73,'General Inputs'!$B$9:$B$11,0),MATCH('REC Spending'!$D73,'General Inputs'!$E$8:$AB$8,0)),SUMIFS('General Inputs'!$D$9:$D$11,'General Inputs'!$B$9:$B$11,'REC Spending'!$B73))</f>
        <v>5058212.8549219444</v>
      </c>
      <c r="AB73" s="295"/>
      <c r="AC73" s="294">
        <f>AC17*_xlfn.IFNA(INDEX('General Inputs'!$E$9:$AF$11,MATCH('REC Spending'!$B73,'General Inputs'!$B$9:$B$11,0),MATCH('REC Spending'!$D73,'General Inputs'!$E$8:$AB$8,0)),SUMIFS('General Inputs'!$D$9:$D$11,'General Inputs'!$B$9:$B$11,'REC Spending'!$B73))</f>
        <v>21294789.907909673</v>
      </c>
      <c r="AE73" s="50">
        <f t="shared" si="68"/>
        <v>650201074.64848781</v>
      </c>
      <c r="AF73" s="50">
        <f t="shared" si="68"/>
        <v>790679848.7926662</v>
      </c>
      <c r="AG73" s="50">
        <f t="shared" si="69"/>
        <v>21294789.907909673</v>
      </c>
      <c r="AH73" s="50">
        <f t="shared" si="70"/>
        <v>1462175713.3490636</v>
      </c>
    </row>
    <row r="74" spans="2:34" ht="12" x14ac:dyDescent="0.25">
      <c r="B74" s="19" t="s">
        <v>45</v>
      </c>
      <c r="C74" s="60" t="s">
        <v>259</v>
      </c>
      <c r="D74" s="19" t="s">
        <v>28</v>
      </c>
      <c r="E74" s="299">
        <f>SUMIFS('ABP Under Contract'!$C53:$Z53,'ABP Under Contract'!$C$6:$Z$6,'REC Spending'!$B74,'ABP Under Contract'!$C$7:$Z$7,'REC Spending'!E$4,'ABP Under Contract'!$C$8:$Z$8,'REC Spending'!E$7)</f>
        <v>0</v>
      </c>
      <c r="F74" s="299">
        <f>SUMIFS('ABP Under Contract'!$C53:$Z53,'ABP Under Contract'!$C$6:$Z$6,'REC Spending'!$B74,'ABP Under Contract'!$C$7:$Z$7,'REC Spending'!F$4,'ABP Under Contract'!$C$8:$Z$8,'REC Spending'!F$7)</f>
        <v>53402743.252166763</v>
      </c>
      <c r="G74" s="299">
        <f>SUMIFS('ABP Under Contract'!$C53:$Z53,'ABP Under Contract'!$C$6:$Z$6,'REC Spending'!$B74,'ABP Under Contract'!$C$7:$Z$7,'REC Spending'!G$4,'ABP Under Contract'!$C$8:$Z$8,'REC Spending'!G$7)</f>
        <v>94878490.230583325</v>
      </c>
      <c r="H74" s="299">
        <f>SUMIFS('ABP Under Contract'!$C53:$Z53,'ABP Under Contract'!$C$6:$Z$6,'REC Spending'!$B74,'ABP Under Contract'!$C$7:$Z$7,'REC Spending'!H$4,'ABP Under Contract'!$C$8:$Z$8,'REC Spending'!H$7)</f>
        <v>2754949.2154166661</v>
      </c>
      <c r="I74" s="299">
        <f>SUMIFS('ABP Under Contract'!$C53:$Z53,'ABP Under Contract'!$C$6:$Z$6,'REC Spending'!$B74,'ABP Under Contract'!$C$7:$Z$7,'REC Spending'!I$4,'ABP Under Contract'!$C$8:$Z$8,'REC Spending'!I$7)</f>
        <v>25095858.438166663</v>
      </c>
      <c r="J74" s="299">
        <f>SUMIFS('ABP Under Contract'!$C53:$Z53,'ABP Under Contract'!$C$6:$Z$6,'REC Spending'!$B74,'ABP Under Contract'!$C$7:$Z$7,'REC Spending'!J$4,'ABP Under Contract'!$C$8:$Z$8,'REC Spending'!J$7)</f>
        <v>60523819.896166675</v>
      </c>
      <c r="K74" s="301">
        <f>K18*_xlfn.IFNA(INDEX('General Inputs'!$E$9:$AF$11,MATCH('REC Spending'!$B74,'General Inputs'!$B$9:$B$11,0),MATCH('REC Spending'!$D74,'General Inputs'!$E$8:$AB$8,0)),SUMIFS('General Inputs'!$D$9:$D$11,'General Inputs'!$B$9:$B$11,'REC Spending'!$B74))</f>
        <v>232092369.40378314</v>
      </c>
      <c r="L74" s="301">
        <f>L18*_xlfn.IFNA(INDEX('General Inputs'!$E$9:$AF$11,MATCH('REC Spending'!$B74,'General Inputs'!$B$9:$B$11,0),MATCH('REC Spending'!$D74,'General Inputs'!$E$8:$AB$8,0)),SUMIFS('General Inputs'!$D$9:$D$11,'General Inputs'!$B$9:$B$11,'REC Spending'!$B74))</f>
        <v>113045920.14662842</v>
      </c>
      <c r="M74" s="301">
        <f>M18*_xlfn.IFNA(INDEX('General Inputs'!$E$9:$AF$11,MATCH('REC Spending'!$B74,'General Inputs'!$B$9:$B$11,0),MATCH('REC Spending'!$D74,'General Inputs'!$E$8:$AB$8,0)),SUMIFS('General Inputs'!$D$9:$D$11,'General Inputs'!$B$9:$B$11,'REC Spending'!$B74))</f>
        <v>14537601.547594165</v>
      </c>
      <c r="N74" s="282">
        <v>4208337.5378511287</v>
      </c>
      <c r="O74" s="282">
        <v>95116.140788380988</v>
      </c>
      <c r="P74" s="282">
        <v>17742834.583732866</v>
      </c>
      <c r="Q74" s="301">
        <f>Q18*_xlfn.IFNA(INDEX('General Inputs'!$E$9:$AF$11,MATCH('REC Spending'!$B74,'General Inputs'!$B$9:$B$11,0),MATCH('REC Spending'!$D74,'General Inputs'!$E$8:$AB$8,0)),SUMIFS('General Inputs'!$D$9:$D$11,'General Inputs'!$B$9:$B$11,'REC Spending'!$B74))</f>
        <v>34653475.545319393</v>
      </c>
      <c r="R74" s="301">
        <f>R18*_xlfn.IFNA(INDEX('General Inputs'!$E$9:$AF$11,MATCH('REC Spending'!$B74,'General Inputs'!$B$9:$B$11,0),MATCH('REC Spending'!$D74,'General Inputs'!$E$8:$AB$8,0)),SUMIFS('General Inputs'!$D$9:$D$11,'General Inputs'!$B$9:$B$11,'REC Spending'!$B74))</f>
        <v>296905602.45984209</v>
      </c>
      <c r="S74" s="301">
        <f>S18*_xlfn.IFNA(INDEX('General Inputs'!$E$9:$AF$11,MATCH('REC Spending'!$B74,'General Inputs'!$B$9:$B$11,0),MATCH('REC Spending'!$D74,'General Inputs'!$E$8:$AB$8,0)),SUMIFS('General Inputs'!$D$9:$D$11,'General Inputs'!$B$9:$B$11,'REC Spending'!$B74))</f>
        <v>127259947.94311365</v>
      </c>
      <c r="T74" s="301">
        <f>T18*_xlfn.IFNA(INDEX('General Inputs'!$E$9:$AF$11,MATCH('REC Spending'!$B74,'General Inputs'!$B$9:$B$11,0),MATCH('REC Spending'!$D74,'General Inputs'!$E$8:$AB$8,0)),SUMIFS('General Inputs'!$D$9:$D$11,'General Inputs'!$B$9:$B$11,'REC Spending'!$B74))</f>
        <v>58060467.671055734</v>
      </c>
      <c r="U74" s="301">
        <f>U18*_xlfn.IFNA(INDEX('General Inputs'!$E$9:$AF$11,MATCH('REC Spending'!$B74,'General Inputs'!$B$9:$B$11,0),MATCH('REC Spending'!$D74,'General Inputs'!$E$8:$AB$8,0)),SUMIFS('General Inputs'!$D$9:$D$11,'General Inputs'!$B$9:$B$11,'REC Spending'!$B74))</f>
        <v>25546482.830530699</v>
      </c>
      <c r="V74" s="301">
        <f>V18*_xlfn.IFNA(INDEX('General Inputs'!$E$9:$AF$11,MATCH('REC Spending'!$B74,'General Inputs'!$B$9:$B$11,0),MATCH('REC Spending'!$D74,'General Inputs'!$E$8:$AB$8,0)),SUMIFS('General Inputs'!$D$9:$D$11,'General Inputs'!$B$9:$B$11,'REC Spending'!$B74))</f>
        <v>126624493.03599395</v>
      </c>
      <c r="W74" s="301">
        <f>W18*_xlfn.IFNA(INDEX('General Inputs'!$E$9:$AF$11,MATCH('REC Spending'!$B74,'General Inputs'!$B$9:$B$11,0),MATCH('REC Spending'!$D74,'General Inputs'!$E$8:$AB$8,0)),SUMIFS('General Inputs'!$D$9:$D$11,'General Inputs'!$B$9:$B$11,'REC Spending'!$B74))</f>
        <v>177155048.17578769</v>
      </c>
      <c r="X74" s="301">
        <f>X18*_xlfn.IFNA(INDEX('General Inputs'!$E$9:$AF$11,MATCH('REC Spending'!$B74,'General Inputs'!$B$9:$B$11,0),MATCH('REC Spending'!$D74,'General Inputs'!$E$8:$AB$8,0)),SUMIFS('General Inputs'!$D$9:$D$11,'General Inputs'!$B$9:$B$11,'REC Spending'!$B74))</f>
        <v>194527322.441493</v>
      </c>
      <c r="Y74" s="301">
        <f>Y18*_xlfn.IFNA(INDEX('General Inputs'!$E$9:$AF$11,MATCH('REC Spending'!$B74,'General Inputs'!$B$9:$B$11,0),MATCH('REC Spending'!$D74,'General Inputs'!$E$8:$AB$8,0)),SUMIFS('General Inputs'!$D$9:$D$11,'General Inputs'!$B$9:$B$11,'REC Spending'!$B74))</f>
        <v>89758112.839805752</v>
      </c>
      <c r="Z74" s="301">
        <f>Z18*_xlfn.IFNA(INDEX('General Inputs'!$E$9:$AF$11,MATCH('REC Spending'!$B74,'General Inputs'!$B$9:$B$11,0),MATCH('REC Spending'!$D74,'General Inputs'!$E$8:$AB$8,0)),SUMIFS('General Inputs'!$D$9:$D$11,'General Inputs'!$B$9:$B$11,'REC Spending'!$B74))</f>
        <v>10154411.127873063</v>
      </c>
      <c r="AB74" s="295">
        <v>10000000</v>
      </c>
      <c r="AC74" s="294">
        <f>AC18*_xlfn.IFNA(INDEX('General Inputs'!$E$9:$AF$11,MATCH('REC Spending'!$B74,'General Inputs'!$B$9:$B$11,0),MATCH('REC Spending'!$D74,'General Inputs'!$E$8:$AB$8,0)),SUMIFS('General Inputs'!$D$9:$D$11,'General Inputs'!$B$9:$B$11,'REC Spending'!$B74))</f>
        <v>22217273.049389068</v>
      </c>
      <c r="AE74" s="50">
        <f t="shared" si="68"/>
        <v>653031515.93819761</v>
      </c>
      <c r="AF74" s="50">
        <f t="shared" si="68"/>
        <v>1105991888.5254955</v>
      </c>
      <c r="AG74" s="50">
        <f t="shared" si="69"/>
        <v>32217273.049389068</v>
      </c>
      <c r="AH74" s="50">
        <f t="shared" si="70"/>
        <v>1791240677.5130823</v>
      </c>
    </row>
    <row r="75" spans="2:34" ht="12" x14ac:dyDescent="0.25">
      <c r="B75" s="19" t="s">
        <v>45</v>
      </c>
      <c r="C75" s="60" t="s">
        <v>259</v>
      </c>
      <c r="D75" s="19" t="s">
        <v>29</v>
      </c>
      <c r="E75" s="299">
        <f>SUMIFS('ABP Under Contract'!$C54:$Z54,'ABP Under Contract'!$C$6:$Z$6,'REC Spending'!$B75,'ABP Under Contract'!$C$7:$Z$7,'REC Spending'!E$4,'ABP Under Contract'!$C$8:$Z$8,'REC Spending'!E$7)</f>
        <v>0</v>
      </c>
      <c r="F75" s="299">
        <f>SUMIFS('ABP Under Contract'!$C54:$Z54,'ABP Under Contract'!$C$6:$Z$6,'REC Spending'!$B75,'ABP Under Contract'!$C$7:$Z$7,'REC Spending'!F$4,'ABP Under Contract'!$C$8:$Z$8,'REC Spending'!F$7)</f>
        <v>29962137.032083329</v>
      </c>
      <c r="G75" s="299">
        <f>SUMIFS('ABP Under Contract'!$C54:$Z54,'ABP Under Contract'!$C$6:$Z$6,'REC Spending'!$B75,'ABP Under Contract'!$C$7:$Z$7,'REC Spending'!G$4,'ABP Under Contract'!$C$8:$Z$8,'REC Spending'!G$7)</f>
        <v>94653273.750583321</v>
      </c>
      <c r="H75" s="299">
        <f>SUMIFS('ABP Under Contract'!$C54:$Z54,'ABP Under Contract'!$C$6:$Z$6,'REC Spending'!$B75,'ABP Under Contract'!$C$7:$Z$7,'REC Spending'!H$4,'ABP Under Contract'!$C$8:$Z$8,'REC Spending'!H$7)</f>
        <v>2593683.88925</v>
      </c>
      <c r="I75" s="299">
        <f>SUMIFS('ABP Under Contract'!$C54:$Z54,'ABP Under Contract'!$C$6:$Z$6,'REC Spending'!$B75,'ABP Under Contract'!$C$7:$Z$7,'REC Spending'!I$4,'ABP Under Contract'!$C$8:$Z$8,'REC Spending'!I$7)</f>
        <v>24267064.184333332</v>
      </c>
      <c r="J75" s="299">
        <f>SUMIFS('ABP Under Contract'!$C54:$Z54,'ABP Under Contract'!$C$6:$Z$6,'REC Spending'!$B75,'ABP Under Contract'!$C$7:$Z$7,'REC Spending'!J$4,'ABP Under Contract'!$C$8:$Z$8,'REC Spending'!J$7)</f>
        <v>60400936.656166628</v>
      </c>
      <c r="K75" s="301">
        <f>K19*_xlfn.IFNA(INDEX('General Inputs'!$E$9:$AF$11,MATCH('REC Spending'!$B75,'General Inputs'!$B$9:$B$11,0),MATCH('REC Spending'!$D75,'General Inputs'!$E$8:$AB$8,0)),SUMIFS('General Inputs'!$D$9:$D$11,'General Inputs'!$B$9:$B$11,'REC Spending'!$B75))</f>
        <v>239999270.01827785</v>
      </c>
      <c r="L75" s="301">
        <f>L19*_xlfn.IFNA(INDEX('General Inputs'!$E$9:$AF$11,MATCH('REC Spending'!$B75,'General Inputs'!$B$9:$B$11,0),MATCH('REC Spending'!$D75,'General Inputs'!$E$8:$AB$8,0)),SUMIFS('General Inputs'!$D$9:$D$11,'General Inputs'!$B$9:$B$11,'REC Spending'!$B75))</f>
        <v>116682166.63283363</v>
      </c>
      <c r="M75" s="301">
        <f>M19*_xlfn.IFNA(INDEX('General Inputs'!$E$9:$AF$11,MATCH('REC Spending'!$B75,'General Inputs'!$B$9:$B$11,0),MATCH('REC Spending'!$D75,'General Inputs'!$E$8:$AB$8,0)),SUMIFS('General Inputs'!$D$9:$D$11,'General Inputs'!$B$9:$B$11,'REC Spending'!$B75))</f>
        <v>14938460.433224341</v>
      </c>
      <c r="N75" s="282">
        <v>4166900.113084177</v>
      </c>
      <c r="O75" s="282">
        <v>94179.579048123371</v>
      </c>
      <c r="P75" s="282">
        <v>17742834.583732866</v>
      </c>
      <c r="Q75" s="301">
        <f>Q19*_xlfn.IFNA(INDEX('General Inputs'!$E$9:$AF$11,MATCH('REC Spending'!$B75,'General Inputs'!$B$9:$B$11,0),MATCH('REC Spending'!$D75,'General Inputs'!$E$8:$AB$8,0)),SUMIFS('General Inputs'!$D$9:$D$11,'General Inputs'!$B$9:$B$11,'REC Spending'!$B75))</f>
        <v>35622542.535529174</v>
      </c>
      <c r="R75" s="301">
        <f>R19*_xlfn.IFNA(INDEX('General Inputs'!$E$9:$AF$11,MATCH('REC Spending'!$B75,'General Inputs'!$B$9:$B$11,0),MATCH('REC Spending'!$D75,'General Inputs'!$E$8:$AB$8,0)),SUMIFS('General Inputs'!$D$9:$D$11,'General Inputs'!$B$9:$B$11,'REC Spending'!$B75))</f>
        <v>252050007.18415406</v>
      </c>
      <c r="S75" s="301">
        <f>S19*_xlfn.IFNA(INDEX('General Inputs'!$E$9:$AF$11,MATCH('REC Spending'!$B75,'General Inputs'!$B$9:$B$11,0),MATCH('REC Spending'!$D75,'General Inputs'!$E$8:$AB$8,0)),SUMIFS('General Inputs'!$D$9:$D$11,'General Inputs'!$B$9:$B$11,'REC Spending'!$B75))</f>
        <v>163049417.95404443</v>
      </c>
      <c r="T75" s="301">
        <f>T19*_xlfn.IFNA(INDEX('General Inputs'!$E$9:$AF$11,MATCH('REC Spending'!$B75,'General Inputs'!$B$9:$B$11,0),MATCH('REC Spending'!$D75,'General Inputs'!$E$8:$AB$8,0)),SUMIFS('General Inputs'!$D$9:$D$11,'General Inputs'!$B$9:$B$11,'REC Spending'!$B75))</f>
        <v>80248812.857636988</v>
      </c>
      <c r="U75" s="301">
        <f>U19*_xlfn.IFNA(INDEX('General Inputs'!$E$9:$AF$11,MATCH('REC Spending'!$B75,'General Inputs'!$B$9:$B$11,0),MATCH('REC Spending'!$D75,'General Inputs'!$E$8:$AB$8,0)),SUMIFS('General Inputs'!$D$9:$D$11,'General Inputs'!$B$9:$B$11,'REC Spending'!$B75))</f>
        <v>32536421.037752405</v>
      </c>
      <c r="V75" s="301">
        <f>V19*_xlfn.IFNA(INDEX('General Inputs'!$E$9:$AF$11,MATCH('REC Spending'!$B75,'General Inputs'!$B$9:$B$11,0),MATCH('REC Spending'!$D75,'General Inputs'!$E$8:$AB$8,0)),SUMIFS('General Inputs'!$D$9:$D$11,'General Inputs'!$B$9:$B$11,'REC Spending'!$B75))</f>
        <v>162802385.26109564</v>
      </c>
      <c r="W75" s="301">
        <f>W19*_xlfn.IFNA(INDEX('General Inputs'!$E$9:$AF$11,MATCH('REC Spending'!$B75,'General Inputs'!$B$9:$B$11,0),MATCH('REC Spending'!$D75,'General Inputs'!$E$8:$AB$8,0)),SUMIFS('General Inputs'!$D$9:$D$11,'General Inputs'!$B$9:$B$11,'REC Spending'!$B75))</f>
        <v>229612487.88545582</v>
      </c>
      <c r="X75" s="301">
        <f>X19*_xlfn.IFNA(INDEX('General Inputs'!$E$9:$AF$11,MATCH('REC Spending'!$B75,'General Inputs'!$B$9:$B$11,0),MATCH('REC Spending'!$D75,'General Inputs'!$E$8:$AB$8,0)),SUMIFS('General Inputs'!$D$9:$D$11,'General Inputs'!$B$9:$B$11,'REC Spending'!$B75))</f>
        <v>298483636.88677698</v>
      </c>
      <c r="Y75" s="301">
        <f>Y19*_xlfn.IFNA(INDEX('General Inputs'!$E$9:$AF$11,MATCH('REC Spending'!$B75,'General Inputs'!$B$9:$B$11,0),MATCH('REC Spending'!$D75,'General Inputs'!$E$8:$AB$8,0)),SUMIFS('General Inputs'!$D$9:$D$11,'General Inputs'!$B$9:$B$11,'REC Spending'!$B75))</f>
        <v>121829996.89849845</v>
      </c>
      <c r="Z75" s="301">
        <f>Z19*_xlfn.IFNA(INDEX('General Inputs'!$E$9:$AF$11,MATCH('REC Spending'!$B75,'General Inputs'!$B$9:$B$11,0),MATCH('REC Spending'!$D75,'General Inputs'!$E$8:$AB$8,0)),SUMIFS('General Inputs'!$D$9:$D$11,'General Inputs'!$B$9:$B$11,'REC Spending'!$B75))</f>
        <v>15467248.487626242</v>
      </c>
      <c r="AB75" s="295"/>
      <c r="AC75" s="294">
        <f>AC19*_xlfn.IFNA(INDEX('General Inputs'!$E$9:$AF$11,MATCH('REC Spending'!$B75,'General Inputs'!$B$9:$B$11,0),MATCH('REC Spending'!$D75,'General Inputs'!$E$8:$AB$8,0)),SUMIFS('General Inputs'!$D$9:$D$11,'General Inputs'!$B$9:$B$11,'REC Spending'!$B75))</f>
        <v>23409532.097871557</v>
      </c>
      <c r="AE75" s="50">
        <f t="shared" si="68"/>
        <v>641123449.40814674</v>
      </c>
      <c r="AF75" s="50">
        <f t="shared" si="68"/>
        <v>1356080414.4530411</v>
      </c>
      <c r="AG75" s="50">
        <f t="shared" si="69"/>
        <v>23409532.097871557</v>
      </c>
      <c r="AH75" s="50">
        <f t="shared" si="70"/>
        <v>2020613395.9590595</v>
      </c>
    </row>
    <row r="76" spans="2:34" ht="12" x14ac:dyDescent="0.25">
      <c r="B76" s="19" t="s">
        <v>45</v>
      </c>
      <c r="C76" s="60" t="s">
        <v>259</v>
      </c>
      <c r="D76" s="19" t="s">
        <v>30</v>
      </c>
      <c r="E76" s="299">
        <f>SUMIFS('ABP Under Contract'!$C55:$Z55,'ABP Under Contract'!$C$6:$Z$6,'REC Spending'!$B76,'ABP Under Contract'!$C$7:$Z$7,'REC Spending'!E$4,'ABP Under Contract'!$C$8:$Z$8,'REC Spending'!E$7)</f>
        <v>0</v>
      </c>
      <c r="F76" s="299">
        <f>SUMIFS('ABP Under Contract'!$C55:$Z55,'ABP Under Contract'!$C$6:$Z$6,'REC Spending'!$B76,'ABP Under Contract'!$C$7:$Z$7,'REC Spending'!F$4,'ABP Under Contract'!$C$8:$Z$8,'REC Spending'!F$7)</f>
        <v>15126282.934166672</v>
      </c>
      <c r="G76" s="299">
        <f>SUMIFS('ABP Under Contract'!$C55:$Z55,'ABP Under Contract'!$C$6:$Z$6,'REC Spending'!$B76,'ABP Under Contract'!$C$7:$Z$7,'REC Spending'!G$4,'ABP Under Contract'!$C$8:$Z$8,'REC Spending'!G$7)</f>
        <v>94429117.880583331</v>
      </c>
      <c r="H76" s="299">
        <f>SUMIFS('ABP Under Contract'!$C55:$Z55,'ABP Under Contract'!$C$6:$Z$6,'REC Spending'!$B76,'ABP Under Contract'!$C$7:$Z$7,'REC Spending'!H$4,'ABP Under Contract'!$C$8:$Z$8,'REC Spending'!H$7)</f>
        <v>2498276.4394166665</v>
      </c>
      <c r="I76" s="299">
        <f>SUMIFS('ABP Under Contract'!$C55:$Z55,'ABP Under Contract'!$C$6:$Z$6,'REC Spending'!$B76,'ABP Under Contract'!$C$7:$Z$7,'REC Spending'!I$4,'ABP Under Contract'!$C$8:$Z$8,'REC Spending'!I$7)</f>
        <v>8666114.5117499996</v>
      </c>
      <c r="J76" s="299">
        <f>SUMIFS('ABP Under Contract'!$C55:$Z55,'ABP Under Contract'!$C$6:$Z$6,'REC Spending'!$B76,'ABP Under Contract'!$C$7:$Z$7,'REC Spending'!J$4,'ABP Under Contract'!$C$8:$Z$8,'REC Spending'!J$7)</f>
        <v>59702695.538833313</v>
      </c>
      <c r="K76" s="301">
        <f>K20*_xlfn.IFNA(INDEX('General Inputs'!$E$9:$AF$11,MATCH('REC Spending'!$B76,'General Inputs'!$B$9:$B$11,0),MATCH('REC Spending'!$D76,'General Inputs'!$E$8:$AB$8,0)),SUMIFS('General Inputs'!$D$9:$D$11,'General Inputs'!$B$9:$B$11,'REC Spending'!$B76))</f>
        <v>249328609.88373357</v>
      </c>
      <c r="L76" s="301">
        <f>L20*_xlfn.IFNA(INDEX('General Inputs'!$E$9:$AF$11,MATCH('REC Spending'!$B76,'General Inputs'!$B$9:$B$11,0),MATCH('REC Spending'!$D76,'General Inputs'!$E$8:$AB$8,0)),SUMIFS('General Inputs'!$D$9:$D$11,'General Inputs'!$B$9:$B$11,'REC Spending'!$B76))</f>
        <v>121135540.94123</v>
      </c>
      <c r="M76" s="301">
        <f>M20*_xlfn.IFNA(INDEX('General Inputs'!$E$9:$AF$11,MATCH('REC Spending'!$B76,'General Inputs'!$B$9:$B$11,0),MATCH('REC Spending'!$D76,'General Inputs'!$E$8:$AB$8,0)),SUMIFS('General Inputs'!$D$9:$D$11,'General Inputs'!$B$9:$B$11,'REC Spending'!$B76))</f>
        <v>15414282.264865987</v>
      </c>
      <c r="N76" s="282">
        <v>0</v>
      </c>
      <c r="O76" s="282">
        <v>0</v>
      </c>
      <c r="P76" s="282">
        <v>17742834.583732866</v>
      </c>
      <c r="Q76" s="301">
        <f>Q20*_xlfn.IFNA(INDEX('General Inputs'!$E$9:$AF$11,MATCH('REC Spending'!$B76,'General Inputs'!$B$9:$B$11,0),MATCH('REC Spending'!$D76,'General Inputs'!$E$8:$AB$8,0)),SUMIFS('General Inputs'!$D$9:$D$11,'General Inputs'!$B$9:$B$11,'REC Spending'!$B76))</f>
        <v>36705965.286264889</v>
      </c>
      <c r="R76" s="301">
        <f>R20*_xlfn.IFNA(INDEX('General Inputs'!$E$9:$AF$11,MATCH('REC Spending'!$B76,'General Inputs'!$B$9:$B$11,0),MATCH('REC Spending'!$D76,'General Inputs'!$E$8:$AB$8,0)),SUMIFS('General Inputs'!$D$9:$D$11,'General Inputs'!$B$9:$B$11,'REC Spending'!$B76))</f>
        <v>205488429.94886249</v>
      </c>
      <c r="S76" s="301">
        <f>S20*_xlfn.IFNA(INDEX('General Inputs'!$E$9:$AF$11,MATCH('REC Spending'!$B76,'General Inputs'!$B$9:$B$11,0),MATCH('REC Spending'!$D76,'General Inputs'!$E$8:$AB$8,0)),SUMIFS('General Inputs'!$D$9:$D$11,'General Inputs'!$B$9:$B$11,'REC Spending'!$B76))</f>
        <v>189276056.8790544</v>
      </c>
      <c r="T76" s="301">
        <f>T20*_xlfn.IFNA(INDEX('General Inputs'!$E$9:$AF$11,MATCH('REC Spending'!$B76,'General Inputs'!$B$9:$B$11,0),MATCH('REC Spending'!$D76,'General Inputs'!$E$8:$AB$8,0)),SUMIFS('General Inputs'!$D$9:$D$11,'General Inputs'!$B$9:$B$11,'REC Spending'!$B76))</f>
        <v>103558737.8521177</v>
      </c>
      <c r="U76" s="301">
        <f>U20*_xlfn.IFNA(INDEX('General Inputs'!$E$9:$AF$11,MATCH('REC Spending'!$B76,'General Inputs'!$B$9:$B$11,0),MATCH('REC Spending'!$D76,'General Inputs'!$E$8:$AB$8,0)),SUMIFS('General Inputs'!$D$9:$D$11,'General Inputs'!$B$9:$B$11,'REC Spending'!$B76))</f>
        <v>39894041.347230293</v>
      </c>
      <c r="V76" s="301">
        <f>V20*_xlfn.IFNA(INDEX('General Inputs'!$E$9:$AF$11,MATCH('REC Spending'!$B76,'General Inputs'!$B$9:$B$11,0),MATCH('REC Spending'!$D76,'General Inputs'!$E$8:$AB$8,0)),SUMIFS('General Inputs'!$D$9:$D$11,'General Inputs'!$B$9:$B$11,'REC Spending'!$B76))</f>
        <v>189289539.83856654</v>
      </c>
      <c r="W76" s="301">
        <f>W20*_xlfn.IFNA(INDEX('General Inputs'!$E$9:$AF$11,MATCH('REC Spending'!$B76,'General Inputs'!$B$9:$B$11,0),MATCH('REC Spending'!$D76,'General Inputs'!$E$8:$AB$8,0)),SUMIFS('General Inputs'!$D$9:$D$11,'General Inputs'!$B$9:$B$11,'REC Spending'!$B76))</f>
        <v>267941357.52930245</v>
      </c>
      <c r="X76" s="301">
        <f>X20*_xlfn.IFNA(INDEX('General Inputs'!$E$9:$AF$11,MATCH('REC Spending'!$B76,'General Inputs'!$B$9:$B$11,0),MATCH('REC Spending'!$D76,'General Inputs'!$E$8:$AB$8,0)),SUMIFS('General Inputs'!$D$9:$D$11,'General Inputs'!$B$9:$B$11,'REC Spending'!$B76))</f>
        <v>407452683.07994378</v>
      </c>
      <c r="Y76" s="301">
        <f>Y20*_xlfn.IFNA(INDEX('General Inputs'!$E$9:$AF$11,MATCH('REC Spending'!$B76,'General Inputs'!$B$9:$B$11,0),MATCH('REC Spending'!$D76,'General Inputs'!$E$8:$AB$8,0)),SUMIFS('General Inputs'!$D$9:$D$11,'General Inputs'!$B$9:$B$11,'REC Spending'!$B76))</f>
        <v>155117319.914561</v>
      </c>
      <c r="Z76" s="301">
        <f>Z20*_xlfn.IFNA(INDEX('General Inputs'!$E$9:$AF$11,MATCH('REC Spending'!$B76,'General Inputs'!$B$9:$B$11,0),MATCH('REC Spending'!$D76,'General Inputs'!$E$8:$AB$8,0)),SUMIFS('General Inputs'!$D$9:$D$11,'General Inputs'!$B$9:$B$11,'REC Spending'!$B76))</f>
        <v>20962901.481962506</v>
      </c>
      <c r="AB76" s="295"/>
      <c r="AC76" s="294">
        <f>AC20*_xlfn.IFNA(INDEX('General Inputs'!$E$9:$AF$11,MATCH('REC Spending'!$B76,'General Inputs'!$B$9:$B$11,0),MATCH('REC Spending'!$D76,'General Inputs'!$E$8:$AB$8,0)),SUMIFS('General Inputs'!$D$9:$D$11,'General Inputs'!$B$9:$B$11,'REC Spending'!$B76))</f>
        <v>24724546.499945614</v>
      </c>
      <c r="AE76" s="50">
        <f t="shared" si="68"/>
        <v>620749720.26457727</v>
      </c>
      <c r="AF76" s="50">
        <f t="shared" si="68"/>
        <v>1578981067.8716011</v>
      </c>
      <c r="AG76" s="50">
        <f t="shared" si="69"/>
        <v>24724546.499945614</v>
      </c>
      <c r="AH76" s="50">
        <f t="shared" si="70"/>
        <v>2224455334.6361241</v>
      </c>
    </row>
    <row r="77" spans="2:34" ht="12" x14ac:dyDescent="0.25">
      <c r="B77" s="19" t="s">
        <v>45</v>
      </c>
      <c r="C77" s="60" t="s">
        <v>259</v>
      </c>
      <c r="D77" s="19" t="s">
        <v>31</v>
      </c>
      <c r="E77" s="299">
        <f>SUMIFS('ABP Under Contract'!$C56:$Z56,'ABP Under Contract'!$C$6:$Z$6,'REC Spending'!$B77,'ABP Under Contract'!$C$7:$Z$7,'REC Spending'!E$4,'ABP Under Contract'!$C$8:$Z$8,'REC Spending'!E$7)</f>
        <v>0</v>
      </c>
      <c r="F77" s="299">
        <f>SUMIFS('ABP Under Contract'!$C56:$Z56,'ABP Under Contract'!$C$6:$Z$6,'REC Spending'!$B77,'ABP Under Contract'!$C$7:$Z$7,'REC Spending'!F$4,'ABP Under Contract'!$C$8:$Z$8,'REC Spending'!F$7)</f>
        <v>0</v>
      </c>
      <c r="G77" s="299">
        <f>SUMIFS('ABP Under Contract'!$C56:$Z56,'ABP Under Contract'!$C$6:$Z$6,'REC Spending'!$B77,'ABP Under Contract'!$C$7:$Z$7,'REC Spending'!G$4,'ABP Under Contract'!$C$8:$Z$8,'REC Spending'!G$7)</f>
        <v>59515832.43841666</v>
      </c>
      <c r="H77" s="299">
        <f>SUMIFS('ABP Under Contract'!$C56:$Z56,'ABP Under Contract'!$C$6:$Z$6,'REC Spending'!$B77,'ABP Under Contract'!$C$7:$Z$7,'REC Spending'!H$4,'ABP Under Contract'!$C$8:$Z$8,'REC Spending'!H$7)</f>
        <v>976928.28999999992</v>
      </c>
      <c r="I77" s="299">
        <f>SUMIFS('ABP Under Contract'!$C56:$Z56,'ABP Under Contract'!$C$6:$Z$6,'REC Spending'!$B77,'ABP Under Contract'!$C$7:$Z$7,'REC Spending'!I$4,'ABP Under Contract'!$C$8:$Z$8,'REC Spending'!I$7)</f>
        <v>896324.82149999996</v>
      </c>
      <c r="J77" s="299">
        <f>SUMIFS('ABP Under Contract'!$C56:$Z56,'ABP Under Contract'!$C$6:$Z$6,'REC Spending'!$B77,'ABP Under Contract'!$C$7:$Z$7,'REC Spending'!J$4,'ABP Under Contract'!$C$8:$Z$8,'REC Spending'!J$7)</f>
        <v>34333283.35458333</v>
      </c>
      <c r="K77" s="301">
        <f>K21*_xlfn.IFNA(INDEX('General Inputs'!$E$9:$AF$11,MATCH('REC Spending'!$B77,'General Inputs'!$B$9:$B$11,0),MATCH('REC Spending'!$D77,'General Inputs'!$E$8:$AB$8,0)),SUMIFS('General Inputs'!$D$9:$D$11,'General Inputs'!$B$9:$B$11,'REC Spending'!$B77))</f>
        <v>254907196.71363106</v>
      </c>
      <c r="L77" s="301">
        <f>L21*_xlfn.IFNA(INDEX('General Inputs'!$E$9:$AF$11,MATCH('REC Spending'!$B77,'General Inputs'!$B$9:$B$11,0),MATCH('REC Spending'!$D77,'General Inputs'!$E$8:$AB$8,0)),SUMIFS('General Inputs'!$D$9:$D$11,'General Inputs'!$B$9:$B$11,'REC Spending'!$B77))</f>
        <v>122774762.03514549</v>
      </c>
      <c r="M77" s="301">
        <f>M21*_xlfn.IFNA(INDEX('General Inputs'!$E$9:$AF$11,MATCH('REC Spending'!$B77,'General Inputs'!$B$9:$B$11,0),MATCH('REC Spending'!$D77,'General Inputs'!$E$8:$AB$8,0)),SUMIFS('General Inputs'!$D$9:$D$11,'General Inputs'!$B$9:$B$11,'REC Spending'!$B77))</f>
        <v>15703905.568160772</v>
      </c>
      <c r="N77" s="282">
        <v>0</v>
      </c>
      <c r="O77" s="282">
        <v>0</v>
      </c>
      <c r="P77" s="282">
        <v>16579537.677595582</v>
      </c>
      <c r="Q77" s="301">
        <f>Q21*_xlfn.IFNA(INDEX('General Inputs'!$E$9:$AF$11,MATCH('REC Spending'!$B77,'General Inputs'!$B$9:$B$11,0),MATCH('REC Spending'!$D77,'General Inputs'!$E$8:$AB$8,0)),SUMIFS('General Inputs'!$D$9:$D$11,'General Inputs'!$B$9:$B$11,'REC Spending'!$B77))</f>
        <v>37788514.66544009</v>
      </c>
      <c r="R77" s="301">
        <f>R21*_xlfn.IFNA(INDEX('General Inputs'!$E$9:$AF$11,MATCH('REC Spending'!$B77,'General Inputs'!$B$9:$B$11,0),MATCH('REC Spending'!$D77,'General Inputs'!$E$8:$AB$8,0)),SUMIFS('General Inputs'!$D$9:$D$11,'General Inputs'!$B$9:$B$11,'REC Spending'!$B77))</f>
        <v>209433302.27826568</v>
      </c>
      <c r="S77" s="301">
        <f>S21*_xlfn.IFNA(INDEX('General Inputs'!$E$9:$AF$11,MATCH('REC Spending'!$B77,'General Inputs'!$B$9:$B$11,0),MATCH('REC Spending'!$D77,'General Inputs'!$E$8:$AB$8,0)),SUMIFS('General Inputs'!$D$9:$D$11,'General Inputs'!$B$9:$B$11,'REC Spending'!$B77))</f>
        <v>200149604.24492237</v>
      </c>
      <c r="T77" s="301">
        <f>T21*_xlfn.IFNA(INDEX('General Inputs'!$E$9:$AF$11,MATCH('REC Spending'!$B77,'General Inputs'!$B$9:$B$11,0),MATCH('REC Spending'!$D77,'General Inputs'!$E$8:$AB$8,0)),SUMIFS('General Inputs'!$D$9:$D$11,'General Inputs'!$B$9:$B$11,'REC Spending'!$B77))</f>
        <v>120540717.66774148</v>
      </c>
      <c r="U77" s="301">
        <f>U21*_xlfn.IFNA(INDEX('General Inputs'!$E$9:$AF$11,MATCH('REC Spending'!$B77,'General Inputs'!$B$9:$B$11,0),MATCH('REC Spending'!$D77,'General Inputs'!$E$8:$AB$8,0)),SUMIFS('General Inputs'!$D$9:$D$11,'General Inputs'!$B$9:$B$11,'REC Spending'!$B77))</f>
        <v>45306033.742304809</v>
      </c>
      <c r="V77" s="301">
        <f>V21*_xlfn.IFNA(INDEX('General Inputs'!$E$9:$AF$11,MATCH('REC Spending'!$B77,'General Inputs'!$B$9:$B$11,0),MATCH('REC Spending'!$D77,'General Inputs'!$E$8:$AB$8,0)),SUMIFS('General Inputs'!$D$9:$D$11,'General Inputs'!$B$9:$B$11,'REC Spending'!$B77))</f>
        <v>201171922.62100297</v>
      </c>
      <c r="W77" s="301">
        <f>W21*_xlfn.IFNA(INDEX('General Inputs'!$E$9:$AF$11,MATCH('REC Spending'!$B77,'General Inputs'!$B$9:$B$11,0),MATCH('REC Spending'!$D77,'General Inputs'!$E$8:$AB$8,0)),SUMIFS('General Inputs'!$D$9:$D$11,'General Inputs'!$B$9:$B$11,'REC Spending'!$B77))</f>
        <v>288353903.48144925</v>
      </c>
      <c r="X77" s="301">
        <f>X21*_xlfn.IFNA(INDEX('General Inputs'!$E$9:$AF$11,MATCH('REC Spending'!$B77,'General Inputs'!$B$9:$B$11,0),MATCH('REC Spending'!$D77,'General Inputs'!$E$8:$AB$8,0)),SUMIFS('General Inputs'!$D$9:$D$11,'General Inputs'!$B$9:$B$11,'REC Spending'!$B77))</f>
        <v>624763713.31712914</v>
      </c>
      <c r="Y77" s="301">
        <f>Y21*_xlfn.IFNA(INDEX('General Inputs'!$E$9:$AF$11,MATCH('REC Spending'!$B77,'General Inputs'!$B$9:$B$11,0),MATCH('REC Spending'!$D77,'General Inputs'!$E$8:$AB$8,0)),SUMIFS('General Inputs'!$D$9:$D$11,'General Inputs'!$B$9:$B$11,'REC Spending'!$B77))</f>
        <v>191405235.31240636</v>
      </c>
      <c r="Z77" s="301">
        <f>Z21*_xlfn.IFNA(INDEX('General Inputs'!$E$9:$AF$11,MATCH('REC Spending'!$B77,'General Inputs'!$B$9:$B$11,0),MATCH('REC Spending'!$D77,'General Inputs'!$E$8:$AB$8,0)),SUMIFS('General Inputs'!$D$9:$D$11,'General Inputs'!$B$9:$B$11,'REC Spending'!$B77))</f>
        <v>26878023.218229648</v>
      </c>
      <c r="AB77" s="295"/>
      <c r="AC77" s="294">
        <f>AC21*_xlfn.IFNA(INDEX('General Inputs'!$E$9:$AF$11,MATCH('REC Spending'!$B77,'General Inputs'!$B$9:$B$11,0),MATCH('REC Spending'!$D77,'General Inputs'!$E$8:$AB$8,0)),SUMIFS('General Inputs'!$D$9:$D$11,'General Inputs'!$B$9:$B$11,'REC Spending'!$B77))</f>
        <v>26090077.668333083</v>
      </c>
      <c r="AE77" s="50">
        <f t="shared" si="68"/>
        <v>543476285.56447303</v>
      </c>
      <c r="AF77" s="50">
        <f t="shared" si="68"/>
        <v>1908002455.8834515</v>
      </c>
      <c r="AG77" s="50">
        <f t="shared" si="69"/>
        <v>26090077.668333083</v>
      </c>
      <c r="AH77" s="50">
        <f t="shared" si="70"/>
        <v>2477568819.1162577</v>
      </c>
    </row>
    <row r="78" spans="2:34" ht="12" x14ac:dyDescent="0.25">
      <c r="B78" s="19" t="s">
        <v>45</v>
      </c>
      <c r="C78" s="60" t="s">
        <v>259</v>
      </c>
      <c r="D78" s="19" t="s">
        <v>32</v>
      </c>
      <c r="E78" s="299">
        <f>SUMIFS('ABP Under Contract'!$C57:$Z57,'ABP Under Contract'!$C$6:$Z$6,'REC Spending'!$B78,'ABP Under Contract'!$C$7:$Z$7,'REC Spending'!E$4,'ABP Under Contract'!$C$8:$Z$8,'REC Spending'!E$7)</f>
        <v>0</v>
      </c>
      <c r="F78" s="299">
        <f>SUMIFS('ABP Under Contract'!$C57:$Z57,'ABP Under Contract'!$C$6:$Z$6,'REC Spending'!$B78,'ABP Under Contract'!$C$7:$Z$7,'REC Spending'!F$4,'ABP Under Contract'!$C$8:$Z$8,'REC Spending'!F$7)</f>
        <v>0</v>
      </c>
      <c r="G78" s="299">
        <f>SUMIFS('ABP Under Contract'!$C57:$Z57,'ABP Under Contract'!$C$6:$Z$6,'REC Spending'!$B78,'ABP Under Contract'!$C$7:$Z$7,'REC Spending'!G$4,'ABP Under Contract'!$C$8:$Z$8,'REC Spending'!G$7)</f>
        <v>44146449.63000001</v>
      </c>
      <c r="H78" s="299">
        <f>SUMIFS('ABP Under Contract'!$C57:$Z57,'ABP Under Contract'!$C$6:$Z$6,'REC Spending'!$B78,'ABP Under Contract'!$C$7:$Z$7,'REC Spending'!H$4,'ABP Under Contract'!$C$8:$Z$8,'REC Spending'!H$7)</f>
        <v>971989.41999999993</v>
      </c>
      <c r="I78" s="299">
        <f>SUMIFS('ABP Under Contract'!$C57:$Z57,'ABP Under Contract'!$C$6:$Z$6,'REC Spending'!$B78,'ABP Under Contract'!$C$7:$Z$7,'REC Spending'!I$4,'ABP Under Contract'!$C$8:$Z$8,'REC Spending'!I$7)</f>
        <v>0</v>
      </c>
      <c r="J78" s="299">
        <f>SUMIFS('ABP Under Contract'!$C57:$Z57,'ABP Under Contract'!$C$6:$Z$6,'REC Spending'!$B78,'ABP Under Contract'!$C$7:$Z$7,'REC Spending'!J$4,'ABP Under Contract'!$C$8:$Z$8,'REC Spending'!J$7)</f>
        <v>24111040.190000001</v>
      </c>
      <c r="K78" s="301">
        <f>K22*_xlfn.IFNA(INDEX('General Inputs'!$E$9:$AF$11,MATCH('REC Spending'!$B78,'General Inputs'!$B$9:$B$11,0),MATCH('REC Spending'!$D78,'General Inputs'!$E$8:$AB$8,0)),SUMIFS('General Inputs'!$D$9:$D$11,'General Inputs'!$B$9:$B$11,'REC Spending'!$B78))</f>
        <v>255272378.9256551</v>
      </c>
      <c r="L78" s="301">
        <f>L22*_xlfn.IFNA(INDEX('General Inputs'!$E$9:$AF$11,MATCH('REC Spending'!$B78,'General Inputs'!$B$9:$B$11,0),MATCH('REC Spending'!$D78,'General Inputs'!$E$8:$AB$8,0)),SUMIFS('General Inputs'!$D$9:$D$11,'General Inputs'!$B$9:$B$11,'REC Spending'!$B78))</f>
        <v>121087112.63816872</v>
      </c>
      <c r="M78" s="301">
        <f>M22*_xlfn.IFNA(INDEX('General Inputs'!$E$9:$AF$11,MATCH('REC Spending'!$B78,'General Inputs'!$B$9:$B$11,0),MATCH('REC Spending'!$D78,'General Inputs'!$E$8:$AB$8,0)),SUMIFS('General Inputs'!$D$9:$D$11,'General Inputs'!$B$9:$B$11,'REC Spending'!$B78))</f>
        <v>15712804.787504844</v>
      </c>
      <c r="N78" s="282">
        <v>0</v>
      </c>
      <c r="O78" s="282">
        <v>0</v>
      </c>
      <c r="P78" s="282">
        <v>16579537.677595582</v>
      </c>
      <c r="Q78" s="301">
        <f>Q22*_xlfn.IFNA(INDEX('General Inputs'!$E$9:$AF$11,MATCH('REC Spending'!$B78,'General Inputs'!$B$9:$B$11,0),MATCH('REC Spending'!$D78,'General Inputs'!$E$8:$AB$8,0)),SUMIFS('General Inputs'!$D$9:$D$11,'General Inputs'!$B$9:$B$11,'REC Spending'!$B78))</f>
        <v>38568304.12057776</v>
      </c>
      <c r="R78" s="301">
        <f>R22*_xlfn.IFNA(INDEX('General Inputs'!$E$9:$AF$11,MATCH('REC Spending'!$B78,'General Inputs'!$B$9:$B$11,0),MATCH('REC Spending'!$D78,'General Inputs'!$E$8:$AB$8,0)),SUMIFS('General Inputs'!$D$9:$D$11,'General Inputs'!$B$9:$B$11,'REC Spending'!$B78))</f>
        <v>211617537.57964119</v>
      </c>
      <c r="S78" s="301">
        <f>S22*_xlfn.IFNA(INDEX('General Inputs'!$E$9:$AF$11,MATCH('REC Spending'!$B78,'General Inputs'!$B$9:$B$11,0),MATCH('REC Spending'!$D78,'General Inputs'!$E$8:$AB$8,0)),SUMIFS('General Inputs'!$D$9:$D$11,'General Inputs'!$B$9:$B$11,'REC Spending'!$B78))</f>
        <v>199636888.15702412</v>
      </c>
      <c r="T78" s="301">
        <f>T22*_xlfn.IFNA(INDEX('General Inputs'!$E$9:$AF$11,MATCH('REC Spending'!$B78,'General Inputs'!$B$9:$B$11,0),MATCH('REC Spending'!$D78,'General Inputs'!$E$8:$AB$8,0)),SUMIFS('General Inputs'!$D$9:$D$11,'General Inputs'!$B$9:$B$11,'REC Spending'!$B78))</f>
        <v>137024667.50575742</v>
      </c>
      <c r="U78" s="301">
        <f>U22*_xlfn.IFNA(INDEX('General Inputs'!$E$9:$AF$11,MATCH('REC Spending'!$B78,'General Inputs'!$B$9:$B$11,0),MATCH('REC Spending'!$D78,'General Inputs'!$E$8:$AB$8,0)),SUMIFS('General Inputs'!$D$9:$D$11,'General Inputs'!$B$9:$B$11,'REC Spending'!$B78))</f>
        <v>50496832.965151697</v>
      </c>
      <c r="V78" s="301">
        <f>V22*_xlfn.IFNA(INDEX('General Inputs'!$E$9:$AF$11,MATCH('REC Spending'!$B78,'General Inputs'!$B$9:$B$11,0),MATCH('REC Spending'!$D78,'General Inputs'!$E$8:$AB$8,0)),SUMIFS('General Inputs'!$D$9:$D$11,'General Inputs'!$B$9:$B$11,'REC Spending'!$B78))</f>
        <v>202152842.21769395</v>
      </c>
      <c r="W78" s="301">
        <f>W22*_xlfn.IFNA(INDEX('General Inputs'!$E$9:$AF$11,MATCH('REC Spending'!$B78,'General Inputs'!$B$9:$B$11,0),MATCH('REC Spending'!$D78,'General Inputs'!$E$8:$AB$8,0)),SUMIFS('General Inputs'!$D$9:$D$11,'General Inputs'!$B$9:$B$11,'REC Spending'!$B78))</f>
        <v>294235797.44998109</v>
      </c>
      <c r="X78" s="301">
        <f>X22*_xlfn.IFNA(INDEX('General Inputs'!$E$9:$AF$11,MATCH('REC Spending'!$B78,'General Inputs'!$B$9:$B$11,0),MATCH('REC Spending'!$D78,'General Inputs'!$E$8:$AB$8,0)),SUMIFS('General Inputs'!$D$9:$D$11,'General Inputs'!$B$9:$B$11,'REC Spending'!$B78))</f>
        <v>842346746.23061192</v>
      </c>
      <c r="Y78" s="301">
        <f>Y22*_xlfn.IFNA(INDEX('General Inputs'!$E$9:$AF$11,MATCH('REC Spending'!$B78,'General Inputs'!$B$9:$B$11,0),MATCH('REC Spending'!$D78,'General Inputs'!$E$8:$AB$8,0)),SUMIFS('General Inputs'!$D$9:$D$11,'General Inputs'!$B$9:$B$11,'REC Spending'!$B78))</f>
        <v>229374266.79710904</v>
      </c>
      <c r="Z78" s="301">
        <f>Z22*_xlfn.IFNA(INDEX('General Inputs'!$E$9:$AF$11,MATCH('REC Spending'!$B78,'General Inputs'!$B$9:$B$11,0),MATCH('REC Spending'!$D78,'General Inputs'!$E$8:$AB$8,0)),SUMIFS('General Inputs'!$D$9:$D$11,'General Inputs'!$B$9:$B$11,'REC Spending'!$B78))</f>
        <v>32247977.786545895</v>
      </c>
      <c r="AB78" s="295"/>
      <c r="AC78" s="294">
        <f>AC22*_xlfn.IFNA(INDEX('General Inputs'!$E$9:$AF$11,MATCH('REC Spending'!$B78,'General Inputs'!$B$9:$B$11,0),MATCH('REC Spending'!$D78,'General Inputs'!$E$8:$AB$8,0)),SUMIFS('General Inputs'!$D$9:$D$11,'General Inputs'!$B$9:$B$11,'REC Spending'!$B78))</f>
        <v>27294174.180285864</v>
      </c>
      <c r="AE78" s="50">
        <f t="shared" si="68"/>
        <v>516449617.38950199</v>
      </c>
      <c r="AF78" s="50">
        <f t="shared" si="68"/>
        <v>2199133556.6895161</v>
      </c>
      <c r="AG78" s="50">
        <f t="shared" si="69"/>
        <v>27294174.180285864</v>
      </c>
      <c r="AH78" s="50">
        <f t="shared" si="70"/>
        <v>2742877348.259304</v>
      </c>
    </row>
    <row r="79" spans="2:34" ht="12" x14ac:dyDescent="0.25">
      <c r="B79" s="19" t="s">
        <v>45</v>
      </c>
      <c r="C79" s="60" t="s">
        <v>259</v>
      </c>
      <c r="D79" s="19" t="s">
        <v>33</v>
      </c>
      <c r="E79" s="299">
        <f>SUMIFS('ABP Under Contract'!$C58:$Z58,'ABP Under Contract'!$C$6:$Z$6,'REC Spending'!$B79,'ABP Under Contract'!$C$7:$Z$7,'REC Spending'!E$4,'ABP Under Contract'!$C$8:$Z$8,'REC Spending'!E$7)</f>
        <v>0</v>
      </c>
      <c r="F79" s="299">
        <f>SUMIFS('ABP Under Contract'!$C58:$Z58,'ABP Under Contract'!$C$6:$Z$6,'REC Spending'!$B79,'ABP Under Contract'!$C$7:$Z$7,'REC Spending'!F$4,'ABP Under Contract'!$C$8:$Z$8,'REC Spending'!F$7)</f>
        <v>0</v>
      </c>
      <c r="G79" s="299">
        <f>SUMIFS('ABP Under Contract'!$C58:$Z58,'ABP Under Contract'!$C$6:$Z$6,'REC Spending'!$B79,'ABP Under Contract'!$C$7:$Z$7,'REC Spending'!G$4,'ABP Under Contract'!$C$8:$Z$8,'REC Spending'!G$7)</f>
        <v>43925623.110000007</v>
      </c>
      <c r="H79" s="299">
        <f>SUMIFS('ABP Under Contract'!$C58:$Z58,'ABP Under Contract'!$C$6:$Z$6,'REC Spending'!$B79,'ABP Under Contract'!$C$7:$Z$7,'REC Spending'!H$4,'ABP Under Contract'!$C$8:$Z$8,'REC Spending'!H$7)</f>
        <v>967178.41</v>
      </c>
      <c r="I79" s="299">
        <f>SUMIFS('ABP Under Contract'!$C58:$Z58,'ABP Under Contract'!$C$6:$Z$6,'REC Spending'!$B79,'ABP Under Contract'!$C$7:$Z$7,'REC Spending'!I$4,'ABP Under Contract'!$C$8:$Z$8,'REC Spending'!I$7)</f>
        <v>0</v>
      </c>
      <c r="J79" s="299">
        <f>SUMIFS('ABP Under Contract'!$C58:$Z58,'ABP Under Contract'!$C$6:$Z$6,'REC Spending'!$B79,'ABP Under Contract'!$C$7:$Z$7,'REC Spending'!J$4,'ABP Under Contract'!$C$8:$Z$8,'REC Spending'!J$7)</f>
        <v>23990463.480000004</v>
      </c>
      <c r="K79" s="301">
        <f>K23*_xlfn.IFNA(INDEX('General Inputs'!$E$9:$AF$11,MATCH('REC Spending'!$B79,'General Inputs'!$B$9:$B$11,0),MATCH('REC Spending'!$D79,'General Inputs'!$E$8:$AB$8,0)),SUMIFS('General Inputs'!$D$9:$D$11,'General Inputs'!$B$9:$B$11,'REC Spending'!$B79))</f>
        <v>250907373.39530262</v>
      </c>
      <c r="L79" s="301">
        <f>L23*_xlfn.IFNA(INDEX('General Inputs'!$E$9:$AF$11,MATCH('REC Spending'!$B79,'General Inputs'!$B$9:$B$11,0),MATCH('REC Spending'!$D79,'General Inputs'!$E$8:$AB$8,0)),SUMIFS('General Inputs'!$D$9:$D$11,'General Inputs'!$B$9:$B$11,'REC Spending'!$B79))</f>
        <v>116139704.1048566</v>
      </c>
      <c r="M79" s="301">
        <f>M23*_xlfn.IFNA(INDEX('General Inputs'!$E$9:$AF$11,MATCH('REC Spending'!$B79,'General Inputs'!$B$9:$B$11,0),MATCH('REC Spending'!$D79,'General Inputs'!$E$8:$AB$8,0)),SUMIFS('General Inputs'!$D$9:$D$11,'General Inputs'!$B$9:$B$11,'REC Spending'!$B79))</f>
        <v>15485735.648662882</v>
      </c>
      <c r="N79" s="282">
        <v>0</v>
      </c>
      <c r="O79" s="282">
        <v>0</v>
      </c>
      <c r="P79" s="282">
        <v>14154527.435004909</v>
      </c>
      <c r="Q79" s="301">
        <f>Q23*_xlfn.IFNA(INDEX('General Inputs'!$E$9:$AF$11,MATCH('REC Spending'!$B79,'General Inputs'!$B$9:$B$11,0),MATCH('REC Spending'!$D79,'General Inputs'!$E$8:$AB$8,0)),SUMIFS('General Inputs'!$D$9:$D$11,'General Inputs'!$B$9:$B$11,'REC Spending'!$B79))</f>
        <v>39241402.891172916</v>
      </c>
      <c r="R79" s="301">
        <f>R23*_xlfn.IFNA(INDEX('General Inputs'!$E$9:$AF$11,MATCH('REC Spending'!$B79,'General Inputs'!$B$9:$B$11,0),MATCH('REC Spending'!$D79,'General Inputs'!$E$8:$AB$8,0)),SUMIFS('General Inputs'!$D$9:$D$11,'General Inputs'!$B$9:$B$11,'REC Spending'!$B79))</f>
        <v>213157605.65433609</v>
      </c>
      <c r="S79" s="301">
        <f>S23*_xlfn.IFNA(INDEX('General Inputs'!$E$9:$AF$11,MATCH('REC Spending'!$B79,'General Inputs'!$B$9:$B$11,0),MATCH('REC Spending'!$D79,'General Inputs'!$E$8:$AB$8,0)),SUMIFS('General Inputs'!$D$9:$D$11,'General Inputs'!$B$9:$B$11,'REC Spending'!$B79))</f>
        <v>195346976.83170596</v>
      </c>
      <c r="T79" s="301">
        <f>T23*_xlfn.IFNA(INDEX('General Inputs'!$E$9:$AF$11,MATCH('REC Spending'!$B79,'General Inputs'!$B$9:$B$11,0),MATCH('REC Spending'!$D79,'General Inputs'!$E$8:$AB$8,0)),SUMIFS('General Inputs'!$D$9:$D$11,'General Inputs'!$B$9:$B$11,'REC Spending'!$B79))</f>
        <v>153436954.48692387</v>
      </c>
      <c r="U79" s="301">
        <f>U23*_xlfn.IFNA(INDEX('General Inputs'!$E$9:$AF$11,MATCH('REC Spending'!$B79,'General Inputs'!$B$9:$B$11,0),MATCH('REC Spending'!$D79,'General Inputs'!$E$8:$AB$8,0)),SUMIFS('General Inputs'!$D$9:$D$11,'General Inputs'!$B$9:$B$11,'REC Spending'!$B79))</f>
        <v>55640960.410601109</v>
      </c>
      <c r="V79" s="301">
        <f>V23*_xlfn.IFNA(INDEX('General Inputs'!$E$9:$AF$11,MATCH('REC Spending'!$B79,'General Inputs'!$B$9:$B$11,0),MATCH('REC Spending'!$D79,'General Inputs'!$E$8:$AB$8,0)),SUMIFS('General Inputs'!$D$9:$D$11,'General Inputs'!$B$9:$B$11,'REC Spending'!$B79))</f>
        <v>197808866.6364235</v>
      </c>
      <c r="W79" s="301">
        <f>W23*_xlfn.IFNA(INDEX('General Inputs'!$E$9:$AF$11,MATCH('REC Spending'!$B79,'General Inputs'!$B$9:$B$11,0),MATCH('REC Spending'!$D79,'General Inputs'!$E$8:$AB$8,0)),SUMIFS('General Inputs'!$D$9:$D$11,'General Inputs'!$B$9:$B$11,'REC Spending'!$B79))</f>
        <v>287913090.80269128</v>
      </c>
      <c r="X79" s="301">
        <f>X23*_xlfn.IFNA(INDEX('General Inputs'!$E$9:$AF$11,MATCH('REC Spending'!$B79,'General Inputs'!$B$9:$B$11,0),MATCH('REC Spending'!$D79,'General Inputs'!$E$8:$AB$8,0)),SUMIFS('General Inputs'!$D$9:$D$11,'General Inputs'!$B$9:$B$11,'REC Spending'!$B79))</f>
        <v>1095248242.1356325</v>
      </c>
      <c r="Y79" s="301">
        <f>Y23*_xlfn.IFNA(INDEX('General Inputs'!$E$9:$AF$11,MATCH('REC Spending'!$B79,'General Inputs'!$B$9:$B$11,0),MATCH('REC Spending'!$D79,'General Inputs'!$E$8:$AB$8,0)),SUMIFS('General Inputs'!$D$9:$D$11,'General Inputs'!$B$9:$B$11,'REC Spending'!$B79))</f>
        <v>258066430.96500787</v>
      </c>
      <c r="Z79" s="301">
        <f>Z23*_xlfn.IFNA(INDEX('General Inputs'!$E$9:$AF$11,MATCH('REC Spending'!$B79,'General Inputs'!$B$9:$B$11,0),MATCH('REC Spending'!$D79,'General Inputs'!$E$8:$AB$8,0)),SUMIFS('General Inputs'!$D$9:$D$11,'General Inputs'!$B$9:$B$11,'REC Spending'!$B79))</f>
        <v>36919953.216588594</v>
      </c>
      <c r="AB79" s="295"/>
      <c r="AC79" s="294">
        <f>AC23*_xlfn.IFNA(INDEX('General Inputs'!$E$9:$AF$11,MATCH('REC Spending'!$B79,'General Inputs'!$B$9:$B$11,0),MATCH('REC Spending'!$D79,'General Inputs'!$E$8:$AB$8,0)),SUMIFS('General Inputs'!$D$9:$D$11,'General Inputs'!$B$9:$B$11,'REC Spending'!$B79))</f>
        <v>28464778.339695439</v>
      </c>
      <c r="AE79" s="50">
        <f t="shared" si="68"/>
        <v>504812008.4749999</v>
      </c>
      <c r="AF79" s="50">
        <f t="shared" si="68"/>
        <v>2493539081.1399107</v>
      </c>
      <c r="AG79" s="50">
        <f t="shared" si="69"/>
        <v>28464778.339695439</v>
      </c>
      <c r="AH79" s="50">
        <f t="shared" si="70"/>
        <v>3026815867.9546061</v>
      </c>
    </row>
    <row r="80" spans="2:34" ht="12" x14ac:dyDescent="0.25">
      <c r="B80" s="19" t="s">
        <v>45</v>
      </c>
      <c r="C80" s="60" t="s">
        <v>259</v>
      </c>
      <c r="D80" s="19" t="s">
        <v>34</v>
      </c>
      <c r="E80" s="299">
        <f>SUMIFS('ABP Under Contract'!$C59:$Z59,'ABP Under Contract'!$C$6:$Z$6,'REC Spending'!$B80,'ABP Under Contract'!$C$7:$Z$7,'REC Spending'!E$4,'ABP Under Contract'!$C$8:$Z$8,'REC Spending'!E$7)</f>
        <v>0</v>
      </c>
      <c r="F80" s="299">
        <f>SUMIFS('ABP Under Contract'!$C59:$Z59,'ABP Under Contract'!$C$6:$Z$6,'REC Spending'!$B80,'ABP Under Contract'!$C$7:$Z$7,'REC Spending'!F$4,'ABP Under Contract'!$C$8:$Z$8,'REC Spending'!F$7)</f>
        <v>0</v>
      </c>
      <c r="G80" s="299">
        <f>SUMIFS('ABP Under Contract'!$C59:$Z59,'ABP Under Contract'!$C$6:$Z$6,'REC Spending'!$B80,'ABP Under Contract'!$C$7:$Z$7,'REC Spending'!G$4,'ABP Under Contract'!$C$8:$Z$8,'REC Spending'!G$7)</f>
        <v>43706523.880000003</v>
      </c>
      <c r="H80" s="299">
        <f>SUMIFS('ABP Under Contract'!$C59:$Z59,'ABP Under Contract'!$C$6:$Z$6,'REC Spending'!$B80,'ABP Under Contract'!$C$7:$Z$7,'REC Spending'!H$4,'ABP Under Contract'!$C$8:$Z$8,'REC Spending'!H$7)</f>
        <v>962366.57</v>
      </c>
      <c r="I80" s="299">
        <f>SUMIFS('ABP Under Contract'!$C59:$Z59,'ABP Under Contract'!$C$6:$Z$6,'REC Spending'!$B80,'ABP Under Contract'!$C$7:$Z$7,'REC Spending'!I$4,'ABP Under Contract'!$C$8:$Z$8,'REC Spending'!I$7)</f>
        <v>0</v>
      </c>
      <c r="J80" s="299">
        <f>SUMIFS('ABP Under Contract'!$C59:$Z59,'ABP Under Contract'!$C$6:$Z$6,'REC Spending'!$B80,'ABP Under Contract'!$C$7:$Z$7,'REC Spending'!J$4,'ABP Under Contract'!$C$8:$Z$8,'REC Spending'!J$7)</f>
        <v>23870525.810000002</v>
      </c>
      <c r="K80" s="301">
        <f>K24*_xlfn.IFNA(INDEX('General Inputs'!$E$9:$AF$11,MATCH('REC Spending'!$B80,'General Inputs'!$B$9:$B$11,0),MATCH('REC Spending'!$D80,'General Inputs'!$E$8:$AB$8,0)),SUMIFS('General Inputs'!$D$9:$D$11,'General Inputs'!$B$9:$B$11,'REC Spending'!$B80))</f>
        <v>255172036.38667706</v>
      </c>
      <c r="L80" s="301">
        <f>L24*_xlfn.IFNA(INDEX('General Inputs'!$E$9:$AF$11,MATCH('REC Spending'!$B80,'General Inputs'!$B$9:$B$11,0),MATCH('REC Spending'!$D80,'General Inputs'!$E$8:$AB$8,0)),SUMIFS('General Inputs'!$D$9:$D$11,'General Inputs'!$B$9:$B$11,'REC Spending'!$B80))</f>
        <v>117711748.36676471</v>
      </c>
      <c r="M80" s="301">
        <f>M24*_xlfn.IFNA(INDEX('General Inputs'!$E$9:$AF$11,MATCH('REC Spending'!$B80,'General Inputs'!$B$9:$B$11,0),MATCH('REC Spending'!$D80,'General Inputs'!$E$8:$AB$8,0)),SUMIFS('General Inputs'!$D$9:$D$11,'General Inputs'!$B$9:$B$11,'REC Spending'!$B80))</f>
        <v>15660380.016509425</v>
      </c>
      <c r="N80" s="282">
        <v>0</v>
      </c>
      <c r="O80" s="282">
        <v>0</v>
      </c>
      <c r="P80" s="282">
        <v>5985841.4555589436</v>
      </c>
      <c r="Q80" s="301">
        <f>Q24*_xlfn.IFNA(INDEX('General Inputs'!$E$9:$AF$11,MATCH('REC Spending'!$B80,'General Inputs'!$B$9:$B$11,0),MATCH('REC Spending'!$D80,'General Inputs'!$E$8:$AB$8,0)),SUMIFS('General Inputs'!$D$9:$D$11,'General Inputs'!$B$9:$B$11,'REC Spending'!$B80))</f>
        <v>39797695.545916006</v>
      </c>
      <c r="R80" s="301">
        <f>R24*_xlfn.IFNA(INDEX('General Inputs'!$E$9:$AF$11,MATCH('REC Spending'!$B80,'General Inputs'!$B$9:$B$11,0),MATCH('REC Spending'!$D80,'General Inputs'!$E$8:$AB$8,0)),SUMIFS('General Inputs'!$D$9:$D$11,'General Inputs'!$B$9:$B$11,'REC Spending'!$B80))</f>
        <v>214017569.69513354</v>
      </c>
      <c r="S80" s="301">
        <f>S24*_xlfn.IFNA(INDEX('General Inputs'!$E$9:$AF$11,MATCH('REC Spending'!$B80,'General Inputs'!$B$9:$B$11,0),MATCH('REC Spending'!$D80,'General Inputs'!$E$8:$AB$8,0)),SUMIFS('General Inputs'!$D$9:$D$11,'General Inputs'!$B$9:$B$11,'REC Spending'!$B80))</f>
        <v>190310885.84632328</v>
      </c>
      <c r="T80" s="301">
        <f>T24*_xlfn.IFNA(INDEX('General Inputs'!$E$9:$AF$11,MATCH('REC Spending'!$B80,'General Inputs'!$B$9:$B$11,0),MATCH('REC Spending'!$D80,'General Inputs'!$E$8:$AB$8,0)),SUMIFS('General Inputs'!$D$9:$D$11,'General Inputs'!$B$9:$B$11,'REC Spending'!$B80))</f>
        <v>169611415.99979201</v>
      </c>
      <c r="U80" s="301">
        <f>U24*_xlfn.IFNA(INDEX('General Inputs'!$E$9:$AF$11,MATCH('REC Spending'!$B80,'General Inputs'!$B$9:$B$11,0),MATCH('REC Spending'!$D80,'General Inputs'!$E$8:$AB$8,0)),SUMIFS('General Inputs'!$D$9:$D$11,'General Inputs'!$B$9:$B$11,'REC Spending'!$B80))</f>
        <v>60685562.782413222</v>
      </c>
      <c r="V80" s="301">
        <f>V24*_xlfn.IFNA(INDEX('General Inputs'!$E$9:$AF$11,MATCH('REC Spending'!$B80,'General Inputs'!$B$9:$B$11,0),MATCH('REC Spending'!$D80,'General Inputs'!$E$8:$AB$8,0)),SUMIFS('General Inputs'!$D$9:$D$11,'General Inputs'!$B$9:$B$11,'REC Spending'!$B80))</f>
        <v>192709307.55312794</v>
      </c>
      <c r="W80" s="301">
        <f>W24*_xlfn.IFNA(INDEX('General Inputs'!$E$9:$AF$11,MATCH('REC Spending'!$B80,'General Inputs'!$B$9:$B$11,0),MATCH('REC Spending'!$D80,'General Inputs'!$E$8:$AB$8,0)),SUMIFS('General Inputs'!$D$9:$D$11,'General Inputs'!$B$9:$B$11,'REC Spending'!$B80))</f>
        <v>280490623.63846034</v>
      </c>
      <c r="X80" s="301">
        <f>X24*_xlfn.IFNA(INDEX('General Inputs'!$E$9:$AF$11,MATCH('REC Spending'!$B80,'General Inputs'!$B$9:$B$11,0),MATCH('REC Spending'!$D80,'General Inputs'!$E$8:$AB$8,0)),SUMIFS('General Inputs'!$D$9:$D$11,'General Inputs'!$B$9:$B$11,'REC Spending'!$B80))</f>
        <v>1364645894.4461432</v>
      </c>
      <c r="Y80" s="301">
        <f>Y24*_xlfn.IFNA(INDEX('General Inputs'!$E$9:$AF$11,MATCH('REC Spending'!$B80,'General Inputs'!$B$9:$B$11,0),MATCH('REC Spending'!$D80,'General Inputs'!$E$8:$AB$8,0)),SUMIFS('General Inputs'!$D$9:$D$11,'General Inputs'!$B$9:$B$11,'REC Spending'!$B80))</f>
        <v>314636835.74311781</v>
      </c>
      <c r="Z80" s="301">
        <f>Z24*_xlfn.IFNA(INDEX('General Inputs'!$E$9:$AF$11,MATCH('REC Spending'!$B80,'General Inputs'!$B$9:$B$11,0),MATCH('REC Spending'!$D80,'General Inputs'!$E$8:$AB$8,0)),SUMIFS('General Inputs'!$D$9:$D$11,'General Inputs'!$B$9:$B$11,'REC Spending'!$B80))</f>
        <v>41994926.936288424</v>
      </c>
      <c r="AB80" s="295"/>
      <c r="AC80" s="294">
        <f>AC24*_xlfn.IFNA(INDEX('General Inputs'!$E$9:$AF$11,MATCH('REC Spending'!$B80,'General Inputs'!$B$9:$B$11,0),MATCH('REC Spending'!$D80,'General Inputs'!$E$8:$AB$8,0)),SUMIFS('General Inputs'!$D$9:$D$11,'General Inputs'!$B$9:$B$11,'REC Spending'!$B80))</f>
        <v>29590007.266534466</v>
      </c>
      <c r="AE80" s="50">
        <f t="shared" si="68"/>
        <v>502867118.03142619</v>
      </c>
      <c r="AF80" s="50">
        <f t="shared" si="68"/>
        <v>2829103022.6407995</v>
      </c>
      <c r="AG80" s="50">
        <f t="shared" si="69"/>
        <v>29590007.266534466</v>
      </c>
      <c r="AH80" s="50">
        <f t="shared" si="70"/>
        <v>3361560147.9387603</v>
      </c>
    </row>
    <row r="81" spans="2:34" ht="12" x14ac:dyDescent="0.25">
      <c r="B81" s="19" t="s">
        <v>45</v>
      </c>
      <c r="C81" s="60" t="s">
        <v>259</v>
      </c>
      <c r="D81" s="19" t="s">
        <v>35</v>
      </c>
      <c r="E81" s="299">
        <f>SUMIFS('ABP Under Contract'!$C60:$Z60,'ABP Under Contract'!$C$6:$Z$6,'REC Spending'!$B81,'ABP Under Contract'!$C$7:$Z$7,'REC Spending'!E$4,'ABP Under Contract'!$C$8:$Z$8,'REC Spending'!E$7)</f>
        <v>0</v>
      </c>
      <c r="F81" s="299">
        <f>SUMIFS('ABP Under Contract'!$C60:$Z60,'ABP Under Contract'!$C$6:$Z$6,'REC Spending'!$B81,'ABP Under Contract'!$C$7:$Z$7,'REC Spending'!F$4,'ABP Under Contract'!$C$8:$Z$8,'REC Spending'!F$7)</f>
        <v>0</v>
      </c>
      <c r="G81" s="299">
        <f>SUMIFS('ABP Under Contract'!$C60:$Z60,'ABP Under Contract'!$C$6:$Z$6,'REC Spending'!$B81,'ABP Under Contract'!$C$7:$Z$7,'REC Spending'!G$4,'ABP Under Contract'!$C$8:$Z$8,'REC Spending'!G$7)</f>
        <v>43487639.109999985</v>
      </c>
      <c r="H81" s="299">
        <f>SUMIFS('ABP Under Contract'!$C60:$Z60,'ABP Under Contract'!$C$6:$Z$6,'REC Spending'!$B81,'ABP Under Contract'!$C$7:$Z$7,'REC Spending'!H$4,'ABP Under Contract'!$C$8:$Z$8,'REC Spending'!H$7)</f>
        <v>957495.74999999988</v>
      </c>
      <c r="I81" s="299">
        <f>SUMIFS('ABP Under Contract'!$C60:$Z60,'ABP Under Contract'!$C$6:$Z$6,'REC Spending'!$B81,'ABP Under Contract'!$C$7:$Z$7,'REC Spending'!I$4,'ABP Under Contract'!$C$8:$Z$8,'REC Spending'!I$7)</f>
        <v>0</v>
      </c>
      <c r="J81" s="299">
        <f>SUMIFS('ABP Under Contract'!$C60:$Z60,'ABP Under Contract'!$C$6:$Z$6,'REC Spending'!$B81,'ABP Under Contract'!$C$7:$Z$7,'REC Spending'!J$4,'ABP Under Contract'!$C$8:$Z$8,'REC Spending'!J$7)</f>
        <v>23751267.710000008</v>
      </c>
      <c r="K81" s="301">
        <f>K25*_xlfn.IFNA(INDEX('General Inputs'!$E$9:$AF$11,MATCH('REC Spending'!$B81,'General Inputs'!$B$9:$B$11,0),MATCH('REC Spending'!$D81,'General Inputs'!$E$8:$AB$8,0)),SUMIFS('General Inputs'!$D$9:$D$11,'General Inputs'!$B$9:$B$11,'REC Spending'!$B81))</f>
        <v>258923653.64472497</v>
      </c>
      <c r="L81" s="301">
        <f>L25*_xlfn.IFNA(INDEX('General Inputs'!$E$9:$AF$11,MATCH('REC Spending'!$B81,'General Inputs'!$B$9:$B$11,0),MATCH('REC Spending'!$D81,'General Inputs'!$E$8:$AB$8,0)),SUMIFS('General Inputs'!$D$9:$D$11,'General Inputs'!$B$9:$B$11,'REC Spending'!$B81))</f>
        <v>119147505.6676081</v>
      </c>
      <c r="M81" s="301">
        <f>M25*_xlfn.IFNA(INDEX('General Inputs'!$E$9:$AF$11,MATCH('REC Spending'!$B81,'General Inputs'!$B$9:$B$11,0),MATCH('REC Spending'!$D81,'General Inputs'!$E$8:$AB$8,0)),SUMIFS('General Inputs'!$D$9:$D$11,'General Inputs'!$B$9:$B$11,'REC Spending'!$B81))</f>
        <v>15795425.704200618</v>
      </c>
      <c r="N81" s="282">
        <v>0</v>
      </c>
      <c r="O81" s="282">
        <v>0</v>
      </c>
      <c r="P81" s="282">
        <v>1849558.8</v>
      </c>
      <c r="Q81" s="301">
        <f>Q25*_xlfn.IFNA(INDEX('General Inputs'!$E$9:$AF$11,MATCH('REC Spending'!$B81,'General Inputs'!$B$9:$B$11,0),MATCH('REC Spending'!$D81,'General Inputs'!$E$8:$AB$8,0)),SUMIFS('General Inputs'!$D$9:$D$11,'General Inputs'!$B$9:$B$11,'REC Spending'!$B81))</f>
        <v>40204468.362346418</v>
      </c>
      <c r="R81" s="301">
        <f>R25*_xlfn.IFNA(INDEX('General Inputs'!$E$9:$AF$11,MATCH('REC Spending'!$B81,'General Inputs'!$B$9:$B$11,0),MATCH('REC Spending'!$D81,'General Inputs'!$E$8:$AB$8,0)),SUMIFS('General Inputs'!$D$9:$D$11,'General Inputs'!$B$9:$B$11,'REC Spending'!$B81))</f>
        <v>214042995.8781991</v>
      </c>
      <c r="S81" s="301">
        <f>S25*_xlfn.IFNA(INDEX('General Inputs'!$E$9:$AF$11,MATCH('REC Spending'!$B81,'General Inputs'!$B$9:$B$11,0),MATCH('REC Spending'!$D81,'General Inputs'!$E$8:$AB$8,0)),SUMIFS('General Inputs'!$D$9:$D$11,'General Inputs'!$B$9:$B$11,'REC Spending'!$B81))</f>
        <v>178322158.84526426</v>
      </c>
      <c r="T81" s="301">
        <f>T25*_xlfn.IFNA(INDEX('General Inputs'!$E$9:$AF$11,MATCH('REC Spending'!$B81,'General Inputs'!$B$9:$B$11,0),MATCH('REC Spending'!$D81,'General Inputs'!$E$8:$AB$8,0)),SUMIFS('General Inputs'!$D$9:$D$11,'General Inputs'!$B$9:$B$11,'REC Spending'!$B81))</f>
        <v>185267421.47837257</v>
      </c>
      <c r="U81" s="301">
        <f>U25*_xlfn.IFNA(INDEX('General Inputs'!$E$9:$AF$11,MATCH('REC Spending'!$B81,'General Inputs'!$B$9:$B$11,0),MATCH('REC Spending'!$D81,'General Inputs'!$E$8:$AB$8,0)),SUMIFS('General Inputs'!$D$9:$D$11,'General Inputs'!$B$9:$B$11,'REC Spending'!$B81))</f>
        <v>65537816.307107851</v>
      </c>
      <c r="V81" s="301">
        <f>V25*_xlfn.IFNA(INDEX('General Inputs'!$E$9:$AF$11,MATCH('REC Spending'!$B81,'General Inputs'!$B$9:$B$11,0),MATCH('REC Spending'!$D81,'General Inputs'!$E$8:$AB$8,0)),SUMIFS('General Inputs'!$D$9:$D$11,'General Inputs'!$B$9:$B$11,'REC Spending'!$B81))</f>
        <v>180569490.80778849</v>
      </c>
      <c r="W81" s="301">
        <f>W25*_xlfn.IFNA(INDEX('General Inputs'!$E$9:$AF$11,MATCH('REC Spending'!$B81,'General Inputs'!$B$9:$B$11,0),MATCH('REC Spending'!$D81,'General Inputs'!$E$8:$AB$8,0)),SUMIFS('General Inputs'!$D$9:$D$11,'General Inputs'!$B$9:$B$11,'REC Spending'!$B81))</f>
        <v>262820980.10648859</v>
      </c>
      <c r="X81" s="301">
        <f>X25*_xlfn.IFNA(INDEX('General Inputs'!$E$9:$AF$11,MATCH('REC Spending'!$B81,'General Inputs'!$B$9:$B$11,0),MATCH('REC Spending'!$D81,'General Inputs'!$E$8:$AB$8,0)),SUMIFS('General Inputs'!$D$9:$D$11,'General Inputs'!$B$9:$B$11,'REC Spending'!$B81))</f>
        <v>1640883641.3408828</v>
      </c>
      <c r="Y81" s="301">
        <f>Y25*_xlfn.IFNA(INDEX('General Inputs'!$E$9:$AF$11,MATCH('REC Spending'!$B81,'General Inputs'!$B$9:$B$11,0),MATCH('REC Spending'!$D81,'General Inputs'!$E$8:$AB$8,0)),SUMIFS('General Inputs'!$D$9:$D$11,'General Inputs'!$B$9:$B$11,'REC Spending'!$B81))</f>
        <v>372346357.90086925</v>
      </c>
      <c r="Z81" s="301">
        <f>Z25*_xlfn.IFNA(INDEX('General Inputs'!$E$9:$AF$11,MATCH('REC Spending'!$B81,'General Inputs'!$B$9:$B$11,0),MATCH('REC Spending'!$D81,'General Inputs'!$E$8:$AB$8,0)),SUMIFS('General Inputs'!$D$9:$D$11,'General Inputs'!$B$9:$B$11,'REC Spending'!$B81))</f>
        <v>46733586.78597039</v>
      </c>
      <c r="AB81" s="295"/>
      <c r="AC81" s="294">
        <f>AC25*_xlfn.IFNA(INDEX('General Inputs'!$E$9:$AF$11,MATCH('REC Spending'!$B81,'General Inputs'!$B$9:$B$11,0),MATCH('REC Spending'!$D81,'General Inputs'!$E$8:$AB$8,0)),SUMIFS('General Inputs'!$D$9:$D$11,'General Inputs'!$B$9:$B$11,'REC Spending'!$B81))</f>
        <v>30639758.333666705</v>
      </c>
      <c r="AE81" s="50">
        <f t="shared" si="68"/>
        <v>504117014.74888009</v>
      </c>
      <c r="AF81" s="50">
        <f t="shared" si="68"/>
        <v>3146524449.450943</v>
      </c>
      <c r="AG81" s="50">
        <f t="shared" si="69"/>
        <v>30639758.333666705</v>
      </c>
      <c r="AH81" s="50">
        <f t="shared" si="70"/>
        <v>3681281222.5334897</v>
      </c>
    </row>
    <row r="82" spans="2:34" ht="12" x14ac:dyDescent="0.25">
      <c r="B82" s="19" t="s">
        <v>45</v>
      </c>
      <c r="C82" s="60" t="s">
        <v>259</v>
      </c>
      <c r="D82" s="19" t="s">
        <v>36</v>
      </c>
      <c r="E82" s="299">
        <f>SUMIFS('ABP Under Contract'!$C61:$Z61,'ABP Under Contract'!$C$6:$Z$6,'REC Spending'!$B82,'ABP Under Contract'!$C$7:$Z$7,'REC Spending'!E$4,'ABP Under Contract'!$C$8:$Z$8,'REC Spending'!E$7)</f>
        <v>0</v>
      </c>
      <c r="F82" s="299">
        <f>SUMIFS('ABP Under Contract'!$C61:$Z61,'ABP Under Contract'!$C$6:$Z$6,'REC Spending'!$B82,'ABP Under Contract'!$C$7:$Z$7,'REC Spending'!F$4,'ABP Under Contract'!$C$8:$Z$8,'REC Spending'!F$7)</f>
        <v>0</v>
      </c>
      <c r="G82" s="299">
        <f>SUMIFS('ABP Under Contract'!$C61:$Z61,'ABP Under Contract'!$C$6:$Z$6,'REC Spending'!$B82,'ABP Under Contract'!$C$7:$Z$7,'REC Spending'!G$4,'ABP Under Contract'!$C$8:$Z$8,'REC Spending'!G$7)</f>
        <v>43270155.060000032</v>
      </c>
      <c r="H82" s="299">
        <f>SUMIFS('ABP Under Contract'!$C61:$Z61,'ABP Under Contract'!$C$6:$Z$6,'REC Spending'!$B82,'ABP Under Contract'!$C$7:$Z$7,'REC Spending'!H$4,'ABP Under Contract'!$C$8:$Z$8,'REC Spending'!H$7)</f>
        <v>952778.89</v>
      </c>
      <c r="I82" s="299">
        <f>SUMIFS('ABP Under Contract'!$C61:$Z61,'ABP Under Contract'!$C$6:$Z$6,'REC Spending'!$B82,'ABP Under Contract'!$C$7:$Z$7,'REC Spending'!I$4,'ABP Under Contract'!$C$8:$Z$8,'REC Spending'!I$7)</f>
        <v>0</v>
      </c>
      <c r="J82" s="299">
        <f>SUMIFS('ABP Under Contract'!$C61:$Z61,'ABP Under Contract'!$C$6:$Z$6,'REC Spending'!$B82,'ABP Under Contract'!$C$7:$Z$7,'REC Spending'!J$4,'ABP Under Contract'!$C$8:$Z$8,'REC Spending'!J$7)</f>
        <v>23632218.089999989</v>
      </c>
      <c r="K82" s="301">
        <f>K26*_xlfn.IFNA(INDEX('General Inputs'!$E$9:$AF$11,MATCH('REC Spending'!$B82,'General Inputs'!$B$9:$B$11,0),MATCH('REC Spending'!$D82,'General Inputs'!$E$8:$AB$8,0)),SUMIFS('General Inputs'!$D$9:$D$11,'General Inputs'!$B$9:$B$11,'REC Spending'!$B82))</f>
        <v>261850731.28397682</v>
      </c>
      <c r="L82" s="301">
        <f>L26*_xlfn.IFNA(INDEX('General Inputs'!$E$9:$AF$11,MATCH('REC Spending'!$B82,'General Inputs'!$B$9:$B$11,0),MATCH('REC Spending'!$D82,'General Inputs'!$E$8:$AB$8,0)),SUMIFS('General Inputs'!$D$9:$D$11,'General Inputs'!$B$9:$B$11,'REC Spending'!$B82))</f>
        <v>120267039.5845633</v>
      </c>
      <c r="M82" s="301">
        <f>M26*_xlfn.IFNA(INDEX('General Inputs'!$E$9:$AF$11,MATCH('REC Spending'!$B82,'General Inputs'!$B$9:$B$11,0),MATCH('REC Spending'!$D82,'General Inputs'!$E$8:$AB$8,0)),SUMIFS('General Inputs'!$D$9:$D$11,'General Inputs'!$B$9:$B$11,'REC Spending'!$B82))</f>
        <v>15874587.063895958</v>
      </c>
      <c r="N82" s="282">
        <v>0</v>
      </c>
      <c r="O82" s="282">
        <v>0</v>
      </c>
      <c r="P82" s="282">
        <v>1849558.8</v>
      </c>
      <c r="Q82" s="301">
        <f>Q26*_xlfn.IFNA(INDEX('General Inputs'!$E$9:$AF$11,MATCH('REC Spending'!$B82,'General Inputs'!$B$9:$B$11,0),MATCH('REC Spending'!$D82,'General Inputs'!$E$8:$AB$8,0)),SUMIFS('General Inputs'!$D$9:$D$11,'General Inputs'!$B$9:$B$11,'REC Spending'!$B82))</f>
        <v>40436609.705289245</v>
      </c>
      <c r="R82" s="301">
        <f>R26*_xlfn.IFNA(INDEX('General Inputs'!$E$9:$AF$11,MATCH('REC Spending'!$B82,'General Inputs'!$B$9:$B$11,0),MATCH('REC Spending'!$D82,'General Inputs'!$E$8:$AB$8,0)),SUMIFS('General Inputs'!$D$9:$D$11,'General Inputs'!$B$9:$B$11,'REC Spending'!$B82))</f>
        <v>213126095.24909815</v>
      </c>
      <c r="S82" s="301">
        <f>S26*_xlfn.IFNA(INDEX('General Inputs'!$E$9:$AF$11,MATCH('REC Spending'!$B82,'General Inputs'!$B$9:$B$11,0),MATCH('REC Spending'!$D82,'General Inputs'!$E$8:$AB$8,0)),SUMIFS('General Inputs'!$D$9:$D$11,'General Inputs'!$B$9:$B$11,'REC Spending'!$B82))</f>
        <v>165477585.93038821</v>
      </c>
      <c r="T82" s="301">
        <f>T26*_xlfn.IFNA(INDEX('General Inputs'!$E$9:$AF$11,MATCH('REC Spending'!$B82,'General Inputs'!$B$9:$B$11,0),MATCH('REC Spending'!$D82,'General Inputs'!$E$8:$AB$8,0)),SUMIFS('General Inputs'!$D$9:$D$11,'General Inputs'!$B$9:$B$11,'REC Spending'!$B82))</f>
        <v>200121293.36654279</v>
      </c>
      <c r="U82" s="301">
        <f>U26*_xlfn.IFNA(INDEX('General Inputs'!$E$9:$AF$11,MATCH('REC Spending'!$B82,'General Inputs'!$B$9:$B$11,0),MATCH('REC Spending'!$D82,'General Inputs'!$E$8:$AB$8,0)),SUMIFS('General Inputs'!$D$9:$D$11,'General Inputs'!$B$9:$B$11,'REC Spending'!$B82))</f>
        <v>70105724.642710894</v>
      </c>
      <c r="V82" s="301">
        <f>V26*_xlfn.IFNA(INDEX('General Inputs'!$E$9:$AF$11,MATCH('REC Spending'!$B82,'General Inputs'!$B$9:$B$11,0),MATCH('REC Spending'!$D82,'General Inputs'!$E$8:$AB$8,0)),SUMIFS('General Inputs'!$D$9:$D$11,'General Inputs'!$B$9:$B$11,'REC Spending'!$B82))</f>
        <v>167563042.22113109</v>
      </c>
      <c r="W82" s="301">
        <f>W26*_xlfn.IFNA(INDEX('General Inputs'!$E$9:$AF$11,MATCH('REC Spending'!$B82,'General Inputs'!$B$9:$B$11,0),MATCH('REC Spending'!$D82,'General Inputs'!$E$8:$AB$8,0)),SUMIFS('General Inputs'!$D$9:$D$11,'General Inputs'!$B$9:$B$11,'REC Spending'!$B82))</f>
        <v>243889943.91672215</v>
      </c>
      <c r="X82" s="301">
        <f>X26*_xlfn.IFNA(INDEX('General Inputs'!$E$9:$AF$11,MATCH('REC Spending'!$B82,'General Inputs'!$B$9:$B$11,0),MATCH('REC Spending'!$D82,'General Inputs'!$E$8:$AB$8,0)),SUMIFS('General Inputs'!$D$9:$D$11,'General Inputs'!$B$9:$B$11,'REC Spending'!$B82))</f>
        <v>1907455956.4128571</v>
      </c>
      <c r="Y82" s="301">
        <f>Y26*_xlfn.IFNA(INDEX('General Inputs'!$E$9:$AF$11,MATCH('REC Spending'!$B82,'General Inputs'!$B$9:$B$11,0),MATCH('REC Spending'!$D82,'General Inputs'!$E$8:$AB$8,0)),SUMIFS('General Inputs'!$D$9:$D$11,'General Inputs'!$B$9:$B$11,'REC Spending'!$B82))</f>
        <v>401277088.1657483</v>
      </c>
      <c r="Z82" s="301">
        <f>Z26*_xlfn.IFNA(INDEX('General Inputs'!$E$9:$AF$11,MATCH('REC Spending'!$B82,'General Inputs'!$B$9:$B$11,0),MATCH('REC Spending'!$D82,'General Inputs'!$E$8:$AB$8,0)),SUMIFS('General Inputs'!$D$9:$D$11,'General Inputs'!$B$9:$B$11,'REC Spending'!$B82))</f>
        <v>51034760.89892251</v>
      </c>
      <c r="AB82" s="295"/>
      <c r="AC82" s="294">
        <f>AC26*_xlfn.IFNA(INDEX('General Inputs'!$E$9:$AF$11,MATCH('REC Spending'!$B82,'General Inputs'!$B$9:$B$11,0),MATCH('REC Spending'!$D82,'General Inputs'!$E$8:$AB$8,0)),SUMIFS('General Inputs'!$D$9:$D$11,'General Inputs'!$B$9:$B$11,'REC Spending'!$B82))</f>
        <v>31587089.685839567</v>
      </c>
      <c r="AE82" s="50">
        <f t="shared" si="68"/>
        <v>508133678.47772539</v>
      </c>
      <c r="AF82" s="50">
        <f t="shared" si="68"/>
        <v>3420051490.804121</v>
      </c>
      <c r="AG82" s="50">
        <f t="shared" si="69"/>
        <v>31587089.685839567</v>
      </c>
      <c r="AH82" s="50">
        <f t="shared" si="70"/>
        <v>3959772258.9676862</v>
      </c>
    </row>
    <row r="83" spans="2:34" ht="12" x14ac:dyDescent="0.25">
      <c r="B83" s="19" t="s">
        <v>45</v>
      </c>
      <c r="C83" s="60" t="s">
        <v>259</v>
      </c>
      <c r="D83" s="19" t="s">
        <v>37</v>
      </c>
      <c r="E83" s="299">
        <f>SUMIFS('ABP Under Contract'!$C62:$Z62,'ABP Under Contract'!$C$6:$Z$6,'REC Spending'!$B83,'ABP Under Contract'!$C$7:$Z$7,'REC Spending'!E$4,'ABP Under Contract'!$C$8:$Z$8,'REC Spending'!E$7)</f>
        <v>0</v>
      </c>
      <c r="F83" s="299">
        <f>SUMIFS('ABP Under Contract'!$C62:$Z62,'ABP Under Contract'!$C$6:$Z$6,'REC Spending'!$B83,'ABP Under Contract'!$C$7:$Z$7,'REC Spending'!F$4,'ABP Under Contract'!$C$8:$Z$8,'REC Spending'!F$7)</f>
        <v>0</v>
      </c>
      <c r="G83" s="299">
        <f>SUMIFS('ABP Under Contract'!$C62:$Z62,'ABP Under Contract'!$C$6:$Z$6,'REC Spending'!$B83,'ABP Under Contract'!$C$7:$Z$7,'REC Spending'!G$4,'ABP Under Contract'!$C$8:$Z$8,'REC Spending'!G$7)</f>
        <v>43054372.449999996</v>
      </c>
      <c r="H83" s="299">
        <f>SUMIFS('ABP Under Contract'!$C62:$Z62,'ABP Under Contract'!$C$6:$Z$6,'REC Spending'!$B83,'ABP Under Contract'!$C$7:$Z$7,'REC Spending'!H$4,'ABP Under Contract'!$C$8:$Z$8,'REC Spending'!H$7)</f>
        <v>947948.37999999989</v>
      </c>
      <c r="I83" s="299">
        <f>SUMIFS('ABP Under Contract'!$C62:$Z62,'ABP Under Contract'!$C$6:$Z$6,'REC Spending'!$B83,'ABP Under Contract'!$C$7:$Z$7,'REC Spending'!I$4,'ABP Under Contract'!$C$8:$Z$8,'REC Spending'!I$7)</f>
        <v>0</v>
      </c>
      <c r="J83" s="299">
        <f>SUMIFS('ABP Under Contract'!$C62:$Z62,'ABP Under Contract'!$C$6:$Z$6,'REC Spending'!$B83,'ABP Under Contract'!$C$7:$Z$7,'REC Spending'!J$4,'ABP Under Contract'!$C$8:$Z$8,'REC Spending'!J$7)</f>
        <v>23514438.170000006</v>
      </c>
      <c r="K83" s="301">
        <f>K27*_xlfn.IFNA(INDEX('General Inputs'!$E$9:$AF$11,MATCH('REC Spending'!$B83,'General Inputs'!$B$9:$B$11,0),MATCH('REC Spending'!$D83,'General Inputs'!$E$8:$AB$8,0)),SUMIFS('General Inputs'!$D$9:$D$11,'General Inputs'!$B$9:$B$11,'REC Spending'!$B83))</f>
        <v>261943319.71019226</v>
      </c>
      <c r="L83" s="301">
        <f>L27*_xlfn.IFNA(INDEX('General Inputs'!$E$9:$AF$11,MATCH('REC Spending'!$B83,'General Inputs'!$B$9:$B$11,0),MATCH('REC Spending'!$D83,'General Inputs'!$E$8:$AB$8,0)),SUMIFS('General Inputs'!$D$9:$D$11,'General Inputs'!$B$9:$B$11,'REC Spending'!$B83))</f>
        <v>119528223.63035633</v>
      </c>
      <c r="M83" s="301">
        <f>M27*_xlfn.IFNA(INDEX('General Inputs'!$E$9:$AF$11,MATCH('REC Spending'!$B83,'General Inputs'!$B$9:$B$11,0),MATCH('REC Spending'!$D83,'General Inputs'!$E$8:$AB$8,0)),SUMIFS('General Inputs'!$D$9:$D$11,'General Inputs'!$B$9:$B$11,'REC Spending'!$B83))</f>
        <v>15810162.41684987</v>
      </c>
      <c r="N83" s="282">
        <v>0</v>
      </c>
      <c r="O83" s="282">
        <v>0</v>
      </c>
      <c r="P83" s="282">
        <v>1849558.8</v>
      </c>
      <c r="Q83" s="301">
        <f>Q27*_xlfn.IFNA(INDEX('General Inputs'!$E$9:$AF$11,MATCH('REC Spending'!$B83,'General Inputs'!$B$9:$B$11,0),MATCH('REC Spending'!$D83,'General Inputs'!$E$8:$AB$8,0)),SUMIFS('General Inputs'!$D$9:$D$11,'General Inputs'!$B$9:$B$11,'REC Spending'!$B83))</f>
        <v>40558035.207359992</v>
      </c>
      <c r="R83" s="301">
        <f>R27*_xlfn.IFNA(INDEX('General Inputs'!$E$9:$AF$11,MATCH('REC Spending'!$B83,'General Inputs'!$B$9:$B$11,0),MATCH('REC Spending'!$D83,'General Inputs'!$E$8:$AB$8,0)),SUMIFS('General Inputs'!$D$9:$D$11,'General Inputs'!$B$9:$B$11,'REC Spending'!$B83))</f>
        <v>211628422.37126338</v>
      </c>
      <c r="S83" s="301">
        <f>S27*_xlfn.IFNA(INDEX('General Inputs'!$E$9:$AF$11,MATCH('REC Spending'!$B83,'General Inputs'!$B$9:$B$11,0),MATCH('REC Spending'!$D83,'General Inputs'!$E$8:$AB$8,0)),SUMIFS('General Inputs'!$D$9:$D$11,'General Inputs'!$B$9:$B$11,'REC Spending'!$B83))</f>
        <v>164314747.1327841</v>
      </c>
      <c r="T83" s="301">
        <f>T27*_xlfn.IFNA(INDEX('General Inputs'!$E$9:$AF$11,MATCH('REC Spending'!$B83,'General Inputs'!$B$9:$B$11,0),MATCH('REC Spending'!$D83,'General Inputs'!$E$8:$AB$8,0)),SUMIFS('General Inputs'!$D$9:$D$11,'General Inputs'!$B$9:$B$11,'REC Spending'!$B83))</f>
        <v>214331028.19374329</v>
      </c>
      <c r="U83" s="301">
        <f>U27*_xlfn.IFNA(INDEX('General Inputs'!$E$9:$AF$11,MATCH('REC Spending'!$B83,'General Inputs'!$B$9:$B$11,0),MATCH('REC Spending'!$D83,'General Inputs'!$E$8:$AB$8,0)),SUMIFS('General Inputs'!$D$9:$D$11,'General Inputs'!$B$9:$B$11,'REC Spending'!$B83))</f>
        <v>74451977.802521467</v>
      </c>
      <c r="V83" s="301">
        <f>V27*_xlfn.IFNA(INDEX('General Inputs'!$E$9:$AF$11,MATCH('REC Spending'!$B83,'General Inputs'!$B$9:$B$11,0),MATCH('REC Spending'!$D83,'General Inputs'!$E$8:$AB$8,0)),SUMIFS('General Inputs'!$D$9:$D$11,'General Inputs'!$B$9:$B$11,'REC Spending'!$B83))</f>
        <v>166385548.57180226</v>
      </c>
      <c r="W83" s="301">
        <f>W27*_xlfn.IFNA(INDEX('General Inputs'!$E$9:$AF$11,MATCH('REC Spending'!$B83,'General Inputs'!$B$9:$B$11,0),MATCH('REC Spending'!$D83,'General Inputs'!$E$8:$AB$8,0)),SUMIFS('General Inputs'!$D$9:$D$11,'General Inputs'!$B$9:$B$11,'REC Spending'!$B83))</f>
        <v>242176088.30578068</v>
      </c>
      <c r="X83" s="301">
        <f>X27*_xlfn.IFNA(INDEX('General Inputs'!$E$9:$AF$11,MATCH('REC Spending'!$B83,'General Inputs'!$B$9:$B$11,0),MATCH('REC Spending'!$D83,'General Inputs'!$E$8:$AB$8,0)),SUMIFS('General Inputs'!$D$9:$D$11,'General Inputs'!$B$9:$B$11,'REC Spending'!$B83))</f>
        <v>2185432794.1397276</v>
      </c>
      <c r="Y83" s="301">
        <f>Y27*_xlfn.IFNA(INDEX('General Inputs'!$E$9:$AF$11,MATCH('REC Spending'!$B83,'General Inputs'!$B$9:$B$11,0),MATCH('REC Spending'!$D83,'General Inputs'!$E$8:$AB$8,0)),SUMIFS('General Inputs'!$D$9:$D$11,'General Inputs'!$B$9:$B$11,'REC Spending'!$B83))</f>
        <v>428492639.20959902</v>
      </c>
      <c r="Z83" s="301">
        <f>Z27*_xlfn.IFNA(INDEX('General Inputs'!$E$9:$AF$11,MATCH('REC Spending'!$B83,'General Inputs'!$B$9:$B$11,0),MATCH('REC Spending'!$D83,'General Inputs'!$E$8:$AB$8,0)),SUMIFS('General Inputs'!$D$9:$D$11,'General Inputs'!$B$9:$B$11,'REC Spending'!$B83))</f>
        <v>54965761.576102883</v>
      </c>
      <c r="AB83" s="295"/>
      <c r="AC83" s="294">
        <f>AC27*_xlfn.IFNA(INDEX('General Inputs'!$E$9:$AF$11,MATCH('REC Spending'!$B83,'General Inputs'!$B$9:$B$11,0),MATCH('REC Spending'!$D83,'General Inputs'!$E$8:$AB$8,0)),SUMIFS('General Inputs'!$D$9:$D$11,'General Inputs'!$B$9:$B$11,'REC Spending'!$B83))</f>
        <v>32473989.845740303</v>
      </c>
      <c r="AE83" s="50">
        <f t="shared" si="68"/>
        <v>507206058.76475841</v>
      </c>
      <c r="AF83" s="50">
        <f t="shared" si="68"/>
        <v>3742179007.3033247</v>
      </c>
      <c r="AG83" s="50">
        <f t="shared" si="69"/>
        <v>32473989.845740303</v>
      </c>
      <c r="AH83" s="50">
        <f t="shared" si="70"/>
        <v>4281859055.9138236</v>
      </c>
    </row>
    <row r="84" spans="2:34" ht="12" x14ac:dyDescent="0.25">
      <c r="B84" s="19" t="s">
        <v>45</v>
      </c>
      <c r="C84" s="60" t="s">
        <v>259</v>
      </c>
      <c r="D84" s="19" t="s">
        <v>38</v>
      </c>
      <c r="E84" s="299">
        <f>SUMIFS('ABP Under Contract'!$C63:$Z63,'ABP Under Contract'!$C$6:$Z$6,'REC Spending'!$B84,'ABP Under Contract'!$C$7:$Z$7,'REC Spending'!E$4,'ABP Under Contract'!$C$8:$Z$8,'REC Spending'!E$7)</f>
        <v>0</v>
      </c>
      <c r="F84" s="299">
        <f>SUMIFS('ABP Under Contract'!$C63:$Z63,'ABP Under Contract'!$C$6:$Z$6,'REC Spending'!$B84,'ABP Under Contract'!$C$7:$Z$7,'REC Spending'!F$4,'ABP Under Contract'!$C$8:$Z$8,'REC Spending'!F$7)</f>
        <v>0</v>
      </c>
      <c r="G84" s="299">
        <f>SUMIFS('ABP Under Contract'!$C63:$Z63,'ABP Under Contract'!$C$6:$Z$6,'REC Spending'!$B84,'ABP Under Contract'!$C$7:$Z$7,'REC Spending'!G$4,'ABP Under Contract'!$C$8:$Z$8,'REC Spending'!G$7)</f>
        <v>42836429.860000007</v>
      </c>
      <c r="H84" s="299">
        <f>SUMIFS('ABP Under Contract'!$C63:$Z63,'ABP Under Contract'!$C$6:$Z$6,'REC Spending'!$B84,'ABP Under Contract'!$C$7:$Z$7,'REC Spending'!H$4,'ABP Under Contract'!$C$8:$Z$8,'REC Spending'!H$7)</f>
        <v>943057.23</v>
      </c>
      <c r="I84" s="299">
        <f>SUMIFS('ABP Under Contract'!$C63:$Z63,'ABP Under Contract'!$C$6:$Z$6,'REC Spending'!$B84,'ABP Under Contract'!$C$7:$Z$7,'REC Spending'!I$4,'ABP Under Contract'!$C$8:$Z$8,'REC Spending'!I$7)</f>
        <v>0</v>
      </c>
      <c r="J84" s="299">
        <f>SUMIFS('ABP Under Contract'!$C63:$Z63,'ABP Under Contract'!$C$6:$Z$6,'REC Spending'!$B84,'ABP Under Contract'!$C$7:$Z$7,'REC Spending'!J$4,'ABP Under Contract'!$C$8:$Z$8,'REC Spending'!J$7)</f>
        <v>23395287.75</v>
      </c>
      <c r="K84" s="301">
        <f>K28*_xlfn.IFNA(INDEX('General Inputs'!$E$9:$AF$11,MATCH('REC Spending'!$B84,'General Inputs'!$B$9:$B$11,0),MATCH('REC Spending'!$D84,'General Inputs'!$E$8:$AB$8,0)),SUMIFS('General Inputs'!$D$9:$D$11,'General Inputs'!$B$9:$B$11,'REC Spending'!$B84))</f>
        <v>261409821.74964473</v>
      </c>
      <c r="L84" s="301">
        <f>L28*_xlfn.IFNA(INDEX('General Inputs'!$E$9:$AF$11,MATCH('REC Spending'!$B84,'General Inputs'!$B$9:$B$11,0),MATCH('REC Spending'!$D84,'General Inputs'!$E$8:$AB$8,0)),SUMIFS('General Inputs'!$D$9:$D$11,'General Inputs'!$B$9:$B$11,'REC Spending'!$B84))</f>
        <v>118497394.90844528</v>
      </c>
      <c r="M84" s="301">
        <f>M28*_xlfn.IFNA(INDEX('General Inputs'!$E$9:$AF$11,MATCH('REC Spending'!$B84,'General Inputs'!$B$9:$B$11,0),MATCH('REC Spending'!$D84,'General Inputs'!$E$8:$AB$8,0)),SUMIFS('General Inputs'!$D$9:$D$11,'General Inputs'!$B$9:$B$11,'REC Spending'!$B84))</f>
        <v>15709017.042874591</v>
      </c>
      <c r="N84" s="282">
        <v>0</v>
      </c>
      <c r="O84" s="282">
        <v>0</v>
      </c>
      <c r="P84" s="282">
        <v>0</v>
      </c>
      <c r="Q84" s="301">
        <f>Q28*_xlfn.IFNA(INDEX('General Inputs'!$E$9:$AF$11,MATCH('REC Spending'!$B84,'General Inputs'!$B$9:$B$11,0),MATCH('REC Spending'!$D84,'General Inputs'!$E$8:$AB$8,0)),SUMIFS('General Inputs'!$D$9:$D$11,'General Inputs'!$B$9:$B$11,'REC Spending'!$B84))</f>
        <v>40589785.020720668</v>
      </c>
      <c r="R84" s="301">
        <f>R28*_xlfn.IFNA(INDEX('General Inputs'!$E$9:$AF$11,MATCH('REC Spending'!$B84,'General Inputs'!$B$9:$B$11,0),MATCH('REC Spending'!$D84,'General Inputs'!$E$8:$AB$8,0)),SUMIFS('General Inputs'!$D$9:$D$11,'General Inputs'!$B$9:$B$11,'REC Spending'!$B84))</f>
        <v>209676149.32928008</v>
      </c>
      <c r="S84" s="301">
        <f>S28*_xlfn.IFNA(INDEX('General Inputs'!$E$9:$AF$11,MATCH('REC Spending'!$B84,'General Inputs'!$B$9:$B$11,0),MATCH('REC Spending'!$D84,'General Inputs'!$E$8:$AB$8,0)),SUMIFS('General Inputs'!$D$9:$D$11,'General Inputs'!$B$9:$B$11,'REC Spending'!$B84))</f>
        <v>162798942.9339281</v>
      </c>
      <c r="T84" s="301">
        <f>T28*_xlfn.IFNA(INDEX('General Inputs'!$E$9:$AF$11,MATCH('REC Spending'!$B84,'General Inputs'!$B$9:$B$11,0),MATCH('REC Spending'!$D84,'General Inputs'!$E$8:$AB$8,0)),SUMIFS('General Inputs'!$D$9:$D$11,'General Inputs'!$B$9:$B$11,'REC Spending'!$B84))</f>
        <v>227903927.75238416</v>
      </c>
      <c r="U84" s="301">
        <f>U28*_xlfn.IFNA(INDEX('General Inputs'!$E$9:$AF$11,MATCH('REC Spending'!$B84,'General Inputs'!$B$9:$B$11,0),MATCH('REC Spending'!$D84,'General Inputs'!$E$8:$AB$8,0)),SUMIFS('General Inputs'!$D$9:$D$11,'General Inputs'!$B$9:$B$11,'REC Spending'!$B84))</f>
        <v>78583630.452097699</v>
      </c>
      <c r="V84" s="301">
        <f>V28*_xlfn.IFNA(INDEX('General Inputs'!$E$9:$AF$11,MATCH('REC Spending'!$B84,'General Inputs'!$B$9:$B$11,0),MATCH('REC Spending'!$D84,'General Inputs'!$E$8:$AB$8,0)),SUMIFS('General Inputs'!$D$9:$D$11,'General Inputs'!$B$9:$B$11,'REC Spending'!$B84))</f>
        <v>164850641.22139698</v>
      </c>
      <c r="W84" s="301">
        <f>W28*_xlfn.IFNA(INDEX('General Inputs'!$E$9:$AF$11,MATCH('REC Spending'!$B84,'General Inputs'!$B$9:$B$11,0),MATCH('REC Spending'!$D84,'General Inputs'!$E$8:$AB$8,0)),SUMIFS('General Inputs'!$D$9:$D$11,'General Inputs'!$B$9:$B$11,'REC Spending'!$B84))</f>
        <v>239942012.92349154</v>
      </c>
      <c r="X84" s="301">
        <f>X28*_xlfn.IFNA(INDEX('General Inputs'!$E$9:$AF$11,MATCH('REC Spending'!$B84,'General Inputs'!$B$9:$B$11,0),MATCH('REC Spending'!$D84,'General Inputs'!$E$8:$AB$8,0)),SUMIFS('General Inputs'!$D$9:$D$11,'General Inputs'!$B$9:$B$11,'REC Spending'!$B84))</f>
        <v>2423453173.8887243</v>
      </c>
      <c r="Y84" s="301">
        <f>Y28*_xlfn.IFNA(INDEX('General Inputs'!$E$9:$AF$11,MATCH('REC Spending'!$B84,'General Inputs'!$B$9:$B$11,0),MATCH('REC Spending'!$D84,'General Inputs'!$E$8:$AB$8,0)),SUMIFS('General Inputs'!$D$9:$D$11,'General Inputs'!$B$9:$B$11,'REC Spending'!$B84))</f>
        <v>442298747.32804787</v>
      </c>
      <c r="Z84" s="301">
        <f>Z28*_xlfn.IFNA(INDEX('General Inputs'!$E$9:$AF$11,MATCH('REC Spending'!$B84,'General Inputs'!$B$9:$B$11,0),MATCH('REC Spending'!$D84,'General Inputs'!$E$8:$AB$8,0)),SUMIFS('General Inputs'!$D$9:$D$11,'General Inputs'!$B$9:$B$11,'REC Spending'!$B84))</f>
        <v>58754635.192760885</v>
      </c>
      <c r="AB84" s="295"/>
      <c r="AC84" s="294">
        <f>AC28*_xlfn.IFNA(INDEX('General Inputs'!$E$9:$AF$11,MATCH('REC Spending'!$B84,'General Inputs'!$B$9:$B$11,0),MATCH('REC Spending'!$D84,'General Inputs'!$E$8:$AB$8,0)),SUMIFS('General Inputs'!$D$9:$D$11,'General Inputs'!$B$9:$B$11,'REC Spending'!$B84))</f>
        <v>33311896.554189611</v>
      </c>
      <c r="AE84" s="50">
        <f t="shared" si="68"/>
        <v>503380793.56168526</v>
      </c>
      <c r="AF84" s="50">
        <f t="shared" si="68"/>
        <v>4008261861.0221114</v>
      </c>
      <c r="AG84" s="50">
        <f t="shared" si="69"/>
        <v>33311896.554189611</v>
      </c>
      <c r="AH84" s="50">
        <f t="shared" si="70"/>
        <v>4544954551.1379862</v>
      </c>
    </row>
    <row r="85" spans="2:34" ht="12" x14ac:dyDescent="0.25">
      <c r="B85" s="19" t="s">
        <v>45</v>
      </c>
      <c r="C85" s="60" t="s">
        <v>259</v>
      </c>
      <c r="D85" s="19" t="s">
        <v>39</v>
      </c>
      <c r="E85" s="299">
        <f>SUMIFS('ABP Under Contract'!$C64:$Z64,'ABP Under Contract'!$C$6:$Z$6,'REC Spending'!$B85,'ABP Under Contract'!$C$7:$Z$7,'REC Spending'!E$4,'ABP Under Contract'!$C$8:$Z$8,'REC Spending'!E$7)</f>
        <v>0</v>
      </c>
      <c r="F85" s="299">
        <f>SUMIFS('ABP Under Contract'!$C64:$Z64,'ABP Under Contract'!$C$6:$Z$6,'REC Spending'!$B85,'ABP Under Contract'!$C$7:$Z$7,'REC Spending'!F$4,'ABP Under Contract'!$C$8:$Z$8,'REC Spending'!F$7)</f>
        <v>0</v>
      </c>
      <c r="G85" s="299">
        <f>SUMIFS('ABP Under Contract'!$C64:$Z64,'ABP Under Contract'!$C$6:$Z$6,'REC Spending'!$B85,'ABP Under Contract'!$C$7:$Z$7,'REC Spending'!G$4,'ABP Under Contract'!$C$8:$Z$8,'REC Spending'!G$7)</f>
        <v>42620031.620000012</v>
      </c>
      <c r="H85" s="299">
        <f>SUMIFS('ABP Under Contract'!$C64:$Z64,'ABP Under Contract'!$C$6:$Z$6,'REC Spending'!$B85,'ABP Under Contract'!$C$7:$Z$7,'REC Spending'!H$4,'ABP Under Contract'!$C$8:$Z$8,'REC Spending'!H$7)</f>
        <v>938166.90999999992</v>
      </c>
      <c r="I85" s="299">
        <f>SUMIFS('ABP Under Contract'!$C64:$Z64,'ABP Under Contract'!$C$6:$Z$6,'REC Spending'!$B85,'ABP Under Contract'!$C$7:$Z$7,'REC Spending'!I$4,'ABP Under Contract'!$C$8:$Z$8,'REC Spending'!I$7)</f>
        <v>0</v>
      </c>
      <c r="J85" s="299">
        <f>SUMIFS('ABP Under Contract'!$C64:$Z64,'ABP Under Contract'!$C$6:$Z$6,'REC Spending'!$B85,'ABP Under Contract'!$C$7:$Z$7,'REC Spending'!J$4,'ABP Under Contract'!$C$8:$Z$8,'REC Spending'!J$7)</f>
        <v>23277067.909999996</v>
      </c>
      <c r="K85" s="301">
        <f>K29*_xlfn.IFNA(INDEX('General Inputs'!$E$9:$AF$11,MATCH('REC Spending'!$B85,'General Inputs'!$B$9:$B$11,0),MATCH('REC Spending'!$D85,'General Inputs'!$E$8:$AB$8,0)),SUMIFS('General Inputs'!$D$9:$D$11,'General Inputs'!$B$9:$B$11,'REC Spending'!$B85))</f>
        <v>259885933.18653861</v>
      </c>
      <c r="L85" s="301">
        <f>L29*_xlfn.IFNA(INDEX('General Inputs'!$E$9:$AF$11,MATCH('REC Spending'!$B85,'General Inputs'!$B$9:$B$11,0),MATCH('REC Spending'!$D85,'General Inputs'!$E$8:$AB$8,0)),SUMIFS('General Inputs'!$D$9:$D$11,'General Inputs'!$B$9:$B$11,'REC Spending'!$B85))</f>
        <v>116760250.51327196</v>
      </c>
      <c r="M85" s="301">
        <f>M29*_xlfn.IFNA(INDEX('General Inputs'!$E$9:$AF$11,MATCH('REC Spending'!$B85,'General Inputs'!$B$9:$B$11,0),MATCH('REC Spending'!$D85,'General Inputs'!$E$8:$AB$8,0)),SUMIFS('General Inputs'!$D$9:$D$11,'General Inputs'!$B$9:$B$11,'REC Spending'!$B85))</f>
        <v>15563170.807974003</v>
      </c>
      <c r="N85" s="282">
        <v>0</v>
      </c>
      <c r="O85" s="282">
        <v>0</v>
      </c>
      <c r="P85" s="282">
        <v>0</v>
      </c>
      <c r="Q85" s="301">
        <f>Q29*_xlfn.IFNA(INDEX('General Inputs'!$E$9:$AF$11,MATCH('REC Spending'!$B85,'General Inputs'!$B$9:$B$11,0),MATCH('REC Spending'!$D85,'General Inputs'!$E$8:$AB$8,0)),SUMIFS('General Inputs'!$D$9:$D$11,'General Inputs'!$B$9:$B$11,'REC Spending'!$B85))</f>
        <v>40628406.260050565</v>
      </c>
      <c r="R85" s="301">
        <f>R29*_xlfn.IFNA(INDEX('General Inputs'!$E$9:$AF$11,MATCH('REC Spending'!$B85,'General Inputs'!$B$9:$B$11,0),MATCH('REC Spending'!$D85,'General Inputs'!$E$8:$AB$8,0)),SUMIFS('General Inputs'!$D$9:$D$11,'General Inputs'!$B$9:$B$11,'REC Spending'!$B85))</f>
        <v>207776899.92464399</v>
      </c>
      <c r="S85" s="301">
        <f>S29*_xlfn.IFNA(INDEX('General Inputs'!$E$9:$AF$11,MATCH('REC Spending'!$B85,'General Inputs'!$B$9:$B$11,0),MATCH('REC Spending'!$D85,'General Inputs'!$E$8:$AB$8,0)),SUMIFS('General Inputs'!$D$9:$D$11,'General Inputs'!$B$9:$B$11,'REC Spending'!$B85))</f>
        <v>161324307.90065551</v>
      </c>
      <c r="T85" s="301">
        <f>T29*_xlfn.IFNA(INDEX('General Inputs'!$E$9:$AF$11,MATCH('REC Spending'!$B85,'General Inputs'!$B$9:$B$11,0),MATCH('REC Spending'!$D85,'General Inputs'!$E$8:$AB$8,0)),SUMIFS('General Inputs'!$D$9:$D$11,'General Inputs'!$B$9:$B$11,'REC Spending'!$B85))</f>
        <v>241326646.47986162</v>
      </c>
      <c r="U85" s="301">
        <f>U29*_xlfn.IFNA(INDEX('General Inputs'!$E$9:$AF$11,MATCH('REC Spending'!$B85,'General Inputs'!$B$9:$B$11,0),MATCH('REC Spending'!$D85,'General Inputs'!$E$8:$AB$8,0)),SUMIFS('General Inputs'!$D$9:$D$11,'General Inputs'!$B$9:$B$11,'REC Spending'!$B85))</f>
        <v>82670760.801251441</v>
      </c>
      <c r="V85" s="301">
        <f>V29*_xlfn.IFNA(INDEX('General Inputs'!$E$9:$AF$11,MATCH('REC Spending'!$B85,'General Inputs'!$B$9:$B$11,0),MATCH('REC Spending'!$D85,'General Inputs'!$E$8:$AB$8,0)),SUMIFS('General Inputs'!$D$9:$D$11,'General Inputs'!$B$9:$B$11,'REC Spending'!$B85))</f>
        <v>163357421.87720761</v>
      </c>
      <c r="W85" s="301">
        <f>W29*_xlfn.IFNA(INDEX('General Inputs'!$E$9:$AF$11,MATCH('REC Spending'!$B85,'General Inputs'!$B$9:$B$11,0),MATCH('REC Spending'!$D85,'General Inputs'!$E$8:$AB$8,0)),SUMIFS('General Inputs'!$D$9:$D$11,'General Inputs'!$B$9:$B$11,'REC Spending'!$B85))</f>
        <v>237768614.915898</v>
      </c>
      <c r="X85" s="301">
        <f>X29*_xlfn.IFNA(INDEX('General Inputs'!$E$9:$AF$11,MATCH('REC Spending'!$B85,'General Inputs'!$B$9:$B$11,0),MATCH('REC Spending'!$D85,'General Inputs'!$E$8:$AB$8,0)),SUMIFS('General Inputs'!$D$9:$D$11,'General Inputs'!$B$9:$B$11,'REC Spending'!$B85))</f>
        <v>2613392505.4659414</v>
      </c>
      <c r="Y85" s="301">
        <f>Y29*_xlfn.IFNA(INDEX('General Inputs'!$E$9:$AF$11,MATCH('REC Spending'!$B85,'General Inputs'!$B$9:$B$11,0),MATCH('REC Spending'!$D85,'General Inputs'!$E$8:$AB$8,0)),SUMIFS('General Inputs'!$D$9:$D$11,'General Inputs'!$B$9:$B$11,'REC Spending'!$B85))</f>
        <v>453353343.52884573</v>
      </c>
      <c r="Z85" s="301">
        <f>Z29*_xlfn.IFNA(INDEX('General Inputs'!$E$9:$AF$11,MATCH('REC Spending'!$B85,'General Inputs'!$B$9:$B$11,0),MATCH('REC Spending'!$D85,'General Inputs'!$E$8:$AB$8,0)),SUMIFS('General Inputs'!$D$9:$D$11,'General Inputs'!$B$9:$B$11,'REC Spending'!$B85))</f>
        <v>62359042.33148095</v>
      </c>
      <c r="AB85" s="295"/>
      <c r="AC85" s="294">
        <f>AC29*_xlfn.IFNA(INDEX('General Inputs'!$E$9:$AF$11,MATCH('REC Spending'!$B85,'General Inputs'!$B$9:$B$11,0),MATCH('REC Spending'!$D85,'General Inputs'!$E$8:$AB$8,0)),SUMIFS('General Inputs'!$D$9:$D$11,'General Inputs'!$B$9:$B$11,'REC Spending'!$B85))</f>
        <v>34177182.693887882</v>
      </c>
      <c r="AE85" s="50">
        <f t="shared" si="68"/>
        <v>499673027.20783508</v>
      </c>
      <c r="AF85" s="50">
        <f t="shared" si="68"/>
        <v>4223329543.2257862</v>
      </c>
      <c r="AG85" s="50">
        <f t="shared" si="69"/>
        <v>34177182.693887882</v>
      </c>
      <c r="AH85" s="50">
        <f t="shared" si="70"/>
        <v>4757179753.1275091</v>
      </c>
    </row>
    <row r="86" spans="2:34" ht="12" x14ac:dyDescent="0.25">
      <c r="B86" s="19" t="s">
        <v>45</v>
      </c>
      <c r="C86" s="60" t="s">
        <v>259</v>
      </c>
      <c r="D86" s="19" t="s">
        <v>40</v>
      </c>
      <c r="E86" s="299">
        <f>SUMIFS('ABP Under Contract'!$C65:$Z65,'ABP Under Contract'!$C$6:$Z$6,'REC Spending'!$B86,'ABP Under Contract'!$C$7:$Z$7,'REC Spending'!E$4,'ABP Under Contract'!$C$8:$Z$8,'REC Spending'!E$7)</f>
        <v>0</v>
      </c>
      <c r="F86" s="299">
        <f>SUMIFS('ABP Under Contract'!$C65:$Z65,'ABP Under Contract'!$C$6:$Z$6,'REC Spending'!$B86,'ABP Under Contract'!$C$7:$Z$7,'REC Spending'!F$4,'ABP Under Contract'!$C$8:$Z$8,'REC Spending'!F$7)</f>
        <v>0</v>
      </c>
      <c r="G86" s="299">
        <f>SUMIFS('ABP Under Contract'!$C65:$Z65,'ABP Under Contract'!$C$6:$Z$6,'REC Spending'!$B86,'ABP Under Contract'!$C$7:$Z$7,'REC Spending'!G$4,'ABP Under Contract'!$C$8:$Z$8,'REC Spending'!G$7)</f>
        <v>42404499.469999999</v>
      </c>
      <c r="H86" s="299">
        <f>SUMIFS('ABP Under Contract'!$C65:$Z65,'ABP Under Contract'!$C$6:$Z$6,'REC Spending'!$B86,'ABP Under Contract'!$C$7:$Z$7,'REC Spending'!H$4,'ABP Under Contract'!$C$8:$Z$8,'REC Spending'!H$7)</f>
        <v>933380.40999999992</v>
      </c>
      <c r="I86" s="299">
        <f>SUMIFS('ABP Under Contract'!$C65:$Z65,'ABP Under Contract'!$C$6:$Z$6,'REC Spending'!$B86,'ABP Under Contract'!$C$7:$Z$7,'REC Spending'!I$4,'ABP Under Contract'!$C$8:$Z$8,'REC Spending'!I$7)</f>
        <v>0</v>
      </c>
      <c r="J86" s="299">
        <f>SUMIFS('ABP Under Contract'!$C65:$Z65,'ABP Under Contract'!$C$6:$Z$6,'REC Spending'!$B86,'ABP Under Contract'!$C$7:$Z$7,'REC Spending'!J$4,'ABP Under Contract'!$C$8:$Z$8,'REC Spending'!J$7)</f>
        <v>23159309.799999993</v>
      </c>
      <c r="K86" s="301">
        <f>K30*_xlfn.IFNA(INDEX('General Inputs'!$E$9:$AF$11,MATCH('REC Spending'!$B86,'General Inputs'!$B$9:$B$11,0),MATCH('REC Spending'!$D86,'General Inputs'!$E$8:$AB$8,0)),SUMIFS('General Inputs'!$D$9:$D$11,'General Inputs'!$B$9:$B$11,'REC Spending'!$B86))</f>
        <v>258663721.60255447</v>
      </c>
      <c r="L86" s="301">
        <f>L30*_xlfn.IFNA(INDEX('General Inputs'!$E$9:$AF$11,MATCH('REC Spending'!$B86,'General Inputs'!$B$9:$B$11,0),MATCH('REC Spending'!$D86,'General Inputs'!$E$8:$AB$8,0)),SUMIFS('General Inputs'!$D$9:$D$11,'General Inputs'!$B$9:$B$11,'REC Spending'!$B86))</f>
        <v>115279790.60812147</v>
      </c>
      <c r="M86" s="301">
        <f>M30*_xlfn.IFNA(INDEX('General Inputs'!$E$9:$AF$11,MATCH('REC Spending'!$B86,'General Inputs'!$B$9:$B$11,0),MATCH('REC Spending'!$D86,'General Inputs'!$E$8:$AB$8,0)),SUMIFS('General Inputs'!$D$9:$D$11,'General Inputs'!$B$9:$B$11,'REC Spending'!$B86))</f>
        <v>15430771.761037387</v>
      </c>
      <c r="N86" s="282">
        <v>0</v>
      </c>
      <c r="O86" s="282">
        <v>0</v>
      </c>
      <c r="P86" s="282">
        <v>0</v>
      </c>
      <c r="Q86" s="301">
        <f>Q30*_xlfn.IFNA(INDEX('General Inputs'!$E$9:$AF$11,MATCH('REC Spending'!$B86,'General Inputs'!$B$9:$B$11,0),MATCH('REC Spending'!$D86,'General Inputs'!$E$8:$AB$8,0)),SUMIFS('General Inputs'!$D$9:$D$11,'General Inputs'!$B$9:$B$11,'REC Spending'!$B86))</f>
        <v>40649216.445316724</v>
      </c>
      <c r="R86" s="301">
        <f>R30*_xlfn.IFNA(INDEX('General Inputs'!$E$9:$AF$11,MATCH('REC Spending'!$B86,'General Inputs'!$B$9:$B$11,0),MATCH('REC Spending'!$D86,'General Inputs'!$E$8:$AB$8,0)),SUMIFS('General Inputs'!$D$9:$D$11,'General Inputs'!$B$9:$B$11,'REC Spending'!$B86))</f>
        <v>205804491.61801848</v>
      </c>
      <c r="S86" s="301">
        <f>S30*_xlfn.IFNA(INDEX('General Inputs'!$E$9:$AF$11,MATCH('REC Spending'!$B86,'General Inputs'!$B$9:$B$11,0),MATCH('REC Spending'!$D86,'General Inputs'!$E$8:$AB$8,0)),SUMIFS('General Inputs'!$D$9:$D$11,'General Inputs'!$B$9:$B$11,'REC Spending'!$B86))</f>
        <v>159792870.06960088</v>
      </c>
      <c r="T86" s="301">
        <f>T30*_xlfn.IFNA(INDEX('General Inputs'!$E$9:$AF$11,MATCH('REC Spending'!$B86,'General Inputs'!$B$9:$B$11,0),MATCH('REC Spending'!$D86,'General Inputs'!$E$8:$AB$8,0)),SUMIFS('General Inputs'!$D$9:$D$11,'General Inputs'!$B$9:$B$11,'REC Spending'!$B86))</f>
        <v>254453286.45979878</v>
      </c>
      <c r="U86" s="301">
        <f>U30*_xlfn.IFNA(INDEX('General Inputs'!$E$9:$AF$11,MATCH('REC Spending'!$B86,'General Inputs'!$B$9:$B$11,0),MATCH('REC Spending'!$D86,'General Inputs'!$E$8:$AB$8,0)),SUMIFS('General Inputs'!$D$9:$D$11,'General Inputs'!$B$9:$B$11,'REC Spending'!$B86))</f>
        <v>86663367.348051175</v>
      </c>
      <c r="V86" s="301">
        <f>V30*_xlfn.IFNA(INDEX('General Inputs'!$E$9:$AF$11,MATCH('REC Spending'!$B86,'General Inputs'!$B$9:$B$11,0),MATCH('REC Spending'!$D86,'General Inputs'!$E$8:$AB$8,0)),SUMIFS('General Inputs'!$D$9:$D$11,'General Inputs'!$B$9:$B$11,'REC Spending'!$B86))</f>
        <v>161806683.86939064</v>
      </c>
      <c r="W86" s="301">
        <f>W30*_xlfn.IFNA(INDEX('General Inputs'!$E$9:$AF$11,MATCH('REC Spending'!$B86,'General Inputs'!$B$9:$B$11,0),MATCH('REC Spending'!$D86,'General Inputs'!$E$8:$AB$8,0)),SUMIFS('General Inputs'!$D$9:$D$11,'General Inputs'!$B$9:$B$11,'REC Spending'!$B86))</f>
        <v>235511497.82884437</v>
      </c>
      <c r="X86" s="301">
        <f>X30*_xlfn.IFNA(INDEX('General Inputs'!$E$9:$AF$11,MATCH('REC Spending'!$B86,'General Inputs'!$B$9:$B$11,0),MATCH('REC Spending'!$D86,'General Inputs'!$E$8:$AB$8,0)),SUMIFS('General Inputs'!$D$9:$D$11,'General Inputs'!$B$9:$B$11,'REC Spending'!$B86))</f>
        <v>2739917618.058351</v>
      </c>
      <c r="Y86" s="301">
        <f>Y30*_xlfn.IFNA(INDEX('General Inputs'!$E$9:$AF$11,MATCH('REC Spending'!$B86,'General Inputs'!$B$9:$B$11,0),MATCH('REC Spending'!$D86,'General Inputs'!$E$8:$AB$8,0)),SUMIFS('General Inputs'!$D$9:$D$11,'General Inputs'!$B$9:$B$11,'REC Spending'!$B86))</f>
        <v>464873532.59697223</v>
      </c>
      <c r="Z86" s="301">
        <f>Z30*_xlfn.IFNA(INDEX('General Inputs'!$E$9:$AF$11,MATCH('REC Spending'!$B86,'General Inputs'!$B$9:$B$11,0),MATCH('REC Spending'!$D86,'General Inputs'!$E$8:$AB$8,0)),SUMIFS('General Inputs'!$D$9:$D$11,'General Inputs'!$B$9:$B$11,'REC Spending'!$B86))</f>
        <v>65956343.730215475</v>
      </c>
      <c r="AB86" s="295"/>
      <c r="AC86" s="294">
        <f>AC30*_xlfn.IFNA(INDEX('General Inputs'!$E$9:$AF$11,MATCH('REC Spending'!$B86,'General Inputs'!$B$9:$B$11,0),MATCH('REC Spending'!$D86,'General Inputs'!$E$8:$AB$8,0)),SUMIFS('General Inputs'!$D$9:$D$11,'General Inputs'!$B$9:$B$11,'REC Spending'!$B86))</f>
        <v>35049555.725142136</v>
      </c>
      <c r="AE86" s="50">
        <f t="shared" si="68"/>
        <v>496520690.09703004</v>
      </c>
      <c r="AF86" s="50">
        <f t="shared" si="68"/>
        <v>4374779691.5792427</v>
      </c>
      <c r="AG86" s="50">
        <f t="shared" si="69"/>
        <v>35049555.725142136</v>
      </c>
      <c r="AH86" s="50">
        <f t="shared" si="70"/>
        <v>4906349937.4014149</v>
      </c>
    </row>
    <row r="87" spans="2:34" ht="12" x14ac:dyDescent="0.25">
      <c r="B87" s="19" t="s">
        <v>45</v>
      </c>
      <c r="C87" s="60" t="s">
        <v>259</v>
      </c>
      <c r="D87" s="19" t="s">
        <v>41</v>
      </c>
      <c r="E87" s="299">
        <f>SUMIFS('ABP Under Contract'!$C66:$Z66,'ABP Under Contract'!$C$6:$Z$6,'REC Spending'!$B87,'ABP Under Contract'!$C$7:$Z$7,'REC Spending'!E$4,'ABP Under Contract'!$C$8:$Z$8,'REC Spending'!E$7)</f>
        <v>0</v>
      </c>
      <c r="F87" s="299">
        <f>SUMIFS('ABP Under Contract'!$C66:$Z66,'ABP Under Contract'!$C$6:$Z$6,'REC Spending'!$B87,'ABP Under Contract'!$C$7:$Z$7,'REC Spending'!F$4,'ABP Under Contract'!$C$8:$Z$8,'REC Spending'!F$7)</f>
        <v>0</v>
      </c>
      <c r="G87" s="299">
        <f>SUMIFS('ABP Under Contract'!$C66:$Z66,'ABP Under Contract'!$C$6:$Z$6,'REC Spending'!$B87,'ABP Under Contract'!$C$7:$Z$7,'REC Spending'!G$4,'ABP Under Contract'!$C$8:$Z$8,'REC Spending'!G$7)</f>
        <v>36180320.100000001</v>
      </c>
      <c r="H87" s="299">
        <f>SUMIFS('ABP Under Contract'!$C66:$Z66,'ABP Under Contract'!$C$6:$Z$6,'REC Spending'!$B87,'ABP Under Contract'!$C$7:$Z$7,'REC Spending'!H$4,'ABP Under Contract'!$C$8:$Z$8,'REC Spending'!H$7)</f>
        <v>928526.49</v>
      </c>
      <c r="I87" s="299">
        <f>SUMIFS('ABP Under Contract'!$C66:$Z66,'ABP Under Contract'!$C$6:$Z$6,'REC Spending'!$B87,'ABP Under Contract'!$C$7:$Z$7,'REC Spending'!I$4,'ABP Under Contract'!$C$8:$Z$8,'REC Spending'!I$7)</f>
        <v>0</v>
      </c>
      <c r="J87" s="299">
        <f>SUMIFS('ABP Under Contract'!$C66:$Z66,'ABP Under Contract'!$C$6:$Z$6,'REC Spending'!$B87,'ABP Under Contract'!$C$7:$Z$7,'REC Spending'!J$4,'ABP Under Contract'!$C$8:$Z$8,'REC Spending'!J$7)</f>
        <v>23042165</v>
      </c>
      <c r="K87" s="301">
        <f>K31*_xlfn.IFNA(INDEX('General Inputs'!$E$9:$AF$11,MATCH('REC Spending'!$B87,'General Inputs'!$B$9:$B$11,0),MATCH('REC Spending'!$D87,'General Inputs'!$E$8:$AB$8,0)),SUMIFS('General Inputs'!$D$9:$D$11,'General Inputs'!$B$9:$B$11,'REC Spending'!$B87))</f>
        <v>257729330.33827144</v>
      </c>
      <c r="L87" s="301">
        <f>L31*_xlfn.IFNA(INDEX('General Inputs'!$E$9:$AF$11,MATCH('REC Spending'!$B87,'General Inputs'!$B$9:$B$11,0),MATCH('REC Spending'!$D87,'General Inputs'!$E$8:$AB$8,0)),SUMIFS('General Inputs'!$D$9:$D$11,'General Inputs'!$B$9:$B$11,'REC Spending'!$B87))</f>
        <v>114013004.28616093</v>
      </c>
      <c r="M87" s="301">
        <f>M31*_xlfn.IFNA(INDEX('General Inputs'!$E$9:$AF$11,MATCH('REC Spending'!$B87,'General Inputs'!$B$9:$B$11,0),MATCH('REC Spending'!$D87,'General Inputs'!$E$8:$AB$8,0)),SUMIFS('General Inputs'!$D$9:$D$11,'General Inputs'!$B$9:$B$11,'REC Spending'!$B87))</f>
        <v>15312530.078600908</v>
      </c>
      <c r="N87" s="282">
        <v>0</v>
      </c>
      <c r="O87" s="282">
        <v>0</v>
      </c>
      <c r="P87" s="282">
        <v>0</v>
      </c>
      <c r="Q87" s="301">
        <f>Q31*_xlfn.IFNA(INDEX('General Inputs'!$E$9:$AF$11,MATCH('REC Spending'!$B87,'General Inputs'!$B$9:$B$11,0),MATCH('REC Spending'!$D87,'General Inputs'!$E$8:$AB$8,0)),SUMIFS('General Inputs'!$D$9:$D$11,'General Inputs'!$B$9:$B$11,'REC Spending'!$B87))</f>
        <v>40670178.676205635</v>
      </c>
      <c r="R87" s="301">
        <f>R31*_xlfn.IFNA(INDEX('General Inputs'!$E$9:$AF$11,MATCH('REC Spending'!$B87,'General Inputs'!$B$9:$B$11,0),MATCH('REC Spending'!$D87,'General Inputs'!$E$8:$AB$8,0)),SUMIFS('General Inputs'!$D$9:$D$11,'General Inputs'!$B$9:$B$11,'REC Spending'!$B87))</f>
        <v>102437947.68202315</v>
      </c>
      <c r="S87" s="301">
        <f>S31*_xlfn.IFNA(INDEX('General Inputs'!$E$9:$AF$11,MATCH('REC Spending'!$B87,'General Inputs'!$B$9:$B$11,0),MATCH('REC Spending'!$D87,'General Inputs'!$E$8:$AB$8,0)),SUMIFS('General Inputs'!$D$9:$D$11,'General Inputs'!$B$9:$B$11,'REC Spending'!$B87))</f>
        <v>158276520.28177011</v>
      </c>
      <c r="T87" s="301">
        <f>T31*_xlfn.IFNA(INDEX('General Inputs'!$E$9:$AF$11,MATCH('REC Spending'!$B87,'General Inputs'!$B$9:$B$11,0),MATCH('REC Spending'!$D87,'General Inputs'!$E$8:$AB$8,0)),SUMIFS('General Inputs'!$D$9:$D$11,'General Inputs'!$B$9:$B$11,'REC Spending'!$B87))</f>
        <v>267387015.74944305</v>
      </c>
      <c r="U87" s="301">
        <f>U31*_xlfn.IFNA(INDEX('General Inputs'!$E$9:$AF$11,MATCH('REC Spending'!$B87,'General Inputs'!$B$9:$B$11,0),MATCH('REC Spending'!$D87,'General Inputs'!$E$8:$AB$8,0)),SUMIFS('General Inputs'!$D$9:$D$11,'General Inputs'!$B$9:$B$11,'REC Spending'!$B87))</f>
        <v>90596935.193453133</v>
      </c>
      <c r="V87" s="301">
        <f>V31*_xlfn.IFNA(INDEX('General Inputs'!$E$9:$AF$11,MATCH('REC Spending'!$B87,'General Inputs'!$B$9:$B$11,0),MATCH('REC Spending'!$D87,'General Inputs'!$E$8:$AB$8,0)),SUMIFS('General Inputs'!$D$9:$D$11,'General Inputs'!$B$9:$B$11,'REC Spending'!$B87))</f>
        <v>160271224.05414307</v>
      </c>
      <c r="W87" s="301">
        <f>W31*_xlfn.IFNA(INDEX('General Inputs'!$E$9:$AF$11,MATCH('REC Spending'!$B87,'General Inputs'!$B$9:$B$11,0),MATCH('REC Spending'!$D87,'General Inputs'!$E$8:$AB$8,0)),SUMIFS('General Inputs'!$D$9:$D$11,'General Inputs'!$B$9:$B$11,'REC Spending'!$B87))</f>
        <v>233276618.32759425</v>
      </c>
      <c r="X87" s="301">
        <f>X31*_xlfn.IFNA(INDEX('General Inputs'!$E$9:$AF$11,MATCH('REC Spending'!$B87,'General Inputs'!$B$9:$B$11,0),MATCH('REC Spending'!$D87,'General Inputs'!$E$8:$AB$8,0)),SUMIFS('General Inputs'!$D$9:$D$11,'General Inputs'!$B$9:$B$11,'REC Spending'!$B87))</f>
        <v>2869313505.1039829</v>
      </c>
      <c r="Y87" s="301">
        <f>Y31*_xlfn.IFNA(INDEX('General Inputs'!$E$9:$AF$11,MATCH('REC Spending'!$B87,'General Inputs'!$B$9:$B$11,0),MATCH('REC Spending'!$D87,'General Inputs'!$E$8:$AB$8,0)),SUMIFS('General Inputs'!$D$9:$D$11,'General Inputs'!$B$9:$B$11,'REC Spending'!$B87))</f>
        <v>476835092.06710225</v>
      </c>
      <c r="Z87" s="301">
        <f>Z31*_xlfn.IFNA(INDEX('General Inputs'!$E$9:$AF$11,MATCH('REC Spending'!$B87,'General Inputs'!$B$9:$B$11,0),MATCH('REC Spending'!$D87,'General Inputs'!$E$8:$AB$8,0)),SUMIFS('General Inputs'!$D$9:$D$11,'General Inputs'!$B$9:$B$11,'REC Spending'!$B87))</f>
        <v>69562426.163880497</v>
      </c>
      <c r="AB87" s="295"/>
      <c r="AC87" s="294">
        <f>AC31*_xlfn.IFNA(INDEX('General Inputs'!$E$9:$AF$11,MATCH('REC Spending'!$B87,'General Inputs'!$B$9:$B$11,0),MATCH('REC Spending'!$D87,'General Inputs'!$E$8:$AB$8,0)),SUMIFS('General Inputs'!$D$9:$D$11,'General Inputs'!$B$9:$B$11,'REC Spending'!$B87))</f>
        <v>35944321.046760872</v>
      </c>
      <c r="AE87" s="50">
        <f t="shared" si="68"/>
        <v>487876054.96923888</v>
      </c>
      <c r="AF87" s="50">
        <f t="shared" si="68"/>
        <v>4427957284.6233921</v>
      </c>
      <c r="AG87" s="50">
        <f t="shared" si="69"/>
        <v>35944321.046760872</v>
      </c>
      <c r="AH87" s="50">
        <f t="shared" si="70"/>
        <v>4951777660.6393919</v>
      </c>
    </row>
    <row r="88" spans="2:34" ht="12" x14ac:dyDescent="0.25">
      <c r="B88" s="19" t="s">
        <v>45</v>
      </c>
      <c r="C88" s="60" t="s">
        <v>259</v>
      </c>
      <c r="D88" s="19" t="s">
        <v>42</v>
      </c>
      <c r="E88" s="299">
        <f>SUMIFS('ABP Under Contract'!$C67:$Z67,'ABP Under Contract'!$C$6:$Z$6,'REC Spending'!$B88,'ABP Under Contract'!$C$7:$Z$7,'REC Spending'!E$4,'ABP Under Contract'!$C$8:$Z$8,'REC Spending'!E$7)</f>
        <v>0</v>
      </c>
      <c r="F88" s="299">
        <f>SUMIFS('ABP Under Contract'!$C67:$Z67,'ABP Under Contract'!$C$6:$Z$6,'REC Spending'!$B88,'ABP Under Contract'!$C$7:$Z$7,'REC Spending'!F$4,'ABP Under Contract'!$C$8:$Z$8,'REC Spending'!F$7)</f>
        <v>0</v>
      </c>
      <c r="G88" s="299">
        <f>SUMIFS('ABP Under Contract'!$C67:$Z67,'ABP Under Contract'!$C$6:$Z$6,'REC Spending'!$B88,'ABP Under Contract'!$C$7:$Z$7,'REC Spending'!G$4,'ABP Under Contract'!$C$8:$Z$8,'REC Spending'!G$7)</f>
        <v>19097831.219999999</v>
      </c>
      <c r="H88" s="299">
        <f>SUMIFS('ABP Under Contract'!$C67:$Z67,'ABP Under Contract'!$C$6:$Z$6,'REC Spending'!$B88,'ABP Under Contract'!$C$7:$Z$7,'REC Spending'!H$4,'ABP Under Contract'!$C$8:$Z$8,'REC Spending'!H$7)</f>
        <v>872893.2</v>
      </c>
      <c r="I88" s="299">
        <f>SUMIFS('ABP Under Contract'!$C67:$Z67,'ABP Under Contract'!$C$6:$Z$6,'REC Spending'!$B88,'ABP Under Contract'!$C$7:$Z$7,'REC Spending'!I$4,'ABP Under Contract'!$C$8:$Z$8,'REC Spending'!I$7)</f>
        <v>0</v>
      </c>
      <c r="J88" s="299">
        <f>SUMIFS('ABP Under Contract'!$C67:$Z67,'ABP Under Contract'!$C$6:$Z$6,'REC Spending'!$B88,'ABP Under Contract'!$C$7:$Z$7,'REC Spending'!J$4,'ABP Under Contract'!$C$8:$Z$8,'REC Spending'!J$7)</f>
        <v>22925504.91</v>
      </c>
      <c r="K88" s="301">
        <f>K32*_xlfn.IFNA(INDEX('General Inputs'!$E$9:$AF$11,MATCH('REC Spending'!$B88,'General Inputs'!$B$9:$B$11,0),MATCH('REC Spending'!$D88,'General Inputs'!$E$8:$AB$8,0)),SUMIFS('General Inputs'!$D$9:$D$11,'General Inputs'!$B$9:$B$11,'REC Spending'!$B88))</f>
        <v>252158682.43407139</v>
      </c>
      <c r="L88" s="301">
        <f>L32*_xlfn.IFNA(INDEX('General Inputs'!$E$9:$AF$11,MATCH('REC Spending'!$B88,'General Inputs'!$B$9:$B$11,0),MATCH('REC Spending'!$D88,'General Inputs'!$E$8:$AB$8,0)),SUMIFS('General Inputs'!$D$9:$D$11,'General Inputs'!$B$9:$B$11,'REC Spending'!$B88))</f>
        <v>109517565.69894052</v>
      </c>
      <c r="M88" s="301">
        <f>M32*_xlfn.IFNA(INDEX('General Inputs'!$E$9:$AF$11,MATCH('REC Spending'!$B88,'General Inputs'!$B$9:$B$11,0),MATCH('REC Spending'!$D88,'General Inputs'!$E$8:$AB$8,0)),SUMIFS('General Inputs'!$D$9:$D$11,'General Inputs'!$B$9:$B$11,'REC Spending'!$B88))</f>
        <v>14983382.222879024</v>
      </c>
      <c r="N88" s="282">
        <v>0</v>
      </c>
      <c r="O88" s="282">
        <v>0</v>
      </c>
      <c r="P88" s="282">
        <v>0</v>
      </c>
      <c r="Q88" s="301">
        <f>Q32*_xlfn.IFNA(INDEX('General Inputs'!$E$9:$AF$11,MATCH('REC Spending'!$B88,'General Inputs'!$B$9:$B$11,0),MATCH('REC Spending'!$D88,'General Inputs'!$E$8:$AB$8,0)),SUMIFS('General Inputs'!$D$9:$D$11,'General Inputs'!$B$9:$B$11,'REC Spending'!$B88))</f>
        <v>40691292.241889417</v>
      </c>
      <c r="R88" s="301">
        <f>R32*_xlfn.IFNA(INDEX('General Inputs'!$E$9:$AF$11,MATCH('REC Spending'!$B88,'General Inputs'!$B$9:$B$11,0),MATCH('REC Spending'!$D88,'General Inputs'!$E$8:$AB$8,0)),SUMIFS('General Inputs'!$D$9:$D$11,'General Inputs'!$B$9:$B$11,'REC Spending'!$B88))</f>
        <v>0</v>
      </c>
      <c r="S88" s="301">
        <f>S32*_xlfn.IFNA(INDEX('General Inputs'!$E$9:$AF$11,MATCH('REC Spending'!$B88,'General Inputs'!$B$9:$B$11,0),MATCH('REC Spending'!$D88,'General Inputs'!$E$8:$AB$8,0)),SUMIFS('General Inputs'!$D$9:$D$11,'General Inputs'!$B$9:$B$11,'REC Spending'!$B88))</f>
        <v>133956216.49382506</v>
      </c>
      <c r="T88" s="301">
        <f>T32*_xlfn.IFNA(INDEX('General Inputs'!$E$9:$AF$11,MATCH('REC Spending'!$B88,'General Inputs'!$B$9:$B$11,0),MATCH('REC Spending'!$D88,'General Inputs'!$E$8:$AB$8,0)),SUMIFS('General Inputs'!$D$9:$D$11,'General Inputs'!$B$9:$B$11,'REC Spending'!$B88))</f>
        <v>280130111.77939618</v>
      </c>
      <c r="U88" s="301">
        <f>U32*_xlfn.IFNA(INDEX('General Inputs'!$E$9:$AF$11,MATCH('REC Spending'!$B88,'General Inputs'!$B$9:$B$11,0),MATCH('REC Spending'!$D88,'General Inputs'!$E$8:$AB$8,0)),SUMIFS('General Inputs'!$D$9:$D$11,'General Inputs'!$B$9:$B$11,'REC Spending'!$B88))</f>
        <v>94472162.345976904</v>
      </c>
      <c r="V88" s="301">
        <f>V32*_xlfn.IFNA(INDEX('General Inputs'!$E$9:$AF$11,MATCH('REC Spending'!$B88,'General Inputs'!$B$9:$B$11,0),MATCH('REC Spending'!$D88,'General Inputs'!$E$8:$AB$8,0)),SUMIFS('General Inputs'!$D$9:$D$11,'General Inputs'!$B$9:$B$11,'REC Spending'!$B88))</f>
        <v>135644419.96138522</v>
      </c>
      <c r="W88" s="301">
        <f>W32*_xlfn.IFNA(INDEX('General Inputs'!$E$9:$AF$11,MATCH('REC Spending'!$B88,'General Inputs'!$B$9:$B$11,0),MATCH('REC Spending'!$D88,'General Inputs'!$E$8:$AB$8,0)),SUMIFS('General Inputs'!$D$9:$D$11,'General Inputs'!$B$9:$B$11,'REC Spending'!$B88))</f>
        <v>197432020.441239</v>
      </c>
      <c r="X88" s="301">
        <f>X32*_xlfn.IFNA(INDEX('General Inputs'!$E$9:$AF$11,MATCH('REC Spending'!$B88,'General Inputs'!$B$9:$B$11,0),MATCH('REC Spending'!$D88,'General Inputs'!$E$8:$AB$8,0)),SUMIFS('General Inputs'!$D$9:$D$11,'General Inputs'!$B$9:$B$11,'REC Spending'!$B88))</f>
        <v>2972003816.5186515</v>
      </c>
      <c r="Y88" s="301">
        <f>Y32*_xlfn.IFNA(INDEX('General Inputs'!$E$9:$AF$11,MATCH('REC Spending'!$B88,'General Inputs'!$B$9:$B$11,0),MATCH('REC Spending'!$D88,'General Inputs'!$E$8:$AB$8,0)),SUMIFS('General Inputs'!$D$9:$D$11,'General Inputs'!$B$9:$B$11,'REC Spending'!$B88))</f>
        <v>475026151.94171268</v>
      </c>
      <c r="Z88" s="301">
        <f>Z32*_xlfn.IFNA(INDEX('General Inputs'!$E$9:$AF$11,MATCH('REC Spending'!$B88,'General Inputs'!$B$9:$B$11,0),MATCH('REC Spending'!$D88,'General Inputs'!$E$8:$AB$8,0)),SUMIFS('General Inputs'!$D$9:$D$11,'General Inputs'!$B$9:$B$11,'REC Spending'!$B88))</f>
        <v>72201128.937482283</v>
      </c>
      <c r="AB88" s="295"/>
      <c r="AC88" s="294">
        <f>AC32*_xlfn.IFNA(INDEX('General Inputs'!$E$9:$AF$11,MATCH('REC Spending'!$B88,'General Inputs'!$B$9:$B$11,0),MATCH('REC Spending'!$D88,'General Inputs'!$E$8:$AB$8,0)),SUMIFS('General Inputs'!$D$9:$D$11,'General Inputs'!$B$9:$B$11,'REC Spending'!$B88))</f>
        <v>36862055.75563167</v>
      </c>
      <c r="AE88" s="50">
        <f t="shared" si="68"/>
        <v>460247151.92778039</v>
      </c>
      <c r="AF88" s="50">
        <f t="shared" si="68"/>
        <v>4360866028.4196692</v>
      </c>
      <c r="AG88" s="50">
        <f t="shared" si="69"/>
        <v>36862055.75563167</v>
      </c>
      <c r="AH88" s="50">
        <f t="shared" si="70"/>
        <v>4857975236.1030807</v>
      </c>
    </row>
    <row r="89" spans="2:34" ht="12" x14ac:dyDescent="0.25">
      <c r="B89" s="19" t="s">
        <v>45</v>
      </c>
      <c r="C89" s="60" t="s">
        <v>259</v>
      </c>
      <c r="D89" s="19" t="s">
        <v>43</v>
      </c>
      <c r="E89" s="299">
        <f>SUMIFS('ABP Under Contract'!$C68:$Z68,'ABP Under Contract'!$C$6:$Z$6,'REC Spending'!$B89,'ABP Under Contract'!$C$7:$Z$7,'REC Spending'!E$4,'ABP Under Contract'!$C$8:$Z$8,'REC Spending'!E$7)</f>
        <v>0</v>
      </c>
      <c r="F89" s="299">
        <f>SUMIFS('ABP Under Contract'!$C68:$Z68,'ABP Under Contract'!$C$6:$Z$6,'REC Spending'!$B89,'ABP Under Contract'!$C$7:$Z$7,'REC Spending'!F$4,'ABP Under Contract'!$C$8:$Z$8,'REC Spending'!F$7)</f>
        <v>0</v>
      </c>
      <c r="G89" s="299">
        <f>SUMIFS('ABP Under Contract'!$C68:$Z68,'ABP Under Contract'!$C$6:$Z$6,'REC Spending'!$B89,'ABP Under Contract'!$C$7:$Z$7,'REC Spending'!G$4,'ABP Under Contract'!$C$8:$Z$8,'REC Spending'!G$7)</f>
        <v>243811.5</v>
      </c>
      <c r="H89" s="299">
        <f>SUMIFS('ABP Under Contract'!$C68:$Z68,'ABP Under Contract'!$C$6:$Z$6,'REC Spending'!$B89,'ABP Under Contract'!$C$7:$Z$7,'REC Spending'!H$4,'ABP Under Contract'!$C$8:$Z$8,'REC Spending'!H$7)</f>
        <v>0</v>
      </c>
      <c r="I89" s="299">
        <f>SUMIFS('ABP Under Contract'!$C68:$Z68,'ABP Under Contract'!$C$6:$Z$6,'REC Spending'!$B89,'ABP Under Contract'!$C$7:$Z$7,'REC Spending'!I$4,'ABP Under Contract'!$C$8:$Z$8,'REC Spending'!I$7)</f>
        <v>0</v>
      </c>
      <c r="J89" s="299">
        <f>SUMIFS('ABP Under Contract'!$C68:$Z68,'ABP Under Contract'!$C$6:$Z$6,'REC Spending'!$B89,'ABP Under Contract'!$C$7:$Z$7,'REC Spending'!J$4,'ABP Under Contract'!$C$8:$Z$8,'REC Spending'!J$7)</f>
        <v>725813.83000000007</v>
      </c>
      <c r="K89" s="301">
        <f>K33*_xlfn.IFNA(INDEX('General Inputs'!$E$9:$AF$11,MATCH('REC Spending'!$B89,'General Inputs'!$B$9:$B$11,0),MATCH('REC Spending'!$D89,'General Inputs'!$E$8:$AB$8,0)),SUMIFS('General Inputs'!$D$9:$D$11,'General Inputs'!$B$9:$B$11,'REC Spending'!$B89))</f>
        <v>246568752.47642645</v>
      </c>
      <c r="L89" s="301">
        <f>L33*_xlfn.IFNA(INDEX('General Inputs'!$E$9:$AF$11,MATCH('REC Spending'!$B89,'General Inputs'!$B$9:$B$11,0),MATCH('REC Spending'!$D89,'General Inputs'!$E$8:$AB$8,0)),SUMIFS('General Inputs'!$D$9:$D$11,'General Inputs'!$B$9:$B$11,'REC Spending'!$B89))</f>
        <v>105023717.95646283</v>
      </c>
      <c r="M89" s="301">
        <f>M33*_xlfn.IFNA(INDEX('General Inputs'!$E$9:$AF$11,MATCH('REC Spending'!$B89,'General Inputs'!$B$9:$B$11,0),MATCH('REC Spending'!$D89,'General Inputs'!$E$8:$AB$8,0)),SUMIFS('General Inputs'!$D$9:$D$11,'General Inputs'!$B$9:$B$11,'REC Spending'!$B89))</f>
        <v>14657678.896409346</v>
      </c>
      <c r="N89" s="282">
        <v>0</v>
      </c>
      <c r="O89" s="282">
        <v>0</v>
      </c>
      <c r="P89" s="282">
        <v>0</v>
      </c>
      <c r="Q89" s="301">
        <f>Q33*_xlfn.IFNA(INDEX('General Inputs'!$E$9:$AF$11,MATCH('REC Spending'!$B89,'General Inputs'!$B$9:$B$11,0),MATCH('REC Spending'!$D89,'General Inputs'!$E$8:$AB$8,0)),SUMIFS('General Inputs'!$D$9:$D$11,'General Inputs'!$B$9:$B$11,'REC Spending'!$B89))</f>
        <v>40729053.946385674</v>
      </c>
      <c r="R89" s="301">
        <f>R33*_xlfn.IFNA(INDEX('General Inputs'!$E$9:$AF$11,MATCH('REC Spending'!$B89,'General Inputs'!$B$9:$B$11,0),MATCH('REC Spending'!$D89,'General Inputs'!$E$8:$AB$8,0)),SUMIFS('General Inputs'!$D$9:$D$11,'General Inputs'!$B$9:$B$11,'REC Spending'!$B89))</f>
        <v>0</v>
      </c>
      <c r="S89" s="301">
        <f>S33*_xlfn.IFNA(INDEX('General Inputs'!$E$9:$AF$11,MATCH('REC Spending'!$B89,'General Inputs'!$B$9:$B$11,0),MATCH('REC Spending'!$D89,'General Inputs'!$E$8:$AB$8,0)),SUMIFS('General Inputs'!$D$9:$D$11,'General Inputs'!$B$9:$B$11,'REC Spending'!$B89))</f>
        <v>111168554.65524478</v>
      </c>
      <c r="T89" s="301">
        <f>T33*_xlfn.IFNA(INDEX('General Inputs'!$E$9:$AF$11,MATCH('REC Spending'!$B89,'General Inputs'!$B$9:$B$11,0),MATCH('REC Spending'!$D89,'General Inputs'!$E$8:$AB$8,0)),SUMIFS('General Inputs'!$D$9:$D$11,'General Inputs'!$B$9:$B$11,'REC Spending'!$B89))</f>
        <v>278988123.42976105</v>
      </c>
      <c r="U89" s="301">
        <f>U33*_xlfn.IFNA(INDEX('General Inputs'!$E$9:$AF$11,MATCH('REC Spending'!$B89,'General Inputs'!$B$9:$B$11,0),MATCH('REC Spending'!$D89,'General Inputs'!$E$8:$AB$8,0)),SUMIFS('General Inputs'!$D$9:$D$11,'General Inputs'!$B$9:$B$11,'REC Spending'!$B89))</f>
        <v>94087033.778117314</v>
      </c>
      <c r="V89" s="301">
        <f>V33*_xlfn.IFNA(INDEX('General Inputs'!$E$9:$AF$11,MATCH('REC Spending'!$B89,'General Inputs'!$B$9:$B$11,0),MATCH('REC Spending'!$D89,'General Inputs'!$E$8:$AB$8,0)),SUMIFS('General Inputs'!$D$9:$D$11,'General Inputs'!$B$9:$B$11,'REC Spending'!$B89))</f>
        <v>112569573.16983747</v>
      </c>
      <c r="W89" s="301">
        <f>W33*_xlfn.IFNA(INDEX('General Inputs'!$E$9:$AF$11,MATCH('REC Spending'!$B89,'General Inputs'!$B$9:$B$11,0),MATCH('REC Spending'!$D89,'General Inputs'!$E$8:$AB$8,0)),SUMIFS('General Inputs'!$D$9:$D$11,'General Inputs'!$B$9:$B$11,'REC Spending'!$B89))</f>
        <v>163846314.33755842</v>
      </c>
      <c r="X89" s="301">
        <f>X33*_xlfn.IFNA(INDEX('General Inputs'!$E$9:$AF$11,MATCH('REC Spending'!$B89,'General Inputs'!$B$9:$B$11,0),MATCH('REC Spending'!$D89,'General Inputs'!$E$8:$AB$8,0)),SUMIFS('General Inputs'!$D$9:$D$11,'General Inputs'!$B$9:$B$11,'REC Spending'!$B89))</f>
        <v>3074310601.8004794</v>
      </c>
      <c r="Y89" s="301">
        <f>Y33*_xlfn.IFNA(INDEX('General Inputs'!$E$9:$AF$11,MATCH('REC Spending'!$B89,'General Inputs'!$B$9:$B$11,0),MATCH('REC Spending'!$D89,'General Inputs'!$E$8:$AB$8,0)),SUMIFS('General Inputs'!$D$9:$D$11,'General Inputs'!$B$9:$B$11,'REC Spending'!$B89))</f>
        <v>471624924.96374893</v>
      </c>
      <c r="Z89" s="301">
        <f>Z33*_xlfn.IFNA(INDEX('General Inputs'!$E$9:$AF$11,MATCH('REC Spending'!$B89,'General Inputs'!$B$9:$B$11,0),MATCH('REC Spending'!$D89,'General Inputs'!$E$8:$AB$8,0)),SUMIFS('General Inputs'!$D$9:$D$11,'General Inputs'!$B$9:$B$11,'REC Spending'!$B89))</f>
        <v>74687875.581963807</v>
      </c>
      <c r="AB89" s="295"/>
      <c r="AC89" s="294">
        <f>AC33*_xlfn.IFNA(INDEX('General Inputs'!$E$9:$AF$11,MATCH('REC Spending'!$B89,'General Inputs'!$B$9:$B$11,0),MATCH('REC Spending'!$D89,'General Inputs'!$E$8:$AB$8,0)),SUMIFS('General Inputs'!$D$9:$D$11,'General Inputs'!$B$9:$B$11,'REC Spending'!$B89))</f>
        <v>37818670.509012289</v>
      </c>
      <c r="AE89" s="50">
        <f t="shared" si="68"/>
        <v>407948828.60568428</v>
      </c>
      <c r="AF89" s="50">
        <f t="shared" si="68"/>
        <v>4381283001.716711</v>
      </c>
      <c r="AG89" s="50">
        <f t="shared" si="69"/>
        <v>37818670.509012289</v>
      </c>
      <c r="AH89" s="50">
        <f t="shared" si="70"/>
        <v>4827050500.8314075</v>
      </c>
    </row>
    <row r="90" spans="2:34" x14ac:dyDescent="0.25">
      <c r="C90" s="190"/>
    </row>
    <row r="91" spans="2:34" x14ac:dyDescent="0.25">
      <c r="C91" s="190"/>
    </row>
    <row r="92" spans="2:34" ht="12" x14ac:dyDescent="0.25">
      <c r="B92" s="19" t="s">
        <v>46</v>
      </c>
      <c r="C92" s="60" t="s">
        <v>46</v>
      </c>
      <c r="D92" s="19" t="s">
        <v>94</v>
      </c>
      <c r="E92" s="86">
        <f>SUMIFS('ABP Under Contract'!$C43:$Z43,'ABP Under Contract'!$C$6:$Z$6,'REC Spending'!$B92,'ABP Under Contract'!$C$7:$Z$7,'REC Spending'!E$4,'ABP Under Contract'!$C$8:$Z$8,'REC Spending'!E$7)</f>
        <v>0</v>
      </c>
      <c r="F92" s="86">
        <f>SUMIFS('ABP Under Contract'!$C43:$Z43,'ABP Under Contract'!$C$6:$Z$6,'REC Spending'!$B92,'ABP Under Contract'!$C$7:$Z$7,'REC Spending'!F$4,'ABP Under Contract'!$C$8:$Z$8,'REC Spending'!F$7)</f>
        <v>40121.536</v>
      </c>
      <c r="G92" s="86">
        <f>SUMIFS('ABP Under Contract'!$C43:$Z43,'ABP Under Contract'!$C$6:$Z$6,'REC Spending'!$B92,'ABP Under Contract'!$C$7:$Z$7,'REC Spending'!G$4,'ABP Under Contract'!$C$8:$Z$8,'REC Spending'!G$7)</f>
        <v>0</v>
      </c>
      <c r="H92" s="86">
        <f>SUMIFS('ABP Under Contract'!$C43:$Z43,'ABP Under Contract'!$C$6:$Z$6,'REC Spending'!$B92,'ABP Under Contract'!$C$7:$Z$7,'REC Spending'!H$4,'ABP Under Contract'!$C$8:$Z$8,'REC Spending'!H$7)</f>
        <v>0</v>
      </c>
      <c r="I92" s="86">
        <f>SUMIFS('ABP Under Contract'!$C43:$Z43,'ABP Under Contract'!$C$6:$Z$6,'REC Spending'!$B92,'ABP Under Contract'!$C$7:$Z$7,'REC Spending'!I$4,'ABP Under Contract'!$C$8:$Z$8,'REC Spending'!I$7)</f>
        <v>0</v>
      </c>
      <c r="J92" s="86">
        <f>SUMIFS('ABP Under Contract'!$C43:$Z43,'ABP Under Contract'!$C$6:$Z$6,'REC Spending'!$B92,'ABP Under Contract'!$C$7:$Z$7,'REC Spending'!J$4,'ABP Under Contract'!$C$8:$Z$8,'REC Spending'!J$7)</f>
        <v>0</v>
      </c>
      <c r="K92" s="302">
        <f>K8*_xlfn.IFNA(INDEX('General Inputs'!$E$9:$AF$11,MATCH('REC Spending'!$B92,'General Inputs'!$B$9:$B$11,0),MATCH('REC Spending'!$D92,'General Inputs'!$E$8:$AB$8,0)),SUMIFS('General Inputs'!$D$9:$D$11,'General Inputs'!$B$9:$B$11,'REC Spending'!$B92))</f>
        <v>0</v>
      </c>
      <c r="L92" s="302">
        <f>L8*_xlfn.IFNA(INDEX('General Inputs'!$E$9:$AF$11,MATCH('REC Spending'!$B92,'General Inputs'!$B$9:$B$11,0),MATCH('REC Spending'!$D92,'General Inputs'!$E$8:$AB$8,0)),SUMIFS('General Inputs'!$D$9:$D$11,'General Inputs'!$B$9:$B$11,'REC Spending'!$B92))</f>
        <v>0</v>
      </c>
      <c r="M92" s="302">
        <f>M8*_xlfn.IFNA(INDEX('General Inputs'!$E$9:$AF$11,MATCH('REC Spending'!$B92,'General Inputs'!$B$9:$B$11,0),MATCH('REC Spending'!$D92,'General Inputs'!$E$8:$AB$8,0)),SUMIFS('General Inputs'!$D$9:$D$11,'General Inputs'!$B$9:$B$11,'REC Spending'!$B92))</f>
        <v>0</v>
      </c>
      <c r="N92" s="37">
        <v>0</v>
      </c>
      <c r="O92" s="37">
        <v>0</v>
      </c>
      <c r="P92" s="37">
        <v>9408.9599999999991</v>
      </c>
      <c r="Q92" s="302">
        <f>Q8*_xlfn.IFNA(INDEX('General Inputs'!$E$9:$AF$11,MATCH('REC Spending'!$B92,'General Inputs'!$B$9:$B$11,0),MATCH('REC Spending'!$D92,'General Inputs'!$E$8:$AB$8,0)),SUMIFS('General Inputs'!$D$9:$D$11,'General Inputs'!$B$9:$B$11,'REC Spending'!$B92))</f>
        <v>56355.223757936954</v>
      </c>
      <c r="R92" s="302">
        <f>R8*_xlfn.IFNA(INDEX('General Inputs'!$E$9:$AF$11,MATCH('REC Spending'!$B92,'General Inputs'!$B$9:$B$11,0),MATCH('REC Spending'!$D92,'General Inputs'!$E$8:$AB$8,0)),SUMIFS('General Inputs'!$D$9:$D$11,'General Inputs'!$B$9:$B$11,'REC Spending'!$B92))</f>
        <v>0</v>
      </c>
      <c r="S92" s="302">
        <f>S8*_xlfn.IFNA(INDEX('General Inputs'!$E$9:$AF$11,MATCH('REC Spending'!$B92,'General Inputs'!$B$9:$B$11,0),MATCH('REC Spending'!$D92,'General Inputs'!$E$8:$AB$8,0)),SUMIFS('General Inputs'!$D$9:$D$11,'General Inputs'!$B$9:$B$11,'REC Spending'!$B92))</f>
        <v>0</v>
      </c>
      <c r="T92" s="302">
        <f>T8*_xlfn.IFNA(INDEX('General Inputs'!$E$9:$AF$11,MATCH('REC Spending'!$B92,'General Inputs'!$B$9:$B$11,0),MATCH('REC Spending'!$D92,'General Inputs'!$E$8:$AB$8,0)),SUMIFS('General Inputs'!$D$9:$D$11,'General Inputs'!$B$9:$B$11,'REC Spending'!$B92))</f>
        <v>0</v>
      </c>
      <c r="U92" s="302">
        <f>U8*_xlfn.IFNA(INDEX('General Inputs'!$E$9:$AF$11,MATCH('REC Spending'!$B92,'General Inputs'!$B$9:$B$11,0),MATCH('REC Spending'!$D92,'General Inputs'!$E$8:$AB$8,0)),SUMIFS('General Inputs'!$D$9:$D$11,'General Inputs'!$B$9:$B$11,'REC Spending'!$B92))</f>
        <v>0</v>
      </c>
      <c r="V92" s="302">
        <f>V8*_xlfn.IFNA(INDEX('General Inputs'!$E$9:$AF$11,MATCH('REC Spending'!$B92,'General Inputs'!$B$9:$B$11,0),MATCH('REC Spending'!$D92,'General Inputs'!$E$8:$AB$8,0)),SUMIFS('General Inputs'!$D$9:$D$11,'General Inputs'!$B$9:$B$11,'REC Spending'!$B92))</f>
        <v>0</v>
      </c>
      <c r="W92" s="302">
        <f>W8*_xlfn.IFNA(INDEX('General Inputs'!$E$9:$AF$11,MATCH('REC Spending'!$B92,'General Inputs'!$B$9:$B$11,0),MATCH('REC Spending'!$D92,'General Inputs'!$E$8:$AB$8,0)),SUMIFS('General Inputs'!$D$9:$D$11,'General Inputs'!$B$9:$B$11,'REC Spending'!$B92))</f>
        <v>0</v>
      </c>
      <c r="X92" s="302">
        <f>X8*_xlfn.IFNA(INDEX('General Inputs'!$E$9:$AF$11,MATCH('REC Spending'!$B92,'General Inputs'!$B$9:$B$11,0),MATCH('REC Spending'!$D92,'General Inputs'!$E$8:$AB$8,0)),SUMIFS('General Inputs'!$D$9:$D$11,'General Inputs'!$B$9:$B$11,'REC Spending'!$B92))</f>
        <v>0</v>
      </c>
      <c r="Y92" s="302">
        <f>Y8*_xlfn.IFNA(INDEX('General Inputs'!$E$9:$AF$11,MATCH('REC Spending'!$B92,'General Inputs'!$B$9:$B$11,0),MATCH('REC Spending'!$D92,'General Inputs'!$E$8:$AB$8,0)),SUMIFS('General Inputs'!$D$9:$D$11,'General Inputs'!$B$9:$B$11,'REC Spending'!$B92))</f>
        <v>0</v>
      </c>
      <c r="Z92" s="302">
        <f>Z8*_xlfn.IFNA(INDEX('General Inputs'!$E$9:$AF$11,MATCH('REC Spending'!$B92,'General Inputs'!$B$9:$B$11,0),MATCH('REC Spending'!$D92,'General Inputs'!$E$8:$AB$8,0)),SUMIFS('General Inputs'!$D$9:$D$11,'General Inputs'!$B$9:$B$11,'REC Spending'!$B92))</f>
        <v>0</v>
      </c>
      <c r="AB92" s="37"/>
      <c r="AC92" s="70">
        <f>AC8*_xlfn.IFNA(INDEX('General Inputs'!$E$9:$AF$11,MATCH('REC Spending'!$B92,'General Inputs'!$B$9:$B$11,0),MATCH('REC Spending'!$D92,'General Inputs'!$E$8:$AB$8,0)),SUMIFS('General Inputs'!$D$9:$D$11,'General Inputs'!$B$9:$B$11,'REC Spending'!$B92))</f>
        <v>33813.134254762168</v>
      </c>
      <c r="AE92" s="50">
        <f t="shared" ref="AE92:AF117" si="71">SUMIFS($E92:$Z92,$E$5:$Z$5,AE$5)</f>
        <v>105885.71975793695</v>
      </c>
      <c r="AF92" s="50">
        <f t="shared" si="71"/>
        <v>0</v>
      </c>
      <c r="AG92" s="50">
        <f>SUM(AB92:AC92)</f>
        <v>33813.134254762168</v>
      </c>
      <c r="AH92" s="50">
        <f>SUM(AE92:AF92)+SUM(AB92:AC92)</f>
        <v>139698.85401269913</v>
      </c>
    </row>
    <row r="93" spans="2:34" ht="12" x14ac:dyDescent="0.25">
      <c r="B93" s="19" t="s">
        <v>46</v>
      </c>
      <c r="C93" s="60" t="s">
        <v>46</v>
      </c>
      <c r="D93" s="19" t="s">
        <v>95</v>
      </c>
      <c r="E93" s="86">
        <f>SUMIFS('ABP Under Contract'!$C44:$Z44,'ABP Under Contract'!$C$6:$Z$6,'REC Spending'!$B93,'ABP Under Contract'!$C$7:$Z$7,'REC Spending'!E$4,'ABP Under Contract'!$C$8:$Z$8,'REC Spending'!E$7)</f>
        <v>0</v>
      </c>
      <c r="F93" s="86">
        <f>SUMIFS('ABP Under Contract'!$C44:$Z44,'ABP Under Contract'!$C$6:$Z$6,'REC Spending'!$B93,'ABP Under Contract'!$C$7:$Z$7,'REC Spending'!F$4,'ABP Under Contract'!$C$8:$Z$8,'REC Spending'!F$7)</f>
        <v>372758.78399999999</v>
      </c>
      <c r="G93" s="86">
        <f>SUMIFS('ABP Under Contract'!$C44:$Z44,'ABP Under Contract'!$C$6:$Z$6,'REC Spending'!$B93,'ABP Under Contract'!$C$7:$Z$7,'REC Spending'!G$4,'ABP Under Contract'!$C$8:$Z$8,'REC Spending'!G$7)</f>
        <v>0</v>
      </c>
      <c r="H93" s="86">
        <f>SUMIFS('ABP Under Contract'!$C44:$Z44,'ABP Under Contract'!$C$6:$Z$6,'REC Spending'!$B93,'ABP Under Contract'!$C$7:$Z$7,'REC Spending'!H$4,'ABP Under Contract'!$C$8:$Z$8,'REC Spending'!H$7)</f>
        <v>0</v>
      </c>
      <c r="I93" s="86">
        <f>SUMIFS('ABP Under Contract'!$C44:$Z44,'ABP Under Contract'!$C$6:$Z$6,'REC Spending'!$B93,'ABP Under Contract'!$C$7:$Z$7,'REC Spending'!I$4,'ABP Under Contract'!$C$8:$Z$8,'REC Spending'!I$7)</f>
        <v>0</v>
      </c>
      <c r="J93" s="86">
        <f>SUMIFS('ABP Under Contract'!$C44:$Z44,'ABP Under Contract'!$C$6:$Z$6,'REC Spending'!$B93,'ABP Under Contract'!$C$7:$Z$7,'REC Spending'!J$4,'ABP Under Contract'!$C$8:$Z$8,'REC Spending'!J$7)</f>
        <v>0</v>
      </c>
      <c r="K93" s="302">
        <f>K9*_xlfn.IFNA(INDEX('General Inputs'!$E$9:$AF$11,MATCH('REC Spending'!$B93,'General Inputs'!$B$9:$B$11,0),MATCH('REC Spending'!$D93,'General Inputs'!$E$8:$AB$8,0)),SUMIFS('General Inputs'!$D$9:$D$11,'General Inputs'!$B$9:$B$11,'REC Spending'!$B93))</f>
        <v>0</v>
      </c>
      <c r="L93" s="302">
        <f>L9*_xlfn.IFNA(INDEX('General Inputs'!$E$9:$AF$11,MATCH('REC Spending'!$B93,'General Inputs'!$B$9:$B$11,0),MATCH('REC Spending'!$D93,'General Inputs'!$E$8:$AB$8,0)),SUMIFS('General Inputs'!$D$9:$D$11,'General Inputs'!$B$9:$B$11,'REC Spending'!$B93))</f>
        <v>0</v>
      </c>
      <c r="M93" s="302">
        <f>M9*_xlfn.IFNA(INDEX('General Inputs'!$E$9:$AF$11,MATCH('REC Spending'!$B93,'General Inputs'!$B$9:$B$11,0),MATCH('REC Spending'!$D93,'General Inputs'!$E$8:$AB$8,0)),SUMIFS('General Inputs'!$D$9:$D$11,'General Inputs'!$B$9:$B$11,'REC Spending'!$B93))</f>
        <v>0</v>
      </c>
      <c r="N93" s="37">
        <v>0</v>
      </c>
      <c r="O93" s="37">
        <v>0</v>
      </c>
      <c r="P93" s="37">
        <v>55160.941677111034</v>
      </c>
      <c r="Q93" s="302">
        <f>Q9*_xlfn.IFNA(INDEX('General Inputs'!$E$9:$AF$11,MATCH('REC Spending'!$B93,'General Inputs'!$B$9:$B$11,0),MATCH('REC Spending'!$D93,'General Inputs'!$E$8:$AB$8,0)),SUMIFS('General Inputs'!$D$9:$D$11,'General Inputs'!$B$9:$B$11,'REC Spending'!$B93))</f>
        <v>56355.223757936954</v>
      </c>
      <c r="R93" s="302">
        <f>R9*_xlfn.IFNA(INDEX('General Inputs'!$E$9:$AF$11,MATCH('REC Spending'!$B93,'General Inputs'!$B$9:$B$11,0),MATCH('REC Spending'!$D93,'General Inputs'!$E$8:$AB$8,0)),SUMIFS('General Inputs'!$D$9:$D$11,'General Inputs'!$B$9:$B$11,'REC Spending'!$B93))</f>
        <v>0</v>
      </c>
      <c r="S93" s="302">
        <f>S9*_xlfn.IFNA(INDEX('General Inputs'!$E$9:$AF$11,MATCH('REC Spending'!$B93,'General Inputs'!$B$9:$B$11,0),MATCH('REC Spending'!$D93,'General Inputs'!$E$8:$AB$8,0)),SUMIFS('General Inputs'!$D$9:$D$11,'General Inputs'!$B$9:$B$11,'REC Spending'!$B93))</f>
        <v>0</v>
      </c>
      <c r="T93" s="302">
        <f>T9*_xlfn.IFNA(INDEX('General Inputs'!$E$9:$AF$11,MATCH('REC Spending'!$B93,'General Inputs'!$B$9:$B$11,0),MATCH('REC Spending'!$D93,'General Inputs'!$E$8:$AB$8,0)),SUMIFS('General Inputs'!$D$9:$D$11,'General Inputs'!$B$9:$B$11,'REC Spending'!$B93))</f>
        <v>0</v>
      </c>
      <c r="U93" s="302">
        <f>U9*_xlfn.IFNA(INDEX('General Inputs'!$E$9:$AF$11,MATCH('REC Spending'!$B93,'General Inputs'!$B$9:$B$11,0),MATCH('REC Spending'!$D93,'General Inputs'!$E$8:$AB$8,0)),SUMIFS('General Inputs'!$D$9:$D$11,'General Inputs'!$B$9:$B$11,'REC Spending'!$B93))</f>
        <v>0</v>
      </c>
      <c r="V93" s="302">
        <f>V9*_xlfn.IFNA(INDEX('General Inputs'!$E$9:$AF$11,MATCH('REC Spending'!$B93,'General Inputs'!$B$9:$B$11,0),MATCH('REC Spending'!$D93,'General Inputs'!$E$8:$AB$8,0)),SUMIFS('General Inputs'!$D$9:$D$11,'General Inputs'!$B$9:$B$11,'REC Spending'!$B93))</f>
        <v>0</v>
      </c>
      <c r="W93" s="302">
        <f>W9*_xlfn.IFNA(INDEX('General Inputs'!$E$9:$AF$11,MATCH('REC Spending'!$B93,'General Inputs'!$B$9:$B$11,0),MATCH('REC Spending'!$D93,'General Inputs'!$E$8:$AB$8,0)),SUMIFS('General Inputs'!$D$9:$D$11,'General Inputs'!$B$9:$B$11,'REC Spending'!$B93))</f>
        <v>0</v>
      </c>
      <c r="X93" s="302">
        <f>X9*_xlfn.IFNA(INDEX('General Inputs'!$E$9:$AF$11,MATCH('REC Spending'!$B93,'General Inputs'!$B$9:$B$11,0),MATCH('REC Spending'!$D93,'General Inputs'!$E$8:$AB$8,0)),SUMIFS('General Inputs'!$D$9:$D$11,'General Inputs'!$B$9:$B$11,'REC Spending'!$B93))</f>
        <v>0</v>
      </c>
      <c r="Y93" s="302">
        <f>Y9*_xlfn.IFNA(INDEX('General Inputs'!$E$9:$AF$11,MATCH('REC Spending'!$B93,'General Inputs'!$B$9:$B$11,0),MATCH('REC Spending'!$D93,'General Inputs'!$E$8:$AB$8,0)),SUMIFS('General Inputs'!$D$9:$D$11,'General Inputs'!$B$9:$B$11,'REC Spending'!$B93))</f>
        <v>0</v>
      </c>
      <c r="Z93" s="302">
        <f>Z9*_xlfn.IFNA(INDEX('General Inputs'!$E$9:$AF$11,MATCH('REC Spending'!$B93,'General Inputs'!$B$9:$B$11,0),MATCH('REC Spending'!$D93,'General Inputs'!$E$8:$AB$8,0)),SUMIFS('General Inputs'!$D$9:$D$11,'General Inputs'!$B$9:$B$11,'REC Spending'!$B93))</f>
        <v>0</v>
      </c>
      <c r="AB93" s="37"/>
      <c r="AC93" s="70">
        <f>AC9*_xlfn.IFNA(INDEX('General Inputs'!$E$9:$AF$11,MATCH('REC Spending'!$B93,'General Inputs'!$B$9:$B$11,0),MATCH('REC Spending'!$D93,'General Inputs'!$E$8:$AB$8,0)),SUMIFS('General Inputs'!$D$9:$D$11,'General Inputs'!$B$9:$B$11,'REC Spending'!$B93))</f>
        <v>33813.134254762168</v>
      </c>
      <c r="AE93" s="50">
        <f t="shared" si="71"/>
        <v>484274.94943504798</v>
      </c>
      <c r="AF93" s="50">
        <f t="shared" si="71"/>
        <v>0</v>
      </c>
      <c r="AG93" s="50">
        <f t="shared" ref="AG93:AG117" si="72">SUM(AB93:AC93)</f>
        <v>33813.134254762168</v>
      </c>
      <c r="AH93" s="50">
        <f t="shared" ref="AH93:AH117" si="73">SUM(AE93:AF93)+SUM(AB93:AC93)</f>
        <v>518088.08368981013</v>
      </c>
    </row>
    <row r="94" spans="2:34" ht="12" x14ac:dyDescent="0.25">
      <c r="B94" s="19" t="s">
        <v>46</v>
      </c>
      <c r="C94" s="60" t="s">
        <v>46</v>
      </c>
      <c r="D94" s="19" t="s">
        <v>20</v>
      </c>
      <c r="E94" s="86">
        <f>SUMIFS('ABP Under Contract'!$C45:$Z45,'ABP Under Contract'!$C$6:$Z$6,'REC Spending'!$B94,'ABP Under Contract'!$C$7:$Z$7,'REC Spending'!E$4,'ABP Under Contract'!$C$8:$Z$8,'REC Spending'!E$7)</f>
        <v>295259.04000000004</v>
      </c>
      <c r="F94" s="86">
        <f>SUMIFS('ABP Under Contract'!$C45:$Z45,'ABP Under Contract'!$C$6:$Z$6,'REC Spending'!$B94,'ABP Under Contract'!$C$7:$Z$7,'REC Spending'!F$4,'ABP Under Contract'!$C$8:$Z$8,'REC Spending'!F$7)</f>
        <v>438019.44400000002</v>
      </c>
      <c r="G94" s="86">
        <f>SUMIFS('ABP Under Contract'!$C45:$Z45,'ABP Under Contract'!$C$6:$Z$6,'REC Spending'!$B94,'ABP Under Contract'!$C$7:$Z$7,'REC Spending'!G$4,'ABP Under Contract'!$C$8:$Z$8,'REC Spending'!G$7)</f>
        <v>0</v>
      </c>
      <c r="H94" s="86">
        <f>SUMIFS('ABP Under Contract'!$C45:$Z45,'ABP Under Contract'!$C$6:$Z$6,'REC Spending'!$B94,'ABP Under Contract'!$C$7:$Z$7,'REC Spending'!H$4,'ABP Under Contract'!$C$8:$Z$8,'REC Spending'!H$7)</f>
        <v>0</v>
      </c>
      <c r="I94" s="86">
        <f>SUMIFS('ABP Under Contract'!$C45:$Z45,'ABP Under Contract'!$C$6:$Z$6,'REC Spending'!$B94,'ABP Under Contract'!$C$7:$Z$7,'REC Spending'!I$4,'ABP Under Contract'!$C$8:$Z$8,'REC Spending'!I$7)</f>
        <v>0</v>
      </c>
      <c r="J94" s="86">
        <f>SUMIFS('ABP Under Contract'!$C45:$Z45,'ABP Under Contract'!$C$6:$Z$6,'REC Spending'!$B94,'ABP Under Contract'!$C$7:$Z$7,'REC Spending'!J$4,'ABP Under Contract'!$C$8:$Z$8,'REC Spending'!J$7)</f>
        <v>0</v>
      </c>
      <c r="K94" s="302">
        <f>K10*_xlfn.IFNA(INDEX('General Inputs'!$E$9:$AF$11,MATCH('REC Spending'!$B94,'General Inputs'!$B$9:$B$11,0),MATCH('REC Spending'!$D94,'General Inputs'!$E$8:$AB$8,0)),SUMIFS('General Inputs'!$D$9:$D$11,'General Inputs'!$B$9:$B$11,'REC Spending'!$B94))</f>
        <v>0</v>
      </c>
      <c r="L94" s="302">
        <f>L10*_xlfn.IFNA(INDEX('General Inputs'!$E$9:$AF$11,MATCH('REC Spending'!$B94,'General Inputs'!$B$9:$B$11,0),MATCH('REC Spending'!$D94,'General Inputs'!$E$8:$AB$8,0)),SUMIFS('General Inputs'!$D$9:$D$11,'General Inputs'!$B$9:$B$11,'REC Spending'!$B94))</f>
        <v>0</v>
      </c>
      <c r="M94" s="302">
        <f>M10*_xlfn.IFNA(INDEX('General Inputs'!$E$9:$AF$11,MATCH('REC Spending'!$B94,'General Inputs'!$B$9:$B$11,0),MATCH('REC Spending'!$D94,'General Inputs'!$E$8:$AB$8,0)),SUMIFS('General Inputs'!$D$9:$D$11,'General Inputs'!$B$9:$B$11,'REC Spending'!$B94))</f>
        <v>0</v>
      </c>
      <c r="N94" s="37">
        <v>0</v>
      </c>
      <c r="O94" s="37">
        <v>0</v>
      </c>
      <c r="P94" s="37">
        <v>74567.941677111041</v>
      </c>
      <c r="Q94" s="302">
        <f>Q10*_xlfn.IFNA(INDEX('General Inputs'!$E$9:$AF$11,MATCH('REC Spending'!$B94,'General Inputs'!$B$9:$B$11,0),MATCH('REC Spending'!$D94,'General Inputs'!$E$8:$AB$8,0)),SUMIFS('General Inputs'!$D$9:$D$11,'General Inputs'!$B$9:$B$11,'REC Spending'!$B94))</f>
        <v>44401.867050000001</v>
      </c>
      <c r="R94" s="302">
        <f>R10*_xlfn.IFNA(INDEX('General Inputs'!$E$9:$AF$11,MATCH('REC Spending'!$B94,'General Inputs'!$B$9:$B$11,0),MATCH('REC Spending'!$D94,'General Inputs'!$E$8:$AB$8,0)),SUMIFS('General Inputs'!$D$9:$D$11,'General Inputs'!$B$9:$B$11,'REC Spending'!$B94))</f>
        <v>0</v>
      </c>
      <c r="S94" s="302">
        <f>S10*_xlfn.IFNA(INDEX('General Inputs'!$E$9:$AF$11,MATCH('REC Spending'!$B94,'General Inputs'!$B$9:$B$11,0),MATCH('REC Spending'!$D94,'General Inputs'!$E$8:$AB$8,0)),SUMIFS('General Inputs'!$D$9:$D$11,'General Inputs'!$B$9:$B$11,'REC Spending'!$B94))</f>
        <v>0</v>
      </c>
      <c r="T94" s="302">
        <f>T10*_xlfn.IFNA(INDEX('General Inputs'!$E$9:$AF$11,MATCH('REC Spending'!$B94,'General Inputs'!$B$9:$B$11,0),MATCH('REC Spending'!$D94,'General Inputs'!$E$8:$AB$8,0)),SUMIFS('General Inputs'!$D$9:$D$11,'General Inputs'!$B$9:$B$11,'REC Spending'!$B94))</f>
        <v>0</v>
      </c>
      <c r="U94" s="302">
        <f>U10*_xlfn.IFNA(INDEX('General Inputs'!$E$9:$AF$11,MATCH('REC Spending'!$B94,'General Inputs'!$B$9:$B$11,0),MATCH('REC Spending'!$D94,'General Inputs'!$E$8:$AB$8,0)),SUMIFS('General Inputs'!$D$9:$D$11,'General Inputs'!$B$9:$B$11,'REC Spending'!$B94))</f>
        <v>0</v>
      </c>
      <c r="V94" s="302">
        <f>V10*_xlfn.IFNA(INDEX('General Inputs'!$E$9:$AF$11,MATCH('REC Spending'!$B94,'General Inputs'!$B$9:$B$11,0),MATCH('REC Spending'!$D94,'General Inputs'!$E$8:$AB$8,0)),SUMIFS('General Inputs'!$D$9:$D$11,'General Inputs'!$B$9:$B$11,'REC Spending'!$B94))</f>
        <v>0</v>
      </c>
      <c r="W94" s="302">
        <f>W10*_xlfn.IFNA(INDEX('General Inputs'!$E$9:$AF$11,MATCH('REC Spending'!$B94,'General Inputs'!$B$9:$B$11,0),MATCH('REC Spending'!$D94,'General Inputs'!$E$8:$AB$8,0)),SUMIFS('General Inputs'!$D$9:$D$11,'General Inputs'!$B$9:$B$11,'REC Spending'!$B94))</f>
        <v>0</v>
      </c>
      <c r="X94" s="302">
        <f>X10*_xlfn.IFNA(INDEX('General Inputs'!$E$9:$AF$11,MATCH('REC Spending'!$B94,'General Inputs'!$B$9:$B$11,0),MATCH('REC Spending'!$D94,'General Inputs'!$E$8:$AB$8,0)),SUMIFS('General Inputs'!$D$9:$D$11,'General Inputs'!$B$9:$B$11,'REC Spending'!$B94))</f>
        <v>0</v>
      </c>
      <c r="Y94" s="302">
        <f>Y10*_xlfn.IFNA(INDEX('General Inputs'!$E$9:$AF$11,MATCH('REC Spending'!$B94,'General Inputs'!$B$9:$B$11,0),MATCH('REC Spending'!$D94,'General Inputs'!$E$8:$AB$8,0)),SUMIFS('General Inputs'!$D$9:$D$11,'General Inputs'!$B$9:$B$11,'REC Spending'!$B94))</f>
        <v>0</v>
      </c>
      <c r="Z94" s="302">
        <f>Z10*_xlfn.IFNA(INDEX('General Inputs'!$E$9:$AF$11,MATCH('REC Spending'!$B94,'General Inputs'!$B$9:$B$11,0),MATCH('REC Spending'!$D94,'General Inputs'!$E$8:$AB$8,0)),SUMIFS('General Inputs'!$D$9:$D$11,'General Inputs'!$B$9:$B$11,'REC Spending'!$B94))</f>
        <v>0</v>
      </c>
      <c r="AB94" s="37"/>
      <c r="AC94" s="70">
        <f>AC10*_xlfn.IFNA(INDEX('General Inputs'!$E$9:$AF$11,MATCH('REC Spending'!$B94,'General Inputs'!$B$9:$B$11,0),MATCH('REC Spending'!$D94,'General Inputs'!$E$8:$AB$8,0)),SUMIFS('General Inputs'!$D$9:$D$11,'General Inputs'!$B$9:$B$11,'REC Spending'!$B94))</f>
        <v>39568.03875</v>
      </c>
      <c r="AE94" s="50">
        <f t="shared" si="71"/>
        <v>852248.29272711114</v>
      </c>
      <c r="AF94" s="50">
        <f t="shared" si="71"/>
        <v>0</v>
      </c>
      <c r="AG94" s="50">
        <f t="shared" si="72"/>
        <v>39568.03875</v>
      </c>
      <c r="AH94" s="50">
        <f t="shared" si="73"/>
        <v>891816.33147711109</v>
      </c>
    </row>
    <row r="95" spans="2:34" ht="12" x14ac:dyDescent="0.25">
      <c r="B95" s="19" t="s">
        <v>46</v>
      </c>
      <c r="C95" s="60" t="s">
        <v>46</v>
      </c>
      <c r="D95" s="19" t="s">
        <v>21</v>
      </c>
      <c r="E95" s="86">
        <f>SUMIFS('ABP Under Contract'!$C46:$Z46,'ABP Under Contract'!$C$6:$Z$6,'REC Spending'!$B95,'ABP Under Contract'!$C$7:$Z$7,'REC Spending'!E$4,'ABP Under Contract'!$C$8:$Z$8,'REC Spending'!E$7)</f>
        <v>6058588.2000000002</v>
      </c>
      <c r="F95" s="86">
        <f>SUMIFS('ABP Under Contract'!$C46:$Z46,'ABP Under Contract'!$C$6:$Z$6,'REC Spending'!$B95,'ABP Under Contract'!$C$7:$Z$7,'REC Spending'!F$4,'ABP Under Contract'!$C$8:$Z$8,'REC Spending'!F$7)</f>
        <v>810119.51099999994</v>
      </c>
      <c r="G95" s="86">
        <f>SUMIFS('ABP Under Contract'!$C46:$Z46,'ABP Under Contract'!$C$6:$Z$6,'REC Spending'!$B95,'ABP Under Contract'!$C$7:$Z$7,'REC Spending'!G$4,'ABP Under Contract'!$C$8:$Z$8,'REC Spending'!G$7)</f>
        <v>0</v>
      </c>
      <c r="H95" s="86">
        <f>SUMIFS('ABP Under Contract'!$C46:$Z46,'ABP Under Contract'!$C$6:$Z$6,'REC Spending'!$B95,'ABP Under Contract'!$C$7:$Z$7,'REC Spending'!H$4,'ABP Under Contract'!$C$8:$Z$8,'REC Spending'!H$7)</f>
        <v>0</v>
      </c>
      <c r="I95" s="86">
        <f>SUMIFS('ABP Under Contract'!$C46:$Z46,'ABP Under Contract'!$C$6:$Z$6,'REC Spending'!$B95,'ABP Under Contract'!$C$7:$Z$7,'REC Spending'!I$4,'ABP Under Contract'!$C$8:$Z$8,'REC Spending'!I$7)</f>
        <v>0</v>
      </c>
      <c r="J95" s="86">
        <f>SUMIFS('ABP Under Contract'!$C46:$Z46,'ABP Under Contract'!$C$6:$Z$6,'REC Spending'!$B95,'ABP Under Contract'!$C$7:$Z$7,'REC Spending'!J$4,'ABP Under Contract'!$C$8:$Z$8,'REC Spending'!J$7)</f>
        <v>0</v>
      </c>
      <c r="K95" s="302">
        <f>K11*_xlfn.IFNA(INDEX('General Inputs'!$E$9:$AF$11,MATCH('REC Spending'!$B95,'General Inputs'!$B$9:$B$11,0),MATCH('REC Spending'!$D95,'General Inputs'!$E$8:$AB$8,0)),SUMIFS('General Inputs'!$D$9:$D$11,'General Inputs'!$B$9:$B$11,'REC Spending'!$B95))</f>
        <v>0</v>
      </c>
      <c r="L95" s="302">
        <f>L11*_xlfn.IFNA(INDEX('General Inputs'!$E$9:$AF$11,MATCH('REC Spending'!$B95,'General Inputs'!$B$9:$B$11,0),MATCH('REC Spending'!$D95,'General Inputs'!$E$8:$AB$8,0)),SUMIFS('General Inputs'!$D$9:$D$11,'General Inputs'!$B$9:$B$11,'REC Spending'!$B95))</f>
        <v>0</v>
      </c>
      <c r="M95" s="302">
        <f>M11*_xlfn.IFNA(INDEX('General Inputs'!$E$9:$AF$11,MATCH('REC Spending'!$B95,'General Inputs'!$B$9:$B$11,0),MATCH('REC Spending'!$D95,'General Inputs'!$E$8:$AB$8,0)),SUMIFS('General Inputs'!$D$9:$D$11,'General Inputs'!$B$9:$B$11,'REC Spending'!$B95))</f>
        <v>0</v>
      </c>
      <c r="N95" s="37">
        <v>0</v>
      </c>
      <c r="O95" s="37">
        <v>0</v>
      </c>
      <c r="P95" s="37">
        <v>74566.48252909616</v>
      </c>
      <c r="Q95" s="302">
        <f>Q11*_xlfn.IFNA(INDEX('General Inputs'!$E$9:$AF$11,MATCH('REC Spending'!$B95,'General Inputs'!$B$9:$B$11,0),MATCH('REC Spending'!$D95,'General Inputs'!$E$8:$AB$8,0)),SUMIFS('General Inputs'!$D$9:$D$11,'General Inputs'!$B$9:$B$11,'REC Spending'!$B95))</f>
        <v>43206.862545300006</v>
      </c>
      <c r="R95" s="302">
        <f>R11*_xlfn.IFNA(INDEX('General Inputs'!$E$9:$AF$11,MATCH('REC Spending'!$B95,'General Inputs'!$B$9:$B$11,0),MATCH('REC Spending'!$D95,'General Inputs'!$E$8:$AB$8,0)),SUMIFS('General Inputs'!$D$9:$D$11,'General Inputs'!$B$9:$B$11,'REC Spending'!$B95))</f>
        <v>0</v>
      </c>
      <c r="S95" s="302">
        <f>S11*_xlfn.IFNA(INDEX('General Inputs'!$E$9:$AF$11,MATCH('REC Spending'!$B95,'General Inputs'!$B$9:$B$11,0),MATCH('REC Spending'!$D95,'General Inputs'!$E$8:$AB$8,0)),SUMIFS('General Inputs'!$D$9:$D$11,'General Inputs'!$B$9:$B$11,'REC Spending'!$B95))</f>
        <v>0</v>
      </c>
      <c r="T95" s="302">
        <f>T11*_xlfn.IFNA(INDEX('General Inputs'!$E$9:$AF$11,MATCH('REC Spending'!$B95,'General Inputs'!$B$9:$B$11,0),MATCH('REC Spending'!$D95,'General Inputs'!$E$8:$AB$8,0)),SUMIFS('General Inputs'!$D$9:$D$11,'General Inputs'!$B$9:$B$11,'REC Spending'!$B95))</f>
        <v>0</v>
      </c>
      <c r="U95" s="302">
        <f>U11*_xlfn.IFNA(INDEX('General Inputs'!$E$9:$AF$11,MATCH('REC Spending'!$B95,'General Inputs'!$B$9:$B$11,0),MATCH('REC Spending'!$D95,'General Inputs'!$E$8:$AB$8,0)),SUMIFS('General Inputs'!$D$9:$D$11,'General Inputs'!$B$9:$B$11,'REC Spending'!$B95))</f>
        <v>0</v>
      </c>
      <c r="V95" s="302">
        <f>V11*_xlfn.IFNA(INDEX('General Inputs'!$E$9:$AF$11,MATCH('REC Spending'!$B95,'General Inputs'!$B$9:$B$11,0),MATCH('REC Spending'!$D95,'General Inputs'!$E$8:$AB$8,0)),SUMIFS('General Inputs'!$D$9:$D$11,'General Inputs'!$B$9:$B$11,'REC Spending'!$B95))</f>
        <v>0</v>
      </c>
      <c r="W95" s="302">
        <f>W11*_xlfn.IFNA(INDEX('General Inputs'!$E$9:$AF$11,MATCH('REC Spending'!$B95,'General Inputs'!$B$9:$B$11,0),MATCH('REC Spending'!$D95,'General Inputs'!$E$8:$AB$8,0)),SUMIFS('General Inputs'!$D$9:$D$11,'General Inputs'!$B$9:$B$11,'REC Spending'!$B95))</f>
        <v>0</v>
      </c>
      <c r="X95" s="302">
        <f>X11*_xlfn.IFNA(INDEX('General Inputs'!$E$9:$AF$11,MATCH('REC Spending'!$B95,'General Inputs'!$B$9:$B$11,0),MATCH('REC Spending'!$D95,'General Inputs'!$E$8:$AB$8,0)),SUMIFS('General Inputs'!$D$9:$D$11,'General Inputs'!$B$9:$B$11,'REC Spending'!$B95))</f>
        <v>0</v>
      </c>
      <c r="Y95" s="302">
        <f>Y11*_xlfn.IFNA(INDEX('General Inputs'!$E$9:$AF$11,MATCH('REC Spending'!$B95,'General Inputs'!$B$9:$B$11,0),MATCH('REC Spending'!$D95,'General Inputs'!$E$8:$AB$8,0)),SUMIFS('General Inputs'!$D$9:$D$11,'General Inputs'!$B$9:$B$11,'REC Spending'!$B95))</f>
        <v>0</v>
      </c>
      <c r="Z95" s="302">
        <f>Z11*_xlfn.IFNA(INDEX('General Inputs'!$E$9:$AF$11,MATCH('REC Spending'!$B95,'General Inputs'!$B$9:$B$11,0),MATCH('REC Spending'!$D95,'General Inputs'!$E$8:$AB$8,0)),SUMIFS('General Inputs'!$D$9:$D$11,'General Inputs'!$B$9:$B$11,'REC Spending'!$B95))</f>
        <v>0</v>
      </c>
      <c r="AB95" s="37"/>
      <c r="AC95" s="70">
        <f>AC11*_xlfn.IFNA(INDEX('General Inputs'!$E$9:$AF$11,MATCH('REC Spending'!$B95,'General Inputs'!$B$9:$B$11,0),MATCH('REC Spending'!$D95,'General Inputs'!$E$8:$AB$8,0)),SUMIFS('General Inputs'!$D$9:$D$11,'General Inputs'!$B$9:$B$11,'REC Spending'!$B95))</f>
        <v>43339.24437</v>
      </c>
      <c r="AE95" s="50">
        <f t="shared" si="71"/>
        <v>6986481.0560743967</v>
      </c>
      <c r="AF95" s="50">
        <f t="shared" si="71"/>
        <v>0</v>
      </c>
      <c r="AG95" s="50">
        <f t="shared" si="72"/>
        <v>43339.24437</v>
      </c>
      <c r="AH95" s="50">
        <f t="shared" si="73"/>
        <v>7029820.3004443971</v>
      </c>
    </row>
    <row r="96" spans="2:34" ht="12" x14ac:dyDescent="0.25">
      <c r="B96" s="19" t="s">
        <v>46</v>
      </c>
      <c r="C96" s="60" t="s">
        <v>46</v>
      </c>
      <c r="D96" s="19" t="s">
        <v>22</v>
      </c>
      <c r="E96" s="86">
        <f>SUMIFS('ABP Under Contract'!$C47:$Z47,'ABP Under Contract'!$C$6:$Z$6,'REC Spending'!$B96,'ABP Under Contract'!$C$7:$Z$7,'REC Spending'!E$4,'ABP Under Contract'!$C$8:$Z$8,'REC Spending'!E$7)</f>
        <v>2413307.7100000004</v>
      </c>
      <c r="F96" s="86">
        <f>SUMIFS('ABP Under Contract'!$C47:$Z47,'ABP Under Contract'!$C$6:$Z$6,'REC Spending'!$B96,'ABP Under Contract'!$C$7:$Z$7,'REC Spending'!F$4,'ABP Under Contract'!$C$8:$Z$8,'REC Spending'!F$7)</f>
        <v>1925252.729333333</v>
      </c>
      <c r="G96" s="86">
        <f>SUMIFS('ABP Under Contract'!$C47:$Z47,'ABP Under Contract'!$C$6:$Z$6,'REC Spending'!$B96,'ABP Under Contract'!$C$7:$Z$7,'REC Spending'!G$4,'ABP Under Contract'!$C$8:$Z$8,'REC Spending'!G$7)</f>
        <v>0</v>
      </c>
      <c r="H96" s="86">
        <f>SUMIFS('ABP Under Contract'!$C47:$Z47,'ABP Under Contract'!$C$6:$Z$6,'REC Spending'!$B96,'ABP Under Contract'!$C$7:$Z$7,'REC Spending'!H$4,'ABP Under Contract'!$C$8:$Z$8,'REC Spending'!H$7)</f>
        <v>0</v>
      </c>
      <c r="I96" s="86">
        <f>SUMIFS('ABP Under Contract'!$C47:$Z47,'ABP Under Contract'!$C$6:$Z$6,'REC Spending'!$B96,'ABP Under Contract'!$C$7:$Z$7,'REC Spending'!I$4,'ABP Under Contract'!$C$8:$Z$8,'REC Spending'!I$7)</f>
        <v>0</v>
      </c>
      <c r="J96" s="86">
        <f>SUMIFS('ABP Under Contract'!$C47:$Z47,'ABP Under Contract'!$C$6:$Z$6,'REC Spending'!$B96,'ABP Under Contract'!$C$7:$Z$7,'REC Spending'!J$4,'ABP Under Contract'!$C$8:$Z$8,'REC Spending'!J$7)</f>
        <v>0</v>
      </c>
      <c r="K96" s="302">
        <f>K12*_xlfn.IFNA(INDEX('General Inputs'!$E$9:$AF$11,MATCH('REC Spending'!$B96,'General Inputs'!$B$9:$B$11,0),MATCH('REC Spending'!$D96,'General Inputs'!$E$8:$AB$8,0)),SUMIFS('General Inputs'!$D$9:$D$11,'General Inputs'!$B$9:$B$11,'REC Spending'!$B96))</f>
        <v>0</v>
      </c>
      <c r="L96" s="302">
        <f>L12*_xlfn.IFNA(INDEX('General Inputs'!$E$9:$AF$11,MATCH('REC Spending'!$B96,'General Inputs'!$B$9:$B$11,0),MATCH('REC Spending'!$D96,'General Inputs'!$E$8:$AB$8,0)),SUMIFS('General Inputs'!$D$9:$D$11,'General Inputs'!$B$9:$B$11,'REC Spending'!$B96))</f>
        <v>0</v>
      </c>
      <c r="M96" s="302">
        <f>M12*_xlfn.IFNA(INDEX('General Inputs'!$E$9:$AF$11,MATCH('REC Spending'!$B96,'General Inputs'!$B$9:$B$11,0),MATCH('REC Spending'!$D96,'General Inputs'!$E$8:$AB$8,0)),SUMIFS('General Inputs'!$D$9:$D$11,'General Inputs'!$B$9:$B$11,'REC Spending'!$B96))</f>
        <v>0</v>
      </c>
      <c r="N96" s="37">
        <v>0</v>
      </c>
      <c r="O96" s="37">
        <v>0</v>
      </c>
      <c r="P96" s="37">
        <v>74566.48252909616</v>
      </c>
      <c r="Q96" s="302">
        <f>Q12*_xlfn.IFNA(INDEX('General Inputs'!$E$9:$AF$11,MATCH('REC Spending'!$B96,'General Inputs'!$B$9:$B$11,0),MATCH('REC Spending'!$D96,'General Inputs'!$E$8:$AB$8,0)),SUMIFS('General Inputs'!$D$9:$D$11,'General Inputs'!$B$9:$B$11,'REC Spending'!$B96))</f>
        <v>52749.138888000001</v>
      </c>
      <c r="R96" s="302">
        <f>R12*_xlfn.IFNA(INDEX('General Inputs'!$E$9:$AF$11,MATCH('REC Spending'!$B96,'General Inputs'!$B$9:$B$11,0),MATCH('REC Spending'!$D96,'General Inputs'!$E$8:$AB$8,0)),SUMIFS('General Inputs'!$D$9:$D$11,'General Inputs'!$B$9:$B$11,'REC Spending'!$B96))</f>
        <v>0</v>
      </c>
      <c r="S96" s="302">
        <f>S12*_xlfn.IFNA(INDEX('General Inputs'!$E$9:$AF$11,MATCH('REC Spending'!$B96,'General Inputs'!$B$9:$B$11,0),MATCH('REC Spending'!$D96,'General Inputs'!$E$8:$AB$8,0)),SUMIFS('General Inputs'!$D$9:$D$11,'General Inputs'!$B$9:$B$11,'REC Spending'!$B96))</f>
        <v>0</v>
      </c>
      <c r="T96" s="302">
        <f>T12*_xlfn.IFNA(INDEX('General Inputs'!$E$9:$AF$11,MATCH('REC Spending'!$B96,'General Inputs'!$B$9:$B$11,0),MATCH('REC Spending'!$D96,'General Inputs'!$E$8:$AB$8,0)),SUMIFS('General Inputs'!$D$9:$D$11,'General Inputs'!$B$9:$B$11,'REC Spending'!$B96))</f>
        <v>0</v>
      </c>
      <c r="U96" s="302">
        <f>U12*_xlfn.IFNA(INDEX('General Inputs'!$E$9:$AF$11,MATCH('REC Spending'!$B96,'General Inputs'!$B$9:$B$11,0),MATCH('REC Spending'!$D96,'General Inputs'!$E$8:$AB$8,0)),SUMIFS('General Inputs'!$D$9:$D$11,'General Inputs'!$B$9:$B$11,'REC Spending'!$B96))</f>
        <v>0</v>
      </c>
      <c r="V96" s="302">
        <f>V12*_xlfn.IFNA(INDEX('General Inputs'!$E$9:$AF$11,MATCH('REC Spending'!$B96,'General Inputs'!$B$9:$B$11,0),MATCH('REC Spending'!$D96,'General Inputs'!$E$8:$AB$8,0)),SUMIFS('General Inputs'!$D$9:$D$11,'General Inputs'!$B$9:$B$11,'REC Spending'!$B96))</f>
        <v>0</v>
      </c>
      <c r="W96" s="302">
        <f>W12*_xlfn.IFNA(INDEX('General Inputs'!$E$9:$AF$11,MATCH('REC Spending'!$B96,'General Inputs'!$B$9:$B$11,0),MATCH('REC Spending'!$D96,'General Inputs'!$E$8:$AB$8,0)),SUMIFS('General Inputs'!$D$9:$D$11,'General Inputs'!$B$9:$B$11,'REC Spending'!$B96))</f>
        <v>0</v>
      </c>
      <c r="X96" s="302">
        <f>X12*_xlfn.IFNA(INDEX('General Inputs'!$E$9:$AF$11,MATCH('REC Spending'!$B96,'General Inputs'!$B$9:$B$11,0),MATCH('REC Spending'!$D96,'General Inputs'!$E$8:$AB$8,0)),SUMIFS('General Inputs'!$D$9:$D$11,'General Inputs'!$B$9:$B$11,'REC Spending'!$B96))</f>
        <v>0</v>
      </c>
      <c r="Y96" s="302">
        <f>Y12*_xlfn.IFNA(INDEX('General Inputs'!$E$9:$AF$11,MATCH('REC Spending'!$B96,'General Inputs'!$B$9:$B$11,0),MATCH('REC Spending'!$D96,'General Inputs'!$E$8:$AB$8,0)),SUMIFS('General Inputs'!$D$9:$D$11,'General Inputs'!$B$9:$B$11,'REC Spending'!$B96))</f>
        <v>0</v>
      </c>
      <c r="Z96" s="302">
        <f>Z12*_xlfn.IFNA(INDEX('General Inputs'!$E$9:$AF$11,MATCH('REC Spending'!$B96,'General Inputs'!$B$9:$B$11,0),MATCH('REC Spending'!$D96,'General Inputs'!$E$8:$AB$8,0)),SUMIFS('General Inputs'!$D$9:$D$11,'General Inputs'!$B$9:$B$11,'REC Spending'!$B96))</f>
        <v>0</v>
      </c>
      <c r="AB96" s="37"/>
      <c r="AC96" s="70">
        <f>AC12*_xlfn.IFNA(INDEX('General Inputs'!$E$9:$AF$11,MATCH('REC Spending'!$B96,'General Inputs'!$B$9:$B$11,0),MATCH('REC Spending'!$D96,'General Inputs'!$E$8:$AB$8,0)),SUMIFS('General Inputs'!$D$9:$D$11,'General Inputs'!$B$9:$B$11,'REC Spending'!$B96))</f>
        <v>60523.077599999997</v>
      </c>
      <c r="AE96" s="50">
        <f t="shared" si="71"/>
        <v>4465876.0607504295</v>
      </c>
      <c r="AF96" s="50">
        <f t="shared" si="71"/>
        <v>0</v>
      </c>
      <c r="AG96" s="50">
        <f t="shared" si="72"/>
        <v>60523.077599999997</v>
      </c>
      <c r="AH96" s="50">
        <f t="shared" si="73"/>
        <v>4526399.1383504299</v>
      </c>
    </row>
    <row r="97" spans="2:34" ht="12" x14ac:dyDescent="0.25">
      <c r="B97" s="19" t="s">
        <v>46</v>
      </c>
      <c r="C97" s="60" t="s">
        <v>46</v>
      </c>
      <c r="D97" s="19" t="s">
        <v>23</v>
      </c>
      <c r="E97" s="86">
        <f>SUMIFS('ABP Under Contract'!$C48:$Z48,'ABP Under Contract'!$C$6:$Z$6,'REC Spending'!$B97,'ABP Under Contract'!$C$7:$Z$7,'REC Spending'!E$4,'ABP Under Contract'!$C$8:$Z$8,'REC Spending'!E$7)</f>
        <v>192185.88</v>
      </c>
      <c r="F97" s="86">
        <f>SUMIFS('ABP Under Contract'!$C48:$Z48,'ABP Under Contract'!$C$6:$Z$6,'REC Spending'!$B97,'ABP Under Contract'!$C$7:$Z$7,'REC Spending'!F$4,'ABP Under Contract'!$C$8:$Z$8,'REC Spending'!F$7)</f>
        <v>1875368.357583333</v>
      </c>
      <c r="G97" s="86">
        <f>SUMIFS('ABP Under Contract'!$C48:$Z48,'ABP Under Contract'!$C$6:$Z$6,'REC Spending'!$B97,'ABP Under Contract'!$C$7:$Z$7,'REC Spending'!G$4,'ABP Under Contract'!$C$8:$Z$8,'REC Spending'!G$7)</f>
        <v>0</v>
      </c>
      <c r="H97" s="86">
        <f>SUMIFS('ABP Under Contract'!$C48:$Z48,'ABP Under Contract'!$C$6:$Z$6,'REC Spending'!$B97,'ABP Under Contract'!$C$7:$Z$7,'REC Spending'!H$4,'ABP Under Contract'!$C$8:$Z$8,'REC Spending'!H$7)</f>
        <v>0</v>
      </c>
      <c r="I97" s="86">
        <f>SUMIFS('ABP Under Contract'!$C48:$Z48,'ABP Under Contract'!$C$6:$Z$6,'REC Spending'!$B97,'ABP Under Contract'!$C$7:$Z$7,'REC Spending'!I$4,'ABP Under Contract'!$C$8:$Z$8,'REC Spending'!I$7)</f>
        <v>0</v>
      </c>
      <c r="J97" s="86">
        <f>SUMIFS('ABP Under Contract'!$C48:$Z48,'ABP Under Contract'!$C$6:$Z$6,'REC Spending'!$B97,'ABP Under Contract'!$C$7:$Z$7,'REC Spending'!J$4,'ABP Under Contract'!$C$8:$Z$8,'REC Spending'!J$7)</f>
        <v>0</v>
      </c>
      <c r="K97" s="302">
        <f>K13*_xlfn.IFNA(INDEX('General Inputs'!$E$9:$AF$11,MATCH('REC Spending'!$B97,'General Inputs'!$B$9:$B$11,0),MATCH('REC Spending'!$D97,'General Inputs'!$E$8:$AB$8,0)),SUMIFS('General Inputs'!$D$9:$D$11,'General Inputs'!$B$9:$B$11,'REC Spending'!$B97))</f>
        <v>0</v>
      </c>
      <c r="L97" s="302">
        <f>L13*_xlfn.IFNA(INDEX('General Inputs'!$E$9:$AF$11,MATCH('REC Spending'!$B97,'General Inputs'!$B$9:$B$11,0),MATCH('REC Spending'!$D97,'General Inputs'!$E$8:$AB$8,0)),SUMIFS('General Inputs'!$D$9:$D$11,'General Inputs'!$B$9:$B$11,'REC Spending'!$B97))</f>
        <v>0</v>
      </c>
      <c r="M97" s="302">
        <f>M13*_xlfn.IFNA(INDEX('General Inputs'!$E$9:$AF$11,MATCH('REC Spending'!$B97,'General Inputs'!$B$9:$B$11,0),MATCH('REC Spending'!$D97,'General Inputs'!$E$8:$AB$8,0)),SUMIFS('General Inputs'!$D$9:$D$11,'General Inputs'!$B$9:$B$11,'REC Spending'!$B97))</f>
        <v>0</v>
      </c>
      <c r="N97" s="37">
        <v>0</v>
      </c>
      <c r="O97" s="37">
        <v>0</v>
      </c>
      <c r="P97" s="37">
        <v>87687.244415682479</v>
      </c>
      <c r="Q97" s="302">
        <f>Q13*_xlfn.IFNA(INDEX('General Inputs'!$E$9:$AF$11,MATCH('REC Spending'!$B97,'General Inputs'!$B$9:$B$11,0),MATCH('REC Spending'!$D97,'General Inputs'!$E$8:$AB$8,0)),SUMIFS('General Inputs'!$D$9:$D$11,'General Inputs'!$B$9:$B$11,'REC Spending'!$B97))</f>
        <v>119999.99999999999</v>
      </c>
      <c r="R97" s="302">
        <f>R13*_xlfn.IFNA(INDEX('General Inputs'!$E$9:$AF$11,MATCH('REC Spending'!$B97,'General Inputs'!$B$9:$B$11,0),MATCH('REC Spending'!$D97,'General Inputs'!$E$8:$AB$8,0)),SUMIFS('General Inputs'!$D$9:$D$11,'General Inputs'!$B$9:$B$11,'REC Spending'!$B97))</f>
        <v>296987.21673836926</v>
      </c>
      <c r="S97" s="302">
        <f>S13*_xlfn.IFNA(INDEX('General Inputs'!$E$9:$AF$11,MATCH('REC Spending'!$B97,'General Inputs'!$B$9:$B$11,0),MATCH('REC Spending'!$D97,'General Inputs'!$E$8:$AB$8,0)),SUMIFS('General Inputs'!$D$9:$D$11,'General Inputs'!$B$9:$B$11,'REC Spending'!$B97))</f>
        <v>0</v>
      </c>
      <c r="T97" s="302">
        <f>T13*_xlfn.IFNA(INDEX('General Inputs'!$E$9:$AF$11,MATCH('REC Spending'!$B97,'General Inputs'!$B$9:$B$11,0),MATCH('REC Spending'!$D97,'General Inputs'!$E$8:$AB$8,0)),SUMIFS('General Inputs'!$D$9:$D$11,'General Inputs'!$B$9:$B$11,'REC Spending'!$B97))</f>
        <v>0</v>
      </c>
      <c r="U97" s="302">
        <f>U13*_xlfn.IFNA(INDEX('General Inputs'!$E$9:$AF$11,MATCH('REC Spending'!$B97,'General Inputs'!$B$9:$B$11,0),MATCH('REC Spending'!$D97,'General Inputs'!$E$8:$AB$8,0)),SUMIFS('General Inputs'!$D$9:$D$11,'General Inputs'!$B$9:$B$11,'REC Spending'!$B97))</f>
        <v>0</v>
      </c>
      <c r="V97" s="302">
        <f>V13*_xlfn.IFNA(INDEX('General Inputs'!$E$9:$AF$11,MATCH('REC Spending'!$B97,'General Inputs'!$B$9:$B$11,0),MATCH('REC Spending'!$D97,'General Inputs'!$E$8:$AB$8,0)),SUMIFS('General Inputs'!$D$9:$D$11,'General Inputs'!$B$9:$B$11,'REC Spending'!$B97))</f>
        <v>0</v>
      </c>
      <c r="W97" s="302">
        <f>W13*_xlfn.IFNA(INDEX('General Inputs'!$E$9:$AF$11,MATCH('REC Spending'!$B97,'General Inputs'!$B$9:$B$11,0),MATCH('REC Spending'!$D97,'General Inputs'!$E$8:$AB$8,0)),SUMIFS('General Inputs'!$D$9:$D$11,'General Inputs'!$B$9:$B$11,'REC Spending'!$B97))</f>
        <v>0</v>
      </c>
      <c r="X97" s="302">
        <f>X13*_xlfn.IFNA(INDEX('General Inputs'!$E$9:$AF$11,MATCH('REC Spending'!$B97,'General Inputs'!$B$9:$B$11,0),MATCH('REC Spending'!$D97,'General Inputs'!$E$8:$AB$8,0)),SUMIFS('General Inputs'!$D$9:$D$11,'General Inputs'!$B$9:$B$11,'REC Spending'!$B97))</f>
        <v>0</v>
      </c>
      <c r="Y97" s="302">
        <f>Y13*_xlfn.IFNA(INDEX('General Inputs'!$E$9:$AF$11,MATCH('REC Spending'!$B97,'General Inputs'!$B$9:$B$11,0),MATCH('REC Spending'!$D97,'General Inputs'!$E$8:$AB$8,0)),SUMIFS('General Inputs'!$D$9:$D$11,'General Inputs'!$B$9:$B$11,'REC Spending'!$B97))</f>
        <v>0</v>
      </c>
      <c r="Z97" s="302">
        <f>Z13*_xlfn.IFNA(INDEX('General Inputs'!$E$9:$AF$11,MATCH('REC Spending'!$B97,'General Inputs'!$B$9:$B$11,0),MATCH('REC Spending'!$D97,'General Inputs'!$E$8:$AB$8,0)),SUMIFS('General Inputs'!$D$9:$D$11,'General Inputs'!$B$9:$B$11,'REC Spending'!$B97))</f>
        <v>0</v>
      </c>
      <c r="AB97" s="37"/>
      <c r="AC97" s="70">
        <f>AC13*_xlfn.IFNA(INDEX('General Inputs'!$E$9:$AF$11,MATCH('REC Spending'!$B97,'General Inputs'!$B$9:$B$11,0),MATCH('REC Spending'!$D97,'General Inputs'!$E$8:$AB$8,0)),SUMIFS('General Inputs'!$D$9:$D$11,'General Inputs'!$B$9:$B$11,'REC Spending'!$B97))</f>
        <v>64799.999999999993</v>
      </c>
      <c r="AE97" s="50">
        <f t="shared" si="71"/>
        <v>2275241.4819990154</v>
      </c>
      <c r="AF97" s="50">
        <f t="shared" si="71"/>
        <v>296987.21673836926</v>
      </c>
      <c r="AG97" s="50">
        <f t="shared" si="72"/>
        <v>64799.999999999993</v>
      </c>
      <c r="AH97" s="50">
        <f t="shared" si="73"/>
        <v>2637028.6987373848</v>
      </c>
    </row>
    <row r="98" spans="2:34" ht="12" x14ac:dyDescent="0.25">
      <c r="B98" s="19" t="s">
        <v>46</v>
      </c>
      <c r="C98" s="60" t="s">
        <v>46</v>
      </c>
      <c r="D98" s="19" t="s">
        <v>24</v>
      </c>
      <c r="E98" s="86">
        <f>SUMIFS('ABP Under Contract'!$C49:$Z49,'ABP Under Contract'!$C$6:$Z$6,'REC Spending'!$B98,'ABP Under Contract'!$C$7:$Z$7,'REC Spending'!E$4,'ABP Under Contract'!$C$8:$Z$8,'REC Spending'!E$7)</f>
        <v>0</v>
      </c>
      <c r="F98" s="86">
        <f>SUMIFS('ABP Under Contract'!$C49:$Z49,'ABP Under Contract'!$C$6:$Z$6,'REC Spending'!$B98,'ABP Under Contract'!$C$7:$Z$7,'REC Spending'!F$4,'ABP Under Contract'!$C$8:$Z$8,'REC Spending'!F$7)</f>
        <v>1541156.7892499999</v>
      </c>
      <c r="G98" s="86">
        <f>SUMIFS('ABP Under Contract'!$C49:$Z49,'ABP Under Contract'!$C$6:$Z$6,'REC Spending'!$B98,'ABP Under Contract'!$C$7:$Z$7,'REC Spending'!G$4,'ABP Under Contract'!$C$8:$Z$8,'REC Spending'!G$7)</f>
        <v>0</v>
      </c>
      <c r="H98" s="86">
        <f>SUMIFS('ABP Under Contract'!$C49:$Z49,'ABP Under Contract'!$C$6:$Z$6,'REC Spending'!$B98,'ABP Under Contract'!$C$7:$Z$7,'REC Spending'!H$4,'ABP Under Contract'!$C$8:$Z$8,'REC Spending'!H$7)</f>
        <v>0</v>
      </c>
      <c r="I98" s="86">
        <f>SUMIFS('ABP Under Contract'!$C49:$Z49,'ABP Under Contract'!$C$6:$Z$6,'REC Spending'!$B98,'ABP Under Contract'!$C$7:$Z$7,'REC Spending'!I$4,'ABP Under Contract'!$C$8:$Z$8,'REC Spending'!I$7)</f>
        <v>0</v>
      </c>
      <c r="J98" s="86">
        <f>SUMIFS('ABP Under Contract'!$C49:$Z49,'ABP Under Contract'!$C$6:$Z$6,'REC Spending'!$B98,'ABP Under Contract'!$C$7:$Z$7,'REC Spending'!J$4,'ABP Under Contract'!$C$8:$Z$8,'REC Spending'!J$7)</f>
        <v>0</v>
      </c>
      <c r="K98" s="302">
        <f>K14*_xlfn.IFNA(INDEX('General Inputs'!$E$9:$AF$11,MATCH('REC Spending'!$B98,'General Inputs'!$B$9:$B$11,0),MATCH('REC Spending'!$D98,'General Inputs'!$E$8:$AB$8,0)),SUMIFS('General Inputs'!$D$9:$D$11,'General Inputs'!$B$9:$B$11,'REC Spending'!$B98))</f>
        <v>123341.55874029741</v>
      </c>
      <c r="L98" s="302">
        <f>L14*_xlfn.IFNA(INDEX('General Inputs'!$E$9:$AF$11,MATCH('REC Spending'!$B98,'General Inputs'!$B$9:$B$11,0),MATCH('REC Spending'!$D98,'General Inputs'!$E$8:$AB$8,0)),SUMIFS('General Inputs'!$D$9:$D$11,'General Inputs'!$B$9:$B$11,'REC Spending'!$B98))</f>
        <v>174389.80516779452</v>
      </c>
      <c r="M98" s="302">
        <f>M14*_xlfn.IFNA(INDEX('General Inputs'!$E$9:$AF$11,MATCH('REC Spending'!$B98,'General Inputs'!$B$9:$B$11,0),MATCH('REC Spending'!$D98,'General Inputs'!$E$8:$AB$8,0)),SUMIFS('General Inputs'!$D$9:$D$11,'General Inputs'!$B$9:$B$11,'REC Spending'!$B98))</f>
        <v>2865.5942563086182</v>
      </c>
      <c r="N98" s="37">
        <v>0</v>
      </c>
      <c r="O98" s="37">
        <v>0</v>
      </c>
      <c r="P98" s="37">
        <v>87687.244415682479</v>
      </c>
      <c r="Q98" s="302">
        <f>Q14*_xlfn.IFNA(INDEX('General Inputs'!$E$9:$AF$11,MATCH('REC Spending'!$B98,'General Inputs'!$B$9:$B$11,0),MATCH('REC Spending'!$D98,'General Inputs'!$E$8:$AB$8,0)),SUMIFS('General Inputs'!$D$9:$D$11,'General Inputs'!$B$9:$B$11,'REC Spending'!$B98))</f>
        <v>199905.79891113899</v>
      </c>
      <c r="R98" s="302">
        <f>R14*_xlfn.IFNA(INDEX('General Inputs'!$E$9:$AF$11,MATCH('REC Spending'!$B98,'General Inputs'!$B$9:$B$11,0),MATCH('REC Spending'!$D98,'General Inputs'!$E$8:$AB$8,0)),SUMIFS('General Inputs'!$D$9:$D$11,'General Inputs'!$B$9:$B$11,'REC Spending'!$B98))</f>
        <v>1158899.9796655707</v>
      </c>
      <c r="S98" s="302">
        <f>S14*_xlfn.IFNA(INDEX('General Inputs'!$E$9:$AF$11,MATCH('REC Spending'!$B98,'General Inputs'!$B$9:$B$11,0),MATCH('REC Spending'!$D98,'General Inputs'!$E$8:$AB$8,0)),SUMIFS('General Inputs'!$D$9:$D$11,'General Inputs'!$B$9:$B$11,'REC Spending'!$B98))</f>
        <v>95494.998404148209</v>
      </c>
      <c r="T98" s="302">
        <f>T14*_xlfn.IFNA(INDEX('General Inputs'!$E$9:$AF$11,MATCH('REC Spending'!$B98,'General Inputs'!$B$9:$B$11,0),MATCH('REC Spending'!$D98,'General Inputs'!$E$8:$AB$8,0)),SUMIFS('General Inputs'!$D$9:$D$11,'General Inputs'!$B$9:$B$11,'REC Spending'!$B98))</f>
        <v>0</v>
      </c>
      <c r="U98" s="302">
        <f>U14*_xlfn.IFNA(INDEX('General Inputs'!$E$9:$AF$11,MATCH('REC Spending'!$B98,'General Inputs'!$B$9:$B$11,0),MATCH('REC Spending'!$D98,'General Inputs'!$E$8:$AB$8,0)),SUMIFS('General Inputs'!$D$9:$D$11,'General Inputs'!$B$9:$B$11,'REC Spending'!$B98))</f>
        <v>0</v>
      </c>
      <c r="V98" s="302">
        <f>V14*_xlfn.IFNA(INDEX('General Inputs'!$E$9:$AF$11,MATCH('REC Spending'!$B98,'General Inputs'!$B$9:$B$11,0),MATCH('REC Spending'!$D98,'General Inputs'!$E$8:$AB$8,0)),SUMIFS('General Inputs'!$D$9:$D$11,'General Inputs'!$B$9:$B$11,'REC Spending'!$B98))</f>
        <v>91423.443665064289</v>
      </c>
      <c r="W98" s="302">
        <f>W14*_xlfn.IFNA(INDEX('General Inputs'!$E$9:$AF$11,MATCH('REC Spending'!$B98,'General Inputs'!$B$9:$B$11,0),MATCH('REC Spending'!$D98,'General Inputs'!$E$8:$AB$8,0)),SUMIFS('General Inputs'!$D$9:$D$11,'General Inputs'!$B$9:$B$11,'REC Spending'!$B98))</f>
        <v>114354.42421062902</v>
      </c>
      <c r="X98" s="302">
        <f>X14*_xlfn.IFNA(INDEX('General Inputs'!$E$9:$AF$11,MATCH('REC Spending'!$B98,'General Inputs'!$B$9:$B$11,0),MATCH('REC Spending'!$D98,'General Inputs'!$E$8:$AB$8,0)),SUMIFS('General Inputs'!$D$9:$D$11,'General Inputs'!$B$9:$B$11,'REC Spending'!$B98))</f>
        <v>0</v>
      </c>
      <c r="Y98" s="302">
        <f>Y14*_xlfn.IFNA(INDEX('General Inputs'!$E$9:$AF$11,MATCH('REC Spending'!$B98,'General Inputs'!$B$9:$B$11,0),MATCH('REC Spending'!$D98,'General Inputs'!$E$8:$AB$8,0)),SUMIFS('General Inputs'!$D$9:$D$11,'General Inputs'!$B$9:$B$11,'REC Spending'!$B98))</f>
        <v>0</v>
      </c>
      <c r="Z98" s="302">
        <f>Z14*_xlfn.IFNA(INDEX('General Inputs'!$E$9:$AF$11,MATCH('REC Spending'!$B98,'General Inputs'!$B$9:$B$11,0),MATCH('REC Spending'!$D98,'General Inputs'!$E$8:$AB$8,0)),SUMIFS('General Inputs'!$D$9:$D$11,'General Inputs'!$B$9:$B$11,'REC Spending'!$B98))</f>
        <v>0</v>
      </c>
      <c r="AB98" s="37"/>
      <c r="AC98" s="70">
        <f>AC14*_xlfn.IFNA(INDEX('General Inputs'!$E$9:$AF$11,MATCH('REC Spending'!$B98,'General Inputs'!$B$9:$B$11,0),MATCH('REC Spending'!$D98,'General Inputs'!$E$8:$AB$8,0)),SUMIFS('General Inputs'!$D$9:$D$11,'General Inputs'!$B$9:$B$11,'REC Spending'!$B98))</f>
        <v>113346.58798261581</v>
      </c>
      <c r="AE98" s="50">
        <f t="shared" si="71"/>
        <v>2129346.790741222</v>
      </c>
      <c r="AF98" s="50">
        <f t="shared" si="71"/>
        <v>1460172.8459454123</v>
      </c>
      <c r="AG98" s="50">
        <f t="shared" si="72"/>
        <v>113346.58798261581</v>
      </c>
      <c r="AH98" s="50">
        <f t="shared" si="73"/>
        <v>3702866.2246692502</v>
      </c>
    </row>
    <row r="99" spans="2:34" ht="12" x14ac:dyDescent="0.25">
      <c r="B99" s="19" t="s">
        <v>46</v>
      </c>
      <c r="C99" s="60" t="s">
        <v>46</v>
      </c>
      <c r="D99" s="19" t="s">
        <v>25</v>
      </c>
      <c r="E99" s="86">
        <f>SUMIFS('ABP Under Contract'!$C50:$Z50,'ABP Under Contract'!$C$6:$Z$6,'REC Spending'!$B99,'ABP Under Contract'!$C$7:$Z$7,'REC Spending'!E$4,'ABP Under Contract'!$C$8:$Z$8,'REC Spending'!E$7)</f>
        <v>0</v>
      </c>
      <c r="F99" s="86">
        <f>SUMIFS('ABP Under Contract'!$C50:$Z50,'ABP Under Contract'!$C$6:$Z$6,'REC Spending'!$B99,'ABP Under Contract'!$C$7:$Z$7,'REC Spending'!F$4,'ABP Under Contract'!$C$8:$Z$8,'REC Spending'!F$7)</f>
        <v>1475896.12925</v>
      </c>
      <c r="G99" s="86">
        <f>SUMIFS('ABP Under Contract'!$C50:$Z50,'ABP Under Contract'!$C$6:$Z$6,'REC Spending'!$B99,'ABP Under Contract'!$C$7:$Z$7,'REC Spending'!G$4,'ABP Under Contract'!$C$8:$Z$8,'REC Spending'!G$7)</f>
        <v>0</v>
      </c>
      <c r="H99" s="86">
        <f>SUMIFS('ABP Under Contract'!$C50:$Z50,'ABP Under Contract'!$C$6:$Z$6,'REC Spending'!$B99,'ABP Under Contract'!$C$7:$Z$7,'REC Spending'!H$4,'ABP Under Contract'!$C$8:$Z$8,'REC Spending'!H$7)</f>
        <v>0</v>
      </c>
      <c r="I99" s="86">
        <f>SUMIFS('ABP Under Contract'!$C50:$Z50,'ABP Under Contract'!$C$6:$Z$6,'REC Spending'!$B99,'ABP Under Contract'!$C$7:$Z$7,'REC Spending'!I$4,'ABP Under Contract'!$C$8:$Z$8,'REC Spending'!I$7)</f>
        <v>0</v>
      </c>
      <c r="J99" s="86">
        <f>SUMIFS('ABP Under Contract'!$C50:$Z50,'ABP Under Contract'!$C$6:$Z$6,'REC Spending'!$B99,'ABP Under Contract'!$C$7:$Z$7,'REC Spending'!J$4,'ABP Under Contract'!$C$8:$Z$8,'REC Spending'!J$7)</f>
        <v>0</v>
      </c>
      <c r="K99" s="302">
        <f>K15*_xlfn.IFNA(INDEX('General Inputs'!$E$9:$AF$11,MATCH('REC Spending'!$B99,'General Inputs'!$B$9:$B$11,0),MATCH('REC Spending'!$D99,'General Inputs'!$E$8:$AB$8,0)),SUMIFS('General Inputs'!$D$9:$D$11,'General Inputs'!$B$9:$B$11,'REC Spending'!$B99))</f>
        <v>272910.49881201581</v>
      </c>
      <c r="L99" s="302">
        <f>L15*_xlfn.IFNA(INDEX('General Inputs'!$E$9:$AF$11,MATCH('REC Spending'!$B99,'General Inputs'!$B$9:$B$11,0),MATCH('REC Spending'!$D99,'General Inputs'!$E$8:$AB$8,0)),SUMIFS('General Inputs'!$D$9:$D$11,'General Inputs'!$B$9:$B$11,'REC Spending'!$B99))</f>
        <v>444213.02118040581</v>
      </c>
      <c r="M99" s="302">
        <f>M15*_xlfn.IFNA(INDEX('General Inputs'!$E$9:$AF$11,MATCH('REC Spending'!$B99,'General Inputs'!$B$9:$B$11,0),MATCH('REC Spending'!$D99,'General Inputs'!$E$8:$AB$8,0)),SUMIFS('General Inputs'!$D$9:$D$11,'General Inputs'!$B$9:$B$11,'REC Spending'!$B99))</f>
        <v>4220.7871421210193</v>
      </c>
      <c r="N99" s="37">
        <v>0</v>
      </c>
      <c r="O99" s="37">
        <v>0</v>
      </c>
      <c r="P99" s="37">
        <v>87687.244415682479</v>
      </c>
      <c r="Q99" s="302">
        <f>Q15*_xlfn.IFNA(INDEX('General Inputs'!$E$9:$AF$11,MATCH('REC Spending'!$B99,'General Inputs'!$B$9:$B$11,0),MATCH('REC Spending'!$D99,'General Inputs'!$E$8:$AB$8,0)),SUMIFS('General Inputs'!$D$9:$D$11,'General Inputs'!$B$9:$B$11,'REC Spending'!$B99))</f>
        <v>190980.77990009566</v>
      </c>
      <c r="R99" s="302">
        <f>R15*_xlfn.IFNA(INDEX('General Inputs'!$E$9:$AF$11,MATCH('REC Spending'!$B99,'General Inputs'!$B$9:$B$11,0),MATCH('REC Spending'!$D99,'General Inputs'!$E$8:$AB$8,0)),SUMIFS('General Inputs'!$D$9:$D$11,'General Inputs'!$B$9:$B$11,'REC Spending'!$B99))</f>
        <v>1333630.2594607922</v>
      </c>
      <c r="S99" s="302">
        <f>S15*_xlfn.IFNA(INDEX('General Inputs'!$E$9:$AF$11,MATCH('REC Spending'!$B99,'General Inputs'!$B$9:$B$11,0),MATCH('REC Spending'!$D99,'General Inputs'!$E$8:$AB$8,0)),SUMIFS('General Inputs'!$D$9:$D$11,'General Inputs'!$B$9:$B$11,'REC Spending'!$B99))</f>
        <v>228857.28888157129</v>
      </c>
      <c r="T99" s="302">
        <f>T15*_xlfn.IFNA(INDEX('General Inputs'!$E$9:$AF$11,MATCH('REC Spending'!$B99,'General Inputs'!$B$9:$B$11,0),MATCH('REC Spending'!$D99,'General Inputs'!$E$8:$AB$8,0)),SUMIFS('General Inputs'!$D$9:$D$11,'General Inputs'!$B$9:$B$11,'REC Spending'!$B99))</f>
        <v>47986.260475732437</v>
      </c>
      <c r="U99" s="302">
        <f>U15*_xlfn.IFNA(INDEX('General Inputs'!$E$9:$AF$11,MATCH('REC Spending'!$B99,'General Inputs'!$B$9:$B$11,0),MATCH('REC Spending'!$D99,'General Inputs'!$E$8:$AB$8,0)),SUMIFS('General Inputs'!$D$9:$D$11,'General Inputs'!$B$9:$B$11,'REC Spending'!$B99))</f>
        <v>58914.873815810941</v>
      </c>
      <c r="V99" s="302">
        <f>V15*_xlfn.IFNA(INDEX('General Inputs'!$E$9:$AF$11,MATCH('REC Spending'!$B99,'General Inputs'!$B$9:$B$11,0),MATCH('REC Spending'!$D99,'General Inputs'!$E$8:$AB$8,0)),SUMIFS('General Inputs'!$D$9:$D$11,'General Inputs'!$B$9:$B$11,'REC Spending'!$B99))</f>
        <v>218954.57509088845</v>
      </c>
      <c r="W99" s="302">
        <f>W15*_xlfn.IFNA(INDEX('General Inputs'!$E$9:$AF$11,MATCH('REC Spending'!$B99,'General Inputs'!$B$9:$B$11,0),MATCH('REC Spending'!$D99,'General Inputs'!$E$8:$AB$8,0)),SUMIFS('General Inputs'!$D$9:$D$11,'General Inputs'!$B$9:$B$11,'REC Spending'!$B99))</f>
        <v>277970.97048261412</v>
      </c>
      <c r="X99" s="302">
        <f>X15*_xlfn.IFNA(INDEX('General Inputs'!$E$9:$AF$11,MATCH('REC Spending'!$B99,'General Inputs'!$B$9:$B$11,0),MATCH('REC Spending'!$D99,'General Inputs'!$E$8:$AB$8,0)),SUMIFS('General Inputs'!$D$9:$D$11,'General Inputs'!$B$9:$B$11,'REC Spending'!$B99))</f>
        <v>0</v>
      </c>
      <c r="Y99" s="302">
        <f>Y15*_xlfn.IFNA(INDEX('General Inputs'!$E$9:$AF$11,MATCH('REC Spending'!$B99,'General Inputs'!$B$9:$B$11,0),MATCH('REC Spending'!$D99,'General Inputs'!$E$8:$AB$8,0)),SUMIFS('General Inputs'!$D$9:$D$11,'General Inputs'!$B$9:$B$11,'REC Spending'!$B99))</f>
        <v>0</v>
      </c>
      <c r="Z99" s="302">
        <f>Z15*_xlfn.IFNA(INDEX('General Inputs'!$E$9:$AF$11,MATCH('REC Spending'!$B99,'General Inputs'!$B$9:$B$11,0),MATCH('REC Spending'!$D99,'General Inputs'!$E$8:$AB$8,0)),SUMIFS('General Inputs'!$D$9:$D$11,'General Inputs'!$B$9:$B$11,'REC Spending'!$B99))</f>
        <v>0</v>
      </c>
      <c r="AB99" s="37"/>
      <c r="AC99" s="70">
        <f>AC15*_xlfn.IFNA(INDEX('General Inputs'!$E$9:$AF$11,MATCH('REC Spending'!$B99,'General Inputs'!$B$9:$B$11,0),MATCH('REC Spending'!$D99,'General Inputs'!$E$8:$AB$8,0)),SUMIFS('General Inputs'!$D$9:$D$11,'General Inputs'!$B$9:$B$11,'REC Spending'!$B99))</f>
        <v>113700.40731352195</v>
      </c>
      <c r="AE99" s="50">
        <f t="shared" si="71"/>
        <v>2475908.460700321</v>
      </c>
      <c r="AF99" s="50">
        <f t="shared" si="71"/>
        <v>2166314.2282074094</v>
      </c>
      <c r="AG99" s="50">
        <f t="shared" si="72"/>
        <v>113700.40731352195</v>
      </c>
      <c r="AH99" s="50">
        <f t="shared" si="73"/>
        <v>4755923.0962212523</v>
      </c>
    </row>
    <row r="100" spans="2:34" ht="12" x14ac:dyDescent="0.25">
      <c r="B100" s="19" t="s">
        <v>46</v>
      </c>
      <c r="C100" s="60" t="s">
        <v>46</v>
      </c>
      <c r="D100" s="19" t="s">
        <v>26</v>
      </c>
      <c r="E100" s="86">
        <f>SUMIFS('ABP Under Contract'!$C51:$Z51,'ABP Under Contract'!$C$6:$Z$6,'REC Spending'!$B100,'ABP Under Contract'!$C$7:$Z$7,'REC Spending'!E$4,'ABP Under Contract'!$C$8:$Z$8,'REC Spending'!E$7)</f>
        <v>0</v>
      </c>
      <c r="F100" s="86">
        <f>SUMIFS('ABP Under Contract'!$C51:$Z51,'ABP Under Contract'!$C$6:$Z$6,'REC Spending'!$B100,'ABP Under Contract'!$C$7:$Z$7,'REC Spending'!F$4,'ABP Under Contract'!$C$8:$Z$8,'REC Spending'!F$7)</f>
        <v>1210654.59525</v>
      </c>
      <c r="G100" s="86">
        <f>SUMIFS('ABP Under Contract'!$C51:$Z51,'ABP Under Contract'!$C$6:$Z$6,'REC Spending'!$B100,'ABP Under Contract'!$C$7:$Z$7,'REC Spending'!G$4,'ABP Under Contract'!$C$8:$Z$8,'REC Spending'!G$7)</f>
        <v>0</v>
      </c>
      <c r="H100" s="86">
        <f>SUMIFS('ABP Under Contract'!$C51:$Z51,'ABP Under Contract'!$C$6:$Z$6,'REC Spending'!$B100,'ABP Under Contract'!$C$7:$Z$7,'REC Spending'!H$4,'ABP Under Contract'!$C$8:$Z$8,'REC Spending'!H$7)</f>
        <v>0</v>
      </c>
      <c r="I100" s="86">
        <f>SUMIFS('ABP Under Contract'!$C51:$Z51,'ABP Under Contract'!$C$6:$Z$6,'REC Spending'!$B100,'ABP Under Contract'!$C$7:$Z$7,'REC Spending'!I$4,'ABP Under Contract'!$C$8:$Z$8,'REC Spending'!I$7)</f>
        <v>0</v>
      </c>
      <c r="J100" s="86">
        <f>SUMIFS('ABP Under Contract'!$C51:$Z51,'ABP Under Contract'!$C$6:$Z$6,'REC Spending'!$B100,'ABP Under Contract'!$C$7:$Z$7,'REC Spending'!J$4,'ABP Under Contract'!$C$8:$Z$8,'REC Spending'!J$7)</f>
        <v>0</v>
      </c>
      <c r="K100" s="302">
        <f>K16*_xlfn.IFNA(INDEX('General Inputs'!$E$9:$AF$11,MATCH('REC Spending'!$B100,'General Inputs'!$B$9:$B$11,0),MATCH('REC Spending'!$D100,'General Inputs'!$E$8:$AB$8,0)),SUMIFS('General Inputs'!$D$9:$D$11,'General Inputs'!$B$9:$B$11,'REC Spending'!$B100))</f>
        <v>841668.26318131911</v>
      </c>
      <c r="L100" s="302">
        <f>L16*_xlfn.IFNA(INDEX('General Inputs'!$E$9:$AF$11,MATCH('REC Spending'!$B100,'General Inputs'!$B$9:$B$11,0),MATCH('REC Spending'!$D100,'General Inputs'!$E$8:$AB$8,0)),SUMIFS('General Inputs'!$D$9:$D$11,'General Inputs'!$B$9:$B$11,'REC Spending'!$B100))</f>
        <v>562213.87542371615</v>
      </c>
      <c r="M100" s="302">
        <f>M16*_xlfn.IFNA(INDEX('General Inputs'!$E$9:$AF$11,MATCH('REC Spending'!$B100,'General Inputs'!$B$9:$B$11,0),MATCH('REC Spending'!$D100,'General Inputs'!$E$8:$AB$8,0)),SUMIFS('General Inputs'!$D$9:$D$11,'General Inputs'!$B$9:$B$11,'REC Spending'!$B100))</f>
        <v>30077.938084050802</v>
      </c>
      <c r="N100" s="37">
        <v>0</v>
      </c>
      <c r="O100" s="37">
        <v>0</v>
      </c>
      <c r="P100" s="37">
        <v>87687.244415682479</v>
      </c>
      <c r="Q100" s="302">
        <f>Q16*_xlfn.IFNA(INDEX('General Inputs'!$E$9:$AF$11,MATCH('REC Spending'!$B100,'General Inputs'!$B$9:$B$11,0),MATCH('REC Spending'!$D100,'General Inputs'!$E$8:$AB$8,0)),SUMIFS('General Inputs'!$D$9:$D$11,'General Inputs'!$B$9:$B$11,'REC Spending'!$B100))</f>
        <v>183664.05206572785</v>
      </c>
      <c r="R100" s="302">
        <f>R16*_xlfn.IFNA(INDEX('General Inputs'!$E$9:$AF$11,MATCH('REC Spending'!$B100,'General Inputs'!$B$9:$B$11,0),MATCH('REC Spending'!$D100,'General Inputs'!$E$8:$AB$8,0)),SUMIFS('General Inputs'!$D$9:$D$11,'General Inputs'!$B$9:$B$11,'REC Spending'!$B100))</f>
        <v>1337963.0523544808</v>
      </c>
      <c r="S100" s="302">
        <f>S16*_xlfn.IFNA(INDEX('General Inputs'!$E$9:$AF$11,MATCH('REC Spending'!$B100,'General Inputs'!$B$9:$B$11,0),MATCH('REC Spending'!$D100,'General Inputs'!$E$8:$AB$8,0)),SUMIFS('General Inputs'!$D$9:$D$11,'General Inputs'!$B$9:$B$11,'REC Spending'!$B100))</f>
        <v>363669.96655862511</v>
      </c>
      <c r="T100" s="302">
        <f>T16*_xlfn.IFNA(INDEX('General Inputs'!$E$9:$AF$11,MATCH('REC Spending'!$B100,'General Inputs'!$B$9:$B$11,0),MATCH('REC Spending'!$D100,'General Inputs'!$E$8:$AB$8,0)),SUMIFS('General Inputs'!$D$9:$D$11,'General Inputs'!$B$9:$B$11,'REC Spending'!$B100))</f>
        <v>127446.402859305</v>
      </c>
      <c r="U100" s="302">
        <f>U16*_xlfn.IFNA(INDEX('General Inputs'!$E$9:$AF$11,MATCH('REC Spending'!$B100,'General Inputs'!$B$9:$B$11,0),MATCH('REC Spending'!$D100,'General Inputs'!$E$8:$AB$8,0)),SUMIFS('General Inputs'!$D$9:$D$11,'General Inputs'!$B$9:$B$11,'REC Spending'!$B100))</f>
        <v>80448.311031299658</v>
      </c>
      <c r="V100" s="302">
        <f>V16*_xlfn.IFNA(INDEX('General Inputs'!$E$9:$AF$11,MATCH('REC Spending'!$B100,'General Inputs'!$B$9:$B$11,0),MATCH('REC Spending'!$D100,'General Inputs'!$E$8:$AB$8,0)),SUMIFS('General Inputs'!$D$9:$D$11,'General Inputs'!$B$9:$B$11,'REC Spending'!$B100))</f>
        <v>356385.01298577862</v>
      </c>
      <c r="W100" s="302">
        <f>W16*_xlfn.IFNA(INDEX('General Inputs'!$E$9:$AF$11,MATCH('REC Spending'!$B100,'General Inputs'!$B$9:$B$11,0),MATCH('REC Spending'!$D100,'General Inputs'!$E$8:$AB$8,0)),SUMIFS('General Inputs'!$D$9:$D$11,'General Inputs'!$B$9:$B$11,'REC Spending'!$B100))</f>
        <v>480836.04225746478</v>
      </c>
      <c r="X100" s="302">
        <f>X16*_xlfn.IFNA(INDEX('General Inputs'!$E$9:$AF$11,MATCH('REC Spending'!$B100,'General Inputs'!$B$9:$B$11,0),MATCH('REC Spending'!$D100,'General Inputs'!$E$8:$AB$8,0)),SUMIFS('General Inputs'!$D$9:$D$11,'General Inputs'!$B$9:$B$11,'REC Spending'!$B100))</f>
        <v>0</v>
      </c>
      <c r="Y100" s="302">
        <f>Y16*_xlfn.IFNA(INDEX('General Inputs'!$E$9:$AF$11,MATCH('REC Spending'!$B100,'General Inputs'!$B$9:$B$11,0),MATCH('REC Spending'!$D100,'General Inputs'!$E$8:$AB$8,0)),SUMIFS('General Inputs'!$D$9:$D$11,'General Inputs'!$B$9:$B$11,'REC Spending'!$B100))</f>
        <v>0</v>
      </c>
      <c r="Z100" s="302">
        <f>Z16*_xlfn.IFNA(INDEX('General Inputs'!$E$9:$AF$11,MATCH('REC Spending'!$B100,'General Inputs'!$B$9:$B$11,0),MATCH('REC Spending'!$D100,'General Inputs'!$E$8:$AB$8,0)),SUMIFS('General Inputs'!$D$9:$D$11,'General Inputs'!$B$9:$B$11,'REC Spending'!$B100))</f>
        <v>0</v>
      </c>
      <c r="AB100" s="37"/>
      <c r="AC100" s="70">
        <f>AC16*_xlfn.IFNA(INDEX('General Inputs'!$E$9:$AF$11,MATCH('REC Spending'!$B100,'General Inputs'!$B$9:$B$11,0),MATCH('REC Spending'!$D100,'General Inputs'!$E$8:$AB$8,0)),SUMIFS('General Inputs'!$D$9:$D$11,'General Inputs'!$B$9:$B$11,'REC Spending'!$B100))</f>
        <v>112078.00323226435</v>
      </c>
      <c r="AE100" s="50">
        <f t="shared" si="71"/>
        <v>2915965.9684204962</v>
      </c>
      <c r="AF100" s="50">
        <f t="shared" si="71"/>
        <v>2746748.7880469542</v>
      </c>
      <c r="AG100" s="50">
        <f t="shared" si="72"/>
        <v>112078.00323226435</v>
      </c>
      <c r="AH100" s="50">
        <f t="shared" si="73"/>
        <v>5774792.7596997144</v>
      </c>
    </row>
    <row r="101" spans="2:34" ht="12" x14ac:dyDescent="0.25">
      <c r="B101" s="19" t="s">
        <v>46</v>
      </c>
      <c r="C101" s="60" t="s">
        <v>46</v>
      </c>
      <c r="D101" s="19" t="s">
        <v>27</v>
      </c>
      <c r="E101" s="86">
        <f>SUMIFS('ABP Under Contract'!$C52:$Z52,'ABP Under Contract'!$C$6:$Z$6,'REC Spending'!$B101,'ABP Under Contract'!$C$7:$Z$7,'REC Spending'!E$4,'ABP Under Contract'!$C$8:$Z$8,'REC Spending'!E$7)</f>
        <v>0</v>
      </c>
      <c r="F101" s="86">
        <f>SUMIFS('ABP Under Contract'!$C52:$Z52,'ABP Under Contract'!$C$6:$Z$6,'REC Spending'!$B101,'ABP Under Contract'!$C$7:$Z$7,'REC Spending'!F$4,'ABP Under Contract'!$C$8:$Z$8,'REC Spending'!F$7)</f>
        <v>775395.62325000006</v>
      </c>
      <c r="G101" s="86">
        <f>SUMIFS('ABP Under Contract'!$C52:$Z52,'ABP Under Contract'!$C$6:$Z$6,'REC Spending'!$B101,'ABP Under Contract'!$C$7:$Z$7,'REC Spending'!G$4,'ABP Under Contract'!$C$8:$Z$8,'REC Spending'!G$7)</f>
        <v>0</v>
      </c>
      <c r="H101" s="86">
        <f>SUMIFS('ABP Under Contract'!$C52:$Z52,'ABP Under Contract'!$C$6:$Z$6,'REC Spending'!$B101,'ABP Under Contract'!$C$7:$Z$7,'REC Spending'!H$4,'ABP Under Contract'!$C$8:$Z$8,'REC Spending'!H$7)</f>
        <v>0</v>
      </c>
      <c r="I101" s="86">
        <f>SUMIFS('ABP Under Contract'!$C52:$Z52,'ABP Under Contract'!$C$6:$Z$6,'REC Spending'!$B101,'ABP Under Contract'!$C$7:$Z$7,'REC Spending'!I$4,'ABP Under Contract'!$C$8:$Z$8,'REC Spending'!I$7)</f>
        <v>0</v>
      </c>
      <c r="J101" s="86">
        <f>SUMIFS('ABP Under Contract'!$C52:$Z52,'ABP Under Contract'!$C$6:$Z$6,'REC Spending'!$B101,'ABP Under Contract'!$C$7:$Z$7,'REC Spending'!J$4,'ABP Under Contract'!$C$8:$Z$8,'REC Spending'!J$7)</f>
        <v>0</v>
      </c>
      <c r="K101" s="302">
        <f>K17*_xlfn.IFNA(INDEX('General Inputs'!$E$9:$AF$11,MATCH('REC Spending'!$B101,'General Inputs'!$B$9:$B$11,0),MATCH('REC Spending'!$D101,'General Inputs'!$E$8:$AB$8,0)),SUMIFS('General Inputs'!$D$9:$D$11,'General Inputs'!$B$9:$B$11,'REC Spending'!$B101))</f>
        <v>1201393.2584294735</v>
      </c>
      <c r="L101" s="302">
        <f>L17*_xlfn.IFNA(INDEX('General Inputs'!$E$9:$AF$11,MATCH('REC Spending'!$B101,'General Inputs'!$B$9:$B$11,0),MATCH('REC Spending'!$D101,'General Inputs'!$E$8:$AB$8,0)),SUMIFS('General Inputs'!$D$9:$D$11,'General Inputs'!$B$9:$B$11,'REC Spending'!$B101))</f>
        <v>585701.81896351825</v>
      </c>
      <c r="M101" s="302">
        <f>M17*_xlfn.IFNA(INDEX('General Inputs'!$E$9:$AF$11,MATCH('REC Spending'!$B101,'General Inputs'!$B$9:$B$11,0),MATCH('REC Spending'!$D101,'General Inputs'!$E$8:$AB$8,0)),SUMIFS('General Inputs'!$D$9:$D$11,'General Inputs'!$B$9:$B$11,'REC Spending'!$B101))</f>
        <v>60598.609603651756</v>
      </c>
      <c r="N101" s="37">
        <v>0</v>
      </c>
      <c r="O101" s="37">
        <v>0</v>
      </c>
      <c r="P101" s="37">
        <v>87687.244415682479</v>
      </c>
      <c r="Q101" s="302">
        <f>Q17*_xlfn.IFNA(INDEX('General Inputs'!$E$9:$AF$11,MATCH('REC Spending'!$B101,'General Inputs'!$B$9:$B$11,0),MATCH('REC Spending'!$D101,'General Inputs'!$E$8:$AB$8,0)),SUMIFS('General Inputs'!$D$9:$D$11,'General Inputs'!$B$9:$B$11,'REC Spending'!$B101))</f>
        <v>177767.24681744727</v>
      </c>
      <c r="R101" s="302">
        <f>R17*_xlfn.IFNA(INDEX('General Inputs'!$E$9:$AF$11,MATCH('REC Spending'!$B101,'General Inputs'!$B$9:$B$11,0),MATCH('REC Spending'!$D101,'General Inputs'!$E$8:$AB$8,0)),SUMIFS('General Inputs'!$D$9:$D$11,'General Inputs'!$B$9:$B$11,'REC Spending'!$B101))</f>
        <v>1409617.040318347</v>
      </c>
      <c r="S101" s="302">
        <f>S17*_xlfn.IFNA(INDEX('General Inputs'!$E$9:$AF$11,MATCH('REC Spending'!$B101,'General Inputs'!$B$9:$B$11,0),MATCH('REC Spending'!$D101,'General Inputs'!$E$8:$AB$8,0)),SUMIFS('General Inputs'!$D$9:$D$11,'General Inputs'!$B$9:$B$11,'REC Spending'!$B101))</f>
        <v>488749.38897908921</v>
      </c>
      <c r="T101" s="302">
        <f>T17*_xlfn.IFNA(INDEX('General Inputs'!$E$9:$AF$11,MATCH('REC Spending'!$B101,'General Inputs'!$B$9:$B$11,0),MATCH('REC Spending'!$D101,'General Inputs'!$E$8:$AB$8,0)),SUMIFS('General Inputs'!$D$9:$D$11,'General Inputs'!$B$9:$B$11,'REC Spending'!$B101))</f>
        <v>211260.49415546629</v>
      </c>
      <c r="U101" s="302">
        <f>U17*_xlfn.IFNA(INDEX('General Inputs'!$E$9:$AF$11,MATCH('REC Spending'!$B101,'General Inputs'!$B$9:$B$11,0),MATCH('REC Spending'!$D101,'General Inputs'!$E$8:$AB$8,0)),SUMIFS('General Inputs'!$D$9:$D$11,'General Inputs'!$B$9:$B$11,'REC Spending'!$B101))</f>
        <v>104660.46427482732</v>
      </c>
      <c r="V101" s="302">
        <f>V17*_xlfn.IFNA(INDEX('General Inputs'!$E$9:$AF$11,MATCH('REC Spending'!$B101,'General Inputs'!$B$9:$B$11,0),MATCH('REC Spending'!$D101,'General Inputs'!$E$8:$AB$8,0)),SUMIFS('General Inputs'!$D$9:$D$11,'General Inputs'!$B$9:$B$11,'REC Spending'!$B101))</f>
        <v>483421.81249141996</v>
      </c>
      <c r="W101" s="302">
        <f>W17*_xlfn.IFNA(INDEX('General Inputs'!$E$9:$AF$11,MATCH('REC Spending'!$B101,'General Inputs'!$B$9:$B$11,0),MATCH('REC Spending'!$D101,'General Inputs'!$E$8:$AB$8,0)),SUMIFS('General Inputs'!$D$9:$D$11,'General Inputs'!$B$9:$B$11,'REC Spending'!$B101))</f>
        <v>666955.97240118822</v>
      </c>
      <c r="X101" s="302">
        <f>X17*_xlfn.IFNA(INDEX('General Inputs'!$E$9:$AF$11,MATCH('REC Spending'!$B101,'General Inputs'!$B$9:$B$11,0),MATCH('REC Spending'!$D101,'General Inputs'!$E$8:$AB$8,0)),SUMIFS('General Inputs'!$D$9:$D$11,'General Inputs'!$B$9:$B$11,'REC Spending'!$B101))</f>
        <v>502542.80286083394</v>
      </c>
      <c r="Y101" s="302">
        <f>Y17*_xlfn.IFNA(INDEX('General Inputs'!$E$9:$AF$11,MATCH('REC Spending'!$B101,'General Inputs'!$B$9:$B$11,0),MATCH('REC Spending'!$D101,'General Inputs'!$E$8:$AB$8,0)),SUMIFS('General Inputs'!$D$9:$D$11,'General Inputs'!$B$9:$B$11,'REC Spending'!$B101))</f>
        <v>234945.55594656098</v>
      </c>
      <c r="Z101" s="302">
        <f>Z17*_xlfn.IFNA(INDEX('General Inputs'!$E$9:$AF$11,MATCH('REC Spending'!$B101,'General Inputs'!$B$9:$B$11,0),MATCH('REC Spending'!$D101,'General Inputs'!$E$8:$AB$8,0)),SUMIFS('General Inputs'!$D$9:$D$11,'General Inputs'!$B$9:$B$11,'REC Spending'!$B101))</f>
        <v>26411.652602672824</v>
      </c>
      <c r="AB101" s="37"/>
      <c r="AC101" s="70">
        <f>AC17*_xlfn.IFNA(INDEX('General Inputs'!$E$9:$AF$11,MATCH('REC Spending'!$B101,'General Inputs'!$B$9:$B$11,0),MATCH('REC Spending'!$D101,'General Inputs'!$E$8:$AB$8,0)),SUMIFS('General Inputs'!$D$9:$D$11,'General Inputs'!$B$9:$B$11,'REC Spending'!$B101))</f>
        <v>111191.56299390107</v>
      </c>
      <c r="AE101" s="50">
        <f t="shared" si="71"/>
        <v>2888543.8014797731</v>
      </c>
      <c r="AF101" s="50">
        <f t="shared" si="71"/>
        <v>4128565.1840304062</v>
      </c>
      <c r="AG101" s="50">
        <f t="shared" si="72"/>
        <v>111191.56299390107</v>
      </c>
      <c r="AH101" s="50">
        <f t="shared" si="73"/>
        <v>7128300.5485040806</v>
      </c>
    </row>
    <row r="102" spans="2:34" ht="12" x14ac:dyDescent="0.25">
      <c r="B102" s="19" t="s">
        <v>46</v>
      </c>
      <c r="C102" s="60" t="s">
        <v>46</v>
      </c>
      <c r="D102" s="19" t="s">
        <v>28</v>
      </c>
      <c r="E102" s="86">
        <f>SUMIFS('ABP Under Contract'!$C53:$Z53,'ABP Under Contract'!$C$6:$Z$6,'REC Spending'!$B102,'ABP Under Contract'!$C$7:$Z$7,'REC Spending'!E$4,'ABP Under Contract'!$C$8:$Z$8,'REC Spending'!E$7)</f>
        <v>0</v>
      </c>
      <c r="F102" s="86">
        <f>SUMIFS('ABP Under Contract'!$C53:$Z53,'ABP Under Contract'!$C$6:$Z$6,'REC Spending'!$B102,'ABP Under Contract'!$C$7:$Z$7,'REC Spending'!F$4,'ABP Under Contract'!$C$8:$Z$8,'REC Spending'!F$7)</f>
        <v>674473.67541666678</v>
      </c>
      <c r="G102" s="86">
        <f>SUMIFS('ABP Under Contract'!$C53:$Z53,'ABP Under Contract'!$C$6:$Z$6,'REC Spending'!$B102,'ABP Under Contract'!$C$7:$Z$7,'REC Spending'!G$4,'ABP Under Contract'!$C$8:$Z$8,'REC Spending'!G$7)</f>
        <v>0</v>
      </c>
      <c r="H102" s="86">
        <f>SUMIFS('ABP Under Contract'!$C53:$Z53,'ABP Under Contract'!$C$6:$Z$6,'REC Spending'!$B102,'ABP Under Contract'!$C$7:$Z$7,'REC Spending'!H$4,'ABP Under Contract'!$C$8:$Z$8,'REC Spending'!H$7)</f>
        <v>0</v>
      </c>
      <c r="I102" s="86">
        <f>SUMIFS('ABP Under Contract'!$C53:$Z53,'ABP Under Contract'!$C$6:$Z$6,'REC Spending'!$B102,'ABP Under Contract'!$C$7:$Z$7,'REC Spending'!I$4,'ABP Under Contract'!$C$8:$Z$8,'REC Spending'!I$7)</f>
        <v>0</v>
      </c>
      <c r="J102" s="86">
        <f>SUMIFS('ABP Under Contract'!$C53:$Z53,'ABP Under Contract'!$C$6:$Z$6,'REC Spending'!$B102,'ABP Under Contract'!$C$7:$Z$7,'REC Spending'!J$4,'ABP Under Contract'!$C$8:$Z$8,'REC Spending'!J$7)</f>
        <v>0</v>
      </c>
      <c r="K102" s="302">
        <f>K18*_xlfn.IFNA(INDEX('General Inputs'!$E$9:$AF$11,MATCH('REC Spending'!$B102,'General Inputs'!$B$9:$B$11,0),MATCH('REC Spending'!$D102,'General Inputs'!$E$8:$AB$8,0)),SUMIFS('General Inputs'!$D$9:$D$11,'General Inputs'!$B$9:$B$11,'REC Spending'!$B102))</f>
        <v>1148448.5315861071</v>
      </c>
      <c r="L102" s="302">
        <f>L18*_xlfn.IFNA(INDEX('General Inputs'!$E$9:$AF$11,MATCH('REC Spending'!$B102,'General Inputs'!$B$9:$B$11,0),MATCH('REC Spending'!$D102,'General Inputs'!$E$8:$AB$8,0)),SUMIFS('General Inputs'!$D$9:$D$11,'General Inputs'!$B$9:$B$11,'REC Spending'!$B102))</f>
        <v>559378.23948157567</v>
      </c>
      <c r="M102" s="302">
        <f>M18*_xlfn.IFNA(INDEX('General Inputs'!$E$9:$AF$11,MATCH('REC Spending'!$B102,'General Inputs'!$B$9:$B$11,0),MATCH('REC Spending'!$D102,'General Inputs'!$E$8:$AB$8,0)),SUMIFS('General Inputs'!$D$9:$D$11,'General Inputs'!$B$9:$B$11,'REC Spending'!$B102))</f>
        <v>71935.528052936905</v>
      </c>
      <c r="N102" s="37">
        <v>0</v>
      </c>
      <c r="O102" s="37">
        <v>0</v>
      </c>
      <c r="P102" s="37">
        <v>87687.244415682479</v>
      </c>
      <c r="Q102" s="302">
        <f>Q18*_xlfn.IFNA(INDEX('General Inputs'!$E$9:$AF$11,MATCH('REC Spending'!$B102,'General Inputs'!$B$9:$B$11,0),MATCH('REC Spending'!$D102,'General Inputs'!$E$8:$AB$8,0)),SUMIFS('General Inputs'!$D$9:$D$11,'General Inputs'!$B$9:$B$11,'REC Spending'!$B102))</f>
        <v>171473.68182164981</v>
      </c>
      <c r="R102" s="302">
        <f>R18*_xlfn.IFNA(INDEX('General Inputs'!$E$9:$AF$11,MATCH('REC Spending'!$B102,'General Inputs'!$B$9:$B$11,0),MATCH('REC Spending'!$D102,'General Inputs'!$E$8:$AB$8,0)),SUMIFS('General Inputs'!$D$9:$D$11,'General Inputs'!$B$9:$B$11,'REC Spending'!$B102))</f>
        <v>1469159.9040529942</v>
      </c>
      <c r="S102" s="302">
        <f>S18*_xlfn.IFNA(INDEX('General Inputs'!$E$9:$AF$11,MATCH('REC Spending'!$B102,'General Inputs'!$B$9:$B$11,0),MATCH('REC Spending'!$D102,'General Inputs'!$E$8:$AB$8,0)),SUMIFS('General Inputs'!$D$9:$D$11,'General Inputs'!$B$9:$B$11,'REC Spending'!$B102))</f>
        <v>629712.64725522255</v>
      </c>
      <c r="T102" s="302">
        <f>T18*_xlfn.IFNA(INDEX('General Inputs'!$E$9:$AF$11,MATCH('REC Spending'!$B102,'General Inputs'!$B$9:$B$11,0),MATCH('REC Spending'!$D102,'General Inputs'!$E$8:$AB$8,0)),SUMIFS('General Inputs'!$D$9:$D$11,'General Inputs'!$B$9:$B$11,'REC Spending'!$B102))</f>
        <v>287297.07491598261</v>
      </c>
      <c r="U102" s="302">
        <f>U18*_xlfn.IFNA(INDEX('General Inputs'!$E$9:$AF$11,MATCH('REC Spending'!$B102,'General Inputs'!$B$9:$B$11,0),MATCH('REC Spending'!$D102,'General Inputs'!$E$8:$AB$8,0)),SUMIFS('General Inputs'!$D$9:$D$11,'General Inputs'!$B$9:$B$11,'REC Spending'!$B102))</f>
        <v>126410.10460309622</v>
      </c>
      <c r="V102" s="302">
        <f>V18*_xlfn.IFNA(INDEX('General Inputs'!$E$9:$AF$11,MATCH('REC Spending'!$B102,'General Inputs'!$B$9:$B$11,0),MATCH('REC Spending'!$D102,'General Inputs'!$E$8:$AB$8,0)),SUMIFS('General Inputs'!$D$9:$D$11,'General Inputs'!$B$9:$B$11,'REC Spending'!$B102))</f>
        <v>626568.26445261016</v>
      </c>
      <c r="W102" s="302">
        <f>W18*_xlfn.IFNA(INDEX('General Inputs'!$E$9:$AF$11,MATCH('REC Spending'!$B102,'General Inputs'!$B$9:$B$11,0),MATCH('REC Spending'!$D102,'General Inputs'!$E$8:$AB$8,0)),SUMIFS('General Inputs'!$D$9:$D$11,'General Inputs'!$B$9:$B$11,'REC Spending'!$B102))</f>
        <v>876605.53194056486</v>
      </c>
      <c r="X102" s="302">
        <f>X18*_xlfn.IFNA(INDEX('General Inputs'!$E$9:$AF$11,MATCH('REC Spending'!$B102,'General Inputs'!$B$9:$B$11,0),MATCH('REC Spending'!$D102,'General Inputs'!$E$8:$AB$8,0)),SUMIFS('General Inputs'!$D$9:$D$11,'General Inputs'!$B$9:$B$11,'REC Spending'!$B102))</f>
        <v>962567.69830567413</v>
      </c>
      <c r="Y102" s="302">
        <f>Y18*_xlfn.IFNA(INDEX('General Inputs'!$E$9:$AF$11,MATCH('REC Spending'!$B102,'General Inputs'!$B$9:$B$11,0),MATCH('REC Spending'!$D102,'General Inputs'!$E$8:$AB$8,0)),SUMIFS('General Inputs'!$D$9:$D$11,'General Inputs'!$B$9:$B$11,'REC Spending'!$B102))</f>
        <v>444144.60136548872</v>
      </c>
      <c r="Z102" s="302">
        <f>Z18*_xlfn.IFNA(INDEX('General Inputs'!$E$9:$AF$11,MATCH('REC Spending'!$B102,'General Inputs'!$B$9:$B$11,0),MATCH('REC Spending'!$D102,'General Inputs'!$E$8:$AB$8,0)),SUMIFS('General Inputs'!$D$9:$D$11,'General Inputs'!$B$9:$B$11,'REC Spending'!$B102))</f>
        <v>50246.45393937434</v>
      </c>
      <c r="AB102" s="37"/>
      <c r="AC102" s="70">
        <f>AC18*_xlfn.IFNA(INDEX('General Inputs'!$E$9:$AF$11,MATCH('REC Spending'!$B102,'General Inputs'!$B$9:$B$11,0),MATCH('REC Spending'!$D102,'General Inputs'!$E$8:$AB$8,0)),SUMIFS('General Inputs'!$D$9:$D$11,'General Inputs'!$B$9:$B$11,'REC Spending'!$B102))</f>
        <v>109936.37867097651</v>
      </c>
      <c r="AE102" s="50">
        <f t="shared" si="71"/>
        <v>2713396.9007746186</v>
      </c>
      <c r="AF102" s="50">
        <f t="shared" si="71"/>
        <v>5472712.2808310082</v>
      </c>
      <c r="AG102" s="50">
        <f t="shared" si="72"/>
        <v>109936.37867097651</v>
      </c>
      <c r="AH102" s="50">
        <f t="shared" si="73"/>
        <v>8296045.5602766033</v>
      </c>
    </row>
    <row r="103" spans="2:34" ht="12" x14ac:dyDescent="0.25">
      <c r="B103" s="19" t="s">
        <v>46</v>
      </c>
      <c r="C103" s="60" t="s">
        <v>46</v>
      </c>
      <c r="D103" s="19" t="s">
        <v>29</v>
      </c>
      <c r="E103" s="86">
        <f>SUMIFS('ABP Under Contract'!$C54:$Z54,'ABP Under Contract'!$C$6:$Z$6,'REC Spending'!$B103,'ABP Under Contract'!$C$7:$Z$7,'REC Spending'!E$4,'ABP Under Contract'!$C$8:$Z$8,'REC Spending'!E$7)</f>
        <v>0</v>
      </c>
      <c r="F103" s="86">
        <f>SUMIFS('ABP Under Contract'!$C54:$Z54,'ABP Under Contract'!$C$6:$Z$6,'REC Spending'!$B103,'ABP Under Contract'!$C$7:$Z$7,'REC Spending'!F$4,'ABP Under Contract'!$C$8:$Z$8,'REC Spending'!F$7)</f>
        <v>26763.445666666667</v>
      </c>
      <c r="G103" s="86">
        <f>SUMIFS('ABP Under Contract'!$C54:$Z54,'ABP Under Contract'!$C$6:$Z$6,'REC Spending'!$B103,'ABP Under Contract'!$C$7:$Z$7,'REC Spending'!G$4,'ABP Under Contract'!$C$8:$Z$8,'REC Spending'!G$7)</f>
        <v>0</v>
      </c>
      <c r="H103" s="86">
        <f>SUMIFS('ABP Under Contract'!$C54:$Z54,'ABP Under Contract'!$C$6:$Z$6,'REC Spending'!$B103,'ABP Under Contract'!$C$7:$Z$7,'REC Spending'!H$4,'ABP Under Contract'!$C$8:$Z$8,'REC Spending'!H$7)</f>
        <v>0</v>
      </c>
      <c r="I103" s="86">
        <f>SUMIFS('ABP Under Contract'!$C54:$Z54,'ABP Under Contract'!$C$6:$Z$6,'REC Spending'!$B103,'ABP Under Contract'!$C$7:$Z$7,'REC Spending'!I$4,'ABP Under Contract'!$C$8:$Z$8,'REC Spending'!I$7)</f>
        <v>0</v>
      </c>
      <c r="J103" s="86">
        <f>SUMIFS('ABP Under Contract'!$C54:$Z54,'ABP Under Contract'!$C$6:$Z$6,'REC Spending'!$B103,'ABP Under Contract'!$C$7:$Z$7,'REC Spending'!J$4,'ABP Under Contract'!$C$8:$Z$8,'REC Spending'!J$7)</f>
        <v>0</v>
      </c>
      <c r="K103" s="302">
        <f>K19*_xlfn.IFNA(INDEX('General Inputs'!$E$9:$AF$11,MATCH('REC Spending'!$B103,'General Inputs'!$B$9:$B$11,0),MATCH('REC Spending'!$D103,'General Inputs'!$E$8:$AB$8,0)),SUMIFS('General Inputs'!$D$9:$D$11,'General Inputs'!$B$9:$B$11,'REC Spending'!$B103))</f>
        <v>1085894.7785337246</v>
      </c>
      <c r="L103" s="302">
        <f>L19*_xlfn.IFNA(INDEX('General Inputs'!$E$9:$AF$11,MATCH('REC Spending'!$B103,'General Inputs'!$B$9:$B$11,0),MATCH('REC Spending'!$D103,'General Inputs'!$E$8:$AB$8,0)),SUMIFS('General Inputs'!$D$9:$D$11,'General Inputs'!$B$9:$B$11,'REC Spending'!$B103))</f>
        <v>527937.25366309017</v>
      </c>
      <c r="M103" s="302">
        <f>M19*_xlfn.IFNA(INDEX('General Inputs'!$E$9:$AF$11,MATCH('REC Spending'!$B103,'General Inputs'!$B$9:$B$11,0),MATCH('REC Spending'!$D103,'General Inputs'!$E$8:$AB$8,0)),SUMIFS('General Inputs'!$D$9:$D$11,'General Inputs'!$B$9:$B$11,'REC Spending'!$B103))</f>
        <v>67590.189680725074</v>
      </c>
      <c r="N103" s="37">
        <v>0</v>
      </c>
      <c r="O103" s="37">
        <v>0</v>
      </c>
      <c r="P103" s="37">
        <v>87687.244415682479</v>
      </c>
      <c r="Q103" s="302">
        <f>Q19*_xlfn.IFNA(INDEX('General Inputs'!$E$9:$AF$11,MATCH('REC Spending'!$B103,'General Inputs'!$B$9:$B$11,0),MATCH('REC Spending'!$D103,'General Inputs'!$E$8:$AB$8,0)),SUMIFS('General Inputs'!$D$9:$D$11,'General Inputs'!$B$9:$B$11,'REC Spending'!$B103))</f>
        <v>161176.87747333845</v>
      </c>
      <c r="R103" s="302">
        <f>R19*_xlfn.IFNA(INDEX('General Inputs'!$E$9:$AF$11,MATCH('REC Spending'!$B103,'General Inputs'!$B$9:$B$11,0),MATCH('REC Spending'!$D103,'General Inputs'!$E$8:$AB$8,0)),SUMIFS('General Inputs'!$D$9:$D$11,'General Inputs'!$B$9:$B$11,'REC Spending'!$B103))</f>
        <v>1140419.2467327768</v>
      </c>
      <c r="S103" s="302">
        <f>S19*_xlfn.IFNA(INDEX('General Inputs'!$E$9:$AF$11,MATCH('REC Spending'!$B103,'General Inputs'!$B$9:$B$11,0),MATCH('REC Spending'!$D103,'General Inputs'!$E$8:$AB$8,0)),SUMIFS('General Inputs'!$D$9:$D$11,'General Inputs'!$B$9:$B$11,'REC Spending'!$B103))</f>
        <v>737729.37553424924</v>
      </c>
      <c r="T103" s="302">
        <f>T19*_xlfn.IFNA(INDEX('General Inputs'!$E$9:$AF$11,MATCH('REC Spending'!$B103,'General Inputs'!$B$9:$B$11,0),MATCH('REC Spending'!$D103,'General Inputs'!$E$8:$AB$8,0)),SUMIFS('General Inputs'!$D$9:$D$11,'General Inputs'!$B$9:$B$11,'REC Spending'!$B103))</f>
        <v>363091.79965006351</v>
      </c>
      <c r="U103" s="302">
        <f>U19*_xlfn.IFNA(INDEX('General Inputs'!$E$9:$AF$11,MATCH('REC Spending'!$B103,'General Inputs'!$B$9:$B$11,0),MATCH('REC Spending'!$D103,'General Inputs'!$E$8:$AB$8,0)),SUMIFS('General Inputs'!$D$9:$D$11,'General Inputs'!$B$9:$B$11,'REC Spending'!$B103))</f>
        <v>147213.48825094101</v>
      </c>
      <c r="V103" s="302">
        <f>V19*_xlfn.IFNA(INDEX('General Inputs'!$E$9:$AF$11,MATCH('REC Spending'!$B103,'General Inputs'!$B$9:$B$11,0),MATCH('REC Spending'!$D103,'General Inputs'!$E$8:$AB$8,0)),SUMIFS('General Inputs'!$D$9:$D$11,'General Inputs'!$B$9:$B$11,'REC Spending'!$B103))</f>
        <v>736611.65750377451</v>
      </c>
      <c r="W103" s="302">
        <f>W19*_xlfn.IFNA(INDEX('General Inputs'!$E$9:$AF$11,MATCH('REC Spending'!$B103,'General Inputs'!$B$9:$B$11,0),MATCH('REC Spending'!$D103,'General Inputs'!$E$8:$AB$8,0)),SUMIFS('General Inputs'!$D$9:$D$11,'General Inputs'!$B$9:$B$11,'REC Spending'!$B103))</f>
        <v>1038899.0002426497</v>
      </c>
      <c r="X103" s="302">
        <f>X19*_xlfn.IFNA(INDEX('General Inputs'!$E$9:$AF$11,MATCH('REC Spending'!$B103,'General Inputs'!$B$9:$B$11,0),MATCH('REC Spending'!$D103,'General Inputs'!$E$8:$AB$8,0)),SUMIFS('General Inputs'!$D$9:$D$11,'General Inputs'!$B$9:$B$11,'REC Spending'!$B103))</f>
        <v>1350511.7025915242</v>
      </c>
      <c r="Y103" s="302">
        <f>Y19*_xlfn.IFNA(INDEX('General Inputs'!$E$9:$AF$11,MATCH('REC Spending'!$B103,'General Inputs'!$B$9:$B$11,0),MATCH('REC Spending'!$D103,'General Inputs'!$E$8:$AB$8,0)),SUMIFS('General Inputs'!$D$9:$D$11,'General Inputs'!$B$9:$B$11,'REC Spending'!$B103))</f>
        <v>551228.99953314045</v>
      </c>
      <c r="Z103" s="302">
        <f>Z19*_xlfn.IFNA(INDEX('General Inputs'!$E$9:$AF$11,MATCH('REC Spending'!$B103,'General Inputs'!$B$9:$B$11,0),MATCH('REC Spending'!$D103,'General Inputs'!$E$8:$AB$8,0)),SUMIFS('General Inputs'!$D$9:$D$11,'General Inputs'!$B$9:$B$11,'REC Spending'!$B103))</f>
        <v>69982.731071298054</v>
      </c>
      <c r="AB103" s="37"/>
      <c r="AC103" s="70">
        <f>AC19*_xlfn.IFNA(INDEX('General Inputs'!$E$9:$AF$11,MATCH('REC Spending'!$B103,'General Inputs'!$B$9:$B$11,0),MATCH('REC Spending'!$D103,'General Inputs'!$E$8:$AB$8,0)),SUMIFS('General Inputs'!$D$9:$D$11,'General Inputs'!$B$9:$B$11,'REC Spending'!$B103))</f>
        <v>105918.19163058452</v>
      </c>
      <c r="AE103" s="50">
        <f t="shared" si="71"/>
        <v>1957049.7894332274</v>
      </c>
      <c r="AF103" s="50">
        <f t="shared" si="71"/>
        <v>6135688.0011104168</v>
      </c>
      <c r="AG103" s="50">
        <f t="shared" si="72"/>
        <v>105918.19163058452</v>
      </c>
      <c r="AH103" s="50">
        <f t="shared" si="73"/>
        <v>8198655.9821742279</v>
      </c>
    </row>
    <row r="104" spans="2:34" ht="12" x14ac:dyDescent="0.25">
      <c r="B104" s="19" t="s">
        <v>46</v>
      </c>
      <c r="C104" s="60" t="s">
        <v>46</v>
      </c>
      <c r="D104" s="19" t="s">
        <v>30</v>
      </c>
      <c r="E104" s="86">
        <f>SUMIFS('ABP Under Contract'!$C55:$Z55,'ABP Under Contract'!$C$6:$Z$6,'REC Spending'!$B104,'ABP Under Contract'!$C$7:$Z$7,'REC Spending'!E$4,'ABP Under Contract'!$C$8:$Z$8,'REC Spending'!E$7)</f>
        <v>0</v>
      </c>
      <c r="F104" s="86">
        <f>SUMIFS('ABP Under Contract'!$C55:$Z55,'ABP Under Contract'!$C$6:$Z$6,'REC Spending'!$B104,'ABP Under Contract'!$C$7:$Z$7,'REC Spending'!F$4,'ABP Under Contract'!$C$8:$Z$8,'REC Spending'!F$7)</f>
        <v>0</v>
      </c>
      <c r="G104" s="86">
        <f>SUMIFS('ABP Under Contract'!$C55:$Z55,'ABP Under Contract'!$C$6:$Z$6,'REC Spending'!$B104,'ABP Under Contract'!$C$7:$Z$7,'REC Spending'!G$4,'ABP Under Contract'!$C$8:$Z$8,'REC Spending'!G$7)</f>
        <v>0</v>
      </c>
      <c r="H104" s="86">
        <f>SUMIFS('ABP Under Contract'!$C55:$Z55,'ABP Under Contract'!$C$6:$Z$6,'REC Spending'!$B104,'ABP Under Contract'!$C$7:$Z$7,'REC Spending'!H$4,'ABP Under Contract'!$C$8:$Z$8,'REC Spending'!H$7)</f>
        <v>0</v>
      </c>
      <c r="I104" s="86">
        <f>SUMIFS('ABP Under Contract'!$C55:$Z55,'ABP Under Contract'!$C$6:$Z$6,'REC Spending'!$B104,'ABP Under Contract'!$C$7:$Z$7,'REC Spending'!I$4,'ABP Under Contract'!$C$8:$Z$8,'REC Spending'!I$7)</f>
        <v>0</v>
      </c>
      <c r="J104" s="86">
        <f>SUMIFS('ABP Under Contract'!$C55:$Z55,'ABP Under Contract'!$C$6:$Z$6,'REC Spending'!$B104,'ABP Under Contract'!$C$7:$Z$7,'REC Spending'!J$4,'ABP Under Contract'!$C$8:$Z$8,'REC Spending'!J$7)</f>
        <v>0</v>
      </c>
      <c r="K104" s="302">
        <f>K20*_xlfn.IFNA(INDEX('General Inputs'!$E$9:$AF$11,MATCH('REC Spending'!$B104,'General Inputs'!$B$9:$B$11,0),MATCH('REC Spending'!$D104,'General Inputs'!$E$8:$AB$8,0)),SUMIFS('General Inputs'!$D$9:$D$11,'General Inputs'!$B$9:$B$11,'REC Spending'!$B104))</f>
        <v>1015340.9021075922</v>
      </c>
      <c r="L104" s="302">
        <f>L20*_xlfn.IFNA(INDEX('General Inputs'!$E$9:$AF$11,MATCH('REC Spending'!$B104,'General Inputs'!$B$9:$B$11,0),MATCH('REC Spending'!$D104,'General Inputs'!$E$8:$AB$8,0)),SUMIFS('General Inputs'!$D$9:$D$11,'General Inputs'!$B$9:$B$11,'REC Spending'!$B104))</f>
        <v>493300.26535628585</v>
      </c>
      <c r="M104" s="302">
        <f>M20*_xlfn.IFNA(INDEX('General Inputs'!$E$9:$AF$11,MATCH('REC Spending'!$B104,'General Inputs'!$B$9:$B$11,0),MATCH('REC Spending'!$D104,'General Inputs'!$E$8:$AB$8,0)),SUMIFS('General Inputs'!$D$9:$D$11,'General Inputs'!$B$9:$B$11,'REC Spending'!$B104))</f>
        <v>62771.581919332559</v>
      </c>
      <c r="N104" s="37">
        <v>0</v>
      </c>
      <c r="O104" s="37">
        <v>0</v>
      </c>
      <c r="P104" s="37">
        <v>87687.244415682479</v>
      </c>
      <c r="Q104" s="302">
        <f>Q20*_xlfn.IFNA(INDEX('General Inputs'!$E$9:$AF$11,MATCH('REC Spending'!$B104,'General Inputs'!$B$9:$B$11,0),MATCH('REC Spending'!$D104,'General Inputs'!$E$8:$AB$8,0)),SUMIFS('General Inputs'!$D$9:$D$11,'General Inputs'!$B$9:$B$11,'REC Spending'!$B104))</f>
        <v>149477.70303562595</v>
      </c>
      <c r="R104" s="302">
        <f>R20*_xlfn.IFNA(INDEX('General Inputs'!$E$9:$AF$11,MATCH('REC Spending'!$B104,'General Inputs'!$B$9:$B$11,0),MATCH('REC Spending'!$D104,'General Inputs'!$E$8:$AB$8,0)),SUMIFS('General Inputs'!$D$9:$D$11,'General Inputs'!$B$9:$B$11,'REC Spending'!$B104))</f>
        <v>836810.53664175875</v>
      </c>
      <c r="S104" s="302">
        <f>S20*_xlfn.IFNA(INDEX('General Inputs'!$E$9:$AF$11,MATCH('REC Spending'!$B104,'General Inputs'!$B$9:$B$11,0),MATCH('REC Spending'!$D104,'General Inputs'!$E$8:$AB$8,0)),SUMIFS('General Inputs'!$D$9:$D$11,'General Inputs'!$B$9:$B$11,'REC Spending'!$B104))</f>
        <v>770788.88952440675</v>
      </c>
      <c r="T104" s="302">
        <f>T20*_xlfn.IFNA(INDEX('General Inputs'!$E$9:$AF$11,MATCH('REC Spending'!$B104,'General Inputs'!$B$9:$B$11,0),MATCH('REC Spending'!$D104,'General Inputs'!$E$8:$AB$8,0)),SUMIFS('General Inputs'!$D$9:$D$11,'General Inputs'!$B$9:$B$11,'REC Spending'!$B104))</f>
        <v>421722.24984900444</v>
      </c>
      <c r="U104" s="302">
        <f>U20*_xlfn.IFNA(INDEX('General Inputs'!$E$9:$AF$11,MATCH('REC Spending'!$B104,'General Inputs'!$B$9:$B$11,0),MATCH('REC Spending'!$D104,'General Inputs'!$E$8:$AB$8,0)),SUMIFS('General Inputs'!$D$9:$D$11,'General Inputs'!$B$9:$B$11,'REC Spending'!$B104))</f>
        <v>162460.50523084012</v>
      </c>
      <c r="V104" s="302">
        <f>V20*_xlfn.IFNA(INDEX('General Inputs'!$E$9:$AF$11,MATCH('REC Spending'!$B104,'General Inputs'!$B$9:$B$11,0),MATCH('REC Spending'!$D104,'General Inputs'!$E$8:$AB$8,0)),SUMIFS('General Inputs'!$D$9:$D$11,'General Inputs'!$B$9:$B$11,'REC Spending'!$B104))</f>
        <v>770843.7961806485</v>
      </c>
      <c r="W104" s="302">
        <f>W20*_xlfn.IFNA(INDEX('General Inputs'!$E$9:$AF$11,MATCH('REC Spending'!$B104,'General Inputs'!$B$9:$B$11,0),MATCH('REC Spending'!$D104,'General Inputs'!$E$8:$AB$8,0)),SUMIFS('General Inputs'!$D$9:$D$11,'General Inputs'!$B$9:$B$11,'REC Spending'!$B104))</f>
        <v>1091137.5946490758</v>
      </c>
      <c r="X104" s="302">
        <f>X20*_xlfn.IFNA(INDEX('General Inputs'!$E$9:$AF$11,MATCH('REC Spending'!$B104,'General Inputs'!$B$9:$B$11,0),MATCH('REC Spending'!$D104,'General Inputs'!$E$8:$AB$8,0)),SUMIFS('General Inputs'!$D$9:$D$11,'General Inputs'!$B$9:$B$11,'REC Spending'!$B104))</f>
        <v>1659269.5679708251</v>
      </c>
      <c r="Y104" s="302">
        <f>Y20*_xlfn.IFNA(INDEX('General Inputs'!$E$9:$AF$11,MATCH('REC Spending'!$B104,'General Inputs'!$B$9:$B$11,0),MATCH('REC Spending'!$D104,'General Inputs'!$E$8:$AB$8,0)),SUMIFS('General Inputs'!$D$9:$D$11,'General Inputs'!$B$9:$B$11,'REC Spending'!$B104))</f>
        <v>631684.26442519389</v>
      </c>
      <c r="Z104" s="302">
        <f>Z20*_xlfn.IFNA(INDEX('General Inputs'!$E$9:$AF$11,MATCH('REC Spending'!$B104,'General Inputs'!$B$9:$B$11,0),MATCH('REC Spending'!$D104,'General Inputs'!$E$8:$AB$8,0)),SUMIFS('General Inputs'!$D$9:$D$11,'General Inputs'!$B$9:$B$11,'REC Spending'!$B104))</f>
        <v>85367.224047868935</v>
      </c>
      <c r="AB104" s="37"/>
      <c r="AC104" s="70">
        <f>AC20*_xlfn.IFNA(INDEX('General Inputs'!$E$9:$AF$11,MATCH('REC Spending'!$B104,'General Inputs'!$B$9:$B$11,0),MATCH('REC Spending'!$D104,'General Inputs'!$E$8:$AB$8,0)),SUMIFS('General Inputs'!$D$9:$D$11,'General Inputs'!$B$9:$B$11,'REC Spending'!$B104))</f>
        <v>100685.7711161277</v>
      </c>
      <c r="AE104" s="50">
        <f t="shared" si="71"/>
        <v>1808577.696834519</v>
      </c>
      <c r="AF104" s="50">
        <f t="shared" si="71"/>
        <v>6430084.6285196217</v>
      </c>
      <c r="AG104" s="50">
        <f t="shared" si="72"/>
        <v>100685.7711161277</v>
      </c>
      <c r="AH104" s="50">
        <f t="shared" si="73"/>
        <v>8339348.0964702675</v>
      </c>
    </row>
    <row r="105" spans="2:34" ht="12" x14ac:dyDescent="0.25">
      <c r="B105" s="19" t="s">
        <v>46</v>
      </c>
      <c r="C105" s="60" t="s">
        <v>46</v>
      </c>
      <c r="D105" s="19" t="s">
        <v>31</v>
      </c>
      <c r="E105" s="86">
        <f>SUMIFS('ABP Under Contract'!$C56:$Z56,'ABP Under Contract'!$C$6:$Z$6,'REC Spending'!$B105,'ABP Under Contract'!$C$7:$Z$7,'REC Spending'!E$4,'ABP Under Contract'!$C$8:$Z$8,'REC Spending'!E$7)</f>
        <v>0</v>
      </c>
      <c r="F105" s="86">
        <f>SUMIFS('ABP Under Contract'!$C56:$Z56,'ABP Under Contract'!$C$6:$Z$6,'REC Spending'!$B105,'ABP Under Contract'!$C$7:$Z$7,'REC Spending'!F$4,'ABP Under Contract'!$C$8:$Z$8,'REC Spending'!F$7)</f>
        <v>0</v>
      </c>
      <c r="G105" s="86">
        <f>SUMIFS('ABP Under Contract'!$C56:$Z56,'ABP Under Contract'!$C$6:$Z$6,'REC Spending'!$B105,'ABP Under Contract'!$C$7:$Z$7,'REC Spending'!G$4,'ABP Under Contract'!$C$8:$Z$8,'REC Spending'!G$7)</f>
        <v>0</v>
      </c>
      <c r="H105" s="86">
        <f>SUMIFS('ABP Under Contract'!$C56:$Z56,'ABP Under Contract'!$C$6:$Z$6,'REC Spending'!$B105,'ABP Under Contract'!$C$7:$Z$7,'REC Spending'!H$4,'ABP Under Contract'!$C$8:$Z$8,'REC Spending'!H$7)</f>
        <v>0</v>
      </c>
      <c r="I105" s="86">
        <f>SUMIFS('ABP Under Contract'!$C56:$Z56,'ABP Under Contract'!$C$6:$Z$6,'REC Spending'!$B105,'ABP Under Contract'!$C$7:$Z$7,'REC Spending'!I$4,'ABP Under Contract'!$C$8:$Z$8,'REC Spending'!I$7)</f>
        <v>0</v>
      </c>
      <c r="J105" s="86">
        <f>SUMIFS('ABP Under Contract'!$C56:$Z56,'ABP Under Contract'!$C$6:$Z$6,'REC Spending'!$B105,'ABP Under Contract'!$C$7:$Z$7,'REC Spending'!J$4,'ABP Under Contract'!$C$8:$Z$8,'REC Spending'!J$7)</f>
        <v>0</v>
      </c>
      <c r="K105" s="302">
        <f>K21*_xlfn.IFNA(INDEX('General Inputs'!$E$9:$AF$11,MATCH('REC Spending'!$B105,'General Inputs'!$B$9:$B$11,0),MATCH('REC Spending'!$D105,'General Inputs'!$E$8:$AB$8,0)),SUMIFS('General Inputs'!$D$9:$D$11,'General Inputs'!$B$9:$B$11,'REC Spending'!$B105))</f>
        <v>928885.65356594359</v>
      </c>
      <c r="L105" s="302">
        <f>L21*_xlfn.IFNA(INDEX('General Inputs'!$E$9:$AF$11,MATCH('REC Spending'!$B105,'General Inputs'!$B$9:$B$11,0),MATCH('REC Spending'!$D105,'General Inputs'!$E$8:$AB$8,0)),SUMIFS('General Inputs'!$D$9:$D$11,'General Inputs'!$B$9:$B$11,'REC Spending'!$B105))</f>
        <v>447393.07695003523</v>
      </c>
      <c r="M105" s="302">
        <f>M21*_xlfn.IFNA(INDEX('General Inputs'!$E$9:$AF$11,MATCH('REC Spending'!$B105,'General Inputs'!$B$9:$B$11,0),MATCH('REC Spending'!$D105,'General Inputs'!$E$8:$AB$8,0)),SUMIFS('General Inputs'!$D$9:$D$11,'General Inputs'!$B$9:$B$11,'REC Spending'!$B105))</f>
        <v>57225.267765218952</v>
      </c>
      <c r="N105" s="37">
        <v>0</v>
      </c>
      <c r="O105" s="37">
        <v>0</v>
      </c>
      <c r="P105" s="37">
        <v>82229.638799741282</v>
      </c>
      <c r="Q105" s="302">
        <f>Q21*_xlfn.IFNA(INDEX('General Inputs'!$E$9:$AF$11,MATCH('REC Spending'!$B105,'General Inputs'!$B$9:$B$11,0),MATCH('REC Spending'!$D105,'General Inputs'!$E$8:$AB$8,0)),SUMIFS('General Inputs'!$D$9:$D$11,'General Inputs'!$B$9:$B$11,'REC Spending'!$B105))</f>
        <v>137701.91502959846</v>
      </c>
      <c r="R105" s="302">
        <f>R21*_xlfn.IFNA(INDEX('General Inputs'!$E$9:$AF$11,MATCH('REC Spending'!$B105,'General Inputs'!$B$9:$B$11,0),MATCH('REC Spending'!$D105,'General Inputs'!$E$8:$AB$8,0)),SUMIFS('General Inputs'!$D$9:$D$11,'General Inputs'!$B$9:$B$11,'REC Spending'!$B105))</f>
        <v>763178.09921926656</v>
      </c>
      <c r="S105" s="302">
        <f>S21*_xlfn.IFNA(INDEX('General Inputs'!$E$9:$AF$11,MATCH('REC Spending'!$B105,'General Inputs'!$B$9:$B$11,0),MATCH('REC Spending'!$D105,'General Inputs'!$E$8:$AB$8,0)),SUMIFS('General Inputs'!$D$9:$D$11,'General Inputs'!$B$9:$B$11,'REC Spending'!$B105))</f>
        <v>729348.16414333065</v>
      </c>
      <c r="T105" s="302">
        <f>T21*_xlfn.IFNA(INDEX('General Inputs'!$E$9:$AF$11,MATCH('REC Spending'!$B105,'General Inputs'!$B$9:$B$11,0),MATCH('REC Spending'!$D105,'General Inputs'!$E$8:$AB$8,0)),SUMIFS('General Inputs'!$D$9:$D$11,'General Inputs'!$B$9:$B$11,'REC Spending'!$B105))</f>
        <v>439252.18571955862</v>
      </c>
      <c r="U105" s="302">
        <f>U21*_xlfn.IFNA(INDEX('General Inputs'!$E$9:$AF$11,MATCH('REC Spending'!$B105,'General Inputs'!$B$9:$B$11,0),MATCH('REC Spending'!$D105,'General Inputs'!$E$8:$AB$8,0)),SUMIFS('General Inputs'!$D$9:$D$11,'General Inputs'!$B$9:$B$11,'REC Spending'!$B105))</f>
        <v>165095.86745987332</v>
      </c>
      <c r="V105" s="302">
        <f>V21*_xlfn.IFNA(INDEX('General Inputs'!$E$9:$AF$11,MATCH('REC Spending'!$B105,'General Inputs'!$B$9:$B$11,0),MATCH('REC Spending'!$D105,'General Inputs'!$E$8:$AB$8,0)),SUMIFS('General Inputs'!$D$9:$D$11,'General Inputs'!$B$9:$B$11,'REC Spending'!$B105))</f>
        <v>733073.50766113226</v>
      </c>
      <c r="W105" s="302">
        <f>W21*_xlfn.IFNA(INDEX('General Inputs'!$E$9:$AF$11,MATCH('REC Spending'!$B105,'General Inputs'!$B$9:$B$11,0),MATCH('REC Spending'!$D105,'General Inputs'!$E$8:$AB$8,0)),SUMIFS('General Inputs'!$D$9:$D$11,'General Inputs'!$B$9:$B$11,'REC Spending'!$B105))</f>
        <v>1050765.9554020506</v>
      </c>
      <c r="X105" s="302">
        <f>X21*_xlfn.IFNA(INDEX('General Inputs'!$E$9:$AF$11,MATCH('REC Spending'!$B105,'General Inputs'!$B$9:$B$11,0),MATCH('REC Spending'!$D105,'General Inputs'!$E$8:$AB$8,0)),SUMIFS('General Inputs'!$D$9:$D$11,'General Inputs'!$B$9:$B$11,'REC Spending'!$B105))</f>
        <v>2276648.3553653006</v>
      </c>
      <c r="Y105" s="302">
        <f>Y21*_xlfn.IFNA(INDEX('General Inputs'!$E$9:$AF$11,MATCH('REC Spending'!$B105,'General Inputs'!$B$9:$B$11,0),MATCH('REC Spending'!$D105,'General Inputs'!$E$8:$AB$8,0)),SUMIFS('General Inputs'!$D$9:$D$11,'General Inputs'!$B$9:$B$11,'REC Spending'!$B105))</f>
        <v>697483.55241160735</v>
      </c>
      <c r="Z105" s="302">
        <f>Z21*_xlfn.IFNA(INDEX('General Inputs'!$E$9:$AF$11,MATCH('REC Spending'!$B105,'General Inputs'!$B$9:$B$11,0),MATCH('REC Spending'!$D105,'General Inputs'!$E$8:$AB$8,0)),SUMIFS('General Inputs'!$D$9:$D$11,'General Inputs'!$B$9:$B$11,'REC Spending'!$B105))</f>
        <v>97943.920318867837</v>
      </c>
      <c r="AB105" s="37"/>
      <c r="AC105" s="70">
        <f>AC21*_xlfn.IFNA(INDEX('General Inputs'!$E$9:$AF$11,MATCH('REC Spending'!$B105,'General Inputs'!$B$9:$B$11,0),MATCH('REC Spending'!$D105,'General Inputs'!$E$8:$AB$8,0)),SUMIFS('General Inputs'!$D$9:$D$11,'General Inputs'!$B$9:$B$11,'REC Spending'!$B105))</f>
        <v>95072.634899993252</v>
      </c>
      <c r="AE105" s="50">
        <f t="shared" si="71"/>
        <v>1653435.5521105374</v>
      </c>
      <c r="AF105" s="50">
        <f t="shared" si="71"/>
        <v>6952789.6077009877</v>
      </c>
      <c r="AG105" s="50">
        <f t="shared" si="72"/>
        <v>95072.634899993252</v>
      </c>
      <c r="AH105" s="50">
        <f t="shared" si="73"/>
        <v>8701297.7947115172</v>
      </c>
    </row>
    <row r="106" spans="2:34" ht="12" x14ac:dyDescent="0.25">
      <c r="B106" s="19" t="s">
        <v>46</v>
      </c>
      <c r="C106" s="60" t="s">
        <v>46</v>
      </c>
      <c r="D106" s="19" t="s">
        <v>32</v>
      </c>
      <c r="E106" s="86">
        <f>SUMIFS('ABP Under Contract'!$C57:$Z57,'ABP Under Contract'!$C$6:$Z$6,'REC Spending'!$B106,'ABP Under Contract'!$C$7:$Z$7,'REC Spending'!E$4,'ABP Under Contract'!$C$8:$Z$8,'REC Spending'!E$7)</f>
        <v>0</v>
      </c>
      <c r="F106" s="86">
        <f>SUMIFS('ABP Under Contract'!$C57:$Z57,'ABP Under Contract'!$C$6:$Z$6,'REC Spending'!$B106,'ABP Under Contract'!$C$7:$Z$7,'REC Spending'!F$4,'ABP Under Contract'!$C$8:$Z$8,'REC Spending'!F$7)</f>
        <v>0</v>
      </c>
      <c r="G106" s="86">
        <f>SUMIFS('ABP Under Contract'!$C57:$Z57,'ABP Under Contract'!$C$6:$Z$6,'REC Spending'!$B106,'ABP Under Contract'!$C$7:$Z$7,'REC Spending'!G$4,'ABP Under Contract'!$C$8:$Z$8,'REC Spending'!G$7)</f>
        <v>0</v>
      </c>
      <c r="H106" s="86">
        <f>SUMIFS('ABP Under Contract'!$C57:$Z57,'ABP Under Contract'!$C$6:$Z$6,'REC Spending'!$B106,'ABP Under Contract'!$C$7:$Z$7,'REC Spending'!H$4,'ABP Under Contract'!$C$8:$Z$8,'REC Spending'!H$7)</f>
        <v>0</v>
      </c>
      <c r="I106" s="86">
        <f>SUMIFS('ABP Under Contract'!$C57:$Z57,'ABP Under Contract'!$C$6:$Z$6,'REC Spending'!$B106,'ABP Under Contract'!$C$7:$Z$7,'REC Spending'!I$4,'ABP Under Contract'!$C$8:$Z$8,'REC Spending'!I$7)</f>
        <v>0</v>
      </c>
      <c r="J106" s="86">
        <f>SUMIFS('ABP Under Contract'!$C57:$Z57,'ABP Under Contract'!$C$6:$Z$6,'REC Spending'!$B106,'ABP Under Contract'!$C$7:$Z$7,'REC Spending'!J$4,'ABP Under Contract'!$C$8:$Z$8,'REC Spending'!J$7)</f>
        <v>0</v>
      </c>
      <c r="K106" s="302">
        <f>K22*_xlfn.IFNA(INDEX('General Inputs'!$E$9:$AF$11,MATCH('REC Spending'!$B106,'General Inputs'!$B$9:$B$11,0),MATCH('REC Spending'!$D106,'General Inputs'!$E$8:$AB$8,0)),SUMIFS('General Inputs'!$D$9:$D$11,'General Inputs'!$B$9:$B$11,'REC Spending'!$B106))</f>
        <v>855934.34965882485</v>
      </c>
      <c r="L106" s="302">
        <f>L22*_xlfn.IFNA(INDEX('General Inputs'!$E$9:$AF$11,MATCH('REC Spending'!$B106,'General Inputs'!$B$9:$B$11,0),MATCH('REC Spending'!$D106,'General Inputs'!$E$8:$AB$8,0)),SUMIFS('General Inputs'!$D$9:$D$11,'General Inputs'!$B$9:$B$11,'REC Spending'!$B106))</f>
        <v>406007.9646854407</v>
      </c>
      <c r="M106" s="302">
        <f>M22*_xlfn.IFNA(INDEX('General Inputs'!$E$9:$AF$11,MATCH('REC Spending'!$B106,'General Inputs'!$B$9:$B$11,0),MATCH('REC Spending'!$D106,'General Inputs'!$E$8:$AB$8,0)),SUMIFS('General Inputs'!$D$9:$D$11,'General Inputs'!$B$9:$B$11,'REC Spending'!$B106))</f>
        <v>52685.407656368181</v>
      </c>
      <c r="N106" s="37">
        <v>0</v>
      </c>
      <c r="O106" s="37">
        <v>0</v>
      </c>
      <c r="P106" s="37">
        <v>69108.876913154963</v>
      </c>
      <c r="Q106" s="302">
        <f>Q22*_xlfn.IFNA(INDEX('General Inputs'!$E$9:$AF$11,MATCH('REC Spending'!$B106,'General Inputs'!$B$9:$B$11,0),MATCH('REC Spending'!$D106,'General Inputs'!$E$8:$AB$8,0)),SUMIFS('General Inputs'!$D$9:$D$11,'General Inputs'!$B$9:$B$11,'REC Spending'!$B106))</f>
        <v>129320.43977427269</v>
      </c>
      <c r="R106" s="302">
        <f>R22*_xlfn.IFNA(INDEX('General Inputs'!$E$9:$AF$11,MATCH('REC Spending'!$B106,'General Inputs'!$B$9:$B$11,0),MATCH('REC Spending'!$D106,'General Inputs'!$E$8:$AB$8,0)),SUMIFS('General Inputs'!$D$9:$D$11,'General Inputs'!$B$9:$B$11,'REC Spending'!$B106))</f>
        <v>709558.62975439325</v>
      </c>
      <c r="S106" s="302">
        <f>S22*_xlfn.IFNA(INDEX('General Inputs'!$E$9:$AF$11,MATCH('REC Spending'!$B106,'General Inputs'!$B$9:$B$11,0),MATCH('REC Spending'!$D106,'General Inputs'!$E$8:$AB$8,0)),SUMIFS('General Inputs'!$D$9:$D$11,'General Inputs'!$B$9:$B$11,'REC Spending'!$B106))</f>
        <v>669387.22768106253</v>
      </c>
      <c r="T106" s="302">
        <f>T22*_xlfn.IFNA(INDEX('General Inputs'!$E$9:$AF$11,MATCH('REC Spending'!$B106,'General Inputs'!$B$9:$B$11,0),MATCH('REC Spending'!$D106,'General Inputs'!$E$8:$AB$8,0)),SUMIFS('General Inputs'!$D$9:$D$11,'General Inputs'!$B$9:$B$11,'REC Spending'!$B106))</f>
        <v>459446.96469849843</v>
      </c>
      <c r="U106" s="302">
        <f>U22*_xlfn.IFNA(INDEX('General Inputs'!$E$9:$AF$11,MATCH('REC Spending'!$B106,'General Inputs'!$B$9:$B$11,0),MATCH('REC Spending'!$D106,'General Inputs'!$E$8:$AB$8,0)),SUMIFS('General Inputs'!$D$9:$D$11,'General Inputs'!$B$9:$B$11,'REC Spending'!$B106))</f>
        <v>169317.08031147893</v>
      </c>
      <c r="V106" s="302">
        <f>V22*_xlfn.IFNA(INDEX('General Inputs'!$E$9:$AF$11,MATCH('REC Spending'!$B106,'General Inputs'!$B$9:$B$11,0),MATCH('REC Spending'!$D106,'General Inputs'!$E$8:$AB$8,0)),SUMIFS('General Inputs'!$D$9:$D$11,'General Inputs'!$B$9:$B$11,'REC Spending'!$B106))</f>
        <v>677823.28140436066</v>
      </c>
      <c r="W106" s="302">
        <f>W22*_xlfn.IFNA(INDEX('General Inputs'!$E$9:$AF$11,MATCH('REC Spending'!$B106,'General Inputs'!$B$9:$B$11,0),MATCH('REC Spending'!$D106,'General Inputs'!$E$8:$AB$8,0)),SUMIFS('General Inputs'!$D$9:$D$11,'General Inputs'!$B$9:$B$11,'REC Spending'!$B106))</f>
        <v>986579.61741345481</v>
      </c>
      <c r="X106" s="302">
        <f>X22*_xlfn.IFNA(INDEX('General Inputs'!$E$9:$AF$11,MATCH('REC Spending'!$B106,'General Inputs'!$B$9:$B$11,0),MATCH('REC Spending'!$D106,'General Inputs'!$E$8:$AB$8,0)),SUMIFS('General Inputs'!$D$9:$D$11,'General Inputs'!$B$9:$B$11,'REC Spending'!$B106))</f>
        <v>2824408.6471733251</v>
      </c>
      <c r="Y106" s="302">
        <f>Y22*_xlfn.IFNA(INDEX('General Inputs'!$E$9:$AF$11,MATCH('REC Spending'!$B106,'General Inputs'!$B$9:$B$11,0),MATCH('REC Spending'!$D106,'General Inputs'!$E$8:$AB$8,0)),SUMIFS('General Inputs'!$D$9:$D$11,'General Inputs'!$B$9:$B$11,'REC Spending'!$B106))</f>
        <v>769097.36457085225</v>
      </c>
      <c r="Z106" s="302">
        <f>Z22*_xlfn.IFNA(INDEX('General Inputs'!$E$9:$AF$11,MATCH('REC Spending'!$B106,'General Inputs'!$B$9:$B$11,0),MATCH('REC Spending'!$D106,'General Inputs'!$E$8:$AB$8,0)),SUMIFS('General Inputs'!$D$9:$D$11,'General Inputs'!$B$9:$B$11,'REC Spending'!$B106))</f>
        <v>108128.23545855767</v>
      </c>
      <c r="AB106" s="37"/>
      <c r="AC106" s="70">
        <f>AC22*_xlfn.IFNA(INDEX('General Inputs'!$E$9:$AF$11,MATCH('REC Spending'!$B106,'General Inputs'!$B$9:$B$11,0),MATCH('REC Spending'!$D106,'General Inputs'!$E$8:$AB$8,0)),SUMIFS('General Inputs'!$D$9:$D$11,'General Inputs'!$B$9:$B$11,'REC Spending'!$B106))</f>
        <v>91518.014306128927</v>
      </c>
      <c r="AE106" s="50">
        <f t="shared" si="71"/>
        <v>1513057.0386880613</v>
      </c>
      <c r="AF106" s="50">
        <f t="shared" si="71"/>
        <v>7373747.048465983</v>
      </c>
      <c r="AG106" s="50">
        <f t="shared" si="72"/>
        <v>91518.014306128927</v>
      </c>
      <c r="AH106" s="50">
        <f t="shared" si="73"/>
        <v>8978322.1014601719</v>
      </c>
    </row>
    <row r="107" spans="2:34" ht="12" x14ac:dyDescent="0.25">
      <c r="B107" s="19" t="s">
        <v>46</v>
      </c>
      <c r="C107" s="60" t="s">
        <v>46</v>
      </c>
      <c r="D107" s="19" t="s">
        <v>33</v>
      </c>
      <c r="E107" s="86">
        <f>SUMIFS('ABP Under Contract'!$C58:$Z58,'ABP Under Contract'!$C$6:$Z$6,'REC Spending'!$B107,'ABP Under Contract'!$C$7:$Z$7,'REC Spending'!E$4,'ABP Under Contract'!$C$8:$Z$8,'REC Spending'!E$7)</f>
        <v>0</v>
      </c>
      <c r="F107" s="86">
        <f>SUMIFS('ABP Under Contract'!$C58:$Z58,'ABP Under Contract'!$C$6:$Z$6,'REC Spending'!$B107,'ABP Under Contract'!$C$7:$Z$7,'REC Spending'!F$4,'ABP Under Contract'!$C$8:$Z$8,'REC Spending'!F$7)</f>
        <v>0</v>
      </c>
      <c r="G107" s="86">
        <f>SUMIFS('ABP Under Contract'!$C58:$Z58,'ABP Under Contract'!$C$6:$Z$6,'REC Spending'!$B107,'ABP Under Contract'!$C$7:$Z$7,'REC Spending'!G$4,'ABP Under Contract'!$C$8:$Z$8,'REC Spending'!G$7)</f>
        <v>0</v>
      </c>
      <c r="H107" s="86">
        <f>SUMIFS('ABP Under Contract'!$C58:$Z58,'ABP Under Contract'!$C$6:$Z$6,'REC Spending'!$B107,'ABP Under Contract'!$C$7:$Z$7,'REC Spending'!H$4,'ABP Under Contract'!$C$8:$Z$8,'REC Spending'!H$7)</f>
        <v>0</v>
      </c>
      <c r="I107" s="86">
        <f>SUMIFS('ABP Under Contract'!$C58:$Z58,'ABP Under Contract'!$C$6:$Z$6,'REC Spending'!$B107,'ABP Under Contract'!$C$7:$Z$7,'REC Spending'!I$4,'ABP Under Contract'!$C$8:$Z$8,'REC Spending'!I$7)</f>
        <v>0</v>
      </c>
      <c r="J107" s="86">
        <f>SUMIFS('ABP Under Contract'!$C58:$Z58,'ABP Under Contract'!$C$6:$Z$6,'REC Spending'!$B107,'ABP Under Contract'!$C$7:$Z$7,'REC Spending'!J$4,'ABP Under Contract'!$C$8:$Z$8,'REC Spending'!J$7)</f>
        <v>0</v>
      </c>
      <c r="K107" s="302">
        <f>K23*_xlfn.IFNA(INDEX('General Inputs'!$E$9:$AF$11,MATCH('REC Spending'!$B107,'General Inputs'!$B$9:$B$11,0),MATCH('REC Spending'!$D107,'General Inputs'!$E$8:$AB$8,0)),SUMIFS('General Inputs'!$D$9:$D$11,'General Inputs'!$B$9:$B$11,'REC Spending'!$B107))</f>
        <v>780408.03826974926</v>
      </c>
      <c r="L107" s="302">
        <f>L23*_xlfn.IFNA(INDEX('General Inputs'!$E$9:$AF$11,MATCH('REC Spending'!$B107,'General Inputs'!$B$9:$B$11,0),MATCH('REC Spending'!$D107,'General Inputs'!$E$8:$AB$8,0)),SUMIFS('General Inputs'!$D$9:$D$11,'General Inputs'!$B$9:$B$11,'REC Spending'!$B107))</f>
        <v>361234.3368757976</v>
      </c>
      <c r="M107" s="302">
        <f>M23*_xlfn.IFNA(INDEX('General Inputs'!$E$9:$AF$11,MATCH('REC Spending'!$B107,'General Inputs'!$B$9:$B$11,0),MATCH('REC Spending'!$D107,'General Inputs'!$E$8:$AB$8,0)),SUMIFS('General Inputs'!$D$9:$D$11,'General Inputs'!$B$9:$B$11,'REC Spending'!$B107))</f>
        <v>48165.952300241079</v>
      </c>
      <c r="N107" s="37">
        <v>0</v>
      </c>
      <c r="O107" s="37">
        <v>0</v>
      </c>
      <c r="P107" s="37">
        <v>70854.510095077974</v>
      </c>
      <c r="Q107" s="302">
        <f>Q23*_xlfn.IFNA(INDEX('General Inputs'!$E$9:$AF$11,MATCH('REC Spending'!$B107,'General Inputs'!$B$9:$B$11,0),MATCH('REC Spending'!$D107,'General Inputs'!$E$8:$AB$8,0)),SUMIFS('General Inputs'!$D$9:$D$11,'General Inputs'!$B$9:$B$11,'REC Spending'!$B107))</f>
        <v>122054.22995283909</v>
      </c>
      <c r="R107" s="302">
        <f>R23*_xlfn.IFNA(INDEX('General Inputs'!$E$9:$AF$11,MATCH('REC Spending'!$B107,'General Inputs'!$B$9:$B$11,0),MATCH('REC Spending'!$D107,'General Inputs'!$E$8:$AB$8,0)),SUMIFS('General Inputs'!$D$9:$D$11,'General Inputs'!$B$9:$B$11,'REC Spending'!$B107))</f>
        <v>662993.30553707667</v>
      </c>
      <c r="S107" s="302">
        <f>S23*_xlfn.IFNA(INDEX('General Inputs'!$E$9:$AF$11,MATCH('REC Spending'!$B107,'General Inputs'!$B$9:$B$11,0),MATCH('REC Spending'!$D107,'General Inputs'!$E$8:$AB$8,0)),SUMIFS('General Inputs'!$D$9:$D$11,'General Inputs'!$B$9:$B$11,'REC Spending'!$B107))</f>
        <v>607596.13760323205</v>
      </c>
      <c r="T107" s="302">
        <f>T23*_xlfn.IFNA(INDEX('General Inputs'!$E$9:$AF$11,MATCH('REC Spending'!$B107,'General Inputs'!$B$9:$B$11,0),MATCH('REC Spending'!$D107,'General Inputs'!$E$8:$AB$8,0)),SUMIFS('General Inputs'!$D$9:$D$11,'General Inputs'!$B$9:$B$11,'REC Spending'!$B107))</f>
        <v>477241.58532627189</v>
      </c>
      <c r="U107" s="302">
        <f>U23*_xlfn.IFNA(INDEX('General Inputs'!$E$9:$AF$11,MATCH('REC Spending'!$B107,'General Inputs'!$B$9:$B$11,0),MATCH('REC Spending'!$D107,'General Inputs'!$E$8:$AB$8,0)),SUMIFS('General Inputs'!$D$9:$D$11,'General Inputs'!$B$9:$B$11,'REC Spending'!$B107))</f>
        <v>173062.48187880055</v>
      </c>
      <c r="V107" s="302">
        <f>V23*_xlfn.IFNA(INDEX('General Inputs'!$E$9:$AF$11,MATCH('REC Spending'!$B107,'General Inputs'!$B$9:$B$11,0),MATCH('REC Spending'!$D107,'General Inputs'!$E$8:$AB$8,0)),SUMIFS('General Inputs'!$D$9:$D$11,'General Inputs'!$B$9:$B$11,'REC Spending'!$B107))</f>
        <v>615253.45977331023</v>
      </c>
      <c r="W107" s="302">
        <f>W23*_xlfn.IFNA(INDEX('General Inputs'!$E$9:$AF$11,MATCH('REC Spending'!$B107,'General Inputs'!$B$9:$B$11,0),MATCH('REC Spending'!$D107,'General Inputs'!$E$8:$AB$8,0)),SUMIFS('General Inputs'!$D$9:$D$11,'General Inputs'!$B$9:$B$11,'REC Spending'!$B107))</f>
        <v>895508.51911996875</v>
      </c>
      <c r="X107" s="302">
        <f>X23*_xlfn.IFNA(INDEX('General Inputs'!$E$9:$AF$11,MATCH('REC Spending'!$B107,'General Inputs'!$B$9:$B$11,0),MATCH('REC Spending'!$D107,'General Inputs'!$E$8:$AB$8,0)),SUMIFS('General Inputs'!$D$9:$D$11,'General Inputs'!$B$9:$B$11,'REC Spending'!$B107))</f>
        <v>3406597.9030310251</v>
      </c>
      <c r="Y107" s="302">
        <f>Y23*_xlfn.IFNA(INDEX('General Inputs'!$E$9:$AF$11,MATCH('REC Spending'!$B107,'General Inputs'!$B$9:$B$11,0),MATCH('REC Spending'!$D107,'General Inputs'!$E$8:$AB$8,0)),SUMIFS('General Inputs'!$D$9:$D$11,'General Inputs'!$B$9:$B$11,'REC Spending'!$B107))</f>
        <v>802675.16417454137</v>
      </c>
      <c r="Z107" s="302">
        <f>Z23*_xlfn.IFNA(INDEX('General Inputs'!$E$9:$AF$11,MATCH('REC Spending'!$B107,'General Inputs'!$B$9:$B$11,0),MATCH('REC Spending'!$D107,'General Inputs'!$E$8:$AB$8,0)),SUMIFS('General Inputs'!$D$9:$D$11,'General Inputs'!$B$9:$B$11,'REC Spending'!$B107))</f>
        <v>114833.72478406505</v>
      </c>
      <c r="AB107" s="37"/>
      <c r="AC107" s="70">
        <f>AC23*_xlfn.IFNA(INDEX('General Inputs'!$E$9:$AF$11,MATCH('REC Spending'!$B107,'General Inputs'!$B$9:$B$11,0),MATCH('REC Spending'!$D107,'General Inputs'!$E$8:$AB$8,0)),SUMIFS('General Inputs'!$D$9:$D$11,'General Inputs'!$B$9:$B$11,'REC Spending'!$B107))</f>
        <v>88535.229249188953</v>
      </c>
      <c r="AE107" s="50">
        <f t="shared" si="71"/>
        <v>1382717.0674937051</v>
      </c>
      <c r="AF107" s="50">
        <f t="shared" si="71"/>
        <v>7755762.2812282909</v>
      </c>
      <c r="AG107" s="50">
        <f t="shared" si="72"/>
        <v>88535.229249188953</v>
      </c>
      <c r="AH107" s="50">
        <f t="shared" si="73"/>
        <v>9227014.5779711846</v>
      </c>
    </row>
    <row r="108" spans="2:34" ht="12" x14ac:dyDescent="0.25">
      <c r="B108" s="19" t="s">
        <v>46</v>
      </c>
      <c r="C108" s="60" t="s">
        <v>46</v>
      </c>
      <c r="D108" s="19" t="s">
        <v>34</v>
      </c>
      <c r="E108" s="86">
        <f>SUMIFS('ABP Under Contract'!$C59:$Z59,'ABP Under Contract'!$C$6:$Z$6,'REC Spending'!$B108,'ABP Under Contract'!$C$7:$Z$7,'REC Spending'!E$4,'ABP Under Contract'!$C$8:$Z$8,'REC Spending'!E$7)</f>
        <v>0</v>
      </c>
      <c r="F108" s="86">
        <f>SUMIFS('ABP Under Contract'!$C59:$Z59,'ABP Under Contract'!$C$6:$Z$6,'REC Spending'!$B108,'ABP Under Contract'!$C$7:$Z$7,'REC Spending'!F$4,'ABP Under Contract'!$C$8:$Z$8,'REC Spending'!F$7)</f>
        <v>0</v>
      </c>
      <c r="G108" s="86">
        <f>SUMIFS('ABP Under Contract'!$C59:$Z59,'ABP Under Contract'!$C$6:$Z$6,'REC Spending'!$B108,'ABP Under Contract'!$C$7:$Z$7,'REC Spending'!G$4,'ABP Under Contract'!$C$8:$Z$8,'REC Spending'!G$7)</f>
        <v>0</v>
      </c>
      <c r="H108" s="86">
        <f>SUMIFS('ABP Under Contract'!$C59:$Z59,'ABP Under Contract'!$C$6:$Z$6,'REC Spending'!$B108,'ABP Under Contract'!$C$7:$Z$7,'REC Spending'!H$4,'ABP Under Contract'!$C$8:$Z$8,'REC Spending'!H$7)</f>
        <v>0</v>
      </c>
      <c r="I108" s="86">
        <f>SUMIFS('ABP Under Contract'!$C59:$Z59,'ABP Under Contract'!$C$6:$Z$6,'REC Spending'!$B108,'ABP Under Contract'!$C$7:$Z$7,'REC Spending'!I$4,'ABP Under Contract'!$C$8:$Z$8,'REC Spending'!I$7)</f>
        <v>0</v>
      </c>
      <c r="J108" s="86">
        <f>SUMIFS('ABP Under Contract'!$C59:$Z59,'ABP Under Contract'!$C$6:$Z$6,'REC Spending'!$B108,'ABP Under Contract'!$C$7:$Z$7,'REC Spending'!J$4,'ABP Under Contract'!$C$8:$Z$8,'REC Spending'!J$7)</f>
        <v>0</v>
      </c>
      <c r="K108" s="302">
        <f>K24*_xlfn.IFNA(INDEX('General Inputs'!$E$9:$AF$11,MATCH('REC Spending'!$B108,'General Inputs'!$B$9:$B$11,0),MATCH('REC Spending'!$D108,'General Inputs'!$E$8:$AB$8,0)),SUMIFS('General Inputs'!$D$9:$D$11,'General Inputs'!$B$9:$B$11,'REC Spending'!$B108))</f>
        <v>744143.09890855185</v>
      </c>
      <c r="L108" s="302">
        <f>L24*_xlfn.IFNA(INDEX('General Inputs'!$E$9:$AF$11,MATCH('REC Spending'!$B108,'General Inputs'!$B$9:$B$11,0),MATCH('REC Spending'!$D108,'General Inputs'!$E$8:$AB$8,0)),SUMIFS('General Inputs'!$D$9:$D$11,'General Inputs'!$B$9:$B$11,'REC Spending'!$B108))</f>
        <v>343275.80109464301</v>
      </c>
      <c r="M108" s="302">
        <f>M24*_xlfn.IFNA(INDEX('General Inputs'!$E$9:$AF$11,MATCH('REC Spending'!$B108,'General Inputs'!$B$9:$B$11,0),MATCH('REC Spending'!$D108,'General Inputs'!$E$8:$AB$8,0)),SUMIFS('General Inputs'!$D$9:$D$11,'General Inputs'!$B$9:$B$11,'REC Spending'!$B108))</f>
        <v>45669.438864028023</v>
      </c>
      <c r="N108" s="37">
        <v>0</v>
      </c>
      <c r="O108" s="37">
        <v>0</v>
      </c>
      <c r="P108" s="37">
        <v>32526.302738571369</v>
      </c>
      <c r="Q108" s="302">
        <f>Q24*_xlfn.IFNA(INDEX('General Inputs'!$E$9:$AF$11,MATCH('REC Spending'!$B108,'General Inputs'!$B$9:$B$11,0),MATCH('REC Spending'!$D108,'General Inputs'!$E$8:$AB$8,0)),SUMIFS('General Inputs'!$D$9:$D$11,'General Inputs'!$B$9:$B$11,'REC Spending'!$B108))</f>
        <v>116059.66277621189</v>
      </c>
      <c r="R108" s="302">
        <f>R24*_xlfn.IFNA(INDEX('General Inputs'!$E$9:$AF$11,MATCH('REC Spending'!$B108,'General Inputs'!$B$9:$B$11,0),MATCH('REC Spending'!$D108,'General Inputs'!$E$8:$AB$8,0)),SUMIFS('General Inputs'!$D$9:$D$11,'General Inputs'!$B$9:$B$11,'REC Spending'!$B108))</f>
        <v>624126.76478577044</v>
      </c>
      <c r="S108" s="302">
        <f>S24*_xlfn.IFNA(INDEX('General Inputs'!$E$9:$AF$11,MATCH('REC Spending'!$B108,'General Inputs'!$B$9:$B$11,0),MATCH('REC Spending'!$D108,'General Inputs'!$E$8:$AB$8,0)),SUMIFS('General Inputs'!$D$9:$D$11,'General Inputs'!$B$9:$B$11,'REC Spending'!$B108))</f>
        <v>554992.36654251511</v>
      </c>
      <c r="T108" s="302">
        <f>T24*_xlfn.IFNA(INDEX('General Inputs'!$E$9:$AF$11,MATCH('REC Spending'!$B108,'General Inputs'!$B$9:$B$11,0),MATCH('REC Spending'!$D108,'General Inputs'!$E$8:$AB$8,0)),SUMIFS('General Inputs'!$D$9:$D$11,'General Inputs'!$B$9:$B$11,'REC Spending'!$B108))</f>
        <v>494627.72841257404</v>
      </c>
      <c r="U108" s="302">
        <f>U24*_xlfn.IFNA(INDEX('General Inputs'!$E$9:$AF$11,MATCH('REC Spending'!$B108,'General Inputs'!$B$9:$B$11,0),MATCH('REC Spending'!$D108,'General Inputs'!$E$8:$AB$8,0)),SUMIFS('General Inputs'!$D$9:$D$11,'General Inputs'!$B$9:$B$11,'REC Spending'!$B108))</f>
        <v>176973.71305797307</v>
      </c>
      <c r="V108" s="302">
        <f>V24*_xlfn.IFNA(INDEX('General Inputs'!$E$9:$AF$11,MATCH('REC Spending'!$B108,'General Inputs'!$B$9:$B$11,0),MATCH('REC Spending'!$D108,'General Inputs'!$E$8:$AB$8,0)),SUMIFS('General Inputs'!$D$9:$D$11,'General Inputs'!$B$9:$B$11,'REC Spending'!$B108))</f>
        <v>561986.74173606711</v>
      </c>
      <c r="W108" s="302">
        <f>W24*_xlfn.IFNA(INDEX('General Inputs'!$E$9:$AF$11,MATCH('REC Spending'!$B108,'General Inputs'!$B$9:$B$11,0),MATCH('REC Spending'!$D108,'General Inputs'!$E$8:$AB$8,0)),SUMIFS('General Inputs'!$D$9:$D$11,'General Inputs'!$B$9:$B$11,'REC Spending'!$B108))</f>
        <v>817978.1955920232</v>
      </c>
      <c r="X108" s="302">
        <f>X24*_xlfn.IFNA(INDEX('General Inputs'!$E$9:$AF$11,MATCH('REC Spending'!$B108,'General Inputs'!$B$9:$B$11,0),MATCH('REC Spending'!$D108,'General Inputs'!$E$8:$AB$8,0)),SUMIFS('General Inputs'!$D$9:$D$11,'General Inputs'!$B$9:$B$11,'REC Spending'!$B108))</f>
        <v>3979636.0102215572</v>
      </c>
      <c r="Y108" s="302">
        <f>Y24*_xlfn.IFNA(INDEX('General Inputs'!$E$9:$AF$11,MATCH('REC Spending'!$B108,'General Inputs'!$B$9:$B$11,0),MATCH('REC Spending'!$D108,'General Inputs'!$E$8:$AB$8,0)),SUMIFS('General Inputs'!$D$9:$D$11,'General Inputs'!$B$9:$B$11,'REC Spending'!$B108))</f>
        <v>917556.77187866508</v>
      </c>
      <c r="Z108" s="302">
        <f>Z24*_xlfn.IFNA(INDEX('General Inputs'!$E$9:$AF$11,MATCH('REC Spending'!$B108,'General Inputs'!$B$9:$B$11,0),MATCH('REC Spending'!$D108,'General Inputs'!$E$8:$AB$8,0)),SUMIFS('General Inputs'!$D$9:$D$11,'General Inputs'!$B$9:$B$11,'REC Spending'!$B108))</f>
        <v>122467.31856406313</v>
      </c>
      <c r="AB108" s="37"/>
      <c r="AC108" s="70">
        <f>AC24*_xlfn.IFNA(INDEX('General Inputs'!$E$9:$AF$11,MATCH('REC Spending'!$B108,'General Inputs'!$B$9:$B$11,0),MATCH('REC Spending'!$D108,'General Inputs'!$E$8:$AB$8,0)),SUMIFS('General Inputs'!$D$9:$D$11,'General Inputs'!$B$9:$B$11,'REC Spending'!$B108))</f>
        <v>86291.585927066655</v>
      </c>
      <c r="AE108" s="50">
        <f t="shared" si="71"/>
        <v>1281674.3043820062</v>
      </c>
      <c r="AF108" s="50">
        <f t="shared" si="71"/>
        <v>8250345.6107912082</v>
      </c>
      <c r="AG108" s="50">
        <f t="shared" si="72"/>
        <v>86291.585927066655</v>
      </c>
      <c r="AH108" s="50">
        <f t="shared" si="73"/>
        <v>9618311.5011002813</v>
      </c>
    </row>
    <row r="109" spans="2:34" ht="12" x14ac:dyDescent="0.25">
      <c r="B109" s="19" t="s">
        <v>46</v>
      </c>
      <c r="C109" s="60" t="s">
        <v>46</v>
      </c>
      <c r="D109" s="19" t="s">
        <v>35</v>
      </c>
      <c r="E109" s="86">
        <f>SUMIFS('ABP Under Contract'!$C60:$Z60,'ABP Under Contract'!$C$6:$Z$6,'REC Spending'!$B109,'ABP Under Contract'!$C$7:$Z$7,'REC Spending'!E$4,'ABP Under Contract'!$C$8:$Z$8,'REC Spending'!E$7)</f>
        <v>0</v>
      </c>
      <c r="F109" s="86">
        <f>SUMIFS('ABP Under Contract'!$C60:$Z60,'ABP Under Contract'!$C$6:$Z$6,'REC Spending'!$B109,'ABP Under Contract'!$C$7:$Z$7,'REC Spending'!F$4,'ABP Under Contract'!$C$8:$Z$8,'REC Spending'!F$7)</f>
        <v>0</v>
      </c>
      <c r="G109" s="86">
        <f>SUMIFS('ABP Under Contract'!$C60:$Z60,'ABP Under Contract'!$C$6:$Z$6,'REC Spending'!$B109,'ABP Under Contract'!$C$7:$Z$7,'REC Spending'!G$4,'ABP Under Contract'!$C$8:$Z$8,'REC Spending'!G$7)</f>
        <v>0</v>
      </c>
      <c r="H109" s="86">
        <f>SUMIFS('ABP Under Contract'!$C60:$Z60,'ABP Under Contract'!$C$6:$Z$6,'REC Spending'!$B109,'ABP Under Contract'!$C$7:$Z$7,'REC Spending'!H$4,'ABP Under Contract'!$C$8:$Z$8,'REC Spending'!H$7)</f>
        <v>0</v>
      </c>
      <c r="I109" s="86">
        <f>SUMIFS('ABP Under Contract'!$C60:$Z60,'ABP Under Contract'!$C$6:$Z$6,'REC Spending'!$B109,'ABP Under Contract'!$C$7:$Z$7,'REC Spending'!I$4,'ABP Under Contract'!$C$8:$Z$8,'REC Spending'!I$7)</f>
        <v>0</v>
      </c>
      <c r="J109" s="86">
        <f>SUMIFS('ABP Under Contract'!$C60:$Z60,'ABP Under Contract'!$C$6:$Z$6,'REC Spending'!$B109,'ABP Under Contract'!$C$7:$Z$7,'REC Spending'!J$4,'ABP Under Contract'!$C$8:$Z$8,'REC Spending'!J$7)</f>
        <v>0</v>
      </c>
      <c r="K109" s="302">
        <f>K25*_xlfn.IFNA(INDEX('General Inputs'!$E$9:$AF$11,MATCH('REC Spending'!$B109,'General Inputs'!$B$9:$B$11,0),MATCH('REC Spending'!$D109,'General Inputs'!$E$8:$AB$8,0)),SUMIFS('General Inputs'!$D$9:$D$11,'General Inputs'!$B$9:$B$11,'REC Spending'!$B109))</f>
        <v>719504.95457245759</v>
      </c>
      <c r="L109" s="302">
        <f>L25*_xlfn.IFNA(INDEX('General Inputs'!$E$9:$AF$11,MATCH('REC Spending'!$B109,'General Inputs'!$B$9:$B$11,0),MATCH('REC Spending'!$D109,'General Inputs'!$E$8:$AB$8,0)),SUMIFS('General Inputs'!$D$9:$D$11,'General Inputs'!$B$9:$B$11,'REC Spending'!$B109))</f>
        <v>331090.72672990424</v>
      </c>
      <c r="M109" s="302">
        <f>M25*_xlfn.IFNA(INDEX('General Inputs'!$E$9:$AF$11,MATCH('REC Spending'!$B109,'General Inputs'!$B$9:$B$11,0),MATCH('REC Spending'!$D109,'General Inputs'!$E$8:$AB$8,0)),SUMIFS('General Inputs'!$D$9:$D$11,'General Inputs'!$B$9:$B$11,'REC Spending'!$B109))</f>
        <v>43892.811235189489</v>
      </c>
      <c r="N109" s="37">
        <v>0</v>
      </c>
      <c r="O109" s="37">
        <v>0</v>
      </c>
      <c r="P109" s="37">
        <v>13100</v>
      </c>
      <c r="Q109" s="302">
        <f>Q25*_xlfn.IFNA(INDEX('General Inputs'!$E$9:$AF$11,MATCH('REC Spending'!$B109,'General Inputs'!$B$9:$B$11,0),MATCH('REC Spending'!$D109,'General Inputs'!$E$8:$AB$8,0)),SUMIFS('General Inputs'!$D$9:$D$11,'General Inputs'!$B$9:$B$11,'REC Spending'!$B109))</f>
        <v>111721.4042651804</v>
      </c>
      <c r="R109" s="302">
        <f>R25*_xlfn.IFNA(INDEX('General Inputs'!$E$9:$AF$11,MATCH('REC Spending'!$B109,'General Inputs'!$B$9:$B$11,0),MATCH('REC Spending'!$D109,'General Inputs'!$E$8:$AB$8,0)),SUMIFS('General Inputs'!$D$9:$D$11,'General Inputs'!$B$9:$B$11,'REC Spending'!$B109))</f>
        <v>594789.21241089131</v>
      </c>
      <c r="S109" s="302">
        <f>S25*_xlfn.IFNA(INDEX('General Inputs'!$E$9:$AF$11,MATCH('REC Spending'!$B109,'General Inputs'!$B$9:$B$11,0),MATCH('REC Spending'!$D109,'General Inputs'!$E$8:$AB$8,0)),SUMIFS('General Inputs'!$D$9:$D$11,'General Inputs'!$B$9:$B$11,'REC Spending'!$B109))</f>
        <v>495527.05978447536</v>
      </c>
      <c r="T109" s="302">
        <f>T25*_xlfn.IFNA(INDEX('General Inputs'!$E$9:$AF$11,MATCH('REC Spending'!$B109,'General Inputs'!$B$9:$B$11,0),MATCH('REC Spending'!$D109,'General Inputs'!$E$8:$AB$8,0)),SUMIFS('General Inputs'!$D$9:$D$11,'General Inputs'!$B$9:$B$11,'REC Spending'!$B109))</f>
        <v>514826.76765197329</v>
      </c>
      <c r="U109" s="302">
        <f>U25*_xlfn.IFNA(INDEX('General Inputs'!$E$9:$AF$11,MATCH('REC Spending'!$B109,'General Inputs'!$B$9:$B$11,0),MATCH('REC Spending'!$D109,'General Inputs'!$E$8:$AB$8,0)),SUMIFS('General Inputs'!$D$9:$D$11,'General Inputs'!$B$9:$B$11,'REC Spending'!$B109))</f>
        <v>182118.48504781976</v>
      </c>
      <c r="V109" s="302">
        <f>V25*_xlfn.IFNA(INDEX('General Inputs'!$E$9:$AF$11,MATCH('REC Spending'!$B109,'General Inputs'!$B$9:$B$11,0),MATCH('REC Spending'!$D109,'General Inputs'!$E$8:$AB$8,0)),SUMIFS('General Inputs'!$D$9:$D$11,'General Inputs'!$B$9:$B$11,'REC Spending'!$B109))</f>
        <v>501772.01446066698</v>
      </c>
      <c r="W109" s="302">
        <f>W25*_xlfn.IFNA(INDEX('General Inputs'!$E$9:$AF$11,MATCH('REC Spending'!$B109,'General Inputs'!$B$9:$B$11,0),MATCH('REC Spending'!$D109,'General Inputs'!$E$8:$AB$8,0)),SUMIFS('General Inputs'!$D$9:$D$11,'General Inputs'!$B$9:$B$11,'REC Spending'!$B109))</f>
        <v>730334.96434310963</v>
      </c>
      <c r="X109" s="302">
        <f>X25*_xlfn.IFNA(INDEX('General Inputs'!$E$9:$AF$11,MATCH('REC Spending'!$B109,'General Inputs'!$B$9:$B$11,0),MATCH('REC Spending'!$D109,'General Inputs'!$E$8:$AB$8,0)),SUMIFS('General Inputs'!$D$9:$D$11,'General Inputs'!$B$9:$B$11,'REC Spending'!$B109))</f>
        <v>4559737.5643463675</v>
      </c>
      <c r="Y109" s="302">
        <f>Y25*_xlfn.IFNA(INDEX('General Inputs'!$E$9:$AF$11,MATCH('REC Spending'!$B109,'General Inputs'!$B$9:$B$11,0),MATCH('REC Spending'!$D109,'General Inputs'!$E$8:$AB$8,0)),SUMIFS('General Inputs'!$D$9:$D$11,'General Inputs'!$B$9:$B$11,'REC Spending'!$B109))</f>
        <v>1034687.4283424241</v>
      </c>
      <c r="Z109" s="302">
        <f>Z25*_xlfn.IFNA(INDEX('General Inputs'!$E$9:$AF$11,MATCH('REC Spending'!$B109,'General Inputs'!$B$9:$B$11,0),MATCH('REC Spending'!$D109,'General Inputs'!$E$8:$AB$8,0)),SUMIFS('General Inputs'!$D$9:$D$11,'General Inputs'!$B$9:$B$11,'REC Spending'!$B109))</f>
        <v>129864.7178970575</v>
      </c>
      <c r="AB109" s="37"/>
      <c r="AC109" s="70">
        <f>AC25*_xlfn.IFNA(INDEX('General Inputs'!$E$9:$AF$11,MATCH('REC Spending'!$B109,'General Inputs'!$B$9:$B$11,0),MATCH('REC Spending'!$D109,'General Inputs'!$E$8:$AB$8,0)),SUMIFS('General Inputs'!$D$9:$D$11,'General Inputs'!$B$9:$B$11,'REC Spending'!$B109))</f>
        <v>85142.69599418297</v>
      </c>
      <c r="AE109" s="50">
        <f t="shared" si="71"/>
        <v>1219309.8968027318</v>
      </c>
      <c r="AF109" s="50">
        <f t="shared" si="71"/>
        <v>8743658.2142847851</v>
      </c>
      <c r="AG109" s="50">
        <f t="shared" si="72"/>
        <v>85142.69599418297</v>
      </c>
      <c r="AH109" s="50">
        <f t="shared" si="73"/>
        <v>10048110.807081699</v>
      </c>
    </row>
    <row r="110" spans="2:34" ht="12" x14ac:dyDescent="0.25">
      <c r="B110" s="19" t="s">
        <v>46</v>
      </c>
      <c r="C110" s="60" t="s">
        <v>46</v>
      </c>
      <c r="D110" s="19" t="s">
        <v>36</v>
      </c>
      <c r="E110" s="86">
        <f>SUMIFS('ABP Under Contract'!$C61:$Z61,'ABP Under Contract'!$C$6:$Z$6,'REC Spending'!$B110,'ABP Under Contract'!$C$7:$Z$7,'REC Spending'!E$4,'ABP Under Contract'!$C$8:$Z$8,'REC Spending'!E$7)</f>
        <v>0</v>
      </c>
      <c r="F110" s="86">
        <f>SUMIFS('ABP Under Contract'!$C61:$Z61,'ABP Under Contract'!$C$6:$Z$6,'REC Spending'!$B110,'ABP Under Contract'!$C$7:$Z$7,'REC Spending'!F$4,'ABP Under Contract'!$C$8:$Z$8,'REC Spending'!F$7)</f>
        <v>0</v>
      </c>
      <c r="G110" s="86">
        <f>SUMIFS('ABP Under Contract'!$C61:$Z61,'ABP Under Contract'!$C$6:$Z$6,'REC Spending'!$B110,'ABP Under Contract'!$C$7:$Z$7,'REC Spending'!G$4,'ABP Under Contract'!$C$8:$Z$8,'REC Spending'!G$7)</f>
        <v>0</v>
      </c>
      <c r="H110" s="86">
        <f>SUMIFS('ABP Under Contract'!$C61:$Z61,'ABP Under Contract'!$C$6:$Z$6,'REC Spending'!$B110,'ABP Under Contract'!$C$7:$Z$7,'REC Spending'!H$4,'ABP Under Contract'!$C$8:$Z$8,'REC Spending'!H$7)</f>
        <v>0</v>
      </c>
      <c r="I110" s="86">
        <f>SUMIFS('ABP Under Contract'!$C61:$Z61,'ABP Under Contract'!$C$6:$Z$6,'REC Spending'!$B110,'ABP Under Contract'!$C$7:$Z$7,'REC Spending'!I$4,'ABP Under Contract'!$C$8:$Z$8,'REC Spending'!I$7)</f>
        <v>0</v>
      </c>
      <c r="J110" s="86">
        <f>SUMIFS('ABP Under Contract'!$C61:$Z61,'ABP Under Contract'!$C$6:$Z$6,'REC Spending'!$B110,'ABP Under Contract'!$C$7:$Z$7,'REC Spending'!J$4,'ABP Under Contract'!$C$8:$Z$8,'REC Spending'!J$7)</f>
        <v>0</v>
      </c>
      <c r="K110" s="302">
        <f>K26*_xlfn.IFNA(INDEX('General Inputs'!$E$9:$AF$11,MATCH('REC Spending'!$B110,'General Inputs'!$B$9:$B$11,0),MATCH('REC Spending'!$D110,'General Inputs'!$E$8:$AB$8,0)),SUMIFS('General Inputs'!$D$9:$D$11,'General Inputs'!$B$9:$B$11,'REC Spending'!$B110))</f>
        <v>708447.80121485249</v>
      </c>
      <c r="L110" s="302">
        <f>L26*_xlfn.IFNA(INDEX('General Inputs'!$E$9:$AF$11,MATCH('REC Spending'!$B110,'General Inputs'!$B$9:$B$11,0),MATCH('REC Spending'!$D110,'General Inputs'!$E$8:$AB$8,0)),SUMIFS('General Inputs'!$D$9:$D$11,'General Inputs'!$B$9:$B$11,'REC Spending'!$B110))</f>
        <v>325387.36605589627</v>
      </c>
      <c r="M110" s="302">
        <f>M26*_xlfn.IFNA(INDEX('General Inputs'!$E$9:$AF$11,MATCH('REC Spending'!$B110,'General Inputs'!$B$9:$B$11,0),MATCH('REC Spending'!$D110,'General Inputs'!$E$8:$AB$8,0)),SUMIFS('General Inputs'!$D$9:$D$11,'General Inputs'!$B$9:$B$11,'REC Spending'!$B110))</f>
        <v>42949.340815146381</v>
      </c>
      <c r="N110" s="37">
        <v>0</v>
      </c>
      <c r="O110" s="37">
        <v>0</v>
      </c>
      <c r="P110" s="37">
        <v>13100</v>
      </c>
      <c r="Q110" s="302">
        <f>Q26*_xlfn.IFNA(INDEX('General Inputs'!$E$9:$AF$11,MATCH('REC Spending'!$B110,'General Inputs'!$B$9:$B$11,0),MATCH('REC Spending'!$D110,'General Inputs'!$E$8:$AB$8,0)),SUMIFS('General Inputs'!$D$9:$D$11,'General Inputs'!$B$9:$B$11,'REC Spending'!$B110))</f>
        <v>109402.89184538288</v>
      </c>
      <c r="R110" s="302">
        <f>R26*_xlfn.IFNA(INDEX('General Inputs'!$E$9:$AF$11,MATCH('REC Spending'!$B110,'General Inputs'!$B$9:$B$11,0),MATCH('REC Spending'!$D110,'General Inputs'!$E$8:$AB$8,0)),SUMIFS('General Inputs'!$D$9:$D$11,'General Inputs'!$B$9:$B$11,'REC Spending'!$B110))</f>
        <v>576621.31711590954</v>
      </c>
      <c r="S110" s="302">
        <f>S26*_xlfn.IFNA(INDEX('General Inputs'!$E$9:$AF$11,MATCH('REC Spending'!$B110,'General Inputs'!$B$9:$B$11,0),MATCH('REC Spending'!$D110,'General Inputs'!$E$8:$AB$8,0)),SUMIFS('General Inputs'!$D$9:$D$11,'General Inputs'!$B$9:$B$11,'REC Spending'!$B110))</f>
        <v>447706.33760647057</v>
      </c>
      <c r="T110" s="302">
        <f>T26*_xlfn.IFNA(INDEX('General Inputs'!$E$9:$AF$11,MATCH('REC Spending'!$B110,'General Inputs'!$B$9:$B$11,0),MATCH('REC Spending'!$D110,'General Inputs'!$E$8:$AB$8,0)),SUMIFS('General Inputs'!$D$9:$D$11,'General Inputs'!$B$9:$B$11,'REC Spending'!$B110))</f>
        <v>541436.29680393869</v>
      </c>
      <c r="U110" s="302">
        <f>U26*_xlfn.IFNA(INDEX('General Inputs'!$E$9:$AF$11,MATCH('REC Spending'!$B110,'General Inputs'!$B$9:$B$11,0),MATCH('REC Spending'!$D110,'General Inputs'!$E$8:$AB$8,0)),SUMIFS('General Inputs'!$D$9:$D$11,'General Inputs'!$B$9:$B$11,'REC Spending'!$B110))</f>
        <v>189673.88875396896</v>
      </c>
      <c r="V110" s="302">
        <f>V26*_xlfn.IFNA(INDEX('General Inputs'!$E$9:$AF$11,MATCH('REC Spending'!$B110,'General Inputs'!$B$9:$B$11,0),MATCH('REC Spending'!$D110,'General Inputs'!$E$8:$AB$8,0)),SUMIFS('General Inputs'!$D$9:$D$11,'General Inputs'!$B$9:$B$11,'REC Spending'!$B110))</f>
        <v>453348.62440269953</v>
      </c>
      <c r="W110" s="302">
        <f>W26*_xlfn.IFNA(INDEX('General Inputs'!$E$9:$AF$11,MATCH('REC Spending'!$B110,'General Inputs'!$B$9:$B$11,0),MATCH('REC Spending'!$D110,'General Inputs'!$E$8:$AB$8,0)),SUMIFS('General Inputs'!$D$9:$D$11,'General Inputs'!$B$9:$B$11,'REC Spending'!$B110))</f>
        <v>659854.16064709099</v>
      </c>
      <c r="X110" s="302">
        <f>X26*_xlfn.IFNA(INDEX('General Inputs'!$E$9:$AF$11,MATCH('REC Spending'!$B110,'General Inputs'!$B$9:$B$11,0),MATCH('REC Spending'!$D110,'General Inputs'!$E$8:$AB$8,0)),SUMIFS('General Inputs'!$D$9:$D$11,'General Inputs'!$B$9:$B$11,'REC Spending'!$B110))</f>
        <v>5160699.6536104493</v>
      </c>
      <c r="Y110" s="302">
        <f>Y26*_xlfn.IFNA(INDEX('General Inputs'!$E$9:$AF$11,MATCH('REC Spending'!$B110,'General Inputs'!$B$9:$B$11,0),MATCH('REC Spending'!$D110,'General Inputs'!$E$8:$AB$8,0)),SUMIFS('General Inputs'!$D$9:$D$11,'General Inputs'!$B$9:$B$11,'REC Spending'!$B110))</f>
        <v>1085671.4793002328</v>
      </c>
      <c r="Z110" s="302">
        <f>Z26*_xlfn.IFNA(INDEX('General Inputs'!$E$9:$AF$11,MATCH('REC Spending'!$B110,'General Inputs'!$B$9:$B$11,0),MATCH('REC Spending'!$D110,'General Inputs'!$E$8:$AB$8,0)),SUMIFS('General Inputs'!$D$9:$D$11,'General Inputs'!$B$9:$B$11,'REC Spending'!$B110))</f>
        <v>138076.62085601289</v>
      </c>
      <c r="AB110" s="37"/>
      <c r="AC110" s="70">
        <f>AC26*_xlfn.IFNA(INDEX('General Inputs'!$E$9:$AF$11,MATCH('REC Spending'!$B110,'General Inputs'!$B$9:$B$11,0),MATCH('REC Spending'!$D110,'General Inputs'!$E$8:$AB$8,0)),SUMIFS('General Inputs'!$D$9:$D$11,'General Inputs'!$B$9:$B$11,'REC Spending'!$B110))</f>
        <v>85460.15558169545</v>
      </c>
      <c r="AE110" s="50">
        <f t="shared" si="71"/>
        <v>1199287.3999312781</v>
      </c>
      <c r="AF110" s="50">
        <f t="shared" si="71"/>
        <v>9253088.3790967725</v>
      </c>
      <c r="AG110" s="50">
        <f t="shared" si="72"/>
        <v>85460.15558169545</v>
      </c>
      <c r="AH110" s="50">
        <f t="shared" si="73"/>
        <v>10537835.934609747</v>
      </c>
    </row>
    <row r="111" spans="2:34" ht="12" x14ac:dyDescent="0.25">
      <c r="B111" s="19" t="s">
        <v>46</v>
      </c>
      <c r="C111" s="60" t="s">
        <v>46</v>
      </c>
      <c r="D111" s="19" t="s">
        <v>37</v>
      </c>
      <c r="E111" s="86">
        <f>SUMIFS('ABP Under Contract'!$C62:$Z62,'ABP Under Contract'!$C$6:$Z$6,'REC Spending'!$B111,'ABP Under Contract'!$C$7:$Z$7,'REC Spending'!E$4,'ABP Under Contract'!$C$8:$Z$8,'REC Spending'!E$7)</f>
        <v>0</v>
      </c>
      <c r="F111" s="86">
        <f>SUMIFS('ABP Under Contract'!$C62:$Z62,'ABP Under Contract'!$C$6:$Z$6,'REC Spending'!$B111,'ABP Under Contract'!$C$7:$Z$7,'REC Spending'!F$4,'ABP Under Contract'!$C$8:$Z$8,'REC Spending'!F$7)</f>
        <v>0</v>
      </c>
      <c r="G111" s="86">
        <f>SUMIFS('ABP Under Contract'!$C62:$Z62,'ABP Under Contract'!$C$6:$Z$6,'REC Spending'!$B111,'ABP Under Contract'!$C$7:$Z$7,'REC Spending'!G$4,'ABP Under Contract'!$C$8:$Z$8,'REC Spending'!G$7)</f>
        <v>0</v>
      </c>
      <c r="H111" s="86">
        <f>SUMIFS('ABP Under Contract'!$C62:$Z62,'ABP Under Contract'!$C$6:$Z$6,'REC Spending'!$B111,'ABP Under Contract'!$C$7:$Z$7,'REC Spending'!H$4,'ABP Under Contract'!$C$8:$Z$8,'REC Spending'!H$7)</f>
        <v>0</v>
      </c>
      <c r="I111" s="86">
        <f>SUMIFS('ABP Under Contract'!$C62:$Z62,'ABP Under Contract'!$C$6:$Z$6,'REC Spending'!$B111,'ABP Under Contract'!$C$7:$Z$7,'REC Spending'!I$4,'ABP Under Contract'!$C$8:$Z$8,'REC Spending'!I$7)</f>
        <v>0</v>
      </c>
      <c r="J111" s="86">
        <f>SUMIFS('ABP Under Contract'!$C62:$Z62,'ABP Under Contract'!$C$6:$Z$6,'REC Spending'!$B111,'ABP Under Contract'!$C$7:$Z$7,'REC Spending'!J$4,'ABP Under Contract'!$C$8:$Z$8,'REC Spending'!J$7)</f>
        <v>0</v>
      </c>
      <c r="K111" s="302">
        <f>K27*_xlfn.IFNA(INDEX('General Inputs'!$E$9:$AF$11,MATCH('REC Spending'!$B111,'General Inputs'!$B$9:$B$11,0),MATCH('REC Spending'!$D111,'General Inputs'!$E$8:$AB$8,0)),SUMIFS('General Inputs'!$D$9:$D$11,'General Inputs'!$B$9:$B$11,'REC Spending'!$B111))</f>
        <v>699585.89010033524</v>
      </c>
      <c r="L111" s="302">
        <f>L27*_xlfn.IFNA(INDEX('General Inputs'!$E$9:$AF$11,MATCH('REC Spending'!$B111,'General Inputs'!$B$9:$B$11,0),MATCH('REC Spending'!$D111,'General Inputs'!$E$8:$AB$8,0)),SUMIFS('General Inputs'!$D$9:$D$11,'General Inputs'!$B$9:$B$11,'REC Spending'!$B111))</f>
        <v>319230.35415856453</v>
      </c>
      <c r="M111" s="302">
        <f>M27*_xlfn.IFNA(INDEX('General Inputs'!$E$9:$AF$11,MATCH('REC Spending'!$B111,'General Inputs'!$B$9:$B$11,0),MATCH('REC Spending'!$D111,'General Inputs'!$E$8:$AB$8,0)),SUMIFS('General Inputs'!$D$9:$D$11,'General Inputs'!$B$9:$B$11,'REC Spending'!$B111))</f>
        <v>42225.037688534787</v>
      </c>
      <c r="N111" s="37">
        <v>0</v>
      </c>
      <c r="O111" s="37">
        <v>0</v>
      </c>
      <c r="P111" s="37">
        <v>13100</v>
      </c>
      <c r="Q111" s="302">
        <f>Q27*_xlfn.IFNA(INDEX('General Inputs'!$E$9:$AF$11,MATCH('REC Spending'!$B111,'General Inputs'!$B$9:$B$11,0),MATCH('REC Spending'!$D111,'General Inputs'!$E$8:$AB$8,0)),SUMIFS('General Inputs'!$D$9:$D$11,'General Inputs'!$B$9:$B$11,'REC Spending'!$B111))</f>
        <v>108320.49159586812</v>
      </c>
      <c r="R111" s="302">
        <f>R27*_xlfn.IFNA(INDEX('General Inputs'!$E$9:$AF$11,MATCH('REC Spending'!$B111,'General Inputs'!$B$9:$B$11,0),MATCH('REC Spending'!$D111,'General Inputs'!$E$8:$AB$8,0)),SUMIFS('General Inputs'!$D$9:$D$11,'General Inputs'!$B$9:$B$11,'REC Spending'!$B111))</f>
        <v>565207.23032345867</v>
      </c>
      <c r="S111" s="302">
        <f>S27*_xlfn.IFNA(INDEX('General Inputs'!$E$9:$AF$11,MATCH('REC Spending'!$B111,'General Inputs'!$B$9:$B$11,0),MATCH('REC Spending'!$D111,'General Inputs'!$E$8:$AB$8,0)),SUMIFS('General Inputs'!$D$9:$D$11,'General Inputs'!$B$9:$B$11,'REC Spending'!$B111))</f>
        <v>438844.09328201495</v>
      </c>
      <c r="T111" s="302">
        <f>T27*_xlfn.IFNA(INDEX('General Inputs'!$E$9:$AF$11,MATCH('REC Spending'!$B111,'General Inputs'!$B$9:$B$11,0),MATCH('REC Spending'!$D111,'General Inputs'!$E$8:$AB$8,0)),SUMIFS('General Inputs'!$D$9:$D$11,'General Inputs'!$B$9:$B$11,'REC Spending'!$B111))</f>
        <v>572425.22275785927</v>
      </c>
      <c r="U111" s="302">
        <f>U27*_xlfn.IFNA(INDEX('General Inputs'!$E$9:$AF$11,MATCH('REC Spending'!$B111,'General Inputs'!$B$9:$B$11,0),MATCH('REC Spending'!$D111,'General Inputs'!$E$8:$AB$8,0)),SUMIFS('General Inputs'!$D$9:$D$11,'General Inputs'!$B$9:$B$11,'REC Spending'!$B111))</f>
        <v>198842.83828399816</v>
      </c>
      <c r="V111" s="302">
        <f>V27*_xlfn.IFNA(INDEX('General Inputs'!$E$9:$AF$11,MATCH('REC Spending'!$B111,'General Inputs'!$B$9:$B$11,0),MATCH('REC Spending'!$D111,'General Inputs'!$E$8:$AB$8,0)),SUMIFS('General Inputs'!$D$9:$D$11,'General Inputs'!$B$9:$B$11,'REC Spending'!$B111))</f>
        <v>444374.69230450346</v>
      </c>
      <c r="W111" s="302">
        <f>W27*_xlfn.IFNA(INDEX('General Inputs'!$E$9:$AF$11,MATCH('REC Spending'!$B111,'General Inputs'!$B$9:$B$11,0),MATCH('REC Spending'!$D111,'General Inputs'!$E$8:$AB$8,0)),SUMIFS('General Inputs'!$D$9:$D$11,'General Inputs'!$B$9:$B$11,'REC Spending'!$B111))</f>
        <v>646792.49879654287</v>
      </c>
      <c r="X111" s="302">
        <f>X27*_xlfn.IFNA(INDEX('General Inputs'!$E$9:$AF$11,MATCH('REC Spending'!$B111,'General Inputs'!$B$9:$B$11,0),MATCH('REC Spending'!$D111,'General Inputs'!$E$8:$AB$8,0)),SUMIFS('General Inputs'!$D$9:$D$11,'General Inputs'!$B$9:$B$11,'REC Spending'!$B111))</f>
        <v>5836751.0507015018</v>
      </c>
      <c r="Y111" s="302">
        <f>Y27*_xlfn.IFNA(INDEX('General Inputs'!$E$9:$AF$11,MATCH('REC Spending'!$B111,'General Inputs'!$B$9:$B$11,0),MATCH('REC Spending'!$D111,'General Inputs'!$E$8:$AB$8,0)),SUMIFS('General Inputs'!$D$9:$D$11,'General Inputs'!$B$9:$B$11,'REC Spending'!$B111))</f>
        <v>1144397.9740905191</v>
      </c>
      <c r="Z111" s="302">
        <f>Z27*_xlfn.IFNA(INDEX('General Inputs'!$E$9:$AF$11,MATCH('REC Spending'!$B111,'General Inputs'!$B$9:$B$11,0),MATCH('REC Spending'!$D111,'General Inputs'!$E$8:$AB$8,0)),SUMIFS('General Inputs'!$D$9:$D$11,'General Inputs'!$B$9:$B$11,'REC Spending'!$B111))</f>
        <v>146799.96909180394</v>
      </c>
      <c r="AB111" s="37"/>
      <c r="AC111" s="70">
        <f>AC27*_xlfn.IFNA(INDEX('General Inputs'!$E$9:$AF$11,MATCH('REC Spending'!$B111,'General Inputs'!$B$9:$B$11,0),MATCH('REC Spending'!$D111,'General Inputs'!$E$8:$AB$8,0)),SUMIFS('General Inputs'!$D$9:$D$11,'General Inputs'!$B$9:$B$11,'REC Spending'!$B111))</f>
        <v>86730.003714072591</v>
      </c>
      <c r="AE111" s="50">
        <f t="shared" si="71"/>
        <v>1182461.7735433024</v>
      </c>
      <c r="AF111" s="50">
        <f t="shared" si="71"/>
        <v>9994435.5696322024</v>
      </c>
      <c r="AG111" s="50">
        <f t="shared" si="72"/>
        <v>86730.003714072591</v>
      </c>
      <c r="AH111" s="50">
        <f t="shared" si="73"/>
        <v>11263627.346889578</v>
      </c>
    </row>
    <row r="112" spans="2:34" ht="12" x14ac:dyDescent="0.25">
      <c r="B112" s="19" t="s">
        <v>46</v>
      </c>
      <c r="C112" s="60" t="s">
        <v>46</v>
      </c>
      <c r="D112" s="19" t="s">
        <v>38</v>
      </c>
      <c r="E112" s="86">
        <f>SUMIFS('ABP Under Contract'!$C63:$Z63,'ABP Under Contract'!$C$6:$Z$6,'REC Spending'!$B112,'ABP Under Contract'!$C$7:$Z$7,'REC Spending'!E$4,'ABP Under Contract'!$C$8:$Z$8,'REC Spending'!E$7)</f>
        <v>0</v>
      </c>
      <c r="F112" s="86">
        <f>SUMIFS('ABP Under Contract'!$C63:$Z63,'ABP Under Contract'!$C$6:$Z$6,'REC Spending'!$B112,'ABP Under Contract'!$C$7:$Z$7,'REC Spending'!F$4,'ABP Under Contract'!$C$8:$Z$8,'REC Spending'!F$7)</f>
        <v>0</v>
      </c>
      <c r="G112" s="86">
        <f>SUMIFS('ABP Under Contract'!$C63:$Z63,'ABP Under Contract'!$C$6:$Z$6,'REC Spending'!$B112,'ABP Under Contract'!$C$7:$Z$7,'REC Spending'!G$4,'ABP Under Contract'!$C$8:$Z$8,'REC Spending'!G$7)</f>
        <v>0</v>
      </c>
      <c r="H112" s="86">
        <f>SUMIFS('ABP Under Contract'!$C63:$Z63,'ABP Under Contract'!$C$6:$Z$6,'REC Spending'!$B112,'ABP Under Contract'!$C$7:$Z$7,'REC Spending'!H$4,'ABP Under Contract'!$C$8:$Z$8,'REC Spending'!H$7)</f>
        <v>0</v>
      </c>
      <c r="I112" s="86">
        <f>SUMIFS('ABP Under Contract'!$C63:$Z63,'ABP Under Contract'!$C$6:$Z$6,'REC Spending'!$B112,'ABP Under Contract'!$C$7:$Z$7,'REC Spending'!I$4,'ABP Under Contract'!$C$8:$Z$8,'REC Spending'!I$7)</f>
        <v>0</v>
      </c>
      <c r="J112" s="86">
        <f>SUMIFS('ABP Under Contract'!$C63:$Z63,'ABP Under Contract'!$C$6:$Z$6,'REC Spending'!$B112,'ABP Under Contract'!$C$7:$Z$7,'REC Spending'!J$4,'ABP Under Contract'!$C$8:$Z$8,'REC Spending'!J$7)</f>
        <v>0</v>
      </c>
      <c r="K112" s="302">
        <f>K28*_xlfn.IFNA(INDEX('General Inputs'!$E$9:$AF$11,MATCH('REC Spending'!$B112,'General Inputs'!$B$9:$B$11,0),MATCH('REC Spending'!$D112,'General Inputs'!$E$8:$AB$8,0)),SUMIFS('General Inputs'!$D$9:$D$11,'General Inputs'!$B$9:$B$11,'REC Spending'!$B112))</f>
        <v>697163.54428103764</v>
      </c>
      <c r="L112" s="302">
        <f>L28*_xlfn.IFNA(INDEX('General Inputs'!$E$9:$AF$11,MATCH('REC Spending'!$B112,'General Inputs'!$B$9:$B$11,0),MATCH('REC Spending'!$D112,'General Inputs'!$E$8:$AB$8,0)),SUMIFS('General Inputs'!$D$9:$D$11,'General Inputs'!$B$9:$B$11,'REC Spending'!$B112))</f>
        <v>316025.09526807314</v>
      </c>
      <c r="M112" s="302">
        <f>M28*_xlfn.IFNA(INDEX('General Inputs'!$E$9:$AF$11,MATCH('REC Spending'!$B112,'General Inputs'!$B$9:$B$11,0),MATCH('REC Spending'!$D112,'General Inputs'!$E$8:$AB$8,0)),SUMIFS('General Inputs'!$D$9:$D$11,'General Inputs'!$B$9:$B$11,'REC Spending'!$B112))</f>
        <v>41894.959896611304</v>
      </c>
      <c r="N112" s="37">
        <v>0</v>
      </c>
      <c r="O112" s="37">
        <v>0</v>
      </c>
      <c r="P112" s="37">
        <v>0</v>
      </c>
      <c r="Q112" s="302">
        <f>Q28*_xlfn.IFNA(INDEX('General Inputs'!$E$9:$AF$11,MATCH('REC Spending'!$B112,'General Inputs'!$B$9:$B$11,0),MATCH('REC Spending'!$D112,'General Inputs'!$E$8:$AB$8,0)),SUMIFS('General Inputs'!$D$9:$D$11,'General Inputs'!$B$9:$B$11,'REC Spending'!$B112))</f>
        <v>108250.40236534053</v>
      </c>
      <c r="R112" s="302">
        <f>R28*_xlfn.IFNA(INDEX('General Inputs'!$E$9:$AF$11,MATCH('REC Spending'!$B112,'General Inputs'!$B$9:$B$11,0),MATCH('REC Spending'!$D112,'General Inputs'!$E$8:$AB$8,0)),SUMIFS('General Inputs'!$D$9:$D$11,'General Inputs'!$B$9:$B$11,'REC Spending'!$B112))</f>
        <v>559193.09549737559</v>
      </c>
      <c r="S112" s="302">
        <f>S28*_xlfn.IFNA(INDEX('General Inputs'!$E$9:$AF$11,MATCH('REC Spending'!$B112,'General Inputs'!$B$9:$B$11,0),MATCH('REC Spending'!$D112,'General Inputs'!$E$8:$AB$8,0)),SUMIFS('General Inputs'!$D$9:$D$11,'General Inputs'!$B$9:$B$11,'REC Spending'!$B112))</f>
        <v>434174.53598863469</v>
      </c>
      <c r="T112" s="302">
        <f>T28*_xlfn.IFNA(INDEX('General Inputs'!$E$9:$AF$11,MATCH('REC Spending'!$B112,'General Inputs'!$B$9:$B$11,0),MATCH('REC Spending'!$D112,'General Inputs'!$E$8:$AB$8,0)),SUMIFS('General Inputs'!$D$9:$D$11,'General Inputs'!$B$9:$B$11,'REC Spending'!$B112))</f>
        <v>607805.4334912824</v>
      </c>
      <c r="U112" s="302">
        <f>U28*_xlfn.IFNA(INDEX('General Inputs'!$E$9:$AF$11,MATCH('REC Spending'!$B112,'General Inputs'!$B$9:$B$11,0),MATCH('REC Spending'!$D112,'General Inputs'!$E$8:$AB$8,0)),SUMIFS('General Inputs'!$D$9:$D$11,'General Inputs'!$B$9:$B$11,'REC Spending'!$B112))</f>
        <v>209577.59720644535</v>
      </c>
      <c r="V112" s="302">
        <f>V28*_xlfn.IFNA(INDEX('General Inputs'!$E$9:$AF$11,MATCH('REC Spending'!$B112,'General Inputs'!$B$9:$B$11,0),MATCH('REC Spending'!$D112,'General Inputs'!$E$8:$AB$8,0)),SUMIFS('General Inputs'!$D$9:$D$11,'General Inputs'!$B$9:$B$11,'REC Spending'!$B112))</f>
        <v>439646.28620947001</v>
      </c>
      <c r="W112" s="302">
        <f>W28*_xlfn.IFNA(INDEX('General Inputs'!$E$9:$AF$11,MATCH('REC Spending'!$B112,'General Inputs'!$B$9:$B$11,0),MATCH('REC Spending'!$D112,'General Inputs'!$E$8:$AB$8,0)),SUMIFS('General Inputs'!$D$9:$D$11,'General Inputs'!$B$9:$B$11,'REC Spending'!$B112))</f>
        <v>639910.24909489742</v>
      </c>
      <c r="X112" s="302">
        <f>X28*_xlfn.IFNA(INDEX('General Inputs'!$E$9:$AF$11,MATCH('REC Spending'!$B112,'General Inputs'!$B$9:$B$11,0),MATCH('REC Spending'!$D112,'General Inputs'!$E$8:$AB$8,0)),SUMIFS('General Inputs'!$D$9:$D$11,'General Inputs'!$B$9:$B$11,'REC Spending'!$B112))</f>
        <v>6463197.1086590942</v>
      </c>
      <c r="Y112" s="302">
        <f>Y28*_xlfn.IFNA(INDEX('General Inputs'!$E$9:$AF$11,MATCH('REC Spending'!$B112,'General Inputs'!$B$9:$B$11,0),MATCH('REC Spending'!$D112,'General Inputs'!$E$8:$AB$8,0)),SUMIFS('General Inputs'!$D$9:$D$11,'General Inputs'!$B$9:$B$11,'REC Spending'!$B112))</f>
        <v>1179582.925593361</v>
      </c>
      <c r="Z112" s="302">
        <f>Z28*_xlfn.IFNA(INDEX('General Inputs'!$E$9:$AF$11,MATCH('REC Spending'!$B112,'General Inputs'!$B$9:$B$11,0),MATCH('REC Spending'!$D112,'General Inputs'!$E$8:$AB$8,0)),SUMIFS('General Inputs'!$D$9:$D$11,'General Inputs'!$B$9:$B$11,'REC Spending'!$B112))</f>
        <v>156694.91467368798</v>
      </c>
      <c r="AB112" s="37"/>
      <c r="AC112" s="70">
        <f>AC28*_xlfn.IFNA(INDEX('General Inputs'!$E$9:$AF$11,MATCH('REC Spending'!$B112,'General Inputs'!$B$9:$B$11,0),MATCH('REC Spending'!$D112,'General Inputs'!$E$8:$AB$8,0)),SUMIFS('General Inputs'!$D$9:$D$11,'General Inputs'!$B$9:$B$11,'REC Spending'!$B112))</f>
        <v>88840.731817199514</v>
      </c>
      <c r="AE112" s="50">
        <f t="shared" si="71"/>
        <v>1163334.0018110627</v>
      </c>
      <c r="AF112" s="50">
        <f t="shared" si="71"/>
        <v>10689782.146414248</v>
      </c>
      <c r="AG112" s="50">
        <f t="shared" si="72"/>
        <v>88840.731817199514</v>
      </c>
      <c r="AH112" s="50">
        <f t="shared" si="73"/>
        <v>11941956.88004251</v>
      </c>
    </row>
    <row r="113" spans="2:42" ht="12" x14ac:dyDescent="0.25">
      <c r="B113" s="19" t="s">
        <v>46</v>
      </c>
      <c r="C113" s="60" t="s">
        <v>46</v>
      </c>
      <c r="D113" s="19" t="s">
        <v>39</v>
      </c>
      <c r="E113" s="86">
        <f>SUMIFS('ABP Under Contract'!$C64:$Z64,'ABP Under Contract'!$C$6:$Z$6,'REC Spending'!$B113,'ABP Under Contract'!$C$7:$Z$7,'REC Spending'!E$4,'ABP Under Contract'!$C$8:$Z$8,'REC Spending'!E$7)</f>
        <v>0</v>
      </c>
      <c r="F113" s="86">
        <f>SUMIFS('ABP Under Contract'!$C64:$Z64,'ABP Under Contract'!$C$6:$Z$6,'REC Spending'!$B113,'ABP Under Contract'!$C$7:$Z$7,'REC Spending'!F$4,'ABP Under Contract'!$C$8:$Z$8,'REC Spending'!F$7)</f>
        <v>0</v>
      </c>
      <c r="G113" s="86">
        <f>SUMIFS('ABP Under Contract'!$C64:$Z64,'ABP Under Contract'!$C$6:$Z$6,'REC Spending'!$B113,'ABP Under Contract'!$C$7:$Z$7,'REC Spending'!G$4,'ABP Under Contract'!$C$8:$Z$8,'REC Spending'!G$7)</f>
        <v>0</v>
      </c>
      <c r="H113" s="86">
        <f>SUMIFS('ABP Under Contract'!$C64:$Z64,'ABP Under Contract'!$C$6:$Z$6,'REC Spending'!$B113,'ABP Under Contract'!$C$7:$Z$7,'REC Spending'!H$4,'ABP Under Contract'!$C$8:$Z$8,'REC Spending'!H$7)</f>
        <v>0</v>
      </c>
      <c r="I113" s="86">
        <f>SUMIFS('ABP Under Contract'!$C64:$Z64,'ABP Under Contract'!$C$6:$Z$6,'REC Spending'!$B113,'ABP Under Contract'!$C$7:$Z$7,'REC Spending'!I$4,'ABP Under Contract'!$C$8:$Z$8,'REC Spending'!I$7)</f>
        <v>0</v>
      </c>
      <c r="J113" s="86">
        <f>SUMIFS('ABP Under Contract'!$C64:$Z64,'ABP Under Contract'!$C$6:$Z$6,'REC Spending'!$B113,'ABP Under Contract'!$C$7:$Z$7,'REC Spending'!J$4,'ABP Under Contract'!$C$8:$Z$8,'REC Spending'!J$7)</f>
        <v>0</v>
      </c>
      <c r="K113" s="302">
        <f>K29*_xlfn.IFNA(INDEX('General Inputs'!$E$9:$AF$11,MATCH('REC Spending'!$B113,'General Inputs'!$B$9:$B$11,0),MATCH('REC Spending'!$D113,'General Inputs'!$E$8:$AB$8,0)),SUMIFS('General Inputs'!$D$9:$D$11,'General Inputs'!$B$9:$B$11,'REC Spending'!$B113))</f>
        <v>691344.45106693369</v>
      </c>
      <c r="L113" s="302">
        <f>L29*_xlfn.IFNA(INDEX('General Inputs'!$E$9:$AF$11,MATCH('REC Spending'!$B113,'General Inputs'!$B$9:$B$11,0),MATCH('REC Spending'!$D113,'General Inputs'!$E$8:$AB$8,0)),SUMIFS('General Inputs'!$D$9:$D$11,'General Inputs'!$B$9:$B$11,'REC Spending'!$B113))</f>
        <v>310603.77261587325</v>
      </c>
      <c r="M113" s="302">
        <f>M29*_xlfn.IFNA(INDEX('General Inputs'!$E$9:$AF$11,MATCH('REC Spending'!$B113,'General Inputs'!$B$9:$B$11,0),MATCH('REC Spending'!$D113,'General Inputs'!$E$8:$AB$8,0)),SUMIFS('General Inputs'!$D$9:$D$11,'General Inputs'!$B$9:$B$11,'REC Spending'!$B113))</f>
        <v>41400.900953638185</v>
      </c>
      <c r="N113" s="37">
        <v>0</v>
      </c>
      <c r="O113" s="37">
        <v>0</v>
      </c>
      <c r="P113" s="37">
        <v>0</v>
      </c>
      <c r="Q113" s="302">
        <f>Q29*_xlfn.IFNA(INDEX('General Inputs'!$E$9:$AF$11,MATCH('REC Spending'!$B113,'General Inputs'!$B$9:$B$11,0),MATCH('REC Spending'!$D113,'General Inputs'!$E$8:$AB$8,0)),SUMIFS('General Inputs'!$D$9:$D$11,'General Inputs'!$B$9:$B$11,'REC Spending'!$B113))</f>
        <v>108079.04406052681</v>
      </c>
      <c r="R113" s="302">
        <f>R29*_xlfn.IFNA(INDEX('General Inputs'!$E$9:$AF$11,MATCH('REC Spending'!$B113,'General Inputs'!$B$9:$B$11,0),MATCH('REC Spending'!$D113,'General Inputs'!$E$8:$AB$8,0)),SUMIFS('General Inputs'!$D$9:$D$11,'General Inputs'!$B$9:$B$11,'REC Spending'!$B113))</f>
        <v>552724.8245471128</v>
      </c>
      <c r="S113" s="302">
        <f>S29*_xlfn.IFNA(INDEX('General Inputs'!$E$9:$AF$11,MATCH('REC Spending'!$B113,'General Inputs'!$B$9:$B$11,0),MATCH('REC Spending'!$D113,'General Inputs'!$E$8:$AB$8,0)),SUMIFS('General Inputs'!$D$9:$D$11,'General Inputs'!$B$9:$B$11,'REC Spending'!$B113))</f>
        <v>429152.3735887552</v>
      </c>
      <c r="T113" s="302">
        <f>T29*_xlfn.IFNA(INDEX('General Inputs'!$E$9:$AF$11,MATCH('REC Spending'!$B113,'General Inputs'!$B$9:$B$11,0),MATCH('REC Spending'!$D113,'General Inputs'!$E$8:$AB$8,0)),SUMIFS('General Inputs'!$D$9:$D$11,'General Inputs'!$B$9:$B$11,'REC Spending'!$B113))</f>
        <v>641973.32996353868</v>
      </c>
      <c r="U113" s="302">
        <f>U29*_xlfn.IFNA(INDEX('General Inputs'!$E$9:$AF$11,MATCH('REC Spending'!$B113,'General Inputs'!$B$9:$B$11,0),MATCH('REC Spending'!$D113,'General Inputs'!$E$8:$AB$8,0)),SUMIFS('General Inputs'!$D$9:$D$11,'General Inputs'!$B$9:$B$11,'REC Spending'!$B113))</f>
        <v>219919.45098622746</v>
      </c>
      <c r="V113" s="302">
        <f>V29*_xlfn.IFNA(INDEX('General Inputs'!$E$9:$AF$11,MATCH('REC Spending'!$B113,'General Inputs'!$B$9:$B$11,0),MATCH('REC Spending'!$D113,'General Inputs'!$E$8:$AB$8,0)),SUMIFS('General Inputs'!$D$9:$D$11,'General Inputs'!$B$9:$B$11,'REC Spending'!$B113))</f>
        <v>434560.83124878188</v>
      </c>
      <c r="W113" s="302">
        <f>W29*_xlfn.IFNA(INDEX('General Inputs'!$E$9:$AF$11,MATCH('REC Spending'!$B113,'General Inputs'!$B$9:$B$11,0),MATCH('REC Spending'!$D113,'General Inputs'!$E$8:$AB$8,0)),SUMIFS('General Inputs'!$D$9:$D$11,'General Inputs'!$B$9:$B$11,'REC Spending'!$B113))</f>
        <v>632508.31064407574</v>
      </c>
      <c r="X113" s="302">
        <f>X29*_xlfn.IFNA(INDEX('General Inputs'!$E$9:$AF$11,MATCH('REC Spending'!$B113,'General Inputs'!$B$9:$B$11,0),MATCH('REC Spending'!$D113,'General Inputs'!$E$8:$AB$8,0)),SUMIFS('General Inputs'!$D$9:$D$11,'General Inputs'!$B$9:$B$11,'REC Spending'!$B113))</f>
        <v>6952105.4293344682</v>
      </c>
      <c r="Y113" s="302">
        <f>Y29*_xlfn.IFNA(INDEX('General Inputs'!$E$9:$AF$11,MATCH('REC Spending'!$B113,'General Inputs'!$B$9:$B$11,0),MATCH('REC Spending'!$D113,'General Inputs'!$E$8:$AB$8,0)),SUMIFS('General Inputs'!$D$9:$D$11,'General Inputs'!$B$9:$B$11,'REC Spending'!$B113))</f>
        <v>1206003.3976380811</v>
      </c>
      <c r="Z113" s="302">
        <f>Z29*_xlfn.IFNA(INDEX('General Inputs'!$E$9:$AF$11,MATCH('REC Spending'!$B113,'General Inputs'!$B$9:$B$11,0),MATCH('REC Spending'!$D113,'General Inputs'!$E$8:$AB$8,0)),SUMIFS('General Inputs'!$D$9:$D$11,'General Inputs'!$B$9:$B$11,'REC Spending'!$B113))</f>
        <v>165886.53860989521</v>
      </c>
      <c r="AB113" s="37"/>
      <c r="AC113" s="70">
        <f>AC29*_xlfn.IFNA(INDEX('General Inputs'!$E$9:$AF$11,MATCH('REC Spending'!$B113,'General Inputs'!$B$9:$B$11,0),MATCH('REC Spending'!$D113,'General Inputs'!$E$8:$AB$8,0)),SUMIFS('General Inputs'!$D$9:$D$11,'General Inputs'!$B$9:$B$11,'REC Spending'!$B113))</f>
        <v>90917.601113718556</v>
      </c>
      <c r="AE113" s="50">
        <f t="shared" si="71"/>
        <v>1151428.1686969718</v>
      </c>
      <c r="AF113" s="50">
        <f t="shared" si="71"/>
        <v>11234834.486560937</v>
      </c>
      <c r="AG113" s="50">
        <f t="shared" si="72"/>
        <v>90917.601113718556</v>
      </c>
      <c r="AH113" s="50">
        <f t="shared" si="73"/>
        <v>12477180.256371627</v>
      </c>
    </row>
    <row r="114" spans="2:42" ht="12" x14ac:dyDescent="0.25">
      <c r="B114" s="19" t="s">
        <v>46</v>
      </c>
      <c r="C114" s="60" t="s">
        <v>46</v>
      </c>
      <c r="D114" s="19" t="s">
        <v>40</v>
      </c>
      <c r="E114" s="86">
        <f>SUMIFS('ABP Under Contract'!$C65:$Z65,'ABP Under Contract'!$C$6:$Z$6,'REC Spending'!$B114,'ABP Under Contract'!$C$7:$Z$7,'REC Spending'!E$4,'ABP Under Contract'!$C$8:$Z$8,'REC Spending'!E$7)</f>
        <v>0</v>
      </c>
      <c r="F114" s="86">
        <f>SUMIFS('ABP Under Contract'!$C65:$Z65,'ABP Under Contract'!$C$6:$Z$6,'REC Spending'!$B114,'ABP Under Contract'!$C$7:$Z$7,'REC Spending'!F$4,'ABP Under Contract'!$C$8:$Z$8,'REC Spending'!F$7)</f>
        <v>0</v>
      </c>
      <c r="G114" s="86">
        <f>SUMIFS('ABP Under Contract'!$C65:$Z65,'ABP Under Contract'!$C$6:$Z$6,'REC Spending'!$B114,'ABP Under Contract'!$C$7:$Z$7,'REC Spending'!G$4,'ABP Under Contract'!$C$8:$Z$8,'REC Spending'!G$7)</f>
        <v>0</v>
      </c>
      <c r="H114" s="86">
        <f>SUMIFS('ABP Under Contract'!$C65:$Z65,'ABP Under Contract'!$C$6:$Z$6,'REC Spending'!$B114,'ABP Under Contract'!$C$7:$Z$7,'REC Spending'!H$4,'ABP Under Contract'!$C$8:$Z$8,'REC Spending'!H$7)</f>
        <v>0</v>
      </c>
      <c r="I114" s="86">
        <f>SUMIFS('ABP Under Contract'!$C65:$Z65,'ABP Under Contract'!$C$6:$Z$6,'REC Spending'!$B114,'ABP Under Contract'!$C$7:$Z$7,'REC Spending'!I$4,'ABP Under Contract'!$C$8:$Z$8,'REC Spending'!I$7)</f>
        <v>0</v>
      </c>
      <c r="J114" s="86">
        <f>SUMIFS('ABP Under Contract'!$C65:$Z65,'ABP Under Contract'!$C$6:$Z$6,'REC Spending'!$B114,'ABP Under Contract'!$C$7:$Z$7,'REC Spending'!J$4,'ABP Under Contract'!$C$8:$Z$8,'REC Spending'!J$7)</f>
        <v>0</v>
      </c>
      <c r="K114" s="302">
        <f>K30*_xlfn.IFNA(INDEX('General Inputs'!$E$9:$AF$11,MATCH('REC Spending'!$B114,'General Inputs'!$B$9:$B$11,0),MATCH('REC Spending'!$D114,'General Inputs'!$E$8:$AB$8,0)),SUMIFS('General Inputs'!$D$9:$D$11,'General Inputs'!$B$9:$B$11,'REC Spending'!$B114))</f>
        <v>688114.09423568926</v>
      </c>
      <c r="L114" s="302">
        <f>L30*_xlfn.IFNA(INDEX('General Inputs'!$E$9:$AF$11,MATCH('REC Spending'!$B114,'General Inputs'!$B$9:$B$11,0),MATCH('REC Spending'!$D114,'General Inputs'!$E$8:$AB$8,0)),SUMIFS('General Inputs'!$D$9:$D$11,'General Inputs'!$B$9:$B$11,'REC Spending'!$B114))</f>
        <v>306674.81394964986</v>
      </c>
      <c r="M114" s="302">
        <f>M30*_xlfn.IFNA(INDEX('General Inputs'!$E$9:$AF$11,MATCH('REC Spending'!$B114,'General Inputs'!$B$9:$B$11,0),MATCH('REC Spending'!$D114,'General Inputs'!$E$8:$AB$8,0)),SUMIFS('General Inputs'!$D$9:$D$11,'General Inputs'!$B$9:$B$11,'REC Spending'!$B114))</f>
        <v>41049.944955245832</v>
      </c>
      <c r="N114" s="37">
        <v>0</v>
      </c>
      <c r="O114" s="37">
        <v>0</v>
      </c>
      <c r="P114" s="37">
        <v>0</v>
      </c>
      <c r="Q114" s="302">
        <f>Q30*_xlfn.IFNA(INDEX('General Inputs'!$E$9:$AF$11,MATCH('REC Spending'!$B114,'General Inputs'!$B$9:$B$11,0),MATCH('REC Spending'!$D114,'General Inputs'!$E$8:$AB$8,0)),SUMIFS('General Inputs'!$D$9:$D$11,'General Inputs'!$B$9:$B$11,'REC Spending'!$B114))</f>
        <v>108137.69546948081</v>
      </c>
      <c r="R114" s="302">
        <f>R30*_xlfn.IFNA(INDEX('General Inputs'!$E$9:$AF$11,MATCH('REC Spending'!$B114,'General Inputs'!$B$9:$B$11,0),MATCH('REC Spending'!$D114,'General Inputs'!$E$8:$AB$8,0)),SUMIFS('General Inputs'!$D$9:$D$11,'General Inputs'!$B$9:$B$11,'REC Spending'!$B114))</f>
        <v>547494.52479064127</v>
      </c>
      <c r="S114" s="302">
        <f>S30*_xlfn.IFNA(INDEX('General Inputs'!$E$9:$AF$11,MATCH('REC Spending'!$B114,'General Inputs'!$B$9:$B$11,0),MATCH('REC Spending'!$D114,'General Inputs'!$E$8:$AB$8,0)),SUMIFS('General Inputs'!$D$9:$D$11,'General Inputs'!$B$9:$B$11,'REC Spending'!$B114))</f>
        <v>425091.40969608125</v>
      </c>
      <c r="T114" s="302">
        <f>T30*_xlfn.IFNA(INDEX('General Inputs'!$E$9:$AF$11,MATCH('REC Spending'!$B114,'General Inputs'!$B$9:$B$11,0),MATCH('REC Spending'!$D114,'General Inputs'!$E$8:$AB$8,0)),SUMIFS('General Inputs'!$D$9:$D$11,'General Inputs'!$B$9:$B$11,'REC Spending'!$B114))</f>
        <v>676913.22019488667</v>
      </c>
      <c r="U114" s="302">
        <f>U30*_xlfn.IFNA(INDEX('General Inputs'!$E$9:$AF$11,MATCH('REC Spending'!$B114,'General Inputs'!$B$9:$B$11,0),MATCH('REC Spending'!$D114,'General Inputs'!$E$8:$AB$8,0)),SUMIFS('General Inputs'!$D$9:$D$11,'General Inputs'!$B$9:$B$11,'REC Spending'!$B114))</f>
        <v>230547.53931728055</v>
      </c>
      <c r="V114" s="302">
        <f>V30*_xlfn.IFNA(INDEX('General Inputs'!$E$9:$AF$11,MATCH('REC Spending'!$B114,'General Inputs'!$B$9:$B$11,0),MATCH('REC Spending'!$D114,'General Inputs'!$E$8:$AB$8,0)),SUMIFS('General Inputs'!$D$9:$D$11,'General Inputs'!$B$9:$B$11,'REC Spending'!$B114))</f>
        <v>430448.68844478374</v>
      </c>
      <c r="W114" s="302">
        <f>W30*_xlfn.IFNA(INDEX('General Inputs'!$E$9:$AF$11,MATCH('REC Spending'!$B114,'General Inputs'!$B$9:$B$11,0),MATCH('REC Spending'!$D114,'General Inputs'!$E$8:$AB$8,0)),SUMIFS('General Inputs'!$D$9:$D$11,'General Inputs'!$B$9:$B$11,'REC Spending'!$B114))</f>
        <v>626523.03928261925</v>
      </c>
      <c r="X114" s="302">
        <f>X30*_xlfn.IFNA(INDEX('General Inputs'!$E$9:$AF$11,MATCH('REC Spending'!$B114,'General Inputs'!$B$9:$B$11,0),MATCH('REC Spending'!$D114,'General Inputs'!$E$8:$AB$8,0)),SUMIFS('General Inputs'!$D$9:$D$11,'General Inputs'!$B$9:$B$11,'REC Spending'!$B114))</f>
        <v>7288907.4600402331</v>
      </c>
      <c r="Y114" s="302">
        <f>Y30*_xlfn.IFNA(INDEX('General Inputs'!$E$9:$AF$11,MATCH('REC Spending'!$B114,'General Inputs'!$B$9:$B$11,0),MATCH('REC Spending'!$D114,'General Inputs'!$E$8:$AB$8,0)),SUMIFS('General Inputs'!$D$9:$D$11,'General Inputs'!$B$9:$B$11,'REC Spending'!$B114))</f>
        <v>1236686.8760537915</v>
      </c>
      <c r="Z114" s="302">
        <f>Z30*_xlfn.IFNA(INDEX('General Inputs'!$E$9:$AF$11,MATCH('REC Spending'!$B114,'General Inputs'!$B$9:$B$11,0),MATCH('REC Spending'!$D114,'General Inputs'!$E$8:$AB$8,0)),SUMIFS('General Inputs'!$D$9:$D$11,'General Inputs'!$B$9:$B$11,'REC Spending'!$B114))</f>
        <v>175461.36521901333</v>
      </c>
      <c r="AB114" s="37"/>
      <c r="AC114" s="70">
        <f>AC30*_xlfn.IFNA(INDEX('General Inputs'!$E$9:$AF$11,MATCH('REC Spending'!$B114,'General Inputs'!$B$9:$B$11,0),MATCH('REC Spending'!$D114,'General Inputs'!$E$8:$AB$8,0)),SUMIFS('General Inputs'!$D$9:$D$11,'General Inputs'!$B$9:$B$11,'REC Spending'!$B114))</f>
        <v>93241.112985406435</v>
      </c>
      <c r="AE114" s="50">
        <f t="shared" si="71"/>
        <v>1143976.5486100656</v>
      </c>
      <c r="AF114" s="50">
        <f t="shared" si="71"/>
        <v>11638074.123039331</v>
      </c>
      <c r="AG114" s="50">
        <f t="shared" si="72"/>
        <v>93241.112985406435</v>
      </c>
      <c r="AH114" s="50">
        <f t="shared" si="73"/>
        <v>12875291.784634802</v>
      </c>
    </row>
    <row r="115" spans="2:42" ht="12" x14ac:dyDescent="0.25">
      <c r="B115" s="19" t="s">
        <v>46</v>
      </c>
      <c r="C115" s="60" t="s">
        <v>46</v>
      </c>
      <c r="D115" s="19" t="s">
        <v>41</v>
      </c>
      <c r="E115" s="86">
        <f>SUMIFS('ABP Under Contract'!$C66:$Z66,'ABP Under Contract'!$C$6:$Z$6,'REC Spending'!$B115,'ABP Under Contract'!$C$7:$Z$7,'REC Spending'!E$4,'ABP Under Contract'!$C$8:$Z$8,'REC Spending'!E$7)</f>
        <v>0</v>
      </c>
      <c r="F115" s="86">
        <f>SUMIFS('ABP Under Contract'!$C66:$Z66,'ABP Under Contract'!$C$6:$Z$6,'REC Spending'!$B115,'ABP Under Contract'!$C$7:$Z$7,'REC Spending'!F$4,'ABP Under Contract'!$C$8:$Z$8,'REC Spending'!F$7)</f>
        <v>0</v>
      </c>
      <c r="G115" s="86">
        <f>SUMIFS('ABP Under Contract'!$C66:$Z66,'ABP Under Contract'!$C$6:$Z$6,'REC Spending'!$B115,'ABP Under Contract'!$C$7:$Z$7,'REC Spending'!G$4,'ABP Under Contract'!$C$8:$Z$8,'REC Spending'!G$7)</f>
        <v>0</v>
      </c>
      <c r="H115" s="86">
        <f>SUMIFS('ABP Under Contract'!$C66:$Z66,'ABP Under Contract'!$C$6:$Z$6,'REC Spending'!$B115,'ABP Under Contract'!$C$7:$Z$7,'REC Spending'!H$4,'ABP Under Contract'!$C$8:$Z$8,'REC Spending'!H$7)</f>
        <v>0</v>
      </c>
      <c r="I115" s="86">
        <f>SUMIFS('ABP Under Contract'!$C66:$Z66,'ABP Under Contract'!$C$6:$Z$6,'REC Spending'!$B115,'ABP Under Contract'!$C$7:$Z$7,'REC Spending'!I$4,'ABP Under Contract'!$C$8:$Z$8,'REC Spending'!I$7)</f>
        <v>0</v>
      </c>
      <c r="J115" s="86">
        <f>SUMIFS('ABP Under Contract'!$C66:$Z66,'ABP Under Contract'!$C$6:$Z$6,'REC Spending'!$B115,'ABP Under Contract'!$C$7:$Z$7,'REC Spending'!J$4,'ABP Under Contract'!$C$8:$Z$8,'REC Spending'!J$7)</f>
        <v>0</v>
      </c>
      <c r="K115" s="302">
        <f>K31*_xlfn.IFNA(INDEX('General Inputs'!$E$9:$AF$11,MATCH('REC Spending'!$B115,'General Inputs'!$B$9:$B$11,0),MATCH('REC Spending'!$D115,'General Inputs'!$E$8:$AB$8,0)),SUMIFS('General Inputs'!$D$9:$D$11,'General Inputs'!$B$9:$B$11,'REC Spending'!$B115))</f>
        <v>685481.79612277995</v>
      </c>
      <c r="L115" s="302">
        <f>L31*_xlfn.IFNA(INDEX('General Inputs'!$E$9:$AF$11,MATCH('REC Spending'!$B115,'General Inputs'!$B$9:$B$11,0),MATCH('REC Spending'!$D115,'General Inputs'!$E$8:$AB$8,0)),SUMIFS('General Inputs'!$D$9:$D$11,'General Inputs'!$B$9:$B$11,'REC Spending'!$B115))</f>
        <v>303239.98769117345</v>
      </c>
      <c r="M115" s="302">
        <f>M31*_xlfn.IFNA(INDEX('General Inputs'!$E$9:$AF$11,MATCH('REC Spending'!$B115,'General Inputs'!$B$9:$B$11,0),MATCH('REC Spending'!$D115,'General Inputs'!$E$8:$AB$8,0)),SUMIFS('General Inputs'!$D$9:$D$11,'General Inputs'!$B$9:$B$11,'REC Spending'!$B115))</f>
        <v>40726.682553696039</v>
      </c>
      <c r="N115" s="37">
        <v>0</v>
      </c>
      <c r="O115" s="37">
        <v>0</v>
      </c>
      <c r="P115" s="37">
        <v>0</v>
      </c>
      <c r="Q115" s="302">
        <f>Q31*_xlfn.IFNA(INDEX('General Inputs'!$E$9:$AF$11,MATCH('REC Spending'!$B115,'General Inputs'!$B$9:$B$11,0),MATCH('REC Spending'!$D115,'General Inputs'!$E$8:$AB$8,0)),SUMIFS('General Inputs'!$D$9:$D$11,'General Inputs'!$B$9:$B$11,'REC Spending'!$B115))</f>
        <v>108170.33160722876</v>
      </c>
      <c r="R115" s="302">
        <f>R31*_xlfn.IFNA(INDEX('General Inputs'!$E$9:$AF$11,MATCH('REC Spending'!$B115,'General Inputs'!$B$9:$B$11,0),MATCH('REC Spending'!$D115,'General Inputs'!$E$8:$AB$8,0)),SUMIFS('General Inputs'!$D$9:$D$11,'General Inputs'!$B$9:$B$11,'REC Spending'!$B115))</f>
        <v>272453.85023133078</v>
      </c>
      <c r="S115" s="302">
        <f>S31*_xlfn.IFNA(INDEX('General Inputs'!$E$9:$AF$11,MATCH('REC Spending'!$B115,'General Inputs'!$B$9:$B$11,0),MATCH('REC Spending'!$D115,'General Inputs'!$E$8:$AB$8,0)),SUMIFS('General Inputs'!$D$9:$D$11,'General Inputs'!$B$9:$B$11,'REC Spending'!$B115))</f>
        <v>420967.50596608501</v>
      </c>
      <c r="T115" s="302">
        <f>T31*_xlfn.IFNA(INDEX('General Inputs'!$E$9:$AF$11,MATCH('REC Spending'!$B115,'General Inputs'!$B$9:$B$11,0),MATCH('REC Spending'!$D115,'General Inputs'!$E$8:$AB$8,0)),SUMIFS('General Inputs'!$D$9:$D$11,'General Inputs'!$B$9:$B$11,'REC Spending'!$B115))</f>
        <v>711168.30814432469</v>
      </c>
      <c r="U115" s="302">
        <f>U31*_xlfn.IFNA(INDEX('General Inputs'!$E$9:$AF$11,MATCH('REC Spending'!$B115,'General Inputs'!$B$9:$B$11,0),MATCH('REC Spending'!$D115,'General Inputs'!$E$8:$AB$8,0)),SUMIFS('General Inputs'!$D$9:$D$11,'General Inputs'!$B$9:$B$11,'REC Spending'!$B115))</f>
        <v>240960.35083828971</v>
      </c>
      <c r="V115" s="302">
        <f>V31*_xlfn.IFNA(INDEX('General Inputs'!$E$9:$AF$11,MATCH('REC Spending'!$B115,'General Inputs'!$B$9:$B$11,0),MATCH('REC Spending'!$D115,'General Inputs'!$E$8:$AB$8,0)),SUMIFS('General Inputs'!$D$9:$D$11,'General Inputs'!$B$9:$B$11,'REC Spending'!$B115))</f>
        <v>426272.81259464938</v>
      </c>
      <c r="W115" s="302">
        <f>W31*_xlfn.IFNA(INDEX('General Inputs'!$E$9:$AF$11,MATCH('REC Spending'!$B115,'General Inputs'!$B$9:$B$11,0),MATCH('REC Spending'!$D115,'General Inputs'!$E$8:$AB$8,0)),SUMIFS('General Inputs'!$D$9:$D$11,'General Inputs'!$B$9:$B$11,'REC Spending'!$B115))</f>
        <v>620445.00373616256</v>
      </c>
      <c r="X115" s="302">
        <f>X31*_xlfn.IFNA(INDEX('General Inputs'!$E$9:$AF$11,MATCH('REC Spending'!$B115,'General Inputs'!$B$9:$B$11,0),MATCH('REC Spending'!$D115,'General Inputs'!$E$8:$AB$8,0)),SUMIFS('General Inputs'!$D$9:$D$11,'General Inputs'!$B$9:$B$11,'REC Spending'!$B115))</f>
        <v>7631503.0677203406</v>
      </c>
      <c r="Y115" s="302">
        <f>Y31*_xlfn.IFNA(INDEX('General Inputs'!$E$9:$AF$11,MATCH('REC Spending'!$B115,'General Inputs'!$B$9:$B$11,0),MATCH('REC Spending'!$D115,'General Inputs'!$E$8:$AB$8,0)),SUMIFS('General Inputs'!$D$9:$D$11,'General Inputs'!$B$9:$B$11,'REC Spending'!$B115))</f>
        <v>1268236.6222560704</v>
      </c>
      <c r="Z115" s="302">
        <f>Z31*_xlfn.IFNA(INDEX('General Inputs'!$E$9:$AF$11,MATCH('REC Spending'!$B115,'General Inputs'!$B$9:$B$11,0),MATCH('REC Spending'!$D115,'General Inputs'!$E$8:$AB$8,0)),SUMIFS('General Inputs'!$D$9:$D$11,'General Inputs'!$B$9:$B$11,'REC Spending'!$B115))</f>
        <v>185014.94093392394</v>
      </c>
      <c r="AB115" s="37"/>
      <c r="AC115" s="70">
        <f>AC31*_xlfn.IFNA(INDEX('General Inputs'!$E$9:$AF$11,MATCH('REC Spending'!$B115,'General Inputs'!$B$9:$B$11,0),MATCH('REC Spending'!$D115,'General Inputs'!$E$8:$AB$8,0)),SUMIFS('General Inputs'!$D$9:$D$11,'General Inputs'!$B$9:$B$11,'REC Spending'!$B115))</f>
        <v>95600.984642331547</v>
      </c>
      <c r="AE115" s="50">
        <f t="shared" si="71"/>
        <v>1137618.7979748782</v>
      </c>
      <c r="AF115" s="50">
        <f t="shared" si="71"/>
        <v>11777022.462421177</v>
      </c>
      <c r="AG115" s="50">
        <f t="shared" si="72"/>
        <v>95600.984642331547</v>
      </c>
      <c r="AH115" s="50">
        <f t="shared" si="73"/>
        <v>13010242.245038388</v>
      </c>
    </row>
    <row r="116" spans="2:42" ht="12" x14ac:dyDescent="0.25">
      <c r="B116" s="19" t="s">
        <v>46</v>
      </c>
      <c r="C116" s="60" t="s">
        <v>46</v>
      </c>
      <c r="D116" s="19" t="s">
        <v>42</v>
      </c>
      <c r="E116" s="86">
        <f>SUMIFS('ABP Under Contract'!$C67:$Z67,'ABP Under Contract'!$C$6:$Z$6,'REC Spending'!$B116,'ABP Under Contract'!$C$7:$Z$7,'REC Spending'!E$4,'ABP Under Contract'!$C$8:$Z$8,'REC Spending'!E$7)</f>
        <v>0</v>
      </c>
      <c r="F116" s="86">
        <f>SUMIFS('ABP Under Contract'!$C67:$Z67,'ABP Under Contract'!$C$6:$Z$6,'REC Spending'!$B116,'ABP Under Contract'!$C$7:$Z$7,'REC Spending'!F$4,'ABP Under Contract'!$C$8:$Z$8,'REC Spending'!F$7)</f>
        <v>0</v>
      </c>
      <c r="G116" s="86">
        <f>SUMIFS('ABP Under Contract'!$C67:$Z67,'ABP Under Contract'!$C$6:$Z$6,'REC Spending'!$B116,'ABP Under Contract'!$C$7:$Z$7,'REC Spending'!G$4,'ABP Under Contract'!$C$8:$Z$8,'REC Spending'!G$7)</f>
        <v>0</v>
      </c>
      <c r="H116" s="86">
        <f>SUMIFS('ABP Under Contract'!$C67:$Z67,'ABP Under Contract'!$C$6:$Z$6,'REC Spending'!$B116,'ABP Under Contract'!$C$7:$Z$7,'REC Spending'!H$4,'ABP Under Contract'!$C$8:$Z$8,'REC Spending'!H$7)</f>
        <v>0</v>
      </c>
      <c r="I116" s="86">
        <f>SUMIFS('ABP Under Contract'!$C67:$Z67,'ABP Under Contract'!$C$6:$Z$6,'REC Spending'!$B116,'ABP Under Contract'!$C$7:$Z$7,'REC Spending'!I$4,'ABP Under Contract'!$C$8:$Z$8,'REC Spending'!I$7)</f>
        <v>0</v>
      </c>
      <c r="J116" s="86">
        <f>SUMIFS('ABP Under Contract'!$C67:$Z67,'ABP Under Contract'!$C$6:$Z$6,'REC Spending'!$B116,'ABP Under Contract'!$C$7:$Z$7,'REC Spending'!J$4,'ABP Under Contract'!$C$8:$Z$8,'REC Spending'!J$7)</f>
        <v>0</v>
      </c>
      <c r="K116" s="302">
        <f>K32*_xlfn.IFNA(INDEX('General Inputs'!$E$9:$AF$11,MATCH('REC Spending'!$B116,'General Inputs'!$B$9:$B$11,0),MATCH('REC Spending'!$D116,'General Inputs'!$E$8:$AB$8,0)),SUMIFS('General Inputs'!$D$9:$D$11,'General Inputs'!$B$9:$B$11,'REC Spending'!$B116))</f>
        <v>670366.97399372957</v>
      </c>
      <c r="L116" s="302">
        <f>L32*_xlfn.IFNA(INDEX('General Inputs'!$E$9:$AF$11,MATCH('REC Spending'!$B116,'General Inputs'!$B$9:$B$11,0),MATCH('REC Spending'!$D116,'General Inputs'!$E$8:$AB$8,0)),SUMIFS('General Inputs'!$D$9:$D$11,'General Inputs'!$B$9:$B$11,'REC Spending'!$B116))</f>
        <v>291153.80207442818</v>
      </c>
      <c r="M116" s="302">
        <f>M32*_xlfn.IFNA(INDEX('General Inputs'!$E$9:$AF$11,MATCH('REC Spending'!$B116,'General Inputs'!$B$9:$B$11,0),MATCH('REC Spending'!$D116,'General Inputs'!$E$8:$AB$8,0)),SUMIFS('General Inputs'!$D$9:$D$11,'General Inputs'!$B$9:$B$11,'REC Spending'!$B116))</f>
        <v>39833.506837778703</v>
      </c>
      <c r="N116" s="37">
        <v>0</v>
      </c>
      <c r="O116" s="37">
        <v>0</v>
      </c>
      <c r="P116" s="37">
        <v>0</v>
      </c>
      <c r="Q116" s="302">
        <f>Q32*_xlfn.IFNA(INDEX('General Inputs'!$E$9:$AF$11,MATCH('REC Spending'!$B116,'General Inputs'!$B$9:$B$11,0),MATCH('REC Spending'!$D116,'General Inputs'!$E$8:$AB$8,0)),SUMIFS('General Inputs'!$D$9:$D$11,'General Inputs'!$B$9:$B$11,'REC Spending'!$B116))</f>
        <v>108178.30337934915</v>
      </c>
      <c r="R116" s="302">
        <f>R32*_xlfn.IFNA(INDEX('General Inputs'!$E$9:$AF$11,MATCH('REC Spending'!$B116,'General Inputs'!$B$9:$B$11,0),MATCH('REC Spending'!$D116,'General Inputs'!$E$8:$AB$8,0)),SUMIFS('General Inputs'!$D$9:$D$11,'General Inputs'!$B$9:$B$11,'REC Spending'!$B116))</f>
        <v>0</v>
      </c>
      <c r="S116" s="302">
        <f>S32*_xlfn.IFNA(INDEX('General Inputs'!$E$9:$AF$11,MATCH('REC Spending'!$B116,'General Inputs'!$B$9:$B$11,0),MATCH('REC Spending'!$D116,'General Inputs'!$E$8:$AB$8,0)),SUMIFS('General Inputs'!$D$9:$D$11,'General Inputs'!$B$9:$B$11,'REC Spending'!$B116))</f>
        <v>356124.25728030683</v>
      </c>
      <c r="T116" s="302">
        <f>T32*_xlfn.IFNA(INDEX('General Inputs'!$E$9:$AF$11,MATCH('REC Spending'!$B116,'General Inputs'!$B$9:$B$11,0),MATCH('REC Spending'!$D116,'General Inputs'!$E$8:$AB$8,0)),SUMIFS('General Inputs'!$D$9:$D$11,'General Inputs'!$B$9:$B$11,'REC Spending'!$B116))</f>
        <v>744729.3646419571</v>
      </c>
      <c r="U116" s="302">
        <f>U32*_xlfn.IFNA(INDEX('General Inputs'!$E$9:$AF$11,MATCH('REC Spending'!$B116,'General Inputs'!$B$9:$B$11,0),MATCH('REC Spending'!$D116,'General Inputs'!$E$8:$AB$8,0)),SUMIFS('General Inputs'!$D$9:$D$11,'General Inputs'!$B$9:$B$11,'REC Spending'!$B116))</f>
        <v>251155.41129572337</v>
      </c>
      <c r="V116" s="302">
        <f>V32*_xlfn.IFNA(INDEX('General Inputs'!$E$9:$AF$11,MATCH('REC Spending'!$B116,'General Inputs'!$B$9:$B$11,0),MATCH('REC Spending'!$D116,'General Inputs'!$E$8:$AB$8,0)),SUMIFS('General Inputs'!$D$9:$D$11,'General Inputs'!$B$9:$B$11,'REC Spending'!$B116))</f>
        <v>360612.36706542165</v>
      </c>
      <c r="W116" s="302">
        <f>W32*_xlfn.IFNA(INDEX('General Inputs'!$E$9:$AF$11,MATCH('REC Spending'!$B116,'General Inputs'!$B$9:$B$11,0),MATCH('REC Spending'!$D116,'General Inputs'!$E$8:$AB$8,0)),SUMIFS('General Inputs'!$D$9:$D$11,'General Inputs'!$B$9:$B$11,'REC Spending'!$B116))</f>
        <v>524875.46665090881</v>
      </c>
      <c r="X116" s="302">
        <f>X32*_xlfn.IFNA(INDEX('General Inputs'!$E$9:$AF$11,MATCH('REC Spending'!$B116,'General Inputs'!$B$9:$B$11,0),MATCH('REC Spending'!$D116,'General Inputs'!$E$8:$AB$8,0)),SUMIFS('General Inputs'!$D$9:$D$11,'General Inputs'!$B$9:$B$11,'REC Spending'!$B116))</f>
        <v>7901108.880906105</v>
      </c>
      <c r="Y116" s="302">
        <f>Y32*_xlfn.IFNA(INDEX('General Inputs'!$E$9:$AF$11,MATCH('REC Spending'!$B116,'General Inputs'!$B$9:$B$11,0),MATCH('REC Spending'!$D116,'General Inputs'!$E$8:$AB$8,0)),SUMIFS('General Inputs'!$D$9:$D$11,'General Inputs'!$B$9:$B$11,'REC Spending'!$B116))</f>
        <v>1262862.8963760163</v>
      </c>
      <c r="Z116" s="302">
        <f>Z32*_xlfn.IFNA(INDEX('General Inputs'!$E$9:$AF$11,MATCH('REC Spending'!$B116,'General Inputs'!$B$9:$B$11,0),MATCH('REC Spending'!$D116,'General Inputs'!$E$8:$AB$8,0)),SUMIFS('General Inputs'!$D$9:$D$11,'General Inputs'!$B$9:$B$11,'REC Spending'!$B116))</f>
        <v>191947.59370384138</v>
      </c>
      <c r="AB116" s="37"/>
      <c r="AC116" s="70">
        <f>AC32*_xlfn.IFNA(INDEX('General Inputs'!$E$9:$AF$11,MATCH('REC Spending'!$B116,'General Inputs'!$B$9:$B$11,0),MATCH('REC Spending'!$D116,'General Inputs'!$E$8:$AB$8,0)),SUMIFS('General Inputs'!$D$9:$D$11,'General Inputs'!$B$9:$B$11,'REC Spending'!$B116))</f>
        <v>97998.230850336986</v>
      </c>
      <c r="AE116" s="50">
        <f t="shared" si="71"/>
        <v>1109532.5862852857</v>
      </c>
      <c r="AF116" s="50">
        <f t="shared" si="71"/>
        <v>11593416.237920281</v>
      </c>
      <c r="AG116" s="50">
        <f t="shared" si="72"/>
        <v>97998.230850336986</v>
      </c>
      <c r="AH116" s="50">
        <f t="shared" si="73"/>
        <v>12800947.055055903</v>
      </c>
    </row>
    <row r="117" spans="2:42" ht="12" x14ac:dyDescent="0.25">
      <c r="B117" s="19" t="s">
        <v>46</v>
      </c>
      <c r="C117" s="60" t="s">
        <v>46</v>
      </c>
      <c r="D117" s="19" t="s">
        <v>43</v>
      </c>
      <c r="E117" s="86">
        <f>SUMIFS('ABP Under Contract'!$C68:$Z68,'ABP Under Contract'!$C$6:$Z$6,'REC Spending'!$B117,'ABP Under Contract'!$C$7:$Z$7,'REC Spending'!E$4,'ABP Under Contract'!$C$8:$Z$8,'REC Spending'!E$7)</f>
        <v>0</v>
      </c>
      <c r="F117" s="86">
        <f>SUMIFS('ABP Under Contract'!$C68:$Z68,'ABP Under Contract'!$C$6:$Z$6,'REC Spending'!$B117,'ABP Under Contract'!$C$7:$Z$7,'REC Spending'!F$4,'ABP Under Contract'!$C$8:$Z$8,'REC Spending'!F$7)</f>
        <v>0</v>
      </c>
      <c r="G117" s="86">
        <f>SUMIFS('ABP Under Contract'!$C68:$Z68,'ABP Under Contract'!$C$6:$Z$6,'REC Spending'!$B117,'ABP Under Contract'!$C$7:$Z$7,'REC Spending'!G$4,'ABP Under Contract'!$C$8:$Z$8,'REC Spending'!G$7)</f>
        <v>0</v>
      </c>
      <c r="H117" s="86">
        <f>SUMIFS('ABP Under Contract'!$C68:$Z68,'ABP Under Contract'!$C$6:$Z$6,'REC Spending'!$B117,'ABP Under Contract'!$C$7:$Z$7,'REC Spending'!H$4,'ABP Under Contract'!$C$8:$Z$8,'REC Spending'!H$7)</f>
        <v>0</v>
      </c>
      <c r="I117" s="86">
        <f>SUMIFS('ABP Under Contract'!$C68:$Z68,'ABP Under Contract'!$C$6:$Z$6,'REC Spending'!$B117,'ABP Under Contract'!$C$7:$Z$7,'REC Spending'!I$4,'ABP Under Contract'!$C$8:$Z$8,'REC Spending'!I$7)</f>
        <v>0</v>
      </c>
      <c r="J117" s="86">
        <f>SUMIFS('ABP Under Contract'!$C68:$Z68,'ABP Under Contract'!$C$6:$Z$6,'REC Spending'!$B117,'ABP Under Contract'!$C$7:$Z$7,'REC Spending'!J$4,'ABP Under Contract'!$C$8:$Z$8,'REC Spending'!J$7)</f>
        <v>0</v>
      </c>
      <c r="K117" s="302">
        <f>K33*_xlfn.IFNA(INDEX('General Inputs'!$E$9:$AF$11,MATCH('REC Spending'!$B117,'General Inputs'!$B$9:$B$11,0),MATCH('REC Spending'!$D117,'General Inputs'!$E$8:$AB$8,0)),SUMIFS('General Inputs'!$D$9:$D$11,'General Inputs'!$B$9:$B$11,'REC Spending'!$B117))</f>
        <v>653675.00997634279</v>
      </c>
      <c r="L117" s="302">
        <f>L33*_xlfn.IFNA(INDEX('General Inputs'!$E$9:$AF$11,MATCH('REC Spending'!$B117,'General Inputs'!$B$9:$B$11,0),MATCH('REC Spending'!$D117,'General Inputs'!$E$8:$AB$8,0)),SUMIFS('General Inputs'!$D$9:$D$11,'General Inputs'!$B$9:$B$11,'REC Spending'!$B117))</f>
        <v>278426.92633774411</v>
      </c>
      <c r="M117" s="302">
        <f>M33*_xlfn.IFNA(INDEX('General Inputs'!$E$9:$AF$11,MATCH('REC Spending'!$B117,'General Inputs'!$B$9:$B$11,0),MATCH('REC Spending'!$D117,'General Inputs'!$E$8:$AB$8,0)),SUMIFS('General Inputs'!$D$9:$D$11,'General Inputs'!$B$9:$B$11,'REC Spending'!$B117))</f>
        <v>38858.769826304109</v>
      </c>
      <c r="N117" s="37">
        <v>0</v>
      </c>
      <c r="O117" s="37">
        <v>0</v>
      </c>
      <c r="P117" s="37">
        <v>0</v>
      </c>
      <c r="Q117" s="302">
        <f>Q33*_xlfn.IFNA(INDEX('General Inputs'!$E$9:$AF$11,MATCH('REC Spending'!$B117,'General Inputs'!$B$9:$B$11,0),MATCH('REC Spending'!$D117,'General Inputs'!$E$8:$AB$8,0)),SUMIFS('General Inputs'!$D$9:$D$11,'General Inputs'!$B$9:$B$11,'REC Spending'!$B117))</f>
        <v>107976.23168927718</v>
      </c>
      <c r="R117" s="302">
        <f>R33*_xlfn.IFNA(INDEX('General Inputs'!$E$9:$AF$11,MATCH('REC Spending'!$B117,'General Inputs'!$B$9:$B$11,0),MATCH('REC Spending'!$D117,'General Inputs'!$E$8:$AB$8,0)),SUMIFS('General Inputs'!$D$9:$D$11,'General Inputs'!$B$9:$B$11,'REC Spending'!$B117))</f>
        <v>0</v>
      </c>
      <c r="S117" s="302">
        <f>S33*_xlfn.IFNA(INDEX('General Inputs'!$E$9:$AF$11,MATCH('REC Spending'!$B117,'General Inputs'!$B$9:$B$11,0),MATCH('REC Spending'!$D117,'General Inputs'!$E$8:$AB$8,0)),SUMIFS('General Inputs'!$D$9:$D$11,'General Inputs'!$B$9:$B$11,'REC Spending'!$B117))</f>
        <v>294717.41793506569</v>
      </c>
      <c r="T117" s="302">
        <f>T33*_xlfn.IFNA(INDEX('General Inputs'!$E$9:$AF$11,MATCH('REC Spending'!$B117,'General Inputs'!$B$9:$B$11,0),MATCH('REC Spending'!$D117,'General Inputs'!$E$8:$AB$8,0)),SUMIFS('General Inputs'!$D$9:$D$11,'General Inputs'!$B$9:$B$11,'REC Spending'!$B117))</f>
        <v>739621.55599447142</v>
      </c>
      <c r="U117" s="302">
        <f>U33*_xlfn.IFNA(INDEX('General Inputs'!$E$9:$AF$11,MATCH('REC Spending'!$B117,'General Inputs'!$B$9:$B$11,0),MATCH('REC Spending'!$D117,'General Inputs'!$E$8:$AB$8,0)),SUMIFS('General Inputs'!$D$9:$D$11,'General Inputs'!$B$9:$B$11,'REC Spending'!$B117))</f>
        <v>249432.83415215134</v>
      </c>
      <c r="V117" s="302">
        <f>V33*_xlfn.IFNA(INDEX('General Inputs'!$E$9:$AF$11,MATCH('REC Spending'!$B117,'General Inputs'!$B$9:$B$11,0),MATCH('REC Spending'!$D117,'General Inputs'!$E$8:$AB$8,0)),SUMIFS('General Inputs'!$D$9:$D$11,'General Inputs'!$B$9:$B$11,'REC Spending'!$B117))</f>
        <v>298431.63874490239</v>
      </c>
      <c r="W117" s="302">
        <f>W33*_xlfn.IFNA(INDEX('General Inputs'!$E$9:$AF$11,MATCH('REC Spending'!$B117,'General Inputs'!$B$9:$B$11,0),MATCH('REC Spending'!$D117,'General Inputs'!$E$8:$AB$8,0)),SUMIFS('General Inputs'!$D$9:$D$11,'General Inputs'!$B$9:$B$11,'REC Spending'!$B117))</f>
        <v>434370.6981663467</v>
      </c>
      <c r="X117" s="302">
        <f>X33*_xlfn.IFNA(INDEX('General Inputs'!$E$9:$AF$11,MATCH('REC Spending'!$B117,'General Inputs'!$B$9:$B$11,0),MATCH('REC Spending'!$D117,'General Inputs'!$E$8:$AB$8,0)),SUMIFS('General Inputs'!$D$9:$D$11,'General Inputs'!$B$9:$B$11,'REC Spending'!$B117))</f>
        <v>8150262.322856321</v>
      </c>
      <c r="Y117" s="302">
        <f>Y33*_xlfn.IFNA(INDEX('General Inputs'!$E$9:$AF$11,MATCH('REC Spending'!$B117,'General Inputs'!$B$9:$B$11,0),MATCH('REC Spending'!$D117,'General Inputs'!$E$8:$AB$8,0)),SUMIFS('General Inputs'!$D$9:$D$11,'General Inputs'!$B$9:$B$11,'REC Spending'!$B117))</f>
        <v>1250318.3166335926</v>
      </c>
      <c r="Z117" s="302">
        <f>Z33*_xlfn.IFNA(INDEX('General Inputs'!$E$9:$AF$11,MATCH('REC Spending'!$B117,'General Inputs'!$B$9:$B$11,0),MATCH('REC Spending'!$D117,'General Inputs'!$E$8:$AB$8,0)),SUMIFS('General Inputs'!$D$9:$D$11,'General Inputs'!$B$9:$B$11,'REC Spending'!$B117))</f>
        <v>198003.99412257114</v>
      </c>
      <c r="AB117" s="37"/>
      <c r="AC117" s="70">
        <f>AC33*_xlfn.IFNA(INDEX('General Inputs'!$E$9:$AF$11,MATCH('REC Spending'!$B117,'General Inputs'!$B$9:$B$11,0),MATCH('REC Spending'!$D117,'General Inputs'!$E$8:$AB$8,0)),SUMIFS('General Inputs'!$D$9:$D$11,'General Inputs'!$B$9:$B$11,'REC Spending'!$B117))</f>
        <v>100260.55440514152</v>
      </c>
      <c r="AE117" s="50">
        <f t="shared" si="71"/>
        <v>1078936.9378296682</v>
      </c>
      <c r="AF117" s="50">
        <f t="shared" si="71"/>
        <v>11615158.778605422</v>
      </c>
      <c r="AG117" s="50">
        <f t="shared" si="72"/>
        <v>100260.55440514152</v>
      </c>
      <c r="AH117" s="50">
        <f t="shared" si="73"/>
        <v>12794356.270840231</v>
      </c>
    </row>
    <row r="118" spans="2:42" ht="12" x14ac:dyDescent="0.25">
      <c r="N118" s="191" t="s">
        <v>222</v>
      </c>
      <c r="O118" s="191" t="s">
        <v>222</v>
      </c>
      <c r="P118" s="191" t="s">
        <v>222</v>
      </c>
    </row>
    <row r="121" spans="2:42" ht="12" x14ac:dyDescent="0.25">
      <c r="D121" s="76" t="s">
        <v>228</v>
      </c>
      <c r="E121" s="117" t="s">
        <v>107</v>
      </c>
      <c r="F121" s="117" t="s">
        <v>107</v>
      </c>
      <c r="G121" s="117" t="s">
        <v>107</v>
      </c>
      <c r="H121" s="117" t="s">
        <v>107</v>
      </c>
      <c r="I121" s="117" t="s">
        <v>107</v>
      </c>
      <c r="J121" s="117" t="s">
        <v>107</v>
      </c>
      <c r="K121" s="117" t="s">
        <v>75</v>
      </c>
      <c r="L121" s="117" t="s">
        <v>76</v>
      </c>
      <c r="M121" s="117" t="s">
        <v>77</v>
      </c>
      <c r="N121" s="117" t="s">
        <v>108</v>
      </c>
      <c r="O121" s="117" t="s">
        <v>107</v>
      </c>
      <c r="P121" s="117" t="s">
        <v>262</v>
      </c>
      <c r="Q121" s="117" t="s">
        <v>107</v>
      </c>
      <c r="R121" s="117" t="s">
        <v>107</v>
      </c>
      <c r="S121" s="117" t="s">
        <v>107</v>
      </c>
      <c r="T121" s="117" t="s">
        <v>107</v>
      </c>
      <c r="U121" s="117" t="s">
        <v>107</v>
      </c>
      <c r="V121" s="117" t="s">
        <v>107</v>
      </c>
      <c r="W121" s="117" t="s">
        <v>107</v>
      </c>
      <c r="X121" s="117" t="s">
        <v>75</v>
      </c>
      <c r="Y121" s="117" t="s">
        <v>76</v>
      </c>
      <c r="Z121" s="117" t="s">
        <v>77</v>
      </c>
      <c r="AB121" s="117" t="s">
        <v>190</v>
      </c>
      <c r="AC121" s="117" t="s">
        <v>190</v>
      </c>
    </row>
    <row r="122" spans="2:42" ht="12" x14ac:dyDescent="0.25">
      <c r="D122" s="76" t="s">
        <v>230</v>
      </c>
      <c r="E122" s="117" t="s">
        <v>121</v>
      </c>
      <c r="F122" s="117" t="s">
        <v>121</v>
      </c>
      <c r="G122" s="117" t="s">
        <v>121</v>
      </c>
      <c r="H122" s="117" t="s">
        <v>121</v>
      </c>
      <c r="I122" s="117" t="s">
        <v>121</v>
      </c>
      <c r="J122" s="117" t="s">
        <v>121</v>
      </c>
      <c r="K122" s="117" t="s">
        <v>121</v>
      </c>
      <c r="L122" s="117" t="s">
        <v>121</v>
      </c>
      <c r="M122" s="117" t="s">
        <v>121</v>
      </c>
      <c r="N122" s="117" t="s">
        <v>121</v>
      </c>
      <c r="O122" s="117" t="s">
        <v>121</v>
      </c>
      <c r="P122" s="117" t="s">
        <v>121</v>
      </c>
      <c r="Q122" s="117" t="s">
        <v>121</v>
      </c>
      <c r="R122" s="117" t="s">
        <v>189</v>
      </c>
      <c r="S122" s="117" t="s">
        <v>189</v>
      </c>
      <c r="T122" s="117" t="s">
        <v>189</v>
      </c>
      <c r="U122" s="117" t="s">
        <v>189</v>
      </c>
      <c r="V122" s="117" t="s">
        <v>189</v>
      </c>
      <c r="W122" s="117" t="s">
        <v>189</v>
      </c>
      <c r="X122" s="117" t="s">
        <v>189</v>
      </c>
      <c r="Y122" s="117" t="s">
        <v>189</v>
      </c>
      <c r="Z122" s="117" t="s">
        <v>189</v>
      </c>
      <c r="AB122" s="117" t="s">
        <v>189</v>
      </c>
      <c r="AC122" s="117" t="s">
        <v>189</v>
      </c>
    </row>
    <row r="123" spans="2:42" x14ac:dyDescent="0.25">
      <c r="B123" s="192" t="s">
        <v>260</v>
      </c>
    </row>
    <row r="124" spans="2:42" s="189" customFormat="1" ht="36" customHeight="1" x14ac:dyDescent="0.25">
      <c r="B124" s="44" t="s">
        <v>205</v>
      </c>
      <c r="C124" s="88" t="s">
        <v>232</v>
      </c>
      <c r="D124" s="44" t="s">
        <v>149</v>
      </c>
      <c r="E124" s="44" t="s">
        <v>233</v>
      </c>
      <c r="F124" s="44" t="s">
        <v>234</v>
      </c>
      <c r="G124" s="44" t="s">
        <v>235</v>
      </c>
      <c r="H124" s="44" t="s">
        <v>236</v>
      </c>
      <c r="I124" s="44" t="s">
        <v>237</v>
      </c>
      <c r="J124" s="44" t="s">
        <v>238</v>
      </c>
      <c r="K124" s="44" t="s">
        <v>239</v>
      </c>
      <c r="L124" s="44" t="s">
        <v>240</v>
      </c>
      <c r="M124" s="44" t="s">
        <v>241</v>
      </c>
      <c r="N124" s="44" t="s">
        <v>242</v>
      </c>
      <c r="O124" s="44" t="s">
        <v>243</v>
      </c>
      <c r="P124" s="44" t="s">
        <v>263</v>
      </c>
      <c r="Q124" s="44" t="s">
        <v>247</v>
      </c>
      <c r="R124" s="44" t="s">
        <v>233</v>
      </c>
      <c r="S124" s="44" t="s">
        <v>234</v>
      </c>
      <c r="T124" s="44" t="s">
        <v>235</v>
      </c>
      <c r="U124" s="44" t="s">
        <v>248</v>
      </c>
      <c r="V124" s="44" t="s">
        <v>237</v>
      </c>
      <c r="W124" s="44" t="s">
        <v>238</v>
      </c>
      <c r="X124" s="44" t="s">
        <v>239</v>
      </c>
      <c r="Y124" s="44" t="s">
        <v>240</v>
      </c>
      <c r="Z124" s="44" t="s">
        <v>241</v>
      </c>
      <c r="AB124" s="44" t="s">
        <v>264</v>
      </c>
      <c r="AC124" s="44" t="s">
        <v>265</v>
      </c>
      <c r="AE124" s="29"/>
      <c r="AF124" s="29"/>
      <c r="AG124" s="29"/>
      <c r="AH124"/>
      <c r="AJ124" s="203"/>
      <c r="AK124" s="203"/>
      <c r="AL124" s="203"/>
      <c r="AM124" s="203"/>
      <c r="AN124" s="203"/>
      <c r="AO124" s="203"/>
      <c r="AP124" s="203"/>
    </row>
    <row r="125" spans="2:42" x14ac:dyDescent="0.25">
      <c r="B125" s="76" t="s">
        <v>78</v>
      </c>
      <c r="D125" s="201">
        <f>SUM(E125:J125)</f>
        <v>5504489267.1400003</v>
      </c>
      <c r="E125" s="193">
        <f>SUM(E8:E33)</f>
        <v>1010686834.7599996</v>
      </c>
      <c r="F125" s="193">
        <f t="shared" ref="F125:AC125" si="74">SUM(F8:F33)</f>
        <v>842734749.43800056</v>
      </c>
      <c r="G125" s="193">
        <f t="shared" si="74"/>
        <v>2303911193.8720002</v>
      </c>
      <c r="H125" s="193">
        <f t="shared" si="74"/>
        <v>50299125.729999989</v>
      </c>
      <c r="I125" s="193">
        <f t="shared" si="74"/>
        <v>228439199.74999994</v>
      </c>
      <c r="J125" s="193">
        <f t="shared" si="74"/>
        <v>1068418163.5899998</v>
      </c>
      <c r="K125" s="193">
        <f t="shared" si="74"/>
        <v>5847329566.92451</v>
      </c>
      <c r="L125" s="193">
        <f t="shared" si="74"/>
        <v>2864269556.9286861</v>
      </c>
      <c r="M125" s="193">
        <f t="shared" si="74"/>
        <v>342028409.93219066</v>
      </c>
      <c r="N125" s="201">
        <f t="shared" si="74"/>
        <v>150707782.50853786</v>
      </c>
      <c r="O125" s="201">
        <f>SUM(O8:O33)</f>
        <v>2965746.6304146862</v>
      </c>
      <c r="P125" s="193">
        <f t="shared" si="74"/>
        <v>376639277.9376784</v>
      </c>
      <c r="Q125" s="193">
        <f>SUM(Q8:Q33)</f>
        <v>1131468116.633007</v>
      </c>
      <c r="R125" s="193">
        <f>SUM(R8:R33)</f>
        <v>5361190429.2444639</v>
      </c>
      <c r="S125" s="193">
        <f t="shared" si="74"/>
        <v>3722455400.4737139</v>
      </c>
      <c r="T125" s="193">
        <f t="shared" si="74"/>
        <v>3838120946.0255208</v>
      </c>
      <c r="U125" s="193">
        <f t="shared" si="74"/>
        <v>1384268077.4896457</v>
      </c>
      <c r="V125" s="193">
        <f t="shared" si="74"/>
        <v>3746561555.4342999</v>
      </c>
      <c r="W125" s="193">
        <f t="shared" si="74"/>
        <v>5380358461.3159552</v>
      </c>
      <c r="X125" s="193">
        <f t="shared" si="74"/>
        <v>34043376839.210449</v>
      </c>
      <c r="Y125" s="193">
        <f t="shared" si="74"/>
        <v>6763588764.21387</v>
      </c>
      <c r="Z125" s="193">
        <f t="shared" si="74"/>
        <v>934679235.41932619</v>
      </c>
      <c r="AA125" s="193"/>
      <c r="AB125" s="193">
        <f t="shared" si="74"/>
        <v>40000000</v>
      </c>
      <c r="AC125" s="193">
        <f t="shared" si="74"/>
        <v>841876861.09626842</v>
      </c>
    </row>
    <row r="126" spans="2:42" x14ac:dyDescent="0.25">
      <c r="B126" s="76" t="s">
        <v>201</v>
      </c>
      <c r="D126" s="201">
        <f>SUM(E126:J126)</f>
        <v>5504489267.1400003</v>
      </c>
      <c r="E126" s="193">
        <f>SUM(E36:E117)</f>
        <v>1010686834.7599996</v>
      </c>
      <c r="F126" s="193">
        <f t="shared" ref="F126:AC126" si="75">SUM(F36:F117)</f>
        <v>842734749.4380008</v>
      </c>
      <c r="G126" s="193">
        <f t="shared" si="75"/>
        <v>2303911193.8719997</v>
      </c>
      <c r="H126" s="193">
        <f t="shared" si="75"/>
        <v>50299125.729999997</v>
      </c>
      <c r="I126" s="193">
        <f t="shared" si="75"/>
        <v>228439199.75000003</v>
      </c>
      <c r="J126" s="193">
        <f t="shared" si="75"/>
        <v>1068418163.5899998</v>
      </c>
      <c r="K126" s="193">
        <f t="shared" si="75"/>
        <v>5847329566.924509</v>
      </c>
      <c r="L126" s="193">
        <f t="shared" si="75"/>
        <v>2864269556.9286866</v>
      </c>
      <c r="M126" s="193">
        <f t="shared" si="75"/>
        <v>342028409.93219066</v>
      </c>
      <c r="N126" s="201">
        <f>SUM(N36:N117)</f>
        <v>150707782.50853786</v>
      </c>
      <c r="O126" s="201">
        <f>SUM(O36:O117)</f>
        <v>2965746.6304146862</v>
      </c>
      <c r="P126" s="193">
        <f t="shared" si="75"/>
        <v>376639277.93767822</v>
      </c>
      <c r="Q126" s="193">
        <f t="shared" si="75"/>
        <v>1131468116.6330063</v>
      </c>
      <c r="R126" s="193">
        <f>SUM(R36:R117)</f>
        <v>5361190429.2444639</v>
      </c>
      <c r="S126" s="193">
        <f t="shared" si="75"/>
        <v>3722455400.4737139</v>
      </c>
      <c r="T126" s="193">
        <f t="shared" si="75"/>
        <v>3838120946.0255203</v>
      </c>
      <c r="U126" s="193">
        <f t="shared" si="75"/>
        <v>1384268077.489645</v>
      </c>
      <c r="V126" s="193">
        <f t="shared" si="75"/>
        <v>3746561555.4342995</v>
      </c>
      <c r="W126" s="193">
        <f t="shared" si="75"/>
        <v>5380358461.3159571</v>
      </c>
      <c r="X126" s="193">
        <f t="shared" si="75"/>
        <v>34043376839.210449</v>
      </c>
      <c r="Y126" s="193">
        <f t="shared" si="75"/>
        <v>6763588764.2138681</v>
      </c>
      <c r="Z126" s="193">
        <f t="shared" si="75"/>
        <v>934679235.41932607</v>
      </c>
      <c r="AA126" s="193"/>
      <c r="AB126" s="193">
        <f t="shared" si="75"/>
        <v>40000000</v>
      </c>
      <c r="AC126" s="193">
        <f t="shared" si="75"/>
        <v>841876861.09626853</v>
      </c>
    </row>
    <row r="127" spans="2:42" ht="12" x14ac:dyDescent="0.25">
      <c r="B127" s="194" t="s">
        <v>260</v>
      </c>
      <c r="D127" s="201">
        <f>D125-D126</f>
        <v>0</v>
      </c>
      <c r="E127" s="193">
        <f>E125-E126</f>
        <v>0</v>
      </c>
      <c r="F127" s="193">
        <f t="shared" ref="F127:AC127" si="76">F125-F126</f>
        <v>0</v>
      </c>
      <c r="G127" s="193">
        <f t="shared" si="76"/>
        <v>0</v>
      </c>
      <c r="H127" s="193">
        <f t="shared" si="76"/>
        <v>0</v>
      </c>
      <c r="I127" s="193">
        <f t="shared" si="76"/>
        <v>0</v>
      </c>
      <c r="J127" s="193">
        <f t="shared" si="76"/>
        <v>0</v>
      </c>
      <c r="K127" s="193">
        <f t="shared" si="76"/>
        <v>0</v>
      </c>
      <c r="L127" s="193">
        <f t="shared" si="76"/>
        <v>0</v>
      </c>
      <c r="M127" s="193">
        <f t="shared" si="76"/>
        <v>0</v>
      </c>
      <c r="N127" s="201">
        <f t="shared" si="76"/>
        <v>0</v>
      </c>
      <c r="O127" s="201">
        <f>O125-O126</f>
        <v>0</v>
      </c>
      <c r="P127" s="193">
        <f t="shared" si="76"/>
        <v>0</v>
      </c>
      <c r="Q127" s="193">
        <f t="shared" si="76"/>
        <v>0</v>
      </c>
      <c r="R127" s="193">
        <f t="shared" si="76"/>
        <v>0</v>
      </c>
      <c r="S127" s="193">
        <f t="shared" si="76"/>
        <v>0</v>
      </c>
      <c r="T127" s="193">
        <f t="shared" si="76"/>
        <v>0</v>
      </c>
      <c r="U127" s="193">
        <f t="shared" si="76"/>
        <v>0</v>
      </c>
      <c r="V127" s="193">
        <f t="shared" si="76"/>
        <v>0</v>
      </c>
      <c r="W127" s="193">
        <f t="shared" si="76"/>
        <v>0</v>
      </c>
      <c r="X127" s="193">
        <f t="shared" si="76"/>
        <v>0</v>
      </c>
      <c r="Y127" s="193">
        <f t="shared" si="76"/>
        <v>0</v>
      </c>
      <c r="Z127" s="193">
        <f t="shared" si="76"/>
        <v>0</v>
      </c>
      <c r="AA127" s="193"/>
      <c r="AB127" s="193">
        <f t="shared" si="76"/>
        <v>0</v>
      </c>
      <c r="AC127" s="193">
        <f t="shared" si="76"/>
        <v>0</v>
      </c>
    </row>
    <row r="131" spans="4:17" x14ac:dyDescent="0.25">
      <c r="D131" s="192"/>
      <c r="N131" s="192"/>
      <c r="O131" s="192"/>
    </row>
    <row r="132" spans="4:17" x14ac:dyDescent="0.25">
      <c r="Q132" s="196"/>
    </row>
  </sheetData>
  <sheetProtection formatCells="0" insertColumns="0" insertRows="0" sort="0" autoFilter="0" pivotTables="0"/>
  <conditionalFormatting sqref="D127:AC127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0B54D-A731-4792-AED0-4495A822A7EE}">
  <sheetPr>
    <tabColor theme="3"/>
  </sheetPr>
  <dimension ref="A1"/>
  <sheetViews>
    <sheetView topLeftCell="A55" workbookViewId="0"/>
  </sheetViews>
  <sheetFormatPr defaultColWidth="9" defaultRowHeight="11.5" x14ac:dyDescent="0.25"/>
  <cols>
    <col min="1" max="16384" width="9" style="76"/>
  </cols>
  <sheetData>
    <row r="1" spans="1:1" x14ac:dyDescent="0.25">
      <c r="A1" s="89" t="s">
        <v>55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3F5FC-F1B3-5E41-835D-8E8E87C25ACD}">
  <sheetPr>
    <tabColor theme="7" tint="0.79998168889431442"/>
    <pageSetUpPr fitToPage="1"/>
  </sheetPr>
  <dimension ref="B1:AZ83"/>
  <sheetViews>
    <sheetView workbookViewId="0"/>
  </sheetViews>
  <sheetFormatPr defaultColWidth="9.59765625" defaultRowHeight="14.5" x14ac:dyDescent="0.35"/>
  <cols>
    <col min="1" max="1" width="9.59765625" style="204"/>
    <col min="2" max="2" width="16.59765625" style="205" bestFit="1" customWidth="1"/>
    <col min="3" max="3" width="17.3984375" style="213" bestFit="1" customWidth="1"/>
    <col min="4" max="4" width="27.59765625" style="205" bestFit="1" customWidth="1"/>
    <col min="5" max="5" width="9.59765625" style="204"/>
    <col min="6" max="6" width="15" style="206" customWidth="1"/>
    <col min="7" max="7" width="21.3984375" style="207" bestFit="1" customWidth="1"/>
    <col min="8" max="8" width="9.59765625" style="207" customWidth="1"/>
    <col min="9" max="33" width="13.59765625" style="204" customWidth="1"/>
    <col min="34" max="16384" width="9.59765625" style="204"/>
  </cols>
  <sheetData>
    <row r="1" spans="2:33" ht="16.25" customHeight="1" x14ac:dyDescent="0.35">
      <c r="I1" s="306"/>
      <c r="J1" s="307"/>
    </row>
    <row r="2" spans="2:33" ht="16.25" customHeight="1" thickBot="1" x14ac:dyDescent="0.5">
      <c r="B2" s="199" t="s">
        <v>268</v>
      </c>
      <c r="J2" s="308"/>
      <c r="K2" s="308"/>
      <c r="Q2" s="309"/>
      <c r="R2" s="309"/>
    </row>
    <row r="3" spans="2:33" ht="16.25" customHeight="1" x14ac:dyDescent="0.35">
      <c r="F3" s="204"/>
      <c r="J3" s="308"/>
      <c r="K3" s="308"/>
      <c r="Q3" s="309"/>
      <c r="R3" s="309"/>
    </row>
    <row r="4" spans="2:33" x14ac:dyDescent="0.35">
      <c r="G4" s="204"/>
      <c r="H4" s="220" t="s">
        <v>269</v>
      </c>
    </row>
    <row r="5" spans="2:33" x14ac:dyDescent="0.35">
      <c r="B5" s="211" t="s">
        <v>270</v>
      </c>
      <c r="C5" s="211" t="s">
        <v>230</v>
      </c>
      <c r="D5" s="211" t="s">
        <v>187</v>
      </c>
      <c r="F5" s="270" t="s">
        <v>187</v>
      </c>
      <c r="G5" s="304" t="s">
        <v>74</v>
      </c>
      <c r="H5" s="304" t="s">
        <v>14</v>
      </c>
      <c r="I5" s="18" t="s">
        <v>20</v>
      </c>
      <c r="J5" s="18" t="s">
        <v>21</v>
      </c>
      <c r="K5" s="18" t="s">
        <v>22</v>
      </c>
      <c r="L5" s="18" t="s">
        <v>23</v>
      </c>
      <c r="M5" s="18" t="s">
        <v>24</v>
      </c>
      <c r="N5" s="18" t="s">
        <v>25</v>
      </c>
      <c r="O5" s="18" t="s">
        <v>26</v>
      </c>
      <c r="P5" s="18" t="s">
        <v>27</v>
      </c>
      <c r="Q5" s="18" t="s">
        <v>28</v>
      </c>
      <c r="R5" s="18" t="s">
        <v>29</v>
      </c>
      <c r="S5" s="18" t="s">
        <v>30</v>
      </c>
      <c r="T5" s="18" t="s">
        <v>31</v>
      </c>
      <c r="U5" s="18" t="s">
        <v>32</v>
      </c>
      <c r="V5" s="18" t="s">
        <v>33</v>
      </c>
      <c r="W5" s="18" t="s">
        <v>34</v>
      </c>
      <c r="X5" s="18" t="s">
        <v>35</v>
      </c>
      <c r="Y5" s="18" t="s">
        <v>36</v>
      </c>
      <c r="Z5" s="18" t="s">
        <v>37</v>
      </c>
      <c r="AA5" s="18" t="s">
        <v>38</v>
      </c>
      <c r="AB5" s="18" t="s">
        <v>39</v>
      </c>
      <c r="AC5" s="18" t="s">
        <v>40</v>
      </c>
      <c r="AD5" s="18" t="s">
        <v>41</v>
      </c>
      <c r="AE5" s="18" t="s">
        <v>42</v>
      </c>
      <c r="AF5" s="18" t="s">
        <v>43</v>
      </c>
      <c r="AG5" s="18" t="s">
        <v>96</v>
      </c>
    </row>
    <row r="6" spans="2:33" x14ac:dyDescent="0.35">
      <c r="B6" s="332">
        <f>'Indexed REC Deliveries'!B7</f>
        <v>3</v>
      </c>
      <c r="C6" s="332" t="str">
        <f>'Indexed REC Deliveries'!C7</f>
        <v>Under Contract</v>
      </c>
      <c r="D6" s="116" t="s">
        <v>239</v>
      </c>
      <c r="F6" s="227" t="s">
        <v>75</v>
      </c>
      <c r="G6" s="60" t="s">
        <v>20</v>
      </c>
      <c r="H6" s="249" t="s">
        <v>49</v>
      </c>
      <c r="I6" s="357">
        <f>'Indexed REC Deliveries'!J7*'Indexed REC Prices'!H5</f>
        <v>0</v>
      </c>
      <c r="J6" s="357">
        <f>'Indexed REC Deliveries'!K7*'Indexed REC Prices'!I5</f>
        <v>0</v>
      </c>
      <c r="K6" s="357">
        <f>'Indexed REC Deliveries'!L7*'Indexed REC Prices'!J5</f>
        <v>0</v>
      </c>
      <c r="L6" s="357">
        <f>'Indexed REC Deliveries'!M7*'Indexed REC Prices'!K5</f>
        <v>0</v>
      </c>
      <c r="M6" s="357">
        <f>'Indexed REC Deliveries'!N7*'Indexed REC Prices'!L5</f>
        <v>0</v>
      </c>
      <c r="N6" s="357">
        <f>'Indexed REC Deliveries'!O7*'Indexed REC Prices'!M5</f>
        <v>0</v>
      </c>
      <c r="O6" s="357">
        <f>'Indexed REC Deliveries'!P7*'Indexed REC Prices'!N5</f>
        <v>0</v>
      </c>
      <c r="P6" s="357">
        <f>'Indexed REC Deliveries'!Q7*'Indexed REC Prices'!O5</f>
        <v>0</v>
      </c>
      <c r="Q6" s="357">
        <f>'Indexed REC Deliveries'!R7*'Indexed REC Prices'!P5</f>
        <v>0</v>
      </c>
      <c r="R6" s="357">
        <f>'Indexed REC Deliveries'!S7*'Indexed REC Prices'!Q5</f>
        <v>0</v>
      </c>
      <c r="S6" s="357">
        <f>'Indexed REC Deliveries'!T7*'Indexed REC Prices'!R5</f>
        <v>0</v>
      </c>
      <c r="T6" s="357">
        <f>'Indexed REC Deliveries'!U7*'Indexed REC Prices'!S5</f>
        <v>0</v>
      </c>
      <c r="U6" s="357">
        <f>'Indexed REC Deliveries'!V7*'Indexed REC Prices'!T5</f>
        <v>0</v>
      </c>
      <c r="V6" s="357">
        <f>'Indexed REC Deliveries'!W7*'Indexed REC Prices'!U5</f>
        <v>0</v>
      </c>
      <c r="W6" s="357">
        <f>'Indexed REC Deliveries'!X7*'Indexed REC Prices'!V5</f>
        <v>0</v>
      </c>
      <c r="X6" s="357">
        <f>'Indexed REC Deliveries'!Y7*'Indexed REC Prices'!W5</f>
        <v>0</v>
      </c>
      <c r="Y6" s="357">
        <f>'Indexed REC Deliveries'!Z7*'Indexed REC Prices'!X5</f>
        <v>0</v>
      </c>
      <c r="Z6" s="357">
        <f>'Indexed REC Deliveries'!AA7*'Indexed REC Prices'!Y5</f>
        <v>0</v>
      </c>
      <c r="AA6" s="357">
        <f>'Indexed REC Deliveries'!AB7*'Indexed REC Prices'!Z5</f>
        <v>0</v>
      </c>
      <c r="AB6" s="357">
        <f>'Indexed REC Deliveries'!AC7*'Indexed REC Prices'!AA5</f>
        <v>0</v>
      </c>
      <c r="AC6" s="357">
        <f>'Indexed REC Deliveries'!AD7*'Indexed REC Prices'!AB5</f>
        <v>0</v>
      </c>
      <c r="AD6" s="357">
        <f>'Indexed REC Deliveries'!AE7*'Indexed REC Prices'!AC5</f>
        <v>0</v>
      </c>
      <c r="AE6" s="357">
        <f>'Indexed REC Deliveries'!AF7*'Indexed REC Prices'!AD5</f>
        <v>0</v>
      </c>
      <c r="AF6" s="357">
        <f>'Indexed REC Deliveries'!AG7*'Indexed REC Prices'!AE5</f>
        <v>0</v>
      </c>
      <c r="AG6" s="357">
        <f>'Indexed REC Deliveries'!AH7*'Indexed REC Prices'!AF5</f>
        <v>0</v>
      </c>
    </row>
    <row r="7" spans="2:33" x14ac:dyDescent="0.35">
      <c r="B7" s="332">
        <f>'Indexed REC Deliveries'!B8</f>
        <v>3</v>
      </c>
      <c r="C7" s="332" t="str">
        <f>'Indexed REC Deliveries'!C8</f>
        <v>Under Contract</v>
      </c>
      <c r="D7" s="116" t="s">
        <v>239</v>
      </c>
      <c r="F7" s="227" t="s">
        <v>75</v>
      </c>
      <c r="G7" s="60" t="s">
        <v>21</v>
      </c>
      <c r="H7" s="249" t="s">
        <v>49</v>
      </c>
      <c r="I7" s="357">
        <f>'Indexed REC Deliveries'!J8*'Indexed REC Prices'!H6</f>
        <v>0</v>
      </c>
      <c r="J7" s="357">
        <f>'Indexed REC Deliveries'!K8*'Indexed REC Prices'!I6</f>
        <v>0</v>
      </c>
      <c r="K7" s="357">
        <f>'Indexed REC Deliveries'!L8*'Indexed REC Prices'!J6</f>
        <v>0</v>
      </c>
      <c r="L7" s="357">
        <f>'Indexed REC Deliveries'!M8*'Indexed REC Prices'!K6</f>
        <v>0</v>
      </c>
      <c r="M7" s="357">
        <f>'Indexed REC Deliveries'!N8*'Indexed REC Prices'!L6</f>
        <v>3289594.1531926556</v>
      </c>
      <c r="N7" s="357">
        <f>'Indexed REC Deliveries'!O8*'Indexed REC Prices'!M6</f>
        <v>13032572.428166669</v>
      </c>
      <c r="O7" s="357">
        <f>'Indexed REC Deliveries'!P8*'Indexed REC Prices'!N6</f>
        <v>13170726.284118056</v>
      </c>
      <c r="P7" s="357">
        <f>'Indexed REC Deliveries'!Q8*'Indexed REC Prices'!O6</f>
        <v>13162338.113602186</v>
      </c>
      <c r="Q7" s="357">
        <f>'Indexed REC Deliveries'!R8*'Indexed REC Prices'!P6</f>
        <v>13031517.031302581</v>
      </c>
      <c r="R7" s="357">
        <f>'Indexed REC Deliveries'!S8*'Indexed REC Prices'!Q6</f>
        <v>13117196.69268254</v>
      </c>
      <c r="S7" s="357">
        <f>'Indexed REC Deliveries'!T8*'Indexed REC Prices'!R6</f>
        <v>13236356.842855159</v>
      </c>
      <c r="T7" s="357">
        <f>'Indexed REC Deliveries'!U8*'Indexed REC Prices'!S6</f>
        <v>13135165.941570438</v>
      </c>
      <c r="U7" s="357">
        <f>'Indexed REC Deliveries'!V8*'Indexed REC Prices'!T6</f>
        <v>12861708.144978173</v>
      </c>
      <c r="V7" s="357">
        <f>'Indexed REC Deliveries'!W8*'Indexed REC Prices'!U6</f>
        <v>12377428.808678573</v>
      </c>
      <c r="W7" s="357">
        <f>'Indexed REC Deliveries'!X8*'Indexed REC Prices'!V6</f>
        <v>12415746.24661706</v>
      </c>
      <c r="X7" s="357">
        <f>'Indexed REC Deliveries'!Y8*'Indexed REC Prices'!W6</f>
        <v>12477028.020230161</v>
      </c>
      <c r="Y7" s="357">
        <f>'Indexed REC Deliveries'!Z8*'Indexed REC Prices'!X6</f>
        <v>12553332.869726192</v>
      </c>
      <c r="Z7" s="357">
        <f>'Indexed REC Deliveries'!AA8*'Indexed REC Prices'!Y6</f>
        <v>12516479.923853174</v>
      </c>
      <c r="AA7" s="357">
        <f>'Indexed REC Deliveries'!AB8*'Indexed REC Prices'!Z6</f>
        <v>12477275.540015874</v>
      </c>
      <c r="AB7" s="357">
        <f>'Indexed REC Deliveries'!AC8*'Indexed REC Prices'!AA6</f>
        <v>12383269.58806647</v>
      </c>
      <c r="AC7" s="357">
        <f>'Indexed REC Deliveries'!AD8*'Indexed REC Prices'!AB6</f>
        <v>12311430.4080377</v>
      </c>
      <c r="AD7" s="357">
        <f>'Indexed REC Deliveries'!AE8*'Indexed REC Prices'!AC6</f>
        <v>12254861.823677577</v>
      </c>
      <c r="AE7" s="357">
        <f>'Indexed REC Deliveries'!AF8*'Indexed REC Prices'!AD6</f>
        <v>11952810.06015113</v>
      </c>
      <c r="AF7" s="357">
        <f>'Indexed REC Deliveries'!AG8*'Indexed REC Prices'!AE6</f>
        <v>11644717.261354152</v>
      </c>
      <c r="AG7" s="357">
        <f>'Indexed REC Deliveries'!AH8*'Indexed REC Prices'!AF6</f>
        <v>11330462.606581233</v>
      </c>
    </row>
    <row r="8" spans="2:33" x14ac:dyDescent="0.35">
      <c r="B8" s="332">
        <f>'Indexed REC Deliveries'!B9</f>
        <v>3</v>
      </c>
      <c r="C8" s="332" t="str">
        <f>'Indexed REC Deliveries'!C9</f>
        <v>Under Contract</v>
      </c>
      <c r="D8" s="116" t="s">
        <v>239</v>
      </c>
      <c r="F8" s="227" t="s">
        <v>75</v>
      </c>
      <c r="G8" s="60" t="s">
        <v>22</v>
      </c>
      <c r="H8" s="249" t="s">
        <v>49</v>
      </c>
      <c r="I8" s="357">
        <f>'Indexed REC Deliveries'!J9*'Indexed REC Prices'!H7</f>
        <v>0</v>
      </c>
      <c r="J8" s="357">
        <f>'Indexed REC Deliveries'!K9*'Indexed REC Prices'!I7</f>
        <v>0</v>
      </c>
      <c r="K8" s="357">
        <f>'Indexed REC Deliveries'!L9*'Indexed REC Prices'!J7</f>
        <v>0</v>
      </c>
      <c r="L8" s="357">
        <f>'Indexed REC Deliveries'!M9*'Indexed REC Prices'!K7</f>
        <v>0</v>
      </c>
      <c r="M8" s="357">
        <f>'Indexed REC Deliveries'!N9*'Indexed REC Prices'!L7</f>
        <v>27560326.012235992</v>
      </c>
      <c r="N8" s="357">
        <f>'Indexed REC Deliveries'!O9*'Indexed REC Prices'!M7</f>
        <v>58417156.427998491</v>
      </c>
      <c r="O8" s="357">
        <f>'Indexed REC Deliveries'!P9*'Indexed REC Prices'!N7</f>
        <v>106987853.14956944</v>
      </c>
      <c r="P8" s="357">
        <f>'Indexed REC Deliveries'!Q9*'Indexed REC Prices'!O7</f>
        <v>106922169.21615677</v>
      </c>
      <c r="Q8" s="357">
        <f>'Indexed REC Deliveries'!R9*'Indexed REC Prices'!P7</f>
        <v>105897769.05136707</v>
      </c>
      <c r="R8" s="357">
        <f>'Indexed REC Deliveries'!S9*'Indexed REC Prices'!Q7</f>
        <v>106568687.35974604</v>
      </c>
      <c r="S8" s="357">
        <f>'Indexed REC Deliveries'!T9*'Indexed REC Prices'!R7</f>
        <v>107501776.08923413</v>
      </c>
      <c r="T8" s="357">
        <f>'Indexed REC Deliveries'!U9*'Indexed REC Prices'!S7</f>
        <v>106709396.34333135</v>
      </c>
      <c r="U8" s="357">
        <f>'Indexed REC Deliveries'!V9*'Indexed REC Prices'!T7</f>
        <v>104568073.19443253</v>
      </c>
      <c r="V8" s="357">
        <f>'Indexed REC Deliveries'!W9*'Indexed REC Prices'!U7</f>
        <v>100775902.82564287</v>
      </c>
      <c r="W8" s="357">
        <f>'Indexed REC Deliveries'!X9*'Indexed REC Prices'!V7</f>
        <v>101075949.18704362</v>
      </c>
      <c r="X8" s="357">
        <f>'Indexed REC Deliveries'!Y9*'Indexed REC Prices'!W7</f>
        <v>101555818.77598415</v>
      </c>
      <c r="Y8" s="357">
        <f>'Indexed REC Deliveries'!Z9*'Indexed REC Prices'!X7</f>
        <v>102153327.21288097</v>
      </c>
      <c r="Z8" s="357">
        <f>'Indexed REC Deliveries'!AA9*'Indexed REC Prices'!Y7</f>
        <v>101864748.62018254</v>
      </c>
      <c r="AA8" s="357">
        <f>'Indexed REC Deliveries'!AB9*'Indexed REC Prices'!Z7</f>
        <v>101557756.9904127</v>
      </c>
      <c r="AB8" s="357">
        <f>'Indexed REC Deliveries'!AC9*'Indexed REC Prices'!AA7</f>
        <v>100821639.30222818</v>
      </c>
      <c r="AC8" s="357">
        <f>'Indexed REC Deliveries'!AD9*'Indexed REC Prices'!AB7</f>
        <v>100259099.48398016</v>
      </c>
      <c r="AD8" s="357">
        <f>'Indexed REC Deliveries'!AE9*'Indexed REC Prices'!AC7</f>
        <v>99816136.728117049</v>
      </c>
      <c r="AE8" s="357">
        <f>'Indexed REC Deliveries'!AF9*'Indexed REC Prices'!AD7</f>
        <v>97450907.279679403</v>
      </c>
      <c r="AF8" s="357">
        <f>'Indexed REC Deliveries'!AG9*'Indexed REC Prices'!AE7</f>
        <v>95038373.242272973</v>
      </c>
      <c r="AG8" s="357">
        <f>'Indexed REC Deliveries'!AH9*'Indexed REC Prices'!AF7</f>
        <v>92577588.524118423</v>
      </c>
    </row>
    <row r="9" spans="2:33" x14ac:dyDescent="0.35">
      <c r="B9" s="332">
        <f>'Indexed REC Deliveries'!B10</f>
        <v>3</v>
      </c>
      <c r="C9" s="332" t="str">
        <f>'Indexed REC Deliveries'!C10</f>
        <v>Under Contract</v>
      </c>
      <c r="D9" s="116" t="s">
        <v>239</v>
      </c>
      <c r="F9" s="227" t="s">
        <v>75</v>
      </c>
      <c r="G9" s="60" t="s">
        <v>23</v>
      </c>
      <c r="H9" s="249" t="s">
        <v>49</v>
      </c>
      <c r="I9" s="357">
        <f>'Indexed REC Deliveries'!J10*'Indexed REC Prices'!H8</f>
        <v>0</v>
      </c>
      <c r="J9" s="357">
        <f>'Indexed REC Deliveries'!K10*'Indexed REC Prices'!I8</f>
        <v>0</v>
      </c>
      <c r="K9" s="357">
        <f>'Indexed REC Deliveries'!L10*'Indexed REC Prices'!J8</f>
        <v>0</v>
      </c>
      <c r="L9" s="357">
        <f>'Indexed REC Deliveries'!M10*'Indexed REC Prices'!K8</f>
        <v>0</v>
      </c>
      <c r="M9" s="357">
        <f>'Indexed REC Deliveries'!N10*'Indexed REC Prices'!L8</f>
        <v>0</v>
      </c>
      <c r="N9" s="357">
        <f>'Indexed REC Deliveries'!O10*'Indexed REC Prices'!M8</f>
        <v>0</v>
      </c>
      <c r="O9" s="357">
        <f>'Indexed REC Deliveries'!P10*'Indexed REC Prices'!N8</f>
        <v>108973973.64755219</v>
      </c>
      <c r="P9" s="357">
        <f>'Indexed REC Deliveries'!Q10*'Indexed REC Prices'!O8</f>
        <v>217827363.37137428</v>
      </c>
      <c r="Q9" s="357">
        <f>'Indexed REC Deliveries'!R10*'Indexed REC Prices'!P8</f>
        <v>215946748.35759249</v>
      </c>
      <c r="R9" s="357">
        <f>'Indexed REC Deliveries'!S10*'Indexed REC Prices'!Q8</f>
        <v>217178434.06707069</v>
      </c>
      <c r="S9" s="357">
        <f>'Indexed REC Deliveries'!T10*'Indexed REC Prices'!R8</f>
        <v>218891417.65901116</v>
      </c>
      <c r="T9" s="357">
        <f>'Indexed REC Deliveries'!U10*'Indexed REC Prices'!S8</f>
        <v>217436750.52991393</v>
      </c>
      <c r="U9" s="357">
        <f>'Indexed REC Deliveries'!V10*'Indexed REC Prices'!T8</f>
        <v>213505665.19666985</v>
      </c>
      <c r="V9" s="357">
        <f>'Indexed REC Deliveries'!W10*'Indexed REC Prices'!U8</f>
        <v>206543920.38688815</v>
      </c>
      <c r="W9" s="357">
        <f>'Indexed REC Deliveries'!X10*'Indexed REC Prices'!V8</f>
        <v>207094751.70405871</v>
      </c>
      <c r="X9" s="357">
        <f>'Indexed REC Deliveries'!Y10*'Indexed REC Prices'!W8</f>
        <v>207975706.22226119</v>
      </c>
      <c r="Y9" s="357">
        <f>'Indexed REC Deliveries'!Z10*'Indexed REC Prices'!X8</f>
        <v>209072624.57107863</v>
      </c>
      <c r="Z9" s="357">
        <f>'Indexed REC Deliveries'!AA10*'Indexed REC Prices'!Y8</f>
        <v>208542846.02091986</v>
      </c>
      <c r="AA9" s="357">
        <f>'Indexed REC Deliveries'!AB10*'Indexed REC Prices'!Z8</f>
        <v>207979264.43640399</v>
      </c>
      <c r="AB9" s="357">
        <f>'Indexed REC Deliveries'!AC10*'Indexed REC Prices'!AA8</f>
        <v>206627884.35673138</v>
      </c>
      <c r="AC9" s="357">
        <f>'Indexed REC Deliveries'!AD10*'Indexed REC Prices'!AB8</f>
        <v>205595162.12140799</v>
      </c>
      <c r="AD9" s="357">
        <f>'Indexed REC Deliveries'!AE10*'Indexed REC Prices'!AC8</f>
        <v>204781961.93084246</v>
      </c>
      <c r="AE9" s="357">
        <f>'Indexed REC Deliveries'!AF10*'Indexed REC Prices'!AD8</f>
        <v>200439824.78106585</v>
      </c>
      <c r="AF9" s="357">
        <f>'Indexed REC Deliveries'!AG10*'Indexed REC Prices'!AE8</f>
        <v>196010844.88829368</v>
      </c>
      <c r="AG9" s="357">
        <f>'Indexed REC Deliveries'!AH10*'Indexed REC Prices'!AF8</f>
        <v>191493285.39766607</v>
      </c>
    </row>
    <row r="10" spans="2:33" x14ac:dyDescent="0.35">
      <c r="B10" s="332">
        <f>'Indexed REC Deliveries'!B11</f>
        <v>3</v>
      </c>
      <c r="C10" s="332" t="str">
        <f>'Indexed REC Deliveries'!C11</f>
        <v>Projected</v>
      </c>
      <c r="D10" s="116" t="s">
        <v>239</v>
      </c>
      <c r="F10" s="227" t="s">
        <v>75</v>
      </c>
      <c r="G10" s="60" t="s">
        <v>24</v>
      </c>
      <c r="H10" s="249" t="s">
        <v>49</v>
      </c>
      <c r="I10" s="357">
        <f>'Indexed REC Deliveries'!J11*'Indexed REC Prices'!H9</f>
        <v>0</v>
      </c>
      <c r="J10" s="357">
        <f>'Indexed REC Deliveries'!K11*'Indexed REC Prices'!I9</f>
        <v>0</v>
      </c>
      <c r="K10" s="357">
        <f>'Indexed REC Deliveries'!L11*'Indexed REC Prices'!J9</f>
        <v>0</v>
      </c>
      <c r="L10" s="357">
        <f>'Indexed REC Deliveries'!M11*'Indexed REC Prices'!K9</f>
        <v>0</v>
      </c>
      <c r="M10" s="357">
        <f>'Indexed REC Deliveries'!N11*'Indexed REC Prices'!L9</f>
        <v>0</v>
      </c>
      <c r="N10" s="357">
        <f>'Indexed REC Deliveries'!O11*'Indexed REC Prices'!M9</f>
        <v>0</v>
      </c>
      <c r="O10" s="357">
        <f>'Indexed REC Deliveries'!P11*'Indexed REC Prices'!N9</f>
        <v>0</v>
      </c>
      <c r="P10" s="357">
        <f>'Indexed REC Deliveries'!Q11*'Indexed REC Prices'!O9</f>
        <v>141348536.31864625</v>
      </c>
      <c r="Q10" s="357">
        <f>'Indexed REC Deliveries'!R11*'Indexed REC Prices'!P9</f>
        <v>140451926.69563037</v>
      </c>
      <c r="R10" s="357">
        <f>'Indexed REC Deliveries'!S11*'Indexed REC Prices'!Q9</f>
        <v>141039150.15793195</v>
      </c>
      <c r="S10" s="357">
        <f>'Indexed REC Deliveries'!T11*'Indexed REC Prices'!R9</f>
        <v>141855839.14602718</v>
      </c>
      <c r="T10" s="357">
        <f>'Indexed REC Deliveries'!U11*'Indexed REC Prices'!S9</f>
        <v>141162306.15991607</v>
      </c>
      <c r="U10" s="357">
        <f>'Indexed REC Deliveries'!V11*'Indexed REC Prices'!T9</f>
        <v>139288106.01110652</v>
      </c>
      <c r="V10" s="357">
        <f>'Indexed REC Deliveries'!W11*'Indexed REC Prices'!U9</f>
        <v>135968996.38809067</v>
      </c>
      <c r="W10" s="357">
        <f>'Indexed REC Deliveries'!X11*'Indexed REC Prices'!V9</f>
        <v>136231612.95555097</v>
      </c>
      <c r="X10" s="357">
        <f>'Indexed REC Deliveries'!Y11*'Indexed REC Prices'!W9</f>
        <v>136651620.39602721</v>
      </c>
      <c r="Y10" s="357">
        <f>'Indexed REC Deliveries'!Z11*'Indexed REC Prices'!X9</f>
        <v>137174591.62618592</v>
      </c>
      <c r="Z10" s="357">
        <f>'Indexed REC Deliveries'!AA11*'Indexed REC Prices'!Y9</f>
        <v>136922012.26110655</v>
      </c>
      <c r="AA10" s="357">
        <f>'Indexed REC Deliveries'!AB11*'Indexed REC Prices'!Z9</f>
        <v>136653316.82459861</v>
      </c>
      <c r="AB10" s="357">
        <f>'Indexed REC Deliveries'!AC11*'Indexed REC Prices'!AA9</f>
        <v>136009027.39007482</v>
      </c>
      <c r="AC10" s="357">
        <f>'Indexed REC Deliveries'!AD11*'Indexed REC Prices'!AB9</f>
        <v>135516662.5587256</v>
      </c>
      <c r="AD10" s="357">
        <f>'Indexed REC Deliveries'!AE11*'Indexed REC Prices'!AC9</f>
        <v>135128957.94563034</v>
      </c>
      <c r="AE10" s="357">
        <f>'Indexed REC Deliveries'!AF11*'Indexed REC Prices'!AD9</f>
        <v>133058783.06963828</v>
      </c>
      <c r="AF10" s="357">
        <f>'Indexed REC Deliveries'!AG11*'Indexed REC Prices'!AE9</f>
        <v>130947204.69612637</v>
      </c>
      <c r="AG10" s="357">
        <f>'Indexed REC Deliveries'!AH11*'Indexed REC Prices'!AF9</f>
        <v>128793394.75514422</v>
      </c>
    </row>
    <row r="11" spans="2:33" x14ac:dyDescent="0.35">
      <c r="B11" s="332">
        <f>'Indexed REC Deliveries'!B12</f>
        <v>3</v>
      </c>
      <c r="C11" s="332" t="str">
        <f>'Indexed REC Deliveries'!C12</f>
        <v>Projected</v>
      </c>
      <c r="D11" s="116" t="s">
        <v>239</v>
      </c>
      <c r="F11" s="227" t="s">
        <v>75</v>
      </c>
      <c r="G11" s="60" t="s">
        <v>25</v>
      </c>
      <c r="H11" s="249" t="s">
        <v>49</v>
      </c>
      <c r="I11" s="357">
        <f>'Indexed REC Deliveries'!J12*'Indexed REC Prices'!H10</f>
        <v>0</v>
      </c>
      <c r="J11" s="357">
        <f>'Indexed REC Deliveries'!K12*'Indexed REC Prices'!I10</f>
        <v>0</v>
      </c>
      <c r="K11" s="357">
        <f>'Indexed REC Deliveries'!L12*'Indexed REC Prices'!J10</f>
        <v>0</v>
      </c>
      <c r="L11" s="357">
        <f>'Indexed REC Deliveries'!M12*'Indexed REC Prices'!K10</f>
        <v>0</v>
      </c>
      <c r="M11" s="357">
        <f>'Indexed REC Deliveries'!N12*'Indexed REC Prices'!L10</f>
        <v>0</v>
      </c>
      <c r="N11" s="357">
        <f>'Indexed REC Deliveries'!O12*'Indexed REC Prices'!M10</f>
        <v>0</v>
      </c>
      <c r="O11" s="357">
        <f>'Indexed REC Deliveries'!P12*'Indexed REC Prices'!N10</f>
        <v>0</v>
      </c>
      <c r="P11" s="357">
        <f>'Indexed REC Deliveries'!Q12*'Indexed REC Prices'!O10</f>
        <v>0</v>
      </c>
      <c r="Q11" s="357">
        <f>'Indexed REC Deliveries'!R12*'Indexed REC Prices'!P10</f>
        <v>140223127.36509803</v>
      </c>
      <c r="R11" s="357">
        <f>'Indexed REC Deliveries'!S12*'Indexed REC Prices'!Q10</f>
        <v>140810350.82739961</v>
      </c>
      <c r="S11" s="357">
        <f>'Indexed REC Deliveries'!T12*'Indexed REC Prices'!R10</f>
        <v>141627039.81549487</v>
      </c>
      <c r="T11" s="357">
        <f>'Indexed REC Deliveries'!U12*'Indexed REC Prices'!S10</f>
        <v>140933506.82938376</v>
      </c>
      <c r="U11" s="357">
        <f>'Indexed REC Deliveries'!V12*'Indexed REC Prices'!T10</f>
        <v>139059306.68057421</v>
      </c>
      <c r="V11" s="357">
        <f>'Indexed REC Deliveries'!W12*'Indexed REC Prices'!U10</f>
        <v>135740197.05755836</v>
      </c>
      <c r="W11" s="357">
        <f>'Indexed REC Deliveries'!X12*'Indexed REC Prices'!V10</f>
        <v>136002813.62501863</v>
      </c>
      <c r="X11" s="357">
        <f>'Indexed REC Deliveries'!Y12*'Indexed REC Prices'!W10</f>
        <v>136422821.06549487</v>
      </c>
      <c r="Y11" s="357">
        <f>'Indexed REC Deliveries'!Z12*'Indexed REC Prices'!X10</f>
        <v>136945792.29565361</v>
      </c>
      <c r="Z11" s="357">
        <f>'Indexed REC Deliveries'!AA12*'Indexed REC Prices'!Y10</f>
        <v>136693212.93057421</v>
      </c>
      <c r="AA11" s="357">
        <f>'Indexed REC Deliveries'!AB12*'Indexed REC Prices'!Z10</f>
        <v>136424517.4940663</v>
      </c>
      <c r="AB11" s="357">
        <f>'Indexed REC Deliveries'!AC12*'Indexed REC Prices'!AA10</f>
        <v>135780228.05954248</v>
      </c>
      <c r="AC11" s="357">
        <f>'Indexed REC Deliveries'!AD12*'Indexed REC Prices'!AB10</f>
        <v>135287863.22819328</v>
      </c>
      <c r="AD11" s="357">
        <f>'Indexed REC Deliveries'!AE12*'Indexed REC Prices'!AC10</f>
        <v>134900158.61509803</v>
      </c>
      <c r="AE11" s="357">
        <f>'Indexed REC Deliveries'!AF12*'Indexed REC Prices'!AD10</f>
        <v>132829983.73910595</v>
      </c>
      <c r="AF11" s="357">
        <f>'Indexed REC Deliveries'!AG12*'Indexed REC Prices'!AE10</f>
        <v>130718405.36559404</v>
      </c>
      <c r="AG11" s="357">
        <f>'Indexed REC Deliveries'!AH12*'Indexed REC Prices'!AF10</f>
        <v>128564595.4246119</v>
      </c>
    </row>
    <row r="12" spans="2:33" x14ac:dyDescent="0.35">
      <c r="B12" s="332">
        <f>'Indexed REC Deliveries'!B13</f>
        <v>3</v>
      </c>
      <c r="C12" s="332" t="str">
        <f>'Indexed REC Deliveries'!C13</f>
        <v>Projected</v>
      </c>
      <c r="D12" s="116" t="s">
        <v>239</v>
      </c>
      <c r="F12" s="227" t="s">
        <v>75</v>
      </c>
      <c r="G12" s="60" t="s">
        <v>26</v>
      </c>
      <c r="H12" s="249" t="s">
        <v>49</v>
      </c>
      <c r="I12" s="357">
        <f>'Indexed REC Deliveries'!J13*'Indexed REC Prices'!H11</f>
        <v>0</v>
      </c>
      <c r="J12" s="357">
        <f>'Indexed REC Deliveries'!K13*'Indexed REC Prices'!I11</f>
        <v>0</v>
      </c>
      <c r="K12" s="357">
        <f>'Indexed REC Deliveries'!L13*'Indexed REC Prices'!J11</f>
        <v>0</v>
      </c>
      <c r="L12" s="357">
        <f>'Indexed REC Deliveries'!M13*'Indexed REC Prices'!K11</f>
        <v>0</v>
      </c>
      <c r="M12" s="357">
        <f>'Indexed REC Deliveries'!N13*'Indexed REC Prices'!L11</f>
        <v>0</v>
      </c>
      <c r="N12" s="357">
        <f>'Indexed REC Deliveries'!O13*'Indexed REC Prices'!M11</f>
        <v>0</v>
      </c>
      <c r="O12" s="357">
        <f>'Indexed REC Deliveries'!P13*'Indexed REC Prices'!N11</f>
        <v>0</v>
      </c>
      <c r="P12" s="357">
        <f>'Indexed REC Deliveries'!Q13*'Indexed REC Prices'!O11</f>
        <v>0</v>
      </c>
      <c r="Q12" s="357">
        <f>'Indexed REC Deliveries'!R13*'Indexed REC Prices'!P11</f>
        <v>0</v>
      </c>
      <c r="R12" s="357">
        <f>'Indexed REC Deliveries'!S13*'Indexed REC Prices'!Q11</f>
        <v>137103801.67277566</v>
      </c>
      <c r="S12" s="357">
        <f>'Indexed REC Deliveries'!T13*'Indexed REC Prices'!R11</f>
        <v>137920490.66087091</v>
      </c>
      <c r="T12" s="357">
        <f>'Indexed REC Deliveries'!U13*'Indexed REC Prices'!S11</f>
        <v>137226957.67475981</v>
      </c>
      <c r="U12" s="357">
        <f>'Indexed REC Deliveries'!V13*'Indexed REC Prices'!T11</f>
        <v>135352757.52595025</v>
      </c>
      <c r="V12" s="357">
        <f>'Indexed REC Deliveries'!W13*'Indexed REC Prices'!U11</f>
        <v>132033647.9029344</v>
      </c>
      <c r="W12" s="357">
        <f>'Indexed REC Deliveries'!X13*'Indexed REC Prices'!V11</f>
        <v>132296264.47039469</v>
      </c>
      <c r="X12" s="357">
        <f>'Indexed REC Deliveries'!Y13*'Indexed REC Prices'!W11</f>
        <v>132716271.91087091</v>
      </c>
      <c r="Y12" s="357">
        <f>'Indexed REC Deliveries'!Z13*'Indexed REC Prices'!X11</f>
        <v>133239243.14102964</v>
      </c>
      <c r="Z12" s="357">
        <f>'Indexed REC Deliveries'!AA13*'Indexed REC Prices'!Y11</f>
        <v>132986663.77595027</v>
      </c>
      <c r="AA12" s="357">
        <f>'Indexed REC Deliveries'!AB13*'Indexed REC Prices'!Z11</f>
        <v>132717968.33944233</v>
      </c>
      <c r="AB12" s="357">
        <f>'Indexed REC Deliveries'!AC13*'Indexed REC Prices'!AA11</f>
        <v>132073678.90491852</v>
      </c>
      <c r="AC12" s="357">
        <f>'Indexed REC Deliveries'!AD13*'Indexed REC Prices'!AB11</f>
        <v>131581314.07356931</v>
      </c>
      <c r="AD12" s="357">
        <f>'Indexed REC Deliveries'!AE13*'Indexed REC Prices'!AC11</f>
        <v>131193609.46047406</v>
      </c>
      <c r="AE12" s="357">
        <f>'Indexed REC Deliveries'!AF13*'Indexed REC Prices'!AD11</f>
        <v>129123434.584482</v>
      </c>
      <c r="AF12" s="357">
        <f>'Indexed REC Deliveries'!AG13*'Indexed REC Prices'!AE11</f>
        <v>127011856.21097009</v>
      </c>
      <c r="AG12" s="357">
        <f>'Indexed REC Deliveries'!AH13*'Indexed REC Prices'!AF11</f>
        <v>124858046.26998794</v>
      </c>
    </row>
    <row r="13" spans="2:33" x14ac:dyDescent="0.35">
      <c r="B13" s="332">
        <f>'Indexed REC Deliveries'!B14</f>
        <v>3</v>
      </c>
      <c r="C13" s="332" t="str">
        <f>'Indexed REC Deliveries'!C14</f>
        <v>Projected</v>
      </c>
      <c r="D13" s="116" t="s">
        <v>239</v>
      </c>
      <c r="F13" s="227" t="s">
        <v>75</v>
      </c>
      <c r="G13" s="60" t="s">
        <v>27</v>
      </c>
      <c r="H13" s="249" t="s">
        <v>49</v>
      </c>
      <c r="I13" s="357">
        <f>'Indexed REC Deliveries'!J14*'Indexed REC Prices'!H12</f>
        <v>0</v>
      </c>
      <c r="J13" s="357">
        <f>'Indexed REC Deliveries'!K14*'Indexed REC Prices'!I12</f>
        <v>0</v>
      </c>
      <c r="K13" s="357">
        <f>'Indexed REC Deliveries'!L14*'Indexed REC Prices'!J12</f>
        <v>0</v>
      </c>
      <c r="L13" s="357">
        <f>'Indexed REC Deliveries'!M14*'Indexed REC Prices'!K12</f>
        <v>0</v>
      </c>
      <c r="M13" s="357">
        <f>'Indexed REC Deliveries'!N14*'Indexed REC Prices'!L12</f>
        <v>0</v>
      </c>
      <c r="N13" s="357">
        <f>'Indexed REC Deliveries'!O14*'Indexed REC Prices'!M12</f>
        <v>0</v>
      </c>
      <c r="O13" s="357">
        <f>'Indexed REC Deliveries'!P14*'Indexed REC Prices'!N12</f>
        <v>0</v>
      </c>
      <c r="P13" s="357">
        <f>'Indexed REC Deliveries'!Q14*'Indexed REC Prices'!O12</f>
        <v>0</v>
      </c>
      <c r="Q13" s="357">
        <f>'Indexed REC Deliveries'!R14*'Indexed REC Prices'!P12</f>
        <v>0</v>
      </c>
      <c r="R13" s="357">
        <f>'Indexed REC Deliveries'!S14*'Indexed REC Prices'!Q12</f>
        <v>0</v>
      </c>
      <c r="S13" s="357">
        <f>'Indexed REC Deliveries'!T14*'Indexed REC Prices'!R12</f>
        <v>133619063.24686286</v>
      </c>
      <c r="T13" s="357">
        <f>'Indexed REC Deliveries'!U14*'Indexed REC Prices'!S12</f>
        <v>132925530.26075175</v>
      </c>
      <c r="U13" s="357">
        <f>'Indexed REC Deliveries'!V14*'Indexed REC Prices'!T12</f>
        <v>131051330.11194222</v>
      </c>
      <c r="V13" s="357">
        <f>'Indexed REC Deliveries'!W14*'Indexed REC Prices'!U12</f>
        <v>127732220.48892637</v>
      </c>
      <c r="W13" s="357">
        <f>'Indexed REC Deliveries'!X14*'Indexed REC Prices'!V12</f>
        <v>127994837.05638665</v>
      </c>
      <c r="X13" s="357">
        <f>'Indexed REC Deliveries'!Y14*'Indexed REC Prices'!W12</f>
        <v>128414844.49686287</v>
      </c>
      <c r="Y13" s="357">
        <f>'Indexed REC Deliveries'!Z14*'Indexed REC Prices'!X12</f>
        <v>128937815.7270216</v>
      </c>
      <c r="Z13" s="357">
        <f>'Indexed REC Deliveries'!AA14*'Indexed REC Prices'!Y12</f>
        <v>128685236.36194222</v>
      </c>
      <c r="AA13" s="357">
        <f>'Indexed REC Deliveries'!AB14*'Indexed REC Prices'!Z12</f>
        <v>128416540.92543429</v>
      </c>
      <c r="AB13" s="357">
        <f>'Indexed REC Deliveries'!AC14*'Indexed REC Prices'!AA12</f>
        <v>127772251.49091049</v>
      </c>
      <c r="AC13" s="357">
        <f>'Indexed REC Deliveries'!AD14*'Indexed REC Prices'!AB12</f>
        <v>127279886.65956128</v>
      </c>
      <c r="AD13" s="357">
        <f>'Indexed REC Deliveries'!AE14*'Indexed REC Prices'!AC12</f>
        <v>126892182.04646602</v>
      </c>
      <c r="AE13" s="357">
        <f>'Indexed REC Deliveries'!AF14*'Indexed REC Prices'!AD12</f>
        <v>124822007.17047396</v>
      </c>
      <c r="AF13" s="357">
        <f>'Indexed REC Deliveries'!AG14*'Indexed REC Prices'!AE12</f>
        <v>122710428.79696205</v>
      </c>
      <c r="AG13" s="357">
        <f>'Indexed REC Deliveries'!AH14*'Indexed REC Prices'!AF12</f>
        <v>120556618.8559799</v>
      </c>
    </row>
    <row r="14" spans="2:33" x14ac:dyDescent="0.35">
      <c r="B14" s="332">
        <f>'Indexed REC Deliveries'!B15</f>
        <v>3</v>
      </c>
      <c r="C14" s="332" t="str">
        <f>'Indexed REC Deliveries'!C15</f>
        <v>Projected</v>
      </c>
      <c r="D14" s="116" t="s">
        <v>239</v>
      </c>
      <c r="F14" s="227" t="s">
        <v>75</v>
      </c>
      <c r="G14" s="60" t="s">
        <v>28</v>
      </c>
      <c r="H14" s="249" t="s">
        <v>49</v>
      </c>
      <c r="I14" s="357">
        <f>'Indexed REC Deliveries'!J15*'Indexed REC Prices'!H13</f>
        <v>0</v>
      </c>
      <c r="J14" s="357">
        <f>'Indexed REC Deliveries'!K15*'Indexed REC Prices'!I13</f>
        <v>0</v>
      </c>
      <c r="K14" s="357">
        <f>'Indexed REC Deliveries'!L15*'Indexed REC Prices'!J13</f>
        <v>0</v>
      </c>
      <c r="L14" s="357">
        <f>'Indexed REC Deliveries'!M15*'Indexed REC Prices'!K13</f>
        <v>0</v>
      </c>
      <c r="M14" s="357">
        <f>'Indexed REC Deliveries'!N15*'Indexed REC Prices'!L13</f>
        <v>0</v>
      </c>
      <c r="N14" s="357">
        <f>'Indexed REC Deliveries'!O15*'Indexed REC Prices'!M13</f>
        <v>0</v>
      </c>
      <c r="O14" s="357">
        <f>'Indexed REC Deliveries'!P15*'Indexed REC Prices'!N13</f>
        <v>0</v>
      </c>
      <c r="P14" s="357">
        <f>'Indexed REC Deliveries'!Q15*'Indexed REC Prices'!O13</f>
        <v>0</v>
      </c>
      <c r="Q14" s="357">
        <f>'Indexed REC Deliveries'!R15*'Indexed REC Prices'!P13</f>
        <v>0</v>
      </c>
      <c r="R14" s="357">
        <f>'Indexed REC Deliveries'!S15*'Indexed REC Prices'!Q13</f>
        <v>0</v>
      </c>
      <c r="S14" s="357">
        <f>'Indexed REC Deliveries'!T15*'Indexed REC Prices'!R13</f>
        <v>0</v>
      </c>
      <c r="T14" s="357">
        <f>'Indexed REC Deliveries'!U15*'Indexed REC Prices'!S13</f>
        <v>274409903.09360939</v>
      </c>
      <c r="U14" s="357">
        <f>'Indexed REC Deliveries'!V15*'Indexed REC Prices'!T13</f>
        <v>271636086.87337124</v>
      </c>
      <c r="V14" s="357">
        <f>'Indexed REC Deliveries'!W15*'Indexed REC Prices'!U13</f>
        <v>266723804.63130778</v>
      </c>
      <c r="W14" s="357">
        <f>'Indexed REC Deliveries'!X15*'Indexed REC Prices'!V13</f>
        <v>267112477.151149</v>
      </c>
      <c r="X14" s="357">
        <f>'Indexed REC Deliveries'!Y15*'Indexed REC Prices'!W13</f>
        <v>267734088.16305384</v>
      </c>
      <c r="Y14" s="357">
        <f>'Indexed REC Deliveries'!Z15*'Indexed REC Prices'!X13</f>
        <v>268508085.58368874</v>
      </c>
      <c r="Z14" s="357">
        <f>'Indexed REC Deliveries'!AA15*'Indexed REC Prices'!Y13</f>
        <v>268134268.12337127</v>
      </c>
      <c r="AA14" s="357">
        <f>'Indexed REC Deliveries'!AB15*'Indexed REC Prices'!Z13</f>
        <v>267736598.87733954</v>
      </c>
      <c r="AB14" s="357">
        <f>'Indexed REC Deliveries'!AC15*'Indexed REC Prices'!AA13</f>
        <v>266783050.51424429</v>
      </c>
      <c r="AC14" s="357">
        <f>'Indexed REC Deliveries'!AD15*'Indexed REC Prices'!AB13</f>
        <v>266054350.56384745</v>
      </c>
      <c r="AD14" s="357">
        <f>'Indexed REC Deliveries'!AE15*'Indexed REC Prices'!AC13</f>
        <v>265480547.73646647</v>
      </c>
      <c r="AE14" s="357">
        <f>'Indexed REC Deliveries'!AF15*'Indexed REC Prices'!AD13</f>
        <v>262416688.91999826</v>
      </c>
      <c r="AF14" s="357">
        <f>'Indexed REC Deliveries'!AG15*'Indexed REC Prices'!AE13</f>
        <v>259291552.92720059</v>
      </c>
      <c r="AG14" s="357">
        <f>'Indexed REC Deliveries'!AH15*'Indexed REC Prices'!AF13</f>
        <v>256103914.21454707</v>
      </c>
    </row>
    <row r="15" spans="2:33" x14ac:dyDescent="0.35">
      <c r="B15" s="332">
        <f>'Indexed REC Deliveries'!B16</f>
        <v>3</v>
      </c>
      <c r="C15" s="332" t="str">
        <f>'Indexed REC Deliveries'!C16</f>
        <v>Projected</v>
      </c>
      <c r="D15" s="116" t="s">
        <v>239</v>
      </c>
      <c r="F15" s="227" t="s">
        <v>75</v>
      </c>
      <c r="G15" s="60" t="s">
        <v>29</v>
      </c>
      <c r="H15" s="249" t="s">
        <v>49</v>
      </c>
      <c r="I15" s="357">
        <f>'Indexed REC Deliveries'!J16*'Indexed REC Prices'!H14</f>
        <v>0</v>
      </c>
      <c r="J15" s="357">
        <f>'Indexed REC Deliveries'!K16*'Indexed REC Prices'!I14</f>
        <v>0</v>
      </c>
      <c r="K15" s="357">
        <f>'Indexed REC Deliveries'!L16*'Indexed REC Prices'!J14</f>
        <v>0</v>
      </c>
      <c r="L15" s="357">
        <f>'Indexed REC Deliveries'!M16*'Indexed REC Prices'!K14</f>
        <v>0</v>
      </c>
      <c r="M15" s="357">
        <f>'Indexed REC Deliveries'!N16*'Indexed REC Prices'!L14</f>
        <v>0</v>
      </c>
      <c r="N15" s="357">
        <f>'Indexed REC Deliveries'!O16*'Indexed REC Prices'!M14</f>
        <v>0</v>
      </c>
      <c r="O15" s="357">
        <f>'Indexed REC Deliveries'!P16*'Indexed REC Prices'!N14</f>
        <v>0</v>
      </c>
      <c r="P15" s="357">
        <f>'Indexed REC Deliveries'!Q16*'Indexed REC Prices'!O14</f>
        <v>0</v>
      </c>
      <c r="Q15" s="357">
        <f>'Indexed REC Deliveries'!R16*'Indexed REC Prices'!P14</f>
        <v>0</v>
      </c>
      <c r="R15" s="357">
        <f>'Indexed REC Deliveries'!S16*'Indexed REC Prices'!Q14</f>
        <v>0</v>
      </c>
      <c r="S15" s="357">
        <f>'Indexed REC Deliveries'!T16*'Indexed REC Prices'!R14</f>
        <v>0</v>
      </c>
      <c r="T15" s="357">
        <f>'Indexed REC Deliveries'!U16*'Indexed REC Prices'!S14</f>
        <v>0</v>
      </c>
      <c r="U15" s="357">
        <f>'Indexed REC Deliveries'!V16*'Indexed REC Prices'!T14</f>
        <v>275631838.38178807</v>
      </c>
      <c r="V15" s="357">
        <f>'Indexed REC Deliveries'!W16*'Indexed REC Prices'!U14</f>
        <v>270719556.13972461</v>
      </c>
      <c r="W15" s="357">
        <f>'Indexed REC Deliveries'!X16*'Indexed REC Prices'!V14</f>
        <v>271108228.65956587</v>
      </c>
      <c r="X15" s="357">
        <f>'Indexed REC Deliveries'!Y16*'Indexed REC Prices'!W14</f>
        <v>271729839.6714707</v>
      </c>
      <c r="Y15" s="357">
        <f>'Indexed REC Deliveries'!Z16*'Indexed REC Prices'!X14</f>
        <v>272503837.09210557</v>
      </c>
      <c r="Z15" s="357">
        <f>'Indexed REC Deliveries'!AA16*'Indexed REC Prices'!Y14</f>
        <v>272130019.63178813</v>
      </c>
      <c r="AA15" s="357">
        <f>'Indexed REC Deliveries'!AB16*'Indexed REC Prices'!Z14</f>
        <v>271732350.38575637</v>
      </c>
      <c r="AB15" s="357">
        <f>'Indexed REC Deliveries'!AC16*'Indexed REC Prices'!AA14</f>
        <v>270778802.02266115</v>
      </c>
      <c r="AC15" s="357">
        <f>'Indexed REC Deliveries'!AD16*'Indexed REC Prices'!AB14</f>
        <v>270050102.07226431</v>
      </c>
      <c r="AD15" s="357">
        <f>'Indexed REC Deliveries'!AE16*'Indexed REC Prices'!AC14</f>
        <v>269476299.2448833</v>
      </c>
      <c r="AE15" s="357">
        <f>'Indexed REC Deliveries'!AF16*'Indexed REC Prices'!AD14</f>
        <v>266412440.42841512</v>
      </c>
      <c r="AF15" s="357">
        <f>'Indexed REC Deliveries'!AG16*'Indexed REC Prices'!AE14</f>
        <v>263287304.43561745</v>
      </c>
      <c r="AG15" s="357">
        <f>'Indexed REC Deliveries'!AH16*'Indexed REC Prices'!AF14</f>
        <v>260099665.7229639</v>
      </c>
    </row>
    <row r="16" spans="2:33" x14ac:dyDescent="0.35">
      <c r="B16" s="332">
        <f>'Indexed REC Deliveries'!B17</f>
        <v>3</v>
      </c>
      <c r="C16" s="332" t="str">
        <f>'Indexed REC Deliveries'!C17</f>
        <v>Projected</v>
      </c>
      <c r="D16" s="116" t="s">
        <v>239</v>
      </c>
      <c r="F16" s="227" t="s">
        <v>75</v>
      </c>
      <c r="G16" s="60" t="s">
        <v>30</v>
      </c>
      <c r="H16" s="249" t="s">
        <v>49</v>
      </c>
      <c r="I16" s="357">
        <f>'Indexed REC Deliveries'!J17*'Indexed REC Prices'!H15</f>
        <v>0</v>
      </c>
      <c r="J16" s="357">
        <f>'Indexed REC Deliveries'!K17*'Indexed REC Prices'!I15</f>
        <v>0</v>
      </c>
      <c r="K16" s="357">
        <f>'Indexed REC Deliveries'!L17*'Indexed REC Prices'!J15</f>
        <v>0</v>
      </c>
      <c r="L16" s="357">
        <f>'Indexed REC Deliveries'!M17*'Indexed REC Prices'!K15</f>
        <v>0</v>
      </c>
      <c r="M16" s="357">
        <f>'Indexed REC Deliveries'!N17*'Indexed REC Prices'!L15</f>
        <v>0</v>
      </c>
      <c r="N16" s="357">
        <f>'Indexed REC Deliveries'!O17*'Indexed REC Prices'!M15</f>
        <v>0</v>
      </c>
      <c r="O16" s="357">
        <f>'Indexed REC Deliveries'!P17*'Indexed REC Prices'!N15</f>
        <v>0</v>
      </c>
      <c r="P16" s="357">
        <f>'Indexed REC Deliveries'!Q17*'Indexed REC Prices'!O15</f>
        <v>0</v>
      </c>
      <c r="Q16" s="357">
        <f>'Indexed REC Deliveries'!R17*'Indexed REC Prices'!P15</f>
        <v>0</v>
      </c>
      <c r="R16" s="357">
        <f>'Indexed REC Deliveries'!S17*'Indexed REC Prices'!Q15</f>
        <v>0</v>
      </c>
      <c r="S16" s="357">
        <f>'Indexed REC Deliveries'!T17*'Indexed REC Prices'!R15</f>
        <v>0</v>
      </c>
      <c r="T16" s="357">
        <f>'Indexed REC Deliveries'!U17*'Indexed REC Prices'!S15</f>
        <v>0</v>
      </c>
      <c r="U16" s="357">
        <f>'Indexed REC Deliveries'!V17*'Indexed REC Prices'!T15</f>
        <v>0</v>
      </c>
      <c r="V16" s="357">
        <f>'Indexed REC Deliveries'!W17*'Indexed REC Prices'!U15</f>
        <v>326607936.59560466</v>
      </c>
      <c r="W16" s="357">
        <f>'Indexed REC Deliveries'!X17*'Indexed REC Prices'!V15</f>
        <v>327070141.75433475</v>
      </c>
      <c r="X16" s="357">
        <f>'Indexed REC Deliveries'!Y17*'Indexed REC Prices'!W15</f>
        <v>327809354.84957296</v>
      </c>
      <c r="Y16" s="357">
        <f>'Indexed REC Deliveries'!Z17*'Indexed REC Prices'!X15</f>
        <v>328729784.2146523</v>
      </c>
      <c r="Z16" s="357">
        <f>'Indexed REC Deliveries'!AA17*'Indexed REC Prices'!Y15</f>
        <v>328285244.5321126</v>
      </c>
      <c r="AA16" s="357">
        <f>'Indexed REC Deliveries'!AB17*'Indexed REC Prices'!Z15</f>
        <v>327812340.56385863</v>
      </c>
      <c r="AB16" s="357">
        <f>'Indexed REC Deliveries'!AC17*'Indexed REC Prices'!AA15</f>
        <v>326678391.15909672</v>
      </c>
      <c r="AC16" s="357">
        <f>'Indexed REC Deliveries'!AD17*'Indexed REC Prices'!AB15</f>
        <v>325811829.05592209</v>
      </c>
      <c r="AD16" s="357">
        <f>'Indexed REC Deliveries'!AE17*'Indexed REC Prices'!AC15</f>
        <v>325129468.93687445</v>
      </c>
      <c r="AE16" s="357">
        <f>'Indexed REC Deliveries'!AF17*'Indexed REC Prices'!AD15</f>
        <v>321485961.15512848</v>
      </c>
      <c r="AF16" s="357">
        <f>'Indexed REC Deliveries'!AG17*'Indexed REC Prices'!AE15</f>
        <v>317769583.21774745</v>
      </c>
      <c r="AG16" s="357">
        <f>'Indexed REC Deliveries'!AH17*'Indexed REC Prices'!AF15</f>
        <v>313978877.72161895</v>
      </c>
    </row>
    <row r="17" spans="2:33" x14ac:dyDescent="0.35">
      <c r="B17" s="332">
        <f>'Indexed REC Deliveries'!B18</f>
        <v>3</v>
      </c>
      <c r="C17" s="332" t="str">
        <f>'Indexed REC Deliveries'!C18</f>
        <v>Projected</v>
      </c>
      <c r="D17" s="116" t="s">
        <v>239</v>
      </c>
      <c r="F17" s="227" t="s">
        <v>75</v>
      </c>
      <c r="G17" s="60" t="s">
        <v>31</v>
      </c>
      <c r="H17" s="249" t="s">
        <v>49</v>
      </c>
      <c r="I17" s="357">
        <f>'Indexed REC Deliveries'!J18*'Indexed REC Prices'!H16</f>
        <v>0</v>
      </c>
      <c r="J17" s="357">
        <f>'Indexed REC Deliveries'!K18*'Indexed REC Prices'!I16</f>
        <v>0</v>
      </c>
      <c r="K17" s="357">
        <f>'Indexed REC Deliveries'!L18*'Indexed REC Prices'!J16</f>
        <v>0</v>
      </c>
      <c r="L17" s="357">
        <f>'Indexed REC Deliveries'!M18*'Indexed REC Prices'!K16</f>
        <v>0</v>
      </c>
      <c r="M17" s="357">
        <f>'Indexed REC Deliveries'!N18*'Indexed REC Prices'!L16</f>
        <v>0</v>
      </c>
      <c r="N17" s="357">
        <f>'Indexed REC Deliveries'!O18*'Indexed REC Prices'!M16</f>
        <v>0</v>
      </c>
      <c r="O17" s="357">
        <f>'Indexed REC Deliveries'!P18*'Indexed REC Prices'!N16</f>
        <v>0</v>
      </c>
      <c r="P17" s="357">
        <f>'Indexed REC Deliveries'!Q18*'Indexed REC Prices'!O16</f>
        <v>0</v>
      </c>
      <c r="Q17" s="357">
        <f>'Indexed REC Deliveries'!R18*'Indexed REC Prices'!P16</f>
        <v>0</v>
      </c>
      <c r="R17" s="357">
        <f>'Indexed REC Deliveries'!S18*'Indexed REC Prices'!Q16</f>
        <v>0</v>
      </c>
      <c r="S17" s="357">
        <f>'Indexed REC Deliveries'!T18*'Indexed REC Prices'!R16</f>
        <v>0</v>
      </c>
      <c r="T17" s="357">
        <f>'Indexed REC Deliveries'!U18*'Indexed REC Prices'!S16</f>
        <v>0</v>
      </c>
      <c r="U17" s="357">
        <f>'Indexed REC Deliveries'!V18*'Indexed REC Prices'!T16</f>
        <v>0</v>
      </c>
      <c r="V17" s="357">
        <f>'Indexed REC Deliveries'!W18*'Indexed REC Prices'!U16</f>
        <v>0</v>
      </c>
      <c r="W17" s="357">
        <f>'Indexed REC Deliveries'!X18*'Indexed REC Prices'!V16</f>
        <v>316662158.48255205</v>
      </c>
      <c r="X17" s="357">
        <f>'Indexed REC Deliveries'!Y18*'Indexed REC Prices'!W16</f>
        <v>317367770.98255211</v>
      </c>
      <c r="Y17" s="357">
        <f>'Indexed REC Deliveries'!Z18*'Indexed REC Prices'!X16</f>
        <v>318246362.6492188</v>
      </c>
      <c r="Z17" s="357">
        <f>'Indexed REC Deliveries'!AA18*'Indexed REC Prices'!Y16</f>
        <v>317822029.31588542</v>
      </c>
      <c r="AA17" s="357">
        <f>'Indexed REC Deliveries'!AB18*'Indexed REC Prices'!Z16</f>
        <v>317370620.98255211</v>
      </c>
      <c r="AB17" s="357">
        <f>'Indexed REC Deliveries'!AC18*'Indexed REC Prices'!AA16</f>
        <v>316288214.73255211</v>
      </c>
      <c r="AC17" s="357">
        <f>'Indexed REC Deliveries'!AD18*'Indexed REC Prices'!AB16</f>
        <v>315461041.81588537</v>
      </c>
      <c r="AD17" s="357">
        <f>'Indexed REC Deliveries'!AE18*'Indexed REC Prices'!AC16</f>
        <v>314809698.06588537</v>
      </c>
      <c r="AE17" s="357">
        <f>'Indexed REC Deliveries'!AF18*'Indexed REC Prices'!AD16</f>
        <v>311331804.2742188</v>
      </c>
      <c r="AF17" s="357">
        <f>'Indexed REC Deliveries'!AG18*'Indexed REC Prices'!AE16</f>
        <v>307784352.60671872</v>
      </c>
      <c r="AG17" s="357">
        <f>'Indexed REC Deliveries'!AH18*'Indexed REC Prices'!AF16</f>
        <v>304165951.90586877</v>
      </c>
    </row>
    <row r="18" spans="2:33" x14ac:dyDescent="0.35">
      <c r="B18" s="332">
        <f>'Indexed REC Deliveries'!B19</f>
        <v>3</v>
      </c>
      <c r="C18" s="332" t="str">
        <f>'Indexed REC Deliveries'!C19</f>
        <v>Projected</v>
      </c>
      <c r="D18" s="116" t="s">
        <v>239</v>
      </c>
      <c r="F18" s="227" t="s">
        <v>75</v>
      </c>
      <c r="G18" s="60" t="s">
        <v>32</v>
      </c>
      <c r="H18" s="249" t="s">
        <v>49</v>
      </c>
      <c r="I18" s="357">
        <f>'Indexed REC Deliveries'!J19*'Indexed REC Prices'!H17</f>
        <v>0</v>
      </c>
      <c r="J18" s="357">
        <f>'Indexed REC Deliveries'!K19*'Indexed REC Prices'!I17</f>
        <v>0</v>
      </c>
      <c r="K18" s="357">
        <f>'Indexed REC Deliveries'!L19*'Indexed REC Prices'!J17</f>
        <v>0</v>
      </c>
      <c r="L18" s="357">
        <f>'Indexed REC Deliveries'!M19*'Indexed REC Prices'!K17</f>
        <v>0</v>
      </c>
      <c r="M18" s="357">
        <f>'Indexed REC Deliveries'!N19*'Indexed REC Prices'!L17</f>
        <v>0</v>
      </c>
      <c r="N18" s="357">
        <f>'Indexed REC Deliveries'!O19*'Indexed REC Prices'!M17</f>
        <v>0</v>
      </c>
      <c r="O18" s="357">
        <f>'Indexed REC Deliveries'!P19*'Indexed REC Prices'!N17</f>
        <v>0</v>
      </c>
      <c r="P18" s="357">
        <f>'Indexed REC Deliveries'!Q19*'Indexed REC Prices'!O17</f>
        <v>0</v>
      </c>
      <c r="Q18" s="357">
        <f>'Indexed REC Deliveries'!R19*'Indexed REC Prices'!P17</f>
        <v>0</v>
      </c>
      <c r="R18" s="357">
        <f>'Indexed REC Deliveries'!S19*'Indexed REC Prices'!Q17</f>
        <v>0</v>
      </c>
      <c r="S18" s="357">
        <f>'Indexed REC Deliveries'!T19*'Indexed REC Prices'!R17</f>
        <v>0</v>
      </c>
      <c r="T18" s="357">
        <f>'Indexed REC Deliveries'!U19*'Indexed REC Prices'!S17</f>
        <v>0</v>
      </c>
      <c r="U18" s="357">
        <f>'Indexed REC Deliveries'!V19*'Indexed REC Prices'!T17</f>
        <v>0</v>
      </c>
      <c r="V18" s="357">
        <f>'Indexed REC Deliveries'!W19*'Indexed REC Prices'!U17</f>
        <v>0</v>
      </c>
      <c r="W18" s="357">
        <f>'Indexed REC Deliveries'!X19*'Indexed REC Prices'!V17</f>
        <v>0</v>
      </c>
      <c r="X18" s="357">
        <f>'Indexed REC Deliveries'!Y19*'Indexed REC Prices'!W17</f>
        <v>321826612.33596641</v>
      </c>
      <c r="Y18" s="357">
        <f>'Indexed REC Deliveries'!Z19*'Indexed REC Prices'!X17</f>
        <v>322705204.00263309</v>
      </c>
      <c r="Z18" s="357">
        <f>'Indexed REC Deliveries'!AA19*'Indexed REC Prices'!Y17</f>
        <v>322280870.66929972</v>
      </c>
      <c r="AA18" s="357">
        <f>'Indexed REC Deliveries'!AB19*'Indexed REC Prices'!Z17</f>
        <v>321829462.33596641</v>
      </c>
      <c r="AB18" s="357">
        <f>'Indexed REC Deliveries'!AC19*'Indexed REC Prices'!AA17</f>
        <v>320747056.08596641</v>
      </c>
      <c r="AC18" s="357">
        <f>'Indexed REC Deliveries'!AD19*'Indexed REC Prices'!AB17</f>
        <v>319919883.16929972</v>
      </c>
      <c r="AD18" s="357">
        <f>'Indexed REC Deliveries'!AE19*'Indexed REC Prices'!AC17</f>
        <v>319268539.41929966</v>
      </c>
      <c r="AE18" s="357">
        <f>'Indexed REC Deliveries'!AF19*'Indexed REC Prices'!AD17</f>
        <v>315790645.62763309</v>
      </c>
      <c r="AF18" s="357">
        <f>'Indexed REC Deliveries'!AG19*'Indexed REC Prices'!AE17</f>
        <v>312243193.96013302</v>
      </c>
      <c r="AG18" s="357">
        <f>'Indexed REC Deliveries'!AH19*'Indexed REC Prices'!AF17</f>
        <v>308624793.25928307</v>
      </c>
    </row>
    <row r="19" spans="2:33" x14ac:dyDescent="0.35">
      <c r="B19" s="332">
        <f>'Indexed REC Deliveries'!B20</f>
        <v>3</v>
      </c>
      <c r="C19" s="332" t="str">
        <f>'Indexed REC Deliveries'!C20</f>
        <v>Projected</v>
      </c>
      <c r="D19" s="116" t="s">
        <v>239</v>
      </c>
      <c r="F19" s="227" t="s">
        <v>75</v>
      </c>
      <c r="G19" s="60" t="s">
        <v>33</v>
      </c>
      <c r="H19" s="249" t="s">
        <v>49</v>
      </c>
      <c r="I19" s="357">
        <f>'Indexed REC Deliveries'!J20*'Indexed REC Prices'!H18</f>
        <v>0</v>
      </c>
      <c r="J19" s="357">
        <f>'Indexed REC Deliveries'!K20*'Indexed REC Prices'!I18</f>
        <v>0</v>
      </c>
      <c r="K19" s="357">
        <f>'Indexed REC Deliveries'!L20*'Indexed REC Prices'!J18</f>
        <v>0</v>
      </c>
      <c r="L19" s="357">
        <f>'Indexed REC Deliveries'!M20*'Indexed REC Prices'!K18</f>
        <v>0</v>
      </c>
      <c r="M19" s="357">
        <f>'Indexed REC Deliveries'!N20*'Indexed REC Prices'!L18</f>
        <v>0</v>
      </c>
      <c r="N19" s="357">
        <f>'Indexed REC Deliveries'!O20*'Indexed REC Prices'!M18</f>
        <v>0</v>
      </c>
      <c r="O19" s="357">
        <f>'Indexed REC Deliveries'!P20*'Indexed REC Prices'!N18</f>
        <v>0</v>
      </c>
      <c r="P19" s="357">
        <f>'Indexed REC Deliveries'!Q20*'Indexed REC Prices'!O18</f>
        <v>0</v>
      </c>
      <c r="Q19" s="357">
        <f>'Indexed REC Deliveries'!R20*'Indexed REC Prices'!P18</f>
        <v>0</v>
      </c>
      <c r="R19" s="357">
        <f>'Indexed REC Deliveries'!S20*'Indexed REC Prices'!Q18</f>
        <v>0</v>
      </c>
      <c r="S19" s="357">
        <f>'Indexed REC Deliveries'!T20*'Indexed REC Prices'!R18</f>
        <v>0</v>
      </c>
      <c r="T19" s="357">
        <f>'Indexed REC Deliveries'!U20*'Indexed REC Prices'!S18</f>
        <v>0</v>
      </c>
      <c r="U19" s="357">
        <f>'Indexed REC Deliveries'!V20*'Indexed REC Prices'!T18</f>
        <v>0</v>
      </c>
      <c r="V19" s="357">
        <f>'Indexed REC Deliveries'!W20*'Indexed REC Prices'!U18</f>
        <v>0</v>
      </c>
      <c r="W19" s="357">
        <f>'Indexed REC Deliveries'!X20*'Indexed REC Prices'!V18</f>
        <v>0</v>
      </c>
      <c r="X19" s="357">
        <f>'Indexed REC Deliveries'!Y20*'Indexed REC Prices'!W18</f>
        <v>0</v>
      </c>
      <c r="Y19" s="357">
        <f>'Indexed REC Deliveries'!Z20*'Indexed REC Prices'!X18</f>
        <v>311584805.10099751</v>
      </c>
      <c r="Z19" s="357">
        <f>'Indexed REC Deliveries'!AA20*'Indexed REC Prices'!Y18</f>
        <v>311180678.11687052</v>
      </c>
      <c r="AA19" s="357">
        <f>'Indexed REC Deliveries'!AB20*'Indexed REC Prices'!Z18</f>
        <v>310750765.41845781</v>
      </c>
      <c r="AB19" s="357">
        <f>'Indexed REC Deliveries'!AC20*'Indexed REC Prices'!AA18</f>
        <v>309719902.32321972</v>
      </c>
      <c r="AC19" s="357">
        <f>'Indexed REC Deliveries'!AD20*'Indexed REC Prices'!AB18</f>
        <v>308932118.59306097</v>
      </c>
      <c r="AD19" s="357">
        <f>'Indexed REC Deliveries'!AE20*'Indexed REC Prices'!AC18</f>
        <v>308311791.21210855</v>
      </c>
      <c r="AE19" s="357">
        <f>'Indexed REC Deliveries'!AF20*'Indexed REC Prices'!AD18</f>
        <v>304999511.41052133</v>
      </c>
      <c r="AF19" s="357">
        <f>'Indexed REC Deliveries'!AG20*'Indexed REC Prices'!AE18</f>
        <v>301620986.0129022</v>
      </c>
      <c r="AG19" s="357">
        <f>'Indexed REC Deliveries'!AH20*'Indexed REC Prices'!AF18</f>
        <v>298174890.10733086</v>
      </c>
    </row>
    <row r="20" spans="2:33" x14ac:dyDescent="0.35">
      <c r="B20" s="332">
        <f>'Indexed REC Deliveries'!B21</f>
        <v>3</v>
      </c>
      <c r="C20" s="332" t="str">
        <f>'Indexed REC Deliveries'!C21</f>
        <v>Projected</v>
      </c>
      <c r="D20" s="116" t="s">
        <v>239</v>
      </c>
      <c r="F20" s="227" t="s">
        <v>75</v>
      </c>
      <c r="G20" s="60" t="s">
        <v>34</v>
      </c>
      <c r="H20" s="249" t="s">
        <v>49</v>
      </c>
      <c r="I20" s="357">
        <f>'Indexed REC Deliveries'!J21*'Indexed REC Prices'!H19</f>
        <v>0</v>
      </c>
      <c r="J20" s="357">
        <f>'Indexed REC Deliveries'!K21*'Indexed REC Prices'!I19</f>
        <v>0</v>
      </c>
      <c r="K20" s="357">
        <f>'Indexed REC Deliveries'!L21*'Indexed REC Prices'!J19</f>
        <v>0</v>
      </c>
      <c r="L20" s="357">
        <f>'Indexed REC Deliveries'!M21*'Indexed REC Prices'!K19</f>
        <v>0</v>
      </c>
      <c r="M20" s="357">
        <f>'Indexed REC Deliveries'!N21*'Indexed REC Prices'!L19</f>
        <v>0</v>
      </c>
      <c r="N20" s="357">
        <f>'Indexed REC Deliveries'!O21*'Indexed REC Prices'!M19</f>
        <v>0</v>
      </c>
      <c r="O20" s="357">
        <f>'Indexed REC Deliveries'!P21*'Indexed REC Prices'!N19</f>
        <v>0</v>
      </c>
      <c r="P20" s="357">
        <f>'Indexed REC Deliveries'!Q21*'Indexed REC Prices'!O19</f>
        <v>0</v>
      </c>
      <c r="Q20" s="357">
        <f>'Indexed REC Deliveries'!R21*'Indexed REC Prices'!P19</f>
        <v>0</v>
      </c>
      <c r="R20" s="357">
        <f>'Indexed REC Deliveries'!S21*'Indexed REC Prices'!Q19</f>
        <v>0</v>
      </c>
      <c r="S20" s="357">
        <f>'Indexed REC Deliveries'!T21*'Indexed REC Prices'!R19</f>
        <v>0</v>
      </c>
      <c r="T20" s="357">
        <f>'Indexed REC Deliveries'!U21*'Indexed REC Prices'!S19</f>
        <v>0</v>
      </c>
      <c r="U20" s="357">
        <f>'Indexed REC Deliveries'!V21*'Indexed REC Prices'!T19</f>
        <v>0</v>
      </c>
      <c r="V20" s="357">
        <f>'Indexed REC Deliveries'!W21*'Indexed REC Prices'!U19</f>
        <v>0</v>
      </c>
      <c r="W20" s="357">
        <f>'Indexed REC Deliveries'!X21*'Indexed REC Prices'!V19</f>
        <v>0</v>
      </c>
      <c r="X20" s="357">
        <f>'Indexed REC Deliveries'!Y21*'Indexed REC Prices'!W19</f>
        <v>0</v>
      </c>
      <c r="Y20" s="357">
        <f>'Indexed REC Deliveries'!Z21*'Indexed REC Prices'!X19</f>
        <v>0</v>
      </c>
      <c r="Z20" s="357">
        <f>'Indexed REC Deliveries'!AA21*'Indexed REC Prices'!Y19</f>
        <v>339084233.21841705</v>
      </c>
      <c r="AA20" s="357">
        <f>'Indexed REC Deliveries'!AB21*'Indexed REC Prices'!Z19</f>
        <v>338622077.06762344</v>
      </c>
      <c r="AB20" s="357">
        <f>'Indexed REC Deliveries'!AC21*'Indexed REC Prices'!AA19</f>
        <v>337513899.24024248</v>
      </c>
      <c r="AC20" s="357">
        <f>'Indexed REC Deliveries'!AD21*'Indexed REC Prices'!AB19</f>
        <v>336667031.73032188</v>
      </c>
      <c r="AD20" s="357">
        <f>'Indexed REC Deliveries'!AE21*'Indexed REC Prices'!AC19</f>
        <v>336000179.79579806</v>
      </c>
      <c r="AE20" s="357">
        <f>'Indexed REC Deliveries'!AF21*'Indexed REC Prices'!AD19</f>
        <v>332439479.00909162</v>
      </c>
      <c r="AF20" s="357">
        <f>'Indexed REC Deliveries'!AG21*'Indexed REC Prices'!AE19</f>
        <v>328807564.20665121</v>
      </c>
      <c r="AG20" s="357">
        <f>'Indexed REC Deliveries'!AH21*'Indexed REC Prices'!AF19</f>
        <v>325103011.10816187</v>
      </c>
    </row>
    <row r="21" spans="2:33" x14ac:dyDescent="0.35">
      <c r="B21" s="332">
        <f>'Indexed REC Deliveries'!B22</f>
        <v>3</v>
      </c>
      <c r="C21" s="332" t="str">
        <f>'Indexed REC Deliveries'!C22</f>
        <v>Projected</v>
      </c>
      <c r="D21" s="116" t="s">
        <v>239</v>
      </c>
      <c r="F21" s="227" t="s">
        <v>75</v>
      </c>
      <c r="G21" s="60" t="s">
        <v>35</v>
      </c>
      <c r="H21" s="249" t="s">
        <v>49</v>
      </c>
      <c r="I21" s="357">
        <f>'Indexed REC Deliveries'!J22*'Indexed REC Prices'!H20</f>
        <v>0</v>
      </c>
      <c r="J21" s="357">
        <f>'Indexed REC Deliveries'!K22*'Indexed REC Prices'!I20</f>
        <v>0</v>
      </c>
      <c r="K21" s="357">
        <f>'Indexed REC Deliveries'!L22*'Indexed REC Prices'!J20</f>
        <v>0</v>
      </c>
      <c r="L21" s="357">
        <f>'Indexed REC Deliveries'!M22*'Indexed REC Prices'!K20</f>
        <v>0</v>
      </c>
      <c r="M21" s="357">
        <f>'Indexed REC Deliveries'!N22*'Indexed REC Prices'!L20</f>
        <v>0</v>
      </c>
      <c r="N21" s="357">
        <f>'Indexed REC Deliveries'!O22*'Indexed REC Prices'!M20</f>
        <v>0</v>
      </c>
      <c r="O21" s="357">
        <f>'Indexed REC Deliveries'!P22*'Indexed REC Prices'!N20</f>
        <v>0</v>
      </c>
      <c r="P21" s="357">
        <f>'Indexed REC Deliveries'!Q22*'Indexed REC Prices'!O20</f>
        <v>0</v>
      </c>
      <c r="Q21" s="357">
        <f>'Indexed REC Deliveries'!R22*'Indexed REC Prices'!P20</f>
        <v>0</v>
      </c>
      <c r="R21" s="357">
        <f>'Indexed REC Deliveries'!S22*'Indexed REC Prices'!Q20</f>
        <v>0</v>
      </c>
      <c r="S21" s="357">
        <f>'Indexed REC Deliveries'!T22*'Indexed REC Prices'!R20</f>
        <v>0</v>
      </c>
      <c r="T21" s="357">
        <f>'Indexed REC Deliveries'!U22*'Indexed REC Prices'!S20</f>
        <v>0</v>
      </c>
      <c r="U21" s="357">
        <f>'Indexed REC Deliveries'!V22*'Indexed REC Prices'!T20</f>
        <v>0</v>
      </c>
      <c r="V21" s="357">
        <f>'Indexed REC Deliveries'!W22*'Indexed REC Prices'!U20</f>
        <v>0</v>
      </c>
      <c r="W21" s="357">
        <f>'Indexed REC Deliveries'!X22*'Indexed REC Prices'!V20</f>
        <v>0</v>
      </c>
      <c r="X21" s="357">
        <f>'Indexed REC Deliveries'!Y22*'Indexed REC Prices'!W20</f>
        <v>0</v>
      </c>
      <c r="Y21" s="357">
        <f>'Indexed REC Deliveries'!Z22*'Indexed REC Prices'!X20</f>
        <v>0</v>
      </c>
      <c r="Z21" s="357">
        <f>'Indexed REC Deliveries'!AA22*'Indexed REC Prices'!Y20</f>
        <v>0</v>
      </c>
      <c r="AA21" s="357">
        <f>'Indexed REC Deliveries'!AB22*'Indexed REC Prices'!Z20</f>
        <v>295232787.22339433</v>
      </c>
      <c r="AB21" s="357">
        <f>'Indexed REC Deliveries'!AC22*'Indexed REC Prices'!AA20</f>
        <v>294279238.86029911</v>
      </c>
      <c r="AC21" s="357">
        <f>'Indexed REC Deliveries'!AD22*'Indexed REC Prices'!AB20</f>
        <v>293550538.90990227</v>
      </c>
      <c r="AD21" s="357">
        <f>'Indexed REC Deliveries'!AE22*'Indexed REC Prices'!AC20</f>
        <v>292976736.08252132</v>
      </c>
      <c r="AE21" s="357">
        <f>'Indexed REC Deliveries'!AF22*'Indexed REC Prices'!AD20</f>
        <v>289912877.26605302</v>
      </c>
      <c r="AF21" s="357">
        <f>'Indexed REC Deliveries'!AG22*'Indexed REC Prices'!AE20</f>
        <v>286787741.27325547</v>
      </c>
      <c r="AG21" s="357">
        <f>'Indexed REC Deliveries'!AH22*'Indexed REC Prices'!AF20</f>
        <v>283600102.56060183</v>
      </c>
    </row>
    <row r="22" spans="2:33" x14ac:dyDescent="0.35">
      <c r="B22" s="332">
        <f>'Indexed REC Deliveries'!B23</f>
        <v>3</v>
      </c>
      <c r="C22" s="332" t="str">
        <f>'Indexed REC Deliveries'!C23</f>
        <v>Projected</v>
      </c>
      <c r="D22" s="116" t="s">
        <v>239</v>
      </c>
      <c r="F22" s="227" t="s">
        <v>75</v>
      </c>
      <c r="G22" s="60" t="s">
        <v>36</v>
      </c>
      <c r="H22" s="249" t="s">
        <v>49</v>
      </c>
      <c r="I22" s="357">
        <f>'Indexed REC Deliveries'!J23*'Indexed REC Prices'!H21</f>
        <v>0</v>
      </c>
      <c r="J22" s="357">
        <f>'Indexed REC Deliveries'!K23*'Indexed REC Prices'!I21</f>
        <v>0</v>
      </c>
      <c r="K22" s="357">
        <f>'Indexed REC Deliveries'!L23*'Indexed REC Prices'!J21</f>
        <v>0</v>
      </c>
      <c r="L22" s="357">
        <f>'Indexed REC Deliveries'!M23*'Indexed REC Prices'!K21</f>
        <v>0</v>
      </c>
      <c r="M22" s="357">
        <f>'Indexed REC Deliveries'!N23*'Indexed REC Prices'!L21</f>
        <v>0</v>
      </c>
      <c r="N22" s="357">
        <f>'Indexed REC Deliveries'!O23*'Indexed REC Prices'!M21</f>
        <v>0</v>
      </c>
      <c r="O22" s="357">
        <f>'Indexed REC Deliveries'!P23*'Indexed REC Prices'!N21</f>
        <v>0</v>
      </c>
      <c r="P22" s="357">
        <f>'Indexed REC Deliveries'!Q23*'Indexed REC Prices'!O21</f>
        <v>0</v>
      </c>
      <c r="Q22" s="357">
        <f>'Indexed REC Deliveries'!R23*'Indexed REC Prices'!P21</f>
        <v>0</v>
      </c>
      <c r="R22" s="357">
        <f>'Indexed REC Deliveries'!S23*'Indexed REC Prices'!Q21</f>
        <v>0</v>
      </c>
      <c r="S22" s="357">
        <f>'Indexed REC Deliveries'!T23*'Indexed REC Prices'!R21</f>
        <v>0</v>
      </c>
      <c r="T22" s="357">
        <f>'Indexed REC Deliveries'!U23*'Indexed REC Prices'!S21</f>
        <v>0</v>
      </c>
      <c r="U22" s="357">
        <f>'Indexed REC Deliveries'!V23*'Indexed REC Prices'!T21</f>
        <v>0</v>
      </c>
      <c r="V22" s="357">
        <f>'Indexed REC Deliveries'!W23*'Indexed REC Prices'!U21</f>
        <v>0</v>
      </c>
      <c r="W22" s="357">
        <f>'Indexed REC Deliveries'!X23*'Indexed REC Prices'!V21</f>
        <v>0</v>
      </c>
      <c r="X22" s="357">
        <f>'Indexed REC Deliveries'!Y23*'Indexed REC Prices'!W21</f>
        <v>0</v>
      </c>
      <c r="Y22" s="357">
        <f>'Indexed REC Deliveries'!Z23*'Indexed REC Prices'!X21</f>
        <v>0</v>
      </c>
      <c r="Z22" s="357">
        <f>'Indexed REC Deliveries'!AA23*'Indexed REC Prices'!Y21</f>
        <v>0</v>
      </c>
      <c r="AA22" s="357">
        <f>'Indexed REC Deliveries'!AB23*'Indexed REC Prices'!Z21</f>
        <v>0</v>
      </c>
      <c r="AB22" s="357">
        <f>'Indexed REC Deliveries'!AC23*'Indexed REC Prices'!AA21</f>
        <v>241789674.94611755</v>
      </c>
      <c r="AC22" s="357">
        <f>'Indexed REC Deliveries'!AD23*'Indexed REC Prices'!AB21</f>
        <v>241198837.14849848</v>
      </c>
      <c r="AD22" s="357">
        <f>'Indexed REC Deliveries'!AE23*'Indexed REC Prices'!AC21</f>
        <v>240733591.61278418</v>
      </c>
      <c r="AE22" s="357">
        <f>'Indexed REC Deliveries'!AF23*'Indexed REC Prices'!AD21</f>
        <v>238249381.76159376</v>
      </c>
      <c r="AF22" s="357">
        <f>'Indexed REC Deliveries'!AG23*'Indexed REC Prices'!AE21</f>
        <v>235715487.71337941</v>
      </c>
      <c r="AG22" s="357">
        <f>'Indexed REC Deliveries'!AH23*'Indexed REC Prices'!AF21</f>
        <v>233130915.78420088</v>
      </c>
    </row>
    <row r="23" spans="2:33" x14ac:dyDescent="0.35">
      <c r="B23" s="332">
        <f>'Indexed REC Deliveries'!B24</f>
        <v>3</v>
      </c>
      <c r="C23" s="332" t="str">
        <f>'Indexed REC Deliveries'!C24</f>
        <v>Projected</v>
      </c>
      <c r="D23" s="116" t="s">
        <v>239</v>
      </c>
      <c r="F23" s="227" t="s">
        <v>75</v>
      </c>
      <c r="G23" s="60" t="s">
        <v>37</v>
      </c>
      <c r="H23" s="249" t="s">
        <v>49</v>
      </c>
      <c r="I23" s="357">
        <f>'Indexed REC Deliveries'!J24*'Indexed REC Prices'!H22</f>
        <v>0</v>
      </c>
      <c r="J23" s="357">
        <f>'Indexed REC Deliveries'!K24*'Indexed REC Prices'!I22</f>
        <v>0</v>
      </c>
      <c r="K23" s="357">
        <f>'Indexed REC Deliveries'!L24*'Indexed REC Prices'!J22</f>
        <v>0</v>
      </c>
      <c r="L23" s="357">
        <f>'Indexed REC Deliveries'!M24*'Indexed REC Prices'!K22</f>
        <v>0</v>
      </c>
      <c r="M23" s="357">
        <f>'Indexed REC Deliveries'!N24*'Indexed REC Prices'!L22</f>
        <v>0</v>
      </c>
      <c r="N23" s="357">
        <f>'Indexed REC Deliveries'!O24*'Indexed REC Prices'!M22</f>
        <v>0</v>
      </c>
      <c r="O23" s="357">
        <f>'Indexed REC Deliveries'!P24*'Indexed REC Prices'!N22</f>
        <v>0</v>
      </c>
      <c r="P23" s="357">
        <f>'Indexed REC Deliveries'!Q24*'Indexed REC Prices'!O22</f>
        <v>0</v>
      </c>
      <c r="Q23" s="357">
        <f>'Indexed REC Deliveries'!R24*'Indexed REC Prices'!P22</f>
        <v>0</v>
      </c>
      <c r="R23" s="357">
        <f>'Indexed REC Deliveries'!S24*'Indexed REC Prices'!Q22</f>
        <v>0</v>
      </c>
      <c r="S23" s="357">
        <f>'Indexed REC Deliveries'!T24*'Indexed REC Prices'!R22</f>
        <v>0</v>
      </c>
      <c r="T23" s="357">
        <f>'Indexed REC Deliveries'!U24*'Indexed REC Prices'!S22</f>
        <v>0</v>
      </c>
      <c r="U23" s="357">
        <f>'Indexed REC Deliveries'!V24*'Indexed REC Prices'!T22</f>
        <v>0</v>
      </c>
      <c r="V23" s="357">
        <f>'Indexed REC Deliveries'!W24*'Indexed REC Prices'!U22</f>
        <v>0</v>
      </c>
      <c r="W23" s="357">
        <f>'Indexed REC Deliveries'!X24*'Indexed REC Prices'!V22</f>
        <v>0</v>
      </c>
      <c r="X23" s="357">
        <f>'Indexed REC Deliveries'!Y24*'Indexed REC Prices'!W22</f>
        <v>0</v>
      </c>
      <c r="Y23" s="357">
        <f>'Indexed REC Deliveries'!Z24*'Indexed REC Prices'!X22</f>
        <v>0</v>
      </c>
      <c r="Z23" s="357">
        <f>'Indexed REC Deliveries'!AA24*'Indexed REC Prices'!Y22</f>
        <v>0</v>
      </c>
      <c r="AA23" s="357">
        <f>'Indexed REC Deliveries'!AB24*'Indexed REC Prices'!Z22</f>
        <v>0</v>
      </c>
      <c r="AB23" s="357">
        <f>'Indexed REC Deliveries'!AC24*'Indexed REC Prices'!AA22</f>
        <v>0</v>
      </c>
      <c r="AC23" s="357">
        <f>'Indexed REC Deliveries'!AD24*'Indexed REC Prices'!AB22</f>
        <v>162885874.6601207</v>
      </c>
      <c r="AD23" s="357">
        <f>'Indexed REC Deliveries'!AE24*'Indexed REC Prices'!AC22</f>
        <v>162575710.96964449</v>
      </c>
      <c r="AE23" s="357">
        <f>'Indexed REC Deliveries'!AF24*'Indexed REC Prices'!AD22</f>
        <v>160919571.06885082</v>
      </c>
      <c r="AF23" s="357">
        <f>'Indexed REC Deliveries'!AG24*'Indexed REC Prices'!AE22</f>
        <v>159230308.37004131</v>
      </c>
      <c r="AG23" s="357">
        <f>'Indexed REC Deliveries'!AH24*'Indexed REC Prices'!AF22</f>
        <v>157507260.41725558</v>
      </c>
    </row>
    <row r="24" spans="2:33" x14ac:dyDescent="0.35">
      <c r="B24" s="332">
        <f>'Indexed REC Deliveries'!B25</f>
        <v>3</v>
      </c>
      <c r="C24" s="332" t="str">
        <f>'Indexed REC Deliveries'!C25</f>
        <v>Projected</v>
      </c>
      <c r="D24" s="116" t="s">
        <v>239</v>
      </c>
      <c r="F24" s="227" t="s">
        <v>75</v>
      </c>
      <c r="G24" s="60" t="s">
        <v>38</v>
      </c>
      <c r="H24" s="249" t="s">
        <v>49</v>
      </c>
      <c r="I24" s="357">
        <f>'Indexed REC Deliveries'!J25*'Indexed REC Prices'!H23</f>
        <v>0</v>
      </c>
      <c r="J24" s="357">
        <f>'Indexed REC Deliveries'!K25*'Indexed REC Prices'!I23</f>
        <v>0</v>
      </c>
      <c r="K24" s="357">
        <f>'Indexed REC Deliveries'!L25*'Indexed REC Prices'!J23</f>
        <v>0</v>
      </c>
      <c r="L24" s="357">
        <f>'Indexed REC Deliveries'!M25*'Indexed REC Prices'!K23</f>
        <v>0</v>
      </c>
      <c r="M24" s="357">
        <f>'Indexed REC Deliveries'!N25*'Indexed REC Prices'!L23</f>
        <v>0</v>
      </c>
      <c r="N24" s="357">
        <f>'Indexed REC Deliveries'!O25*'Indexed REC Prices'!M23</f>
        <v>0</v>
      </c>
      <c r="O24" s="357">
        <f>'Indexed REC Deliveries'!P25*'Indexed REC Prices'!N23</f>
        <v>0</v>
      </c>
      <c r="P24" s="357">
        <f>'Indexed REC Deliveries'!Q25*'Indexed REC Prices'!O23</f>
        <v>0</v>
      </c>
      <c r="Q24" s="357">
        <f>'Indexed REC Deliveries'!R25*'Indexed REC Prices'!P23</f>
        <v>0</v>
      </c>
      <c r="R24" s="357">
        <f>'Indexed REC Deliveries'!S25*'Indexed REC Prices'!Q23</f>
        <v>0</v>
      </c>
      <c r="S24" s="357">
        <f>'Indexed REC Deliveries'!T25*'Indexed REC Prices'!R23</f>
        <v>0</v>
      </c>
      <c r="T24" s="357">
        <f>'Indexed REC Deliveries'!U25*'Indexed REC Prices'!S23</f>
        <v>0</v>
      </c>
      <c r="U24" s="357">
        <f>'Indexed REC Deliveries'!V25*'Indexed REC Prices'!T23</f>
        <v>0</v>
      </c>
      <c r="V24" s="357">
        <f>'Indexed REC Deliveries'!W25*'Indexed REC Prices'!U23</f>
        <v>0</v>
      </c>
      <c r="W24" s="357">
        <f>'Indexed REC Deliveries'!X25*'Indexed REC Prices'!V23</f>
        <v>0</v>
      </c>
      <c r="X24" s="357">
        <f>'Indexed REC Deliveries'!Y25*'Indexed REC Prices'!W23</f>
        <v>0</v>
      </c>
      <c r="Y24" s="357">
        <f>'Indexed REC Deliveries'!Z25*'Indexed REC Prices'!X23</f>
        <v>0</v>
      </c>
      <c r="Z24" s="357">
        <f>'Indexed REC Deliveries'!AA25*'Indexed REC Prices'!Y23</f>
        <v>0</v>
      </c>
      <c r="AA24" s="357">
        <f>'Indexed REC Deliveries'!AB25*'Indexed REC Prices'!Z23</f>
        <v>0</v>
      </c>
      <c r="AB24" s="357">
        <f>'Indexed REC Deliveries'!AC25*'Indexed REC Prices'!AA23</f>
        <v>0</v>
      </c>
      <c r="AC24" s="357">
        <f>'Indexed REC Deliveries'!AD25*'Indexed REC Prices'!AB23</f>
        <v>0</v>
      </c>
      <c r="AD24" s="357">
        <f>'Indexed REC Deliveries'!AE25*'Indexed REC Prices'!AC23</f>
        <v>164662360.86409941</v>
      </c>
      <c r="AE24" s="357">
        <f>'Indexed REC Deliveries'!AF25*'Indexed REC Prices'!AD23</f>
        <v>163006220.9633058</v>
      </c>
      <c r="AF24" s="357">
        <f>'Indexed REC Deliveries'!AG25*'Indexed REC Prices'!AE23</f>
        <v>161316958.26449624</v>
      </c>
      <c r="AG24" s="357">
        <f>'Indexed REC Deliveries'!AH25*'Indexed REC Prices'!AF23</f>
        <v>159593910.31171054</v>
      </c>
    </row>
    <row r="25" spans="2:33" x14ac:dyDescent="0.35">
      <c r="B25" s="332">
        <f>'Indexed REC Deliveries'!B26</f>
        <v>3</v>
      </c>
      <c r="C25" s="332" t="str">
        <f>'Indexed REC Deliveries'!C26</f>
        <v>Projected</v>
      </c>
      <c r="D25" s="116" t="s">
        <v>239</v>
      </c>
      <c r="F25" s="227" t="s">
        <v>75</v>
      </c>
      <c r="G25" s="60" t="s">
        <v>39</v>
      </c>
      <c r="H25" s="249" t="s">
        <v>49</v>
      </c>
      <c r="I25" s="357">
        <f>'Indexed REC Deliveries'!J26*'Indexed REC Prices'!H24</f>
        <v>0</v>
      </c>
      <c r="J25" s="357">
        <f>'Indexed REC Deliveries'!K26*'Indexed REC Prices'!I24</f>
        <v>0</v>
      </c>
      <c r="K25" s="357">
        <f>'Indexed REC Deliveries'!L26*'Indexed REC Prices'!J24</f>
        <v>0</v>
      </c>
      <c r="L25" s="357">
        <f>'Indexed REC Deliveries'!M26*'Indexed REC Prices'!K24</f>
        <v>0</v>
      </c>
      <c r="M25" s="357">
        <f>'Indexed REC Deliveries'!N26*'Indexed REC Prices'!L24</f>
        <v>0</v>
      </c>
      <c r="N25" s="357">
        <f>'Indexed REC Deliveries'!O26*'Indexed REC Prices'!M24</f>
        <v>0</v>
      </c>
      <c r="O25" s="357">
        <f>'Indexed REC Deliveries'!P26*'Indexed REC Prices'!N24</f>
        <v>0</v>
      </c>
      <c r="P25" s="357">
        <f>'Indexed REC Deliveries'!Q26*'Indexed REC Prices'!O24</f>
        <v>0</v>
      </c>
      <c r="Q25" s="357">
        <f>'Indexed REC Deliveries'!R26*'Indexed REC Prices'!P24</f>
        <v>0</v>
      </c>
      <c r="R25" s="357">
        <f>'Indexed REC Deliveries'!S26*'Indexed REC Prices'!Q24</f>
        <v>0</v>
      </c>
      <c r="S25" s="357">
        <f>'Indexed REC Deliveries'!T26*'Indexed REC Prices'!R24</f>
        <v>0</v>
      </c>
      <c r="T25" s="357">
        <f>'Indexed REC Deliveries'!U26*'Indexed REC Prices'!S24</f>
        <v>0</v>
      </c>
      <c r="U25" s="357">
        <f>'Indexed REC Deliveries'!V26*'Indexed REC Prices'!T24</f>
        <v>0</v>
      </c>
      <c r="V25" s="357">
        <f>'Indexed REC Deliveries'!W26*'Indexed REC Prices'!U24</f>
        <v>0</v>
      </c>
      <c r="W25" s="357">
        <f>'Indexed REC Deliveries'!X26*'Indexed REC Prices'!V24</f>
        <v>0</v>
      </c>
      <c r="X25" s="357">
        <f>'Indexed REC Deliveries'!Y26*'Indexed REC Prices'!W24</f>
        <v>0</v>
      </c>
      <c r="Y25" s="357">
        <f>'Indexed REC Deliveries'!Z26*'Indexed REC Prices'!X24</f>
        <v>0</v>
      </c>
      <c r="Z25" s="357">
        <f>'Indexed REC Deliveries'!AA26*'Indexed REC Prices'!Y24</f>
        <v>0</v>
      </c>
      <c r="AA25" s="357">
        <f>'Indexed REC Deliveries'!AB26*'Indexed REC Prices'!Z24</f>
        <v>0</v>
      </c>
      <c r="AB25" s="357">
        <f>'Indexed REC Deliveries'!AC26*'Indexed REC Prices'!AA24</f>
        <v>0</v>
      </c>
      <c r="AC25" s="357">
        <f>'Indexed REC Deliveries'!AD26*'Indexed REC Prices'!AB24</f>
        <v>0</v>
      </c>
      <c r="AD25" s="357">
        <f>'Indexed REC Deliveries'!AE26*'Indexed REC Prices'!AC24</f>
        <v>0</v>
      </c>
      <c r="AE25" s="357">
        <f>'Indexed REC Deliveries'!AF26*'Indexed REC Prices'!AD24</f>
        <v>165092870.85776079</v>
      </c>
      <c r="AF25" s="357">
        <f>'Indexed REC Deliveries'!AG26*'Indexed REC Prices'!AE24</f>
        <v>163403608.15895122</v>
      </c>
      <c r="AG25" s="357">
        <f>'Indexed REC Deliveries'!AH26*'Indexed REC Prices'!AF24</f>
        <v>161680560.20616552</v>
      </c>
    </row>
    <row r="26" spans="2:33" x14ac:dyDescent="0.35">
      <c r="B26" s="332">
        <f>'Indexed REC Deliveries'!B27</f>
        <v>3</v>
      </c>
      <c r="C26" s="332" t="str">
        <f>'Indexed REC Deliveries'!C27</f>
        <v>Projected</v>
      </c>
      <c r="D26" s="116" t="s">
        <v>239</v>
      </c>
      <c r="F26" s="227" t="s">
        <v>75</v>
      </c>
      <c r="G26" s="60" t="s">
        <v>40</v>
      </c>
      <c r="H26" s="249" t="s">
        <v>49</v>
      </c>
      <c r="I26" s="357">
        <f>'Indexed REC Deliveries'!J27*'Indexed REC Prices'!H25</f>
        <v>0</v>
      </c>
      <c r="J26" s="357">
        <f>'Indexed REC Deliveries'!K27*'Indexed REC Prices'!I25</f>
        <v>0</v>
      </c>
      <c r="K26" s="357">
        <f>'Indexed REC Deliveries'!L27*'Indexed REC Prices'!J25</f>
        <v>0</v>
      </c>
      <c r="L26" s="357">
        <f>'Indexed REC Deliveries'!M27*'Indexed REC Prices'!K25</f>
        <v>0</v>
      </c>
      <c r="M26" s="357">
        <f>'Indexed REC Deliveries'!N27*'Indexed REC Prices'!L25</f>
        <v>0</v>
      </c>
      <c r="N26" s="357">
        <f>'Indexed REC Deliveries'!O27*'Indexed REC Prices'!M25</f>
        <v>0</v>
      </c>
      <c r="O26" s="357">
        <f>'Indexed REC Deliveries'!P27*'Indexed REC Prices'!N25</f>
        <v>0</v>
      </c>
      <c r="P26" s="357">
        <f>'Indexed REC Deliveries'!Q27*'Indexed REC Prices'!O25</f>
        <v>0</v>
      </c>
      <c r="Q26" s="357">
        <f>'Indexed REC Deliveries'!R27*'Indexed REC Prices'!P25</f>
        <v>0</v>
      </c>
      <c r="R26" s="357">
        <f>'Indexed REC Deliveries'!S27*'Indexed REC Prices'!Q25</f>
        <v>0</v>
      </c>
      <c r="S26" s="357">
        <f>'Indexed REC Deliveries'!T27*'Indexed REC Prices'!R25</f>
        <v>0</v>
      </c>
      <c r="T26" s="357">
        <f>'Indexed REC Deliveries'!U27*'Indexed REC Prices'!S25</f>
        <v>0</v>
      </c>
      <c r="U26" s="357">
        <f>'Indexed REC Deliveries'!V27*'Indexed REC Prices'!T25</f>
        <v>0</v>
      </c>
      <c r="V26" s="357">
        <f>'Indexed REC Deliveries'!W27*'Indexed REC Prices'!U25</f>
        <v>0</v>
      </c>
      <c r="W26" s="357">
        <f>'Indexed REC Deliveries'!X27*'Indexed REC Prices'!V25</f>
        <v>0</v>
      </c>
      <c r="X26" s="357">
        <f>'Indexed REC Deliveries'!Y27*'Indexed REC Prices'!W25</f>
        <v>0</v>
      </c>
      <c r="Y26" s="357">
        <f>'Indexed REC Deliveries'!Z27*'Indexed REC Prices'!X25</f>
        <v>0</v>
      </c>
      <c r="Z26" s="357">
        <f>'Indexed REC Deliveries'!AA27*'Indexed REC Prices'!Y25</f>
        <v>0</v>
      </c>
      <c r="AA26" s="357">
        <f>'Indexed REC Deliveries'!AB27*'Indexed REC Prices'!Z25</f>
        <v>0</v>
      </c>
      <c r="AB26" s="357">
        <f>'Indexed REC Deliveries'!AC27*'Indexed REC Prices'!AA25</f>
        <v>0</v>
      </c>
      <c r="AC26" s="357">
        <f>'Indexed REC Deliveries'!AD27*'Indexed REC Prices'!AB25</f>
        <v>0</v>
      </c>
      <c r="AD26" s="357">
        <f>'Indexed REC Deliveries'!AE27*'Indexed REC Prices'!AC25</f>
        <v>0</v>
      </c>
      <c r="AE26" s="357">
        <f>'Indexed REC Deliveries'!AF27*'Indexed REC Prices'!AD25</f>
        <v>0</v>
      </c>
      <c r="AF26" s="357">
        <f>'Indexed REC Deliveries'!AG27*'Indexed REC Prices'!AE25</f>
        <v>165453650.16052103</v>
      </c>
      <c r="AG26" s="357">
        <f>'Indexed REC Deliveries'!AH27*'Indexed REC Prices'!AF25</f>
        <v>163730602.20773533</v>
      </c>
    </row>
    <row r="27" spans="2:33" x14ac:dyDescent="0.35">
      <c r="B27" s="332">
        <f>'Indexed REC Deliveries'!B28</f>
        <v>3</v>
      </c>
      <c r="C27" s="332" t="str">
        <f>'Indexed REC Deliveries'!C28</f>
        <v>Projected</v>
      </c>
      <c r="D27" s="116" t="s">
        <v>239</v>
      </c>
      <c r="F27" s="227" t="s">
        <v>75</v>
      </c>
      <c r="G27" s="60" t="s">
        <v>41</v>
      </c>
      <c r="H27" s="249" t="s">
        <v>49</v>
      </c>
      <c r="I27" s="357">
        <f>'Indexed REC Deliveries'!J28*'Indexed REC Prices'!H26</f>
        <v>0</v>
      </c>
      <c r="J27" s="357">
        <f>'Indexed REC Deliveries'!K28*'Indexed REC Prices'!I26</f>
        <v>0</v>
      </c>
      <c r="K27" s="357">
        <f>'Indexed REC Deliveries'!L28*'Indexed REC Prices'!J26</f>
        <v>0</v>
      </c>
      <c r="L27" s="357">
        <f>'Indexed REC Deliveries'!M28*'Indexed REC Prices'!K26</f>
        <v>0</v>
      </c>
      <c r="M27" s="357">
        <f>'Indexed REC Deliveries'!N28*'Indexed REC Prices'!L26</f>
        <v>0</v>
      </c>
      <c r="N27" s="357">
        <f>'Indexed REC Deliveries'!O28*'Indexed REC Prices'!M26</f>
        <v>0</v>
      </c>
      <c r="O27" s="357">
        <f>'Indexed REC Deliveries'!P28*'Indexed REC Prices'!N26</f>
        <v>0</v>
      </c>
      <c r="P27" s="357">
        <f>'Indexed REC Deliveries'!Q28*'Indexed REC Prices'!O26</f>
        <v>0</v>
      </c>
      <c r="Q27" s="357">
        <f>'Indexed REC Deliveries'!R28*'Indexed REC Prices'!P26</f>
        <v>0</v>
      </c>
      <c r="R27" s="357">
        <f>'Indexed REC Deliveries'!S28*'Indexed REC Prices'!Q26</f>
        <v>0</v>
      </c>
      <c r="S27" s="357">
        <f>'Indexed REC Deliveries'!T28*'Indexed REC Prices'!R26</f>
        <v>0</v>
      </c>
      <c r="T27" s="357">
        <f>'Indexed REC Deliveries'!U28*'Indexed REC Prices'!S26</f>
        <v>0</v>
      </c>
      <c r="U27" s="357">
        <f>'Indexed REC Deliveries'!V28*'Indexed REC Prices'!T26</f>
        <v>0</v>
      </c>
      <c r="V27" s="357">
        <f>'Indexed REC Deliveries'!W28*'Indexed REC Prices'!U26</f>
        <v>0</v>
      </c>
      <c r="W27" s="357">
        <f>'Indexed REC Deliveries'!X28*'Indexed REC Prices'!V26</f>
        <v>0</v>
      </c>
      <c r="X27" s="357">
        <f>'Indexed REC Deliveries'!Y28*'Indexed REC Prices'!W26</f>
        <v>0</v>
      </c>
      <c r="Y27" s="357">
        <f>'Indexed REC Deliveries'!Z28*'Indexed REC Prices'!X26</f>
        <v>0</v>
      </c>
      <c r="Z27" s="357">
        <f>'Indexed REC Deliveries'!AA28*'Indexed REC Prices'!Y26</f>
        <v>0</v>
      </c>
      <c r="AA27" s="357">
        <f>'Indexed REC Deliveries'!AB28*'Indexed REC Prices'!Z26</f>
        <v>0</v>
      </c>
      <c r="AB27" s="357">
        <f>'Indexed REC Deliveries'!AC28*'Indexed REC Prices'!AA26</f>
        <v>0</v>
      </c>
      <c r="AC27" s="357">
        <f>'Indexed REC Deliveries'!AD28*'Indexed REC Prices'!AB26</f>
        <v>0</v>
      </c>
      <c r="AD27" s="357">
        <f>'Indexed REC Deliveries'!AE28*'Indexed REC Prices'!AC26</f>
        <v>0</v>
      </c>
      <c r="AE27" s="357">
        <f>'Indexed REC Deliveries'!AF28*'Indexed REC Prices'!AD26</f>
        <v>0</v>
      </c>
      <c r="AF27" s="357">
        <f>'Indexed REC Deliveries'!AG28*'Indexed REC Prices'!AE26</f>
        <v>0</v>
      </c>
      <c r="AG27" s="357">
        <f>'Indexed REC Deliveries'!AH28*'Indexed REC Prices'!AF26</f>
        <v>0</v>
      </c>
    </row>
    <row r="28" spans="2:33" x14ac:dyDescent="0.35">
      <c r="B28" s="332">
        <f>'Indexed REC Deliveries'!B29</f>
        <v>3</v>
      </c>
      <c r="C28" s="332" t="str">
        <f>'Indexed REC Deliveries'!C29</f>
        <v>Projected</v>
      </c>
      <c r="D28" s="116" t="s">
        <v>239</v>
      </c>
      <c r="F28" s="227" t="s">
        <v>75</v>
      </c>
      <c r="G28" s="60" t="s">
        <v>42</v>
      </c>
      <c r="H28" s="249" t="s">
        <v>49</v>
      </c>
      <c r="I28" s="357">
        <f>'Indexed REC Deliveries'!J29*'Indexed REC Prices'!H27</f>
        <v>0</v>
      </c>
      <c r="J28" s="357">
        <f>'Indexed REC Deliveries'!K29*'Indexed REC Prices'!I27</f>
        <v>0</v>
      </c>
      <c r="K28" s="357">
        <f>'Indexed REC Deliveries'!L29*'Indexed REC Prices'!J27</f>
        <v>0</v>
      </c>
      <c r="L28" s="357">
        <f>'Indexed REC Deliveries'!M29*'Indexed REC Prices'!K27</f>
        <v>0</v>
      </c>
      <c r="M28" s="357">
        <f>'Indexed REC Deliveries'!N29*'Indexed REC Prices'!L27</f>
        <v>0</v>
      </c>
      <c r="N28" s="357">
        <f>'Indexed REC Deliveries'!O29*'Indexed REC Prices'!M27</f>
        <v>0</v>
      </c>
      <c r="O28" s="357">
        <f>'Indexed REC Deliveries'!P29*'Indexed REC Prices'!N27</f>
        <v>0</v>
      </c>
      <c r="P28" s="357">
        <f>'Indexed REC Deliveries'!Q29*'Indexed REC Prices'!O27</f>
        <v>0</v>
      </c>
      <c r="Q28" s="357">
        <f>'Indexed REC Deliveries'!R29*'Indexed REC Prices'!P27</f>
        <v>0</v>
      </c>
      <c r="R28" s="357">
        <f>'Indexed REC Deliveries'!S29*'Indexed REC Prices'!Q27</f>
        <v>0</v>
      </c>
      <c r="S28" s="357">
        <f>'Indexed REC Deliveries'!T29*'Indexed REC Prices'!R27</f>
        <v>0</v>
      </c>
      <c r="T28" s="357">
        <f>'Indexed REC Deliveries'!U29*'Indexed REC Prices'!S27</f>
        <v>0</v>
      </c>
      <c r="U28" s="357">
        <f>'Indexed REC Deliveries'!V29*'Indexed REC Prices'!T27</f>
        <v>0</v>
      </c>
      <c r="V28" s="357">
        <f>'Indexed REC Deliveries'!W29*'Indexed REC Prices'!U27</f>
        <v>0</v>
      </c>
      <c r="W28" s="357">
        <f>'Indexed REC Deliveries'!X29*'Indexed REC Prices'!V27</f>
        <v>0</v>
      </c>
      <c r="X28" s="357">
        <f>'Indexed REC Deliveries'!Y29*'Indexed REC Prices'!W27</f>
        <v>0</v>
      </c>
      <c r="Y28" s="357">
        <f>'Indexed REC Deliveries'!Z29*'Indexed REC Prices'!X27</f>
        <v>0</v>
      </c>
      <c r="Z28" s="357">
        <f>'Indexed REC Deliveries'!AA29*'Indexed REC Prices'!Y27</f>
        <v>0</v>
      </c>
      <c r="AA28" s="357">
        <f>'Indexed REC Deliveries'!AB29*'Indexed REC Prices'!Z27</f>
        <v>0</v>
      </c>
      <c r="AB28" s="357">
        <f>'Indexed REC Deliveries'!AC29*'Indexed REC Prices'!AA27</f>
        <v>0</v>
      </c>
      <c r="AC28" s="357">
        <f>'Indexed REC Deliveries'!AD29*'Indexed REC Prices'!AB27</f>
        <v>0</v>
      </c>
      <c r="AD28" s="357">
        <f>'Indexed REC Deliveries'!AE29*'Indexed REC Prices'!AC27</f>
        <v>0</v>
      </c>
      <c r="AE28" s="357">
        <f>'Indexed REC Deliveries'!AF29*'Indexed REC Prices'!AD27</f>
        <v>0</v>
      </c>
      <c r="AF28" s="357">
        <f>'Indexed REC Deliveries'!AG29*'Indexed REC Prices'!AE27</f>
        <v>0</v>
      </c>
      <c r="AG28" s="357">
        <f>'Indexed REC Deliveries'!AH29*'Indexed REC Prices'!AF27</f>
        <v>0</v>
      </c>
    </row>
    <row r="29" spans="2:33" x14ac:dyDescent="0.35">
      <c r="B29" s="332">
        <f>'Indexed REC Deliveries'!B30</f>
        <v>3</v>
      </c>
      <c r="C29" s="332" t="str">
        <f>'Indexed REC Deliveries'!C30</f>
        <v>Projected</v>
      </c>
      <c r="D29" s="116" t="s">
        <v>239</v>
      </c>
      <c r="F29" s="227" t="s">
        <v>75</v>
      </c>
      <c r="G29" s="60" t="s">
        <v>43</v>
      </c>
      <c r="H29" s="249" t="s">
        <v>49</v>
      </c>
      <c r="I29" s="357">
        <f>'Indexed REC Deliveries'!J30*'Indexed REC Prices'!H28</f>
        <v>0</v>
      </c>
      <c r="J29" s="357">
        <f>'Indexed REC Deliveries'!K30*'Indexed REC Prices'!I28</f>
        <v>0</v>
      </c>
      <c r="K29" s="357">
        <f>'Indexed REC Deliveries'!L30*'Indexed REC Prices'!J28</f>
        <v>0</v>
      </c>
      <c r="L29" s="357">
        <f>'Indexed REC Deliveries'!M30*'Indexed REC Prices'!K28</f>
        <v>0</v>
      </c>
      <c r="M29" s="357">
        <f>'Indexed REC Deliveries'!N30*'Indexed REC Prices'!L28</f>
        <v>0</v>
      </c>
      <c r="N29" s="357">
        <f>'Indexed REC Deliveries'!O30*'Indexed REC Prices'!M28</f>
        <v>0</v>
      </c>
      <c r="O29" s="357">
        <f>'Indexed REC Deliveries'!P30*'Indexed REC Prices'!N28</f>
        <v>0</v>
      </c>
      <c r="P29" s="357">
        <f>'Indexed REC Deliveries'!Q30*'Indexed REC Prices'!O28</f>
        <v>0</v>
      </c>
      <c r="Q29" s="357">
        <f>'Indexed REC Deliveries'!R30*'Indexed REC Prices'!P28</f>
        <v>0</v>
      </c>
      <c r="R29" s="357">
        <f>'Indexed REC Deliveries'!S30*'Indexed REC Prices'!Q28</f>
        <v>0</v>
      </c>
      <c r="S29" s="357">
        <f>'Indexed REC Deliveries'!T30*'Indexed REC Prices'!R28</f>
        <v>0</v>
      </c>
      <c r="T29" s="357">
        <f>'Indexed REC Deliveries'!U30*'Indexed REC Prices'!S28</f>
        <v>0</v>
      </c>
      <c r="U29" s="357">
        <f>'Indexed REC Deliveries'!V30*'Indexed REC Prices'!T28</f>
        <v>0</v>
      </c>
      <c r="V29" s="357">
        <f>'Indexed REC Deliveries'!W30*'Indexed REC Prices'!U28</f>
        <v>0</v>
      </c>
      <c r="W29" s="357">
        <f>'Indexed REC Deliveries'!X30*'Indexed REC Prices'!V28</f>
        <v>0</v>
      </c>
      <c r="X29" s="357">
        <f>'Indexed REC Deliveries'!Y30*'Indexed REC Prices'!W28</f>
        <v>0</v>
      </c>
      <c r="Y29" s="357">
        <f>'Indexed REC Deliveries'!Z30*'Indexed REC Prices'!X28</f>
        <v>0</v>
      </c>
      <c r="Z29" s="357">
        <f>'Indexed REC Deliveries'!AA30*'Indexed REC Prices'!Y28</f>
        <v>0</v>
      </c>
      <c r="AA29" s="357">
        <f>'Indexed REC Deliveries'!AB30*'Indexed REC Prices'!Z28</f>
        <v>0</v>
      </c>
      <c r="AB29" s="357">
        <f>'Indexed REC Deliveries'!AC30*'Indexed REC Prices'!AA28</f>
        <v>0</v>
      </c>
      <c r="AC29" s="357">
        <f>'Indexed REC Deliveries'!AD30*'Indexed REC Prices'!AB28</f>
        <v>0</v>
      </c>
      <c r="AD29" s="357">
        <f>'Indexed REC Deliveries'!AE30*'Indexed REC Prices'!AC28</f>
        <v>0</v>
      </c>
      <c r="AE29" s="357">
        <f>'Indexed REC Deliveries'!AF30*'Indexed REC Prices'!AD28</f>
        <v>0</v>
      </c>
      <c r="AF29" s="357">
        <f>'Indexed REC Deliveries'!AG30*'Indexed REC Prices'!AE28</f>
        <v>0</v>
      </c>
      <c r="AG29" s="357">
        <f>'Indexed REC Deliveries'!AH30*'Indexed REC Prices'!AF28</f>
        <v>0</v>
      </c>
    </row>
    <row r="30" spans="2:33" x14ac:dyDescent="0.35">
      <c r="B30" s="332">
        <f>'Indexed REC Deliveries'!B31</f>
        <v>3</v>
      </c>
      <c r="C30" s="332" t="str">
        <f>'Indexed REC Deliveries'!C31</f>
        <v>Projected</v>
      </c>
      <c r="D30" s="116" t="s">
        <v>239</v>
      </c>
      <c r="F30" s="227" t="s">
        <v>75</v>
      </c>
      <c r="G30" s="60" t="s">
        <v>96</v>
      </c>
      <c r="H30" s="249" t="s">
        <v>49</v>
      </c>
      <c r="I30" s="357">
        <f>'Indexed REC Deliveries'!J31*'Indexed REC Prices'!H29</f>
        <v>0</v>
      </c>
      <c r="J30" s="357">
        <f>'Indexed REC Deliveries'!K31*'Indexed REC Prices'!I29</f>
        <v>0</v>
      </c>
      <c r="K30" s="357">
        <f>'Indexed REC Deliveries'!L31*'Indexed REC Prices'!J29</f>
        <v>0</v>
      </c>
      <c r="L30" s="357">
        <f>'Indexed REC Deliveries'!M31*'Indexed REC Prices'!K29</f>
        <v>0</v>
      </c>
      <c r="M30" s="357">
        <f>'Indexed REC Deliveries'!N31*'Indexed REC Prices'!L29</f>
        <v>0</v>
      </c>
      <c r="N30" s="357">
        <f>'Indexed REC Deliveries'!O31*'Indexed REC Prices'!M29</f>
        <v>0</v>
      </c>
      <c r="O30" s="357">
        <f>'Indexed REC Deliveries'!P31*'Indexed REC Prices'!N29</f>
        <v>0</v>
      </c>
      <c r="P30" s="357">
        <f>'Indexed REC Deliveries'!Q31*'Indexed REC Prices'!O29</f>
        <v>0</v>
      </c>
      <c r="Q30" s="357">
        <f>'Indexed REC Deliveries'!R31*'Indexed REC Prices'!P29</f>
        <v>0</v>
      </c>
      <c r="R30" s="357">
        <f>'Indexed REC Deliveries'!S31*'Indexed REC Prices'!Q29</f>
        <v>0</v>
      </c>
      <c r="S30" s="357">
        <f>'Indexed REC Deliveries'!T31*'Indexed REC Prices'!R29</f>
        <v>0</v>
      </c>
      <c r="T30" s="357">
        <f>'Indexed REC Deliveries'!U31*'Indexed REC Prices'!S29</f>
        <v>0</v>
      </c>
      <c r="U30" s="357">
        <f>'Indexed REC Deliveries'!V31*'Indexed REC Prices'!T29</f>
        <v>0</v>
      </c>
      <c r="V30" s="357">
        <f>'Indexed REC Deliveries'!W31*'Indexed REC Prices'!U29</f>
        <v>0</v>
      </c>
      <c r="W30" s="357">
        <f>'Indexed REC Deliveries'!X31*'Indexed REC Prices'!V29</f>
        <v>0</v>
      </c>
      <c r="X30" s="357">
        <f>'Indexed REC Deliveries'!Y31*'Indexed REC Prices'!W29</f>
        <v>0</v>
      </c>
      <c r="Y30" s="357">
        <f>'Indexed REC Deliveries'!Z31*'Indexed REC Prices'!X29</f>
        <v>0</v>
      </c>
      <c r="Z30" s="357">
        <f>'Indexed REC Deliveries'!AA31*'Indexed REC Prices'!Y29</f>
        <v>0</v>
      </c>
      <c r="AA30" s="357">
        <f>'Indexed REC Deliveries'!AB31*'Indexed REC Prices'!Z29</f>
        <v>0</v>
      </c>
      <c r="AB30" s="357">
        <f>'Indexed REC Deliveries'!AC31*'Indexed REC Prices'!AA29</f>
        <v>0</v>
      </c>
      <c r="AC30" s="357">
        <f>'Indexed REC Deliveries'!AD31*'Indexed REC Prices'!AB29</f>
        <v>0</v>
      </c>
      <c r="AD30" s="357">
        <f>'Indexed REC Deliveries'!AE31*'Indexed REC Prices'!AC29</f>
        <v>0</v>
      </c>
      <c r="AE30" s="357">
        <f>'Indexed REC Deliveries'!AF31*'Indexed REC Prices'!AD29</f>
        <v>0</v>
      </c>
      <c r="AF30" s="357">
        <f>'Indexed REC Deliveries'!AG31*'Indexed REC Prices'!AE29</f>
        <v>0</v>
      </c>
      <c r="AG30" s="357">
        <f>'Indexed REC Deliveries'!AH31*'Indexed REC Prices'!AF29</f>
        <v>0</v>
      </c>
    </row>
    <row r="31" spans="2:33" x14ac:dyDescent="0.35">
      <c r="C31" s="205"/>
      <c r="F31" s="204"/>
    </row>
    <row r="32" spans="2:33" x14ac:dyDescent="0.35">
      <c r="B32" s="332">
        <f>'Indexed REC Deliveries'!B33</f>
        <v>3</v>
      </c>
      <c r="C32" s="332" t="str">
        <f>'Indexed REC Deliveries'!C33</f>
        <v>Under Contract</v>
      </c>
      <c r="D32" s="116" t="s">
        <v>240</v>
      </c>
      <c r="F32" s="305" t="s">
        <v>76</v>
      </c>
      <c r="G32" s="60" t="s">
        <v>20</v>
      </c>
      <c r="H32" s="249" t="s">
        <v>49</v>
      </c>
      <c r="I32" s="357">
        <f>'Indexed REC Deliveries'!J33*'Indexed REC Prices'!H31</f>
        <v>0</v>
      </c>
      <c r="J32" s="357">
        <f>'Indexed REC Deliveries'!K33*'Indexed REC Prices'!I31</f>
        <v>0</v>
      </c>
      <c r="K32" s="357">
        <f>'Indexed REC Deliveries'!L33*'Indexed REC Prices'!J31</f>
        <v>0</v>
      </c>
      <c r="L32" s="357">
        <f>'Indexed REC Deliveries'!M33*'Indexed REC Prices'!K31</f>
        <v>0</v>
      </c>
      <c r="M32" s="357">
        <f>'Indexed REC Deliveries'!N33*'Indexed REC Prices'!L31</f>
        <v>3433065.2042888524</v>
      </c>
      <c r="N32" s="357">
        <f>'Indexed REC Deliveries'!O33*'Indexed REC Prices'!M31</f>
        <v>15160646.959134411</v>
      </c>
      <c r="O32" s="357">
        <f>'Indexed REC Deliveries'!P33*'Indexed REC Prices'!N31</f>
        <v>24362554.194922257</v>
      </c>
      <c r="P32" s="357">
        <f>'Indexed REC Deliveries'!Q33*'Indexed REC Prices'!O31</f>
        <v>24949945.881340351</v>
      </c>
      <c r="Q32" s="357">
        <f>'Indexed REC Deliveries'!R33*'Indexed REC Prices'!P31</f>
        <v>25903276.554403227</v>
      </c>
      <c r="R32" s="357">
        <f>'Indexed REC Deliveries'!S33*'Indexed REC Prices'!Q31</f>
        <v>26028432.5148861</v>
      </c>
      <c r="S32" s="357">
        <f>'Indexed REC Deliveries'!T33*'Indexed REC Prices'!R31</f>
        <v>26250708.41988343</v>
      </c>
      <c r="T32" s="357">
        <f>'Indexed REC Deliveries'!U33*'Indexed REC Prices'!S31</f>
        <v>25821677.522470411</v>
      </c>
      <c r="U32" s="357">
        <f>'Indexed REC Deliveries'!V33*'Indexed REC Prices'!T31</f>
        <v>24891880.62696683</v>
      </c>
      <c r="V32" s="357">
        <f>'Indexed REC Deliveries'!W33*'Indexed REC Prices'!U31</f>
        <v>23356533.988228213</v>
      </c>
      <c r="W32" s="357">
        <f>'Indexed REC Deliveries'!X33*'Indexed REC Prices'!V31</f>
        <v>23350826.212745778</v>
      </c>
      <c r="X32" s="357">
        <f>'Indexed REC Deliveries'!Y33*'Indexed REC Prices'!W31</f>
        <v>23410827.954935074</v>
      </c>
      <c r="Y32" s="357">
        <f>'Indexed REC Deliveries'!Z33*'Indexed REC Prices'!X31</f>
        <v>23512760.519744154</v>
      </c>
      <c r="Z32" s="357">
        <f>'Indexed REC Deliveries'!AA33*'Indexed REC Prices'!Y31</f>
        <v>23289961.54928761</v>
      </c>
      <c r="AA32" s="357">
        <f>'Indexed REC Deliveries'!AB33*'Indexed REC Prices'!Z31</f>
        <v>23062121.690703552</v>
      </c>
      <c r="AB32" s="357">
        <f>'Indexed REC Deliveries'!AC33*'Indexed REC Prices'!AA31</f>
        <v>22681050.723125681</v>
      </c>
      <c r="AC32" s="357">
        <f>'Indexed REC Deliveries'!AD33*'Indexed REC Prices'!AB31</f>
        <v>22365567.347239126</v>
      </c>
      <c r="AD32" s="357">
        <f>'Indexed REC Deliveries'!AE33*'Indexed REC Prices'!AC31</f>
        <v>22095412.022133391</v>
      </c>
      <c r="AE32" s="357">
        <f>'Indexed REC Deliveries'!AF33*'Indexed REC Prices'!AD31</f>
        <v>21143761.68308001</v>
      </c>
      <c r="AF32" s="357">
        <f>'Indexed REC Deliveries'!AG33*'Indexed REC Prices'!AE31</f>
        <v>20184336.113865651</v>
      </c>
      <c r="AG32" s="357">
        <f>'Indexed REC Deliveries'!AH33*'Indexed REC Prices'!AF31</f>
        <v>19216987.441761464</v>
      </c>
    </row>
    <row r="33" spans="2:33" x14ac:dyDescent="0.35">
      <c r="B33" s="332">
        <f>'Indexed REC Deliveries'!B34</f>
        <v>3</v>
      </c>
      <c r="C33" s="332" t="str">
        <f>'Indexed REC Deliveries'!C34</f>
        <v>Under Contract</v>
      </c>
      <c r="D33" s="116" t="s">
        <v>240</v>
      </c>
      <c r="F33" s="305" t="s">
        <v>76</v>
      </c>
      <c r="G33" s="60" t="s">
        <v>21</v>
      </c>
      <c r="H33" s="249" t="s">
        <v>49</v>
      </c>
      <c r="I33" s="357">
        <f>'Indexed REC Deliveries'!J34*'Indexed REC Prices'!H32</f>
        <v>0</v>
      </c>
      <c r="J33" s="357">
        <f>'Indexed REC Deliveries'!K34*'Indexed REC Prices'!I32</f>
        <v>0</v>
      </c>
      <c r="K33" s="357">
        <f>'Indexed REC Deliveries'!L34*'Indexed REC Prices'!J32</f>
        <v>0</v>
      </c>
      <c r="L33" s="357">
        <f>'Indexed REC Deliveries'!M34*'Indexed REC Prices'!K32</f>
        <v>0</v>
      </c>
      <c r="M33" s="357">
        <f>'Indexed REC Deliveries'!N34*'Indexed REC Prices'!L32</f>
        <v>18033365.57563274</v>
      </c>
      <c r="N33" s="357">
        <f>'Indexed REC Deliveries'!O34*'Indexed REC Prices'!M32</f>
        <v>53338478.30779355</v>
      </c>
      <c r="O33" s="357">
        <f>'Indexed REC Deliveries'!P34*'Indexed REC Prices'!N32</f>
        <v>61955763.317431271</v>
      </c>
      <c r="P33" s="357">
        <f>'Indexed REC Deliveries'!Q34*'Indexed REC Prices'!O32</f>
        <v>63669308.927058175</v>
      </c>
      <c r="Q33" s="357">
        <f>'Indexed REC Deliveries'!R34*'Indexed REC Prices'!P32</f>
        <v>62457506.173349179</v>
      </c>
      <c r="R33" s="357">
        <f>'Indexed REC Deliveries'!S34*'Indexed REC Prices'!Q32</f>
        <v>62727451.02418346</v>
      </c>
      <c r="S33" s="357">
        <f>'Indexed REC Deliveries'!T34*'Indexed REC Prices'!R32</f>
        <v>63219512.606299125</v>
      </c>
      <c r="T33" s="357">
        <f>'Indexed REC Deliveries'!U34*'Indexed REC Prices'!S32</f>
        <v>62222635.903353922</v>
      </c>
      <c r="U33" s="357">
        <f>'Indexed REC Deliveries'!V34*'Indexed REC Prices'!T32</f>
        <v>60080987.177684173</v>
      </c>
      <c r="V33" s="357">
        <f>'Indexed REC Deliveries'!W34*'Indexed REC Prices'!U32</f>
        <v>56555009.236897469</v>
      </c>
      <c r="W33" s="357">
        <f>'Indexed REC Deliveries'!X34*'Indexed REC Prices'!V32</f>
        <v>56526173.819654763</v>
      </c>
      <c r="X33" s="357">
        <f>'Indexed REC Deliveries'!Y34*'Indexed REC Prices'!W32</f>
        <v>56647642.554574937</v>
      </c>
      <c r="Y33" s="357">
        <f>'Indexed REC Deliveries'!Z34*'Indexed REC Prices'!X32</f>
        <v>56865052.150437668</v>
      </c>
      <c r="Z33" s="357">
        <f>'Indexed REC Deliveries'!AA34*'Indexed REC Prices'!Y32</f>
        <v>56340138.054488547</v>
      </c>
      <c r="AA33" s="357">
        <f>'Indexed REC Deliveries'!AB34*'Indexed REC Prices'!Z32</f>
        <v>55803777.22417853</v>
      </c>
      <c r="AB33" s="357">
        <f>'Indexed REC Deliveries'!AC34*'Indexed REC Prices'!AA32</f>
        <v>54917176.513988808</v>
      </c>
      <c r="AC33" s="357">
        <f>'Indexed REC Deliveries'!AD34*'Indexed REC Prices'!AB32</f>
        <v>54180599.25490839</v>
      </c>
      <c r="AD33" s="357">
        <f>'Indexed REC Deliveries'!AE34*'Indexed REC Prices'!AC32</f>
        <v>53547727.662185684</v>
      </c>
      <c r="AE33" s="357">
        <f>'Indexed REC Deliveries'!AF34*'Indexed REC Prices'!AD32</f>
        <v>51356897.11934118</v>
      </c>
      <c r="AF33" s="357">
        <f>'Indexed REC Deliveries'!AG34*'Indexed REC Prices'!AE32</f>
        <v>49148366.659833349</v>
      </c>
      <c r="AG33" s="357">
        <f>'Indexed REC Deliveries'!AH34*'Indexed REC Prices'!AF32</f>
        <v>46921797.837611787</v>
      </c>
    </row>
    <row r="34" spans="2:33" x14ac:dyDescent="0.35">
      <c r="B34" s="332">
        <f>'Indexed REC Deliveries'!B35</f>
        <v>3</v>
      </c>
      <c r="C34" s="332" t="str">
        <f>'Indexed REC Deliveries'!C35</f>
        <v>Under Contract</v>
      </c>
      <c r="D34" s="116" t="s">
        <v>240</v>
      </c>
      <c r="F34" s="305" t="s">
        <v>76</v>
      </c>
      <c r="G34" s="60" t="s">
        <v>22</v>
      </c>
      <c r="H34" s="249" t="s">
        <v>49</v>
      </c>
      <c r="I34" s="357">
        <f>'Indexed REC Deliveries'!J35*'Indexed REC Prices'!H33</f>
        <v>0</v>
      </c>
      <c r="J34" s="357">
        <f>'Indexed REC Deliveries'!K35*'Indexed REC Prices'!I33</f>
        <v>0</v>
      </c>
      <c r="K34" s="357">
        <f>'Indexed REC Deliveries'!L35*'Indexed REC Prices'!J33</f>
        <v>0</v>
      </c>
      <c r="L34" s="357">
        <f>'Indexed REC Deliveries'!M35*'Indexed REC Prices'!K33</f>
        <v>0</v>
      </c>
      <c r="M34" s="357">
        <f>'Indexed REC Deliveries'!N35*'Indexed REC Prices'!L33</f>
        <v>22151564.825426828</v>
      </c>
      <c r="N34" s="357">
        <f>'Indexed REC Deliveries'!O35*'Indexed REC Prices'!M33</f>
        <v>47798708.843074873</v>
      </c>
      <c r="O34" s="357">
        <f>'Indexed REC Deliveries'!P35*'Indexed REC Prices'!N33</f>
        <v>57005300.022263587</v>
      </c>
      <c r="P34" s="357">
        <f>'Indexed REC Deliveries'!Q35*'Indexed REC Prices'!O33</f>
        <v>56673709.365715943</v>
      </c>
      <c r="Q34" s="357">
        <f>'Indexed REC Deliveries'!R35*'Indexed REC Prices'!P33</f>
        <v>55667761.865205854</v>
      </c>
      <c r="R34" s="357">
        <f>'Indexed REC Deliveries'!S35*'Indexed REC Prices'!Q33</f>
        <v>55860301.047320716</v>
      </c>
      <c r="S34" s="357">
        <f>'Indexed REC Deliveries'!T35*'Indexed REC Prices'!R33</f>
        <v>56232605.090157248</v>
      </c>
      <c r="T34" s="357">
        <f>'Indexed REC Deliveries'!U35*'Indexed REC Prices'!S33</f>
        <v>55400864.796776287</v>
      </c>
      <c r="U34" s="357">
        <f>'Indexed REC Deliveries'!V35*'Indexed REC Prices'!T33</f>
        <v>53643422.544013143</v>
      </c>
      <c r="V34" s="357">
        <f>'Indexed REC Deliveries'!W35*'Indexed REC Prices'!U33</f>
        <v>50766536.821424484</v>
      </c>
      <c r="W34" s="357">
        <f>'Indexed REC Deliveries'!X35*'Indexed REC Prices'!V33</f>
        <v>50718076.744855978</v>
      </c>
      <c r="X34" s="357">
        <f>'Indexed REC Deliveries'!Y35*'Indexed REC Prices'!W33</f>
        <v>50791300.217355825</v>
      </c>
      <c r="Y34" s="357">
        <f>'Indexed REC Deliveries'!Z35*'Indexed REC Prices'!X33</f>
        <v>50942240.527162462</v>
      </c>
      <c r="Z34" s="357">
        <f>'Indexed REC Deliveries'!AA35*'Indexed REC Prices'!Y33</f>
        <v>50492954.115312658</v>
      </c>
      <c r="AA34" s="357">
        <f>'Indexed REC Deliveries'!AB35*'Indexed REC Prices'!Z33</f>
        <v>50034534.026877247</v>
      </c>
      <c r="AB34" s="357">
        <f>'Indexed REC Deliveries'!AC35*'Indexed REC Prices'!AA33</f>
        <v>49292982.110336676</v>
      </c>
      <c r="AC34" s="357">
        <f>'Indexed REC Deliveries'!AD35*'Indexed REC Prices'!AB33</f>
        <v>48672883.615890697</v>
      </c>
      <c r="AD34" s="357">
        <f>'Indexed REC Deliveries'!AE35*'Indexed REC Prices'!AC33</f>
        <v>48136778.616873033</v>
      </c>
      <c r="AE34" s="357">
        <f>'Indexed REC Deliveries'!AF35*'Indexed REC Prices'!AD33</f>
        <v>46340802.229205258</v>
      </c>
      <c r="AF34" s="357">
        <f>'Indexed REC Deliveries'!AG35*'Indexed REC Prices'!AE33</f>
        <v>44530631.865306534</v>
      </c>
      <c r="AG34" s="357">
        <f>'Indexed REC Deliveries'!AH35*'Indexed REC Prices'!AF33</f>
        <v>42705993.204571299</v>
      </c>
    </row>
    <row r="35" spans="2:33" x14ac:dyDescent="0.35">
      <c r="B35" s="332">
        <f>'Indexed REC Deliveries'!B36</f>
        <v>3</v>
      </c>
      <c r="C35" s="332" t="str">
        <f>'Indexed REC Deliveries'!C36</f>
        <v>Under Contract</v>
      </c>
      <c r="D35" s="116" t="s">
        <v>240</v>
      </c>
      <c r="F35" s="305" t="s">
        <v>76</v>
      </c>
      <c r="G35" s="60" t="s">
        <v>23</v>
      </c>
      <c r="H35" s="249" t="s">
        <v>49</v>
      </c>
      <c r="I35" s="357">
        <f>'Indexed REC Deliveries'!J36*'Indexed REC Prices'!H34</f>
        <v>0</v>
      </c>
      <c r="J35" s="357">
        <f>'Indexed REC Deliveries'!K36*'Indexed REC Prices'!I34</f>
        <v>0</v>
      </c>
      <c r="K35" s="357">
        <f>'Indexed REC Deliveries'!L36*'Indexed REC Prices'!J34</f>
        <v>0</v>
      </c>
      <c r="L35" s="357">
        <f>'Indexed REC Deliveries'!M36*'Indexed REC Prices'!K34</f>
        <v>0</v>
      </c>
      <c r="M35" s="357">
        <f>'Indexed REC Deliveries'!N36*'Indexed REC Prices'!L34</f>
        <v>0</v>
      </c>
      <c r="N35" s="357">
        <f>'Indexed REC Deliveries'!O36*'Indexed REC Prices'!M34</f>
        <v>0</v>
      </c>
      <c r="O35" s="357">
        <f>'Indexed REC Deliveries'!P36*'Indexed REC Prices'!N34</f>
        <v>9731340.4444534481</v>
      </c>
      <c r="P35" s="357">
        <f>'Indexed REC Deliveries'!Q36*'Indexed REC Prices'!O34</f>
        <v>19445430.960335467</v>
      </c>
      <c r="Q35" s="357">
        <f>'Indexed REC Deliveries'!R36*'Indexed REC Prices'!P34</f>
        <v>19080520.7571945</v>
      </c>
      <c r="R35" s="357">
        <f>'Indexed REC Deliveries'!S36*'Indexed REC Prices'!Q34</f>
        <v>19159557.300165545</v>
      </c>
      <c r="S35" s="357">
        <f>'Indexed REC Deliveries'!T36*'Indexed REC Prices'!R34</f>
        <v>19305150.102934346</v>
      </c>
      <c r="T35" s="357">
        <f>'Indexed REC Deliveries'!U36*'Indexed REC Prices'!S34</f>
        <v>19004660.203346454</v>
      </c>
      <c r="U35" s="357">
        <f>'Indexed REC Deliveries'!V36*'Indexed REC Prices'!T34</f>
        <v>18361201.142287634</v>
      </c>
      <c r="V35" s="357">
        <f>'Indexed REC Deliveries'!W36*'Indexed REC Prices'!U34</f>
        <v>17303000.582681637</v>
      </c>
      <c r="W35" s="357">
        <f>'Indexed REC Deliveries'!X36*'Indexed REC Prices'!V34</f>
        <v>17292566.906730812</v>
      </c>
      <c r="X35" s="357">
        <f>'Indexed REC Deliveries'!Y36*'Indexed REC Prices'!W34</f>
        <v>17327173.927370593</v>
      </c>
      <c r="Y35" s="357">
        <f>'Indexed REC Deliveries'!Z36*'Indexed REC Prices'!X34</f>
        <v>17390534.140584748</v>
      </c>
      <c r="Z35" s="357">
        <f>'Indexed REC Deliveries'!AA36*'Indexed REC Prices'!Y34</f>
        <v>17231500.094042841</v>
      </c>
      <c r="AA35" s="357">
        <f>'Indexed REC Deliveries'!AB36*'Indexed REC Prices'!Z34</f>
        <v>17069045.398608323</v>
      </c>
      <c r="AB35" s="357">
        <f>'Indexed REC Deliveries'!AC36*'Indexed REC Prices'!AA34</f>
        <v>16801666.2306895</v>
      </c>
      <c r="AC35" s="357">
        <f>'Indexed REC Deliveries'!AD36*'Indexed REC Prices'!AB34</f>
        <v>16579243.438127808</v>
      </c>
      <c r="AD35" s="357">
        <f>'Indexed REC Deliveries'!AE36*'Indexed REC Prices'!AC34</f>
        <v>16387899.983885903</v>
      </c>
      <c r="AE35" s="357">
        <f>'Indexed REC Deliveries'!AF36*'Indexed REC Prices'!AD34</f>
        <v>15729794.469321096</v>
      </c>
      <c r="AF35" s="357">
        <f>'Indexed REC Deliveries'!AG36*'Indexed REC Prices'!AE34</f>
        <v>15066394.608710898</v>
      </c>
      <c r="AG35" s="357">
        <f>'Indexed REC Deliveries'!AH36*'Indexed REC Prices'!AF34</f>
        <v>14397598.959168624</v>
      </c>
    </row>
    <row r="36" spans="2:33" x14ac:dyDescent="0.35">
      <c r="B36" s="332">
        <f>'Indexed REC Deliveries'!B37</f>
        <v>3</v>
      </c>
      <c r="C36" s="332" t="str">
        <f>'Indexed REC Deliveries'!C37</f>
        <v>Projected</v>
      </c>
      <c r="D36" s="116" t="s">
        <v>240</v>
      </c>
      <c r="F36" s="305" t="s">
        <v>76</v>
      </c>
      <c r="G36" s="60" t="s">
        <v>24</v>
      </c>
      <c r="H36" s="249" t="s">
        <v>49</v>
      </c>
      <c r="I36" s="357">
        <f>'Indexed REC Deliveries'!J37*'Indexed REC Prices'!H35</f>
        <v>0</v>
      </c>
      <c r="J36" s="357">
        <f>'Indexed REC Deliveries'!K37*'Indexed REC Prices'!I35</f>
        <v>0</v>
      </c>
      <c r="K36" s="357">
        <f>'Indexed REC Deliveries'!L37*'Indexed REC Prices'!J35</f>
        <v>0</v>
      </c>
      <c r="L36" s="357">
        <f>'Indexed REC Deliveries'!M37*'Indexed REC Prices'!K35</f>
        <v>0</v>
      </c>
      <c r="M36" s="357">
        <f>'Indexed REC Deliveries'!N37*'Indexed REC Prices'!L35</f>
        <v>0</v>
      </c>
      <c r="N36" s="357">
        <f>'Indexed REC Deliveries'!O37*'Indexed REC Prices'!M35</f>
        <v>0</v>
      </c>
      <c r="O36" s="357">
        <f>'Indexed REC Deliveries'!P37*'Indexed REC Prices'!N35</f>
        <v>0</v>
      </c>
      <c r="P36" s="357">
        <f>'Indexed REC Deliveries'!Q37*'Indexed REC Prices'!O35</f>
        <v>66082352.107256085</v>
      </c>
      <c r="Q36" s="357">
        <f>'Indexed REC Deliveries'!R37*'Indexed REC Prices'!P35</f>
        <v>65149050.598207884</v>
      </c>
      <c r="R36" s="357">
        <f>'Indexed REC Deliveries'!S37*'Indexed REC Prices'!Q35</f>
        <v>65216186.3063813</v>
      </c>
      <c r="S36" s="357">
        <f>'Indexed REC Deliveries'!T37*'Indexed REC Prices'!R35</f>
        <v>65433777.87320441</v>
      </c>
      <c r="T36" s="357">
        <f>'Indexed REC Deliveries'!U37*'Indexed REC Prices'!S35</f>
        <v>64647230.26970952</v>
      </c>
      <c r="U36" s="357">
        <f>'Indexed REC Deliveries'!V37*'Indexed REC Prices'!T35</f>
        <v>63088778.442590505</v>
      </c>
      <c r="V36" s="357">
        <f>'Indexed REC Deliveries'!W37*'Indexed REC Prices'!U35</f>
        <v>60596770.239804223</v>
      </c>
      <c r="W36" s="357">
        <f>'Indexed REC Deliveries'!X37*'Indexed REC Prices'!V35</f>
        <v>60465140.728611015</v>
      </c>
      <c r="X36" s="357">
        <f>'Indexed REC Deliveries'!Y37*'Indexed REC Prices'!W35</f>
        <v>60435494.878962189</v>
      </c>
      <c r="Y36" s="357">
        <f>'Indexed REC Deliveries'!Z37*'Indexed REC Prices'!X35</f>
        <v>60471146.41999758</v>
      </c>
      <c r="Z36" s="357">
        <f>'Indexed REC Deliveries'!AA37*'Indexed REC Prices'!Y35</f>
        <v>60006445.246818796</v>
      </c>
      <c r="AA36" s="357">
        <f>'Indexed REC Deliveries'!AB37*'Indexed REC Prices'!Z35</f>
        <v>59534572.49138581</v>
      </c>
      <c r="AB36" s="357">
        <f>'Indexed REC Deliveries'!AC37*'Indexed REC Prices'!AA35</f>
        <v>58826913.275492445</v>
      </c>
      <c r="AC36" s="357">
        <f>'Indexed REC Deliveries'!AD37*'Indexed REC Prices'!AB35</f>
        <v>58221034.426663987</v>
      </c>
      <c r="AD36" s="357">
        <f>'Indexed REC Deliveries'!AE37*'Indexed REC Prices'!AC35</f>
        <v>57685678.720631421</v>
      </c>
      <c r="AE36" s="357">
        <f>'Indexed REC Deliveries'!AF37*'Indexed REC Prices'!AD35</f>
        <v>56099579.122872002</v>
      </c>
      <c r="AF36" s="357">
        <f>'Indexed REC Deliveries'!AG37*'Indexed REC Prices'!AE35</f>
        <v>54502074.72215946</v>
      </c>
      <c r="AG36" s="357">
        <f>'Indexed REC Deliveries'!AH37*'Indexed REC Prices'!AF35</f>
        <v>52892934.446524516</v>
      </c>
    </row>
    <row r="37" spans="2:33" x14ac:dyDescent="0.35">
      <c r="B37" s="332">
        <f>'Indexed REC Deliveries'!B38</f>
        <v>3</v>
      </c>
      <c r="C37" s="332" t="str">
        <f>'Indexed REC Deliveries'!C38</f>
        <v>Projected</v>
      </c>
      <c r="D37" s="116" t="s">
        <v>240</v>
      </c>
      <c r="F37" s="305" t="s">
        <v>76</v>
      </c>
      <c r="G37" s="60" t="s">
        <v>25</v>
      </c>
      <c r="H37" s="249" t="s">
        <v>49</v>
      </c>
      <c r="I37" s="357">
        <f>'Indexed REC Deliveries'!J38*'Indexed REC Prices'!H36</f>
        <v>0</v>
      </c>
      <c r="J37" s="357">
        <f>'Indexed REC Deliveries'!K38*'Indexed REC Prices'!I36</f>
        <v>0</v>
      </c>
      <c r="K37" s="357">
        <f>'Indexed REC Deliveries'!L38*'Indexed REC Prices'!J36</f>
        <v>0</v>
      </c>
      <c r="L37" s="357">
        <f>'Indexed REC Deliveries'!M38*'Indexed REC Prices'!K36</f>
        <v>0</v>
      </c>
      <c r="M37" s="357">
        <f>'Indexed REC Deliveries'!N38*'Indexed REC Prices'!L36</f>
        <v>0</v>
      </c>
      <c r="N37" s="357">
        <f>'Indexed REC Deliveries'!O38*'Indexed REC Prices'!M36</f>
        <v>0</v>
      </c>
      <c r="O37" s="357">
        <f>'Indexed REC Deliveries'!P38*'Indexed REC Prices'!N36</f>
        <v>0</v>
      </c>
      <c r="P37" s="357">
        <f>'Indexed REC Deliveries'!Q38*'Indexed REC Prices'!O36</f>
        <v>0</v>
      </c>
      <c r="Q37" s="357">
        <f>'Indexed REC Deliveries'!R38*'Indexed REC Prices'!P36</f>
        <v>64359045.526841961</v>
      </c>
      <c r="R37" s="357">
        <f>'Indexed REC Deliveries'!S38*'Indexed REC Prices'!Q36</f>
        <v>64432105.536558963</v>
      </c>
      <c r="S37" s="357">
        <f>'Indexed REC Deliveries'!T38*'Indexed REC Prices'!R36</f>
        <v>64656349.529835984</v>
      </c>
      <c r="T37" s="357">
        <f>'Indexed REC Deliveries'!U38*'Indexed REC Prices'!S36</f>
        <v>63871380.632308543</v>
      </c>
      <c r="U37" s="357">
        <f>'Indexed REC Deliveries'!V38*'Indexed REC Prices'!T36</f>
        <v>62310600.939427935</v>
      </c>
      <c r="V37" s="357">
        <f>'Indexed REC Deliveries'!W38*'Indexed REC Prices'!U36</f>
        <v>59811546.115059115</v>
      </c>
      <c r="W37" s="357">
        <f>'Indexed REC Deliveries'!X38*'Indexed REC Prices'!V36</f>
        <v>59684703.801575094</v>
      </c>
      <c r="X37" s="357">
        <f>'Indexed REC Deliveries'!Y38*'Indexed REC Prices'!W36</f>
        <v>59660330.387084022</v>
      </c>
      <c r="Y37" s="357">
        <f>'Indexed REC Deliveries'!Z38*'Indexed REC Prices'!X36</f>
        <v>59701555.383822173</v>
      </c>
      <c r="Z37" s="357">
        <f>'Indexed REC Deliveries'!AA38*'Indexed REC Prices'!Y36</f>
        <v>59239886.359587692</v>
      </c>
      <c r="AA37" s="357">
        <f>'Indexed REC Deliveries'!AB38*'Indexed REC Prices'!Z36</f>
        <v>58770982.878343634</v>
      </c>
      <c r="AB37" s="357">
        <f>'Indexed REC Deliveries'!AC38*'Indexed REC Prices'!AA36</f>
        <v>58065081.37758363</v>
      </c>
      <c r="AC37" s="357">
        <f>'Indexed REC Deliveries'!AD38*'Indexed REC Prices'!AB36</f>
        <v>57461445.134061545</v>
      </c>
      <c r="AD37" s="357">
        <f>'Indexed REC Deliveries'!AE38*'Indexed REC Prices'!AC36</f>
        <v>56928659.984874412</v>
      </c>
      <c r="AE37" s="357">
        <f>'Indexed REC Deliveries'!AF38*'Indexed REC Prices'!AD36</f>
        <v>55339824.519968875</v>
      </c>
      <c r="AF37" s="357">
        <f>'Indexed REC Deliveries'!AG38*'Indexed REC Prices'!AE36</f>
        <v>53739500.769129649</v>
      </c>
      <c r="AG37" s="357">
        <f>'Indexed REC Deliveries'!AH38*'Indexed REC Prices'!AF36</f>
        <v>52127456.630083859</v>
      </c>
    </row>
    <row r="38" spans="2:33" x14ac:dyDescent="0.35">
      <c r="B38" s="332">
        <f>'Indexed REC Deliveries'!B39</f>
        <v>3</v>
      </c>
      <c r="C38" s="332" t="str">
        <f>'Indexed REC Deliveries'!C39</f>
        <v>Projected</v>
      </c>
      <c r="D38" s="116" t="s">
        <v>240</v>
      </c>
      <c r="F38" s="305" t="s">
        <v>76</v>
      </c>
      <c r="G38" s="60" t="s">
        <v>26</v>
      </c>
      <c r="H38" s="249" t="s">
        <v>49</v>
      </c>
      <c r="I38" s="357">
        <f>'Indexed REC Deliveries'!J39*'Indexed REC Prices'!H37</f>
        <v>0</v>
      </c>
      <c r="J38" s="357">
        <f>'Indexed REC Deliveries'!K39*'Indexed REC Prices'!I37</f>
        <v>0</v>
      </c>
      <c r="K38" s="357">
        <f>'Indexed REC Deliveries'!L39*'Indexed REC Prices'!J37</f>
        <v>0</v>
      </c>
      <c r="L38" s="357">
        <f>'Indexed REC Deliveries'!M39*'Indexed REC Prices'!K37</f>
        <v>0</v>
      </c>
      <c r="M38" s="357">
        <f>'Indexed REC Deliveries'!N39*'Indexed REC Prices'!L37</f>
        <v>0</v>
      </c>
      <c r="N38" s="357">
        <f>'Indexed REC Deliveries'!O39*'Indexed REC Prices'!M37</f>
        <v>0</v>
      </c>
      <c r="O38" s="357">
        <f>'Indexed REC Deliveries'!P39*'Indexed REC Prices'!N37</f>
        <v>0</v>
      </c>
      <c r="P38" s="357">
        <f>'Indexed REC Deliveries'!Q39*'Indexed REC Prices'!O37</f>
        <v>0</v>
      </c>
      <c r="Q38" s="357">
        <f>'Indexed REC Deliveries'!R39*'Indexed REC Prices'!P37</f>
        <v>0</v>
      </c>
      <c r="R38" s="357">
        <f>'Indexed REC Deliveries'!S39*'Indexed REC Prices'!Q37</f>
        <v>41352973.405024223</v>
      </c>
      <c r="S38" s="357">
        <f>'Indexed REC Deliveries'!T39*'Indexed REC Prices'!R37</f>
        <v>41512308.71954672</v>
      </c>
      <c r="T38" s="357">
        <f>'Indexed REC Deliveries'!U39*'Indexed REC Prices'!S37</f>
        <v>40995409.05207745</v>
      </c>
      <c r="U38" s="357">
        <f>'Indexed REC Deliveries'!V39*'Indexed REC Prices'!T37</f>
        <v>39958657.943353705</v>
      </c>
      <c r="V38" s="357">
        <f>'Indexed REC Deliveries'!W39*'Indexed REC Prices'!U37</f>
        <v>38293201.792885385</v>
      </c>
      <c r="W38" s="357">
        <f>'Indexed REC Deliveries'!X39*'Indexed REC Prices'!V37</f>
        <v>38217122.998052463</v>
      </c>
      <c r="X38" s="357">
        <f>'Indexed REC Deliveries'!Y39*'Indexed REC Prices'!W37</f>
        <v>38209655.543542475</v>
      </c>
      <c r="Y38" s="357">
        <f>'Indexed REC Deliveries'!Z39*'Indexed REC Prices'!X37</f>
        <v>38246095.807649605</v>
      </c>
      <c r="Z38" s="357">
        <f>'Indexed REC Deliveries'!AA39*'Indexed REC Prices'!Y37</f>
        <v>37945544.559890836</v>
      </c>
      <c r="AA38" s="357">
        <f>'Indexed REC Deliveries'!AB39*'Indexed REC Prices'!Z37</f>
        <v>37640102.231097333</v>
      </c>
      <c r="AB38" s="357">
        <f>'Indexed REC Deliveries'!AC39*'Indexed REC Prices'!AA37</f>
        <v>37175823.605122231</v>
      </c>
      <c r="AC38" s="357">
        <f>'Indexed REC Deliveries'!AD39*'Indexed REC Prices'!AB37</f>
        <v>36780020.978464007</v>
      </c>
      <c r="AD38" s="357">
        <f>'Indexed REC Deliveries'!AE39*'Indexed REC Prices'!AC37</f>
        <v>36431646.552957393</v>
      </c>
      <c r="AE38" s="357">
        <f>'Indexed REC Deliveries'!AF39*'Indexed REC Prices'!AD37</f>
        <v>35375657.723890319</v>
      </c>
      <c r="AF38" s="357">
        <f>'Indexed REC Deliveries'!AG39*'Indexed REC Prices'!AE37</f>
        <v>34311928.763083674</v>
      </c>
      <c r="AG38" s="357">
        <f>'Indexed REC Deliveries'!AH39*'Indexed REC Prices'!AF37</f>
        <v>33240304.372065485</v>
      </c>
    </row>
    <row r="39" spans="2:33" x14ac:dyDescent="0.35">
      <c r="B39" s="332">
        <f>'Indexed REC Deliveries'!B40</f>
        <v>3</v>
      </c>
      <c r="C39" s="332" t="str">
        <f>'Indexed REC Deliveries'!C40</f>
        <v>Projected</v>
      </c>
      <c r="D39" s="116" t="s">
        <v>240</v>
      </c>
      <c r="F39" s="305" t="s">
        <v>76</v>
      </c>
      <c r="G39" s="60" t="s">
        <v>27</v>
      </c>
      <c r="H39" s="249" t="s">
        <v>49</v>
      </c>
      <c r="I39" s="357">
        <f>'Indexed REC Deliveries'!J40*'Indexed REC Prices'!H38</f>
        <v>0</v>
      </c>
      <c r="J39" s="357">
        <f>'Indexed REC Deliveries'!K40*'Indexed REC Prices'!I38</f>
        <v>0</v>
      </c>
      <c r="K39" s="357">
        <f>'Indexed REC Deliveries'!L40*'Indexed REC Prices'!J38</f>
        <v>0</v>
      </c>
      <c r="L39" s="357">
        <f>'Indexed REC Deliveries'!M40*'Indexed REC Prices'!K38</f>
        <v>0</v>
      </c>
      <c r="M39" s="357">
        <f>'Indexed REC Deliveries'!N40*'Indexed REC Prices'!L38</f>
        <v>0</v>
      </c>
      <c r="N39" s="357">
        <f>'Indexed REC Deliveries'!O40*'Indexed REC Prices'!M38</f>
        <v>0</v>
      </c>
      <c r="O39" s="357">
        <f>'Indexed REC Deliveries'!P40*'Indexed REC Prices'!N38</f>
        <v>0</v>
      </c>
      <c r="P39" s="357">
        <f>'Indexed REC Deliveries'!Q40*'Indexed REC Prices'!O38</f>
        <v>0</v>
      </c>
      <c r="Q39" s="357">
        <f>'Indexed REC Deliveries'!R40*'Indexed REC Prices'!P38</f>
        <v>0</v>
      </c>
      <c r="R39" s="357">
        <f>'Indexed REC Deliveries'!S40*'Indexed REC Prices'!Q38</f>
        <v>0</v>
      </c>
      <c r="S39" s="357">
        <f>'Indexed REC Deliveries'!T40*'Indexed REC Prices'!R38</f>
        <v>39694717.766190752</v>
      </c>
      <c r="T39" s="357">
        <f>'Indexed REC Deliveries'!U40*'Indexed REC Prices'!S38</f>
        <v>39185351.590554245</v>
      </c>
      <c r="U39" s="357">
        <f>'Indexed REC Deliveries'!V40*'Indexed REC Prices'!T38</f>
        <v>38153470.999974981</v>
      </c>
      <c r="V39" s="357">
        <f>'Indexed REC Deliveries'!W40*'Indexed REC Prices'!U38</f>
        <v>36489675.644219778</v>
      </c>
      <c r="W39" s="357">
        <f>'Indexed REC Deliveries'!X40*'Indexed REC Prices'!V38</f>
        <v>36423194.315377079</v>
      </c>
      <c r="X39" s="357">
        <f>'Indexed REC Deliveries'!Y40*'Indexed REC Prices'!W38</f>
        <v>36425619.208604485</v>
      </c>
      <c r="Y39" s="357">
        <f>'Indexed REC Deliveries'!Z40*'Indexed REC Prices'!X38</f>
        <v>36472122.812887937</v>
      </c>
      <c r="Z39" s="357">
        <f>'Indexed REC Deliveries'!AA40*'Indexed REC Prices'!Y38</f>
        <v>36179892.079506397</v>
      </c>
      <c r="AA39" s="357">
        <f>'Indexed REC Deliveries'!AB40*'Indexed REC Prices'!Z38</f>
        <v>35882696.53268268</v>
      </c>
      <c r="AB39" s="357">
        <f>'Indexed REC Deliveries'!AC40*'Indexed REC Prices'!AA38</f>
        <v>35425817.607989497</v>
      </c>
      <c r="AC39" s="357">
        <f>'Indexed REC Deliveries'!AD40*'Indexed REC Prices'!AB38</f>
        <v>35037710.119313762</v>
      </c>
      <c r="AD39" s="357">
        <f>'Indexed REC Deliveries'!AE40*'Indexed REC Prices'!AC38</f>
        <v>34697220.743979208</v>
      </c>
      <c r="AE39" s="357">
        <f>'Indexed REC Deliveries'!AF40*'Indexed REC Prices'!AD38</f>
        <v>33645512.935432896</v>
      </c>
      <c r="AF39" s="357">
        <f>'Indexed REC Deliveries'!AG40*'Indexed REC Prices'!AE38</f>
        <v>32585978.162527397</v>
      </c>
      <c r="AG39" s="357">
        <f>'Indexed REC Deliveries'!AH40*'Indexed REC Prices'!AF38</f>
        <v>31518460.586083829</v>
      </c>
    </row>
    <row r="40" spans="2:33" x14ac:dyDescent="0.35">
      <c r="B40" s="332">
        <f>'Indexed REC Deliveries'!B41</f>
        <v>3</v>
      </c>
      <c r="C40" s="332" t="str">
        <f>'Indexed REC Deliveries'!C41</f>
        <v>Projected</v>
      </c>
      <c r="D40" s="116" t="s">
        <v>240</v>
      </c>
      <c r="F40" s="305" t="s">
        <v>76</v>
      </c>
      <c r="G40" s="60" t="s">
        <v>28</v>
      </c>
      <c r="H40" s="249" t="s">
        <v>49</v>
      </c>
      <c r="I40" s="357">
        <f>'Indexed REC Deliveries'!J41*'Indexed REC Prices'!H39</f>
        <v>0</v>
      </c>
      <c r="J40" s="357">
        <f>'Indexed REC Deliveries'!K41*'Indexed REC Prices'!I39</f>
        <v>0</v>
      </c>
      <c r="K40" s="357">
        <f>'Indexed REC Deliveries'!L41*'Indexed REC Prices'!J39</f>
        <v>0</v>
      </c>
      <c r="L40" s="357">
        <f>'Indexed REC Deliveries'!M41*'Indexed REC Prices'!K39</f>
        <v>0</v>
      </c>
      <c r="M40" s="357">
        <f>'Indexed REC Deliveries'!N41*'Indexed REC Prices'!L39</f>
        <v>0</v>
      </c>
      <c r="N40" s="357">
        <f>'Indexed REC Deliveries'!O41*'Indexed REC Prices'!M39</f>
        <v>0</v>
      </c>
      <c r="O40" s="357">
        <f>'Indexed REC Deliveries'!P41*'Indexed REC Prices'!N39</f>
        <v>0</v>
      </c>
      <c r="P40" s="357">
        <f>'Indexed REC Deliveries'!Q41*'Indexed REC Prices'!O39</f>
        <v>0</v>
      </c>
      <c r="Q40" s="357">
        <f>'Indexed REC Deliveries'!R41*'Indexed REC Prices'!P39</f>
        <v>0</v>
      </c>
      <c r="R40" s="357">
        <f>'Indexed REC Deliveries'!S41*'Indexed REC Prices'!Q39</f>
        <v>0</v>
      </c>
      <c r="S40" s="357">
        <f>'Indexed REC Deliveries'!T41*'Indexed REC Prices'!R39</f>
        <v>0</v>
      </c>
      <c r="T40" s="357">
        <f>'Indexed REC Deliveries'!U41*'Indexed REC Prices'!S39</f>
        <v>44559107.925910339</v>
      </c>
      <c r="U40" s="357">
        <f>'Indexed REC Deliveries'!V41*'Indexed REC Prices'!T39</f>
        <v>43328126.859495074</v>
      </c>
      <c r="V40" s="357">
        <f>'Indexed REC Deliveries'!W41*'Indexed REC Prices'!U39</f>
        <v>41334970.043382123</v>
      </c>
      <c r="W40" s="357">
        <f>'Indexed REC Deliveries'!X41*'Indexed REC Prices'!V39</f>
        <v>41268154.951209515</v>
      </c>
      <c r="X40" s="357">
        <f>'Indexed REC Deliveries'!Y41*'Indexed REC Prices'!W39</f>
        <v>41284376.023453623</v>
      </c>
      <c r="Y40" s="357">
        <f>'Indexed REC Deliveries'!Z41*'Indexed REC Prices'!X39</f>
        <v>41353690.867348172</v>
      </c>
      <c r="Z40" s="357">
        <f>'Indexed REC Deliveries'!AA41*'Indexed REC Prices'!Y39</f>
        <v>41014415.736448094</v>
      </c>
      <c r="AA40" s="357">
        <f>'Indexed REC Deliveries'!AB41*'Indexed REC Prices'!Z39</f>
        <v>40669087.071121216</v>
      </c>
      <c r="AB40" s="357">
        <f>'Indexed REC Deliveries'!AC41*'Indexed REC Prices'!AA39</f>
        <v>40131109.946885489</v>
      </c>
      <c r="AC40" s="357">
        <f>'Indexed REC Deliveries'!AD41*'Indexed REC Prices'!AB39</f>
        <v>39676008.084826492</v>
      </c>
      <c r="AD40" s="357">
        <f>'Indexed REC Deliveries'!AE41*'Indexed REC Prices'!AC39</f>
        <v>39278270.265823886</v>
      </c>
      <c r="AE40" s="357">
        <f>'Indexed REC Deliveries'!AF41*'Indexed REC Prices'!AD39</f>
        <v>38022717.059427723</v>
      </c>
      <c r="AF40" s="357">
        <f>'Indexed REC Deliveries'!AG41*'Indexed REC Prices'!AE39</f>
        <v>36757660.107423052</v>
      </c>
      <c r="AG40" s="357">
        <f>'Indexed REC Deliveries'!AH41*'Indexed REC Prices'!AF39</f>
        <v>35482911.784014463</v>
      </c>
    </row>
    <row r="41" spans="2:33" x14ac:dyDescent="0.35">
      <c r="B41" s="332">
        <f>'Indexed REC Deliveries'!B42</f>
        <v>3</v>
      </c>
      <c r="C41" s="332" t="str">
        <f>'Indexed REC Deliveries'!C42</f>
        <v>Projected</v>
      </c>
      <c r="D41" s="116" t="s">
        <v>240</v>
      </c>
      <c r="F41" s="305" t="s">
        <v>76</v>
      </c>
      <c r="G41" s="60" t="s">
        <v>29</v>
      </c>
      <c r="H41" s="249" t="s">
        <v>49</v>
      </c>
      <c r="I41" s="357">
        <f>'Indexed REC Deliveries'!J42*'Indexed REC Prices'!H40</f>
        <v>0</v>
      </c>
      <c r="J41" s="357">
        <f>'Indexed REC Deliveries'!K42*'Indexed REC Prices'!I40</f>
        <v>0</v>
      </c>
      <c r="K41" s="357">
        <f>'Indexed REC Deliveries'!L42*'Indexed REC Prices'!J40</f>
        <v>0</v>
      </c>
      <c r="L41" s="357">
        <f>'Indexed REC Deliveries'!M42*'Indexed REC Prices'!K40</f>
        <v>0</v>
      </c>
      <c r="M41" s="357">
        <f>'Indexed REC Deliveries'!N42*'Indexed REC Prices'!L40</f>
        <v>0</v>
      </c>
      <c r="N41" s="357">
        <f>'Indexed REC Deliveries'!O42*'Indexed REC Prices'!M40</f>
        <v>0</v>
      </c>
      <c r="O41" s="357">
        <f>'Indexed REC Deliveries'!P42*'Indexed REC Prices'!N40</f>
        <v>0</v>
      </c>
      <c r="P41" s="357">
        <f>'Indexed REC Deliveries'!Q42*'Indexed REC Prices'!O40</f>
        <v>0</v>
      </c>
      <c r="Q41" s="357">
        <f>'Indexed REC Deliveries'!R42*'Indexed REC Prices'!P40</f>
        <v>0</v>
      </c>
      <c r="R41" s="357">
        <f>'Indexed REC Deliveries'!S42*'Indexed REC Prices'!Q40</f>
        <v>0</v>
      </c>
      <c r="S41" s="357">
        <f>'Indexed REC Deliveries'!T42*'Indexed REC Prices'!R40</f>
        <v>0</v>
      </c>
      <c r="T41" s="357">
        <f>'Indexed REC Deliveries'!U42*'Indexed REC Prices'!S40</f>
        <v>0</v>
      </c>
      <c r="U41" s="357">
        <f>'Indexed REC Deliveries'!V42*'Indexed REC Prices'!T40</f>
        <v>50521464.852129027</v>
      </c>
      <c r="V41" s="357">
        <f>'Indexed REC Deliveries'!W42*'Indexed REC Prices'!U40</f>
        <v>48037053.279356487</v>
      </c>
      <c r="W41" s="357">
        <f>'Indexed REC Deliveries'!X42*'Indexed REC Prices'!V40</f>
        <v>47972571.22658319</v>
      </c>
      <c r="X41" s="357">
        <f>'Indexed REC Deliveries'!Y42*'Indexed REC Prices'!W40</f>
        <v>48012308.680751979</v>
      </c>
      <c r="Y41" s="357">
        <f>'Indexed REC Deliveries'!Z42*'Indexed REC Prices'!X40</f>
        <v>48118650.05696106</v>
      </c>
      <c r="Z41" s="357">
        <f>'Indexed REC Deliveries'!AA42*'Indexed REC Prices'!Y40</f>
        <v>47711591.132601716</v>
      </c>
      <c r="AA41" s="357">
        <f>'Indexed REC Deliveries'!AB42*'Indexed REC Prices'!Z40</f>
        <v>47296831.434922822</v>
      </c>
      <c r="AB41" s="357">
        <f>'Indexed REC Deliveries'!AC42*'Indexed REC Prices'!AA40</f>
        <v>46639955.708803333</v>
      </c>
      <c r="AC41" s="357">
        <f>'Indexed REC Deliveries'!AD42*'Indexed REC Prices'!AB40</f>
        <v>46087099.758997291</v>
      </c>
      <c r="AD41" s="357">
        <f>'Indexed REC Deliveries'!AE42*'Indexed REC Prices'!AC40</f>
        <v>45606214.789626338</v>
      </c>
      <c r="AE41" s="357">
        <f>'Indexed REC Deliveries'!AF42*'Indexed REC Prices'!AD40</f>
        <v>44047578.370116606</v>
      </c>
      <c r="AF41" s="357">
        <f>'Indexed REC Deliveries'!AG42*'Indexed REC Prices'!AE40</f>
        <v>42476909.11305555</v>
      </c>
      <c r="AG41" s="357">
        <f>'Indexed REC Deliveries'!AH42*'Indexed REC Prices'!AF40</f>
        <v>40893971.774938174</v>
      </c>
    </row>
    <row r="42" spans="2:33" x14ac:dyDescent="0.35">
      <c r="B42" s="332">
        <f>'Indexed REC Deliveries'!B43</f>
        <v>3</v>
      </c>
      <c r="C42" s="332" t="str">
        <f>'Indexed REC Deliveries'!C43</f>
        <v>Projected</v>
      </c>
      <c r="D42" s="116" t="s">
        <v>240</v>
      </c>
      <c r="F42" s="305" t="s">
        <v>76</v>
      </c>
      <c r="G42" s="60" t="s">
        <v>30</v>
      </c>
      <c r="H42" s="249" t="s">
        <v>49</v>
      </c>
      <c r="I42" s="357">
        <f>'Indexed REC Deliveries'!J43*'Indexed REC Prices'!H41</f>
        <v>0</v>
      </c>
      <c r="J42" s="357">
        <f>'Indexed REC Deliveries'!K43*'Indexed REC Prices'!I41</f>
        <v>0</v>
      </c>
      <c r="K42" s="357">
        <f>'Indexed REC Deliveries'!L43*'Indexed REC Prices'!J41</f>
        <v>0</v>
      </c>
      <c r="L42" s="357">
        <f>'Indexed REC Deliveries'!M43*'Indexed REC Prices'!K41</f>
        <v>0</v>
      </c>
      <c r="M42" s="357">
        <f>'Indexed REC Deliveries'!N43*'Indexed REC Prices'!L41</f>
        <v>0</v>
      </c>
      <c r="N42" s="357">
        <f>'Indexed REC Deliveries'!O43*'Indexed REC Prices'!M41</f>
        <v>0</v>
      </c>
      <c r="O42" s="357">
        <f>'Indexed REC Deliveries'!P43*'Indexed REC Prices'!N41</f>
        <v>0</v>
      </c>
      <c r="P42" s="357">
        <f>'Indexed REC Deliveries'!Q43*'Indexed REC Prices'!O41</f>
        <v>0</v>
      </c>
      <c r="Q42" s="357">
        <f>'Indexed REC Deliveries'!R43*'Indexed REC Prices'!P41</f>
        <v>0</v>
      </c>
      <c r="R42" s="357">
        <f>'Indexed REC Deliveries'!S43*'Indexed REC Prices'!Q41</f>
        <v>0</v>
      </c>
      <c r="S42" s="357">
        <f>'Indexed REC Deliveries'!T43*'Indexed REC Prices'!R41</f>
        <v>0</v>
      </c>
      <c r="T42" s="357">
        <f>'Indexed REC Deliveries'!U43*'Indexed REC Prices'!S41</f>
        <v>0</v>
      </c>
      <c r="U42" s="357">
        <f>'Indexed REC Deliveries'!V43*'Indexed REC Prices'!T41</f>
        <v>0</v>
      </c>
      <c r="V42" s="357">
        <f>'Indexed REC Deliveries'!W43*'Indexed REC Prices'!U41</f>
        <v>44255851.460257307</v>
      </c>
      <c r="W42" s="357">
        <f>'Indexed REC Deliveries'!X43*'Indexed REC Prices'!V41</f>
        <v>44211158.347301237</v>
      </c>
      <c r="X42" s="357">
        <f>'Indexed REC Deliveries'!Y43*'Indexed REC Prices'!W41</f>
        <v>44271107.892551363</v>
      </c>
      <c r="Y42" s="357">
        <f>'Indexed REC Deliveries'!Z43*'Indexed REC Prices'!X41</f>
        <v>44397895.990890458</v>
      </c>
      <c r="Z42" s="357">
        <f>'Indexed REC Deliveries'!AA43*'Indexed REC Prices'!Y41</f>
        <v>44008604.325936459</v>
      </c>
      <c r="AA42" s="357">
        <f>'Indexed REC Deliveries'!AB43*'Indexed REC Prices'!Z41</f>
        <v>43611474.126401372</v>
      </c>
      <c r="AB42" s="357">
        <f>'Indexed REC Deliveries'!AC43*'Indexed REC Prices'!AA41</f>
        <v>42970912.666377537</v>
      </c>
      <c r="AC42" s="357">
        <f>'Indexed REC Deliveries'!AD43*'Indexed REC Prices'!AB41</f>
        <v>42434795.619365215</v>
      </c>
      <c r="AD42" s="357">
        <f>'Indexed REC Deliveries'!AE43*'Indexed REC Prices'!AC41</f>
        <v>41970913.630639285</v>
      </c>
      <c r="AE42" s="357">
        <f>'Indexed REC Deliveries'!AF43*'Indexed REC Prices'!AD41</f>
        <v>40423767.257901557</v>
      </c>
      <c r="AF42" s="357">
        <f>'Indexed REC Deliveries'!AG43*'Indexed REC Prices'!AE41</f>
        <v>38864430.969139218</v>
      </c>
      <c r="AG42" s="357">
        <f>'Indexed REC Deliveries'!AH43*'Indexed REC Prices'!AF41</f>
        <v>37292668.821778841</v>
      </c>
    </row>
    <row r="43" spans="2:33" x14ac:dyDescent="0.35">
      <c r="B43" s="332">
        <f>'Indexed REC Deliveries'!B44</f>
        <v>3</v>
      </c>
      <c r="C43" s="332" t="str">
        <f>'Indexed REC Deliveries'!C44</f>
        <v>Projected</v>
      </c>
      <c r="D43" s="116" t="s">
        <v>240</v>
      </c>
      <c r="F43" s="305" t="s">
        <v>76</v>
      </c>
      <c r="G43" s="60" t="s">
        <v>31</v>
      </c>
      <c r="H43" s="249" t="s">
        <v>49</v>
      </c>
      <c r="I43" s="357">
        <f>'Indexed REC Deliveries'!J44*'Indexed REC Prices'!H42</f>
        <v>0</v>
      </c>
      <c r="J43" s="357">
        <f>'Indexed REC Deliveries'!K44*'Indexed REC Prices'!I42</f>
        <v>0</v>
      </c>
      <c r="K43" s="357">
        <f>'Indexed REC Deliveries'!L44*'Indexed REC Prices'!J42</f>
        <v>0</v>
      </c>
      <c r="L43" s="357">
        <f>'Indexed REC Deliveries'!M44*'Indexed REC Prices'!K42</f>
        <v>0</v>
      </c>
      <c r="M43" s="357">
        <f>'Indexed REC Deliveries'!N44*'Indexed REC Prices'!L42</f>
        <v>0</v>
      </c>
      <c r="N43" s="357">
        <f>'Indexed REC Deliveries'!O44*'Indexed REC Prices'!M42</f>
        <v>0</v>
      </c>
      <c r="O43" s="357">
        <f>'Indexed REC Deliveries'!P44*'Indexed REC Prices'!N42</f>
        <v>0</v>
      </c>
      <c r="P43" s="357">
        <f>'Indexed REC Deliveries'!Q44*'Indexed REC Prices'!O42</f>
        <v>0</v>
      </c>
      <c r="Q43" s="357">
        <f>'Indexed REC Deliveries'!R44*'Indexed REC Prices'!P42</f>
        <v>0</v>
      </c>
      <c r="R43" s="357">
        <f>'Indexed REC Deliveries'!S44*'Indexed REC Prices'!Q42</f>
        <v>0</v>
      </c>
      <c r="S43" s="357">
        <f>'Indexed REC Deliveries'!T44*'Indexed REC Prices'!R42</f>
        <v>0</v>
      </c>
      <c r="T43" s="357">
        <f>'Indexed REC Deliveries'!U44*'Indexed REC Prices'!S42</f>
        <v>0</v>
      </c>
      <c r="U43" s="357">
        <f>'Indexed REC Deliveries'!V44*'Indexed REC Prices'!T42</f>
        <v>0</v>
      </c>
      <c r="V43" s="357">
        <f>'Indexed REC Deliveries'!W44*'Indexed REC Prices'!U42</f>
        <v>0</v>
      </c>
      <c r="W43" s="357">
        <f>'Indexed REC Deliveries'!X44*'Indexed REC Prices'!V42</f>
        <v>67053248.279833734</v>
      </c>
      <c r="X43" s="357">
        <f>'Indexed REC Deliveries'!Y44*'Indexed REC Prices'!W42</f>
        <v>67188677.745279849</v>
      </c>
      <c r="Y43" s="357">
        <f>'Indexed REC Deliveries'!Z44*'Indexed REC Prices'!X42</f>
        <v>67435889.528750852</v>
      </c>
      <c r="Z43" s="357">
        <f>'Indexed REC Deliveries'!AA44*'Indexed REC Prices'!Y42</f>
        <v>66818471.915278725</v>
      </c>
      <c r="AA43" s="357">
        <f>'Indexed REC Deliveries'!AB44*'Indexed REC Prices'!Z42</f>
        <v>66187751.116999798</v>
      </c>
      <c r="AB43" s="357">
        <f>'Indexed REC Deliveries'!AC44*'Indexed REC Prices'!AA42</f>
        <v>65149100.318882421</v>
      </c>
      <c r="AC43" s="357">
        <f>'Indexed REC Deliveries'!AD44*'Indexed REC Prices'!AB42</f>
        <v>64285226.703920461</v>
      </c>
      <c r="AD43" s="357">
        <f>'Indexed REC Deliveries'!AE44*'Indexed REC Prices'!AC42</f>
        <v>63542179.112060644</v>
      </c>
      <c r="AE43" s="357">
        <f>'Indexed REC Deliveries'!AF44*'Indexed REC Prices'!AD42</f>
        <v>60984448.44332692</v>
      </c>
      <c r="AF43" s="357">
        <f>'Indexed REC Deliveries'!AG44*'Indexed REC Prices'!AE42</f>
        <v>58406130.133316599</v>
      </c>
      <c r="AG43" s="357">
        <f>'Indexed REC Deliveries'!AH44*'Indexed REC Prices'!AF42</f>
        <v>55806829.813446201</v>
      </c>
    </row>
    <row r="44" spans="2:33" x14ac:dyDescent="0.35">
      <c r="B44" s="332">
        <f>'Indexed REC Deliveries'!B45</f>
        <v>3</v>
      </c>
      <c r="C44" s="332" t="str">
        <f>'Indexed REC Deliveries'!C45</f>
        <v>Projected</v>
      </c>
      <c r="D44" s="116" t="s">
        <v>240</v>
      </c>
      <c r="F44" s="305" t="s">
        <v>76</v>
      </c>
      <c r="G44" s="60" t="s">
        <v>32</v>
      </c>
      <c r="H44" s="249" t="s">
        <v>49</v>
      </c>
      <c r="I44" s="357">
        <f>'Indexed REC Deliveries'!J45*'Indexed REC Prices'!H43</f>
        <v>0</v>
      </c>
      <c r="J44" s="357">
        <f>'Indexed REC Deliveries'!K45*'Indexed REC Prices'!I43</f>
        <v>0</v>
      </c>
      <c r="K44" s="357">
        <f>'Indexed REC Deliveries'!L45*'Indexed REC Prices'!J43</f>
        <v>0</v>
      </c>
      <c r="L44" s="357">
        <f>'Indexed REC Deliveries'!M45*'Indexed REC Prices'!K43</f>
        <v>0</v>
      </c>
      <c r="M44" s="357">
        <f>'Indexed REC Deliveries'!N45*'Indexed REC Prices'!L43</f>
        <v>0</v>
      </c>
      <c r="N44" s="357">
        <f>'Indexed REC Deliveries'!O45*'Indexed REC Prices'!M43</f>
        <v>0</v>
      </c>
      <c r="O44" s="357">
        <f>'Indexed REC Deliveries'!P45*'Indexed REC Prices'!N43</f>
        <v>0</v>
      </c>
      <c r="P44" s="357">
        <f>'Indexed REC Deliveries'!Q45*'Indexed REC Prices'!O43</f>
        <v>0</v>
      </c>
      <c r="Q44" s="357">
        <f>'Indexed REC Deliveries'!R45*'Indexed REC Prices'!P43</f>
        <v>0</v>
      </c>
      <c r="R44" s="357">
        <f>'Indexed REC Deliveries'!S45*'Indexed REC Prices'!Q43</f>
        <v>0</v>
      </c>
      <c r="S44" s="357">
        <f>'Indexed REC Deliveries'!T45*'Indexed REC Prices'!R43</f>
        <v>0</v>
      </c>
      <c r="T44" s="357">
        <f>'Indexed REC Deliveries'!U45*'Indexed REC Prices'!S43</f>
        <v>0</v>
      </c>
      <c r="U44" s="357">
        <f>'Indexed REC Deliveries'!V45*'Indexed REC Prices'!T43</f>
        <v>0</v>
      </c>
      <c r="V44" s="357">
        <f>'Indexed REC Deliveries'!W45*'Indexed REC Prices'!U43</f>
        <v>0</v>
      </c>
      <c r="W44" s="357">
        <f>'Indexed REC Deliveries'!X45*'Indexed REC Prices'!V43</f>
        <v>0</v>
      </c>
      <c r="X44" s="357">
        <f>'Indexed REC Deliveries'!Y45*'Indexed REC Prices'!W43</f>
        <v>67578318.914892286</v>
      </c>
      <c r="Y44" s="357">
        <f>'Indexed REC Deliveries'!Z45*'Indexed REC Prices'!X43</f>
        <v>67896843.192540035</v>
      </c>
      <c r="Z44" s="357">
        <f>'Indexed REC Deliveries'!AA45*'Indexed REC Prices'!Y43</f>
        <v>67241915.011021763</v>
      </c>
      <c r="AA44" s="357">
        <f>'Indexed REC Deliveries'!AB45*'Indexed REC Prices'!Z43</f>
        <v>66571812.118030146</v>
      </c>
      <c r="AB44" s="357">
        <f>'Indexed REC Deliveries'!AC45*'Indexed REC Prices'!AA43</f>
        <v>65442332.466850773</v>
      </c>
      <c r="AC44" s="357">
        <f>'Indexed REC Deliveries'!AD45*'Indexed REC Prices'!AB43</f>
        <v>64509388.65680632</v>
      </c>
      <c r="AD44" s="357">
        <f>'Indexed REC Deliveries'!AE45*'Indexed REC Prices'!AC43</f>
        <v>63712252.735290073</v>
      </c>
      <c r="AE44" s="357">
        <f>'Indexed REC Deliveries'!AF45*'Indexed REC Prices'!AD43</f>
        <v>60872262.179197319</v>
      </c>
      <c r="AF44" s="357">
        <f>'Indexed REC Deliveries'!AG45*'Indexed REC Prices'!AE43</f>
        <v>58008902.279428028</v>
      </c>
      <c r="AG44" s="357">
        <f>'Indexed REC Deliveries'!AH45*'Indexed REC Prices'!AF43</f>
        <v>55121730.100183383</v>
      </c>
    </row>
    <row r="45" spans="2:33" x14ac:dyDescent="0.35">
      <c r="B45" s="332">
        <f>'Indexed REC Deliveries'!B46</f>
        <v>3</v>
      </c>
      <c r="C45" s="332" t="str">
        <f>'Indexed REC Deliveries'!C46</f>
        <v>Projected</v>
      </c>
      <c r="D45" s="116" t="s">
        <v>240</v>
      </c>
      <c r="F45" s="305" t="s">
        <v>76</v>
      </c>
      <c r="G45" s="60" t="s">
        <v>33</v>
      </c>
      <c r="H45" s="249" t="s">
        <v>49</v>
      </c>
      <c r="I45" s="357">
        <f>'Indexed REC Deliveries'!J46*'Indexed REC Prices'!H44</f>
        <v>0</v>
      </c>
      <c r="J45" s="357">
        <f>'Indexed REC Deliveries'!K46*'Indexed REC Prices'!I44</f>
        <v>0</v>
      </c>
      <c r="K45" s="357">
        <f>'Indexed REC Deliveries'!L46*'Indexed REC Prices'!J44</f>
        <v>0</v>
      </c>
      <c r="L45" s="357">
        <f>'Indexed REC Deliveries'!M46*'Indexed REC Prices'!K44</f>
        <v>0</v>
      </c>
      <c r="M45" s="357">
        <f>'Indexed REC Deliveries'!N46*'Indexed REC Prices'!L44</f>
        <v>0</v>
      </c>
      <c r="N45" s="357">
        <f>'Indexed REC Deliveries'!O46*'Indexed REC Prices'!M44</f>
        <v>0</v>
      </c>
      <c r="O45" s="357">
        <f>'Indexed REC Deliveries'!P46*'Indexed REC Prices'!N44</f>
        <v>0</v>
      </c>
      <c r="P45" s="357">
        <f>'Indexed REC Deliveries'!Q46*'Indexed REC Prices'!O44</f>
        <v>0</v>
      </c>
      <c r="Q45" s="357">
        <f>'Indexed REC Deliveries'!R46*'Indexed REC Prices'!P44</f>
        <v>0</v>
      </c>
      <c r="R45" s="357">
        <f>'Indexed REC Deliveries'!S46*'Indexed REC Prices'!Q44</f>
        <v>0</v>
      </c>
      <c r="S45" s="357">
        <f>'Indexed REC Deliveries'!T46*'Indexed REC Prices'!R44</f>
        <v>0</v>
      </c>
      <c r="T45" s="357">
        <f>'Indexed REC Deliveries'!U46*'Indexed REC Prices'!S44</f>
        <v>0</v>
      </c>
      <c r="U45" s="357">
        <f>'Indexed REC Deliveries'!V46*'Indexed REC Prices'!T44</f>
        <v>0</v>
      </c>
      <c r="V45" s="357">
        <f>'Indexed REC Deliveries'!W46*'Indexed REC Prices'!U44</f>
        <v>0</v>
      </c>
      <c r="W45" s="357">
        <f>'Indexed REC Deliveries'!X46*'Indexed REC Prices'!V44</f>
        <v>0</v>
      </c>
      <c r="X45" s="357">
        <f>'Indexed REC Deliveries'!Y46*'Indexed REC Prices'!W44</f>
        <v>0</v>
      </c>
      <c r="Y45" s="357">
        <f>'Indexed REC Deliveries'!Z46*'Indexed REC Prices'!X44</f>
        <v>32086540.358940624</v>
      </c>
      <c r="Z45" s="357">
        <f>'Indexed REC Deliveries'!AA46*'Indexed REC Prices'!Y44</f>
        <v>31756270.633336395</v>
      </c>
      <c r="AA45" s="357">
        <f>'Indexed REC Deliveries'!AB46*'Indexed REC Prices'!Z44</f>
        <v>31417719.008488171</v>
      </c>
      <c r="AB45" s="357">
        <f>'Indexed REC Deliveries'!AC46*'Indexed REC Prices'!AA44</f>
        <v>30831724.85498061</v>
      </c>
      <c r="AC45" s="357">
        <f>'Indexed REC Deliveries'!AD46*'Indexed REC Prices'!AB44</f>
        <v>30351436.21578636</v>
      </c>
      <c r="AD45" s="357">
        <f>'Indexed REC Deliveries'!AE46*'Indexed REC Prices'!AC44</f>
        <v>29944157.330705881</v>
      </c>
      <c r="AE45" s="357">
        <f>'Indexed REC Deliveries'!AF46*'Indexed REC Prices'!AD44</f>
        <v>28436883.084388152</v>
      </c>
      <c r="AF45" s="357">
        <f>'Indexed REC Deliveries'!AG46*'Indexed REC Prices'!AE44</f>
        <v>26916917.662753019</v>
      </c>
      <c r="AG45" s="357">
        <f>'Indexed REC Deliveries'!AH46*'Indexed REC Prices'!AF44</f>
        <v>25384023.131233487</v>
      </c>
    </row>
    <row r="46" spans="2:33" x14ac:dyDescent="0.35">
      <c r="B46" s="332">
        <f>'Indexed REC Deliveries'!B47</f>
        <v>3</v>
      </c>
      <c r="C46" s="332" t="str">
        <f>'Indexed REC Deliveries'!C47</f>
        <v>Projected</v>
      </c>
      <c r="D46" s="116" t="s">
        <v>240</v>
      </c>
      <c r="F46" s="305" t="s">
        <v>76</v>
      </c>
      <c r="G46" s="60" t="s">
        <v>34</v>
      </c>
      <c r="H46" s="249" t="s">
        <v>49</v>
      </c>
      <c r="I46" s="357">
        <f>'Indexed REC Deliveries'!J47*'Indexed REC Prices'!H45</f>
        <v>0</v>
      </c>
      <c r="J46" s="357">
        <f>'Indexed REC Deliveries'!K47*'Indexed REC Prices'!I45</f>
        <v>0</v>
      </c>
      <c r="K46" s="357">
        <f>'Indexed REC Deliveries'!L47*'Indexed REC Prices'!J45</f>
        <v>0</v>
      </c>
      <c r="L46" s="357">
        <f>'Indexed REC Deliveries'!M47*'Indexed REC Prices'!K45</f>
        <v>0</v>
      </c>
      <c r="M46" s="357">
        <f>'Indexed REC Deliveries'!N47*'Indexed REC Prices'!L45</f>
        <v>0</v>
      </c>
      <c r="N46" s="357">
        <f>'Indexed REC Deliveries'!O47*'Indexed REC Prices'!M45</f>
        <v>0</v>
      </c>
      <c r="O46" s="357">
        <f>'Indexed REC Deliveries'!P47*'Indexed REC Prices'!N45</f>
        <v>0</v>
      </c>
      <c r="P46" s="357">
        <f>'Indexed REC Deliveries'!Q47*'Indexed REC Prices'!O45</f>
        <v>0</v>
      </c>
      <c r="Q46" s="357">
        <f>'Indexed REC Deliveries'!R47*'Indexed REC Prices'!P45</f>
        <v>0</v>
      </c>
      <c r="R46" s="357">
        <f>'Indexed REC Deliveries'!S47*'Indexed REC Prices'!Q45</f>
        <v>0</v>
      </c>
      <c r="S46" s="357">
        <f>'Indexed REC Deliveries'!T47*'Indexed REC Prices'!R45</f>
        <v>0</v>
      </c>
      <c r="T46" s="357">
        <f>'Indexed REC Deliveries'!U47*'Indexed REC Prices'!S45</f>
        <v>0</v>
      </c>
      <c r="U46" s="357">
        <f>'Indexed REC Deliveries'!V47*'Indexed REC Prices'!T45</f>
        <v>0</v>
      </c>
      <c r="V46" s="357">
        <f>'Indexed REC Deliveries'!W47*'Indexed REC Prices'!U45</f>
        <v>0</v>
      </c>
      <c r="W46" s="357">
        <f>'Indexed REC Deliveries'!X47*'Indexed REC Prices'!V45</f>
        <v>0</v>
      </c>
      <c r="X46" s="357">
        <f>'Indexed REC Deliveries'!Y47*'Indexed REC Prices'!W45</f>
        <v>0</v>
      </c>
      <c r="Y46" s="357">
        <f>'Indexed REC Deliveries'!Z47*'Indexed REC Prices'!X45</f>
        <v>0</v>
      </c>
      <c r="Z46" s="357">
        <f>'Indexed REC Deliveries'!AA47*'Indexed REC Prices'!Y45</f>
        <v>36323261.197767437</v>
      </c>
      <c r="AA46" s="357">
        <f>'Indexed REC Deliveries'!AB47*'Indexed REC Prices'!Z45</f>
        <v>35936881.433246858</v>
      </c>
      <c r="AB46" s="357">
        <f>'Indexed REC Deliveries'!AC47*'Indexed REC Prices'!AA45</f>
        <v>35268661.381597742</v>
      </c>
      <c r="AC46" s="357">
        <f>'Indexed REC Deliveries'!AD47*'Indexed REC Prices'!AB45</f>
        <v>34720846.700912274</v>
      </c>
      <c r="AD46" s="357">
        <f>'Indexed REC Deliveries'!AE47*'Indexed REC Prices'!AC45</f>
        <v>34256195.970387526</v>
      </c>
      <c r="AE46" s="357">
        <f>'Indexed REC Deliveries'!AF47*'Indexed REC Prices'!AD45</f>
        <v>32538622.942676868</v>
      </c>
      <c r="AF46" s="357">
        <f>'Indexed REC Deliveries'!AG47*'Indexed REC Prices'!AE45</f>
        <v>30806598.02859167</v>
      </c>
      <c r="AG46" s="357">
        <f>'Indexed REC Deliveries'!AH47*'Indexed REC Prices'!AF45</f>
        <v>29059850.195266265</v>
      </c>
    </row>
    <row r="47" spans="2:33" x14ac:dyDescent="0.35">
      <c r="B47" s="332">
        <f>'Indexed REC Deliveries'!B48</f>
        <v>3</v>
      </c>
      <c r="C47" s="332" t="str">
        <f>'Indexed REC Deliveries'!C48</f>
        <v>Projected</v>
      </c>
      <c r="D47" s="116" t="s">
        <v>240</v>
      </c>
      <c r="F47" s="305" t="s">
        <v>76</v>
      </c>
      <c r="G47" s="60" t="s">
        <v>35</v>
      </c>
      <c r="H47" s="249" t="s">
        <v>49</v>
      </c>
      <c r="I47" s="357">
        <f>'Indexed REC Deliveries'!J48*'Indexed REC Prices'!H46</f>
        <v>0</v>
      </c>
      <c r="J47" s="357">
        <f>'Indexed REC Deliveries'!K48*'Indexed REC Prices'!I46</f>
        <v>0</v>
      </c>
      <c r="K47" s="357">
        <f>'Indexed REC Deliveries'!L48*'Indexed REC Prices'!J46</f>
        <v>0</v>
      </c>
      <c r="L47" s="357">
        <f>'Indexed REC Deliveries'!M48*'Indexed REC Prices'!K46</f>
        <v>0</v>
      </c>
      <c r="M47" s="357">
        <f>'Indexed REC Deliveries'!N48*'Indexed REC Prices'!L46</f>
        <v>0</v>
      </c>
      <c r="N47" s="357">
        <f>'Indexed REC Deliveries'!O48*'Indexed REC Prices'!M46</f>
        <v>0</v>
      </c>
      <c r="O47" s="357">
        <f>'Indexed REC Deliveries'!P48*'Indexed REC Prices'!N46</f>
        <v>0</v>
      </c>
      <c r="P47" s="357">
        <f>'Indexed REC Deliveries'!Q48*'Indexed REC Prices'!O46</f>
        <v>0</v>
      </c>
      <c r="Q47" s="357">
        <f>'Indexed REC Deliveries'!R48*'Indexed REC Prices'!P46</f>
        <v>0</v>
      </c>
      <c r="R47" s="357">
        <f>'Indexed REC Deliveries'!S48*'Indexed REC Prices'!Q46</f>
        <v>0</v>
      </c>
      <c r="S47" s="357">
        <f>'Indexed REC Deliveries'!T48*'Indexed REC Prices'!R46</f>
        <v>0</v>
      </c>
      <c r="T47" s="357">
        <f>'Indexed REC Deliveries'!U48*'Indexed REC Prices'!S46</f>
        <v>0</v>
      </c>
      <c r="U47" s="357">
        <f>'Indexed REC Deliveries'!V48*'Indexed REC Prices'!T46</f>
        <v>0</v>
      </c>
      <c r="V47" s="357">
        <f>'Indexed REC Deliveries'!W48*'Indexed REC Prices'!U46</f>
        <v>0</v>
      </c>
      <c r="W47" s="357">
        <f>'Indexed REC Deliveries'!X48*'Indexed REC Prices'!V46</f>
        <v>0</v>
      </c>
      <c r="X47" s="357">
        <f>'Indexed REC Deliveries'!Y48*'Indexed REC Prices'!W46</f>
        <v>0</v>
      </c>
      <c r="Y47" s="357">
        <f>'Indexed REC Deliveries'!Z48*'Indexed REC Prices'!X46</f>
        <v>0</v>
      </c>
      <c r="Z47" s="357">
        <f>'Indexed REC Deliveries'!AA48*'Indexed REC Prices'!Y46</f>
        <v>0</v>
      </c>
      <c r="AA47" s="357">
        <f>'Indexed REC Deliveries'!AB48*'Indexed REC Prices'!Z46</f>
        <v>21320062.351246547</v>
      </c>
      <c r="AB47" s="357">
        <f>'Indexed REC Deliveries'!AC48*'Indexed REC Prices'!AA46</f>
        <v>20924644.040978413</v>
      </c>
      <c r="AC47" s="357">
        <f>'Indexed REC Deliveries'!AD48*'Indexed REC Prices'!AB46</f>
        <v>20600410.194833536</v>
      </c>
      <c r="AD47" s="357">
        <f>'Indexed REC Deliveries'!AE48*'Indexed REC Prices'!AC46</f>
        <v>20325344.001370341</v>
      </c>
      <c r="AE47" s="357">
        <f>'Indexed REC Deliveries'!AF48*'Indexed REC Prices'!AD46</f>
        <v>19309562.952153485</v>
      </c>
      <c r="AF47" s="357">
        <f>'Indexed REC Deliveries'!AG48*'Indexed REC Prices'!AE46</f>
        <v>18285239.908677489</v>
      </c>
      <c r="AG47" s="357">
        <f>'Indexed REC Deliveries'!AH48*'Indexed REC Prices'!AF46</f>
        <v>17252214.629511021</v>
      </c>
    </row>
    <row r="48" spans="2:33" x14ac:dyDescent="0.35">
      <c r="B48" s="332">
        <f>'Indexed REC Deliveries'!B49</f>
        <v>3</v>
      </c>
      <c r="C48" s="332" t="str">
        <f>'Indexed REC Deliveries'!C49</f>
        <v>Projected</v>
      </c>
      <c r="D48" s="116" t="s">
        <v>240</v>
      </c>
      <c r="F48" s="305" t="s">
        <v>76</v>
      </c>
      <c r="G48" s="60" t="s">
        <v>36</v>
      </c>
      <c r="H48" s="249" t="s">
        <v>49</v>
      </c>
      <c r="I48" s="357">
        <f>'Indexed REC Deliveries'!J49*'Indexed REC Prices'!H47</f>
        <v>0</v>
      </c>
      <c r="J48" s="357">
        <f>'Indexed REC Deliveries'!K49*'Indexed REC Prices'!I47</f>
        <v>0</v>
      </c>
      <c r="K48" s="357">
        <f>'Indexed REC Deliveries'!L49*'Indexed REC Prices'!J47</f>
        <v>0</v>
      </c>
      <c r="L48" s="357">
        <f>'Indexed REC Deliveries'!M49*'Indexed REC Prices'!K47</f>
        <v>0</v>
      </c>
      <c r="M48" s="357">
        <f>'Indexed REC Deliveries'!N49*'Indexed REC Prices'!L47</f>
        <v>0</v>
      </c>
      <c r="N48" s="357">
        <f>'Indexed REC Deliveries'!O49*'Indexed REC Prices'!M47</f>
        <v>0</v>
      </c>
      <c r="O48" s="357">
        <f>'Indexed REC Deliveries'!P49*'Indexed REC Prices'!N47</f>
        <v>0</v>
      </c>
      <c r="P48" s="357">
        <f>'Indexed REC Deliveries'!Q49*'Indexed REC Prices'!O47</f>
        <v>0</v>
      </c>
      <c r="Q48" s="357">
        <f>'Indexed REC Deliveries'!R49*'Indexed REC Prices'!P47</f>
        <v>0</v>
      </c>
      <c r="R48" s="357">
        <f>'Indexed REC Deliveries'!S49*'Indexed REC Prices'!Q47</f>
        <v>0</v>
      </c>
      <c r="S48" s="357">
        <f>'Indexed REC Deliveries'!T49*'Indexed REC Prices'!R47</f>
        <v>0</v>
      </c>
      <c r="T48" s="357">
        <f>'Indexed REC Deliveries'!U49*'Indexed REC Prices'!S47</f>
        <v>0</v>
      </c>
      <c r="U48" s="357">
        <f>'Indexed REC Deliveries'!V49*'Indexed REC Prices'!T47</f>
        <v>0</v>
      </c>
      <c r="V48" s="357">
        <f>'Indexed REC Deliveries'!W49*'Indexed REC Prices'!U47</f>
        <v>0</v>
      </c>
      <c r="W48" s="357">
        <f>'Indexed REC Deliveries'!X49*'Indexed REC Prices'!V47</f>
        <v>0</v>
      </c>
      <c r="X48" s="357">
        <f>'Indexed REC Deliveries'!Y49*'Indexed REC Prices'!W47</f>
        <v>0</v>
      </c>
      <c r="Y48" s="357">
        <f>'Indexed REC Deliveries'!Z49*'Indexed REC Prices'!X47</f>
        <v>0</v>
      </c>
      <c r="Z48" s="357">
        <f>'Indexed REC Deliveries'!AA49*'Indexed REC Prices'!Y47</f>
        <v>0</v>
      </c>
      <c r="AA48" s="357">
        <f>'Indexed REC Deliveries'!AB49*'Indexed REC Prices'!Z47</f>
        <v>0</v>
      </c>
      <c r="AB48" s="357">
        <f>'Indexed REC Deliveries'!AC49*'Indexed REC Prices'!AA47</f>
        <v>21074488.495415486</v>
      </c>
      <c r="AC48" s="357">
        <f>'Indexed REC Deliveries'!AD49*'Indexed REC Prices'!AB47</f>
        <v>20748401.856013805</v>
      </c>
      <c r="AD48" s="357">
        <f>'Indexed REC Deliveries'!AE49*'Indexed REC Prices'!AC47</f>
        <v>20471731.060312603</v>
      </c>
      <c r="AE48" s="357">
        <f>'Indexed REC Deliveries'!AF49*'Indexed REC Prices'!AD47</f>
        <v>19450624.335453246</v>
      </c>
      <c r="AF48" s="357">
        <f>'Indexed REC Deliveries'!AG49*'Indexed REC Prices'!AE47</f>
        <v>18420933.79798178</v>
      </c>
      <c r="AG48" s="357">
        <f>'Indexed REC Deliveries'!AH49*'Indexed REC Prices'!AF47</f>
        <v>17382498.39570234</v>
      </c>
    </row>
    <row r="49" spans="2:52" x14ac:dyDescent="0.35">
      <c r="B49" s="332">
        <f>'Indexed REC Deliveries'!B50</f>
        <v>3</v>
      </c>
      <c r="C49" s="332" t="str">
        <f>'Indexed REC Deliveries'!C50</f>
        <v>Projected</v>
      </c>
      <c r="D49" s="116" t="s">
        <v>240</v>
      </c>
      <c r="F49" s="305" t="s">
        <v>76</v>
      </c>
      <c r="G49" s="60" t="s">
        <v>37</v>
      </c>
      <c r="H49" s="249" t="s">
        <v>49</v>
      </c>
      <c r="I49" s="357">
        <f>'Indexed REC Deliveries'!J50*'Indexed REC Prices'!H48</f>
        <v>0</v>
      </c>
      <c r="J49" s="357">
        <f>'Indexed REC Deliveries'!K50*'Indexed REC Prices'!I48</f>
        <v>0</v>
      </c>
      <c r="K49" s="357">
        <f>'Indexed REC Deliveries'!L50*'Indexed REC Prices'!J48</f>
        <v>0</v>
      </c>
      <c r="L49" s="357">
        <f>'Indexed REC Deliveries'!M50*'Indexed REC Prices'!K48</f>
        <v>0</v>
      </c>
      <c r="M49" s="357">
        <f>'Indexed REC Deliveries'!N50*'Indexed REC Prices'!L48</f>
        <v>0</v>
      </c>
      <c r="N49" s="357">
        <f>'Indexed REC Deliveries'!O50*'Indexed REC Prices'!M48</f>
        <v>0</v>
      </c>
      <c r="O49" s="357">
        <f>'Indexed REC Deliveries'!P50*'Indexed REC Prices'!N48</f>
        <v>0</v>
      </c>
      <c r="P49" s="357">
        <f>'Indexed REC Deliveries'!Q50*'Indexed REC Prices'!O48</f>
        <v>0</v>
      </c>
      <c r="Q49" s="357">
        <f>'Indexed REC Deliveries'!R50*'Indexed REC Prices'!P48</f>
        <v>0</v>
      </c>
      <c r="R49" s="357">
        <f>'Indexed REC Deliveries'!S50*'Indexed REC Prices'!Q48</f>
        <v>0</v>
      </c>
      <c r="S49" s="357">
        <f>'Indexed REC Deliveries'!T50*'Indexed REC Prices'!R48</f>
        <v>0</v>
      </c>
      <c r="T49" s="357">
        <f>'Indexed REC Deliveries'!U50*'Indexed REC Prices'!S48</f>
        <v>0</v>
      </c>
      <c r="U49" s="357">
        <f>'Indexed REC Deliveries'!V50*'Indexed REC Prices'!T48</f>
        <v>0</v>
      </c>
      <c r="V49" s="357">
        <f>'Indexed REC Deliveries'!W50*'Indexed REC Prices'!U48</f>
        <v>0</v>
      </c>
      <c r="W49" s="357">
        <f>'Indexed REC Deliveries'!X50*'Indexed REC Prices'!V48</f>
        <v>0</v>
      </c>
      <c r="X49" s="357">
        <f>'Indexed REC Deliveries'!Y50*'Indexed REC Prices'!W48</f>
        <v>0</v>
      </c>
      <c r="Y49" s="357">
        <f>'Indexed REC Deliveries'!Z50*'Indexed REC Prices'!X48</f>
        <v>0</v>
      </c>
      <c r="Z49" s="357">
        <f>'Indexed REC Deliveries'!AA50*'Indexed REC Prices'!Y48</f>
        <v>0</v>
      </c>
      <c r="AA49" s="357">
        <f>'Indexed REC Deliveries'!AB50*'Indexed REC Prices'!Z48</f>
        <v>0</v>
      </c>
      <c r="AB49" s="357">
        <f>'Indexed REC Deliveries'!AC50*'Indexed REC Prices'!AA48</f>
        <v>0</v>
      </c>
      <c r="AC49" s="357">
        <f>'Indexed REC Deliveries'!AD50*'Indexed REC Prices'!AB48</f>
        <v>20897360.671330467</v>
      </c>
      <c r="AD49" s="357">
        <f>'Indexed REC Deliveries'!AE50*'Indexed REC Prices'!AC48</f>
        <v>20619076.092676193</v>
      </c>
      <c r="AE49" s="357">
        <f>'Indexed REC Deliveries'!AF50*'Indexed REC Prices'!AD48</f>
        <v>19592615.818184882</v>
      </c>
      <c r="AF49" s="357">
        <f>'Indexed REC Deliveries'!AG50*'Indexed REC Prices'!AE48</f>
        <v>18557529.708145011</v>
      </c>
      <c r="AG49" s="357">
        <f>'Indexed REC Deliveries'!AH50*'Indexed REC Prices'!AF48</f>
        <v>17513655.895494204</v>
      </c>
    </row>
    <row r="50" spans="2:52" x14ac:dyDescent="0.35">
      <c r="B50" s="332">
        <f>'Indexed REC Deliveries'!B51</f>
        <v>3</v>
      </c>
      <c r="C50" s="332" t="str">
        <f>'Indexed REC Deliveries'!C51</f>
        <v>Projected</v>
      </c>
      <c r="D50" s="116" t="s">
        <v>240</v>
      </c>
      <c r="F50" s="305" t="s">
        <v>76</v>
      </c>
      <c r="G50" s="60" t="s">
        <v>38</v>
      </c>
      <c r="H50" s="249" t="s">
        <v>49</v>
      </c>
      <c r="I50" s="357">
        <f>'Indexed REC Deliveries'!J51*'Indexed REC Prices'!H49</f>
        <v>0</v>
      </c>
      <c r="J50" s="357">
        <f>'Indexed REC Deliveries'!K51*'Indexed REC Prices'!I49</f>
        <v>0</v>
      </c>
      <c r="K50" s="357">
        <f>'Indexed REC Deliveries'!L51*'Indexed REC Prices'!J49</f>
        <v>0</v>
      </c>
      <c r="L50" s="357">
        <f>'Indexed REC Deliveries'!M51*'Indexed REC Prices'!K49</f>
        <v>0</v>
      </c>
      <c r="M50" s="357">
        <f>'Indexed REC Deliveries'!N51*'Indexed REC Prices'!L49</f>
        <v>0</v>
      </c>
      <c r="N50" s="357">
        <f>'Indexed REC Deliveries'!O51*'Indexed REC Prices'!M49</f>
        <v>0</v>
      </c>
      <c r="O50" s="357">
        <f>'Indexed REC Deliveries'!P51*'Indexed REC Prices'!N49</f>
        <v>0</v>
      </c>
      <c r="P50" s="357">
        <f>'Indexed REC Deliveries'!Q51*'Indexed REC Prices'!O49</f>
        <v>0</v>
      </c>
      <c r="Q50" s="357">
        <f>'Indexed REC Deliveries'!R51*'Indexed REC Prices'!P49</f>
        <v>0</v>
      </c>
      <c r="R50" s="357">
        <f>'Indexed REC Deliveries'!S51*'Indexed REC Prices'!Q49</f>
        <v>0</v>
      </c>
      <c r="S50" s="357">
        <f>'Indexed REC Deliveries'!T51*'Indexed REC Prices'!R49</f>
        <v>0</v>
      </c>
      <c r="T50" s="357">
        <f>'Indexed REC Deliveries'!U51*'Indexed REC Prices'!S49</f>
        <v>0</v>
      </c>
      <c r="U50" s="357">
        <f>'Indexed REC Deliveries'!V51*'Indexed REC Prices'!T49</f>
        <v>0</v>
      </c>
      <c r="V50" s="357">
        <f>'Indexed REC Deliveries'!W51*'Indexed REC Prices'!U49</f>
        <v>0</v>
      </c>
      <c r="W50" s="357">
        <f>'Indexed REC Deliveries'!X51*'Indexed REC Prices'!V49</f>
        <v>0</v>
      </c>
      <c r="X50" s="357">
        <f>'Indexed REC Deliveries'!Y51*'Indexed REC Prices'!W49</f>
        <v>0</v>
      </c>
      <c r="Y50" s="357">
        <f>'Indexed REC Deliveries'!Z51*'Indexed REC Prices'!X49</f>
        <v>0</v>
      </c>
      <c r="Z50" s="357">
        <f>'Indexed REC Deliveries'!AA51*'Indexed REC Prices'!Y49</f>
        <v>0</v>
      </c>
      <c r="AA50" s="357">
        <f>'Indexed REC Deliveries'!AB51*'Indexed REC Prices'!Z49</f>
        <v>0</v>
      </c>
      <c r="AB50" s="357">
        <f>'Indexed REC Deliveries'!AC51*'Indexed REC Prices'!AA49</f>
        <v>0</v>
      </c>
      <c r="AC50" s="357">
        <f>'Indexed REC Deliveries'!AD51*'Indexed REC Prices'!AB49</f>
        <v>0</v>
      </c>
      <c r="AD50" s="357">
        <f>'Indexed REC Deliveries'!AE51*'Indexed REC Prices'!AC49</f>
        <v>20752486.533316102</v>
      </c>
      <c r="AE50" s="357">
        <f>'Indexed REC Deliveries'!AF51*'Indexed REC Prices'!AD49</f>
        <v>19720719.182028484</v>
      </c>
      <c r="AF50" s="357">
        <f>'Indexed REC Deliveries'!AG51*'Indexed REC Prices'!AE49</f>
        <v>18680283.394209854</v>
      </c>
      <c r="AG50" s="357">
        <f>'Indexed REC Deliveries'!AH51*'Indexed REC Prices'!AF49</f>
        <v>17631016.485670883</v>
      </c>
    </row>
    <row r="51" spans="2:52" x14ac:dyDescent="0.35">
      <c r="B51" s="332">
        <f>'Indexed REC Deliveries'!B52</f>
        <v>3</v>
      </c>
      <c r="C51" s="332" t="str">
        <f>'Indexed REC Deliveries'!C52</f>
        <v>Projected</v>
      </c>
      <c r="D51" s="116" t="s">
        <v>240</v>
      </c>
      <c r="F51" s="305" t="s">
        <v>76</v>
      </c>
      <c r="G51" s="60" t="s">
        <v>39</v>
      </c>
      <c r="H51" s="249" t="s">
        <v>49</v>
      </c>
      <c r="I51" s="357">
        <f>'Indexed REC Deliveries'!J52*'Indexed REC Prices'!H50</f>
        <v>0</v>
      </c>
      <c r="J51" s="357">
        <f>'Indexed REC Deliveries'!K52*'Indexed REC Prices'!I50</f>
        <v>0</v>
      </c>
      <c r="K51" s="357">
        <f>'Indexed REC Deliveries'!L52*'Indexed REC Prices'!J50</f>
        <v>0</v>
      </c>
      <c r="L51" s="357">
        <f>'Indexed REC Deliveries'!M52*'Indexed REC Prices'!K50</f>
        <v>0</v>
      </c>
      <c r="M51" s="357">
        <f>'Indexed REC Deliveries'!N52*'Indexed REC Prices'!L50</f>
        <v>0</v>
      </c>
      <c r="N51" s="357">
        <f>'Indexed REC Deliveries'!O52*'Indexed REC Prices'!M50</f>
        <v>0</v>
      </c>
      <c r="O51" s="357">
        <f>'Indexed REC Deliveries'!P52*'Indexed REC Prices'!N50</f>
        <v>0</v>
      </c>
      <c r="P51" s="357">
        <f>'Indexed REC Deliveries'!Q52*'Indexed REC Prices'!O50</f>
        <v>0</v>
      </c>
      <c r="Q51" s="357">
        <f>'Indexed REC Deliveries'!R52*'Indexed REC Prices'!P50</f>
        <v>0</v>
      </c>
      <c r="R51" s="357">
        <f>'Indexed REC Deliveries'!S52*'Indexed REC Prices'!Q50</f>
        <v>0</v>
      </c>
      <c r="S51" s="357">
        <f>'Indexed REC Deliveries'!T52*'Indexed REC Prices'!R50</f>
        <v>0</v>
      </c>
      <c r="T51" s="357">
        <f>'Indexed REC Deliveries'!U52*'Indexed REC Prices'!S50</f>
        <v>0</v>
      </c>
      <c r="U51" s="357">
        <f>'Indexed REC Deliveries'!V52*'Indexed REC Prices'!T50</f>
        <v>0</v>
      </c>
      <c r="V51" s="357">
        <f>'Indexed REC Deliveries'!W52*'Indexed REC Prices'!U50</f>
        <v>0</v>
      </c>
      <c r="W51" s="357">
        <f>'Indexed REC Deliveries'!X52*'Indexed REC Prices'!V50</f>
        <v>0</v>
      </c>
      <c r="X51" s="357">
        <f>'Indexed REC Deliveries'!Y52*'Indexed REC Prices'!W50</f>
        <v>0</v>
      </c>
      <c r="Y51" s="357">
        <f>'Indexed REC Deliveries'!Z52*'Indexed REC Prices'!X50</f>
        <v>0</v>
      </c>
      <c r="Z51" s="357">
        <f>'Indexed REC Deliveries'!AA52*'Indexed REC Prices'!Y50</f>
        <v>0</v>
      </c>
      <c r="AA51" s="357">
        <f>'Indexed REC Deliveries'!AB52*'Indexed REC Prices'!Z50</f>
        <v>0</v>
      </c>
      <c r="AB51" s="357">
        <f>'Indexed REC Deliveries'!AC52*'Indexed REC Prices'!AA50</f>
        <v>0</v>
      </c>
      <c r="AC51" s="357">
        <f>'Indexed REC Deliveries'!AD52*'Indexed REC Prices'!AB50</f>
        <v>0</v>
      </c>
      <c r="AD51" s="357">
        <f>'Indexed REC Deliveries'!AE52*'Indexed REC Prices'!AC50</f>
        <v>0</v>
      </c>
      <c r="AE51" s="357">
        <f>'Indexed REC Deliveries'!AF52*'Indexed REC Prices'!AD50</f>
        <v>19834716.769864477</v>
      </c>
      <c r="AF51" s="357">
        <f>'Indexed REC Deliveries'!AG52*'Indexed REC Prices'!AE50</f>
        <v>18788978.1690217</v>
      </c>
      <c r="AG51" s="357">
        <f>'Indexed REC Deliveries'!AH52*'Indexed REC Prices'!AF50</f>
        <v>17734364.442429937</v>
      </c>
    </row>
    <row r="52" spans="2:52" x14ac:dyDescent="0.35">
      <c r="B52" s="332">
        <f>'Indexed REC Deliveries'!B53</f>
        <v>3</v>
      </c>
      <c r="C52" s="332" t="str">
        <f>'Indexed REC Deliveries'!C53</f>
        <v>Projected</v>
      </c>
      <c r="D52" s="116" t="s">
        <v>240</v>
      </c>
      <c r="F52" s="305" t="s">
        <v>76</v>
      </c>
      <c r="G52" s="60" t="s">
        <v>40</v>
      </c>
      <c r="H52" s="249" t="s">
        <v>49</v>
      </c>
      <c r="I52" s="357">
        <f>'Indexed REC Deliveries'!J53*'Indexed REC Prices'!H51</f>
        <v>0</v>
      </c>
      <c r="J52" s="357">
        <f>'Indexed REC Deliveries'!K53*'Indexed REC Prices'!I51</f>
        <v>0</v>
      </c>
      <c r="K52" s="357">
        <f>'Indexed REC Deliveries'!L53*'Indexed REC Prices'!J51</f>
        <v>0</v>
      </c>
      <c r="L52" s="357">
        <f>'Indexed REC Deliveries'!M53*'Indexed REC Prices'!K51</f>
        <v>0</v>
      </c>
      <c r="M52" s="357">
        <f>'Indexed REC Deliveries'!N53*'Indexed REC Prices'!L51</f>
        <v>0</v>
      </c>
      <c r="N52" s="357">
        <f>'Indexed REC Deliveries'!O53*'Indexed REC Prices'!M51</f>
        <v>0</v>
      </c>
      <c r="O52" s="357">
        <f>'Indexed REC Deliveries'!P53*'Indexed REC Prices'!N51</f>
        <v>0</v>
      </c>
      <c r="P52" s="357">
        <f>'Indexed REC Deliveries'!Q53*'Indexed REC Prices'!O51</f>
        <v>0</v>
      </c>
      <c r="Q52" s="357">
        <f>'Indexed REC Deliveries'!R53*'Indexed REC Prices'!P51</f>
        <v>0</v>
      </c>
      <c r="R52" s="357">
        <f>'Indexed REC Deliveries'!S53*'Indexed REC Prices'!Q51</f>
        <v>0</v>
      </c>
      <c r="S52" s="357">
        <f>'Indexed REC Deliveries'!T53*'Indexed REC Prices'!R51</f>
        <v>0</v>
      </c>
      <c r="T52" s="357">
        <f>'Indexed REC Deliveries'!U53*'Indexed REC Prices'!S51</f>
        <v>0</v>
      </c>
      <c r="U52" s="357">
        <f>'Indexed REC Deliveries'!V53*'Indexed REC Prices'!T51</f>
        <v>0</v>
      </c>
      <c r="V52" s="357">
        <f>'Indexed REC Deliveries'!W53*'Indexed REC Prices'!U51</f>
        <v>0</v>
      </c>
      <c r="W52" s="357">
        <f>'Indexed REC Deliveries'!X53*'Indexed REC Prices'!V51</f>
        <v>0</v>
      </c>
      <c r="X52" s="357">
        <f>'Indexed REC Deliveries'!Y53*'Indexed REC Prices'!W51</f>
        <v>0</v>
      </c>
      <c r="Y52" s="357">
        <f>'Indexed REC Deliveries'!Z53*'Indexed REC Prices'!X51</f>
        <v>0</v>
      </c>
      <c r="Z52" s="357">
        <f>'Indexed REC Deliveries'!AA53*'Indexed REC Prices'!Y51</f>
        <v>0</v>
      </c>
      <c r="AA52" s="357">
        <f>'Indexed REC Deliveries'!AB53*'Indexed REC Prices'!Z51</f>
        <v>0</v>
      </c>
      <c r="AB52" s="357">
        <f>'Indexed REC Deliveries'!AC53*'Indexed REC Prices'!AA51</f>
        <v>0</v>
      </c>
      <c r="AC52" s="357">
        <f>'Indexed REC Deliveries'!AD53*'Indexed REC Prices'!AB51</f>
        <v>0</v>
      </c>
      <c r="AD52" s="357">
        <f>'Indexed REC Deliveries'!AE53*'Indexed REC Prices'!AC51</f>
        <v>0</v>
      </c>
      <c r="AE52" s="357">
        <f>'Indexed REC Deliveries'!AF53*'Indexed REC Prices'!AD51</f>
        <v>0</v>
      </c>
      <c r="AF52" s="357">
        <f>'Indexed REC Deliveries'!AG53*'Indexed REC Prices'!AE51</f>
        <v>18868496.648276411</v>
      </c>
      <c r="AG52" s="357">
        <f>'Indexed REC Deliveries'!AH53*'Indexed REC Prices'!AF51</f>
        <v>17808657.84770171</v>
      </c>
    </row>
    <row r="53" spans="2:52" x14ac:dyDescent="0.35">
      <c r="B53" s="332">
        <f>'Indexed REC Deliveries'!B54</f>
        <v>3</v>
      </c>
      <c r="C53" s="332" t="str">
        <f>'Indexed REC Deliveries'!C54</f>
        <v>Projected</v>
      </c>
      <c r="D53" s="116" t="s">
        <v>240</v>
      </c>
      <c r="F53" s="305" t="s">
        <v>76</v>
      </c>
      <c r="G53" s="60" t="s">
        <v>41</v>
      </c>
      <c r="H53" s="249" t="s">
        <v>49</v>
      </c>
      <c r="I53" s="357">
        <f>'Indexed REC Deliveries'!J54*'Indexed REC Prices'!H52</f>
        <v>0</v>
      </c>
      <c r="J53" s="357">
        <f>'Indexed REC Deliveries'!K54*'Indexed REC Prices'!I52</f>
        <v>0</v>
      </c>
      <c r="K53" s="357">
        <f>'Indexed REC Deliveries'!L54*'Indexed REC Prices'!J52</f>
        <v>0</v>
      </c>
      <c r="L53" s="357">
        <f>'Indexed REC Deliveries'!M54*'Indexed REC Prices'!K52</f>
        <v>0</v>
      </c>
      <c r="M53" s="357">
        <f>'Indexed REC Deliveries'!N54*'Indexed REC Prices'!L52</f>
        <v>0</v>
      </c>
      <c r="N53" s="357">
        <f>'Indexed REC Deliveries'!O54*'Indexed REC Prices'!M52</f>
        <v>0</v>
      </c>
      <c r="O53" s="357">
        <f>'Indexed REC Deliveries'!P54*'Indexed REC Prices'!N52</f>
        <v>0</v>
      </c>
      <c r="P53" s="357">
        <f>'Indexed REC Deliveries'!Q54*'Indexed REC Prices'!O52</f>
        <v>0</v>
      </c>
      <c r="Q53" s="357">
        <f>'Indexed REC Deliveries'!R54*'Indexed REC Prices'!P52</f>
        <v>0</v>
      </c>
      <c r="R53" s="357">
        <f>'Indexed REC Deliveries'!S54*'Indexed REC Prices'!Q52</f>
        <v>0</v>
      </c>
      <c r="S53" s="357">
        <f>'Indexed REC Deliveries'!T54*'Indexed REC Prices'!R52</f>
        <v>0</v>
      </c>
      <c r="T53" s="357">
        <f>'Indexed REC Deliveries'!U54*'Indexed REC Prices'!S52</f>
        <v>0</v>
      </c>
      <c r="U53" s="357">
        <f>'Indexed REC Deliveries'!V54*'Indexed REC Prices'!T52</f>
        <v>0</v>
      </c>
      <c r="V53" s="357">
        <f>'Indexed REC Deliveries'!W54*'Indexed REC Prices'!U52</f>
        <v>0</v>
      </c>
      <c r="W53" s="357">
        <f>'Indexed REC Deliveries'!X54*'Indexed REC Prices'!V52</f>
        <v>0</v>
      </c>
      <c r="X53" s="357">
        <f>'Indexed REC Deliveries'!Y54*'Indexed REC Prices'!W52</f>
        <v>0</v>
      </c>
      <c r="Y53" s="357">
        <f>'Indexed REC Deliveries'!Z54*'Indexed REC Prices'!X52</f>
        <v>0</v>
      </c>
      <c r="Z53" s="357">
        <f>'Indexed REC Deliveries'!AA54*'Indexed REC Prices'!Y52</f>
        <v>0</v>
      </c>
      <c r="AA53" s="357">
        <f>'Indexed REC Deliveries'!AB54*'Indexed REC Prices'!Z52</f>
        <v>0</v>
      </c>
      <c r="AB53" s="357">
        <f>'Indexed REC Deliveries'!AC54*'Indexed REC Prices'!AA52</f>
        <v>0</v>
      </c>
      <c r="AC53" s="357">
        <f>'Indexed REC Deliveries'!AD54*'Indexed REC Prices'!AB52</f>
        <v>0</v>
      </c>
      <c r="AD53" s="357">
        <f>'Indexed REC Deliveries'!AE54*'Indexed REC Prices'!AC52</f>
        <v>0</v>
      </c>
      <c r="AE53" s="357">
        <f>'Indexed REC Deliveries'!AF54*'Indexed REC Prices'!AD52</f>
        <v>0</v>
      </c>
      <c r="AF53" s="357">
        <f>'Indexed REC Deliveries'!AG54*'Indexed REC Prices'!AE52</f>
        <v>0</v>
      </c>
      <c r="AG53" s="357">
        <f>'Indexed REC Deliveries'!AH54*'Indexed REC Prices'!AF52</f>
        <v>0</v>
      </c>
    </row>
    <row r="54" spans="2:52" x14ac:dyDescent="0.35">
      <c r="B54" s="332">
        <f>'Indexed REC Deliveries'!B55</f>
        <v>3</v>
      </c>
      <c r="C54" s="332" t="str">
        <f>'Indexed REC Deliveries'!C55</f>
        <v>Projected</v>
      </c>
      <c r="D54" s="116" t="s">
        <v>240</v>
      </c>
      <c r="F54" s="305" t="s">
        <v>76</v>
      </c>
      <c r="G54" s="60" t="s">
        <v>42</v>
      </c>
      <c r="H54" s="249" t="s">
        <v>49</v>
      </c>
      <c r="I54" s="357">
        <f>'Indexed REC Deliveries'!J55*'Indexed REC Prices'!H53</f>
        <v>0</v>
      </c>
      <c r="J54" s="357">
        <f>'Indexed REC Deliveries'!K55*'Indexed REC Prices'!I53</f>
        <v>0</v>
      </c>
      <c r="K54" s="357">
        <f>'Indexed REC Deliveries'!L55*'Indexed REC Prices'!J53</f>
        <v>0</v>
      </c>
      <c r="L54" s="357">
        <f>'Indexed REC Deliveries'!M55*'Indexed REC Prices'!K53</f>
        <v>0</v>
      </c>
      <c r="M54" s="357">
        <f>'Indexed REC Deliveries'!N55*'Indexed REC Prices'!L53</f>
        <v>0</v>
      </c>
      <c r="N54" s="357">
        <f>'Indexed REC Deliveries'!O55*'Indexed REC Prices'!M53</f>
        <v>0</v>
      </c>
      <c r="O54" s="357">
        <f>'Indexed REC Deliveries'!P55*'Indexed REC Prices'!N53</f>
        <v>0</v>
      </c>
      <c r="P54" s="357">
        <f>'Indexed REC Deliveries'!Q55*'Indexed REC Prices'!O53</f>
        <v>0</v>
      </c>
      <c r="Q54" s="357">
        <f>'Indexed REC Deliveries'!R55*'Indexed REC Prices'!P53</f>
        <v>0</v>
      </c>
      <c r="R54" s="357">
        <f>'Indexed REC Deliveries'!S55*'Indexed REC Prices'!Q53</f>
        <v>0</v>
      </c>
      <c r="S54" s="357">
        <f>'Indexed REC Deliveries'!T55*'Indexed REC Prices'!R53</f>
        <v>0</v>
      </c>
      <c r="T54" s="357">
        <f>'Indexed REC Deliveries'!U55*'Indexed REC Prices'!S53</f>
        <v>0</v>
      </c>
      <c r="U54" s="357">
        <f>'Indexed REC Deliveries'!V55*'Indexed REC Prices'!T53</f>
        <v>0</v>
      </c>
      <c r="V54" s="357">
        <f>'Indexed REC Deliveries'!W55*'Indexed REC Prices'!U53</f>
        <v>0</v>
      </c>
      <c r="W54" s="357">
        <f>'Indexed REC Deliveries'!X55*'Indexed REC Prices'!V53</f>
        <v>0</v>
      </c>
      <c r="X54" s="357">
        <f>'Indexed REC Deliveries'!Y55*'Indexed REC Prices'!W53</f>
        <v>0</v>
      </c>
      <c r="Y54" s="357">
        <f>'Indexed REC Deliveries'!Z55*'Indexed REC Prices'!X53</f>
        <v>0</v>
      </c>
      <c r="Z54" s="357">
        <f>'Indexed REC Deliveries'!AA55*'Indexed REC Prices'!Y53</f>
        <v>0</v>
      </c>
      <c r="AA54" s="357">
        <f>'Indexed REC Deliveries'!AB55*'Indexed REC Prices'!Z53</f>
        <v>0</v>
      </c>
      <c r="AB54" s="357">
        <f>'Indexed REC Deliveries'!AC55*'Indexed REC Prices'!AA53</f>
        <v>0</v>
      </c>
      <c r="AC54" s="357">
        <f>'Indexed REC Deliveries'!AD55*'Indexed REC Prices'!AB53</f>
        <v>0</v>
      </c>
      <c r="AD54" s="357">
        <f>'Indexed REC Deliveries'!AE55*'Indexed REC Prices'!AC53</f>
        <v>0</v>
      </c>
      <c r="AE54" s="357">
        <f>'Indexed REC Deliveries'!AF55*'Indexed REC Prices'!AD53</f>
        <v>0</v>
      </c>
      <c r="AF54" s="357">
        <f>'Indexed REC Deliveries'!AG55*'Indexed REC Prices'!AE53</f>
        <v>0</v>
      </c>
      <c r="AG54" s="357">
        <f>'Indexed REC Deliveries'!AH55*'Indexed REC Prices'!AF53</f>
        <v>0</v>
      </c>
    </row>
    <row r="55" spans="2:52" x14ac:dyDescent="0.35">
      <c r="B55" s="332">
        <f>'Indexed REC Deliveries'!B56</f>
        <v>3</v>
      </c>
      <c r="C55" s="332" t="str">
        <f>'Indexed REC Deliveries'!C56</f>
        <v>Projected</v>
      </c>
      <c r="D55" s="116" t="s">
        <v>240</v>
      </c>
      <c r="F55" s="305" t="s">
        <v>76</v>
      </c>
      <c r="G55" s="60" t="s">
        <v>43</v>
      </c>
      <c r="H55" s="249" t="s">
        <v>49</v>
      </c>
      <c r="I55" s="357">
        <f>'Indexed REC Deliveries'!J56*'Indexed REC Prices'!H54</f>
        <v>0</v>
      </c>
      <c r="J55" s="357">
        <f>'Indexed REC Deliveries'!K56*'Indexed REC Prices'!I54</f>
        <v>0</v>
      </c>
      <c r="K55" s="357">
        <f>'Indexed REC Deliveries'!L56*'Indexed REC Prices'!J54</f>
        <v>0</v>
      </c>
      <c r="L55" s="357">
        <f>'Indexed REC Deliveries'!M56*'Indexed REC Prices'!K54</f>
        <v>0</v>
      </c>
      <c r="M55" s="357">
        <f>'Indexed REC Deliveries'!N56*'Indexed REC Prices'!L54</f>
        <v>0</v>
      </c>
      <c r="N55" s="357">
        <f>'Indexed REC Deliveries'!O56*'Indexed REC Prices'!M54</f>
        <v>0</v>
      </c>
      <c r="O55" s="357">
        <f>'Indexed REC Deliveries'!P56*'Indexed REC Prices'!N54</f>
        <v>0</v>
      </c>
      <c r="P55" s="357">
        <f>'Indexed REC Deliveries'!Q56*'Indexed REC Prices'!O54</f>
        <v>0</v>
      </c>
      <c r="Q55" s="357">
        <f>'Indexed REC Deliveries'!R56*'Indexed REC Prices'!P54</f>
        <v>0</v>
      </c>
      <c r="R55" s="357">
        <f>'Indexed REC Deliveries'!S56*'Indexed REC Prices'!Q54</f>
        <v>0</v>
      </c>
      <c r="S55" s="357">
        <f>'Indexed REC Deliveries'!T56*'Indexed REC Prices'!R54</f>
        <v>0</v>
      </c>
      <c r="T55" s="357">
        <f>'Indexed REC Deliveries'!U56*'Indexed REC Prices'!S54</f>
        <v>0</v>
      </c>
      <c r="U55" s="357">
        <f>'Indexed REC Deliveries'!V56*'Indexed REC Prices'!T54</f>
        <v>0</v>
      </c>
      <c r="V55" s="357">
        <f>'Indexed REC Deliveries'!W56*'Indexed REC Prices'!U54</f>
        <v>0</v>
      </c>
      <c r="W55" s="357">
        <f>'Indexed REC Deliveries'!X56*'Indexed REC Prices'!V54</f>
        <v>0</v>
      </c>
      <c r="X55" s="357">
        <f>'Indexed REC Deliveries'!Y56*'Indexed REC Prices'!W54</f>
        <v>0</v>
      </c>
      <c r="Y55" s="357">
        <f>'Indexed REC Deliveries'!Z56*'Indexed REC Prices'!X54</f>
        <v>0</v>
      </c>
      <c r="Z55" s="357">
        <f>'Indexed REC Deliveries'!AA56*'Indexed REC Prices'!Y54</f>
        <v>0</v>
      </c>
      <c r="AA55" s="357">
        <f>'Indexed REC Deliveries'!AB56*'Indexed REC Prices'!Z54</f>
        <v>0</v>
      </c>
      <c r="AB55" s="357">
        <f>'Indexed REC Deliveries'!AC56*'Indexed REC Prices'!AA54</f>
        <v>0</v>
      </c>
      <c r="AC55" s="357">
        <f>'Indexed REC Deliveries'!AD56*'Indexed REC Prices'!AB54</f>
        <v>0</v>
      </c>
      <c r="AD55" s="357">
        <f>'Indexed REC Deliveries'!AE56*'Indexed REC Prices'!AC54</f>
        <v>0</v>
      </c>
      <c r="AE55" s="357">
        <f>'Indexed REC Deliveries'!AF56*'Indexed REC Prices'!AD54</f>
        <v>0</v>
      </c>
      <c r="AF55" s="357">
        <f>'Indexed REC Deliveries'!AG56*'Indexed REC Prices'!AE54</f>
        <v>0</v>
      </c>
      <c r="AG55" s="357">
        <f>'Indexed REC Deliveries'!AH56*'Indexed REC Prices'!AF54</f>
        <v>0</v>
      </c>
    </row>
    <row r="56" spans="2:52" x14ac:dyDescent="0.35">
      <c r="B56" s="332">
        <f>'Indexed REC Deliveries'!B57</f>
        <v>3</v>
      </c>
      <c r="C56" s="332" t="str">
        <f>'Indexed REC Deliveries'!C57</f>
        <v>Projected</v>
      </c>
      <c r="D56" s="116" t="s">
        <v>240</v>
      </c>
      <c r="F56" s="305" t="s">
        <v>76</v>
      </c>
      <c r="G56" s="60" t="s">
        <v>96</v>
      </c>
      <c r="H56" s="249" t="s">
        <v>49</v>
      </c>
      <c r="I56" s="357">
        <f>'Indexed REC Deliveries'!J57*'Indexed REC Prices'!H55</f>
        <v>0</v>
      </c>
      <c r="J56" s="357">
        <f>'Indexed REC Deliveries'!K57*'Indexed REC Prices'!I55</f>
        <v>0</v>
      </c>
      <c r="K56" s="357">
        <f>'Indexed REC Deliveries'!L57*'Indexed REC Prices'!J55</f>
        <v>0</v>
      </c>
      <c r="L56" s="357">
        <f>'Indexed REC Deliveries'!M57*'Indexed REC Prices'!K55</f>
        <v>0</v>
      </c>
      <c r="M56" s="357">
        <f>'Indexed REC Deliveries'!N57*'Indexed REC Prices'!L55</f>
        <v>0</v>
      </c>
      <c r="N56" s="357">
        <f>'Indexed REC Deliveries'!O57*'Indexed REC Prices'!M55</f>
        <v>0</v>
      </c>
      <c r="O56" s="357">
        <f>'Indexed REC Deliveries'!P57*'Indexed REC Prices'!N55</f>
        <v>0</v>
      </c>
      <c r="P56" s="357">
        <f>'Indexed REC Deliveries'!Q57*'Indexed REC Prices'!O55</f>
        <v>0</v>
      </c>
      <c r="Q56" s="357">
        <f>'Indexed REC Deliveries'!R57*'Indexed REC Prices'!P55</f>
        <v>0</v>
      </c>
      <c r="R56" s="357">
        <f>'Indexed REC Deliveries'!S57*'Indexed REC Prices'!Q55</f>
        <v>0</v>
      </c>
      <c r="S56" s="357">
        <f>'Indexed REC Deliveries'!T57*'Indexed REC Prices'!R55</f>
        <v>0</v>
      </c>
      <c r="T56" s="357">
        <f>'Indexed REC Deliveries'!U57*'Indexed REC Prices'!S55</f>
        <v>0</v>
      </c>
      <c r="U56" s="357">
        <f>'Indexed REC Deliveries'!V57*'Indexed REC Prices'!T55</f>
        <v>0</v>
      </c>
      <c r="V56" s="357">
        <f>'Indexed REC Deliveries'!W57*'Indexed REC Prices'!U55</f>
        <v>0</v>
      </c>
      <c r="W56" s="357">
        <f>'Indexed REC Deliveries'!X57*'Indexed REC Prices'!V55</f>
        <v>0</v>
      </c>
      <c r="X56" s="357">
        <f>'Indexed REC Deliveries'!Y57*'Indexed REC Prices'!W55</f>
        <v>0</v>
      </c>
      <c r="Y56" s="357">
        <f>'Indexed REC Deliveries'!Z57*'Indexed REC Prices'!X55</f>
        <v>0</v>
      </c>
      <c r="Z56" s="357">
        <f>'Indexed REC Deliveries'!AA57*'Indexed REC Prices'!Y55</f>
        <v>0</v>
      </c>
      <c r="AA56" s="357">
        <f>'Indexed REC Deliveries'!AB57*'Indexed REC Prices'!Z55</f>
        <v>0</v>
      </c>
      <c r="AB56" s="357">
        <f>'Indexed REC Deliveries'!AC57*'Indexed REC Prices'!AA55</f>
        <v>0</v>
      </c>
      <c r="AC56" s="357">
        <f>'Indexed REC Deliveries'!AD57*'Indexed REC Prices'!AB55</f>
        <v>0</v>
      </c>
      <c r="AD56" s="357">
        <f>'Indexed REC Deliveries'!AE57*'Indexed REC Prices'!AC55</f>
        <v>0</v>
      </c>
      <c r="AE56" s="357">
        <f>'Indexed REC Deliveries'!AF57*'Indexed REC Prices'!AD55</f>
        <v>0</v>
      </c>
      <c r="AF56" s="357">
        <f>'Indexed REC Deliveries'!AG57*'Indexed REC Prices'!AE55</f>
        <v>0</v>
      </c>
      <c r="AG56" s="357">
        <f>'Indexed REC Deliveries'!AH57*'Indexed REC Prices'!AF55</f>
        <v>0</v>
      </c>
    </row>
    <row r="57" spans="2:52" x14ac:dyDescent="0.35">
      <c r="C57" s="205"/>
      <c r="F57" s="204"/>
    </row>
    <row r="58" spans="2:52" x14ac:dyDescent="0.35">
      <c r="B58" s="332">
        <f>'Indexed REC Deliveries'!B59</f>
        <v>3</v>
      </c>
      <c r="C58" s="332" t="str">
        <f>'Indexed REC Deliveries'!C59</f>
        <v>Under Contract</v>
      </c>
      <c r="D58" s="116" t="s">
        <v>241</v>
      </c>
      <c r="E58" s="212"/>
      <c r="F58" s="305" t="s">
        <v>77</v>
      </c>
      <c r="G58" s="60" t="s">
        <v>20</v>
      </c>
      <c r="H58" s="249" t="s">
        <v>49</v>
      </c>
      <c r="I58" s="357">
        <f>'Indexed REC Deliveries'!J59*'Indexed REC Prices'!H57</f>
        <v>0</v>
      </c>
      <c r="J58" s="357">
        <f>'Indexed REC Deliveries'!K59*'Indexed REC Prices'!I57</f>
        <v>0</v>
      </c>
      <c r="K58" s="357">
        <f>'Indexed REC Deliveries'!L59*'Indexed REC Prices'!J57</f>
        <v>0</v>
      </c>
      <c r="L58" s="357">
        <f>'Indexed REC Deliveries'!M59*'Indexed REC Prices'!K57</f>
        <v>0</v>
      </c>
      <c r="M58" s="357">
        <f>'Indexed REC Deliveries'!N59*'Indexed REC Prices'!L57</f>
        <v>716736.15070626745</v>
      </c>
      <c r="N58" s="357">
        <f>'Indexed REC Deliveries'!O59*'Indexed REC Prices'!M57</f>
        <v>705790.50950558879</v>
      </c>
      <c r="O58" s="357">
        <f>'Indexed REC Deliveries'!P59*'Indexed REC Prices'!N57</f>
        <v>708492.3566511143</v>
      </c>
      <c r="P58" s="357">
        <f>'Indexed REC Deliveries'!Q59*'Indexed REC Prices'!O57</f>
        <v>1150172.3137639675</v>
      </c>
      <c r="Q58" s="357">
        <f>'Indexed REC Deliveries'!R59*'Indexed REC Prices'!P57</f>
        <v>2021478.3600378877</v>
      </c>
      <c r="R58" s="357">
        <f>'Indexed REC Deliveries'!S59*'Indexed REC Prices'!Q57</f>
        <v>2022471.0602255415</v>
      </c>
      <c r="S58" s="357">
        <f>'Indexed REC Deliveries'!T59*'Indexed REC Prices'!R57</f>
        <v>2027719.1202652713</v>
      </c>
      <c r="T58" s="357">
        <f>'Indexed REC Deliveries'!U59*'Indexed REC Prices'!S57</f>
        <v>2004601.6672284144</v>
      </c>
      <c r="U58" s="357">
        <f>'Indexed REC Deliveries'!V59*'Indexed REC Prices'!T57</f>
        <v>1959680.0280570176</v>
      </c>
      <c r="V58" s="357">
        <f>'Indexed REC Deliveries'!W59*'Indexed REC Prices'!U57</f>
        <v>1888387.0113458168</v>
      </c>
      <c r="W58" s="357">
        <f>'Indexed REC Deliveries'!X59*'Indexed REC Prices'!V57</f>
        <v>1883786.3618808945</v>
      </c>
      <c r="X58" s="357">
        <f>'Indexed REC Deliveries'!Y59*'Indexed REC Prices'!W57</f>
        <v>1882071.472165046</v>
      </c>
      <c r="Y58" s="357">
        <f>'Indexed REC Deliveries'!Z59*'Indexed REC Prices'!X57</f>
        <v>1882205.8204991044</v>
      </c>
      <c r="Z58" s="357">
        <f>'Indexed REC Deliveries'!AA59*'Indexed REC Prices'!Y57</f>
        <v>1868208.0348267804</v>
      </c>
      <c r="AA58" s="357">
        <f>'Indexed REC Deliveries'!AB59*'Indexed REC Prices'!Z57</f>
        <v>1854011.9727251551</v>
      </c>
      <c r="AB58" s="357">
        <f>'Indexed REC Deliveries'!AC59*'Indexed REC Prices'!AA57</f>
        <v>1833158.541085466</v>
      </c>
      <c r="AC58" s="357">
        <f>'Indexed REC Deliveries'!AD59*'Indexed REC Prices'!AB57</f>
        <v>1815185.0163849983</v>
      </c>
      <c r="AD58" s="357">
        <f>'Indexed REC Deliveries'!AE59*'Indexed REC Prices'!AC57</f>
        <v>1799208.2646854492</v>
      </c>
      <c r="AE58" s="357">
        <f>'Indexed REC Deliveries'!AF59*'Indexed REC Prices'!AD57</f>
        <v>1753549.0323195816</v>
      </c>
      <c r="AF58" s="357">
        <f>'Indexed REC Deliveries'!AG59*'Indexed REC Prices'!AE57</f>
        <v>1707571.8145690111</v>
      </c>
      <c r="AG58" s="357">
        <f>'Indexed REC Deliveries'!AH59*'Indexed REC Prices'!AF57</f>
        <v>1661270.0617656177</v>
      </c>
      <c r="AH58" s="209"/>
      <c r="AI58" s="209"/>
      <c r="AJ58" s="209"/>
      <c r="AK58" s="209"/>
      <c r="AL58" s="209"/>
      <c r="AM58" s="209"/>
      <c r="AN58" s="209"/>
      <c r="AO58" s="209"/>
      <c r="AP58" s="209"/>
      <c r="AQ58" s="209"/>
      <c r="AR58" s="209"/>
      <c r="AS58" s="209"/>
      <c r="AT58" s="209"/>
      <c r="AU58" s="209"/>
      <c r="AV58" s="209"/>
      <c r="AW58" s="209"/>
      <c r="AX58" s="209"/>
      <c r="AY58" s="209"/>
      <c r="AZ58" s="209"/>
    </row>
    <row r="59" spans="2:52" x14ac:dyDescent="0.35">
      <c r="B59" s="332">
        <f>'Indexed REC Deliveries'!B60</f>
        <v>3</v>
      </c>
      <c r="C59" s="332" t="str">
        <f>'Indexed REC Deliveries'!C60</f>
        <v>Under Contract</v>
      </c>
      <c r="D59" s="116" t="s">
        <v>241</v>
      </c>
      <c r="E59" s="212"/>
      <c r="F59" s="305" t="s">
        <v>77</v>
      </c>
      <c r="G59" s="60" t="s">
        <v>21</v>
      </c>
      <c r="H59" s="249" t="s">
        <v>49</v>
      </c>
      <c r="I59" s="357">
        <f>'Indexed REC Deliveries'!J60*'Indexed REC Prices'!H58</f>
        <v>0</v>
      </c>
      <c r="J59" s="357">
        <f>'Indexed REC Deliveries'!K60*'Indexed REC Prices'!I58</f>
        <v>0</v>
      </c>
      <c r="K59" s="357">
        <f>'Indexed REC Deliveries'!L60*'Indexed REC Prices'!J58</f>
        <v>0</v>
      </c>
      <c r="L59" s="357">
        <f>'Indexed REC Deliveries'!M60*'Indexed REC Prices'!K58</f>
        <v>0</v>
      </c>
      <c r="M59" s="357">
        <f>'Indexed REC Deliveries'!N60*'Indexed REC Prices'!L58</f>
        <v>0</v>
      </c>
      <c r="N59" s="357">
        <f>'Indexed REC Deliveries'!O60*'Indexed REC Prices'!M58</f>
        <v>399238.78829311207</v>
      </c>
      <c r="O59" s="357">
        <f>'Indexed REC Deliveries'!P60*'Indexed REC Prices'!N58</f>
        <v>686238.79593997914</v>
      </c>
      <c r="P59" s="357">
        <f>'Indexed REC Deliveries'!Q60*'Indexed REC Prices'!O58</f>
        <v>2312802.6170008569</v>
      </c>
      <c r="Q59" s="357">
        <f>'Indexed REC Deliveries'!R60*'Indexed REC Prices'!P58</f>
        <v>5529938.6791610084</v>
      </c>
      <c r="R59" s="357">
        <f>'Indexed REC Deliveries'!S60*'Indexed REC Prices'!Q58</f>
        <v>5529951.4723201515</v>
      </c>
      <c r="S59" s="357">
        <f>'Indexed REC Deliveries'!T60*'Indexed REC Prices'!R58</f>
        <v>5540581.3331193952</v>
      </c>
      <c r="T59" s="357">
        <f>'Indexed REC Deliveries'!U60*'Indexed REC Prices'!S58</f>
        <v>5480533.877444461</v>
      </c>
      <c r="U59" s="357">
        <f>'Indexed REC Deliveries'!V60*'Indexed REC Prices'!T58</f>
        <v>5366160.4958033571</v>
      </c>
      <c r="V59" s="357">
        <f>'Indexed REC Deliveries'!W60*'Indexed REC Prices'!U58</f>
        <v>5186079.251259746</v>
      </c>
      <c r="W59" s="357">
        <f>'Indexed REC Deliveries'!X60*'Indexed REC Prices'!V58</f>
        <v>5172213.7998470301</v>
      </c>
      <c r="X59" s="357">
        <f>'Indexed REC Deliveries'!Y60*'Indexed REC Prices'!W58</f>
        <v>5165551.9375809589</v>
      </c>
      <c r="Y59" s="357">
        <f>'Indexed REC Deliveries'!Z60*'Indexed REC Prices'!X58</f>
        <v>5163510.4936501514</v>
      </c>
      <c r="Z59" s="357">
        <f>'Indexed REC Deliveries'!AA60*'Indexed REC Prices'!Y58</f>
        <v>5126262.3069058368</v>
      </c>
      <c r="AA59" s="357">
        <f>'Indexed REC Deliveries'!AB60*'Indexed REC Prices'!Z58</f>
        <v>5088531.8182707662</v>
      </c>
      <c r="AB59" s="357">
        <f>'Indexed REC Deliveries'!AC60*'Indexed REC Prices'!AA58</f>
        <v>5034222.2933581881</v>
      </c>
      <c r="AC59" s="357">
        <f>'Indexed REC Deliveries'!AD60*'Indexed REC Prices'!AB58</f>
        <v>4987101.474793544</v>
      </c>
      <c r="AD59" s="357">
        <f>'Indexed REC Deliveries'!AE60*'Indexed REC Prices'!AC58</f>
        <v>4944968.4501614198</v>
      </c>
      <c r="AE59" s="357">
        <f>'Indexed REC Deliveries'!AF60*'Indexed REC Prices'!AD58</f>
        <v>4828875.4435401075</v>
      </c>
      <c r="AF59" s="357">
        <f>'Indexed REC Deliveries'!AG60*'Indexed REC Prices'!AE58</f>
        <v>4712001.5163027812</v>
      </c>
      <c r="AG59" s="357">
        <f>'Indexed REC Deliveries'!AH60*'Indexed REC Prices'!AF58</f>
        <v>4594330.2884063479</v>
      </c>
    </row>
    <row r="60" spans="2:52" x14ac:dyDescent="0.35">
      <c r="B60" s="332">
        <f>'Indexed REC Deliveries'!B61</f>
        <v>3</v>
      </c>
      <c r="C60" s="332" t="str">
        <f>'Indexed REC Deliveries'!C61</f>
        <v>Under Contract</v>
      </c>
      <c r="D60" s="116" t="s">
        <v>241</v>
      </c>
      <c r="E60" s="212"/>
      <c r="F60" s="305" t="s">
        <v>77</v>
      </c>
      <c r="G60" s="60" t="s">
        <v>22</v>
      </c>
      <c r="H60" s="249" t="s">
        <v>49</v>
      </c>
      <c r="I60" s="357">
        <f>'Indexed REC Deliveries'!J61*'Indexed REC Prices'!H59</f>
        <v>0</v>
      </c>
      <c r="J60" s="357">
        <f>'Indexed REC Deliveries'!K61*'Indexed REC Prices'!I59</f>
        <v>0</v>
      </c>
      <c r="K60" s="357">
        <f>'Indexed REC Deliveries'!L61*'Indexed REC Prices'!J59</f>
        <v>0</v>
      </c>
      <c r="L60" s="357">
        <f>'Indexed REC Deliveries'!M61*'Indexed REC Prices'!K59</f>
        <v>0</v>
      </c>
      <c r="M60" s="357">
        <f>'Indexed REC Deliveries'!N61*'Indexed REC Prices'!L59</f>
        <v>0</v>
      </c>
      <c r="N60" s="357">
        <f>'Indexed REC Deliveries'!O61*'Indexed REC Prices'!M59</f>
        <v>0</v>
      </c>
      <c r="O60" s="357">
        <f>'Indexed REC Deliveries'!P61*'Indexed REC Prices'!N59</f>
        <v>0</v>
      </c>
      <c r="P60" s="357">
        <f>'Indexed REC Deliveries'!Q61*'Indexed REC Prices'!O59</f>
        <v>0</v>
      </c>
      <c r="Q60" s="357">
        <f>'Indexed REC Deliveries'!R61*'Indexed REC Prices'!P59</f>
        <v>0</v>
      </c>
      <c r="R60" s="357">
        <f>'Indexed REC Deliveries'!S61*'Indexed REC Prices'!Q59</f>
        <v>0</v>
      </c>
      <c r="S60" s="357">
        <f>'Indexed REC Deliveries'!T61*'Indexed REC Prices'!R59</f>
        <v>0</v>
      </c>
      <c r="T60" s="357">
        <f>'Indexed REC Deliveries'!U61*'Indexed REC Prices'!S59</f>
        <v>0</v>
      </c>
      <c r="U60" s="357">
        <f>'Indexed REC Deliveries'!V61*'Indexed REC Prices'!T59</f>
        <v>0</v>
      </c>
      <c r="V60" s="357">
        <f>'Indexed REC Deliveries'!W61*'Indexed REC Prices'!U59</f>
        <v>0</v>
      </c>
      <c r="W60" s="357">
        <f>'Indexed REC Deliveries'!X61*'Indexed REC Prices'!V59</f>
        <v>0</v>
      </c>
      <c r="X60" s="357">
        <f>'Indexed REC Deliveries'!Y61*'Indexed REC Prices'!W59</f>
        <v>0</v>
      </c>
      <c r="Y60" s="357">
        <f>'Indexed REC Deliveries'!Z61*'Indexed REC Prices'!X59</f>
        <v>0</v>
      </c>
      <c r="Z60" s="357">
        <f>'Indexed REC Deliveries'!AA61*'Indexed REC Prices'!Y59</f>
        <v>0</v>
      </c>
      <c r="AA60" s="357">
        <f>'Indexed REC Deliveries'!AB61*'Indexed REC Prices'!Z59</f>
        <v>0</v>
      </c>
      <c r="AB60" s="357">
        <f>'Indexed REC Deliveries'!AC61*'Indexed REC Prices'!AA59</f>
        <v>0</v>
      </c>
      <c r="AC60" s="357">
        <f>'Indexed REC Deliveries'!AD61*'Indexed REC Prices'!AB59</f>
        <v>0</v>
      </c>
      <c r="AD60" s="357">
        <f>'Indexed REC Deliveries'!AE61*'Indexed REC Prices'!AC59</f>
        <v>0</v>
      </c>
      <c r="AE60" s="357">
        <f>'Indexed REC Deliveries'!AF61*'Indexed REC Prices'!AD59</f>
        <v>0</v>
      </c>
      <c r="AF60" s="357">
        <f>'Indexed REC Deliveries'!AG61*'Indexed REC Prices'!AE59</f>
        <v>0</v>
      </c>
      <c r="AG60" s="357">
        <f>'Indexed REC Deliveries'!AH61*'Indexed REC Prices'!AF59</f>
        <v>0</v>
      </c>
    </row>
    <row r="61" spans="2:52" x14ac:dyDescent="0.35">
      <c r="B61" s="332">
        <f>'Indexed REC Deliveries'!B62</f>
        <v>3</v>
      </c>
      <c r="C61" s="332" t="str">
        <f>'Indexed REC Deliveries'!C62</f>
        <v>Under Contract</v>
      </c>
      <c r="D61" s="116" t="s">
        <v>241</v>
      </c>
      <c r="E61" s="212"/>
      <c r="F61" s="305" t="s">
        <v>77</v>
      </c>
      <c r="G61" s="60" t="s">
        <v>23</v>
      </c>
      <c r="H61" s="249" t="s">
        <v>49</v>
      </c>
      <c r="I61" s="357">
        <f>'Indexed REC Deliveries'!J62*'Indexed REC Prices'!H60</f>
        <v>0</v>
      </c>
      <c r="J61" s="357">
        <f>'Indexed REC Deliveries'!K62*'Indexed REC Prices'!I60</f>
        <v>0</v>
      </c>
      <c r="K61" s="357">
        <f>'Indexed REC Deliveries'!L62*'Indexed REC Prices'!J60</f>
        <v>0</v>
      </c>
      <c r="L61" s="357">
        <f>'Indexed REC Deliveries'!M62*'Indexed REC Prices'!K60</f>
        <v>0</v>
      </c>
      <c r="M61" s="357">
        <f>'Indexed REC Deliveries'!N62*'Indexed REC Prices'!L60</f>
        <v>0</v>
      </c>
      <c r="N61" s="357">
        <f>'Indexed REC Deliveries'!O62*'Indexed REC Prices'!M60</f>
        <v>0</v>
      </c>
      <c r="O61" s="357">
        <f>'Indexed REC Deliveries'!P62*'Indexed REC Prices'!N60</f>
        <v>6793571.8238908835</v>
      </c>
      <c r="P61" s="357">
        <f>'Indexed REC Deliveries'!Q62*'Indexed REC Prices'!O60</f>
        <v>13581393.671591291</v>
      </c>
      <c r="Q61" s="357">
        <f>'Indexed REC Deliveries'!R62*'Indexed REC Prices'!P60</f>
        <v>13424259.020453572</v>
      </c>
      <c r="R61" s="357">
        <f>'Indexed REC Deliveries'!S62*'Indexed REC Prices'!Q60</f>
        <v>13415284.107603641</v>
      </c>
      <c r="S61" s="357">
        <f>'Indexed REC Deliveries'!T62*'Indexed REC Prices'!R60</f>
        <v>13428671.216822166</v>
      </c>
      <c r="T61" s="357">
        <f>'Indexed REC Deliveries'!U62*'Indexed REC Prices'!S60</f>
        <v>13293539.811046984</v>
      </c>
      <c r="U61" s="357">
        <f>'Indexed REC Deliveries'!V62*'Indexed REC Prices'!T60</f>
        <v>13044260.191977719</v>
      </c>
      <c r="V61" s="357">
        <f>'Indexed REC Deliveries'!W62*'Indexed REC Prices'!U60</f>
        <v>12656907.373052977</v>
      </c>
      <c r="W61" s="357">
        <f>'Indexed REC Deliveries'!X62*'Indexed REC Prices'!V60</f>
        <v>12618983.278508574</v>
      </c>
      <c r="X61" s="357">
        <f>'Indexed REC Deliveries'!Y62*'Indexed REC Prices'!W60</f>
        <v>12596244.980507176</v>
      </c>
      <c r="Y61" s="357">
        <f>'Indexed REC Deliveries'!Z62*'Indexed REC Prices'!X60</f>
        <v>12583262.449888309</v>
      </c>
      <c r="Z61" s="357">
        <f>'Indexed REC Deliveries'!AA62*'Indexed REC Prices'!Y60</f>
        <v>12496319.012359206</v>
      </c>
      <c r="AA61" s="357">
        <f>'Indexed REC Deliveries'!AB62*'Indexed REC Prices'!Z60</f>
        <v>12408405.018975973</v>
      </c>
      <c r="AB61" s="357">
        <f>'Indexed REC Deliveries'!AC62*'Indexed REC Prices'!AA60</f>
        <v>12285685.013572501</v>
      </c>
      <c r="AC61" s="357">
        <f>'Indexed REC Deliveries'!AD62*'Indexed REC Prices'!AB60</f>
        <v>12178118.43470189</v>
      </c>
      <c r="AD61" s="357">
        <f>'Indexed REC Deliveries'!AE62*'Indexed REC Prices'!AC60</f>
        <v>12081078.763511291</v>
      </c>
      <c r="AE61" s="357">
        <f>'Indexed REC Deliveries'!AF62*'Indexed REC Prices'!AD60</f>
        <v>11828618.031478608</v>
      </c>
      <c r="AF61" s="357">
        <f>'Indexed REC Deliveries'!AG62*'Indexed REC Prices'!AE60</f>
        <v>11574557.978566686</v>
      </c>
      <c r="AG61" s="357">
        <f>'Indexed REC Deliveries'!AH62*'Indexed REC Prices'!AF60</f>
        <v>11318863.963174278</v>
      </c>
    </row>
    <row r="62" spans="2:52" x14ac:dyDescent="0.35">
      <c r="B62" s="332">
        <f>'Indexed REC Deliveries'!B63</f>
        <v>3</v>
      </c>
      <c r="C62" s="332" t="str">
        <f>'Indexed REC Deliveries'!C63</f>
        <v>Projected</v>
      </c>
      <c r="D62" s="116" t="s">
        <v>241</v>
      </c>
      <c r="E62" s="212"/>
      <c r="F62" s="305" t="s">
        <v>77</v>
      </c>
      <c r="G62" s="60" t="s">
        <v>24</v>
      </c>
      <c r="H62" s="249" t="s">
        <v>49</v>
      </c>
      <c r="I62" s="357">
        <f>'Indexed REC Deliveries'!J63*'Indexed REC Prices'!H61</f>
        <v>0</v>
      </c>
      <c r="J62" s="357">
        <f>'Indexed REC Deliveries'!K63*'Indexed REC Prices'!I61</f>
        <v>0</v>
      </c>
      <c r="K62" s="357">
        <f>'Indexed REC Deliveries'!L63*'Indexed REC Prices'!J61</f>
        <v>0</v>
      </c>
      <c r="L62" s="357">
        <f>'Indexed REC Deliveries'!M63*'Indexed REC Prices'!K61</f>
        <v>0</v>
      </c>
      <c r="M62" s="357">
        <f>'Indexed REC Deliveries'!N63*'Indexed REC Prices'!L61</f>
        <v>0</v>
      </c>
      <c r="N62" s="357">
        <f>'Indexed REC Deliveries'!O63*'Indexed REC Prices'!M61</f>
        <v>0</v>
      </c>
      <c r="O62" s="357">
        <f>'Indexed REC Deliveries'!P63*'Indexed REC Prices'!N61</f>
        <v>0</v>
      </c>
      <c r="P62" s="357">
        <f>'Indexed REC Deliveries'!Q63*'Indexed REC Prices'!O61</f>
        <v>7428717.3468449675</v>
      </c>
      <c r="Q62" s="357">
        <f>'Indexed REC Deliveries'!R63*'Indexed REC Prices'!P61</f>
        <v>7355400.3752000276</v>
      </c>
      <c r="R62" s="357">
        <f>'Indexed REC Deliveries'!S63*'Indexed REC Prices'!Q61</f>
        <v>7342196.2309938949</v>
      </c>
      <c r="S62" s="357">
        <f>'Indexed REC Deliveries'!T63*'Indexed REC Prices'!R61</f>
        <v>7338105.5997402268</v>
      </c>
      <c r="T62" s="357">
        <f>'Indexed REC Deliveries'!U63*'Indexed REC Prices'!S61</f>
        <v>7273852.3488937933</v>
      </c>
      <c r="U62" s="357">
        <f>'Indexed REC Deliveries'!V63*'Indexed REC Prices'!T61</f>
        <v>7163370.1466030963</v>
      </c>
      <c r="V62" s="357">
        <f>'Indexed REC Deliveries'!W63*'Indexed REC Prices'!U61</f>
        <v>6996959.4372356804</v>
      </c>
      <c r="W62" s="357">
        <f>'Indexed REC Deliveries'!X63*'Indexed REC Prices'!V61</f>
        <v>6972255.9004498515</v>
      </c>
      <c r="X62" s="357">
        <f>'Indexed REC Deliveries'!Y63*'Indexed REC Prices'!W61</f>
        <v>6953755.4121872559</v>
      </c>
      <c r="Y62" s="357">
        <f>'Indexed REC Deliveries'!Z63*'Indexed REC Prices'!X61</f>
        <v>6939256.3760521309</v>
      </c>
      <c r="Z62" s="357">
        <f>'Indexed REC Deliveries'!AA63*'Indexed REC Prices'!Y61</f>
        <v>6894819.3677071426</v>
      </c>
      <c r="AA62" s="357">
        <f>'Indexed REC Deliveries'!AB63*'Indexed REC Prices'!Z61</f>
        <v>6850034.8391166748</v>
      </c>
      <c r="AB62" s="357">
        <f>'Indexed REC Deliveries'!AC63*'Indexed REC Prices'!AA61</f>
        <v>6791185.4837149046</v>
      </c>
      <c r="AC62" s="357">
        <f>'Indexed REC Deliveries'!AD63*'Indexed REC Prices'!AB61</f>
        <v>6738524.8993492685</v>
      </c>
      <c r="AD62" s="357">
        <f>'Indexed REC Deliveries'!AE63*'Indexed REC Prices'!AC61</f>
        <v>6690177.2428185679</v>
      </c>
      <c r="AE62" s="357">
        <f>'Indexed REC Deliveries'!AF63*'Indexed REC Prices'!AD61</f>
        <v>6578866.0843550991</v>
      </c>
      <c r="AF62" s="357">
        <f>'Indexed REC Deliveries'!AG63*'Indexed REC Prices'!AE61</f>
        <v>6466951.3636274328</v>
      </c>
      <c r="AG62" s="357">
        <f>'Indexed REC Deliveries'!AH63*'Indexed REC Prices'!AF61</f>
        <v>6354418.8126878478</v>
      </c>
    </row>
    <row r="63" spans="2:52" x14ac:dyDescent="0.35">
      <c r="B63" s="332">
        <f>'Indexed REC Deliveries'!B64</f>
        <v>3</v>
      </c>
      <c r="C63" s="332" t="str">
        <f>'Indexed REC Deliveries'!C64</f>
        <v>Projected</v>
      </c>
      <c r="D63" s="116" t="s">
        <v>241</v>
      </c>
      <c r="E63" s="212"/>
      <c r="F63" s="305" t="s">
        <v>77</v>
      </c>
      <c r="G63" s="60" t="s">
        <v>25</v>
      </c>
      <c r="H63" s="249" t="s">
        <v>49</v>
      </c>
      <c r="I63" s="357">
        <f>'Indexed REC Deliveries'!J64*'Indexed REC Prices'!H62</f>
        <v>0</v>
      </c>
      <c r="J63" s="357">
        <f>'Indexed REC Deliveries'!K64*'Indexed REC Prices'!I62</f>
        <v>0</v>
      </c>
      <c r="K63" s="357">
        <f>'Indexed REC Deliveries'!L64*'Indexed REC Prices'!J62</f>
        <v>0</v>
      </c>
      <c r="L63" s="357">
        <f>'Indexed REC Deliveries'!M64*'Indexed REC Prices'!K62</f>
        <v>0</v>
      </c>
      <c r="M63" s="357">
        <f>'Indexed REC Deliveries'!N64*'Indexed REC Prices'!L62</f>
        <v>0</v>
      </c>
      <c r="N63" s="357">
        <f>'Indexed REC Deliveries'!O64*'Indexed REC Prices'!M62</f>
        <v>0</v>
      </c>
      <c r="O63" s="357">
        <f>'Indexed REC Deliveries'!P64*'Indexed REC Prices'!N62</f>
        <v>0</v>
      </c>
      <c r="P63" s="357">
        <f>'Indexed REC Deliveries'!Q64*'Indexed REC Prices'!O62</f>
        <v>0</v>
      </c>
      <c r="Q63" s="357">
        <f>'Indexed REC Deliveries'!R64*'Indexed REC Prices'!P62</f>
        <v>7295959.9401502293</v>
      </c>
      <c r="R63" s="357">
        <f>'Indexed REC Deliveries'!S64*'Indexed REC Prices'!Q62</f>
        <v>7283171.4546905505</v>
      </c>
      <c r="S63" s="357">
        <f>'Indexed REC Deliveries'!T64*'Indexed REC Prices'!R62</f>
        <v>7279539.8686746862</v>
      </c>
      <c r="T63" s="357">
        <f>'Indexed REC Deliveries'!U64*'Indexed REC Prices'!S62</f>
        <v>7215440.9403386181</v>
      </c>
      <c r="U63" s="357">
        <f>'Indexed REC Deliveries'!V64*'Indexed REC Prices'!T62</f>
        <v>7104878.3682537815</v>
      </c>
      <c r="V63" s="357">
        <f>'Indexed REC Deliveries'!W64*'Indexed REC Prices'!U62</f>
        <v>6938103.8672322109</v>
      </c>
      <c r="W63" s="357">
        <f>'Indexed REC Deliveries'!X64*'Indexed REC Prices'!V62</f>
        <v>6913746.2729215259</v>
      </c>
      <c r="X63" s="357">
        <f>'Indexed REC Deliveries'!Y64*'Indexed REC Prices'!W62</f>
        <v>6895620.5478279274</v>
      </c>
      <c r="Y63" s="357">
        <f>'Indexed REC Deliveries'!Z64*'Indexed REC Prices'!X62</f>
        <v>6881514.0440092022</v>
      </c>
      <c r="Z63" s="357">
        <f>'Indexed REC Deliveries'!AA64*'Indexed REC Prices'!Y62</f>
        <v>6837316.7989502335</v>
      </c>
      <c r="AA63" s="357">
        <f>'Indexed REC Deliveries'!AB64*'Indexed REC Prices'!Z62</f>
        <v>6792767.9719887152</v>
      </c>
      <c r="AB63" s="357">
        <f>'Indexed REC Deliveries'!AC64*'Indexed REC Prices'!AA62</f>
        <v>6734081.3369466756</v>
      </c>
      <c r="AC63" s="357">
        <f>'Indexed REC Deliveries'!AD64*'Indexed REC Prices'!AB62</f>
        <v>6681612.2800638927</v>
      </c>
      <c r="AD63" s="357">
        <f>'Indexed REC Deliveries'!AE64*'Indexed REC Prices'!AC62</f>
        <v>6633475.5432525622</v>
      </c>
      <c r="AE63" s="357">
        <f>'Indexed REC Deliveries'!AF64*'Indexed REC Prices'!AD62</f>
        <v>6522056.6356374295</v>
      </c>
      <c r="AF63" s="357">
        <f>'Indexed REC Deliveries'!AG64*'Indexed REC Prices'!AE62</f>
        <v>6410028.8747648802</v>
      </c>
      <c r="AG63" s="357">
        <f>'Indexed REC Deliveries'!AH64*'Indexed REC Prices'!AF62</f>
        <v>6297377.9322790466</v>
      </c>
    </row>
    <row r="64" spans="2:52" x14ac:dyDescent="0.35">
      <c r="B64" s="332">
        <f>'Indexed REC Deliveries'!B65</f>
        <v>3</v>
      </c>
      <c r="C64" s="332" t="str">
        <f>'Indexed REC Deliveries'!C65</f>
        <v>Projected</v>
      </c>
      <c r="D64" s="116" t="s">
        <v>241</v>
      </c>
      <c r="E64" s="212"/>
      <c r="F64" s="305" t="s">
        <v>77</v>
      </c>
      <c r="G64" s="60" t="s">
        <v>26</v>
      </c>
      <c r="H64" s="249" t="s">
        <v>49</v>
      </c>
      <c r="I64" s="357">
        <f>'Indexed REC Deliveries'!J65*'Indexed REC Prices'!H63</f>
        <v>0</v>
      </c>
      <c r="J64" s="357">
        <f>'Indexed REC Deliveries'!K65*'Indexed REC Prices'!I63</f>
        <v>0</v>
      </c>
      <c r="K64" s="357">
        <f>'Indexed REC Deliveries'!L65*'Indexed REC Prices'!J63</f>
        <v>0</v>
      </c>
      <c r="L64" s="357">
        <f>'Indexed REC Deliveries'!M65*'Indexed REC Prices'!K63</f>
        <v>0</v>
      </c>
      <c r="M64" s="357">
        <f>'Indexed REC Deliveries'!N65*'Indexed REC Prices'!L63</f>
        <v>0</v>
      </c>
      <c r="N64" s="357">
        <f>'Indexed REC Deliveries'!O65*'Indexed REC Prices'!M63</f>
        <v>0</v>
      </c>
      <c r="O64" s="357">
        <f>'Indexed REC Deliveries'!P65*'Indexed REC Prices'!N63</f>
        <v>0</v>
      </c>
      <c r="P64" s="357">
        <f>'Indexed REC Deliveries'!Q65*'Indexed REC Prices'!O63</f>
        <v>0</v>
      </c>
      <c r="Q64" s="357">
        <f>'Indexed REC Deliveries'!R65*'Indexed REC Prices'!P63</f>
        <v>0</v>
      </c>
      <c r="R64" s="357">
        <f>'Indexed REC Deliveries'!S65*'Indexed REC Prices'!Q63</f>
        <v>7084548.8260293584</v>
      </c>
      <c r="S64" s="357">
        <f>'Indexed REC Deliveries'!T65*'Indexed REC Prices'!R63</f>
        <v>7082075.098238497</v>
      </c>
      <c r="T64" s="357">
        <f>'Indexed REC Deliveries'!U65*'Indexed REC Prices'!S63</f>
        <v>7018824.2915988676</v>
      </c>
      <c r="U64" s="357">
        <f>'Indexed REC Deliveries'!V65*'Indexed REC Prices'!T63</f>
        <v>6908870.5044291709</v>
      </c>
      <c r="V64" s="357">
        <f>'Indexed REC Deliveries'!W65*'Indexed REC Prices'!U63</f>
        <v>6742416.4944393858</v>
      </c>
      <c r="W64" s="357">
        <f>'Indexed REC Deliveries'!X65*'Indexed REC Prices'!V63</f>
        <v>6719089.2612390239</v>
      </c>
      <c r="X64" s="357">
        <f>'Indexed REC Deliveries'!Y65*'Indexed REC Prices'!W63</f>
        <v>6702019.4493760541</v>
      </c>
      <c r="Y64" s="357">
        <f>'Indexed REC Deliveries'!Z65*'Indexed REC Prices'!X63</f>
        <v>6688983.3208934087</v>
      </c>
      <c r="Z64" s="357">
        <f>'Indexed REC Deliveries'!AA65*'Indexed REC Prices'!Y63</f>
        <v>6645699.5351040959</v>
      </c>
      <c r="AA64" s="357">
        <f>'Indexed REC Deliveries'!AB65*'Indexed REC Prices'!Z63</f>
        <v>6602056.7228891104</v>
      </c>
      <c r="AB64" s="357">
        <f>'Indexed REC Deliveries'!AC65*'Indexed REC Prices'!AA63</f>
        <v>6544199.4089408992</v>
      </c>
      <c r="AC64" s="357">
        <f>'Indexed REC Deliveries'!AD65*'Indexed REC Prices'!AB63</f>
        <v>6492585.2961192615</v>
      </c>
      <c r="AD64" s="357">
        <f>'Indexed REC Deliveries'!AE65*'Indexed REC Prices'!AC63</f>
        <v>6445319.680783378</v>
      </c>
      <c r="AE64" s="357">
        <f>'Indexed REC Deliveries'!AF65*'Indexed REC Prices'!AD63</f>
        <v>6334448.3287122557</v>
      </c>
      <c r="AF64" s="357">
        <f>'Indexed REC Deliveries'!AG65*'Indexed REC Prices'!AE63</f>
        <v>6222959.5265718466</v>
      </c>
      <c r="AG64" s="357">
        <f>'Indexed REC Deliveries'!AH65*'Indexed REC Prices'!AF63</f>
        <v>6110838.9016907373</v>
      </c>
    </row>
    <row r="65" spans="2:33" x14ac:dyDescent="0.35">
      <c r="B65" s="332">
        <f>'Indexed REC Deliveries'!B66</f>
        <v>3</v>
      </c>
      <c r="C65" s="332" t="str">
        <f>'Indexed REC Deliveries'!C66</f>
        <v>Projected</v>
      </c>
      <c r="D65" s="116" t="s">
        <v>241</v>
      </c>
      <c r="E65" s="212"/>
      <c r="F65" s="305" t="s">
        <v>77</v>
      </c>
      <c r="G65" s="60" t="s">
        <v>27</v>
      </c>
      <c r="H65" s="249" t="s">
        <v>49</v>
      </c>
      <c r="I65" s="357">
        <f>'Indexed REC Deliveries'!J66*'Indexed REC Prices'!H64</f>
        <v>0</v>
      </c>
      <c r="J65" s="357">
        <f>'Indexed REC Deliveries'!K66*'Indexed REC Prices'!I64</f>
        <v>0</v>
      </c>
      <c r="K65" s="357">
        <f>'Indexed REC Deliveries'!L66*'Indexed REC Prices'!J64</f>
        <v>0</v>
      </c>
      <c r="L65" s="357">
        <f>'Indexed REC Deliveries'!M66*'Indexed REC Prices'!K64</f>
        <v>0</v>
      </c>
      <c r="M65" s="357">
        <f>'Indexed REC Deliveries'!N66*'Indexed REC Prices'!L64</f>
        <v>0</v>
      </c>
      <c r="N65" s="357">
        <f>'Indexed REC Deliveries'!O66*'Indexed REC Prices'!M64</f>
        <v>0</v>
      </c>
      <c r="O65" s="357">
        <f>'Indexed REC Deliveries'!P66*'Indexed REC Prices'!N64</f>
        <v>0</v>
      </c>
      <c r="P65" s="357">
        <f>'Indexed REC Deliveries'!Q66*'Indexed REC Prices'!O64</f>
        <v>0</v>
      </c>
      <c r="Q65" s="357">
        <f>'Indexed REC Deliveries'!R66*'Indexed REC Prices'!P64</f>
        <v>0</v>
      </c>
      <c r="R65" s="357">
        <f>'Indexed REC Deliveries'!S66*'Indexed REC Prices'!Q64</f>
        <v>0</v>
      </c>
      <c r="S65" s="357">
        <f>'Indexed REC Deliveries'!T66*'Indexed REC Prices'!R64</f>
        <v>6855449.3062482467</v>
      </c>
      <c r="T65" s="357">
        <f>'Indexed REC Deliveries'!U66*'Indexed REC Prices'!S64</f>
        <v>6793191.7269045049</v>
      </c>
      <c r="U65" s="357">
        <f>'Indexed REC Deliveries'!V66*'Indexed REC Prices'!T64</f>
        <v>6683989.9233335983</v>
      </c>
      <c r="V65" s="357">
        <f>'Indexed REC Deliveries'!W66*'Indexed REC Prices'!U64</f>
        <v>6517997.4536489509</v>
      </c>
      <c r="W65" s="357">
        <f>'Indexed REC Deliveries'!X66*'Indexed REC Prices'!V64</f>
        <v>6495844.5008247625</v>
      </c>
      <c r="X65" s="357">
        <f>'Indexed REC Deliveries'!Y66*'Indexed REC Prices'!W64</f>
        <v>6479973.9561530249</v>
      </c>
      <c r="Y65" s="357">
        <f>'Indexed REC Deliveries'!Z66*'Indexed REC Prices'!X64</f>
        <v>6468150.9394016424</v>
      </c>
      <c r="Z65" s="357">
        <f>'Indexed REC Deliveries'!AA66*'Indexed REC Prices'!Y64</f>
        <v>6425921.873966095</v>
      </c>
      <c r="AA65" s="357">
        <f>'Indexed REC Deliveries'!AB66*'Indexed REC Prices'!Z64</f>
        <v>6383325.6168179084</v>
      </c>
      <c r="AB65" s="357">
        <f>'Indexed REC Deliveries'!AC66*'Indexed REC Prices'!AA64</f>
        <v>6326437.0989511395</v>
      </c>
      <c r="AC65" s="357">
        <f>'Indexed REC Deliveries'!AD66*'Indexed REC Prices'!AB64</f>
        <v>6275816.8573991619</v>
      </c>
      <c r="AD65" s="357">
        <f>'Indexed REC Deliveries'!AE66*'Indexed REC Prices'!AC64</f>
        <v>6229560.6988857491</v>
      </c>
      <c r="AE65" s="357">
        <f>'Indexed REC Deliveries'!AF66*'Indexed REC Prices'!AD64</f>
        <v>6119372.941956942</v>
      </c>
      <c r="AF65" s="357">
        <f>'Indexed REC Deliveries'!AG66*'Indexed REC Prices'!AE64</f>
        <v>6008558.4285066072</v>
      </c>
      <c r="AG65" s="357">
        <f>'Indexed REC Deliveries'!AH66*'Indexed REC Prices'!AF64</f>
        <v>5897102.7446572902</v>
      </c>
    </row>
    <row r="66" spans="2:33" x14ac:dyDescent="0.35">
      <c r="B66" s="332">
        <f>'Indexed REC Deliveries'!B67</f>
        <v>3</v>
      </c>
      <c r="C66" s="332" t="str">
        <f>'Indexed REC Deliveries'!C67</f>
        <v>Projected</v>
      </c>
      <c r="D66" s="116" t="s">
        <v>241</v>
      </c>
      <c r="E66" s="212"/>
      <c r="F66" s="305" t="s">
        <v>77</v>
      </c>
      <c r="G66" s="60" t="s">
        <v>28</v>
      </c>
      <c r="H66" s="249" t="s">
        <v>49</v>
      </c>
      <c r="I66" s="357">
        <f>'Indexed REC Deliveries'!J67*'Indexed REC Prices'!H65</f>
        <v>0</v>
      </c>
      <c r="J66" s="357">
        <f>'Indexed REC Deliveries'!K67*'Indexed REC Prices'!I65</f>
        <v>0</v>
      </c>
      <c r="K66" s="357">
        <f>'Indexed REC Deliveries'!L67*'Indexed REC Prices'!J65</f>
        <v>0</v>
      </c>
      <c r="L66" s="357">
        <f>'Indexed REC Deliveries'!M67*'Indexed REC Prices'!K65</f>
        <v>0</v>
      </c>
      <c r="M66" s="357">
        <f>'Indexed REC Deliveries'!N67*'Indexed REC Prices'!L65</f>
        <v>0</v>
      </c>
      <c r="N66" s="357">
        <f>'Indexed REC Deliveries'!O67*'Indexed REC Prices'!M65</f>
        <v>0</v>
      </c>
      <c r="O66" s="357">
        <f>'Indexed REC Deliveries'!P67*'Indexed REC Prices'!N65</f>
        <v>0</v>
      </c>
      <c r="P66" s="357">
        <f>'Indexed REC Deliveries'!Q67*'Indexed REC Prices'!O65</f>
        <v>0</v>
      </c>
      <c r="Q66" s="357">
        <f>'Indexed REC Deliveries'!R67*'Indexed REC Prices'!P65</f>
        <v>0</v>
      </c>
      <c r="R66" s="357">
        <f>'Indexed REC Deliveries'!S67*'Indexed REC Prices'!Q65</f>
        <v>0</v>
      </c>
      <c r="S66" s="357">
        <f>'Indexed REC Deliveries'!T67*'Indexed REC Prices'!R65</f>
        <v>0</v>
      </c>
      <c r="T66" s="357">
        <f>'Indexed REC Deliveries'!U67*'Indexed REC Prices'!S65</f>
        <v>7262437.3176525412</v>
      </c>
      <c r="U66" s="357">
        <f>'Indexed REC Deliveries'!V67*'Indexed REC Prices'!T65</f>
        <v>7142109.6704988023</v>
      </c>
      <c r="V66" s="357">
        <f>'Indexed REC Deliveries'!W67*'Indexed REC Prices'!U65</f>
        <v>6958356.1069950182</v>
      </c>
      <c r="W66" s="357">
        <f>'Indexed REC Deliveries'!X67*'Indexed REC Prices'!V65</f>
        <v>6935219.3062970694</v>
      </c>
      <c r="X66" s="357">
        <f>'Indexed REC Deliveries'!Y67*'Indexed REC Prices'!W65</f>
        <v>6919090.0303489296</v>
      </c>
      <c r="Y66" s="357">
        <f>'Indexed REC Deliveries'!Z67*'Indexed REC Prices'!X65</f>
        <v>6907472.6405315036</v>
      </c>
      <c r="Z66" s="357">
        <f>'Indexed REC Deliveries'!AA67*'Indexed REC Prices'!Y65</f>
        <v>6861893.0542819006</v>
      </c>
      <c r="AA66" s="357">
        <f>'Indexed REC Deliveries'!AB67*'Indexed REC Prices'!Z65</f>
        <v>6815895.5401234375</v>
      </c>
      <c r="AB66" s="357">
        <f>'Indexed REC Deliveries'!AC67*'Indexed REC Prices'!AA65</f>
        <v>6753930.0883494783</v>
      </c>
      <c r="AC66" s="357">
        <f>'Indexed REC Deliveries'!AD67*'Indexed REC Prices'!AB65</f>
        <v>6698956.5785473483</v>
      </c>
      <c r="AD66" s="357">
        <f>'Indexed REC Deliveries'!AE67*'Indexed REC Prices'!AC65</f>
        <v>6648848.6474397387</v>
      </c>
      <c r="AE66" s="357">
        <f>'Indexed REC Deliveries'!AF67*'Indexed REC Prices'!AD65</f>
        <v>6527340.9162802864</v>
      </c>
      <c r="AF66" s="357">
        <f>'Indexed REC Deliveries'!AG67*'Indexed REC Prices'!AE65</f>
        <v>6405125.5978065906</v>
      </c>
      <c r="AG66" s="357">
        <f>'Indexed REC Deliveries'!AH67*'Indexed REC Prices'!AF65</f>
        <v>6282186.634578268</v>
      </c>
    </row>
    <row r="67" spans="2:33" x14ac:dyDescent="0.35">
      <c r="B67" s="332">
        <f>'Indexed REC Deliveries'!B68</f>
        <v>3</v>
      </c>
      <c r="C67" s="332" t="str">
        <f>'Indexed REC Deliveries'!C68</f>
        <v>Projected</v>
      </c>
      <c r="D67" s="116" t="s">
        <v>241</v>
      </c>
      <c r="E67" s="212"/>
      <c r="F67" s="305" t="s">
        <v>77</v>
      </c>
      <c r="G67" s="60" t="s">
        <v>29</v>
      </c>
      <c r="H67" s="249" t="s">
        <v>49</v>
      </c>
      <c r="I67" s="357">
        <f>'Indexed REC Deliveries'!J68*'Indexed REC Prices'!H66</f>
        <v>0</v>
      </c>
      <c r="J67" s="357">
        <f>'Indexed REC Deliveries'!K68*'Indexed REC Prices'!I66</f>
        <v>0</v>
      </c>
      <c r="K67" s="357">
        <f>'Indexed REC Deliveries'!L68*'Indexed REC Prices'!J66</f>
        <v>0</v>
      </c>
      <c r="L67" s="357">
        <f>'Indexed REC Deliveries'!M68*'Indexed REC Prices'!K66</f>
        <v>0</v>
      </c>
      <c r="M67" s="357">
        <f>'Indexed REC Deliveries'!N68*'Indexed REC Prices'!L66</f>
        <v>0</v>
      </c>
      <c r="N67" s="357">
        <f>'Indexed REC Deliveries'!O68*'Indexed REC Prices'!M66</f>
        <v>0</v>
      </c>
      <c r="O67" s="357">
        <f>'Indexed REC Deliveries'!P68*'Indexed REC Prices'!N66</f>
        <v>0</v>
      </c>
      <c r="P67" s="357">
        <f>'Indexed REC Deliveries'!Q68*'Indexed REC Prices'!O66</f>
        <v>0</v>
      </c>
      <c r="Q67" s="357">
        <f>'Indexed REC Deliveries'!R68*'Indexed REC Prices'!P66</f>
        <v>0</v>
      </c>
      <c r="R67" s="357">
        <f>'Indexed REC Deliveries'!S68*'Indexed REC Prices'!Q66</f>
        <v>0</v>
      </c>
      <c r="S67" s="357">
        <f>'Indexed REC Deliveries'!T68*'Indexed REC Prices'!R66</f>
        <v>0</v>
      </c>
      <c r="T67" s="357">
        <f>'Indexed REC Deliveries'!U68*'Indexed REC Prices'!S66</f>
        <v>0</v>
      </c>
      <c r="U67" s="357">
        <f>'Indexed REC Deliveries'!V68*'Indexed REC Prices'!T66</f>
        <v>6803102.0455857087</v>
      </c>
      <c r="V67" s="357">
        <f>'Indexed REC Deliveries'!W68*'Indexed REC Prices'!U66</f>
        <v>6620299.5854569878</v>
      </c>
      <c r="W67" s="357">
        <f>'Indexed REC Deliveries'!X68*'Indexed REC Prices'!V66</f>
        <v>6598911.6351046013</v>
      </c>
      <c r="X67" s="357">
        <f>'Indexed REC Deliveries'!Y68*'Indexed REC Prices'!W66</f>
        <v>6584557.0976158595</v>
      </c>
      <c r="Y67" s="357">
        <f>'Indexed REC Deliveries'!Z68*'Indexed REC Prices'!X66</f>
        <v>6574727.8401019704</v>
      </c>
      <c r="Z67" s="357">
        <f>'Indexed REC Deliveries'!AA68*'Indexed REC Prices'!Y66</f>
        <v>6530756.4892964903</v>
      </c>
      <c r="AA67" s="357">
        <f>'Indexed REC Deliveries'!AB68*'Indexed REC Prices'!Z66</f>
        <v>6486355.924048949</v>
      </c>
      <c r="AB67" s="357">
        <f>'Indexed REC Deliveries'!AC68*'Indexed REC Prices'!AA66</f>
        <v>6425898.0398323787</v>
      </c>
      <c r="AC67" s="357">
        <f>'Indexed REC Deliveries'!AD68*'Indexed REC Prices'!AB66</f>
        <v>6372458.1382157495</v>
      </c>
      <c r="AD67" s="357">
        <f>'Indexed REC Deliveries'!AE68*'Indexed REC Prices'!AC66</f>
        <v>6323899.216152939</v>
      </c>
      <c r="AE67" s="357">
        <f>'Indexed REC Deliveries'!AF68*'Indexed REC Prices'!AD66</f>
        <v>6203572.6970347343</v>
      </c>
      <c r="AF67" s="357">
        <f>'Indexed REC Deliveries'!AG68*'Indexed REC Prices'!AE66</f>
        <v>6082526.0758688627</v>
      </c>
      <c r="AG67" s="357">
        <f>'Indexed REC Deliveries'!AH68*'Indexed REC Prices'!AF66</f>
        <v>5960743.2593193771</v>
      </c>
    </row>
    <row r="68" spans="2:33" x14ac:dyDescent="0.35">
      <c r="B68" s="332">
        <f>'Indexed REC Deliveries'!B69</f>
        <v>3</v>
      </c>
      <c r="C68" s="332" t="str">
        <f>'Indexed REC Deliveries'!C69</f>
        <v>Projected</v>
      </c>
      <c r="D68" s="116" t="s">
        <v>241</v>
      </c>
      <c r="E68" s="212"/>
      <c r="F68" s="305" t="s">
        <v>77</v>
      </c>
      <c r="G68" s="60" t="s">
        <v>30</v>
      </c>
      <c r="H68" s="249" t="s">
        <v>49</v>
      </c>
      <c r="I68" s="357">
        <f>'Indexed REC Deliveries'!J69*'Indexed REC Prices'!H67</f>
        <v>0</v>
      </c>
      <c r="J68" s="357">
        <f>'Indexed REC Deliveries'!K69*'Indexed REC Prices'!I67</f>
        <v>0</v>
      </c>
      <c r="K68" s="357">
        <f>'Indexed REC Deliveries'!L69*'Indexed REC Prices'!J67</f>
        <v>0</v>
      </c>
      <c r="L68" s="357">
        <f>'Indexed REC Deliveries'!M69*'Indexed REC Prices'!K67</f>
        <v>0</v>
      </c>
      <c r="M68" s="357">
        <f>'Indexed REC Deliveries'!N69*'Indexed REC Prices'!L67</f>
        <v>0</v>
      </c>
      <c r="N68" s="357">
        <f>'Indexed REC Deliveries'!O69*'Indexed REC Prices'!M67</f>
        <v>0</v>
      </c>
      <c r="O68" s="357">
        <f>'Indexed REC Deliveries'!P69*'Indexed REC Prices'!N67</f>
        <v>0</v>
      </c>
      <c r="P68" s="357">
        <f>'Indexed REC Deliveries'!Q69*'Indexed REC Prices'!O67</f>
        <v>0</v>
      </c>
      <c r="Q68" s="357">
        <f>'Indexed REC Deliveries'!R69*'Indexed REC Prices'!P67</f>
        <v>0</v>
      </c>
      <c r="R68" s="357">
        <f>'Indexed REC Deliveries'!S69*'Indexed REC Prices'!Q67</f>
        <v>0</v>
      </c>
      <c r="S68" s="357">
        <f>'Indexed REC Deliveries'!T69*'Indexed REC Prices'!R67</f>
        <v>0</v>
      </c>
      <c r="T68" s="357">
        <f>'Indexed REC Deliveries'!U69*'Indexed REC Prices'!S67</f>
        <v>0</v>
      </c>
      <c r="U68" s="357">
        <f>'Indexed REC Deliveries'!V69*'Indexed REC Prices'!T67</f>
        <v>0</v>
      </c>
      <c r="V68" s="357">
        <f>'Indexed REC Deliveries'!W69*'Indexed REC Prices'!U67</f>
        <v>6267958.4386480357</v>
      </c>
      <c r="W68" s="357">
        <f>'Indexed REC Deliveries'!X69*'Indexed REC Prices'!V67</f>
        <v>6248391.05607781</v>
      </c>
      <c r="X68" s="357">
        <f>'Indexed REC Deliveries'!Y69*'Indexed REC Prices'!W67</f>
        <v>6235882.7899298631</v>
      </c>
      <c r="Y68" s="357">
        <f>'Indexed REC Deliveries'!Z69*'Indexed REC Prices'!X67</f>
        <v>6227912.951833671</v>
      </c>
      <c r="Z68" s="357">
        <f>'Indexed REC Deliveries'!AA69*'Indexed REC Prices'!Y67</f>
        <v>6185619.9080745336</v>
      </c>
      <c r="AA68" s="357">
        <f>'Indexed REC Deliveries'!AB69*'Indexed REC Prices'!Z67</f>
        <v>6142885.9966738001</v>
      </c>
      <c r="AB68" s="357">
        <f>'Indexed REC Deliveries'!AC69*'Indexed REC Prices'!AA67</f>
        <v>6084004.6273976415</v>
      </c>
      <c r="AC68" s="357">
        <f>'Indexed REC Deliveries'!AD69*'Indexed REC Prices'!AB67</f>
        <v>6032167.1053486252</v>
      </c>
      <c r="AD68" s="357">
        <f>'Indexed REC Deliveries'!AE69*'Indexed REC Prices'!AC67</f>
        <v>5985225.7357799411</v>
      </c>
      <c r="AE68" s="357">
        <f>'Indexed REC Deliveries'!AF69*'Indexed REC Prices'!AD67</f>
        <v>5866146.8201287389</v>
      </c>
      <c r="AF68" s="357">
        <f>'Indexed REC Deliveries'!AG69*'Indexed REC Prices'!AE67</f>
        <v>5746334.922529906</v>
      </c>
      <c r="AG68" s="357">
        <f>'Indexed REC Deliveries'!AH69*'Indexed REC Prices'!AF67</f>
        <v>5625773.9150829455</v>
      </c>
    </row>
    <row r="69" spans="2:33" x14ac:dyDescent="0.35">
      <c r="B69" s="332">
        <f>'Indexed REC Deliveries'!B70</f>
        <v>3</v>
      </c>
      <c r="C69" s="332" t="str">
        <f>'Indexed REC Deliveries'!C70</f>
        <v>Projected</v>
      </c>
      <c r="D69" s="116" t="s">
        <v>241</v>
      </c>
      <c r="E69" s="212"/>
      <c r="F69" s="305" t="s">
        <v>77</v>
      </c>
      <c r="G69" s="60" t="s">
        <v>31</v>
      </c>
      <c r="H69" s="249" t="s">
        <v>49</v>
      </c>
      <c r="I69" s="357">
        <f>'Indexed REC Deliveries'!J70*'Indexed REC Prices'!H68</f>
        <v>0</v>
      </c>
      <c r="J69" s="357">
        <f>'Indexed REC Deliveries'!K70*'Indexed REC Prices'!I68</f>
        <v>0</v>
      </c>
      <c r="K69" s="357">
        <f>'Indexed REC Deliveries'!L70*'Indexed REC Prices'!J68</f>
        <v>0</v>
      </c>
      <c r="L69" s="357">
        <f>'Indexed REC Deliveries'!M70*'Indexed REC Prices'!K68</f>
        <v>0</v>
      </c>
      <c r="M69" s="357">
        <f>'Indexed REC Deliveries'!N70*'Indexed REC Prices'!L68</f>
        <v>0</v>
      </c>
      <c r="N69" s="357">
        <f>'Indexed REC Deliveries'!O70*'Indexed REC Prices'!M68</f>
        <v>0</v>
      </c>
      <c r="O69" s="357">
        <f>'Indexed REC Deliveries'!P70*'Indexed REC Prices'!N68</f>
        <v>0</v>
      </c>
      <c r="P69" s="357">
        <f>'Indexed REC Deliveries'!Q70*'Indexed REC Prices'!O68</f>
        <v>0</v>
      </c>
      <c r="Q69" s="357">
        <f>'Indexed REC Deliveries'!R70*'Indexed REC Prices'!P68</f>
        <v>0</v>
      </c>
      <c r="R69" s="357">
        <f>'Indexed REC Deliveries'!S70*'Indexed REC Prices'!Q68</f>
        <v>0</v>
      </c>
      <c r="S69" s="357">
        <f>'Indexed REC Deliveries'!T70*'Indexed REC Prices'!R68</f>
        <v>0</v>
      </c>
      <c r="T69" s="357">
        <f>'Indexed REC Deliveries'!U70*'Indexed REC Prices'!S68</f>
        <v>0</v>
      </c>
      <c r="U69" s="357">
        <f>'Indexed REC Deliveries'!V70*'Indexed REC Prices'!T68</f>
        <v>0</v>
      </c>
      <c r="V69" s="357">
        <f>'Indexed REC Deliveries'!W70*'Indexed REC Prices'!U68</f>
        <v>0</v>
      </c>
      <c r="W69" s="357">
        <f>'Indexed REC Deliveries'!X70*'Indexed REC Prices'!V68</f>
        <v>5877042.845123359</v>
      </c>
      <c r="X69" s="357">
        <f>'Indexed REC Deliveries'!Y70*'Indexed REC Prices'!W68</f>
        <v>5866485.4591715541</v>
      </c>
      <c r="Y69" s="357">
        <f>'Indexed REC Deliveries'!Z70*'Indexed REC Prices'!X68</f>
        <v>5860479.2387635922</v>
      </c>
      <c r="Z69" s="357">
        <f>'Indexed REC Deliveries'!AA70*'Indexed REC Prices'!Y68</f>
        <v>5819967.315936639</v>
      </c>
      <c r="AA69" s="357">
        <f>'Indexed REC Deliveries'!AB70*'Indexed REC Prices'!Z68</f>
        <v>5779002.3418088555</v>
      </c>
      <c r="AB69" s="357">
        <f>'Indexed REC Deliveries'!AC70*'Indexed REC Prices'!AA68</f>
        <v>5721798.848398515</v>
      </c>
      <c r="AC69" s="357">
        <f>'Indexed REC Deliveries'!AD70*'Indexed REC Prices'!AB68</f>
        <v>5671664.7296218211</v>
      </c>
      <c r="AD69" s="357">
        <f>'Indexed REC Deliveries'!AE70*'Indexed REC Prices'!AC68</f>
        <v>5626441.5476401029</v>
      </c>
      <c r="AE69" s="357">
        <f>'Indexed REC Deliveries'!AF70*'Indexed REC Prices'!AD68</f>
        <v>5508708.5489749657</v>
      </c>
      <c r="AF69" s="357">
        <f>'Indexed REC Deliveries'!AG70*'Indexed REC Prices'!AE68</f>
        <v>5390229.1635183431</v>
      </c>
      <c r="AG69" s="357">
        <f>'Indexed REC Deliveries'!AH70*'Indexed REC Prices'!AF68</f>
        <v>5270987.230932598</v>
      </c>
    </row>
    <row r="70" spans="2:33" x14ac:dyDescent="0.35">
      <c r="B70" s="332">
        <f>'Indexed REC Deliveries'!B71</f>
        <v>3</v>
      </c>
      <c r="C70" s="332" t="str">
        <f>'Indexed REC Deliveries'!C71</f>
        <v>Projected</v>
      </c>
      <c r="D70" s="116" t="s">
        <v>241</v>
      </c>
      <c r="E70" s="212"/>
      <c r="F70" s="305" t="s">
        <v>77</v>
      </c>
      <c r="G70" s="60" t="s">
        <v>32</v>
      </c>
      <c r="H70" s="249" t="s">
        <v>49</v>
      </c>
      <c r="I70" s="357">
        <f>'Indexed REC Deliveries'!J71*'Indexed REC Prices'!H69</f>
        <v>0</v>
      </c>
      <c r="J70" s="357">
        <f>'Indexed REC Deliveries'!K71*'Indexed REC Prices'!I69</f>
        <v>0</v>
      </c>
      <c r="K70" s="357">
        <f>'Indexed REC Deliveries'!L71*'Indexed REC Prices'!J69</f>
        <v>0</v>
      </c>
      <c r="L70" s="357">
        <f>'Indexed REC Deliveries'!M71*'Indexed REC Prices'!K69</f>
        <v>0</v>
      </c>
      <c r="M70" s="357">
        <f>'Indexed REC Deliveries'!N71*'Indexed REC Prices'!L69</f>
        <v>0</v>
      </c>
      <c r="N70" s="357">
        <f>'Indexed REC Deliveries'!O71*'Indexed REC Prices'!M69</f>
        <v>0</v>
      </c>
      <c r="O70" s="357">
        <f>'Indexed REC Deliveries'!P71*'Indexed REC Prices'!N69</f>
        <v>0</v>
      </c>
      <c r="P70" s="357">
        <f>'Indexed REC Deliveries'!Q71*'Indexed REC Prices'!O69</f>
        <v>0</v>
      </c>
      <c r="Q70" s="357">
        <f>'Indexed REC Deliveries'!R71*'Indexed REC Prices'!P69</f>
        <v>0</v>
      </c>
      <c r="R70" s="357">
        <f>'Indexed REC Deliveries'!S71*'Indexed REC Prices'!Q69</f>
        <v>0</v>
      </c>
      <c r="S70" s="357">
        <f>'Indexed REC Deliveries'!T71*'Indexed REC Prices'!R69</f>
        <v>0</v>
      </c>
      <c r="T70" s="357">
        <f>'Indexed REC Deliveries'!U71*'Indexed REC Prices'!S69</f>
        <v>0</v>
      </c>
      <c r="U70" s="357">
        <f>'Indexed REC Deliveries'!V71*'Indexed REC Prices'!T69</f>
        <v>0</v>
      </c>
      <c r="V70" s="357">
        <f>'Indexed REC Deliveries'!W71*'Indexed REC Prices'!U69</f>
        <v>0</v>
      </c>
      <c r="W70" s="357">
        <f>'Indexed REC Deliveries'!X71*'Indexed REC Prices'!V69</f>
        <v>0</v>
      </c>
      <c r="X70" s="357">
        <f>'Indexed REC Deliveries'!Y71*'Indexed REC Prices'!W69</f>
        <v>5482506.7639500648</v>
      </c>
      <c r="Y70" s="357">
        <f>'Indexed REC Deliveries'!Z71*'Indexed REC Prices'!X69</f>
        <v>5478537.6541382503</v>
      </c>
      <c r="Z70" s="357">
        <f>'Indexed REC Deliveries'!AA71*'Indexed REC Prices'!Y69</f>
        <v>5439879.1099548601</v>
      </c>
      <c r="AA70" s="357">
        <f>'Indexed REC Deliveries'!AB71*'Indexed REC Prices'!Z69</f>
        <v>5400754.9530502101</v>
      </c>
      <c r="AB70" s="357">
        <f>'Indexed REC Deliveries'!AC71*'Indexed REC Prices'!AA69</f>
        <v>5345300.4429067736</v>
      </c>
      <c r="AC70" s="357">
        <f>'Indexed REC Deliveries'!AD71*'Indexed REC Prices'!AB69</f>
        <v>5296940.649702589</v>
      </c>
      <c r="AD70" s="357">
        <f>'Indexed REC Deliveries'!AE71*'Indexed REC Prices'!AC69</f>
        <v>5253506.3400886403</v>
      </c>
      <c r="AE70" s="357">
        <f>'Indexed REC Deliveries'!AF71*'Indexed REC Prices'!AD69</f>
        <v>5137187.7622304717</v>
      </c>
      <c r="AF70" s="357">
        <f>'Indexed REC Deliveries'!AG71*'Indexed REC Prices'!AE69</f>
        <v>5020109.0166738443</v>
      </c>
      <c r="AG70" s="357">
        <f>'Indexed REC Deliveries'!AH71*'Indexed REC Prices'!AF69</f>
        <v>4902253.9120244924</v>
      </c>
    </row>
    <row r="71" spans="2:33" x14ac:dyDescent="0.35">
      <c r="B71" s="332">
        <f>'Indexed REC Deliveries'!B72</f>
        <v>3</v>
      </c>
      <c r="C71" s="332" t="str">
        <f>'Indexed REC Deliveries'!C72</f>
        <v>Projected</v>
      </c>
      <c r="D71" s="116" t="s">
        <v>241</v>
      </c>
      <c r="E71" s="212"/>
      <c r="F71" s="305" t="s">
        <v>77</v>
      </c>
      <c r="G71" s="60" t="s">
        <v>33</v>
      </c>
      <c r="H71" s="249" t="s">
        <v>49</v>
      </c>
      <c r="I71" s="357">
        <f>'Indexed REC Deliveries'!J72*'Indexed REC Prices'!H70</f>
        <v>0</v>
      </c>
      <c r="J71" s="357">
        <f>'Indexed REC Deliveries'!K72*'Indexed REC Prices'!I70</f>
        <v>0</v>
      </c>
      <c r="K71" s="357">
        <f>'Indexed REC Deliveries'!L72*'Indexed REC Prices'!J70</f>
        <v>0</v>
      </c>
      <c r="L71" s="357">
        <f>'Indexed REC Deliveries'!M72*'Indexed REC Prices'!K70</f>
        <v>0</v>
      </c>
      <c r="M71" s="357">
        <f>'Indexed REC Deliveries'!N72*'Indexed REC Prices'!L70</f>
        <v>0</v>
      </c>
      <c r="N71" s="357">
        <f>'Indexed REC Deliveries'!O72*'Indexed REC Prices'!M70</f>
        <v>0</v>
      </c>
      <c r="O71" s="357">
        <f>'Indexed REC Deliveries'!P72*'Indexed REC Prices'!N70</f>
        <v>0</v>
      </c>
      <c r="P71" s="357">
        <f>'Indexed REC Deliveries'!Q72*'Indexed REC Prices'!O70</f>
        <v>0</v>
      </c>
      <c r="Q71" s="357">
        <f>'Indexed REC Deliveries'!R72*'Indexed REC Prices'!P70</f>
        <v>0</v>
      </c>
      <c r="R71" s="357">
        <f>'Indexed REC Deliveries'!S72*'Indexed REC Prices'!Q70</f>
        <v>0</v>
      </c>
      <c r="S71" s="357">
        <f>'Indexed REC Deliveries'!T72*'Indexed REC Prices'!R70</f>
        <v>0</v>
      </c>
      <c r="T71" s="357">
        <f>'Indexed REC Deliveries'!U72*'Indexed REC Prices'!S70</f>
        <v>0</v>
      </c>
      <c r="U71" s="357">
        <f>'Indexed REC Deliveries'!V72*'Indexed REC Prices'!T70</f>
        <v>0</v>
      </c>
      <c r="V71" s="357">
        <f>'Indexed REC Deliveries'!W72*'Indexed REC Prices'!U70</f>
        <v>0</v>
      </c>
      <c r="W71" s="357">
        <f>'Indexed REC Deliveries'!X72*'Indexed REC Prices'!V70</f>
        <v>0</v>
      </c>
      <c r="X71" s="357">
        <f>'Indexed REC Deliveries'!Y72*'Indexed REC Prices'!W70</f>
        <v>0</v>
      </c>
      <c r="Y71" s="357">
        <f>'Indexed REC Deliveries'!Z72*'Indexed REC Prices'!X70</f>
        <v>5077613.5675290152</v>
      </c>
      <c r="Z71" s="357">
        <f>'Indexed REC Deliveries'!AA72*'Indexed REC Prices'!Y70</f>
        <v>5040903.0314374017</v>
      </c>
      <c r="AA71" s="357">
        <f>'Indexed REC Deliveries'!AB72*'Indexed REC Prices'!Z70</f>
        <v>5003713.8315014448</v>
      </c>
      <c r="AB71" s="357">
        <f>'Indexed REC Deliveries'!AC72*'Indexed REC Prices'!AA70</f>
        <v>4950101.558446263</v>
      </c>
      <c r="AC71" s="357">
        <f>'Indexed REC Deliveries'!AD72*'Indexed REC Prices'!AB70</f>
        <v>4903609.0496594086</v>
      </c>
      <c r="AD71" s="357">
        <f>'Indexed REC Deliveries'!AE72*'Indexed REC Prices'!AC70</f>
        <v>4862056.2241443414</v>
      </c>
      <c r="AE71" s="357">
        <f>'Indexed REC Deliveries'!AF72*'Indexed REC Prices'!AD70</f>
        <v>4747242.3790460071</v>
      </c>
      <c r="AF71" s="357">
        <f>'Indexed REC Deliveries'!AG72*'Indexed REC Prices'!AE70</f>
        <v>4631654.1000698972</v>
      </c>
      <c r="AG71" s="357">
        <f>'Indexed REC Deliveries'!AH72*'Indexed REC Prices'!AF70</f>
        <v>4515275.1666891631</v>
      </c>
    </row>
    <row r="72" spans="2:33" x14ac:dyDescent="0.35">
      <c r="B72" s="332">
        <f>'Indexed REC Deliveries'!B73</f>
        <v>3</v>
      </c>
      <c r="C72" s="332" t="str">
        <f>'Indexed REC Deliveries'!C73</f>
        <v>Projected</v>
      </c>
      <c r="D72" s="116" t="s">
        <v>241</v>
      </c>
      <c r="E72" s="212"/>
      <c r="F72" s="305" t="s">
        <v>77</v>
      </c>
      <c r="G72" s="60" t="s">
        <v>34</v>
      </c>
      <c r="H72" s="249" t="s">
        <v>49</v>
      </c>
      <c r="I72" s="357">
        <f>'Indexed REC Deliveries'!J73*'Indexed REC Prices'!H71</f>
        <v>0</v>
      </c>
      <c r="J72" s="357">
        <f>'Indexed REC Deliveries'!K73*'Indexed REC Prices'!I71</f>
        <v>0</v>
      </c>
      <c r="K72" s="357">
        <f>'Indexed REC Deliveries'!L73*'Indexed REC Prices'!J71</f>
        <v>0</v>
      </c>
      <c r="L72" s="357">
        <f>'Indexed REC Deliveries'!M73*'Indexed REC Prices'!K71</f>
        <v>0</v>
      </c>
      <c r="M72" s="357">
        <f>'Indexed REC Deliveries'!N73*'Indexed REC Prices'!L71</f>
        <v>0</v>
      </c>
      <c r="N72" s="357">
        <f>'Indexed REC Deliveries'!O73*'Indexed REC Prices'!M71</f>
        <v>0</v>
      </c>
      <c r="O72" s="357">
        <f>'Indexed REC Deliveries'!P73*'Indexed REC Prices'!N71</f>
        <v>0</v>
      </c>
      <c r="P72" s="357">
        <f>'Indexed REC Deliveries'!Q73*'Indexed REC Prices'!O71</f>
        <v>0</v>
      </c>
      <c r="Q72" s="357">
        <f>'Indexed REC Deliveries'!R73*'Indexed REC Prices'!P71</f>
        <v>0</v>
      </c>
      <c r="R72" s="357">
        <f>'Indexed REC Deliveries'!S73*'Indexed REC Prices'!Q71</f>
        <v>0</v>
      </c>
      <c r="S72" s="357">
        <f>'Indexed REC Deliveries'!T73*'Indexed REC Prices'!R71</f>
        <v>0</v>
      </c>
      <c r="T72" s="357">
        <f>'Indexed REC Deliveries'!U73*'Indexed REC Prices'!S71</f>
        <v>0</v>
      </c>
      <c r="U72" s="357">
        <f>'Indexed REC Deliveries'!V73*'Indexed REC Prices'!T71</f>
        <v>0</v>
      </c>
      <c r="V72" s="357">
        <f>'Indexed REC Deliveries'!W73*'Indexed REC Prices'!U71</f>
        <v>0</v>
      </c>
      <c r="W72" s="357">
        <f>'Indexed REC Deliveries'!X73*'Indexed REC Prices'!V71</f>
        <v>0</v>
      </c>
      <c r="X72" s="357">
        <f>'Indexed REC Deliveries'!Y73*'Indexed REC Prices'!W71</f>
        <v>0</v>
      </c>
      <c r="Y72" s="357">
        <f>'Indexed REC Deliveries'!Z73*'Indexed REC Prices'!X71</f>
        <v>0</v>
      </c>
      <c r="Z72" s="357">
        <f>'Indexed REC Deliveries'!AA73*'Indexed REC Prices'!Y71</f>
        <v>5079087.8352470445</v>
      </c>
      <c r="AA72" s="357">
        <f>'Indexed REC Deliveries'!AB73*'Indexed REC Prices'!Z71</f>
        <v>5041647.4867454125</v>
      </c>
      <c r="AB72" s="357">
        <f>'Indexed REC Deliveries'!AC73*'Indexed REC Prices'!AA71</f>
        <v>4987701.8584597511</v>
      </c>
      <c r="AC72" s="357">
        <f>'Indexed REC Deliveries'!AD73*'Indexed REC Prices'!AB71</f>
        <v>4940912.0918864245</v>
      </c>
      <c r="AD72" s="357">
        <f>'Indexed REC Deliveries'!AE73*'Indexed REC Prices'!AC71</f>
        <v>4899087.1492493339</v>
      </c>
      <c r="AE72" s="357">
        <f>'Indexed REC Deliveries'!AF73*'Indexed REC Prices'!AD71</f>
        <v>4783633.3577466924</v>
      </c>
      <c r="AF72" s="357">
        <f>'Indexed REC Deliveries'!AG73*'Indexed REC Prices'!AE71</f>
        <v>4667401.5557007929</v>
      </c>
      <c r="AG72" s="357">
        <f>'Indexed REC Deliveries'!AH73*'Indexed REC Prices'!AF71</f>
        <v>4550375.4394997926</v>
      </c>
    </row>
    <row r="73" spans="2:33" x14ac:dyDescent="0.35">
      <c r="B73" s="332">
        <f>'Indexed REC Deliveries'!B74</f>
        <v>3</v>
      </c>
      <c r="C73" s="332" t="str">
        <f>'Indexed REC Deliveries'!C74</f>
        <v>Projected</v>
      </c>
      <c r="D73" s="116" t="s">
        <v>241</v>
      </c>
      <c r="E73" s="212"/>
      <c r="F73" s="305" t="s">
        <v>77</v>
      </c>
      <c r="G73" s="60" t="s">
        <v>35</v>
      </c>
      <c r="H73" s="249" t="s">
        <v>49</v>
      </c>
      <c r="I73" s="357">
        <f>'Indexed REC Deliveries'!J74*'Indexed REC Prices'!H72</f>
        <v>0</v>
      </c>
      <c r="J73" s="357">
        <f>'Indexed REC Deliveries'!K74*'Indexed REC Prices'!I72</f>
        <v>0</v>
      </c>
      <c r="K73" s="357">
        <f>'Indexed REC Deliveries'!L74*'Indexed REC Prices'!J72</f>
        <v>0</v>
      </c>
      <c r="L73" s="357">
        <f>'Indexed REC Deliveries'!M74*'Indexed REC Prices'!K72</f>
        <v>0</v>
      </c>
      <c r="M73" s="357">
        <f>'Indexed REC Deliveries'!N74*'Indexed REC Prices'!L72</f>
        <v>0</v>
      </c>
      <c r="N73" s="357">
        <f>'Indexed REC Deliveries'!O74*'Indexed REC Prices'!M72</f>
        <v>0</v>
      </c>
      <c r="O73" s="357">
        <f>'Indexed REC Deliveries'!P74*'Indexed REC Prices'!N72</f>
        <v>0</v>
      </c>
      <c r="P73" s="357">
        <f>'Indexed REC Deliveries'!Q74*'Indexed REC Prices'!O72</f>
        <v>0</v>
      </c>
      <c r="Q73" s="357">
        <f>'Indexed REC Deliveries'!R74*'Indexed REC Prices'!P72</f>
        <v>0</v>
      </c>
      <c r="R73" s="357">
        <f>'Indexed REC Deliveries'!S74*'Indexed REC Prices'!Q72</f>
        <v>0</v>
      </c>
      <c r="S73" s="357">
        <f>'Indexed REC Deliveries'!T74*'Indexed REC Prices'!R72</f>
        <v>0</v>
      </c>
      <c r="T73" s="357">
        <f>'Indexed REC Deliveries'!U74*'Indexed REC Prices'!S72</f>
        <v>0</v>
      </c>
      <c r="U73" s="357">
        <f>'Indexed REC Deliveries'!V74*'Indexed REC Prices'!T72</f>
        <v>0</v>
      </c>
      <c r="V73" s="357">
        <f>'Indexed REC Deliveries'!W74*'Indexed REC Prices'!U72</f>
        <v>0</v>
      </c>
      <c r="W73" s="357">
        <f>'Indexed REC Deliveries'!X74*'Indexed REC Prices'!V72</f>
        <v>0</v>
      </c>
      <c r="X73" s="357">
        <f>'Indexed REC Deliveries'!Y74*'Indexed REC Prices'!W72</f>
        <v>0</v>
      </c>
      <c r="Y73" s="357">
        <f>'Indexed REC Deliveries'!Z74*'Indexed REC Prices'!X72</f>
        <v>0</v>
      </c>
      <c r="Z73" s="357">
        <f>'Indexed REC Deliveries'!AA74*'Indexed REC Prices'!Y72</f>
        <v>0</v>
      </c>
      <c r="AA73" s="357">
        <f>'Indexed REC Deliveries'!AB74*'Indexed REC Prices'!Z72</f>
        <v>5077693.7594036013</v>
      </c>
      <c r="AB73" s="357">
        <f>'Indexed REC Deliveries'!AC74*'Indexed REC Prices'!AA72</f>
        <v>5023423.4907553932</v>
      </c>
      <c r="AC73" s="357">
        <f>'Indexed REC Deliveries'!AD74*'Indexed REC Prices'!AB72</f>
        <v>4976345.3107076176</v>
      </c>
      <c r="AD73" s="357">
        <f>'Indexed REC Deliveries'!AE74*'Indexed REC Prices'!AC72</f>
        <v>4934257.1699051773</v>
      </c>
      <c r="AE73" s="357">
        <f>'Indexed REC Deliveries'!AF74*'Indexed REC Prices'!AD72</f>
        <v>4818170.451134651</v>
      </c>
      <c r="AF73" s="357">
        <f>'Indexed REC Deliveries'!AG74*'Indexed REC Prices'!AE72</f>
        <v>4701302.0760074547</v>
      </c>
      <c r="AG73" s="357">
        <f>'Indexed REC Deliveries'!AH74*'Indexed REC Prices'!AF72</f>
        <v>4583635.6576651093</v>
      </c>
    </row>
    <row r="74" spans="2:33" x14ac:dyDescent="0.35">
      <c r="B74" s="332">
        <f>'Indexed REC Deliveries'!B75</f>
        <v>3</v>
      </c>
      <c r="C74" s="332" t="str">
        <f>'Indexed REC Deliveries'!C75</f>
        <v>Projected</v>
      </c>
      <c r="D74" s="116" t="s">
        <v>241</v>
      </c>
      <c r="E74" s="212"/>
      <c r="F74" s="305" t="s">
        <v>77</v>
      </c>
      <c r="G74" s="60" t="s">
        <v>36</v>
      </c>
      <c r="H74" s="249" t="s">
        <v>49</v>
      </c>
      <c r="I74" s="357">
        <f>'Indexed REC Deliveries'!J75*'Indexed REC Prices'!H73</f>
        <v>0</v>
      </c>
      <c r="J74" s="357">
        <f>'Indexed REC Deliveries'!K75*'Indexed REC Prices'!I73</f>
        <v>0</v>
      </c>
      <c r="K74" s="357">
        <f>'Indexed REC Deliveries'!L75*'Indexed REC Prices'!J73</f>
        <v>0</v>
      </c>
      <c r="L74" s="357">
        <f>'Indexed REC Deliveries'!M75*'Indexed REC Prices'!K73</f>
        <v>0</v>
      </c>
      <c r="M74" s="357">
        <f>'Indexed REC Deliveries'!N75*'Indexed REC Prices'!L73</f>
        <v>0</v>
      </c>
      <c r="N74" s="357">
        <f>'Indexed REC Deliveries'!O75*'Indexed REC Prices'!M73</f>
        <v>0</v>
      </c>
      <c r="O74" s="357">
        <f>'Indexed REC Deliveries'!P75*'Indexed REC Prices'!N73</f>
        <v>0</v>
      </c>
      <c r="P74" s="357">
        <f>'Indexed REC Deliveries'!Q75*'Indexed REC Prices'!O73</f>
        <v>0</v>
      </c>
      <c r="Q74" s="357">
        <f>'Indexed REC Deliveries'!R75*'Indexed REC Prices'!P73</f>
        <v>0</v>
      </c>
      <c r="R74" s="357">
        <f>'Indexed REC Deliveries'!S75*'Indexed REC Prices'!Q73</f>
        <v>0</v>
      </c>
      <c r="S74" s="357">
        <f>'Indexed REC Deliveries'!T75*'Indexed REC Prices'!R73</f>
        <v>0</v>
      </c>
      <c r="T74" s="357">
        <f>'Indexed REC Deliveries'!U75*'Indexed REC Prices'!S73</f>
        <v>0</v>
      </c>
      <c r="U74" s="357">
        <f>'Indexed REC Deliveries'!V75*'Indexed REC Prices'!T73</f>
        <v>0</v>
      </c>
      <c r="V74" s="357">
        <f>'Indexed REC Deliveries'!W75*'Indexed REC Prices'!U73</f>
        <v>0</v>
      </c>
      <c r="W74" s="357">
        <f>'Indexed REC Deliveries'!X75*'Indexed REC Prices'!V73</f>
        <v>0</v>
      </c>
      <c r="X74" s="357">
        <f>'Indexed REC Deliveries'!Y75*'Indexed REC Prices'!W73</f>
        <v>0</v>
      </c>
      <c r="Y74" s="357">
        <f>'Indexed REC Deliveries'!Z75*'Indexed REC Prices'!X73</f>
        <v>0</v>
      </c>
      <c r="Z74" s="357">
        <f>'Indexed REC Deliveries'!AA75*'Indexed REC Prices'!Y73</f>
        <v>0</v>
      </c>
      <c r="AA74" s="357">
        <f>'Indexed REC Deliveries'!AB75*'Indexed REC Prices'!Z73</f>
        <v>0</v>
      </c>
      <c r="AB74" s="357">
        <f>'Indexed REC Deliveries'!AC75*'Indexed REC Prices'!AA73</f>
        <v>5055093.6412784886</v>
      </c>
      <c r="AC74" s="357">
        <f>'Indexed REC Deliveries'!AD75*'Indexed REC Prices'!AB73</f>
        <v>5007746.7533796355</v>
      </c>
      <c r="AD74" s="357">
        <f>'Indexed REC Deliveries'!AE75*'Indexed REC Prices'!AC73</f>
        <v>4965415.1409706241</v>
      </c>
      <c r="AE74" s="357">
        <f>'Indexed REC Deliveries'!AF75*'Indexed REC Prices'!AD73</f>
        <v>4848713.258309992</v>
      </c>
      <c r="AF74" s="357">
        <f>'Indexed REC Deliveries'!AG75*'Indexed REC Prices'!AE73</f>
        <v>4731225.9504390219</v>
      </c>
      <c r="AG74" s="357">
        <f>'Indexed REC Deliveries'!AH75*'Indexed REC Prices'!AF73</f>
        <v>4612936.7473578732</v>
      </c>
    </row>
    <row r="75" spans="2:33" x14ac:dyDescent="0.35">
      <c r="B75" s="332">
        <f>'Indexed REC Deliveries'!B76</f>
        <v>3</v>
      </c>
      <c r="C75" s="332" t="str">
        <f>'Indexed REC Deliveries'!C76</f>
        <v>Projected</v>
      </c>
      <c r="D75" s="116" t="s">
        <v>241</v>
      </c>
      <c r="E75" s="212"/>
      <c r="F75" s="305" t="s">
        <v>77</v>
      </c>
      <c r="G75" s="60" t="s">
        <v>37</v>
      </c>
      <c r="H75" s="249" t="s">
        <v>49</v>
      </c>
      <c r="I75" s="357">
        <f>'Indexed REC Deliveries'!J76*'Indexed REC Prices'!H74</f>
        <v>0</v>
      </c>
      <c r="J75" s="357">
        <f>'Indexed REC Deliveries'!K76*'Indexed REC Prices'!I74</f>
        <v>0</v>
      </c>
      <c r="K75" s="357">
        <f>'Indexed REC Deliveries'!L76*'Indexed REC Prices'!J74</f>
        <v>0</v>
      </c>
      <c r="L75" s="357">
        <f>'Indexed REC Deliveries'!M76*'Indexed REC Prices'!K74</f>
        <v>0</v>
      </c>
      <c r="M75" s="357">
        <f>'Indexed REC Deliveries'!N76*'Indexed REC Prices'!L74</f>
        <v>0</v>
      </c>
      <c r="N75" s="357">
        <f>'Indexed REC Deliveries'!O76*'Indexed REC Prices'!M74</f>
        <v>0</v>
      </c>
      <c r="O75" s="357">
        <f>'Indexed REC Deliveries'!P76*'Indexed REC Prices'!N74</f>
        <v>0</v>
      </c>
      <c r="P75" s="357">
        <f>'Indexed REC Deliveries'!Q76*'Indexed REC Prices'!O74</f>
        <v>0</v>
      </c>
      <c r="Q75" s="357">
        <f>'Indexed REC Deliveries'!R76*'Indexed REC Prices'!P74</f>
        <v>0</v>
      </c>
      <c r="R75" s="357">
        <f>'Indexed REC Deliveries'!S76*'Indexed REC Prices'!Q74</f>
        <v>0</v>
      </c>
      <c r="S75" s="357">
        <f>'Indexed REC Deliveries'!T76*'Indexed REC Prices'!R74</f>
        <v>0</v>
      </c>
      <c r="T75" s="357">
        <f>'Indexed REC Deliveries'!U76*'Indexed REC Prices'!S74</f>
        <v>0</v>
      </c>
      <c r="U75" s="357">
        <f>'Indexed REC Deliveries'!V76*'Indexed REC Prices'!T74</f>
        <v>0</v>
      </c>
      <c r="V75" s="357">
        <f>'Indexed REC Deliveries'!W76*'Indexed REC Prices'!U74</f>
        <v>0</v>
      </c>
      <c r="W75" s="357">
        <f>'Indexed REC Deliveries'!X76*'Indexed REC Prices'!V74</f>
        <v>0</v>
      </c>
      <c r="X75" s="357">
        <f>'Indexed REC Deliveries'!Y76*'Indexed REC Prices'!W74</f>
        <v>0</v>
      </c>
      <c r="Y75" s="357">
        <f>'Indexed REC Deliveries'!Z76*'Indexed REC Prices'!X74</f>
        <v>0</v>
      </c>
      <c r="Z75" s="357">
        <f>'Indexed REC Deliveries'!AA76*'Indexed REC Prices'!Y74</f>
        <v>0</v>
      </c>
      <c r="AA75" s="357">
        <f>'Indexed REC Deliveries'!AB76*'Indexed REC Prices'!Z74</f>
        <v>0</v>
      </c>
      <c r="AB75" s="357">
        <f>'Indexed REC Deliveries'!AC76*'Indexed REC Prices'!AA74</f>
        <v>0</v>
      </c>
      <c r="AC75" s="357">
        <f>'Indexed REC Deliveries'!AD76*'Indexed REC Prices'!AB74</f>
        <v>5039338.1263279784</v>
      </c>
      <c r="AD75" s="357">
        <f>'Indexed REC Deliveries'!AE76*'Indexed REC Prices'!AC74</f>
        <v>4996761.6581665762</v>
      </c>
      <c r="AE75" s="357">
        <f>'Indexed REC Deliveries'!AF76*'Indexed REC Prices'!AD74</f>
        <v>4879441.3604729502</v>
      </c>
      <c r="AF75" s="357">
        <f>'Indexed REC Deliveries'!AG76*'Indexed REC Prices'!AE74</f>
        <v>4761331.8505756911</v>
      </c>
      <c r="AG75" s="357">
        <f>'Indexed REC Deliveries'!AH76*'Indexed REC Prices'!AF74</f>
        <v>4642416.5749118049</v>
      </c>
    </row>
    <row r="76" spans="2:33" x14ac:dyDescent="0.35">
      <c r="B76" s="332">
        <f>'Indexed REC Deliveries'!B77</f>
        <v>3</v>
      </c>
      <c r="C76" s="332" t="str">
        <f>'Indexed REC Deliveries'!C77</f>
        <v>Projected</v>
      </c>
      <c r="D76" s="116" t="s">
        <v>241</v>
      </c>
      <c r="E76" s="212"/>
      <c r="F76" s="305" t="s">
        <v>77</v>
      </c>
      <c r="G76" s="60" t="s">
        <v>38</v>
      </c>
      <c r="H76" s="249" t="s">
        <v>49</v>
      </c>
      <c r="I76" s="357">
        <f>'Indexed REC Deliveries'!J77*'Indexed REC Prices'!H75</f>
        <v>0</v>
      </c>
      <c r="J76" s="357">
        <f>'Indexed REC Deliveries'!K77*'Indexed REC Prices'!I75</f>
        <v>0</v>
      </c>
      <c r="K76" s="357">
        <f>'Indexed REC Deliveries'!L77*'Indexed REC Prices'!J75</f>
        <v>0</v>
      </c>
      <c r="L76" s="357">
        <f>'Indexed REC Deliveries'!M77*'Indexed REC Prices'!K75</f>
        <v>0</v>
      </c>
      <c r="M76" s="357">
        <f>'Indexed REC Deliveries'!N77*'Indexed REC Prices'!L75</f>
        <v>0</v>
      </c>
      <c r="N76" s="357">
        <f>'Indexed REC Deliveries'!O77*'Indexed REC Prices'!M75</f>
        <v>0</v>
      </c>
      <c r="O76" s="357">
        <f>'Indexed REC Deliveries'!P77*'Indexed REC Prices'!N75</f>
        <v>0</v>
      </c>
      <c r="P76" s="357">
        <f>'Indexed REC Deliveries'!Q77*'Indexed REC Prices'!O75</f>
        <v>0</v>
      </c>
      <c r="Q76" s="357">
        <f>'Indexed REC Deliveries'!R77*'Indexed REC Prices'!P75</f>
        <v>0</v>
      </c>
      <c r="R76" s="357">
        <f>'Indexed REC Deliveries'!S77*'Indexed REC Prices'!Q75</f>
        <v>0</v>
      </c>
      <c r="S76" s="357">
        <f>'Indexed REC Deliveries'!T77*'Indexed REC Prices'!R75</f>
        <v>0</v>
      </c>
      <c r="T76" s="357">
        <f>'Indexed REC Deliveries'!U77*'Indexed REC Prices'!S75</f>
        <v>0</v>
      </c>
      <c r="U76" s="357">
        <f>'Indexed REC Deliveries'!V77*'Indexed REC Prices'!T75</f>
        <v>0</v>
      </c>
      <c r="V76" s="357">
        <f>'Indexed REC Deliveries'!W77*'Indexed REC Prices'!U75</f>
        <v>0</v>
      </c>
      <c r="W76" s="357">
        <f>'Indexed REC Deliveries'!X77*'Indexed REC Prices'!V75</f>
        <v>0</v>
      </c>
      <c r="X76" s="357">
        <f>'Indexed REC Deliveries'!Y77*'Indexed REC Prices'!W75</f>
        <v>0</v>
      </c>
      <c r="Y76" s="357">
        <f>'Indexed REC Deliveries'!Z77*'Indexed REC Prices'!X75</f>
        <v>0</v>
      </c>
      <c r="Z76" s="357">
        <f>'Indexed REC Deliveries'!AA77*'Indexed REC Prices'!Y75</f>
        <v>0</v>
      </c>
      <c r="AA76" s="357">
        <f>'Indexed REC Deliveries'!AB77*'Indexed REC Prices'!Z75</f>
        <v>0</v>
      </c>
      <c r="AB76" s="357">
        <f>'Indexed REC Deliveries'!AC77*'Indexed REC Prices'!AA75</f>
        <v>0</v>
      </c>
      <c r="AC76" s="357">
        <f>'Indexed REC Deliveries'!AD77*'Indexed REC Prices'!AB75</f>
        <v>0</v>
      </c>
      <c r="AD76" s="357">
        <f>'Indexed REC Deliveries'!AE77*'Indexed REC Prices'!AC75</f>
        <v>5026155.5574985379</v>
      </c>
      <c r="AE76" s="357">
        <f>'Indexed REC Deliveries'!AF77*'Indexed REC Prices'!AD75</f>
        <v>4908224.287848942</v>
      </c>
      <c r="AF76" s="357">
        <f>'Indexed REC Deliveries'!AG77*'Indexed REC Prices'!AE75</f>
        <v>4789499.9472188484</v>
      </c>
      <c r="AG76" s="357">
        <f>'Indexed REC Deliveries'!AH77*'Indexed REC Prices'!AF75</f>
        <v>4669965.898325962</v>
      </c>
    </row>
    <row r="77" spans="2:33" x14ac:dyDescent="0.35">
      <c r="B77" s="332">
        <f>'Indexed REC Deliveries'!B78</f>
        <v>3</v>
      </c>
      <c r="C77" s="332" t="str">
        <f>'Indexed REC Deliveries'!C78</f>
        <v>Projected</v>
      </c>
      <c r="D77" s="116" t="s">
        <v>241</v>
      </c>
      <c r="E77" s="212"/>
      <c r="F77" s="305" t="s">
        <v>77</v>
      </c>
      <c r="G77" s="60" t="s">
        <v>39</v>
      </c>
      <c r="H77" s="249" t="s">
        <v>49</v>
      </c>
      <c r="I77" s="357">
        <f>'Indexed REC Deliveries'!J78*'Indexed REC Prices'!H76</f>
        <v>0</v>
      </c>
      <c r="J77" s="357">
        <f>'Indexed REC Deliveries'!K78*'Indexed REC Prices'!I76</f>
        <v>0</v>
      </c>
      <c r="K77" s="357">
        <f>'Indexed REC Deliveries'!L78*'Indexed REC Prices'!J76</f>
        <v>0</v>
      </c>
      <c r="L77" s="357">
        <f>'Indexed REC Deliveries'!M78*'Indexed REC Prices'!K76</f>
        <v>0</v>
      </c>
      <c r="M77" s="357">
        <f>'Indexed REC Deliveries'!N78*'Indexed REC Prices'!L76</f>
        <v>0</v>
      </c>
      <c r="N77" s="357">
        <f>'Indexed REC Deliveries'!O78*'Indexed REC Prices'!M76</f>
        <v>0</v>
      </c>
      <c r="O77" s="357">
        <f>'Indexed REC Deliveries'!P78*'Indexed REC Prices'!N76</f>
        <v>0</v>
      </c>
      <c r="P77" s="357">
        <f>'Indexed REC Deliveries'!Q78*'Indexed REC Prices'!O76</f>
        <v>0</v>
      </c>
      <c r="Q77" s="357">
        <f>'Indexed REC Deliveries'!R78*'Indexed REC Prices'!P76</f>
        <v>0</v>
      </c>
      <c r="R77" s="357">
        <f>'Indexed REC Deliveries'!S78*'Indexed REC Prices'!Q76</f>
        <v>0</v>
      </c>
      <c r="S77" s="357">
        <f>'Indexed REC Deliveries'!T78*'Indexed REC Prices'!R76</f>
        <v>0</v>
      </c>
      <c r="T77" s="357">
        <f>'Indexed REC Deliveries'!U78*'Indexed REC Prices'!S76</f>
        <v>0</v>
      </c>
      <c r="U77" s="357">
        <f>'Indexed REC Deliveries'!V78*'Indexed REC Prices'!T76</f>
        <v>0</v>
      </c>
      <c r="V77" s="357">
        <f>'Indexed REC Deliveries'!W78*'Indexed REC Prices'!U76</f>
        <v>0</v>
      </c>
      <c r="W77" s="357">
        <f>'Indexed REC Deliveries'!X78*'Indexed REC Prices'!V76</f>
        <v>0</v>
      </c>
      <c r="X77" s="357">
        <f>'Indexed REC Deliveries'!Y78*'Indexed REC Prices'!W76</f>
        <v>0</v>
      </c>
      <c r="Y77" s="357">
        <f>'Indexed REC Deliveries'!Z78*'Indexed REC Prices'!X76</f>
        <v>0</v>
      </c>
      <c r="Z77" s="357">
        <f>'Indexed REC Deliveries'!AA78*'Indexed REC Prices'!Y76</f>
        <v>0</v>
      </c>
      <c r="AA77" s="357">
        <f>'Indexed REC Deliveries'!AB78*'Indexed REC Prices'!Z76</f>
        <v>0</v>
      </c>
      <c r="AB77" s="357">
        <f>'Indexed REC Deliveries'!AC78*'Indexed REC Prices'!AA76</f>
        <v>0</v>
      </c>
      <c r="AC77" s="357">
        <f>'Indexed REC Deliveries'!AD78*'Indexed REC Prices'!AB76</f>
        <v>0</v>
      </c>
      <c r="AD77" s="357">
        <f>'Indexed REC Deliveries'!AE78*'Indexed REC Prices'!AC76</f>
        <v>0</v>
      </c>
      <c r="AE77" s="357">
        <f>'Indexed REC Deliveries'!AF78*'Indexed REC Prices'!AD76</f>
        <v>4935031.003639373</v>
      </c>
      <c r="AF77" s="357">
        <f>'Indexed REC Deliveries'!AG78*'Indexed REC Prices'!AE76</f>
        <v>4815699.3469218304</v>
      </c>
      <c r="AG77" s="357">
        <f>'Indexed REC Deliveries'!AH78*'Indexed REC Prices'!AF76</f>
        <v>4695553.966612556</v>
      </c>
    </row>
    <row r="78" spans="2:33" x14ac:dyDescent="0.35">
      <c r="B78" s="332">
        <f>'Indexed REC Deliveries'!B79</f>
        <v>3</v>
      </c>
      <c r="C78" s="332" t="str">
        <f>'Indexed REC Deliveries'!C79</f>
        <v>Projected</v>
      </c>
      <c r="D78" s="116" t="s">
        <v>241</v>
      </c>
      <c r="E78" s="212"/>
      <c r="F78" s="305" t="s">
        <v>77</v>
      </c>
      <c r="G78" s="60" t="s">
        <v>40</v>
      </c>
      <c r="H78" s="249" t="s">
        <v>49</v>
      </c>
      <c r="I78" s="357">
        <f>'Indexed REC Deliveries'!J79*'Indexed REC Prices'!H77</f>
        <v>0</v>
      </c>
      <c r="J78" s="357">
        <f>'Indexed REC Deliveries'!K79*'Indexed REC Prices'!I77</f>
        <v>0</v>
      </c>
      <c r="K78" s="357">
        <f>'Indexed REC Deliveries'!L79*'Indexed REC Prices'!J77</f>
        <v>0</v>
      </c>
      <c r="L78" s="357">
        <f>'Indexed REC Deliveries'!M79*'Indexed REC Prices'!K77</f>
        <v>0</v>
      </c>
      <c r="M78" s="357">
        <f>'Indexed REC Deliveries'!N79*'Indexed REC Prices'!L77</f>
        <v>0</v>
      </c>
      <c r="N78" s="357">
        <f>'Indexed REC Deliveries'!O79*'Indexed REC Prices'!M77</f>
        <v>0</v>
      </c>
      <c r="O78" s="357">
        <f>'Indexed REC Deliveries'!P79*'Indexed REC Prices'!N77</f>
        <v>0</v>
      </c>
      <c r="P78" s="357">
        <f>'Indexed REC Deliveries'!Q79*'Indexed REC Prices'!O77</f>
        <v>0</v>
      </c>
      <c r="Q78" s="357">
        <f>'Indexed REC Deliveries'!R79*'Indexed REC Prices'!P77</f>
        <v>0</v>
      </c>
      <c r="R78" s="357">
        <f>'Indexed REC Deliveries'!S79*'Indexed REC Prices'!Q77</f>
        <v>0</v>
      </c>
      <c r="S78" s="357">
        <f>'Indexed REC Deliveries'!T79*'Indexed REC Prices'!R77</f>
        <v>0</v>
      </c>
      <c r="T78" s="357">
        <f>'Indexed REC Deliveries'!U79*'Indexed REC Prices'!S77</f>
        <v>0</v>
      </c>
      <c r="U78" s="357">
        <f>'Indexed REC Deliveries'!V79*'Indexed REC Prices'!T77</f>
        <v>0</v>
      </c>
      <c r="V78" s="357">
        <f>'Indexed REC Deliveries'!W79*'Indexed REC Prices'!U77</f>
        <v>0</v>
      </c>
      <c r="W78" s="357">
        <f>'Indexed REC Deliveries'!X79*'Indexed REC Prices'!V77</f>
        <v>0</v>
      </c>
      <c r="X78" s="357">
        <f>'Indexed REC Deliveries'!Y79*'Indexed REC Prices'!W77</f>
        <v>0</v>
      </c>
      <c r="Y78" s="357">
        <f>'Indexed REC Deliveries'!Z79*'Indexed REC Prices'!X77</f>
        <v>0</v>
      </c>
      <c r="Z78" s="357">
        <f>'Indexed REC Deliveries'!AA79*'Indexed REC Prices'!Y77</f>
        <v>0</v>
      </c>
      <c r="AA78" s="357">
        <f>'Indexed REC Deliveries'!AB79*'Indexed REC Prices'!Z77</f>
        <v>0</v>
      </c>
      <c r="AB78" s="357">
        <f>'Indexed REC Deliveries'!AC79*'Indexed REC Prices'!AA77</f>
        <v>0</v>
      </c>
      <c r="AC78" s="357">
        <f>'Indexed REC Deliveries'!AD79*'Indexed REC Prices'!AB77</f>
        <v>0</v>
      </c>
      <c r="AD78" s="357">
        <f>'Indexed REC Deliveries'!AE79*'Indexed REC Prices'!AC77</f>
        <v>0</v>
      </c>
      <c r="AE78" s="357">
        <f>'Indexed REC Deliveries'!AF79*'Indexed REC Prices'!AD77</f>
        <v>0</v>
      </c>
      <c r="AF78" s="357">
        <f>'Indexed REC Deliveries'!AG79*'Indexed REC Prices'!AE77</f>
        <v>4837756.5689945677</v>
      </c>
      <c r="AG78" s="357">
        <f>'Indexed REC Deliveries'!AH79*'Indexed REC Prices'!AF77</f>
        <v>4717018.1544162622</v>
      </c>
    </row>
    <row r="79" spans="2:33" x14ac:dyDescent="0.35">
      <c r="B79" s="332">
        <f>'Indexed REC Deliveries'!B80</f>
        <v>3</v>
      </c>
      <c r="C79" s="332" t="str">
        <f>'Indexed REC Deliveries'!C80</f>
        <v>Projected</v>
      </c>
      <c r="D79" s="116" t="s">
        <v>241</v>
      </c>
      <c r="E79" s="212"/>
      <c r="F79" s="305" t="s">
        <v>77</v>
      </c>
      <c r="G79" s="60" t="s">
        <v>41</v>
      </c>
      <c r="H79" s="249" t="s">
        <v>49</v>
      </c>
      <c r="I79" s="357">
        <f>'Indexed REC Deliveries'!J80*'Indexed REC Prices'!H78</f>
        <v>0</v>
      </c>
      <c r="J79" s="357">
        <f>'Indexed REC Deliveries'!K80*'Indexed REC Prices'!I78</f>
        <v>0</v>
      </c>
      <c r="K79" s="357">
        <f>'Indexed REC Deliveries'!L80*'Indexed REC Prices'!J78</f>
        <v>0</v>
      </c>
      <c r="L79" s="357">
        <f>'Indexed REC Deliveries'!M80*'Indexed REC Prices'!K78</f>
        <v>0</v>
      </c>
      <c r="M79" s="357">
        <f>'Indexed REC Deliveries'!N80*'Indexed REC Prices'!L78</f>
        <v>0</v>
      </c>
      <c r="N79" s="357">
        <f>'Indexed REC Deliveries'!O80*'Indexed REC Prices'!M78</f>
        <v>0</v>
      </c>
      <c r="O79" s="357">
        <f>'Indexed REC Deliveries'!P80*'Indexed REC Prices'!N78</f>
        <v>0</v>
      </c>
      <c r="P79" s="357">
        <f>'Indexed REC Deliveries'!Q80*'Indexed REC Prices'!O78</f>
        <v>0</v>
      </c>
      <c r="Q79" s="357">
        <f>'Indexed REC Deliveries'!R80*'Indexed REC Prices'!P78</f>
        <v>0</v>
      </c>
      <c r="R79" s="357">
        <f>'Indexed REC Deliveries'!S80*'Indexed REC Prices'!Q78</f>
        <v>0</v>
      </c>
      <c r="S79" s="357">
        <f>'Indexed REC Deliveries'!T80*'Indexed REC Prices'!R78</f>
        <v>0</v>
      </c>
      <c r="T79" s="357">
        <f>'Indexed REC Deliveries'!U80*'Indexed REC Prices'!S78</f>
        <v>0</v>
      </c>
      <c r="U79" s="357">
        <f>'Indexed REC Deliveries'!V80*'Indexed REC Prices'!T78</f>
        <v>0</v>
      </c>
      <c r="V79" s="357">
        <f>'Indexed REC Deliveries'!W80*'Indexed REC Prices'!U78</f>
        <v>0</v>
      </c>
      <c r="W79" s="357">
        <f>'Indexed REC Deliveries'!X80*'Indexed REC Prices'!V78</f>
        <v>0</v>
      </c>
      <c r="X79" s="357">
        <f>'Indexed REC Deliveries'!Y80*'Indexed REC Prices'!W78</f>
        <v>0</v>
      </c>
      <c r="Y79" s="357">
        <f>'Indexed REC Deliveries'!Z80*'Indexed REC Prices'!X78</f>
        <v>0</v>
      </c>
      <c r="Z79" s="357">
        <f>'Indexed REC Deliveries'!AA80*'Indexed REC Prices'!Y78</f>
        <v>0</v>
      </c>
      <c r="AA79" s="357">
        <f>'Indexed REC Deliveries'!AB80*'Indexed REC Prices'!Z78</f>
        <v>0</v>
      </c>
      <c r="AB79" s="357">
        <f>'Indexed REC Deliveries'!AC80*'Indexed REC Prices'!AA78</f>
        <v>0</v>
      </c>
      <c r="AC79" s="357">
        <f>'Indexed REC Deliveries'!AD80*'Indexed REC Prices'!AB78</f>
        <v>0</v>
      </c>
      <c r="AD79" s="357">
        <f>'Indexed REC Deliveries'!AE80*'Indexed REC Prices'!AC78</f>
        <v>0</v>
      </c>
      <c r="AE79" s="357">
        <f>'Indexed REC Deliveries'!AF80*'Indexed REC Prices'!AD78</f>
        <v>0</v>
      </c>
      <c r="AF79" s="357">
        <f>'Indexed REC Deliveries'!AG80*'Indexed REC Prices'!AE78</f>
        <v>0</v>
      </c>
      <c r="AG79" s="357">
        <f>'Indexed REC Deliveries'!AH80*'Indexed REC Prices'!AF78</f>
        <v>0</v>
      </c>
    </row>
    <row r="80" spans="2:33" x14ac:dyDescent="0.35">
      <c r="B80" s="332">
        <f>'Indexed REC Deliveries'!B81</f>
        <v>3</v>
      </c>
      <c r="C80" s="332" t="str">
        <f>'Indexed REC Deliveries'!C81</f>
        <v>Projected</v>
      </c>
      <c r="D80" s="116" t="s">
        <v>241</v>
      </c>
      <c r="E80" s="212"/>
      <c r="F80" s="305" t="s">
        <v>77</v>
      </c>
      <c r="G80" s="60" t="s">
        <v>42</v>
      </c>
      <c r="H80" s="249" t="s">
        <v>49</v>
      </c>
      <c r="I80" s="357">
        <f>'Indexed REC Deliveries'!J81*'Indexed REC Prices'!H79</f>
        <v>0</v>
      </c>
      <c r="J80" s="357">
        <f>'Indexed REC Deliveries'!K81*'Indexed REC Prices'!I79</f>
        <v>0</v>
      </c>
      <c r="K80" s="357">
        <f>'Indexed REC Deliveries'!L81*'Indexed REC Prices'!J79</f>
        <v>0</v>
      </c>
      <c r="L80" s="357">
        <f>'Indexed REC Deliveries'!M81*'Indexed REC Prices'!K79</f>
        <v>0</v>
      </c>
      <c r="M80" s="357">
        <f>'Indexed REC Deliveries'!N81*'Indexed REC Prices'!L79</f>
        <v>0</v>
      </c>
      <c r="N80" s="357">
        <f>'Indexed REC Deliveries'!O81*'Indexed REC Prices'!M79</f>
        <v>0</v>
      </c>
      <c r="O80" s="357">
        <f>'Indexed REC Deliveries'!P81*'Indexed REC Prices'!N79</f>
        <v>0</v>
      </c>
      <c r="P80" s="357">
        <f>'Indexed REC Deliveries'!Q81*'Indexed REC Prices'!O79</f>
        <v>0</v>
      </c>
      <c r="Q80" s="357">
        <f>'Indexed REC Deliveries'!R81*'Indexed REC Prices'!P79</f>
        <v>0</v>
      </c>
      <c r="R80" s="357">
        <f>'Indexed REC Deliveries'!S81*'Indexed REC Prices'!Q79</f>
        <v>0</v>
      </c>
      <c r="S80" s="357">
        <f>'Indexed REC Deliveries'!T81*'Indexed REC Prices'!R79</f>
        <v>0</v>
      </c>
      <c r="T80" s="357">
        <f>'Indexed REC Deliveries'!U81*'Indexed REC Prices'!S79</f>
        <v>0</v>
      </c>
      <c r="U80" s="357">
        <f>'Indexed REC Deliveries'!V81*'Indexed REC Prices'!T79</f>
        <v>0</v>
      </c>
      <c r="V80" s="357">
        <f>'Indexed REC Deliveries'!W81*'Indexed REC Prices'!U79</f>
        <v>0</v>
      </c>
      <c r="W80" s="357">
        <f>'Indexed REC Deliveries'!X81*'Indexed REC Prices'!V79</f>
        <v>0</v>
      </c>
      <c r="X80" s="357">
        <f>'Indexed REC Deliveries'!Y81*'Indexed REC Prices'!W79</f>
        <v>0</v>
      </c>
      <c r="Y80" s="357">
        <f>'Indexed REC Deliveries'!Z81*'Indexed REC Prices'!X79</f>
        <v>0</v>
      </c>
      <c r="Z80" s="357">
        <f>'Indexed REC Deliveries'!AA81*'Indexed REC Prices'!Y79</f>
        <v>0</v>
      </c>
      <c r="AA80" s="357">
        <f>'Indexed REC Deliveries'!AB81*'Indexed REC Prices'!Z79</f>
        <v>0</v>
      </c>
      <c r="AB80" s="357">
        <f>'Indexed REC Deliveries'!AC81*'Indexed REC Prices'!AA79</f>
        <v>0</v>
      </c>
      <c r="AC80" s="357">
        <f>'Indexed REC Deliveries'!AD81*'Indexed REC Prices'!AB79</f>
        <v>0</v>
      </c>
      <c r="AD80" s="357">
        <f>'Indexed REC Deliveries'!AE81*'Indexed REC Prices'!AC79</f>
        <v>0</v>
      </c>
      <c r="AE80" s="357">
        <f>'Indexed REC Deliveries'!AF81*'Indexed REC Prices'!AD79</f>
        <v>0</v>
      </c>
      <c r="AF80" s="357">
        <f>'Indexed REC Deliveries'!AG81*'Indexed REC Prices'!AE79</f>
        <v>0</v>
      </c>
      <c r="AG80" s="357">
        <f>'Indexed REC Deliveries'!AH81*'Indexed REC Prices'!AF79</f>
        <v>0</v>
      </c>
    </row>
    <row r="81" spans="2:33" x14ac:dyDescent="0.35">
      <c r="B81" s="332">
        <f>'Indexed REC Deliveries'!B82</f>
        <v>3</v>
      </c>
      <c r="C81" s="332" t="str">
        <f>'Indexed REC Deliveries'!C82</f>
        <v>Projected</v>
      </c>
      <c r="D81" s="116" t="s">
        <v>241</v>
      </c>
      <c r="E81" s="212"/>
      <c r="F81" s="305" t="s">
        <v>77</v>
      </c>
      <c r="G81" s="60" t="s">
        <v>43</v>
      </c>
      <c r="H81" s="249" t="s">
        <v>49</v>
      </c>
      <c r="I81" s="357">
        <f>'Indexed REC Deliveries'!J82*'Indexed REC Prices'!H80</f>
        <v>0</v>
      </c>
      <c r="J81" s="357">
        <f>'Indexed REC Deliveries'!K82*'Indexed REC Prices'!I80</f>
        <v>0</v>
      </c>
      <c r="K81" s="357">
        <f>'Indexed REC Deliveries'!L82*'Indexed REC Prices'!J80</f>
        <v>0</v>
      </c>
      <c r="L81" s="357">
        <f>'Indexed REC Deliveries'!M82*'Indexed REC Prices'!K80</f>
        <v>0</v>
      </c>
      <c r="M81" s="357">
        <f>'Indexed REC Deliveries'!N82*'Indexed REC Prices'!L80</f>
        <v>0</v>
      </c>
      <c r="N81" s="357">
        <f>'Indexed REC Deliveries'!O82*'Indexed REC Prices'!M80</f>
        <v>0</v>
      </c>
      <c r="O81" s="357">
        <f>'Indexed REC Deliveries'!P82*'Indexed REC Prices'!N80</f>
        <v>0</v>
      </c>
      <c r="P81" s="357">
        <f>'Indexed REC Deliveries'!Q82*'Indexed REC Prices'!O80</f>
        <v>0</v>
      </c>
      <c r="Q81" s="357">
        <f>'Indexed REC Deliveries'!R82*'Indexed REC Prices'!P80</f>
        <v>0</v>
      </c>
      <c r="R81" s="357">
        <f>'Indexed REC Deliveries'!S82*'Indexed REC Prices'!Q80</f>
        <v>0</v>
      </c>
      <c r="S81" s="357">
        <f>'Indexed REC Deliveries'!T82*'Indexed REC Prices'!R80</f>
        <v>0</v>
      </c>
      <c r="T81" s="357">
        <f>'Indexed REC Deliveries'!U82*'Indexed REC Prices'!S80</f>
        <v>0</v>
      </c>
      <c r="U81" s="357">
        <f>'Indexed REC Deliveries'!V82*'Indexed REC Prices'!T80</f>
        <v>0</v>
      </c>
      <c r="V81" s="357">
        <f>'Indexed REC Deliveries'!W82*'Indexed REC Prices'!U80</f>
        <v>0</v>
      </c>
      <c r="W81" s="357">
        <f>'Indexed REC Deliveries'!X82*'Indexed REC Prices'!V80</f>
        <v>0</v>
      </c>
      <c r="X81" s="357">
        <f>'Indexed REC Deliveries'!Y82*'Indexed REC Prices'!W80</f>
        <v>0</v>
      </c>
      <c r="Y81" s="357">
        <f>'Indexed REC Deliveries'!Z82*'Indexed REC Prices'!X80</f>
        <v>0</v>
      </c>
      <c r="Z81" s="357">
        <f>'Indexed REC Deliveries'!AA82*'Indexed REC Prices'!Y80</f>
        <v>0</v>
      </c>
      <c r="AA81" s="357">
        <f>'Indexed REC Deliveries'!AB82*'Indexed REC Prices'!Z80</f>
        <v>0</v>
      </c>
      <c r="AB81" s="357">
        <f>'Indexed REC Deliveries'!AC82*'Indexed REC Prices'!AA80</f>
        <v>0</v>
      </c>
      <c r="AC81" s="357">
        <f>'Indexed REC Deliveries'!AD82*'Indexed REC Prices'!AB80</f>
        <v>0</v>
      </c>
      <c r="AD81" s="357">
        <f>'Indexed REC Deliveries'!AE82*'Indexed REC Prices'!AC80</f>
        <v>0</v>
      </c>
      <c r="AE81" s="357">
        <f>'Indexed REC Deliveries'!AF82*'Indexed REC Prices'!AD80</f>
        <v>0</v>
      </c>
      <c r="AF81" s="357">
        <f>'Indexed REC Deliveries'!AG82*'Indexed REC Prices'!AE80</f>
        <v>0</v>
      </c>
      <c r="AG81" s="357">
        <f>'Indexed REC Deliveries'!AH82*'Indexed REC Prices'!AF80</f>
        <v>0</v>
      </c>
    </row>
    <row r="82" spans="2:33" x14ac:dyDescent="0.35">
      <c r="B82" s="332">
        <f>'Indexed REC Deliveries'!B83</f>
        <v>3</v>
      </c>
      <c r="C82" s="332" t="str">
        <f>'Indexed REC Deliveries'!C83</f>
        <v>Projected</v>
      </c>
      <c r="D82" s="116" t="s">
        <v>241</v>
      </c>
      <c r="E82" s="212"/>
      <c r="F82" s="305" t="s">
        <v>77</v>
      </c>
      <c r="G82" s="60" t="s">
        <v>96</v>
      </c>
      <c r="H82" s="249" t="s">
        <v>49</v>
      </c>
      <c r="I82" s="357">
        <f>'Indexed REC Deliveries'!J83*'Indexed REC Prices'!H81</f>
        <v>0</v>
      </c>
      <c r="J82" s="357">
        <f>'Indexed REC Deliveries'!K83*'Indexed REC Prices'!I81</f>
        <v>0</v>
      </c>
      <c r="K82" s="357">
        <f>'Indexed REC Deliveries'!L83*'Indexed REC Prices'!J81</f>
        <v>0</v>
      </c>
      <c r="L82" s="357">
        <f>'Indexed REC Deliveries'!M83*'Indexed REC Prices'!K81</f>
        <v>0</v>
      </c>
      <c r="M82" s="357">
        <f>'Indexed REC Deliveries'!N83*'Indexed REC Prices'!L81</f>
        <v>0</v>
      </c>
      <c r="N82" s="357">
        <f>'Indexed REC Deliveries'!O83*'Indexed REC Prices'!M81</f>
        <v>0</v>
      </c>
      <c r="O82" s="357">
        <f>'Indexed REC Deliveries'!P83*'Indexed REC Prices'!N81</f>
        <v>0</v>
      </c>
      <c r="P82" s="357">
        <f>'Indexed REC Deliveries'!Q83*'Indexed REC Prices'!O81</f>
        <v>0</v>
      </c>
      <c r="Q82" s="357">
        <f>'Indexed REC Deliveries'!R83*'Indexed REC Prices'!P81</f>
        <v>0</v>
      </c>
      <c r="R82" s="357">
        <f>'Indexed REC Deliveries'!S83*'Indexed REC Prices'!Q81</f>
        <v>0</v>
      </c>
      <c r="S82" s="357">
        <f>'Indexed REC Deliveries'!T83*'Indexed REC Prices'!R81</f>
        <v>0</v>
      </c>
      <c r="T82" s="357">
        <f>'Indexed REC Deliveries'!U83*'Indexed REC Prices'!S81</f>
        <v>0</v>
      </c>
      <c r="U82" s="357">
        <f>'Indexed REC Deliveries'!V83*'Indexed REC Prices'!T81</f>
        <v>0</v>
      </c>
      <c r="V82" s="357">
        <f>'Indexed REC Deliveries'!W83*'Indexed REC Prices'!U81</f>
        <v>0</v>
      </c>
      <c r="W82" s="357">
        <f>'Indexed REC Deliveries'!X83*'Indexed REC Prices'!V81</f>
        <v>0</v>
      </c>
      <c r="X82" s="357">
        <f>'Indexed REC Deliveries'!Y83*'Indexed REC Prices'!W81</f>
        <v>0</v>
      </c>
      <c r="Y82" s="357">
        <f>'Indexed REC Deliveries'!Z83*'Indexed REC Prices'!X81</f>
        <v>0</v>
      </c>
      <c r="Z82" s="357">
        <f>'Indexed REC Deliveries'!AA83*'Indexed REC Prices'!Y81</f>
        <v>0</v>
      </c>
      <c r="AA82" s="357">
        <f>'Indexed REC Deliveries'!AB83*'Indexed REC Prices'!Z81</f>
        <v>0</v>
      </c>
      <c r="AB82" s="357">
        <f>'Indexed REC Deliveries'!AC83*'Indexed REC Prices'!AA81</f>
        <v>0</v>
      </c>
      <c r="AC82" s="357">
        <f>'Indexed REC Deliveries'!AD83*'Indexed REC Prices'!AB81</f>
        <v>0</v>
      </c>
      <c r="AD82" s="357">
        <f>'Indexed REC Deliveries'!AE83*'Indexed REC Prices'!AC81</f>
        <v>0</v>
      </c>
      <c r="AE82" s="357">
        <f>'Indexed REC Deliveries'!AF83*'Indexed REC Prices'!AD81</f>
        <v>0</v>
      </c>
      <c r="AF82" s="357">
        <f>'Indexed REC Deliveries'!AG83*'Indexed REC Prices'!AE81</f>
        <v>0</v>
      </c>
      <c r="AG82" s="357">
        <f>'Indexed REC Deliveries'!AH83*'Indexed REC Prices'!AF81</f>
        <v>0</v>
      </c>
    </row>
    <row r="83" spans="2:33" x14ac:dyDescent="0.35">
      <c r="N83" s="209"/>
    </row>
  </sheetData>
  <dataConsolidate/>
  <pageMargins left="0.7" right="0.7" top="0.75" bottom="0.75" header="0.3" footer="0.3"/>
  <pageSetup scale="20" fitToHeight="3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C5641-E045-4E1F-8BBE-2CFF424BEAB5}">
  <sheetPr>
    <tabColor theme="7" tint="0.79998168889431442"/>
    <pageSetUpPr fitToPage="1"/>
  </sheetPr>
  <dimension ref="B1:BA88"/>
  <sheetViews>
    <sheetView workbookViewId="0"/>
  </sheetViews>
  <sheetFormatPr defaultColWidth="9.59765625" defaultRowHeight="14.5" x14ac:dyDescent="0.35"/>
  <cols>
    <col min="1" max="1" width="9.59765625" style="204"/>
    <col min="2" max="2" width="16.59765625" style="205" bestFit="1" customWidth="1"/>
    <col min="3" max="3" width="17.3984375" style="205" bestFit="1" customWidth="1"/>
    <col min="4" max="4" width="27.59765625" style="205" bestFit="1" customWidth="1"/>
    <col min="5" max="5" width="9.59765625" style="204" customWidth="1"/>
    <col min="6" max="6" width="15" style="206" customWidth="1"/>
    <col min="7" max="7" width="21.3984375" style="206" customWidth="1"/>
    <col min="8" max="8" width="21.3984375" style="204" bestFit="1" customWidth="1"/>
    <col min="9" max="9" width="9.59765625" style="207" customWidth="1"/>
    <col min="10" max="34" width="13.59765625" style="204" customWidth="1"/>
    <col min="35" max="16384" width="9.59765625" style="204"/>
  </cols>
  <sheetData>
    <row r="1" spans="2:34" ht="16.25" customHeight="1" x14ac:dyDescent="0.35">
      <c r="K1" s="208"/>
      <c r="L1" s="209"/>
      <c r="M1" s="209"/>
      <c r="N1" s="209"/>
      <c r="O1" s="209"/>
      <c r="P1" s="209"/>
      <c r="Q1" s="209"/>
      <c r="R1" s="209"/>
      <c r="S1" s="209"/>
      <c r="T1" s="209"/>
      <c r="U1" s="209"/>
      <c r="V1" s="209"/>
      <c r="W1" s="209"/>
      <c r="X1" s="209"/>
      <c r="Y1" s="209"/>
      <c r="Z1" s="209"/>
      <c r="AA1" s="209"/>
      <c r="AB1" s="209"/>
      <c r="AC1" s="209"/>
      <c r="AD1" s="209"/>
      <c r="AE1" s="209"/>
      <c r="AF1" s="209"/>
      <c r="AG1" s="209"/>
      <c r="AH1" s="209"/>
    </row>
    <row r="2" spans="2:34" ht="16.25" customHeight="1" thickBot="1" x14ac:dyDescent="0.5">
      <c r="B2" s="199" t="s">
        <v>271</v>
      </c>
      <c r="K2" s="208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</row>
    <row r="3" spans="2:34" ht="16.25" customHeight="1" x14ac:dyDescent="0.35">
      <c r="F3" s="204"/>
      <c r="G3" s="204"/>
      <c r="K3" s="208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</row>
    <row r="4" spans="2:34" x14ac:dyDescent="0.35">
      <c r="I4" s="350" t="s">
        <v>272</v>
      </c>
      <c r="J4" s="348">
        <v>2022</v>
      </c>
      <c r="K4" s="348">
        <f t="shared" ref="K4:AH4" si="0">J4+1</f>
        <v>2023</v>
      </c>
      <c r="L4" s="348">
        <f t="shared" si="0"/>
        <v>2024</v>
      </c>
      <c r="M4" s="348">
        <f t="shared" si="0"/>
        <v>2025</v>
      </c>
      <c r="N4" s="348">
        <f t="shared" si="0"/>
        <v>2026</v>
      </c>
      <c r="O4" s="348">
        <f t="shared" si="0"/>
        <v>2027</v>
      </c>
      <c r="P4" s="348">
        <f t="shared" si="0"/>
        <v>2028</v>
      </c>
      <c r="Q4" s="348">
        <f t="shared" si="0"/>
        <v>2029</v>
      </c>
      <c r="R4" s="348">
        <f t="shared" si="0"/>
        <v>2030</v>
      </c>
      <c r="S4" s="348">
        <f t="shared" si="0"/>
        <v>2031</v>
      </c>
      <c r="T4" s="348">
        <f t="shared" si="0"/>
        <v>2032</v>
      </c>
      <c r="U4" s="348">
        <f t="shared" si="0"/>
        <v>2033</v>
      </c>
      <c r="V4" s="348">
        <f t="shared" si="0"/>
        <v>2034</v>
      </c>
      <c r="W4" s="348">
        <f t="shared" si="0"/>
        <v>2035</v>
      </c>
      <c r="X4" s="348">
        <f t="shared" si="0"/>
        <v>2036</v>
      </c>
      <c r="Y4" s="348">
        <f t="shared" si="0"/>
        <v>2037</v>
      </c>
      <c r="Z4" s="348">
        <f t="shared" si="0"/>
        <v>2038</v>
      </c>
      <c r="AA4" s="348">
        <f t="shared" si="0"/>
        <v>2039</v>
      </c>
      <c r="AB4" s="348">
        <f t="shared" si="0"/>
        <v>2040</v>
      </c>
      <c r="AC4" s="348">
        <f t="shared" si="0"/>
        <v>2041</v>
      </c>
      <c r="AD4" s="348">
        <f t="shared" si="0"/>
        <v>2042</v>
      </c>
      <c r="AE4" s="348">
        <f t="shared" si="0"/>
        <v>2043</v>
      </c>
      <c r="AF4" s="348">
        <f t="shared" si="0"/>
        <v>2044</v>
      </c>
      <c r="AG4" s="348">
        <f t="shared" si="0"/>
        <v>2045</v>
      </c>
      <c r="AH4" s="348">
        <f t="shared" si="0"/>
        <v>2046</v>
      </c>
    </row>
    <row r="5" spans="2:34" x14ac:dyDescent="0.35"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  <c r="AA5" s="209"/>
      <c r="AB5" s="209"/>
      <c r="AC5" s="209"/>
      <c r="AD5" s="209"/>
      <c r="AE5" s="209"/>
      <c r="AF5" s="209"/>
      <c r="AG5" s="209"/>
      <c r="AH5" s="209"/>
    </row>
    <row r="6" spans="2:34" x14ac:dyDescent="0.35">
      <c r="B6" s="211" t="s">
        <v>270</v>
      </c>
      <c r="C6" s="211" t="s">
        <v>230</v>
      </c>
      <c r="D6" s="211" t="s">
        <v>187</v>
      </c>
      <c r="F6" s="18" t="s">
        <v>187</v>
      </c>
      <c r="G6" s="59" t="s">
        <v>74</v>
      </c>
      <c r="H6" s="349" t="s">
        <v>74</v>
      </c>
      <c r="I6" s="59" t="s">
        <v>14</v>
      </c>
      <c r="J6" s="18" t="s">
        <v>20</v>
      </c>
      <c r="K6" s="18" t="s">
        <v>21</v>
      </c>
      <c r="L6" s="18" t="s">
        <v>22</v>
      </c>
      <c r="M6" s="18" t="s">
        <v>23</v>
      </c>
      <c r="N6" s="18" t="s">
        <v>24</v>
      </c>
      <c r="O6" s="18" t="s">
        <v>25</v>
      </c>
      <c r="P6" s="18" t="s">
        <v>26</v>
      </c>
      <c r="Q6" s="18" t="s">
        <v>27</v>
      </c>
      <c r="R6" s="18" t="s">
        <v>28</v>
      </c>
      <c r="S6" s="18" t="s">
        <v>29</v>
      </c>
      <c r="T6" s="18" t="s">
        <v>30</v>
      </c>
      <c r="U6" s="18" t="s">
        <v>31</v>
      </c>
      <c r="V6" s="18" t="s">
        <v>32</v>
      </c>
      <c r="W6" s="18" t="s">
        <v>33</v>
      </c>
      <c r="X6" s="18" t="s">
        <v>34</v>
      </c>
      <c r="Y6" s="18" t="s">
        <v>35</v>
      </c>
      <c r="Z6" s="18" t="s">
        <v>36</v>
      </c>
      <c r="AA6" s="18" t="s">
        <v>37</v>
      </c>
      <c r="AB6" s="18" t="s">
        <v>38</v>
      </c>
      <c r="AC6" s="18" t="s">
        <v>39</v>
      </c>
      <c r="AD6" s="18" t="s">
        <v>40</v>
      </c>
      <c r="AE6" s="18" t="s">
        <v>41</v>
      </c>
      <c r="AF6" s="18" t="s">
        <v>42</v>
      </c>
      <c r="AG6" s="18" t="s">
        <v>43</v>
      </c>
      <c r="AH6" s="18" t="s">
        <v>96</v>
      </c>
    </row>
    <row r="7" spans="2:34" x14ac:dyDescent="0.35">
      <c r="B7" s="332">
        <v>0</v>
      </c>
      <c r="C7" s="332" t="str">
        <f>INDEX('Inputs_Indexed REC'!$L$40:$L$65,MATCH($G7,'Inputs_Indexed REC'!$C$40:$C$65,0))</f>
        <v>Under Contract</v>
      </c>
      <c r="D7" s="116" t="s">
        <v>239</v>
      </c>
      <c r="F7" s="19" t="s">
        <v>75</v>
      </c>
      <c r="G7" s="60" t="s">
        <v>20</v>
      </c>
      <c r="H7" s="347">
        <v>2022</v>
      </c>
      <c r="I7" s="56" t="s">
        <v>91</v>
      </c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</row>
    <row r="8" spans="2:34" x14ac:dyDescent="0.35">
      <c r="B8" s="332">
        <v>0</v>
      </c>
      <c r="C8" s="332" t="str">
        <f>INDEX('Inputs_Indexed REC'!$L$40:$L$65,MATCH($G8,'Inputs_Indexed REC'!$C$40:$C$65,0))</f>
        <v>Under Contract</v>
      </c>
      <c r="D8" s="116" t="s">
        <v>239</v>
      </c>
      <c r="F8" s="19" t="s">
        <v>75</v>
      </c>
      <c r="G8" s="60" t="s">
        <v>21</v>
      </c>
      <c r="H8" s="347">
        <f>H7+1</f>
        <v>2023</v>
      </c>
      <c r="I8" s="56" t="s">
        <v>91</v>
      </c>
      <c r="J8" s="333"/>
      <c r="K8" s="335">
        <v>364766</v>
      </c>
      <c r="L8" s="336">
        <f>K8*(1-INDEX('Inputs_Indexed REC'!$E$6:$E$8,MATCH('Total Indexed RECs'!$F8,'Inputs_Indexed REC'!$C$6:$C$8,0)))</f>
        <v>364766</v>
      </c>
      <c r="M8" s="336">
        <f>L8*(1-INDEX('Inputs_Indexed REC'!$E$6:$E$8,MATCH('Total Indexed RECs'!$F8,'Inputs_Indexed REC'!$C$6:$C$8,0)))</f>
        <v>364766</v>
      </c>
      <c r="N8" s="336">
        <f>M8*(1-INDEX('Inputs_Indexed REC'!$E$6:$E$8,MATCH('Total Indexed RECs'!$F8,'Inputs_Indexed REC'!$C$6:$C$8,0)))</f>
        <v>364766</v>
      </c>
      <c r="O8" s="214">
        <f>N8*(1-INDEX('Inputs_Indexed REC'!$E$6:$E$8,MATCH('Total Indexed RECs'!$F8,'Inputs_Indexed REC'!$C$6:$C$8,0)))</f>
        <v>364766</v>
      </c>
      <c r="P8" s="214">
        <f>O8*(1-INDEX('Inputs_Indexed REC'!$E$6:$E$8,MATCH('Total Indexed RECs'!$F8,'Inputs_Indexed REC'!$C$6:$C$8,0)))</f>
        <v>364766</v>
      </c>
      <c r="Q8" s="214">
        <f>P8*(1-INDEX('Inputs_Indexed REC'!$E$6:$E$8,MATCH('Total Indexed RECs'!$F8,'Inputs_Indexed REC'!$C$6:$C$8,0)))</f>
        <v>364766</v>
      </c>
      <c r="R8" s="214">
        <f>Q8*(1-INDEX('Inputs_Indexed REC'!$E$6:$E$8,MATCH('Total Indexed RECs'!$F8,'Inputs_Indexed REC'!$C$6:$C$8,0)))</f>
        <v>364766</v>
      </c>
      <c r="S8" s="214">
        <f>R8*(1-INDEX('Inputs_Indexed REC'!$E$6:$E$8,MATCH('Total Indexed RECs'!$F8,'Inputs_Indexed REC'!$C$6:$C$8,0)))</f>
        <v>364766</v>
      </c>
      <c r="T8" s="214">
        <f>S8*(1-INDEX('Inputs_Indexed REC'!$E$6:$E$8,MATCH('Total Indexed RECs'!$F8,'Inputs_Indexed REC'!$C$6:$C$8,0)))</f>
        <v>364766</v>
      </c>
      <c r="U8" s="214">
        <f>T8*(1-INDEX('Inputs_Indexed REC'!$E$6:$E$8,MATCH('Total Indexed RECs'!$F8,'Inputs_Indexed REC'!$C$6:$C$8,0)))</f>
        <v>364766</v>
      </c>
      <c r="V8" s="214">
        <f>U8*(1-INDEX('Inputs_Indexed REC'!$E$6:$E$8,MATCH('Total Indexed RECs'!$F8,'Inputs_Indexed REC'!$C$6:$C$8,0)))</f>
        <v>364766</v>
      </c>
      <c r="W8" s="214">
        <f>V8*(1-INDEX('Inputs_Indexed REC'!$E$6:$E$8,MATCH('Total Indexed RECs'!$F8,'Inputs_Indexed REC'!$C$6:$C$8,0)))</f>
        <v>364766</v>
      </c>
      <c r="X8" s="214">
        <f>W8*(1-INDEX('Inputs_Indexed REC'!$E$6:$E$8,MATCH('Total Indexed RECs'!$F8,'Inputs_Indexed REC'!$C$6:$C$8,0)))</f>
        <v>364766</v>
      </c>
      <c r="Y8" s="214">
        <f>X8*(1-INDEX('Inputs_Indexed REC'!$E$6:$E$8,MATCH('Total Indexed RECs'!$F8,'Inputs_Indexed REC'!$C$6:$C$8,0)))</f>
        <v>364766</v>
      </c>
      <c r="Z8" s="214">
        <f>Y8*(1-INDEX('Inputs_Indexed REC'!$E$6:$E$8,MATCH('Total Indexed RECs'!$F8,'Inputs_Indexed REC'!$C$6:$C$8,0)))</f>
        <v>364766</v>
      </c>
      <c r="AA8" s="214">
        <f>Z8*(1-INDEX('Inputs_Indexed REC'!$E$6:$E$8,MATCH('Total Indexed RECs'!$F8,'Inputs_Indexed REC'!$C$6:$C$8,0)))</f>
        <v>364766</v>
      </c>
      <c r="AB8" s="214">
        <f>AA8*(1-INDEX('Inputs_Indexed REC'!$E$6:$E$8,MATCH('Total Indexed RECs'!$F8,'Inputs_Indexed REC'!$C$6:$C$8,0)))</f>
        <v>364766</v>
      </c>
      <c r="AC8" s="214">
        <f>AB8*(1-INDEX('Inputs_Indexed REC'!$E$6:$E$8,MATCH('Total Indexed RECs'!$F8,'Inputs_Indexed REC'!$C$6:$C$8,0)))</f>
        <v>364766</v>
      </c>
      <c r="AD8" s="214">
        <f>AC8*(1-INDEX('Inputs_Indexed REC'!$E$6:$E$8,MATCH('Total Indexed RECs'!$F8,'Inputs_Indexed REC'!$C$6:$C$8,0)))</f>
        <v>364766</v>
      </c>
      <c r="AE8" s="214">
        <f>AD8*(1-INDEX('Inputs_Indexed REC'!$E$6:$E$8,MATCH('Total Indexed RECs'!$F8,'Inputs_Indexed REC'!$C$6:$C$8,0)))</f>
        <v>364766</v>
      </c>
      <c r="AF8" s="214">
        <f>AE8*(1-INDEX('Inputs_Indexed REC'!$E$6:$E$8,MATCH('Total Indexed RECs'!$F8,'Inputs_Indexed REC'!$C$6:$C$8,0)))</f>
        <v>364766</v>
      </c>
      <c r="AG8" s="214">
        <f>AF8*(1-INDEX('Inputs_Indexed REC'!$E$6:$E$8,MATCH('Total Indexed RECs'!$F8,'Inputs_Indexed REC'!$C$6:$C$8,0)))</f>
        <v>364766</v>
      </c>
      <c r="AH8" s="214">
        <f>AG8*(1-INDEX('Inputs_Indexed REC'!$E$6:$E$8,MATCH('Total Indexed RECs'!$F8,'Inputs_Indexed REC'!$C$6:$C$8,0)))</f>
        <v>364766</v>
      </c>
    </row>
    <row r="9" spans="2:34" x14ac:dyDescent="0.35">
      <c r="B9" s="332">
        <v>0</v>
      </c>
      <c r="C9" s="332" t="str">
        <f>INDEX('Inputs_Indexed REC'!$L$40:$L$65,MATCH($G9,'Inputs_Indexed REC'!$C$40:$C$65,0))</f>
        <v>Under Contract</v>
      </c>
      <c r="D9" s="116" t="s">
        <v>239</v>
      </c>
      <c r="F9" s="19" t="s">
        <v>75</v>
      </c>
      <c r="G9" s="60" t="s">
        <v>22</v>
      </c>
      <c r="H9" s="347">
        <f t="shared" ref="H9:H31" si="1">H8+1</f>
        <v>2024</v>
      </c>
      <c r="I9" s="56" t="s">
        <v>91</v>
      </c>
      <c r="J9" s="333"/>
      <c r="K9" s="333"/>
      <c r="L9" s="334">
        <v>2856316</v>
      </c>
      <c r="M9" s="214">
        <f>L9*(1-INDEX('Inputs_Indexed REC'!$E$6:$E$8,MATCH('Total Indexed RECs'!$F9,'Inputs_Indexed REC'!$C$6:$C$8,0)))</f>
        <v>2856316</v>
      </c>
      <c r="N9" s="214">
        <f>M9*(1-INDEX('Inputs_Indexed REC'!$E$6:$E$8,MATCH('Total Indexed RECs'!$F9,'Inputs_Indexed REC'!$C$6:$C$8,0)))</f>
        <v>2856316</v>
      </c>
      <c r="O9" s="214">
        <f>N9*(1-INDEX('Inputs_Indexed REC'!$E$6:$E$8,MATCH('Total Indexed RECs'!$F9,'Inputs_Indexed REC'!$C$6:$C$8,0)))</f>
        <v>2856316</v>
      </c>
      <c r="P9" s="214">
        <f>O9*(1-INDEX('Inputs_Indexed REC'!$E$6:$E$8,MATCH('Total Indexed RECs'!$F9,'Inputs_Indexed REC'!$C$6:$C$8,0)))</f>
        <v>2856316</v>
      </c>
      <c r="Q9" s="214">
        <f>P9*(1-INDEX('Inputs_Indexed REC'!$E$6:$E$8,MATCH('Total Indexed RECs'!$F9,'Inputs_Indexed REC'!$C$6:$C$8,0)))</f>
        <v>2856316</v>
      </c>
      <c r="R9" s="214">
        <f>Q9*(1-INDEX('Inputs_Indexed REC'!$E$6:$E$8,MATCH('Total Indexed RECs'!$F9,'Inputs_Indexed REC'!$C$6:$C$8,0)))</f>
        <v>2856316</v>
      </c>
      <c r="S9" s="214">
        <f>R9*(1-INDEX('Inputs_Indexed REC'!$E$6:$E$8,MATCH('Total Indexed RECs'!$F9,'Inputs_Indexed REC'!$C$6:$C$8,0)))</f>
        <v>2856316</v>
      </c>
      <c r="T9" s="214">
        <f>S9*(1-INDEX('Inputs_Indexed REC'!$E$6:$E$8,MATCH('Total Indexed RECs'!$F9,'Inputs_Indexed REC'!$C$6:$C$8,0)))</f>
        <v>2856316</v>
      </c>
      <c r="U9" s="214">
        <f>T9*(1-INDEX('Inputs_Indexed REC'!$E$6:$E$8,MATCH('Total Indexed RECs'!$F9,'Inputs_Indexed REC'!$C$6:$C$8,0)))</f>
        <v>2856316</v>
      </c>
      <c r="V9" s="214">
        <f>U9*(1-INDEX('Inputs_Indexed REC'!$E$6:$E$8,MATCH('Total Indexed RECs'!$F9,'Inputs_Indexed REC'!$C$6:$C$8,0)))</f>
        <v>2856316</v>
      </c>
      <c r="W9" s="214">
        <f>V9*(1-INDEX('Inputs_Indexed REC'!$E$6:$E$8,MATCH('Total Indexed RECs'!$F9,'Inputs_Indexed REC'!$C$6:$C$8,0)))</f>
        <v>2856316</v>
      </c>
      <c r="X9" s="214">
        <f>W9*(1-INDEX('Inputs_Indexed REC'!$E$6:$E$8,MATCH('Total Indexed RECs'!$F9,'Inputs_Indexed REC'!$C$6:$C$8,0)))</f>
        <v>2856316</v>
      </c>
      <c r="Y9" s="214">
        <f>X9*(1-INDEX('Inputs_Indexed REC'!$E$6:$E$8,MATCH('Total Indexed RECs'!$F9,'Inputs_Indexed REC'!$C$6:$C$8,0)))</f>
        <v>2856316</v>
      </c>
      <c r="Z9" s="214">
        <f>Y9*(1-INDEX('Inputs_Indexed REC'!$E$6:$E$8,MATCH('Total Indexed RECs'!$F9,'Inputs_Indexed REC'!$C$6:$C$8,0)))</f>
        <v>2856316</v>
      </c>
      <c r="AA9" s="214">
        <f>Z9*(1-INDEX('Inputs_Indexed REC'!$E$6:$E$8,MATCH('Total Indexed RECs'!$F9,'Inputs_Indexed REC'!$C$6:$C$8,0)))</f>
        <v>2856316</v>
      </c>
      <c r="AB9" s="214">
        <f>AA9*(1-INDEX('Inputs_Indexed REC'!$E$6:$E$8,MATCH('Total Indexed RECs'!$F9,'Inputs_Indexed REC'!$C$6:$C$8,0)))</f>
        <v>2856316</v>
      </c>
      <c r="AC9" s="214">
        <f>AB9*(1-INDEX('Inputs_Indexed REC'!$E$6:$E$8,MATCH('Total Indexed RECs'!$F9,'Inputs_Indexed REC'!$C$6:$C$8,0)))</f>
        <v>2856316</v>
      </c>
      <c r="AD9" s="214">
        <f>AC9*(1-INDEX('Inputs_Indexed REC'!$E$6:$E$8,MATCH('Total Indexed RECs'!$F9,'Inputs_Indexed REC'!$C$6:$C$8,0)))</f>
        <v>2856316</v>
      </c>
      <c r="AE9" s="214">
        <f>AD9*(1-INDEX('Inputs_Indexed REC'!$E$6:$E$8,MATCH('Total Indexed RECs'!$F9,'Inputs_Indexed REC'!$C$6:$C$8,0)))</f>
        <v>2856316</v>
      </c>
      <c r="AF9" s="214">
        <f>AE9*(1-INDEX('Inputs_Indexed REC'!$E$6:$E$8,MATCH('Total Indexed RECs'!$F9,'Inputs_Indexed REC'!$C$6:$C$8,0)))</f>
        <v>2856316</v>
      </c>
      <c r="AG9" s="214">
        <f>AF9*(1-INDEX('Inputs_Indexed REC'!$E$6:$E$8,MATCH('Total Indexed RECs'!$F9,'Inputs_Indexed REC'!$C$6:$C$8,0)))</f>
        <v>2856316</v>
      </c>
      <c r="AH9" s="214">
        <f>AG9*(1-INDEX('Inputs_Indexed REC'!$E$6:$E$8,MATCH('Total Indexed RECs'!$F9,'Inputs_Indexed REC'!$C$6:$C$8,0)))</f>
        <v>2856316</v>
      </c>
    </row>
    <row r="10" spans="2:34" x14ac:dyDescent="0.35">
      <c r="B10" s="332">
        <v>0</v>
      </c>
      <c r="C10" s="332" t="str">
        <f>INDEX('Inputs_Indexed REC'!$L$40:$L$65,MATCH($G10,'Inputs_Indexed REC'!$C$40:$C$65,0))</f>
        <v>Under Contract</v>
      </c>
      <c r="D10" s="116" t="s">
        <v>239</v>
      </c>
      <c r="F10" s="19" t="s">
        <v>75</v>
      </c>
      <c r="G10" s="60" t="s">
        <v>23</v>
      </c>
      <c r="H10" s="347">
        <f t="shared" si="1"/>
        <v>2025</v>
      </c>
      <c r="I10" s="56" t="s">
        <v>91</v>
      </c>
      <c r="J10" s="37">
        <f>IF(J$4=$H10+$B10,INDEX('Inputs_Indexed REC'!$D$40:$F$65,MATCH('Total Indexed RECs'!$H10,'Inputs_Indexed REC'!$C$40:$C$65,0),MATCH('Total Indexed RECs'!$F10,'Inputs_Indexed REC'!$D$37:$F$37,0))
*INDEX('Inputs_Indexed REC'!$H$40:$J$65,MATCH('Total Indexed RECs'!$H10,'Inputs_Indexed REC'!$C$40:$C$65,0),MATCH('Total Indexed RECs'!$F10,'Inputs_Indexed REC'!$H$37:$J$37,0)),
IF(J$4&gt;$H10+$B10,I10*(1-INDEX('Inputs_Indexed REC'!$E$6:$E$8,MATCH('Total Indexed RECs'!$F10,'Inputs_Indexed REC'!$C$6:$C$8,0))),
0))</f>
        <v>0</v>
      </c>
      <c r="K10" s="37">
        <f>IF(K$4=$H10+$B10,INDEX('Inputs_Indexed REC'!$D$40:$F$65,MATCH('Total Indexed RECs'!$H10,'Inputs_Indexed REC'!$C$40:$C$65,0),MATCH('Total Indexed RECs'!$F10,'Inputs_Indexed REC'!$D$37:$F$37,0))
*INDEX('Inputs_Indexed REC'!$H$40:$J$65,MATCH('Total Indexed RECs'!$H10,'Inputs_Indexed REC'!$C$40:$C$65,0),MATCH('Total Indexed RECs'!$F10,'Inputs_Indexed REC'!$H$37:$J$37,0)),
IF(K$4&gt;$H10+$B10,J10*(1-INDEX('Inputs_Indexed REC'!$E$6:$E$8,MATCH('Total Indexed RECs'!$F10,'Inputs_Indexed REC'!$C$6:$C$8,0))),
0))</f>
        <v>0</v>
      </c>
      <c r="L10" s="37">
        <f>IF(L$4=$H10+$B10,INDEX('Inputs_Indexed REC'!$D$40:$F$65,MATCH('Total Indexed RECs'!$H10,'Inputs_Indexed REC'!$C$40:$C$65,0),MATCH('Total Indexed RECs'!$F10,'Inputs_Indexed REC'!$D$37:$F$37,0))
*INDEX('Inputs_Indexed REC'!$H$40:$J$65,MATCH('Total Indexed RECs'!$H10,'Inputs_Indexed REC'!$C$40:$C$65,0),MATCH('Total Indexed RECs'!$F10,'Inputs_Indexed REC'!$H$37:$J$37,0)),
IF(L$4&gt;$H10+$B10,K10*(1-INDEX('Inputs_Indexed REC'!$E$6:$E$8,MATCH('Total Indexed RECs'!$F10,'Inputs_Indexed REC'!$C$6:$C$8,0))),
0))</f>
        <v>0</v>
      </c>
      <c r="M10" s="37">
        <v>5243684</v>
      </c>
      <c r="N10" s="214">
        <f>M10*(1-INDEX('Inputs_Indexed REC'!$E$6:$E$8,MATCH('Total Indexed RECs'!$F10,'Inputs_Indexed REC'!$C$6:$C$8,0)))</f>
        <v>5243684</v>
      </c>
      <c r="O10" s="214">
        <f>N10*(1-INDEX('Inputs_Indexed REC'!$E$6:$E$8,MATCH('Total Indexed RECs'!$F10,'Inputs_Indexed REC'!$C$6:$C$8,0)))</f>
        <v>5243684</v>
      </c>
      <c r="P10" s="214">
        <f>O10*(1-INDEX('Inputs_Indexed REC'!$E$6:$E$8,MATCH('Total Indexed RECs'!$F10,'Inputs_Indexed REC'!$C$6:$C$8,0)))</f>
        <v>5243684</v>
      </c>
      <c r="Q10" s="214">
        <f>P10*(1-INDEX('Inputs_Indexed REC'!$E$6:$E$8,MATCH('Total Indexed RECs'!$F10,'Inputs_Indexed REC'!$C$6:$C$8,0)))</f>
        <v>5243684</v>
      </c>
      <c r="R10" s="214">
        <f>Q10*(1-INDEX('Inputs_Indexed REC'!$E$6:$E$8,MATCH('Total Indexed RECs'!$F10,'Inputs_Indexed REC'!$C$6:$C$8,0)))</f>
        <v>5243684</v>
      </c>
      <c r="S10" s="214">
        <f>R10*(1-INDEX('Inputs_Indexed REC'!$E$6:$E$8,MATCH('Total Indexed RECs'!$F10,'Inputs_Indexed REC'!$C$6:$C$8,0)))</f>
        <v>5243684</v>
      </c>
      <c r="T10" s="214">
        <f>S10*(1-INDEX('Inputs_Indexed REC'!$E$6:$E$8,MATCH('Total Indexed RECs'!$F10,'Inputs_Indexed REC'!$C$6:$C$8,0)))</f>
        <v>5243684</v>
      </c>
      <c r="U10" s="214">
        <f>T10*(1-INDEX('Inputs_Indexed REC'!$E$6:$E$8,MATCH('Total Indexed RECs'!$F10,'Inputs_Indexed REC'!$C$6:$C$8,0)))</f>
        <v>5243684</v>
      </c>
      <c r="V10" s="214">
        <f>U10*(1-INDEX('Inputs_Indexed REC'!$E$6:$E$8,MATCH('Total Indexed RECs'!$F10,'Inputs_Indexed REC'!$C$6:$C$8,0)))</f>
        <v>5243684</v>
      </c>
      <c r="W10" s="214">
        <f>V10*(1-INDEX('Inputs_Indexed REC'!$E$6:$E$8,MATCH('Total Indexed RECs'!$F10,'Inputs_Indexed REC'!$C$6:$C$8,0)))</f>
        <v>5243684</v>
      </c>
      <c r="X10" s="214">
        <f>W10*(1-INDEX('Inputs_Indexed REC'!$E$6:$E$8,MATCH('Total Indexed RECs'!$F10,'Inputs_Indexed REC'!$C$6:$C$8,0)))</f>
        <v>5243684</v>
      </c>
      <c r="Y10" s="214">
        <f>X10*(1-INDEX('Inputs_Indexed REC'!$E$6:$E$8,MATCH('Total Indexed RECs'!$F10,'Inputs_Indexed REC'!$C$6:$C$8,0)))</f>
        <v>5243684</v>
      </c>
      <c r="Z10" s="214">
        <f>Y10*(1-INDEX('Inputs_Indexed REC'!$E$6:$E$8,MATCH('Total Indexed RECs'!$F10,'Inputs_Indexed REC'!$C$6:$C$8,0)))</f>
        <v>5243684</v>
      </c>
      <c r="AA10" s="214">
        <f>Z10*(1-INDEX('Inputs_Indexed REC'!$E$6:$E$8,MATCH('Total Indexed RECs'!$F10,'Inputs_Indexed REC'!$C$6:$C$8,0)))</f>
        <v>5243684</v>
      </c>
      <c r="AB10" s="214">
        <f>AA10*(1-INDEX('Inputs_Indexed REC'!$E$6:$E$8,MATCH('Total Indexed RECs'!$F10,'Inputs_Indexed REC'!$C$6:$C$8,0)))</f>
        <v>5243684</v>
      </c>
      <c r="AC10" s="214">
        <f>AB10*(1-INDEX('Inputs_Indexed REC'!$E$6:$E$8,MATCH('Total Indexed RECs'!$F10,'Inputs_Indexed REC'!$C$6:$C$8,0)))</f>
        <v>5243684</v>
      </c>
      <c r="AD10" s="214">
        <f>AC10*(1-INDEX('Inputs_Indexed REC'!$E$6:$E$8,MATCH('Total Indexed RECs'!$F10,'Inputs_Indexed REC'!$C$6:$C$8,0)))</f>
        <v>5243684</v>
      </c>
      <c r="AE10" s="214">
        <f>AD10*(1-INDEX('Inputs_Indexed REC'!$E$6:$E$8,MATCH('Total Indexed RECs'!$F10,'Inputs_Indexed REC'!$C$6:$C$8,0)))</f>
        <v>5243684</v>
      </c>
      <c r="AF10" s="214">
        <f>AE10*(1-INDEX('Inputs_Indexed REC'!$E$6:$E$8,MATCH('Total Indexed RECs'!$F10,'Inputs_Indexed REC'!$C$6:$C$8,0)))</f>
        <v>5243684</v>
      </c>
      <c r="AG10" s="214">
        <f>AF10*(1-INDEX('Inputs_Indexed REC'!$E$6:$E$8,MATCH('Total Indexed RECs'!$F10,'Inputs_Indexed REC'!$C$6:$C$8,0)))</f>
        <v>5243684</v>
      </c>
      <c r="AH10" s="214">
        <f>AG10*(1-INDEX('Inputs_Indexed REC'!$E$6:$E$8,MATCH('Total Indexed RECs'!$F10,'Inputs_Indexed REC'!$C$6:$C$8,0)))</f>
        <v>5243684</v>
      </c>
    </row>
    <row r="11" spans="2:34" x14ac:dyDescent="0.35">
      <c r="B11" s="332">
        <v>0</v>
      </c>
      <c r="C11" s="332" t="str">
        <f>INDEX('Inputs_Indexed REC'!$L$40:$L$65,MATCH($G11,'Inputs_Indexed REC'!$C$40:$C$65,0))</f>
        <v>Projected</v>
      </c>
      <c r="D11" s="116" t="s">
        <v>239</v>
      </c>
      <c r="F11" s="19" t="s">
        <v>75</v>
      </c>
      <c r="G11" s="60" t="s">
        <v>24</v>
      </c>
      <c r="H11" s="347">
        <f t="shared" si="1"/>
        <v>2026</v>
      </c>
      <c r="I11" s="56" t="s">
        <v>91</v>
      </c>
      <c r="J11" s="86">
        <f>IF(J$4=$H11+$B11,INDEX('Inputs_Indexed REC'!$D$40:$F$65,MATCH('Total Indexed RECs'!$H11,'Inputs_Indexed REC'!$B$40:$B$65,0),MATCH('Total Indexed RECs'!$F11,'Inputs_Indexed REC'!$D$37:$F$37,0))
*INDEX('Inputs_Indexed REC'!$H$40:$J$65,MATCH('Total Indexed RECs'!$H11,'Inputs_Indexed REC'!$B$40:$B$65,0),MATCH('Total Indexed RECs'!$F11,'Inputs_Indexed REC'!$H$37:$J$37,0)),
IF(J$4&gt;$H11+$B11,I11*(1-INDEX('Inputs_Indexed REC'!$E$6:$E$8,MATCH('Total Indexed RECs'!$F11,'Inputs_Indexed REC'!$C$6:$C$8,0))),
0))</f>
        <v>0</v>
      </c>
      <c r="K11" s="86">
        <f>IF(K$4=$H11+$B11,INDEX('Inputs_Indexed REC'!$D$40:$F$65,MATCH('Total Indexed RECs'!$H11,'Inputs_Indexed REC'!$B$40:$B$65,0),MATCH('Total Indexed RECs'!$F11,'Inputs_Indexed REC'!$D$37:$F$37,0))
*INDEX('Inputs_Indexed REC'!$H$40:$J$65,MATCH('Total Indexed RECs'!$H11,'Inputs_Indexed REC'!$B$40:$B$65,0),MATCH('Total Indexed RECs'!$F11,'Inputs_Indexed REC'!$H$37:$J$37,0)),
IF(K$4&gt;$H11+$B11,J11*(1-INDEX('Inputs_Indexed REC'!$E$6:$E$8,MATCH('Total Indexed RECs'!$F11,'Inputs_Indexed REC'!$C$6:$C$8,0))),
0))</f>
        <v>0</v>
      </c>
      <c r="L11" s="86">
        <f>IF(L$4=$H11+$B11,INDEX('Inputs_Indexed REC'!$D$40:$F$65,MATCH('Total Indexed RECs'!$H11,'Inputs_Indexed REC'!$B$40:$B$65,0),MATCH('Total Indexed RECs'!$F11,'Inputs_Indexed REC'!$D$37:$F$37,0))
*INDEX('Inputs_Indexed REC'!$H$40:$J$65,MATCH('Total Indexed RECs'!$H11,'Inputs_Indexed REC'!$B$40:$B$65,0),MATCH('Total Indexed RECs'!$F11,'Inputs_Indexed REC'!$H$37:$J$37,0)),
IF(L$4&gt;$H11+$B11,K11*(1-INDEX('Inputs_Indexed REC'!$E$6:$E$8,MATCH('Total Indexed RECs'!$F11,'Inputs_Indexed REC'!$C$6:$C$8,0))),
0))</f>
        <v>0</v>
      </c>
      <c r="M11" s="86">
        <f>IF(M$4=$H11+$B11,INDEX('Inputs_Indexed REC'!$D$40:$F$65,MATCH('Total Indexed RECs'!$H11,'Inputs_Indexed REC'!$B$40:$B$65,0),MATCH('Total Indexed RECs'!$F11,'Inputs_Indexed REC'!$D$37:$F$37,0))
*INDEX('Inputs_Indexed REC'!$H$40:$J$65,MATCH('Total Indexed RECs'!$H11,'Inputs_Indexed REC'!$B$40:$B$65,0),MATCH('Total Indexed RECs'!$F11,'Inputs_Indexed REC'!$H$37:$J$37,0)),
IF(M$4&gt;$H11+$B11,L11*(1-INDEX('Inputs_Indexed REC'!$E$6:$E$8,MATCH('Total Indexed RECs'!$F11,'Inputs_Indexed REC'!$C$6:$C$8,0))),
0))</f>
        <v>0</v>
      </c>
      <c r="N11" s="86">
        <f>IF(N$4=$H11+$B11,INDEX('Inputs_Indexed REC'!$D$40:$F$65,MATCH('Total Indexed RECs'!$H11,'Inputs_Indexed REC'!$B$40:$B$65,0),MATCH('Total Indexed RECs'!$F11,'Inputs_Indexed REC'!$D$37:$F$37,0))
*INDEX('Inputs_Indexed REC'!$H$40:$J$65,MATCH('Total Indexed RECs'!$H11,'Inputs_Indexed REC'!$B$40:$B$65,0),MATCH('Total Indexed RECs'!$F11,'Inputs_Indexed REC'!$H$37:$J$37,0)),
IF(N$4&gt;$H11+$B11,M11*(1-INDEX('Inputs_Indexed REC'!$E$6:$E$8,MATCH('Total Indexed RECs'!$F11,'Inputs_Indexed REC'!$C$6:$C$8,0))),
0))</f>
        <v>2500000</v>
      </c>
      <c r="O11" s="86">
        <f>IF(O$4=$H11+$B11,INDEX('Inputs_Indexed REC'!$D$40:$F$65,MATCH('Total Indexed RECs'!$H11,'Inputs_Indexed REC'!$B$40:$B$65,0),MATCH('Total Indexed RECs'!$F11,'Inputs_Indexed REC'!$D$37:$F$37,0))
*INDEX('Inputs_Indexed REC'!$H$40:$J$65,MATCH('Total Indexed RECs'!$H11,'Inputs_Indexed REC'!$B$40:$B$65,0),MATCH('Total Indexed RECs'!$F11,'Inputs_Indexed REC'!$H$37:$J$37,0)),
IF(O$4&gt;$H11+$B11,N11*(1-INDEX('Inputs_Indexed REC'!$E$6:$E$8,MATCH('Total Indexed RECs'!$F11,'Inputs_Indexed REC'!$C$6:$C$8,0))),
0))</f>
        <v>2500000</v>
      </c>
      <c r="P11" s="86">
        <f>IF(P$4=$H11+$B11,INDEX('Inputs_Indexed REC'!$D$40:$F$65,MATCH('Total Indexed RECs'!$H11,'Inputs_Indexed REC'!$B$40:$B$65,0),MATCH('Total Indexed RECs'!$F11,'Inputs_Indexed REC'!$D$37:$F$37,0))
*INDEX('Inputs_Indexed REC'!$H$40:$J$65,MATCH('Total Indexed RECs'!$H11,'Inputs_Indexed REC'!$B$40:$B$65,0),MATCH('Total Indexed RECs'!$F11,'Inputs_Indexed REC'!$H$37:$J$37,0)),
IF(P$4&gt;$H11+$B11,O11*(1-INDEX('Inputs_Indexed REC'!$E$6:$E$8,MATCH('Total Indexed RECs'!$F11,'Inputs_Indexed REC'!$C$6:$C$8,0))),
0))</f>
        <v>2500000</v>
      </c>
      <c r="Q11" s="86">
        <f>IF(Q$4=$H11+$B11,INDEX('Inputs_Indexed REC'!$D$40:$F$65,MATCH('Total Indexed RECs'!$H11,'Inputs_Indexed REC'!$B$40:$B$65,0),MATCH('Total Indexed RECs'!$F11,'Inputs_Indexed REC'!$D$37:$F$37,0))
*INDEX('Inputs_Indexed REC'!$H$40:$J$65,MATCH('Total Indexed RECs'!$H11,'Inputs_Indexed REC'!$B$40:$B$65,0),MATCH('Total Indexed RECs'!$F11,'Inputs_Indexed REC'!$H$37:$J$37,0)),
IF(Q$4&gt;$H11+$B11,P11*(1-INDEX('Inputs_Indexed REC'!$E$6:$E$8,MATCH('Total Indexed RECs'!$F11,'Inputs_Indexed REC'!$C$6:$C$8,0))),
0))</f>
        <v>2500000</v>
      </c>
      <c r="R11" s="86">
        <f>IF(R$4=$H11+$B11,INDEX('Inputs_Indexed REC'!$D$40:$F$65,MATCH('Total Indexed RECs'!$H11,'Inputs_Indexed REC'!$B$40:$B$65,0),MATCH('Total Indexed RECs'!$F11,'Inputs_Indexed REC'!$D$37:$F$37,0))
*INDEX('Inputs_Indexed REC'!$H$40:$J$65,MATCH('Total Indexed RECs'!$H11,'Inputs_Indexed REC'!$B$40:$B$65,0),MATCH('Total Indexed RECs'!$F11,'Inputs_Indexed REC'!$H$37:$J$37,0)),
IF(R$4&gt;$H11+$B11,Q11*(1-INDEX('Inputs_Indexed REC'!$E$6:$E$8,MATCH('Total Indexed RECs'!$F11,'Inputs_Indexed REC'!$C$6:$C$8,0))),
0))</f>
        <v>2500000</v>
      </c>
      <c r="S11" s="86">
        <f>IF(S$4=$H11+$B11,INDEX('Inputs_Indexed REC'!$D$40:$F$65,MATCH('Total Indexed RECs'!$H11,'Inputs_Indexed REC'!$B$40:$B$65,0),MATCH('Total Indexed RECs'!$F11,'Inputs_Indexed REC'!$D$37:$F$37,0))
*INDEX('Inputs_Indexed REC'!$H$40:$J$65,MATCH('Total Indexed RECs'!$H11,'Inputs_Indexed REC'!$B$40:$B$65,0),MATCH('Total Indexed RECs'!$F11,'Inputs_Indexed REC'!$H$37:$J$37,0)),
IF(S$4&gt;$H11+$B11,R11*(1-INDEX('Inputs_Indexed REC'!$E$6:$E$8,MATCH('Total Indexed RECs'!$F11,'Inputs_Indexed REC'!$C$6:$C$8,0))),
0))</f>
        <v>2500000</v>
      </c>
      <c r="T11" s="86">
        <f>IF(T$4=$H11+$B11,INDEX('Inputs_Indexed REC'!$D$40:$F$65,MATCH('Total Indexed RECs'!$H11,'Inputs_Indexed REC'!$B$40:$B$65,0),MATCH('Total Indexed RECs'!$F11,'Inputs_Indexed REC'!$D$37:$F$37,0))
*INDEX('Inputs_Indexed REC'!$H$40:$J$65,MATCH('Total Indexed RECs'!$H11,'Inputs_Indexed REC'!$B$40:$B$65,0),MATCH('Total Indexed RECs'!$F11,'Inputs_Indexed REC'!$H$37:$J$37,0)),
IF(T$4&gt;$H11+$B11,S11*(1-INDEX('Inputs_Indexed REC'!$E$6:$E$8,MATCH('Total Indexed RECs'!$F11,'Inputs_Indexed REC'!$C$6:$C$8,0))),
0))</f>
        <v>2500000</v>
      </c>
      <c r="U11" s="86">
        <f>IF(U$4=$H11+$B11,INDEX('Inputs_Indexed REC'!$D$40:$F$65,MATCH('Total Indexed RECs'!$H11,'Inputs_Indexed REC'!$B$40:$B$65,0),MATCH('Total Indexed RECs'!$F11,'Inputs_Indexed REC'!$D$37:$F$37,0))
*INDEX('Inputs_Indexed REC'!$H$40:$J$65,MATCH('Total Indexed RECs'!$H11,'Inputs_Indexed REC'!$B$40:$B$65,0),MATCH('Total Indexed RECs'!$F11,'Inputs_Indexed REC'!$H$37:$J$37,0)),
IF(U$4&gt;$H11+$B11,T11*(1-INDEX('Inputs_Indexed REC'!$E$6:$E$8,MATCH('Total Indexed RECs'!$F11,'Inputs_Indexed REC'!$C$6:$C$8,0))),
0))</f>
        <v>2500000</v>
      </c>
      <c r="V11" s="86">
        <f>IF(V$4=$H11+$B11,INDEX('Inputs_Indexed REC'!$D$40:$F$65,MATCH('Total Indexed RECs'!$H11,'Inputs_Indexed REC'!$B$40:$B$65,0),MATCH('Total Indexed RECs'!$F11,'Inputs_Indexed REC'!$D$37:$F$37,0))
*INDEX('Inputs_Indexed REC'!$H$40:$J$65,MATCH('Total Indexed RECs'!$H11,'Inputs_Indexed REC'!$B$40:$B$65,0),MATCH('Total Indexed RECs'!$F11,'Inputs_Indexed REC'!$H$37:$J$37,0)),
IF(V$4&gt;$H11+$B11,U11*(1-INDEX('Inputs_Indexed REC'!$E$6:$E$8,MATCH('Total Indexed RECs'!$F11,'Inputs_Indexed REC'!$C$6:$C$8,0))),
0))</f>
        <v>2500000</v>
      </c>
      <c r="W11" s="86">
        <f>IF(W$4=$H11+$B11,INDEX('Inputs_Indexed REC'!$D$40:$F$65,MATCH('Total Indexed RECs'!$H11,'Inputs_Indexed REC'!$B$40:$B$65,0),MATCH('Total Indexed RECs'!$F11,'Inputs_Indexed REC'!$D$37:$F$37,0))
*INDEX('Inputs_Indexed REC'!$H$40:$J$65,MATCH('Total Indexed RECs'!$H11,'Inputs_Indexed REC'!$B$40:$B$65,0),MATCH('Total Indexed RECs'!$F11,'Inputs_Indexed REC'!$H$37:$J$37,0)),
IF(W$4&gt;$H11+$B11,V11*(1-INDEX('Inputs_Indexed REC'!$E$6:$E$8,MATCH('Total Indexed RECs'!$F11,'Inputs_Indexed REC'!$C$6:$C$8,0))),
0))</f>
        <v>2500000</v>
      </c>
      <c r="X11" s="86">
        <f>IF(X$4=$H11+$B11,INDEX('Inputs_Indexed REC'!$D$40:$F$65,MATCH('Total Indexed RECs'!$H11,'Inputs_Indexed REC'!$B$40:$B$65,0),MATCH('Total Indexed RECs'!$F11,'Inputs_Indexed REC'!$D$37:$F$37,0))
*INDEX('Inputs_Indexed REC'!$H$40:$J$65,MATCH('Total Indexed RECs'!$H11,'Inputs_Indexed REC'!$B$40:$B$65,0),MATCH('Total Indexed RECs'!$F11,'Inputs_Indexed REC'!$H$37:$J$37,0)),
IF(X$4&gt;$H11+$B11,W11*(1-INDEX('Inputs_Indexed REC'!$E$6:$E$8,MATCH('Total Indexed RECs'!$F11,'Inputs_Indexed REC'!$C$6:$C$8,0))),
0))</f>
        <v>2500000</v>
      </c>
      <c r="Y11" s="86">
        <f>IF(Y$4=$H11+$B11,INDEX('Inputs_Indexed REC'!$D$40:$F$65,MATCH('Total Indexed RECs'!$H11,'Inputs_Indexed REC'!$B$40:$B$65,0),MATCH('Total Indexed RECs'!$F11,'Inputs_Indexed REC'!$D$37:$F$37,0))
*INDEX('Inputs_Indexed REC'!$H$40:$J$65,MATCH('Total Indexed RECs'!$H11,'Inputs_Indexed REC'!$B$40:$B$65,0),MATCH('Total Indexed RECs'!$F11,'Inputs_Indexed REC'!$H$37:$J$37,0)),
IF(Y$4&gt;$H11+$B11,X11*(1-INDEX('Inputs_Indexed REC'!$E$6:$E$8,MATCH('Total Indexed RECs'!$F11,'Inputs_Indexed REC'!$C$6:$C$8,0))),
0))</f>
        <v>2500000</v>
      </c>
      <c r="Z11" s="86">
        <f>IF(Z$4=$H11+$B11,INDEX('Inputs_Indexed REC'!$D$40:$F$65,MATCH('Total Indexed RECs'!$H11,'Inputs_Indexed REC'!$B$40:$B$65,0),MATCH('Total Indexed RECs'!$F11,'Inputs_Indexed REC'!$D$37:$F$37,0))
*INDEX('Inputs_Indexed REC'!$H$40:$J$65,MATCH('Total Indexed RECs'!$H11,'Inputs_Indexed REC'!$B$40:$B$65,0),MATCH('Total Indexed RECs'!$F11,'Inputs_Indexed REC'!$H$37:$J$37,0)),
IF(Z$4&gt;$H11+$B11,Y11*(1-INDEX('Inputs_Indexed REC'!$E$6:$E$8,MATCH('Total Indexed RECs'!$F11,'Inputs_Indexed REC'!$C$6:$C$8,0))),
0))</f>
        <v>2500000</v>
      </c>
      <c r="AA11" s="86">
        <f>IF(AA$4=$H11+$B11,INDEX('Inputs_Indexed REC'!$D$40:$F$65,MATCH('Total Indexed RECs'!$H11,'Inputs_Indexed REC'!$B$40:$B$65,0),MATCH('Total Indexed RECs'!$F11,'Inputs_Indexed REC'!$D$37:$F$37,0))
*INDEX('Inputs_Indexed REC'!$H$40:$J$65,MATCH('Total Indexed RECs'!$H11,'Inputs_Indexed REC'!$B$40:$B$65,0),MATCH('Total Indexed RECs'!$F11,'Inputs_Indexed REC'!$H$37:$J$37,0)),
IF(AA$4&gt;$H11+$B11,Z11*(1-INDEX('Inputs_Indexed REC'!$E$6:$E$8,MATCH('Total Indexed RECs'!$F11,'Inputs_Indexed REC'!$C$6:$C$8,0))),
0))</f>
        <v>2500000</v>
      </c>
      <c r="AB11" s="86">
        <f>IF(AB$4=$H11+$B11,INDEX('Inputs_Indexed REC'!$D$40:$F$65,MATCH('Total Indexed RECs'!$H11,'Inputs_Indexed REC'!$B$40:$B$65,0),MATCH('Total Indexed RECs'!$F11,'Inputs_Indexed REC'!$D$37:$F$37,0))
*INDEX('Inputs_Indexed REC'!$H$40:$J$65,MATCH('Total Indexed RECs'!$H11,'Inputs_Indexed REC'!$B$40:$B$65,0),MATCH('Total Indexed RECs'!$F11,'Inputs_Indexed REC'!$H$37:$J$37,0)),
IF(AB$4&gt;$H11+$B11,AA11*(1-INDEX('Inputs_Indexed REC'!$E$6:$E$8,MATCH('Total Indexed RECs'!$F11,'Inputs_Indexed REC'!$C$6:$C$8,0))),
0))</f>
        <v>2500000</v>
      </c>
      <c r="AC11" s="86">
        <f>IF(AC$4=$H11+$B11,INDEX('Inputs_Indexed REC'!$D$40:$F$65,MATCH('Total Indexed RECs'!$H11,'Inputs_Indexed REC'!$B$40:$B$65,0),MATCH('Total Indexed RECs'!$F11,'Inputs_Indexed REC'!$D$37:$F$37,0))
*INDEX('Inputs_Indexed REC'!$H$40:$J$65,MATCH('Total Indexed RECs'!$H11,'Inputs_Indexed REC'!$B$40:$B$65,0),MATCH('Total Indexed RECs'!$F11,'Inputs_Indexed REC'!$H$37:$J$37,0)),
IF(AC$4&gt;$H11+$B11,AB11*(1-INDEX('Inputs_Indexed REC'!$E$6:$E$8,MATCH('Total Indexed RECs'!$F11,'Inputs_Indexed REC'!$C$6:$C$8,0))),
0))</f>
        <v>2500000</v>
      </c>
      <c r="AD11" s="86">
        <f>IF(AD$4=$H11+$B11,INDEX('Inputs_Indexed REC'!$D$40:$F$65,MATCH('Total Indexed RECs'!$H11,'Inputs_Indexed REC'!$B$40:$B$65,0),MATCH('Total Indexed RECs'!$F11,'Inputs_Indexed REC'!$D$37:$F$37,0))
*INDEX('Inputs_Indexed REC'!$H$40:$J$65,MATCH('Total Indexed RECs'!$H11,'Inputs_Indexed REC'!$B$40:$B$65,0),MATCH('Total Indexed RECs'!$F11,'Inputs_Indexed REC'!$H$37:$J$37,0)),
IF(AD$4&gt;$H11+$B11,AC11*(1-INDEX('Inputs_Indexed REC'!$E$6:$E$8,MATCH('Total Indexed RECs'!$F11,'Inputs_Indexed REC'!$C$6:$C$8,0))),
0))</f>
        <v>2500000</v>
      </c>
      <c r="AE11" s="86">
        <f>IF(AE$4=$H11+$B11,INDEX('Inputs_Indexed REC'!$D$40:$F$65,MATCH('Total Indexed RECs'!$H11,'Inputs_Indexed REC'!$B$40:$B$65,0),MATCH('Total Indexed RECs'!$F11,'Inputs_Indexed REC'!$D$37:$F$37,0))
*INDEX('Inputs_Indexed REC'!$H$40:$J$65,MATCH('Total Indexed RECs'!$H11,'Inputs_Indexed REC'!$B$40:$B$65,0),MATCH('Total Indexed RECs'!$F11,'Inputs_Indexed REC'!$H$37:$J$37,0)),
IF(AE$4&gt;$H11+$B11,AD11*(1-INDEX('Inputs_Indexed REC'!$E$6:$E$8,MATCH('Total Indexed RECs'!$F11,'Inputs_Indexed REC'!$C$6:$C$8,0))),
0))</f>
        <v>2500000</v>
      </c>
      <c r="AF11" s="86">
        <f>IF(AF$4=$H11+$B11,INDEX('Inputs_Indexed REC'!$D$40:$F$65,MATCH('Total Indexed RECs'!$H11,'Inputs_Indexed REC'!$B$40:$B$65,0),MATCH('Total Indexed RECs'!$F11,'Inputs_Indexed REC'!$D$37:$F$37,0))
*INDEX('Inputs_Indexed REC'!$H$40:$J$65,MATCH('Total Indexed RECs'!$H11,'Inputs_Indexed REC'!$B$40:$B$65,0),MATCH('Total Indexed RECs'!$F11,'Inputs_Indexed REC'!$H$37:$J$37,0)),
IF(AF$4&gt;$H11+$B11,AE11*(1-INDEX('Inputs_Indexed REC'!$E$6:$E$8,MATCH('Total Indexed RECs'!$F11,'Inputs_Indexed REC'!$C$6:$C$8,0))),
0))</f>
        <v>2500000</v>
      </c>
      <c r="AG11" s="86">
        <f>IF(AG$4=$H11+$B11,INDEX('Inputs_Indexed REC'!$D$40:$F$65,MATCH('Total Indexed RECs'!$H11,'Inputs_Indexed REC'!$B$40:$B$65,0),MATCH('Total Indexed RECs'!$F11,'Inputs_Indexed REC'!$D$37:$F$37,0))
*INDEX('Inputs_Indexed REC'!$H$40:$J$65,MATCH('Total Indexed RECs'!$H11,'Inputs_Indexed REC'!$B$40:$B$65,0),MATCH('Total Indexed RECs'!$F11,'Inputs_Indexed REC'!$H$37:$J$37,0)),
IF(AG$4&gt;$H11+$B11,AF11*(1-INDEX('Inputs_Indexed REC'!$E$6:$E$8,MATCH('Total Indexed RECs'!$F11,'Inputs_Indexed REC'!$C$6:$C$8,0))),
0))</f>
        <v>2500000</v>
      </c>
      <c r="AH11" s="86">
        <f>IF(AH$4=$H11+$B11,INDEX('Inputs_Indexed REC'!$D$40:$F$65,MATCH('Total Indexed RECs'!$H11,'Inputs_Indexed REC'!$B$40:$B$65,0),MATCH('Total Indexed RECs'!$F11,'Inputs_Indexed REC'!$D$37:$F$37,0))
*INDEX('Inputs_Indexed REC'!$H$40:$J$65,MATCH('Total Indexed RECs'!$H11,'Inputs_Indexed REC'!$B$40:$B$65,0),MATCH('Total Indexed RECs'!$F11,'Inputs_Indexed REC'!$H$37:$J$37,0)),
IF(AH$4&gt;$H11+$B11,AG11*(1-INDEX('Inputs_Indexed REC'!$E$6:$E$8,MATCH('Total Indexed RECs'!$F11,'Inputs_Indexed REC'!$C$6:$C$8,0))),
0))</f>
        <v>2500000</v>
      </c>
    </row>
    <row r="12" spans="2:34" x14ac:dyDescent="0.35">
      <c r="B12" s="332">
        <v>0</v>
      </c>
      <c r="C12" s="332" t="str">
        <f>INDEX('Inputs_Indexed REC'!$L$40:$L$65,MATCH($G12,'Inputs_Indexed REC'!$C$40:$C$65,0))</f>
        <v>Projected</v>
      </c>
      <c r="D12" s="116" t="s">
        <v>239</v>
      </c>
      <c r="F12" s="19" t="s">
        <v>75</v>
      </c>
      <c r="G12" s="60" t="s">
        <v>25</v>
      </c>
      <c r="H12" s="347">
        <f t="shared" si="1"/>
        <v>2027</v>
      </c>
      <c r="I12" s="56" t="s">
        <v>91</v>
      </c>
      <c r="J12" s="86">
        <f>IF(J$4=$H12+$B12,INDEX('Inputs_Indexed REC'!$D$40:$F$65,MATCH('Total Indexed RECs'!$H12,'Inputs_Indexed REC'!$B$40:$B$65,0),MATCH('Total Indexed RECs'!$F12,'Inputs_Indexed REC'!$D$37:$F$37,0))
*INDEX('Inputs_Indexed REC'!$H$40:$J$65,MATCH('Total Indexed RECs'!$H12,'Inputs_Indexed REC'!$B$40:$B$65,0),MATCH('Total Indexed RECs'!$F12,'Inputs_Indexed REC'!$H$37:$J$37,0)),
IF(J$4&gt;$H12+$B12,I12*(1-INDEX('Inputs_Indexed REC'!$E$6:$E$8,MATCH('Total Indexed RECs'!$F12,'Inputs_Indexed REC'!$C$6:$C$8,0))),
0))</f>
        <v>0</v>
      </c>
      <c r="K12" s="86">
        <f>IF(K$4=$H12+$B12,INDEX('Inputs_Indexed REC'!$D$40:$F$65,MATCH('Total Indexed RECs'!$H12,'Inputs_Indexed REC'!$B$40:$B$65,0),MATCH('Total Indexed RECs'!$F12,'Inputs_Indexed REC'!$D$37:$F$37,0))
*INDEX('Inputs_Indexed REC'!$H$40:$J$65,MATCH('Total Indexed RECs'!$H12,'Inputs_Indexed REC'!$B$40:$B$65,0),MATCH('Total Indexed RECs'!$F12,'Inputs_Indexed REC'!$H$37:$J$37,0)),
IF(K$4&gt;$H12+$B12,J12*(1-INDEX('Inputs_Indexed REC'!$E$6:$E$8,MATCH('Total Indexed RECs'!$F12,'Inputs_Indexed REC'!$C$6:$C$8,0))),
0))</f>
        <v>0</v>
      </c>
      <c r="L12" s="86">
        <f>IF(L$4=$H12+$B12,INDEX('Inputs_Indexed REC'!$D$40:$F$65,MATCH('Total Indexed RECs'!$H12,'Inputs_Indexed REC'!$B$40:$B$65,0),MATCH('Total Indexed RECs'!$F12,'Inputs_Indexed REC'!$D$37:$F$37,0))
*INDEX('Inputs_Indexed REC'!$H$40:$J$65,MATCH('Total Indexed RECs'!$H12,'Inputs_Indexed REC'!$B$40:$B$65,0),MATCH('Total Indexed RECs'!$F12,'Inputs_Indexed REC'!$H$37:$J$37,0)),
IF(L$4&gt;$H12+$B12,K12*(1-INDEX('Inputs_Indexed REC'!$E$6:$E$8,MATCH('Total Indexed RECs'!$F12,'Inputs_Indexed REC'!$C$6:$C$8,0))),
0))</f>
        <v>0</v>
      </c>
      <c r="M12" s="86">
        <f>IF(M$4=$H12+$B12,INDEX('Inputs_Indexed REC'!$D$40:$F$65,MATCH('Total Indexed RECs'!$H12,'Inputs_Indexed REC'!$B$40:$B$65,0),MATCH('Total Indexed RECs'!$F12,'Inputs_Indexed REC'!$D$37:$F$37,0))
*INDEX('Inputs_Indexed REC'!$H$40:$J$65,MATCH('Total Indexed RECs'!$H12,'Inputs_Indexed REC'!$B$40:$B$65,0),MATCH('Total Indexed RECs'!$F12,'Inputs_Indexed REC'!$H$37:$J$37,0)),
IF(M$4&gt;$H12+$B12,L12*(1-INDEX('Inputs_Indexed REC'!$E$6:$E$8,MATCH('Total Indexed RECs'!$F12,'Inputs_Indexed REC'!$C$6:$C$8,0))),
0))</f>
        <v>0</v>
      </c>
      <c r="N12" s="86">
        <f>IF(N$4=$H12+$B12,INDEX('Inputs_Indexed REC'!$D$40:$F$65,MATCH('Total Indexed RECs'!$H12,'Inputs_Indexed REC'!$B$40:$B$65,0),MATCH('Total Indexed RECs'!$F12,'Inputs_Indexed REC'!$D$37:$F$37,0))
*INDEX('Inputs_Indexed REC'!$H$40:$J$65,MATCH('Total Indexed RECs'!$H12,'Inputs_Indexed REC'!$B$40:$B$65,0),MATCH('Total Indexed RECs'!$F12,'Inputs_Indexed REC'!$H$37:$J$37,0)),
IF(N$4&gt;$H12+$B12,M12*(1-INDEX('Inputs_Indexed REC'!$E$6:$E$8,MATCH('Total Indexed RECs'!$F12,'Inputs_Indexed REC'!$C$6:$C$8,0))),
0))</f>
        <v>0</v>
      </c>
      <c r="O12" s="86">
        <f>IF(O$4=$H12+$B12,INDEX('Inputs_Indexed REC'!$D$40:$F$65,MATCH('Total Indexed RECs'!$H12,'Inputs_Indexed REC'!$B$40:$B$65,0),MATCH('Total Indexed RECs'!$F12,'Inputs_Indexed REC'!$D$37:$F$37,0))
*INDEX('Inputs_Indexed REC'!$H$40:$J$65,MATCH('Total Indexed RECs'!$H12,'Inputs_Indexed REC'!$B$40:$B$65,0),MATCH('Total Indexed RECs'!$F12,'Inputs_Indexed REC'!$H$37:$J$37,0)),
IF(O$4&gt;$H12+$B12,N12*(1-INDEX('Inputs_Indexed REC'!$E$6:$E$8,MATCH('Total Indexed RECs'!$F12,'Inputs_Indexed REC'!$C$6:$C$8,0))),
0))</f>
        <v>2500000</v>
      </c>
      <c r="P12" s="86">
        <f>IF(P$4=$H12+$B12,INDEX('Inputs_Indexed REC'!$D$40:$F$65,MATCH('Total Indexed RECs'!$H12,'Inputs_Indexed REC'!$B$40:$B$65,0),MATCH('Total Indexed RECs'!$F12,'Inputs_Indexed REC'!$D$37:$F$37,0))
*INDEX('Inputs_Indexed REC'!$H$40:$J$65,MATCH('Total Indexed RECs'!$H12,'Inputs_Indexed REC'!$B$40:$B$65,0),MATCH('Total Indexed RECs'!$F12,'Inputs_Indexed REC'!$H$37:$J$37,0)),
IF(P$4&gt;$H12+$B12,O12*(1-INDEX('Inputs_Indexed REC'!$E$6:$E$8,MATCH('Total Indexed RECs'!$F12,'Inputs_Indexed REC'!$C$6:$C$8,0))),
0))</f>
        <v>2500000</v>
      </c>
      <c r="Q12" s="86">
        <f>IF(Q$4=$H12+$B12,INDEX('Inputs_Indexed REC'!$D$40:$F$65,MATCH('Total Indexed RECs'!$H12,'Inputs_Indexed REC'!$B$40:$B$65,0),MATCH('Total Indexed RECs'!$F12,'Inputs_Indexed REC'!$D$37:$F$37,0))
*INDEX('Inputs_Indexed REC'!$H$40:$J$65,MATCH('Total Indexed RECs'!$H12,'Inputs_Indexed REC'!$B$40:$B$65,0),MATCH('Total Indexed RECs'!$F12,'Inputs_Indexed REC'!$H$37:$J$37,0)),
IF(Q$4&gt;$H12+$B12,P12*(1-INDEX('Inputs_Indexed REC'!$E$6:$E$8,MATCH('Total Indexed RECs'!$F12,'Inputs_Indexed REC'!$C$6:$C$8,0))),
0))</f>
        <v>2500000</v>
      </c>
      <c r="R12" s="86">
        <f>IF(R$4=$H12+$B12,INDEX('Inputs_Indexed REC'!$D$40:$F$65,MATCH('Total Indexed RECs'!$H12,'Inputs_Indexed REC'!$B$40:$B$65,0),MATCH('Total Indexed RECs'!$F12,'Inputs_Indexed REC'!$D$37:$F$37,0))
*INDEX('Inputs_Indexed REC'!$H$40:$J$65,MATCH('Total Indexed RECs'!$H12,'Inputs_Indexed REC'!$B$40:$B$65,0),MATCH('Total Indexed RECs'!$F12,'Inputs_Indexed REC'!$H$37:$J$37,0)),
IF(R$4&gt;$H12+$B12,Q12*(1-INDEX('Inputs_Indexed REC'!$E$6:$E$8,MATCH('Total Indexed RECs'!$F12,'Inputs_Indexed REC'!$C$6:$C$8,0))),
0))</f>
        <v>2500000</v>
      </c>
      <c r="S12" s="86">
        <f>IF(S$4=$H12+$B12,INDEX('Inputs_Indexed REC'!$D$40:$F$65,MATCH('Total Indexed RECs'!$H12,'Inputs_Indexed REC'!$B$40:$B$65,0),MATCH('Total Indexed RECs'!$F12,'Inputs_Indexed REC'!$D$37:$F$37,0))
*INDEX('Inputs_Indexed REC'!$H$40:$J$65,MATCH('Total Indexed RECs'!$H12,'Inputs_Indexed REC'!$B$40:$B$65,0),MATCH('Total Indexed RECs'!$F12,'Inputs_Indexed REC'!$H$37:$J$37,0)),
IF(S$4&gt;$H12+$B12,R12*(1-INDEX('Inputs_Indexed REC'!$E$6:$E$8,MATCH('Total Indexed RECs'!$F12,'Inputs_Indexed REC'!$C$6:$C$8,0))),
0))</f>
        <v>2500000</v>
      </c>
      <c r="T12" s="86">
        <f>IF(T$4=$H12+$B12,INDEX('Inputs_Indexed REC'!$D$40:$F$65,MATCH('Total Indexed RECs'!$H12,'Inputs_Indexed REC'!$B$40:$B$65,0),MATCH('Total Indexed RECs'!$F12,'Inputs_Indexed REC'!$D$37:$F$37,0))
*INDEX('Inputs_Indexed REC'!$H$40:$J$65,MATCH('Total Indexed RECs'!$H12,'Inputs_Indexed REC'!$B$40:$B$65,0),MATCH('Total Indexed RECs'!$F12,'Inputs_Indexed REC'!$H$37:$J$37,0)),
IF(T$4&gt;$H12+$B12,S12*(1-INDEX('Inputs_Indexed REC'!$E$6:$E$8,MATCH('Total Indexed RECs'!$F12,'Inputs_Indexed REC'!$C$6:$C$8,0))),
0))</f>
        <v>2500000</v>
      </c>
      <c r="U12" s="86">
        <f>IF(U$4=$H12+$B12,INDEX('Inputs_Indexed REC'!$D$40:$F$65,MATCH('Total Indexed RECs'!$H12,'Inputs_Indexed REC'!$B$40:$B$65,0),MATCH('Total Indexed RECs'!$F12,'Inputs_Indexed REC'!$D$37:$F$37,0))
*INDEX('Inputs_Indexed REC'!$H$40:$J$65,MATCH('Total Indexed RECs'!$H12,'Inputs_Indexed REC'!$B$40:$B$65,0),MATCH('Total Indexed RECs'!$F12,'Inputs_Indexed REC'!$H$37:$J$37,0)),
IF(U$4&gt;$H12+$B12,T12*(1-INDEX('Inputs_Indexed REC'!$E$6:$E$8,MATCH('Total Indexed RECs'!$F12,'Inputs_Indexed REC'!$C$6:$C$8,0))),
0))</f>
        <v>2500000</v>
      </c>
      <c r="V12" s="86">
        <f>IF(V$4=$H12+$B12,INDEX('Inputs_Indexed REC'!$D$40:$F$65,MATCH('Total Indexed RECs'!$H12,'Inputs_Indexed REC'!$B$40:$B$65,0),MATCH('Total Indexed RECs'!$F12,'Inputs_Indexed REC'!$D$37:$F$37,0))
*INDEX('Inputs_Indexed REC'!$H$40:$J$65,MATCH('Total Indexed RECs'!$H12,'Inputs_Indexed REC'!$B$40:$B$65,0),MATCH('Total Indexed RECs'!$F12,'Inputs_Indexed REC'!$H$37:$J$37,0)),
IF(V$4&gt;$H12+$B12,U12*(1-INDEX('Inputs_Indexed REC'!$E$6:$E$8,MATCH('Total Indexed RECs'!$F12,'Inputs_Indexed REC'!$C$6:$C$8,0))),
0))</f>
        <v>2500000</v>
      </c>
      <c r="W12" s="86">
        <f>IF(W$4=$H12+$B12,INDEX('Inputs_Indexed REC'!$D$40:$F$65,MATCH('Total Indexed RECs'!$H12,'Inputs_Indexed REC'!$B$40:$B$65,0),MATCH('Total Indexed RECs'!$F12,'Inputs_Indexed REC'!$D$37:$F$37,0))
*INDEX('Inputs_Indexed REC'!$H$40:$J$65,MATCH('Total Indexed RECs'!$H12,'Inputs_Indexed REC'!$B$40:$B$65,0),MATCH('Total Indexed RECs'!$F12,'Inputs_Indexed REC'!$H$37:$J$37,0)),
IF(W$4&gt;$H12+$B12,V12*(1-INDEX('Inputs_Indexed REC'!$E$6:$E$8,MATCH('Total Indexed RECs'!$F12,'Inputs_Indexed REC'!$C$6:$C$8,0))),
0))</f>
        <v>2500000</v>
      </c>
      <c r="X12" s="86">
        <f>IF(X$4=$H12+$B12,INDEX('Inputs_Indexed REC'!$D$40:$F$65,MATCH('Total Indexed RECs'!$H12,'Inputs_Indexed REC'!$B$40:$B$65,0),MATCH('Total Indexed RECs'!$F12,'Inputs_Indexed REC'!$D$37:$F$37,0))
*INDEX('Inputs_Indexed REC'!$H$40:$J$65,MATCH('Total Indexed RECs'!$H12,'Inputs_Indexed REC'!$B$40:$B$65,0),MATCH('Total Indexed RECs'!$F12,'Inputs_Indexed REC'!$H$37:$J$37,0)),
IF(X$4&gt;$H12+$B12,W12*(1-INDEX('Inputs_Indexed REC'!$E$6:$E$8,MATCH('Total Indexed RECs'!$F12,'Inputs_Indexed REC'!$C$6:$C$8,0))),
0))</f>
        <v>2500000</v>
      </c>
      <c r="Y12" s="86">
        <f>IF(Y$4=$H12+$B12,INDEX('Inputs_Indexed REC'!$D$40:$F$65,MATCH('Total Indexed RECs'!$H12,'Inputs_Indexed REC'!$B$40:$B$65,0),MATCH('Total Indexed RECs'!$F12,'Inputs_Indexed REC'!$D$37:$F$37,0))
*INDEX('Inputs_Indexed REC'!$H$40:$J$65,MATCH('Total Indexed RECs'!$H12,'Inputs_Indexed REC'!$B$40:$B$65,0),MATCH('Total Indexed RECs'!$F12,'Inputs_Indexed REC'!$H$37:$J$37,0)),
IF(Y$4&gt;$H12+$B12,X12*(1-INDEX('Inputs_Indexed REC'!$E$6:$E$8,MATCH('Total Indexed RECs'!$F12,'Inputs_Indexed REC'!$C$6:$C$8,0))),
0))</f>
        <v>2500000</v>
      </c>
      <c r="Z12" s="86">
        <f>IF(Z$4=$H12+$B12,INDEX('Inputs_Indexed REC'!$D$40:$F$65,MATCH('Total Indexed RECs'!$H12,'Inputs_Indexed REC'!$B$40:$B$65,0),MATCH('Total Indexed RECs'!$F12,'Inputs_Indexed REC'!$D$37:$F$37,0))
*INDEX('Inputs_Indexed REC'!$H$40:$J$65,MATCH('Total Indexed RECs'!$H12,'Inputs_Indexed REC'!$B$40:$B$65,0),MATCH('Total Indexed RECs'!$F12,'Inputs_Indexed REC'!$H$37:$J$37,0)),
IF(Z$4&gt;$H12+$B12,Y12*(1-INDEX('Inputs_Indexed REC'!$E$6:$E$8,MATCH('Total Indexed RECs'!$F12,'Inputs_Indexed REC'!$C$6:$C$8,0))),
0))</f>
        <v>2500000</v>
      </c>
      <c r="AA12" s="86">
        <f>IF(AA$4=$H12+$B12,INDEX('Inputs_Indexed REC'!$D$40:$F$65,MATCH('Total Indexed RECs'!$H12,'Inputs_Indexed REC'!$B$40:$B$65,0),MATCH('Total Indexed RECs'!$F12,'Inputs_Indexed REC'!$D$37:$F$37,0))
*INDEX('Inputs_Indexed REC'!$H$40:$J$65,MATCH('Total Indexed RECs'!$H12,'Inputs_Indexed REC'!$B$40:$B$65,0),MATCH('Total Indexed RECs'!$F12,'Inputs_Indexed REC'!$H$37:$J$37,0)),
IF(AA$4&gt;$H12+$B12,Z12*(1-INDEX('Inputs_Indexed REC'!$E$6:$E$8,MATCH('Total Indexed RECs'!$F12,'Inputs_Indexed REC'!$C$6:$C$8,0))),
0))</f>
        <v>2500000</v>
      </c>
      <c r="AB12" s="86">
        <f>IF(AB$4=$H12+$B12,INDEX('Inputs_Indexed REC'!$D$40:$F$65,MATCH('Total Indexed RECs'!$H12,'Inputs_Indexed REC'!$B$40:$B$65,0),MATCH('Total Indexed RECs'!$F12,'Inputs_Indexed REC'!$D$37:$F$37,0))
*INDEX('Inputs_Indexed REC'!$H$40:$J$65,MATCH('Total Indexed RECs'!$H12,'Inputs_Indexed REC'!$B$40:$B$65,0),MATCH('Total Indexed RECs'!$F12,'Inputs_Indexed REC'!$H$37:$J$37,0)),
IF(AB$4&gt;$H12+$B12,AA12*(1-INDEX('Inputs_Indexed REC'!$E$6:$E$8,MATCH('Total Indexed RECs'!$F12,'Inputs_Indexed REC'!$C$6:$C$8,0))),
0))</f>
        <v>2500000</v>
      </c>
      <c r="AC12" s="86">
        <f>IF(AC$4=$H12+$B12,INDEX('Inputs_Indexed REC'!$D$40:$F$65,MATCH('Total Indexed RECs'!$H12,'Inputs_Indexed REC'!$B$40:$B$65,0),MATCH('Total Indexed RECs'!$F12,'Inputs_Indexed REC'!$D$37:$F$37,0))
*INDEX('Inputs_Indexed REC'!$H$40:$J$65,MATCH('Total Indexed RECs'!$H12,'Inputs_Indexed REC'!$B$40:$B$65,0),MATCH('Total Indexed RECs'!$F12,'Inputs_Indexed REC'!$H$37:$J$37,0)),
IF(AC$4&gt;$H12+$B12,AB12*(1-INDEX('Inputs_Indexed REC'!$E$6:$E$8,MATCH('Total Indexed RECs'!$F12,'Inputs_Indexed REC'!$C$6:$C$8,0))),
0))</f>
        <v>2500000</v>
      </c>
      <c r="AD12" s="86">
        <f>IF(AD$4=$H12+$B12,INDEX('Inputs_Indexed REC'!$D$40:$F$65,MATCH('Total Indexed RECs'!$H12,'Inputs_Indexed REC'!$B$40:$B$65,0),MATCH('Total Indexed RECs'!$F12,'Inputs_Indexed REC'!$D$37:$F$37,0))
*INDEX('Inputs_Indexed REC'!$H$40:$J$65,MATCH('Total Indexed RECs'!$H12,'Inputs_Indexed REC'!$B$40:$B$65,0),MATCH('Total Indexed RECs'!$F12,'Inputs_Indexed REC'!$H$37:$J$37,0)),
IF(AD$4&gt;$H12+$B12,AC12*(1-INDEX('Inputs_Indexed REC'!$E$6:$E$8,MATCH('Total Indexed RECs'!$F12,'Inputs_Indexed REC'!$C$6:$C$8,0))),
0))</f>
        <v>2500000</v>
      </c>
      <c r="AE12" s="86">
        <f>IF(AE$4=$H12+$B12,INDEX('Inputs_Indexed REC'!$D$40:$F$65,MATCH('Total Indexed RECs'!$H12,'Inputs_Indexed REC'!$B$40:$B$65,0),MATCH('Total Indexed RECs'!$F12,'Inputs_Indexed REC'!$D$37:$F$37,0))
*INDEX('Inputs_Indexed REC'!$H$40:$J$65,MATCH('Total Indexed RECs'!$H12,'Inputs_Indexed REC'!$B$40:$B$65,0),MATCH('Total Indexed RECs'!$F12,'Inputs_Indexed REC'!$H$37:$J$37,0)),
IF(AE$4&gt;$H12+$B12,AD12*(1-INDEX('Inputs_Indexed REC'!$E$6:$E$8,MATCH('Total Indexed RECs'!$F12,'Inputs_Indexed REC'!$C$6:$C$8,0))),
0))</f>
        <v>2500000</v>
      </c>
      <c r="AF12" s="86">
        <f>IF(AF$4=$H12+$B12,INDEX('Inputs_Indexed REC'!$D$40:$F$65,MATCH('Total Indexed RECs'!$H12,'Inputs_Indexed REC'!$B$40:$B$65,0),MATCH('Total Indexed RECs'!$F12,'Inputs_Indexed REC'!$D$37:$F$37,0))
*INDEX('Inputs_Indexed REC'!$H$40:$J$65,MATCH('Total Indexed RECs'!$H12,'Inputs_Indexed REC'!$B$40:$B$65,0),MATCH('Total Indexed RECs'!$F12,'Inputs_Indexed REC'!$H$37:$J$37,0)),
IF(AF$4&gt;$H12+$B12,AE12*(1-INDEX('Inputs_Indexed REC'!$E$6:$E$8,MATCH('Total Indexed RECs'!$F12,'Inputs_Indexed REC'!$C$6:$C$8,0))),
0))</f>
        <v>2500000</v>
      </c>
      <c r="AG12" s="86">
        <f>IF(AG$4=$H12+$B12,INDEX('Inputs_Indexed REC'!$D$40:$F$65,MATCH('Total Indexed RECs'!$H12,'Inputs_Indexed REC'!$B$40:$B$65,0),MATCH('Total Indexed RECs'!$F12,'Inputs_Indexed REC'!$D$37:$F$37,0))
*INDEX('Inputs_Indexed REC'!$H$40:$J$65,MATCH('Total Indexed RECs'!$H12,'Inputs_Indexed REC'!$B$40:$B$65,0),MATCH('Total Indexed RECs'!$F12,'Inputs_Indexed REC'!$H$37:$J$37,0)),
IF(AG$4&gt;$H12+$B12,AF12*(1-INDEX('Inputs_Indexed REC'!$E$6:$E$8,MATCH('Total Indexed RECs'!$F12,'Inputs_Indexed REC'!$C$6:$C$8,0))),
0))</f>
        <v>2500000</v>
      </c>
      <c r="AH12" s="86">
        <f>IF(AH$4=$H12+$B12,INDEX('Inputs_Indexed REC'!$D$40:$F$65,MATCH('Total Indexed RECs'!$H12,'Inputs_Indexed REC'!$B$40:$B$65,0),MATCH('Total Indexed RECs'!$F12,'Inputs_Indexed REC'!$D$37:$F$37,0))
*INDEX('Inputs_Indexed REC'!$H$40:$J$65,MATCH('Total Indexed RECs'!$H12,'Inputs_Indexed REC'!$B$40:$B$65,0),MATCH('Total Indexed RECs'!$F12,'Inputs_Indexed REC'!$H$37:$J$37,0)),
IF(AH$4&gt;$H12+$B12,AG12*(1-INDEX('Inputs_Indexed REC'!$E$6:$E$8,MATCH('Total Indexed RECs'!$F12,'Inputs_Indexed REC'!$C$6:$C$8,0))),
0))</f>
        <v>2500000</v>
      </c>
    </row>
    <row r="13" spans="2:34" x14ac:dyDescent="0.35">
      <c r="B13" s="332">
        <v>0</v>
      </c>
      <c r="C13" s="332" t="str">
        <f>INDEX('Inputs_Indexed REC'!$L$40:$L$65,MATCH($G13,'Inputs_Indexed REC'!$C$40:$C$65,0))</f>
        <v>Projected</v>
      </c>
      <c r="D13" s="116" t="s">
        <v>239</v>
      </c>
      <c r="F13" s="19" t="s">
        <v>75</v>
      </c>
      <c r="G13" s="60" t="s">
        <v>26</v>
      </c>
      <c r="H13" s="347">
        <f t="shared" si="1"/>
        <v>2028</v>
      </c>
      <c r="I13" s="56" t="s">
        <v>91</v>
      </c>
      <c r="J13" s="86">
        <f>IF(J$4=$H13+$B13,INDEX('Inputs_Indexed REC'!$D$40:$F$65,MATCH('Total Indexed RECs'!$H13,'Inputs_Indexed REC'!$B$40:$B$65,0),MATCH('Total Indexed RECs'!$F13,'Inputs_Indexed REC'!$D$37:$F$37,0))
*INDEX('Inputs_Indexed REC'!$H$40:$J$65,MATCH('Total Indexed RECs'!$H13,'Inputs_Indexed REC'!$B$40:$B$65,0),MATCH('Total Indexed RECs'!$F13,'Inputs_Indexed REC'!$H$37:$J$37,0)),
IF(J$4&gt;$H13+$B13,I13*(1-INDEX('Inputs_Indexed REC'!$E$6:$E$8,MATCH('Total Indexed RECs'!$F13,'Inputs_Indexed REC'!$C$6:$C$8,0))),
0))</f>
        <v>0</v>
      </c>
      <c r="K13" s="86">
        <f>IF(K$4=$H13+$B13,INDEX('Inputs_Indexed REC'!$D$40:$F$65,MATCH('Total Indexed RECs'!$H13,'Inputs_Indexed REC'!$B$40:$B$65,0),MATCH('Total Indexed RECs'!$F13,'Inputs_Indexed REC'!$D$37:$F$37,0))
*INDEX('Inputs_Indexed REC'!$H$40:$J$65,MATCH('Total Indexed RECs'!$H13,'Inputs_Indexed REC'!$B$40:$B$65,0),MATCH('Total Indexed RECs'!$F13,'Inputs_Indexed REC'!$H$37:$J$37,0)),
IF(K$4&gt;$H13+$B13,J13*(1-INDEX('Inputs_Indexed REC'!$E$6:$E$8,MATCH('Total Indexed RECs'!$F13,'Inputs_Indexed REC'!$C$6:$C$8,0))),
0))</f>
        <v>0</v>
      </c>
      <c r="L13" s="86">
        <f>IF(L$4=$H13+$B13,INDEX('Inputs_Indexed REC'!$D$40:$F$65,MATCH('Total Indexed RECs'!$H13,'Inputs_Indexed REC'!$B$40:$B$65,0),MATCH('Total Indexed RECs'!$F13,'Inputs_Indexed REC'!$D$37:$F$37,0))
*INDEX('Inputs_Indexed REC'!$H$40:$J$65,MATCH('Total Indexed RECs'!$H13,'Inputs_Indexed REC'!$B$40:$B$65,0),MATCH('Total Indexed RECs'!$F13,'Inputs_Indexed REC'!$H$37:$J$37,0)),
IF(L$4&gt;$H13+$B13,K13*(1-INDEX('Inputs_Indexed REC'!$E$6:$E$8,MATCH('Total Indexed RECs'!$F13,'Inputs_Indexed REC'!$C$6:$C$8,0))),
0))</f>
        <v>0</v>
      </c>
      <c r="M13" s="86">
        <f>IF(M$4=$H13+$B13,INDEX('Inputs_Indexed REC'!$D$40:$F$65,MATCH('Total Indexed RECs'!$H13,'Inputs_Indexed REC'!$B$40:$B$65,0),MATCH('Total Indexed RECs'!$F13,'Inputs_Indexed REC'!$D$37:$F$37,0))
*INDEX('Inputs_Indexed REC'!$H$40:$J$65,MATCH('Total Indexed RECs'!$H13,'Inputs_Indexed REC'!$B$40:$B$65,0),MATCH('Total Indexed RECs'!$F13,'Inputs_Indexed REC'!$H$37:$J$37,0)),
IF(M$4&gt;$H13+$B13,L13*(1-INDEX('Inputs_Indexed REC'!$E$6:$E$8,MATCH('Total Indexed RECs'!$F13,'Inputs_Indexed REC'!$C$6:$C$8,0))),
0))</f>
        <v>0</v>
      </c>
      <c r="N13" s="86">
        <f>IF(N$4=$H13+$B13,INDEX('Inputs_Indexed REC'!$D$40:$F$65,MATCH('Total Indexed RECs'!$H13,'Inputs_Indexed REC'!$B$40:$B$65,0),MATCH('Total Indexed RECs'!$F13,'Inputs_Indexed REC'!$D$37:$F$37,0))
*INDEX('Inputs_Indexed REC'!$H$40:$J$65,MATCH('Total Indexed RECs'!$H13,'Inputs_Indexed REC'!$B$40:$B$65,0),MATCH('Total Indexed RECs'!$F13,'Inputs_Indexed REC'!$H$37:$J$37,0)),
IF(N$4&gt;$H13+$B13,M13*(1-INDEX('Inputs_Indexed REC'!$E$6:$E$8,MATCH('Total Indexed RECs'!$F13,'Inputs_Indexed REC'!$C$6:$C$8,0))),
0))</f>
        <v>0</v>
      </c>
      <c r="O13" s="86">
        <f>IF(O$4=$H13+$B13,INDEX('Inputs_Indexed REC'!$D$40:$F$65,MATCH('Total Indexed RECs'!$H13,'Inputs_Indexed REC'!$B$40:$B$65,0),MATCH('Total Indexed RECs'!$F13,'Inputs_Indexed REC'!$D$37:$F$37,0))
*INDEX('Inputs_Indexed REC'!$H$40:$J$65,MATCH('Total Indexed RECs'!$H13,'Inputs_Indexed REC'!$B$40:$B$65,0),MATCH('Total Indexed RECs'!$F13,'Inputs_Indexed REC'!$H$37:$J$37,0)),
IF(O$4&gt;$H13+$B13,N13*(1-INDEX('Inputs_Indexed REC'!$E$6:$E$8,MATCH('Total Indexed RECs'!$F13,'Inputs_Indexed REC'!$C$6:$C$8,0))),
0))</f>
        <v>0</v>
      </c>
      <c r="P13" s="86">
        <f>IF(P$4=$H13+$B13,INDEX('Inputs_Indexed REC'!$D$40:$F$65,MATCH('Total Indexed RECs'!$H13,'Inputs_Indexed REC'!$B$40:$B$65,0),MATCH('Total Indexed RECs'!$F13,'Inputs_Indexed REC'!$D$37:$F$37,0))
*INDEX('Inputs_Indexed REC'!$H$40:$J$65,MATCH('Total Indexed RECs'!$H13,'Inputs_Indexed REC'!$B$40:$B$65,0),MATCH('Total Indexed RECs'!$F13,'Inputs_Indexed REC'!$H$37:$J$37,0)),
IF(P$4&gt;$H13+$B13,O13*(1-INDEX('Inputs_Indexed REC'!$E$6:$E$8,MATCH('Total Indexed RECs'!$F13,'Inputs_Indexed REC'!$C$6:$C$8,0))),
0))</f>
        <v>2500000</v>
      </c>
      <c r="Q13" s="86">
        <f>IF(Q$4=$H13+$B13,INDEX('Inputs_Indexed REC'!$D$40:$F$65,MATCH('Total Indexed RECs'!$H13,'Inputs_Indexed REC'!$B$40:$B$65,0),MATCH('Total Indexed RECs'!$F13,'Inputs_Indexed REC'!$D$37:$F$37,0))
*INDEX('Inputs_Indexed REC'!$H$40:$J$65,MATCH('Total Indexed RECs'!$H13,'Inputs_Indexed REC'!$B$40:$B$65,0),MATCH('Total Indexed RECs'!$F13,'Inputs_Indexed REC'!$H$37:$J$37,0)),
IF(Q$4&gt;$H13+$B13,P13*(1-INDEX('Inputs_Indexed REC'!$E$6:$E$8,MATCH('Total Indexed RECs'!$F13,'Inputs_Indexed REC'!$C$6:$C$8,0))),
0))</f>
        <v>2500000</v>
      </c>
      <c r="R13" s="86">
        <f>IF(R$4=$H13+$B13,INDEX('Inputs_Indexed REC'!$D$40:$F$65,MATCH('Total Indexed RECs'!$H13,'Inputs_Indexed REC'!$B$40:$B$65,0),MATCH('Total Indexed RECs'!$F13,'Inputs_Indexed REC'!$D$37:$F$37,0))
*INDEX('Inputs_Indexed REC'!$H$40:$J$65,MATCH('Total Indexed RECs'!$H13,'Inputs_Indexed REC'!$B$40:$B$65,0),MATCH('Total Indexed RECs'!$F13,'Inputs_Indexed REC'!$H$37:$J$37,0)),
IF(R$4&gt;$H13+$B13,Q13*(1-INDEX('Inputs_Indexed REC'!$E$6:$E$8,MATCH('Total Indexed RECs'!$F13,'Inputs_Indexed REC'!$C$6:$C$8,0))),
0))</f>
        <v>2500000</v>
      </c>
      <c r="S13" s="86">
        <f>IF(S$4=$H13+$B13,INDEX('Inputs_Indexed REC'!$D$40:$F$65,MATCH('Total Indexed RECs'!$H13,'Inputs_Indexed REC'!$B$40:$B$65,0),MATCH('Total Indexed RECs'!$F13,'Inputs_Indexed REC'!$D$37:$F$37,0))
*INDEX('Inputs_Indexed REC'!$H$40:$J$65,MATCH('Total Indexed RECs'!$H13,'Inputs_Indexed REC'!$B$40:$B$65,0),MATCH('Total Indexed RECs'!$F13,'Inputs_Indexed REC'!$H$37:$J$37,0)),
IF(S$4&gt;$H13+$B13,R13*(1-INDEX('Inputs_Indexed REC'!$E$6:$E$8,MATCH('Total Indexed RECs'!$F13,'Inputs_Indexed REC'!$C$6:$C$8,0))),
0))</f>
        <v>2500000</v>
      </c>
      <c r="T13" s="86">
        <f>IF(T$4=$H13+$B13,INDEX('Inputs_Indexed REC'!$D$40:$F$65,MATCH('Total Indexed RECs'!$H13,'Inputs_Indexed REC'!$B$40:$B$65,0),MATCH('Total Indexed RECs'!$F13,'Inputs_Indexed REC'!$D$37:$F$37,0))
*INDEX('Inputs_Indexed REC'!$H$40:$J$65,MATCH('Total Indexed RECs'!$H13,'Inputs_Indexed REC'!$B$40:$B$65,0),MATCH('Total Indexed RECs'!$F13,'Inputs_Indexed REC'!$H$37:$J$37,0)),
IF(T$4&gt;$H13+$B13,S13*(1-INDEX('Inputs_Indexed REC'!$E$6:$E$8,MATCH('Total Indexed RECs'!$F13,'Inputs_Indexed REC'!$C$6:$C$8,0))),
0))</f>
        <v>2500000</v>
      </c>
      <c r="U13" s="86">
        <f>IF(U$4=$H13+$B13,INDEX('Inputs_Indexed REC'!$D$40:$F$65,MATCH('Total Indexed RECs'!$H13,'Inputs_Indexed REC'!$B$40:$B$65,0),MATCH('Total Indexed RECs'!$F13,'Inputs_Indexed REC'!$D$37:$F$37,0))
*INDEX('Inputs_Indexed REC'!$H$40:$J$65,MATCH('Total Indexed RECs'!$H13,'Inputs_Indexed REC'!$B$40:$B$65,0),MATCH('Total Indexed RECs'!$F13,'Inputs_Indexed REC'!$H$37:$J$37,0)),
IF(U$4&gt;$H13+$B13,T13*(1-INDEX('Inputs_Indexed REC'!$E$6:$E$8,MATCH('Total Indexed RECs'!$F13,'Inputs_Indexed REC'!$C$6:$C$8,0))),
0))</f>
        <v>2500000</v>
      </c>
      <c r="V13" s="86">
        <f>IF(V$4=$H13+$B13,INDEX('Inputs_Indexed REC'!$D$40:$F$65,MATCH('Total Indexed RECs'!$H13,'Inputs_Indexed REC'!$B$40:$B$65,0),MATCH('Total Indexed RECs'!$F13,'Inputs_Indexed REC'!$D$37:$F$37,0))
*INDEX('Inputs_Indexed REC'!$H$40:$J$65,MATCH('Total Indexed RECs'!$H13,'Inputs_Indexed REC'!$B$40:$B$65,0),MATCH('Total Indexed RECs'!$F13,'Inputs_Indexed REC'!$H$37:$J$37,0)),
IF(V$4&gt;$H13+$B13,U13*(1-INDEX('Inputs_Indexed REC'!$E$6:$E$8,MATCH('Total Indexed RECs'!$F13,'Inputs_Indexed REC'!$C$6:$C$8,0))),
0))</f>
        <v>2500000</v>
      </c>
      <c r="W13" s="86">
        <f>IF(W$4=$H13+$B13,INDEX('Inputs_Indexed REC'!$D$40:$F$65,MATCH('Total Indexed RECs'!$H13,'Inputs_Indexed REC'!$B$40:$B$65,0),MATCH('Total Indexed RECs'!$F13,'Inputs_Indexed REC'!$D$37:$F$37,0))
*INDEX('Inputs_Indexed REC'!$H$40:$J$65,MATCH('Total Indexed RECs'!$H13,'Inputs_Indexed REC'!$B$40:$B$65,0),MATCH('Total Indexed RECs'!$F13,'Inputs_Indexed REC'!$H$37:$J$37,0)),
IF(W$4&gt;$H13+$B13,V13*(1-INDEX('Inputs_Indexed REC'!$E$6:$E$8,MATCH('Total Indexed RECs'!$F13,'Inputs_Indexed REC'!$C$6:$C$8,0))),
0))</f>
        <v>2500000</v>
      </c>
      <c r="X13" s="86">
        <f>IF(X$4=$H13+$B13,INDEX('Inputs_Indexed REC'!$D$40:$F$65,MATCH('Total Indexed RECs'!$H13,'Inputs_Indexed REC'!$B$40:$B$65,0),MATCH('Total Indexed RECs'!$F13,'Inputs_Indexed REC'!$D$37:$F$37,0))
*INDEX('Inputs_Indexed REC'!$H$40:$J$65,MATCH('Total Indexed RECs'!$H13,'Inputs_Indexed REC'!$B$40:$B$65,0),MATCH('Total Indexed RECs'!$F13,'Inputs_Indexed REC'!$H$37:$J$37,0)),
IF(X$4&gt;$H13+$B13,W13*(1-INDEX('Inputs_Indexed REC'!$E$6:$E$8,MATCH('Total Indexed RECs'!$F13,'Inputs_Indexed REC'!$C$6:$C$8,0))),
0))</f>
        <v>2500000</v>
      </c>
      <c r="Y13" s="86">
        <f>IF(Y$4=$H13+$B13,INDEX('Inputs_Indexed REC'!$D$40:$F$65,MATCH('Total Indexed RECs'!$H13,'Inputs_Indexed REC'!$B$40:$B$65,0),MATCH('Total Indexed RECs'!$F13,'Inputs_Indexed REC'!$D$37:$F$37,0))
*INDEX('Inputs_Indexed REC'!$H$40:$J$65,MATCH('Total Indexed RECs'!$H13,'Inputs_Indexed REC'!$B$40:$B$65,0),MATCH('Total Indexed RECs'!$F13,'Inputs_Indexed REC'!$H$37:$J$37,0)),
IF(Y$4&gt;$H13+$B13,X13*(1-INDEX('Inputs_Indexed REC'!$E$6:$E$8,MATCH('Total Indexed RECs'!$F13,'Inputs_Indexed REC'!$C$6:$C$8,0))),
0))</f>
        <v>2500000</v>
      </c>
      <c r="Z13" s="86">
        <f>IF(Z$4=$H13+$B13,INDEX('Inputs_Indexed REC'!$D$40:$F$65,MATCH('Total Indexed RECs'!$H13,'Inputs_Indexed REC'!$B$40:$B$65,0),MATCH('Total Indexed RECs'!$F13,'Inputs_Indexed REC'!$D$37:$F$37,0))
*INDEX('Inputs_Indexed REC'!$H$40:$J$65,MATCH('Total Indexed RECs'!$H13,'Inputs_Indexed REC'!$B$40:$B$65,0),MATCH('Total Indexed RECs'!$F13,'Inputs_Indexed REC'!$H$37:$J$37,0)),
IF(Z$4&gt;$H13+$B13,Y13*(1-INDEX('Inputs_Indexed REC'!$E$6:$E$8,MATCH('Total Indexed RECs'!$F13,'Inputs_Indexed REC'!$C$6:$C$8,0))),
0))</f>
        <v>2500000</v>
      </c>
      <c r="AA13" s="86">
        <f>IF(AA$4=$H13+$B13,INDEX('Inputs_Indexed REC'!$D$40:$F$65,MATCH('Total Indexed RECs'!$H13,'Inputs_Indexed REC'!$B$40:$B$65,0),MATCH('Total Indexed RECs'!$F13,'Inputs_Indexed REC'!$D$37:$F$37,0))
*INDEX('Inputs_Indexed REC'!$H$40:$J$65,MATCH('Total Indexed RECs'!$H13,'Inputs_Indexed REC'!$B$40:$B$65,0),MATCH('Total Indexed RECs'!$F13,'Inputs_Indexed REC'!$H$37:$J$37,0)),
IF(AA$4&gt;$H13+$B13,Z13*(1-INDEX('Inputs_Indexed REC'!$E$6:$E$8,MATCH('Total Indexed RECs'!$F13,'Inputs_Indexed REC'!$C$6:$C$8,0))),
0))</f>
        <v>2500000</v>
      </c>
      <c r="AB13" s="86">
        <f>IF(AB$4=$H13+$B13,INDEX('Inputs_Indexed REC'!$D$40:$F$65,MATCH('Total Indexed RECs'!$H13,'Inputs_Indexed REC'!$B$40:$B$65,0),MATCH('Total Indexed RECs'!$F13,'Inputs_Indexed REC'!$D$37:$F$37,0))
*INDEX('Inputs_Indexed REC'!$H$40:$J$65,MATCH('Total Indexed RECs'!$H13,'Inputs_Indexed REC'!$B$40:$B$65,0),MATCH('Total Indexed RECs'!$F13,'Inputs_Indexed REC'!$H$37:$J$37,0)),
IF(AB$4&gt;$H13+$B13,AA13*(1-INDEX('Inputs_Indexed REC'!$E$6:$E$8,MATCH('Total Indexed RECs'!$F13,'Inputs_Indexed REC'!$C$6:$C$8,0))),
0))</f>
        <v>2500000</v>
      </c>
      <c r="AC13" s="86">
        <f>IF(AC$4=$H13+$B13,INDEX('Inputs_Indexed REC'!$D$40:$F$65,MATCH('Total Indexed RECs'!$H13,'Inputs_Indexed REC'!$B$40:$B$65,0),MATCH('Total Indexed RECs'!$F13,'Inputs_Indexed REC'!$D$37:$F$37,0))
*INDEX('Inputs_Indexed REC'!$H$40:$J$65,MATCH('Total Indexed RECs'!$H13,'Inputs_Indexed REC'!$B$40:$B$65,0),MATCH('Total Indexed RECs'!$F13,'Inputs_Indexed REC'!$H$37:$J$37,0)),
IF(AC$4&gt;$H13+$B13,AB13*(1-INDEX('Inputs_Indexed REC'!$E$6:$E$8,MATCH('Total Indexed RECs'!$F13,'Inputs_Indexed REC'!$C$6:$C$8,0))),
0))</f>
        <v>2500000</v>
      </c>
      <c r="AD13" s="86">
        <f>IF(AD$4=$H13+$B13,INDEX('Inputs_Indexed REC'!$D$40:$F$65,MATCH('Total Indexed RECs'!$H13,'Inputs_Indexed REC'!$B$40:$B$65,0),MATCH('Total Indexed RECs'!$F13,'Inputs_Indexed REC'!$D$37:$F$37,0))
*INDEX('Inputs_Indexed REC'!$H$40:$J$65,MATCH('Total Indexed RECs'!$H13,'Inputs_Indexed REC'!$B$40:$B$65,0),MATCH('Total Indexed RECs'!$F13,'Inputs_Indexed REC'!$H$37:$J$37,0)),
IF(AD$4&gt;$H13+$B13,AC13*(1-INDEX('Inputs_Indexed REC'!$E$6:$E$8,MATCH('Total Indexed RECs'!$F13,'Inputs_Indexed REC'!$C$6:$C$8,0))),
0))</f>
        <v>2500000</v>
      </c>
      <c r="AE13" s="86">
        <f>IF(AE$4=$H13+$B13,INDEX('Inputs_Indexed REC'!$D$40:$F$65,MATCH('Total Indexed RECs'!$H13,'Inputs_Indexed REC'!$B$40:$B$65,0),MATCH('Total Indexed RECs'!$F13,'Inputs_Indexed REC'!$D$37:$F$37,0))
*INDEX('Inputs_Indexed REC'!$H$40:$J$65,MATCH('Total Indexed RECs'!$H13,'Inputs_Indexed REC'!$B$40:$B$65,0),MATCH('Total Indexed RECs'!$F13,'Inputs_Indexed REC'!$H$37:$J$37,0)),
IF(AE$4&gt;$H13+$B13,AD13*(1-INDEX('Inputs_Indexed REC'!$E$6:$E$8,MATCH('Total Indexed RECs'!$F13,'Inputs_Indexed REC'!$C$6:$C$8,0))),
0))</f>
        <v>2500000</v>
      </c>
      <c r="AF13" s="86">
        <f>IF(AF$4=$H13+$B13,INDEX('Inputs_Indexed REC'!$D$40:$F$65,MATCH('Total Indexed RECs'!$H13,'Inputs_Indexed REC'!$B$40:$B$65,0),MATCH('Total Indexed RECs'!$F13,'Inputs_Indexed REC'!$D$37:$F$37,0))
*INDEX('Inputs_Indexed REC'!$H$40:$J$65,MATCH('Total Indexed RECs'!$H13,'Inputs_Indexed REC'!$B$40:$B$65,0),MATCH('Total Indexed RECs'!$F13,'Inputs_Indexed REC'!$H$37:$J$37,0)),
IF(AF$4&gt;$H13+$B13,AE13*(1-INDEX('Inputs_Indexed REC'!$E$6:$E$8,MATCH('Total Indexed RECs'!$F13,'Inputs_Indexed REC'!$C$6:$C$8,0))),
0))</f>
        <v>2500000</v>
      </c>
      <c r="AG13" s="86">
        <f>IF(AG$4=$H13+$B13,INDEX('Inputs_Indexed REC'!$D$40:$F$65,MATCH('Total Indexed RECs'!$H13,'Inputs_Indexed REC'!$B$40:$B$65,0),MATCH('Total Indexed RECs'!$F13,'Inputs_Indexed REC'!$D$37:$F$37,0))
*INDEX('Inputs_Indexed REC'!$H$40:$J$65,MATCH('Total Indexed RECs'!$H13,'Inputs_Indexed REC'!$B$40:$B$65,0),MATCH('Total Indexed RECs'!$F13,'Inputs_Indexed REC'!$H$37:$J$37,0)),
IF(AG$4&gt;$H13+$B13,AF13*(1-INDEX('Inputs_Indexed REC'!$E$6:$E$8,MATCH('Total Indexed RECs'!$F13,'Inputs_Indexed REC'!$C$6:$C$8,0))),
0))</f>
        <v>2500000</v>
      </c>
      <c r="AH13" s="86">
        <f>IF(AH$4=$H13+$B13,INDEX('Inputs_Indexed REC'!$D$40:$F$65,MATCH('Total Indexed RECs'!$H13,'Inputs_Indexed REC'!$B$40:$B$65,0),MATCH('Total Indexed RECs'!$F13,'Inputs_Indexed REC'!$D$37:$F$37,0))
*INDEX('Inputs_Indexed REC'!$H$40:$J$65,MATCH('Total Indexed RECs'!$H13,'Inputs_Indexed REC'!$B$40:$B$65,0),MATCH('Total Indexed RECs'!$F13,'Inputs_Indexed REC'!$H$37:$J$37,0)),
IF(AH$4&gt;$H13+$B13,AG13*(1-INDEX('Inputs_Indexed REC'!$E$6:$E$8,MATCH('Total Indexed RECs'!$F13,'Inputs_Indexed REC'!$C$6:$C$8,0))),
0))</f>
        <v>2500000</v>
      </c>
    </row>
    <row r="14" spans="2:34" x14ac:dyDescent="0.35">
      <c r="B14" s="332">
        <v>0</v>
      </c>
      <c r="C14" s="332" t="str">
        <f>INDEX('Inputs_Indexed REC'!$L$40:$L$65,MATCH($G14,'Inputs_Indexed REC'!$C$40:$C$65,0))</f>
        <v>Projected</v>
      </c>
      <c r="D14" s="116" t="s">
        <v>239</v>
      </c>
      <c r="F14" s="19" t="s">
        <v>75</v>
      </c>
      <c r="G14" s="60" t="s">
        <v>27</v>
      </c>
      <c r="H14" s="347">
        <f t="shared" si="1"/>
        <v>2029</v>
      </c>
      <c r="I14" s="56" t="s">
        <v>91</v>
      </c>
      <c r="J14" s="86">
        <f>IF(J$4=$H14+$B14,INDEX('Inputs_Indexed REC'!$D$40:$F$65,MATCH('Total Indexed RECs'!$H14,'Inputs_Indexed REC'!$B$40:$B$65,0),MATCH('Total Indexed RECs'!$F14,'Inputs_Indexed REC'!$D$37:$F$37,0))
*INDEX('Inputs_Indexed REC'!$H$40:$J$65,MATCH('Total Indexed RECs'!$H14,'Inputs_Indexed REC'!$B$40:$B$65,0),MATCH('Total Indexed RECs'!$F14,'Inputs_Indexed REC'!$H$37:$J$37,0)),
IF(J$4&gt;$H14+$B14,I14*(1-INDEX('Inputs_Indexed REC'!$E$6:$E$8,MATCH('Total Indexed RECs'!$F14,'Inputs_Indexed REC'!$C$6:$C$8,0))),
0))</f>
        <v>0</v>
      </c>
      <c r="K14" s="86">
        <f>IF(K$4=$H14+$B14,INDEX('Inputs_Indexed REC'!$D$40:$F$65,MATCH('Total Indexed RECs'!$H14,'Inputs_Indexed REC'!$B$40:$B$65,0),MATCH('Total Indexed RECs'!$F14,'Inputs_Indexed REC'!$D$37:$F$37,0))
*INDEX('Inputs_Indexed REC'!$H$40:$J$65,MATCH('Total Indexed RECs'!$H14,'Inputs_Indexed REC'!$B$40:$B$65,0),MATCH('Total Indexed RECs'!$F14,'Inputs_Indexed REC'!$H$37:$J$37,0)),
IF(K$4&gt;$H14+$B14,J14*(1-INDEX('Inputs_Indexed REC'!$E$6:$E$8,MATCH('Total Indexed RECs'!$F14,'Inputs_Indexed REC'!$C$6:$C$8,0))),
0))</f>
        <v>0</v>
      </c>
      <c r="L14" s="86">
        <f>IF(L$4=$H14+$B14,INDEX('Inputs_Indexed REC'!$D$40:$F$65,MATCH('Total Indexed RECs'!$H14,'Inputs_Indexed REC'!$B$40:$B$65,0),MATCH('Total Indexed RECs'!$F14,'Inputs_Indexed REC'!$D$37:$F$37,0))
*INDEX('Inputs_Indexed REC'!$H$40:$J$65,MATCH('Total Indexed RECs'!$H14,'Inputs_Indexed REC'!$B$40:$B$65,0),MATCH('Total Indexed RECs'!$F14,'Inputs_Indexed REC'!$H$37:$J$37,0)),
IF(L$4&gt;$H14+$B14,K14*(1-INDEX('Inputs_Indexed REC'!$E$6:$E$8,MATCH('Total Indexed RECs'!$F14,'Inputs_Indexed REC'!$C$6:$C$8,0))),
0))</f>
        <v>0</v>
      </c>
      <c r="M14" s="86">
        <f>IF(M$4=$H14+$B14,INDEX('Inputs_Indexed REC'!$D$40:$F$65,MATCH('Total Indexed RECs'!$H14,'Inputs_Indexed REC'!$B$40:$B$65,0),MATCH('Total Indexed RECs'!$F14,'Inputs_Indexed REC'!$D$37:$F$37,0))
*INDEX('Inputs_Indexed REC'!$H$40:$J$65,MATCH('Total Indexed RECs'!$H14,'Inputs_Indexed REC'!$B$40:$B$65,0),MATCH('Total Indexed RECs'!$F14,'Inputs_Indexed REC'!$H$37:$J$37,0)),
IF(M$4&gt;$H14+$B14,L14*(1-INDEX('Inputs_Indexed REC'!$E$6:$E$8,MATCH('Total Indexed RECs'!$F14,'Inputs_Indexed REC'!$C$6:$C$8,0))),
0))</f>
        <v>0</v>
      </c>
      <c r="N14" s="86">
        <f>IF(N$4=$H14+$B14,INDEX('Inputs_Indexed REC'!$D$40:$F$65,MATCH('Total Indexed RECs'!$H14,'Inputs_Indexed REC'!$B$40:$B$65,0),MATCH('Total Indexed RECs'!$F14,'Inputs_Indexed REC'!$D$37:$F$37,0))
*INDEX('Inputs_Indexed REC'!$H$40:$J$65,MATCH('Total Indexed RECs'!$H14,'Inputs_Indexed REC'!$B$40:$B$65,0),MATCH('Total Indexed RECs'!$F14,'Inputs_Indexed REC'!$H$37:$J$37,0)),
IF(N$4&gt;$H14+$B14,M14*(1-INDEX('Inputs_Indexed REC'!$E$6:$E$8,MATCH('Total Indexed RECs'!$F14,'Inputs_Indexed REC'!$C$6:$C$8,0))),
0))</f>
        <v>0</v>
      </c>
      <c r="O14" s="86">
        <f>IF(O$4=$H14+$B14,INDEX('Inputs_Indexed REC'!$D$40:$F$65,MATCH('Total Indexed RECs'!$H14,'Inputs_Indexed REC'!$B$40:$B$65,0),MATCH('Total Indexed RECs'!$F14,'Inputs_Indexed REC'!$D$37:$F$37,0))
*INDEX('Inputs_Indexed REC'!$H$40:$J$65,MATCH('Total Indexed RECs'!$H14,'Inputs_Indexed REC'!$B$40:$B$65,0),MATCH('Total Indexed RECs'!$F14,'Inputs_Indexed REC'!$H$37:$J$37,0)),
IF(O$4&gt;$H14+$B14,N14*(1-INDEX('Inputs_Indexed REC'!$E$6:$E$8,MATCH('Total Indexed RECs'!$F14,'Inputs_Indexed REC'!$C$6:$C$8,0))),
0))</f>
        <v>0</v>
      </c>
      <c r="P14" s="86">
        <f>IF(P$4=$H14+$B14,INDEX('Inputs_Indexed REC'!$D$40:$F$65,MATCH('Total Indexed RECs'!$H14,'Inputs_Indexed REC'!$B$40:$B$65,0),MATCH('Total Indexed RECs'!$F14,'Inputs_Indexed REC'!$D$37:$F$37,0))
*INDEX('Inputs_Indexed REC'!$H$40:$J$65,MATCH('Total Indexed RECs'!$H14,'Inputs_Indexed REC'!$B$40:$B$65,0),MATCH('Total Indexed RECs'!$F14,'Inputs_Indexed REC'!$H$37:$J$37,0)),
IF(P$4&gt;$H14+$B14,O14*(1-INDEX('Inputs_Indexed REC'!$E$6:$E$8,MATCH('Total Indexed RECs'!$F14,'Inputs_Indexed REC'!$C$6:$C$8,0))),
0))</f>
        <v>0</v>
      </c>
      <c r="Q14" s="86">
        <f>IF(Q$4=$H14+$B14,INDEX('Inputs_Indexed REC'!$D$40:$F$65,MATCH('Total Indexed RECs'!$H14,'Inputs_Indexed REC'!$B$40:$B$65,0),MATCH('Total Indexed RECs'!$F14,'Inputs_Indexed REC'!$D$37:$F$37,0))
*INDEX('Inputs_Indexed REC'!$H$40:$J$65,MATCH('Total Indexed RECs'!$H14,'Inputs_Indexed REC'!$B$40:$B$65,0),MATCH('Total Indexed RECs'!$F14,'Inputs_Indexed REC'!$H$37:$J$37,0)),
IF(Q$4&gt;$H14+$B14,P14*(1-INDEX('Inputs_Indexed REC'!$E$6:$E$8,MATCH('Total Indexed RECs'!$F14,'Inputs_Indexed REC'!$C$6:$C$8,0))),
0))</f>
        <v>2500000</v>
      </c>
      <c r="R14" s="86">
        <f>IF(R$4=$H14+$B14,INDEX('Inputs_Indexed REC'!$D$40:$F$65,MATCH('Total Indexed RECs'!$H14,'Inputs_Indexed REC'!$B$40:$B$65,0),MATCH('Total Indexed RECs'!$F14,'Inputs_Indexed REC'!$D$37:$F$37,0))
*INDEX('Inputs_Indexed REC'!$H$40:$J$65,MATCH('Total Indexed RECs'!$H14,'Inputs_Indexed REC'!$B$40:$B$65,0),MATCH('Total Indexed RECs'!$F14,'Inputs_Indexed REC'!$H$37:$J$37,0)),
IF(R$4&gt;$H14+$B14,Q14*(1-INDEX('Inputs_Indexed REC'!$E$6:$E$8,MATCH('Total Indexed RECs'!$F14,'Inputs_Indexed REC'!$C$6:$C$8,0))),
0))</f>
        <v>2500000</v>
      </c>
      <c r="S14" s="86">
        <f>IF(S$4=$H14+$B14,INDEX('Inputs_Indexed REC'!$D$40:$F$65,MATCH('Total Indexed RECs'!$H14,'Inputs_Indexed REC'!$B$40:$B$65,0),MATCH('Total Indexed RECs'!$F14,'Inputs_Indexed REC'!$D$37:$F$37,0))
*INDEX('Inputs_Indexed REC'!$H$40:$J$65,MATCH('Total Indexed RECs'!$H14,'Inputs_Indexed REC'!$B$40:$B$65,0),MATCH('Total Indexed RECs'!$F14,'Inputs_Indexed REC'!$H$37:$J$37,0)),
IF(S$4&gt;$H14+$B14,R14*(1-INDEX('Inputs_Indexed REC'!$E$6:$E$8,MATCH('Total Indexed RECs'!$F14,'Inputs_Indexed REC'!$C$6:$C$8,0))),
0))</f>
        <v>2500000</v>
      </c>
      <c r="T14" s="86">
        <f>IF(T$4=$H14+$B14,INDEX('Inputs_Indexed REC'!$D$40:$F$65,MATCH('Total Indexed RECs'!$H14,'Inputs_Indexed REC'!$B$40:$B$65,0),MATCH('Total Indexed RECs'!$F14,'Inputs_Indexed REC'!$D$37:$F$37,0))
*INDEX('Inputs_Indexed REC'!$H$40:$J$65,MATCH('Total Indexed RECs'!$H14,'Inputs_Indexed REC'!$B$40:$B$65,0),MATCH('Total Indexed RECs'!$F14,'Inputs_Indexed REC'!$H$37:$J$37,0)),
IF(T$4&gt;$H14+$B14,S14*(1-INDEX('Inputs_Indexed REC'!$E$6:$E$8,MATCH('Total Indexed RECs'!$F14,'Inputs_Indexed REC'!$C$6:$C$8,0))),
0))</f>
        <v>2500000</v>
      </c>
      <c r="U14" s="86">
        <f>IF(U$4=$H14+$B14,INDEX('Inputs_Indexed REC'!$D$40:$F$65,MATCH('Total Indexed RECs'!$H14,'Inputs_Indexed REC'!$B$40:$B$65,0),MATCH('Total Indexed RECs'!$F14,'Inputs_Indexed REC'!$D$37:$F$37,0))
*INDEX('Inputs_Indexed REC'!$H$40:$J$65,MATCH('Total Indexed RECs'!$H14,'Inputs_Indexed REC'!$B$40:$B$65,0),MATCH('Total Indexed RECs'!$F14,'Inputs_Indexed REC'!$H$37:$J$37,0)),
IF(U$4&gt;$H14+$B14,T14*(1-INDEX('Inputs_Indexed REC'!$E$6:$E$8,MATCH('Total Indexed RECs'!$F14,'Inputs_Indexed REC'!$C$6:$C$8,0))),
0))</f>
        <v>2500000</v>
      </c>
      <c r="V14" s="86">
        <f>IF(V$4=$H14+$B14,INDEX('Inputs_Indexed REC'!$D$40:$F$65,MATCH('Total Indexed RECs'!$H14,'Inputs_Indexed REC'!$B$40:$B$65,0),MATCH('Total Indexed RECs'!$F14,'Inputs_Indexed REC'!$D$37:$F$37,0))
*INDEX('Inputs_Indexed REC'!$H$40:$J$65,MATCH('Total Indexed RECs'!$H14,'Inputs_Indexed REC'!$B$40:$B$65,0),MATCH('Total Indexed RECs'!$F14,'Inputs_Indexed REC'!$H$37:$J$37,0)),
IF(V$4&gt;$H14+$B14,U14*(1-INDEX('Inputs_Indexed REC'!$E$6:$E$8,MATCH('Total Indexed RECs'!$F14,'Inputs_Indexed REC'!$C$6:$C$8,0))),
0))</f>
        <v>2500000</v>
      </c>
      <c r="W14" s="86">
        <f>IF(W$4=$H14+$B14,INDEX('Inputs_Indexed REC'!$D$40:$F$65,MATCH('Total Indexed RECs'!$H14,'Inputs_Indexed REC'!$B$40:$B$65,0),MATCH('Total Indexed RECs'!$F14,'Inputs_Indexed REC'!$D$37:$F$37,0))
*INDEX('Inputs_Indexed REC'!$H$40:$J$65,MATCH('Total Indexed RECs'!$H14,'Inputs_Indexed REC'!$B$40:$B$65,0),MATCH('Total Indexed RECs'!$F14,'Inputs_Indexed REC'!$H$37:$J$37,0)),
IF(W$4&gt;$H14+$B14,V14*(1-INDEX('Inputs_Indexed REC'!$E$6:$E$8,MATCH('Total Indexed RECs'!$F14,'Inputs_Indexed REC'!$C$6:$C$8,0))),
0))</f>
        <v>2500000</v>
      </c>
      <c r="X14" s="86">
        <f>IF(X$4=$H14+$B14,INDEX('Inputs_Indexed REC'!$D$40:$F$65,MATCH('Total Indexed RECs'!$H14,'Inputs_Indexed REC'!$B$40:$B$65,0),MATCH('Total Indexed RECs'!$F14,'Inputs_Indexed REC'!$D$37:$F$37,0))
*INDEX('Inputs_Indexed REC'!$H$40:$J$65,MATCH('Total Indexed RECs'!$H14,'Inputs_Indexed REC'!$B$40:$B$65,0),MATCH('Total Indexed RECs'!$F14,'Inputs_Indexed REC'!$H$37:$J$37,0)),
IF(X$4&gt;$H14+$B14,W14*(1-INDEX('Inputs_Indexed REC'!$E$6:$E$8,MATCH('Total Indexed RECs'!$F14,'Inputs_Indexed REC'!$C$6:$C$8,0))),
0))</f>
        <v>2500000</v>
      </c>
      <c r="Y14" s="86">
        <f>IF(Y$4=$H14+$B14,INDEX('Inputs_Indexed REC'!$D$40:$F$65,MATCH('Total Indexed RECs'!$H14,'Inputs_Indexed REC'!$B$40:$B$65,0),MATCH('Total Indexed RECs'!$F14,'Inputs_Indexed REC'!$D$37:$F$37,0))
*INDEX('Inputs_Indexed REC'!$H$40:$J$65,MATCH('Total Indexed RECs'!$H14,'Inputs_Indexed REC'!$B$40:$B$65,0),MATCH('Total Indexed RECs'!$F14,'Inputs_Indexed REC'!$H$37:$J$37,0)),
IF(Y$4&gt;$H14+$B14,X14*(1-INDEX('Inputs_Indexed REC'!$E$6:$E$8,MATCH('Total Indexed RECs'!$F14,'Inputs_Indexed REC'!$C$6:$C$8,0))),
0))</f>
        <v>2500000</v>
      </c>
      <c r="Z14" s="86">
        <f>IF(Z$4=$H14+$B14,INDEX('Inputs_Indexed REC'!$D$40:$F$65,MATCH('Total Indexed RECs'!$H14,'Inputs_Indexed REC'!$B$40:$B$65,0),MATCH('Total Indexed RECs'!$F14,'Inputs_Indexed REC'!$D$37:$F$37,0))
*INDEX('Inputs_Indexed REC'!$H$40:$J$65,MATCH('Total Indexed RECs'!$H14,'Inputs_Indexed REC'!$B$40:$B$65,0),MATCH('Total Indexed RECs'!$F14,'Inputs_Indexed REC'!$H$37:$J$37,0)),
IF(Z$4&gt;$H14+$B14,Y14*(1-INDEX('Inputs_Indexed REC'!$E$6:$E$8,MATCH('Total Indexed RECs'!$F14,'Inputs_Indexed REC'!$C$6:$C$8,0))),
0))</f>
        <v>2500000</v>
      </c>
      <c r="AA14" s="86">
        <f>IF(AA$4=$H14+$B14,INDEX('Inputs_Indexed REC'!$D$40:$F$65,MATCH('Total Indexed RECs'!$H14,'Inputs_Indexed REC'!$B$40:$B$65,0),MATCH('Total Indexed RECs'!$F14,'Inputs_Indexed REC'!$D$37:$F$37,0))
*INDEX('Inputs_Indexed REC'!$H$40:$J$65,MATCH('Total Indexed RECs'!$H14,'Inputs_Indexed REC'!$B$40:$B$65,0),MATCH('Total Indexed RECs'!$F14,'Inputs_Indexed REC'!$H$37:$J$37,0)),
IF(AA$4&gt;$H14+$B14,Z14*(1-INDEX('Inputs_Indexed REC'!$E$6:$E$8,MATCH('Total Indexed RECs'!$F14,'Inputs_Indexed REC'!$C$6:$C$8,0))),
0))</f>
        <v>2500000</v>
      </c>
      <c r="AB14" s="86">
        <f>IF(AB$4=$H14+$B14,INDEX('Inputs_Indexed REC'!$D$40:$F$65,MATCH('Total Indexed RECs'!$H14,'Inputs_Indexed REC'!$B$40:$B$65,0),MATCH('Total Indexed RECs'!$F14,'Inputs_Indexed REC'!$D$37:$F$37,0))
*INDEX('Inputs_Indexed REC'!$H$40:$J$65,MATCH('Total Indexed RECs'!$H14,'Inputs_Indexed REC'!$B$40:$B$65,0),MATCH('Total Indexed RECs'!$F14,'Inputs_Indexed REC'!$H$37:$J$37,0)),
IF(AB$4&gt;$H14+$B14,AA14*(1-INDEX('Inputs_Indexed REC'!$E$6:$E$8,MATCH('Total Indexed RECs'!$F14,'Inputs_Indexed REC'!$C$6:$C$8,0))),
0))</f>
        <v>2500000</v>
      </c>
      <c r="AC14" s="86">
        <f>IF(AC$4=$H14+$B14,INDEX('Inputs_Indexed REC'!$D$40:$F$65,MATCH('Total Indexed RECs'!$H14,'Inputs_Indexed REC'!$B$40:$B$65,0),MATCH('Total Indexed RECs'!$F14,'Inputs_Indexed REC'!$D$37:$F$37,0))
*INDEX('Inputs_Indexed REC'!$H$40:$J$65,MATCH('Total Indexed RECs'!$H14,'Inputs_Indexed REC'!$B$40:$B$65,0),MATCH('Total Indexed RECs'!$F14,'Inputs_Indexed REC'!$H$37:$J$37,0)),
IF(AC$4&gt;$H14+$B14,AB14*(1-INDEX('Inputs_Indexed REC'!$E$6:$E$8,MATCH('Total Indexed RECs'!$F14,'Inputs_Indexed REC'!$C$6:$C$8,0))),
0))</f>
        <v>2500000</v>
      </c>
      <c r="AD14" s="86">
        <f>IF(AD$4=$H14+$B14,INDEX('Inputs_Indexed REC'!$D$40:$F$65,MATCH('Total Indexed RECs'!$H14,'Inputs_Indexed REC'!$B$40:$B$65,0),MATCH('Total Indexed RECs'!$F14,'Inputs_Indexed REC'!$D$37:$F$37,0))
*INDEX('Inputs_Indexed REC'!$H$40:$J$65,MATCH('Total Indexed RECs'!$H14,'Inputs_Indexed REC'!$B$40:$B$65,0),MATCH('Total Indexed RECs'!$F14,'Inputs_Indexed REC'!$H$37:$J$37,0)),
IF(AD$4&gt;$H14+$B14,AC14*(1-INDEX('Inputs_Indexed REC'!$E$6:$E$8,MATCH('Total Indexed RECs'!$F14,'Inputs_Indexed REC'!$C$6:$C$8,0))),
0))</f>
        <v>2500000</v>
      </c>
      <c r="AE14" s="86">
        <f>IF(AE$4=$H14+$B14,INDEX('Inputs_Indexed REC'!$D$40:$F$65,MATCH('Total Indexed RECs'!$H14,'Inputs_Indexed REC'!$B$40:$B$65,0),MATCH('Total Indexed RECs'!$F14,'Inputs_Indexed REC'!$D$37:$F$37,0))
*INDEX('Inputs_Indexed REC'!$H$40:$J$65,MATCH('Total Indexed RECs'!$H14,'Inputs_Indexed REC'!$B$40:$B$65,0),MATCH('Total Indexed RECs'!$F14,'Inputs_Indexed REC'!$H$37:$J$37,0)),
IF(AE$4&gt;$H14+$B14,AD14*(1-INDEX('Inputs_Indexed REC'!$E$6:$E$8,MATCH('Total Indexed RECs'!$F14,'Inputs_Indexed REC'!$C$6:$C$8,0))),
0))</f>
        <v>2500000</v>
      </c>
      <c r="AF14" s="86">
        <f>IF(AF$4=$H14+$B14,INDEX('Inputs_Indexed REC'!$D$40:$F$65,MATCH('Total Indexed RECs'!$H14,'Inputs_Indexed REC'!$B$40:$B$65,0),MATCH('Total Indexed RECs'!$F14,'Inputs_Indexed REC'!$D$37:$F$37,0))
*INDEX('Inputs_Indexed REC'!$H$40:$J$65,MATCH('Total Indexed RECs'!$H14,'Inputs_Indexed REC'!$B$40:$B$65,0),MATCH('Total Indexed RECs'!$F14,'Inputs_Indexed REC'!$H$37:$J$37,0)),
IF(AF$4&gt;$H14+$B14,AE14*(1-INDEX('Inputs_Indexed REC'!$E$6:$E$8,MATCH('Total Indexed RECs'!$F14,'Inputs_Indexed REC'!$C$6:$C$8,0))),
0))</f>
        <v>2500000</v>
      </c>
      <c r="AG14" s="86">
        <f>IF(AG$4=$H14+$B14,INDEX('Inputs_Indexed REC'!$D$40:$F$65,MATCH('Total Indexed RECs'!$H14,'Inputs_Indexed REC'!$B$40:$B$65,0),MATCH('Total Indexed RECs'!$F14,'Inputs_Indexed REC'!$D$37:$F$37,0))
*INDEX('Inputs_Indexed REC'!$H$40:$J$65,MATCH('Total Indexed RECs'!$H14,'Inputs_Indexed REC'!$B$40:$B$65,0),MATCH('Total Indexed RECs'!$F14,'Inputs_Indexed REC'!$H$37:$J$37,0)),
IF(AG$4&gt;$H14+$B14,AF14*(1-INDEX('Inputs_Indexed REC'!$E$6:$E$8,MATCH('Total Indexed RECs'!$F14,'Inputs_Indexed REC'!$C$6:$C$8,0))),
0))</f>
        <v>2500000</v>
      </c>
      <c r="AH14" s="86">
        <f>IF(AH$4=$H14+$B14,INDEX('Inputs_Indexed REC'!$D$40:$F$65,MATCH('Total Indexed RECs'!$H14,'Inputs_Indexed REC'!$B$40:$B$65,0),MATCH('Total Indexed RECs'!$F14,'Inputs_Indexed REC'!$D$37:$F$37,0))
*INDEX('Inputs_Indexed REC'!$H$40:$J$65,MATCH('Total Indexed RECs'!$H14,'Inputs_Indexed REC'!$B$40:$B$65,0),MATCH('Total Indexed RECs'!$F14,'Inputs_Indexed REC'!$H$37:$J$37,0)),
IF(AH$4&gt;$H14+$B14,AG14*(1-INDEX('Inputs_Indexed REC'!$E$6:$E$8,MATCH('Total Indexed RECs'!$F14,'Inputs_Indexed REC'!$C$6:$C$8,0))),
0))</f>
        <v>2500000</v>
      </c>
    </row>
    <row r="15" spans="2:34" x14ac:dyDescent="0.35">
      <c r="B15" s="332">
        <v>0</v>
      </c>
      <c r="C15" s="332" t="str">
        <f>INDEX('Inputs_Indexed REC'!$L$40:$L$65,MATCH($G15,'Inputs_Indexed REC'!$C$40:$C$65,0))</f>
        <v>Projected</v>
      </c>
      <c r="D15" s="116" t="s">
        <v>239</v>
      </c>
      <c r="F15" s="19" t="s">
        <v>75</v>
      </c>
      <c r="G15" s="60" t="s">
        <v>28</v>
      </c>
      <c r="H15" s="347">
        <f t="shared" si="1"/>
        <v>2030</v>
      </c>
      <c r="I15" s="56" t="s">
        <v>91</v>
      </c>
      <c r="J15" s="86">
        <f>IF(J$4=$H15+$B15,INDEX('Inputs_Indexed REC'!$D$40:$F$65,MATCH('Total Indexed RECs'!$H15,'Inputs_Indexed REC'!$B$40:$B$65,0),MATCH('Total Indexed RECs'!$F15,'Inputs_Indexed REC'!$D$37:$F$37,0))
*INDEX('Inputs_Indexed REC'!$H$40:$J$65,MATCH('Total Indexed RECs'!$H15,'Inputs_Indexed REC'!$B$40:$B$65,0),MATCH('Total Indexed RECs'!$F15,'Inputs_Indexed REC'!$H$37:$J$37,0)),
IF(J$4&gt;$H15+$B15,I15*(1-INDEX('Inputs_Indexed REC'!$E$6:$E$8,MATCH('Total Indexed RECs'!$F15,'Inputs_Indexed REC'!$C$6:$C$8,0))),
0))</f>
        <v>0</v>
      </c>
      <c r="K15" s="86">
        <f>IF(K$4=$H15+$B15,INDEX('Inputs_Indexed REC'!$D$40:$F$65,MATCH('Total Indexed RECs'!$H15,'Inputs_Indexed REC'!$B$40:$B$65,0),MATCH('Total Indexed RECs'!$F15,'Inputs_Indexed REC'!$D$37:$F$37,0))
*INDEX('Inputs_Indexed REC'!$H$40:$J$65,MATCH('Total Indexed RECs'!$H15,'Inputs_Indexed REC'!$B$40:$B$65,0),MATCH('Total Indexed RECs'!$F15,'Inputs_Indexed REC'!$H$37:$J$37,0)),
IF(K$4&gt;$H15+$B15,J15*(1-INDEX('Inputs_Indexed REC'!$E$6:$E$8,MATCH('Total Indexed RECs'!$F15,'Inputs_Indexed REC'!$C$6:$C$8,0))),
0))</f>
        <v>0</v>
      </c>
      <c r="L15" s="86">
        <f>IF(L$4=$H15+$B15,INDEX('Inputs_Indexed REC'!$D$40:$F$65,MATCH('Total Indexed RECs'!$H15,'Inputs_Indexed REC'!$B$40:$B$65,0),MATCH('Total Indexed RECs'!$F15,'Inputs_Indexed REC'!$D$37:$F$37,0))
*INDEX('Inputs_Indexed REC'!$H$40:$J$65,MATCH('Total Indexed RECs'!$H15,'Inputs_Indexed REC'!$B$40:$B$65,0),MATCH('Total Indexed RECs'!$F15,'Inputs_Indexed REC'!$H$37:$J$37,0)),
IF(L$4&gt;$H15+$B15,K15*(1-INDEX('Inputs_Indexed REC'!$E$6:$E$8,MATCH('Total Indexed RECs'!$F15,'Inputs_Indexed REC'!$C$6:$C$8,0))),
0))</f>
        <v>0</v>
      </c>
      <c r="M15" s="86">
        <f>IF(M$4=$H15+$B15,INDEX('Inputs_Indexed REC'!$D$40:$F$65,MATCH('Total Indexed RECs'!$H15,'Inputs_Indexed REC'!$B$40:$B$65,0),MATCH('Total Indexed RECs'!$F15,'Inputs_Indexed REC'!$D$37:$F$37,0))
*INDEX('Inputs_Indexed REC'!$H$40:$J$65,MATCH('Total Indexed RECs'!$H15,'Inputs_Indexed REC'!$B$40:$B$65,0),MATCH('Total Indexed RECs'!$F15,'Inputs_Indexed REC'!$H$37:$J$37,0)),
IF(M$4&gt;$H15+$B15,L15*(1-INDEX('Inputs_Indexed REC'!$E$6:$E$8,MATCH('Total Indexed RECs'!$F15,'Inputs_Indexed REC'!$C$6:$C$8,0))),
0))</f>
        <v>0</v>
      </c>
      <c r="N15" s="86">
        <f>IF(N$4=$H15+$B15,INDEX('Inputs_Indexed REC'!$D$40:$F$65,MATCH('Total Indexed RECs'!$H15,'Inputs_Indexed REC'!$B$40:$B$65,0),MATCH('Total Indexed RECs'!$F15,'Inputs_Indexed REC'!$D$37:$F$37,0))
*INDEX('Inputs_Indexed REC'!$H$40:$J$65,MATCH('Total Indexed RECs'!$H15,'Inputs_Indexed REC'!$B$40:$B$65,0),MATCH('Total Indexed RECs'!$F15,'Inputs_Indexed REC'!$H$37:$J$37,0)),
IF(N$4&gt;$H15+$B15,M15*(1-INDEX('Inputs_Indexed REC'!$E$6:$E$8,MATCH('Total Indexed RECs'!$F15,'Inputs_Indexed REC'!$C$6:$C$8,0))),
0))</f>
        <v>0</v>
      </c>
      <c r="O15" s="86">
        <f>IF(O$4=$H15+$B15,INDEX('Inputs_Indexed REC'!$D$40:$F$65,MATCH('Total Indexed RECs'!$H15,'Inputs_Indexed REC'!$B$40:$B$65,0),MATCH('Total Indexed RECs'!$F15,'Inputs_Indexed REC'!$D$37:$F$37,0))
*INDEX('Inputs_Indexed REC'!$H$40:$J$65,MATCH('Total Indexed RECs'!$H15,'Inputs_Indexed REC'!$B$40:$B$65,0),MATCH('Total Indexed RECs'!$F15,'Inputs_Indexed REC'!$H$37:$J$37,0)),
IF(O$4&gt;$H15+$B15,N15*(1-INDEX('Inputs_Indexed REC'!$E$6:$E$8,MATCH('Total Indexed RECs'!$F15,'Inputs_Indexed REC'!$C$6:$C$8,0))),
0))</f>
        <v>0</v>
      </c>
      <c r="P15" s="86">
        <f>IF(P$4=$H15+$B15,INDEX('Inputs_Indexed REC'!$D$40:$F$65,MATCH('Total Indexed RECs'!$H15,'Inputs_Indexed REC'!$B$40:$B$65,0),MATCH('Total Indexed RECs'!$F15,'Inputs_Indexed REC'!$D$37:$F$37,0))
*INDEX('Inputs_Indexed REC'!$H$40:$J$65,MATCH('Total Indexed RECs'!$H15,'Inputs_Indexed REC'!$B$40:$B$65,0),MATCH('Total Indexed RECs'!$F15,'Inputs_Indexed REC'!$H$37:$J$37,0)),
IF(P$4&gt;$H15+$B15,O15*(1-INDEX('Inputs_Indexed REC'!$E$6:$E$8,MATCH('Total Indexed RECs'!$F15,'Inputs_Indexed REC'!$C$6:$C$8,0))),
0))</f>
        <v>0</v>
      </c>
      <c r="Q15" s="86">
        <f>IF(Q$4=$H15+$B15,INDEX('Inputs_Indexed REC'!$D$40:$F$65,MATCH('Total Indexed RECs'!$H15,'Inputs_Indexed REC'!$B$40:$B$65,0),MATCH('Total Indexed RECs'!$F15,'Inputs_Indexed REC'!$D$37:$F$37,0))
*INDEX('Inputs_Indexed REC'!$H$40:$J$65,MATCH('Total Indexed RECs'!$H15,'Inputs_Indexed REC'!$B$40:$B$65,0),MATCH('Total Indexed RECs'!$F15,'Inputs_Indexed REC'!$H$37:$J$37,0)),
IF(Q$4&gt;$H15+$B15,P15*(1-INDEX('Inputs_Indexed REC'!$E$6:$E$8,MATCH('Total Indexed RECs'!$F15,'Inputs_Indexed REC'!$C$6:$C$8,0))),
0))</f>
        <v>0</v>
      </c>
      <c r="R15" s="86">
        <f>IF(R$4=$H15+$B15,INDEX('Inputs_Indexed REC'!$D$40:$F$65,MATCH('Total Indexed RECs'!$H15,'Inputs_Indexed REC'!$B$40:$B$65,0),MATCH('Total Indexed RECs'!$F15,'Inputs_Indexed REC'!$D$37:$F$37,0))
*INDEX('Inputs_Indexed REC'!$H$40:$J$65,MATCH('Total Indexed RECs'!$H15,'Inputs_Indexed REC'!$B$40:$B$65,0),MATCH('Total Indexed RECs'!$F15,'Inputs_Indexed REC'!$H$37:$J$37,0)),
IF(R$4&gt;$H15+$B15,Q15*(1-INDEX('Inputs_Indexed REC'!$E$6:$E$8,MATCH('Total Indexed RECs'!$F15,'Inputs_Indexed REC'!$C$6:$C$8,0))),
0))</f>
        <v>3700000</v>
      </c>
      <c r="S15" s="86">
        <f>IF(S$4=$H15+$B15,INDEX('Inputs_Indexed REC'!$D$40:$F$65,MATCH('Total Indexed RECs'!$H15,'Inputs_Indexed REC'!$B$40:$B$65,0),MATCH('Total Indexed RECs'!$F15,'Inputs_Indexed REC'!$D$37:$F$37,0))
*INDEX('Inputs_Indexed REC'!$H$40:$J$65,MATCH('Total Indexed RECs'!$H15,'Inputs_Indexed REC'!$B$40:$B$65,0),MATCH('Total Indexed RECs'!$F15,'Inputs_Indexed REC'!$H$37:$J$37,0)),
IF(S$4&gt;$H15+$B15,R15*(1-INDEX('Inputs_Indexed REC'!$E$6:$E$8,MATCH('Total Indexed RECs'!$F15,'Inputs_Indexed REC'!$C$6:$C$8,0))),
0))</f>
        <v>3700000</v>
      </c>
      <c r="T15" s="86">
        <f>IF(T$4=$H15+$B15,INDEX('Inputs_Indexed REC'!$D$40:$F$65,MATCH('Total Indexed RECs'!$H15,'Inputs_Indexed REC'!$B$40:$B$65,0),MATCH('Total Indexed RECs'!$F15,'Inputs_Indexed REC'!$D$37:$F$37,0))
*INDEX('Inputs_Indexed REC'!$H$40:$J$65,MATCH('Total Indexed RECs'!$H15,'Inputs_Indexed REC'!$B$40:$B$65,0),MATCH('Total Indexed RECs'!$F15,'Inputs_Indexed REC'!$H$37:$J$37,0)),
IF(T$4&gt;$H15+$B15,S15*(1-INDEX('Inputs_Indexed REC'!$E$6:$E$8,MATCH('Total Indexed RECs'!$F15,'Inputs_Indexed REC'!$C$6:$C$8,0))),
0))</f>
        <v>3700000</v>
      </c>
      <c r="U15" s="86">
        <f>IF(U$4=$H15+$B15,INDEX('Inputs_Indexed REC'!$D$40:$F$65,MATCH('Total Indexed RECs'!$H15,'Inputs_Indexed REC'!$B$40:$B$65,0),MATCH('Total Indexed RECs'!$F15,'Inputs_Indexed REC'!$D$37:$F$37,0))
*INDEX('Inputs_Indexed REC'!$H$40:$J$65,MATCH('Total Indexed RECs'!$H15,'Inputs_Indexed REC'!$B$40:$B$65,0),MATCH('Total Indexed RECs'!$F15,'Inputs_Indexed REC'!$H$37:$J$37,0)),
IF(U$4&gt;$H15+$B15,T15*(1-INDEX('Inputs_Indexed REC'!$E$6:$E$8,MATCH('Total Indexed RECs'!$F15,'Inputs_Indexed REC'!$C$6:$C$8,0))),
0))</f>
        <v>3700000</v>
      </c>
      <c r="V15" s="86">
        <f>IF(V$4=$H15+$B15,INDEX('Inputs_Indexed REC'!$D$40:$F$65,MATCH('Total Indexed RECs'!$H15,'Inputs_Indexed REC'!$B$40:$B$65,0),MATCH('Total Indexed RECs'!$F15,'Inputs_Indexed REC'!$D$37:$F$37,0))
*INDEX('Inputs_Indexed REC'!$H$40:$J$65,MATCH('Total Indexed RECs'!$H15,'Inputs_Indexed REC'!$B$40:$B$65,0),MATCH('Total Indexed RECs'!$F15,'Inputs_Indexed REC'!$H$37:$J$37,0)),
IF(V$4&gt;$H15+$B15,U15*(1-INDEX('Inputs_Indexed REC'!$E$6:$E$8,MATCH('Total Indexed RECs'!$F15,'Inputs_Indexed REC'!$C$6:$C$8,0))),
0))</f>
        <v>3700000</v>
      </c>
      <c r="W15" s="86">
        <f>IF(W$4=$H15+$B15,INDEX('Inputs_Indexed REC'!$D$40:$F$65,MATCH('Total Indexed RECs'!$H15,'Inputs_Indexed REC'!$B$40:$B$65,0),MATCH('Total Indexed RECs'!$F15,'Inputs_Indexed REC'!$D$37:$F$37,0))
*INDEX('Inputs_Indexed REC'!$H$40:$J$65,MATCH('Total Indexed RECs'!$H15,'Inputs_Indexed REC'!$B$40:$B$65,0),MATCH('Total Indexed RECs'!$F15,'Inputs_Indexed REC'!$H$37:$J$37,0)),
IF(W$4&gt;$H15+$B15,V15*(1-INDEX('Inputs_Indexed REC'!$E$6:$E$8,MATCH('Total Indexed RECs'!$F15,'Inputs_Indexed REC'!$C$6:$C$8,0))),
0))</f>
        <v>3700000</v>
      </c>
      <c r="X15" s="86">
        <f>IF(X$4=$H15+$B15,INDEX('Inputs_Indexed REC'!$D$40:$F$65,MATCH('Total Indexed RECs'!$H15,'Inputs_Indexed REC'!$B$40:$B$65,0),MATCH('Total Indexed RECs'!$F15,'Inputs_Indexed REC'!$D$37:$F$37,0))
*INDEX('Inputs_Indexed REC'!$H$40:$J$65,MATCH('Total Indexed RECs'!$H15,'Inputs_Indexed REC'!$B$40:$B$65,0),MATCH('Total Indexed RECs'!$F15,'Inputs_Indexed REC'!$H$37:$J$37,0)),
IF(X$4&gt;$H15+$B15,W15*(1-INDEX('Inputs_Indexed REC'!$E$6:$E$8,MATCH('Total Indexed RECs'!$F15,'Inputs_Indexed REC'!$C$6:$C$8,0))),
0))</f>
        <v>3700000</v>
      </c>
      <c r="Y15" s="86">
        <f>IF(Y$4=$H15+$B15,INDEX('Inputs_Indexed REC'!$D$40:$F$65,MATCH('Total Indexed RECs'!$H15,'Inputs_Indexed REC'!$B$40:$B$65,0),MATCH('Total Indexed RECs'!$F15,'Inputs_Indexed REC'!$D$37:$F$37,0))
*INDEX('Inputs_Indexed REC'!$H$40:$J$65,MATCH('Total Indexed RECs'!$H15,'Inputs_Indexed REC'!$B$40:$B$65,0),MATCH('Total Indexed RECs'!$F15,'Inputs_Indexed REC'!$H$37:$J$37,0)),
IF(Y$4&gt;$H15+$B15,X15*(1-INDEX('Inputs_Indexed REC'!$E$6:$E$8,MATCH('Total Indexed RECs'!$F15,'Inputs_Indexed REC'!$C$6:$C$8,0))),
0))</f>
        <v>3700000</v>
      </c>
      <c r="Z15" s="86">
        <f>IF(Z$4=$H15+$B15,INDEX('Inputs_Indexed REC'!$D$40:$F$65,MATCH('Total Indexed RECs'!$H15,'Inputs_Indexed REC'!$B$40:$B$65,0),MATCH('Total Indexed RECs'!$F15,'Inputs_Indexed REC'!$D$37:$F$37,0))
*INDEX('Inputs_Indexed REC'!$H$40:$J$65,MATCH('Total Indexed RECs'!$H15,'Inputs_Indexed REC'!$B$40:$B$65,0),MATCH('Total Indexed RECs'!$F15,'Inputs_Indexed REC'!$H$37:$J$37,0)),
IF(Z$4&gt;$H15+$B15,Y15*(1-INDEX('Inputs_Indexed REC'!$E$6:$E$8,MATCH('Total Indexed RECs'!$F15,'Inputs_Indexed REC'!$C$6:$C$8,0))),
0))</f>
        <v>3700000</v>
      </c>
      <c r="AA15" s="86">
        <f>IF(AA$4=$H15+$B15,INDEX('Inputs_Indexed REC'!$D$40:$F$65,MATCH('Total Indexed RECs'!$H15,'Inputs_Indexed REC'!$B$40:$B$65,0),MATCH('Total Indexed RECs'!$F15,'Inputs_Indexed REC'!$D$37:$F$37,0))
*INDEX('Inputs_Indexed REC'!$H$40:$J$65,MATCH('Total Indexed RECs'!$H15,'Inputs_Indexed REC'!$B$40:$B$65,0),MATCH('Total Indexed RECs'!$F15,'Inputs_Indexed REC'!$H$37:$J$37,0)),
IF(AA$4&gt;$H15+$B15,Z15*(1-INDEX('Inputs_Indexed REC'!$E$6:$E$8,MATCH('Total Indexed RECs'!$F15,'Inputs_Indexed REC'!$C$6:$C$8,0))),
0))</f>
        <v>3700000</v>
      </c>
      <c r="AB15" s="86">
        <f>IF(AB$4=$H15+$B15,INDEX('Inputs_Indexed REC'!$D$40:$F$65,MATCH('Total Indexed RECs'!$H15,'Inputs_Indexed REC'!$B$40:$B$65,0),MATCH('Total Indexed RECs'!$F15,'Inputs_Indexed REC'!$D$37:$F$37,0))
*INDEX('Inputs_Indexed REC'!$H$40:$J$65,MATCH('Total Indexed RECs'!$H15,'Inputs_Indexed REC'!$B$40:$B$65,0),MATCH('Total Indexed RECs'!$F15,'Inputs_Indexed REC'!$H$37:$J$37,0)),
IF(AB$4&gt;$H15+$B15,AA15*(1-INDEX('Inputs_Indexed REC'!$E$6:$E$8,MATCH('Total Indexed RECs'!$F15,'Inputs_Indexed REC'!$C$6:$C$8,0))),
0))</f>
        <v>3700000</v>
      </c>
      <c r="AC15" s="86">
        <f>IF(AC$4=$H15+$B15,INDEX('Inputs_Indexed REC'!$D$40:$F$65,MATCH('Total Indexed RECs'!$H15,'Inputs_Indexed REC'!$B$40:$B$65,0),MATCH('Total Indexed RECs'!$F15,'Inputs_Indexed REC'!$D$37:$F$37,0))
*INDEX('Inputs_Indexed REC'!$H$40:$J$65,MATCH('Total Indexed RECs'!$H15,'Inputs_Indexed REC'!$B$40:$B$65,0),MATCH('Total Indexed RECs'!$F15,'Inputs_Indexed REC'!$H$37:$J$37,0)),
IF(AC$4&gt;$H15+$B15,AB15*(1-INDEX('Inputs_Indexed REC'!$E$6:$E$8,MATCH('Total Indexed RECs'!$F15,'Inputs_Indexed REC'!$C$6:$C$8,0))),
0))</f>
        <v>3700000</v>
      </c>
      <c r="AD15" s="86">
        <f>IF(AD$4=$H15+$B15,INDEX('Inputs_Indexed REC'!$D$40:$F$65,MATCH('Total Indexed RECs'!$H15,'Inputs_Indexed REC'!$B$40:$B$65,0),MATCH('Total Indexed RECs'!$F15,'Inputs_Indexed REC'!$D$37:$F$37,0))
*INDEX('Inputs_Indexed REC'!$H$40:$J$65,MATCH('Total Indexed RECs'!$H15,'Inputs_Indexed REC'!$B$40:$B$65,0),MATCH('Total Indexed RECs'!$F15,'Inputs_Indexed REC'!$H$37:$J$37,0)),
IF(AD$4&gt;$H15+$B15,AC15*(1-INDEX('Inputs_Indexed REC'!$E$6:$E$8,MATCH('Total Indexed RECs'!$F15,'Inputs_Indexed REC'!$C$6:$C$8,0))),
0))</f>
        <v>3700000</v>
      </c>
      <c r="AE15" s="86">
        <f>IF(AE$4=$H15+$B15,INDEX('Inputs_Indexed REC'!$D$40:$F$65,MATCH('Total Indexed RECs'!$H15,'Inputs_Indexed REC'!$B$40:$B$65,0),MATCH('Total Indexed RECs'!$F15,'Inputs_Indexed REC'!$D$37:$F$37,0))
*INDEX('Inputs_Indexed REC'!$H$40:$J$65,MATCH('Total Indexed RECs'!$H15,'Inputs_Indexed REC'!$B$40:$B$65,0),MATCH('Total Indexed RECs'!$F15,'Inputs_Indexed REC'!$H$37:$J$37,0)),
IF(AE$4&gt;$H15+$B15,AD15*(1-INDEX('Inputs_Indexed REC'!$E$6:$E$8,MATCH('Total Indexed RECs'!$F15,'Inputs_Indexed REC'!$C$6:$C$8,0))),
0))</f>
        <v>3700000</v>
      </c>
      <c r="AF15" s="86">
        <f>IF(AF$4=$H15+$B15,INDEX('Inputs_Indexed REC'!$D$40:$F$65,MATCH('Total Indexed RECs'!$H15,'Inputs_Indexed REC'!$B$40:$B$65,0),MATCH('Total Indexed RECs'!$F15,'Inputs_Indexed REC'!$D$37:$F$37,0))
*INDEX('Inputs_Indexed REC'!$H$40:$J$65,MATCH('Total Indexed RECs'!$H15,'Inputs_Indexed REC'!$B$40:$B$65,0),MATCH('Total Indexed RECs'!$F15,'Inputs_Indexed REC'!$H$37:$J$37,0)),
IF(AF$4&gt;$H15+$B15,AE15*(1-INDEX('Inputs_Indexed REC'!$E$6:$E$8,MATCH('Total Indexed RECs'!$F15,'Inputs_Indexed REC'!$C$6:$C$8,0))),
0))</f>
        <v>3700000</v>
      </c>
      <c r="AG15" s="86">
        <f>IF(AG$4=$H15+$B15,INDEX('Inputs_Indexed REC'!$D$40:$F$65,MATCH('Total Indexed RECs'!$H15,'Inputs_Indexed REC'!$B$40:$B$65,0),MATCH('Total Indexed RECs'!$F15,'Inputs_Indexed REC'!$D$37:$F$37,0))
*INDEX('Inputs_Indexed REC'!$H$40:$J$65,MATCH('Total Indexed RECs'!$H15,'Inputs_Indexed REC'!$B$40:$B$65,0),MATCH('Total Indexed RECs'!$F15,'Inputs_Indexed REC'!$H$37:$J$37,0)),
IF(AG$4&gt;$H15+$B15,AF15*(1-INDEX('Inputs_Indexed REC'!$E$6:$E$8,MATCH('Total Indexed RECs'!$F15,'Inputs_Indexed REC'!$C$6:$C$8,0))),
0))</f>
        <v>3700000</v>
      </c>
      <c r="AH15" s="86">
        <f>IF(AH$4=$H15+$B15,INDEX('Inputs_Indexed REC'!$D$40:$F$65,MATCH('Total Indexed RECs'!$H15,'Inputs_Indexed REC'!$B$40:$B$65,0),MATCH('Total Indexed RECs'!$F15,'Inputs_Indexed REC'!$D$37:$F$37,0))
*INDEX('Inputs_Indexed REC'!$H$40:$J$65,MATCH('Total Indexed RECs'!$H15,'Inputs_Indexed REC'!$B$40:$B$65,0),MATCH('Total Indexed RECs'!$F15,'Inputs_Indexed REC'!$H$37:$J$37,0)),
IF(AH$4&gt;$H15+$B15,AG15*(1-INDEX('Inputs_Indexed REC'!$E$6:$E$8,MATCH('Total Indexed RECs'!$F15,'Inputs_Indexed REC'!$C$6:$C$8,0))),
0))</f>
        <v>3700000</v>
      </c>
    </row>
    <row r="16" spans="2:34" x14ac:dyDescent="0.35">
      <c r="B16" s="332">
        <v>0</v>
      </c>
      <c r="C16" s="332" t="str">
        <f>INDEX('Inputs_Indexed REC'!$L$40:$L$65,MATCH($G16,'Inputs_Indexed REC'!$C$40:$C$65,0))</f>
        <v>Projected</v>
      </c>
      <c r="D16" s="116" t="s">
        <v>239</v>
      </c>
      <c r="F16" s="19" t="s">
        <v>75</v>
      </c>
      <c r="G16" s="60" t="s">
        <v>29</v>
      </c>
      <c r="H16" s="347">
        <f t="shared" si="1"/>
        <v>2031</v>
      </c>
      <c r="I16" s="56" t="s">
        <v>91</v>
      </c>
      <c r="J16" s="86">
        <f>IF(J$4=$H16+$B16,INDEX('Inputs_Indexed REC'!$D$40:$F$65,MATCH('Total Indexed RECs'!$H16,'Inputs_Indexed REC'!$B$40:$B$65,0),MATCH('Total Indexed RECs'!$F16,'Inputs_Indexed REC'!$D$37:$F$37,0))
*INDEX('Inputs_Indexed REC'!$H$40:$J$65,MATCH('Total Indexed RECs'!$H16,'Inputs_Indexed REC'!$B$40:$B$65,0),MATCH('Total Indexed RECs'!$F16,'Inputs_Indexed REC'!$H$37:$J$37,0)),
IF(J$4&gt;$H16+$B16,I16*(1-INDEX('Inputs_Indexed REC'!$E$6:$E$8,MATCH('Total Indexed RECs'!$F16,'Inputs_Indexed REC'!$C$6:$C$8,0))),
0))</f>
        <v>0</v>
      </c>
      <c r="K16" s="86">
        <f>IF(K$4=$H16+$B16,INDEX('Inputs_Indexed REC'!$D$40:$F$65,MATCH('Total Indexed RECs'!$H16,'Inputs_Indexed REC'!$B$40:$B$65,0),MATCH('Total Indexed RECs'!$F16,'Inputs_Indexed REC'!$D$37:$F$37,0))
*INDEX('Inputs_Indexed REC'!$H$40:$J$65,MATCH('Total Indexed RECs'!$H16,'Inputs_Indexed REC'!$B$40:$B$65,0),MATCH('Total Indexed RECs'!$F16,'Inputs_Indexed REC'!$H$37:$J$37,0)),
IF(K$4&gt;$H16+$B16,J16*(1-INDEX('Inputs_Indexed REC'!$E$6:$E$8,MATCH('Total Indexed RECs'!$F16,'Inputs_Indexed REC'!$C$6:$C$8,0))),
0))</f>
        <v>0</v>
      </c>
      <c r="L16" s="86">
        <f>IF(L$4=$H16+$B16,INDEX('Inputs_Indexed REC'!$D$40:$F$65,MATCH('Total Indexed RECs'!$H16,'Inputs_Indexed REC'!$B$40:$B$65,0),MATCH('Total Indexed RECs'!$F16,'Inputs_Indexed REC'!$D$37:$F$37,0))
*INDEX('Inputs_Indexed REC'!$H$40:$J$65,MATCH('Total Indexed RECs'!$H16,'Inputs_Indexed REC'!$B$40:$B$65,0),MATCH('Total Indexed RECs'!$F16,'Inputs_Indexed REC'!$H$37:$J$37,0)),
IF(L$4&gt;$H16+$B16,K16*(1-INDEX('Inputs_Indexed REC'!$E$6:$E$8,MATCH('Total Indexed RECs'!$F16,'Inputs_Indexed REC'!$C$6:$C$8,0))),
0))</f>
        <v>0</v>
      </c>
      <c r="M16" s="86">
        <f>IF(M$4=$H16+$B16,INDEX('Inputs_Indexed REC'!$D$40:$F$65,MATCH('Total Indexed RECs'!$H16,'Inputs_Indexed REC'!$B$40:$B$65,0),MATCH('Total Indexed RECs'!$F16,'Inputs_Indexed REC'!$D$37:$F$37,0))
*INDEX('Inputs_Indexed REC'!$H$40:$J$65,MATCH('Total Indexed RECs'!$H16,'Inputs_Indexed REC'!$B$40:$B$65,0),MATCH('Total Indexed RECs'!$F16,'Inputs_Indexed REC'!$H$37:$J$37,0)),
IF(M$4&gt;$H16+$B16,L16*(1-INDEX('Inputs_Indexed REC'!$E$6:$E$8,MATCH('Total Indexed RECs'!$F16,'Inputs_Indexed REC'!$C$6:$C$8,0))),
0))</f>
        <v>0</v>
      </c>
      <c r="N16" s="86">
        <f>IF(N$4=$H16+$B16,INDEX('Inputs_Indexed REC'!$D$40:$F$65,MATCH('Total Indexed RECs'!$H16,'Inputs_Indexed REC'!$B$40:$B$65,0),MATCH('Total Indexed RECs'!$F16,'Inputs_Indexed REC'!$D$37:$F$37,0))
*INDEX('Inputs_Indexed REC'!$H$40:$J$65,MATCH('Total Indexed RECs'!$H16,'Inputs_Indexed REC'!$B$40:$B$65,0),MATCH('Total Indexed RECs'!$F16,'Inputs_Indexed REC'!$H$37:$J$37,0)),
IF(N$4&gt;$H16+$B16,M16*(1-INDEX('Inputs_Indexed REC'!$E$6:$E$8,MATCH('Total Indexed RECs'!$F16,'Inputs_Indexed REC'!$C$6:$C$8,0))),
0))</f>
        <v>0</v>
      </c>
      <c r="O16" s="86">
        <f>IF(O$4=$H16+$B16,INDEX('Inputs_Indexed REC'!$D$40:$F$65,MATCH('Total Indexed RECs'!$H16,'Inputs_Indexed REC'!$B$40:$B$65,0),MATCH('Total Indexed RECs'!$F16,'Inputs_Indexed REC'!$D$37:$F$37,0))
*INDEX('Inputs_Indexed REC'!$H$40:$J$65,MATCH('Total Indexed RECs'!$H16,'Inputs_Indexed REC'!$B$40:$B$65,0),MATCH('Total Indexed RECs'!$F16,'Inputs_Indexed REC'!$H$37:$J$37,0)),
IF(O$4&gt;$H16+$B16,N16*(1-INDEX('Inputs_Indexed REC'!$E$6:$E$8,MATCH('Total Indexed RECs'!$F16,'Inputs_Indexed REC'!$C$6:$C$8,0))),
0))</f>
        <v>0</v>
      </c>
      <c r="P16" s="86">
        <f>IF(P$4=$H16+$B16,INDEX('Inputs_Indexed REC'!$D$40:$F$65,MATCH('Total Indexed RECs'!$H16,'Inputs_Indexed REC'!$B$40:$B$65,0),MATCH('Total Indexed RECs'!$F16,'Inputs_Indexed REC'!$D$37:$F$37,0))
*INDEX('Inputs_Indexed REC'!$H$40:$J$65,MATCH('Total Indexed RECs'!$H16,'Inputs_Indexed REC'!$B$40:$B$65,0),MATCH('Total Indexed RECs'!$F16,'Inputs_Indexed REC'!$H$37:$J$37,0)),
IF(P$4&gt;$H16+$B16,O16*(1-INDEX('Inputs_Indexed REC'!$E$6:$E$8,MATCH('Total Indexed RECs'!$F16,'Inputs_Indexed REC'!$C$6:$C$8,0))),
0))</f>
        <v>0</v>
      </c>
      <c r="Q16" s="86">
        <f>IF(Q$4=$H16+$B16,INDEX('Inputs_Indexed REC'!$D$40:$F$65,MATCH('Total Indexed RECs'!$H16,'Inputs_Indexed REC'!$B$40:$B$65,0),MATCH('Total Indexed RECs'!$F16,'Inputs_Indexed REC'!$D$37:$F$37,0))
*INDEX('Inputs_Indexed REC'!$H$40:$J$65,MATCH('Total Indexed RECs'!$H16,'Inputs_Indexed REC'!$B$40:$B$65,0),MATCH('Total Indexed RECs'!$F16,'Inputs_Indexed REC'!$H$37:$J$37,0)),
IF(Q$4&gt;$H16+$B16,P16*(1-INDEX('Inputs_Indexed REC'!$E$6:$E$8,MATCH('Total Indexed RECs'!$F16,'Inputs_Indexed REC'!$C$6:$C$8,0))),
0))</f>
        <v>0</v>
      </c>
      <c r="R16" s="86">
        <f>IF(R$4=$H16+$B16,INDEX('Inputs_Indexed REC'!$D$40:$F$65,MATCH('Total Indexed RECs'!$H16,'Inputs_Indexed REC'!$B$40:$B$65,0),MATCH('Total Indexed RECs'!$F16,'Inputs_Indexed REC'!$D$37:$F$37,0))
*INDEX('Inputs_Indexed REC'!$H$40:$J$65,MATCH('Total Indexed RECs'!$H16,'Inputs_Indexed REC'!$B$40:$B$65,0),MATCH('Total Indexed RECs'!$F16,'Inputs_Indexed REC'!$H$37:$J$37,0)),
IF(R$4&gt;$H16+$B16,Q16*(1-INDEX('Inputs_Indexed REC'!$E$6:$E$8,MATCH('Total Indexed RECs'!$F16,'Inputs_Indexed REC'!$C$6:$C$8,0))),
0))</f>
        <v>0</v>
      </c>
      <c r="S16" s="86">
        <f>IF(S$4=$H16+$B16,INDEX('Inputs_Indexed REC'!$D$40:$F$65,MATCH('Total Indexed RECs'!$H16,'Inputs_Indexed REC'!$B$40:$B$65,0),MATCH('Total Indexed RECs'!$F16,'Inputs_Indexed REC'!$D$37:$F$37,0))
*INDEX('Inputs_Indexed REC'!$H$40:$J$65,MATCH('Total Indexed RECs'!$H16,'Inputs_Indexed REC'!$B$40:$B$65,0),MATCH('Total Indexed RECs'!$F16,'Inputs_Indexed REC'!$H$37:$J$37,0)),
IF(S$4&gt;$H16+$B16,R16*(1-INDEX('Inputs_Indexed REC'!$E$6:$E$8,MATCH('Total Indexed RECs'!$F16,'Inputs_Indexed REC'!$C$6:$C$8,0))),
0))</f>
        <v>3700000</v>
      </c>
      <c r="T16" s="86">
        <f>IF(T$4=$H16+$B16,INDEX('Inputs_Indexed REC'!$D$40:$F$65,MATCH('Total Indexed RECs'!$H16,'Inputs_Indexed REC'!$B$40:$B$65,0),MATCH('Total Indexed RECs'!$F16,'Inputs_Indexed REC'!$D$37:$F$37,0))
*INDEX('Inputs_Indexed REC'!$H$40:$J$65,MATCH('Total Indexed RECs'!$H16,'Inputs_Indexed REC'!$B$40:$B$65,0),MATCH('Total Indexed RECs'!$F16,'Inputs_Indexed REC'!$H$37:$J$37,0)),
IF(T$4&gt;$H16+$B16,S16*(1-INDEX('Inputs_Indexed REC'!$E$6:$E$8,MATCH('Total Indexed RECs'!$F16,'Inputs_Indexed REC'!$C$6:$C$8,0))),
0))</f>
        <v>3700000</v>
      </c>
      <c r="U16" s="86">
        <f>IF(U$4=$H16+$B16,INDEX('Inputs_Indexed REC'!$D$40:$F$65,MATCH('Total Indexed RECs'!$H16,'Inputs_Indexed REC'!$B$40:$B$65,0),MATCH('Total Indexed RECs'!$F16,'Inputs_Indexed REC'!$D$37:$F$37,0))
*INDEX('Inputs_Indexed REC'!$H$40:$J$65,MATCH('Total Indexed RECs'!$H16,'Inputs_Indexed REC'!$B$40:$B$65,0),MATCH('Total Indexed RECs'!$F16,'Inputs_Indexed REC'!$H$37:$J$37,0)),
IF(U$4&gt;$H16+$B16,T16*(1-INDEX('Inputs_Indexed REC'!$E$6:$E$8,MATCH('Total Indexed RECs'!$F16,'Inputs_Indexed REC'!$C$6:$C$8,0))),
0))</f>
        <v>3700000</v>
      </c>
      <c r="V16" s="86">
        <f>IF(V$4=$H16+$B16,INDEX('Inputs_Indexed REC'!$D$40:$F$65,MATCH('Total Indexed RECs'!$H16,'Inputs_Indexed REC'!$B$40:$B$65,0),MATCH('Total Indexed RECs'!$F16,'Inputs_Indexed REC'!$D$37:$F$37,0))
*INDEX('Inputs_Indexed REC'!$H$40:$J$65,MATCH('Total Indexed RECs'!$H16,'Inputs_Indexed REC'!$B$40:$B$65,0),MATCH('Total Indexed RECs'!$F16,'Inputs_Indexed REC'!$H$37:$J$37,0)),
IF(V$4&gt;$H16+$B16,U16*(1-INDEX('Inputs_Indexed REC'!$E$6:$E$8,MATCH('Total Indexed RECs'!$F16,'Inputs_Indexed REC'!$C$6:$C$8,0))),
0))</f>
        <v>3700000</v>
      </c>
      <c r="W16" s="86">
        <f>IF(W$4=$H16+$B16,INDEX('Inputs_Indexed REC'!$D$40:$F$65,MATCH('Total Indexed RECs'!$H16,'Inputs_Indexed REC'!$B$40:$B$65,0),MATCH('Total Indexed RECs'!$F16,'Inputs_Indexed REC'!$D$37:$F$37,0))
*INDEX('Inputs_Indexed REC'!$H$40:$J$65,MATCH('Total Indexed RECs'!$H16,'Inputs_Indexed REC'!$B$40:$B$65,0),MATCH('Total Indexed RECs'!$F16,'Inputs_Indexed REC'!$H$37:$J$37,0)),
IF(W$4&gt;$H16+$B16,V16*(1-INDEX('Inputs_Indexed REC'!$E$6:$E$8,MATCH('Total Indexed RECs'!$F16,'Inputs_Indexed REC'!$C$6:$C$8,0))),
0))</f>
        <v>3700000</v>
      </c>
      <c r="X16" s="86">
        <f>IF(X$4=$H16+$B16,INDEX('Inputs_Indexed REC'!$D$40:$F$65,MATCH('Total Indexed RECs'!$H16,'Inputs_Indexed REC'!$B$40:$B$65,0),MATCH('Total Indexed RECs'!$F16,'Inputs_Indexed REC'!$D$37:$F$37,0))
*INDEX('Inputs_Indexed REC'!$H$40:$J$65,MATCH('Total Indexed RECs'!$H16,'Inputs_Indexed REC'!$B$40:$B$65,0),MATCH('Total Indexed RECs'!$F16,'Inputs_Indexed REC'!$H$37:$J$37,0)),
IF(X$4&gt;$H16+$B16,W16*(1-INDEX('Inputs_Indexed REC'!$E$6:$E$8,MATCH('Total Indexed RECs'!$F16,'Inputs_Indexed REC'!$C$6:$C$8,0))),
0))</f>
        <v>3700000</v>
      </c>
      <c r="Y16" s="86">
        <f>IF(Y$4=$H16+$B16,INDEX('Inputs_Indexed REC'!$D$40:$F$65,MATCH('Total Indexed RECs'!$H16,'Inputs_Indexed REC'!$B$40:$B$65,0),MATCH('Total Indexed RECs'!$F16,'Inputs_Indexed REC'!$D$37:$F$37,0))
*INDEX('Inputs_Indexed REC'!$H$40:$J$65,MATCH('Total Indexed RECs'!$H16,'Inputs_Indexed REC'!$B$40:$B$65,0),MATCH('Total Indexed RECs'!$F16,'Inputs_Indexed REC'!$H$37:$J$37,0)),
IF(Y$4&gt;$H16+$B16,X16*(1-INDEX('Inputs_Indexed REC'!$E$6:$E$8,MATCH('Total Indexed RECs'!$F16,'Inputs_Indexed REC'!$C$6:$C$8,0))),
0))</f>
        <v>3700000</v>
      </c>
      <c r="Z16" s="86">
        <f>IF(Z$4=$H16+$B16,INDEX('Inputs_Indexed REC'!$D$40:$F$65,MATCH('Total Indexed RECs'!$H16,'Inputs_Indexed REC'!$B$40:$B$65,0),MATCH('Total Indexed RECs'!$F16,'Inputs_Indexed REC'!$D$37:$F$37,0))
*INDEX('Inputs_Indexed REC'!$H$40:$J$65,MATCH('Total Indexed RECs'!$H16,'Inputs_Indexed REC'!$B$40:$B$65,0),MATCH('Total Indexed RECs'!$F16,'Inputs_Indexed REC'!$H$37:$J$37,0)),
IF(Z$4&gt;$H16+$B16,Y16*(1-INDEX('Inputs_Indexed REC'!$E$6:$E$8,MATCH('Total Indexed RECs'!$F16,'Inputs_Indexed REC'!$C$6:$C$8,0))),
0))</f>
        <v>3700000</v>
      </c>
      <c r="AA16" s="86">
        <f>IF(AA$4=$H16+$B16,INDEX('Inputs_Indexed REC'!$D$40:$F$65,MATCH('Total Indexed RECs'!$H16,'Inputs_Indexed REC'!$B$40:$B$65,0),MATCH('Total Indexed RECs'!$F16,'Inputs_Indexed REC'!$D$37:$F$37,0))
*INDEX('Inputs_Indexed REC'!$H$40:$J$65,MATCH('Total Indexed RECs'!$H16,'Inputs_Indexed REC'!$B$40:$B$65,0),MATCH('Total Indexed RECs'!$F16,'Inputs_Indexed REC'!$H$37:$J$37,0)),
IF(AA$4&gt;$H16+$B16,Z16*(1-INDEX('Inputs_Indexed REC'!$E$6:$E$8,MATCH('Total Indexed RECs'!$F16,'Inputs_Indexed REC'!$C$6:$C$8,0))),
0))</f>
        <v>3700000</v>
      </c>
      <c r="AB16" s="86">
        <f>IF(AB$4=$H16+$B16,INDEX('Inputs_Indexed REC'!$D$40:$F$65,MATCH('Total Indexed RECs'!$H16,'Inputs_Indexed REC'!$B$40:$B$65,0),MATCH('Total Indexed RECs'!$F16,'Inputs_Indexed REC'!$D$37:$F$37,0))
*INDEX('Inputs_Indexed REC'!$H$40:$J$65,MATCH('Total Indexed RECs'!$H16,'Inputs_Indexed REC'!$B$40:$B$65,0),MATCH('Total Indexed RECs'!$F16,'Inputs_Indexed REC'!$H$37:$J$37,0)),
IF(AB$4&gt;$H16+$B16,AA16*(1-INDEX('Inputs_Indexed REC'!$E$6:$E$8,MATCH('Total Indexed RECs'!$F16,'Inputs_Indexed REC'!$C$6:$C$8,0))),
0))</f>
        <v>3700000</v>
      </c>
      <c r="AC16" s="86">
        <f>IF(AC$4=$H16+$B16,INDEX('Inputs_Indexed REC'!$D$40:$F$65,MATCH('Total Indexed RECs'!$H16,'Inputs_Indexed REC'!$B$40:$B$65,0),MATCH('Total Indexed RECs'!$F16,'Inputs_Indexed REC'!$D$37:$F$37,0))
*INDEX('Inputs_Indexed REC'!$H$40:$J$65,MATCH('Total Indexed RECs'!$H16,'Inputs_Indexed REC'!$B$40:$B$65,0),MATCH('Total Indexed RECs'!$F16,'Inputs_Indexed REC'!$H$37:$J$37,0)),
IF(AC$4&gt;$H16+$B16,AB16*(1-INDEX('Inputs_Indexed REC'!$E$6:$E$8,MATCH('Total Indexed RECs'!$F16,'Inputs_Indexed REC'!$C$6:$C$8,0))),
0))</f>
        <v>3700000</v>
      </c>
      <c r="AD16" s="86">
        <f>IF(AD$4=$H16+$B16,INDEX('Inputs_Indexed REC'!$D$40:$F$65,MATCH('Total Indexed RECs'!$H16,'Inputs_Indexed REC'!$B$40:$B$65,0),MATCH('Total Indexed RECs'!$F16,'Inputs_Indexed REC'!$D$37:$F$37,0))
*INDEX('Inputs_Indexed REC'!$H$40:$J$65,MATCH('Total Indexed RECs'!$H16,'Inputs_Indexed REC'!$B$40:$B$65,0),MATCH('Total Indexed RECs'!$F16,'Inputs_Indexed REC'!$H$37:$J$37,0)),
IF(AD$4&gt;$H16+$B16,AC16*(1-INDEX('Inputs_Indexed REC'!$E$6:$E$8,MATCH('Total Indexed RECs'!$F16,'Inputs_Indexed REC'!$C$6:$C$8,0))),
0))</f>
        <v>3700000</v>
      </c>
      <c r="AE16" s="86">
        <f>IF(AE$4=$H16+$B16,INDEX('Inputs_Indexed REC'!$D$40:$F$65,MATCH('Total Indexed RECs'!$H16,'Inputs_Indexed REC'!$B$40:$B$65,0),MATCH('Total Indexed RECs'!$F16,'Inputs_Indexed REC'!$D$37:$F$37,0))
*INDEX('Inputs_Indexed REC'!$H$40:$J$65,MATCH('Total Indexed RECs'!$H16,'Inputs_Indexed REC'!$B$40:$B$65,0),MATCH('Total Indexed RECs'!$F16,'Inputs_Indexed REC'!$H$37:$J$37,0)),
IF(AE$4&gt;$H16+$B16,AD16*(1-INDEX('Inputs_Indexed REC'!$E$6:$E$8,MATCH('Total Indexed RECs'!$F16,'Inputs_Indexed REC'!$C$6:$C$8,0))),
0))</f>
        <v>3700000</v>
      </c>
      <c r="AF16" s="86">
        <f>IF(AF$4=$H16+$B16,INDEX('Inputs_Indexed REC'!$D$40:$F$65,MATCH('Total Indexed RECs'!$H16,'Inputs_Indexed REC'!$B$40:$B$65,0),MATCH('Total Indexed RECs'!$F16,'Inputs_Indexed REC'!$D$37:$F$37,0))
*INDEX('Inputs_Indexed REC'!$H$40:$J$65,MATCH('Total Indexed RECs'!$H16,'Inputs_Indexed REC'!$B$40:$B$65,0),MATCH('Total Indexed RECs'!$F16,'Inputs_Indexed REC'!$H$37:$J$37,0)),
IF(AF$4&gt;$H16+$B16,AE16*(1-INDEX('Inputs_Indexed REC'!$E$6:$E$8,MATCH('Total Indexed RECs'!$F16,'Inputs_Indexed REC'!$C$6:$C$8,0))),
0))</f>
        <v>3700000</v>
      </c>
      <c r="AG16" s="86">
        <f>IF(AG$4=$H16+$B16,INDEX('Inputs_Indexed REC'!$D$40:$F$65,MATCH('Total Indexed RECs'!$H16,'Inputs_Indexed REC'!$B$40:$B$65,0),MATCH('Total Indexed RECs'!$F16,'Inputs_Indexed REC'!$D$37:$F$37,0))
*INDEX('Inputs_Indexed REC'!$H$40:$J$65,MATCH('Total Indexed RECs'!$H16,'Inputs_Indexed REC'!$B$40:$B$65,0),MATCH('Total Indexed RECs'!$F16,'Inputs_Indexed REC'!$H$37:$J$37,0)),
IF(AG$4&gt;$H16+$B16,AF16*(1-INDEX('Inputs_Indexed REC'!$E$6:$E$8,MATCH('Total Indexed RECs'!$F16,'Inputs_Indexed REC'!$C$6:$C$8,0))),
0))</f>
        <v>3700000</v>
      </c>
      <c r="AH16" s="86">
        <f>IF(AH$4=$H16+$B16,INDEX('Inputs_Indexed REC'!$D$40:$F$65,MATCH('Total Indexed RECs'!$H16,'Inputs_Indexed REC'!$B$40:$B$65,0),MATCH('Total Indexed RECs'!$F16,'Inputs_Indexed REC'!$D$37:$F$37,0))
*INDEX('Inputs_Indexed REC'!$H$40:$J$65,MATCH('Total Indexed RECs'!$H16,'Inputs_Indexed REC'!$B$40:$B$65,0),MATCH('Total Indexed RECs'!$F16,'Inputs_Indexed REC'!$H$37:$J$37,0)),
IF(AH$4&gt;$H16+$B16,AG16*(1-INDEX('Inputs_Indexed REC'!$E$6:$E$8,MATCH('Total Indexed RECs'!$F16,'Inputs_Indexed REC'!$C$6:$C$8,0))),
0))</f>
        <v>3700000</v>
      </c>
    </row>
    <row r="17" spans="2:34" x14ac:dyDescent="0.35">
      <c r="B17" s="332">
        <v>0</v>
      </c>
      <c r="C17" s="332" t="str">
        <f>INDEX('Inputs_Indexed REC'!$L$40:$L$65,MATCH($G17,'Inputs_Indexed REC'!$C$40:$C$65,0))</f>
        <v>Projected</v>
      </c>
      <c r="D17" s="116" t="s">
        <v>239</v>
      </c>
      <c r="F17" s="19" t="s">
        <v>75</v>
      </c>
      <c r="G17" s="60" t="s">
        <v>30</v>
      </c>
      <c r="H17" s="347">
        <f t="shared" si="1"/>
        <v>2032</v>
      </c>
      <c r="I17" s="56" t="s">
        <v>91</v>
      </c>
      <c r="J17" s="86">
        <f>IF(J$4=$H17+$B17,INDEX('Inputs_Indexed REC'!$D$40:$F$65,MATCH('Total Indexed RECs'!$H17,'Inputs_Indexed REC'!$B$40:$B$65,0),MATCH('Total Indexed RECs'!$F17,'Inputs_Indexed REC'!$D$37:$F$37,0))
*INDEX('Inputs_Indexed REC'!$H$40:$J$65,MATCH('Total Indexed RECs'!$H17,'Inputs_Indexed REC'!$B$40:$B$65,0),MATCH('Total Indexed RECs'!$F17,'Inputs_Indexed REC'!$H$37:$J$37,0)),
IF(J$4&gt;$H17+$B17,I17*(1-INDEX('Inputs_Indexed REC'!$E$6:$E$8,MATCH('Total Indexed RECs'!$F17,'Inputs_Indexed REC'!$C$6:$C$8,0))),
0))</f>
        <v>0</v>
      </c>
      <c r="K17" s="86">
        <f>IF(K$4=$H17+$B17,INDEX('Inputs_Indexed REC'!$D$40:$F$65,MATCH('Total Indexed RECs'!$H17,'Inputs_Indexed REC'!$B$40:$B$65,0),MATCH('Total Indexed RECs'!$F17,'Inputs_Indexed REC'!$D$37:$F$37,0))
*INDEX('Inputs_Indexed REC'!$H$40:$J$65,MATCH('Total Indexed RECs'!$H17,'Inputs_Indexed REC'!$B$40:$B$65,0),MATCH('Total Indexed RECs'!$F17,'Inputs_Indexed REC'!$H$37:$J$37,0)),
IF(K$4&gt;$H17+$B17,J17*(1-INDEX('Inputs_Indexed REC'!$E$6:$E$8,MATCH('Total Indexed RECs'!$F17,'Inputs_Indexed REC'!$C$6:$C$8,0))),
0))</f>
        <v>0</v>
      </c>
      <c r="L17" s="86">
        <f>IF(L$4=$H17+$B17,INDEX('Inputs_Indexed REC'!$D$40:$F$65,MATCH('Total Indexed RECs'!$H17,'Inputs_Indexed REC'!$B$40:$B$65,0),MATCH('Total Indexed RECs'!$F17,'Inputs_Indexed REC'!$D$37:$F$37,0))
*INDEX('Inputs_Indexed REC'!$H$40:$J$65,MATCH('Total Indexed RECs'!$H17,'Inputs_Indexed REC'!$B$40:$B$65,0),MATCH('Total Indexed RECs'!$F17,'Inputs_Indexed REC'!$H$37:$J$37,0)),
IF(L$4&gt;$H17+$B17,K17*(1-INDEX('Inputs_Indexed REC'!$E$6:$E$8,MATCH('Total Indexed RECs'!$F17,'Inputs_Indexed REC'!$C$6:$C$8,0))),
0))</f>
        <v>0</v>
      </c>
      <c r="M17" s="86">
        <f>IF(M$4=$H17+$B17,INDEX('Inputs_Indexed REC'!$D$40:$F$65,MATCH('Total Indexed RECs'!$H17,'Inputs_Indexed REC'!$B$40:$B$65,0),MATCH('Total Indexed RECs'!$F17,'Inputs_Indexed REC'!$D$37:$F$37,0))
*INDEX('Inputs_Indexed REC'!$H$40:$J$65,MATCH('Total Indexed RECs'!$H17,'Inputs_Indexed REC'!$B$40:$B$65,0),MATCH('Total Indexed RECs'!$F17,'Inputs_Indexed REC'!$H$37:$J$37,0)),
IF(M$4&gt;$H17+$B17,L17*(1-INDEX('Inputs_Indexed REC'!$E$6:$E$8,MATCH('Total Indexed RECs'!$F17,'Inputs_Indexed REC'!$C$6:$C$8,0))),
0))</f>
        <v>0</v>
      </c>
      <c r="N17" s="86">
        <f>IF(N$4=$H17+$B17,INDEX('Inputs_Indexed REC'!$D$40:$F$65,MATCH('Total Indexed RECs'!$H17,'Inputs_Indexed REC'!$B$40:$B$65,0),MATCH('Total Indexed RECs'!$F17,'Inputs_Indexed REC'!$D$37:$F$37,0))
*INDEX('Inputs_Indexed REC'!$H$40:$J$65,MATCH('Total Indexed RECs'!$H17,'Inputs_Indexed REC'!$B$40:$B$65,0),MATCH('Total Indexed RECs'!$F17,'Inputs_Indexed REC'!$H$37:$J$37,0)),
IF(N$4&gt;$H17+$B17,M17*(1-INDEX('Inputs_Indexed REC'!$E$6:$E$8,MATCH('Total Indexed RECs'!$F17,'Inputs_Indexed REC'!$C$6:$C$8,0))),
0))</f>
        <v>0</v>
      </c>
      <c r="O17" s="86">
        <f>IF(O$4=$H17+$B17,INDEX('Inputs_Indexed REC'!$D$40:$F$65,MATCH('Total Indexed RECs'!$H17,'Inputs_Indexed REC'!$B$40:$B$65,0),MATCH('Total Indexed RECs'!$F17,'Inputs_Indexed REC'!$D$37:$F$37,0))
*INDEX('Inputs_Indexed REC'!$H$40:$J$65,MATCH('Total Indexed RECs'!$H17,'Inputs_Indexed REC'!$B$40:$B$65,0),MATCH('Total Indexed RECs'!$F17,'Inputs_Indexed REC'!$H$37:$J$37,0)),
IF(O$4&gt;$H17+$B17,N17*(1-INDEX('Inputs_Indexed REC'!$E$6:$E$8,MATCH('Total Indexed RECs'!$F17,'Inputs_Indexed REC'!$C$6:$C$8,0))),
0))</f>
        <v>0</v>
      </c>
      <c r="P17" s="86">
        <f>IF(P$4=$H17+$B17,INDEX('Inputs_Indexed REC'!$D$40:$F$65,MATCH('Total Indexed RECs'!$H17,'Inputs_Indexed REC'!$B$40:$B$65,0),MATCH('Total Indexed RECs'!$F17,'Inputs_Indexed REC'!$D$37:$F$37,0))
*INDEX('Inputs_Indexed REC'!$H$40:$J$65,MATCH('Total Indexed RECs'!$H17,'Inputs_Indexed REC'!$B$40:$B$65,0),MATCH('Total Indexed RECs'!$F17,'Inputs_Indexed REC'!$H$37:$J$37,0)),
IF(P$4&gt;$H17+$B17,O17*(1-INDEX('Inputs_Indexed REC'!$E$6:$E$8,MATCH('Total Indexed RECs'!$F17,'Inputs_Indexed REC'!$C$6:$C$8,0))),
0))</f>
        <v>0</v>
      </c>
      <c r="Q17" s="86">
        <f>IF(Q$4=$H17+$B17,INDEX('Inputs_Indexed REC'!$D$40:$F$65,MATCH('Total Indexed RECs'!$H17,'Inputs_Indexed REC'!$B$40:$B$65,0),MATCH('Total Indexed RECs'!$F17,'Inputs_Indexed REC'!$D$37:$F$37,0))
*INDEX('Inputs_Indexed REC'!$H$40:$J$65,MATCH('Total Indexed RECs'!$H17,'Inputs_Indexed REC'!$B$40:$B$65,0),MATCH('Total Indexed RECs'!$F17,'Inputs_Indexed REC'!$H$37:$J$37,0)),
IF(Q$4&gt;$H17+$B17,P17*(1-INDEX('Inputs_Indexed REC'!$E$6:$E$8,MATCH('Total Indexed RECs'!$F17,'Inputs_Indexed REC'!$C$6:$C$8,0))),
0))</f>
        <v>0</v>
      </c>
      <c r="R17" s="86">
        <f>IF(R$4=$H17+$B17,INDEX('Inputs_Indexed REC'!$D$40:$F$65,MATCH('Total Indexed RECs'!$H17,'Inputs_Indexed REC'!$B$40:$B$65,0),MATCH('Total Indexed RECs'!$F17,'Inputs_Indexed REC'!$D$37:$F$37,0))
*INDEX('Inputs_Indexed REC'!$H$40:$J$65,MATCH('Total Indexed RECs'!$H17,'Inputs_Indexed REC'!$B$40:$B$65,0),MATCH('Total Indexed RECs'!$F17,'Inputs_Indexed REC'!$H$37:$J$37,0)),
IF(R$4&gt;$H17+$B17,Q17*(1-INDEX('Inputs_Indexed REC'!$E$6:$E$8,MATCH('Total Indexed RECs'!$F17,'Inputs_Indexed REC'!$C$6:$C$8,0))),
0))</f>
        <v>0</v>
      </c>
      <c r="S17" s="86">
        <f>IF(S$4=$H17+$B17,INDEX('Inputs_Indexed REC'!$D$40:$F$65,MATCH('Total Indexed RECs'!$H17,'Inputs_Indexed REC'!$B$40:$B$65,0),MATCH('Total Indexed RECs'!$F17,'Inputs_Indexed REC'!$D$37:$F$37,0))
*INDEX('Inputs_Indexed REC'!$H$40:$J$65,MATCH('Total Indexed RECs'!$H17,'Inputs_Indexed REC'!$B$40:$B$65,0),MATCH('Total Indexed RECs'!$F17,'Inputs_Indexed REC'!$H$37:$J$37,0)),
IF(S$4&gt;$H17+$B17,R17*(1-INDEX('Inputs_Indexed REC'!$E$6:$E$8,MATCH('Total Indexed RECs'!$F17,'Inputs_Indexed REC'!$C$6:$C$8,0))),
0))</f>
        <v>0</v>
      </c>
      <c r="T17" s="86">
        <f>IF(T$4=$H17+$B17,INDEX('Inputs_Indexed REC'!$D$40:$F$65,MATCH('Total Indexed RECs'!$H17,'Inputs_Indexed REC'!$B$40:$B$65,0),MATCH('Total Indexed RECs'!$F17,'Inputs_Indexed REC'!$D$37:$F$37,0))
*INDEX('Inputs_Indexed REC'!$H$40:$J$65,MATCH('Total Indexed RECs'!$H17,'Inputs_Indexed REC'!$B$40:$B$65,0),MATCH('Total Indexed RECs'!$F17,'Inputs_Indexed REC'!$H$37:$J$37,0)),
IF(T$4&gt;$H17+$B17,S17*(1-INDEX('Inputs_Indexed REC'!$E$6:$E$8,MATCH('Total Indexed RECs'!$F17,'Inputs_Indexed REC'!$C$6:$C$8,0))),
0))</f>
        <v>4400000</v>
      </c>
      <c r="U17" s="86">
        <f>IF(U$4=$H17+$B17,INDEX('Inputs_Indexed REC'!$D$40:$F$65,MATCH('Total Indexed RECs'!$H17,'Inputs_Indexed REC'!$B$40:$B$65,0),MATCH('Total Indexed RECs'!$F17,'Inputs_Indexed REC'!$D$37:$F$37,0))
*INDEX('Inputs_Indexed REC'!$H$40:$J$65,MATCH('Total Indexed RECs'!$H17,'Inputs_Indexed REC'!$B$40:$B$65,0),MATCH('Total Indexed RECs'!$F17,'Inputs_Indexed REC'!$H$37:$J$37,0)),
IF(U$4&gt;$H17+$B17,T17*(1-INDEX('Inputs_Indexed REC'!$E$6:$E$8,MATCH('Total Indexed RECs'!$F17,'Inputs_Indexed REC'!$C$6:$C$8,0))),
0))</f>
        <v>4400000</v>
      </c>
      <c r="V17" s="86">
        <f>IF(V$4=$H17+$B17,INDEX('Inputs_Indexed REC'!$D$40:$F$65,MATCH('Total Indexed RECs'!$H17,'Inputs_Indexed REC'!$B$40:$B$65,0),MATCH('Total Indexed RECs'!$F17,'Inputs_Indexed REC'!$D$37:$F$37,0))
*INDEX('Inputs_Indexed REC'!$H$40:$J$65,MATCH('Total Indexed RECs'!$H17,'Inputs_Indexed REC'!$B$40:$B$65,0),MATCH('Total Indexed RECs'!$F17,'Inputs_Indexed REC'!$H$37:$J$37,0)),
IF(V$4&gt;$H17+$B17,U17*(1-INDEX('Inputs_Indexed REC'!$E$6:$E$8,MATCH('Total Indexed RECs'!$F17,'Inputs_Indexed REC'!$C$6:$C$8,0))),
0))</f>
        <v>4400000</v>
      </c>
      <c r="W17" s="86">
        <f>IF(W$4=$H17+$B17,INDEX('Inputs_Indexed REC'!$D$40:$F$65,MATCH('Total Indexed RECs'!$H17,'Inputs_Indexed REC'!$B$40:$B$65,0),MATCH('Total Indexed RECs'!$F17,'Inputs_Indexed REC'!$D$37:$F$37,0))
*INDEX('Inputs_Indexed REC'!$H$40:$J$65,MATCH('Total Indexed RECs'!$H17,'Inputs_Indexed REC'!$B$40:$B$65,0),MATCH('Total Indexed RECs'!$F17,'Inputs_Indexed REC'!$H$37:$J$37,0)),
IF(W$4&gt;$H17+$B17,V17*(1-INDEX('Inputs_Indexed REC'!$E$6:$E$8,MATCH('Total Indexed RECs'!$F17,'Inputs_Indexed REC'!$C$6:$C$8,0))),
0))</f>
        <v>4400000</v>
      </c>
      <c r="X17" s="86">
        <f>IF(X$4=$H17+$B17,INDEX('Inputs_Indexed REC'!$D$40:$F$65,MATCH('Total Indexed RECs'!$H17,'Inputs_Indexed REC'!$B$40:$B$65,0),MATCH('Total Indexed RECs'!$F17,'Inputs_Indexed REC'!$D$37:$F$37,0))
*INDEX('Inputs_Indexed REC'!$H$40:$J$65,MATCH('Total Indexed RECs'!$H17,'Inputs_Indexed REC'!$B$40:$B$65,0),MATCH('Total Indexed RECs'!$F17,'Inputs_Indexed REC'!$H$37:$J$37,0)),
IF(X$4&gt;$H17+$B17,W17*(1-INDEX('Inputs_Indexed REC'!$E$6:$E$8,MATCH('Total Indexed RECs'!$F17,'Inputs_Indexed REC'!$C$6:$C$8,0))),
0))</f>
        <v>4400000</v>
      </c>
      <c r="Y17" s="86">
        <f>IF(Y$4=$H17+$B17,INDEX('Inputs_Indexed REC'!$D$40:$F$65,MATCH('Total Indexed RECs'!$H17,'Inputs_Indexed REC'!$B$40:$B$65,0),MATCH('Total Indexed RECs'!$F17,'Inputs_Indexed REC'!$D$37:$F$37,0))
*INDEX('Inputs_Indexed REC'!$H$40:$J$65,MATCH('Total Indexed RECs'!$H17,'Inputs_Indexed REC'!$B$40:$B$65,0),MATCH('Total Indexed RECs'!$F17,'Inputs_Indexed REC'!$H$37:$J$37,0)),
IF(Y$4&gt;$H17+$B17,X17*(1-INDEX('Inputs_Indexed REC'!$E$6:$E$8,MATCH('Total Indexed RECs'!$F17,'Inputs_Indexed REC'!$C$6:$C$8,0))),
0))</f>
        <v>4400000</v>
      </c>
      <c r="Z17" s="86">
        <f>IF(Z$4=$H17+$B17,INDEX('Inputs_Indexed REC'!$D$40:$F$65,MATCH('Total Indexed RECs'!$H17,'Inputs_Indexed REC'!$B$40:$B$65,0),MATCH('Total Indexed RECs'!$F17,'Inputs_Indexed REC'!$D$37:$F$37,0))
*INDEX('Inputs_Indexed REC'!$H$40:$J$65,MATCH('Total Indexed RECs'!$H17,'Inputs_Indexed REC'!$B$40:$B$65,0),MATCH('Total Indexed RECs'!$F17,'Inputs_Indexed REC'!$H$37:$J$37,0)),
IF(Z$4&gt;$H17+$B17,Y17*(1-INDEX('Inputs_Indexed REC'!$E$6:$E$8,MATCH('Total Indexed RECs'!$F17,'Inputs_Indexed REC'!$C$6:$C$8,0))),
0))</f>
        <v>4400000</v>
      </c>
      <c r="AA17" s="86">
        <f>IF(AA$4=$H17+$B17,INDEX('Inputs_Indexed REC'!$D$40:$F$65,MATCH('Total Indexed RECs'!$H17,'Inputs_Indexed REC'!$B$40:$B$65,0),MATCH('Total Indexed RECs'!$F17,'Inputs_Indexed REC'!$D$37:$F$37,0))
*INDEX('Inputs_Indexed REC'!$H$40:$J$65,MATCH('Total Indexed RECs'!$H17,'Inputs_Indexed REC'!$B$40:$B$65,0),MATCH('Total Indexed RECs'!$F17,'Inputs_Indexed REC'!$H$37:$J$37,0)),
IF(AA$4&gt;$H17+$B17,Z17*(1-INDEX('Inputs_Indexed REC'!$E$6:$E$8,MATCH('Total Indexed RECs'!$F17,'Inputs_Indexed REC'!$C$6:$C$8,0))),
0))</f>
        <v>4400000</v>
      </c>
      <c r="AB17" s="86">
        <f>IF(AB$4=$H17+$B17,INDEX('Inputs_Indexed REC'!$D$40:$F$65,MATCH('Total Indexed RECs'!$H17,'Inputs_Indexed REC'!$B$40:$B$65,0),MATCH('Total Indexed RECs'!$F17,'Inputs_Indexed REC'!$D$37:$F$37,0))
*INDEX('Inputs_Indexed REC'!$H$40:$J$65,MATCH('Total Indexed RECs'!$H17,'Inputs_Indexed REC'!$B$40:$B$65,0),MATCH('Total Indexed RECs'!$F17,'Inputs_Indexed REC'!$H$37:$J$37,0)),
IF(AB$4&gt;$H17+$B17,AA17*(1-INDEX('Inputs_Indexed REC'!$E$6:$E$8,MATCH('Total Indexed RECs'!$F17,'Inputs_Indexed REC'!$C$6:$C$8,0))),
0))</f>
        <v>4400000</v>
      </c>
      <c r="AC17" s="86">
        <f>IF(AC$4=$H17+$B17,INDEX('Inputs_Indexed REC'!$D$40:$F$65,MATCH('Total Indexed RECs'!$H17,'Inputs_Indexed REC'!$B$40:$B$65,0),MATCH('Total Indexed RECs'!$F17,'Inputs_Indexed REC'!$D$37:$F$37,0))
*INDEX('Inputs_Indexed REC'!$H$40:$J$65,MATCH('Total Indexed RECs'!$H17,'Inputs_Indexed REC'!$B$40:$B$65,0),MATCH('Total Indexed RECs'!$F17,'Inputs_Indexed REC'!$H$37:$J$37,0)),
IF(AC$4&gt;$H17+$B17,AB17*(1-INDEX('Inputs_Indexed REC'!$E$6:$E$8,MATCH('Total Indexed RECs'!$F17,'Inputs_Indexed REC'!$C$6:$C$8,0))),
0))</f>
        <v>4400000</v>
      </c>
      <c r="AD17" s="86">
        <f>IF(AD$4=$H17+$B17,INDEX('Inputs_Indexed REC'!$D$40:$F$65,MATCH('Total Indexed RECs'!$H17,'Inputs_Indexed REC'!$B$40:$B$65,0),MATCH('Total Indexed RECs'!$F17,'Inputs_Indexed REC'!$D$37:$F$37,0))
*INDEX('Inputs_Indexed REC'!$H$40:$J$65,MATCH('Total Indexed RECs'!$H17,'Inputs_Indexed REC'!$B$40:$B$65,0),MATCH('Total Indexed RECs'!$F17,'Inputs_Indexed REC'!$H$37:$J$37,0)),
IF(AD$4&gt;$H17+$B17,AC17*(1-INDEX('Inputs_Indexed REC'!$E$6:$E$8,MATCH('Total Indexed RECs'!$F17,'Inputs_Indexed REC'!$C$6:$C$8,0))),
0))</f>
        <v>4400000</v>
      </c>
      <c r="AE17" s="86">
        <f>IF(AE$4=$H17+$B17,INDEX('Inputs_Indexed REC'!$D$40:$F$65,MATCH('Total Indexed RECs'!$H17,'Inputs_Indexed REC'!$B$40:$B$65,0),MATCH('Total Indexed RECs'!$F17,'Inputs_Indexed REC'!$D$37:$F$37,0))
*INDEX('Inputs_Indexed REC'!$H$40:$J$65,MATCH('Total Indexed RECs'!$H17,'Inputs_Indexed REC'!$B$40:$B$65,0),MATCH('Total Indexed RECs'!$F17,'Inputs_Indexed REC'!$H$37:$J$37,0)),
IF(AE$4&gt;$H17+$B17,AD17*(1-INDEX('Inputs_Indexed REC'!$E$6:$E$8,MATCH('Total Indexed RECs'!$F17,'Inputs_Indexed REC'!$C$6:$C$8,0))),
0))</f>
        <v>4400000</v>
      </c>
      <c r="AF17" s="86">
        <f>IF(AF$4=$H17+$B17,INDEX('Inputs_Indexed REC'!$D$40:$F$65,MATCH('Total Indexed RECs'!$H17,'Inputs_Indexed REC'!$B$40:$B$65,0),MATCH('Total Indexed RECs'!$F17,'Inputs_Indexed REC'!$D$37:$F$37,0))
*INDEX('Inputs_Indexed REC'!$H$40:$J$65,MATCH('Total Indexed RECs'!$H17,'Inputs_Indexed REC'!$B$40:$B$65,0),MATCH('Total Indexed RECs'!$F17,'Inputs_Indexed REC'!$H$37:$J$37,0)),
IF(AF$4&gt;$H17+$B17,AE17*(1-INDEX('Inputs_Indexed REC'!$E$6:$E$8,MATCH('Total Indexed RECs'!$F17,'Inputs_Indexed REC'!$C$6:$C$8,0))),
0))</f>
        <v>4400000</v>
      </c>
      <c r="AG17" s="86">
        <f>IF(AG$4=$H17+$B17,INDEX('Inputs_Indexed REC'!$D$40:$F$65,MATCH('Total Indexed RECs'!$H17,'Inputs_Indexed REC'!$B$40:$B$65,0),MATCH('Total Indexed RECs'!$F17,'Inputs_Indexed REC'!$D$37:$F$37,0))
*INDEX('Inputs_Indexed REC'!$H$40:$J$65,MATCH('Total Indexed RECs'!$H17,'Inputs_Indexed REC'!$B$40:$B$65,0),MATCH('Total Indexed RECs'!$F17,'Inputs_Indexed REC'!$H$37:$J$37,0)),
IF(AG$4&gt;$H17+$B17,AF17*(1-INDEX('Inputs_Indexed REC'!$E$6:$E$8,MATCH('Total Indexed RECs'!$F17,'Inputs_Indexed REC'!$C$6:$C$8,0))),
0))</f>
        <v>4400000</v>
      </c>
      <c r="AH17" s="86">
        <f>IF(AH$4=$H17+$B17,INDEX('Inputs_Indexed REC'!$D$40:$F$65,MATCH('Total Indexed RECs'!$H17,'Inputs_Indexed REC'!$B$40:$B$65,0),MATCH('Total Indexed RECs'!$F17,'Inputs_Indexed REC'!$D$37:$F$37,0))
*INDEX('Inputs_Indexed REC'!$H$40:$J$65,MATCH('Total Indexed RECs'!$H17,'Inputs_Indexed REC'!$B$40:$B$65,0),MATCH('Total Indexed RECs'!$F17,'Inputs_Indexed REC'!$H$37:$J$37,0)),
IF(AH$4&gt;$H17+$B17,AG17*(1-INDEX('Inputs_Indexed REC'!$E$6:$E$8,MATCH('Total Indexed RECs'!$F17,'Inputs_Indexed REC'!$C$6:$C$8,0))),
0))</f>
        <v>4400000</v>
      </c>
    </row>
    <row r="18" spans="2:34" x14ac:dyDescent="0.35">
      <c r="B18" s="332">
        <v>0</v>
      </c>
      <c r="C18" s="332" t="str">
        <f>INDEX('Inputs_Indexed REC'!$L$40:$L$65,MATCH($G18,'Inputs_Indexed REC'!$C$40:$C$65,0))</f>
        <v>Projected</v>
      </c>
      <c r="D18" s="116" t="s">
        <v>239</v>
      </c>
      <c r="F18" s="19" t="s">
        <v>75</v>
      </c>
      <c r="G18" s="60" t="s">
        <v>31</v>
      </c>
      <c r="H18" s="347">
        <f t="shared" si="1"/>
        <v>2033</v>
      </c>
      <c r="I18" s="56" t="s">
        <v>91</v>
      </c>
      <c r="J18" s="86">
        <f>IF(J$4=$H18+$B18,INDEX('Inputs_Indexed REC'!$D$40:$F$65,MATCH('Total Indexed RECs'!$H18,'Inputs_Indexed REC'!$B$40:$B$65,0),MATCH('Total Indexed RECs'!$F18,'Inputs_Indexed REC'!$D$37:$F$37,0))
*INDEX('Inputs_Indexed REC'!$H$40:$J$65,MATCH('Total Indexed RECs'!$H18,'Inputs_Indexed REC'!$B$40:$B$65,0),MATCH('Total Indexed RECs'!$F18,'Inputs_Indexed REC'!$H$37:$J$37,0)),
IF(J$4&gt;$H18+$B18,I18*(1-INDEX('Inputs_Indexed REC'!$E$6:$E$8,MATCH('Total Indexed RECs'!$F18,'Inputs_Indexed REC'!$C$6:$C$8,0))),
0))</f>
        <v>0</v>
      </c>
      <c r="K18" s="86">
        <f>IF(K$4=$H18+$B18,INDEX('Inputs_Indexed REC'!$D$40:$F$65,MATCH('Total Indexed RECs'!$H18,'Inputs_Indexed REC'!$B$40:$B$65,0),MATCH('Total Indexed RECs'!$F18,'Inputs_Indexed REC'!$D$37:$F$37,0))
*INDEX('Inputs_Indexed REC'!$H$40:$J$65,MATCH('Total Indexed RECs'!$H18,'Inputs_Indexed REC'!$B$40:$B$65,0),MATCH('Total Indexed RECs'!$F18,'Inputs_Indexed REC'!$H$37:$J$37,0)),
IF(K$4&gt;$H18+$B18,J18*(1-INDEX('Inputs_Indexed REC'!$E$6:$E$8,MATCH('Total Indexed RECs'!$F18,'Inputs_Indexed REC'!$C$6:$C$8,0))),
0))</f>
        <v>0</v>
      </c>
      <c r="L18" s="86">
        <f>IF(L$4=$H18+$B18,INDEX('Inputs_Indexed REC'!$D$40:$F$65,MATCH('Total Indexed RECs'!$H18,'Inputs_Indexed REC'!$B$40:$B$65,0),MATCH('Total Indexed RECs'!$F18,'Inputs_Indexed REC'!$D$37:$F$37,0))
*INDEX('Inputs_Indexed REC'!$H$40:$J$65,MATCH('Total Indexed RECs'!$H18,'Inputs_Indexed REC'!$B$40:$B$65,0),MATCH('Total Indexed RECs'!$F18,'Inputs_Indexed REC'!$H$37:$J$37,0)),
IF(L$4&gt;$H18+$B18,K18*(1-INDEX('Inputs_Indexed REC'!$E$6:$E$8,MATCH('Total Indexed RECs'!$F18,'Inputs_Indexed REC'!$C$6:$C$8,0))),
0))</f>
        <v>0</v>
      </c>
      <c r="M18" s="86">
        <f>IF(M$4=$H18+$B18,INDEX('Inputs_Indexed REC'!$D$40:$F$65,MATCH('Total Indexed RECs'!$H18,'Inputs_Indexed REC'!$B$40:$B$65,0),MATCH('Total Indexed RECs'!$F18,'Inputs_Indexed REC'!$D$37:$F$37,0))
*INDEX('Inputs_Indexed REC'!$H$40:$J$65,MATCH('Total Indexed RECs'!$H18,'Inputs_Indexed REC'!$B$40:$B$65,0),MATCH('Total Indexed RECs'!$F18,'Inputs_Indexed REC'!$H$37:$J$37,0)),
IF(M$4&gt;$H18+$B18,L18*(1-INDEX('Inputs_Indexed REC'!$E$6:$E$8,MATCH('Total Indexed RECs'!$F18,'Inputs_Indexed REC'!$C$6:$C$8,0))),
0))</f>
        <v>0</v>
      </c>
      <c r="N18" s="86">
        <f>IF(N$4=$H18+$B18,INDEX('Inputs_Indexed REC'!$D$40:$F$65,MATCH('Total Indexed RECs'!$H18,'Inputs_Indexed REC'!$B$40:$B$65,0),MATCH('Total Indexed RECs'!$F18,'Inputs_Indexed REC'!$D$37:$F$37,0))
*INDEX('Inputs_Indexed REC'!$H$40:$J$65,MATCH('Total Indexed RECs'!$H18,'Inputs_Indexed REC'!$B$40:$B$65,0),MATCH('Total Indexed RECs'!$F18,'Inputs_Indexed REC'!$H$37:$J$37,0)),
IF(N$4&gt;$H18+$B18,M18*(1-INDEX('Inputs_Indexed REC'!$E$6:$E$8,MATCH('Total Indexed RECs'!$F18,'Inputs_Indexed REC'!$C$6:$C$8,0))),
0))</f>
        <v>0</v>
      </c>
      <c r="O18" s="86">
        <f>IF(O$4=$H18+$B18,INDEX('Inputs_Indexed REC'!$D$40:$F$65,MATCH('Total Indexed RECs'!$H18,'Inputs_Indexed REC'!$B$40:$B$65,0),MATCH('Total Indexed RECs'!$F18,'Inputs_Indexed REC'!$D$37:$F$37,0))
*INDEX('Inputs_Indexed REC'!$H$40:$J$65,MATCH('Total Indexed RECs'!$H18,'Inputs_Indexed REC'!$B$40:$B$65,0),MATCH('Total Indexed RECs'!$F18,'Inputs_Indexed REC'!$H$37:$J$37,0)),
IF(O$4&gt;$H18+$B18,N18*(1-INDEX('Inputs_Indexed REC'!$E$6:$E$8,MATCH('Total Indexed RECs'!$F18,'Inputs_Indexed REC'!$C$6:$C$8,0))),
0))</f>
        <v>0</v>
      </c>
      <c r="P18" s="86">
        <f>IF(P$4=$H18+$B18,INDEX('Inputs_Indexed REC'!$D$40:$F$65,MATCH('Total Indexed RECs'!$H18,'Inputs_Indexed REC'!$B$40:$B$65,0),MATCH('Total Indexed RECs'!$F18,'Inputs_Indexed REC'!$D$37:$F$37,0))
*INDEX('Inputs_Indexed REC'!$H$40:$J$65,MATCH('Total Indexed RECs'!$H18,'Inputs_Indexed REC'!$B$40:$B$65,0),MATCH('Total Indexed RECs'!$F18,'Inputs_Indexed REC'!$H$37:$J$37,0)),
IF(P$4&gt;$H18+$B18,O18*(1-INDEX('Inputs_Indexed REC'!$E$6:$E$8,MATCH('Total Indexed RECs'!$F18,'Inputs_Indexed REC'!$C$6:$C$8,0))),
0))</f>
        <v>0</v>
      </c>
      <c r="Q18" s="86">
        <f>IF(Q$4=$H18+$B18,INDEX('Inputs_Indexed REC'!$D$40:$F$65,MATCH('Total Indexed RECs'!$H18,'Inputs_Indexed REC'!$B$40:$B$65,0),MATCH('Total Indexed RECs'!$F18,'Inputs_Indexed REC'!$D$37:$F$37,0))
*INDEX('Inputs_Indexed REC'!$H$40:$J$65,MATCH('Total Indexed RECs'!$H18,'Inputs_Indexed REC'!$B$40:$B$65,0),MATCH('Total Indexed RECs'!$F18,'Inputs_Indexed REC'!$H$37:$J$37,0)),
IF(Q$4&gt;$H18+$B18,P18*(1-INDEX('Inputs_Indexed REC'!$E$6:$E$8,MATCH('Total Indexed RECs'!$F18,'Inputs_Indexed REC'!$C$6:$C$8,0))),
0))</f>
        <v>0</v>
      </c>
      <c r="R18" s="86">
        <f>IF(R$4=$H18+$B18,INDEX('Inputs_Indexed REC'!$D$40:$F$65,MATCH('Total Indexed RECs'!$H18,'Inputs_Indexed REC'!$B$40:$B$65,0),MATCH('Total Indexed RECs'!$F18,'Inputs_Indexed REC'!$D$37:$F$37,0))
*INDEX('Inputs_Indexed REC'!$H$40:$J$65,MATCH('Total Indexed RECs'!$H18,'Inputs_Indexed REC'!$B$40:$B$65,0),MATCH('Total Indexed RECs'!$F18,'Inputs_Indexed REC'!$H$37:$J$37,0)),
IF(R$4&gt;$H18+$B18,Q18*(1-INDEX('Inputs_Indexed REC'!$E$6:$E$8,MATCH('Total Indexed RECs'!$F18,'Inputs_Indexed REC'!$C$6:$C$8,0))),
0))</f>
        <v>0</v>
      </c>
      <c r="S18" s="86">
        <f>IF(S$4=$H18+$B18,INDEX('Inputs_Indexed REC'!$D$40:$F$65,MATCH('Total Indexed RECs'!$H18,'Inputs_Indexed REC'!$B$40:$B$65,0),MATCH('Total Indexed RECs'!$F18,'Inputs_Indexed REC'!$D$37:$F$37,0))
*INDEX('Inputs_Indexed REC'!$H$40:$J$65,MATCH('Total Indexed RECs'!$H18,'Inputs_Indexed REC'!$B$40:$B$65,0),MATCH('Total Indexed RECs'!$F18,'Inputs_Indexed REC'!$H$37:$J$37,0)),
IF(S$4&gt;$H18+$B18,R18*(1-INDEX('Inputs_Indexed REC'!$E$6:$E$8,MATCH('Total Indexed RECs'!$F18,'Inputs_Indexed REC'!$C$6:$C$8,0))),
0))</f>
        <v>0</v>
      </c>
      <c r="T18" s="86">
        <f>IF(T$4=$H18+$B18,INDEX('Inputs_Indexed REC'!$D$40:$F$65,MATCH('Total Indexed RECs'!$H18,'Inputs_Indexed REC'!$B$40:$B$65,0),MATCH('Total Indexed RECs'!$F18,'Inputs_Indexed REC'!$D$37:$F$37,0))
*INDEX('Inputs_Indexed REC'!$H$40:$J$65,MATCH('Total Indexed RECs'!$H18,'Inputs_Indexed REC'!$B$40:$B$65,0),MATCH('Total Indexed RECs'!$F18,'Inputs_Indexed REC'!$H$37:$J$37,0)),
IF(T$4&gt;$H18+$B18,S18*(1-INDEX('Inputs_Indexed REC'!$E$6:$E$8,MATCH('Total Indexed RECs'!$F18,'Inputs_Indexed REC'!$C$6:$C$8,0))),
0))</f>
        <v>0</v>
      </c>
      <c r="U18" s="86">
        <f>IF(U$4=$H18+$B18,INDEX('Inputs_Indexed REC'!$D$40:$F$65,MATCH('Total Indexed RECs'!$H18,'Inputs_Indexed REC'!$B$40:$B$65,0),MATCH('Total Indexed RECs'!$F18,'Inputs_Indexed REC'!$D$37:$F$37,0))
*INDEX('Inputs_Indexed REC'!$H$40:$J$65,MATCH('Total Indexed RECs'!$H18,'Inputs_Indexed REC'!$B$40:$B$65,0),MATCH('Total Indexed RECs'!$F18,'Inputs_Indexed REC'!$H$37:$J$37,0)),
IF(U$4&gt;$H18+$B18,T18*(1-INDEX('Inputs_Indexed REC'!$E$6:$E$8,MATCH('Total Indexed RECs'!$F18,'Inputs_Indexed REC'!$C$6:$C$8,0))),
0))</f>
        <v>4200000</v>
      </c>
      <c r="V18" s="86">
        <f>IF(V$4=$H18+$B18,INDEX('Inputs_Indexed REC'!$D$40:$F$65,MATCH('Total Indexed RECs'!$H18,'Inputs_Indexed REC'!$B$40:$B$65,0),MATCH('Total Indexed RECs'!$F18,'Inputs_Indexed REC'!$D$37:$F$37,0))
*INDEX('Inputs_Indexed REC'!$H$40:$J$65,MATCH('Total Indexed RECs'!$H18,'Inputs_Indexed REC'!$B$40:$B$65,0),MATCH('Total Indexed RECs'!$F18,'Inputs_Indexed REC'!$H$37:$J$37,0)),
IF(V$4&gt;$H18+$B18,U18*(1-INDEX('Inputs_Indexed REC'!$E$6:$E$8,MATCH('Total Indexed RECs'!$F18,'Inputs_Indexed REC'!$C$6:$C$8,0))),
0))</f>
        <v>4200000</v>
      </c>
      <c r="W18" s="86">
        <f>IF(W$4=$H18+$B18,INDEX('Inputs_Indexed REC'!$D$40:$F$65,MATCH('Total Indexed RECs'!$H18,'Inputs_Indexed REC'!$B$40:$B$65,0),MATCH('Total Indexed RECs'!$F18,'Inputs_Indexed REC'!$D$37:$F$37,0))
*INDEX('Inputs_Indexed REC'!$H$40:$J$65,MATCH('Total Indexed RECs'!$H18,'Inputs_Indexed REC'!$B$40:$B$65,0),MATCH('Total Indexed RECs'!$F18,'Inputs_Indexed REC'!$H$37:$J$37,0)),
IF(W$4&gt;$H18+$B18,V18*(1-INDEX('Inputs_Indexed REC'!$E$6:$E$8,MATCH('Total Indexed RECs'!$F18,'Inputs_Indexed REC'!$C$6:$C$8,0))),
0))</f>
        <v>4200000</v>
      </c>
      <c r="X18" s="86">
        <f>IF(X$4=$H18+$B18,INDEX('Inputs_Indexed REC'!$D$40:$F$65,MATCH('Total Indexed RECs'!$H18,'Inputs_Indexed REC'!$B$40:$B$65,0),MATCH('Total Indexed RECs'!$F18,'Inputs_Indexed REC'!$D$37:$F$37,0))
*INDEX('Inputs_Indexed REC'!$H$40:$J$65,MATCH('Total Indexed RECs'!$H18,'Inputs_Indexed REC'!$B$40:$B$65,0),MATCH('Total Indexed RECs'!$F18,'Inputs_Indexed REC'!$H$37:$J$37,0)),
IF(X$4&gt;$H18+$B18,W18*(1-INDEX('Inputs_Indexed REC'!$E$6:$E$8,MATCH('Total Indexed RECs'!$F18,'Inputs_Indexed REC'!$C$6:$C$8,0))),
0))</f>
        <v>4200000</v>
      </c>
      <c r="Y18" s="86">
        <f>IF(Y$4=$H18+$B18,INDEX('Inputs_Indexed REC'!$D$40:$F$65,MATCH('Total Indexed RECs'!$H18,'Inputs_Indexed REC'!$B$40:$B$65,0),MATCH('Total Indexed RECs'!$F18,'Inputs_Indexed REC'!$D$37:$F$37,0))
*INDEX('Inputs_Indexed REC'!$H$40:$J$65,MATCH('Total Indexed RECs'!$H18,'Inputs_Indexed REC'!$B$40:$B$65,0),MATCH('Total Indexed RECs'!$F18,'Inputs_Indexed REC'!$H$37:$J$37,0)),
IF(Y$4&gt;$H18+$B18,X18*(1-INDEX('Inputs_Indexed REC'!$E$6:$E$8,MATCH('Total Indexed RECs'!$F18,'Inputs_Indexed REC'!$C$6:$C$8,0))),
0))</f>
        <v>4200000</v>
      </c>
      <c r="Z18" s="86">
        <f>IF(Z$4=$H18+$B18,INDEX('Inputs_Indexed REC'!$D$40:$F$65,MATCH('Total Indexed RECs'!$H18,'Inputs_Indexed REC'!$B$40:$B$65,0),MATCH('Total Indexed RECs'!$F18,'Inputs_Indexed REC'!$D$37:$F$37,0))
*INDEX('Inputs_Indexed REC'!$H$40:$J$65,MATCH('Total Indexed RECs'!$H18,'Inputs_Indexed REC'!$B$40:$B$65,0),MATCH('Total Indexed RECs'!$F18,'Inputs_Indexed REC'!$H$37:$J$37,0)),
IF(Z$4&gt;$H18+$B18,Y18*(1-INDEX('Inputs_Indexed REC'!$E$6:$E$8,MATCH('Total Indexed RECs'!$F18,'Inputs_Indexed REC'!$C$6:$C$8,0))),
0))</f>
        <v>4200000</v>
      </c>
      <c r="AA18" s="86">
        <f>IF(AA$4=$H18+$B18,INDEX('Inputs_Indexed REC'!$D$40:$F$65,MATCH('Total Indexed RECs'!$H18,'Inputs_Indexed REC'!$B$40:$B$65,0),MATCH('Total Indexed RECs'!$F18,'Inputs_Indexed REC'!$D$37:$F$37,0))
*INDEX('Inputs_Indexed REC'!$H$40:$J$65,MATCH('Total Indexed RECs'!$H18,'Inputs_Indexed REC'!$B$40:$B$65,0),MATCH('Total Indexed RECs'!$F18,'Inputs_Indexed REC'!$H$37:$J$37,0)),
IF(AA$4&gt;$H18+$B18,Z18*(1-INDEX('Inputs_Indexed REC'!$E$6:$E$8,MATCH('Total Indexed RECs'!$F18,'Inputs_Indexed REC'!$C$6:$C$8,0))),
0))</f>
        <v>4200000</v>
      </c>
      <c r="AB18" s="86">
        <f>IF(AB$4=$H18+$B18,INDEX('Inputs_Indexed REC'!$D$40:$F$65,MATCH('Total Indexed RECs'!$H18,'Inputs_Indexed REC'!$B$40:$B$65,0),MATCH('Total Indexed RECs'!$F18,'Inputs_Indexed REC'!$D$37:$F$37,0))
*INDEX('Inputs_Indexed REC'!$H$40:$J$65,MATCH('Total Indexed RECs'!$H18,'Inputs_Indexed REC'!$B$40:$B$65,0),MATCH('Total Indexed RECs'!$F18,'Inputs_Indexed REC'!$H$37:$J$37,0)),
IF(AB$4&gt;$H18+$B18,AA18*(1-INDEX('Inputs_Indexed REC'!$E$6:$E$8,MATCH('Total Indexed RECs'!$F18,'Inputs_Indexed REC'!$C$6:$C$8,0))),
0))</f>
        <v>4200000</v>
      </c>
      <c r="AC18" s="86">
        <f>IF(AC$4=$H18+$B18,INDEX('Inputs_Indexed REC'!$D$40:$F$65,MATCH('Total Indexed RECs'!$H18,'Inputs_Indexed REC'!$B$40:$B$65,0),MATCH('Total Indexed RECs'!$F18,'Inputs_Indexed REC'!$D$37:$F$37,0))
*INDEX('Inputs_Indexed REC'!$H$40:$J$65,MATCH('Total Indexed RECs'!$H18,'Inputs_Indexed REC'!$B$40:$B$65,0),MATCH('Total Indexed RECs'!$F18,'Inputs_Indexed REC'!$H$37:$J$37,0)),
IF(AC$4&gt;$H18+$B18,AB18*(1-INDEX('Inputs_Indexed REC'!$E$6:$E$8,MATCH('Total Indexed RECs'!$F18,'Inputs_Indexed REC'!$C$6:$C$8,0))),
0))</f>
        <v>4200000</v>
      </c>
      <c r="AD18" s="86">
        <f>IF(AD$4=$H18+$B18,INDEX('Inputs_Indexed REC'!$D$40:$F$65,MATCH('Total Indexed RECs'!$H18,'Inputs_Indexed REC'!$B$40:$B$65,0),MATCH('Total Indexed RECs'!$F18,'Inputs_Indexed REC'!$D$37:$F$37,0))
*INDEX('Inputs_Indexed REC'!$H$40:$J$65,MATCH('Total Indexed RECs'!$H18,'Inputs_Indexed REC'!$B$40:$B$65,0),MATCH('Total Indexed RECs'!$F18,'Inputs_Indexed REC'!$H$37:$J$37,0)),
IF(AD$4&gt;$H18+$B18,AC18*(1-INDEX('Inputs_Indexed REC'!$E$6:$E$8,MATCH('Total Indexed RECs'!$F18,'Inputs_Indexed REC'!$C$6:$C$8,0))),
0))</f>
        <v>4200000</v>
      </c>
      <c r="AE18" s="86">
        <f>IF(AE$4=$H18+$B18,INDEX('Inputs_Indexed REC'!$D$40:$F$65,MATCH('Total Indexed RECs'!$H18,'Inputs_Indexed REC'!$B$40:$B$65,0),MATCH('Total Indexed RECs'!$F18,'Inputs_Indexed REC'!$D$37:$F$37,0))
*INDEX('Inputs_Indexed REC'!$H$40:$J$65,MATCH('Total Indexed RECs'!$H18,'Inputs_Indexed REC'!$B$40:$B$65,0),MATCH('Total Indexed RECs'!$F18,'Inputs_Indexed REC'!$H$37:$J$37,0)),
IF(AE$4&gt;$H18+$B18,AD18*(1-INDEX('Inputs_Indexed REC'!$E$6:$E$8,MATCH('Total Indexed RECs'!$F18,'Inputs_Indexed REC'!$C$6:$C$8,0))),
0))</f>
        <v>4200000</v>
      </c>
      <c r="AF18" s="86">
        <f>IF(AF$4=$H18+$B18,INDEX('Inputs_Indexed REC'!$D$40:$F$65,MATCH('Total Indexed RECs'!$H18,'Inputs_Indexed REC'!$B$40:$B$65,0),MATCH('Total Indexed RECs'!$F18,'Inputs_Indexed REC'!$D$37:$F$37,0))
*INDEX('Inputs_Indexed REC'!$H$40:$J$65,MATCH('Total Indexed RECs'!$H18,'Inputs_Indexed REC'!$B$40:$B$65,0),MATCH('Total Indexed RECs'!$F18,'Inputs_Indexed REC'!$H$37:$J$37,0)),
IF(AF$4&gt;$H18+$B18,AE18*(1-INDEX('Inputs_Indexed REC'!$E$6:$E$8,MATCH('Total Indexed RECs'!$F18,'Inputs_Indexed REC'!$C$6:$C$8,0))),
0))</f>
        <v>4200000</v>
      </c>
      <c r="AG18" s="86">
        <f>IF(AG$4=$H18+$B18,INDEX('Inputs_Indexed REC'!$D$40:$F$65,MATCH('Total Indexed RECs'!$H18,'Inputs_Indexed REC'!$B$40:$B$65,0),MATCH('Total Indexed RECs'!$F18,'Inputs_Indexed REC'!$D$37:$F$37,0))
*INDEX('Inputs_Indexed REC'!$H$40:$J$65,MATCH('Total Indexed RECs'!$H18,'Inputs_Indexed REC'!$B$40:$B$65,0),MATCH('Total Indexed RECs'!$F18,'Inputs_Indexed REC'!$H$37:$J$37,0)),
IF(AG$4&gt;$H18+$B18,AF18*(1-INDEX('Inputs_Indexed REC'!$E$6:$E$8,MATCH('Total Indexed RECs'!$F18,'Inputs_Indexed REC'!$C$6:$C$8,0))),
0))</f>
        <v>4200000</v>
      </c>
      <c r="AH18" s="86">
        <f>IF(AH$4=$H18+$B18,INDEX('Inputs_Indexed REC'!$D$40:$F$65,MATCH('Total Indexed RECs'!$H18,'Inputs_Indexed REC'!$B$40:$B$65,0),MATCH('Total Indexed RECs'!$F18,'Inputs_Indexed REC'!$D$37:$F$37,0))
*INDEX('Inputs_Indexed REC'!$H$40:$J$65,MATCH('Total Indexed RECs'!$H18,'Inputs_Indexed REC'!$B$40:$B$65,0),MATCH('Total Indexed RECs'!$F18,'Inputs_Indexed REC'!$H$37:$J$37,0)),
IF(AH$4&gt;$H18+$B18,AG18*(1-INDEX('Inputs_Indexed REC'!$E$6:$E$8,MATCH('Total Indexed RECs'!$F18,'Inputs_Indexed REC'!$C$6:$C$8,0))),
0))</f>
        <v>4200000</v>
      </c>
    </row>
    <row r="19" spans="2:34" x14ac:dyDescent="0.35">
      <c r="B19" s="332">
        <v>0</v>
      </c>
      <c r="C19" s="332" t="str">
        <f>INDEX('Inputs_Indexed REC'!$L$40:$L$65,MATCH($G19,'Inputs_Indexed REC'!$C$40:$C$65,0))</f>
        <v>Projected</v>
      </c>
      <c r="D19" s="116" t="s">
        <v>239</v>
      </c>
      <c r="F19" s="19" t="s">
        <v>75</v>
      </c>
      <c r="G19" s="60" t="s">
        <v>32</v>
      </c>
      <c r="H19" s="347">
        <f t="shared" si="1"/>
        <v>2034</v>
      </c>
      <c r="I19" s="56" t="s">
        <v>91</v>
      </c>
      <c r="J19" s="86">
        <f>IF(J$4=$H19+$B19,INDEX('Inputs_Indexed REC'!$D$40:$F$65,MATCH('Total Indexed RECs'!$H19,'Inputs_Indexed REC'!$B$40:$B$65,0),MATCH('Total Indexed RECs'!$F19,'Inputs_Indexed REC'!$D$37:$F$37,0))
*INDEX('Inputs_Indexed REC'!$H$40:$J$65,MATCH('Total Indexed RECs'!$H19,'Inputs_Indexed REC'!$B$40:$B$65,0),MATCH('Total Indexed RECs'!$F19,'Inputs_Indexed REC'!$H$37:$J$37,0)),
IF(J$4&gt;$H19+$B19,I19*(1-INDEX('Inputs_Indexed REC'!$E$6:$E$8,MATCH('Total Indexed RECs'!$F19,'Inputs_Indexed REC'!$C$6:$C$8,0))),
0))</f>
        <v>0</v>
      </c>
      <c r="K19" s="86">
        <f>IF(K$4=$H19+$B19,INDEX('Inputs_Indexed REC'!$D$40:$F$65,MATCH('Total Indexed RECs'!$H19,'Inputs_Indexed REC'!$B$40:$B$65,0),MATCH('Total Indexed RECs'!$F19,'Inputs_Indexed REC'!$D$37:$F$37,0))
*INDEX('Inputs_Indexed REC'!$H$40:$J$65,MATCH('Total Indexed RECs'!$H19,'Inputs_Indexed REC'!$B$40:$B$65,0),MATCH('Total Indexed RECs'!$F19,'Inputs_Indexed REC'!$H$37:$J$37,0)),
IF(K$4&gt;$H19+$B19,J19*(1-INDEX('Inputs_Indexed REC'!$E$6:$E$8,MATCH('Total Indexed RECs'!$F19,'Inputs_Indexed REC'!$C$6:$C$8,0))),
0))</f>
        <v>0</v>
      </c>
      <c r="L19" s="86">
        <f>IF(L$4=$H19+$B19,INDEX('Inputs_Indexed REC'!$D$40:$F$65,MATCH('Total Indexed RECs'!$H19,'Inputs_Indexed REC'!$B$40:$B$65,0),MATCH('Total Indexed RECs'!$F19,'Inputs_Indexed REC'!$D$37:$F$37,0))
*INDEX('Inputs_Indexed REC'!$H$40:$J$65,MATCH('Total Indexed RECs'!$H19,'Inputs_Indexed REC'!$B$40:$B$65,0),MATCH('Total Indexed RECs'!$F19,'Inputs_Indexed REC'!$H$37:$J$37,0)),
IF(L$4&gt;$H19+$B19,K19*(1-INDEX('Inputs_Indexed REC'!$E$6:$E$8,MATCH('Total Indexed RECs'!$F19,'Inputs_Indexed REC'!$C$6:$C$8,0))),
0))</f>
        <v>0</v>
      </c>
      <c r="M19" s="86">
        <f>IF(M$4=$H19+$B19,INDEX('Inputs_Indexed REC'!$D$40:$F$65,MATCH('Total Indexed RECs'!$H19,'Inputs_Indexed REC'!$B$40:$B$65,0),MATCH('Total Indexed RECs'!$F19,'Inputs_Indexed REC'!$D$37:$F$37,0))
*INDEX('Inputs_Indexed REC'!$H$40:$J$65,MATCH('Total Indexed RECs'!$H19,'Inputs_Indexed REC'!$B$40:$B$65,0),MATCH('Total Indexed RECs'!$F19,'Inputs_Indexed REC'!$H$37:$J$37,0)),
IF(M$4&gt;$H19+$B19,L19*(1-INDEX('Inputs_Indexed REC'!$E$6:$E$8,MATCH('Total Indexed RECs'!$F19,'Inputs_Indexed REC'!$C$6:$C$8,0))),
0))</f>
        <v>0</v>
      </c>
      <c r="N19" s="86">
        <f>IF(N$4=$H19+$B19,INDEX('Inputs_Indexed REC'!$D$40:$F$65,MATCH('Total Indexed RECs'!$H19,'Inputs_Indexed REC'!$B$40:$B$65,0),MATCH('Total Indexed RECs'!$F19,'Inputs_Indexed REC'!$D$37:$F$37,0))
*INDEX('Inputs_Indexed REC'!$H$40:$J$65,MATCH('Total Indexed RECs'!$H19,'Inputs_Indexed REC'!$B$40:$B$65,0),MATCH('Total Indexed RECs'!$F19,'Inputs_Indexed REC'!$H$37:$J$37,0)),
IF(N$4&gt;$H19+$B19,M19*(1-INDEX('Inputs_Indexed REC'!$E$6:$E$8,MATCH('Total Indexed RECs'!$F19,'Inputs_Indexed REC'!$C$6:$C$8,0))),
0))</f>
        <v>0</v>
      </c>
      <c r="O19" s="86">
        <f>IF(O$4=$H19+$B19,INDEX('Inputs_Indexed REC'!$D$40:$F$65,MATCH('Total Indexed RECs'!$H19,'Inputs_Indexed REC'!$B$40:$B$65,0),MATCH('Total Indexed RECs'!$F19,'Inputs_Indexed REC'!$D$37:$F$37,0))
*INDEX('Inputs_Indexed REC'!$H$40:$J$65,MATCH('Total Indexed RECs'!$H19,'Inputs_Indexed REC'!$B$40:$B$65,0),MATCH('Total Indexed RECs'!$F19,'Inputs_Indexed REC'!$H$37:$J$37,0)),
IF(O$4&gt;$H19+$B19,N19*(1-INDEX('Inputs_Indexed REC'!$E$6:$E$8,MATCH('Total Indexed RECs'!$F19,'Inputs_Indexed REC'!$C$6:$C$8,0))),
0))</f>
        <v>0</v>
      </c>
      <c r="P19" s="86">
        <f>IF(P$4=$H19+$B19,INDEX('Inputs_Indexed REC'!$D$40:$F$65,MATCH('Total Indexed RECs'!$H19,'Inputs_Indexed REC'!$B$40:$B$65,0),MATCH('Total Indexed RECs'!$F19,'Inputs_Indexed REC'!$D$37:$F$37,0))
*INDEX('Inputs_Indexed REC'!$H$40:$J$65,MATCH('Total Indexed RECs'!$H19,'Inputs_Indexed REC'!$B$40:$B$65,0),MATCH('Total Indexed RECs'!$F19,'Inputs_Indexed REC'!$H$37:$J$37,0)),
IF(P$4&gt;$H19+$B19,O19*(1-INDEX('Inputs_Indexed REC'!$E$6:$E$8,MATCH('Total Indexed RECs'!$F19,'Inputs_Indexed REC'!$C$6:$C$8,0))),
0))</f>
        <v>0</v>
      </c>
      <c r="Q19" s="86">
        <f>IF(Q$4=$H19+$B19,INDEX('Inputs_Indexed REC'!$D$40:$F$65,MATCH('Total Indexed RECs'!$H19,'Inputs_Indexed REC'!$B$40:$B$65,0),MATCH('Total Indexed RECs'!$F19,'Inputs_Indexed REC'!$D$37:$F$37,0))
*INDEX('Inputs_Indexed REC'!$H$40:$J$65,MATCH('Total Indexed RECs'!$H19,'Inputs_Indexed REC'!$B$40:$B$65,0),MATCH('Total Indexed RECs'!$F19,'Inputs_Indexed REC'!$H$37:$J$37,0)),
IF(Q$4&gt;$H19+$B19,P19*(1-INDEX('Inputs_Indexed REC'!$E$6:$E$8,MATCH('Total Indexed RECs'!$F19,'Inputs_Indexed REC'!$C$6:$C$8,0))),
0))</f>
        <v>0</v>
      </c>
      <c r="R19" s="86">
        <f>IF(R$4=$H19+$B19,INDEX('Inputs_Indexed REC'!$D$40:$F$65,MATCH('Total Indexed RECs'!$H19,'Inputs_Indexed REC'!$B$40:$B$65,0),MATCH('Total Indexed RECs'!$F19,'Inputs_Indexed REC'!$D$37:$F$37,0))
*INDEX('Inputs_Indexed REC'!$H$40:$J$65,MATCH('Total Indexed RECs'!$H19,'Inputs_Indexed REC'!$B$40:$B$65,0),MATCH('Total Indexed RECs'!$F19,'Inputs_Indexed REC'!$H$37:$J$37,0)),
IF(R$4&gt;$H19+$B19,Q19*(1-INDEX('Inputs_Indexed REC'!$E$6:$E$8,MATCH('Total Indexed RECs'!$F19,'Inputs_Indexed REC'!$C$6:$C$8,0))),
0))</f>
        <v>0</v>
      </c>
      <c r="S19" s="86">
        <f>IF(S$4=$H19+$B19,INDEX('Inputs_Indexed REC'!$D$40:$F$65,MATCH('Total Indexed RECs'!$H19,'Inputs_Indexed REC'!$B$40:$B$65,0),MATCH('Total Indexed RECs'!$F19,'Inputs_Indexed REC'!$D$37:$F$37,0))
*INDEX('Inputs_Indexed REC'!$H$40:$J$65,MATCH('Total Indexed RECs'!$H19,'Inputs_Indexed REC'!$B$40:$B$65,0),MATCH('Total Indexed RECs'!$F19,'Inputs_Indexed REC'!$H$37:$J$37,0)),
IF(S$4&gt;$H19+$B19,R19*(1-INDEX('Inputs_Indexed REC'!$E$6:$E$8,MATCH('Total Indexed RECs'!$F19,'Inputs_Indexed REC'!$C$6:$C$8,0))),
0))</f>
        <v>0</v>
      </c>
      <c r="T19" s="86">
        <f>IF(T$4=$H19+$B19,INDEX('Inputs_Indexed REC'!$D$40:$F$65,MATCH('Total Indexed RECs'!$H19,'Inputs_Indexed REC'!$B$40:$B$65,0),MATCH('Total Indexed RECs'!$F19,'Inputs_Indexed REC'!$D$37:$F$37,0))
*INDEX('Inputs_Indexed REC'!$H$40:$J$65,MATCH('Total Indexed RECs'!$H19,'Inputs_Indexed REC'!$B$40:$B$65,0),MATCH('Total Indexed RECs'!$F19,'Inputs_Indexed REC'!$H$37:$J$37,0)),
IF(T$4&gt;$H19+$B19,S19*(1-INDEX('Inputs_Indexed REC'!$E$6:$E$8,MATCH('Total Indexed RECs'!$F19,'Inputs_Indexed REC'!$C$6:$C$8,0))),
0))</f>
        <v>0</v>
      </c>
      <c r="U19" s="86">
        <f>IF(U$4=$H19+$B19,INDEX('Inputs_Indexed REC'!$D$40:$F$65,MATCH('Total Indexed RECs'!$H19,'Inputs_Indexed REC'!$B$40:$B$65,0),MATCH('Total Indexed RECs'!$F19,'Inputs_Indexed REC'!$D$37:$F$37,0))
*INDEX('Inputs_Indexed REC'!$H$40:$J$65,MATCH('Total Indexed RECs'!$H19,'Inputs_Indexed REC'!$B$40:$B$65,0),MATCH('Total Indexed RECs'!$F19,'Inputs_Indexed REC'!$H$37:$J$37,0)),
IF(U$4&gt;$H19+$B19,T19*(1-INDEX('Inputs_Indexed REC'!$E$6:$E$8,MATCH('Total Indexed RECs'!$F19,'Inputs_Indexed REC'!$C$6:$C$8,0))),
0))</f>
        <v>0</v>
      </c>
      <c r="V19" s="86">
        <f>IF(V$4=$H19+$B19,INDEX('Inputs_Indexed REC'!$D$40:$F$65,MATCH('Total Indexed RECs'!$H19,'Inputs_Indexed REC'!$B$40:$B$65,0),MATCH('Total Indexed RECs'!$F19,'Inputs_Indexed REC'!$D$37:$F$37,0))
*INDEX('Inputs_Indexed REC'!$H$40:$J$65,MATCH('Total Indexed RECs'!$H19,'Inputs_Indexed REC'!$B$40:$B$65,0),MATCH('Total Indexed RECs'!$F19,'Inputs_Indexed REC'!$H$37:$J$37,0)),
IF(V$4&gt;$H19+$B19,U19*(1-INDEX('Inputs_Indexed REC'!$E$6:$E$8,MATCH('Total Indexed RECs'!$F19,'Inputs_Indexed REC'!$C$6:$C$8,0))),
0))</f>
        <v>4200000</v>
      </c>
      <c r="W19" s="86">
        <f>IF(W$4=$H19+$B19,INDEX('Inputs_Indexed REC'!$D$40:$F$65,MATCH('Total Indexed RECs'!$H19,'Inputs_Indexed REC'!$B$40:$B$65,0),MATCH('Total Indexed RECs'!$F19,'Inputs_Indexed REC'!$D$37:$F$37,0))
*INDEX('Inputs_Indexed REC'!$H$40:$J$65,MATCH('Total Indexed RECs'!$H19,'Inputs_Indexed REC'!$B$40:$B$65,0),MATCH('Total Indexed RECs'!$F19,'Inputs_Indexed REC'!$H$37:$J$37,0)),
IF(W$4&gt;$H19+$B19,V19*(1-INDEX('Inputs_Indexed REC'!$E$6:$E$8,MATCH('Total Indexed RECs'!$F19,'Inputs_Indexed REC'!$C$6:$C$8,0))),
0))</f>
        <v>4200000</v>
      </c>
      <c r="X19" s="86">
        <f>IF(X$4=$H19+$B19,INDEX('Inputs_Indexed REC'!$D$40:$F$65,MATCH('Total Indexed RECs'!$H19,'Inputs_Indexed REC'!$B$40:$B$65,0),MATCH('Total Indexed RECs'!$F19,'Inputs_Indexed REC'!$D$37:$F$37,0))
*INDEX('Inputs_Indexed REC'!$H$40:$J$65,MATCH('Total Indexed RECs'!$H19,'Inputs_Indexed REC'!$B$40:$B$65,0),MATCH('Total Indexed RECs'!$F19,'Inputs_Indexed REC'!$H$37:$J$37,0)),
IF(X$4&gt;$H19+$B19,W19*(1-INDEX('Inputs_Indexed REC'!$E$6:$E$8,MATCH('Total Indexed RECs'!$F19,'Inputs_Indexed REC'!$C$6:$C$8,0))),
0))</f>
        <v>4200000</v>
      </c>
      <c r="Y19" s="86">
        <f>IF(Y$4=$H19+$B19,INDEX('Inputs_Indexed REC'!$D$40:$F$65,MATCH('Total Indexed RECs'!$H19,'Inputs_Indexed REC'!$B$40:$B$65,0),MATCH('Total Indexed RECs'!$F19,'Inputs_Indexed REC'!$D$37:$F$37,0))
*INDEX('Inputs_Indexed REC'!$H$40:$J$65,MATCH('Total Indexed RECs'!$H19,'Inputs_Indexed REC'!$B$40:$B$65,0),MATCH('Total Indexed RECs'!$F19,'Inputs_Indexed REC'!$H$37:$J$37,0)),
IF(Y$4&gt;$H19+$B19,X19*(1-INDEX('Inputs_Indexed REC'!$E$6:$E$8,MATCH('Total Indexed RECs'!$F19,'Inputs_Indexed REC'!$C$6:$C$8,0))),
0))</f>
        <v>4200000</v>
      </c>
      <c r="Z19" s="86">
        <f>IF(Z$4=$H19+$B19,INDEX('Inputs_Indexed REC'!$D$40:$F$65,MATCH('Total Indexed RECs'!$H19,'Inputs_Indexed REC'!$B$40:$B$65,0),MATCH('Total Indexed RECs'!$F19,'Inputs_Indexed REC'!$D$37:$F$37,0))
*INDEX('Inputs_Indexed REC'!$H$40:$J$65,MATCH('Total Indexed RECs'!$H19,'Inputs_Indexed REC'!$B$40:$B$65,0),MATCH('Total Indexed RECs'!$F19,'Inputs_Indexed REC'!$H$37:$J$37,0)),
IF(Z$4&gt;$H19+$B19,Y19*(1-INDEX('Inputs_Indexed REC'!$E$6:$E$8,MATCH('Total Indexed RECs'!$F19,'Inputs_Indexed REC'!$C$6:$C$8,0))),
0))</f>
        <v>4200000</v>
      </c>
      <c r="AA19" s="86">
        <f>IF(AA$4=$H19+$B19,INDEX('Inputs_Indexed REC'!$D$40:$F$65,MATCH('Total Indexed RECs'!$H19,'Inputs_Indexed REC'!$B$40:$B$65,0),MATCH('Total Indexed RECs'!$F19,'Inputs_Indexed REC'!$D$37:$F$37,0))
*INDEX('Inputs_Indexed REC'!$H$40:$J$65,MATCH('Total Indexed RECs'!$H19,'Inputs_Indexed REC'!$B$40:$B$65,0),MATCH('Total Indexed RECs'!$F19,'Inputs_Indexed REC'!$H$37:$J$37,0)),
IF(AA$4&gt;$H19+$B19,Z19*(1-INDEX('Inputs_Indexed REC'!$E$6:$E$8,MATCH('Total Indexed RECs'!$F19,'Inputs_Indexed REC'!$C$6:$C$8,0))),
0))</f>
        <v>4200000</v>
      </c>
      <c r="AB19" s="86">
        <f>IF(AB$4=$H19+$B19,INDEX('Inputs_Indexed REC'!$D$40:$F$65,MATCH('Total Indexed RECs'!$H19,'Inputs_Indexed REC'!$B$40:$B$65,0),MATCH('Total Indexed RECs'!$F19,'Inputs_Indexed REC'!$D$37:$F$37,0))
*INDEX('Inputs_Indexed REC'!$H$40:$J$65,MATCH('Total Indexed RECs'!$H19,'Inputs_Indexed REC'!$B$40:$B$65,0),MATCH('Total Indexed RECs'!$F19,'Inputs_Indexed REC'!$H$37:$J$37,0)),
IF(AB$4&gt;$H19+$B19,AA19*(1-INDEX('Inputs_Indexed REC'!$E$6:$E$8,MATCH('Total Indexed RECs'!$F19,'Inputs_Indexed REC'!$C$6:$C$8,0))),
0))</f>
        <v>4200000</v>
      </c>
      <c r="AC19" s="86">
        <f>IF(AC$4=$H19+$B19,INDEX('Inputs_Indexed REC'!$D$40:$F$65,MATCH('Total Indexed RECs'!$H19,'Inputs_Indexed REC'!$B$40:$B$65,0),MATCH('Total Indexed RECs'!$F19,'Inputs_Indexed REC'!$D$37:$F$37,0))
*INDEX('Inputs_Indexed REC'!$H$40:$J$65,MATCH('Total Indexed RECs'!$H19,'Inputs_Indexed REC'!$B$40:$B$65,0),MATCH('Total Indexed RECs'!$F19,'Inputs_Indexed REC'!$H$37:$J$37,0)),
IF(AC$4&gt;$H19+$B19,AB19*(1-INDEX('Inputs_Indexed REC'!$E$6:$E$8,MATCH('Total Indexed RECs'!$F19,'Inputs_Indexed REC'!$C$6:$C$8,0))),
0))</f>
        <v>4200000</v>
      </c>
      <c r="AD19" s="86">
        <f>IF(AD$4=$H19+$B19,INDEX('Inputs_Indexed REC'!$D$40:$F$65,MATCH('Total Indexed RECs'!$H19,'Inputs_Indexed REC'!$B$40:$B$65,0),MATCH('Total Indexed RECs'!$F19,'Inputs_Indexed REC'!$D$37:$F$37,0))
*INDEX('Inputs_Indexed REC'!$H$40:$J$65,MATCH('Total Indexed RECs'!$H19,'Inputs_Indexed REC'!$B$40:$B$65,0),MATCH('Total Indexed RECs'!$F19,'Inputs_Indexed REC'!$H$37:$J$37,0)),
IF(AD$4&gt;$H19+$B19,AC19*(1-INDEX('Inputs_Indexed REC'!$E$6:$E$8,MATCH('Total Indexed RECs'!$F19,'Inputs_Indexed REC'!$C$6:$C$8,0))),
0))</f>
        <v>4200000</v>
      </c>
      <c r="AE19" s="86">
        <f>IF(AE$4=$H19+$B19,INDEX('Inputs_Indexed REC'!$D$40:$F$65,MATCH('Total Indexed RECs'!$H19,'Inputs_Indexed REC'!$B$40:$B$65,0),MATCH('Total Indexed RECs'!$F19,'Inputs_Indexed REC'!$D$37:$F$37,0))
*INDEX('Inputs_Indexed REC'!$H$40:$J$65,MATCH('Total Indexed RECs'!$H19,'Inputs_Indexed REC'!$B$40:$B$65,0),MATCH('Total Indexed RECs'!$F19,'Inputs_Indexed REC'!$H$37:$J$37,0)),
IF(AE$4&gt;$H19+$B19,AD19*(1-INDEX('Inputs_Indexed REC'!$E$6:$E$8,MATCH('Total Indexed RECs'!$F19,'Inputs_Indexed REC'!$C$6:$C$8,0))),
0))</f>
        <v>4200000</v>
      </c>
      <c r="AF19" s="86">
        <f>IF(AF$4=$H19+$B19,INDEX('Inputs_Indexed REC'!$D$40:$F$65,MATCH('Total Indexed RECs'!$H19,'Inputs_Indexed REC'!$B$40:$B$65,0),MATCH('Total Indexed RECs'!$F19,'Inputs_Indexed REC'!$D$37:$F$37,0))
*INDEX('Inputs_Indexed REC'!$H$40:$J$65,MATCH('Total Indexed RECs'!$H19,'Inputs_Indexed REC'!$B$40:$B$65,0),MATCH('Total Indexed RECs'!$F19,'Inputs_Indexed REC'!$H$37:$J$37,0)),
IF(AF$4&gt;$H19+$B19,AE19*(1-INDEX('Inputs_Indexed REC'!$E$6:$E$8,MATCH('Total Indexed RECs'!$F19,'Inputs_Indexed REC'!$C$6:$C$8,0))),
0))</f>
        <v>4200000</v>
      </c>
      <c r="AG19" s="86">
        <f>IF(AG$4=$H19+$B19,INDEX('Inputs_Indexed REC'!$D$40:$F$65,MATCH('Total Indexed RECs'!$H19,'Inputs_Indexed REC'!$B$40:$B$65,0),MATCH('Total Indexed RECs'!$F19,'Inputs_Indexed REC'!$D$37:$F$37,0))
*INDEX('Inputs_Indexed REC'!$H$40:$J$65,MATCH('Total Indexed RECs'!$H19,'Inputs_Indexed REC'!$B$40:$B$65,0),MATCH('Total Indexed RECs'!$F19,'Inputs_Indexed REC'!$H$37:$J$37,0)),
IF(AG$4&gt;$H19+$B19,AF19*(1-INDEX('Inputs_Indexed REC'!$E$6:$E$8,MATCH('Total Indexed RECs'!$F19,'Inputs_Indexed REC'!$C$6:$C$8,0))),
0))</f>
        <v>4200000</v>
      </c>
      <c r="AH19" s="86">
        <f>IF(AH$4=$H19+$B19,INDEX('Inputs_Indexed REC'!$D$40:$F$65,MATCH('Total Indexed RECs'!$H19,'Inputs_Indexed REC'!$B$40:$B$65,0),MATCH('Total Indexed RECs'!$F19,'Inputs_Indexed REC'!$D$37:$F$37,0))
*INDEX('Inputs_Indexed REC'!$H$40:$J$65,MATCH('Total Indexed RECs'!$H19,'Inputs_Indexed REC'!$B$40:$B$65,0),MATCH('Total Indexed RECs'!$F19,'Inputs_Indexed REC'!$H$37:$J$37,0)),
IF(AH$4&gt;$H19+$B19,AG19*(1-INDEX('Inputs_Indexed REC'!$E$6:$E$8,MATCH('Total Indexed RECs'!$F19,'Inputs_Indexed REC'!$C$6:$C$8,0))),
0))</f>
        <v>4200000</v>
      </c>
    </row>
    <row r="20" spans="2:34" x14ac:dyDescent="0.35">
      <c r="B20" s="332">
        <v>0</v>
      </c>
      <c r="C20" s="332" t="str">
        <f>INDEX('Inputs_Indexed REC'!$L$40:$L$65,MATCH($G20,'Inputs_Indexed REC'!$C$40:$C$65,0))</f>
        <v>Projected</v>
      </c>
      <c r="D20" s="116" t="s">
        <v>239</v>
      </c>
      <c r="F20" s="19" t="s">
        <v>75</v>
      </c>
      <c r="G20" s="60" t="s">
        <v>33</v>
      </c>
      <c r="H20" s="347">
        <f t="shared" si="1"/>
        <v>2035</v>
      </c>
      <c r="I20" s="56" t="s">
        <v>91</v>
      </c>
      <c r="J20" s="86">
        <f>IF(J$4=$H20+$B20,INDEX('Inputs_Indexed REC'!$D$40:$F$65,MATCH('Total Indexed RECs'!$H20,'Inputs_Indexed REC'!$B$40:$B$65,0),MATCH('Total Indexed RECs'!$F20,'Inputs_Indexed REC'!$D$37:$F$37,0))
*INDEX('Inputs_Indexed REC'!$H$40:$J$65,MATCH('Total Indexed RECs'!$H20,'Inputs_Indexed REC'!$B$40:$B$65,0),MATCH('Total Indexed RECs'!$F20,'Inputs_Indexed REC'!$H$37:$J$37,0)),
IF(J$4&gt;$H20+$B20,I20*(1-INDEX('Inputs_Indexed REC'!$E$6:$E$8,MATCH('Total Indexed RECs'!$F20,'Inputs_Indexed REC'!$C$6:$C$8,0))),
0))</f>
        <v>0</v>
      </c>
      <c r="K20" s="86">
        <f>IF(K$4=$H20+$B20,INDEX('Inputs_Indexed REC'!$D$40:$F$65,MATCH('Total Indexed RECs'!$H20,'Inputs_Indexed REC'!$B$40:$B$65,0),MATCH('Total Indexed RECs'!$F20,'Inputs_Indexed REC'!$D$37:$F$37,0))
*INDEX('Inputs_Indexed REC'!$H$40:$J$65,MATCH('Total Indexed RECs'!$H20,'Inputs_Indexed REC'!$B$40:$B$65,0),MATCH('Total Indexed RECs'!$F20,'Inputs_Indexed REC'!$H$37:$J$37,0)),
IF(K$4&gt;$H20+$B20,J20*(1-INDEX('Inputs_Indexed REC'!$E$6:$E$8,MATCH('Total Indexed RECs'!$F20,'Inputs_Indexed REC'!$C$6:$C$8,0))),
0))</f>
        <v>0</v>
      </c>
      <c r="L20" s="86">
        <f>IF(L$4=$H20+$B20,INDEX('Inputs_Indexed REC'!$D$40:$F$65,MATCH('Total Indexed RECs'!$H20,'Inputs_Indexed REC'!$B$40:$B$65,0),MATCH('Total Indexed RECs'!$F20,'Inputs_Indexed REC'!$D$37:$F$37,0))
*INDEX('Inputs_Indexed REC'!$H$40:$J$65,MATCH('Total Indexed RECs'!$H20,'Inputs_Indexed REC'!$B$40:$B$65,0),MATCH('Total Indexed RECs'!$F20,'Inputs_Indexed REC'!$H$37:$J$37,0)),
IF(L$4&gt;$H20+$B20,K20*(1-INDEX('Inputs_Indexed REC'!$E$6:$E$8,MATCH('Total Indexed RECs'!$F20,'Inputs_Indexed REC'!$C$6:$C$8,0))),
0))</f>
        <v>0</v>
      </c>
      <c r="M20" s="86">
        <f>IF(M$4=$H20+$B20,INDEX('Inputs_Indexed REC'!$D$40:$F$65,MATCH('Total Indexed RECs'!$H20,'Inputs_Indexed REC'!$B$40:$B$65,0),MATCH('Total Indexed RECs'!$F20,'Inputs_Indexed REC'!$D$37:$F$37,0))
*INDEX('Inputs_Indexed REC'!$H$40:$J$65,MATCH('Total Indexed RECs'!$H20,'Inputs_Indexed REC'!$B$40:$B$65,0),MATCH('Total Indexed RECs'!$F20,'Inputs_Indexed REC'!$H$37:$J$37,0)),
IF(M$4&gt;$H20+$B20,L20*(1-INDEX('Inputs_Indexed REC'!$E$6:$E$8,MATCH('Total Indexed RECs'!$F20,'Inputs_Indexed REC'!$C$6:$C$8,0))),
0))</f>
        <v>0</v>
      </c>
      <c r="N20" s="86">
        <f>IF(N$4=$H20+$B20,INDEX('Inputs_Indexed REC'!$D$40:$F$65,MATCH('Total Indexed RECs'!$H20,'Inputs_Indexed REC'!$B$40:$B$65,0),MATCH('Total Indexed RECs'!$F20,'Inputs_Indexed REC'!$D$37:$F$37,0))
*INDEX('Inputs_Indexed REC'!$H$40:$J$65,MATCH('Total Indexed RECs'!$H20,'Inputs_Indexed REC'!$B$40:$B$65,0),MATCH('Total Indexed RECs'!$F20,'Inputs_Indexed REC'!$H$37:$J$37,0)),
IF(N$4&gt;$H20+$B20,M20*(1-INDEX('Inputs_Indexed REC'!$E$6:$E$8,MATCH('Total Indexed RECs'!$F20,'Inputs_Indexed REC'!$C$6:$C$8,0))),
0))</f>
        <v>0</v>
      </c>
      <c r="O20" s="86">
        <f>IF(O$4=$H20+$B20,INDEX('Inputs_Indexed REC'!$D$40:$F$65,MATCH('Total Indexed RECs'!$H20,'Inputs_Indexed REC'!$B$40:$B$65,0),MATCH('Total Indexed RECs'!$F20,'Inputs_Indexed REC'!$D$37:$F$37,0))
*INDEX('Inputs_Indexed REC'!$H$40:$J$65,MATCH('Total Indexed RECs'!$H20,'Inputs_Indexed REC'!$B$40:$B$65,0),MATCH('Total Indexed RECs'!$F20,'Inputs_Indexed REC'!$H$37:$J$37,0)),
IF(O$4&gt;$H20+$B20,N20*(1-INDEX('Inputs_Indexed REC'!$E$6:$E$8,MATCH('Total Indexed RECs'!$F20,'Inputs_Indexed REC'!$C$6:$C$8,0))),
0))</f>
        <v>0</v>
      </c>
      <c r="P20" s="86">
        <f>IF(P$4=$H20+$B20,INDEX('Inputs_Indexed REC'!$D$40:$F$65,MATCH('Total Indexed RECs'!$H20,'Inputs_Indexed REC'!$B$40:$B$65,0),MATCH('Total Indexed RECs'!$F20,'Inputs_Indexed REC'!$D$37:$F$37,0))
*INDEX('Inputs_Indexed REC'!$H$40:$J$65,MATCH('Total Indexed RECs'!$H20,'Inputs_Indexed REC'!$B$40:$B$65,0),MATCH('Total Indexed RECs'!$F20,'Inputs_Indexed REC'!$H$37:$J$37,0)),
IF(P$4&gt;$H20+$B20,O20*(1-INDEX('Inputs_Indexed REC'!$E$6:$E$8,MATCH('Total Indexed RECs'!$F20,'Inputs_Indexed REC'!$C$6:$C$8,0))),
0))</f>
        <v>0</v>
      </c>
      <c r="Q20" s="86">
        <f>IF(Q$4=$H20+$B20,INDEX('Inputs_Indexed REC'!$D$40:$F$65,MATCH('Total Indexed RECs'!$H20,'Inputs_Indexed REC'!$B$40:$B$65,0),MATCH('Total Indexed RECs'!$F20,'Inputs_Indexed REC'!$D$37:$F$37,0))
*INDEX('Inputs_Indexed REC'!$H$40:$J$65,MATCH('Total Indexed RECs'!$H20,'Inputs_Indexed REC'!$B$40:$B$65,0),MATCH('Total Indexed RECs'!$F20,'Inputs_Indexed REC'!$H$37:$J$37,0)),
IF(Q$4&gt;$H20+$B20,P20*(1-INDEX('Inputs_Indexed REC'!$E$6:$E$8,MATCH('Total Indexed RECs'!$F20,'Inputs_Indexed REC'!$C$6:$C$8,0))),
0))</f>
        <v>0</v>
      </c>
      <c r="R20" s="86">
        <f>IF(R$4=$H20+$B20,INDEX('Inputs_Indexed REC'!$D$40:$F$65,MATCH('Total Indexed RECs'!$H20,'Inputs_Indexed REC'!$B$40:$B$65,0),MATCH('Total Indexed RECs'!$F20,'Inputs_Indexed REC'!$D$37:$F$37,0))
*INDEX('Inputs_Indexed REC'!$H$40:$J$65,MATCH('Total Indexed RECs'!$H20,'Inputs_Indexed REC'!$B$40:$B$65,0),MATCH('Total Indexed RECs'!$F20,'Inputs_Indexed REC'!$H$37:$J$37,0)),
IF(R$4&gt;$H20+$B20,Q20*(1-INDEX('Inputs_Indexed REC'!$E$6:$E$8,MATCH('Total Indexed RECs'!$F20,'Inputs_Indexed REC'!$C$6:$C$8,0))),
0))</f>
        <v>0</v>
      </c>
      <c r="S20" s="86">
        <f>IF(S$4=$H20+$B20,INDEX('Inputs_Indexed REC'!$D$40:$F$65,MATCH('Total Indexed RECs'!$H20,'Inputs_Indexed REC'!$B$40:$B$65,0),MATCH('Total Indexed RECs'!$F20,'Inputs_Indexed REC'!$D$37:$F$37,0))
*INDEX('Inputs_Indexed REC'!$H$40:$J$65,MATCH('Total Indexed RECs'!$H20,'Inputs_Indexed REC'!$B$40:$B$65,0),MATCH('Total Indexed RECs'!$F20,'Inputs_Indexed REC'!$H$37:$J$37,0)),
IF(S$4&gt;$H20+$B20,R20*(1-INDEX('Inputs_Indexed REC'!$E$6:$E$8,MATCH('Total Indexed RECs'!$F20,'Inputs_Indexed REC'!$C$6:$C$8,0))),
0))</f>
        <v>0</v>
      </c>
      <c r="T20" s="86">
        <f>IF(T$4=$H20+$B20,INDEX('Inputs_Indexed REC'!$D$40:$F$65,MATCH('Total Indexed RECs'!$H20,'Inputs_Indexed REC'!$B$40:$B$65,0),MATCH('Total Indexed RECs'!$F20,'Inputs_Indexed REC'!$D$37:$F$37,0))
*INDEX('Inputs_Indexed REC'!$H$40:$J$65,MATCH('Total Indexed RECs'!$H20,'Inputs_Indexed REC'!$B$40:$B$65,0),MATCH('Total Indexed RECs'!$F20,'Inputs_Indexed REC'!$H$37:$J$37,0)),
IF(T$4&gt;$H20+$B20,S20*(1-INDEX('Inputs_Indexed REC'!$E$6:$E$8,MATCH('Total Indexed RECs'!$F20,'Inputs_Indexed REC'!$C$6:$C$8,0))),
0))</f>
        <v>0</v>
      </c>
      <c r="U20" s="86">
        <f>IF(U$4=$H20+$B20,INDEX('Inputs_Indexed REC'!$D$40:$F$65,MATCH('Total Indexed RECs'!$H20,'Inputs_Indexed REC'!$B$40:$B$65,0),MATCH('Total Indexed RECs'!$F20,'Inputs_Indexed REC'!$D$37:$F$37,0))
*INDEX('Inputs_Indexed REC'!$H$40:$J$65,MATCH('Total Indexed RECs'!$H20,'Inputs_Indexed REC'!$B$40:$B$65,0),MATCH('Total Indexed RECs'!$F20,'Inputs_Indexed REC'!$H$37:$J$37,0)),
IF(U$4&gt;$H20+$B20,T20*(1-INDEX('Inputs_Indexed REC'!$E$6:$E$8,MATCH('Total Indexed RECs'!$F20,'Inputs_Indexed REC'!$C$6:$C$8,0))),
0))</f>
        <v>0</v>
      </c>
      <c r="V20" s="86">
        <f>IF(V$4=$H20+$B20,INDEX('Inputs_Indexed REC'!$D$40:$F$65,MATCH('Total Indexed RECs'!$H20,'Inputs_Indexed REC'!$B$40:$B$65,0),MATCH('Total Indexed RECs'!$F20,'Inputs_Indexed REC'!$D$37:$F$37,0))
*INDEX('Inputs_Indexed REC'!$H$40:$J$65,MATCH('Total Indexed RECs'!$H20,'Inputs_Indexed REC'!$B$40:$B$65,0),MATCH('Total Indexed RECs'!$F20,'Inputs_Indexed REC'!$H$37:$J$37,0)),
IF(V$4&gt;$H20+$B20,U20*(1-INDEX('Inputs_Indexed REC'!$E$6:$E$8,MATCH('Total Indexed RECs'!$F20,'Inputs_Indexed REC'!$C$6:$C$8,0))),
0))</f>
        <v>0</v>
      </c>
      <c r="W20" s="86">
        <f>IF(W$4=$H20+$B20,INDEX('Inputs_Indexed REC'!$D$40:$F$65,MATCH('Total Indexed RECs'!$H20,'Inputs_Indexed REC'!$B$40:$B$65,0),MATCH('Total Indexed RECs'!$F20,'Inputs_Indexed REC'!$D$37:$F$37,0))
*INDEX('Inputs_Indexed REC'!$H$40:$J$65,MATCH('Total Indexed RECs'!$H20,'Inputs_Indexed REC'!$B$40:$B$65,0),MATCH('Total Indexed RECs'!$F20,'Inputs_Indexed REC'!$H$37:$J$37,0)),
IF(W$4&gt;$H20+$B20,V20*(1-INDEX('Inputs_Indexed REC'!$E$6:$E$8,MATCH('Total Indexed RECs'!$F20,'Inputs_Indexed REC'!$C$6:$C$8,0))),
0))</f>
        <v>4000000</v>
      </c>
      <c r="X20" s="86">
        <f>IF(X$4=$H20+$B20,INDEX('Inputs_Indexed REC'!$D$40:$F$65,MATCH('Total Indexed RECs'!$H20,'Inputs_Indexed REC'!$B$40:$B$65,0),MATCH('Total Indexed RECs'!$F20,'Inputs_Indexed REC'!$D$37:$F$37,0))
*INDEX('Inputs_Indexed REC'!$H$40:$J$65,MATCH('Total Indexed RECs'!$H20,'Inputs_Indexed REC'!$B$40:$B$65,0),MATCH('Total Indexed RECs'!$F20,'Inputs_Indexed REC'!$H$37:$J$37,0)),
IF(X$4&gt;$H20+$B20,W20*(1-INDEX('Inputs_Indexed REC'!$E$6:$E$8,MATCH('Total Indexed RECs'!$F20,'Inputs_Indexed REC'!$C$6:$C$8,0))),
0))</f>
        <v>4000000</v>
      </c>
      <c r="Y20" s="86">
        <f>IF(Y$4=$H20+$B20,INDEX('Inputs_Indexed REC'!$D$40:$F$65,MATCH('Total Indexed RECs'!$H20,'Inputs_Indexed REC'!$B$40:$B$65,0),MATCH('Total Indexed RECs'!$F20,'Inputs_Indexed REC'!$D$37:$F$37,0))
*INDEX('Inputs_Indexed REC'!$H$40:$J$65,MATCH('Total Indexed RECs'!$H20,'Inputs_Indexed REC'!$B$40:$B$65,0),MATCH('Total Indexed RECs'!$F20,'Inputs_Indexed REC'!$H$37:$J$37,0)),
IF(Y$4&gt;$H20+$B20,X20*(1-INDEX('Inputs_Indexed REC'!$E$6:$E$8,MATCH('Total Indexed RECs'!$F20,'Inputs_Indexed REC'!$C$6:$C$8,0))),
0))</f>
        <v>4000000</v>
      </c>
      <c r="Z20" s="86">
        <f>IF(Z$4=$H20+$B20,INDEX('Inputs_Indexed REC'!$D$40:$F$65,MATCH('Total Indexed RECs'!$H20,'Inputs_Indexed REC'!$B$40:$B$65,0),MATCH('Total Indexed RECs'!$F20,'Inputs_Indexed REC'!$D$37:$F$37,0))
*INDEX('Inputs_Indexed REC'!$H$40:$J$65,MATCH('Total Indexed RECs'!$H20,'Inputs_Indexed REC'!$B$40:$B$65,0),MATCH('Total Indexed RECs'!$F20,'Inputs_Indexed REC'!$H$37:$J$37,0)),
IF(Z$4&gt;$H20+$B20,Y20*(1-INDEX('Inputs_Indexed REC'!$E$6:$E$8,MATCH('Total Indexed RECs'!$F20,'Inputs_Indexed REC'!$C$6:$C$8,0))),
0))</f>
        <v>4000000</v>
      </c>
      <c r="AA20" s="86">
        <f>IF(AA$4=$H20+$B20,INDEX('Inputs_Indexed REC'!$D$40:$F$65,MATCH('Total Indexed RECs'!$H20,'Inputs_Indexed REC'!$B$40:$B$65,0),MATCH('Total Indexed RECs'!$F20,'Inputs_Indexed REC'!$D$37:$F$37,0))
*INDEX('Inputs_Indexed REC'!$H$40:$J$65,MATCH('Total Indexed RECs'!$H20,'Inputs_Indexed REC'!$B$40:$B$65,0),MATCH('Total Indexed RECs'!$F20,'Inputs_Indexed REC'!$H$37:$J$37,0)),
IF(AA$4&gt;$H20+$B20,Z20*(1-INDEX('Inputs_Indexed REC'!$E$6:$E$8,MATCH('Total Indexed RECs'!$F20,'Inputs_Indexed REC'!$C$6:$C$8,0))),
0))</f>
        <v>4000000</v>
      </c>
      <c r="AB20" s="86">
        <f>IF(AB$4=$H20+$B20,INDEX('Inputs_Indexed REC'!$D$40:$F$65,MATCH('Total Indexed RECs'!$H20,'Inputs_Indexed REC'!$B$40:$B$65,0),MATCH('Total Indexed RECs'!$F20,'Inputs_Indexed REC'!$D$37:$F$37,0))
*INDEX('Inputs_Indexed REC'!$H$40:$J$65,MATCH('Total Indexed RECs'!$H20,'Inputs_Indexed REC'!$B$40:$B$65,0),MATCH('Total Indexed RECs'!$F20,'Inputs_Indexed REC'!$H$37:$J$37,0)),
IF(AB$4&gt;$H20+$B20,AA20*(1-INDEX('Inputs_Indexed REC'!$E$6:$E$8,MATCH('Total Indexed RECs'!$F20,'Inputs_Indexed REC'!$C$6:$C$8,0))),
0))</f>
        <v>4000000</v>
      </c>
      <c r="AC20" s="86">
        <f>IF(AC$4=$H20+$B20,INDEX('Inputs_Indexed REC'!$D$40:$F$65,MATCH('Total Indexed RECs'!$H20,'Inputs_Indexed REC'!$B$40:$B$65,0),MATCH('Total Indexed RECs'!$F20,'Inputs_Indexed REC'!$D$37:$F$37,0))
*INDEX('Inputs_Indexed REC'!$H$40:$J$65,MATCH('Total Indexed RECs'!$H20,'Inputs_Indexed REC'!$B$40:$B$65,0),MATCH('Total Indexed RECs'!$F20,'Inputs_Indexed REC'!$H$37:$J$37,0)),
IF(AC$4&gt;$H20+$B20,AB20*(1-INDEX('Inputs_Indexed REC'!$E$6:$E$8,MATCH('Total Indexed RECs'!$F20,'Inputs_Indexed REC'!$C$6:$C$8,0))),
0))</f>
        <v>4000000</v>
      </c>
      <c r="AD20" s="86">
        <f>IF(AD$4=$H20+$B20,INDEX('Inputs_Indexed REC'!$D$40:$F$65,MATCH('Total Indexed RECs'!$H20,'Inputs_Indexed REC'!$B$40:$B$65,0),MATCH('Total Indexed RECs'!$F20,'Inputs_Indexed REC'!$D$37:$F$37,0))
*INDEX('Inputs_Indexed REC'!$H$40:$J$65,MATCH('Total Indexed RECs'!$H20,'Inputs_Indexed REC'!$B$40:$B$65,0),MATCH('Total Indexed RECs'!$F20,'Inputs_Indexed REC'!$H$37:$J$37,0)),
IF(AD$4&gt;$H20+$B20,AC20*(1-INDEX('Inputs_Indexed REC'!$E$6:$E$8,MATCH('Total Indexed RECs'!$F20,'Inputs_Indexed REC'!$C$6:$C$8,0))),
0))</f>
        <v>4000000</v>
      </c>
      <c r="AE20" s="86">
        <f>IF(AE$4=$H20+$B20,INDEX('Inputs_Indexed REC'!$D$40:$F$65,MATCH('Total Indexed RECs'!$H20,'Inputs_Indexed REC'!$B$40:$B$65,0),MATCH('Total Indexed RECs'!$F20,'Inputs_Indexed REC'!$D$37:$F$37,0))
*INDEX('Inputs_Indexed REC'!$H$40:$J$65,MATCH('Total Indexed RECs'!$H20,'Inputs_Indexed REC'!$B$40:$B$65,0),MATCH('Total Indexed RECs'!$F20,'Inputs_Indexed REC'!$H$37:$J$37,0)),
IF(AE$4&gt;$H20+$B20,AD20*(1-INDEX('Inputs_Indexed REC'!$E$6:$E$8,MATCH('Total Indexed RECs'!$F20,'Inputs_Indexed REC'!$C$6:$C$8,0))),
0))</f>
        <v>4000000</v>
      </c>
      <c r="AF20" s="86">
        <f>IF(AF$4=$H20+$B20,INDEX('Inputs_Indexed REC'!$D$40:$F$65,MATCH('Total Indexed RECs'!$H20,'Inputs_Indexed REC'!$B$40:$B$65,0),MATCH('Total Indexed RECs'!$F20,'Inputs_Indexed REC'!$D$37:$F$37,0))
*INDEX('Inputs_Indexed REC'!$H$40:$J$65,MATCH('Total Indexed RECs'!$H20,'Inputs_Indexed REC'!$B$40:$B$65,0),MATCH('Total Indexed RECs'!$F20,'Inputs_Indexed REC'!$H$37:$J$37,0)),
IF(AF$4&gt;$H20+$B20,AE20*(1-INDEX('Inputs_Indexed REC'!$E$6:$E$8,MATCH('Total Indexed RECs'!$F20,'Inputs_Indexed REC'!$C$6:$C$8,0))),
0))</f>
        <v>4000000</v>
      </c>
      <c r="AG20" s="86">
        <f>IF(AG$4=$H20+$B20,INDEX('Inputs_Indexed REC'!$D$40:$F$65,MATCH('Total Indexed RECs'!$H20,'Inputs_Indexed REC'!$B$40:$B$65,0),MATCH('Total Indexed RECs'!$F20,'Inputs_Indexed REC'!$D$37:$F$37,0))
*INDEX('Inputs_Indexed REC'!$H$40:$J$65,MATCH('Total Indexed RECs'!$H20,'Inputs_Indexed REC'!$B$40:$B$65,0),MATCH('Total Indexed RECs'!$F20,'Inputs_Indexed REC'!$H$37:$J$37,0)),
IF(AG$4&gt;$H20+$B20,AF20*(1-INDEX('Inputs_Indexed REC'!$E$6:$E$8,MATCH('Total Indexed RECs'!$F20,'Inputs_Indexed REC'!$C$6:$C$8,0))),
0))</f>
        <v>4000000</v>
      </c>
      <c r="AH20" s="86">
        <f>IF(AH$4=$H20+$B20,INDEX('Inputs_Indexed REC'!$D$40:$F$65,MATCH('Total Indexed RECs'!$H20,'Inputs_Indexed REC'!$B$40:$B$65,0),MATCH('Total Indexed RECs'!$F20,'Inputs_Indexed REC'!$D$37:$F$37,0))
*INDEX('Inputs_Indexed REC'!$H$40:$J$65,MATCH('Total Indexed RECs'!$H20,'Inputs_Indexed REC'!$B$40:$B$65,0),MATCH('Total Indexed RECs'!$F20,'Inputs_Indexed REC'!$H$37:$J$37,0)),
IF(AH$4&gt;$H20+$B20,AG20*(1-INDEX('Inputs_Indexed REC'!$E$6:$E$8,MATCH('Total Indexed RECs'!$F20,'Inputs_Indexed REC'!$C$6:$C$8,0))),
0))</f>
        <v>4000000</v>
      </c>
    </row>
    <row r="21" spans="2:34" x14ac:dyDescent="0.35">
      <c r="B21" s="332">
        <v>0</v>
      </c>
      <c r="C21" s="332" t="str">
        <f>INDEX('Inputs_Indexed REC'!$L$40:$L$65,MATCH($G21,'Inputs_Indexed REC'!$C$40:$C$65,0))</f>
        <v>Projected</v>
      </c>
      <c r="D21" s="116" t="s">
        <v>239</v>
      </c>
      <c r="F21" s="19" t="s">
        <v>75</v>
      </c>
      <c r="G21" s="60" t="s">
        <v>34</v>
      </c>
      <c r="H21" s="347">
        <f t="shared" si="1"/>
        <v>2036</v>
      </c>
      <c r="I21" s="56" t="s">
        <v>91</v>
      </c>
      <c r="J21" s="86">
        <f>IF(J$4=$H21+$B21,INDEX('Inputs_Indexed REC'!$D$40:$F$65,MATCH('Total Indexed RECs'!$H21,'Inputs_Indexed REC'!$B$40:$B$65,0),MATCH('Total Indexed RECs'!$F21,'Inputs_Indexed REC'!$D$37:$F$37,0))
*INDEX('Inputs_Indexed REC'!$H$40:$J$65,MATCH('Total Indexed RECs'!$H21,'Inputs_Indexed REC'!$B$40:$B$65,0),MATCH('Total Indexed RECs'!$F21,'Inputs_Indexed REC'!$H$37:$J$37,0)),
IF(J$4&gt;$H21+$B21,I21*(1-INDEX('Inputs_Indexed REC'!$E$6:$E$8,MATCH('Total Indexed RECs'!$F21,'Inputs_Indexed REC'!$C$6:$C$8,0))),
0))</f>
        <v>0</v>
      </c>
      <c r="K21" s="86">
        <f>IF(K$4=$H21+$B21,INDEX('Inputs_Indexed REC'!$D$40:$F$65,MATCH('Total Indexed RECs'!$H21,'Inputs_Indexed REC'!$B$40:$B$65,0),MATCH('Total Indexed RECs'!$F21,'Inputs_Indexed REC'!$D$37:$F$37,0))
*INDEX('Inputs_Indexed REC'!$H$40:$J$65,MATCH('Total Indexed RECs'!$H21,'Inputs_Indexed REC'!$B$40:$B$65,0),MATCH('Total Indexed RECs'!$F21,'Inputs_Indexed REC'!$H$37:$J$37,0)),
IF(K$4&gt;$H21+$B21,J21*(1-INDEX('Inputs_Indexed REC'!$E$6:$E$8,MATCH('Total Indexed RECs'!$F21,'Inputs_Indexed REC'!$C$6:$C$8,0))),
0))</f>
        <v>0</v>
      </c>
      <c r="L21" s="86">
        <f>IF(L$4=$H21+$B21,INDEX('Inputs_Indexed REC'!$D$40:$F$65,MATCH('Total Indexed RECs'!$H21,'Inputs_Indexed REC'!$B$40:$B$65,0),MATCH('Total Indexed RECs'!$F21,'Inputs_Indexed REC'!$D$37:$F$37,0))
*INDEX('Inputs_Indexed REC'!$H$40:$J$65,MATCH('Total Indexed RECs'!$H21,'Inputs_Indexed REC'!$B$40:$B$65,0),MATCH('Total Indexed RECs'!$F21,'Inputs_Indexed REC'!$H$37:$J$37,0)),
IF(L$4&gt;$H21+$B21,K21*(1-INDEX('Inputs_Indexed REC'!$E$6:$E$8,MATCH('Total Indexed RECs'!$F21,'Inputs_Indexed REC'!$C$6:$C$8,0))),
0))</f>
        <v>0</v>
      </c>
      <c r="M21" s="86">
        <f>IF(M$4=$H21+$B21,INDEX('Inputs_Indexed REC'!$D$40:$F$65,MATCH('Total Indexed RECs'!$H21,'Inputs_Indexed REC'!$B$40:$B$65,0),MATCH('Total Indexed RECs'!$F21,'Inputs_Indexed REC'!$D$37:$F$37,0))
*INDEX('Inputs_Indexed REC'!$H$40:$J$65,MATCH('Total Indexed RECs'!$H21,'Inputs_Indexed REC'!$B$40:$B$65,0),MATCH('Total Indexed RECs'!$F21,'Inputs_Indexed REC'!$H$37:$J$37,0)),
IF(M$4&gt;$H21+$B21,L21*(1-INDEX('Inputs_Indexed REC'!$E$6:$E$8,MATCH('Total Indexed RECs'!$F21,'Inputs_Indexed REC'!$C$6:$C$8,0))),
0))</f>
        <v>0</v>
      </c>
      <c r="N21" s="86">
        <f>IF(N$4=$H21+$B21,INDEX('Inputs_Indexed REC'!$D$40:$F$65,MATCH('Total Indexed RECs'!$H21,'Inputs_Indexed REC'!$B$40:$B$65,0),MATCH('Total Indexed RECs'!$F21,'Inputs_Indexed REC'!$D$37:$F$37,0))
*INDEX('Inputs_Indexed REC'!$H$40:$J$65,MATCH('Total Indexed RECs'!$H21,'Inputs_Indexed REC'!$B$40:$B$65,0),MATCH('Total Indexed RECs'!$F21,'Inputs_Indexed REC'!$H$37:$J$37,0)),
IF(N$4&gt;$H21+$B21,M21*(1-INDEX('Inputs_Indexed REC'!$E$6:$E$8,MATCH('Total Indexed RECs'!$F21,'Inputs_Indexed REC'!$C$6:$C$8,0))),
0))</f>
        <v>0</v>
      </c>
      <c r="O21" s="86">
        <f>IF(O$4=$H21+$B21,INDEX('Inputs_Indexed REC'!$D$40:$F$65,MATCH('Total Indexed RECs'!$H21,'Inputs_Indexed REC'!$B$40:$B$65,0),MATCH('Total Indexed RECs'!$F21,'Inputs_Indexed REC'!$D$37:$F$37,0))
*INDEX('Inputs_Indexed REC'!$H$40:$J$65,MATCH('Total Indexed RECs'!$H21,'Inputs_Indexed REC'!$B$40:$B$65,0),MATCH('Total Indexed RECs'!$F21,'Inputs_Indexed REC'!$H$37:$J$37,0)),
IF(O$4&gt;$H21+$B21,N21*(1-INDEX('Inputs_Indexed REC'!$E$6:$E$8,MATCH('Total Indexed RECs'!$F21,'Inputs_Indexed REC'!$C$6:$C$8,0))),
0))</f>
        <v>0</v>
      </c>
      <c r="P21" s="86">
        <f>IF(P$4=$H21+$B21,INDEX('Inputs_Indexed REC'!$D$40:$F$65,MATCH('Total Indexed RECs'!$H21,'Inputs_Indexed REC'!$B$40:$B$65,0),MATCH('Total Indexed RECs'!$F21,'Inputs_Indexed REC'!$D$37:$F$37,0))
*INDEX('Inputs_Indexed REC'!$H$40:$J$65,MATCH('Total Indexed RECs'!$H21,'Inputs_Indexed REC'!$B$40:$B$65,0),MATCH('Total Indexed RECs'!$F21,'Inputs_Indexed REC'!$H$37:$J$37,0)),
IF(P$4&gt;$H21+$B21,O21*(1-INDEX('Inputs_Indexed REC'!$E$6:$E$8,MATCH('Total Indexed RECs'!$F21,'Inputs_Indexed REC'!$C$6:$C$8,0))),
0))</f>
        <v>0</v>
      </c>
      <c r="Q21" s="86">
        <f>IF(Q$4=$H21+$B21,INDEX('Inputs_Indexed REC'!$D$40:$F$65,MATCH('Total Indexed RECs'!$H21,'Inputs_Indexed REC'!$B$40:$B$65,0),MATCH('Total Indexed RECs'!$F21,'Inputs_Indexed REC'!$D$37:$F$37,0))
*INDEX('Inputs_Indexed REC'!$H$40:$J$65,MATCH('Total Indexed RECs'!$H21,'Inputs_Indexed REC'!$B$40:$B$65,0),MATCH('Total Indexed RECs'!$F21,'Inputs_Indexed REC'!$H$37:$J$37,0)),
IF(Q$4&gt;$H21+$B21,P21*(1-INDEX('Inputs_Indexed REC'!$E$6:$E$8,MATCH('Total Indexed RECs'!$F21,'Inputs_Indexed REC'!$C$6:$C$8,0))),
0))</f>
        <v>0</v>
      </c>
      <c r="R21" s="86">
        <f>IF(R$4=$H21+$B21,INDEX('Inputs_Indexed REC'!$D$40:$F$65,MATCH('Total Indexed RECs'!$H21,'Inputs_Indexed REC'!$B$40:$B$65,0),MATCH('Total Indexed RECs'!$F21,'Inputs_Indexed REC'!$D$37:$F$37,0))
*INDEX('Inputs_Indexed REC'!$H$40:$J$65,MATCH('Total Indexed RECs'!$H21,'Inputs_Indexed REC'!$B$40:$B$65,0),MATCH('Total Indexed RECs'!$F21,'Inputs_Indexed REC'!$H$37:$J$37,0)),
IF(R$4&gt;$H21+$B21,Q21*(1-INDEX('Inputs_Indexed REC'!$E$6:$E$8,MATCH('Total Indexed RECs'!$F21,'Inputs_Indexed REC'!$C$6:$C$8,0))),
0))</f>
        <v>0</v>
      </c>
      <c r="S21" s="86">
        <f>IF(S$4=$H21+$B21,INDEX('Inputs_Indexed REC'!$D$40:$F$65,MATCH('Total Indexed RECs'!$H21,'Inputs_Indexed REC'!$B$40:$B$65,0),MATCH('Total Indexed RECs'!$F21,'Inputs_Indexed REC'!$D$37:$F$37,0))
*INDEX('Inputs_Indexed REC'!$H$40:$J$65,MATCH('Total Indexed RECs'!$H21,'Inputs_Indexed REC'!$B$40:$B$65,0),MATCH('Total Indexed RECs'!$F21,'Inputs_Indexed REC'!$H$37:$J$37,0)),
IF(S$4&gt;$H21+$B21,R21*(1-INDEX('Inputs_Indexed REC'!$E$6:$E$8,MATCH('Total Indexed RECs'!$F21,'Inputs_Indexed REC'!$C$6:$C$8,0))),
0))</f>
        <v>0</v>
      </c>
      <c r="T21" s="86">
        <f>IF(T$4=$H21+$B21,INDEX('Inputs_Indexed REC'!$D$40:$F$65,MATCH('Total Indexed RECs'!$H21,'Inputs_Indexed REC'!$B$40:$B$65,0),MATCH('Total Indexed RECs'!$F21,'Inputs_Indexed REC'!$D$37:$F$37,0))
*INDEX('Inputs_Indexed REC'!$H$40:$J$65,MATCH('Total Indexed RECs'!$H21,'Inputs_Indexed REC'!$B$40:$B$65,0),MATCH('Total Indexed RECs'!$F21,'Inputs_Indexed REC'!$H$37:$J$37,0)),
IF(T$4&gt;$H21+$B21,S21*(1-INDEX('Inputs_Indexed REC'!$E$6:$E$8,MATCH('Total Indexed RECs'!$F21,'Inputs_Indexed REC'!$C$6:$C$8,0))),
0))</f>
        <v>0</v>
      </c>
      <c r="U21" s="86">
        <f>IF(U$4=$H21+$B21,INDEX('Inputs_Indexed REC'!$D$40:$F$65,MATCH('Total Indexed RECs'!$H21,'Inputs_Indexed REC'!$B$40:$B$65,0),MATCH('Total Indexed RECs'!$F21,'Inputs_Indexed REC'!$D$37:$F$37,0))
*INDEX('Inputs_Indexed REC'!$H$40:$J$65,MATCH('Total Indexed RECs'!$H21,'Inputs_Indexed REC'!$B$40:$B$65,0),MATCH('Total Indexed RECs'!$F21,'Inputs_Indexed REC'!$H$37:$J$37,0)),
IF(U$4&gt;$H21+$B21,T21*(1-INDEX('Inputs_Indexed REC'!$E$6:$E$8,MATCH('Total Indexed RECs'!$F21,'Inputs_Indexed REC'!$C$6:$C$8,0))),
0))</f>
        <v>0</v>
      </c>
      <c r="V21" s="86">
        <f>IF(V$4=$H21+$B21,INDEX('Inputs_Indexed REC'!$D$40:$F$65,MATCH('Total Indexed RECs'!$H21,'Inputs_Indexed REC'!$B$40:$B$65,0),MATCH('Total Indexed RECs'!$F21,'Inputs_Indexed REC'!$D$37:$F$37,0))
*INDEX('Inputs_Indexed REC'!$H$40:$J$65,MATCH('Total Indexed RECs'!$H21,'Inputs_Indexed REC'!$B$40:$B$65,0),MATCH('Total Indexed RECs'!$F21,'Inputs_Indexed REC'!$H$37:$J$37,0)),
IF(V$4&gt;$H21+$B21,U21*(1-INDEX('Inputs_Indexed REC'!$E$6:$E$8,MATCH('Total Indexed RECs'!$F21,'Inputs_Indexed REC'!$C$6:$C$8,0))),
0))</f>
        <v>0</v>
      </c>
      <c r="W21" s="86">
        <f>IF(W$4=$H21+$B21,INDEX('Inputs_Indexed REC'!$D$40:$F$65,MATCH('Total Indexed RECs'!$H21,'Inputs_Indexed REC'!$B$40:$B$65,0),MATCH('Total Indexed RECs'!$F21,'Inputs_Indexed REC'!$D$37:$F$37,0))
*INDEX('Inputs_Indexed REC'!$H$40:$J$65,MATCH('Total Indexed RECs'!$H21,'Inputs_Indexed REC'!$B$40:$B$65,0),MATCH('Total Indexed RECs'!$F21,'Inputs_Indexed REC'!$H$37:$J$37,0)),
IF(W$4&gt;$H21+$B21,V21*(1-INDEX('Inputs_Indexed REC'!$E$6:$E$8,MATCH('Total Indexed RECs'!$F21,'Inputs_Indexed REC'!$C$6:$C$8,0))),
0))</f>
        <v>0</v>
      </c>
      <c r="X21" s="86">
        <f>IF(X$4=$H21+$B21,INDEX('Inputs_Indexed REC'!$D$40:$F$65,MATCH('Total Indexed RECs'!$H21,'Inputs_Indexed REC'!$B$40:$B$65,0),MATCH('Total Indexed RECs'!$F21,'Inputs_Indexed REC'!$D$37:$F$37,0))
*INDEX('Inputs_Indexed REC'!$H$40:$J$65,MATCH('Total Indexed RECs'!$H21,'Inputs_Indexed REC'!$B$40:$B$65,0),MATCH('Total Indexed RECs'!$F21,'Inputs_Indexed REC'!$H$37:$J$37,0)),
IF(X$4&gt;$H21+$B21,W21*(1-INDEX('Inputs_Indexed REC'!$E$6:$E$8,MATCH('Total Indexed RECs'!$F21,'Inputs_Indexed REC'!$C$6:$C$8,0))),
0))</f>
        <v>4300000</v>
      </c>
      <c r="Y21" s="86">
        <f>IF(Y$4=$H21+$B21,INDEX('Inputs_Indexed REC'!$D$40:$F$65,MATCH('Total Indexed RECs'!$H21,'Inputs_Indexed REC'!$B$40:$B$65,0),MATCH('Total Indexed RECs'!$F21,'Inputs_Indexed REC'!$D$37:$F$37,0))
*INDEX('Inputs_Indexed REC'!$H$40:$J$65,MATCH('Total Indexed RECs'!$H21,'Inputs_Indexed REC'!$B$40:$B$65,0),MATCH('Total Indexed RECs'!$F21,'Inputs_Indexed REC'!$H$37:$J$37,0)),
IF(Y$4&gt;$H21+$B21,X21*(1-INDEX('Inputs_Indexed REC'!$E$6:$E$8,MATCH('Total Indexed RECs'!$F21,'Inputs_Indexed REC'!$C$6:$C$8,0))),
0))</f>
        <v>4300000</v>
      </c>
      <c r="Z21" s="86">
        <f>IF(Z$4=$H21+$B21,INDEX('Inputs_Indexed REC'!$D$40:$F$65,MATCH('Total Indexed RECs'!$H21,'Inputs_Indexed REC'!$B$40:$B$65,0),MATCH('Total Indexed RECs'!$F21,'Inputs_Indexed REC'!$D$37:$F$37,0))
*INDEX('Inputs_Indexed REC'!$H$40:$J$65,MATCH('Total Indexed RECs'!$H21,'Inputs_Indexed REC'!$B$40:$B$65,0),MATCH('Total Indexed RECs'!$F21,'Inputs_Indexed REC'!$H$37:$J$37,0)),
IF(Z$4&gt;$H21+$B21,Y21*(1-INDEX('Inputs_Indexed REC'!$E$6:$E$8,MATCH('Total Indexed RECs'!$F21,'Inputs_Indexed REC'!$C$6:$C$8,0))),
0))</f>
        <v>4300000</v>
      </c>
      <c r="AA21" s="86">
        <f>IF(AA$4=$H21+$B21,INDEX('Inputs_Indexed REC'!$D$40:$F$65,MATCH('Total Indexed RECs'!$H21,'Inputs_Indexed REC'!$B$40:$B$65,0),MATCH('Total Indexed RECs'!$F21,'Inputs_Indexed REC'!$D$37:$F$37,0))
*INDEX('Inputs_Indexed REC'!$H$40:$J$65,MATCH('Total Indexed RECs'!$H21,'Inputs_Indexed REC'!$B$40:$B$65,0),MATCH('Total Indexed RECs'!$F21,'Inputs_Indexed REC'!$H$37:$J$37,0)),
IF(AA$4&gt;$H21+$B21,Z21*(1-INDEX('Inputs_Indexed REC'!$E$6:$E$8,MATCH('Total Indexed RECs'!$F21,'Inputs_Indexed REC'!$C$6:$C$8,0))),
0))</f>
        <v>4300000</v>
      </c>
      <c r="AB21" s="86">
        <f>IF(AB$4=$H21+$B21,INDEX('Inputs_Indexed REC'!$D$40:$F$65,MATCH('Total Indexed RECs'!$H21,'Inputs_Indexed REC'!$B$40:$B$65,0),MATCH('Total Indexed RECs'!$F21,'Inputs_Indexed REC'!$D$37:$F$37,0))
*INDEX('Inputs_Indexed REC'!$H$40:$J$65,MATCH('Total Indexed RECs'!$H21,'Inputs_Indexed REC'!$B$40:$B$65,0),MATCH('Total Indexed RECs'!$F21,'Inputs_Indexed REC'!$H$37:$J$37,0)),
IF(AB$4&gt;$H21+$B21,AA21*(1-INDEX('Inputs_Indexed REC'!$E$6:$E$8,MATCH('Total Indexed RECs'!$F21,'Inputs_Indexed REC'!$C$6:$C$8,0))),
0))</f>
        <v>4300000</v>
      </c>
      <c r="AC21" s="86">
        <f>IF(AC$4=$H21+$B21,INDEX('Inputs_Indexed REC'!$D$40:$F$65,MATCH('Total Indexed RECs'!$H21,'Inputs_Indexed REC'!$B$40:$B$65,0),MATCH('Total Indexed RECs'!$F21,'Inputs_Indexed REC'!$D$37:$F$37,0))
*INDEX('Inputs_Indexed REC'!$H$40:$J$65,MATCH('Total Indexed RECs'!$H21,'Inputs_Indexed REC'!$B$40:$B$65,0),MATCH('Total Indexed RECs'!$F21,'Inputs_Indexed REC'!$H$37:$J$37,0)),
IF(AC$4&gt;$H21+$B21,AB21*(1-INDEX('Inputs_Indexed REC'!$E$6:$E$8,MATCH('Total Indexed RECs'!$F21,'Inputs_Indexed REC'!$C$6:$C$8,0))),
0))</f>
        <v>4300000</v>
      </c>
      <c r="AD21" s="86">
        <f>IF(AD$4=$H21+$B21,INDEX('Inputs_Indexed REC'!$D$40:$F$65,MATCH('Total Indexed RECs'!$H21,'Inputs_Indexed REC'!$B$40:$B$65,0),MATCH('Total Indexed RECs'!$F21,'Inputs_Indexed REC'!$D$37:$F$37,0))
*INDEX('Inputs_Indexed REC'!$H$40:$J$65,MATCH('Total Indexed RECs'!$H21,'Inputs_Indexed REC'!$B$40:$B$65,0),MATCH('Total Indexed RECs'!$F21,'Inputs_Indexed REC'!$H$37:$J$37,0)),
IF(AD$4&gt;$H21+$B21,AC21*(1-INDEX('Inputs_Indexed REC'!$E$6:$E$8,MATCH('Total Indexed RECs'!$F21,'Inputs_Indexed REC'!$C$6:$C$8,0))),
0))</f>
        <v>4300000</v>
      </c>
      <c r="AE21" s="86">
        <f>IF(AE$4=$H21+$B21,INDEX('Inputs_Indexed REC'!$D$40:$F$65,MATCH('Total Indexed RECs'!$H21,'Inputs_Indexed REC'!$B$40:$B$65,0),MATCH('Total Indexed RECs'!$F21,'Inputs_Indexed REC'!$D$37:$F$37,0))
*INDEX('Inputs_Indexed REC'!$H$40:$J$65,MATCH('Total Indexed RECs'!$H21,'Inputs_Indexed REC'!$B$40:$B$65,0),MATCH('Total Indexed RECs'!$F21,'Inputs_Indexed REC'!$H$37:$J$37,0)),
IF(AE$4&gt;$H21+$B21,AD21*(1-INDEX('Inputs_Indexed REC'!$E$6:$E$8,MATCH('Total Indexed RECs'!$F21,'Inputs_Indexed REC'!$C$6:$C$8,0))),
0))</f>
        <v>4300000</v>
      </c>
      <c r="AF21" s="86">
        <f>IF(AF$4=$H21+$B21,INDEX('Inputs_Indexed REC'!$D$40:$F$65,MATCH('Total Indexed RECs'!$H21,'Inputs_Indexed REC'!$B$40:$B$65,0),MATCH('Total Indexed RECs'!$F21,'Inputs_Indexed REC'!$D$37:$F$37,0))
*INDEX('Inputs_Indexed REC'!$H$40:$J$65,MATCH('Total Indexed RECs'!$H21,'Inputs_Indexed REC'!$B$40:$B$65,0),MATCH('Total Indexed RECs'!$F21,'Inputs_Indexed REC'!$H$37:$J$37,0)),
IF(AF$4&gt;$H21+$B21,AE21*(1-INDEX('Inputs_Indexed REC'!$E$6:$E$8,MATCH('Total Indexed RECs'!$F21,'Inputs_Indexed REC'!$C$6:$C$8,0))),
0))</f>
        <v>4300000</v>
      </c>
      <c r="AG21" s="86">
        <f>IF(AG$4=$H21+$B21,INDEX('Inputs_Indexed REC'!$D$40:$F$65,MATCH('Total Indexed RECs'!$H21,'Inputs_Indexed REC'!$B$40:$B$65,0),MATCH('Total Indexed RECs'!$F21,'Inputs_Indexed REC'!$D$37:$F$37,0))
*INDEX('Inputs_Indexed REC'!$H$40:$J$65,MATCH('Total Indexed RECs'!$H21,'Inputs_Indexed REC'!$B$40:$B$65,0),MATCH('Total Indexed RECs'!$F21,'Inputs_Indexed REC'!$H$37:$J$37,0)),
IF(AG$4&gt;$H21+$B21,AF21*(1-INDEX('Inputs_Indexed REC'!$E$6:$E$8,MATCH('Total Indexed RECs'!$F21,'Inputs_Indexed REC'!$C$6:$C$8,0))),
0))</f>
        <v>4300000</v>
      </c>
      <c r="AH21" s="86">
        <f>IF(AH$4=$H21+$B21,INDEX('Inputs_Indexed REC'!$D$40:$F$65,MATCH('Total Indexed RECs'!$H21,'Inputs_Indexed REC'!$B$40:$B$65,0),MATCH('Total Indexed RECs'!$F21,'Inputs_Indexed REC'!$D$37:$F$37,0))
*INDEX('Inputs_Indexed REC'!$H$40:$J$65,MATCH('Total Indexed RECs'!$H21,'Inputs_Indexed REC'!$B$40:$B$65,0),MATCH('Total Indexed RECs'!$F21,'Inputs_Indexed REC'!$H$37:$J$37,0)),
IF(AH$4&gt;$H21+$B21,AG21*(1-INDEX('Inputs_Indexed REC'!$E$6:$E$8,MATCH('Total Indexed RECs'!$F21,'Inputs_Indexed REC'!$C$6:$C$8,0))),
0))</f>
        <v>4300000</v>
      </c>
    </row>
    <row r="22" spans="2:34" x14ac:dyDescent="0.35">
      <c r="B22" s="332">
        <v>0</v>
      </c>
      <c r="C22" s="332" t="str">
        <f>INDEX('Inputs_Indexed REC'!$L$40:$L$65,MATCH($G22,'Inputs_Indexed REC'!$C$40:$C$65,0))</f>
        <v>Projected</v>
      </c>
      <c r="D22" s="116" t="s">
        <v>239</v>
      </c>
      <c r="F22" s="19" t="s">
        <v>75</v>
      </c>
      <c r="G22" s="60" t="s">
        <v>35</v>
      </c>
      <c r="H22" s="347">
        <f t="shared" si="1"/>
        <v>2037</v>
      </c>
      <c r="I22" s="56" t="s">
        <v>91</v>
      </c>
      <c r="J22" s="86">
        <f>IF(J$4=$H22+$B22,INDEX('Inputs_Indexed REC'!$D$40:$F$65,MATCH('Total Indexed RECs'!$H22,'Inputs_Indexed REC'!$B$40:$B$65,0),MATCH('Total Indexed RECs'!$F22,'Inputs_Indexed REC'!$D$37:$F$37,0))
*INDEX('Inputs_Indexed REC'!$H$40:$J$65,MATCH('Total Indexed RECs'!$H22,'Inputs_Indexed REC'!$B$40:$B$65,0),MATCH('Total Indexed RECs'!$F22,'Inputs_Indexed REC'!$H$37:$J$37,0)),
IF(J$4&gt;$H22+$B22,I22*(1-INDEX('Inputs_Indexed REC'!$E$6:$E$8,MATCH('Total Indexed RECs'!$F22,'Inputs_Indexed REC'!$C$6:$C$8,0))),
0))</f>
        <v>0</v>
      </c>
      <c r="K22" s="86">
        <f>IF(K$4=$H22+$B22,INDEX('Inputs_Indexed REC'!$D$40:$F$65,MATCH('Total Indexed RECs'!$H22,'Inputs_Indexed REC'!$B$40:$B$65,0),MATCH('Total Indexed RECs'!$F22,'Inputs_Indexed REC'!$D$37:$F$37,0))
*INDEX('Inputs_Indexed REC'!$H$40:$J$65,MATCH('Total Indexed RECs'!$H22,'Inputs_Indexed REC'!$B$40:$B$65,0),MATCH('Total Indexed RECs'!$F22,'Inputs_Indexed REC'!$H$37:$J$37,0)),
IF(K$4&gt;$H22+$B22,J22*(1-INDEX('Inputs_Indexed REC'!$E$6:$E$8,MATCH('Total Indexed RECs'!$F22,'Inputs_Indexed REC'!$C$6:$C$8,0))),
0))</f>
        <v>0</v>
      </c>
      <c r="L22" s="86">
        <f>IF(L$4=$H22+$B22,INDEX('Inputs_Indexed REC'!$D$40:$F$65,MATCH('Total Indexed RECs'!$H22,'Inputs_Indexed REC'!$B$40:$B$65,0),MATCH('Total Indexed RECs'!$F22,'Inputs_Indexed REC'!$D$37:$F$37,0))
*INDEX('Inputs_Indexed REC'!$H$40:$J$65,MATCH('Total Indexed RECs'!$H22,'Inputs_Indexed REC'!$B$40:$B$65,0),MATCH('Total Indexed RECs'!$F22,'Inputs_Indexed REC'!$H$37:$J$37,0)),
IF(L$4&gt;$H22+$B22,K22*(1-INDEX('Inputs_Indexed REC'!$E$6:$E$8,MATCH('Total Indexed RECs'!$F22,'Inputs_Indexed REC'!$C$6:$C$8,0))),
0))</f>
        <v>0</v>
      </c>
      <c r="M22" s="86">
        <f>IF(M$4=$H22+$B22,INDEX('Inputs_Indexed REC'!$D$40:$F$65,MATCH('Total Indexed RECs'!$H22,'Inputs_Indexed REC'!$B$40:$B$65,0),MATCH('Total Indexed RECs'!$F22,'Inputs_Indexed REC'!$D$37:$F$37,0))
*INDEX('Inputs_Indexed REC'!$H$40:$J$65,MATCH('Total Indexed RECs'!$H22,'Inputs_Indexed REC'!$B$40:$B$65,0),MATCH('Total Indexed RECs'!$F22,'Inputs_Indexed REC'!$H$37:$J$37,0)),
IF(M$4&gt;$H22+$B22,L22*(1-INDEX('Inputs_Indexed REC'!$E$6:$E$8,MATCH('Total Indexed RECs'!$F22,'Inputs_Indexed REC'!$C$6:$C$8,0))),
0))</f>
        <v>0</v>
      </c>
      <c r="N22" s="86">
        <f>IF(N$4=$H22+$B22,INDEX('Inputs_Indexed REC'!$D$40:$F$65,MATCH('Total Indexed RECs'!$H22,'Inputs_Indexed REC'!$B$40:$B$65,0),MATCH('Total Indexed RECs'!$F22,'Inputs_Indexed REC'!$D$37:$F$37,0))
*INDEX('Inputs_Indexed REC'!$H$40:$J$65,MATCH('Total Indexed RECs'!$H22,'Inputs_Indexed REC'!$B$40:$B$65,0),MATCH('Total Indexed RECs'!$F22,'Inputs_Indexed REC'!$H$37:$J$37,0)),
IF(N$4&gt;$H22+$B22,M22*(1-INDEX('Inputs_Indexed REC'!$E$6:$E$8,MATCH('Total Indexed RECs'!$F22,'Inputs_Indexed REC'!$C$6:$C$8,0))),
0))</f>
        <v>0</v>
      </c>
      <c r="O22" s="86">
        <f>IF(O$4=$H22+$B22,INDEX('Inputs_Indexed REC'!$D$40:$F$65,MATCH('Total Indexed RECs'!$H22,'Inputs_Indexed REC'!$B$40:$B$65,0),MATCH('Total Indexed RECs'!$F22,'Inputs_Indexed REC'!$D$37:$F$37,0))
*INDEX('Inputs_Indexed REC'!$H$40:$J$65,MATCH('Total Indexed RECs'!$H22,'Inputs_Indexed REC'!$B$40:$B$65,0),MATCH('Total Indexed RECs'!$F22,'Inputs_Indexed REC'!$H$37:$J$37,0)),
IF(O$4&gt;$H22+$B22,N22*(1-INDEX('Inputs_Indexed REC'!$E$6:$E$8,MATCH('Total Indexed RECs'!$F22,'Inputs_Indexed REC'!$C$6:$C$8,0))),
0))</f>
        <v>0</v>
      </c>
      <c r="P22" s="86">
        <f>IF(P$4=$H22+$B22,INDEX('Inputs_Indexed REC'!$D$40:$F$65,MATCH('Total Indexed RECs'!$H22,'Inputs_Indexed REC'!$B$40:$B$65,0),MATCH('Total Indexed RECs'!$F22,'Inputs_Indexed REC'!$D$37:$F$37,0))
*INDEX('Inputs_Indexed REC'!$H$40:$J$65,MATCH('Total Indexed RECs'!$H22,'Inputs_Indexed REC'!$B$40:$B$65,0),MATCH('Total Indexed RECs'!$F22,'Inputs_Indexed REC'!$H$37:$J$37,0)),
IF(P$4&gt;$H22+$B22,O22*(1-INDEX('Inputs_Indexed REC'!$E$6:$E$8,MATCH('Total Indexed RECs'!$F22,'Inputs_Indexed REC'!$C$6:$C$8,0))),
0))</f>
        <v>0</v>
      </c>
      <c r="Q22" s="86">
        <f>IF(Q$4=$H22+$B22,INDEX('Inputs_Indexed REC'!$D$40:$F$65,MATCH('Total Indexed RECs'!$H22,'Inputs_Indexed REC'!$B$40:$B$65,0),MATCH('Total Indexed RECs'!$F22,'Inputs_Indexed REC'!$D$37:$F$37,0))
*INDEX('Inputs_Indexed REC'!$H$40:$J$65,MATCH('Total Indexed RECs'!$H22,'Inputs_Indexed REC'!$B$40:$B$65,0),MATCH('Total Indexed RECs'!$F22,'Inputs_Indexed REC'!$H$37:$J$37,0)),
IF(Q$4&gt;$H22+$B22,P22*(1-INDEX('Inputs_Indexed REC'!$E$6:$E$8,MATCH('Total Indexed RECs'!$F22,'Inputs_Indexed REC'!$C$6:$C$8,0))),
0))</f>
        <v>0</v>
      </c>
      <c r="R22" s="86">
        <f>IF(R$4=$H22+$B22,INDEX('Inputs_Indexed REC'!$D$40:$F$65,MATCH('Total Indexed RECs'!$H22,'Inputs_Indexed REC'!$B$40:$B$65,0),MATCH('Total Indexed RECs'!$F22,'Inputs_Indexed REC'!$D$37:$F$37,0))
*INDEX('Inputs_Indexed REC'!$H$40:$J$65,MATCH('Total Indexed RECs'!$H22,'Inputs_Indexed REC'!$B$40:$B$65,0),MATCH('Total Indexed RECs'!$F22,'Inputs_Indexed REC'!$H$37:$J$37,0)),
IF(R$4&gt;$H22+$B22,Q22*(1-INDEX('Inputs_Indexed REC'!$E$6:$E$8,MATCH('Total Indexed RECs'!$F22,'Inputs_Indexed REC'!$C$6:$C$8,0))),
0))</f>
        <v>0</v>
      </c>
      <c r="S22" s="86">
        <f>IF(S$4=$H22+$B22,INDEX('Inputs_Indexed REC'!$D$40:$F$65,MATCH('Total Indexed RECs'!$H22,'Inputs_Indexed REC'!$B$40:$B$65,0),MATCH('Total Indexed RECs'!$F22,'Inputs_Indexed REC'!$D$37:$F$37,0))
*INDEX('Inputs_Indexed REC'!$H$40:$J$65,MATCH('Total Indexed RECs'!$H22,'Inputs_Indexed REC'!$B$40:$B$65,0),MATCH('Total Indexed RECs'!$F22,'Inputs_Indexed REC'!$H$37:$J$37,0)),
IF(S$4&gt;$H22+$B22,R22*(1-INDEX('Inputs_Indexed REC'!$E$6:$E$8,MATCH('Total Indexed RECs'!$F22,'Inputs_Indexed REC'!$C$6:$C$8,0))),
0))</f>
        <v>0</v>
      </c>
      <c r="T22" s="86">
        <f>IF(T$4=$H22+$B22,INDEX('Inputs_Indexed REC'!$D$40:$F$65,MATCH('Total Indexed RECs'!$H22,'Inputs_Indexed REC'!$B$40:$B$65,0),MATCH('Total Indexed RECs'!$F22,'Inputs_Indexed REC'!$D$37:$F$37,0))
*INDEX('Inputs_Indexed REC'!$H$40:$J$65,MATCH('Total Indexed RECs'!$H22,'Inputs_Indexed REC'!$B$40:$B$65,0),MATCH('Total Indexed RECs'!$F22,'Inputs_Indexed REC'!$H$37:$J$37,0)),
IF(T$4&gt;$H22+$B22,S22*(1-INDEX('Inputs_Indexed REC'!$E$6:$E$8,MATCH('Total Indexed RECs'!$F22,'Inputs_Indexed REC'!$C$6:$C$8,0))),
0))</f>
        <v>0</v>
      </c>
      <c r="U22" s="86">
        <f>IF(U$4=$H22+$B22,INDEX('Inputs_Indexed REC'!$D$40:$F$65,MATCH('Total Indexed RECs'!$H22,'Inputs_Indexed REC'!$B$40:$B$65,0),MATCH('Total Indexed RECs'!$F22,'Inputs_Indexed REC'!$D$37:$F$37,0))
*INDEX('Inputs_Indexed REC'!$H$40:$J$65,MATCH('Total Indexed RECs'!$H22,'Inputs_Indexed REC'!$B$40:$B$65,0),MATCH('Total Indexed RECs'!$F22,'Inputs_Indexed REC'!$H$37:$J$37,0)),
IF(U$4&gt;$H22+$B22,T22*(1-INDEX('Inputs_Indexed REC'!$E$6:$E$8,MATCH('Total Indexed RECs'!$F22,'Inputs_Indexed REC'!$C$6:$C$8,0))),
0))</f>
        <v>0</v>
      </c>
      <c r="V22" s="86">
        <f>IF(V$4=$H22+$B22,INDEX('Inputs_Indexed REC'!$D$40:$F$65,MATCH('Total Indexed RECs'!$H22,'Inputs_Indexed REC'!$B$40:$B$65,0),MATCH('Total Indexed RECs'!$F22,'Inputs_Indexed REC'!$D$37:$F$37,0))
*INDEX('Inputs_Indexed REC'!$H$40:$J$65,MATCH('Total Indexed RECs'!$H22,'Inputs_Indexed REC'!$B$40:$B$65,0),MATCH('Total Indexed RECs'!$F22,'Inputs_Indexed REC'!$H$37:$J$37,0)),
IF(V$4&gt;$H22+$B22,U22*(1-INDEX('Inputs_Indexed REC'!$E$6:$E$8,MATCH('Total Indexed RECs'!$F22,'Inputs_Indexed REC'!$C$6:$C$8,0))),
0))</f>
        <v>0</v>
      </c>
      <c r="W22" s="86">
        <f>IF(W$4=$H22+$B22,INDEX('Inputs_Indexed REC'!$D$40:$F$65,MATCH('Total Indexed RECs'!$H22,'Inputs_Indexed REC'!$B$40:$B$65,0),MATCH('Total Indexed RECs'!$F22,'Inputs_Indexed REC'!$D$37:$F$37,0))
*INDEX('Inputs_Indexed REC'!$H$40:$J$65,MATCH('Total Indexed RECs'!$H22,'Inputs_Indexed REC'!$B$40:$B$65,0),MATCH('Total Indexed RECs'!$F22,'Inputs_Indexed REC'!$H$37:$J$37,0)),
IF(W$4&gt;$H22+$B22,V22*(1-INDEX('Inputs_Indexed REC'!$E$6:$E$8,MATCH('Total Indexed RECs'!$F22,'Inputs_Indexed REC'!$C$6:$C$8,0))),
0))</f>
        <v>0</v>
      </c>
      <c r="X22" s="86">
        <f>IF(X$4=$H22+$B22,INDEX('Inputs_Indexed REC'!$D$40:$F$65,MATCH('Total Indexed RECs'!$H22,'Inputs_Indexed REC'!$B$40:$B$65,0),MATCH('Total Indexed RECs'!$F22,'Inputs_Indexed REC'!$D$37:$F$37,0))
*INDEX('Inputs_Indexed REC'!$H$40:$J$65,MATCH('Total Indexed RECs'!$H22,'Inputs_Indexed REC'!$B$40:$B$65,0),MATCH('Total Indexed RECs'!$F22,'Inputs_Indexed REC'!$H$37:$J$37,0)),
IF(X$4&gt;$H22+$B22,W22*(1-INDEX('Inputs_Indexed REC'!$E$6:$E$8,MATCH('Total Indexed RECs'!$F22,'Inputs_Indexed REC'!$C$6:$C$8,0))),
0))</f>
        <v>0</v>
      </c>
      <c r="Y22" s="86">
        <f>IF(Y$4=$H22+$B22,INDEX('Inputs_Indexed REC'!$D$40:$F$65,MATCH('Total Indexed RECs'!$H22,'Inputs_Indexed REC'!$B$40:$B$65,0),MATCH('Total Indexed RECs'!$F22,'Inputs_Indexed REC'!$D$37:$F$37,0))
*INDEX('Inputs_Indexed REC'!$H$40:$J$65,MATCH('Total Indexed RECs'!$H22,'Inputs_Indexed REC'!$B$40:$B$65,0),MATCH('Total Indexed RECs'!$F22,'Inputs_Indexed REC'!$H$37:$J$37,0)),
IF(Y$4&gt;$H22+$B22,X22*(1-INDEX('Inputs_Indexed REC'!$E$6:$E$8,MATCH('Total Indexed RECs'!$F22,'Inputs_Indexed REC'!$C$6:$C$8,0))),
0))</f>
        <v>3700000</v>
      </c>
      <c r="Z22" s="86">
        <f>IF(Z$4=$H22+$B22,INDEX('Inputs_Indexed REC'!$D$40:$F$65,MATCH('Total Indexed RECs'!$H22,'Inputs_Indexed REC'!$B$40:$B$65,0),MATCH('Total Indexed RECs'!$F22,'Inputs_Indexed REC'!$D$37:$F$37,0))
*INDEX('Inputs_Indexed REC'!$H$40:$J$65,MATCH('Total Indexed RECs'!$H22,'Inputs_Indexed REC'!$B$40:$B$65,0),MATCH('Total Indexed RECs'!$F22,'Inputs_Indexed REC'!$H$37:$J$37,0)),
IF(Z$4&gt;$H22+$B22,Y22*(1-INDEX('Inputs_Indexed REC'!$E$6:$E$8,MATCH('Total Indexed RECs'!$F22,'Inputs_Indexed REC'!$C$6:$C$8,0))),
0))</f>
        <v>3700000</v>
      </c>
      <c r="AA22" s="86">
        <f>IF(AA$4=$H22+$B22,INDEX('Inputs_Indexed REC'!$D$40:$F$65,MATCH('Total Indexed RECs'!$H22,'Inputs_Indexed REC'!$B$40:$B$65,0),MATCH('Total Indexed RECs'!$F22,'Inputs_Indexed REC'!$D$37:$F$37,0))
*INDEX('Inputs_Indexed REC'!$H$40:$J$65,MATCH('Total Indexed RECs'!$H22,'Inputs_Indexed REC'!$B$40:$B$65,0),MATCH('Total Indexed RECs'!$F22,'Inputs_Indexed REC'!$H$37:$J$37,0)),
IF(AA$4&gt;$H22+$B22,Z22*(1-INDEX('Inputs_Indexed REC'!$E$6:$E$8,MATCH('Total Indexed RECs'!$F22,'Inputs_Indexed REC'!$C$6:$C$8,0))),
0))</f>
        <v>3700000</v>
      </c>
      <c r="AB22" s="86">
        <f>IF(AB$4=$H22+$B22,INDEX('Inputs_Indexed REC'!$D$40:$F$65,MATCH('Total Indexed RECs'!$H22,'Inputs_Indexed REC'!$B$40:$B$65,0),MATCH('Total Indexed RECs'!$F22,'Inputs_Indexed REC'!$D$37:$F$37,0))
*INDEX('Inputs_Indexed REC'!$H$40:$J$65,MATCH('Total Indexed RECs'!$H22,'Inputs_Indexed REC'!$B$40:$B$65,0),MATCH('Total Indexed RECs'!$F22,'Inputs_Indexed REC'!$H$37:$J$37,0)),
IF(AB$4&gt;$H22+$B22,AA22*(1-INDEX('Inputs_Indexed REC'!$E$6:$E$8,MATCH('Total Indexed RECs'!$F22,'Inputs_Indexed REC'!$C$6:$C$8,0))),
0))</f>
        <v>3700000</v>
      </c>
      <c r="AC22" s="86">
        <f>IF(AC$4=$H22+$B22,INDEX('Inputs_Indexed REC'!$D$40:$F$65,MATCH('Total Indexed RECs'!$H22,'Inputs_Indexed REC'!$B$40:$B$65,0),MATCH('Total Indexed RECs'!$F22,'Inputs_Indexed REC'!$D$37:$F$37,0))
*INDEX('Inputs_Indexed REC'!$H$40:$J$65,MATCH('Total Indexed RECs'!$H22,'Inputs_Indexed REC'!$B$40:$B$65,0),MATCH('Total Indexed RECs'!$F22,'Inputs_Indexed REC'!$H$37:$J$37,0)),
IF(AC$4&gt;$H22+$B22,AB22*(1-INDEX('Inputs_Indexed REC'!$E$6:$E$8,MATCH('Total Indexed RECs'!$F22,'Inputs_Indexed REC'!$C$6:$C$8,0))),
0))</f>
        <v>3700000</v>
      </c>
      <c r="AD22" s="86">
        <f>IF(AD$4=$H22+$B22,INDEX('Inputs_Indexed REC'!$D$40:$F$65,MATCH('Total Indexed RECs'!$H22,'Inputs_Indexed REC'!$B$40:$B$65,0),MATCH('Total Indexed RECs'!$F22,'Inputs_Indexed REC'!$D$37:$F$37,0))
*INDEX('Inputs_Indexed REC'!$H$40:$J$65,MATCH('Total Indexed RECs'!$H22,'Inputs_Indexed REC'!$B$40:$B$65,0),MATCH('Total Indexed RECs'!$F22,'Inputs_Indexed REC'!$H$37:$J$37,0)),
IF(AD$4&gt;$H22+$B22,AC22*(1-INDEX('Inputs_Indexed REC'!$E$6:$E$8,MATCH('Total Indexed RECs'!$F22,'Inputs_Indexed REC'!$C$6:$C$8,0))),
0))</f>
        <v>3700000</v>
      </c>
      <c r="AE22" s="86">
        <f>IF(AE$4=$H22+$B22,INDEX('Inputs_Indexed REC'!$D$40:$F$65,MATCH('Total Indexed RECs'!$H22,'Inputs_Indexed REC'!$B$40:$B$65,0),MATCH('Total Indexed RECs'!$F22,'Inputs_Indexed REC'!$D$37:$F$37,0))
*INDEX('Inputs_Indexed REC'!$H$40:$J$65,MATCH('Total Indexed RECs'!$H22,'Inputs_Indexed REC'!$B$40:$B$65,0),MATCH('Total Indexed RECs'!$F22,'Inputs_Indexed REC'!$H$37:$J$37,0)),
IF(AE$4&gt;$H22+$B22,AD22*(1-INDEX('Inputs_Indexed REC'!$E$6:$E$8,MATCH('Total Indexed RECs'!$F22,'Inputs_Indexed REC'!$C$6:$C$8,0))),
0))</f>
        <v>3700000</v>
      </c>
      <c r="AF22" s="86">
        <f>IF(AF$4=$H22+$B22,INDEX('Inputs_Indexed REC'!$D$40:$F$65,MATCH('Total Indexed RECs'!$H22,'Inputs_Indexed REC'!$B$40:$B$65,0),MATCH('Total Indexed RECs'!$F22,'Inputs_Indexed REC'!$D$37:$F$37,0))
*INDEX('Inputs_Indexed REC'!$H$40:$J$65,MATCH('Total Indexed RECs'!$H22,'Inputs_Indexed REC'!$B$40:$B$65,0),MATCH('Total Indexed RECs'!$F22,'Inputs_Indexed REC'!$H$37:$J$37,0)),
IF(AF$4&gt;$H22+$B22,AE22*(1-INDEX('Inputs_Indexed REC'!$E$6:$E$8,MATCH('Total Indexed RECs'!$F22,'Inputs_Indexed REC'!$C$6:$C$8,0))),
0))</f>
        <v>3700000</v>
      </c>
      <c r="AG22" s="86">
        <f>IF(AG$4=$H22+$B22,INDEX('Inputs_Indexed REC'!$D$40:$F$65,MATCH('Total Indexed RECs'!$H22,'Inputs_Indexed REC'!$B$40:$B$65,0),MATCH('Total Indexed RECs'!$F22,'Inputs_Indexed REC'!$D$37:$F$37,0))
*INDEX('Inputs_Indexed REC'!$H$40:$J$65,MATCH('Total Indexed RECs'!$H22,'Inputs_Indexed REC'!$B$40:$B$65,0),MATCH('Total Indexed RECs'!$F22,'Inputs_Indexed REC'!$H$37:$J$37,0)),
IF(AG$4&gt;$H22+$B22,AF22*(1-INDEX('Inputs_Indexed REC'!$E$6:$E$8,MATCH('Total Indexed RECs'!$F22,'Inputs_Indexed REC'!$C$6:$C$8,0))),
0))</f>
        <v>3700000</v>
      </c>
      <c r="AH22" s="86">
        <f>IF(AH$4=$H22+$B22,INDEX('Inputs_Indexed REC'!$D$40:$F$65,MATCH('Total Indexed RECs'!$H22,'Inputs_Indexed REC'!$B$40:$B$65,0),MATCH('Total Indexed RECs'!$F22,'Inputs_Indexed REC'!$D$37:$F$37,0))
*INDEX('Inputs_Indexed REC'!$H$40:$J$65,MATCH('Total Indexed RECs'!$H22,'Inputs_Indexed REC'!$B$40:$B$65,0),MATCH('Total Indexed RECs'!$F22,'Inputs_Indexed REC'!$H$37:$J$37,0)),
IF(AH$4&gt;$H22+$B22,AG22*(1-INDEX('Inputs_Indexed REC'!$E$6:$E$8,MATCH('Total Indexed RECs'!$F22,'Inputs_Indexed REC'!$C$6:$C$8,0))),
0))</f>
        <v>3700000</v>
      </c>
    </row>
    <row r="23" spans="2:34" x14ac:dyDescent="0.35">
      <c r="B23" s="332">
        <v>0</v>
      </c>
      <c r="C23" s="332" t="str">
        <f>INDEX('Inputs_Indexed REC'!$L$40:$L$65,MATCH($G23,'Inputs_Indexed REC'!$C$40:$C$65,0))</f>
        <v>Projected</v>
      </c>
      <c r="D23" s="116" t="s">
        <v>239</v>
      </c>
      <c r="F23" s="19" t="s">
        <v>75</v>
      </c>
      <c r="G23" s="60" t="s">
        <v>36</v>
      </c>
      <c r="H23" s="347">
        <f t="shared" si="1"/>
        <v>2038</v>
      </c>
      <c r="I23" s="56" t="s">
        <v>91</v>
      </c>
      <c r="J23" s="86">
        <f>IF(J$4=$H23+$B23,INDEX('Inputs_Indexed REC'!$D$40:$F$65,MATCH('Total Indexed RECs'!$H23,'Inputs_Indexed REC'!$B$40:$B$65,0),MATCH('Total Indexed RECs'!$F23,'Inputs_Indexed REC'!$D$37:$F$37,0))
*INDEX('Inputs_Indexed REC'!$H$40:$J$65,MATCH('Total Indexed RECs'!$H23,'Inputs_Indexed REC'!$B$40:$B$65,0),MATCH('Total Indexed RECs'!$F23,'Inputs_Indexed REC'!$H$37:$J$37,0)),
IF(J$4&gt;$H23+$B23,I23*(1-INDEX('Inputs_Indexed REC'!$E$6:$E$8,MATCH('Total Indexed RECs'!$F23,'Inputs_Indexed REC'!$C$6:$C$8,0))),
0))</f>
        <v>0</v>
      </c>
      <c r="K23" s="86">
        <f>IF(K$4=$H23+$B23,INDEX('Inputs_Indexed REC'!$D$40:$F$65,MATCH('Total Indexed RECs'!$H23,'Inputs_Indexed REC'!$B$40:$B$65,0),MATCH('Total Indexed RECs'!$F23,'Inputs_Indexed REC'!$D$37:$F$37,0))
*INDEX('Inputs_Indexed REC'!$H$40:$J$65,MATCH('Total Indexed RECs'!$H23,'Inputs_Indexed REC'!$B$40:$B$65,0),MATCH('Total Indexed RECs'!$F23,'Inputs_Indexed REC'!$H$37:$J$37,0)),
IF(K$4&gt;$H23+$B23,J23*(1-INDEX('Inputs_Indexed REC'!$E$6:$E$8,MATCH('Total Indexed RECs'!$F23,'Inputs_Indexed REC'!$C$6:$C$8,0))),
0))</f>
        <v>0</v>
      </c>
      <c r="L23" s="86">
        <f>IF(L$4=$H23+$B23,INDEX('Inputs_Indexed REC'!$D$40:$F$65,MATCH('Total Indexed RECs'!$H23,'Inputs_Indexed REC'!$B$40:$B$65,0),MATCH('Total Indexed RECs'!$F23,'Inputs_Indexed REC'!$D$37:$F$37,0))
*INDEX('Inputs_Indexed REC'!$H$40:$J$65,MATCH('Total Indexed RECs'!$H23,'Inputs_Indexed REC'!$B$40:$B$65,0),MATCH('Total Indexed RECs'!$F23,'Inputs_Indexed REC'!$H$37:$J$37,0)),
IF(L$4&gt;$H23+$B23,K23*(1-INDEX('Inputs_Indexed REC'!$E$6:$E$8,MATCH('Total Indexed RECs'!$F23,'Inputs_Indexed REC'!$C$6:$C$8,0))),
0))</f>
        <v>0</v>
      </c>
      <c r="M23" s="86">
        <f>IF(M$4=$H23+$B23,INDEX('Inputs_Indexed REC'!$D$40:$F$65,MATCH('Total Indexed RECs'!$H23,'Inputs_Indexed REC'!$B$40:$B$65,0),MATCH('Total Indexed RECs'!$F23,'Inputs_Indexed REC'!$D$37:$F$37,0))
*INDEX('Inputs_Indexed REC'!$H$40:$J$65,MATCH('Total Indexed RECs'!$H23,'Inputs_Indexed REC'!$B$40:$B$65,0),MATCH('Total Indexed RECs'!$F23,'Inputs_Indexed REC'!$H$37:$J$37,0)),
IF(M$4&gt;$H23+$B23,L23*(1-INDEX('Inputs_Indexed REC'!$E$6:$E$8,MATCH('Total Indexed RECs'!$F23,'Inputs_Indexed REC'!$C$6:$C$8,0))),
0))</f>
        <v>0</v>
      </c>
      <c r="N23" s="86">
        <f>IF(N$4=$H23+$B23,INDEX('Inputs_Indexed REC'!$D$40:$F$65,MATCH('Total Indexed RECs'!$H23,'Inputs_Indexed REC'!$B$40:$B$65,0),MATCH('Total Indexed RECs'!$F23,'Inputs_Indexed REC'!$D$37:$F$37,0))
*INDEX('Inputs_Indexed REC'!$H$40:$J$65,MATCH('Total Indexed RECs'!$H23,'Inputs_Indexed REC'!$B$40:$B$65,0),MATCH('Total Indexed RECs'!$F23,'Inputs_Indexed REC'!$H$37:$J$37,0)),
IF(N$4&gt;$H23+$B23,M23*(1-INDEX('Inputs_Indexed REC'!$E$6:$E$8,MATCH('Total Indexed RECs'!$F23,'Inputs_Indexed REC'!$C$6:$C$8,0))),
0))</f>
        <v>0</v>
      </c>
      <c r="O23" s="86">
        <f>IF(O$4=$H23+$B23,INDEX('Inputs_Indexed REC'!$D$40:$F$65,MATCH('Total Indexed RECs'!$H23,'Inputs_Indexed REC'!$B$40:$B$65,0),MATCH('Total Indexed RECs'!$F23,'Inputs_Indexed REC'!$D$37:$F$37,0))
*INDEX('Inputs_Indexed REC'!$H$40:$J$65,MATCH('Total Indexed RECs'!$H23,'Inputs_Indexed REC'!$B$40:$B$65,0),MATCH('Total Indexed RECs'!$F23,'Inputs_Indexed REC'!$H$37:$J$37,0)),
IF(O$4&gt;$H23+$B23,N23*(1-INDEX('Inputs_Indexed REC'!$E$6:$E$8,MATCH('Total Indexed RECs'!$F23,'Inputs_Indexed REC'!$C$6:$C$8,0))),
0))</f>
        <v>0</v>
      </c>
      <c r="P23" s="86">
        <f>IF(P$4=$H23+$B23,INDEX('Inputs_Indexed REC'!$D$40:$F$65,MATCH('Total Indexed RECs'!$H23,'Inputs_Indexed REC'!$B$40:$B$65,0),MATCH('Total Indexed RECs'!$F23,'Inputs_Indexed REC'!$D$37:$F$37,0))
*INDEX('Inputs_Indexed REC'!$H$40:$J$65,MATCH('Total Indexed RECs'!$H23,'Inputs_Indexed REC'!$B$40:$B$65,0),MATCH('Total Indexed RECs'!$F23,'Inputs_Indexed REC'!$H$37:$J$37,0)),
IF(P$4&gt;$H23+$B23,O23*(1-INDEX('Inputs_Indexed REC'!$E$6:$E$8,MATCH('Total Indexed RECs'!$F23,'Inputs_Indexed REC'!$C$6:$C$8,0))),
0))</f>
        <v>0</v>
      </c>
      <c r="Q23" s="86">
        <f>IF(Q$4=$H23+$B23,INDEX('Inputs_Indexed REC'!$D$40:$F$65,MATCH('Total Indexed RECs'!$H23,'Inputs_Indexed REC'!$B$40:$B$65,0),MATCH('Total Indexed RECs'!$F23,'Inputs_Indexed REC'!$D$37:$F$37,0))
*INDEX('Inputs_Indexed REC'!$H$40:$J$65,MATCH('Total Indexed RECs'!$H23,'Inputs_Indexed REC'!$B$40:$B$65,0),MATCH('Total Indexed RECs'!$F23,'Inputs_Indexed REC'!$H$37:$J$37,0)),
IF(Q$4&gt;$H23+$B23,P23*(1-INDEX('Inputs_Indexed REC'!$E$6:$E$8,MATCH('Total Indexed RECs'!$F23,'Inputs_Indexed REC'!$C$6:$C$8,0))),
0))</f>
        <v>0</v>
      </c>
      <c r="R23" s="86">
        <f>IF(R$4=$H23+$B23,INDEX('Inputs_Indexed REC'!$D$40:$F$65,MATCH('Total Indexed RECs'!$H23,'Inputs_Indexed REC'!$B$40:$B$65,0),MATCH('Total Indexed RECs'!$F23,'Inputs_Indexed REC'!$D$37:$F$37,0))
*INDEX('Inputs_Indexed REC'!$H$40:$J$65,MATCH('Total Indexed RECs'!$H23,'Inputs_Indexed REC'!$B$40:$B$65,0),MATCH('Total Indexed RECs'!$F23,'Inputs_Indexed REC'!$H$37:$J$37,0)),
IF(R$4&gt;$H23+$B23,Q23*(1-INDEX('Inputs_Indexed REC'!$E$6:$E$8,MATCH('Total Indexed RECs'!$F23,'Inputs_Indexed REC'!$C$6:$C$8,0))),
0))</f>
        <v>0</v>
      </c>
      <c r="S23" s="86">
        <f>IF(S$4=$H23+$B23,INDEX('Inputs_Indexed REC'!$D$40:$F$65,MATCH('Total Indexed RECs'!$H23,'Inputs_Indexed REC'!$B$40:$B$65,0),MATCH('Total Indexed RECs'!$F23,'Inputs_Indexed REC'!$D$37:$F$37,0))
*INDEX('Inputs_Indexed REC'!$H$40:$J$65,MATCH('Total Indexed RECs'!$H23,'Inputs_Indexed REC'!$B$40:$B$65,0),MATCH('Total Indexed RECs'!$F23,'Inputs_Indexed REC'!$H$37:$J$37,0)),
IF(S$4&gt;$H23+$B23,R23*(1-INDEX('Inputs_Indexed REC'!$E$6:$E$8,MATCH('Total Indexed RECs'!$F23,'Inputs_Indexed REC'!$C$6:$C$8,0))),
0))</f>
        <v>0</v>
      </c>
      <c r="T23" s="86">
        <f>IF(T$4=$H23+$B23,INDEX('Inputs_Indexed REC'!$D$40:$F$65,MATCH('Total Indexed RECs'!$H23,'Inputs_Indexed REC'!$B$40:$B$65,0),MATCH('Total Indexed RECs'!$F23,'Inputs_Indexed REC'!$D$37:$F$37,0))
*INDEX('Inputs_Indexed REC'!$H$40:$J$65,MATCH('Total Indexed RECs'!$H23,'Inputs_Indexed REC'!$B$40:$B$65,0),MATCH('Total Indexed RECs'!$F23,'Inputs_Indexed REC'!$H$37:$J$37,0)),
IF(T$4&gt;$H23+$B23,S23*(1-INDEX('Inputs_Indexed REC'!$E$6:$E$8,MATCH('Total Indexed RECs'!$F23,'Inputs_Indexed REC'!$C$6:$C$8,0))),
0))</f>
        <v>0</v>
      </c>
      <c r="U23" s="86">
        <f>IF(U$4=$H23+$B23,INDEX('Inputs_Indexed REC'!$D$40:$F$65,MATCH('Total Indexed RECs'!$H23,'Inputs_Indexed REC'!$B$40:$B$65,0),MATCH('Total Indexed RECs'!$F23,'Inputs_Indexed REC'!$D$37:$F$37,0))
*INDEX('Inputs_Indexed REC'!$H$40:$J$65,MATCH('Total Indexed RECs'!$H23,'Inputs_Indexed REC'!$B$40:$B$65,0),MATCH('Total Indexed RECs'!$F23,'Inputs_Indexed REC'!$H$37:$J$37,0)),
IF(U$4&gt;$H23+$B23,T23*(1-INDEX('Inputs_Indexed REC'!$E$6:$E$8,MATCH('Total Indexed RECs'!$F23,'Inputs_Indexed REC'!$C$6:$C$8,0))),
0))</f>
        <v>0</v>
      </c>
      <c r="V23" s="86">
        <f>IF(V$4=$H23+$B23,INDEX('Inputs_Indexed REC'!$D$40:$F$65,MATCH('Total Indexed RECs'!$H23,'Inputs_Indexed REC'!$B$40:$B$65,0),MATCH('Total Indexed RECs'!$F23,'Inputs_Indexed REC'!$D$37:$F$37,0))
*INDEX('Inputs_Indexed REC'!$H$40:$J$65,MATCH('Total Indexed RECs'!$H23,'Inputs_Indexed REC'!$B$40:$B$65,0),MATCH('Total Indexed RECs'!$F23,'Inputs_Indexed REC'!$H$37:$J$37,0)),
IF(V$4&gt;$H23+$B23,U23*(1-INDEX('Inputs_Indexed REC'!$E$6:$E$8,MATCH('Total Indexed RECs'!$F23,'Inputs_Indexed REC'!$C$6:$C$8,0))),
0))</f>
        <v>0</v>
      </c>
      <c r="W23" s="86">
        <f>IF(W$4=$H23+$B23,INDEX('Inputs_Indexed REC'!$D$40:$F$65,MATCH('Total Indexed RECs'!$H23,'Inputs_Indexed REC'!$B$40:$B$65,0),MATCH('Total Indexed RECs'!$F23,'Inputs_Indexed REC'!$D$37:$F$37,0))
*INDEX('Inputs_Indexed REC'!$H$40:$J$65,MATCH('Total Indexed RECs'!$H23,'Inputs_Indexed REC'!$B$40:$B$65,0),MATCH('Total Indexed RECs'!$F23,'Inputs_Indexed REC'!$H$37:$J$37,0)),
IF(W$4&gt;$H23+$B23,V23*(1-INDEX('Inputs_Indexed REC'!$E$6:$E$8,MATCH('Total Indexed RECs'!$F23,'Inputs_Indexed REC'!$C$6:$C$8,0))),
0))</f>
        <v>0</v>
      </c>
      <c r="X23" s="86">
        <f>IF(X$4=$H23+$B23,INDEX('Inputs_Indexed REC'!$D$40:$F$65,MATCH('Total Indexed RECs'!$H23,'Inputs_Indexed REC'!$B$40:$B$65,0),MATCH('Total Indexed RECs'!$F23,'Inputs_Indexed REC'!$D$37:$F$37,0))
*INDEX('Inputs_Indexed REC'!$H$40:$J$65,MATCH('Total Indexed RECs'!$H23,'Inputs_Indexed REC'!$B$40:$B$65,0),MATCH('Total Indexed RECs'!$F23,'Inputs_Indexed REC'!$H$37:$J$37,0)),
IF(X$4&gt;$H23+$B23,W23*(1-INDEX('Inputs_Indexed REC'!$E$6:$E$8,MATCH('Total Indexed RECs'!$F23,'Inputs_Indexed REC'!$C$6:$C$8,0))),
0))</f>
        <v>0</v>
      </c>
      <c r="Y23" s="86">
        <f>IF(Y$4=$H23+$B23,INDEX('Inputs_Indexed REC'!$D$40:$F$65,MATCH('Total Indexed RECs'!$H23,'Inputs_Indexed REC'!$B$40:$B$65,0),MATCH('Total Indexed RECs'!$F23,'Inputs_Indexed REC'!$D$37:$F$37,0))
*INDEX('Inputs_Indexed REC'!$H$40:$J$65,MATCH('Total Indexed RECs'!$H23,'Inputs_Indexed REC'!$B$40:$B$65,0),MATCH('Total Indexed RECs'!$F23,'Inputs_Indexed REC'!$H$37:$J$37,0)),
IF(Y$4&gt;$H23+$B23,X23*(1-INDEX('Inputs_Indexed REC'!$E$6:$E$8,MATCH('Total Indexed RECs'!$F23,'Inputs_Indexed REC'!$C$6:$C$8,0))),
0))</f>
        <v>0</v>
      </c>
      <c r="Z23" s="86">
        <f>IF(Z$4=$H23+$B23,INDEX('Inputs_Indexed REC'!$D$40:$F$65,MATCH('Total Indexed RECs'!$H23,'Inputs_Indexed REC'!$B$40:$B$65,0),MATCH('Total Indexed RECs'!$F23,'Inputs_Indexed REC'!$D$37:$F$37,0))
*INDEX('Inputs_Indexed REC'!$H$40:$J$65,MATCH('Total Indexed RECs'!$H23,'Inputs_Indexed REC'!$B$40:$B$65,0),MATCH('Total Indexed RECs'!$F23,'Inputs_Indexed REC'!$H$37:$J$37,0)),
IF(Z$4&gt;$H23+$B23,Y23*(1-INDEX('Inputs_Indexed REC'!$E$6:$E$8,MATCH('Total Indexed RECs'!$F23,'Inputs_Indexed REC'!$C$6:$C$8,0))),
0))</f>
        <v>3000000</v>
      </c>
      <c r="AA23" s="86">
        <f>IF(AA$4=$H23+$B23,INDEX('Inputs_Indexed REC'!$D$40:$F$65,MATCH('Total Indexed RECs'!$H23,'Inputs_Indexed REC'!$B$40:$B$65,0),MATCH('Total Indexed RECs'!$F23,'Inputs_Indexed REC'!$D$37:$F$37,0))
*INDEX('Inputs_Indexed REC'!$H$40:$J$65,MATCH('Total Indexed RECs'!$H23,'Inputs_Indexed REC'!$B$40:$B$65,0),MATCH('Total Indexed RECs'!$F23,'Inputs_Indexed REC'!$H$37:$J$37,0)),
IF(AA$4&gt;$H23+$B23,Z23*(1-INDEX('Inputs_Indexed REC'!$E$6:$E$8,MATCH('Total Indexed RECs'!$F23,'Inputs_Indexed REC'!$C$6:$C$8,0))),
0))</f>
        <v>3000000</v>
      </c>
      <c r="AB23" s="86">
        <f>IF(AB$4=$H23+$B23,INDEX('Inputs_Indexed REC'!$D$40:$F$65,MATCH('Total Indexed RECs'!$H23,'Inputs_Indexed REC'!$B$40:$B$65,0),MATCH('Total Indexed RECs'!$F23,'Inputs_Indexed REC'!$D$37:$F$37,0))
*INDEX('Inputs_Indexed REC'!$H$40:$J$65,MATCH('Total Indexed RECs'!$H23,'Inputs_Indexed REC'!$B$40:$B$65,0),MATCH('Total Indexed RECs'!$F23,'Inputs_Indexed REC'!$H$37:$J$37,0)),
IF(AB$4&gt;$H23+$B23,AA23*(1-INDEX('Inputs_Indexed REC'!$E$6:$E$8,MATCH('Total Indexed RECs'!$F23,'Inputs_Indexed REC'!$C$6:$C$8,0))),
0))</f>
        <v>3000000</v>
      </c>
      <c r="AC23" s="86">
        <f>IF(AC$4=$H23+$B23,INDEX('Inputs_Indexed REC'!$D$40:$F$65,MATCH('Total Indexed RECs'!$H23,'Inputs_Indexed REC'!$B$40:$B$65,0),MATCH('Total Indexed RECs'!$F23,'Inputs_Indexed REC'!$D$37:$F$37,0))
*INDEX('Inputs_Indexed REC'!$H$40:$J$65,MATCH('Total Indexed RECs'!$H23,'Inputs_Indexed REC'!$B$40:$B$65,0),MATCH('Total Indexed RECs'!$F23,'Inputs_Indexed REC'!$H$37:$J$37,0)),
IF(AC$4&gt;$H23+$B23,AB23*(1-INDEX('Inputs_Indexed REC'!$E$6:$E$8,MATCH('Total Indexed RECs'!$F23,'Inputs_Indexed REC'!$C$6:$C$8,0))),
0))</f>
        <v>3000000</v>
      </c>
      <c r="AD23" s="86">
        <f>IF(AD$4=$H23+$B23,INDEX('Inputs_Indexed REC'!$D$40:$F$65,MATCH('Total Indexed RECs'!$H23,'Inputs_Indexed REC'!$B$40:$B$65,0),MATCH('Total Indexed RECs'!$F23,'Inputs_Indexed REC'!$D$37:$F$37,0))
*INDEX('Inputs_Indexed REC'!$H$40:$J$65,MATCH('Total Indexed RECs'!$H23,'Inputs_Indexed REC'!$B$40:$B$65,0),MATCH('Total Indexed RECs'!$F23,'Inputs_Indexed REC'!$H$37:$J$37,0)),
IF(AD$4&gt;$H23+$B23,AC23*(1-INDEX('Inputs_Indexed REC'!$E$6:$E$8,MATCH('Total Indexed RECs'!$F23,'Inputs_Indexed REC'!$C$6:$C$8,0))),
0))</f>
        <v>3000000</v>
      </c>
      <c r="AE23" s="86">
        <f>IF(AE$4=$H23+$B23,INDEX('Inputs_Indexed REC'!$D$40:$F$65,MATCH('Total Indexed RECs'!$H23,'Inputs_Indexed REC'!$B$40:$B$65,0),MATCH('Total Indexed RECs'!$F23,'Inputs_Indexed REC'!$D$37:$F$37,0))
*INDEX('Inputs_Indexed REC'!$H$40:$J$65,MATCH('Total Indexed RECs'!$H23,'Inputs_Indexed REC'!$B$40:$B$65,0),MATCH('Total Indexed RECs'!$F23,'Inputs_Indexed REC'!$H$37:$J$37,0)),
IF(AE$4&gt;$H23+$B23,AD23*(1-INDEX('Inputs_Indexed REC'!$E$6:$E$8,MATCH('Total Indexed RECs'!$F23,'Inputs_Indexed REC'!$C$6:$C$8,0))),
0))</f>
        <v>3000000</v>
      </c>
      <c r="AF23" s="86">
        <f>IF(AF$4=$H23+$B23,INDEX('Inputs_Indexed REC'!$D$40:$F$65,MATCH('Total Indexed RECs'!$H23,'Inputs_Indexed REC'!$B$40:$B$65,0),MATCH('Total Indexed RECs'!$F23,'Inputs_Indexed REC'!$D$37:$F$37,0))
*INDEX('Inputs_Indexed REC'!$H$40:$J$65,MATCH('Total Indexed RECs'!$H23,'Inputs_Indexed REC'!$B$40:$B$65,0),MATCH('Total Indexed RECs'!$F23,'Inputs_Indexed REC'!$H$37:$J$37,0)),
IF(AF$4&gt;$H23+$B23,AE23*(1-INDEX('Inputs_Indexed REC'!$E$6:$E$8,MATCH('Total Indexed RECs'!$F23,'Inputs_Indexed REC'!$C$6:$C$8,0))),
0))</f>
        <v>3000000</v>
      </c>
      <c r="AG23" s="86">
        <f>IF(AG$4=$H23+$B23,INDEX('Inputs_Indexed REC'!$D$40:$F$65,MATCH('Total Indexed RECs'!$H23,'Inputs_Indexed REC'!$B$40:$B$65,0),MATCH('Total Indexed RECs'!$F23,'Inputs_Indexed REC'!$D$37:$F$37,0))
*INDEX('Inputs_Indexed REC'!$H$40:$J$65,MATCH('Total Indexed RECs'!$H23,'Inputs_Indexed REC'!$B$40:$B$65,0),MATCH('Total Indexed RECs'!$F23,'Inputs_Indexed REC'!$H$37:$J$37,0)),
IF(AG$4&gt;$H23+$B23,AF23*(1-INDEX('Inputs_Indexed REC'!$E$6:$E$8,MATCH('Total Indexed RECs'!$F23,'Inputs_Indexed REC'!$C$6:$C$8,0))),
0))</f>
        <v>3000000</v>
      </c>
      <c r="AH23" s="86">
        <f>IF(AH$4=$H23+$B23,INDEX('Inputs_Indexed REC'!$D$40:$F$65,MATCH('Total Indexed RECs'!$H23,'Inputs_Indexed REC'!$B$40:$B$65,0),MATCH('Total Indexed RECs'!$F23,'Inputs_Indexed REC'!$D$37:$F$37,0))
*INDEX('Inputs_Indexed REC'!$H$40:$J$65,MATCH('Total Indexed RECs'!$H23,'Inputs_Indexed REC'!$B$40:$B$65,0),MATCH('Total Indexed RECs'!$F23,'Inputs_Indexed REC'!$H$37:$J$37,0)),
IF(AH$4&gt;$H23+$B23,AG23*(1-INDEX('Inputs_Indexed REC'!$E$6:$E$8,MATCH('Total Indexed RECs'!$F23,'Inputs_Indexed REC'!$C$6:$C$8,0))),
0))</f>
        <v>3000000</v>
      </c>
    </row>
    <row r="24" spans="2:34" x14ac:dyDescent="0.35">
      <c r="B24" s="332">
        <v>0</v>
      </c>
      <c r="C24" s="332" t="str">
        <f>INDEX('Inputs_Indexed REC'!$L$40:$L$65,MATCH($G24,'Inputs_Indexed REC'!$C$40:$C$65,0))</f>
        <v>Projected</v>
      </c>
      <c r="D24" s="116" t="s">
        <v>239</v>
      </c>
      <c r="F24" s="19" t="s">
        <v>75</v>
      </c>
      <c r="G24" s="60" t="s">
        <v>37</v>
      </c>
      <c r="H24" s="347">
        <f t="shared" si="1"/>
        <v>2039</v>
      </c>
      <c r="I24" s="56" t="s">
        <v>91</v>
      </c>
      <c r="J24" s="86">
        <f>IF(J$4=$H24+$B24,INDEX('Inputs_Indexed REC'!$D$40:$F$65,MATCH('Total Indexed RECs'!$H24,'Inputs_Indexed REC'!$B$40:$B$65,0),MATCH('Total Indexed RECs'!$F24,'Inputs_Indexed REC'!$D$37:$F$37,0))
*INDEX('Inputs_Indexed REC'!$H$40:$J$65,MATCH('Total Indexed RECs'!$H24,'Inputs_Indexed REC'!$B$40:$B$65,0),MATCH('Total Indexed RECs'!$F24,'Inputs_Indexed REC'!$H$37:$J$37,0)),
IF(J$4&gt;$H24+$B24,I24*(1-INDEX('Inputs_Indexed REC'!$E$6:$E$8,MATCH('Total Indexed RECs'!$F24,'Inputs_Indexed REC'!$C$6:$C$8,0))),
0))</f>
        <v>0</v>
      </c>
      <c r="K24" s="86">
        <f>IF(K$4=$H24+$B24,INDEX('Inputs_Indexed REC'!$D$40:$F$65,MATCH('Total Indexed RECs'!$H24,'Inputs_Indexed REC'!$B$40:$B$65,0),MATCH('Total Indexed RECs'!$F24,'Inputs_Indexed REC'!$D$37:$F$37,0))
*INDEX('Inputs_Indexed REC'!$H$40:$J$65,MATCH('Total Indexed RECs'!$H24,'Inputs_Indexed REC'!$B$40:$B$65,0),MATCH('Total Indexed RECs'!$F24,'Inputs_Indexed REC'!$H$37:$J$37,0)),
IF(K$4&gt;$H24+$B24,J24*(1-INDEX('Inputs_Indexed REC'!$E$6:$E$8,MATCH('Total Indexed RECs'!$F24,'Inputs_Indexed REC'!$C$6:$C$8,0))),
0))</f>
        <v>0</v>
      </c>
      <c r="L24" s="86">
        <f>IF(L$4=$H24+$B24,INDEX('Inputs_Indexed REC'!$D$40:$F$65,MATCH('Total Indexed RECs'!$H24,'Inputs_Indexed REC'!$B$40:$B$65,0),MATCH('Total Indexed RECs'!$F24,'Inputs_Indexed REC'!$D$37:$F$37,0))
*INDEX('Inputs_Indexed REC'!$H$40:$J$65,MATCH('Total Indexed RECs'!$H24,'Inputs_Indexed REC'!$B$40:$B$65,0),MATCH('Total Indexed RECs'!$F24,'Inputs_Indexed REC'!$H$37:$J$37,0)),
IF(L$4&gt;$H24+$B24,K24*(1-INDEX('Inputs_Indexed REC'!$E$6:$E$8,MATCH('Total Indexed RECs'!$F24,'Inputs_Indexed REC'!$C$6:$C$8,0))),
0))</f>
        <v>0</v>
      </c>
      <c r="M24" s="86">
        <f>IF(M$4=$H24+$B24,INDEX('Inputs_Indexed REC'!$D$40:$F$65,MATCH('Total Indexed RECs'!$H24,'Inputs_Indexed REC'!$B$40:$B$65,0),MATCH('Total Indexed RECs'!$F24,'Inputs_Indexed REC'!$D$37:$F$37,0))
*INDEX('Inputs_Indexed REC'!$H$40:$J$65,MATCH('Total Indexed RECs'!$H24,'Inputs_Indexed REC'!$B$40:$B$65,0),MATCH('Total Indexed RECs'!$F24,'Inputs_Indexed REC'!$H$37:$J$37,0)),
IF(M$4&gt;$H24+$B24,L24*(1-INDEX('Inputs_Indexed REC'!$E$6:$E$8,MATCH('Total Indexed RECs'!$F24,'Inputs_Indexed REC'!$C$6:$C$8,0))),
0))</f>
        <v>0</v>
      </c>
      <c r="N24" s="86">
        <f>IF(N$4=$H24+$B24,INDEX('Inputs_Indexed REC'!$D$40:$F$65,MATCH('Total Indexed RECs'!$H24,'Inputs_Indexed REC'!$B$40:$B$65,0),MATCH('Total Indexed RECs'!$F24,'Inputs_Indexed REC'!$D$37:$F$37,0))
*INDEX('Inputs_Indexed REC'!$H$40:$J$65,MATCH('Total Indexed RECs'!$H24,'Inputs_Indexed REC'!$B$40:$B$65,0),MATCH('Total Indexed RECs'!$F24,'Inputs_Indexed REC'!$H$37:$J$37,0)),
IF(N$4&gt;$H24+$B24,M24*(1-INDEX('Inputs_Indexed REC'!$E$6:$E$8,MATCH('Total Indexed RECs'!$F24,'Inputs_Indexed REC'!$C$6:$C$8,0))),
0))</f>
        <v>0</v>
      </c>
      <c r="O24" s="86">
        <f>IF(O$4=$H24+$B24,INDEX('Inputs_Indexed REC'!$D$40:$F$65,MATCH('Total Indexed RECs'!$H24,'Inputs_Indexed REC'!$B$40:$B$65,0),MATCH('Total Indexed RECs'!$F24,'Inputs_Indexed REC'!$D$37:$F$37,0))
*INDEX('Inputs_Indexed REC'!$H$40:$J$65,MATCH('Total Indexed RECs'!$H24,'Inputs_Indexed REC'!$B$40:$B$65,0),MATCH('Total Indexed RECs'!$F24,'Inputs_Indexed REC'!$H$37:$J$37,0)),
IF(O$4&gt;$H24+$B24,N24*(1-INDEX('Inputs_Indexed REC'!$E$6:$E$8,MATCH('Total Indexed RECs'!$F24,'Inputs_Indexed REC'!$C$6:$C$8,0))),
0))</f>
        <v>0</v>
      </c>
      <c r="P24" s="86">
        <f>IF(P$4=$H24+$B24,INDEX('Inputs_Indexed REC'!$D$40:$F$65,MATCH('Total Indexed RECs'!$H24,'Inputs_Indexed REC'!$B$40:$B$65,0),MATCH('Total Indexed RECs'!$F24,'Inputs_Indexed REC'!$D$37:$F$37,0))
*INDEX('Inputs_Indexed REC'!$H$40:$J$65,MATCH('Total Indexed RECs'!$H24,'Inputs_Indexed REC'!$B$40:$B$65,0),MATCH('Total Indexed RECs'!$F24,'Inputs_Indexed REC'!$H$37:$J$37,0)),
IF(P$4&gt;$H24+$B24,O24*(1-INDEX('Inputs_Indexed REC'!$E$6:$E$8,MATCH('Total Indexed RECs'!$F24,'Inputs_Indexed REC'!$C$6:$C$8,0))),
0))</f>
        <v>0</v>
      </c>
      <c r="Q24" s="86">
        <f>IF(Q$4=$H24+$B24,INDEX('Inputs_Indexed REC'!$D$40:$F$65,MATCH('Total Indexed RECs'!$H24,'Inputs_Indexed REC'!$B$40:$B$65,0),MATCH('Total Indexed RECs'!$F24,'Inputs_Indexed REC'!$D$37:$F$37,0))
*INDEX('Inputs_Indexed REC'!$H$40:$J$65,MATCH('Total Indexed RECs'!$H24,'Inputs_Indexed REC'!$B$40:$B$65,0),MATCH('Total Indexed RECs'!$F24,'Inputs_Indexed REC'!$H$37:$J$37,0)),
IF(Q$4&gt;$H24+$B24,P24*(1-INDEX('Inputs_Indexed REC'!$E$6:$E$8,MATCH('Total Indexed RECs'!$F24,'Inputs_Indexed REC'!$C$6:$C$8,0))),
0))</f>
        <v>0</v>
      </c>
      <c r="R24" s="86">
        <f>IF(R$4=$H24+$B24,INDEX('Inputs_Indexed REC'!$D$40:$F$65,MATCH('Total Indexed RECs'!$H24,'Inputs_Indexed REC'!$B$40:$B$65,0),MATCH('Total Indexed RECs'!$F24,'Inputs_Indexed REC'!$D$37:$F$37,0))
*INDEX('Inputs_Indexed REC'!$H$40:$J$65,MATCH('Total Indexed RECs'!$H24,'Inputs_Indexed REC'!$B$40:$B$65,0),MATCH('Total Indexed RECs'!$F24,'Inputs_Indexed REC'!$H$37:$J$37,0)),
IF(R$4&gt;$H24+$B24,Q24*(1-INDEX('Inputs_Indexed REC'!$E$6:$E$8,MATCH('Total Indexed RECs'!$F24,'Inputs_Indexed REC'!$C$6:$C$8,0))),
0))</f>
        <v>0</v>
      </c>
      <c r="S24" s="86">
        <f>IF(S$4=$H24+$B24,INDEX('Inputs_Indexed REC'!$D$40:$F$65,MATCH('Total Indexed RECs'!$H24,'Inputs_Indexed REC'!$B$40:$B$65,0),MATCH('Total Indexed RECs'!$F24,'Inputs_Indexed REC'!$D$37:$F$37,0))
*INDEX('Inputs_Indexed REC'!$H$40:$J$65,MATCH('Total Indexed RECs'!$H24,'Inputs_Indexed REC'!$B$40:$B$65,0),MATCH('Total Indexed RECs'!$F24,'Inputs_Indexed REC'!$H$37:$J$37,0)),
IF(S$4&gt;$H24+$B24,R24*(1-INDEX('Inputs_Indexed REC'!$E$6:$E$8,MATCH('Total Indexed RECs'!$F24,'Inputs_Indexed REC'!$C$6:$C$8,0))),
0))</f>
        <v>0</v>
      </c>
      <c r="T24" s="86">
        <f>IF(T$4=$H24+$B24,INDEX('Inputs_Indexed REC'!$D$40:$F$65,MATCH('Total Indexed RECs'!$H24,'Inputs_Indexed REC'!$B$40:$B$65,0),MATCH('Total Indexed RECs'!$F24,'Inputs_Indexed REC'!$D$37:$F$37,0))
*INDEX('Inputs_Indexed REC'!$H$40:$J$65,MATCH('Total Indexed RECs'!$H24,'Inputs_Indexed REC'!$B$40:$B$65,0),MATCH('Total Indexed RECs'!$F24,'Inputs_Indexed REC'!$H$37:$J$37,0)),
IF(T$4&gt;$H24+$B24,S24*(1-INDEX('Inputs_Indexed REC'!$E$6:$E$8,MATCH('Total Indexed RECs'!$F24,'Inputs_Indexed REC'!$C$6:$C$8,0))),
0))</f>
        <v>0</v>
      </c>
      <c r="U24" s="86">
        <f>IF(U$4=$H24+$B24,INDEX('Inputs_Indexed REC'!$D$40:$F$65,MATCH('Total Indexed RECs'!$H24,'Inputs_Indexed REC'!$B$40:$B$65,0),MATCH('Total Indexed RECs'!$F24,'Inputs_Indexed REC'!$D$37:$F$37,0))
*INDEX('Inputs_Indexed REC'!$H$40:$J$65,MATCH('Total Indexed RECs'!$H24,'Inputs_Indexed REC'!$B$40:$B$65,0),MATCH('Total Indexed RECs'!$F24,'Inputs_Indexed REC'!$H$37:$J$37,0)),
IF(U$4&gt;$H24+$B24,T24*(1-INDEX('Inputs_Indexed REC'!$E$6:$E$8,MATCH('Total Indexed RECs'!$F24,'Inputs_Indexed REC'!$C$6:$C$8,0))),
0))</f>
        <v>0</v>
      </c>
      <c r="V24" s="86">
        <f>IF(V$4=$H24+$B24,INDEX('Inputs_Indexed REC'!$D$40:$F$65,MATCH('Total Indexed RECs'!$H24,'Inputs_Indexed REC'!$B$40:$B$65,0),MATCH('Total Indexed RECs'!$F24,'Inputs_Indexed REC'!$D$37:$F$37,0))
*INDEX('Inputs_Indexed REC'!$H$40:$J$65,MATCH('Total Indexed RECs'!$H24,'Inputs_Indexed REC'!$B$40:$B$65,0),MATCH('Total Indexed RECs'!$F24,'Inputs_Indexed REC'!$H$37:$J$37,0)),
IF(V$4&gt;$H24+$B24,U24*(1-INDEX('Inputs_Indexed REC'!$E$6:$E$8,MATCH('Total Indexed RECs'!$F24,'Inputs_Indexed REC'!$C$6:$C$8,0))),
0))</f>
        <v>0</v>
      </c>
      <c r="W24" s="86">
        <f>IF(W$4=$H24+$B24,INDEX('Inputs_Indexed REC'!$D$40:$F$65,MATCH('Total Indexed RECs'!$H24,'Inputs_Indexed REC'!$B$40:$B$65,0),MATCH('Total Indexed RECs'!$F24,'Inputs_Indexed REC'!$D$37:$F$37,0))
*INDEX('Inputs_Indexed REC'!$H$40:$J$65,MATCH('Total Indexed RECs'!$H24,'Inputs_Indexed REC'!$B$40:$B$65,0),MATCH('Total Indexed RECs'!$F24,'Inputs_Indexed REC'!$H$37:$J$37,0)),
IF(W$4&gt;$H24+$B24,V24*(1-INDEX('Inputs_Indexed REC'!$E$6:$E$8,MATCH('Total Indexed RECs'!$F24,'Inputs_Indexed REC'!$C$6:$C$8,0))),
0))</f>
        <v>0</v>
      </c>
      <c r="X24" s="86">
        <f>IF(X$4=$H24+$B24,INDEX('Inputs_Indexed REC'!$D$40:$F$65,MATCH('Total Indexed RECs'!$H24,'Inputs_Indexed REC'!$B$40:$B$65,0),MATCH('Total Indexed RECs'!$F24,'Inputs_Indexed REC'!$D$37:$F$37,0))
*INDEX('Inputs_Indexed REC'!$H$40:$J$65,MATCH('Total Indexed RECs'!$H24,'Inputs_Indexed REC'!$B$40:$B$65,0),MATCH('Total Indexed RECs'!$F24,'Inputs_Indexed REC'!$H$37:$J$37,0)),
IF(X$4&gt;$H24+$B24,W24*(1-INDEX('Inputs_Indexed REC'!$E$6:$E$8,MATCH('Total Indexed RECs'!$F24,'Inputs_Indexed REC'!$C$6:$C$8,0))),
0))</f>
        <v>0</v>
      </c>
      <c r="Y24" s="86">
        <f>IF(Y$4=$H24+$B24,INDEX('Inputs_Indexed REC'!$D$40:$F$65,MATCH('Total Indexed RECs'!$H24,'Inputs_Indexed REC'!$B$40:$B$65,0),MATCH('Total Indexed RECs'!$F24,'Inputs_Indexed REC'!$D$37:$F$37,0))
*INDEX('Inputs_Indexed REC'!$H$40:$J$65,MATCH('Total Indexed RECs'!$H24,'Inputs_Indexed REC'!$B$40:$B$65,0),MATCH('Total Indexed RECs'!$F24,'Inputs_Indexed REC'!$H$37:$J$37,0)),
IF(Y$4&gt;$H24+$B24,X24*(1-INDEX('Inputs_Indexed REC'!$E$6:$E$8,MATCH('Total Indexed RECs'!$F24,'Inputs_Indexed REC'!$C$6:$C$8,0))),
0))</f>
        <v>0</v>
      </c>
      <c r="Z24" s="86">
        <f>IF(Z$4=$H24+$B24,INDEX('Inputs_Indexed REC'!$D$40:$F$65,MATCH('Total Indexed RECs'!$H24,'Inputs_Indexed REC'!$B$40:$B$65,0),MATCH('Total Indexed RECs'!$F24,'Inputs_Indexed REC'!$D$37:$F$37,0))
*INDEX('Inputs_Indexed REC'!$H$40:$J$65,MATCH('Total Indexed RECs'!$H24,'Inputs_Indexed REC'!$B$40:$B$65,0),MATCH('Total Indexed RECs'!$F24,'Inputs_Indexed REC'!$H$37:$J$37,0)),
IF(Z$4&gt;$H24+$B24,Y24*(1-INDEX('Inputs_Indexed REC'!$E$6:$E$8,MATCH('Total Indexed RECs'!$F24,'Inputs_Indexed REC'!$C$6:$C$8,0))),
0))</f>
        <v>0</v>
      </c>
      <c r="AA24" s="86">
        <f>IF(AA$4=$H24+$B24,INDEX('Inputs_Indexed REC'!$D$40:$F$65,MATCH('Total Indexed RECs'!$H24,'Inputs_Indexed REC'!$B$40:$B$65,0),MATCH('Total Indexed RECs'!$F24,'Inputs_Indexed REC'!$D$37:$F$37,0))
*INDEX('Inputs_Indexed REC'!$H$40:$J$65,MATCH('Total Indexed RECs'!$H24,'Inputs_Indexed REC'!$B$40:$B$65,0),MATCH('Total Indexed RECs'!$F24,'Inputs_Indexed REC'!$H$37:$J$37,0)),
IF(AA$4&gt;$H24+$B24,Z24*(1-INDEX('Inputs_Indexed REC'!$E$6:$E$8,MATCH('Total Indexed RECs'!$F24,'Inputs_Indexed REC'!$C$6:$C$8,0))),
0))</f>
        <v>2000000</v>
      </c>
      <c r="AB24" s="86">
        <f>IF(AB$4=$H24+$B24,INDEX('Inputs_Indexed REC'!$D$40:$F$65,MATCH('Total Indexed RECs'!$H24,'Inputs_Indexed REC'!$B$40:$B$65,0),MATCH('Total Indexed RECs'!$F24,'Inputs_Indexed REC'!$D$37:$F$37,0))
*INDEX('Inputs_Indexed REC'!$H$40:$J$65,MATCH('Total Indexed RECs'!$H24,'Inputs_Indexed REC'!$B$40:$B$65,0),MATCH('Total Indexed RECs'!$F24,'Inputs_Indexed REC'!$H$37:$J$37,0)),
IF(AB$4&gt;$H24+$B24,AA24*(1-INDEX('Inputs_Indexed REC'!$E$6:$E$8,MATCH('Total Indexed RECs'!$F24,'Inputs_Indexed REC'!$C$6:$C$8,0))),
0))</f>
        <v>2000000</v>
      </c>
      <c r="AC24" s="86">
        <f>IF(AC$4=$H24+$B24,INDEX('Inputs_Indexed REC'!$D$40:$F$65,MATCH('Total Indexed RECs'!$H24,'Inputs_Indexed REC'!$B$40:$B$65,0),MATCH('Total Indexed RECs'!$F24,'Inputs_Indexed REC'!$D$37:$F$37,0))
*INDEX('Inputs_Indexed REC'!$H$40:$J$65,MATCH('Total Indexed RECs'!$H24,'Inputs_Indexed REC'!$B$40:$B$65,0),MATCH('Total Indexed RECs'!$F24,'Inputs_Indexed REC'!$H$37:$J$37,0)),
IF(AC$4&gt;$H24+$B24,AB24*(1-INDEX('Inputs_Indexed REC'!$E$6:$E$8,MATCH('Total Indexed RECs'!$F24,'Inputs_Indexed REC'!$C$6:$C$8,0))),
0))</f>
        <v>2000000</v>
      </c>
      <c r="AD24" s="86">
        <f>IF(AD$4=$H24+$B24,INDEX('Inputs_Indexed REC'!$D$40:$F$65,MATCH('Total Indexed RECs'!$H24,'Inputs_Indexed REC'!$B$40:$B$65,0),MATCH('Total Indexed RECs'!$F24,'Inputs_Indexed REC'!$D$37:$F$37,0))
*INDEX('Inputs_Indexed REC'!$H$40:$J$65,MATCH('Total Indexed RECs'!$H24,'Inputs_Indexed REC'!$B$40:$B$65,0),MATCH('Total Indexed RECs'!$F24,'Inputs_Indexed REC'!$H$37:$J$37,0)),
IF(AD$4&gt;$H24+$B24,AC24*(1-INDEX('Inputs_Indexed REC'!$E$6:$E$8,MATCH('Total Indexed RECs'!$F24,'Inputs_Indexed REC'!$C$6:$C$8,0))),
0))</f>
        <v>2000000</v>
      </c>
      <c r="AE24" s="86">
        <f>IF(AE$4=$H24+$B24,INDEX('Inputs_Indexed REC'!$D$40:$F$65,MATCH('Total Indexed RECs'!$H24,'Inputs_Indexed REC'!$B$40:$B$65,0),MATCH('Total Indexed RECs'!$F24,'Inputs_Indexed REC'!$D$37:$F$37,0))
*INDEX('Inputs_Indexed REC'!$H$40:$J$65,MATCH('Total Indexed RECs'!$H24,'Inputs_Indexed REC'!$B$40:$B$65,0),MATCH('Total Indexed RECs'!$F24,'Inputs_Indexed REC'!$H$37:$J$37,0)),
IF(AE$4&gt;$H24+$B24,AD24*(1-INDEX('Inputs_Indexed REC'!$E$6:$E$8,MATCH('Total Indexed RECs'!$F24,'Inputs_Indexed REC'!$C$6:$C$8,0))),
0))</f>
        <v>2000000</v>
      </c>
      <c r="AF24" s="86">
        <f>IF(AF$4=$H24+$B24,INDEX('Inputs_Indexed REC'!$D$40:$F$65,MATCH('Total Indexed RECs'!$H24,'Inputs_Indexed REC'!$B$40:$B$65,0),MATCH('Total Indexed RECs'!$F24,'Inputs_Indexed REC'!$D$37:$F$37,0))
*INDEX('Inputs_Indexed REC'!$H$40:$J$65,MATCH('Total Indexed RECs'!$H24,'Inputs_Indexed REC'!$B$40:$B$65,0),MATCH('Total Indexed RECs'!$F24,'Inputs_Indexed REC'!$H$37:$J$37,0)),
IF(AF$4&gt;$H24+$B24,AE24*(1-INDEX('Inputs_Indexed REC'!$E$6:$E$8,MATCH('Total Indexed RECs'!$F24,'Inputs_Indexed REC'!$C$6:$C$8,0))),
0))</f>
        <v>2000000</v>
      </c>
      <c r="AG24" s="86">
        <f>IF(AG$4=$H24+$B24,INDEX('Inputs_Indexed REC'!$D$40:$F$65,MATCH('Total Indexed RECs'!$H24,'Inputs_Indexed REC'!$B$40:$B$65,0),MATCH('Total Indexed RECs'!$F24,'Inputs_Indexed REC'!$D$37:$F$37,0))
*INDEX('Inputs_Indexed REC'!$H$40:$J$65,MATCH('Total Indexed RECs'!$H24,'Inputs_Indexed REC'!$B$40:$B$65,0),MATCH('Total Indexed RECs'!$F24,'Inputs_Indexed REC'!$H$37:$J$37,0)),
IF(AG$4&gt;$H24+$B24,AF24*(1-INDEX('Inputs_Indexed REC'!$E$6:$E$8,MATCH('Total Indexed RECs'!$F24,'Inputs_Indexed REC'!$C$6:$C$8,0))),
0))</f>
        <v>2000000</v>
      </c>
      <c r="AH24" s="86">
        <f>IF(AH$4=$H24+$B24,INDEX('Inputs_Indexed REC'!$D$40:$F$65,MATCH('Total Indexed RECs'!$H24,'Inputs_Indexed REC'!$B$40:$B$65,0),MATCH('Total Indexed RECs'!$F24,'Inputs_Indexed REC'!$D$37:$F$37,0))
*INDEX('Inputs_Indexed REC'!$H$40:$J$65,MATCH('Total Indexed RECs'!$H24,'Inputs_Indexed REC'!$B$40:$B$65,0),MATCH('Total Indexed RECs'!$F24,'Inputs_Indexed REC'!$H$37:$J$37,0)),
IF(AH$4&gt;$H24+$B24,AG24*(1-INDEX('Inputs_Indexed REC'!$E$6:$E$8,MATCH('Total Indexed RECs'!$F24,'Inputs_Indexed REC'!$C$6:$C$8,0))),
0))</f>
        <v>2000000</v>
      </c>
    </row>
    <row r="25" spans="2:34" x14ac:dyDescent="0.35">
      <c r="B25" s="332">
        <v>0</v>
      </c>
      <c r="C25" s="332" t="str">
        <f>INDEX('Inputs_Indexed REC'!$L$40:$L$65,MATCH($G25,'Inputs_Indexed REC'!$C$40:$C$65,0))</f>
        <v>Projected</v>
      </c>
      <c r="D25" s="116" t="s">
        <v>239</v>
      </c>
      <c r="F25" s="19" t="s">
        <v>75</v>
      </c>
      <c r="G25" s="60" t="s">
        <v>38</v>
      </c>
      <c r="H25" s="347">
        <f t="shared" si="1"/>
        <v>2040</v>
      </c>
      <c r="I25" s="56" t="s">
        <v>91</v>
      </c>
      <c r="J25" s="86">
        <f>IF(J$4=$H25+$B25,INDEX('Inputs_Indexed REC'!$D$40:$F$65,MATCH('Total Indexed RECs'!$H25,'Inputs_Indexed REC'!$B$40:$B$65,0),MATCH('Total Indexed RECs'!$F25,'Inputs_Indexed REC'!$D$37:$F$37,0))
*INDEX('Inputs_Indexed REC'!$H$40:$J$65,MATCH('Total Indexed RECs'!$H25,'Inputs_Indexed REC'!$B$40:$B$65,0),MATCH('Total Indexed RECs'!$F25,'Inputs_Indexed REC'!$H$37:$J$37,0)),
IF(J$4&gt;$H25+$B25,I25*(1-INDEX('Inputs_Indexed REC'!$E$6:$E$8,MATCH('Total Indexed RECs'!$F25,'Inputs_Indexed REC'!$C$6:$C$8,0))),
0))</f>
        <v>0</v>
      </c>
      <c r="K25" s="86">
        <f>IF(K$4=$H25+$B25,INDEX('Inputs_Indexed REC'!$D$40:$F$65,MATCH('Total Indexed RECs'!$H25,'Inputs_Indexed REC'!$B$40:$B$65,0),MATCH('Total Indexed RECs'!$F25,'Inputs_Indexed REC'!$D$37:$F$37,0))
*INDEX('Inputs_Indexed REC'!$H$40:$J$65,MATCH('Total Indexed RECs'!$H25,'Inputs_Indexed REC'!$B$40:$B$65,0),MATCH('Total Indexed RECs'!$F25,'Inputs_Indexed REC'!$H$37:$J$37,0)),
IF(K$4&gt;$H25+$B25,J25*(1-INDEX('Inputs_Indexed REC'!$E$6:$E$8,MATCH('Total Indexed RECs'!$F25,'Inputs_Indexed REC'!$C$6:$C$8,0))),
0))</f>
        <v>0</v>
      </c>
      <c r="L25" s="86">
        <f>IF(L$4=$H25+$B25,INDEX('Inputs_Indexed REC'!$D$40:$F$65,MATCH('Total Indexed RECs'!$H25,'Inputs_Indexed REC'!$B$40:$B$65,0),MATCH('Total Indexed RECs'!$F25,'Inputs_Indexed REC'!$D$37:$F$37,0))
*INDEX('Inputs_Indexed REC'!$H$40:$J$65,MATCH('Total Indexed RECs'!$H25,'Inputs_Indexed REC'!$B$40:$B$65,0),MATCH('Total Indexed RECs'!$F25,'Inputs_Indexed REC'!$H$37:$J$37,0)),
IF(L$4&gt;$H25+$B25,K25*(1-INDEX('Inputs_Indexed REC'!$E$6:$E$8,MATCH('Total Indexed RECs'!$F25,'Inputs_Indexed REC'!$C$6:$C$8,0))),
0))</f>
        <v>0</v>
      </c>
      <c r="M25" s="86">
        <f>IF(M$4=$H25+$B25,INDEX('Inputs_Indexed REC'!$D$40:$F$65,MATCH('Total Indexed RECs'!$H25,'Inputs_Indexed REC'!$B$40:$B$65,0),MATCH('Total Indexed RECs'!$F25,'Inputs_Indexed REC'!$D$37:$F$37,0))
*INDEX('Inputs_Indexed REC'!$H$40:$J$65,MATCH('Total Indexed RECs'!$H25,'Inputs_Indexed REC'!$B$40:$B$65,0),MATCH('Total Indexed RECs'!$F25,'Inputs_Indexed REC'!$H$37:$J$37,0)),
IF(M$4&gt;$H25+$B25,L25*(1-INDEX('Inputs_Indexed REC'!$E$6:$E$8,MATCH('Total Indexed RECs'!$F25,'Inputs_Indexed REC'!$C$6:$C$8,0))),
0))</f>
        <v>0</v>
      </c>
      <c r="N25" s="86">
        <f>IF(N$4=$H25+$B25,INDEX('Inputs_Indexed REC'!$D$40:$F$65,MATCH('Total Indexed RECs'!$H25,'Inputs_Indexed REC'!$B$40:$B$65,0),MATCH('Total Indexed RECs'!$F25,'Inputs_Indexed REC'!$D$37:$F$37,0))
*INDEX('Inputs_Indexed REC'!$H$40:$J$65,MATCH('Total Indexed RECs'!$H25,'Inputs_Indexed REC'!$B$40:$B$65,0),MATCH('Total Indexed RECs'!$F25,'Inputs_Indexed REC'!$H$37:$J$37,0)),
IF(N$4&gt;$H25+$B25,M25*(1-INDEX('Inputs_Indexed REC'!$E$6:$E$8,MATCH('Total Indexed RECs'!$F25,'Inputs_Indexed REC'!$C$6:$C$8,0))),
0))</f>
        <v>0</v>
      </c>
      <c r="O25" s="86">
        <f>IF(O$4=$H25+$B25,INDEX('Inputs_Indexed REC'!$D$40:$F$65,MATCH('Total Indexed RECs'!$H25,'Inputs_Indexed REC'!$B$40:$B$65,0),MATCH('Total Indexed RECs'!$F25,'Inputs_Indexed REC'!$D$37:$F$37,0))
*INDEX('Inputs_Indexed REC'!$H$40:$J$65,MATCH('Total Indexed RECs'!$H25,'Inputs_Indexed REC'!$B$40:$B$65,0),MATCH('Total Indexed RECs'!$F25,'Inputs_Indexed REC'!$H$37:$J$37,0)),
IF(O$4&gt;$H25+$B25,N25*(1-INDEX('Inputs_Indexed REC'!$E$6:$E$8,MATCH('Total Indexed RECs'!$F25,'Inputs_Indexed REC'!$C$6:$C$8,0))),
0))</f>
        <v>0</v>
      </c>
      <c r="P25" s="86">
        <f>IF(P$4=$H25+$B25,INDEX('Inputs_Indexed REC'!$D$40:$F$65,MATCH('Total Indexed RECs'!$H25,'Inputs_Indexed REC'!$B$40:$B$65,0),MATCH('Total Indexed RECs'!$F25,'Inputs_Indexed REC'!$D$37:$F$37,0))
*INDEX('Inputs_Indexed REC'!$H$40:$J$65,MATCH('Total Indexed RECs'!$H25,'Inputs_Indexed REC'!$B$40:$B$65,0),MATCH('Total Indexed RECs'!$F25,'Inputs_Indexed REC'!$H$37:$J$37,0)),
IF(P$4&gt;$H25+$B25,O25*(1-INDEX('Inputs_Indexed REC'!$E$6:$E$8,MATCH('Total Indexed RECs'!$F25,'Inputs_Indexed REC'!$C$6:$C$8,0))),
0))</f>
        <v>0</v>
      </c>
      <c r="Q25" s="86">
        <f>IF(Q$4=$H25+$B25,INDEX('Inputs_Indexed REC'!$D$40:$F$65,MATCH('Total Indexed RECs'!$H25,'Inputs_Indexed REC'!$B$40:$B$65,0),MATCH('Total Indexed RECs'!$F25,'Inputs_Indexed REC'!$D$37:$F$37,0))
*INDEX('Inputs_Indexed REC'!$H$40:$J$65,MATCH('Total Indexed RECs'!$H25,'Inputs_Indexed REC'!$B$40:$B$65,0),MATCH('Total Indexed RECs'!$F25,'Inputs_Indexed REC'!$H$37:$J$37,0)),
IF(Q$4&gt;$H25+$B25,P25*(1-INDEX('Inputs_Indexed REC'!$E$6:$E$8,MATCH('Total Indexed RECs'!$F25,'Inputs_Indexed REC'!$C$6:$C$8,0))),
0))</f>
        <v>0</v>
      </c>
      <c r="R25" s="86">
        <f>IF(R$4=$H25+$B25,INDEX('Inputs_Indexed REC'!$D$40:$F$65,MATCH('Total Indexed RECs'!$H25,'Inputs_Indexed REC'!$B$40:$B$65,0),MATCH('Total Indexed RECs'!$F25,'Inputs_Indexed REC'!$D$37:$F$37,0))
*INDEX('Inputs_Indexed REC'!$H$40:$J$65,MATCH('Total Indexed RECs'!$H25,'Inputs_Indexed REC'!$B$40:$B$65,0),MATCH('Total Indexed RECs'!$F25,'Inputs_Indexed REC'!$H$37:$J$37,0)),
IF(R$4&gt;$H25+$B25,Q25*(1-INDEX('Inputs_Indexed REC'!$E$6:$E$8,MATCH('Total Indexed RECs'!$F25,'Inputs_Indexed REC'!$C$6:$C$8,0))),
0))</f>
        <v>0</v>
      </c>
      <c r="S25" s="86">
        <f>IF(S$4=$H25+$B25,INDEX('Inputs_Indexed REC'!$D$40:$F$65,MATCH('Total Indexed RECs'!$H25,'Inputs_Indexed REC'!$B$40:$B$65,0),MATCH('Total Indexed RECs'!$F25,'Inputs_Indexed REC'!$D$37:$F$37,0))
*INDEX('Inputs_Indexed REC'!$H$40:$J$65,MATCH('Total Indexed RECs'!$H25,'Inputs_Indexed REC'!$B$40:$B$65,0),MATCH('Total Indexed RECs'!$F25,'Inputs_Indexed REC'!$H$37:$J$37,0)),
IF(S$4&gt;$H25+$B25,R25*(1-INDEX('Inputs_Indexed REC'!$E$6:$E$8,MATCH('Total Indexed RECs'!$F25,'Inputs_Indexed REC'!$C$6:$C$8,0))),
0))</f>
        <v>0</v>
      </c>
      <c r="T25" s="86">
        <f>IF(T$4=$H25+$B25,INDEX('Inputs_Indexed REC'!$D$40:$F$65,MATCH('Total Indexed RECs'!$H25,'Inputs_Indexed REC'!$B$40:$B$65,0),MATCH('Total Indexed RECs'!$F25,'Inputs_Indexed REC'!$D$37:$F$37,0))
*INDEX('Inputs_Indexed REC'!$H$40:$J$65,MATCH('Total Indexed RECs'!$H25,'Inputs_Indexed REC'!$B$40:$B$65,0),MATCH('Total Indexed RECs'!$F25,'Inputs_Indexed REC'!$H$37:$J$37,0)),
IF(T$4&gt;$H25+$B25,S25*(1-INDEX('Inputs_Indexed REC'!$E$6:$E$8,MATCH('Total Indexed RECs'!$F25,'Inputs_Indexed REC'!$C$6:$C$8,0))),
0))</f>
        <v>0</v>
      </c>
      <c r="U25" s="86">
        <f>IF(U$4=$H25+$B25,INDEX('Inputs_Indexed REC'!$D$40:$F$65,MATCH('Total Indexed RECs'!$H25,'Inputs_Indexed REC'!$B$40:$B$65,0),MATCH('Total Indexed RECs'!$F25,'Inputs_Indexed REC'!$D$37:$F$37,0))
*INDEX('Inputs_Indexed REC'!$H$40:$J$65,MATCH('Total Indexed RECs'!$H25,'Inputs_Indexed REC'!$B$40:$B$65,0),MATCH('Total Indexed RECs'!$F25,'Inputs_Indexed REC'!$H$37:$J$37,0)),
IF(U$4&gt;$H25+$B25,T25*(1-INDEX('Inputs_Indexed REC'!$E$6:$E$8,MATCH('Total Indexed RECs'!$F25,'Inputs_Indexed REC'!$C$6:$C$8,0))),
0))</f>
        <v>0</v>
      </c>
      <c r="V25" s="86">
        <f>IF(V$4=$H25+$B25,INDEX('Inputs_Indexed REC'!$D$40:$F$65,MATCH('Total Indexed RECs'!$H25,'Inputs_Indexed REC'!$B$40:$B$65,0),MATCH('Total Indexed RECs'!$F25,'Inputs_Indexed REC'!$D$37:$F$37,0))
*INDEX('Inputs_Indexed REC'!$H$40:$J$65,MATCH('Total Indexed RECs'!$H25,'Inputs_Indexed REC'!$B$40:$B$65,0),MATCH('Total Indexed RECs'!$F25,'Inputs_Indexed REC'!$H$37:$J$37,0)),
IF(V$4&gt;$H25+$B25,U25*(1-INDEX('Inputs_Indexed REC'!$E$6:$E$8,MATCH('Total Indexed RECs'!$F25,'Inputs_Indexed REC'!$C$6:$C$8,0))),
0))</f>
        <v>0</v>
      </c>
      <c r="W25" s="86">
        <f>IF(W$4=$H25+$B25,INDEX('Inputs_Indexed REC'!$D$40:$F$65,MATCH('Total Indexed RECs'!$H25,'Inputs_Indexed REC'!$B$40:$B$65,0),MATCH('Total Indexed RECs'!$F25,'Inputs_Indexed REC'!$D$37:$F$37,0))
*INDEX('Inputs_Indexed REC'!$H$40:$J$65,MATCH('Total Indexed RECs'!$H25,'Inputs_Indexed REC'!$B$40:$B$65,0),MATCH('Total Indexed RECs'!$F25,'Inputs_Indexed REC'!$H$37:$J$37,0)),
IF(W$4&gt;$H25+$B25,V25*(1-INDEX('Inputs_Indexed REC'!$E$6:$E$8,MATCH('Total Indexed RECs'!$F25,'Inputs_Indexed REC'!$C$6:$C$8,0))),
0))</f>
        <v>0</v>
      </c>
      <c r="X25" s="86">
        <f>IF(X$4=$H25+$B25,INDEX('Inputs_Indexed REC'!$D$40:$F$65,MATCH('Total Indexed RECs'!$H25,'Inputs_Indexed REC'!$B$40:$B$65,0),MATCH('Total Indexed RECs'!$F25,'Inputs_Indexed REC'!$D$37:$F$37,0))
*INDEX('Inputs_Indexed REC'!$H$40:$J$65,MATCH('Total Indexed RECs'!$H25,'Inputs_Indexed REC'!$B$40:$B$65,0),MATCH('Total Indexed RECs'!$F25,'Inputs_Indexed REC'!$H$37:$J$37,0)),
IF(X$4&gt;$H25+$B25,W25*(1-INDEX('Inputs_Indexed REC'!$E$6:$E$8,MATCH('Total Indexed RECs'!$F25,'Inputs_Indexed REC'!$C$6:$C$8,0))),
0))</f>
        <v>0</v>
      </c>
      <c r="Y25" s="86">
        <f>IF(Y$4=$H25+$B25,INDEX('Inputs_Indexed REC'!$D$40:$F$65,MATCH('Total Indexed RECs'!$H25,'Inputs_Indexed REC'!$B$40:$B$65,0),MATCH('Total Indexed RECs'!$F25,'Inputs_Indexed REC'!$D$37:$F$37,0))
*INDEX('Inputs_Indexed REC'!$H$40:$J$65,MATCH('Total Indexed RECs'!$H25,'Inputs_Indexed REC'!$B$40:$B$65,0),MATCH('Total Indexed RECs'!$F25,'Inputs_Indexed REC'!$H$37:$J$37,0)),
IF(Y$4&gt;$H25+$B25,X25*(1-INDEX('Inputs_Indexed REC'!$E$6:$E$8,MATCH('Total Indexed RECs'!$F25,'Inputs_Indexed REC'!$C$6:$C$8,0))),
0))</f>
        <v>0</v>
      </c>
      <c r="Z25" s="86">
        <f>IF(Z$4=$H25+$B25,INDEX('Inputs_Indexed REC'!$D$40:$F$65,MATCH('Total Indexed RECs'!$H25,'Inputs_Indexed REC'!$B$40:$B$65,0),MATCH('Total Indexed RECs'!$F25,'Inputs_Indexed REC'!$D$37:$F$37,0))
*INDEX('Inputs_Indexed REC'!$H$40:$J$65,MATCH('Total Indexed RECs'!$H25,'Inputs_Indexed REC'!$B$40:$B$65,0),MATCH('Total Indexed RECs'!$F25,'Inputs_Indexed REC'!$H$37:$J$37,0)),
IF(Z$4&gt;$H25+$B25,Y25*(1-INDEX('Inputs_Indexed REC'!$E$6:$E$8,MATCH('Total Indexed RECs'!$F25,'Inputs_Indexed REC'!$C$6:$C$8,0))),
0))</f>
        <v>0</v>
      </c>
      <c r="AA25" s="86">
        <f>IF(AA$4=$H25+$B25,INDEX('Inputs_Indexed REC'!$D$40:$F$65,MATCH('Total Indexed RECs'!$H25,'Inputs_Indexed REC'!$B$40:$B$65,0),MATCH('Total Indexed RECs'!$F25,'Inputs_Indexed REC'!$D$37:$F$37,0))
*INDEX('Inputs_Indexed REC'!$H$40:$J$65,MATCH('Total Indexed RECs'!$H25,'Inputs_Indexed REC'!$B$40:$B$65,0),MATCH('Total Indexed RECs'!$F25,'Inputs_Indexed REC'!$H$37:$J$37,0)),
IF(AA$4&gt;$H25+$B25,Z25*(1-INDEX('Inputs_Indexed REC'!$E$6:$E$8,MATCH('Total Indexed RECs'!$F25,'Inputs_Indexed REC'!$C$6:$C$8,0))),
0))</f>
        <v>0</v>
      </c>
      <c r="AB25" s="86">
        <f>IF(AB$4=$H25+$B25,INDEX('Inputs_Indexed REC'!$D$40:$F$65,MATCH('Total Indexed RECs'!$H25,'Inputs_Indexed REC'!$B$40:$B$65,0),MATCH('Total Indexed RECs'!$F25,'Inputs_Indexed REC'!$D$37:$F$37,0))
*INDEX('Inputs_Indexed REC'!$H$40:$J$65,MATCH('Total Indexed RECs'!$H25,'Inputs_Indexed REC'!$B$40:$B$65,0),MATCH('Total Indexed RECs'!$F25,'Inputs_Indexed REC'!$H$37:$J$37,0)),
IF(AB$4&gt;$H25+$B25,AA25*(1-INDEX('Inputs_Indexed REC'!$E$6:$E$8,MATCH('Total Indexed RECs'!$F25,'Inputs_Indexed REC'!$C$6:$C$8,0))),
0))</f>
        <v>2000000</v>
      </c>
      <c r="AC25" s="86">
        <f>IF(AC$4=$H25+$B25,INDEX('Inputs_Indexed REC'!$D$40:$F$65,MATCH('Total Indexed RECs'!$H25,'Inputs_Indexed REC'!$B$40:$B$65,0),MATCH('Total Indexed RECs'!$F25,'Inputs_Indexed REC'!$D$37:$F$37,0))
*INDEX('Inputs_Indexed REC'!$H$40:$J$65,MATCH('Total Indexed RECs'!$H25,'Inputs_Indexed REC'!$B$40:$B$65,0),MATCH('Total Indexed RECs'!$F25,'Inputs_Indexed REC'!$H$37:$J$37,0)),
IF(AC$4&gt;$H25+$B25,AB25*(1-INDEX('Inputs_Indexed REC'!$E$6:$E$8,MATCH('Total Indexed RECs'!$F25,'Inputs_Indexed REC'!$C$6:$C$8,0))),
0))</f>
        <v>2000000</v>
      </c>
      <c r="AD25" s="86">
        <f>IF(AD$4=$H25+$B25,INDEX('Inputs_Indexed REC'!$D$40:$F$65,MATCH('Total Indexed RECs'!$H25,'Inputs_Indexed REC'!$B$40:$B$65,0),MATCH('Total Indexed RECs'!$F25,'Inputs_Indexed REC'!$D$37:$F$37,0))
*INDEX('Inputs_Indexed REC'!$H$40:$J$65,MATCH('Total Indexed RECs'!$H25,'Inputs_Indexed REC'!$B$40:$B$65,0),MATCH('Total Indexed RECs'!$F25,'Inputs_Indexed REC'!$H$37:$J$37,0)),
IF(AD$4&gt;$H25+$B25,AC25*(1-INDEX('Inputs_Indexed REC'!$E$6:$E$8,MATCH('Total Indexed RECs'!$F25,'Inputs_Indexed REC'!$C$6:$C$8,0))),
0))</f>
        <v>2000000</v>
      </c>
      <c r="AE25" s="86">
        <f>IF(AE$4=$H25+$B25,INDEX('Inputs_Indexed REC'!$D$40:$F$65,MATCH('Total Indexed RECs'!$H25,'Inputs_Indexed REC'!$B$40:$B$65,0),MATCH('Total Indexed RECs'!$F25,'Inputs_Indexed REC'!$D$37:$F$37,0))
*INDEX('Inputs_Indexed REC'!$H$40:$J$65,MATCH('Total Indexed RECs'!$H25,'Inputs_Indexed REC'!$B$40:$B$65,0),MATCH('Total Indexed RECs'!$F25,'Inputs_Indexed REC'!$H$37:$J$37,0)),
IF(AE$4&gt;$H25+$B25,AD25*(1-INDEX('Inputs_Indexed REC'!$E$6:$E$8,MATCH('Total Indexed RECs'!$F25,'Inputs_Indexed REC'!$C$6:$C$8,0))),
0))</f>
        <v>2000000</v>
      </c>
      <c r="AF25" s="86">
        <f>IF(AF$4=$H25+$B25,INDEX('Inputs_Indexed REC'!$D$40:$F$65,MATCH('Total Indexed RECs'!$H25,'Inputs_Indexed REC'!$B$40:$B$65,0),MATCH('Total Indexed RECs'!$F25,'Inputs_Indexed REC'!$D$37:$F$37,0))
*INDEX('Inputs_Indexed REC'!$H$40:$J$65,MATCH('Total Indexed RECs'!$H25,'Inputs_Indexed REC'!$B$40:$B$65,0),MATCH('Total Indexed RECs'!$F25,'Inputs_Indexed REC'!$H$37:$J$37,0)),
IF(AF$4&gt;$H25+$B25,AE25*(1-INDEX('Inputs_Indexed REC'!$E$6:$E$8,MATCH('Total Indexed RECs'!$F25,'Inputs_Indexed REC'!$C$6:$C$8,0))),
0))</f>
        <v>2000000</v>
      </c>
      <c r="AG25" s="86">
        <f>IF(AG$4=$H25+$B25,INDEX('Inputs_Indexed REC'!$D$40:$F$65,MATCH('Total Indexed RECs'!$H25,'Inputs_Indexed REC'!$B$40:$B$65,0),MATCH('Total Indexed RECs'!$F25,'Inputs_Indexed REC'!$D$37:$F$37,0))
*INDEX('Inputs_Indexed REC'!$H$40:$J$65,MATCH('Total Indexed RECs'!$H25,'Inputs_Indexed REC'!$B$40:$B$65,0),MATCH('Total Indexed RECs'!$F25,'Inputs_Indexed REC'!$H$37:$J$37,0)),
IF(AG$4&gt;$H25+$B25,AF25*(1-INDEX('Inputs_Indexed REC'!$E$6:$E$8,MATCH('Total Indexed RECs'!$F25,'Inputs_Indexed REC'!$C$6:$C$8,0))),
0))</f>
        <v>2000000</v>
      </c>
      <c r="AH25" s="86">
        <f>IF(AH$4=$H25+$B25,INDEX('Inputs_Indexed REC'!$D$40:$F$65,MATCH('Total Indexed RECs'!$H25,'Inputs_Indexed REC'!$B$40:$B$65,0),MATCH('Total Indexed RECs'!$F25,'Inputs_Indexed REC'!$D$37:$F$37,0))
*INDEX('Inputs_Indexed REC'!$H$40:$J$65,MATCH('Total Indexed RECs'!$H25,'Inputs_Indexed REC'!$B$40:$B$65,0),MATCH('Total Indexed RECs'!$F25,'Inputs_Indexed REC'!$H$37:$J$37,0)),
IF(AH$4&gt;$H25+$B25,AG25*(1-INDEX('Inputs_Indexed REC'!$E$6:$E$8,MATCH('Total Indexed RECs'!$F25,'Inputs_Indexed REC'!$C$6:$C$8,0))),
0))</f>
        <v>2000000</v>
      </c>
    </row>
    <row r="26" spans="2:34" x14ac:dyDescent="0.35">
      <c r="B26" s="332">
        <v>0</v>
      </c>
      <c r="C26" s="332" t="str">
        <f>INDEX('Inputs_Indexed REC'!$L$40:$L$65,MATCH($G26,'Inputs_Indexed REC'!$C$40:$C$65,0))</f>
        <v>Projected</v>
      </c>
      <c r="D26" s="116" t="s">
        <v>239</v>
      </c>
      <c r="F26" s="19" t="s">
        <v>75</v>
      </c>
      <c r="G26" s="60" t="s">
        <v>39</v>
      </c>
      <c r="H26" s="347">
        <f t="shared" si="1"/>
        <v>2041</v>
      </c>
      <c r="I26" s="56" t="s">
        <v>91</v>
      </c>
      <c r="J26" s="86">
        <f>IF(J$4=$H26+$B26,INDEX('Inputs_Indexed REC'!$D$40:$F$65,MATCH('Total Indexed RECs'!$H26,'Inputs_Indexed REC'!$B$40:$B$65,0),MATCH('Total Indexed RECs'!$F26,'Inputs_Indexed REC'!$D$37:$F$37,0))
*INDEX('Inputs_Indexed REC'!$H$40:$J$65,MATCH('Total Indexed RECs'!$H26,'Inputs_Indexed REC'!$B$40:$B$65,0),MATCH('Total Indexed RECs'!$F26,'Inputs_Indexed REC'!$H$37:$J$37,0)),
IF(J$4&gt;$H26+$B26,I26*(1-INDEX('Inputs_Indexed REC'!$E$6:$E$8,MATCH('Total Indexed RECs'!$F26,'Inputs_Indexed REC'!$C$6:$C$8,0))),
0))</f>
        <v>0</v>
      </c>
      <c r="K26" s="86">
        <f>IF(K$4=$H26+$B26,INDEX('Inputs_Indexed REC'!$D$40:$F$65,MATCH('Total Indexed RECs'!$H26,'Inputs_Indexed REC'!$B$40:$B$65,0),MATCH('Total Indexed RECs'!$F26,'Inputs_Indexed REC'!$D$37:$F$37,0))
*INDEX('Inputs_Indexed REC'!$H$40:$J$65,MATCH('Total Indexed RECs'!$H26,'Inputs_Indexed REC'!$B$40:$B$65,0),MATCH('Total Indexed RECs'!$F26,'Inputs_Indexed REC'!$H$37:$J$37,0)),
IF(K$4&gt;$H26+$B26,J26*(1-INDEX('Inputs_Indexed REC'!$E$6:$E$8,MATCH('Total Indexed RECs'!$F26,'Inputs_Indexed REC'!$C$6:$C$8,0))),
0))</f>
        <v>0</v>
      </c>
      <c r="L26" s="86">
        <f>IF(L$4=$H26+$B26,INDEX('Inputs_Indexed REC'!$D$40:$F$65,MATCH('Total Indexed RECs'!$H26,'Inputs_Indexed REC'!$B$40:$B$65,0),MATCH('Total Indexed RECs'!$F26,'Inputs_Indexed REC'!$D$37:$F$37,0))
*INDEX('Inputs_Indexed REC'!$H$40:$J$65,MATCH('Total Indexed RECs'!$H26,'Inputs_Indexed REC'!$B$40:$B$65,0),MATCH('Total Indexed RECs'!$F26,'Inputs_Indexed REC'!$H$37:$J$37,0)),
IF(L$4&gt;$H26+$B26,K26*(1-INDEX('Inputs_Indexed REC'!$E$6:$E$8,MATCH('Total Indexed RECs'!$F26,'Inputs_Indexed REC'!$C$6:$C$8,0))),
0))</f>
        <v>0</v>
      </c>
      <c r="M26" s="86">
        <f>IF(M$4=$H26+$B26,INDEX('Inputs_Indexed REC'!$D$40:$F$65,MATCH('Total Indexed RECs'!$H26,'Inputs_Indexed REC'!$B$40:$B$65,0),MATCH('Total Indexed RECs'!$F26,'Inputs_Indexed REC'!$D$37:$F$37,0))
*INDEX('Inputs_Indexed REC'!$H$40:$J$65,MATCH('Total Indexed RECs'!$H26,'Inputs_Indexed REC'!$B$40:$B$65,0),MATCH('Total Indexed RECs'!$F26,'Inputs_Indexed REC'!$H$37:$J$37,0)),
IF(M$4&gt;$H26+$B26,L26*(1-INDEX('Inputs_Indexed REC'!$E$6:$E$8,MATCH('Total Indexed RECs'!$F26,'Inputs_Indexed REC'!$C$6:$C$8,0))),
0))</f>
        <v>0</v>
      </c>
      <c r="N26" s="86">
        <f>IF(N$4=$H26+$B26,INDEX('Inputs_Indexed REC'!$D$40:$F$65,MATCH('Total Indexed RECs'!$H26,'Inputs_Indexed REC'!$B$40:$B$65,0),MATCH('Total Indexed RECs'!$F26,'Inputs_Indexed REC'!$D$37:$F$37,0))
*INDEX('Inputs_Indexed REC'!$H$40:$J$65,MATCH('Total Indexed RECs'!$H26,'Inputs_Indexed REC'!$B$40:$B$65,0),MATCH('Total Indexed RECs'!$F26,'Inputs_Indexed REC'!$H$37:$J$37,0)),
IF(N$4&gt;$H26+$B26,M26*(1-INDEX('Inputs_Indexed REC'!$E$6:$E$8,MATCH('Total Indexed RECs'!$F26,'Inputs_Indexed REC'!$C$6:$C$8,0))),
0))</f>
        <v>0</v>
      </c>
      <c r="O26" s="86">
        <f>IF(O$4=$H26+$B26,INDEX('Inputs_Indexed REC'!$D$40:$F$65,MATCH('Total Indexed RECs'!$H26,'Inputs_Indexed REC'!$B$40:$B$65,0),MATCH('Total Indexed RECs'!$F26,'Inputs_Indexed REC'!$D$37:$F$37,0))
*INDEX('Inputs_Indexed REC'!$H$40:$J$65,MATCH('Total Indexed RECs'!$H26,'Inputs_Indexed REC'!$B$40:$B$65,0),MATCH('Total Indexed RECs'!$F26,'Inputs_Indexed REC'!$H$37:$J$37,0)),
IF(O$4&gt;$H26+$B26,N26*(1-INDEX('Inputs_Indexed REC'!$E$6:$E$8,MATCH('Total Indexed RECs'!$F26,'Inputs_Indexed REC'!$C$6:$C$8,0))),
0))</f>
        <v>0</v>
      </c>
      <c r="P26" s="86">
        <f>IF(P$4=$H26+$B26,INDEX('Inputs_Indexed REC'!$D$40:$F$65,MATCH('Total Indexed RECs'!$H26,'Inputs_Indexed REC'!$B$40:$B$65,0),MATCH('Total Indexed RECs'!$F26,'Inputs_Indexed REC'!$D$37:$F$37,0))
*INDEX('Inputs_Indexed REC'!$H$40:$J$65,MATCH('Total Indexed RECs'!$H26,'Inputs_Indexed REC'!$B$40:$B$65,0),MATCH('Total Indexed RECs'!$F26,'Inputs_Indexed REC'!$H$37:$J$37,0)),
IF(P$4&gt;$H26+$B26,O26*(1-INDEX('Inputs_Indexed REC'!$E$6:$E$8,MATCH('Total Indexed RECs'!$F26,'Inputs_Indexed REC'!$C$6:$C$8,0))),
0))</f>
        <v>0</v>
      </c>
      <c r="Q26" s="86">
        <f>IF(Q$4=$H26+$B26,INDEX('Inputs_Indexed REC'!$D$40:$F$65,MATCH('Total Indexed RECs'!$H26,'Inputs_Indexed REC'!$B$40:$B$65,0),MATCH('Total Indexed RECs'!$F26,'Inputs_Indexed REC'!$D$37:$F$37,0))
*INDEX('Inputs_Indexed REC'!$H$40:$J$65,MATCH('Total Indexed RECs'!$H26,'Inputs_Indexed REC'!$B$40:$B$65,0),MATCH('Total Indexed RECs'!$F26,'Inputs_Indexed REC'!$H$37:$J$37,0)),
IF(Q$4&gt;$H26+$B26,P26*(1-INDEX('Inputs_Indexed REC'!$E$6:$E$8,MATCH('Total Indexed RECs'!$F26,'Inputs_Indexed REC'!$C$6:$C$8,0))),
0))</f>
        <v>0</v>
      </c>
      <c r="R26" s="86">
        <f>IF(R$4=$H26+$B26,INDEX('Inputs_Indexed REC'!$D$40:$F$65,MATCH('Total Indexed RECs'!$H26,'Inputs_Indexed REC'!$B$40:$B$65,0),MATCH('Total Indexed RECs'!$F26,'Inputs_Indexed REC'!$D$37:$F$37,0))
*INDEX('Inputs_Indexed REC'!$H$40:$J$65,MATCH('Total Indexed RECs'!$H26,'Inputs_Indexed REC'!$B$40:$B$65,0),MATCH('Total Indexed RECs'!$F26,'Inputs_Indexed REC'!$H$37:$J$37,0)),
IF(R$4&gt;$H26+$B26,Q26*(1-INDEX('Inputs_Indexed REC'!$E$6:$E$8,MATCH('Total Indexed RECs'!$F26,'Inputs_Indexed REC'!$C$6:$C$8,0))),
0))</f>
        <v>0</v>
      </c>
      <c r="S26" s="86">
        <f>IF(S$4=$H26+$B26,INDEX('Inputs_Indexed REC'!$D$40:$F$65,MATCH('Total Indexed RECs'!$H26,'Inputs_Indexed REC'!$B$40:$B$65,0),MATCH('Total Indexed RECs'!$F26,'Inputs_Indexed REC'!$D$37:$F$37,0))
*INDEX('Inputs_Indexed REC'!$H$40:$J$65,MATCH('Total Indexed RECs'!$H26,'Inputs_Indexed REC'!$B$40:$B$65,0),MATCH('Total Indexed RECs'!$F26,'Inputs_Indexed REC'!$H$37:$J$37,0)),
IF(S$4&gt;$H26+$B26,R26*(1-INDEX('Inputs_Indexed REC'!$E$6:$E$8,MATCH('Total Indexed RECs'!$F26,'Inputs_Indexed REC'!$C$6:$C$8,0))),
0))</f>
        <v>0</v>
      </c>
      <c r="T26" s="86">
        <f>IF(T$4=$H26+$B26,INDEX('Inputs_Indexed REC'!$D$40:$F$65,MATCH('Total Indexed RECs'!$H26,'Inputs_Indexed REC'!$B$40:$B$65,0),MATCH('Total Indexed RECs'!$F26,'Inputs_Indexed REC'!$D$37:$F$37,0))
*INDEX('Inputs_Indexed REC'!$H$40:$J$65,MATCH('Total Indexed RECs'!$H26,'Inputs_Indexed REC'!$B$40:$B$65,0),MATCH('Total Indexed RECs'!$F26,'Inputs_Indexed REC'!$H$37:$J$37,0)),
IF(T$4&gt;$H26+$B26,S26*(1-INDEX('Inputs_Indexed REC'!$E$6:$E$8,MATCH('Total Indexed RECs'!$F26,'Inputs_Indexed REC'!$C$6:$C$8,0))),
0))</f>
        <v>0</v>
      </c>
      <c r="U26" s="86">
        <f>IF(U$4=$H26+$B26,INDEX('Inputs_Indexed REC'!$D$40:$F$65,MATCH('Total Indexed RECs'!$H26,'Inputs_Indexed REC'!$B$40:$B$65,0),MATCH('Total Indexed RECs'!$F26,'Inputs_Indexed REC'!$D$37:$F$37,0))
*INDEX('Inputs_Indexed REC'!$H$40:$J$65,MATCH('Total Indexed RECs'!$H26,'Inputs_Indexed REC'!$B$40:$B$65,0),MATCH('Total Indexed RECs'!$F26,'Inputs_Indexed REC'!$H$37:$J$37,0)),
IF(U$4&gt;$H26+$B26,T26*(1-INDEX('Inputs_Indexed REC'!$E$6:$E$8,MATCH('Total Indexed RECs'!$F26,'Inputs_Indexed REC'!$C$6:$C$8,0))),
0))</f>
        <v>0</v>
      </c>
      <c r="V26" s="86">
        <f>IF(V$4=$H26+$B26,INDEX('Inputs_Indexed REC'!$D$40:$F$65,MATCH('Total Indexed RECs'!$H26,'Inputs_Indexed REC'!$B$40:$B$65,0),MATCH('Total Indexed RECs'!$F26,'Inputs_Indexed REC'!$D$37:$F$37,0))
*INDEX('Inputs_Indexed REC'!$H$40:$J$65,MATCH('Total Indexed RECs'!$H26,'Inputs_Indexed REC'!$B$40:$B$65,0),MATCH('Total Indexed RECs'!$F26,'Inputs_Indexed REC'!$H$37:$J$37,0)),
IF(V$4&gt;$H26+$B26,U26*(1-INDEX('Inputs_Indexed REC'!$E$6:$E$8,MATCH('Total Indexed RECs'!$F26,'Inputs_Indexed REC'!$C$6:$C$8,0))),
0))</f>
        <v>0</v>
      </c>
      <c r="W26" s="86">
        <f>IF(W$4=$H26+$B26,INDEX('Inputs_Indexed REC'!$D$40:$F$65,MATCH('Total Indexed RECs'!$H26,'Inputs_Indexed REC'!$B$40:$B$65,0),MATCH('Total Indexed RECs'!$F26,'Inputs_Indexed REC'!$D$37:$F$37,0))
*INDEX('Inputs_Indexed REC'!$H$40:$J$65,MATCH('Total Indexed RECs'!$H26,'Inputs_Indexed REC'!$B$40:$B$65,0),MATCH('Total Indexed RECs'!$F26,'Inputs_Indexed REC'!$H$37:$J$37,0)),
IF(W$4&gt;$H26+$B26,V26*(1-INDEX('Inputs_Indexed REC'!$E$6:$E$8,MATCH('Total Indexed RECs'!$F26,'Inputs_Indexed REC'!$C$6:$C$8,0))),
0))</f>
        <v>0</v>
      </c>
      <c r="X26" s="86">
        <f>IF(X$4=$H26+$B26,INDEX('Inputs_Indexed REC'!$D$40:$F$65,MATCH('Total Indexed RECs'!$H26,'Inputs_Indexed REC'!$B$40:$B$65,0),MATCH('Total Indexed RECs'!$F26,'Inputs_Indexed REC'!$D$37:$F$37,0))
*INDEX('Inputs_Indexed REC'!$H$40:$J$65,MATCH('Total Indexed RECs'!$H26,'Inputs_Indexed REC'!$B$40:$B$65,0),MATCH('Total Indexed RECs'!$F26,'Inputs_Indexed REC'!$H$37:$J$37,0)),
IF(X$4&gt;$H26+$B26,W26*(1-INDEX('Inputs_Indexed REC'!$E$6:$E$8,MATCH('Total Indexed RECs'!$F26,'Inputs_Indexed REC'!$C$6:$C$8,0))),
0))</f>
        <v>0</v>
      </c>
      <c r="Y26" s="86">
        <f>IF(Y$4=$H26+$B26,INDEX('Inputs_Indexed REC'!$D$40:$F$65,MATCH('Total Indexed RECs'!$H26,'Inputs_Indexed REC'!$B$40:$B$65,0),MATCH('Total Indexed RECs'!$F26,'Inputs_Indexed REC'!$D$37:$F$37,0))
*INDEX('Inputs_Indexed REC'!$H$40:$J$65,MATCH('Total Indexed RECs'!$H26,'Inputs_Indexed REC'!$B$40:$B$65,0),MATCH('Total Indexed RECs'!$F26,'Inputs_Indexed REC'!$H$37:$J$37,0)),
IF(Y$4&gt;$H26+$B26,X26*(1-INDEX('Inputs_Indexed REC'!$E$6:$E$8,MATCH('Total Indexed RECs'!$F26,'Inputs_Indexed REC'!$C$6:$C$8,0))),
0))</f>
        <v>0</v>
      </c>
      <c r="Z26" s="86">
        <f>IF(Z$4=$H26+$B26,INDEX('Inputs_Indexed REC'!$D$40:$F$65,MATCH('Total Indexed RECs'!$H26,'Inputs_Indexed REC'!$B$40:$B$65,0),MATCH('Total Indexed RECs'!$F26,'Inputs_Indexed REC'!$D$37:$F$37,0))
*INDEX('Inputs_Indexed REC'!$H$40:$J$65,MATCH('Total Indexed RECs'!$H26,'Inputs_Indexed REC'!$B$40:$B$65,0),MATCH('Total Indexed RECs'!$F26,'Inputs_Indexed REC'!$H$37:$J$37,0)),
IF(Z$4&gt;$H26+$B26,Y26*(1-INDEX('Inputs_Indexed REC'!$E$6:$E$8,MATCH('Total Indexed RECs'!$F26,'Inputs_Indexed REC'!$C$6:$C$8,0))),
0))</f>
        <v>0</v>
      </c>
      <c r="AA26" s="86">
        <f>IF(AA$4=$H26+$B26,INDEX('Inputs_Indexed REC'!$D$40:$F$65,MATCH('Total Indexed RECs'!$H26,'Inputs_Indexed REC'!$B$40:$B$65,0),MATCH('Total Indexed RECs'!$F26,'Inputs_Indexed REC'!$D$37:$F$37,0))
*INDEX('Inputs_Indexed REC'!$H$40:$J$65,MATCH('Total Indexed RECs'!$H26,'Inputs_Indexed REC'!$B$40:$B$65,0),MATCH('Total Indexed RECs'!$F26,'Inputs_Indexed REC'!$H$37:$J$37,0)),
IF(AA$4&gt;$H26+$B26,Z26*(1-INDEX('Inputs_Indexed REC'!$E$6:$E$8,MATCH('Total Indexed RECs'!$F26,'Inputs_Indexed REC'!$C$6:$C$8,0))),
0))</f>
        <v>0</v>
      </c>
      <c r="AB26" s="86">
        <f>IF(AB$4=$H26+$B26,INDEX('Inputs_Indexed REC'!$D$40:$F$65,MATCH('Total Indexed RECs'!$H26,'Inputs_Indexed REC'!$B$40:$B$65,0),MATCH('Total Indexed RECs'!$F26,'Inputs_Indexed REC'!$D$37:$F$37,0))
*INDEX('Inputs_Indexed REC'!$H$40:$J$65,MATCH('Total Indexed RECs'!$H26,'Inputs_Indexed REC'!$B$40:$B$65,0),MATCH('Total Indexed RECs'!$F26,'Inputs_Indexed REC'!$H$37:$J$37,0)),
IF(AB$4&gt;$H26+$B26,AA26*(1-INDEX('Inputs_Indexed REC'!$E$6:$E$8,MATCH('Total Indexed RECs'!$F26,'Inputs_Indexed REC'!$C$6:$C$8,0))),
0))</f>
        <v>0</v>
      </c>
      <c r="AC26" s="86">
        <f>IF(AC$4=$H26+$B26,INDEX('Inputs_Indexed REC'!$D$40:$F$65,MATCH('Total Indexed RECs'!$H26,'Inputs_Indexed REC'!$B$40:$B$65,0),MATCH('Total Indexed RECs'!$F26,'Inputs_Indexed REC'!$D$37:$F$37,0))
*INDEX('Inputs_Indexed REC'!$H$40:$J$65,MATCH('Total Indexed RECs'!$H26,'Inputs_Indexed REC'!$B$40:$B$65,0),MATCH('Total Indexed RECs'!$F26,'Inputs_Indexed REC'!$H$37:$J$37,0)),
IF(AC$4&gt;$H26+$B26,AB26*(1-INDEX('Inputs_Indexed REC'!$E$6:$E$8,MATCH('Total Indexed RECs'!$F26,'Inputs_Indexed REC'!$C$6:$C$8,0))),
0))</f>
        <v>2000000</v>
      </c>
      <c r="AD26" s="86">
        <f>IF(AD$4=$H26+$B26,INDEX('Inputs_Indexed REC'!$D$40:$F$65,MATCH('Total Indexed RECs'!$H26,'Inputs_Indexed REC'!$B$40:$B$65,0),MATCH('Total Indexed RECs'!$F26,'Inputs_Indexed REC'!$D$37:$F$37,0))
*INDEX('Inputs_Indexed REC'!$H$40:$J$65,MATCH('Total Indexed RECs'!$H26,'Inputs_Indexed REC'!$B$40:$B$65,0),MATCH('Total Indexed RECs'!$F26,'Inputs_Indexed REC'!$H$37:$J$37,0)),
IF(AD$4&gt;$H26+$B26,AC26*(1-INDEX('Inputs_Indexed REC'!$E$6:$E$8,MATCH('Total Indexed RECs'!$F26,'Inputs_Indexed REC'!$C$6:$C$8,0))),
0))</f>
        <v>2000000</v>
      </c>
      <c r="AE26" s="86">
        <f>IF(AE$4=$H26+$B26,INDEX('Inputs_Indexed REC'!$D$40:$F$65,MATCH('Total Indexed RECs'!$H26,'Inputs_Indexed REC'!$B$40:$B$65,0),MATCH('Total Indexed RECs'!$F26,'Inputs_Indexed REC'!$D$37:$F$37,0))
*INDEX('Inputs_Indexed REC'!$H$40:$J$65,MATCH('Total Indexed RECs'!$H26,'Inputs_Indexed REC'!$B$40:$B$65,0),MATCH('Total Indexed RECs'!$F26,'Inputs_Indexed REC'!$H$37:$J$37,0)),
IF(AE$4&gt;$H26+$B26,AD26*(1-INDEX('Inputs_Indexed REC'!$E$6:$E$8,MATCH('Total Indexed RECs'!$F26,'Inputs_Indexed REC'!$C$6:$C$8,0))),
0))</f>
        <v>2000000</v>
      </c>
      <c r="AF26" s="86">
        <f>IF(AF$4=$H26+$B26,INDEX('Inputs_Indexed REC'!$D$40:$F$65,MATCH('Total Indexed RECs'!$H26,'Inputs_Indexed REC'!$B$40:$B$65,0),MATCH('Total Indexed RECs'!$F26,'Inputs_Indexed REC'!$D$37:$F$37,0))
*INDEX('Inputs_Indexed REC'!$H$40:$J$65,MATCH('Total Indexed RECs'!$H26,'Inputs_Indexed REC'!$B$40:$B$65,0),MATCH('Total Indexed RECs'!$F26,'Inputs_Indexed REC'!$H$37:$J$37,0)),
IF(AF$4&gt;$H26+$B26,AE26*(1-INDEX('Inputs_Indexed REC'!$E$6:$E$8,MATCH('Total Indexed RECs'!$F26,'Inputs_Indexed REC'!$C$6:$C$8,0))),
0))</f>
        <v>2000000</v>
      </c>
      <c r="AG26" s="86">
        <f>IF(AG$4=$H26+$B26,INDEX('Inputs_Indexed REC'!$D$40:$F$65,MATCH('Total Indexed RECs'!$H26,'Inputs_Indexed REC'!$B$40:$B$65,0),MATCH('Total Indexed RECs'!$F26,'Inputs_Indexed REC'!$D$37:$F$37,0))
*INDEX('Inputs_Indexed REC'!$H$40:$J$65,MATCH('Total Indexed RECs'!$H26,'Inputs_Indexed REC'!$B$40:$B$65,0),MATCH('Total Indexed RECs'!$F26,'Inputs_Indexed REC'!$H$37:$J$37,0)),
IF(AG$4&gt;$H26+$B26,AF26*(1-INDEX('Inputs_Indexed REC'!$E$6:$E$8,MATCH('Total Indexed RECs'!$F26,'Inputs_Indexed REC'!$C$6:$C$8,0))),
0))</f>
        <v>2000000</v>
      </c>
      <c r="AH26" s="86">
        <f>IF(AH$4=$H26+$B26,INDEX('Inputs_Indexed REC'!$D$40:$F$65,MATCH('Total Indexed RECs'!$H26,'Inputs_Indexed REC'!$B$40:$B$65,0),MATCH('Total Indexed RECs'!$F26,'Inputs_Indexed REC'!$D$37:$F$37,0))
*INDEX('Inputs_Indexed REC'!$H$40:$J$65,MATCH('Total Indexed RECs'!$H26,'Inputs_Indexed REC'!$B$40:$B$65,0),MATCH('Total Indexed RECs'!$F26,'Inputs_Indexed REC'!$H$37:$J$37,0)),
IF(AH$4&gt;$H26+$B26,AG26*(1-INDEX('Inputs_Indexed REC'!$E$6:$E$8,MATCH('Total Indexed RECs'!$F26,'Inputs_Indexed REC'!$C$6:$C$8,0))),
0))</f>
        <v>2000000</v>
      </c>
    </row>
    <row r="27" spans="2:34" x14ac:dyDescent="0.35">
      <c r="B27" s="332">
        <v>0</v>
      </c>
      <c r="C27" s="332" t="str">
        <f>INDEX('Inputs_Indexed REC'!$L$40:$L$65,MATCH($G27,'Inputs_Indexed REC'!$C$40:$C$65,0))</f>
        <v>Projected</v>
      </c>
      <c r="D27" s="116" t="s">
        <v>239</v>
      </c>
      <c r="F27" s="19" t="s">
        <v>75</v>
      </c>
      <c r="G27" s="60" t="s">
        <v>40</v>
      </c>
      <c r="H27" s="347">
        <f t="shared" si="1"/>
        <v>2042</v>
      </c>
      <c r="I27" s="56" t="s">
        <v>91</v>
      </c>
      <c r="J27" s="86">
        <f>IF(J$4=$H27+$B27,INDEX('Inputs_Indexed REC'!$D$40:$F$65,MATCH('Total Indexed RECs'!$H27,'Inputs_Indexed REC'!$B$40:$B$65,0),MATCH('Total Indexed RECs'!$F27,'Inputs_Indexed REC'!$D$37:$F$37,0))
*INDEX('Inputs_Indexed REC'!$H$40:$J$65,MATCH('Total Indexed RECs'!$H27,'Inputs_Indexed REC'!$B$40:$B$65,0),MATCH('Total Indexed RECs'!$F27,'Inputs_Indexed REC'!$H$37:$J$37,0)),
IF(J$4&gt;$H27+$B27,I27*(1-INDEX('Inputs_Indexed REC'!$E$6:$E$8,MATCH('Total Indexed RECs'!$F27,'Inputs_Indexed REC'!$C$6:$C$8,0))),
0))</f>
        <v>0</v>
      </c>
      <c r="K27" s="86">
        <f>IF(K$4=$H27+$B27,INDEX('Inputs_Indexed REC'!$D$40:$F$65,MATCH('Total Indexed RECs'!$H27,'Inputs_Indexed REC'!$B$40:$B$65,0),MATCH('Total Indexed RECs'!$F27,'Inputs_Indexed REC'!$D$37:$F$37,0))
*INDEX('Inputs_Indexed REC'!$H$40:$J$65,MATCH('Total Indexed RECs'!$H27,'Inputs_Indexed REC'!$B$40:$B$65,0),MATCH('Total Indexed RECs'!$F27,'Inputs_Indexed REC'!$H$37:$J$37,0)),
IF(K$4&gt;$H27+$B27,J27*(1-INDEX('Inputs_Indexed REC'!$E$6:$E$8,MATCH('Total Indexed RECs'!$F27,'Inputs_Indexed REC'!$C$6:$C$8,0))),
0))</f>
        <v>0</v>
      </c>
      <c r="L27" s="86">
        <f>IF(L$4=$H27+$B27,INDEX('Inputs_Indexed REC'!$D$40:$F$65,MATCH('Total Indexed RECs'!$H27,'Inputs_Indexed REC'!$B$40:$B$65,0),MATCH('Total Indexed RECs'!$F27,'Inputs_Indexed REC'!$D$37:$F$37,0))
*INDEX('Inputs_Indexed REC'!$H$40:$J$65,MATCH('Total Indexed RECs'!$H27,'Inputs_Indexed REC'!$B$40:$B$65,0),MATCH('Total Indexed RECs'!$F27,'Inputs_Indexed REC'!$H$37:$J$37,0)),
IF(L$4&gt;$H27+$B27,K27*(1-INDEX('Inputs_Indexed REC'!$E$6:$E$8,MATCH('Total Indexed RECs'!$F27,'Inputs_Indexed REC'!$C$6:$C$8,0))),
0))</f>
        <v>0</v>
      </c>
      <c r="M27" s="86">
        <f>IF(M$4=$H27+$B27,INDEX('Inputs_Indexed REC'!$D$40:$F$65,MATCH('Total Indexed RECs'!$H27,'Inputs_Indexed REC'!$B$40:$B$65,0),MATCH('Total Indexed RECs'!$F27,'Inputs_Indexed REC'!$D$37:$F$37,0))
*INDEX('Inputs_Indexed REC'!$H$40:$J$65,MATCH('Total Indexed RECs'!$H27,'Inputs_Indexed REC'!$B$40:$B$65,0),MATCH('Total Indexed RECs'!$F27,'Inputs_Indexed REC'!$H$37:$J$37,0)),
IF(M$4&gt;$H27+$B27,L27*(1-INDEX('Inputs_Indexed REC'!$E$6:$E$8,MATCH('Total Indexed RECs'!$F27,'Inputs_Indexed REC'!$C$6:$C$8,0))),
0))</f>
        <v>0</v>
      </c>
      <c r="N27" s="86">
        <f>IF(N$4=$H27+$B27,INDEX('Inputs_Indexed REC'!$D$40:$F$65,MATCH('Total Indexed RECs'!$H27,'Inputs_Indexed REC'!$B$40:$B$65,0),MATCH('Total Indexed RECs'!$F27,'Inputs_Indexed REC'!$D$37:$F$37,0))
*INDEX('Inputs_Indexed REC'!$H$40:$J$65,MATCH('Total Indexed RECs'!$H27,'Inputs_Indexed REC'!$B$40:$B$65,0),MATCH('Total Indexed RECs'!$F27,'Inputs_Indexed REC'!$H$37:$J$37,0)),
IF(N$4&gt;$H27+$B27,M27*(1-INDEX('Inputs_Indexed REC'!$E$6:$E$8,MATCH('Total Indexed RECs'!$F27,'Inputs_Indexed REC'!$C$6:$C$8,0))),
0))</f>
        <v>0</v>
      </c>
      <c r="O27" s="86">
        <f>IF(O$4=$H27+$B27,INDEX('Inputs_Indexed REC'!$D$40:$F$65,MATCH('Total Indexed RECs'!$H27,'Inputs_Indexed REC'!$B$40:$B$65,0),MATCH('Total Indexed RECs'!$F27,'Inputs_Indexed REC'!$D$37:$F$37,0))
*INDEX('Inputs_Indexed REC'!$H$40:$J$65,MATCH('Total Indexed RECs'!$H27,'Inputs_Indexed REC'!$B$40:$B$65,0),MATCH('Total Indexed RECs'!$F27,'Inputs_Indexed REC'!$H$37:$J$37,0)),
IF(O$4&gt;$H27+$B27,N27*(1-INDEX('Inputs_Indexed REC'!$E$6:$E$8,MATCH('Total Indexed RECs'!$F27,'Inputs_Indexed REC'!$C$6:$C$8,0))),
0))</f>
        <v>0</v>
      </c>
      <c r="P27" s="86">
        <f>IF(P$4=$H27+$B27,INDEX('Inputs_Indexed REC'!$D$40:$F$65,MATCH('Total Indexed RECs'!$H27,'Inputs_Indexed REC'!$B$40:$B$65,0),MATCH('Total Indexed RECs'!$F27,'Inputs_Indexed REC'!$D$37:$F$37,0))
*INDEX('Inputs_Indexed REC'!$H$40:$J$65,MATCH('Total Indexed RECs'!$H27,'Inputs_Indexed REC'!$B$40:$B$65,0),MATCH('Total Indexed RECs'!$F27,'Inputs_Indexed REC'!$H$37:$J$37,0)),
IF(P$4&gt;$H27+$B27,O27*(1-INDEX('Inputs_Indexed REC'!$E$6:$E$8,MATCH('Total Indexed RECs'!$F27,'Inputs_Indexed REC'!$C$6:$C$8,0))),
0))</f>
        <v>0</v>
      </c>
      <c r="Q27" s="86">
        <f>IF(Q$4=$H27+$B27,INDEX('Inputs_Indexed REC'!$D$40:$F$65,MATCH('Total Indexed RECs'!$H27,'Inputs_Indexed REC'!$B$40:$B$65,0),MATCH('Total Indexed RECs'!$F27,'Inputs_Indexed REC'!$D$37:$F$37,0))
*INDEX('Inputs_Indexed REC'!$H$40:$J$65,MATCH('Total Indexed RECs'!$H27,'Inputs_Indexed REC'!$B$40:$B$65,0),MATCH('Total Indexed RECs'!$F27,'Inputs_Indexed REC'!$H$37:$J$37,0)),
IF(Q$4&gt;$H27+$B27,P27*(1-INDEX('Inputs_Indexed REC'!$E$6:$E$8,MATCH('Total Indexed RECs'!$F27,'Inputs_Indexed REC'!$C$6:$C$8,0))),
0))</f>
        <v>0</v>
      </c>
      <c r="R27" s="86">
        <f>IF(R$4=$H27+$B27,INDEX('Inputs_Indexed REC'!$D$40:$F$65,MATCH('Total Indexed RECs'!$H27,'Inputs_Indexed REC'!$B$40:$B$65,0),MATCH('Total Indexed RECs'!$F27,'Inputs_Indexed REC'!$D$37:$F$37,0))
*INDEX('Inputs_Indexed REC'!$H$40:$J$65,MATCH('Total Indexed RECs'!$H27,'Inputs_Indexed REC'!$B$40:$B$65,0),MATCH('Total Indexed RECs'!$F27,'Inputs_Indexed REC'!$H$37:$J$37,0)),
IF(R$4&gt;$H27+$B27,Q27*(1-INDEX('Inputs_Indexed REC'!$E$6:$E$8,MATCH('Total Indexed RECs'!$F27,'Inputs_Indexed REC'!$C$6:$C$8,0))),
0))</f>
        <v>0</v>
      </c>
      <c r="S27" s="86">
        <f>IF(S$4=$H27+$B27,INDEX('Inputs_Indexed REC'!$D$40:$F$65,MATCH('Total Indexed RECs'!$H27,'Inputs_Indexed REC'!$B$40:$B$65,0),MATCH('Total Indexed RECs'!$F27,'Inputs_Indexed REC'!$D$37:$F$37,0))
*INDEX('Inputs_Indexed REC'!$H$40:$J$65,MATCH('Total Indexed RECs'!$H27,'Inputs_Indexed REC'!$B$40:$B$65,0),MATCH('Total Indexed RECs'!$F27,'Inputs_Indexed REC'!$H$37:$J$37,0)),
IF(S$4&gt;$H27+$B27,R27*(1-INDEX('Inputs_Indexed REC'!$E$6:$E$8,MATCH('Total Indexed RECs'!$F27,'Inputs_Indexed REC'!$C$6:$C$8,0))),
0))</f>
        <v>0</v>
      </c>
      <c r="T27" s="86">
        <f>IF(T$4=$H27+$B27,INDEX('Inputs_Indexed REC'!$D$40:$F$65,MATCH('Total Indexed RECs'!$H27,'Inputs_Indexed REC'!$B$40:$B$65,0),MATCH('Total Indexed RECs'!$F27,'Inputs_Indexed REC'!$D$37:$F$37,0))
*INDEX('Inputs_Indexed REC'!$H$40:$J$65,MATCH('Total Indexed RECs'!$H27,'Inputs_Indexed REC'!$B$40:$B$65,0),MATCH('Total Indexed RECs'!$F27,'Inputs_Indexed REC'!$H$37:$J$37,0)),
IF(T$4&gt;$H27+$B27,S27*(1-INDEX('Inputs_Indexed REC'!$E$6:$E$8,MATCH('Total Indexed RECs'!$F27,'Inputs_Indexed REC'!$C$6:$C$8,0))),
0))</f>
        <v>0</v>
      </c>
      <c r="U27" s="86">
        <f>IF(U$4=$H27+$B27,INDEX('Inputs_Indexed REC'!$D$40:$F$65,MATCH('Total Indexed RECs'!$H27,'Inputs_Indexed REC'!$B$40:$B$65,0),MATCH('Total Indexed RECs'!$F27,'Inputs_Indexed REC'!$D$37:$F$37,0))
*INDEX('Inputs_Indexed REC'!$H$40:$J$65,MATCH('Total Indexed RECs'!$H27,'Inputs_Indexed REC'!$B$40:$B$65,0),MATCH('Total Indexed RECs'!$F27,'Inputs_Indexed REC'!$H$37:$J$37,0)),
IF(U$4&gt;$H27+$B27,T27*(1-INDEX('Inputs_Indexed REC'!$E$6:$E$8,MATCH('Total Indexed RECs'!$F27,'Inputs_Indexed REC'!$C$6:$C$8,0))),
0))</f>
        <v>0</v>
      </c>
      <c r="V27" s="86">
        <f>IF(V$4=$H27+$B27,INDEX('Inputs_Indexed REC'!$D$40:$F$65,MATCH('Total Indexed RECs'!$H27,'Inputs_Indexed REC'!$B$40:$B$65,0),MATCH('Total Indexed RECs'!$F27,'Inputs_Indexed REC'!$D$37:$F$37,0))
*INDEX('Inputs_Indexed REC'!$H$40:$J$65,MATCH('Total Indexed RECs'!$H27,'Inputs_Indexed REC'!$B$40:$B$65,0),MATCH('Total Indexed RECs'!$F27,'Inputs_Indexed REC'!$H$37:$J$37,0)),
IF(V$4&gt;$H27+$B27,U27*(1-INDEX('Inputs_Indexed REC'!$E$6:$E$8,MATCH('Total Indexed RECs'!$F27,'Inputs_Indexed REC'!$C$6:$C$8,0))),
0))</f>
        <v>0</v>
      </c>
      <c r="W27" s="86">
        <f>IF(W$4=$H27+$B27,INDEX('Inputs_Indexed REC'!$D$40:$F$65,MATCH('Total Indexed RECs'!$H27,'Inputs_Indexed REC'!$B$40:$B$65,0),MATCH('Total Indexed RECs'!$F27,'Inputs_Indexed REC'!$D$37:$F$37,0))
*INDEX('Inputs_Indexed REC'!$H$40:$J$65,MATCH('Total Indexed RECs'!$H27,'Inputs_Indexed REC'!$B$40:$B$65,0),MATCH('Total Indexed RECs'!$F27,'Inputs_Indexed REC'!$H$37:$J$37,0)),
IF(W$4&gt;$H27+$B27,V27*(1-INDEX('Inputs_Indexed REC'!$E$6:$E$8,MATCH('Total Indexed RECs'!$F27,'Inputs_Indexed REC'!$C$6:$C$8,0))),
0))</f>
        <v>0</v>
      </c>
      <c r="X27" s="86">
        <f>IF(X$4=$H27+$B27,INDEX('Inputs_Indexed REC'!$D$40:$F$65,MATCH('Total Indexed RECs'!$H27,'Inputs_Indexed REC'!$B$40:$B$65,0),MATCH('Total Indexed RECs'!$F27,'Inputs_Indexed REC'!$D$37:$F$37,0))
*INDEX('Inputs_Indexed REC'!$H$40:$J$65,MATCH('Total Indexed RECs'!$H27,'Inputs_Indexed REC'!$B$40:$B$65,0),MATCH('Total Indexed RECs'!$F27,'Inputs_Indexed REC'!$H$37:$J$37,0)),
IF(X$4&gt;$H27+$B27,W27*(1-INDEX('Inputs_Indexed REC'!$E$6:$E$8,MATCH('Total Indexed RECs'!$F27,'Inputs_Indexed REC'!$C$6:$C$8,0))),
0))</f>
        <v>0</v>
      </c>
      <c r="Y27" s="86">
        <f>IF(Y$4=$H27+$B27,INDEX('Inputs_Indexed REC'!$D$40:$F$65,MATCH('Total Indexed RECs'!$H27,'Inputs_Indexed REC'!$B$40:$B$65,0),MATCH('Total Indexed RECs'!$F27,'Inputs_Indexed REC'!$D$37:$F$37,0))
*INDEX('Inputs_Indexed REC'!$H$40:$J$65,MATCH('Total Indexed RECs'!$H27,'Inputs_Indexed REC'!$B$40:$B$65,0),MATCH('Total Indexed RECs'!$F27,'Inputs_Indexed REC'!$H$37:$J$37,0)),
IF(Y$4&gt;$H27+$B27,X27*(1-INDEX('Inputs_Indexed REC'!$E$6:$E$8,MATCH('Total Indexed RECs'!$F27,'Inputs_Indexed REC'!$C$6:$C$8,0))),
0))</f>
        <v>0</v>
      </c>
      <c r="Z27" s="86">
        <f>IF(Z$4=$H27+$B27,INDEX('Inputs_Indexed REC'!$D$40:$F$65,MATCH('Total Indexed RECs'!$H27,'Inputs_Indexed REC'!$B$40:$B$65,0),MATCH('Total Indexed RECs'!$F27,'Inputs_Indexed REC'!$D$37:$F$37,0))
*INDEX('Inputs_Indexed REC'!$H$40:$J$65,MATCH('Total Indexed RECs'!$H27,'Inputs_Indexed REC'!$B$40:$B$65,0),MATCH('Total Indexed RECs'!$F27,'Inputs_Indexed REC'!$H$37:$J$37,0)),
IF(Z$4&gt;$H27+$B27,Y27*(1-INDEX('Inputs_Indexed REC'!$E$6:$E$8,MATCH('Total Indexed RECs'!$F27,'Inputs_Indexed REC'!$C$6:$C$8,0))),
0))</f>
        <v>0</v>
      </c>
      <c r="AA27" s="86">
        <f>IF(AA$4=$H27+$B27,INDEX('Inputs_Indexed REC'!$D$40:$F$65,MATCH('Total Indexed RECs'!$H27,'Inputs_Indexed REC'!$B$40:$B$65,0),MATCH('Total Indexed RECs'!$F27,'Inputs_Indexed REC'!$D$37:$F$37,0))
*INDEX('Inputs_Indexed REC'!$H$40:$J$65,MATCH('Total Indexed RECs'!$H27,'Inputs_Indexed REC'!$B$40:$B$65,0),MATCH('Total Indexed RECs'!$F27,'Inputs_Indexed REC'!$H$37:$J$37,0)),
IF(AA$4&gt;$H27+$B27,Z27*(1-INDEX('Inputs_Indexed REC'!$E$6:$E$8,MATCH('Total Indexed RECs'!$F27,'Inputs_Indexed REC'!$C$6:$C$8,0))),
0))</f>
        <v>0</v>
      </c>
      <c r="AB27" s="86">
        <f>IF(AB$4=$H27+$B27,INDEX('Inputs_Indexed REC'!$D$40:$F$65,MATCH('Total Indexed RECs'!$H27,'Inputs_Indexed REC'!$B$40:$B$65,0),MATCH('Total Indexed RECs'!$F27,'Inputs_Indexed REC'!$D$37:$F$37,0))
*INDEX('Inputs_Indexed REC'!$H$40:$J$65,MATCH('Total Indexed RECs'!$H27,'Inputs_Indexed REC'!$B$40:$B$65,0),MATCH('Total Indexed RECs'!$F27,'Inputs_Indexed REC'!$H$37:$J$37,0)),
IF(AB$4&gt;$H27+$B27,AA27*(1-INDEX('Inputs_Indexed REC'!$E$6:$E$8,MATCH('Total Indexed RECs'!$F27,'Inputs_Indexed REC'!$C$6:$C$8,0))),
0))</f>
        <v>0</v>
      </c>
      <c r="AC27" s="86">
        <f>IF(AC$4=$H27+$B27,INDEX('Inputs_Indexed REC'!$D$40:$F$65,MATCH('Total Indexed RECs'!$H27,'Inputs_Indexed REC'!$B$40:$B$65,0),MATCH('Total Indexed RECs'!$F27,'Inputs_Indexed REC'!$D$37:$F$37,0))
*INDEX('Inputs_Indexed REC'!$H$40:$J$65,MATCH('Total Indexed RECs'!$H27,'Inputs_Indexed REC'!$B$40:$B$65,0),MATCH('Total Indexed RECs'!$F27,'Inputs_Indexed REC'!$H$37:$J$37,0)),
IF(AC$4&gt;$H27+$B27,AB27*(1-INDEX('Inputs_Indexed REC'!$E$6:$E$8,MATCH('Total Indexed RECs'!$F27,'Inputs_Indexed REC'!$C$6:$C$8,0))),
0))</f>
        <v>0</v>
      </c>
      <c r="AD27" s="86">
        <f>IF(AD$4=$H27+$B27,INDEX('Inputs_Indexed REC'!$D$40:$F$65,MATCH('Total Indexed RECs'!$H27,'Inputs_Indexed REC'!$B$40:$B$65,0),MATCH('Total Indexed RECs'!$F27,'Inputs_Indexed REC'!$D$37:$F$37,0))
*INDEX('Inputs_Indexed REC'!$H$40:$J$65,MATCH('Total Indexed RECs'!$H27,'Inputs_Indexed REC'!$B$40:$B$65,0),MATCH('Total Indexed RECs'!$F27,'Inputs_Indexed REC'!$H$37:$J$37,0)),
IF(AD$4&gt;$H27+$B27,AC27*(1-INDEX('Inputs_Indexed REC'!$E$6:$E$8,MATCH('Total Indexed RECs'!$F27,'Inputs_Indexed REC'!$C$6:$C$8,0))),
0))</f>
        <v>2000000</v>
      </c>
      <c r="AE27" s="86">
        <f>IF(AE$4=$H27+$B27,INDEX('Inputs_Indexed REC'!$D$40:$F$65,MATCH('Total Indexed RECs'!$H27,'Inputs_Indexed REC'!$B$40:$B$65,0),MATCH('Total Indexed RECs'!$F27,'Inputs_Indexed REC'!$D$37:$F$37,0))
*INDEX('Inputs_Indexed REC'!$H$40:$J$65,MATCH('Total Indexed RECs'!$H27,'Inputs_Indexed REC'!$B$40:$B$65,0),MATCH('Total Indexed RECs'!$F27,'Inputs_Indexed REC'!$H$37:$J$37,0)),
IF(AE$4&gt;$H27+$B27,AD27*(1-INDEX('Inputs_Indexed REC'!$E$6:$E$8,MATCH('Total Indexed RECs'!$F27,'Inputs_Indexed REC'!$C$6:$C$8,0))),
0))</f>
        <v>2000000</v>
      </c>
      <c r="AF27" s="86">
        <f>IF(AF$4=$H27+$B27,INDEX('Inputs_Indexed REC'!$D$40:$F$65,MATCH('Total Indexed RECs'!$H27,'Inputs_Indexed REC'!$B$40:$B$65,0),MATCH('Total Indexed RECs'!$F27,'Inputs_Indexed REC'!$D$37:$F$37,0))
*INDEX('Inputs_Indexed REC'!$H$40:$J$65,MATCH('Total Indexed RECs'!$H27,'Inputs_Indexed REC'!$B$40:$B$65,0),MATCH('Total Indexed RECs'!$F27,'Inputs_Indexed REC'!$H$37:$J$37,0)),
IF(AF$4&gt;$H27+$B27,AE27*(1-INDEX('Inputs_Indexed REC'!$E$6:$E$8,MATCH('Total Indexed RECs'!$F27,'Inputs_Indexed REC'!$C$6:$C$8,0))),
0))</f>
        <v>2000000</v>
      </c>
      <c r="AG27" s="86">
        <f>IF(AG$4=$H27+$B27,INDEX('Inputs_Indexed REC'!$D$40:$F$65,MATCH('Total Indexed RECs'!$H27,'Inputs_Indexed REC'!$B$40:$B$65,0),MATCH('Total Indexed RECs'!$F27,'Inputs_Indexed REC'!$D$37:$F$37,0))
*INDEX('Inputs_Indexed REC'!$H$40:$J$65,MATCH('Total Indexed RECs'!$H27,'Inputs_Indexed REC'!$B$40:$B$65,0),MATCH('Total Indexed RECs'!$F27,'Inputs_Indexed REC'!$H$37:$J$37,0)),
IF(AG$4&gt;$H27+$B27,AF27*(1-INDEX('Inputs_Indexed REC'!$E$6:$E$8,MATCH('Total Indexed RECs'!$F27,'Inputs_Indexed REC'!$C$6:$C$8,0))),
0))</f>
        <v>2000000</v>
      </c>
      <c r="AH27" s="86">
        <f>IF(AH$4=$H27+$B27,INDEX('Inputs_Indexed REC'!$D$40:$F$65,MATCH('Total Indexed RECs'!$H27,'Inputs_Indexed REC'!$B$40:$B$65,0),MATCH('Total Indexed RECs'!$F27,'Inputs_Indexed REC'!$D$37:$F$37,0))
*INDEX('Inputs_Indexed REC'!$H$40:$J$65,MATCH('Total Indexed RECs'!$H27,'Inputs_Indexed REC'!$B$40:$B$65,0),MATCH('Total Indexed RECs'!$F27,'Inputs_Indexed REC'!$H$37:$J$37,0)),
IF(AH$4&gt;$H27+$B27,AG27*(1-INDEX('Inputs_Indexed REC'!$E$6:$E$8,MATCH('Total Indexed RECs'!$F27,'Inputs_Indexed REC'!$C$6:$C$8,0))),
0))</f>
        <v>2000000</v>
      </c>
    </row>
    <row r="28" spans="2:34" x14ac:dyDescent="0.35">
      <c r="B28" s="332">
        <v>0</v>
      </c>
      <c r="C28" s="332" t="str">
        <f>INDEX('Inputs_Indexed REC'!$L$40:$L$65,MATCH($G28,'Inputs_Indexed REC'!$C$40:$C$65,0))</f>
        <v>Projected</v>
      </c>
      <c r="D28" s="116" t="s">
        <v>239</v>
      </c>
      <c r="F28" s="19" t="s">
        <v>75</v>
      </c>
      <c r="G28" s="60" t="s">
        <v>41</v>
      </c>
      <c r="H28" s="347">
        <f t="shared" si="1"/>
        <v>2043</v>
      </c>
      <c r="I28" s="56" t="s">
        <v>91</v>
      </c>
      <c r="J28" s="86">
        <f>IF(J$4=$H28+$B28,INDEX('Inputs_Indexed REC'!$D$40:$F$65,MATCH('Total Indexed RECs'!$H28,'Inputs_Indexed REC'!$B$40:$B$65,0),MATCH('Total Indexed RECs'!$F28,'Inputs_Indexed REC'!$D$37:$F$37,0))
*INDEX('Inputs_Indexed REC'!$H$40:$J$65,MATCH('Total Indexed RECs'!$H28,'Inputs_Indexed REC'!$B$40:$B$65,0),MATCH('Total Indexed RECs'!$F28,'Inputs_Indexed REC'!$H$37:$J$37,0)),
IF(J$4&gt;$H28+$B28,I28*(1-INDEX('Inputs_Indexed REC'!$E$6:$E$8,MATCH('Total Indexed RECs'!$F28,'Inputs_Indexed REC'!$C$6:$C$8,0))),
0))</f>
        <v>0</v>
      </c>
      <c r="K28" s="86">
        <f>IF(K$4=$H28+$B28,INDEX('Inputs_Indexed REC'!$D$40:$F$65,MATCH('Total Indexed RECs'!$H28,'Inputs_Indexed REC'!$B$40:$B$65,0),MATCH('Total Indexed RECs'!$F28,'Inputs_Indexed REC'!$D$37:$F$37,0))
*INDEX('Inputs_Indexed REC'!$H$40:$J$65,MATCH('Total Indexed RECs'!$H28,'Inputs_Indexed REC'!$B$40:$B$65,0),MATCH('Total Indexed RECs'!$F28,'Inputs_Indexed REC'!$H$37:$J$37,0)),
IF(K$4&gt;$H28+$B28,J28*(1-INDEX('Inputs_Indexed REC'!$E$6:$E$8,MATCH('Total Indexed RECs'!$F28,'Inputs_Indexed REC'!$C$6:$C$8,0))),
0))</f>
        <v>0</v>
      </c>
      <c r="L28" s="86">
        <f>IF(L$4=$H28+$B28,INDEX('Inputs_Indexed REC'!$D$40:$F$65,MATCH('Total Indexed RECs'!$H28,'Inputs_Indexed REC'!$B$40:$B$65,0),MATCH('Total Indexed RECs'!$F28,'Inputs_Indexed REC'!$D$37:$F$37,0))
*INDEX('Inputs_Indexed REC'!$H$40:$J$65,MATCH('Total Indexed RECs'!$H28,'Inputs_Indexed REC'!$B$40:$B$65,0),MATCH('Total Indexed RECs'!$F28,'Inputs_Indexed REC'!$H$37:$J$37,0)),
IF(L$4&gt;$H28+$B28,K28*(1-INDEX('Inputs_Indexed REC'!$E$6:$E$8,MATCH('Total Indexed RECs'!$F28,'Inputs_Indexed REC'!$C$6:$C$8,0))),
0))</f>
        <v>0</v>
      </c>
      <c r="M28" s="86">
        <f>IF(M$4=$H28+$B28,INDEX('Inputs_Indexed REC'!$D$40:$F$65,MATCH('Total Indexed RECs'!$H28,'Inputs_Indexed REC'!$B$40:$B$65,0),MATCH('Total Indexed RECs'!$F28,'Inputs_Indexed REC'!$D$37:$F$37,0))
*INDEX('Inputs_Indexed REC'!$H$40:$J$65,MATCH('Total Indexed RECs'!$H28,'Inputs_Indexed REC'!$B$40:$B$65,0),MATCH('Total Indexed RECs'!$F28,'Inputs_Indexed REC'!$H$37:$J$37,0)),
IF(M$4&gt;$H28+$B28,L28*(1-INDEX('Inputs_Indexed REC'!$E$6:$E$8,MATCH('Total Indexed RECs'!$F28,'Inputs_Indexed REC'!$C$6:$C$8,0))),
0))</f>
        <v>0</v>
      </c>
      <c r="N28" s="86">
        <f>IF(N$4=$H28+$B28,INDEX('Inputs_Indexed REC'!$D$40:$F$65,MATCH('Total Indexed RECs'!$H28,'Inputs_Indexed REC'!$B$40:$B$65,0),MATCH('Total Indexed RECs'!$F28,'Inputs_Indexed REC'!$D$37:$F$37,0))
*INDEX('Inputs_Indexed REC'!$H$40:$J$65,MATCH('Total Indexed RECs'!$H28,'Inputs_Indexed REC'!$B$40:$B$65,0),MATCH('Total Indexed RECs'!$F28,'Inputs_Indexed REC'!$H$37:$J$37,0)),
IF(N$4&gt;$H28+$B28,M28*(1-INDEX('Inputs_Indexed REC'!$E$6:$E$8,MATCH('Total Indexed RECs'!$F28,'Inputs_Indexed REC'!$C$6:$C$8,0))),
0))</f>
        <v>0</v>
      </c>
      <c r="O28" s="86">
        <f>IF(O$4=$H28+$B28,INDEX('Inputs_Indexed REC'!$D$40:$F$65,MATCH('Total Indexed RECs'!$H28,'Inputs_Indexed REC'!$B$40:$B$65,0),MATCH('Total Indexed RECs'!$F28,'Inputs_Indexed REC'!$D$37:$F$37,0))
*INDEX('Inputs_Indexed REC'!$H$40:$J$65,MATCH('Total Indexed RECs'!$H28,'Inputs_Indexed REC'!$B$40:$B$65,0),MATCH('Total Indexed RECs'!$F28,'Inputs_Indexed REC'!$H$37:$J$37,0)),
IF(O$4&gt;$H28+$B28,N28*(1-INDEX('Inputs_Indexed REC'!$E$6:$E$8,MATCH('Total Indexed RECs'!$F28,'Inputs_Indexed REC'!$C$6:$C$8,0))),
0))</f>
        <v>0</v>
      </c>
      <c r="P28" s="86">
        <f>IF(P$4=$H28+$B28,INDEX('Inputs_Indexed REC'!$D$40:$F$65,MATCH('Total Indexed RECs'!$H28,'Inputs_Indexed REC'!$B$40:$B$65,0),MATCH('Total Indexed RECs'!$F28,'Inputs_Indexed REC'!$D$37:$F$37,0))
*INDEX('Inputs_Indexed REC'!$H$40:$J$65,MATCH('Total Indexed RECs'!$H28,'Inputs_Indexed REC'!$B$40:$B$65,0),MATCH('Total Indexed RECs'!$F28,'Inputs_Indexed REC'!$H$37:$J$37,0)),
IF(P$4&gt;$H28+$B28,O28*(1-INDEX('Inputs_Indexed REC'!$E$6:$E$8,MATCH('Total Indexed RECs'!$F28,'Inputs_Indexed REC'!$C$6:$C$8,0))),
0))</f>
        <v>0</v>
      </c>
      <c r="Q28" s="86">
        <f>IF(Q$4=$H28+$B28,INDEX('Inputs_Indexed REC'!$D$40:$F$65,MATCH('Total Indexed RECs'!$H28,'Inputs_Indexed REC'!$B$40:$B$65,0),MATCH('Total Indexed RECs'!$F28,'Inputs_Indexed REC'!$D$37:$F$37,0))
*INDEX('Inputs_Indexed REC'!$H$40:$J$65,MATCH('Total Indexed RECs'!$H28,'Inputs_Indexed REC'!$B$40:$B$65,0),MATCH('Total Indexed RECs'!$F28,'Inputs_Indexed REC'!$H$37:$J$37,0)),
IF(Q$4&gt;$H28+$B28,P28*(1-INDEX('Inputs_Indexed REC'!$E$6:$E$8,MATCH('Total Indexed RECs'!$F28,'Inputs_Indexed REC'!$C$6:$C$8,0))),
0))</f>
        <v>0</v>
      </c>
      <c r="R28" s="86">
        <f>IF(R$4=$H28+$B28,INDEX('Inputs_Indexed REC'!$D$40:$F$65,MATCH('Total Indexed RECs'!$H28,'Inputs_Indexed REC'!$B$40:$B$65,0),MATCH('Total Indexed RECs'!$F28,'Inputs_Indexed REC'!$D$37:$F$37,0))
*INDEX('Inputs_Indexed REC'!$H$40:$J$65,MATCH('Total Indexed RECs'!$H28,'Inputs_Indexed REC'!$B$40:$B$65,0),MATCH('Total Indexed RECs'!$F28,'Inputs_Indexed REC'!$H$37:$J$37,0)),
IF(R$4&gt;$H28+$B28,Q28*(1-INDEX('Inputs_Indexed REC'!$E$6:$E$8,MATCH('Total Indexed RECs'!$F28,'Inputs_Indexed REC'!$C$6:$C$8,0))),
0))</f>
        <v>0</v>
      </c>
      <c r="S28" s="86">
        <f>IF(S$4=$H28+$B28,INDEX('Inputs_Indexed REC'!$D$40:$F$65,MATCH('Total Indexed RECs'!$H28,'Inputs_Indexed REC'!$B$40:$B$65,0),MATCH('Total Indexed RECs'!$F28,'Inputs_Indexed REC'!$D$37:$F$37,0))
*INDEX('Inputs_Indexed REC'!$H$40:$J$65,MATCH('Total Indexed RECs'!$H28,'Inputs_Indexed REC'!$B$40:$B$65,0),MATCH('Total Indexed RECs'!$F28,'Inputs_Indexed REC'!$H$37:$J$37,0)),
IF(S$4&gt;$H28+$B28,R28*(1-INDEX('Inputs_Indexed REC'!$E$6:$E$8,MATCH('Total Indexed RECs'!$F28,'Inputs_Indexed REC'!$C$6:$C$8,0))),
0))</f>
        <v>0</v>
      </c>
      <c r="T28" s="86">
        <f>IF(T$4=$H28+$B28,INDEX('Inputs_Indexed REC'!$D$40:$F$65,MATCH('Total Indexed RECs'!$H28,'Inputs_Indexed REC'!$B$40:$B$65,0),MATCH('Total Indexed RECs'!$F28,'Inputs_Indexed REC'!$D$37:$F$37,0))
*INDEX('Inputs_Indexed REC'!$H$40:$J$65,MATCH('Total Indexed RECs'!$H28,'Inputs_Indexed REC'!$B$40:$B$65,0),MATCH('Total Indexed RECs'!$F28,'Inputs_Indexed REC'!$H$37:$J$37,0)),
IF(T$4&gt;$H28+$B28,S28*(1-INDEX('Inputs_Indexed REC'!$E$6:$E$8,MATCH('Total Indexed RECs'!$F28,'Inputs_Indexed REC'!$C$6:$C$8,0))),
0))</f>
        <v>0</v>
      </c>
      <c r="U28" s="86">
        <f>IF(U$4=$H28+$B28,INDEX('Inputs_Indexed REC'!$D$40:$F$65,MATCH('Total Indexed RECs'!$H28,'Inputs_Indexed REC'!$B$40:$B$65,0),MATCH('Total Indexed RECs'!$F28,'Inputs_Indexed REC'!$D$37:$F$37,0))
*INDEX('Inputs_Indexed REC'!$H$40:$J$65,MATCH('Total Indexed RECs'!$H28,'Inputs_Indexed REC'!$B$40:$B$65,0),MATCH('Total Indexed RECs'!$F28,'Inputs_Indexed REC'!$H$37:$J$37,0)),
IF(U$4&gt;$H28+$B28,T28*(1-INDEX('Inputs_Indexed REC'!$E$6:$E$8,MATCH('Total Indexed RECs'!$F28,'Inputs_Indexed REC'!$C$6:$C$8,0))),
0))</f>
        <v>0</v>
      </c>
      <c r="V28" s="86">
        <f>IF(V$4=$H28+$B28,INDEX('Inputs_Indexed REC'!$D$40:$F$65,MATCH('Total Indexed RECs'!$H28,'Inputs_Indexed REC'!$B$40:$B$65,0),MATCH('Total Indexed RECs'!$F28,'Inputs_Indexed REC'!$D$37:$F$37,0))
*INDEX('Inputs_Indexed REC'!$H$40:$J$65,MATCH('Total Indexed RECs'!$H28,'Inputs_Indexed REC'!$B$40:$B$65,0),MATCH('Total Indexed RECs'!$F28,'Inputs_Indexed REC'!$H$37:$J$37,0)),
IF(V$4&gt;$H28+$B28,U28*(1-INDEX('Inputs_Indexed REC'!$E$6:$E$8,MATCH('Total Indexed RECs'!$F28,'Inputs_Indexed REC'!$C$6:$C$8,0))),
0))</f>
        <v>0</v>
      </c>
      <c r="W28" s="86">
        <f>IF(W$4=$H28+$B28,INDEX('Inputs_Indexed REC'!$D$40:$F$65,MATCH('Total Indexed RECs'!$H28,'Inputs_Indexed REC'!$B$40:$B$65,0),MATCH('Total Indexed RECs'!$F28,'Inputs_Indexed REC'!$D$37:$F$37,0))
*INDEX('Inputs_Indexed REC'!$H$40:$J$65,MATCH('Total Indexed RECs'!$H28,'Inputs_Indexed REC'!$B$40:$B$65,0),MATCH('Total Indexed RECs'!$F28,'Inputs_Indexed REC'!$H$37:$J$37,0)),
IF(W$4&gt;$H28+$B28,V28*(1-INDEX('Inputs_Indexed REC'!$E$6:$E$8,MATCH('Total Indexed RECs'!$F28,'Inputs_Indexed REC'!$C$6:$C$8,0))),
0))</f>
        <v>0</v>
      </c>
      <c r="X28" s="86">
        <f>IF(X$4=$H28+$B28,INDEX('Inputs_Indexed REC'!$D$40:$F$65,MATCH('Total Indexed RECs'!$H28,'Inputs_Indexed REC'!$B$40:$B$65,0),MATCH('Total Indexed RECs'!$F28,'Inputs_Indexed REC'!$D$37:$F$37,0))
*INDEX('Inputs_Indexed REC'!$H$40:$J$65,MATCH('Total Indexed RECs'!$H28,'Inputs_Indexed REC'!$B$40:$B$65,0),MATCH('Total Indexed RECs'!$F28,'Inputs_Indexed REC'!$H$37:$J$37,0)),
IF(X$4&gt;$H28+$B28,W28*(1-INDEX('Inputs_Indexed REC'!$E$6:$E$8,MATCH('Total Indexed RECs'!$F28,'Inputs_Indexed REC'!$C$6:$C$8,0))),
0))</f>
        <v>0</v>
      </c>
      <c r="Y28" s="86">
        <f>IF(Y$4=$H28+$B28,INDEX('Inputs_Indexed REC'!$D$40:$F$65,MATCH('Total Indexed RECs'!$H28,'Inputs_Indexed REC'!$B$40:$B$65,0),MATCH('Total Indexed RECs'!$F28,'Inputs_Indexed REC'!$D$37:$F$37,0))
*INDEX('Inputs_Indexed REC'!$H$40:$J$65,MATCH('Total Indexed RECs'!$H28,'Inputs_Indexed REC'!$B$40:$B$65,0),MATCH('Total Indexed RECs'!$F28,'Inputs_Indexed REC'!$H$37:$J$37,0)),
IF(Y$4&gt;$H28+$B28,X28*(1-INDEX('Inputs_Indexed REC'!$E$6:$E$8,MATCH('Total Indexed RECs'!$F28,'Inputs_Indexed REC'!$C$6:$C$8,0))),
0))</f>
        <v>0</v>
      </c>
      <c r="Z28" s="86">
        <f>IF(Z$4=$H28+$B28,INDEX('Inputs_Indexed REC'!$D$40:$F$65,MATCH('Total Indexed RECs'!$H28,'Inputs_Indexed REC'!$B$40:$B$65,0),MATCH('Total Indexed RECs'!$F28,'Inputs_Indexed REC'!$D$37:$F$37,0))
*INDEX('Inputs_Indexed REC'!$H$40:$J$65,MATCH('Total Indexed RECs'!$H28,'Inputs_Indexed REC'!$B$40:$B$65,0),MATCH('Total Indexed RECs'!$F28,'Inputs_Indexed REC'!$H$37:$J$37,0)),
IF(Z$4&gt;$H28+$B28,Y28*(1-INDEX('Inputs_Indexed REC'!$E$6:$E$8,MATCH('Total Indexed RECs'!$F28,'Inputs_Indexed REC'!$C$6:$C$8,0))),
0))</f>
        <v>0</v>
      </c>
      <c r="AA28" s="86">
        <f>IF(AA$4=$H28+$B28,INDEX('Inputs_Indexed REC'!$D$40:$F$65,MATCH('Total Indexed RECs'!$H28,'Inputs_Indexed REC'!$B$40:$B$65,0),MATCH('Total Indexed RECs'!$F28,'Inputs_Indexed REC'!$D$37:$F$37,0))
*INDEX('Inputs_Indexed REC'!$H$40:$J$65,MATCH('Total Indexed RECs'!$H28,'Inputs_Indexed REC'!$B$40:$B$65,0),MATCH('Total Indexed RECs'!$F28,'Inputs_Indexed REC'!$H$37:$J$37,0)),
IF(AA$4&gt;$H28+$B28,Z28*(1-INDEX('Inputs_Indexed REC'!$E$6:$E$8,MATCH('Total Indexed RECs'!$F28,'Inputs_Indexed REC'!$C$6:$C$8,0))),
0))</f>
        <v>0</v>
      </c>
      <c r="AB28" s="86">
        <f>IF(AB$4=$H28+$B28,INDEX('Inputs_Indexed REC'!$D$40:$F$65,MATCH('Total Indexed RECs'!$H28,'Inputs_Indexed REC'!$B$40:$B$65,0),MATCH('Total Indexed RECs'!$F28,'Inputs_Indexed REC'!$D$37:$F$37,0))
*INDEX('Inputs_Indexed REC'!$H$40:$J$65,MATCH('Total Indexed RECs'!$H28,'Inputs_Indexed REC'!$B$40:$B$65,0),MATCH('Total Indexed RECs'!$F28,'Inputs_Indexed REC'!$H$37:$J$37,0)),
IF(AB$4&gt;$H28+$B28,AA28*(1-INDEX('Inputs_Indexed REC'!$E$6:$E$8,MATCH('Total Indexed RECs'!$F28,'Inputs_Indexed REC'!$C$6:$C$8,0))),
0))</f>
        <v>0</v>
      </c>
      <c r="AC28" s="86">
        <f>IF(AC$4=$H28+$B28,INDEX('Inputs_Indexed REC'!$D$40:$F$65,MATCH('Total Indexed RECs'!$H28,'Inputs_Indexed REC'!$B$40:$B$65,0),MATCH('Total Indexed RECs'!$F28,'Inputs_Indexed REC'!$D$37:$F$37,0))
*INDEX('Inputs_Indexed REC'!$H$40:$J$65,MATCH('Total Indexed RECs'!$H28,'Inputs_Indexed REC'!$B$40:$B$65,0),MATCH('Total Indexed RECs'!$F28,'Inputs_Indexed REC'!$H$37:$J$37,0)),
IF(AC$4&gt;$H28+$B28,AB28*(1-INDEX('Inputs_Indexed REC'!$E$6:$E$8,MATCH('Total Indexed RECs'!$F28,'Inputs_Indexed REC'!$C$6:$C$8,0))),
0))</f>
        <v>0</v>
      </c>
      <c r="AD28" s="86">
        <f>IF(AD$4=$H28+$B28,INDEX('Inputs_Indexed REC'!$D$40:$F$65,MATCH('Total Indexed RECs'!$H28,'Inputs_Indexed REC'!$B$40:$B$65,0),MATCH('Total Indexed RECs'!$F28,'Inputs_Indexed REC'!$D$37:$F$37,0))
*INDEX('Inputs_Indexed REC'!$H$40:$J$65,MATCH('Total Indexed RECs'!$H28,'Inputs_Indexed REC'!$B$40:$B$65,0),MATCH('Total Indexed RECs'!$F28,'Inputs_Indexed REC'!$H$37:$J$37,0)),
IF(AD$4&gt;$H28+$B28,AC28*(1-INDEX('Inputs_Indexed REC'!$E$6:$E$8,MATCH('Total Indexed RECs'!$F28,'Inputs_Indexed REC'!$C$6:$C$8,0))),
0))</f>
        <v>0</v>
      </c>
      <c r="AE28" s="86">
        <f>IF(AE$4=$H28+$B28,INDEX('Inputs_Indexed REC'!$D$40:$F$65,MATCH('Total Indexed RECs'!$H28,'Inputs_Indexed REC'!$B$40:$B$65,0),MATCH('Total Indexed RECs'!$F28,'Inputs_Indexed REC'!$D$37:$F$37,0))
*INDEX('Inputs_Indexed REC'!$H$40:$J$65,MATCH('Total Indexed RECs'!$H28,'Inputs_Indexed REC'!$B$40:$B$65,0),MATCH('Total Indexed RECs'!$F28,'Inputs_Indexed REC'!$H$37:$J$37,0)),
IF(AE$4&gt;$H28+$B28,AD28*(1-INDEX('Inputs_Indexed REC'!$E$6:$E$8,MATCH('Total Indexed RECs'!$F28,'Inputs_Indexed REC'!$C$6:$C$8,0))),
0))</f>
        <v>0</v>
      </c>
      <c r="AF28" s="86">
        <f>IF(AF$4=$H28+$B28,INDEX('Inputs_Indexed REC'!$D$40:$F$65,MATCH('Total Indexed RECs'!$H28,'Inputs_Indexed REC'!$B$40:$B$65,0),MATCH('Total Indexed RECs'!$F28,'Inputs_Indexed REC'!$D$37:$F$37,0))
*INDEX('Inputs_Indexed REC'!$H$40:$J$65,MATCH('Total Indexed RECs'!$H28,'Inputs_Indexed REC'!$B$40:$B$65,0),MATCH('Total Indexed RECs'!$F28,'Inputs_Indexed REC'!$H$37:$J$37,0)),
IF(AF$4&gt;$H28+$B28,AE28*(1-INDEX('Inputs_Indexed REC'!$E$6:$E$8,MATCH('Total Indexed RECs'!$F28,'Inputs_Indexed REC'!$C$6:$C$8,0))),
0))</f>
        <v>0</v>
      </c>
      <c r="AG28" s="86">
        <f>IF(AG$4=$H28+$B28,INDEX('Inputs_Indexed REC'!$D$40:$F$65,MATCH('Total Indexed RECs'!$H28,'Inputs_Indexed REC'!$B$40:$B$65,0),MATCH('Total Indexed RECs'!$F28,'Inputs_Indexed REC'!$D$37:$F$37,0))
*INDEX('Inputs_Indexed REC'!$H$40:$J$65,MATCH('Total Indexed RECs'!$H28,'Inputs_Indexed REC'!$B$40:$B$65,0),MATCH('Total Indexed RECs'!$F28,'Inputs_Indexed REC'!$H$37:$J$37,0)),
IF(AG$4&gt;$H28+$B28,AF28*(1-INDEX('Inputs_Indexed REC'!$E$6:$E$8,MATCH('Total Indexed RECs'!$F28,'Inputs_Indexed REC'!$C$6:$C$8,0))),
0))</f>
        <v>0</v>
      </c>
      <c r="AH28" s="86">
        <f>IF(AH$4=$H28+$B28,INDEX('Inputs_Indexed REC'!$D$40:$F$65,MATCH('Total Indexed RECs'!$H28,'Inputs_Indexed REC'!$B$40:$B$65,0),MATCH('Total Indexed RECs'!$F28,'Inputs_Indexed REC'!$D$37:$F$37,0))
*INDEX('Inputs_Indexed REC'!$H$40:$J$65,MATCH('Total Indexed RECs'!$H28,'Inputs_Indexed REC'!$B$40:$B$65,0),MATCH('Total Indexed RECs'!$F28,'Inputs_Indexed REC'!$H$37:$J$37,0)),
IF(AH$4&gt;$H28+$B28,AG28*(1-INDEX('Inputs_Indexed REC'!$E$6:$E$8,MATCH('Total Indexed RECs'!$F28,'Inputs_Indexed REC'!$C$6:$C$8,0))),
0))</f>
        <v>0</v>
      </c>
    </row>
    <row r="29" spans="2:34" x14ac:dyDescent="0.35">
      <c r="B29" s="332">
        <v>0</v>
      </c>
      <c r="C29" s="332" t="str">
        <f>INDEX('Inputs_Indexed REC'!$L$40:$L$65,MATCH($G29,'Inputs_Indexed REC'!$C$40:$C$65,0))</f>
        <v>Projected</v>
      </c>
      <c r="D29" s="116" t="s">
        <v>239</v>
      </c>
      <c r="F29" s="19" t="s">
        <v>75</v>
      </c>
      <c r="G29" s="60" t="s">
        <v>42</v>
      </c>
      <c r="H29" s="347">
        <f t="shared" si="1"/>
        <v>2044</v>
      </c>
      <c r="I29" s="56" t="s">
        <v>91</v>
      </c>
      <c r="J29" s="86">
        <f>IF(J$4=$H29+$B29,INDEX('Inputs_Indexed REC'!$D$40:$F$65,MATCH('Total Indexed RECs'!$H29,'Inputs_Indexed REC'!$B$40:$B$65,0),MATCH('Total Indexed RECs'!$F29,'Inputs_Indexed REC'!$D$37:$F$37,0))
*INDEX('Inputs_Indexed REC'!$H$40:$J$65,MATCH('Total Indexed RECs'!$H29,'Inputs_Indexed REC'!$B$40:$B$65,0),MATCH('Total Indexed RECs'!$F29,'Inputs_Indexed REC'!$H$37:$J$37,0)),
IF(J$4&gt;$H29+$B29,I29*(1-INDEX('Inputs_Indexed REC'!$E$6:$E$8,MATCH('Total Indexed RECs'!$F29,'Inputs_Indexed REC'!$C$6:$C$8,0))),
0))</f>
        <v>0</v>
      </c>
      <c r="K29" s="86">
        <f>IF(K$4=$H29+$B29,INDEX('Inputs_Indexed REC'!$D$40:$F$65,MATCH('Total Indexed RECs'!$H29,'Inputs_Indexed REC'!$B$40:$B$65,0),MATCH('Total Indexed RECs'!$F29,'Inputs_Indexed REC'!$D$37:$F$37,0))
*INDEX('Inputs_Indexed REC'!$H$40:$J$65,MATCH('Total Indexed RECs'!$H29,'Inputs_Indexed REC'!$B$40:$B$65,0),MATCH('Total Indexed RECs'!$F29,'Inputs_Indexed REC'!$H$37:$J$37,0)),
IF(K$4&gt;$H29+$B29,J29*(1-INDEX('Inputs_Indexed REC'!$E$6:$E$8,MATCH('Total Indexed RECs'!$F29,'Inputs_Indexed REC'!$C$6:$C$8,0))),
0))</f>
        <v>0</v>
      </c>
      <c r="L29" s="86">
        <f>IF(L$4=$H29+$B29,INDEX('Inputs_Indexed REC'!$D$40:$F$65,MATCH('Total Indexed RECs'!$H29,'Inputs_Indexed REC'!$B$40:$B$65,0),MATCH('Total Indexed RECs'!$F29,'Inputs_Indexed REC'!$D$37:$F$37,0))
*INDEX('Inputs_Indexed REC'!$H$40:$J$65,MATCH('Total Indexed RECs'!$H29,'Inputs_Indexed REC'!$B$40:$B$65,0),MATCH('Total Indexed RECs'!$F29,'Inputs_Indexed REC'!$H$37:$J$37,0)),
IF(L$4&gt;$H29+$B29,K29*(1-INDEX('Inputs_Indexed REC'!$E$6:$E$8,MATCH('Total Indexed RECs'!$F29,'Inputs_Indexed REC'!$C$6:$C$8,0))),
0))</f>
        <v>0</v>
      </c>
      <c r="M29" s="86">
        <f>IF(M$4=$H29+$B29,INDEX('Inputs_Indexed REC'!$D$40:$F$65,MATCH('Total Indexed RECs'!$H29,'Inputs_Indexed REC'!$B$40:$B$65,0),MATCH('Total Indexed RECs'!$F29,'Inputs_Indexed REC'!$D$37:$F$37,0))
*INDEX('Inputs_Indexed REC'!$H$40:$J$65,MATCH('Total Indexed RECs'!$H29,'Inputs_Indexed REC'!$B$40:$B$65,0),MATCH('Total Indexed RECs'!$F29,'Inputs_Indexed REC'!$H$37:$J$37,0)),
IF(M$4&gt;$H29+$B29,L29*(1-INDEX('Inputs_Indexed REC'!$E$6:$E$8,MATCH('Total Indexed RECs'!$F29,'Inputs_Indexed REC'!$C$6:$C$8,0))),
0))</f>
        <v>0</v>
      </c>
      <c r="N29" s="86">
        <f>IF(N$4=$H29+$B29,INDEX('Inputs_Indexed REC'!$D$40:$F$65,MATCH('Total Indexed RECs'!$H29,'Inputs_Indexed REC'!$B$40:$B$65,0),MATCH('Total Indexed RECs'!$F29,'Inputs_Indexed REC'!$D$37:$F$37,0))
*INDEX('Inputs_Indexed REC'!$H$40:$J$65,MATCH('Total Indexed RECs'!$H29,'Inputs_Indexed REC'!$B$40:$B$65,0),MATCH('Total Indexed RECs'!$F29,'Inputs_Indexed REC'!$H$37:$J$37,0)),
IF(N$4&gt;$H29+$B29,M29*(1-INDEX('Inputs_Indexed REC'!$E$6:$E$8,MATCH('Total Indexed RECs'!$F29,'Inputs_Indexed REC'!$C$6:$C$8,0))),
0))</f>
        <v>0</v>
      </c>
      <c r="O29" s="86">
        <f>IF(O$4=$H29+$B29,INDEX('Inputs_Indexed REC'!$D$40:$F$65,MATCH('Total Indexed RECs'!$H29,'Inputs_Indexed REC'!$B$40:$B$65,0),MATCH('Total Indexed RECs'!$F29,'Inputs_Indexed REC'!$D$37:$F$37,0))
*INDEX('Inputs_Indexed REC'!$H$40:$J$65,MATCH('Total Indexed RECs'!$H29,'Inputs_Indexed REC'!$B$40:$B$65,0),MATCH('Total Indexed RECs'!$F29,'Inputs_Indexed REC'!$H$37:$J$37,0)),
IF(O$4&gt;$H29+$B29,N29*(1-INDEX('Inputs_Indexed REC'!$E$6:$E$8,MATCH('Total Indexed RECs'!$F29,'Inputs_Indexed REC'!$C$6:$C$8,0))),
0))</f>
        <v>0</v>
      </c>
      <c r="P29" s="86">
        <f>IF(P$4=$H29+$B29,INDEX('Inputs_Indexed REC'!$D$40:$F$65,MATCH('Total Indexed RECs'!$H29,'Inputs_Indexed REC'!$B$40:$B$65,0),MATCH('Total Indexed RECs'!$F29,'Inputs_Indexed REC'!$D$37:$F$37,0))
*INDEX('Inputs_Indexed REC'!$H$40:$J$65,MATCH('Total Indexed RECs'!$H29,'Inputs_Indexed REC'!$B$40:$B$65,0),MATCH('Total Indexed RECs'!$F29,'Inputs_Indexed REC'!$H$37:$J$37,0)),
IF(P$4&gt;$H29+$B29,O29*(1-INDEX('Inputs_Indexed REC'!$E$6:$E$8,MATCH('Total Indexed RECs'!$F29,'Inputs_Indexed REC'!$C$6:$C$8,0))),
0))</f>
        <v>0</v>
      </c>
      <c r="Q29" s="86">
        <f>IF(Q$4=$H29+$B29,INDEX('Inputs_Indexed REC'!$D$40:$F$65,MATCH('Total Indexed RECs'!$H29,'Inputs_Indexed REC'!$B$40:$B$65,0),MATCH('Total Indexed RECs'!$F29,'Inputs_Indexed REC'!$D$37:$F$37,0))
*INDEX('Inputs_Indexed REC'!$H$40:$J$65,MATCH('Total Indexed RECs'!$H29,'Inputs_Indexed REC'!$B$40:$B$65,0),MATCH('Total Indexed RECs'!$F29,'Inputs_Indexed REC'!$H$37:$J$37,0)),
IF(Q$4&gt;$H29+$B29,P29*(1-INDEX('Inputs_Indexed REC'!$E$6:$E$8,MATCH('Total Indexed RECs'!$F29,'Inputs_Indexed REC'!$C$6:$C$8,0))),
0))</f>
        <v>0</v>
      </c>
      <c r="R29" s="86">
        <f>IF(R$4=$H29+$B29,INDEX('Inputs_Indexed REC'!$D$40:$F$65,MATCH('Total Indexed RECs'!$H29,'Inputs_Indexed REC'!$B$40:$B$65,0),MATCH('Total Indexed RECs'!$F29,'Inputs_Indexed REC'!$D$37:$F$37,0))
*INDEX('Inputs_Indexed REC'!$H$40:$J$65,MATCH('Total Indexed RECs'!$H29,'Inputs_Indexed REC'!$B$40:$B$65,0),MATCH('Total Indexed RECs'!$F29,'Inputs_Indexed REC'!$H$37:$J$37,0)),
IF(R$4&gt;$H29+$B29,Q29*(1-INDEX('Inputs_Indexed REC'!$E$6:$E$8,MATCH('Total Indexed RECs'!$F29,'Inputs_Indexed REC'!$C$6:$C$8,0))),
0))</f>
        <v>0</v>
      </c>
      <c r="S29" s="86">
        <f>IF(S$4=$H29+$B29,INDEX('Inputs_Indexed REC'!$D$40:$F$65,MATCH('Total Indexed RECs'!$H29,'Inputs_Indexed REC'!$B$40:$B$65,0),MATCH('Total Indexed RECs'!$F29,'Inputs_Indexed REC'!$D$37:$F$37,0))
*INDEX('Inputs_Indexed REC'!$H$40:$J$65,MATCH('Total Indexed RECs'!$H29,'Inputs_Indexed REC'!$B$40:$B$65,0),MATCH('Total Indexed RECs'!$F29,'Inputs_Indexed REC'!$H$37:$J$37,0)),
IF(S$4&gt;$H29+$B29,R29*(1-INDEX('Inputs_Indexed REC'!$E$6:$E$8,MATCH('Total Indexed RECs'!$F29,'Inputs_Indexed REC'!$C$6:$C$8,0))),
0))</f>
        <v>0</v>
      </c>
      <c r="T29" s="86">
        <f>IF(T$4=$H29+$B29,INDEX('Inputs_Indexed REC'!$D$40:$F$65,MATCH('Total Indexed RECs'!$H29,'Inputs_Indexed REC'!$B$40:$B$65,0),MATCH('Total Indexed RECs'!$F29,'Inputs_Indexed REC'!$D$37:$F$37,0))
*INDEX('Inputs_Indexed REC'!$H$40:$J$65,MATCH('Total Indexed RECs'!$H29,'Inputs_Indexed REC'!$B$40:$B$65,0),MATCH('Total Indexed RECs'!$F29,'Inputs_Indexed REC'!$H$37:$J$37,0)),
IF(T$4&gt;$H29+$B29,S29*(1-INDEX('Inputs_Indexed REC'!$E$6:$E$8,MATCH('Total Indexed RECs'!$F29,'Inputs_Indexed REC'!$C$6:$C$8,0))),
0))</f>
        <v>0</v>
      </c>
      <c r="U29" s="86">
        <f>IF(U$4=$H29+$B29,INDEX('Inputs_Indexed REC'!$D$40:$F$65,MATCH('Total Indexed RECs'!$H29,'Inputs_Indexed REC'!$B$40:$B$65,0),MATCH('Total Indexed RECs'!$F29,'Inputs_Indexed REC'!$D$37:$F$37,0))
*INDEX('Inputs_Indexed REC'!$H$40:$J$65,MATCH('Total Indexed RECs'!$H29,'Inputs_Indexed REC'!$B$40:$B$65,0),MATCH('Total Indexed RECs'!$F29,'Inputs_Indexed REC'!$H$37:$J$37,0)),
IF(U$4&gt;$H29+$B29,T29*(1-INDEX('Inputs_Indexed REC'!$E$6:$E$8,MATCH('Total Indexed RECs'!$F29,'Inputs_Indexed REC'!$C$6:$C$8,0))),
0))</f>
        <v>0</v>
      </c>
      <c r="V29" s="86">
        <f>IF(V$4=$H29+$B29,INDEX('Inputs_Indexed REC'!$D$40:$F$65,MATCH('Total Indexed RECs'!$H29,'Inputs_Indexed REC'!$B$40:$B$65,0),MATCH('Total Indexed RECs'!$F29,'Inputs_Indexed REC'!$D$37:$F$37,0))
*INDEX('Inputs_Indexed REC'!$H$40:$J$65,MATCH('Total Indexed RECs'!$H29,'Inputs_Indexed REC'!$B$40:$B$65,0),MATCH('Total Indexed RECs'!$F29,'Inputs_Indexed REC'!$H$37:$J$37,0)),
IF(V$4&gt;$H29+$B29,U29*(1-INDEX('Inputs_Indexed REC'!$E$6:$E$8,MATCH('Total Indexed RECs'!$F29,'Inputs_Indexed REC'!$C$6:$C$8,0))),
0))</f>
        <v>0</v>
      </c>
      <c r="W29" s="86">
        <f>IF(W$4=$H29+$B29,INDEX('Inputs_Indexed REC'!$D$40:$F$65,MATCH('Total Indexed RECs'!$H29,'Inputs_Indexed REC'!$B$40:$B$65,0),MATCH('Total Indexed RECs'!$F29,'Inputs_Indexed REC'!$D$37:$F$37,0))
*INDEX('Inputs_Indexed REC'!$H$40:$J$65,MATCH('Total Indexed RECs'!$H29,'Inputs_Indexed REC'!$B$40:$B$65,0),MATCH('Total Indexed RECs'!$F29,'Inputs_Indexed REC'!$H$37:$J$37,0)),
IF(W$4&gt;$H29+$B29,V29*(1-INDEX('Inputs_Indexed REC'!$E$6:$E$8,MATCH('Total Indexed RECs'!$F29,'Inputs_Indexed REC'!$C$6:$C$8,0))),
0))</f>
        <v>0</v>
      </c>
      <c r="X29" s="86">
        <f>IF(X$4=$H29+$B29,INDEX('Inputs_Indexed REC'!$D$40:$F$65,MATCH('Total Indexed RECs'!$H29,'Inputs_Indexed REC'!$B$40:$B$65,0),MATCH('Total Indexed RECs'!$F29,'Inputs_Indexed REC'!$D$37:$F$37,0))
*INDEX('Inputs_Indexed REC'!$H$40:$J$65,MATCH('Total Indexed RECs'!$H29,'Inputs_Indexed REC'!$B$40:$B$65,0),MATCH('Total Indexed RECs'!$F29,'Inputs_Indexed REC'!$H$37:$J$37,0)),
IF(X$4&gt;$H29+$B29,W29*(1-INDEX('Inputs_Indexed REC'!$E$6:$E$8,MATCH('Total Indexed RECs'!$F29,'Inputs_Indexed REC'!$C$6:$C$8,0))),
0))</f>
        <v>0</v>
      </c>
      <c r="Y29" s="86">
        <f>IF(Y$4=$H29+$B29,INDEX('Inputs_Indexed REC'!$D$40:$F$65,MATCH('Total Indexed RECs'!$H29,'Inputs_Indexed REC'!$B$40:$B$65,0),MATCH('Total Indexed RECs'!$F29,'Inputs_Indexed REC'!$D$37:$F$37,0))
*INDEX('Inputs_Indexed REC'!$H$40:$J$65,MATCH('Total Indexed RECs'!$H29,'Inputs_Indexed REC'!$B$40:$B$65,0),MATCH('Total Indexed RECs'!$F29,'Inputs_Indexed REC'!$H$37:$J$37,0)),
IF(Y$4&gt;$H29+$B29,X29*(1-INDEX('Inputs_Indexed REC'!$E$6:$E$8,MATCH('Total Indexed RECs'!$F29,'Inputs_Indexed REC'!$C$6:$C$8,0))),
0))</f>
        <v>0</v>
      </c>
      <c r="Z29" s="86">
        <f>IF(Z$4=$H29+$B29,INDEX('Inputs_Indexed REC'!$D$40:$F$65,MATCH('Total Indexed RECs'!$H29,'Inputs_Indexed REC'!$B$40:$B$65,0),MATCH('Total Indexed RECs'!$F29,'Inputs_Indexed REC'!$D$37:$F$37,0))
*INDEX('Inputs_Indexed REC'!$H$40:$J$65,MATCH('Total Indexed RECs'!$H29,'Inputs_Indexed REC'!$B$40:$B$65,0),MATCH('Total Indexed RECs'!$F29,'Inputs_Indexed REC'!$H$37:$J$37,0)),
IF(Z$4&gt;$H29+$B29,Y29*(1-INDEX('Inputs_Indexed REC'!$E$6:$E$8,MATCH('Total Indexed RECs'!$F29,'Inputs_Indexed REC'!$C$6:$C$8,0))),
0))</f>
        <v>0</v>
      </c>
      <c r="AA29" s="86">
        <f>IF(AA$4=$H29+$B29,INDEX('Inputs_Indexed REC'!$D$40:$F$65,MATCH('Total Indexed RECs'!$H29,'Inputs_Indexed REC'!$B$40:$B$65,0),MATCH('Total Indexed RECs'!$F29,'Inputs_Indexed REC'!$D$37:$F$37,0))
*INDEX('Inputs_Indexed REC'!$H$40:$J$65,MATCH('Total Indexed RECs'!$H29,'Inputs_Indexed REC'!$B$40:$B$65,0),MATCH('Total Indexed RECs'!$F29,'Inputs_Indexed REC'!$H$37:$J$37,0)),
IF(AA$4&gt;$H29+$B29,Z29*(1-INDEX('Inputs_Indexed REC'!$E$6:$E$8,MATCH('Total Indexed RECs'!$F29,'Inputs_Indexed REC'!$C$6:$C$8,0))),
0))</f>
        <v>0</v>
      </c>
      <c r="AB29" s="86">
        <f>IF(AB$4=$H29+$B29,INDEX('Inputs_Indexed REC'!$D$40:$F$65,MATCH('Total Indexed RECs'!$H29,'Inputs_Indexed REC'!$B$40:$B$65,0),MATCH('Total Indexed RECs'!$F29,'Inputs_Indexed REC'!$D$37:$F$37,0))
*INDEX('Inputs_Indexed REC'!$H$40:$J$65,MATCH('Total Indexed RECs'!$H29,'Inputs_Indexed REC'!$B$40:$B$65,0),MATCH('Total Indexed RECs'!$F29,'Inputs_Indexed REC'!$H$37:$J$37,0)),
IF(AB$4&gt;$H29+$B29,AA29*(1-INDEX('Inputs_Indexed REC'!$E$6:$E$8,MATCH('Total Indexed RECs'!$F29,'Inputs_Indexed REC'!$C$6:$C$8,0))),
0))</f>
        <v>0</v>
      </c>
      <c r="AC29" s="86">
        <f>IF(AC$4=$H29+$B29,INDEX('Inputs_Indexed REC'!$D$40:$F$65,MATCH('Total Indexed RECs'!$H29,'Inputs_Indexed REC'!$B$40:$B$65,0),MATCH('Total Indexed RECs'!$F29,'Inputs_Indexed REC'!$D$37:$F$37,0))
*INDEX('Inputs_Indexed REC'!$H$40:$J$65,MATCH('Total Indexed RECs'!$H29,'Inputs_Indexed REC'!$B$40:$B$65,0),MATCH('Total Indexed RECs'!$F29,'Inputs_Indexed REC'!$H$37:$J$37,0)),
IF(AC$4&gt;$H29+$B29,AB29*(1-INDEX('Inputs_Indexed REC'!$E$6:$E$8,MATCH('Total Indexed RECs'!$F29,'Inputs_Indexed REC'!$C$6:$C$8,0))),
0))</f>
        <v>0</v>
      </c>
      <c r="AD29" s="86">
        <f>IF(AD$4=$H29+$B29,INDEX('Inputs_Indexed REC'!$D$40:$F$65,MATCH('Total Indexed RECs'!$H29,'Inputs_Indexed REC'!$B$40:$B$65,0),MATCH('Total Indexed RECs'!$F29,'Inputs_Indexed REC'!$D$37:$F$37,0))
*INDEX('Inputs_Indexed REC'!$H$40:$J$65,MATCH('Total Indexed RECs'!$H29,'Inputs_Indexed REC'!$B$40:$B$65,0),MATCH('Total Indexed RECs'!$F29,'Inputs_Indexed REC'!$H$37:$J$37,0)),
IF(AD$4&gt;$H29+$B29,AC29*(1-INDEX('Inputs_Indexed REC'!$E$6:$E$8,MATCH('Total Indexed RECs'!$F29,'Inputs_Indexed REC'!$C$6:$C$8,0))),
0))</f>
        <v>0</v>
      </c>
      <c r="AE29" s="86">
        <f>IF(AE$4=$H29+$B29,INDEX('Inputs_Indexed REC'!$D$40:$F$65,MATCH('Total Indexed RECs'!$H29,'Inputs_Indexed REC'!$B$40:$B$65,0),MATCH('Total Indexed RECs'!$F29,'Inputs_Indexed REC'!$D$37:$F$37,0))
*INDEX('Inputs_Indexed REC'!$H$40:$J$65,MATCH('Total Indexed RECs'!$H29,'Inputs_Indexed REC'!$B$40:$B$65,0),MATCH('Total Indexed RECs'!$F29,'Inputs_Indexed REC'!$H$37:$J$37,0)),
IF(AE$4&gt;$H29+$B29,AD29*(1-INDEX('Inputs_Indexed REC'!$E$6:$E$8,MATCH('Total Indexed RECs'!$F29,'Inputs_Indexed REC'!$C$6:$C$8,0))),
0))</f>
        <v>0</v>
      </c>
      <c r="AF29" s="86">
        <f>IF(AF$4=$H29+$B29,INDEX('Inputs_Indexed REC'!$D$40:$F$65,MATCH('Total Indexed RECs'!$H29,'Inputs_Indexed REC'!$B$40:$B$65,0),MATCH('Total Indexed RECs'!$F29,'Inputs_Indexed REC'!$D$37:$F$37,0))
*INDEX('Inputs_Indexed REC'!$H$40:$J$65,MATCH('Total Indexed RECs'!$H29,'Inputs_Indexed REC'!$B$40:$B$65,0),MATCH('Total Indexed RECs'!$F29,'Inputs_Indexed REC'!$H$37:$J$37,0)),
IF(AF$4&gt;$H29+$B29,AE29*(1-INDEX('Inputs_Indexed REC'!$E$6:$E$8,MATCH('Total Indexed RECs'!$F29,'Inputs_Indexed REC'!$C$6:$C$8,0))),
0))</f>
        <v>0</v>
      </c>
      <c r="AG29" s="86">
        <f>IF(AG$4=$H29+$B29,INDEX('Inputs_Indexed REC'!$D$40:$F$65,MATCH('Total Indexed RECs'!$H29,'Inputs_Indexed REC'!$B$40:$B$65,0),MATCH('Total Indexed RECs'!$F29,'Inputs_Indexed REC'!$D$37:$F$37,0))
*INDEX('Inputs_Indexed REC'!$H$40:$J$65,MATCH('Total Indexed RECs'!$H29,'Inputs_Indexed REC'!$B$40:$B$65,0),MATCH('Total Indexed RECs'!$F29,'Inputs_Indexed REC'!$H$37:$J$37,0)),
IF(AG$4&gt;$H29+$B29,AF29*(1-INDEX('Inputs_Indexed REC'!$E$6:$E$8,MATCH('Total Indexed RECs'!$F29,'Inputs_Indexed REC'!$C$6:$C$8,0))),
0))</f>
        <v>0</v>
      </c>
      <c r="AH29" s="86">
        <f>IF(AH$4=$H29+$B29,INDEX('Inputs_Indexed REC'!$D$40:$F$65,MATCH('Total Indexed RECs'!$H29,'Inputs_Indexed REC'!$B$40:$B$65,0),MATCH('Total Indexed RECs'!$F29,'Inputs_Indexed REC'!$D$37:$F$37,0))
*INDEX('Inputs_Indexed REC'!$H$40:$J$65,MATCH('Total Indexed RECs'!$H29,'Inputs_Indexed REC'!$B$40:$B$65,0),MATCH('Total Indexed RECs'!$F29,'Inputs_Indexed REC'!$H$37:$J$37,0)),
IF(AH$4&gt;$H29+$B29,AG29*(1-INDEX('Inputs_Indexed REC'!$E$6:$E$8,MATCH('Total Indexed RECs'!$F29,'Inputs_Indexed REC'!$C$6:$C$8,0))),
0))</f>
        <v>0</v>
      </c>
    </row>
    <row r="30" spans="2:34" x14ac:dyDescent="0.35">
      <c r="B30" s="332">
        <v>0</v>
      </c>
      <c r="C30" s="332" t="str">
        <f>INDEX('Inputs_Indexed REC'!$L$40:$L$65,MATCH($G30,'Inputs_Indexed REC'!$C$40:$C$65,0))</f>
        <v>Projected</v>
      </c>
      <c r="D30" s="116" t="s">
        <v>239</v>
      </c>
      <c r="F30" s="19" t="s">
        <v>75</v>
      </c>
      <c r="G30" s="60" t="s">
        <v>43</v>
      </c>
      <c r="H30" s="347">
        <f t="shared" si="1"/>
        <v>2045</v>
      </c>
      <c r="I30" s="56" t="s">
        <v>91</v>
      </c>
      <c r="J30" s="86">
        <f>IF(J$4=$H30+$B30,INDEX('Inputs_Indexed REC'!$D$40:$F$65,MATCH('Total Indexed RECs'!$H30,'Inputs_Indexed REC'!$B$40:$B$65,0),MATCH('Total Indexed RECs'!$F30,'Inputs_Indexed REC'!$D$37:$F$37,0))
*INDEX('Inputs_Indexed REC'!$H$40:$J$65,MATCH('Total Indexed RECs'!$H30,'Inputs_Indexed REC'!$B$40:$B$65,0),MATCH('Total Indexed RECs'!$F30,'Inputs_Indexed REC'!$H$37:$J$37,0)),
IF(J$4&gt;$H30+$B30,I30*(1-INDEX('Inputs_Indexed REC'!$E$6:$E$8,MATCH('Total Indexed RECs'!$F30,'Inputs_Indexed REC'!$C$6:$C$8,0))),
0))</f>
        <v>0</v>
      </c>
      <c r="K30" s="86">
        <f>IF(K$4=$H30+$B30,INDEX('Inputs_Indexed REC'!$D$40:$F$65,MATCH('Total Indexed RECs'!$H30,'Inputs_Indexed REC'!$B$40:$B$65,0),MATCH('Total Indexed RECs'!$F30,'Inputs_Indexed REC'!$D$37:$F$37,0))
*INDEX('Inputs_Indexed REC'!$H$40:$J$65,MATCH('Total Indexed RECs'!$H30,'Inputs_Indexed REC'!$B$40:$B$65,0),MATCH('Total Indexed RECs'!$F30,'Inputs_Indexed REC'!$H$37:$J$37,0)),
IF(K$4&gt;$H30+$B30,J30*(1-INDEX('Inputs_Indexed REC'!$E$6:$E$8,MATCH('Total Indexed RECs'!$F30,'Inputs_Indexed REC'!$C$6:$C$8,0))),
0))</f>
        <v>0</v>
      </c>
      <c r="L30" s="86">
        <f>IF(L$4=$H30+$B30,INDEX('Inputs_Indexed REC'!$D$40:$F$65,MATCH('Total Indexed RECs'!$H30,'Inputs_Indexed REC'!$B$40:$B$65,0),MATCH('Total Indexed RECs'!$F30,'Inputs_Indexed REC'!$D$37:$F$37,0))
*INDEX('Inputs_Indexed REC'!$H$40:$J$65,MATCH('Total Indexed RECs'!$H30,'Inputs_Indexed REC'!$B$40:$B$65,0),MATCH('Total Indexed RECs'!$F30,'Inputs_Indexed REC'!$H$37:$J$37,0)),
IF(L$4&gt;$H30+$B30,K30*(1-INDEX('Inputs_Indexed REC'!$E$6:$E$8,MATCH('Total Indexed RECs'!$F30,'Inputs_Indexed REC'!$C$6:$C$8,0))),
0))</f>
        <v>0</v>
      </c>
      <c r="M30" s="86">
        <f>IF(M$4=$H30+$B30,INDEX('Inputs_Indexed REC'!$D$40:$F$65,MATCH('Total Indexed RECs'!$H30,'Inputs_Indexed REC'!$B$40:$B$65,0),MATCH('Total Indexed RECs'!$F30,'Inputs_Indexed REC'!$D$37:$F$37,0))
*INDEX('Inputs_Indexed REC'!$H$40:$J$65,MATCH('Total Indexed RECs'!$H30,'Inputs_Indexed REC'!$B$40:$B$65,0),MATCH('Total Indexed RECs'!$F30,'Inputs_Indexed REC'!$H$37:$J$37,0)),
IF(M$4&gt;$H30+$B30,L30*(1-INDEX('Inputs_Indexed REC'!$E$6:$E$8,MATCH('Total Indexed RECs'!$F30,'Inputs_Indexed REC'!$C$6:$C$8,0))),
0))</f>
        <v>0</v>
      </c>
      <c r="N30" s="86">
        <f>IF(N$4=$H30+$B30,INDEX('Inputs_Indexed REC'!$D$40:$F$65,MATCH('Total Indexed RECs'!$H30,'Inputs_Indexed REC'!$B$40:$B$65,0),MATCH('Total Indexed RECs'!$F30,'Inputs_Indexed REC'!$D$37:$F$37,0))
*INDEX('Inputs_Indexed REC'!$H$40:$J$65,MATCH('Total Indexed RECs'!$H30,'Inputs_Indexed REC'!$B$40:$B$65,0),MATCH('Total Indexed RECs'!$F30,'Inputs_Indexed REC'!$H$37:$J$37,0)),
IF(N$4&gt;$H30+$B30,M30*(1-INDEX('Inputs_Indexed REC'!$E$6:$E$8,MATCH('Total Indexed RECs'!$F30,'Inputs_Indexed REC'!$C$6:$C$8,0))),
0))</f>
        <v>0</v>
      </c>
      <c r="O30" s="86">
        <f>IF(O$4=$H30+$B30,INDEX('Inputs_Indexed REC'!$D$40:$F$65,MATCH('Total Indexed RECs'!$H30,'Inputs_Indexed REC'!$B$40:$B$65,0),MATCH('Total Indexed RECs'!$F30,'Inputs_Indexed REC'!$D$37:$F$37,0))
*INDEX('Inputs_Indexed REC'!$H$40:$J$65,MATCH('Total Indexed RECs'!$H30,'Inputs_Indexed REC'!$B$40:$B$65,0),MATCH('Total Indexed RECs'!$F30,'Inputs_Indexed REC'!$H$37:$J$37,0)),
IF(O$4&gt;$H30+$B30,N30*(1-INDEX('Inputs_Indexed REC'!$E$6:$E$8,MATCH('Total Indexed RECs'!$F30,'Inputs_Indexed REC'!$C$6:$C$8,0))),
0))</f>
        <v>0</v>
      </c>
      <c r="P30" s="86">
        <f>IF(P$4=$H30+$B30,INDEX('Inputs_Indexed REC'!$D$40:$F$65,MATCH('Total Indexed RECs'!$H30,'Inputs_Indexed REC'!$B$40:$B$65,0),MATCH('Total Indexed RECs'!$F30,'Inputs_Indexed REC'!$D$37:$F$37,0))
*INDEX('Inputs_Indexed REC'!$H$40:$J$65,MATCH('Total Indexed RECs'!$H30,'Inputs_Indexed REC'!$B$40:$B$65,0),MATCH('Total Indexed RECs'!$F30,'Inputs_Indexed REC'!$H$37:$J$37,0)),
IF(P$4&gt;$H30+$B30,O30*(1-INDEX('Inputs_Indexed REC'!$E$6:$E$8,MATCH('Total Indexed RECs'!$F30,'Inputs_Indexed REC'!$C$6:$C$8,0))),
0))</f>
        <v>0</v>
      </c>
      <c r="Q30" s="86">
        <f>IF(Q$4=$H30+$B30,INDEX('Inputs_Indexed REC'!$D$40:$F$65,MATCH('Total Indexed RECs'!$H30,'Inputs_Indexed REC'!$B$40:$B$65,0),MATCH('Total Indexed RECs'!$F30,'Inputs_Indexed REC'!$D$37:$F$37,0))
*INDEX('Inputs_Indexed REC'!$H$40:$J$65,MATCH('Total Indexed RECs'!$H30,'Inputs_Indexed REC'!$B$40:$B$65,0),MATCH('Total Indexed RECs'!$F30,'Inputs_Indexed REC'!$H$37:$J$37,0)),
IF(Q$4&gt;$H30+$B30,P30*(1-INDEX('Inputs_Indexed REC'!$E$6:$E$8,MATCH('Total Indexed RECs'!$F30,'Inputs_Indexed REC'!$C$6:$C$8,0))),
0))</f>
        <v>0</v>
      </c>
      <c r="R30" s="86">
        <f>IF(R$4=$H30+$B30,INDEX('Inputs_Indexed REC'!$D$40:$F$65,MATCH('Total Indexed RECs'!$H30,'Inputs_Indexed REC'!$B$40:$B$65,0),MATCH('Total Indexed RECs'!$F30,'Inputs_Indexed REC'!$D$37:$F$37,0))
*INDEX('Inputs_Indexed REC'!$H$40:$J$65,MATCH('Total Indexed RECs'!$H30,'Inputs_Indexed REC'!$B$40:$B$65,0),MATCH('Total Indexed RECs'!$F30,'Inputs_Indexed REC'!$H$37:$J$37,0)),
IF(R$4&gt;$H30+$B30,Q30*(1-INDEX('Inputs_Indexed REC'!$E$6:$E$8,MATCH('Total Indexed RECs'!$F30,'Inputs_Indexed REC'!$C$6:$C$8,0))),
0))</f>
        <v>0</v>
      </c>
      <c r="S30" s="86">
        <f>IF(S$4=$H30+$B30,INDEX('Inputs_Indexed REC'!$D$40:$F$65,MATCH('Total Indexed RECs'!$H30,'Inputs_Indexed REC'!$B$40:$B$65,0),MATCH('Total Indexed RECs'!$F30,'Inputs_Indexed REC'!$D$37:$F$37,0))
*INDEX('Inputs_Indexed REC'!$H$40:$J$65,MATCH('Total Indexed RECs'!$H30,'Inputs_Indexed REC'!$B$40:$B$65,0),MATCH('Total Indexed RECs'!$F30,'Inputs_Indexed REC'!$H$37:$J$37,0)),
IF(S$4&gt;$H30+$B30,R30*(1-INDEX('Inputs_Indexed REC'!$E$6:$E$8,MATCH('Total Indexed RECs'!$F30,'Inputs_Indexed REC'!$C$6:$C$8,0))),
0))</f>
        <v>0</v>
      </c>
      <c r="T30" s="86">
        <f>IF(T$4=$H30+$B30,INDEX('Inputs_Indexed REC'!$D$40:$F$65,MATCH('Total Indexed RECs'!$H30,'Inputs_Indexed REC'!$B$40:$B$65,0),MATCH('Total Indexed RECs'!$F30,'Inputs_Indexed REC'!$D$37:$F$37,0))
*INDEX('Inputs_Indexed REC'!$H$40:$J$65,MATCH('Total Indexed RECs'!$H30,'Inputs_Indexed REC'!$B$40:$B$65,0),MATCH('Total Indexed RECs'!$F30,'Inputs_Indexed REC'!$H$37:$J$37,0)),
IF(T$4&gt;$H30+$B30,S30*(1-INDEX('Inputs_Indexed REC'!$E$6:$E$8,MATCH('Total Indexed RECs'!$F30,'Inputs_Indexed REC'!$C$6:$C$8,0))),
0))</f>
        <v>0</v>
      </c>
      <c r="U30" s="86">
        <f>IF(U$4=$H30+$B30,INDEX('Inputs_Indexed REC'!$D$40:$F$65,MATCH('Total Indexed RECs'!$H30,'Inputs_Indexed REC'!$B$40:$B$65,0),MATCH('Total Indexed RECs'!$F30,'Inputs_Indexed REC'!$D$37:$F$37,0))
*INDEX('Inputs_Indexed REC'!$H$40:$J$65,MATCH('Total Indexed RECs'!$H30,'Inputs_Indexed REC'!$B$40:$B$65,0),MATCH('Total Indexed RECs'!$F30,'Inputs_Indexed REC'!$H$37:$J$37,0)),
IF(U$4&gt;$H30+$B30,T30*(1-INDEX('Inputs_Indexed REC'!$E$6:$E$8,MATCH('Total Indexed RECs'!$F30,'Inputs_Indexed REC'!$C$6:$C$8,0))),
0))</f>
        <v>0</v>
      </c>
      <c r="V30" s="86">
        <f>IF(V$4=$H30+$B30,INDEX('Inputs_Indexed REC'!$D$40:$F$65,MATCH('Total Indexed RECs'!$H30,'Inputs_Indexed REC'!$B$40:$B$65,0),MATCH('Total Indexed RECs'!$F30,'Inputs_Indexed REC'!$D$37:$F$37,0))
*INDEX('Inputs_Indexed REC'!$H$40:$J$65,MATCH('Total Indexed RECs'!$H30,'Inputs_Indexed REC'!$B$40:$B$65,0),MATCH('Total Indexed RECs'!$F30,'Inputs_Indexed REC'!$H$37:$J$37,0)),
IF(V$4&gt;$H30+$B30,U30*(1-INDEX('Inputs_Indexed REC'!$E$6:$E$8,MATCH('Total Indexed RECs'!$F30,'Inputs_Indexed REC'!$C$6:$C$8,0))),
0))</f>
        <v>0</v>
      </c>
      <c r="W30" s="86">
        <f>IF(W$4=$H30+$B30,INDEX('Inputs_Indexed REC'!$D$40:$F$65,MATCH('Total Indexed RECs'!$H30,'Inputs_Indexed REC'!$B$40:$B$65,0),MATCH('Total Indexed RECs'!$F30,'Inputs_Indexed REC'!$D$37:$F$37,0))
*INDEX('Inputs_Indexed REC'!$H$40:$J$65,MATCH('Total Indexed RECs'!$H30,'Inputs_Indexed REC'!$B$40:$B$65,0),MATCH('Total Indexed RECs'!$F30,'Inputs_Indexed REC'!$H$37:$J$37,0)),
IF(W$4&gt;$H30+$B30,V30*(1-INDEX('Inputs_Indexed REC'!$E$6:$E$8,MATCH('Total Indexed RECs'!$F30,'Inputs_Indexed REC'!$C$6:$C$8,0))),
0))</f>
        <v>0</v>
      </c>
      <c r="X30" s="86">
        <f>IF(X$4=$H30+$B30,INDEX('Inputs_Indexed REC'!$D$40:$F$65,MATCH('Total Indexed RECs'!$H30,'Inputs_Indexed REC'!$B$40:$B$65,0),MATCH('Total Indexed RECs'!$F30,'Inputs_Indexed REC'!$D$37:$F$37,0))
*INDEX('Inputs_Indexed REC'!$H$40:$J$65,MATCH('Total Indexed RECs'!$H30,'Inputs_Indexed REC'!$B$40:$B$65,0),MATCH('Total Indexed RECs'!$F30,'Inputs_Indexed REC'!$H$37:$J$37,0)),
IF(X$4&gt;$H30+$B30,W30*(1-INDEX('Inputs_Indexed REC'!$E$6:$E$8,MATCH('Total Indexed RECs'!$F30,'Inputs_Indexed REC'!$C$6:$C$8,0))),
0))</f>
        <v>0</v>
      </c>
      <c r="Y30" s="86">
        <f>IF(Y$4=$H30+$B30,INDEX('Inputs_Indexed REC'!$D$40:$F$65,MATCH('Total Indexed RECs'!$H30,'Inputs_Indexed REC'!$B$40:$B$65,0),MATCH('Total Indexed RECs'!$F30,'Inputs_Indexed REC'!$D$37:$F$37,0))
*INDEX('Inputs_Indexed REC'!$H$40:$J$65,MATCH('Total Indexed RECs'!$H30,'Inputs_Indexed REC'!$B$40:$B$65,0),MATCH('Total Indexed RECs'!$F30,'Inputs_Indexed REC'!$H$37:$J$37,0)),
IF(Y$4&gt;$H30+$B30,X30*(1-INDEX('Inputs_Indexed REC'!$E$6:$E$8,MATCH('Total Indexed RECs'!$F30,'Inputs_Indexed REC'!$C$6:$C$8,0))),
0))</f>
        <v>0</v>
      </c>
      <c r="Z30" s="86">
        <f>IF(Z$4=$H30+$B30,INDEX('Inputs_Indexed REC'!$D$40:$F$65,MATCH('Total Indexed RECs'!$H30,'Inputs_Indexed REC'!$B$40:$B$65,0),MATCH('Total Indexed RECs'!$F30,'Inputs_Indexed REC'!$D$37:$F$37,0))
*INDEX('Inputs_Indexed REC'!$H$40:$J$65,MATCH('Total Indexed RECs'!$H30,'Inputs_Indexed REC'!$B$40:$B$65,0),MATCH('Total Indexed RECs'!$F30,'Inputs_Indexed REC'!$H$37:$J$37,0)),
IF(Z$4&gt;$H30+$B30,Y30*(1-INDEX('Inputs_Indexed REC'!$E$6:$E$8,MATCH('Total Indexed RECs'!$F30,'Inputs_Indexed REC'!$C$6:$C$8,0))),
0))</f>
        <v>0</v>
      </c>
      <c r="AA30" s="86">
        <f>IF(AA$4=$H30+$B30,INDEX('Inputs_Indexed REC'!$D$40:$F$65,MATCH('Total Indexed RECs'!$H30,'Inputs_Indexed REC'!$B$40:$B$65,0),MATCH('Total Indexed RECs'!$F30,'Inputs_Indexed REC'!$D$37:$F$37,0))
*INDEX('Inputs_Indexed REC'!$H$40:$J$65,MATCH('Total Indexed RECs'!$H30,'Inputs_Indexed REC'!$B$40:$B$65,0),MATCH('Total Indexed RECs'!$F30,'Inputs_Indexed REC'!$H$37:$J$37,0)),
IF(AA$4&gt;$H30+$B30,Z30*(1-INDEX('Inputs_Indexed REC'!$E$6:$E$8,MATCH('Total Indexed RECs'!$F30,'Inputs_Indexed REC'!$C$6:$C$8,0))),
0))</f>
        <v>0</v>
      </c>
      <c r="AB30" s="86">
        <f>IF(AB$4=$H30+$B30,INDEX('Inputs_Indexed REC'!$D$40:$F$65,MATCH('Total Indexed RECs'!$H30,'Inputs_Indexed REC'!$B$40:$B$65,0),MATCH('Total Indexed RECs'!$F30,'Inputs_Indexed REC'!$D$37:$F$37,0))
*INDEX('Inputs_Indexed REC'!$H$40:$J$65,MATCH('Total Indexed RECs'!$H30,'Inputs_Indexed REC'!$B$40:$B$65,0),MATCH('Total Indexed RECs'!$F30,'Inputs_Indexed REC'!$H$37:$J$37,0)),
IF(AB$4&gt;$H30+$B30,AA30*(1-INDEX('Inputs_Indexed REC'!$E$6:$E$8,MATCH('Total Indexed RECs'!$F30,'Inputs_Indexed REC'!$C$6:$C$8,0))),
0))</f>
        <v>0</v>
      </c>
      <c r="AC30" s="86">
        <f>IF(AC$4=$H30+$B30,INDEX('Inputs_Indexed REC'!$D$40:$F$65,MATCH('Total Indexed RECs'!$H30,'Inputs_Indexed REC'!$B$40:$B$65,0),MATCH('Total Indexed RECs'!$F30,'Inputs_Indexed REC'!$D$37:$F$37,0))
*INDEX('Inputs_Indexed REC'!$H$40:$J$65,MATCH('Total Indexed RECs'!$H30,'Inputs_Indexed REC'!$B$40:$B$65,0),MATCH('Total Indexed RECs'!$F30,'Inputs_Indexed REC'!$H$37:$J$37,0)),
IF(AC$4&gt;$H30+$B30,AB30*(1-INDEX('Inputs_Indexed REC'!$E$6:$E$8,MATCH('Total Indexed RECs'!$F30,'Inputs_Indexed REC'!$C$6:$C$8,0))),
0))</f>
        <v>0</v>
      </c>
      <c r="AD30" s="86">
        <f>IF(AD$4=$H30+$B30,INDEX('Inputs_Indexed REC'!$D$40:$F$65,MATCH('Total Indexed RECs'!$H30,'Inputs_Indexed REC'!$B$40:$B$65,0),MATCH('Total Indexed RECs'!$F30,'Inputs_Indexed REC'!$D$37:$F$37,0))
*INDEX('Inputs_Indexed REC'!$H$40:$J$65,MATCH('Total Indexed RECs'!$H30,'Inputs_Indexed REC'!$B$40:$B$65,0),MATCH('Total Indexed RECs'!$F30,'Inputs_Indexed REC'!$H$37:$J$37,0)),
IF(AD$4&gt;$H30+$B30,AC30*(1-INDEX('Inputs_Indexed REC'!$E$6:$E$8,MATCH('Total Indexed RECs'!$F30,'Inputs_Indexed REC'!$C$6:$C$8,0))),
0))</f>
        <v>0</v>
      </c>
      <c r="AE30" s="86">
        <f>IF(AE$4=$H30+$B30,INDEX('Inputs_Indexed REC'!$D$40:$F$65,MATCH('Total Indexed RECs'!$H30,'Inputs_Indexed REC'!$B$40:$B$65,0),MATCH('Total Indexed RECs'!$F30,'Inputs_Indexed REC'!$D$37:$F$37,0))
*INDEX('Inputs_Indexed REC'!$H$40:$J$65,MATCH('Total Indexed RECs'!$H30,'Inputs_Indexed REC'!$B$40:$B$65,0),MATCH('Total Indexed RECs'!$F30,'Inputs_Indexed REC'!$H$37:$J$37,0)),
IF(AE$4&gt;$H30+$B30,AD30*(1-INDEX('Inputs_Indexed REC'!$E$6:$E$8,MATCH('Total Indexed RECs'!$F30,'Inputs_Indexed REC'!$C$6:$C$8,0))),
0))</f>
        <v>0</v>
      </c>
      <c r="AF30" s="86">
        <f>IF(AF$4=$H30+$B30,INDEX('Inputs_Indexed REC'!$D$40:$F$65,MATCH('Total Indexed RECs'!$H30,'Inputs_Indexed REC'!$B$40:$B$65,0),MATCH('Total Indexed RECs'!$F30,'Inputs_Indexed REC'!$D$37:$F$37,0))
*INDEX('Inputs_Indexed REC'!$H$40:$J$65,MATCH('Total Indexed RECs'!$H30,'Inputs_Indexed REC'!$B$40:$B$65,0),MATCH('Total Indexed RECs'!$F30,'Inputs_Indexed REC'!$H$37:$J$37,0)),
IF(AF$4&gt;$H30+$B30,AE30*(1-INDEX('Inputs_Indexed REC'!$E$6:$E$8,MATCH('Total Indexed RECs'!$F30,'Inputs_Indexed REC'!$C$6:$C$8,0))),
0))</f>
        <v>0</v>
      </c>
      <c r="AG30" s="86">
        <f>IF(AG$4=$H30+$B30,INDEX('Inputs_Indexed REC'!$D$40:$F$65,MATCH('Total Indexed RECs'!$H30,'Inputs_Indexed REC'!$B$40:$B$65,0),MATCH('Total Indexed RECs'!$F30,'Inputs_Indexed REC'!$D$37:$F$37,0))
*INDEX('Inputs_Indexed REC'!$H$40:$J$65,MATCH('Total Indexed RECs'!$H30,'Inputs_Indexed REC'!$B$40:$B$65,0),MATCH('Total Indexed RECs'!$F30,'Inputs_Indexed REC'!$H$37:$J$37,0)),
IF(AG$4&gt;$H30+$B30,AF30*(1-INDEX('Inputs_Indexed REC'!$E$6:$E$8,MATCH('Total Indexed RECs'!$F30,'Inputs_Indexed REC'!$C$6:$C$8,0))),
0))</f>
        <v>0</v>
      </c>
      <c r="AH30" s="86">
        <f>IF(AH$4=$H30+$B30,INDEX('Inputs_Indexed REC'!$D$40:$F$65,MATCH('Total Indexed RECs'!$H30,'Inputs_Indexed REC'!$B$40:$B$65,0),MATCH('Total Indexed RECs'!$F30,'Inputs_Indexed REC'!$D$37:$F$37,0))
*INDEX('Inputs_Indexed REC'!$H$40:$J$65,MATCH('Total Indexed RECs'!$H30,'Inputs_Indexed REC'!$B$40:$B$65,0),MATCH('Total Indexed RECs'!$F30,'Inputs_Indexed REC'!$H$37:$J$37,0)),
IF(AH$4&gt;$H30+$B30,AG30*(1-INDEX('Inputs_Indexed REC'!$E$6:$E$8,MATCH('Total Indexed RECs'!$F30,'Inputs_Indexed REC'!$C$6:$C$8,0))),
0))</f>
        <v>0</v>
      </c>
    </row>
    <row r="31" spans="2:34" x14ac:dyDescent="0.35">
      <c r="B31" s="332">
        <v>0</v>
      </c>
      <c r="C31" s="332" t="str">
        <f>INDEX('Inputs_Indexed REC'!$L$40:$L$65,MATCH($G31,'Inputs_Indexed REC'!$C$40:$C$65,0))</f>
        <v>Projected</v>
      </c>
      <c r="D31" s="116" t="s">
        <v>239</v>
      </c>
      <c r="F31" s="19" t="s">
        <v>75</v>
      </c>
      <c r="G31" s="60" t="s">
        <v>96</v>
      </c>
      <c r="H31" s="347">
        <f t="shared" si="1"/>
        <v>2046</v>
      </c>
      <c r="I31" s="56" t="s">
        <v>91</v>
      </c>
      <c r="J31" s="86">
        <f>IF(J$4=$H31+$B31,INDEX('Inputs_Indexed REC'!$D$40:$F$65,MATCH('Total Indexed RECs'!$H31,'Inputs_Indexed REC'!$B$40:$B$65,0),MATCH('Total Indexed RECs'!$F31,'Inputs_Indexed REC'!$D$37:$F$37,0))
*INDEX('Inputs_Indexed REC'!$H$40:$J$65,MATCH('Total Indexed RECs'!$H31,'Inputs_Indexed REC'!$B$40:$B$65,0),MATCH('Total Indexed RECs'!$F31,'Inputs_Indexed REC'!$H$37:$J$37,0)),
IF(J$4&gt;$H31+$B31,I31*(1-INDEX('Inputs_Indexed REC'!$E$6:$E$8,MATCH('Total Indexed RECs'!$F31,'Inputs_Indexed REC'!$C$6:$C$8,0))),
0))</f>
        <v>0</v>
      </c>
      <c r="K31" s="86">
        <f>IF(K$4=$H31+$B31,INDEX('Inputs_Indexed REC'!$D$40:$F$65,MATCH('Total Indexed RECs'!$H31,'Inputs_Indexed REC'!$B$40:$B$65,0),MATCH('Total Indexed RECs'!$F31,'Inputs_Indexed REC'!$D$37:$F$37,0))
*INDEX('Inputs_Indexed REC'!$H$40:$J$65,MATCH('Total Indexed RECs'!$H31,'Inputs_Indexed REC'!$B$40:$B$65,0),MATCH('Total Indexed RECs'!$F31,'Inputs_Indexed REC'!$H$37:$J$37,0)),
IF(K$4&gt;$H31+$B31,J31*(1-INDEX('Inputs_Indexed REC'!$E$6:$E$8,MATCH('Total Indexed RECs'!$F31,'Inputs_Indexed REC'!$C$6:$C$8,0))),
0))</f>
        <v>0</v>
      </c>
      <c r="L31" s="86">
        <f>IF(L$4=$H31+$B31,INDEX('Inputs_Indexed REC'!$D$40:$F$65,MATCH('Total Indexed RECs'!$H31,'Inputs_Indexed REC'!$B$40:$B$65,0),MATCH('Total Indexed RECs'!$F31,'Inputs_Indexed REC'!$D$37:$F$37,0))
*INDEX('Inputs_Indexed REC'!$H$40:$J$65,MATCH('Total Indexed RECs'!$H31,'Inputs_Indexed REC'!$B$40:$B$65,0),MATCH('Total Indexed RECs'!$F31,'Inputs_Indexed REC'!$H$37:$J$37,0)),
IF(L$4&gt;$H31+$B31,K31*(1-INDEX('Inputs_Indexed REC'!$E$6:$E$8,MATCH('Total Indexed RECs'!$F31,'Inputs_Indexed REC'!$C$6:$C$8,0))),
0))</f>
        <v>0</v>
      </c>
      <c r="M31" s="86">
        <f>IF(M$4=$H31+$B31,INDEX('Inputs_Indexed REC'!$D$40:$F$65,MATCH('Total Indexed RECs'!$H31,'Inputs_Indexed REC'!$B$40:$B$65,0),MATCH('Total Indexed RECs'!$F31,'Inputs_Indexed REC'!$D$37:$F$37,0))
*INDEX('Inputs_Indexed REC'!$H$40:$J$65,MATCH('Total Indexed RECs'!$H31,'Inputs_Indexed REC'!$B$40:$B$65,0),MATCH('Total Indexed RECs'!$F31,'Inputs_Indexed REC'!$H$37:$J$37,0)),
IF(M$4&gt;$H31+$B31,L31*(1-INDEX('Inputs_Indexed REC'!$E$6:$E$8,MATCH('Total Indexed RECs'!$F31,'Inputs_Indexed REC'!$C$6:$C$8,0))),
0))</f>
        <v>0</v>
      </c>
      <c r="N31" s="86">
        <f>IF(N$4=$H31+$B31,INDEX('Inputs_Indexed REC'!$D$40:$F$65,MATCH('Total Indexed RECs'!$H31,'Inputs_Indexed REC'!$B$40:$B$65,0),MATCH('Total Indexed RECs'!$F31,'Inputs_Indexed REC'!$D$37:$F$37,0))
*INDEX('Inputs_Indexed REC'!$H$40:$J$65,MATCH('Total Indexed RECs'!$H31,'Inputs_Indexed REC'!$B$40:$B$65,0),MATCH('Total Indexed RECs'!$F31,'Inputs_Indexed REC'!$H$37:$J$37,0)),
IF(N$4&gt;$H31+$B31,M31*(1-INDEX('Inputs_Indexed REC'!$E$6:$E$8,MATCH('Total Indexed RECs'!$F31,'Inputs_Indexed REC'!$C$6:$C$8,0))),
0))</f>
        <v>0</v>
      </c>
      <c r="O31" s="86">
        <f>IF(O$4=$H31+$B31,INDEX('Inputs_Indexed REC'!$D$40:$F$65,MATCH('Total Indexed RECs'!$H31,'Inputs_Indexed REC'!$B$40:$B$65,0),MATCH('Total Indexed RECs'!$F31,'Inputs_Indexed REC'!$D$37:$F$37,0))
*INDEX('Inputs_Indexed REC'!$H$40:$J$65,MATCH('Total Indexed RECs'!$H31,'Inputs_Indexed REC'!$B$40:$B$65,0),MATCH('Total Indexed RECs'!$F31,'Inputs_Indexed REC'!$H$37:$J$37,0)),
IF(O$4&gt;$H31+$B31,N31*(1-INDEX('Inputs_Indexed REC'!$E$6:$E$8,MATCH('Total Indexed RECs'!$F31,'Inputs_Indexed REC'!$C$6:$C$8,0))),
0))</f>
        <v>0</v>
      </c>
      <c r="P31" s="86">
        <f>IF(P$4=$H31+$B31,INDEX('Inputs_Indexed REC'!$D$40:$F$65,MATCH('Total Indexed RECs'!$H31,'Inputs_Indexed REC'!$B$40:$B$65,0),MATCH('Total Indexed RECs'!$F31,'Inputs_Indexed REC'!$D$37:$F$37,0))
*INDEX('Inputs_Indexed REC'!$H$40:$J$65,MATCH('Total Indexed RECs'!$H31,'Inputs_Indexed REC'!$B$40:$B$65,0),MATCH('Total Indexed RECs'!$F31,'Inputs_Indexed REC'!$H$37:$J$37,0)),
IF(P$4&gt;$H31+$B31,O31*(1-INDEX('Inputs_Indexed REC'!$E$6:$E$8,MATCH('Total Indexed RECs'!$F31,'Inputs_Indexed REC'!$C$6:$C$8,0))),
0))</f>
        <v>0</v>
      </c>
      <c r="Q31" s="86">
        <f>IF(Q$4=$H31+$B31,INDEX('Inputs_Indexed REC'!$D$40:$F$65,MATCH('Total Indexed RECs'!$H31,'Inputs_Indexed REC'!$B$40:$B$65,0),MATCH('Total Indexed RECs'!$F31,'Inputs_Indexed REC'!$D$37:$F$37,0))
*INDEX('Inputs_Indexed REC'!$H$40:$J$65,MATCH('Total Indexed RECs'!$H31,'Inputs_Indexed REC'!$B$40:$B$65,0),MATCH('Total Indexed RECs'!$F31,'Inputs_Indexed REC'!$H$37:$J$37,0)),
IF(Q$4&gt;$H31+$B31,P31*(1-INDEX('Inputs_Indexed REC'!$E$6:$E$8,MATCH('Total Indexed RECs'!$F31,'Inputs_Indexed REC'!$C$6:$C$8,0))),
0))</f>
        <v>0</v>
      </c>
      <c r="R31" s="86">
        <f>IF(R$4=$H31+$B31,INDEX('Inputs_Indexed REC'!$D$40:$F$65,MATCH('Total Indexed RECs'!$H31,'Inputs_Indexed REC'!$B$40:$B$65,0),MATCH('Total Indexed RECs'!$F31,'Inputs_Indexed REC'!$D$37:$F$37,0))
*INDEX('Inputs_Indexed REC'!$H$40:$J$65,MATCH('Total Indexed RECs'!$H31,'Inputs_Indexed REC'!$B$40:$B$65,0),MATCH('Total Indexed RECs'!$F31,'Inputs_Indexed REC'!$H$37:$J$37,0)),
IF(R$4&gt;$H31+$B31,Q31*(1-INDEX('Inputs_Indexed REC'!$E$6:$E$8,MATCH('Total Indexed RECs'!$F31,'Inputs_Indexed REC'!$C$6:$C$8,0))),
0))</f>
        <v>0</v>
      </c>
      <c r="S31" s="86">
        <f>IF(S$4=$H31+$B31,INDEX('Inputs_Indexed REC'!$D$40:$F$65,MATCH('Total Indexed RECs'!$H31,'Inputs_Indexed REC'!$B$40:$B$65,0),MATCH('Total Indexed RECs'!$F31,'Inputs_Indexed REC'!$D$37:$F$37,0))
*INDEX('Inputs_Indexed REC'!$H$40:$J$65,MATCH('Total Indexed RECs'!$H31,'Inputs_Indexed REC'!$B$40:$B$65,0),MATCH('Total Indexed RECs'!$F31,'Inputs_Indexed REC'!$H$37:$J$37,0)),
IF(S$4&gt;$H31+$B31,R31*(1-INDEX('Inputs_Indexed REC'!$E$6:$E$8,MATCH('Total Indexed RECs'!$F31,'Inputs_Indexed REC'!$C$6:$C$8,0))),
0))</f>
        <v>0</v>
      </c>
      <c r="T31" s="86">
        <f>IF(T$4=$H31+$B31,INDEX('Inputs_Indexed REC'!$D$40:$F$65,MATCH('Total Indexed RECs'!$H31,'Inputs_Indexed REC'!$B$40:$B$65,0),MATCH('Total Indexed RECs'!$F31,'Inputs_Indexed REC'!$D$37:$F$37,0))
*INDEX('Inputs_Indexed REC'!$H$40:$J$65,MATCH('Total Indexed RECs'!$H31,'Inputs_Indexed REC'!$B$40:$B$65,0),MATCH('Total Indexed RECs'!$F31,'Inputs_Indexed REC'!$H$37:$J$37,0)),
IF(T$4&gt;$H31+$B31,S31*(1-INDEX('Inputs_Indexed REC'!$E$6:$E$8,MATCH('Total Indexed RECs'!$F31,'Inputs_Indexed REC'!$C$6:$C$8,0))),
0))</f>
        <v>0</v>
      </c>
      <c r="U31" s="86">
        <f>IF(U$4=$H31+$B31,INDEX('Inputs_Indexed REC'!$D$40:$F$65,MATCH('Total Indexed RECs'!$H31,'Inputs_Indexed REC'!$B$40:$B$65,0),MATCH('Total Indexed RECs'!$F31,'Inputs_Indexed REC'!$D$37:$F$37,0))
*INDEX('Inputs_Indexed REC'!$H$40:$J$65,MATCH('Total Indexed RECs'!$H31,'Inputs_Indexed REC'!$B$40:$B$65,0),MATCH('Total Indexed RECs'!$F31,'Inputs_Indexed REC'!$H$37:$J$37,0)),
IF(U$4&gt;$H31+$B31,T31*(1-INDEX('Inputs_Indexed REC'!$E$6:$E$8,MATCH('Total Indexed RECs'!$F31,'Inputs_Indexed REC'!$C$6:$C$8,0))),
0))</f>
        <v>0</v>
      </c>
      <c r="V31" s="86">
        <f>IF(V$4=$H31+$B31,INDEX('Inputs_Indexed REC'!$D$40:$F$65,MATCH('Total Indexed RECs'!$H31,'Inputs_Indexed REC'!$B$40:$B$65,0),MATCH('Total Indexed RECs'!$F31,'Inputs_Indexed REC'!$D$37:$F$37,0))
*INDEX('Inputs_Indexed REC'!$H$40:$J$65,MATCH('Total Indexed RECs'!$H31,'Inputs_Indexed REC'!$B$40:$B$65,0),MATCH('Total Indexed RECs'!$F31,'Inputs_Indexed REC'!$H$37:$J$37,0)),
IF(V$4&gt;$H31+$B31,U31*(1-INDEX('Inputs_Indexed REC'!$E$6:$E$8,MATCH('Total Indexed RECs'!$F31,'Inputs_Indexed REC'!$C$6:$C$8,0))),
0))</f>
        <v>0</v>
      </c>
      <c r="W31" s="86">
        <f>IF(W$4=$H31+$B31,INDEX('Inputs_Indexed REC'!$D$40:$F$65,MATCH('Total Indexed RECs'!$H31,'Inputs_Indexed REC'!$B$40:$B$65,0),MATCH('Total Indexed RECs'!$F31,'Inputs_Indexed REC'!$D$37:$F$37,0))
*INDEX('Inputs_Indexed REC'!$H$40:$J$65,MATCH('Total Indexed RECs'!$H31,'Inputs_Indexed REC'!$B$40:$B$65,0),MATCH('Total Indexed RECs'!$F31,'Inputs_Indexed REC'!$H$37:$J$37,0)),
IF(W$4&gt;$H31+$B31,V31*(1-INDEX('Inputs_Indexed REC'!$E$6:$E$8,MATCH('Total Indexed RECs'!$F31,'Inputs_Indexed REC'!$C$6:$C$8,0))),
0))</f>
        <v>0</v>
      </c>
      <c r="X31" s="86">
        <f>IF(X$4=$H31+$B31,INDEX('Inputs_Indexed REC'!$D$40:$F$65,MATCH('Total Indexed RECs'!$H31,'Inputs_Indexed REC'!$B$40:$B$65,0),MATCH('Total Indexed RECs'!$F31,'Inputs_Indexed REC'!$D$37:$F$37,0))
*INDEX('Inputs_Indexed REC'!$H$40:$J$65,MATCH('Total Indexed RECs'!$H31,'Inputs_Indexed REC'!$B$40:$B$65,0),MATCH('Total Indexed RECs'!$F31,'Inputs_Indexed REC'!$H$37:$J$37,0)),
IF(X$4&gt;$H31+$B31,W31*(1-INDEX('Inputs_Indexed REC'!$E$6:$E$8,MATCH('Total Indexed RECs'!$F31,'Inputs_Indexed REC'!$C$6:$C$8,0))),
0))</f>
        <v>0</v>
      </c>
      <c r="Y31" s="86">
        <f>IF(Y$4=$H31+$B31,INDEX('Inputs_Indexed REC'!$D$40:$F$65,MATCH('Total Indexed RECs'!$H31,'Inputs_Indexed REC'!$B$40:$B$65,0),MATCH('Total Indexed RECs'!$F31,'Inputs_Indexed REC'!$D$37:$F$37,0))
*INDEX('Inputs_Indexed REC'!$H$40:$J$65,MATCH('Total Indexed RECs'!$H31,'Inputs_Indexed REC'!$B$40:$B$65,0),MATCH('Total Indexed RECs'!$F31,'Inputs_Indexed REC'!$H$37:$J$37,0)),
IF(Y$4&gt;$H31+$B31,X31*(1-INDEX('Inputs_Indexed REC'!$E$6:$E$8,MATCH('Total Indexed RECs'!$F31,'Inputs_Indexed REC'!$C$6:$C$8,0))),
0))</f>
        <v>0</v>
      </c>
      <c r="Z31" s="86">
        <f>IF(Z$4=$H31+$B31,INDEX('Inputs_Indexed REC'!$D$40:$F$65,MATCH('Total Indexed RECs'!$H31,'Inputs_Indexed REC'!$B$40:$B$65,0),MATCH('Total Indexed RECs'!$F31,'Inputs_Indexed REC'!$D$37:$F$37,0))
*INDEX('Inputs_Indexed REC'!$H$40:$J$65,MATCH('Total Indexed RECs'!$H31,'Inputs_Indexed REC'!$B$40:$B$65,0),MATCH('Total Indexed RECs'!$F31,'Inputs_Indexed REC'!$H$37:$J$37,0)),
IF(Z$4&gt;$H31+$B31,Y31*(1-INDEX('Inputs_Indexed REC'!$E$6:$E$8,MATCH('Total Indexed RECs'!$F31,'Inputs_Indexed REC'!$C$6:$C$8,0))),
0))</f>
        <v>0</v>
      </c>
      <c r="AA31" s="86">
        <f>IF(AA$4=$H31+$B31,INDEX('Inputs_Indexed REC'!$D$40:$F$65,MATCH('Total Indexed RECs'!$H31,'Inputs_Indexed REC'!$B$40:$B$65,0),MATCH('Total Indexed RECs'!$F31,'Inputs_Indexed REC'!$D$37:$F$37,0))
*INDEX('Inputs_Indexed REC'!$H$40:$J$65,MATCH('Total Indexed RECs'!$H31,'Inputs_Indexed REC'!$B$40:$B$65,0),MATCH('Total Indexed RECs'!$F31,'Inputs_Indexed REC'!$H$37:$J$37,0)),
IF(AA$4&gt;$H31+$B31,Z31*(1-INDEX('Inputs_Indexed REC'!$E$6:$E$8,MATCH('Total Indexed RECs'!$F31,'Inputs_Indexed REC'!$C$6:$C$8,0))),
0))</f>
        <v>0</v>
      </c>
      <c r="AB31" s="86">
        <f>IF(AB$4=$H31+$B31,INDEX('Inputs_Indexed REC'!$D$40:$F$65,MATCH('Total Indexed RECs'!$H31,'Inputs_Indexed REC'!$B$40:$B$65,0),MATCH('Total Indexed RECs'!$F31,'Inputs_Indexed REC'!$D$37:$F$37,0))
*INDEX('Inputs_Indexed REC'!$H$40:$J$65,MATCH('Total Indexed RECs'!$H31,'Inputs_Indexed REC'!$B$40:$B$65,0),MATCH('Total Indexed RECs'!$F31,'Inputs_Indexed REC'!$H$37:$J$37,0)),
IF(AB$4&gt;$H31+$B31,AA31*(1-INDEX('Inputs_Indexed REC'!$E$6:$E$8,MATCH('Total Indexed RECs'!$F31,'Inputs_Indexed REC'!$C$6:$C$8,0))),
0))</f>
        <v>0</v>
      </c>
      <c r="AC31" s="86">
        <f>IF(AC$4=$H31+$B31,INDEX('Inputs_Indexed REC'!$D$40:$F$65,MATCH('Total Indexed RECs'!$H31,'Inputs_Indexed REC'!$B$40:$B$65,0),MATCH('Total Indexed RECs'!$F31,'Inputs_Indexed REC'!$D$37:$F$37,0))
*INDEX('Inputs_Indexed REC'!$H$40:$J$65,MATCH('Total Indexed RECs'!$H31,'Inputs_Indexed REC'!$B$40:$B$65,0),MATCH('Total Indexed RECs'!$F31,'Inputs_Indexed REC'!$H$37:$J$37,0)),
IF(AC$4&gt;$H31+$B31,AB31*(1-INDEX('Inputs_Indexed REC'!$E$6:$E$8,MATCH('Total Indexed RECs'!$F31,'Inputs_Indexed REC'!$C$6:$C$8,0))),
0))</f>
        <v>0</v>
      </c>
      <c r="AD31" s="86">
        <f>IF(AD$4=$H31+$B31,INDEX('Inputs_Indexed REC'!$D$40:$F$65,MATCH('Total Indexed RECs'!$H31,'Inputs_Indexed REC'!$B$40:$B$65,0),MATCH('Total Indexed RECs'!$F31,'Inputs_Indexed REC'!$D$37:$F$37,0))
*INDEX('Inputs_Indexed REC'!$H$40:$J$65,MATCH('Total Indexed RECs'!$H31,'Inputs_Indexed REC'!$B$40:$B$65,0),MATCH('Total Indexed RECs'!$F31,'Inputs_Indexed REC'!$H$37:$J$37,0)),
IF(AD$4&gt;$H31+$B31,AC31*(1-INDEX('Inputs_Indexed REC'!$E$6:$E$8,MATCH('Total Indexed RECs'!$F31,'Inputs_Indexed REC'!$C$6:$C$8,0))),
0))</f>
        <v>0</v>
      </c>
      <c r="AE31" s="86">
        <f>IF(AE$4=$H31+$B31,INDEX('Inputs_Indexed REC'!$D$40:$F$65,MATCH('Total Indexed RECs'!$H31,'Inputs_Indexed REC'!$B$40:$B$65,0),MATCH('Total Indexed RECs'!$F31,'Inputs_Indexed REC'!$D$37:$F$37,0))
*INDEX('Inputs_Indexed REC'!$H$40:$J$65,MATCH('Total Indexed RECs'!$H31,'Inputs_Indexed REC'!$B$40:$B$65,0),MATCH('Total Indexed RECs'!$F31,'Inputs_Indexed REC'!$H$37:$J$37,0)),
IF(AE$4&gt;$H31+$B31,AD31*(1-INDEX('Inputs_Indexed REC'!$E$6:$E$8,MATCH('Total Indexed RECs'!$F31,'Inputs_Indexed REC'!$C$6:$C$8,0))),
0))</f>
        <v>0</v>
      </c>
      <c r="AF31" s="86">
        <f>IF(AF$4=$H31+$B31,INDEX('Inputs_Indexed REC'!$D$40:$F$65,MATCH('Total Indexed RECs'!$H31,'Inputs_Indexed REC'!$B$40:$B$65,0),MATCH('Total Indexed RECs'!$F31,'Inputs_Indexed REC'!$D$37:$F$37,0))
*INDEX('Inputs_Indexed REC'!$H$40:$J$65,MATCH('Total Indexed RECs'!$H31,'Inputs_Indexed REC'!$B$40:$B$65,0),MATCH('Total Indexed RECs'!$F31,'Inputs_Indexed REC'!$H$37:$J$37,0)),
IF(AF$4&gt;$H31+$B31,AE31*(1-INDEX('Inputs_Indexed REC'!$E$6:$E$8,MATCH('Total Indexed RECs'!$F31,'Inputs_Indexed REC'!$C$6:$C$8,0))),
0))</f>
        <v>0</v>
      </c>
      <c r="AG31" s="86">
        <f>IF(AG$4=$H31+$B31,INDEX('Inputs_Indexed REC'!$D$40:$F$65,MATCH('Total Indexed RECs'!$H31,'Inputs_Indexed REC'!$B$40:$B$65,0),MATCH('Total Indexed RECs'!$F31,'Inputs_Indexed REC'!$D$37:$F$37,0))
*INDEX('Inputs_Indexed REC'!$H$40:$J$65,MATCH('Total Indexed RECs'!$H31,'Inputs_Indexed REC'!$B$40:$B$65,0),MATCH('Total Indexed RECs'!$F31,'Inputs_Indexed REC'!$H$37:$J$37,0)),
IF(AG$4&gt;$H31+$B31,AF31*(1-INDEX('Inputs_Indexed REC'!$E$6:$E$8,MATCH('Total Indexed RECs'!$F31,'Inputs_Indexed REC'!$C$6:$C$8,0))),
0))</f>
        <v>0</v>
      </c>
      <c r="AH31" s="86">
        <f>IF(AH$4=$H31+$B31,INDEX('Inputs_Indexed REC'!$D$40:$F$65,MATCH('Total Indexed RECs'!$H31,'Inputs_Indexed REC'!$B$40:$B$65,0),MATCH('Total Indexed RECs'!$F31,'Inputs_Indexed REC'!$D$37:$F$37,0))
*INDEX('Inputs_Indexed REC'!$H$40:$J$65,MATCH('Total Indexed RECs'!$H31,'Inputs_Indexed REC'!$B$40:$B$65,0),MATCH('Total Indexed RECs'!$F31,'Inputs_Indexed REC'!$H$37:$J$37,0)),
IF(AH$4&gt;$H31+$B31,AG31*(1-INDEX('Inputs_Indexed REC'!$E$6:$E$8,MATCH('Total Indexed RECs'!$F31,'Inputs_Indexed REC'!$C$6:$C$8,0))),
0))</f>
        <v>0</v>
      </c>
    </row>
    <row r="32" spans="2:34" x14ac:dyDescent="0.35">
      <c r="F32" s="204"/>
      <c r="G32" s="204"/>
    </row>
    <row r="33" spans="2:34" x14ac:dyDescent="0.35">
      <c r="B33" s="332">
        <v>0</v>
      </c>
      <c r="C33" s="332" t="str">
        <f>INDEX('Inputs_Indexed REC'!$L$40:$L$65,MATCH($G33,'Inputs_Indexed REC'!$C$40:$C$65,0))</f>
        <v>Under Contract</v>
      </c>
      <c r="D33" s="116" t="s">
        <v>240</v>
      </c>
      <c r="F33" s="39" t="s">
        <v>76</v>
      </c>
      <c r="G33" s="60" t="s">
        <v>20</v>
      </c>
      <c r="H33" s="347">
        <v>2022</v>
      </c>
      <c r="I33" s="56" t="s">
        <v>91</v>
      </c>
      <c r="J33" s="37">
        <v>967464.7281999999</v>
      </c>
      <c r="K33" s="214">
        <f>J33*(1-INDEX('Inputs_Indexed REC'!$E$6:$E$8,MATCH('Total Indexed RECs'!$F33,'Inputs_Indexed REC'!$C$6:$C$8,0)))</f>
        <v>962627.40455899993</v>
      </c>
      <c r="L33" s="214">
        <f>K33*(1-INDEX('Inputs_Indexed REC'!$E$6:$E$8,MATCH('Total Indexed RECs'!$F33,'Inputs_Indexed REC'!$C$6:$C$8,0)))</f>
        <v>957814.26753620489</v>
      </c>
      <c r="M33" s="214">
        <f>L33*(1-INDEX('Inputs_Indexed REC'!$E$6:$E$8,MATCH('Total Indexed RECs'!$F33,'Inputs_Indexed REC'!$C$6:$C$8,0)))</f>
        <v>953025.19619852386</v>
      </c>
      <c r="N33" s="214">
        <f>M33*(1-INDEX('Inputs_Indexed REC'!$E$6:$E$8,MATCH('Total Indexed RECs'!$F33,'Inputs_Indexed REC'!$C$6:$C$8,0)))</f>
        <v>948260.07021753129</v>
      </c>
      <c r="O33" s="214">
        <f>N33*(1-INDEX('Inputs_Indexed REC'!$E$6:$E$8,MATCH('Total Indexed RECs'!$F33,'Inputs_Indexed REC'!$C$6:$C$8,0)))</f>
        <v>943518.76986644359</v>
      </c>
      <c r="P33" s="214">
        <f>O33*(1-INDEX('Inputs_Indexed REC'!$E$6:$E$8,MATCH('Total Indexed RECs'!$F33,'Inputs_Indexed REC'!$C$6:$C$8,0)))</f>
        <v>938801.1760171114</v>
      </c>
      <c r="Q33" s="214">
        <f>P33*(1-INDEX('Inputs_Indexed REC'!$E$6:$E$8,MATCH('Total Indexed RECs'!$F33,'Inputs_Indexed REC'!$C$6:$C$8,0)))</f>
        <v>934107.17013702588</v>
      </c>
      <c r="R33" s="214">
        <f>Q33*(1-INDEX('Inputs_Indexed REC'!$E$6:$E$8,MATCH('Total Indexed RECs'!$F33,'Inputs_Indexed REC'!$C$6:$C$8,0)))</f>
        <v>929436.63428634079</v>
      </c>
      <c r="S33" s="214">
        <f>R33*(1-INDEX('Inputs_Indexed REC'!$E$6:$E$8,MATCH('Total Indexed RECs'!$F33,'Inputs_Indexed REC'!$C$6:$C$8,0)))</f>
        <v>924789.45111490914</v>
      </c>
      <c r="T33" s="214">
        <f>S33*(1-INDEX('Inputs_Indexed REC'!$E$6:$E$8,MATCH('Total Indexed RECs'!$F33,'Inputs_Indexed REC'!$C$6:$C$8,0)))</f>
        <v>920165.50385933463</v>
      </c>
      <c r="U33" s="214">
        <f>T33*(1-INDEX('Inputs_Indexed REC'!$E$6:$E$8,MATCH('Total Indexed RECs'!$F33,'Inputs_Indexed REC'!$C$6:$C$8,0)))</f>
        <v>915564.67634003796</v>
      </c>
      <c r="V33" s="214">
        <f>U33*(1-INDEX('Inputs_Indexed REC'!$E$6:$E$8,MATCH('Total Indexed RECs'!$F33,'Inputs_Indexed REC'!$C$6:$C$8,0)))</f>
        <v>910986.85295833775</v>
      </c>
      <c r="W33" s="214">
        <f>V33*(1-INDEX('Inputs_Indexed REC'!$E$6:$E$8,MATCH('Total Indexed RECs'!$F33,'Inputs_Indexed REC'!$C$6:$C$8,0)))</f>
        <v>906431.91869354609</v>
      </c>
      <c r="X33" s="214">
        <f>W33*(1-INDEX('Inputs_Indexed REC'!$E$6:$E$8,MATCH('Total Indexed RECs'!$F33,'Inputs_Indexed REC'!$C$6:$C$8,0)))</f>
        <v>901899.75910007837</v>
      </c>
      <c r="Y33" s="214">
        <f>X33*(1-INDEX('Inputs_Indexed REC'!$E$6:$E$8,MATCH('Total Indexed RECs'!$F33,'Inputs_Indexed REC'!$C$6:$C$8,0)))</f>
        <v>897390.260304578</v>
      </c>
      <c r="Z33" s="214">
        <f>Y33*(1-INDEX('Inputs_Indexed REC'!$E$6:$E$8,MATCH('Total Indexed RECs'!$F33,'Inputs_Indexed REC'!$C$6:$C$8,0)))</f>
        <v>892903.3090030551</v>
      </c>
      <c r="AA33" s="214">
        <f>Z33*(1-INDEX('Inputs_Indexed REC'!$E$6:$E$8,MATCH('Total Indexed RECs'!$F33,'Inputs_Indexed REC'!$C$6:$C$8,0)))</f>
        <v>888438.79245803982</v>
      </c>
      <c r="AB33" s="214">
        <f>AA33*(1-INDEX('Inputs_Indexed REC'!$E$6:$E$8,MATCH('Total Indexed RECs'!$F33,'Inputs_Indexed REC'!$C$6:$C$8,0)))</f>
        <v>883996.59849574964</v>
      </c>
      <c r="AC33" s="214">
        <f>AB33*(1-INDEX('Inputs_Indexed REC'!$E$6:$E$8,MATCH('Total Indexed RECs'!$F33,'Inputs_Indexed REC'!$C$6:$C$8,0)))</f>
        <v>879576.61550327088</v>
      </c>
      <c r="AD33" s="214">
        <f>AC33*(1-INDEX('Inputs_Indexed REC'!$E$6:$E$8,MATCH('Total Indexed RECs'!$F33,'Inputs_Indexed REC'!$C$6:$C$8,0)))</f>
        <v>875178.73242575454</v>
      </c>
      <c r="AE33" s="214">
        <f>AD33*(1-INDEX('Inputs_Indexed REC'!$E$6:$E$8,MATCH('Total Indexed RECs'!$F33,'Inputs_Indexed REC'!$C$6:$C$8,0)))</f>
        <v>870802.83876362571</v>
      </c>
      <c r="AF33" s="214">
        <f>AE33*(1-INDEX('Inputs_Indexed REC'!$E$6:$E$8,MATCH('Total Indexed RECs'!$F33,'Inputs_Indexed REC'!$C$6:$C$8,0)))</f>
        <v>866448.82456980762</v>
      </c>
      <c r="AG33" s="214">
        <f>AF33*(1-INDEX('Inputs_Indexed REC'!$E$6:$E$8,MATCH('Total Indexed RECs'!$F33,'Inputs_Indexed REC'!$C$6:$C$8,0)))</f>
        <v>862116.58044695854</v>
      </c>
      <c r="AH33" s="214">
        <f>AG33*(1-INDEX('Inputs_Indexed REC'!$E$6:$E$8,MATCH('Total Indexed RECs'!$F33,'Inputs_Indexed REC'!$C$6:$C$8,0)))</f>
        <v>857805.9975447238</v>
      </c>
    </row>
    <row r="34" spans="2:34" x14ac:dyDescent="0.35">
      <c r="B34" s="332">
        <v>0</v>
      </c>
      <c r="C34" s="332" t="str">
        <f>INDEX('Inputs_Indexed REC'!$L$40:$L$65,MATCH($G34,'Inputs_Indexed REC'!$C$40:$C$65,0))</f>
        <v>Under Contract</v>
      </c>
      <c r="D34" s="116" t="s">
        <v>240</v>
      </c>
      <c r="F34" s="39" t="s">
        <v>76</v>
      </c>
      <c r="G34" s="60" t="s">
        <v>21</v>
      </c>
      <c r="H34" s="347">
        <f>H33+1</f>
        <v>2023</v>
      </c>
      <c r="I34" s="56" t="s">
        <v>91</v>
      </c>
      <c r="J34" s="333"/>
      <c r="K34" s="330">
        <v>2222934.3207749999</v>
      </c>
      <c r="L34" s="214">
        <f>K34*(1-INDEX('Inputs_Indexed REC'!$E$6:$E$8,MATCH('Total Indexed RECs'!$F34,'Inputs_Indexed REC'!$C$6:$C$8,0)))</f>
        <v>2211819.6491711247</v>
      </c>
      <c r="M34" s="214">
        <f>L34*(1-INDEX('Inputs_Indexed REC'!$E$6:$E$8,MATCH('Total Indexed RECs'!$F34,'Inputs_Indexed REC'!$C$6:$C$8,0)))</f>
        <v>2200760.5509252693</v>
      </c>
      <c r="N34" s="214">
        <f>M34*(1-INDEX('Inputs_Indexed REC'!$E$6:$E$8,MATCH('Total Indexed RECs'!$F34,'Inputs_Indexed REC'!$C$6:$C$8,0)))</f>
        <v>2189756.7481706431</v>
      </c>
      <c r="O34" s="214">
        <f>N34*(1-INDEX('Inputs_Indexed REC'!$E$6:$E$8,MATCH('Total Indexed RECs'!$F34,'Inputs_Indexed REC'!$C$6:$C$8,0)))</f>
        <v>2178807.9644297897</v>
      </c>
      <c r="P34" s="214">
        <f>O34*(1-INDEX('Inputs_Indexed REC'!$E$6:$E$8,MATCH('Total Indexed RECs'!$F34,'Inputs_Indexed REC'!$C$6:$C$8,0)))</f>
        <v>2167913.9246076406</v>
      </c>
      <c r="Q34" s="214">
        <f>P34*(1-INDEX('Inputs_Indexed REC'!$E$6:$E$8,MATCH('Total Indexed RECs'!$F34,'Inputs_Indexed REC'!$C$6:$C$8,0)))</f>
        <v>2157074.3549846024</v>
      </c>
      <c r="R34" s="214">
        <f>Q34*(1-INDEX('Inputs_Indexed REC'!$E$6:$E$8,MATCH('Total Indexed RECs'!$F34,'Inputs_Indexed REC'!$C$6:$C$8,0)))</f>
        <v>2146288.9832096794</v>
      </c>
      <c r="S34" s="214">
        <f>R34*(1-INDEX('Inputs_Indexed REC'!$E$6:$E$8,MATCH('Total Indexed RECs'!$F34,'Inputs_Indexed REC'!$C$6:$C$8,0)))</f>
        <v>2135557.5382936308</v>
      </c>
      <c r="T34" s="214">
        <f>S34*(1-INDEX('Inputs_Indexed REC'!$E$6:$E$8,MATCH('Total Indexed RECs'!$F34,'Inputs_Indexed REC'!$C$6:$C$8,0)))</f>
        <v>2124879.7506021624</v>
      </c>
      <c r="U34" s="214">
        <f>T34*(1-INDEX('Inputs_Indexed REC'!$E$6:$E$8,MATCH('Total Indexed RECs'!$F34,'Inputs_Indexed REC'!$C$6:$C$8,0)))</f>
        <v>2114255.3518491518</v>
      </c>
      <c r="V34" s="214">
        <f>U34*(1-INDEX('Inputs_Indexed REC'!$E$6:$E$8,MATCH('Total Indexed RECs'!$F34,'Inputs_Indexed REC'!$C$6:$C$8,0)))</f>
        <v>2103684.0750899059</v>
      </c>
      <c r="W34" s="214">
        <f>V34*(1-INDEX('Inputs_Indexed REC'!$E$6:$E$8,MATCH('Total Indexed RECs'!$F34,'Inputs_Indexed REC'!$C$6:$C$8,0)))</f>
        <v>2093165.6547144563</v>
      </c>
      <c r="X34" s="214">
        <f>W34*(1-INDEX('Inputs_Indexed REC'!$E$6:$E$8,MATCH('Total Indexed RECs'!$F34,'Inputs_Indexed REC'!$C$6:$C$8,0)))</f>
        <v>2082699.826440884</v>
      </c>
      <c r="Y34" s="214">
        <f>X34*(1-INDEX('Inputs_Indexed REC'!$E$6:$E$8,MATCH('Total Indexed RECs'!$F34,'Inputs_Indexed REC'!$C$6:$C$8,0)))</f>
        <v>2072286.3273086797</v>
      </c>
      <c r="Z34" s="214">
        <f>Y34*(1-INDEX('Inputs_Indexed REC'!$E$6:$E$8,MATCH('Total Indexed RECs'!$F34,'Inputs_Indexed REC'!$C$6:$C$8,0)))</f>
        <v>2061924.8956721362</v>
      </c>
      <c r="AA34" s="214">
        <f>Z34*(1-INDEX('Inputs_Indexed REC'!$E$6:$E$8,MATCH('Total Indexed RECs'!$F34,'Inputs_Indexed REC'!$C$6:$C$8,0)))</f>
        <v>2051615.2711937756</v>
      </c>
      <c r="AB34" s="214">
        <f>AA34*(1-INDEX('Inputs_Indexed REC'!$E$6:$E$8,MATCH('Total Indexed RECs'!$F34,'Inputs_Indexed REC'!$C$6:$C$8,0)))</f>
        <v>2041357.1948378067</v>
      </c>
      <c r="AC34" s="214">
        <f>AB34*(1-INDEX('Inputs_Indexed REC'!$E$6:$E$8,MATCH('Total Indexed RECs'!$F34,'Inputs_Indexed REC'!$C$6:$C$8,0)))</f>
        <v>2031150.4088636178</v>
      </c>
      <c r="AD34" s="214">
        <f>AC34*(1-INDEX('Inputs_Indexed REC'!$E$6:$E$8,MATCH('Total Indexed RECs'!$F34,'Inputs_Indexed REC'!$C$6:$C$8,0)))</f>
        <v>2020994.6568192998</v>
      </c>
      <c r="AE34" s="214">
        <f>AD34*(1-INDEX('Inputs_Indexed REC'!$E$6:$E$8,MATCH('Total Indexed RECs'!$F34,'Inputs_Indexed REC'!$C$6:$C$8,0)))</f>
        <v>2010889.6835352033</v>
      </c>
      <c r="AF34" s="214">
        <f>AE34*(1-INDEX('Inputs_Indexed REC'!$E$6:$E$8,MATCH('Total Indexed RECs'!$F34,'Inputs_Indexed REC'!$C$6:$C$8,0)))</f>
        <v>2000835.2351175274</v>
      </c>
      <c r="AG34" s="214">
        <f>AF34*(1-INDEX('Inputs_Indexed REC'!$E$6:$E$8,MATCH('Total Indexed RECs'!$F34,'Inputs_Indexed REC'!$C$6:$C$8,0)))</f>
        <v>1990831.0589419398</v>
      </c>
      <c r="AH34" s="214">
        <f>AG34*(1-INDEX('Inputs_Indexed REC'!$E$6:$E$8,MATCH('Total Indexed RECs'!$F34,'Inputs_Indexed REC'!$C$6:$C$8,0)))</f>
        <v>1980876.9036472302</v>
      </c>
    </row>
    <row r="35" spans="2:34" x14ac:dyDescent="0.35">
      <c r="B35" s="332">
        <v>0</v>
      </c>
      <c r="C35" s="332" t="str">
        <f>INDEX('Inputs_Indexed REC'!$L$40:$L$65,MATCH($G35,'Inputs_Indexed REC'!$C$40:$C$65,0))</f>
        <v>Under Contract</v>
      </c>
      <c r="D35" s="116" t="s">
        <v>240</v>
      </c>
      <c r="F35" s="39" t="s">
        <v>76</v>
      </c>
      <c r="G35" s="60" t="s">
        <v>22</v>
      </c>
      <c r="H35" s="347">
        <f t="shared" ref="H35:H57" si="2">H34+1</f>
        <v>2024</v>
      </c>
      <c r="I35" s="56" t="s">
        <v>91</v>
      </c>
      <c r="J35" s="333"/>
      <c r="K35" s="333"/>
      <c r="L35" s="37">
        <v>1806822.9029250001</v>
      </c>
      <c r="M35" s="214">
        <f>L35*(1-INDEX('Inputs_Indexed REC'!$E$6:$E$8,MATCH('Total Indexed RECs'!$F35,'Inputs_Indexed REC'!$C$6:$C$8,0)))</f>
        <v>1797788.7884103751</v>
      </c>
      <c r="N35" s="214">
        <f>M35*(1-INDEX('Inputs_Indexed REC'!$E$6:$E$8,MATCH('Total Indexed RECs'!$F35,'Inputs_Indexed REC'!$C$6:$C$8,0)))</f>
        <v>1788799.8444683233</v>
      </c>
      <c r="O35" s="214">
        <f>N35*(1-INDEX('Inputs_Indexed REC'!$E$6:$E$8,MATCH('Total Indexed RECs'!$F35,'Inputs_Indexed REC'!$C$6:$C$8,0)))</f>
        <v>1779855.8452459816</v>
      </c>
      <c r="P35" s="214">
        <f>O35*(1-INDEX('Inputs_Indexed REC'!$E$6:$E$8,MATCH('Total Indexed RECs'!$F35,'Inputs_Indexed REC'!$C$6:$C$8,0)))</f>
        <v>1770956.5660197516</v>
      </c>
      <c r="Q35" s="214">
        <f>P35*(1-INDEX('Inputs_Indexed REC'!$E$6:$E$8,MATCH('Total Indexed RECs'!$F35,'Inputs_Indexed REC'!$C$6:$C$8,0)))</f>
        <v>1762101.7831896527</v>
      </c>
      <c r="R35" s="214">
        <f>Q35*(1-INDEX('Inputs_Indexed REC'!$E$6:$E$8,MATCH('Total Indexed RECs'!$F35,'Inputs_Indexed REC'!$C$6:$C$8,0)))</f>
        <v>1753291.2742737045</v>
      </c>
      <c r="S35" s="214">
        <f>R35*(1-INDEX('Inputs_Indexed REC'!$E$6:$E$8,MATCH('Total Indexed RECs'!$F35,'Inputs_Indexed REC'!$C$6:$C$8,0)))</f>
        <v>1744524.8179023359</v>
      </c>
      <c r="T35" s="214">
        <f>S35*(1-INDEX('Inputs_Indexed REC'!$E$6:$E$8,MATCH('Total Indexed RECs'!$F35,'Inputs_Indexed REC'!$C$6:$C$8,0)))</f>
        <v>1735802.1938128243</v>
      </c>
      <c r="U35" s="214">
        <f>T35*(1-INDEX('Inputs_Indexed REC'!$E$6:$E$8,MATCH('Total Indexed RECs'!$F35,'Inputs_Indexed REC'!$C$6:$C$8,0)))</f>
        <v>1727123.1828437601</v>
      </c>
      <c r="V35" s="214">
        <f>U35*(1-INDEX('Inputs_Indexed REC'!$E$6:$E$8,MATCH('Total Indexed RECs'!$F35,'Inputs_Indexed REC'!$C$6:$C$8,0)))</f>
        <v>1718487.5669295413</v>
      </c>
      <c r="W35" s="214">
        <f>V35*(1-INDEX('Inputs_Indexed REC'!$E$6:$E$8,MATCH('Total Indexed RECs'!$F35,'Inputs_Indexed REC'!$C$6:$C$8,0)))</f>
        <v>1709895.1290948936</v>
      </c>
      <c r="X35" s="214">
        <f>W35*(1-INDEX('Inputs_Indexed REC'!$E$6:$E$8,MATCH('Total Indexed RECs'!$F35,'Inputs_Indexed REC'!$C$6:$C$8,0)))</f>
        <v>1701345.6534494192</v>
      </c>
      <c r="Y35" s="214">
        <f>X35*(1-INDEX('Inputs_Indexed REC'!$E$6:$E$8,MATCH('Total Indexed RECs'!$F35,'Inputs_Indexed REC'!$C$6:$C$8,0)))</f>
        <v>1692838.9251821721</v>
      </c>
      <c r="Z35" s="214">
        <f>Y35*(1-INDEX('Inputs_Indexed REC'!$E$6:$E$8,MATCH('Total Indexed RECs'!$F35,'Inputs_Indexed REC'!$C$6:$C$8,0)))</f>
        <v>1684374.7305562613</v>
      </c>
      <c r="AA35" s="214">
        <f>Z35*(1-INDEX('Inputs_Indexed REC'!$E$6:$E$8,MATCH('Total Indexed RECs'!$F35,'Inputs_Indexed REC'!$C$6:$C$8,0)))</f>
        <v>1675952.8569034799</v>
      </c>
      <c r="AB35" s="214">
        <f>AA35*(1-INDEX('Inputs_Indexed REC'!$E$6:$E$8,MATCH('Total Indexed RECs'!$F35,'Inputs_Indexed REC'!$C$6:$C$8,0)))</f>
        <v>1667573.0926189625</v>
      </c>
      <c r="AC35" s="214">
        <f>AB35*(1-INDEX('Inputs_Indexed REC'!$E$6:$E$8,MATCH('Total Indexed RECs'!$F35,'Inputs_Indexed REC'!$C$6:$C$8,0)))</f>
        <v>1659235.2271558677</v>
      </c>
      <c r="AD35" s="214">
        <f>AC35*(1-INDEX('Inputs_Indexed REC'!$E$6:$E$8,MATCH('Total Indexed RECs'!$F35,'Inputs_Indexed REC'!$C$6:$C$8,0)))</f>
        <v>1650939.0510200884</v>
      </c>
      <c r="AE35" s="214">
        <f>AD35*(1-INDEX('Inputs_Indexed REC'!$E$6:$E$8,MATCH('Total Indexed RECs'!$F35,'Inputs_Indexed REC'!$C$6:$C$8,0)))</f>
        <v>1642684.3557649879</v>
      </c>
      <c r="AF35" s="214">
        <f>AE35*(1-INDEX('Inputs_Indexed REC'!$E$6:$E$8,MATCH('Total Indexed RECs'!$F35,'Inputs_Indexed REC'!$C$6:$C$8,0)))</f>
        <v>1634470.933986163</v>
      </c>
      <c r="AG35" s="214">
        <f>AF35*(1-INDEX('Inputs_Indexed REC'!$E$6:$E$8,MATCH('Total Indexed RECs'!$F35,'Inputs_Indexed REC'!$C$6:$C$8,0)))</f>
        <v>1626298.5793162321</v>
      </c>
      <c r="AH35" s="214">
        <f>AG35*(1-INDEX('Inputs_Indexed REC'!$E$6:$E$8,MATCH('Total Indexed RECs'!$F35,'Inputs_Indexed REC'!$C$6:$C$8,0)))</f>
        <v>1618167.0864196511</v>
      </c>
    </row>
    <row r="36" spans="2:34" x14ac:dyDescent="0.35">
      <c r="B36" s="332">
        <v>0</v>
      </c>
      <c r="C36" s="332" t="str">
        <f>INDEX('Inputs_Indexed REC'!$L$40:$L$65,MATCH($G36,'Inputs_Indexed REC'!$C$40:$C$65,0))</f>
        <v>Under Contract</v>
      </c>
      <c r="D36" s="116" t="s">
        <v>240</v>
      </c>
      <c r="F36" s="39" t="s">
        <v>76</v>
      </c>
      <c r="G36" s="60" t="s">
        <v>23</v>
      </c>
      <c r="H36" s="347">
        <f t="shared" si="2"/>
        <v>2025</v>
      </c>
      <c r="I36" s="56" t="s">
        <v>91</v>
      </c>
      <c r="J36" s="37">
        <f>IF(J$4=$H36+$B36,INDEX('Inputs_Indexed REC'!$D$40:$F$65,MATCH('Total Indexed RECs'!$H36,'Inputs_Indexed REC'!$C$40:$C$65,0),MATCH('Total Indexed RECs'!$F36,'Inputs_Indexed REC'!$D$37:$F$37,0))
*INDEX('Inputs_Indexed REC'!$H$40:$J$65,MATCH('Total Indexed RECs'!$H36,'Inputs_Indexed REC'!$C$40:$C$65,0),MATCH('Total Indexed RECs'!$F36,'Inputs_Indexed REC'!$H$37:$J$37,0)),
IF(J$4&gt;$H36+$B36,I36*(1-INDEX('Inputs_Indexed REC'!$E$6:$E$8,MATCH('Total Indexed RECs'!$F36,'Inputs_Indexed REC'!$C$6:$C$8,0))),
0))</f>
        <v>0</v>
      </c>
      <c r="K36" s="37">
        <f>IF(K$4=$H36+$B36,INDEX('Inputs_Indexed REC'!$D$40:$F$65,MATCH('Total Indexed RECs'!$H36,'Inputs_Indexed REC'!$C$40:$C$65,0),MATCH('Total Indexed RECs'!$F36,'Inputs_Indexed REC'!$D$37:$F$37,0))
*INDEX('Inputs_Indexed REC'!$H$40:$J$65,MATCH('Total Indexed RECs'!$H36,'Inputs_Indexed REC'!$C$40:$C$65,0),MATCH('Total Indexed RECs'!$F36,'Inputs_Indexed REC'!$H$37:$J$37,0)),
IF(K$4&gt;$H36+$B36,J36*(1-INDEX('Inputs_Indexed REC'!$E$6:$E$8,MATCH('Total Indexed RECs'!$F36,'Inputs_Indexed REC'!$C$6:$C$8,0))),
0))</f>
        <v>0</v>
      </c>
      <c r="L36" s="37">
        <f>IF(L$4=$H36+$B36,INDEX('Inputs_Indexed REC'!$D$40:$F$65,MATCH('Total Indexed RECs'!$H36,'Inputs_Indexed REC'!$C$40:$C$65,0),MATCH('Total Indexed RECs'!$F36,'Inputs_Indexed REC'!$D$37:$F$37,0))
*INDEX('Inputs_Indexed REC'!$H$40:$J$65,MATCH('Total Indexed RECs'!$H36,'Inputs_Indexed REC'!$C$40:$C$65,0),MATCH('Total Indexed RECs'!$F36,'Inputs_Indexed REC'!$H$37:$J$37,0)),
IF(L$4&gt;$H36+$B36,K36*(1-INDEX('Inputs_Indexed REC'!$E$6:$E$8,MATCH('Total Indexed RECs'!$F36,'Inputs_Indexed REC'!$C$6:$C$8,0))),
0))</f>
        <v>0</v>
      </c>
      <c r="M36" s="37">
        <v>666000</v>
      </c>
      <c r="N36" s="214">
        <f>M36*(1-INDEX('Inputs_Indexed REC'!$E$6:$E$8,MATCH('Total Indexed RECs'!$F36,'Inputs_Indexed REC'!$C$6:$C$8,0)))</f>
        <v>662670</v>
      </c>
      <c r="O36" s="214">
        <f>N36*(1-INDEX('Inputs_Indexed REC'!$E$6:$E$8,MATCH('Total Indexed RECs'!$F36,'Inputs_Indexed REC'!$C$6:$C$8,0)))</f>
        <v>659356.65</v>
      </c>
      <c r="P36" s="214">
        <f>O36*(1-INDEX('Inputs_Indexed REC'!$E$6:$E$8,MATCH('Total Indexed RECs'!$F36,'Inputs_Indexed REC'!$C$6:$C$8,0)))</f>
        <v>656059.86675000004</v>
      </c>
      <c r="Q36" s="214">
        <f>P36*(1-INDEX('Inputs_Indexed REC'!$E$6:$E$8,MATCH('Total Indexed RECs'!$F36,'Inputs_Indexed REC'!$C$6:$C$8,0)))</f>
        <v>652779.56741625001</v>
      </c>
      <c r="R36" s="214">
        <f>Q36*(1-INDEX('Inputs_Indexed REC'!$E$6:$E$8,MATCH('Total Indexed RECs'!$F36,'Inputs_Indexed REC'!$C$6:$C$8,0)))</f>
        <v>649515.66957916878</v>
      </c>
      <c r="S36" s="214">
        <f>R36*(1-INDEX('Inputs_Indexed REC'!$E$6:$E$8,MATCH('Total Indexed RECs'!$F36,'Inputs_Indexed REC'!$C$6:$C$8,0)))</f>
        <v>646268.09123127291</v>
      </c>
      <c r="T36" s="214">
        <f>S36*(1-INDEX('Inputs_Indexed REC'!$E$6:$E$8,MATCH('Total Indexed RECs'!$F36,'Inputs_Indexed REC'!$C$6:$C$8,0)))</f>
        <v>643036.7507751165</v>
      </c>
      <c r="U36" s="214">
        <f>T36*(1-INDEX('Inputs_Indexed REC'!$E$6:$E$8,MATCH('Total Indexed RECs'!$F36,'Inputs_Indexed REC'!$C$6:$C$8,0)))</f>
        <v>639821.56702124095</v>
      </c>
      <c r="V36" s="214">
        <f>U36*(1-INDEX('Inputs_Indexed REC'!$E$6:$E$8,MATCH('Total Indexed RECs'!$F36,'Inputs_Indexed REC'!$C$6:$C$8,0)))</f>
        <v>636622.45918613474</v>
      </c>
      <c r="W36" s="214">
        <f>V36*(1-INDEX('Inputs_Indexed REC'!$E$6:$E$8,MATCH('Total Indexed RECs'!$F36,'Inputs_Indexed REC'!$C$6:$C$8,0)))</f>
        <v>633439.34689020412</v>
      </c>
      <c r="X36" s="214">
        <f>W36*(1-INDEX('Inputs_Indexed REC'!$E$6:$E$8,MATCH('Total Indexed RECs'!$F36,'Inputs_Indexed REC'!$C$6:$C$8,0)))</f>
        <v>630272.15015575313</v>
      </c>
      <c r="Y36" s="214">
        <f>X36*(1-INDEX('Inputs_Indexed REC'!$E$6:$E$8,MATCH('Total Indexed RECs'!$F36,'Inputs_Indexed REC'!$C$6:$C$8,0)))</f>
        <v>627120.78940497432</v>
      </c>
      <c r="Z36" s="214">
        <f>Y36*(1-INDEX('Inputs_Indexed REC'!$E$6:$E$8,MATCH('Total Indexed RECs'!$F36,'Inputs_Indexed REC'!$C$6:$C$8,0)))</f>
        <v>623985.18545794941</v>
      </c>
      <c r="AA36" s="214">
        <f>Z36*(1-INDEX('Inputs_Indexed REC'!$E$6:$E$8,MATCH('Total Indexed RECs'!$F36,'Inputs_Indexed REC'!$C$6:$C$8,0)))</f>
        <v>620865.25953065965</v>
      </c>
      <c r="AB36" s="214">
        <f>AA36*(1-INDEX('Inputs_Indexed REC'!$E$6:$E$8,MATCH('Total Indexed RECs'!$F36,'Inputs_Indexed REC'!$C$6:$C$8,0)))</f>
        <v>617760.93323300639</v>
      </c>
      <c r="AC36" s="214">
        <f>AB36*(1-INDEX('Inputs_Indexed REC'!$E$6:$E$8,MATCH('Total Indexed RECs'!$F36,'Inputs_Indexed REC'!$C$6:$C$8,0)))</f>
        <v>614672.12856684136</v>
      </c>
      <c r="AD36" s="214">
        <f>AC36*(1-INDEX('Inputs_Indexed REC'!$E$6:$E$8,MATCH('Total Indexed RECs'!$F36,'Inputs_Indexed REC'!$C$6:$C$8,0)))</f>
        <v>611598.76792400714</v>
      </c>
      <c r="AE36" s="214">
        <f>AD36*(1-INDEX('Inputs_Indexed REC'!$E$6:$E$8,MATCH('Total Indexed RECs'!$F36,'Inputs_Indexed REC'!$C$6:$C$8,0)))</f>
        <v>608540.77408438711</v>
      </c>
      <c r="AF36" s="214">
        <f>AE36*(1-INDEX('Inputs_Indexed REC'!$E$6:$E$8,MATCH('Total Indexed RECs'!$F36,'Inputs_Indexed REC'!$C$6:$C$8,0)))</f>
        <v>605498.07021396514</v>
      </c>
      <c r="AG36" s="214">
        <f>AF36*(1-INDEX('Inputs_Indexed REC'!$E$6:$E$8,MATCH('Total Indexed RECs'!$F36,'Inputs_Indexed REC'!$C$6:$C$8,0)))</f>
        <v>602470.57986289531</v>
      </c>
      <c r="AH36" s="214">
        <f>AG36*(1-INDEX('Inputs_Indexed REC'!$E$6:$E$8,MATCH('Total Indexed RECs'!$F36,'Inputs_Indexed REC'!$C$6:$C$8,0)))</f>
        <v>599458.22696358082</v>
      </c>
    </row>
    <row r="37" spans="2:34" x14ac:dyDescent="0.35">
      <c r="B37" s="332">
        <v>0</v>
      </c>
      <c r="C37" s="332" t="str">
        <f>INDEX('Inputs_Indexed REC'!$L$40:$L$65,MATCH($G37,'Inputs_Indexed REC'!$C$40:$C$65,0))</f>
        <v>Projected</v>
      </c>
      <c r="D37" s="116" t="s">
        <v>240</v>
      </c>
      <c r="F37" s="39" t="s">
        <v>76</v>
      </c>
      <c r="G37" s="60" t="s">
        <v>24</v>
      </c>
      <c r="H37" s="347">
        <f t="shared" si="2"/>
        <v>2026</v>
      </c>
      <c r="I37" s="56" t="s">
        <v>91</v>
      </c>
      <c r="J37" s="86">
        <f>IF(J$4=$H37+$B37,INDEX('Inputs_Indexed REC'!$D$40:$F$65,MATCH('Total Indexed RECs'!$H37,'Inputs_Indexed REC'!$B$40:$B$65,0),MATCH('Total Indexed RECs'!$F37,'Inputs_Indexed REC'!$D$37:$F$37,0))
*INDEX('Inputs_Indexed REC'!$H$40:$J$65,MATCH('Total Indexed RECs'!$H37,'Inputs_Indexed REC'!$B$40:$B$65,0),MATCH('Total Indexed RECs'!$F37,'Inputs_Indexed REC'!$H$37:$J$37,0)),
IF(J$4&gt;$H37+$B37,I37*(1-INDEX('Inputs_Indexed REC'!$E$6:$E$8,MATCH('Total Indexed RECs'!$F37,'Inputs_Indexed REC'!$C$6:$C$8,0))),
0))</f>
        <v>0</v>
      </c>
      <c r="K37" s="86">
        <f>IF(K$4=$H37+$B37,INDEX('Inputs_Indexed REC'!$D$40:$F$65,MATCH('Total Indexed RECs'!$H37,'Inputs_Indexed REC'!$B$40:$B$65,0),MATCH('Total Indexed RECs'!$F37,'Inputs_Indexed REC'!$D$37:$F$37,0))
*INDEX('Inputs_Indexed REC'!$H$40:$J$65,MATCH('Total Indexed RECs'!$H37,'Inputs_Indexed REC'!$B$40:$B$65,0),MATCH('Total Indexed RECs'!$F37,'Inputs_Indexed REC'!$H$37:$J$37,0)),
IF(K$4&gt;$H37+$B37,J37*(1-INDEX('Inputs_Indexed REC'!$E$6:$E$8,MATCH('Total Indexed RECs'!$F37,'Inputs_Indexed REC'!$C$6:$C$8,0))),
0))</f>
        <v>0</v>
      </c>
      <c r="L37" s="86">
        <f>IF(L$4=$H37+$B37,INDEX('Inputs_Indexed REC'!$D$40:$F$65,MATCH('Total Indexed RECs'!$H37,'Inputs_Indexed REC'!$B$40:$B$65,0),MATCH('Total Indexed RECs'!$F37,'Inputs_Indexed REC'!$D$37:$F$37,0))
*INDEX('Inputs_Indexed REC'!$H$40:$J$65,MATCH('Total Indexed RECs'!$H37,'Inputs_Indexed REC'!$B$40:$B$65,0),MATCH('Total Indexed RECs'!$F37,'Inputs_Indexed REC'!$H$37:$J$37,0)),
IF(L$4&gt;$H37+$B37,K37*(1-INDEX('Inputs_Indexed REC'!$E$6:$E$8,MATCH('Total Indexed RECs'!$F37,'Inputs_Indexed REC'!$C$6:$C$8,0))),
0))</f>
        <v>0</v>
      </c>
      <c r="M37" s="86">
        <f>IF(M$4=$H37+$B37,INDEX('Inputs_Indexed REC'!$D$40:$F$65,MATCH('Total Indexed RECs'!$H37,'Inputs_Indexed REC'!$B$40:$B$65,0),MATCH('Total Indexed RECs'!$F37,'Inputs_Indexed REC'!$D$37:$F$37,0))
*INDEX('Inputs_Indexed REC'!$H$40:$J$65,MATCH('Total Indexed RECs'!$H37,'Inputs_Indexed REC'!$B$40:$B$65,0),MATCH('Total Indexed RECs'!$F37,'Inputs_Indexed REC'!$H$37:$J$37,0)),
IF(M$4&gt;$H37+$B37,L37*(1-INDEX('Inputs_Indexed REC'!$E$6:$E$8,MATCH('Total Indexed RECs'!$F37,'Inputs_Indexed REC'!$C$6:$C$8,0))),
0))</f>
        <v>0</v>
      </c>
      <c r="N37" s="86">
        <f>IF(N$4=$H37+$B37,INDEX('Inputs_Indexed REC'!$D$40:$F$65,MATCH('Total Indexed RECs'!$H37,'Inputs_Indexed REC'!$B$40:$B$65,0),MATCH('Total Indexed RECs'!$F37,'Inputs_Indexed REC'!$D$37:$F$37,0))
*INDEX('Inputs_Indexed REC'!$H$40:$J$65,MATCH('Total Indexed RECs'!$H37,'Inputs_Indexed REC'!$B$40:$B$65,0),MATCH('Total Indexed RECs'!$F37,'Inputs_Indexed REC'!$H$37:$J$37,0)),
IF(N$4&gt;$H37+$B37,M37*(1-INDEX('Inputs_Indexed REC'!$E$6:$E$8,MATCH('Total Indexed RECs'!$F37,'Inputs_Indexed REC'!$C$6:$C$8,0))),
0))</f>
        <v>1500000</v>
      </c>
      <c r="O37" s="86">
        <f>IF(O$4=$H37+$B37,INDEX('Inputs_Indexed REC'!$D$40:$F$65,MATCH('Total Indexed RECs'!$H37,'Inputs_Indexed REC'!$B$40:$B$65,0),MATCH('Total Indexed RECs'!$F37,'Inputs_Indexed REC'!$D$37:$F$37,0))
*INDEX('Inputs_Indexed REC'!$H$40:$J$65,MATCH('Total Indexed RECs'!$H37,'Inputs_Indexed REC'!$B$40:$B$65,0),MATCH('Total Indexed RECs'!$F37,'Inputs_Indexed REC'!$H$37:$J$37,0)),
IF(O$4&gt;$H37+$B37,N37*(1-INDEX('Inputs_Indexed REC'!$E$6:$E$8,MATCH('Total Indexed RECs'!$F37,'Inputs_Indexed REC'!$C$6:$C$8,0))),
0))</f>
        <v>1492500</v>
      </c>
      <c r="P37" s="86">
        <f>IF(P$4=$H37+$B37,INDEX('Inputs_Indexed REC'!$D$40:$F$65,MATCH('Total Indexed RECs'!$H37,'Inputs_Indexed REC'!$B$40:$B$65,0),MATCH('Total Indexed RECs'!$F37,'Inputs_Indexed REC'!$D$37:$F$37,0))
*INDEX('Inputs_Indexed REC'!$H$40:$J$65,MATCH('Total Indexed RECs'!$H37,'Inputs_Indexed REC'!$B$40:$B$65,0),MATCH('Total Indexed RECs'!$F37,'Inputs_Indexed REC'!$H$37:$J$37,0)),
IF(P$4&gt;$H37+$B37,O37*(1-INDEX('Inputs_Indexed REC'!$E$6:$E$8,MATCH('Total Indexed RECs'!$F37,'Inputs_Indexed REC'!$C$6:$C$8,0))),
0))</f>
        <v>1485037.5</v>
      </c>
      <c r="Q37" s="86">
        <f>IF(Q$4=$H37+$B37,INDEX('Inputs_Indexed REC'!$D$40:$F$65,MATCH('Total Indexed RECs'!$H37,'Inputs_Indexed REC'!$B$40:$B$65,0),MATCH('Total Indexed RECs'!$F37,'Inputs_Indexed REC'!$D$37:$F$37,0))
*INDEX('Inputs_Indexed REC'!$H$40:$J$65,MATCH('Total Indexed RECs'!$H37,'Inputs_Indexed REC'!$B$40:$B$65,0),MATCH('Total Indexed RECs'!$F37,'Inputs_Indexed REC'!$H$37:$J$37,0)),
IF(Q$4&gt;$H37+$B37,P37*(1-INDEX('Inputs_Indexed REC'!$E$6:$E$8,MATCH('Total Indexed RECs'!$F37,'Inputs_Indexed REC'!$C$6:$C$8,0))),
0))</f>
        <v>1477612.3125</v>
      </c>
      <c r="R37" s="86">
        <f>IF(R$4=$H37+$B37,INDEX('Inputs_Indexed REC'!$D$40:$F$65,MATCH('Total Indexed RECs'!$H37,'Inputs_Indexed REC'!$B$40:$B$65,0),MATCH('Total Indexed RECs'!$F37,'Inputs_Indexed REC'!$D$37:$F$37,0))
*INDEX('Inputs_Indexed REC'!$H$40:$J$65,MATCH('Total Indexed RECs'!$H37,'Inputs_Indexed REC'!$B$40:$B$65,0),MATCH('Total Indexed RECs'!$F37,'Inputs_Indexed REC'!$H$37:$J$37,0)),
IF(R$4&gt;$H37+$B37,Q37*(1-INDEX('Inputs_Indexed REC'!$E$6:$E$8,MATCH('Total Indexed RECs'!$F37,'Inputs_Indexed REC'!$C$6:$C$8,0))),
0))</f>
        <v>1470224.2509375</v>
      </c>
      <c r="S37" s="86">
        <f>IF(S$4=$H37+$B37,INDEX('Inputs_Indexed REC'!$D$40:$F$65,MATCH('Total Indexed RECs'!$H37,'Inputs_Indexed REC'!$B$40:$B$65,0),MATCH('Total Indexed RECs'!$F37,'Inputs_Indexed REC'!$D$37:$F$37,0))
*INDEX('Inputs_Indexed REC'!$H$40:$J$65,MATCH('Total Indexed RECs'!$H37,'Inputs_Indexed REC'!$B$40:$B$65,0),MATCH('Total Indexed RECs'!$F37,'Inputs_Indexed REC'!$H$37:$J$37,0)),
IF(S$4&gt;$H37+$B37,R37*(1-INDEX('Inputs_Indexed REC'!$E$6:$E$8,MATCH('Total Indexed RECs'!$F37,'Inputs_Indexed REC'!$C$6:$C$8,0))),
0))</f>
        <v>1462873.1296828126</v>
      </c>
      <c r="T37" s="86">
        <f>IF(T$4=$H37+$B37,INDEX('Inputs_Indexed REC'!$D$40:$F$65,MATCH('Total Indexed RECs'!$H37,'Inputs_Indexed REC'!$B$40:$B$65,0),MATCH('Total Indexed RECs'!$F37,'Inputs_Indexed REC'!$D$37:$F$37,0))
*INDEX('Inputs_Indexed REC'!$H$40:$J$65,MATCH('Total Indexed RECs'!$H37,'Inputs_Indexed REC'!$B$40:$B$65,0),MATCH('Total Indexed RECs'!$F37,'Inputs_Indexed REC'!$H$37:$J$37,0)),
IF(T$4&gt;$H37+$B37,S37*(1-INDEX('Inputs_Indexed REC'!$E$6:$E$8,MATCH('Total Indexed RECs'!$F37,'Inputs_Indexed REC'!$C$6:$C$8,0))),
0))</f>
        <v>1455558.7640343986</v>
      </c>
      <c r="U37" s="86">
        <f>IF(U$4=$H37+$B37,INDEX('Inputs_Indexed REC'!$D$40:$F$65,MATCH('Total Indexed RECs'!$H37,'Inputs_Indexed REC'!$B$40:$B$65,0),MATCH('Total Indexed RECs'!$F37,'Inputs_Indexed REC'!$D$37:$F$37,0))
*INDEX('Inputs_Indexed REC'!$H$40:$J$65,MATCH('Total Indexed RECs'!$H37,'Inputs_Indexed REC'!$B$40:$B$65,0),MATCH('Total Indexed RECs'!$F37,'Inputs_Indexed REC'!$H$37:$J$37,0)),
IF(U$4&gt;$H37+$B37,T37*(1-INDEX('Inputs_Indexed REC'!$E$6:$E$8,MATCH('Total Indexed RECs'!$F37,'Inputs_Indexed REC'!$C$6:$C$8,0))),
0))</f>
        <v>1448280.9702142265</v>
      </c>
      <c r="V37" s="86">
        <f>IF(V$4=$H37+$B37,INDEX('Inputs_Indexed REC'!$D$40:$F$65,MATCH('Total Indexed RECs'!$H37,'Inputs_Indexed REC'!$B$40:$B$65,0),MATCH('Total Indexed RECs'!$F37,'Inputs_Indexed REC'!$D$37:$F$37,0))
*INDEX('Inputs_Indexed REC'!$H$40:$J$65,MATCH('Total Indexed RECs'!$H37,'Inputs_Indexed REC'!$B$40:$B$65,0),MATCH('Total Indexed RECs'!$F37,'Inputs_Indexed REC'!$H$37:$J$37,0)),
IF(V$4&gt;$H37+$B37,U37*(1-INDEX('Inputs_Indexed REC'!$E$6:$E$8,MATCH('Total Indexed RECs'!$F37,'Inputs_Indexed REC'!$C$6:$C$8,0))),
0))</f>
        <v>1441039.5653631554</v>
      </c>
      <c r="W37" s="86">
        <f>IF(W$4=$H37+$B37,INDEX('Inputs_Indexed REC'!$D$40:$F$65,MATCH('Total Indexed RECs'!$H37,'Inputs_Indexed REC'!$B$40:$B$65,0),MATCH('Total Indexed RECs'!$F37,'Inputs_Indexed REC'!$D$37:$F$37,0))
*INDEX('Inputs_Indexed REC'!$H$40:$J$65,MATCH('Total Indexed RECs'!$H37,'Inputs_Indexed REC'!$B$40:$B$65,0),MATCH('Total Indexed RECs'!$F37,'Inputs_Indexed REC'!$H$37:$J$37,0)),
IF(W$4&gt;$H37+$B37,V37*(1-INDEX('Inputs_Indexed REC'!$E$6:$E$8,MATCH('Total Indexed RECs'!$F37,'Inputs_Indexed REC'!$C$6:$C$8,0))),
0))</f>
        <v>1433834.3675363397</v>
      </c>
      <c r="X37" s="86">
        <f>IF(X$4=$H37+$B37,INDEX('Inputs_Indexed REC'!$D$40:$F$65,MATCH('Total Indexed RECs'!$H37,'Inputs_Indexed REC'!$B$40:$B$65,0),MATCH('Total Indexed RECs'!$F37,'Inputs_Indexed REC'!$D$37:$F$37,0))
*INDEX('Inputs_Indexed REC'!$H$40:$J$65,MATCH('Total Indexed RECs'!$H37,'Inputs_Indexed REC'!$B$40:$B$65,0),MATCH('Total Indexed RECs'!$F37,'Inputs_Indexed REC'!$H$37:$J$37,0)),
IF(X$4&gt;$H37+$B37,W37*(1-INDEX('Inputs_Indexed REC'!$E$6:$E$8,MATCH('Total Indexed RECs'!$F37,'Inputs_Indexed REC'!$C$6:$C$8,0))),
0))</f>
        <v>1426665.195698658</v>
      </c>
      <c r="Y37" s="86">
        <f>IF(Y$4=$H37+$B37,INDEX('Inputs_Indexed REC'!$D$40:$F$65,MATCH('Total Indexed RECs'!$H37,'Inputs_Indexed REC'!$B$40:$B$65,0),MATCH('Total Indexed RECs'!$F37,'Inputs_Indexed REC'!$D$37:$F$37,0))
*INDEX('Inputs_Indexed REC'!$H$40:$J$65,MATCH('Total Indexed RECs'!$H37,'Inputs_Indexed REC'!$B$40:$B$65,0),MATCH('Total Indexed RECs'!$F37,'Inputs_Indexed REC'!$H$37:$J$37,0)),
IF(Y$4&gt;$H37+$B37,X37*(1-INDEX('Inputs_Indexed REC'!$E$6:$E$8,MATCH('Total Indexed RECs'!$F37,'Inputs_Indexed REC'!$C$6:$C$8,0))),
0))</f>
        <v>1419531.8697201647</v>
      </c>
      <c r="Z37" s="86">
        <f>IF(Z$4=$H37+$B37,INDEX('Inputs_Indexed REC'!$D$40:$F$65,MATCH('Total Indexed RECs'!$H37,'Inputs_Indexed REC'!$B$40:$B$65,0),MATCH('Total Indexed RECs'!$F37,'Inputs_Indexed REC'!$D$37:$F$37,0))
*INDEX('Inputs_Indexed REC'!$H$40:$J$65,MATCH('Total Indexed RECs'!$H37,'Inputs_Indexed REC'!$B$40:$B$65,0),MATCH('Total Indexed RECs'!$F37,'Inputs_Indexed REC'!$H$37:$J$37,0)),
IF(Z$4&gt;$H37+$B37,Y37*(1-INDEX('Inputs_Indexed REC'!$E$6:$E$8,MATCH('Total Indexed RECs'!$F37,'Inputs_Indexed REC'!$C$6:$C$8,0))),
0))</f>
        <v>1412434.2103715639</v>
      </c>
      <c r="AA37" s="86">
        <f>IF(AA$4=$H37+$B37,INDEX('Inputs_Indexed REC'!$D$40:$F$65,MATCH('Total Indexed RECs'!$H37,'Inputs_Indexed REC'!$B$40:$B$65,0),MATCH('Total Indexed RECs'!$F37,'Inputs_Indexed REC'!$D$37:$F$37,0))
*INDEX('Inputs_Indexed REC'!$H$40:$J$65,MATCH('Total Indexed RECs'!$H37,'Inputs_Indexed REC'!$B$40:$B$65,0),MATCH('Total Indexed RECs'!$F37,'Inputs_Indexed REC'!$H$37:$J$37,0)),
IF(AA$4&gt;$H37+$B37,Z37*(1-INDEX('Inputs_Indexed REC'!$E$6:$E$8,MATCH('Total Indexed RECs'!$F37,'Inputs_Indexed REC'!$C$6:$C$8,0))),
0))</f>
        <v>1405372.0393197061</v>
      </c>
      <c r="AB37" s="86">
        <f>IF(AB$4=$H37+$B37,INDEX('Inputs_Indexed REC'!$D$40:$F$65,MATCH('Total Indexed RECs'!$H37,'Inputs_Indexed REC'!$B$40:$B$65,0),MATCH('Total Indexed RECs'!$F37,'Inputs_Indexed REC'!$D$37:$F$37,0))
*INDEX('Inputs_Indexed REC'!$H$40:$J$65,MATCH('Total Indexed RECs'!$H37,'Inputs_Indexed REC'!$B$40:$B$65,0),MATCH('Total Indexed RECs'!$F37,'Inputs_Indexed REC'!$H$37:$J$37,0)),
IF(AB$4&gt;$H37+$B37,AA37*(1-INDEX('Inputs_Indexed REC'!$E$6:$E$8,MATCH('Total Indexed RECs'!$F37,'Inputs_Indexed REC'!$C$6:$C$8,0))),
0))</f>
        <v>1398345.1791231076</v>
      </c>
      <c r="AC37" s="86">
        <f>IF(AC$4=$H37+$B37,INDEX('Inputs_Indexed REC'!$D$40:$F$65,MATCH('Total Indexed RECs'!$H37,'Inputs_Indexed REC'!$B$40:$B$65,0),MATCH('Total Indexed RECs'!$F37,'Inputs_Indexed REC'!$D$37:$F$37,0))
*INDEX('Inputs_Indexed REC'!$H$40:$J$65,MATCH('Total Indexed RECs'!$H37,'Inputs_Indexed REC'!$B$40:$B$65,0),MATCH('Total Indexed RECs'!$F37,'Inputs_Indexed REC'!$H$37:$J$37,0)),
IF(AC$4&gt;$H37+$B37,AB37*(1-INDEX('Inputs_Indexed REC'!$E$6:$E$8,MATCH('Total Indexed RECs'!$F37,'Inputs_Indexed REC'!$C$6:$C$8,0))),
0))</f>
        <v>1391353.453227492</v>
      </c>
      <c r="AD37" s="86">
        <f>IF(AD$4=$H37+$B37,INDEX('Inputs_Indexed REC'!$D$40:$F$65,MATCH('Total Indexed RECs'!$H37,'Inputs_Indexed REC'!$B$40:$B$65,0),MATCH('Total Indexed RECs'!$F37,'Inputs_Indexed REC'!$D$37:$F$37,0))
*INDEX('Inputs_Indexed REC'!$H$40:$J$65,MATCH('Total Indexed RECs'!$H37,'Inputs_Indexed REC'!$B$40:$B$65,0),MATCH('Total Indexed RECs'!$F37,'Inputs_Indexed REC'!$H$37:$J$37,0)),
IF(AD$4&gt;$H37+$B37,AC37*(1-INDEX('Inputs_Indexed REC'!$E$6:$E$8,MATCH('Total Indexed RECs'!$F37,'Inputs_Indexed REC'!$C$6:$C$8,0))),
0))</f>
        <v>1384396.6859613545</v>
      </c>
      <c r="AE37" s="86">
        <f>IF(AE$4=$H37+$B37,INDEX('Inputs_Indexed REC'!$D$40:$F$65,MATCH('Total Indexed RECs'!$H37,'Inputs_Indexed REC'!$B$40:$B$65,0),MATCH('Total Indexed RECs'!$F37,'Inputs_Indexed REC'!$D$37:$F$37,0))
*INDEX('Inputs_Indexed REC'!$H$40:$J$65,MATCH('Total Indexed RECs'!$H37,'Inputs_Indexed REC'!$B$40:$B$65,0),MATCH('Total Indexed RECs'!$F37,'Inputs_Indexed REC'!$H$37:$J$37,0)),
IF(AE$4&gt;$H37+$B37,AD37*(1-INDEX('Inputs_Indexed REC'!$E$6:$E$8,MATCH('Total Indexed RECs'!$F37,'Inputs_Indexed REC'!$C$6:$C$8,0))),
0))</f>
        <v>1377474.7025315478</v>
      </c>
      <c r="AF37" s="86">
        <f>IF(AF$4=$H37+$B37,INDEX('Inputs_Indexed REC'!$D$40:$F$65,MATCH('Total Indexed RECs'!$H37,'Inputs_Indexed REC'!$B$40:$B$65,0),MATCH('Total Indexed RECs'!$F37,'Inputs_Indexed REC'!$D$37:$F$37,0))
*INDEX('Inputs_Indexed REC'!$H$40:$J$65,MATCH('Total Indexed RECs'!$H37,'Inputs_Indexed REC'!$B$40:$B$65,0),MATCH('Total Indexed RECs'!$F37,'Inputs_Indexed REC'!$H$37:$J$37,0)),
IF(AF$4&gt;$H37+$B37,AE37*(1-INDEX('Inputs_Indexed REC'!$E$6:$E$8,MATCH('Total Indexed RECs'!$F37,'Inputs_Indexed REC'!$C$6:$C$8,0))),
0))</f>
        <v>1370587.3290188899</v>
      </c>
      <c r="AG37" s="86">
        <f>IF(AG$4=$H37+$B37,INDEX('Inputs_Indexed REC'!$D$40:$F$65,MATCH('Total Indexed RECs'!$H37,'Inputs_Indexed REC'!$B$40:$B$65,0),MATCH('Total Indexed RECs'!$F37,'Inputs_Indexed REC'!$D$37:$F$37,0))
*INDEX('Inputs_Indexed REC'!$H$40:$J$65,MATCH('Total Indexed RECs'!$H37,'Inputs_Indexed REC'!$B$40:$B$65,0),MATCH('Total Indexed RECs'!$F37,'Inputs_Indexed REC'!$H$37:$J$37,0)),
IF(AG$4&gt;$H37+$B37,AF37*(1-INDEX('Inputs_Indexed REC'!$E$6:$E$8,MATCH('Total Indexed RECs'!$F37,'Inputs_Indexed REC'!$C$6:$C$8,0))),
0))</f>
        <v>1363734.3923737954</v>
      </c>
      <c r="AH37" s="86">
        <f>IF(AH$4=$H37+$B37,INDEX('Inputs_Indexed REC'!$D$40:$F$65,MATCH('Total Indexed RECs'!$H37,'Inputs_Indexed REC'!$B$40:$B$65,0),MATCH('Total Indexed RECs'!$F37,'Inputs_Indexed REC'!$D$37:$F$37,0))
*INDEX('Inputs_Indexed REC'!$H$40:$J$65,MATCH('Total Indexed RECs'!$H37,'Inputs_Indexed REC'!$B$40:$B$65,0),MATCH('Total Indexed RECs'!$F37,'Inputs_Indexed REC'!$H$37:$J$37,0)),
IF(AH$4&gt;$H37+$B37,AG37*(1-INDEX('Inputs_Indexed REC'!$E$6:$E$8,MATCH('Total Indexed RECs'!$F37,'Inputs_Indexed REC'!$C$6:$C$8,0))),
0))</f>
        <v>1356915.7204119265</v>
      </c>
    </row>
    <row r="38" spans="2:34" x14ac:dyDescent="0.35">
      <c r="B38" s="332">
        <v>0</v>
      </c>
      <c r="C38" s="332" t="str">
        <f>INDEX('Inputs_Indexed REC'!$L$40:$L$65,MATCH($G38,'Inputs_Indexed REC'!$C$40:$C$65,0))</f>
        <v>Projected</v>
      </c>
      <c r="D38" s="116" t="s">
        <v>240</v>
      </c>
      <c r="F38" s="39" t="s">
        <v>76</v>
      </c>
      <c r="G38" s="60" t="s">
        <v>25</v>
      </c>
      <c r="H38" s="347">
        <f t="shared" si="2"/>
        <v>2027</v>
      </c>
      <c r="I38" s="56" t="s">
        <v>91</v>
      </c>
      <c r="J38" s="86">
        <f>IF(J$4=$H38+$B38,INDEX('Inputs_Indexed REC'!$D$40:$F$65,MATCH('Total Indexed RECs'!$H38,'Inputs_Indexed REC'!$B$40:$B$65,0),MATCH('Total Indexed RECs'!$F38,'Inputs_Indexed REC'!$D$37:$F$37,0))
*INDEX('Inputs_Indexed REC'!$H$40:$J$65,MATCH('Total Indexed RECs'!$H38,'Inputs_Indexed REC'!$B$40:$B$65,0),MATCH('Total Indexed RECs'!$F38,'Inputs_Indexed REC'!$H$37:$J$37,0)),
IF(J$4&gt;$H38+$B38,I38*(1-INDEX('Inputs_Indexed REC'!$E$6:$E$8,MATCH('Total Indexed RECs'!$F38,'Inputs_Indexed REC'!$C$6:$C$8,0))),
0))</f>
        <v>0</v>
      </c>
      <c r="K38" s="86">
        <f>IF(K$4=$H38+$B38,INDEX('Inputs_Indexed REC'!$D$40:$F$65,MATCH('Total Indexed RECs'!$H38,'Inputs_Indexed REC'!$B$40:$B$65,0),MATCH('Total Indexed RECs'!$F38,'Inputs_Indexed REC'!$D$37:$F$37,0))
*INDEX('Inputs_Indexed REC'!$H$40:$J$65,MATCH('Total Indexed RECs'!$H38,'Inputs_Indexed REC'!$B$40:$B$65,0),MATCH('Total Indexed RECs'!$F38,'Inputs_Indexed REC'!$H$37:$J$37,0)),
IF(K$4&gt;$H38+$B38,J38*(1-INDEX('Inputs_Indexed REC'!$E$6:$E$8,MATCH('Total Indexed RECs'!$F38,'Inputs_Indexed REC'!$C$6:$C$8,0))),
0))</f>
        <v>0</v>
      </c>
      <c r="L38" s="86">
        <f>IF(L$4=$H38+$B38,INDEX('Inputs_Indexed REC'!$D$40:$F$65,MATCH('Total Indexed RECs'!$H38,'Inputs_Indexed REC'!$B$40:$B$65,0),MATCH('Total Indexed RECs'!$F38,'Inputs_Indexed REC'!$D$37:$F$37,0))
*INDEX('Inputs_Indexed REC'!$H$40:$J$65,MATCH('Total Indexed RECs'!$H38,'Inputs_Indexed REC'!$B$40:$B$65,0),MATCH('Total Indexed RECs'!$F38,'Inputs_Indexed REC'!$H$37:$J$37,0)),
IF(L$4&gt;$H38+$B38,K38*(1-INDEX('Inputs_Indexed REC'!$E$6:$E$8,MATCH('Total Indexed RECs'!$F38,'Inputs_Indexed REC'!$C$6:$C$8,0))),
0))</f>
        <v>0</v>
      </c>
      <c r="M38" s="86">
        <f>IF(M$4=$H38+$B38,INDEX('Inputs_Indexed REC'!$D$40:$F$65,MATCH('Total Indexed RECs'!$H38,'Inputs_Indexed REC'!$B$40:$B$65,0),MATCH('Total Indexed RECs'!$F38,'Inputs_Indexed REC'!$D$37:$F$37,0))
*INDEX('Inputs_Indexed REC'!$H$40:$J$65,MATCH('Total Indexed RECs'!$H38,'Inputs_Indexed REC'!$B$40:$B$65,0),MATCH('Total Indexed RECs'!$F38,'Inputs_Indexed REC'!$H$37:$J$37,0)),
IF(M$4&gt;$H38+$B38,L38*(1-INDEX('Inputs_Indexed REC'!$E$6:$E$8,MATCH('Total Indexed RECs'!$F38,'Inputs_Indexed REC'!$C$6:$C$8,0))),
0))</f>
        <v>0</v>
      </c>
      <c r="N38" s="86">
        <f>IF(N$4=$H38+$B38,INDEX('Inputs_Indexed REC'!$D$40:$F$65,MATCH('Total Indexed RECs'!$H38,'Inputs_Indexed REC'!$B$40:$B$65,0),MATCH('Total Indexed RECs'!$F38,'Inputs_Indexed REC'!$D$37:$F$37,0))
*INDEX('Inputs_Indexed REC'!$H$40:$J$65,MATCH('Total Indexed RECs'!$H38,'Inputs_Indexed REC'!$B$40:$B$65,0),MATCH('Total Indexed RECs'!$F38,'Inputs_Indexed REC'!$H$37:$J$37,0)),
IF(N$4&gt;$H38+$B38,M38*(1-INDEX('Inputs_Indexed REC'!$E$6:$E$8,MATCH('Total Indexed RECs'!$F38,'Inputs_Indexed REC'!$C$6:$C$8,0))),
0))</f>
        <v>0</v>
      </c>
      <c r="O38" s="86">
        <f>IF(O$4=$H38+$B38,INDEX('Inputs_Indexed REC'!$D$40:$F$65,MATCH('Total Indexed RECs'!$H38,'Inputs_Indexed REC'!$B$40:$B$65,0),MATCH('Total Indexed RECs'!$F38,'Inputs_Indexed REC'!$D$37:$F$37,0))
*INDEX('Inputs_Indexed REC'!$H$40:$J$65,MATCH('Total Indexed RECs'!$H38,'Inputs_Indexed REC'!$B$40:$B$65,0),MATCH('Total Indexed RECs'!$F38,'Inputs_Indexed REC'!$H$37:$J$37,0)),
IF(O$4&gt;$H38+$B38,N38*(1-INDEX('Inputs_Indexed REC'!$E$6:$E$8,MATCH('Total Indexed RECs'!$F38,'Inputs_Indexed REC'!$C$6:$C$8,0))),
0))</f>
        <v>1500000</v>
      </c>
      <c r="P38" s="86">
        <f>IF(P$4=$H38+$B38,INDEX('Inputs_Indexed REC'!$D$40:$F$65,MATCH('Total Indexed RECs'!$H38,'Inputs_Indexed REC'!$B$40:$B$65,0),MATCH('Total Indexed RECs'!$F38,'Inputs_Indexed REC'!$D$37:$F$37,0))
*INDEX('Inputs_Indexed REC'!$H$40:$J$65,MATCH('Total Indexed RECs'!$H38,'Inputs_Indexed REC'!$B$40:$B$65,0),MATCH('Total Indexed RECs'!$F38,'Inputs_Indexed REC'!$H$37:$J$37,0)),
IF(P$4&gt;$H38+$B38,O38*(1-INDEX('Inputs_Indexed REC'!$E$6:$E$8,MATCH('Total Indexed RECs'!$F38,'Inputs_Indexed REC'!$C$6:$C$8,0))),
0))</f>
        <v>1492500</v>
      </c>
      <c r="Q38" s="86">
        <f>IF(Q$4=$H38+$B38,INDEX('Inputs_Indexed REC'!$D$40:$F$65,MATCH('Total Indexed RECs'!$H38,'Inputs_Indexed REC'!$B$40:$B$65,0),MATCH('Total Indexed RECs'!$F38,'Inputs_Indexed REC'!$D$37:$F$37,0))
*INDEX('Inputs_Indexed REC'!$H$40:$J$65,MATCH('Total Indexed RECs'!$H38,'Inputs_Indexed REC'!$B$40:$B$65,0),MATCH('Total Indexed RECs'!$F38,'Inputs_Indexed REC'!$H$37:$J$37,0)),
IF(Q$4&gt;$H38+$B38,P38*(1-INDEX('Inputs_Indexed REC'!$E$6:$E$8,MATCH('Total Indexed RECs'!$F38,'Inputs_Indexed REC'!$C$6:$C$8,0))),
0))</f>
        <v>1485037.5</v>
      </c>
      <c r="R38" s="86">
        <f>IF(R$4=$H38+$B38,INDEX('Inputs_Indexed REC'!$D$40:$F$65,MATCH('Total Indexed RECs'!$H38,'Inputs_Indexed REC'!$B$40:$B$65,0),MATCH('Total Indexed RECs'!$F38,'Inputs_Indexed REC'!$D$37:$F$37,0))
*INDEX('Inputs_Indexed REC'!$H$40:$J$65,MATCH('Total Indexed RECs'!$H38,'Inputs_Indexed REC'!$B$40:$B$65,0),MATCH('Total Indexed RECs'!$F38,'Inputs_Indexed REC'!$H$37:$J$37,0)),
IF(R$4&gt;$H38+$B38,Q38*(1-INDEX('Inputs_Indexed REC'!$E$6:$E$8,MATCH('Total Indexed RECs'!$F38,'Inputs_Indexed REC'!$C$6:$C$8,0))),
0))</f>
        <v>1477612.3125</v>
      </c>
      <c r="S38" s="86">
        <f>IF(S$4=$H38+$B38,INDEX('Inputs_Indexed REC'!$D$40:$F$65,MATCH('Total Indexed RECs'!$H38,'Inputs_Indexed REC'!$B$40:$B$65,0),MATCH('Total Indexed RECs'!$F38,'Inputs_Indexed REC'!$D$37:$F$37,0))
*INDEX('Inputs_Indexed REC'!$H$40:$J$65,MATCH('Total Indexed RECs'!$H38,'Inputs_Indexed REC'!$B$40:$B$65,0),MATCH('Total Indexed RECs'!$F38,'Inputs_Indexed REC'!$H$37:$J$37,0)),
IF(S$4&gt;$H38+$B38,R38*(1-INDEX('Inputs_Indexed REC'!$E$6:$E$8,MATCH('Total Indexed RECs'!$F38,'Inputs_Indexed REC'!$C$6:$C$8,0))),
0))</f>
        <v>1470224.2509375</v>
      </c>
      <c r="T38" s="86">
        <f>IF(T$4=$H38+$B38,INDEX('Inputs_Indexed REC'!$D$40:$F$65,MATCH('Total Indexed RECs'!$H38,'Inputs_Indexed REC'!$B$40:$B$65,0),MATCH('Total Indexed RECs'!$F38,'Inputs_Indexed REC'!$D$37:$F$37,0))
*INDEX('Inputs_Indexed REC'!$H$40:$J$65,MATCH('Total Indexed RECs'!$H38,'Inputs_Indexed REC'!$B$40:$B$65,0),MATCH('Total Indexed RECs'!$F38,'Inputs_Indexed REC'!$H$37:$J$37,0)),
IF(T$4&gt;$H38+$B38,S38*(1-INDEX('Inputs_Indexed REC'!$E$6:$E$8,MATCH('Total Indexed RECs'!$F38,'Inputs_Indexed REC'!$C$6:$C$8,0))),
0))</f>
        <v>1462873.1296828126</v>
      </c>
      <c r="U38" s="86">
        <f>IF(U$4=$H38+$B38,INDEX('Inputs_Indexed REC'!$D$40:$F$65,MATCH('Total Indexed RECs'!$H38,'Inputs_Indexed REC'!$B$40:$B$65,0),MATCH('Total Indexed RECs'!$F38,'Inputs_Indexed REC'!$D$37:$F$37,0))
*INDEX('Inputs_Indexed REC'!$H$40:$J$65,MATCH('Total Indexed RECs'!$H38,'Inputs_Indexed REC'!$B$40:$B$65,0),MATCH('Total Indexed RECs'!$F38,'Inputs_Indexed REC'!$H$37:$J$37,0)),
IF(U$4&gt;$H38+$B38,T38*(1-INDEX('Inputs_Indexed REC'!$E$6:$E$8,MATCH('Total Indexed RECs'!$F38,'Inputs_Indexed REC'!$C$6:$C$8,0))),
0))</f>
        <v>1455558.7640343986</v>
      </c>
      <c r="V38" s="86">
        <f>IF(V$4=$H38+$B38,INDEX('Inputs_Indexed REC'!$D$40:$F$65,MATCH('Total Indexed RECs'!$H38,'Inputs_Indexed REC'!$B$40:$B$65,0),MATCH('Total Indexed RECs'!$F38,'Inputs_Indexed REC'!$D$37:$F$37,0))
*INDEX('Inputs_Indexed REC'!$H$40:$J$65,MATCH('Total Indexed RECs'!$H38,'Inputs_Indexed REC'!$B$40:$B$65,0),MATCH('Total Indexed RECs'!$F38,'Inputs_Indexed REC'!$H$37:$J$37,0)),
IF(V$4&gt;$H38+$B38,U38*(1-INDEX('Inputs_Indexed REC'!$E$6:$E$8,MATCH('Total Indexed RECs'!$F38,'Inputs_Indexed REC'!$C$6:$C$8,0))),
0))</f>
        <v>1448280.9702142265</v>
      </c>
      <c r="W38" s="86">
        <f>IF(W$4=$H38+$B38,INDEX('Inputs_Indexed REC'!$D$40:$F$65,MATCH('Total Indexed RECs'!$H38,'Inputs_Indexed REC'!$B$40:$B$65,0),MATCH('Total Indexed RECs'!$F38,'Inputs_Indexed REC'!$D$37:$F$37,0))
*INDEX('Inputs_Indexed REC'!$H$40:$J$65,MATCH('Total Indexed RECs'!$H38,'Inputs_Indexed REC'!$B$40:$B$65,0),MATCH('Total Indexed RECs'!$F38,'Inputs_Indexed REC'!$H$37:$J$37,0)),
IF(W$4&gt;$H38+$B38,V38*(1-INDEX('Inputs_Indexed REC'!$E$6:$E$8,MATCH('Total Indexed RECs'!$F38,'Inputs_Indexed REC'!$C$6:$C$8,0))),
0))</f>
        <v>1441039.5653631554</v>
      </c>
      <c r="X38" s="86">
        <f>IF(X$4=$H38+$B38,INDEX('Inputs_Indexed REC'!$D$40:$F$65,MATCH('Total Indexed RECs'!$H38,'Inputs_Indexed REC'!$B$40:$B$65,0),MATCH('Total Indexed RECs'!$F38,'Inputs_Indexed REC'!$D$37:$F$37,0))
*INDEX('Inputs_Indexed REC'!$H$40:$J$65,MATCH('Total Indexed RECs'!$H38,'Inputs_Indexed REC'!$B$40:$B$65,0),MATCH('Total Indexed RECs'!$F38,'Inputs_Indexed REC'!$H$37:$J$37,0)),
IF(X$4&gt;$H38+$B38,W38*(1-INDEX('Inputs_Indexed REC'!$E$6:$E$8,MATCH('Total Indexed RECs'!$F38,'Inputs_Indexed REC'!$C$6:$C$8,0))),
0))</f>
        <v>1433834.3675363397</v>
      </c>
      <c r="Y38" s="86">
        <f>IF(Y$4=$H38+$B38,INDEX('Inputs_Indexed REC'!$D$40:$F$65,MATCH('Total Indexed RECs'!$H38,'Inputs_Indexed REC'!$B$40:$B$65,0),MATCH('Total Indexed RECs'!$F38,'Inputs_Indexed REC'!$D$37:$F$37,0))
*INDEX('Inputs_Indexed REC'!$H$40:$J$65,MATCH('Total Indexed RECs'!$H38,'Inputs_Indexed REC'!$B$40:$B$65,0),MATCH('Total Indexed RECs'!$F38,'Inputs_Indexed REC'!$H$37:$J$37,0)),
IF(Y$4&gt;$H38+$B38,X38*(1-INDEX('Inputs_Indexed REC'!$E$6:$E$8,MATCH('Total Indexed RECs'!$F38,'Inputs_Indexed REC'!$C$6:$C$8,0))),
0))</f>
        <v>1426665.195698658</v>
      </c>
      <c r="Z38" s="86">
        <f>IF(Z$4=$H38+$B38,INDEX('Inputs_Indexed REC'!$D$40:$F$65,MATCH('Total Indexed RECs'!$H38,'Inputs_Indexed REC'!$B$40:$B$65,0),MATCH('Total Indexed RECs'!$F38,'Inputs_Indexed REC'!$D$37:$F$37,0))
*INDEX('Inputs_Indexed REC'!$H$40:$J$65,MATCH('Total Indexed RECs'!$H38,'Inputs_Indexed REC'!$B$40:$B$65,0),MATCH('Total Indexed RECs'!$F38,'Inputs_Indexed REC'!$H$37:$J$37,0)),
IF(Z$4&gt;$H38+$B38,Y38*(1-INDEX('Inputs_Indexed REC'!$E$6:$E$8,MATCH('Total Indexed RECs'!$F38,'Inputs_Indexed REC'!$C$6:$C$8,0))),
0))</f>
        <v>1419531.8697201647</v>
      </c>
      <c r="AA38" s="86">
        <f>IF(AA$4=$H38+$B38,INDEX('Inputs_Indexed REC'!$D$40:$F$65,MATCH('Total Indexed RECs'!$H38,'Inputs_Indexed REC'!$B$40:$B$65,0),MATCH('Total Indexed RECs'!$F38,'Inputs_Indexed REC'!$D$37:$F$37,0))
*INDEX('Inputs_Indexed REC'!$H$40:$J$65,MATCH('Total Indexed RECs'!$H38,'Inputs_Indexed REC'!$B$40:$B$65,0),MATCH('Total Indexed RECs'!$F38,'Inputs_Indexed REC'!$H$37:$J$37,0)),
IF(AA$4&gt;$H38+$B38,Z38*(1-INDEX('Inputs_Indexed REC'!$E$6:$E$8,MATCH('Total Indexed RECs'!$F38,'Inputs_Indexed REC'!$C$6:$C$8,0))),
0))</f>
        <v>1412434.2103715639</v>
      </c>
      <c r="AB38" s="86">
        <f>IF(AB$4=$H38+$B38,INDEX('Inputs_Indexed REC'!$D$40:$F$65,MATCH('Total Indexed RECs'!$H38,'Inputs_Indexed REC'!$B$40:$B$65,0),MATCH('Total Indexed RECs'!$F38,'Inputs_Indexed REC'!$D$37:$F$37,0))
*INDEX('Inputs_Indexed REC'!$H$40:$J$65,MATCH('Total Indexed RECs'!$H38,'Inputs_Indexed REC'!$B$40:$B$65,0),MATCH('Total Indexed RECs'!$F38,'Inputs_Indexed REC'!$H$37:$J$37,0)),
IF(AB$4&gt;$H38+$B38,AA38*(1-INDEX('Inputs_Indexed REC'!$E$6:$E$8,MATCH('Total Indexed RECs'!$F38,'Inputs_Indexed REC'!$C$6:$C$8,0))),
0))</f>
        <v>1405372.0393197061</v>
      </c>
      <c r="AC38" s="86">
        <f>IF(AC$4=$H38+$B38,INDEX('Inputs_Indexed REC'!$D$40:$F$65,MATCH('Total Indexed RECs'!$H38,'Inputs_Indexed REC'!$B$40:$B$65,0),MATCH('Total Indexed RECs'!$F38,'Inputs_Indexed REC'!$D$37:$F$37,0))
*INDEX('Inputs_Indexed REC'!$H$40:$J$65,MATCH('Total Indexed RECs'!$H38,'Inputs_Indexed REC'!$B$40:$B$65,0),MATCH('Total Indexed RECs'!$F38,'Inputs_Indexed REC'!$H$37:$J$37,0)),
IF(AC$4&gt;$H38+$B38,AB38*(1-INDEX('Inputs_Indexed REC'!$E$6:$E$8,MATCH('Total Indexed RECs'!$F38,'Inputs_Indexed REC'!$C$6:$C$8,0))),
0))</f>
        <v>1398345.1791231076</v>
      </c>
      <c r="AD38" s="86">
        <f>IF(AD$4=$H38+$B38,INDEX('Inputs_Indexed REC'!$D$40:$F$65,MATCH('Total Indexed RECs'!$H38,'Inputs_Indexed REC'!$B$40:$B$65,0),MATCH('Total Indexed RECs'!$F38,'Inputs_Indexed REC'!$D$37:$F$37,0))
*INDEX('Inputs_Indexed REC'!$H$40:$J$65,MATCH('Total Indexed RECs'!$H38,'Inputs_Indexed REC'!$B$40:$B$65,0),MATCH('Total Indexed RECs'!$F38,'Inputs_Indexed REC'!$H$37:$J$37,0)),
IF(AD$4&gt;$H38+$B38,AC38*(1-INDEX('Inputs_Indexed REC'!$E$6:$E$8,MATCH('Total Indexed RECs'!$F38,'Inputs_Indexed REC'!$C$6:$C$8,0))),
0))</f>
        <v>1391353.453227492</v>
      </c>
      <c r="AE38" s="86">
        <f>IF(AE$4=$H38+$B38,INDEX('Inputs_Indexed REC'!$D$40:$F$65,MATCH('Total Indexed RECs'!$H38,'Inputs_Indexed REC'!$B$40:$B$65,0),MATCH('Total Indexed RECs'!$F38,'Inputs_Indexed REC'!$D$37:$F$37,0))
*INDEX('Inputs_Indexed REC'!$H$40:$J$65,MATCH('Total Indexed RECs'!$H38,'Inputs_Indexed REC'!$B$40:$B$65,0),MATCH('Total Indexed RECs'!$F38,'Inputs_Indexed REC'!$H$37:$J$37,0)),
IF(AE$4&gt;$H38+$B38,AD38*(1-INDEX('Inputs_Indexed REC'!$E$6:$E$8,MATCH('Total Indexed RECs'!$F38,'Inputs_Indexed REC'!$C$6:$C$8,0))),
0))</f>
        <v>1384396.6859613545</v>
      </c>
      <c r="AF38" s="86">
        <f>IF(AF$4=$H38+$B38,INDEX('Inputs_Indexed REC'!$D$40:$F$65,MATCH('Total Indexed RECs'!$H38,'Inputs_Indexed REC'!$B$40:$B$65,0),MATCH('Total Indexed RECs'!$F38,'Inputs_Indexed REC'!$D$37:$F$37,0))
*INDEX('Inputs_Indexed REC'!$H$40:$J$65,MATCH('Total Indexed RECs'!$H38,'Inputs_Indexed REC'!$B$40:$B$65,0),MATCH('Total Indexed RECs'!$F38,'Inputs_Indexed REC'!$H$37:$J$37,0)),
IF(AF$4&gt;$H38+$B38,AE38*(1-INDEX('Inputs_Indexed REC'!$E$6:$E$8,MATCH('Total Indexed RECs'!$F38,'Inputs_Indexed REC'!$C$6:$C$8,0))),
0))</f>
        <v>1377474.7025315478</v>
      </c>
      <c r="AG38" s="86">
        <f>IF(AG$4=$H38+$B38,INDEX('Inputs_Indexed REC'!$D$40:$F$65,MATCH('Total Indexed RECs'!$H38,'Inputs_Indexed REC'!$B$40:$B$65,0),MATCH('Total Indexed RECs'!$F38,'Inputs_Indexed REC'!$D$37:$F$37,0))
*INDEX('Inputs_Indexed REC'!$H$40:$J$65,MATCH('Total Indexed RECs'!$H38,'Inputs_Indexed REC'!$B$40:$B$65,0),MATCH('Total Indexed RECs'!$F38,'Inputs_Indexed REC'!$H$37:$J$37,0)),
IF(AG$4&gt;$H38+$B38,AF38*(1-INDEX('Inputs_Indexed REC'!$E$6:$E$8,MATCH('Total Indexed RECs'!$F38,'Inputs_Indexed REC'!$C$6:$C$8,0))),
0))</f>
        <v>1370587.3290188899</v>
      </c>
      <c r="AH38" s="86">
        <f>IF(AH$4=$H38+$B38,INDEX('Inputs_Indexed REC'!$D$40:$F$65,MATCH('Total Indexed RECs'!$H38,'Inputs_Indexed REC'!$B$40:$B$65,0),MATCH('Total Indexed RECs'!$F38,'Inputs_Indexed REC'!$D$37:$F$37,0))
*INDEX('Inputs_Indexed REC'!$H$40:$J$65,MATCH('Total Indexed RECs'!$H38,'Inputs_Indexed REC'!$B$40:$B$65,0),MATCH('Total Indexed RECs'!$F38,'Inputs_Indexed REC'!$H$37:$J$37,0)),
IF(AH$4&gt;$H38+$B38,AG38*(1-INDEX('Inputs_Indexed REC'!$E$6:$E$8,MATCH('Total Indexed RECs'!$F38,'Inputs_Indexed REC'!$C$6:$C$8,0))),
0))</f>
        <v>1363734.3923737954</v>
      </c>
    </row>
    <row r="39" spans="2:34" x14ac:dyDescent="0.35">
      <c r="B39" s="332">
        <v>0</v>
      </c>
      <c r="C39" s="332" t="str">
        <f>INDEX('Inputs_Indexed REC'!$L$40:$L$65,MATCH($G39,'Inputs_Indexed REC'!$C$40:$C$65,0))</f>
        <v>Projected</v>
      </c>
      <c r="D39" s="116" t="s">
        <v>240</v>
      </c>
      <c r="F39" s="39" t="s">
        <v>76</v>
      </c>
      <c r="G39" s="60" t="s">
        <v>26</v>
      </c>
      <c r="H39" s="347">
        <f t="shared" si="2"/>
        <v>2028</v>
      </c>
      <c r="I39" s="56" t="s">
        <v>91</v>
      </c>
      <c r="J39" s="86">
        <f>IF(J$4=$H39+$B39,INDEX('Inputs_Indexed REC'!$D$40:$F$65,MATCH('Total Indexed RECs'!$H39,'Inputs_Indexed REC'!$B$40:$B$65,0),MATCH('Total Indexed RECs'!$F39,'Inputs_Indexed REC'!$D$37:$F$37,0))
*INDEX('Inputs_Indexed REC'!$H$40:$J$65,MATCH('Total Indexed RECs'!$H39,'Inputs_Indexed REC'!$B$40:$B$65,0),MATCH('Total Indexed RECs'!$F39,'Inputs_Indexed REC'!$H$37:$J$37,0)),
IF(J$4&gt;$H39+$B39,I39*(1-INDEX('Inputs_Indexed REC'!$E$6:$E$8,MATCH('Total Indexed RECs'!$F39,'Inputs_Indexed REC'!$C$6:$C$8,0))),
0))</f>
        <v>0</v>
      </c>
      <c r="K39" s="86">
        <f>IF(K$4=$H39+$B39,INDEX('Inputs_Indexed REC'!$D$40:$F$65,MATCH('Total Indexed RECs'!$H39,'Inputs_Indexed REC'!$B$40:$B$65,0),MATCH('Total Indexed RECs'!$F39,'Inputs_Indexed REC'!$D$37:$F$37,0))
*INDEX('Inputs_Indexed REC'!$H$40:$J$65,MATCH('Total Indexed RECs'!$H39,'Inputs_Indexed REC'!$B$40:$B$65,0),MATCH('Total Indexed RECs'!$F39,'Inputs_Indexed REC'!$H$37:$J$37,0)),
IF(K$4&gt;$H39+$B39,J39*(1-INDEX('Inputs_Indexed REC'!$E$6:$E$8,MATCH('Total Indexed RECs'!$F39,'Inputs_Indexed REC'!$C$6:$C$8,0))),
0))</f>
        <v>0</v>
      </c>
      <c r="L39" s="86">
        <f>IF(L$4=$H39+$B39,INDEX('Inputs_Indexed REC'!$D$40:$F$65,MATCH('Total Indexed RECs'!$H39,'Inputs_Indexed REC'!$B$40:$B$65,0),MATCH('Total Indexed RECs'!$F39,'Inputs_Indexed REC'!$D$37:$F$37,0))
*INDEX('Inputs_Indexed REC'!$H$40:$J$65,MATCH('Total Indexed RECs'!$H39,'Inputs_Indexed REC'!$B$40:$B$65,0),MATCH('Total Indexed RECs'!$F39,'Inputs_Indexed REC'!$H$37:$J$37,0)),
IF(L$4&gt;$H39+$B39,K39*(1-INDEX('Inputs_Indexed REC'!$E$6:$E$8,MATCH('Total Indexed RECs'!$F39,'Inputs_Indexed REC'!$C$6:$C$8,0))),
0))</f>
        <v>0</v>
      </c>
      <c r="M39" s="86">
        <f>IF(M$4=$H39+$B39,INDEX('Inputs_Indexed REC'!$D$40:$F$65,MATCH('Total Indexed RECs'!$H39,'Inputs_Indexed REC'!$B$40:$B$65,0),MATCH('Total Indexed RECs'!$F39,'Inputs_Indexed REC'!$D$37:$F$37,0))
*INDEX('Inputs_Indexed REC'!$H$40:$J$65,MATCH('Total Indexed RECs'!$H39,'Inputs_Indexed REC'!$B$40:$B$65,0),MATCH('Total Indexed RECs'!$F39,'Inputs_Indexed REC'!$H$37:$J$37,0)),
IF(M$4&gt;$H39+$B39,L39*(1-INDEX('Inputs_Indexed REC'!$E$6:$E$8,MATCH('Total Indexed RECs'!$F39,'Inputs_Indexed REC'!$C$6:$C$8,0))),
0))</f>
        <v>0</v>
      </c>
      <c r="N39" s="86">
        <f>IF(N$4=$H39+$B39,INDEX('Inputs_Indexed REC'!$D$40:$F$65,MATCH('Total Indexed RECs'!$H39,'Inputs_Indexed REC'!$B$40:$B$65,0),MATCH('Total Indexed RECs'!$F39,'Inputs_Indexed REC'!$D$37:$F$37,0))
*INDEX('Inputs_Indexed REC'!$H$40:$J$65,MATCH('Total Indexed RECs'!$H39,'Inputs_Indexed REC'!$B$40:$B$65,0),MATCH('Total Indexed RECs'!$F39,'Inputs_Indexed REC'!$H$37:$J$37,0)),
IF(N$4&gt;$H39+$B39,M39*(1-INDEX('Inputs_Indexed REC'!$E$6:$E$8,MATCH('Total Indexed RECs'!$F39,'Inputs_Indexed REC'!$C$6:$C$8,0))),
0))</f>
        <v>0</v>
      </c>
      <c r="O39" s="86">
        <f>IF(O$4=$H39+$B39,INDEX('Inputs_Indexed REC'!$D$40:$F$65,MATCH('Total Indexed RECs'!$H39,'Inputs_Indexed REC'!$B$40:$B$65,0),MATCH('Total Indexed RECs'!$F39,'Inputs_Indexed REC'!$D$37:$F$37,0))
*INDEX('Inputs_Indexed REC'!$H$40:$J$65,MATCH('Total Indexed RECs'!$H39,'Inputs_Indexed REC'!$B$40:$B$65,0),MATCH('Total Indexed RECs'!$F39,'Inputs_Indexed REC'!$H$37:$J$37,0)),
IF(O$4&gt;$H39+$B39,N39*(1-INDEX('Inputs_Indexed REC'!$E$6:$E$8,MATCH('Total Indexed RECs'!$F39,'Inputs_Indexed REC'!$C$6:$C$8,0))),
0))</f>
        <v>0</v>
      </c>
      <c r="P39" s="86">
        <f>IF(P$4=$H39+$B39,INDEX('Inputs_Indexed REC'!$D$40:$F$65,MATCH('Total Indexed RECs'!$H39,'Inputs_Indexed REC'!$B$40:$B$65,0),MATCH('Total Indexed RECs'!$F39,'Inputs_Indexed REC'!$D$37:$F$37,0))
*INDEX('Inputs_Indexed REC'!$H$40:$J$65,MATCH('Total Indexed RECs'!$H39,'Inputs_Indexed REC'!$B$40:$B$65,0),MATCH('Total Indexed RECs'!$F39,'Inputs_Indexed REC'!$H$37:$J$37,0)),
IF(P$4&gt;$H39+$B39,O39*(1-INDEX('Inputs_Indexed REC'!$E$6:$E$8,MATCH('Total Indexed RECs'!$F39,'Inputs_Indexed REC'!$C$6:$C$8,0))),
0))</f>
        <v>1000000</v>
      </c>
      <c r="Q39" s="86">
        <f>IF(Q$4=$H39+$B39,INDEX('Inputs_Indexed REC'!$D$40:$F$65,MATCH('Total Indexed RECs'!$H39,'Inputs_Indexed REC'!$B$40:$B$65,0),MATCH('Total Indexed RECs'!$F39,'Inputs_Indexed REC'!$D$37:$F$37,0))
*INDEX('Inputs_Indexed REC'!$H$40:$J$65,MATCH('Total Indexed RECs'!$H39,'Inputs_Indexed REC'!$B$40:$B$65,0),MATCH('Total Indexed RECs'!$F39,'Inputs_Indexed REC'!$H$37:$J$37,0)),
IF(Q$4&gt;$H39+$B39,P39*(1-INDEX('Inputs_Indexed REC'!$E$6:$E$8,MATCH('Total Indexed RECs'!$F39,'Inputs_Indexed REC'!$C$6:$C$8,0))),
0))</f>
        <v>995000</v>
      </c>
      <c r="R39" s="86">
        <f>IF(R$4=$H39+$B39,INDEX('Inputs_Indexed REC'!$D$40:$F$65,MATCH('Total Indexed RECs'!$H39,'Inputs_Indexed REC'!$B$40:$B$65,0),MATCH('Total Indexed RECs'!$F39,'Inputs_Indexed REC'!$D$37:$F$37,0))
*INDEX('Inputs_Indexed REC'!$H$40:$J$65,MATCH('Total Indexed RECs'!$H39,'Inputs_Indexed REC'!$B$40:$B$65,0),MATCH('Total Indexed RECs'!$F39,'Inputs_Indexed REC'!$H$37:$J$37,0)),
IF(R$4&gt;$H39+$B39,Q39*(1-INDEX('Inputs_Indexed REC'!$E$6:$E$8,MATCH('Total Indexed RECs'!$F39,'Inputs_Indexed REC'!$C$6:$C$8,0))),
0))</f>
        <v>990025</v>
      </c>
      <c r="S39" s="86">
        <f>IF(S$4=$H39+$B39,INDEX('Inputs_Indexed REC'!$D$40:$F$65,MATCH('Total Indexed RECs'!$H39,'Inputs_Indexed REC'!$B$40:$B$65,0),MATCH('Total Indexed RECs'!$F39,'Inputs_Indexed REC'!$D$37:$F$37,0))
*INDEX('Inputs_Indexed REC'!$H$40:$J$65,MATCH('Total Indexed RECs'!$H39,'Inputs_Indexed REC'!$B$40:$B$65,0),MATCH('Total Indexed RECs'!$F39,'Inputs_Indexed REC'!$H$37:$J$37,0)),
IF(S$4&gt;$H39+$B39,R39*(1-INDEX('Inputs_Indexed REC'!$E$6:$E$8,MATCH('Total Indexed RECs'!$F39,'Inputs_Indexed REC'!$C$6:$C$8,0))),
0))</f>
        <v>985074.875</v>
      </c>
      <c r="T39" s="86">
        <f>IF(T$4=$H39+$B39,INDEX('Inputs_Indexed REC'!$D$40:$F$65,MATCH('Total Indexed RECs'!$H39,'Inputs_Indexed REC'!$B$40:$B$65,0),MATCH('Total Indexed RECs'!$F39,'Inputs_Indexed REC'!$D$37:$F$37,0))
*INDEX('Inputs_Indexed REC'!$H$40:$J$65,MATCH('Total Indexed RECs'!$H39,'Inputs_Indexed REC'!$B$40:$B$65,0),MATCH('Total Indexed RECs'!$F39,'Inputs_Indexed REC'!$H$37:$J$37,0)),
IF(T$4&gt;$H39+$B39,S39*(1-INDEX('Inputs_Indexed REC'!$E$6:$E$8,MATCH('Total Indexed RECs'!$F39,'Inputs_Indexed REC'!$C$6:$C$8,0))),
0))</f>
        <v>980149.50062499999</v>
      </c>
      <c r="U39" s="86">
        <f>IF(U$4=$H39+$B39,INDEX('Inputs_Indexed REC'!$D$40:$F$65,MATCH('Total Indexed RECs'!$H39,'Inputs_Indexed REC'!$B$40:$B$65,0),MATCH('Total Indexed RECs'!$F39,'Inputs_Indexed REC'!$D$37:$F$37,0))
*INDEX('Inputs_Indexed REC'!$H$40:$J$65,MATCH('Total Indexed RECs'!$H39,'Inputs_Indexed REC'!$B$40:$B$65,0),MATCH('Total Indexed RECs'!$F39,'Inputs_Indexed REC'!$H$37:$J$37,0)),
IF(U$4&gt;$H39+$B39,T39*(1-INDEX('Inputs_Indexed REC'!$E$6:$E$8,MATCH('Total Indexed RECs'!$F39,'Inputs_Indexed REC'!$C$6:$C$8,0))),
0))</f>
        <v>975248.75312187499</v>
      </c>
      <c r="V39" s="86">
        <f>IF(V$4=$H39+$B39,INDEX('Inputs_Indexed REC'!$D$40:$F$65,MATCH('Total Indexed RECs'!$H39,'Inputs_Indexed REC'!$B$40:$B$65,0),MATCH('Total Indexed RECs'!$F39,'Inputs_Indexed REC'!$D$37:$F$37,0))
*INDEX('Inputs_Indexed REC'!$H$40:$J$65,MATCH('Total Indexed RECs'!$H39,'Inputs_Indexed REC'!$B$40:$B$65,0),MATCH('Total Indexed RECs'!$F39,'Inputs_Indexed REC'!$H$37:$J$37,0)),
IF(V$4&gt;$H39+$B39,U39*(1-INDEX('Inputs_Indexed REC'!$E$6:$E$8,MATCH('Total Indexed RECs'!$F39,'Inputs_Indexed REC'!$C$6:$C$8,0))),
0))</f>
        <v>970372.50935626565</v>
      </c>
      <c r="W39" s="86">
        <f>IF(W$4=$H39+$B39,INDEX('Inputs_Indexed REC'!$D$40:$F$65,MATCH('Total Indexed RECs'!$H39,'Inputs_Indexed REC'!$B$40:$B$65,0),MATCH('Total Indexed RECs'!$F39,'Inputs_Indexed REC'!$D$37:$F$37,0))
*INDEX('Inputs_Indexed REC'!$H$40:$J$65,MATCH('Total Indexed RECs'!$H39,'Inputs_Indexed REC'!$B$40:$B$65,0),MATCH('Total Indexed RECs'!$F39,'Inputs_Indexed REC'!$H$37:$J$37,0)),
IF(W$4&gt;$H39+$B39,V39*(1-INDEX('Inputs_Indexed REC'!$E$6:$E$8,MATCH('Total Indexed RECs'!$F39,'Inputs_Indexed REC'!$C$6:$C$8,0))),
0))</f>
        <v>965520.64680948434</v>
      </c>
      <c r="X39" s="86">
        <f>IF(X$4=$H39+$B39,INDEX('Inputs_Indexed REC'!$D$40:$F$65,MATCH('Total Indexed RECs'!$H39,'Inputs_Indexed REC'!$B$40:$B$65,0),MATCH('Total Indexed RECs'!$F39,'Inputs_Indexed REC'!$D$37:$F$37,0))
*INDEX('Inputs_Indexed REC'!$H$40:$J$65,MATCH('Total Indexed RECs'!$H39,'Inputs_Indexed REC'!$B$40:$B$65,0),MATCH('Total Indexed RECs'!$F39,'Inputs_Indexed REC'!$H$37:$J$37,0)),
IF(X$4&gt;$H39+$B39,W39*(1-INDEX('Inputs_Indexed REC'!$E$6:$E$8,MATCH('Total Indexed RECs'!$F39,'Inputs_Indexed REC'!$C$6:$C$8,0))),
0))</f>
        <v>960693.04357543692</v>
      </c>
      <c r="Y39" s="86">
        <f>IF(Y$4=$H39+$B39,INDEX('Inputs_Indexed REC'!$D$40:$F$65,MATCH('Total Indexed RECs'!$H39,'Inputs_Indexed REC'!$B$40:$B$65,0),MATCH('Total Indexed RECs'!$F39,'Inputs_Indexed REC'!$D$37:$F$37,0))
*INDEX('Inputs_Indexed REC'!$H$40:$J$65,MATCH('Total Indexed RECs'!$H39,'Inputs_Indexed REC'!$B$40:$B$65,0),MATCH('Total Indexed RECs'!$F39,'Inputs_Indexed REC'!$H$37:$J$37,0)),
IF(Y$4&gt;$H39+$B39,X39*(1-INDEX('Inputs_Indexed REC'!$E$6:$E$8,MATCH('Total Indexed RECs'!$F39,'Inputs_Indexed REC'!$C$6:$C$8,0))),
0))</f>
        <v>955889.57835755975</v>
      </c>
      <c r="Z39" s="86">
        <f>IF(Z$4=$H39+$B39,INDEX('Inputs_Indexed REC'!$D$40:$F$65,MATCH('Total Indexed RECs'!$H39,'Inputs_Indexed REC'!$B$40:$B$65,0),MATCH('Total Indexed RECs'!$F39,'Inputs_Indexed REC'!$D$37:$F$37,0))
*INDEX('Inputs_Indexed REC'!$H$40:$J$65,MATCH('Total Indexed RECs'!$H39,'Inputs_Indexed REC'!$B$40:$B$65,0),MATCH('Total Indexed RECs'!$F39,'Inputs_Indexed REC'!$H$37:$J$37,0)),
IF(Z$4&gt;$H39+$B39,Y39*(1-INDEX('Inputs_Indexed REC'!$E$6:$E$8,MATCH('Total Indexed RECs'!$F39,'Inputs_Indexed REC'!$C$6:$C$8,0))),
0))</f>
        <v>951110.13046577189</v>
      </c>
      <c r="AA39" s="86">
        <f>IF(AA$4=$H39+$B39,INDEX('Inputs_Indexed REC'!$D$40:$F$65,MATCH('Total Indexed RECs'!$H39,'Inputs_Indexed REC'!$B$40:$B$65,0),MATCH('Total Indexed RECs'!$F39,'Inputs_Indexed REC'!$D$37:$F$37,0))
*INDEX('Inputs_Indexed REC'!$H$40:$J$65,MATCH('Total Indexed RECs'!$H39,'Inputs_Indexed REC'!$B$40:$B$65,0),MATCH('Total Indexed RECs'!$F39,'Inputs_Indexed REC'!$H$37:$J$37,0)),
IF(AA$4&gt;$H39+$B39,Z39*(1-INDEX('Inputs_Indexed REC'!$E$6:$E$8,MATCH('Total Indexed RECs'!$F39,'Inputs_Indexed REC'!$C$6:$C$8,0))),
0))</f>
        <v>946354.57981344301</v>
      </c>
      <c r="AB39" s="86">
        <f>IF(AB$4=$H39+$B39,INDEX('Inputs_Indexed REC'!$D$40:$F$65,MATCH('Total Indexed RECs'!$H39,'Inputs_Indexed REC'!$B$40:$B$65,0),MATCH('Total Indexed RECs'!$F39,'Inputs_Indexed REC'!$D$37:$F$37,0))
*INDEX('Inputs_Indexed REC'!$H$40:$J$65,MATCH('Total Indexed RECs'!$H39,'Inputs_Indexed REC'!$B$40:$B$65,0),MATCH('Total Indexed RECs'!$F39,'Inputs_Indexed REC'!$H$37:$J$37,0)),
IF(AB$4&gt;$H39+$B39,AA39*(1-INDEX('Inputs_Indexed REC'!$E$6:$E$8,MATCH('Total Indexed RECs'!$F39,'Inputs_Indexed REC'!$C$6:$C$8,0))),
0))</f>
        <v>941622.80691437575</v>
      </c>
      <c r="AC39" s="86">
        <f>IF(AC$4=$H39+$B39,INDEX('Inputs_Indexed REC'!$D$40:$F$65,MATCH('Total Indexed RECs'!$H39,'Inputs_Indexed REC'!$B$40:$B$65,0),MATCH('Total Indexed RECs'!$F39,'Inputs_Indexed REC'!$D$37:$F$37,0))
*INDEX('Inputs_Indexed REC'!$H$40:$J$65,MATCH('Total Indexed RECs'!$H39,'Inputs_Indexed REC'!$B$40:$B$65,0),MATCH('Total Indexed RECs'!$F39,'Inputs_Indexed REC'!$H$37:$J$37,0)),
IF(AC$4&gt;$H39+$B39,AB39*(1-INDEX('Inputs_Indexed REC'!$E$6:$E$8,MATCH('Total Indexed RECs'!$F39,'Inputs_Indexed REC'!$C$6:$C$8,0))),
0))</f>
        <v>936914.69287980383</v>
      </c>
      <c r="AD39" s="86">
        <f>IF(AD$4=$H39+$B39,INDEX('Inputs_Indexed REC'!$D$40:$F$65,MATCH('Total Indexed RECs'!$H39,'Inputs_Indexed REC'!$B$40:$B$65,0),MATCH('Total Indexed RECs'!$F39,'Inputs_Indexed REC'!$D$37:$F$37,0))
*INDEX('Inputs_Indexed REC'!$H$40:$J$65,MATCH('Total Indexed RECs'!$H39,'Inputs_Indexed REC'!$B$40:$B$65,0),MATCH('Total Indexed RECs'!$F39,'Inputs_Indexed REC'!$H$37:$J$37,0)),
IF(AD$4&gt;$H39+$B39,AC39*(1-INDEX('Inputs_Indexed REC'!$E$6:$E$8,MATCH('Total Indexed RECs'!$F39,'Inputs_Indexed REC'!$C$6:$C$8,0))),
0))</f>
        <v>932230.11941540486</v>
      </c>
      <c r="AE39" s="86">
        <f>IF(AE$4=$H39+$B39,INDEX('Inputs_Indexed REC'!$D$40:$F$65,MATCH('Total Indexed RECs'!$H39,'Inputs_Indexed REC'!$B$40:$B$65,0),MATCH('Total Indexed RECs'!$F39,'Inputs_Indexed REC'!$D$37:$F$37,0))
*INDEX('Inputs_Indexed REC'!$H$40:$J$65,MATCH('Total Indexed RECs'!$H39,'Inputs_Indexed REC'!$B$40:$B$65,0),MATCH('Total Indexed RECs'!$F39,'Inputs_Indexed REC'!$H$37:$J$37,0)),
IF(AE$4&gt;$H39+$B39,AD39*(1-INDEX('Inputs_Indexed REC'!$E$6:$E$8,MATCH('Total Indexed RECs'!$F39,'Inputs_Indexed REC'!$C$6:$C$8,0))),
0))</f>
        <v>927568.96881832788</v>
      </c>
      <c r="AF39" s="86">
        <f>IF(AF$4=$H39+$B39,INDEX('Inputs_Indexed REC'!$D$40:$F$65,MATCH('Total Indexed RECs'!$H39,'Inputs_Indexed REC'!$B$40:$B$65,0),MATCH('Total Indexed RECs'!$F39,'Inputs_Indexed REC'!$D$37:$F$37,0))
*INDEX('Inputs_Indexed REC'!$H$40:$J$65,MATCH('Total Indexed RECs'!$H39,'Inputs_Indexed REC'!$B$40:$B$65,0),MATCH('Total Indexed RECs'!$F39,'Inputs_Indexed REC'!$H$37:$J$37,0)),
IF(AF$4&gt;$H39+$B39,AE39*(1-INDEX('Inputs_Indexed REC'!$E$6:$E$8,MATCH('Total Indexed RECs'!$F39,'Inputs_Indexed REC'!$C$6:$C$8,0))),
0))</f>
        <v>922931.12397423619</v>
      </c>
      <c r="AG39" s="86">
        <f>IF(AG$4=$H39+$B39,INDEX('Inputs_Indexed REC'!$D$40:$F$65,MATCH('Total Indexed RECs'!$H39,'Inputs_Indexed REC'!$B$40:$B$65,0),MATCH('Total Indexed RECs'!$F39,'Inputs_Indexed REC'!$D$37:$F$37,0))
*INDEX('Inputs_Indexed REC'!$H$40:$J$65,MATCH('Total Indexed RECs'!$H39,'Inputs_Indexed REC'!$B$40:$B$65,0),MATCH('Total Indexed RECs'!$F39,'Inputs_Indexed REC'!$H$37:$J$37,0)),
IF(AG$4&gt;$H39+$B39,AF39*(1-INDEX('Inputs_Indexed REC'!$E$6:$E$8,MATCH('Total Indexed RECs'!$F39,'Inputs_Indexed REC'!$C$6:$C$8,0))),
0))</f>
        <v>918316.46835436497</v>
      </c>
      <c r="AH39" s="86">
        <f>IF(AH$4=$H39+$B39,INDEX('Inputs_Indexed REC'!$D$40:$F$65,MATCH('Total Indexed RECs'!$H39,'Inputs_Indexed REC'!$B$40:$B$65,0),MATCH('Total Indexed RECs'!$F39,'Inputs_Indexed REC'!$D$37:$F$37,0))
*INDEX('Inputs_Indexed REC'!$H$40:$J$65,MATCH('Total Indexed RECs'!$H39,'Inputs_Indexed REC'!$B$40:$B$65,0),MATCH('Total Indexed RECs'!$F39,'Inputs_Indexed REC'!$H$37:$J$37,0)),
IF(AH$4&gt;$H39+$B39,AG39*(1-INDEX('Inputs_Indexed REC'!$E$6:$E$8,MATCH('Total Indexed RECs'!$F39,'Inputs_Indexed REC'!$C$6:$C$8,0))),
0))</f>
        <v>913724.88601259317</v>
      </c>
    </row>
    <row r="40" spans="2:34" x14ac:dyDescent="0.35">
      <c r="B40" s="332">
        <v>0</v>
      </c>
      <c r="C40" s="332" t="str">
        <f>INDEX('Inputs_Indexed REC'!$L$40:$L$65,MATCH($G40,'Inputs_Indexed REC'!$C$40:$C$65,0))</f>
        <v>Projected</v>
      </c>
      <c r="D40" s="116" t="s">
        <v>240</v>
      </c>
      <c r="F40" s="39" t="s">
        <v>76</v>
      </c>
      <c r="G40" s="60" t="s">
        <v>27</v>
      </c>
      <c r="H40" s="347">
        <f t="shared" si="2"/>
        <v>2029</v>
      </c>
      <c r="I40" s="56" t="s">
        <v>91</v>
      </c>
      <c r="J40" s="86">
        <f>IF(J$4=$H40+$B40,INDEX('Inputs_Indexed REC'!$D$40:$F$65,MATCH('Total Indexed RECs'!$H40,'Inputs_Indexed REC'!$B$40:$B$65,0),MATCH('Total Indexed RECs'!$F40,'Inputs_Indexed REC'!$D$37:$F$37,0))
*INDEX('Inputs_Indexed REC'!$H$40:$J$65,MATCH('Total Indexed RECs'!$H40,'Inputs_Indexed REC'!$B$40:$B$65,0),MATCH('Total Indexed RECs'!$F40,'Inputs_Indexed REC'!$H$37:$J$37,0)),
IF(J$4&gt;$H40+$B40,I40*(1-INDEX('Inputs_Indexed REC'!$E$6:$E$8,MATCH('Total Indexed RECs'!$F40,'Inputs_Indexed REC'!$C$6:$C$8,0))),
0))</f>
        <v>0</v>
      </c>
      <c r="K40" s="86">
        <f>IF(K$4=$H40+$B40,INDEX('Inputs_Indexed REC'!$D$40:$F$65,MATCH('Total Indexed RECs'!$H40,'Inputs_Indexed REC'!$B$40:$B$65,0),MATCH('Total Indexed RECs'!$F40,'Inputs_Indexed REC'!$D$37:$F$37,0))
*INDEX('Inputs_Indexed REC'!$H$40:$J$65,MATCH('Total Indexed RECs'!$H40,'Inputs_Indexed REC'!$B$40:$B$65,0),MATCH('Total Indexed RECs'!$F40,'Inputs_Indexed REC'!$H$37:$J$37,0)),
IF(K$4&gt;$H40+$B40,J40*(1-INDEX('Inputs_Indexed REC'!$E$6:$E$8,MATCH('Total Indexed RECs'!$F40,'Inputs_Indexed REC'!$C$6:$C$8,0))),
0))</f>
        <v>0</v>
      </c>
      <c r="L40" s="86">
        <f>IF(L$4=$H40+$B40,INDEX('Inputs_Indexed REC'!$D$40:$F$65,MATCH('Total Indexed RECs'!$H40,'Inputs_Indexed REC'!$B$40:$B$65,0),MATCH('Total Indexed RECs'!$F40,'Inputs_Indexed REC'!$D$37:$F$37,0))
*INDEX('Inputs_Indexed REC'!$H$40:$J$65,MATCH('Total Indexed RECs'!$H40,'Inputs_Indexed REC'!$B$40:$B$65,0),MATCH('Total Indexed RECs'!$F40,'Inputs_Indexed REC'!$H$37:$J$37,0)),
IF(L$4&gt;$H40+$B40,K40*(1-INDEX('Inputs_Indexed REC'!$E$6:$E$8,MATCH('Total Indexed RECs'!$F40,'Inputs_Indexed REC'!$C$6:$C$8,0))),
0))</f>
        <v>0</v>
      </c>
      <c r="M40" s="86">
        <f>IF(M$4=$H40+$B40,INDEX('Inputs_Indexed REC'!$D$40:$F$65,MATCH('Total Indexed RECs'!$H40,'Inputs_Indexed REC'!$B$40:$B$65,0),MATCH('Total Indexed RECs'!$F40,'Inputs_Indexed REC'!$D$37:$F$37,0))
*INDEX('Inputs_Indexed REC'!$H$40:$J$65,MATCH('Total Indexed RECs'!$H40,'Inputs_Indexed REC'!$B$40:$B$65,0),MATCH('Total Indexed RECs'!$F40,'Inputs_Indexed REC'!$H$37:$J$37,0)),
IF(M$4&gt;$H40+$B40,L40*(1-INDEX('Inputs_Indexed REC'!$E$6:$E$8,MATCH('Total Indexed RECs'!$F40,'Inputs_Indexed REC'!$C$6:$C$8,0))),
0))</f>
        <v>0</v>
      </c>
      <c r="N40" s="86">
        <f>IF(N$4=$H40+$B40,INDEX('Inputs_Indexed REC'!$D$40:$F$65,MATCH('Total Indexed RECs'!$H40,'Inputs_Indexed REC'!$B$40:$B$65,0),MATCH('Total Indexed RECs'!$F40,'Inputs_Indexed REC'!$D$37:$F$37,0))
*INDEX('Inputs_Indexed REC'!$H$40:$J$65,MATCH('Total Indexed RECs'!$H40,'Inputs_Indexed REC'!$B$40:$B$65,0),MATCH('Total Indexed RECs'!$F40,'Inputs_Indexed REC'!$H$37:$J$37,0)),
IF(N$4&gt;$H40+$B40,M40*(1-INDEX('Inputs_Indexed REC'!$E$6:$E$8,MATCH('Total Indexed RECs'!$F40,'Inputs_Indexed REC'!$C$6:$C$8,0))),
0))</f>
        <v>0</v>
      </c>
      <c r="O40" s="86">
        <f>IF(O$4=$H40+$B40,INDEX('Inputs_Indexed REC'!$D$40:$F$65,MATCH('Total Indexed RECs'!$H40,'Inputs_Indexed REC'!$B$40:$B$65,0),MATCH('Total Indexed RECs'!$F40,'Inputs_Indexed REC'!$D$37:$F$37,0))
*INDEX('Inputs_Indexed REC'!$H$40:$J$65,MATCH('Total Indexed RECs'!$H40,'Inputs_Indexed REC'!$B$40:$B$65,0),MATCH('Total Indexed RECs'!$F40,'Inputs_Indexed REC'!$H$37:$J$37,0)),
IF(O$4&gt;$H40+$B40,N40*(1-INDEX('Inputs_Indexed REC'!$E$6:$E$8,MATCH('Total Indexed RECs'!$F40,'Inputs_Indexed REC'!$C$6:$C$8,0))),
0))</f>
        <v>0</v>
      </c>
      <c r="P40" s="86">
        <f>IF(P$4=$H40+$B40,INDEX('Inputs_Indexed REC'!$D$40:$F$65,MATCH('Total Indexed RECs'!$H40,'Inputs_Indexed REC'!$B$40:$B$65,0),MATCH('Total Indexed RECs'!$F40,'Inputs_Indexed REC'!$D$37:$F$37,0))
*INDEX('Inputs_Indexed REC'!$H$40:$J$65,MATCH('Total Indexed RECs'!$H40,'Inputs_Indexed REC'!$B$40:$B$65,0),MATCH('Total Indexed RECs'!$F40,'Inputs_Indexed REC'!$H$37:$J$37,0)),
IF(P$4&gt;$H40+$B40,O40*(1-INDEX('Inputs_Indexed REC'!$E$6:$E$8,MATCH('Total Indexed RECs'!$F40,'Inputs_Indexed REC'!$C$6:$C$8,0))),
0))</f>
        <v>0</v>
      </c>
      <c r="Q40" s="86">
        <f>IF(Q$4=$H40+$B40,INDEX('Inputs_Indexed REC'!$D$40:$F$65,MATCH('Total Indexed RECs'!$H40,'Inputs_Indexed REC'!$B$40:$B$65,0),MATCH('Total Indexed RECs'!$F40,'Inputs_Indexed REC'!$D$37:$F$37,0))
*INDEX('Inputs_Indexed REC'!$H$40:$J$65,MATCH('Total Indexed RECs'!$H40,'Inputs_Indexed REC'!$B$40:$B$65,0),MATCH('Total Indexed RECs'!$F40,'Inputs_Indexed REC'!$H$37:$J$37,0)),
IF(Q$4&gt;$H40+$B40,P40*(1-INDEX('Inputs_Indexed REC'!$E$6:$E$8,MATCH('Total Indexed RECs'!$F40,'Inputs_Indexed REC'!$C$6:$C$8,0))),
0))</f>
        <v>1000000</v>
      </c>
      <c r="R40" s="86">
        <f>IF(R$4=$H40+$B40,INDEX('Inputs_Indexed REC'!$D$40:$F$65,MATCH('Total Indexed RECs'!$H40,'Inputs_Indexed REC'!$B$40:$B$65,0),MATCH('Total Indexed RECs'!$F40,'Inputs_Indexed REC'!$D$37:$F$37,0))
*INDEX('Inputs_Indexed REC'!$H$40:$J$65,MATCH('Total Indexed RECs'!$H40,'Inputs_Indexed REC'!$B$40:$B$65,0),MATCH('Total Indexed RECs'!$F40,'Inputs_Indexed REC'!$H$37:$J$37,0)),
IF(R$4&gt;$H40+$B40,Q40*(1-INDEX('Inputs_Indexed REC'!$E$6:$E$8,MATCH('Total Indexed RECs'!$F40,'Inputs_Indexed REC'!$C$6:$C$8,0))),
0))</f>
        <v>995000</v>
      </c>
      <c r="S40" s="86">
        <f>IF(S$4=$H40+$B40,INDEX('Inputs_Indexed REC'!$D$40:$F$65,MATCH('Total Indexed RECs'!$H40,'Inputs_Indexed REC'!$B$40:$B$65,0),MATCH('Total Indexed RECs'!$F40,'Inputs_Indexed REC'!$D$37:$F$37,0))
*INDEX('Inputs_Indexed REC'!$H$40:$J$65,MATCH('Total Indexed RECs'!$H40,'Inputs_Indexed REC'!$B$40:$B$65,0),MATCH('Total Indexed RECs'!$F40,'Inputs_Indexed REC'!$H$37:$J$37,0)),
IF(S$4&gt;$H40+$B40,R40*(1-INDEX('Inputs_Indexed REC'!$E$6:$E$8,MATCH('Total Indexed RECs'!$F40,'Inputs_Indexed REC'!$C$6:$C$8,0))),
0))</f>
        <v>990025</v>
      </c>
      <c r="T40" s="86">
        <f>IF(T$4=$H40+$B40,INDEX('Inputs_Indexed REC'!$D$40:$F$65,MATCH('Total Indexed RECs'!$H40,'Inputs_Indexed REC'!$B$40:$B$65,0),MATCH('Total Indexed RECs'!$F40,'Inputs_Indexed REC'!$D$37:$F$37,0))
*INDEX('Inputs_Indexed REC'!$H$40:$J$65,MATCH('Total Indexed RECs'!$H40,'Inputs_Indexed REC'!$B$40:$B$65,0),MATCH('Total Indexed RECs'!$F40,'Inputs_Indexed REC'!$H$37:$J$37,0)),
IF(T$4&gt;$H40+$B40,S40*(1-INDEX('Inputs_Indexed REC'!$E$6:$E$8,MATCH('Total Indexed RECs'!$F40,'Inputs_Indexed REC'!$C$6:$C$8,0))),
0))</f>
        <v>985074.875</v>
      </c>
      <c r="U40" s="86">
        <f>IF(U$4=$H40+$B40,INDEX('Inputs_Indexed REC'!$D$40:$F$65,MATCH('Total Indexed RECs'!$H40,'Inputs_Indexed REC'!$B$40:$B$65,0),MATCH('Total Indexed RECs'!$F40,'Inputs_Indexed REC'!$D$37:$F$37,0))
*INDEX('Inputs_Indexed REC'!$H$40:$J$65,MATCH('Total Indexed RECs'!$H40,'Inputs_Indexed REC'!$B$40:$B$65,0),MATCH('Total Indexed RECs'!$F40,'Inputs_Indexed REC'!$H$37:$J$37,0)),
IF(U$4&gt;$H40+$B40,T40*(1-INDEX('Inputs_Indexed REC'!$E$6:$E$8,MATCH('Total Indexed RECs'!$F40,'Inputs_Indexed REC'!$C$6:$C$8,0))),
0))</f>
        <v>980149.50062499999</v>
      </c>
      <c r="V40" s="86">
        <f>IF(V$4=$H40+$B40,INDEX('Inputs_Indexed REC'!$D$40:$F$65,MATCH('Total Indexed RECs'!$H40,'Inputs_Indexed REC'!$B$40:$B$65,0),MATCH('Total Indexed RECs'!$F40,'Inputs_Indexed REC'!$D$37:$F$37,0))
*INDEX('Inputs_Indexed REC'!$H$40:$J$65,MATCH('Total Indexed RECs'!$H40,'Inputs_Indexed REC'!$B$40:$B$65,0),MATCH('Total Indexed RECs'!$F40,'Inputs_Indexed REC'!$H$37:$J$37,0)),
IF(V$4&gt;$H40+$B40,U40*(1-INDEX('Inputs_Indexed REC'!$E$6:$E$8,MATCH('Total Indexed RECs'!$F40,'Inputs_Indexed REC'!$C$6:$C$8,0))),
0))</f>
        <v>975248.75312187499</v>
      </c>
      <c r="W40" s="86">
        <f>IF(W$4=$H40+$B40,INDEX('Inputs_Indexed REC'!$D$40:$F$65,MATCH('Total Indexed RECs'!$H40,'Inputs_Indexed REC'!$B$40:$B$65,0),MATCH('Total Indexed RECs'!$F40,'Inputs_Indexed REC'!$D$37:$F$37,0))
*INDEX('Inputs_Indexed REC'!$H$40:$J$65,MATCH('Total Indexed RECs'!$H40,'Inputs_Indexed REC'!$B$40:$B$65,0),MATCH('Total Indexed RECs'!$F40,'Inputs_Indexed REC'!$H$37:$J$37,0)),
IF(W$4&gt;$H40+$B40,V40*(1-INDEX('Inputs_Indexed REC'!$E$6:$E$8,MATCH('Total Indexed RECs'!$F40,'Inputs_Indexed REC'!$C$6:$C$8,0))),
0))</f>
        <v>970372.50935626565</v>
      </c>
      <c r="X40" s="86">
        <f>IF(X$4=$H40+$B40,INDEX('Inputs_Indexed REC'!$D$40:$F$65,MATCH('Total Indexed RECs'!$H40,'Inputs_Indexed REC'!$B$40:$B$65,0),MATCH('Total Indexed RECs'!$F40,'Inputs_Indexed REC'!$D$37:$F$37,0))
*INDEX('Inputs_Indexed REC'!$H$40:$J$65,MATCH('Total Indexed RECs'!$H40,'Inputs_Indexed REC'!$B$40:$B$65,0),MATCH('Total Indexed RECs'!$F40,'Inputs_Indexed REC'!$H$37:$J$37,0)),
IF(X$4&gt;$H40+$B40,W40*(1-INDEX('Inputs_Indexed REC'!$E$6:$E$8,MATCH('Total Indexed RECs'!$F40,'Inputs_Indexed REC'!$C$6:$C$8,0))),
0))</f>
        <v>965520.64680948434</v>
      </c>
      <c r="Y40" s="86">
        <f>IF(Y$4=$H40+$B40,INDEX('Inputs_Indexed REC'!$D$40:$F$65,MATCH('Total Indexed RECs'!$H40,'Inputs_Indexed REC'!$B$40:$B$65,0),MATCH('Total Indexed RECs'!$F40,'Inputs_Indexed REC'!$D$37:$F$37,0))
*INDEX('Inputs_Indexed REC'!$H$40:$J$65,MATCH('Total Indexed RECs'!$H40,'Inputs_Indexed REC'!$B$40:$B$65,0),MATCH('Total Indexed RECs'!$F40,'Inputs_Indexed REC'!$H$37:$J$37,0)),
IF(Y$4&gt;$H40+$B40,X40*(1-INDEX('Inputs_Indexed REC'!$E$6:$E$8,MATCH('Total Indexed RECs'!$F40,'Inputs_Indexed REC'!$C$6:$C$8,0))),
0))</f>
        <v>960693.04357543692</v>
      </c>
      <c r="Z40" s="86">
        <f>IF(Z$4=$H40+$B40,INDEX('Inputs_Indexed REC'!$D$40:$F$65,MATCH('Total Indexed RECs'!$H40,'Inputs_Indexed REC'!$B$40:$B$65,0),MATCH('Total Indexed RECs'!$F40,'Inputs_Indexed REC'!$D$37:$F$37,0))
*INDEX('Inputs_Indexed REC'!$H$40:$J$65,MATCH('Total Indexed RECs'!$H40,'Inputs_Indexed REC'!$B$40:$B$65,0),MATCH('Total Indexed RECs'!$F40,'Inputs_Indexed REC'!$H$37:$J$37,0)),
IF(Z$4&gt;$H40+$B40,Y40*(1-INDEX('Inputs_Indexed REC'!$E$6:$E$8,MATCH('Total Indexed RECs'!$F40,'Inputs_Indexed REC'!$C$6:$C$8,0))),
0))</f>
        <v>955889.57835755975</v>
      </c>
      <c r="AA40" s="86">
        <f>IF(AA$4=$H40+$B40,INDEX('Inputs_Indexed REC'!$D$40:$F$65,MATCH('Total Indexed RECs'!$H40,'Inputs_Indexed REC'!$B$40:$B$65,0),MATCH('Total Indexed RECs'!$F40,'Inputs_Indexed REC'!$D$37:$F$37,0))
*INDEX('Inputs_Indexed REC'!$H$40:$J$65,MATCH('Total Indexed RECs'!$H40,'Inputs_Indexed REC'!$B$40:$B$65,0),MATCH('Total Indexed RECs'!$F40,'Inputs_Indexed REC'!$H$37:$J$37,0)),
IF(AA$4&gt;$H40+$B40,Z40*(1-INDEX('Inputs_Indexed REC'!$E$6:$E$8,MATCH('Total Indexed RECs'!$F40,'Inputs_Indexed REC'!$C$6:$C$8,0))),
0))</f>
        <v>951110.13046577189</v>
      </c>
      <c r="AB40" s="86">
        <f>IF(AB$4=$H40+$B40,INDEX('Inputs_Indexed REC'!$D$40:$F$65,MATCH('Total Indexed RECs'!$H40,'Inputs_Indexed REC'!$B$40:$B$65,0),MATCH('Total Indexed RECs'!$F40,'Inputs_Indexed REC'!$D$37:$F$37,0))
*INDEX('Inputs_Indexed REC'!$H$40:$J$65,MATCH('Total Indexed RECs'!$H40,'Inputs_Indexed REC'!$B$40:$B$65,0),MATCH('Total Indexed RECs'!$F40,'Inputs_Indexed REC'!$H$37:$J$37,0)),
IF(AB$4&gt;$H40+$B40,AA40*(1-INDEX('Inputs_Indexed REC'!$E$6:$E$8,MATCH('Total Indexed RECs'!$F40,'Inputs_Indexed REC'!$C$6:$C$8,0))),
0))</f>
        <v>946354.57981344301</v>
      </c>
      <c r="AC40" s="86">
        <f>IF(AC$4=$H40+$B40,INDEX('Inputs_Indexed REC'!$D$40:$F$65,MATCH('Total Indexed RECs'!$H40,'Inputs_Indexed REC'!$B$40:$B$65,0),MATCH('Total Indexed RECs'!$F40,'Inputs_Indexed REC'!$D$37:$F$37,0))
*INDEX('Inputs_Indexed REC'!$H$40:$J$65,MATCH('Total Indexed RECs'!$H40,'Inputs_Indexed REC'!$B$40:$B$65,0),MATCH('Total Indexed RECs'!$F40,'Inputs_Indexed REC'!$H$37:$J$37,0)),
IF(AC$4&gt;$H40+$B40,AB40*(1-INDEX('Inputs_Indexed REC'!$E$6:$E$8,MATCH('Total Indexed RECs'!$F40,'Inputs_Indexed REC'!$C$6:$C$8,0))),
0))</f>
        <v>941622.80691437575</v>
      </c>
      <c r="AD40" s="86">
        <f>IF(AD$4=$H40+$B40,INDEX('Inputs_Indexed REC'!$D$40:$F$65,MATCH('Total Indexed RECs'!$H40,'Inputs_Indexed REC'!$B$40:$B$65,0),MATCH('Total Indexed RECs'!$F40,'Inputs_Indexed REC'!$D$37:$F$37,0))
*INDEX('Inputs_Indexed REC'!$H$40:$J$65,MATCH('Total Indexed RECs'!$H40,'Inputs_Indexed REC'!$B$40:$B$65,0),MATCH('Total Indexed RECs'!$F40,'Inputs_Indexed REC'!$H$37:$J$37,0)),
IF(AD$4&gt;$H40+$B40,AC40*(1-INDEX('Inputs_Indexed REC'!$E$6:$E$8,MATCH('Total Indexed RECs'!$F40,'Inputs_Indexed REC'!$C$6:$C$8,0))),
0))</f>
        <v>936914.69287980383</v>
      </c>
      <c r="AE40" s="86">
        <f>IF(AE$4=$H40+$B40,INDEX('Inputs_Indexed REC'!$D$40:$F$65,MATCH('Total Indexed RECs'!$H40,'Inputs_Indexed REC'!$B$40:$B$65,0),MATCH('Total Indexed RECs'!$F40,'Inputs_Indexed REC'!$D$37:$F$37,0))
*INDEX('Inputs_Indexed REC'!$H$40:$J$65,MATCH('Total Indexed RECs'!$H40,'Inputs_Indexed REC'!$B$40:$B$65,0),MATCH('Total Indexed RECs'!$F40,'Inputs_Indexed REC'!$H$37:$J$37,0)),
IF(AE$4&gt;$H40+$B40,AD40*(1-INDEX('Inputs_Indexed REC'!$E$6:$E$8,MATCH('Total Indexed RECs'!$F40,'Inputs_Indexed REC'!$C$6:$C$8,0))),
0))</f>
        <v>932230.11941540486</v>
      </c>
      <c r="AF40" s="86">
        <f>IF(AF$4=$H40+$B40,INDEX('Inputs_Indexed REC'!$D$40:$F$65,MATCH('Total Indexed RECs'!$H40,'Inputs_Indexed REC'!$B$40:$B$65,0),MATCH('Total Indexed RECs'!$F40,'Inputs_Indexed REC'!$D$37:$F$37,0))
*INDEX('Inputs_Indexed REC'!$H$40:$J$65,MATCH('Total Indexed RECs'!$H40,'Inputs_Indexed REC'!$B$40:$B$65,0),MATCH('Total Indexed RECs'!$F40,'Inputs_Indexed REC'!$H$37:$J$37,0)),
IF(AF$4&gt;$H40+$B40,AE40*(1-INDEX('Inputs_Indexed REC'!$E$6:$E$8,MATCH('Total Indexed RECs'!$F40,'Inputs_Indexed REC'!$C$6:$C$8,0))),
0))</f>
        <v>927568.96881832788</v>
      </c>
      <c r="AG40" s="86">
        <f>IF(AG$4=$H40+$B40,INDEX('Inputs_Indexed REC'!$D$40:$F$65,MATCH('Total Indexed RECs'!$H40,'Inputs_Indexed REC'!$B$40:$B$65,0),MATCH('Total Indexed RECs'!$F40,'Inputs_Indexed REC'!$D$37:$F$37,0))
*INDEX('Inputs_Indexed REC'!$H$40:$J$65,MATCH('Total Indexed RECs'!$H40,'Inputs_Indexed REC'!$B$40:$B$65,0),MATCH('Total Indexed RECs'!$F40,'Inputs_Indexed REC'!$H$37:$J$37,0)),
IF(AG$4&gt;$H40+$B40,AF40*(1-INDEX('Inputs_Indexed REC'!$E$6:$E$8,MATCH('Total Indexed RECs'!$F40,'Inputs_Indexed REC'!$C$6:$C$8,0))),
0))</f>
        <v>922931.12397423619</v>
      </c>
      <c r="AH40" s="86">
        <f>IF(AH$4=$H40+$B40,INDEX('Inputs_Indexed REC'!$D$40:$F$65,MATCH('Total Indexed RECs'!$H40,'Inputs_Indexed REC'!$B$40:$B$65,0),MATCH('Total Indexed RECs'!$F40,'Inputs_Indexed REC'!$D$37:$F$37,0))
*INDEX('Inputs_Indexed REC'!$H$40:$J$65,MATCH('Total Indexed RECs'!$H40,'Inputs_Indexed REC'!$B$40:$B$65,0),MATCH('Total Indexed RECs'!$F40,'Inputs_Indexed REC'!$H$37:$J$37,0)),
IF(AH$4&gt;$H40+$B40,AG40*(1-INDEX('Inputs_Indexed REC'!$E$6:$E$8,MATCH('Total Indexed RECs'!$F40,'Inputs_Indexed REC'!$C$6:$C$8,0))),
0))</f>
        <v>918316.46835436497</v>
      </c>
    </row>
    <row r="41" spans="2:34" x14ac:dyDescent="0.35">
      <c r="B41" s="332">
        <v>0</v>
      </c>
      <c r="C41" s="332" t="str">
        <f>INDEX('Inputs_Indexed REC'!$L$40:$L$65,MATCH($G41,'Inputs_Indexed REC'!$C$40:$C$65,0))</f>
        <v>Projected</v>
      </c>
      <c r="D41" s="116" t="s">
        <v>240</v>
      </c>
      <c r="F41" s="39" t="s">
        <v>76</v>
      </c>
      <c r="G41" s="60" t="s">
        <v>28</v>
      </c>
      <c r="H41" s="347">
        <f t="shared" si="2"/>
        <v>2030</v>
      </c>
      <c r="I41" s="56" t="s">
        <v>91</v>
      </c>
      <c r="J41" s="86">
        <f>IF(J$4=$H41+$B41,INDEX('Inputs_Indexed REC'!$D$40:$F$65,MATCH('Total Indexed RECs'!$H41,'Inputs_Indexed REC'!$B$40:$B$65,0),MATCH('Total Indexed RECs'!$F41,'Inputs_Indexed REC'!$D$37:$F$37,0))
*INDEX('Inputs_Indexed REC'!$H$40:$J$65,MATCH('Total Indexed RECs'!$H41,'Inputs_Indexed REC'!$B$40:$B$65,0),MATCH('Total Indexed RECs'!$F41,'Inputs_Indexed REC'!$H$37:$J$37,0)),
IF(J$4&gt;$H41+$B41,I41*(1-INDEX('Inputs_Indexed REC'!$E$6:$E$8,MATCH('Total Indexed RECs'!$F41,'Inputs_Indexed REC'!$C$6:$C$8,0))),
0))</f>
        <v>0</v>
      </c>
      <c r="K41" s="86">
        <f>IF(K$4=$H41+$B41,INDEX('Inputs_Indexed REC'!$D$40:$F$65,MATCH('Total Indexed RECs'!$H41,'Inputs_Indexed REC'!$B$40:$B$65,0),MATCH('Total Indexed RECs'!$F41,'Inputs_Indexed REC'!$D$37:$F$37,0))
*INDEX('Inputs_Indexed REC'!$H$40:$J$65,MATCH('Total Indexed RECs'!$H41,'Inputs_Indexed REC'!$B$40:$B$65,0),MATCH('Total Indexed RECs'!$F41,'Inputs_Indexed REC'!$H$37:$J$37,0)),
IF(K$4&gt;$H41+$B41,J41*(1-INDEX('Inputs_Indexed REC'!$E$6:$E$8,MATCH('Total Indexed RECs'!$F41,'Inputs_Indexed REC'!$C$6:$C$8,0))),
0))</f>
        <v>0</v>
      </c>
      <c r="L41" s="86">
        <f>IF(L$4=$H41+$B41,INDEX('Inputs_Indexed REC'!$D$40:$F$65,MATCH('Total Indexed RECs'!$H41,'Inputs_Indexed REC'!$B$40:$B$65,0),MATCH('Total Indexed RECs'!$F41,'Inputs_Indexed REC'!$D$37:$F$37,0))
*INDEX('Inputs_Indexed REC'!$H$40:$J$65,MATCH('Total Indexed RECs'!$H41,'Inputs_Indexed REC'!$B$40:$B$65,0),MATCH('Total Indexed RECs'!$F41,'Inputs_Indexed REC'!$H$37:$J$37,0)),
IF(L$4&gt;$H41+$B41,K41*(1-INDEX('Inputs_Indexed REC'!$E$6:$E$8,MATCH('Total Indexed RECs'!$F41,'Inputs_Indexed REC'!$C$6:$C$8,0))),
0))</f>
        <v>0</v>
      </c>
      <c r="M41" s="86">
        <f>IF(M$4=$H41+$B41,INDEX('Inputs_Indexed REC'!$D$40:$F$65,MATCH('Total Indexed RECs'!$H41,'Inputs_Indexed REC'!$B$40:$B$65,0),MATCH('Total Indexed RECs'!$F41,'Inputs_Indexed REC'!$D$37:$F$37,0))
*INDEX('Inputs_Indexed REC'!$H$40:$J$65,MATCH('Total Indexed RECs'!$H41,'Inputs_Indexed REC'!$B$40:$B$65,0),MATCH('Total Indexed RECs'!$F41,'Inputs_Indexed REC'!$H$37:$J$37,0)),
IF(M$4&gt;$H41+$B41,L41*(1-INDEX('Inputs_Indexed REC'!$E$6:$E$8,MATCH('Total Indexed RECs'!$F41,'Inputs_Indexed REC'!$C$6:$C$8,0))),
0))</f>
        <v>0</v>
      </c>
      <c r="N41" s="86">
        <f>IF(N$4=$H41+$B41,INDEX('Inputs_Indexed REC'!$D$40:$F$65,MATCH('Total Indexed RECs'!$H41,'Inputs_Indexed REC'!$B$40:$B$65,0),MATCH('Total Indexed RECs'!$F41,'Inputs_Indexed REC'!$D$37:$F$37,0))
*INDEX('Inputs_Indexed REC'!$H$40:$J$65,MATCH('Total Indexed RECs'!$H41,'Inputs_Indexed REC'!$B$40:$B$65,0),MATCH('Total Indexed RECs'!$F41,'Inputs_Indexed REC'!$H$37:$J$37,0)),
IF(N$4&gt;$H41+$B41,M41*(1-INDEX('Inputs_Indexed REC'!$E$6:$E$8,MATCH('Total Indexed RECs'!$F41,'Inputs_Indexed REC'!$C$6:$C$8,0))),
0))</f>
        <v>0</v>
      </c>
      <c r="O41" s="86">
        <f>IF(O$4=$H41+$B41,INDEX('Inputs_Indexed REC'!$D$40:$F$65,MATCH('Total Indexed RECs'!$H41,'Inputs_Indexed REC'!$B$40:$B$65,0),MATCH('Total Indexed RECs'!$F41,'Inputs_Indexed REC'!$D$37:$F$37,0))
*INDEX('Inputs_Indexed REC'!$H$40:$J$65,MATCH('Total Indexed RECs'!$H41,'Inputs_Indexed REC'!$B$40:$B$65,0),MATCH('Total Indexed RECs'!$F41,'Inputs_Indexed REC'!$H$37:$J$37,0)),
IF(O$4&gt;$H41+$B41,N41*(1-INDEX('Inputs_Indexed REC'!$E$6:$E$8,MATCH('Total Indexed RECs'!$F41,'Inputs_Indexed REC'!$C$6:$C$8,0))),
0))</f>
        <v>0</v>
      </c>
      <c r="P41" s="86">
        <f>IF(P$4=$H41+$B41,INDEX('Inputs_Indexed REC'!$D$40:$F$65,MATCH('Total Indexed RECs'!$H41,'Inputs_Indexed REC'!$B$40:$B$65,0),MATCH('Total Indexed RECs'!$F41,'Inputs_Indexed REC'!$D$37:$F$37,0))
*INDEX('Inputs_Indexed REC'!$H$40:$J$65,MATCH('Total Indexed RECs'!$H41,'Inputs_Indexed REC'!$B$40:$B$65,0),MATCH('Total Indexed RECs'!$F41,'Inputs_Indexed REC'!$H$37:$J$37,0)),
IF(P$4&gt;$H41+$B41,O41*(1-INDEX('Inputs_Indexed REC'!$E$6:$E$8,MATCH('Total Indexed RECs'!$F41,'Inputs_Indexed REC'!$C$6:$C$8,0))),
0))</f>
        <v>0</v>
      </c>
      <c r="Q41" s="86">
        <f>IF(Q$4=$H41+$B41,INDEX('Inputs_Indexed REC'!$D$40:$F$65,MATCH('Total Indexed RECs'!$H41,'Inputs_Indexed REC'!$B$40:$B$65,0),MATCH('Total Indexed RECs'!$F41,'Inputs_Indexed REC'!$D$37:$F$37,0))
*INDEX('Inputs_Indexed REC'!$H$40:$J$65,MATCH('Total Indexed RECs'!$H41,'Inputs_Indexed REC'!$B$40:$B$65,0),MATCH('Total Indexed RECs'!$F41,'Inputs_Indexed REC'!$H$37:$J$37,0)),
IF(Q$4&gt;$H41+$B41,P41*(1-INDEX('Inputs_Indexed REC'!$E$6:$E$8,MATCH('Total Indexed RECs'!$F41,'Inputs_Indexed REC'!$C$6:$C$8,0))),
0))</f>
        <v>0</v>
      </c>
      <c r="R41" s="86">
        <f>IF(R$4=$H41+$B41,INDEX('Inputs_Indexed REC'!$D$40:$F$65,MATCH('Total Indexed RECs'!$H41,'Inputs_Indexed REC'!$B$40:$B$65,0),MATCH('Total Indexed RECs'!$F41,'Inputs_Indexed REC'!$D$37:$F$37,0))
*INDEX('Inputs_Indexed REC'!$H$40:$J$65,MATCH('Total Indexed RECs'!$H41,'Inputs_Indexed REC'!$B$40:$B$65,0),MATCH('Total Indexed RECs'!$F41,'Inputs_Indexed REC'!$H$37:$J$37,0)),
IF(R$4&gt;$H41+$B41,Q41*(1-INDEX('Inputs_Indexed REC'!$E$6:$E$8,MATCH('Total Indexed RECs'!$F41,'Inputs_Indexed REC'!$C$6:$C$8,0))),
0))</f>
        <v>1200000</v>
      </c>
      <c r="S41" s="86">
        <f>IF(S$4=$H41+$B41,INDEX('Inputs_Indexed REC'!$D$40:$F$65,MATCH('Total Indexed RECs'!$H41,'Inputs_Indexed REC'!$B$40:$B$65,0),MATCH('Total Indexed RECs'!$F41,'Inputs_Indexed REC'!$D$37:$F$37,0))
*INDEX('Inputs_Indexed REC'!$H$40:$J$65,MATCH('Total Indexed RECs'!$H41,'Inputs_Indexed REC'!$B$40:$B$65,0),MATCH('Total Indexed RECs'!$F41,'Inputs_Indexed REC'!$H$37:$J$37,0)),
IF(S$4&gt;$H41+$B41,R41*(1-INDEX('Inputs_Indexed REC'!$E$6:$E$8,MATCH('Total Indexed RECs'!$F41,'Inputs_Indexed REC'!$C$6:$C$8,0))),
0))</f>
        <v>1194000</v>
      </c>
      <c r="T41" s="86">
        <f>IF(T$4=$H41+$B41,INDEX('Inputs_Indexed REC'!$D$40:$F$65,MATCH('Total Indexed RECs'!$H41,'Inputs_Indexed REC'!$B$40:$B$65,0),MATCH('Total Indexed RECs'!$F41,'Inputs_Indexed REC'!$D$37:$F$37,0))
*INDEX('Inputs_Indexed REC'!$H$40:$J$65,MATCH('Total Indexed RECs'!$H41,'Inputs_Indexed REC'!$B$40:$B$65,0),MATCH('Total Indexed RECs'!$F41,'Inputs_Indexed REC'!$H$37:$J$37,0)),
IF(T$4&gt;$H41+$B41,S41*(1-INDEX('Inputs_Indexed REC'!$E$6:$E$8,MATCH('Total Indexed RECs'!$F41,'Inputs_Indexed REC'!$C$6:$C$8,0))),
0))</f>
        <v>1188030</v>
      </c>
      <c r="U41" s="86">
        <f>IF(U$4=$H41+$B41,INDEX('Inputs_Indexed REC'!$D$40:$F$65,MATCH('Total Indexed RECs'!$H41,'Inputs_Indexed REC'!$B$40:$B$65,0),MATCH('Total Indexed RECs'!$F41,'Inputs_Indexed REC'!$D$37:$F$37,0))
*INDEX('Inputs_Indexed REC'!$H$40:$J$65,MATCH('Total Indexed RECs'!$H41,'Inputs_Indexed REC'!$B$40:$B$65,0),MATCH('Total Indexed RECs'!$F41,'Inputs_Indexed REC'!$H$37:$J$37,0)),
IF(U$4&gt;$H41+$B41,T41*(1-INDEX('Inputs_Indexed REC'!$E$6:$E$8,MATCH('Total Indexed RECs'!$F41,'Inputs_Indexed REC'!$C$6:$C$8,0))),
0))</f>
        <v>1182089.8500000001</v>
      </c>
      <c r="V41" s="86">
        <f>IF(V$4=$H41+$B41,INDEX('Inputs_Indexed REC'!$D$40:$F$65,MATCH('Total Indexed RECs'!$H41,'Inputs_Indexed REC'!$B$40:$B$65,0),MATCH('Total Indexed RECs'!$F41,'Inputs_Indexed REC'!$D$37:$F$37,0))
*INDEX('Inputs_Indexed REC'!$H$40:$J$65,MATCH('Total Indexed RECs'!$H41,'Inputs_Indexed REC'!$B$40:$B$65,0),MATCH('Total Indexed RECs'!$F41,'Inputs_Indexed REC'!$H$37:$J$37,0)),
IF(V$4&gt;$H41+$B41,U41*(1-INDEX('Inputs_Indexed REC'!$E$6:$E$8,MATCH('Total Indexed RECs'!$F41,'Inputs_Indexed REC'!$C$6:$C$8,0))),
0))</f>
        <v>1176179.40075</v>
      </c>
      <c r="W41" s="86">
        <f>IF(W$4=$H41+$B41,INDEX('Inputs_Indexed REC'!$D$40:$F$65,MATCH('Total Indexed RECs'!$H41,'Inputs_Indexed REC'!$B$40:$B$65,0),MATCH('Total Indexed RECs'!$F41,'Inputs_Indexed REC'!$D$37:$F$37,0))
*INDEX('Inputs_Indexed REC'!$H$40:$J$65,MATCH('Total Indexed RECs'!$H41,'Inputs_Indexed REC'!$B$40:$B$65,0),MATCH('Total Indexed RECs'!$F41,'Inputs_Indexed REC'!$H$37:$J$37,0)),
IF(W$4&gt;$H41+$B41,V41*(1-INDEX('Inputs_Indexed REC'!$E$6:$E$8,MATCH('Total Indexed RECs'!$F41,'Inputs_Indexed REC'!$C$6:$C$8,0))),
0))</f>
        <v>1170298.5037462499</v>
      </c>
      <c r="X41" s="86">
        <f>IF(X$4=$H41+$B41,INDEX('Inputs_Indexed REC'!$D$40:$F$65,MATCH('Total Indexed RECs'!$H41,'Inputs_Indexed REC'!$B$40:$B$65,0),MATCH('Total Indexed RECs'!$F41,'Inputs_Indexed REC'!$D$37:$F$37,0))
*INDEX('Inputs_Indexed REC'!$H$40:$J$65,MATCH('Total Indexed RECs'!$H41,'Inputs_Indexed REC'!$B$40:$B$65,0),MATCH('Total Indexed RECs'!$F41,'Inputs_Indexed REC'!$H$37:$J$37,0)),
IF(X$4&gt;$H41+$B41,W41*(1-INDEX('Inputs_Indexed REC'!$E$6:$E$8,MATCH('Total Indexed RECs'!$F41,'Inputs_Indexed REC'!$C$6:$C$8,0))),
0))</f>
        <v>1164447.0112275188</v>
      </c>
      <c r="Y41" s="86">
        <f>IF(Y$4=$H41+$B41,INDEX('Inputs_Indexed REC'!$D$40:$F$65,MATCH('Total Indexed RECs'!$H41,'Inputs_Indexed REC'!$B$40:$B$65,0),MATCH('Total Indexed RECs'!$F41,'Inputs_Indexed REC'!$D$37:$F$37,0))
*INDEX('Inputs_Indexed REC'!$H$40:$J$65,MATCH('Total Indexed RECs'!$H41,'Inputs_Indexed REC'!$B$40:$B$65,0),MATCH('Total Indexed RECs'!$F41,'Inputs_Indexed REC'!$H$37:$J$37,0)),
IF(Y$4&gt;$H41+$B41,X41*(1-INDEX('Inputs_Indexed REC'!$E$6:$E$8,MATCH('Total Indexed RECs'!$F41,'Inputs_Indexed REC'!$C$6:$C$8,0))),
0))</f>
        <v>1158624.7761713811</v>
      </c>
      <c r="Z41" s="86">
        <f>IF(Z$4=$H41+$B41,INDEX('Inputs_Indexed REC'!$D$40:$F$65,MATCH('Total Indexed RECs'!$H41,'Inputs_Indexed REC'!$B$40:$B$65,0),MATCH('Total Indexed RECs'!$F41,'Inputs_Indexed REC'!$D$37:$F$37,0))
*INDEX('Inputs_Indexed REC'!$H$40:$J$65,MATCH('Total Indexed RECs'!$H41,'Inputs_Indexed REC'!$B$40:$B$65,0),MATCH('Total Indexed RECs'!$F41,'Inputs_Indexed REC'!$H$37:$J$37,0)),
IF(Z$4&gt;$H41+$B41,Y41*(1-INDEX('Inputs_Indexed REC'!$E$6:$E$8,MATCH('Total Indexed RECs'!$F41,'Inputs_Indexed REC'!$C$6:$C$8,0))),
0))</f>
        <v>1152831.6522905242</v>
      </c>
      <c r="AA41" s="86">
        <f>IF(AA$4=$H41+$B41,INDEX('Inputs_Indexed REC'!$D$40:$F$65,MATCH('Total Indexed RECs'!$H41,'Inputs_Indexed REC'!$B$40:$B$65,0),MATCH('Total Indexed RECs'!$F41,'Inputs_Indexed REC'!$D$37:$F$37,0))
*INDEX('Inputs_Indexed REC'!$H$40:$J$65,MATCH('Total Indexed RECs'!$H41,'Inputs_Indexed REC'!$B$40:$B$65,0),MATCH('Total Indexed RECs'!$F41,'Inputs_Indexed REC'!$H$37:$J$37,0)),
IF(AA$4&gt;$H41+$B41,Z41*(1-INDEX('Inputs_Indexed REC'!$E$6:$E$8,MATCH('Total Indexed RECs'!$F41,'Inputs_Indexed REC'!$C$6:$C$8,0))),
0))</f>
        <v>1147067.4940290716</v>
      </c>
      <c r="AB41" s="86">
        <f>IF(AB$4=$H41+$B41,INDEX('Inputs_Indexed REC'!$D$40:$F$65,MATCH('Total Indexed RECs'!$H41,'Inputs_Indexed REC'!$B$40:$B$65,0),MATCH('Total Indexed RECs'!$F41,'Inputs_Indexed REC'!$D$37:$F$37,0))
*INDEX('Inputs_Indexed REC'!$H$40:$J$65,MATCH('Total Indexed RECs'!$H41,'Inputs_Indexed REC'!$B$40:$B$65,0),MATCH('Total Indexed RECs'!$F41,'Inputs_Indexed REC'!$H$37:$J$37,0)),
IF(AB$4&gt;$H41+$B41,AA41*(1-INDEX('Inputs_Indexed REC'!$E$6:$E$8,MATCH('Total Indexed RECs'!$F41,'Inputs_Indexed REC'!$C$6:$C$8,0))),
0))</f>
        <v>1141332.1565589262</v>
      </c>
      <c r="AC41" s="86">
        <f>IF(AC$4=$H41+$B41,INDEX('Inputs_Indexed REC'!$D$40:$F$65,MATCH('Total Indexed RECs'!$H41,'Inputs_Indexed REC'!$B$40:$B$65,0),MATCH('Total Indexed RECs'!$F41,'Inputs_Indexed REC'!$D$37:$F$37,0))
*INDEX('Inputs_Indexed REC'!$H$40:$J$65,MATCH('Total Indexed RECs'!$H41,'Inputs_Indexed REC'!$B$40:$B$65,0),MATCH('Total Indexed RECs'!$F41,'Inputs_Indexed REC'!$H$37:$J$37,0)),
IF(AC$4&gt;$H41+$B41,AB41*(1-INDEX('Inputs_Indexed REC'!$E$6:$E$8,MATCH('Total Indexed RECs'!$F41,'Inputs_Indexed REC'!$C$6:$C$8,0))),
0))</f>
        <v>1135625.4957761315</v>
      </c>
      <c r="AD41" s="86">
        <f>IF(AD$4=$H41+$B41,INDEX('Inputs_Indexed REC'!$D$40:$F$65,MATCH('Total Indexed RECs'!$H41,'Inputs_Indexed REC'!$B$40:$B$65,0),MATCH('Total Indexed RECs'!$F41,'Inputs_Indexed REC'!$D$37:$F$37,0))
*INDEX('Inputs_Indexed REC'!$H$40:$J$65,MATCH('Total Indexed RECs'!$H41,'Inputs_Indexed REC'!$B$40:$B$65,0),MATCH('Total Indexed RECs'!$F41,'Inputs_Indexed REC'!$H$37:$J$37,0)),
IF(AD$4&gt;$H41+$B41,AC41*(1-INDEX('Inputs_Indexed REC'!$E$6:$E$8,MATCH('Total Indexed RECs'!$F41,'Inputs_Indexed REC'!$C$6:$C$8,0))),
0))</f>
        <v>1129947.3682972509</v>
      </c>
      <c r="AE41" s="86">
        <f>IF(AE$4=$H41+$B41,INDEX('Inputs_Indexed REC'!$D$40:$F$65,MATCH('Total Indexed RECs'!$H41,'Inputs_Indexed REC'!$B$40:$B$65,0),MATCH('Total Indexed RECs'!$F41,'Inputs_Indexed REC'!$D$37:$F$37,0))
*INDEX('Inputs_Indexed REC'!$H$40:$J$65,MATCH('Total Indexed RECs'!$H41,'Inputs_Indexed REC'!$B$40:$B$65,0),MATCH('Total Indexed RECs'!$F41,'Inputs_Indexed REC'!$H$37:$J$37,0)),
IF(AE$4&gt;$H41+$B41,AD41*(1-INDEX('Inputs_Indexed REC'!$E$6:$E$8,MATCH('Total Indexed RECs'!$F41,'Inputs_Indexed REC'!$C$6:$C$8,0))),
0))</f>
        <v>1124297.6314557646</v>
      </c>
      <c r="AF41" s="86">
        <f>IF(AF$4=$H41+$B41,INDEX('Inputs_Indexed REC'!$D$40:$F$65,MATCH('Total Indexed RECs'!$H41,'Inputs_Indexed REC'!$B$40:$B$65,0),MATCH('Total Indexed RECs'!$F41,'Inputs_Indexed REC'!$D$37:$F$37,0))
*INDEX('Inputs_Indexed REC'!$H$40:$J$65,MATCH('Total Indexed RECs'!$H41,'Inputs_Indexed REC'!$B$40:$B$65,0),MATCH('Total Indexed RECs'!$F41,'Inputs_Indexed REC'!$H$37:$J$37,0)),
IF(AF$4&gt;$H41+$B41,AE41*(1-INDEX('Inputs_Indexed REC'!$E$6:$E$8,MATCH('Total Indexed RECs'!$F41,'Inputs_Indexed REC'!$C$6:$C$8,0))),
0))</f>
        <v>1118676.1432984858</v>
      </c>
      <c r="AG41" s="86">
        <f>IF(AG$4=$H41+$B41,INDEX('Inputs_Indexed REC'!$D$40:$F$65,MATCH('Total Indexed RECs'!$H41,'Inputs_Indexed REC'!$B$40:$B$65,0),MATCH('Total Indexed RECs'!$F41,'Inputs_Indexed REC'!$D$37:$F$37,0))
*INDEX('Inputs_Indexed REC'!$H$40:$J$65,MATCH('Total Indexed RECs'!$H41,'Inputs_Indexed REC'!$B$40:$B$65,0),MATCH('Total Indexed RECs'!$F41,'Inputs_Indexed REC'!$H$37:$J$37,0)),
IF(AG$4&gt;$H41+$B41,AF41*(1-INDEX('Inputs_Indexed REC'!$E$6:$E$8,MATCH('Total Indexed RECs'!$F41,'Inputs_Indexed REC'!$C$6:$C$8,0))),
0))</f>
        <v>1113082.7625819934</v>
      </c>
      <c r="AH41" s="86">
        <f>IF(AH$4=$H41+$B41,INDEX('Inputs_Indexed REC'!$D$40:$F$65,MATCH('Total Indexed RECs'!$H41,'Inputs_Indexed REC'!$B$40:$B$65,0),MATCH('Total Indexed RECs'!$F41,'Inputs_Indexed REC'!$D$37:$F$37,0))
*INDEX('Inputs_Indexed REC'!$H$40:$J$65,MATCH('Total Indexed RECs'!$H41,'Inputs_Indexed REC'!$B$40:$B$65,0),MATCH('Total Indexed RECs'!$F41,'Inputs_Indexed REC'!$H$37:$J$37,0)),
IF(AH$4&gt;$H41+$B41,AG41*(1-INDEX('Inputs_Indexed REC'!$E$6:$E$8,MATCH('Total Indexed RECs'!$F41,'Inputs_Indexed REC'!$C$6:$C$8,0))),
0))</f>
        <v>1107517.3487690834</v>
      </c>
    </row>
    <row r="42" spans="2:34" x14ac:dyDescent="0.35">
      <c r="B42" s="332">
        <v>0</v>
      </c>
      <c r="C42" s="332" t="str">
        <f>INDEX('Inputs_Indexed REC'!$L$40:$L$65,MATCH($G42,'Inputs_Indexed REC'!$C$40:$C$65,0))</f>
        <v>Projected</v>
      </c>
      <c r="D42" s="116" t="s">
        <v>240</v>
      </c>
      <c r="F42" s="39" t="s">
        <v>76</v>
      </c>
      <c r="G42" s="60" t="s">
        <v>29</v>
      </c>
      <c r="H42" s="347">
        <f t="shared" si="2"/>
        <v>2031</v>
      </c>
      <c r="I42" s="56" t="s">
        <v>91</v>
      </c>
      <c r="J42" s="86">
        <f>IF(J$4=$H42+$B42,INDEX('Inputs_Indexed REC'!$D$40:$F$65,MATCH('Total Indexed RECs'!$H42,'Inputs_Indexed REC'!$B$40:$B$65,0),MATCH('Total Indexed RECs'!$F42,'Inputs_Indexed REC'!$D$37:$F$37,0))
*INDEX('Inputs_Indexed REC'!$H$40:$J$65,MATCH('Total Indexed RECs'!$H42,'Inputs_Indexed REC'!$B$40:$B$65,0),MATCH('Total Indexed RECs'!$F42,'Inputs_Indexed REC'!$H$37:$J$37,0)),
IF(J$4&gt;$H42+$B42,I42*(1-INDEX('Inputs_Indexed REC'!$E$6:$E$8,MATCH('Total Indexed RECs'!$F42,'Inputs_Indexed REC'!$C$6:$C$8,0))),
0))</f>
        <v>0</v>
      </c>
      <c r="K42" s="86">
        <f>IF(K$4=$H42+$B42,INDEX('Inputs_Indexed REC'!$D$40:$F$65,MATCH('Total Indexed RECs'!$H42,'Inputs_Indexed REC'!$B$40:$B$65,0),MATCH('Total Indexed RECs'!$F42,'Inputs_Indexed REC'!$D$37:$F$37,0))
*INDEX('Inputs_Indexed REC'!$H$40:$J$65,MATCH('Total Indexed RECs'!$H42,'Inputs_Indexed REC'!$B$40:$B$65,0),MATCH('Total Indexed RECs'!$F42,'Inputs_Indexed REC'!$H$37:$J$37,0)),
IF(K$4&gt;$H42+$B42,J42*(1-INDEX('Inputs_Indexed REC'!$E$6:$E$8,MATCH('Total Indexed RECs'!$F42,'Inputs_Indexed REC'!$C$6:$C$8,0))),
0))</f>
        <v>0</v>
      </c>
      <c r="L42" s="86">
        <f>IF(L$4=$H42+$B42,INDEX('Inputs_Indexed REC'!$D$40:$F$65,MATCH('Total Indexed RECs'!$H42,'Inputs_Indexed REC'!$B$40:$B$65,0),MATCH('Total Indexed RECs'!$F42,'Inputs_Indexed REC'!$D$37:$F$37,0))
*INDEX('Inputs_Indexed REC'!$H$40:$J$65,MATCH('Total Indexed RECs'!$H42,'Inputs_Indexed REC'!$B$40:$B$65,0),MATCH('Total Indexed RECs'!$F42,'Inputs_Indexed REC'!$H$37:$J$37,0)),
IF(L$4&gt;$H42+$B42,K42*(1-INDEX('Inputs_Indexed REC'!$E$6:$E$8,MATCH('Total Indexed RECs'!$F42,'Inputs_Indexed REC'!$C$6:$C$8,0))),
0))</f>
        <v>0</v>
      </c>
      <c r="M42" s="86">
        <f>IF(M$4=$H42+$B42,INDEX('Inputs_Indexed REC'!$D$40:$F$65,MATCH('Total Indexed RECs'!$H42,'Inputs_Indexed REC'!$B$40:$B$65,0),MATCH('Total Indexed RECs'!$F42,'Inputs_Indexed REC'!$D$37:$F$37,0))
*INDEX('Inputs_Indexed REC'!$H$40:$J$65,MATCH('Total Indexed RECs'!$H42,'Inputs_Indexed REC'!$B$40:$B$65,0),MATCH('Total Indexed RECs'!$F42,'Inputs_Indexed REC'!$H$37:$J$37,0)),
IF(M$4&gt;$H42+$B42,L42*(1-INDEX('Inputs_Indexed REC'!$E$6:$E$8,MATCH('Total Indexed RECs'!$F42,'Inputs_Indexed REC'!$C$6:$C$8,0))),
0))</f>
        <v>0</v>
      </c>
      <c r="N42" s="86">
        <f>IF(N$4=$H42+$B42,INDEX('Inputs_Indexed REC'!$D$40:$F$65,MATCH('Total Indexed RECs'!$H42,'Inputs_Indexed REC'!$B$40:$B$65,0),MATCH('Total Indexed RECs'!$F42,'Inputs_Indexed REC'!$D$37:$F$37,0))
*INDEX('Inputs_Indexed REC'!$H$40:$J$65,MATCH('Total Indexed RECs'!$H42,'Inputs_Indexed REC'!$B$40:$B$65,0),MATCH('Total Indexed RECs'!$F42,'Inputs_Indexed REC'!$H$37:$J$37,0)),
IF(N$4&gt;$H42+$B42,M42*(1-INDEX('Inputs_Indexed REC'!$E$6:$E$8,MATCH('Total Indexed RECs'!$F42,'Inputs_Indexed REC'!$C$6:$C$8,0))),
0))</f>
        <v>0</v>
      </c>
      <c r="O42" s="86">
        <f>IF(O$4=$H42+$B42,INDEX('Inputs_Indexed REC'!$D$40:$F$65,MATCH('Total Indexed RECs'!$H42,'Inputs_Indexed REC'!$B$40:$B$65,0),MATCH('Total Indexed RECs'!$F42,'Inputs_Indexed REC'!$D$37:$F$37,0))
*INDEX('Inputs_Indexed REC'!$H$40:$J$65,MATCH('Total Indexed RECs'!$H42,'Inputs_Indexed REC'!$B$40:$B$65,0),MATCH('Total Indexed RECs'!$F42,'Inputs_Indexed REC'!$H$37:$J$37,0)),
IF(O$4&gt;$H42+$B42,N42*(1-INDEX('Inputs_Indexed REC'!$E$6:$E$8,MATCH('Total Indexed RECs'!$F42,'Inputs_Indexed REC'!$C$6:$C$8,0))),
0))</f>
        <v>0</v>
      </c>
      <c r="P42" s="86">
        <f>IF(P$4=$H42+$B42,INDEX('Inputs_Indexed REC'!$D$40:$F$65,MATCH('Total Indexed RECs'!$H42,'Inputs_Indexed REC'!$B$40:$B$65,0),MATCH('Total Indexed RECs'!$F42,'Inputs_Indexed REC'!$D$37:$F$37,0))
*INDEX('Inputs_Indexed REC'!$H$40:$J$65,MATCH('Total Indexed RECs'!$H42,'Inputs_Indexed REC'!$B$40:$B$65,0),MATCH('Total Indexed RECs'!$F42,'Inputs_Indexed REC'!$H$37:$J$37,0)),
IF(P$4&gt;$H42+$B42,O42*(1-INDEX('Inputs_Indexed REC'!$E$6:$E$8,MATCH('Total Indexed RECs'!$F42,'Inputs_Indexed REC'!$C$6:$C$8,0))),
0))</f>
        <v>0</v>
      </c>
      <c r="Q42" s="86">
        <f>IF(Q$4=$H42+$B42,INDEX('Inputs_Indexed REC'!$D$40:$F$65,MATCH('Total Indexed RECs'!$H42,'Inputs_Indexed REC'!$B$40:$B$65,0),MATCH('Total Indexed RECs'!$F42,'Inputs_Indexed REC'!$D$37:$F$37,0))
*INDEX('Inputs_Indexed REC'!$H$40:$J$65,MATCH('Total Indexed RECs'!$H42,'Inputs_Indexed REC'!$B$40:$B$65,0),MATCH('Total Indexed RECs'!$F42,'Inputs_Indexed REC'!$H$37:$J$37,0)),
IF(Q$4&gt;$H42+$B42,P42*(1-INDEX('Inputs_Indexed REC'!$E$6:$E$8,MATCH('Total Indexed RECs'!$F42,'Inputs_Indexed REC'!$C$6:$C$8,0))),
0))</f>
        <v>0</v>
      </c>
      <c r="R42" s="86">
        <f>IF(R$4=$H42+$B42,INDEX('Inputs_Indexed REC'!$D$40:$F$65,MATCH('Total Indexed RECs'!$H42,'Inputs_Indexed REC'!$B$40:$B$65,0),MATCH('Total Indexed RECs'!$F42,'Inputs_Indexed REC'!$D$37:$F$37,0))
*INDEX('Inputs_Indexed REC'!$H$40:$J$65,MATCH('Total Indexed RECs'!$H42,'Inputs_Indexed REC'!$B$40:$B$65,0),MATCH('Total Indexed RECs'!$F42,'Inputs_Indexed REC'!$H$37:$J$37,0)),
IF(R$4&gt;$H42+$B42,Q42*(1-INDEX('Inputs_Indexed REC'!$E$6:$E$8,MATCH('Total Indexed RECs'!$F42,'Inputs_Indexed REC'!$C$6:$C$8,0))),
0))</f>
        <v>0</v>
      </c>
      <c r="S42" s="86">
        <f>IF(S$4=$H42+$B42,INDEX('Inputs_Indexed REC'!$D$40:$F$65,MATCH('Total Indexed RECs'!$H42,'Inputs_Indexed REC'!$B$40:$B$65,0),MATCH('Total Indexed RECs'!$F42,'Inputs_Indexed REC'!$D$37:$F$37,0))
*INDEX('Inputs_Indexed REC'!$H$40:$J$65,MATCH('Total Indexed RECs'!$H42,'Inputs_Indexed REC'!$B$40:$B$65,0),MATCH('Total Indexed RECs'!$F42,'Inputs_Indexed REC'!$H$37:$J$37,0)),
IF(S$4&gt;$H42+$B42,R42*(1-INDEX('Inputs_Indexed REC'!$E$6:$E$8,MATCH('Total Indexed RECs'!$F42,'Inputs_Indexed REC'!$C$6:$C$8,0))),
0))</f>
        <v>1500000</v>
      </c>
      <c r="T42" s="86">
        <f>IF(T$4=$H42+$B42,INDEX('Inputs_Indexed REC'!$D$40:$F$65,MATCH('Total Indexed RECs'!$H42,'Inputs_Indexed REC'!$B$40:$B$65,0),MATCH('Total Indexed RECs'!$F42,'Inputs_Indexed REC'!$D$37:$F$37,0))
*INDEX('Inputs_Indexed REC'!$H$40:$J$65,MATCH('Total Indexed RECs'!$H42,'Inputs_Indexed REC'!$B$40:$B$65,0),MATCH('Total Indexed RECs'!$F42,'Inputs_Indexed REC'!$H$37:$J$37,0)),
IF(T$4&gt;$H42+$B42,S42*(1-INDEX('Inputs_Indexed REC'!$E$6:$E$8,MATCH('Total Indexed RECs'!$F42,'Inputs_Indexed REC'!$C$6:$C$8,0))),
0))</f>
        <v>1492500</v>
      </c>
      <c r="U42" s="86">
        <f>IF(U$4=$H42+$B42,INDEX('Inputs_Indexed REC'!$D$40:$F$65,MATCH('Total Indexed RECs'!$H42,'Inputs_Indexed REC'!$B$40:$B$65,0),MATCH('Total Indexed RECs'!$F42,'Inputs_Indexed REC'!$D$37:$F$37,0))
*INDEX('Inputs_Indexed REC'!$H$40:$J$65,MATCH('Total Indexed RECs'!$H42,'Inputs_Indexed REC'!$B$40:$B$65,0),MATCH('Total Indexed RECs'!$F42,'Inputs_Indexed REC'!$H$37:$J$37,0)),
IF(U$4&gt;$H42+$B42,T42*(1-INDEX('Inputs_Indexed REC'!$E$6:$E$8,MATCH('Total Indexed RECs'!$F42,'Inputs_Indexed REC'!$C$6:$C$8,0))),
0))</f>
        <v>1485037.5</v>
      </c>
      <c r="V42" s="86">
        <f>IF(V$4=$H42+$B42,INDEX('Inputs_Indexed REC'!$D$40:$F$65,MATCH('Total Indexed RECs'!$H42,'Inputs_Indexed REC'!$B$40:$B$65,0),MATCH('Total Indexed RECs'!$F42,'Inputs_Indexed REC'!$D$37:$F$37,0))
*INDEX('Inputs_Indexed REC'!$H$40:$J$65,MATCH('Total Indexed RECs'!$H42,'Inputs_Indexed REC'!$B$40:$B$65,0),MATCH('Total Indexed RECs'!$F42,'Inputs_Indexed REC'!$H$37:$J$37,0)),
IF(V$4&gt;$H42+$B42,U42*(1-INDEX('Inputs_Indexed REC'!$E$6:$E$8,MATCH('Total Indexed RECs'!$F42,'Inputs_Indexed REC'!$C$6:$C$8,0))),
0))</f>
        <v>1477612.3125</v>
      </c>
      <c r="W42" s="86">
        <f>IF(W$4=$H42+$B42,INDEX('Inputs_Indexed REC'!$D$40:$F$65,MATCH('Total Indexed RECs'!$H42,'Inputs_Indexed REC'!$B$40:$B$65,0),MATCH('Total Indexed RECs'!$F42,'Inputs_Indexed REC'!$D$37:$F$37,0))
*INDEX('Inputs_Indexed REC'!$H$40:$J$65,MATCH('Total Indexed RECs'!$H42,'Inputs_Indexed REC'!$B$40:$B$65,0),MATCH('Total Indexed RECs'!$F42,'Inputs_Indexed REC'!$H$37:$J$37,0)),
IF(W$4&gt;$H42+$B42,V42*(1-INDEX('Inputs_Indexed REC'!$E$6:$E$8,MATCH('Total Indexed RECs'!$F42,'Inputs_Indexed REC'!$C$6:$C$8,0))),
0))</f>
        <v>1470224.2509375</v>
      </c>
      <c r="X42" s="86">
        <f>IF(X$4=$H42+$B42,INDEX('Inputs_Indexed REC'!$D$40:$F$65,MATCH('Total Indexed RECs'!$H42,'Inputs_Indexed REC'!$B$40:$B$65,0),MATCH('Total Indexed RECs'!$F42,'Inputs_Indexed REC'!$D$37:$F$37,0))
*INDEX('Inputs_Indexed REC'!$H$40:$J$65,MATCH('Total Indexed RECs'!$H42,'Inputs_Indexed REC'!$B$40:$B$65,0),MATCH('Total Indexed RECs'!$F42,'Inputs_Indexed REC'!$H$37:$J$37,0)),
IF(X$4&gt;$H42+$B42,W42*(1-INDEX('Inputs_Indexed REC'!$E$6:$E$8,MATCH('Total Indexed RECs'!$F42,'Inputs_Indexed REC'!$C$6:$C$8,0))),
0))</f>
        <v>1462873.1296828126</v>
      </c>
      <c r="Y42" s="86">
        <f>IF(Y$4=$H42+$B42,INDEX('Inputs_Indexed REC'!$D$40:$F$65,MATCH('Total Indexed RECs'!$H42,'Inputs_Indexed REC'!$B$40:$B$65,0),MATCH('Total Indexed RECs'!$F42,'Inputs_Indexed REC'!$D$37:$F$37,0))
*INDEX('Inputs_Indexed REC'!$H$40:$J$65,MATCH('Total Indexed RECs'!$H42,'Inputs_Indexed REC'!$B$40:$B$65,0),MATCH('Total Indexed RECs'!$F42,'Inputs_Indexed REC'!$H$37:$J$37,0)),
IF(Y$4&gt;$H42+$B42,X42*(1-INDEX('Inputs_Indexed REC'!$E$6:$E$8,MATCH('Total Indexed RECs'!$F42,'Inputs_Indexed REC'!$C$6:$C$8,0))),
0))</f>
        <v>1455558.7640343986</v>
      </c>
      <c r="Z42" s="86">
        <f>IF(Z$4=$H42+$B42,INDEX('Inputs_Indexed REC'!$D$40:$F$65,MATCH('Total Indexed RECs'!$H42,'Inputs_Indexed REC'!$B$40:$B$65,0),MATCH('Total Indexed RECs'!$F42,'Inputs_Indexed REC'!$D$37:$F$37,0))
*INDEX('Inputs_Indexed REC'!$H$40:$J$65,MATCH('Total Indexed RECs'!$H42,'Inputs_Indexed REC'!$B$40:$B$65,0),MATCH('Total Indexed RECs'!$F42,'Inputs_Indexed REC'!$H$37:$J$37,0)),
IF(Z$4&gt;$H42+$B42,Y42*(1-INDEX('Inputs_Indexed REC'!$E$6:$E$8,MATCH('Total Indexed RECs'!$F42,'Inputs_Indexed REC'!$C$6:$C$8,0))),
0))</f>
        <v>1448280.9702142265</v>
      </c>
      <c r="AA42" s="86">
        <f>IF(AA$4=$H42+$B42,INDEX('Inputs_Indexed REC'!$D$40:$F$65,MATCH('Total Indexed RECs'!$H42,'Inputs_Indexed REC'!$B$40:$B$65,0),MATCH('Total Indexed RECs'!$F42,'Inputs_Indexed REC'!$D$37:$F$37,0))
*INDEX('Inputs_Indexed REC'!$H$40:$J$65,MATCH('Total Indexed RECs'!$H42,'Inputs_Indexed REC'!$B$40:$B$65,0),MATCH('Total Indexed RECs'!$F42,'Inputs_Indexed REC'!$H$37:$J$37,0)),
IF(AA$4&gt;$H42+$B42,Z42*(1-INDEX('Inputs_Indexed REC'!$E$6:$E$8,MATCH('Total Indexed RECs'!$F42,'Inputs_Indexed REC'!$C$6:$C$8,0))),
0))</f>
        <v>1441039.5653631554</v>
      </c>
      <c r="AB42" s="86">
        <f>IF(AB$4=$H42+$B42,INDEX('Inputs_Indexed REC'!$D$40:$F$65,MATCH('Total Indexed RECs'!$H42,'Inputs_Indexed REC'!$B$40:$B$65,0),MATCH('Total Indexed RECs'!$F42,'Inputs_Indexed REC'!$D$37:$F$37,0))
*INDEX('Inputs_Indexed REC'!$H$40:$J$65,MATCH('Total Indexed RECs'!$H42,'Inputs_Indexed REC'!$B$40:$B$65,0),MATCH('Total Indexed RECs'!$F42,'Inputs_Indexed REC'!$H$37:$J$37,0)),
IF(AB$4&gt;$H42+$B42,AA42*(1-INDEX('Inputs_Indexed REC'!$E$6:$E$8,MATCH('Total Indexed RECs'!$F42,'Inputs_Indexed REC'!$C$6:$C$8,0))),
0))</f>
        <v>1433834.3675363397</v>
      </c>
      <c r="AC42" s="86">
        <f>IF(AC$4=$H42+$B42,INDEX('Inputs_Indexed REC'!$D$40:$F$65,MATCH('Total Indexed RECs'!$H42,'Inputs_Indexed REC'!$B$40:$B$65,0),MATCH('Total Indexed RECs'!$F42,'Inputs_Indexed REC'!$D$37:$F$37,0))
*INDEX('Inputs_Indexed REC'!$H$40:$J$65,MATCH('Total Indexed RECs'!$H42,'Inputs_Indexed REC'!$B$40:$B$65,0),MATCH('Total Indexed RECs'!$F42,'Inputs_Indexed REC'!$H$37:$J$37,0)),
IF(AC$4&gt;$H42+$B42,AB42*(1-INDEX('Inputs_Indexed REC'!$E$6:$E$8,MATCH('Total Indexed RECs'!$F42,'Inputs_Indexed REC'!$C$6:$C$8,0))),
0))</f>
        <v>1426665.195698658</v>
      </c>
      <c r="AD42" s="86">
        <f>IF(AD$4=$H42+$B42,INDEX('Inputs_Indexed REC'!$D$40:$F$65,MATCH('Total Indexed RECs'!$H42,'Inputs_Indexed REC'!$B$40:$B$65,0),MATCH('Total Indexed RECs'!$F42,'Inputs_Indexed REC'!$D$37:$F$37,0))
*INDEX('Inputs_Indexed REC'!$H$40:$J$65,MATCH('Total Indexed RECs'!$H42,'Inputs_Indexed REC'!$B$40:$B$65,0),MATCH('Total Indexed RECs'!$F42,'Inputs_Indexed REC'!$H$37:$J$37,0)),
IF(AD$4&gt;$H42+$B42,AC42*(1-INDEX('Inputs_Indexed REC'!$E$6:$E$8,MATCH('Total Indexed RECs'!$F42,'Inputs_Indexed REC'!$C$6:$C$8,0))),
0))</f>
        <v>1419531.8697201647</v>
      </c>
      <c r="AE42" s="86">
        <f>IF(AE$4=$H42+$B42,INDEX('Inputs_Indexed REC'!$D$40:$F$65,MATCH('Total Indexed RECs'!$H42,'Inputs_Indexed REC'!$B$40:$B$65,0),MATCH('Total Indexed RECs'!$F42,'Inputs_Indexed REC'!$D$37:$F$37,0))
*INDEX('Inputs_Indexed REC'!$H$40:$J$65,MATCH('Total Indexed RECs'!$H42,'Inputs_Indexed REC'!$B$40:$B$65,0),MATCH('Total Indexed RECs'!$F42,'Inputs_Indexed REC'!$H$37:$J$37,0)),
IF(AE$4&gt;$H42+$B42,AD42*(1-INDEX('Inputs_Indexed REC'!$E$6:$E$8,MATCH('Total Indexed RECs'!$F42,'Inputs_Indexed REC'!$C$6:$C$8,0))),
0))</f>
        <v>1412434.2103715639</v>
      </c>
      <c r="AF42" s="86">
        <f>IF(AF$4=$H42+$B42,INDEX('Inputs_Indexed REC'!$D$40:$F$65,MATCH('Total Indexed RECs'!$H42,'Inputs_Indexed REC'!$B$40:$B$65,0),MATCH('Total Indexed RECs'!$F42,'Inputs_Indexed REC'!$D$37:$F$37,0))
*INDEX('Inputs_Indexed REC'!$H$40:$J$65,MATCH('Total Indexed RECs'!$H42,'Inputs_Indexed REC'!$B$40:$B$65,0),MATCH('Total Indexed RECs'!$F42,'Inputs_Indexed REC'!$H$37:$J$37,0)),
IF(AF$4&gt;$H42+$B42,AE42*(1-INDEX('Inputs_Indexed REC'!$E$6:$E$8,MATCH('Total Indexed RECs'!$F42,'Inputs_Indexed REC'!$C$6:$C$8,0))),
0))</f>
        <v>1405372.0393197061</v>
      </c>
      <c r="AG42" s="86">
        <f>IF(AG$4=$H42+$B42,INDEX('Inputs_Indexed REC'!$D$40:$F$65,MATCH('Total Indexed RECs'!$H42,'Inputs_Indexed REC'!$B$40:$B$65,0),MATCH('Total Indexed RECs'!$F42,'Inputs_Indexed REC'!$D$37:$F$37,0))
*INDEX('Inputs_Indexed REC'!$H$40:$J$65,MATCH('Total Indexed RECs'!$H42,'Inputs_Indexed REC'!$B$40:$B$65,0),MATCH('Total Indexed RECs'!$F42,'Inputs_Indexed REC'!$H$37:$J$37,0)),
IF(AG$4&gt;$H42+$B42,AF42*(1-INDEX('Inputs_Indexed REC'!$E$6:$E$8,MATCH('Total Indexed RECs'!$F42,'Inputs_Indexed REC'!$C$6:$C$8,0))),
0))</f>
        <v>1398345.1791231076</v>
      </c>
      <c r="AH42" s="86">
        <f>IF(AH$4=$H42+$B42,INDEX('Inputs_Indexed REC'!$D$40:$F$65,MATCH('Total Indexed RECs'!$H42,'Inputs_Indexed REC'!$B$40:$B$65,0),MATCH('Total Indexed RECs'!$F42,'Inputs_Indexed REC'!$D$37:$F$37,0))
*INDEX('Inputs_Indexed REC'!$H$40:$J$65,MATCH('Total Indexed RECs'!$H42,'Inputs_Indexed REC'!$B$40:$B$65,0),MATCH('Total Indexed RECs'!$F42,'Inputs_Indexed REC'!$H$37:$J$37,0)),
IF(AH$4&gt;$H42+$B42,AG42*(1-INDEX('Inputs_Indexed REC'!$E$6:$E$8,MATCH('Total Indexed RECs'!$F42,'Inputs_Indexed REC'!$C$6:$C$8,0))),
0))</f>
        <v>1391353.453227492</v>
      </c>
    </row>
    <row r="43" spans="2:34" x14ac:dyDescent="0.35">
      <c r="B43" s="332">
        <v>0</v>
      </c>
      <c r="C43" s="332" t="str">
        <f>INDEX('Inputs_Indexed REC'!$L$40:$L$65,MATCH($G43,'Inputs_Indexed REC'!$C$40:$C$65,0))</f>
        <v>Projected</v>
      </c>
      <c r="D43" s="116" t="s">
        <v>240</v>
      </c>
      <c r="F43" s="39" t="s">
        <v>76</v>
      </c>
      <c r="G43" s="60" t="s">
        <v>30</v>
      </c>
      <c r="H43" s="347">
        <f t="shared" si="2"/>
        <v>2032</v>
      </c>
      <c r="I43" s="56" t="s">
        <v>91</v>
      </c>
      <c r="J43" s="86">
        <f>IF(J$4=$H43+$B43,INDEX('Inputs_Indexed REC'!$D$40:$F$65,MATCH('Total Indexed RECs'!$H43,'Inputs_Indexed REC'!$B$40:$B$65,0),MATCH('Total Indexed RECs'!$F43,'Inputs_Indexed REC'!$D$37:$F$37,0))
*INDEX('Inputs_Indexed REC'!$H$40:$J$65,MATCH('Total Indexed RECs'!$H43,'Inputs_Indexed REC'!$B$40:$B$65,0),MATCH('Total Indexed RECs'!$F43,'Inputs_Indexed REC'!$H$37:$J$37,0)),
IF(J$4&gt;$H43+$B43,I43*(1-INDEX('Inputs_Indexed REC'!$E$6:$E$8,MATCH('Total Indexed RECs'!$F43,'Inputs_Indexed REC'!$C$6:$C$8,0))),
0))</f>
        <v>0</v>
      </c>
      <c r="K43" s="86">
        <f>IF(K$4=$H43+$B43,INDEX('Inputs_Indexed REC'!$D$40:$F$65,MATCH('Total Indexed RECs'!$H43,'Inputs_Indexed REC'!$B$40:$B$65,0),MATCH('Total Indexed RECs'!$F43,'Inputs_Indexed REC'!$D$37:$F$37,0))
*INDEX('Inputs_Indexed REC'!$H$40:$J$65,MATCH('Total Indexed RECs'!$H43,'Inputs_Indexed REC'!$B$40:$B$65,0),MATCH('Total Indexed RECs'!$F43,'Inputs_Indexed REC'!$H$37:$J$37,0)),
IF(K$4&gt;$H43+$B43,J43*(1-INDEX('Inputs_Indexed REC'!$E$6:$E$8,MATCH('Total Indexed RECs'!$F43,'Inputs_Indexed REC'!$C$6:$C$8,0))),
0))</f>
        <v>0</v>
      </c>
      <c r="L43" s="86">
        <f>IF(L$4=$H43+$B43,INDEX('Inputs_Indexed REC'!$D$40:$F$65,MATCH('Total Indexed RECs'!$H43,'Inputs_Indexed REC'!$B$40:$B$65,0),MATCH('Total Indexed RECs'!$F43,'Inputs_Indexed REC'!$D$37:$F$37,0))
*INDEX('Inputs_Indexed REC'!$H$40:$J$65,MATCH('Total Indexed RECs'!$H43,'Inputs_Indexed REC'!$B$40:$B$65,0),MATCH('Total Indexed RECs'!$F43,'Inputs_Indexed REC'!$H$37:$J$37,0)),
IF(L$4&gt;$H43+$B43,K43*(1-INDEX('Inputs_Indexed REC'!$E$6:$E$8,MATCH('Total Indexed RECs'!$F43,'Inputs_Indexed REC'!$C$6:$C$8,0))),
0))</f>
        <v>0</v>
      </c>
      <c r="M43" s="86">
        <f>IF(M$4=$H43+$B43,INDEX('Inputs_Indexed REC'!$D$40:$F$65,MATCH('Total Indexed RECs'!$H43,'Inputs_Indexed REC'!$B$40:$B$65,0),MATCH('Total Indexed RECs'!$F43,'Inputs_Indexed REC'!$D$37:$F$37,0))
*INDEX('Inputs_Indexed REC'!$H$40:$J$65,MATCH('Total Indexed RECs'!$H43,'Inputs_Indexed REC'!$B$40:$B$65,0),MATCH('Total Indexed RECs'!$F43,'Inputs_Indexed REC'!$H$37:$J$37,0)),
IF(M$4&gt;$H43+$B43,L43*(1-INDEX('Inputs_Indexed REC'!$E$6:$E$8,MATCH('Total Indexed RECs'!$F43,'Inputs_Indexed REC'!$C$6:$C$8,0))),
0))</f>
        <v>0</v>
      </c>
      <c r="N43" s="86">
        <f>IF(N$4=$H43+$B43,INDEX('Inputs_Indexed REC'!$D$40:$F$65,MATCH('Total Indexed RECs'!$H43,'Inputs_Indexed REC'!$B$40:$B$65,0),MATCH('Total Indexed RECs'!$F43,'Inputs_Indexed REC'!$D$37:$F$37,0))
*INDEX('Inputs_Indexed REC'!$H$40:$J$65,MATCH('Total Indexed RECs'!$H43,'Inputs_Indexed REC'!$B$40:$B$65,0),MATCH('Total Indexed RECs'!$F43,'Inputs_Indexed REC'!$H$37:$J$37,0)),
IF(N$4&gt;$H43+$B43,M43*(1-INDEX('Inputs_Indexed REC'!$E$6:$E$8,MATCH('Total Indexed RECs'!$F43,'Inputs_Indexed REC'!$C$6:$C$8,0))),
0))</f>
        <v>0</v>
      </c>
      <c r="O43" s="86">
        <f>IF(O$4=$H43+$B43,INDEX('Inputs_Indexed REC'!$D$40:$F$65,MATCH('Total Indexed RECs'!$H43,'Inputs_Indexed REC'!$B$40:$B$65,0),MATCH('Total Indexed RECs'!$F43,'Inputs_Indexed REC'!$D$37:$F$37,0))
*INDEX('Inputs_Indexed REC'!$H$40:$J$65,MATCH('Total Indexed RECs'!$H43,'Inputs_Indexed REC'!$B$40:$B$65,0),MATCH('Total Indexed RECs'!$F43,'Inputs_Indexed REC'!$H$37:$J$37,0)),
IF(O$4&gt;$H43+$B43,N43*(1-INDEX('Inputs_Indexed REC'!$E$6:$E$8,MATCH('Total Indexed RECs'!$F43,'Inputs_Indexed REC'!$C$6:$C$8,0))),
0))</f>
        <v>0</v>
      </c>
      <c r="P43" s="86">
        <f>IF(P$4=$H43+$B43,INDEX('Inputs_Indexed REC'!$D$40:$F$65,MATCH('Total Indexed RECs'!$H43,'Inputs_Indexed REC'!$B$40:$B$65,0),MATCH('Total Indexed RECs'!$F43,'Inputs_Indexed REC'!$D$37:$F$37,0))
*INDEX('Inputs_Indexed REC'!$H$40:$J$65,MATCH('Total Indexed RECs'!$H43,'Inputs_Indexed REC'!$B$40:$B$65,0),MATCH('Total Indexed RECs'!$F43,'Inputs_Indexed REC'!$H$37:$J$37,0)),
IF(P$4&gt;$H43+$B43,O43*(1-INDEX('Inputs_Indexed REC'!$E$6:$E$8,MATCH('Total Indexed RECs'!$F43,'Inputs_Indexed REC'!$C$6:$C$8,0))),
0))</f>
        <v>0</v>
      </c>
      <c r="Q43" s="86">
        <f>IF(Q$4=$H43+$B43,INDEX('Inputs_Indexed REC'!$D$40:$F$65,MATCH('Total Indexed RECs'!$H43,'Inputs_Indexed REC'!$B$40:$B$65,0),MATCH('Total Indexed RECs'!$F43,'Inputs_Indexed REC'!$D$37:$F$37,0))
*INDEX('Inputs_Indexed REC'!$H$40:$J$65,MATCH('Total Indexed RECs'!$H43,'Inputs_Indexed REC'!$B$40:$B$65,0),MATCH('Total Indexed RECs'!$F43,'Inputs_Indexed REC'!$H$37:$J$37,0)),
IF(Q$4&gt;$H43+$B43,P43*(1-INDEX('Inputs_Indexed REC'!$E$6:$E$8,MATCH('Total Indexed RECs'!$F43,'Inputs_Indexed REC'!$C$6:$C$8,0))),
0))</f>
        <v>0</v>
      </c>
      <c r="R43" s="86">
        <f>IF(R$4=$H43+$B43,INDEX('Inputs_Indexed REC'!$D$40:$F$65,MATCH('Total Indexed RECs'!$H43,'Inputs_Indexed REC'!$B$40:$B$65,0),MATCH('Total Indexed RECs'!$F43,'Inputs_Indexed REC'!$D$37:$F$37,0))
*INDEX('Inputs_Indexed REC'!$H$40:$J$65,MATCH('Total Indexed RECs'!$H43,'Inputs_Indexed REC'!$B$40:$B$65,0),MATCH('Total Indexed RECs'!$F43,'Inputs_Indexed REC'!$H$37:$J$37,0)),
IF(R$4&gt;$H43+$B43,Q43*(1-INDEX('Inputs_Indexed REC'!$E$6:$E$8,MATCH('Total Indexed RECs'!$F43,'Inputs_Indexed REC'!$C$6:$C$8,0))),
0))</f>
        <v>0</v>
      </c>
      <c r="S43" s="86">
        <f>IF(S$4=$H43+$B43,INDEX('Inputs_Indexed REC'!$D$40:$F$65,MATCH('Total Indexed RECs'!$H43,'Inputs_Indexed REC'!$B$40:$B$65,0),MATCH('Total Indexed RECs'!$F43,'Inputs_Indexed REC'!$D$37:$F$37,0))
*INDEX('Inputs_Indexed REC'!$H$40:$J$65,MATCH('Total Indexed RECs'!$H43,'Inputs_Indexed REC'!$B$40:$B$65,0),MATCH('Total Indexed RECs'!$F43,'Inputs_Indexed REC'!$H$37:$J$37,0)),
IF(S$4&gt;$H43+$B43,R43*(1-INDEX('Inputs_Indexed REC'!$E$6:$E$8,MATCH('Total Indexed RECs'!$F43,'Inputs_Indexed REC'!$C$6:$C$8,0))),
0))</f>
        <v>0</v>
      </c>
      <c r="T43" s="86">
        <f>IF(T$4=$H43+$B43,INDEX('Inputs_Indexed REC'!$D$40:$F$65,MATCH('Total Indexed RECs'!$H43,'Inputs_Indexed REC'!$B$40:$B$65,0),MATCH('Total Indexed RECs'!$F43,'Inputs_Indexed REC'!$D$37:$F$37,0))
*INDEX('Inputs_Indexed REC'!$H$40:$J$65,MATCH('Total Indexed RECs'!$H43,'Inputs_Indexed REC'!$B$40:$B$65,0),MATCH('Total Indexed RECs'!$F43,'Inputs_Indexed REC'!$H$37:$J$37,0)),
IF(T$4&gt;$H43+$B43,S43*(1-INDEX('Inputs_Indexed REC'!$E$6:$E$8,MATCH('Total Indexed RECs'!$F43,'Inputs_Indexed REC'!$C$6:$C$8,0))),
0))</f>
        <v>1500000</v>
      </c>
      <c r="U43" s="86">
        <f>IF(U$4=$H43+$B43,INDEX('Inputs_Indexed REC'!$D$40:$F$65,MATCH('Total Indexed RECs'!$H43,'Inputs_Indexed REC'!$B$40:$B$65,0),MATCH('Total Indexed RECs'!$F43,'Inputs_Indexed REC'!$D$37:$F$37,0))
*INDEX('Inputs_Indexed REC'!$H$40:$J$65,MATCH('Total Indexed RECs'!$H43,'Inputs_Indexed REC'!$B$40:$B$65,0),MATCH('Total Indexed RECs'!$F43,'Inputs_Indexed REC'!$H$37:$J$37,0)),
IF(U$4&gt;$H43+$B43,T43*(1-INDEX('Inputs_Indexed REC'!$E$6:$E$8,MATCH('Total Indexed RECs'!$F43,'Inputs_Indexed REC'!$C$6:$C$8,0))),
0))</f>
        <v>1492500</v>
      </c>
      <c r="V43" s="86">
        <f>IF(V$4=$H43+$B43,INDEX('Inputs_Indexed REC'!$D$40:$F$65,MATCH('Total Indexed RECs'!$H43,'Inputs_Indexed REC'!$B$40:$B$65,0),MATCH('Total Indexed RECs'!$F43,'Inputs_Indexed REC'!$D$37:$F$37,0))
*INDEX('Inputs_Indexed REC'!$H$40:$J$65,MATCH('Total Indexed RECs'!$H43,'Inputs_Indexed REC'!$B$40:$B$65,0),MATCH('Total Indexed RECs'!$F43,'Inputs_Indexed REC'!$H$37:$J$37,0)),
IF(V$4&gt;$H43+$B43,U43*(1-INDEX('Inputs_Indexed REC'!$E$6:$E$8,MATCH('Total Indexed RECs'!$F43,'Inputs_Indexed REC'!$C$6:$C$8,0))),
0))</f>
        <v>1485037.5</v>
      </c>
      <c r="W43" s="86">
        <f>IF(W$4=$H43+$B43,INDEX('Inputs_Indexed REC'!$D$40:$F$65,MATCH('Total Indexed RECs'!$H43,'Inputs_Indexed REC'!$B$40:$B$65,0),MATCH('Total Indexed RECs'!$F43,'Inputs_Indexed REC'!$D$37:$F$37,0))
*INDEX('Inputs_Indexed REC'!$H$40:$J$65,MATCH('Total Indexed RECs'!$H43,'Inputs_Indexed REC'!$B$40:$B$65,0),MATCH('Total Indexed RECs'!$F43,'Inputs_Indexed REC'!$H$37:$J$37,0)),
IF(W$4&gt;$H43+$B43,V43*(1-INDEX('Inputs_Indexed REC'!$E$6:$E$8,MATCH('Total Indexed RECs'!$F43,'Inputs_Indexed REC'!$C$6:$C$8,0))),
0))</f>
        <v>1477612.3125</v>
      </c>
      <c r="X43" s="86">
        <f>IF(X$4=$H43+$B43,INDEX('Inputs_Indexed REC'!$D$40:$F$65,MATCH('Total Indexed RECs'!$H43,'Inputs_Indexed REC'!$B$40:$B$65,0),MATCH('Total Indexed RECs'!$F43,'Inputs_Indexed REC'!$D$37:$F$37,0))
*INDEX('Inputs_Indexed REC'!$H$40:$J$65,MATCH('Total Indexed RECs'!$H43,'Inputs_Indexed REC'!$B$40:$B$65,0),MATCH('Total Indexed RECs'!$F43,'Inputs_Indexed REC'!$H$37:$J$37,0)),
IF(X$4&gt;$H43+$B43,W43*(1-INDEX('Inputs_Indexed REC'!$E$6:$E$8,MATCH('Total Indexed RECs'!$F43,'Inputs_Indexed REC'!$C$6:$C$8,0))),
0))</f>
        <v>1470224.2509375</v>
      </c>
      <c r="Y43" s="86">
        <f>IF(Y$4=$H43+$B43,INDEX('Inputs_Indexed REC'!$D$40:$F$65,MATCH('Total Indexed RECs'!$H43,'Inputs_Indexed REC'!$B$40:$B$65,0),MATCH('Total Indexed RECs'!$F43,'Inputs_Indexed REC'!$D$37:$F$37,0))
*INDEX('Inputs_Indexed REC'!$H$40:$J$65,MATCH('Total Indexed RECs'!$H43,'Inputs_Indexed REC'!$B$40:$B$65,0),MATCH('Total Indexed RECs'!$F43,'Inputs_Indexed REC'!$H$37:$J$37,0)),
IF(Y$4&gt;$H43+$B43,X43*(1-INDEX('Inputs_Indexed REC'!$E$6:$E$8,MATCH('Total Indexed RECs'!$F43,'Inputs_Indexed REC'!$C$6:$C$8,0))),
0))</f>
        <v>1462873.1296828126</v>
      </c>
      <c r="Z43" s="86">
        <f>IF(Z$4=$H43+$B43,INDEX('Inputs_Indexed REC'!$D$40:$F$65,MATCH('Total Indexed RECs'!$H43,'Inputs_Indexed REC'!$B$40:$B$65,0),MATCH('Total Indexed RECs'!$F43,'Inputs_Indexed REC'!$D$37:$F$37,0))
*INDEX('Inputs_Indexed REC'!$H$40:$J$65,MATCH('Total Indexed RECs'!$H43,'Inputs_Indexed REC'!$B$40:$B$65,0),MATCH('Total Indexed RECs'!$F43,'Inputs_Indexed REC'!$H$37:$J$37,0)),
IF(Z$4&gt;$H43+$B43,Y43*(1-INDEX('Inputs_Indexed REC'!$E$6:$E$8,MATCH('Total Indexed RECs'!$F43,'Inputs_Indexed REC'!$C$6:$C$8,0))),
0))</f>
        <v>1455558.7640343986</v>
      </c>
      <c r="AA43" s="86">
        <f>IF(AA$4=$H43+$B43,INDEX('Inputs_Indexed REC'!$D$40:$F$65,MATCH('Total Indexed RECs'!$H43,'Inputs_Indexed REC'!$B$40:$B$65,0),MATCH('Total Indexed RECs'!$F43,'Inputs_Indexed REC'!$D$37:$F$37,0))
*INDEX('Inputs_Indexed REC'!$H$40:$J$65,MATCH('Total Indexed RECs'!$H43,'Inputs_Indexed REC'!$B$40:$B$65,0),MATCH('Total Indexed RECs'!$F43,'Inputs_Indexed REC'!$H$37:$J$37,0)),
IF(AA$4&gt;$H43+$B43,Z43*(1-INDEX('Inputs_Indexed REC'!$E$6:$E$8,MATCH('Total Indexed RECs'!$F43,'Inputs_Indexed REC'!$C$6:$C$8,0))),
0))</f>
        <v>1448280.9702142265</v>
      </c>
      <c r="AB43" s="86">
        <f>IF(AB$4=$H43+$B43,INDEX('Inputs_Indexed REC'!$D$40:$F$65,MATCH('Total Indexed RECs'!$H43,'Inputs_Indexed REC'!$B$40:$B$65,0),MATCH('Total Indexed RECs'!$F43,'Inputs_Indexed REC'!$D$37:$F$37,0))
*INDEX('Inputs_Indexed REC'!$H$40:$J$65,MATCH('Total Indexed RECs'!$H43,'Inputs_Indexed REC'!$B$40:$B$65,0),MATCH('Total Indexed RECs'!$F43,'Inputs_Indexed REC'!$H$37:$J$37,0)),
IF(AB$4&gt;$H43+$B43,AA43*(1-INDEX('Inputs_Indexed REC'!$E$6:$E$8,MATCH('Total Indexed RECs'!$F43,'Inputs_Indexed REC'!$C$6:$C$8,0))),
0))</f>
        <v>1441039.5653631554</v>
      </c>
      <c r="AC43" s="86">
        <f>IF(AC$4=$H43+$B43,INDEX('Inputs_Indexed REC'!$D$40:$F$65,MATCH('Total Indexed RECs'!$H43,'Inputs_Indexed REC'!$B$40:$B$65,0),MATCH('Total Indexed RECs'!$F43,'Inputs_Indexed REC'!$D$37:$F$37,0))
*INDEX('Inputs_Indexed REC'!$H$40:$J$65,MATCH('Total Indexed RECs'!$H43,'Inputs_Indexed REC'!$B$40:$B$65,0),MATCH('Total Indexed RECs'!$F43,'Inputs_Indexed REC'!$H$37:$J$37,0)),
IF(AC$4&gt;$H43+$B43,AB43*(1-INDEX('Inputs_Indexed REC'!$E$6:$E$8,MATCH('Total Indexed RECs'!$F43,'Inputs_Indexed REC'!$C$6:$C$8,0))),
0))</f>
        <v>1433834.3675363397</v>
      </c>
      <c r="AD43" s="86">
        <f>IF(AD$4=$H43+$B43,INDEX('Inputs_Indexed REC'!$D$40:$F$65,MATCH('Total Indexed RECs'!$H43,'Inputs_Indexed REC'!$B$40:$B$65,0),MATCH('Total Indexed RECs'!$F43,'Inputs_Indexed REC'!$D$37:$F$37,0))
*INDEX('Inputs_Indexed REC'!$H$40:$J$65,MATCH('Total Indexed RECs'!$H43,'Inputs_Indexed REC'!$B$40:$B$65,0),MATCH('Total Indexed RECs'!$F43,'Inputs_Indexed REC'!$H$37:$J$37,0)),
IF(AD$4&gt;$H43+$B43,AC43*(1-INDEX('Inputs_Indexed REC'!$E$6:$E$8,MATCH('Total Indexed RECs'!$F43,'Inputs_Indexed REC'!$C$6:$C$8,0))),
0))</f>
        <v>1426665.195698658</v>
      </c>
      <c r="AE43" s="86">
        <f>IF(AE$4=$H43+$B43,INDEX('Inputs_Indexed REC'!$D$40:$F$65,MATCH('Total Indexed RECs'!$H43,'Inputs_Indexed REC'!$B$40:$B$65,0),MATCH('Total Indexed RECs'!$F43,'Inputs_Indexed REC'!$D$37:$F$37,0))
*INDEX('Inputs_Indexed REC'!$H$40:$J$65,MATCH('Total Indexed RECs'!$H43,'Inputs_Indexed REC'!$B$40:$B$65,0),MATCH('Total Indexed RECs'!$F43,'Inputs_Indexed REC'!$H$37:$J$37,0)),
IF(AE$4&gt;$H43+$B43,AD43*(1-INDEX('Inputs_Indexed REC'!$E$6:$E$8,MATCH('Total Indexed RECs'!$F43,'Inputs_Indexed REC'!$C$6:$C$8,0))),
0))</f>
        <v>1419531.8697201647</v>
      </c>
      <c r="AF43" s="86">
        <f>IF(AF$4=$H43+$B43,INDEX('Inputs_Indexed REC'!$D$40:$F$65,MATCH('Total Indexed RECs'!$H43,'Inputs_Indexed REC'!$B$40:$B$65,0),MATCH('Total Indexed RECs'!$F43,'Inputs_Indexed REC'!$D$37:$F$37,0))
*INDEX('Inputs_Indexed REC'!$H$40:$J$65,MATCH('Total Indexed RECs'!$H43,'Inputs_Indexed REC'!$B$40:$B$65,0),MATCH('Total Indexed RECs'!$F43,'Inputs_Indexed REC'!$H$37:$J$37,0)),
IF(AF$4&gt;$H43+$B43,AE43*(1-INDEX('Inputs_Indexed REC'!$E$6:$E$8,MATCH('Total Indexed RECs'!$F43,'Inputs_Indexed REC'!$C$6:$C$8,0))),
0))</f>
        <v>1412434.2103715639</v>
      </c>
      <c r="AG43" s="86">
        <f>IF(AG$4=$H43+$B43,INDEX('Inputs_Indexed REC'!$D$40:$F$65,MATCH('Total Indexed RECs'!$H43,'Inputs_Indexed REC'!$B$40:$B$65,0),MATCH('Total Indexed RECs'!$F43,'Inputs_Indexed REC'!$D$37:$F$37,0))
*INDEX('Inputs_Indexed REC'!$H$40:$J$65,MATCH('Total Indexed RECs'!$H43,'Inputs_Indexed REC'!$B$40:$B$65,0),MATCH('Total Indexed RECs'!$F43,'Inputs_Indexed REC'!$H$37:$J$37,0)),
IF(AG$4&gt;$H43+$B43,AF43*(1-INDEX('Inputs_Indexed REC'!$E$6:$E$8,MATCH('Total Indexed RECs'!$F43,'Inputs_Indexed REC'!$C$6:$C$8,0))),
0))</f>
        <v>1405372.0393197061</v>
      </c>
      <c r="AH43" s="86">
        <f>IF(AH$4=$H43+$B43,INDEX('Inputs_Indexed REC'!$D$40:$F$65,MATCH('Total Indexed RECs'!$H43,'Inputs_Indexed REC'!$B$40:$B$65,0),MATCH('Total Indexed RECs'!$F43,'Inputs_Indexed REC'!$D$37:$F$37,0))
*INDEX('Inputs_Indexed REC'!$H$40:$J$65,MATCH('Total Indexed RECs'!$H43,'Inputs_Indexed REC'!$B$40:$B$65,0),MATCH('Total Indexed RECs'!$F43,'Inputs_Indexed REC'!$H$37:$J$37,0)),
IF(AH$4&gt;$H43+$B43,AG43*(1-INDEX('Inputs_Indexed REC'!$E$6:$E$8,MATCH('Total Indexed RECs'!$F43,'Inputs_Indexed REC'!$C$6:$C$8,0))),
0))</f>
        <v>1398345.1791231076</v>
      </c>
    </row>
    <row r="44" spans="2:34" x14ac:dyDescent="0.35">
      <c r="B44" s="332">
        <v>0</v>
      </c>
      <c r="C44" s="332" t="str">
        <f>INDEX('Inputs_Indexed REC'!$L$40:$L$65,MATCH($G44,'Inputs_Indexed REC'!$C$40:$C$65,0))</f>
        <v>Projected</v>
      </c>
      <c r="D44" s="116" t="s">
        <v>240</v>
      </c>
      <c r="F44" s="39" t="s">
        <v>76</v>
      </c>
      <c r="G44" s="60" t="s">
        <v>31</v>
      </c>
      <c r="H44" s="347">
        <f t="shared" si="2"/>
        <v>2033</v>
      </c>
      <c r="I44" s="56" t="s">
        <v>91</v>
      </c>
      <c r="J44" s="86">
        <f>IF(J$4=$H44+$B44,INDEX('Inputs_Indexed REC'!$D$40:$F$65,MATCH('Total Indexed RECs'!$H44,'Inputs_Indexed REC'!$B$40:$B$65,0),MATCH('Total Indexed RECs'!$F44,'Inputs_Indexed REC'!$D$37:$F$37,0))
*INDEX('Inputs_Indexed REC'!$H$40:$J$65,MATCH('Total Indexed RECs'!$H44,'Inputs_Indexed REC'!$B$40:$B$65,0),MATCH('Total Indexed RECs'!$F44,'Inputs_Indexed REC'!$H$37:$J$37,0)),
IF(J$4&gt;$H44+$B44,I44*(1-INDEX('Inputs_Indexed REC'!$E$6:$E$8,MATCH('Total Indexed RECs'!$F44,'Inputs_Indexed REC'!$C$6:$C$8,0))),
0))</f>
        <v>0</v>
      </c>
      <c r="K44" s="86">
        <f>IF(K$4=$H44+$B44,INDEX('Inputs_Indexed REC'!$D$40:$F$65,MATCH('Total Indexed RECs'!$H44,'Inputs_Indexed REC'!$B$40:$B$65,0),MATCH('Total Indexed RECs'!$F44,'Inputs_Indexed REC'!$D$37:$F$37,0))
*INDEX('Inputs_Indexed REC'!$H$40:$J$65,MATCH('Total Indexed RECs'!$H44,'Inputs_Indexed REC'!$B$40:$B$65,0),MATCH('Total Indexed RECs'!$F44,'Inputs_Indexed REC'!$H$37:$J$37,0)),
IF(K$4&gt;$H44+$B44,J44*(1-INDEX('Inputs_Indexed REC'!$E$6:$E$8,MATCH('Total Indexed RECs'!$F44,'Inputs_Indexed REC'!$C$6:$C$8,0))),
0))</f>
        <v>0</v>
      </c>
      <c r="L44" s="86">
        <f>IF(L$4=$H44+$B44,INDEX('Inputs_Indexed REC'!$D$40:$F$65,MATCH('Total Indexed RECs'!$H44,'Inputs_Indexed REC'!$B$40:$B$65,0),MATCH('Total Indexed RECs'!$F44,'Inputs_Indexed REC'!$D$37:$F$37,0))
*INDEX('Inputs_Indexed REC'!$H$40:$J$65,MATCH('Total Indexed RECs'!$H44,'Inputs_Indexed REC'!$B$40:$B$65,0),MATCH('Total Indexed RECs'!$F44,'Inputs_Indexed REC'!$H$37:$J$37,0)),
IF(L$4&gt;$H44+$B44,K44*(1-INDEX('Inputs_Indexed REC'!$E$6:$E$8,MATCH('Total Indexed RECs'!$F44,'Inputs_Indexed REC'!$C$6:$C$8,0))),
0))</f>
        <v>0</v>
      </c>
      <c r="M44" s="86">
        <f>IF(M$4=$H44+$B44,INDEX('Inputs_Indexed REC'!$D$40:$F$65,MATCH('Total Indexed RECs'!$H44,'Inputs_Indexed REC'!$B$40:$B$65,0),MATCH('Total Indexed RECs'!$F44,'Inputs_Indexed REC'!$D$37:$F$37,0))
*INDEX('Inputs_Indexed REC'!$H$40:$J$65,MATCH('Total Indexed RECs'!$H44,'Inputs_Indexed REC'!$B$40:$B$65,0),MATCH('Total Indexed RECs'!$F44,'Inputs_Indexed REC'!$H$37:$J$37,0)),
IF(M$4&gt;$H44+$B44,L44*(1-INDEX('Inputs_Indexed REC'!$E$6:$E$8,MATCH('Total Indexed RECs'!$F44,'Inputs_Indexed REC'!$C$6:$C$8,0))),
0))</f>
        <v>0</v>
      </c>
      <c r="N44" s="86">
        <f>IF(N$4=$H44+$B44,INDEX('Inputs_Indexed REC'!$D$40:$F$65,MATCH('Total Indexed RECs'!$H44,'Inputs_Indexed REC'!$B$40:$B$65,0),MATCH('Total Indexed RECs'!$F44,'Inputs_Indexed REC'!$D$37:$F$37,0))
*INDEX('Inputs_Indexed REC'!$H$40:$J$65,MATCH('Total Indexed RECs'!$H44,'Inputs_Indexed REC'!$B$40:$B$65,0),MATCH('Total Indexed RECs'!$F44,'Inputs_Indexed REC'!$H$37:$J$37,0)),
IF(N$4&gt;$H44+$B44,M44*(1-INDEX('Inputs_Indexed REC'!$E$6:$E$8,MATCH('Total Indexed RECs'!$F44,'Inputs_Indexed REC'!$C$6:$C$8,0))),
0))</f>
        <v>0</v>
      </c>
      <c r="O44" s="86">
        <f>IF(O$4=$H44+$B44,INDEX('Inputs_Indexed REC'!$D$40:$F$65,MATCH('Total Indexed RECs'!$H44,'Inputs_Indexed REC'!$B$40:$B$65,0),MATCH('Total Indexed RECs'!$F44,'Inputs_Indexed REC'!$D$37:$F$37,0))
*INDEX('Inputs_Indexed REC'!$H$40:$J$65,MATCH('Total Indexed RECs'!$H44,'Inputs_Indexed REC'!$B$40:$B$65,0),MATCH('Total Indexed RECs'!$F44,'Inputs_Indexed REC'!$H$37:$J$37,0)),
IF(O$4&gt;$H44+$B44,N44*(1-INDEX('Inputs_Indexed REC'!$E$6:$E$8,MATCH('Total Indexed RECs'!$F44,'Inputs_Indexed REC'!$C$6:$C$8,0))),
0))</f>
        <v>0</v>
      </c>
      <c r="P44" s="86">
        <f>IF(P$4=$H44+$B44,INDEX('Inputs_Indexed REC'!$D$40:$F$65,MATCH('Total Indexed RECs'!$H44,'Inputs_Indexed REC'!$B$40:$B$65,0),MATCH('Total Indexed RECs'!$F44,'Inputs_Indexed REC'!$D$37:$F$37,0))
*INDEX('Inputs_Indexed REC'!$H$40:$J$65,MATCH('Total Indexed RECs'!$H44,'Inputs_Indexed REC'!$B$40:$B$65,0),MATCH('Total Indexed RECs'!$F44,'Inputs_Indexed REC'!$H$37:$J$37,0)),
IF(P$4&gt;$H44+$B44,O44*(1-INDEX('Inputs_Indexed REC'!$E$6:$E$8,MATCH('Total Indexed RECs'!$F44,'Inputs_Indexed REC'!$C$6:$C$8,0))),
0))</f>
        <v>0</v>
      </c>
      <c r="Q44" s="86">
        <f>IF(Q$4=$H44+$B44,INDEX('Inputs_Indexed REC'!$D$40:$F$65,MATCH('Total Indexed RECs'!$H44,'Inputs_Indexed REC'!$B$40:$B$65,0),MATCH('Total Indexed RECs'!$F44,'Inputs_Indexed REC'!$D$37:$F$37,0))
*INDEX('Inputs_Indexed REC'!$H$40:$J$65,MATCH('Total Indexed RECs'!$H44,'Inputs_Indexed REC'!$B$40:$B$65,0),MATCH('Total Indexed RECs'!$F44,'Inputs_Indexed REC'!$H$37:$J$37,0)),
IF(Q$4&gt;$H44+$B44,P44*(1-INDEX('Inputs_Indexed REC'!$E$6:$E$8,MATCH('Total Indexed RECs'!$F44,'Inputs_Indexed REC'!$C$6:$C$8,0))),
0))</f>
        <v>0</v>
      </c>
      <c r="R44" s="86">
        <f>IF(R$4=$H44+$B44,INDEX('Inputs_Indexed REC'!$D$40:$F$65,MATCH('Total Indexed RECs'!$H44,'Inputs_Indexed REC'!$B$40:$B$65,0),MATCH('Total Indexed RECs'!$F44,'Inputs_Indexed REC'!$D$37:$F$37,0))
*INDEX('Inputs_Indexed REC'!$H$40:$J$65,MATCH('Total Indexed RECs'!$H44,'Inputs_Indexed REC'!$B$40:$B$65,0),MATCH('Total Indexed RECs'!$F44,'Inputs_Indexed REC'!$H$37:$J$37,0)),
IF(R$4&gt;$H44+$B44,Q44*(1-INDEX('Inputs_Indexed REC'!$E$6:$E$8,MATCH('Total Indexed RECs'!$F44,'Inputs_Indexed REC'!$C$6:$C$8,0))),
0))</f>
        <v>0</v>
      </c>
      <c r="S44" s="86">
        <f>IF(S$4=$H44+$B44,INDEX('Inputs_Indexed REC'!$D$40:$F$65,MATCH('Total Indexed RECs'!$H44,'Inputs_Indexed REC'!$B$40:$B$65,0),MATCH('Total Indexed RECs'!$F44,'Inputs_Indexed REC'!$D$37:$F$37,0))
*INDEX('Inputs_Indexed REC'!$H$40:$J$65,MATCH('Total Indexed RECs'!$H44,'Inputs_Indexed REC'!$B$40:$B$65,0),MATCH('Total Indexed RECs'!$F44,'Inputs_Indexed REC'!$H$37:$J$37,0)),
IF(S$4&gt;$H44+$B44,R44*(1-INDEX('Inputs_Indexed REC'!$E$6:$E$8,MATCH('Total Indexed RECs'!$F44,'Inputs_Indexed REC'!$C$6:$C$8,0))),
0))</f>
        <v>0</v>
      </c>
      <c r="T44" s="86">
        <f>IF(T$4=$H44+$B44,INDEX('Inputs_Indexed REC'!$D$40:$F$65,MATCH('Total Indexed RECs'!$H44,'Inputs_Indexed REC'!$B$40:$B$65,0),MATCH('Total Indexed RECs'!$F44,'Inputs_Indexed REC'!$D$37:$F$37,0))
*INDEX('Inputs_Indexed REC'!$H$40:$J$65,MATCH('Total Indexed RECs'!$H44,'Inputs_Indexed REC'!$B$40:$B$65,0),MATCH('Total Indexed RECs'!$F44,'Inputs_Indexed REC'!$H$37:$J$37,0)),
IF(T$4&gt;$H44+$B44,S44*(1-INDEX('Inputs_Indexed REC'!$E$6:$E$8,MATCH('Total Indexed RECs'!$F44,'Inputs_Indexed REC'!$C$6:$C$8,0))),
0))</f>
        <v>0</v>
      </c>
      <c r="U44" s="86">
        <f>IF(U$4=$H44+$B44,INDEX('Inputs_Indexed REC'!$D$40:$F$65,MATCH('Total Indexed RECs'!$H44,'Inputs_Indexed REC'!$B$40:$B$65,0),MATCH('Total Indexed RECs'!$F44,'Inputs_Indexed REC'!$D$37:$F$37,0))
*INDEX('Inputs_Indexed REC'!$H$40:$J$65,MATCH('Total Indexed RECs'!$H44,'Inputs_Indexed REC'!$B$40:$B$65,0),MATCH('Total Indexed RECs'!$F44,'Inputs_Indexed REC'!$H$37:$J$37,0)),
IF(U$4&gt;$H44+$B44,T44*(1-INDEX('Inputs_Indexed REC'!$E$6:$E$8,MATCH('Total Indexed RECs'!$F44,'Inputs_Indexed REC'!$C$6:$C$8,0))),
0))</f>
        <v>2500000</v>
      </c>
      <c r="V44" s="86">
        <f>IF(V$4=$H44+$B44,INDEX('Inputs_Indexed REC'!$D$40:$F$65,MATCH('Total Indexed RECs'!$H44,'Inputs_Indexed REC'!$B$40:$B$65,0),MATCH('Total Indexed RECs'!$F44,'Inputs_Indexed REC'!$D$37:$F$37,0))
*INDEX('Inputs_Indexed REC'!$H$40:$J$65,MATCH('Total Indexed RECs'!$H44,'Inputs_Indexed REC'!$B$40:$B$65,0),MATCH('Total Indexed RECs'!$F44,'Inputs_Indexed REC'!$H$37:$J$37,0)),
IF(V$4&gt;$H44+$B44,U44*(1-INDEX('Inputs_Indexed REC'!$E$6:$E$8,MATCH('Total Indexed RECs'!$F44,'Inputs_Indexed REC'!$C$6:$C$8,0))),
0))</f>
        <v>2487500</v>
      </c>
      <c r="W44" s="86">
        <f>IF(W$4=$H44+$B44,INDEX('Inputs_Indexed REC'!$D$40:$F$65,MATCH('Total Indexed RECs'!$H44,'Inputs_Indexed REC'!$B$40:$B$65,0),MATCH('Total Indexed RECs'!$F44,'Inputs_Indexed REC'!$D$37:$F$37,0))
*INDEX('Inputs_Indexed REC'!$H$40:$J$65,MATCH('Total Indexed RECs'!$H44,'Inputs_Indexed REC'!$B$40:$B$65,0),MATCH('Total Indexed RECs'!$F44,'Inputs_Indexed REC'!$H$37:$J$37,0)),
IF(W$4&gt;$H44+$B44,V44*(1-INDEX('Inputs_Indexed REC'!$E$6:$E$8,MATCH('Total Indexed RECs'!$F44,'Inputs_Indexed REC'!$C$6:$C$8,0))),
0))</f>
        <v>2475062.5</v>
      </c>
      <c r="X44" s="86">
        <f>IF(X$4=$H44+$B44,INDEX('Inputs_Indexed REC'!$D$40:$F$65,MATCH('Total Indexed RECs'!$H44,'Inputs_Indexed REC'!$B$40:$B$65,0),MATCH('Total Indexed RECs'!$F44,'Inputs_Indexed REC'!$D$37:$F$37,0))
*INDEX('Inputs_Indexed REC'!$H$40:$J$65,MATCH('Total Indexed RECs'!$H44,'Inputs_Indexed REC'!$B$40:$B$65,0),MATCH('Total Indexed RECs'!$F44,'Inputs_Indexed REC'!$H$37:$J$37,0)),
IF(X$4&gt;$H44+$B44,W44*(1-INDEX('Inputs_Indexed REC'!$E$6:$E$8,MATCH('Total Indexed RECs'!$F44,'Inputs_Indexed REC'!$C$6:$C$8,0))),
0))</f>
        <v>2462687.1875</v>
      </c>
      <c r="Y44" s="86">
        <f>IF(Y$4=$H44+$B44,INDEX('Inputs_Indexed REC'!$D$40:$F$65,MATCH('Total Indexed RECs'!$H44,'Inputs_Indexed REC'!$B$40:$B$65,0),MATCH('Total Indexed RECs'!$F44,'Inputs_Indexed REC'!$D$37:$F$37,0))
*INDEX('Inputs_Indexed REC'!$H$40:$J$65,MATCH('Total Indexed RECs'!$H44,'Inputs_Indexed REC'!$B$40:$B$65,0),MATCH('Total Indexed RECs'!$F44,'Inputs_Indexed REC'!$H$37:$J$37,0)),
IF(Y$4&gt;$H44+$B44,X44*(1-INDEX('Inputs_Indexed REC'!$E$6:$E$8,MATCH('Total Indexed RECs'!$F44,'Inputs_Indexed REC'!$C$6:$C$8,0))),
0))</f>
        <v>2450373.7515624999</v>
      </c>
      <c r="Z44" s="86">
        <f>IF(Z$4=$H44+$B44,INDEX('Inputs_Indexed REC'!$D$40:$F$65,MATCH('Total Indexed RECs'!$H44,'Inputs_Indexed REC'!$B$40:$B$65,0),MATCH('Total Indexed RECs'!$F44,'Inputs_Indexed REC'!$D$37:$F$37,0))
*INDEX('Inputs_Indexed REC'!$H$40:$J$65,MATCH('Total Indexed RECs'!$H44,'Inputs_Indexed REC'!$B$40:$B$65,0),MATCH('Total Indexed RECs'!$F44,'Inputs_Indexed REC'!$H$37:$J$37,0)),
IF(Z$4&gt;$H44+$B44,Y44*(1-INDEX('Inputs_Indexed REC'!$E$6:$E$8,MATCH('Total Indexed RECs'!$F44,'Inputs_Indexed REC'!$C$6:$C$8,0))),
0))</f>
        <v>2438121.8828046876</v>
      </c>
      <c r="AA44" s="86">
        <f>IF(AA$4=$H44+$B44,INDEX('Inputs_Indexed REC'!$D$40:$F$65,MATCH('Total Indexed RECs'!$H44,'Inputs_Indexed REC'!$B$40:$B$65,0),MATCH('Total Indexed RECs'!$F44,'Inputs_Indexed REC'!$D$37:$F$37,0))
*INDEX('Inputs_Indexed REC'!$H$40:$J$65,MATCH('Total Indexed RECs'!$H44,'Inputs_Indexed REC'!$B$40:$B$65,0),MATCH('Total Indexed RECs'!$F44,'Inputs_Indexed REC'!$H$37:$J$37,0)),
IF(AA$4&gt;$H44+$B44,Z44*(1-INDEX('Inputs_Indexed REC'!$E$6:$E$8,MATCH('Total Indexed RECs'!$F44,'Inputs_Indexed REC'!$C$6:$C$8,0))),
0))</f>
        <v>2425931.2733906643</v>
      </c>
      <c r="AB44" s="86">
        <f>IF(AB$4=$H44+$B44,INDEX('Inputs_Indexed REC'!$D$40:$F$65,MATCH('Total Indexed RECs'!$H44,'Inputs_Indexed REC'!$B$40:$B$65,0),MATCH('Total Indexed RECs'!$F44,'Inputs_Indexed REC'!$D$37:$F$37,0))
*INDEX('Inputs_Indexed REC'!$H$40:$J$65,MATCH('Total Indexed RECs'!$H44,'Inputs_Indexed REC'!$B$40:$B$65,0),MATCH('Total Indexed RECs'!$F44,'Inputs_Indexed REC'!$H$37:$J$37,0)),
IF(AB$4&gt;$H44+$B44,AA44*(1-INDEX('Inputs_Indexed REC'!$E$6:$E$8,MATCH('Total Indexed RECs'!$F44,'Inputs_Indexed REC'!$C$6:$C$8,0))),
0))</f>
        <v>2413801.6170237111</v>
      </c>
      <c r="AC44" s="86">
        <f>IF(AC$4=$H44+$B44,INDEX('Inputs_Indexed REC'!$D$40:$F$65,MATCH('Total Indexed RECs'!$H44,'Inputs_Indexed REC'!$B$40:$B$65,0),MATCH('Total Indexed RECs'!$F44,'Inputs_Indexed REC'!$D$37:$F$37,0))
*INDEX('Inputs_Indexed REC'!$H$40:$J$65,MATCH('Total Indexed RECs'!$H44,'Inputs_Indexed REC'!$B$40:$B$65,0),MATCH('Total Indexed RECs'!$F44,'Inputs_Indexed REC'!$H$37:$J$37,0)),
IF(AC$4&gt;$H44+$B44,AB44*(1-INDEX('Inputs_Indexed REC'!$E$6:$E$8,MATCH('Total Indexed RECs'!$F44,'Inputs_Indexed REC'!$C$6:$C$8,0))),
0))</f>
        <v>2401732.6089385925</v>
      </c>
      <c r="AD44" s="86">
        <f>IF(AD$4=$H44+$B44,INDEX('Inputs_Indexed REC'!$D$40:$F$65,MATCH('Total Indexed RECs'!$H44,'Inputs_Indexed REC'!$B$40:$B$65,0),MATCH('Total Indexed RECs'!$F44,'Inputs_Indexed REC'!$D$37:$F$37,0))
*INDEX('Inputs_Indexed REC'!$H$40:$J$65,MATCH('Total Indexed RECs'!$H44,'Inputs_Indexed REC'!$B$40:$B$65,0),MATCH('Total Indexed RECs'!$F44,'Inputs_Indexed REC'!$H$37:$J$37,0)),
IF(AD$4&gt;$H44+$B44,AC44*(1-INDEX('Inputs_Indexed REC'!$E$6:$E$8,MATCH('Total Indexed RECs'!$F44,'Inputs_Indexed REC'!$C$6:$C$8,0))),
0))</f>
        <v>2389723.9458938995</v>
      </c>
      <c r="AE44" s="86">
        <f>IF(AE$4=$H44+$B44,INDEX('Inputs_Indexed REC'!$D$40:$F$65,MATCH('Total Indexed RECs'!$H44,'Inputs_Indexed REC'!$B$40:$B$65,0),MATCH('Total Indexed RECs'!$F44,'Inputs_Indexed REC'!$D$37:$F$37,0))
*INDEX('Inputs_Indexed REC'!$H$40:$J$65,MATCH('Total Indexed RECs'!$H44,'Inputs_Indexed REC'!$B$40:$B$65,0),MATCH('Total Indexed RECs'!$F44,'Inputs_Indexed REC'!$H$37:$J$37,0)),
IF(AE$4&gt;$H44+$B44,AD44*(1-INDEX('Inputs_Indexed REC'!$E$6:$E$8,MATCH('Total Indexed RECs'!$F44,'Inputs_Indexed REC'!$C$6:$C$8,0))),
0))</f>
        <v>2377775.32616443</v>
      </c>
      <c r="AF44" s="86">
        <f>IF(AF$4=$H44+$B44,INDEX('Inputs_Indexed REC'!$D$40:$F$65,MATCH('Total Indexed RECs'!$H44,'Inputs_Indexed REC'!$B$40:$B$65,0),MATCH('Total Indexed RECs'!$F44,'Inputs_Indexed REC'!$D$37:$F$37,0))
*INDEX('Inputs_Indexed REC'!$H$40:$J$65,MATCH('Total Indexed RECs'!$H44,'Inputs_Indexed REC'!$B$40:$B$65,0),MATCH('Total Indexed RECs'!$F44,'Inputs_Indexed REC'!$H$37:$J$37,0)),
IF(AF$4&gt;$H44+$B44,AE44*(1-INDEX('Inputs_Indexed REC'!$E$6:$E$8,MATCH('Total Indexed RECs'!$F44,'Inputs_Indexed REC'!$C$6:$C$8,0))),
0))</f>
        <v>2365886.4495336078</v>
      </c>
      <c r="AG44" s="86">
        <f>IF(AG$4=$H44+$B44,INDEX('Inputs_Indexed REC'!$D$40:$F$65,MATCH('Total Indexed RECs'!$H44,'Inputs_Indexed REC'!$B$40:$B$65,0),MATCH('Total Indexed RECs'!$F44,'Inputs_Indexed REC'!$D$37:$F$37,0))
*INDEX('Inputs_Indexed REC'!$H$40:$J$65,MATCH('Total Indexed RECs'!$H44,'Inputs_Indexed REC'!$B$40:$B$65,0),MATCH('Total Indexed RECs'!$F44,'Inputs_Indexed REC'!$H$37:$J$37,0)),
IF(AG$4&gt;$H44+$B44,AF44*(1-INDEX('Inputs_Indexed REC'!$E$6:$E$8,MATCH('Total Indexed RECs'!$F44,'Inputs_Indexed REC'!$C$6:$C$8,0))),
0))</f>
        <v>2354057.0172859398</v>
      </c>
      <c r="AH44" s="86">
        <f>IF(AH$4=$H44+$B44,INDEX('Inputs_Indexed REC'!$D$40:$F$65,MATCH('Total Indexed RECs'!$H44,'Inputs_Indexed REC'!$B$40:$B$65,0),MATCH('Total Indexed RECs'!$F44,'Inputs_Indexed REC'!$D$37:$F$37,0))
*INDEX('Inputs_Indexed REC'!$H$40:$J$65,MATCH('Total Indexed RECs'!$H44,'Inputs_Indexed REC'!$B$40:$B$65,0),MATCH('Total Indexed RECs'!$F44,'Inputs_Indexed REC'!$H$37:$J$37,0)),
IF(AH$4&gt;$H44+$B44,AG44*(1-INDEX('Inputs_Indexed REC'!$E$6:$E$8,MATCH('Total Indexed RECs'!$F44,'Inputs_Indexed REC'!$C$6:$C$8,0))),
0))</f>
        <v>2342286.7321995101</v>
      </c>
    </row>
    <row r="45" spans="2:34" x14ac:dyDescent="0.35">
      <c r="B45" s="332">
        <v>0</v>
      </c>
      <c r="C45" s="332" t="str">
        <f>INDEX('Inputs_Indexed REC'!$L$40:$L$65,MATCH($G45,'Inputs_Indexed REC'!$C$40:$C$65,0))</f>
        <v>Projected</v>
      </c>
      <c r="D45" s="116" t="s">
        <v>240</v>
      </c>
      <c r="F45" s="39" t="s">
        <v>76</v>
      </c>
      <c r="G45" s="60" t="s">
        <v>32</v>
      </c>
      <c r="H45" s="347">
        <f t="shared" si="2"/>
        <v>2034</v>
      </c>
      <c r="I45" s="56" t="s">
        <v>91</v>
      </c>
      <c r="J45" s="86">
        <f>IF(J$4=$H45+$B45,INDEX('Inputs_Indexed REC'!$D$40:$F$65,MATCH('Total Indexed RECs'!$H45,'Inputs_Indexed REC'!$B$40:$B$65,0),MATCH('Total Indexed RECs'!$F45,'Inputs_Indexed REC'!$D$37:$F$37,0))
*INDEX('Inputs_Indexed REC'!$H$40:$J$65,MATCH('Total Indexed RECs'!$H45,'Inputs_Indexed REC'!$B$40:$B$65,0),MATCH('Total Indexed RECs'!$F45,'Inputs_Indexed REC'!$H$37:$J$37,0)),
IF(J$4&gt;$H45+$B45,I45*(1-INDEX('Inputs_Indexed REC'!$E$6:$E$8,MATCH('Total Indexed RECs'!$F45,'Inputs_Indexed REC'!$C$6:$C$8,0))),
0))</f>
        <v>0</v>
      </c>
      <c r="K45" s="86">
        <f>IF(K$4=$H45+$B45,INDEX('Inputs_Indexed REC'!$D$40:$F$65,MATCH('Total Indexed RECs'!$H45,'Inputs_Indexed REC'!$B$40:$B$65,0),MATCH('Total Indexed RECs'!$F45,'Inputs_Indexed REC'!$D$37:$F$37,0))
*INDEX('Inputs_Indexed REC'!$H$40:$J$65,MATCH('Total Indexed RECs'!$H45,'Inputs_Indexed REC'!$B$40:$B$65,0),MATCH('Total Indexed RECs'!$F45,'Inputs_Indexed REC'!$H$37:$J$37,0)),
IF(K$4&gt;$H45+$B45,J45*(1-INDEX('Inputs_Indexed REC'!$E$6:$E$8,MATCH('Total Indexed RECs'!$F45,'Inputs_Indexed REC'!$C$6:$C$8,0))),
0))</f>
        <v>0</v>
      </c>
      <c r="L45" s="86">
        <f>IF(L$4=$H45+$B45,INDEX('Inputs_Indexed REC'!$D$40:$F$65,MATCH('Total Indexed RECs'!$H45,'Inputs_Indexed REC'!$B$40:$B$65,0),MATCH('Total Indexed RECs'!$F45,'Inputs_Indexed REC'!$D$37:$F$37,0))
*INDEX('Inputs_Indexed REC'!$H$40:$J$65,MATCH('Total Indexed RECs'!$H45,'Inputs_Indexed REC'!$B$40:$B$65,0),MATCH('Total Indexed RECs'!$F45,'Inputs_Indexed REC'!$H$37:$J$37,0)),
IF(L$4&gt;$H45+$B45,K45*(1-INDEX('Inputs_Indexed REC'!$E$6:$E$8,MATCH('Total Indexed RECs'!$F45,'Inputs_Indexed REC'!$C$6:$C$8,0))),
0))</f>
        <v>0</v>
      </c>
      <c r="M45" s="86">
        <f>IF(M$4=$H45+$B45,INDEX('Inputs_Indexed REC'!$D$40:$F$65,MATCH('Total Indexed RECs'!$H45,'Inputs_Indexed REC'!$B$40:$B$65,0),MATCH('Total Indexed RECs'!$F45,'Inputs_Indexed REC'!$D$37:$F$37,0))
*INDEX('Inputs_Indexed REC'!$H$40:$J$65,MATCH('Total Indexed RECs'!$H45,'Inputs_Indexed REC'!$B$40:$B$65,0),MATCH('Total Indexed RECs'!$F45,'Inputs_Indexed REC'!$H$37:$J$37,0)),
IF(M$4&gt;$H45+$B45,L45*(1-INDEX('Inputs_Indexed REC'!$E$6:$E$8,MATCH('Total Indexed RECs'!$F45,'Inputs_Indexed REC'!$C$6:$C$8,0))),
0))</f>
        <v>0</v>
      </c>
      <c r="N45" s="86">
        <f>IF(N$4=$H45+$B45,INDEX('Inputs_Indexed REC'!$D$40:$F$65,MATCH('Total Indexed RECs'!$H45,'Inputs_Indexed REC'!$B$40:$B$65,0),MATCH('Total Indexed RECs'!$F45,'Inputs_Indexed REC'!$D$37:$F$37,0))
*INDEX('Inputs_Indexed REC'!$H$40:$J$65,MATCH('Total Indexed RECs'!$H45,'Inputs_Indexed REC'!$B$40:$B$65,0),MATCH('Total Indexed RECs'!$F45,'Inputs_Indexed REC'!$H$37:$J$37,0)),
IF(N$4&gt;$H45+$B45,M45*(1-INDEX('Inputs_Indexed REC'!$E$6:$E$8,MATCH('Total Indexed RECs'!$F45,'Inputs_Indexed REC'!$C$6:$C$8,0))),
0))</f>
        <v>0</v>
      </c>
      <c r="O45" s="86">
        <f>IF(O$4=$H45+$B45,INDEX('Inputs_Indexed REC'!$D$40:$F$65,MATCH('Total Indexed RECs'!$H45,'Inputs_Indexed REC'!$B$40:$B$65,0),MATCH('Total Indexed RECs'!$F45,'Inputs_Indexed REC'!$D$37:$F$37,0))
*INDEX('Inputs_Indexed REC'!$H$40:$J$65,MATCH('Total Indexed RECs'!$H45,'Inputs_Indexed REC'!$B$40:$B$65,0),MATCH('Total Indexed RECs'!$F45,'Inputs_Indexed REC'!$H$37:$J$37,0)),
IF(O$4&gt;$H45+$B45,N45*(1-INDEX('Inputs_Indexed REC'!$E$6:$E$8,MATCH('Total Indexed RECs'!$F45,'Inputs_Indexed REC'!$C$6:$C$8,0))),
0))</f>
        <v>0</v>
      </c>
      <c r="P45" s="86">
        <f>IF(P$4=$H45+$B45,INDEX('Inputs_Indexed REC'!$D$40:$F$65,MATCH('Total Indexed RECs'!$H45,'Inputs_Indexed REC'!$B$40:$B$65,0),MATCH('Total Indexed RECs'!$F45,'Inputs_Indexed REC'!$D$37:$F$37,0))
*INDEX('Inputs_Indexed REC'!$H$40:$J$65,MATCH('Total Indexed RECs'!$H45,'Inputs_Indexed REC'!$B$40:$B$65,0),MATCH('Total Indexed RECs'!$F45,'Inputs_Indexed REC'!$H$37:$J$37,0)),
IF(P$4&gt;$H45+$B45,O45*(1-INDEX('Inputs_Indexed REC'!$E$6:$E$8,MATCH('Total Indexed RECs'!$F45,'Inputs_Indexed REC'!$C$6:$C$8,0))),
0))</f>
        <v>0</v>
      </c>
      <c r="Q45" s="86">
        <f>IF(Q$4=$H45+$B45,INDEX('Inputs_Indexed REC'!$D$40:$F$65,MATCH('Total Indexed RECs'!$H45,'Inputs_Indexed REC'!$B$40:$B$65,0),MATCH('Total Indexed RECs'!$F45,'Inputs_Indexed REC'!$D$37:$F$37,0))
*INDEX('Inputs_Indexed REC'!$H$40:$J$65,MATCH('Total Indexed RECs'!$H45,'Inputs_Indexed REC'!$B$40:$B$65,0),MATCH('Total Indexed RECs'!$F45,'Inputs_Indexed REC'!$H$37:$J$37,0)),
IF(Q$4&gt;$H45+$B45,P45*(1-INDEX('Inputs_Indexed REC'!$E$6:$E$8,MATCH('Total Indexed RECs'!$F45,'Inputs_Indexed REC'!$C$6:$C$8,0))),
0))</f>
        <v>0</v>
      </c>
      <c r="R45" s="86">
        <f>IF(R$4=$H45+$B45,INDEX('Inputs_Indexed REC'!$D$40:$F$65,MATCH('Total Indexed RECs'!$H45,'Inputs_Indexed REC'!$B$40:$B$65,0),MATCH('Total Indexed RECs'!$F45,'Inputs_Indexed REC'!$D$37:$F$37,0))
*INDEX('Inputs_Indexed REC'!$H$40:$J$65,MATCH('Total Indexed RECs'!$H45,'Inputs_Indexed REC'!$B$40:$B$65,0),MATCH('Total Indexed RECs'!$F45,'Inputs_Indexed REC'!$H$37:$J$37,0)),
IF(R$4&gt;$H45+$B45,Q45*(1-INDEX('Inputs_Indexed REC'!$E$6:$E$8,MATCH('Total Indexed RECs'!$F45,'Inputs_Indexed REC'!$C$6:$C$8,0))),
0))</f>
        <v>0</v>
      </c>
      <c r="S45" s="86">
        <f>IF(S$4=$H45+$B45,INDEX('Inputs_Indexed REC'!$D$40:$F$65,MATCH('Total Indexed RECs'!$H45,'Inputs_Indexed REC'!$B$40:$B$65,0),MATCH('Total Indexed RECs'!$F45,'Inputs_Indexed REC'!$D$37:$F$37,0))
*INDEX('Inputs_Indexed REC'!$H$40:$J$65,MATCH('Total Indexed RECs'!$H45,'Inputs_Indexed REC'!$B$40:$B$65,0),MATCH('Total Indexed RECs'!$F45,'Inputs_Indexed REC'!$H$37:$J$37,0)),
IF(S$4&gt;$H45+$B45,R45*(1-INDEX('Inputs_Indexed REC'!$E$6:$E$8,MATCH('Total Indexed RECs'!$F45,'Inputs_Indexed REC'!$C$6:$C$8,0))),
0))</f>
        <v>0</v>
      </c>
      <c r="T45" s="86">
        <f>IF(T$4=$H45+$B45,INDEX('Inputs_Indexed REC'!$D$40:$F$65,MATCH('Total Indexed RECs'!$H45,'Inputs_Indexed REC'!$B$40:$B$65,0),MATCH('Total Indexed RECs'!$F45,'Inputs_Indexed REC'!$D$37:$F$37,0))
*INDEX('Inputs_Indexed REC'!$H$40:$J$65,MATCH('Total Indexed RECs'!$H45,'Inputs_Indexed REC'!$B$40:$B$65,0),MATCH('Total Indexed RECs'!$F45,'Inputs_Indexed REC'!$H$37:$J$37,0)),
IF(T$4&gt;$H45+$B45,S45*(1-INDEX('Inputs_Indexed REC'!$E$6:$E$8,MATCH('Total Indexed RECs'!$F45,'Inputs_Indexed REC'!$C$6:$C$8,0))),
0))</f>
        <v>0</v>
      </c>
      <c r="U45" s="86">
        <f>IF(U$4=$H45+$B45,INDEX('Inputs_Indexed REC'!$D$40:$F$65,MATCH('Total Indexed RECs'!$H45,'Inputs_Indexed REC'!$B$40:$B$65,0),MATCH('Total Indexed RECs'!$F45,'Inputs_Indexed REC'!$D$37:$F$37,0))
*INDEX('Inputs_Indexed REC'!$H$40:$J$65,MATCH('Total Indexed RECs'!$H45,'Inputs_Indexed REC'!$B$40:$B$65,0),MATCH('Total Indexed RECs'!$F45,'Inputs_Indexed REC'!$H$37:$J$37,0)),
IF(U$4&gt;$H45+$B45,T45*(1-INDEX('Inputs_Indexed REC'!$E$6:$E$8,MATCH('Total Indexed RECs'!$F45,'Inputs_Indexed REC'!$C$6:$C$8,0))),
0))</f>
        <v>0</v>
      </c>
      <c r="V45" s="86">
        <f>IF(V$4=$H45+$B45,INDEX('Inputs_Indexed REC'!$D$40:$F$65,MATCH('Total Indexed RECs'!$H45,'Inputs_Indexed REC'!$B$40:$B$65,0),MATCH('Total Indexed RECs'!$F45,'Inputs_Indexed REC'!$D$37:$F$37,0))
*INDEX('Inputs_Indexed REC'!$H$40:$J$65,MATCH('Total Indexed RECs'!$H45,'Inputs_Indexed REC'!$B$40:$B$65,0),MATCH('Total Indexed RECs'!$F45,'Inputs_Indexed REC'!$H$37:$J$37,0)),
IF(V$4&gt;$H45+$B45,U45*(1-INDEX('Inputs_Indexed REC'!$E$6:$E$8,MATCH('Total Indexed RECs'!$F45,'Inputs_Indexed REC'!$C$6:$C$8,0))),
0))</f>
        <v>2800000</v>
      </c>
      <c r="W45" s="86">
        <f>IF(W$4=$H45+$B45,INDEX('Inputs_Indexed REC'!$D$40:$F$65,MATCH('Total Indexed RECs'!$H45,'Inputs_Indexed REC'!$B$40:$B$65,0),MATCH('Total Indexed RECs'!$F45,'Inputs_Indexed REC'!$D$37:$F$37,0))
*INDEX('Inputs_Indexed REC'!$H$40:$J$65,MATCH('Total Indexed RECs'!$H45,'Inputs_Indexed REC'!$B$40:$B$65,0),MATCH('Total Indexed RECs'!$F45,'Inputs_Indexed REC'!$H$37:$J$37,0)),
IF(W$4&gt;$H45+$B45,V45*(1-INDEX('Inputs_Indexed REC'!$E$6:$E$8,MATCH('Total Indexed RECs'!$F45,'Inputs_Indexed REC'!$C$6:$C$8,0))),
0))</f>
        <v>2786000</v>
      </c>
      <c r="X45" s="86">
        <f>IF(X$4=$H45+$B45,INDEX('Inputs_Indexed REC'!$D$40:$F$65,MATCH('Total Indexed RECs'!$H45,'Inputs_Indexed REC'!$B$40:$B$65,0),MATCH('Total Indexed RECs'!$F45,'Inputs_Indexed REC'!$D$37:$F$37,0))
*INDEX('Inputs_Indexed REC'!$H$40:$J$65,MATCH('Total Indexed RECs'!$H45,'Inputs_Indexed REC'!$B$40:$B$65,0),MATCH('Total Indexed RECs'!$F45,'Inputs_Indexed REC'!$H$37:$J$37,0)),
IF(X$4&gt;$H45+$B45,W45*(1-INDEX('Inputs_Indexed REC'!$E$6:$E$8,MATCH('Total Indexed RECs'!$F45,'Inputs_Indexed REC'!$C$6:$C$8,0))),
0))</f>
        <v>2772070</v>
      </c>
      <c r="Y45" s="86">
        <f>IF(Y$4=$H45+$B45,INDEX('Inputs_Indexed REC'!$D$40:$F$65,MATCH('Total Indexed RECs'!$H45,'Inputs_Indexed REC'!$B$40:$B$65,0),MATCH('Total Indexed RECs'!$F45,'Inputs_Indexed REC'!$D$37:$F$37,0))
*INDEX('Inputs_Indexed REC'!$H$40:$J$65,MATCH('Total Indexed RECs'!$H45,'Inputs_Indexed REC'!$B$40:$B$65,0),MATCH('Total Indexed RECs'!$F45,'Inputs_Indexed REC'!$H$37:$J$37,0)),
IF(Y$4&gt;$H45+$B45,X45*(1-INDEX('Inputs_Indexed REC'!$E$6:$E$8,MATCH('Total Indexed RECs'!$F45,'Inputs_Indexed REC'!$C$6:$C$8,0))),
0))</f>
        <v>2758209.65</v>
      </c>
      <c r="Z45" s="86">
        <f>IF(Z$4=$H45+$B45,INDEX('Inputs_Indexed REC'!$D$40:$F$65,MATCH('Total Indexed RECs'!$H45,'Inputs_Indexed REC'!$B$40:$B$65,0),MATCH('Total Indexed RECs'!$F45,'Inputs_Indexed REC'!$D$37:$F$37,0))
*INDEX('Inputs_Indexed REC'!$H$40:$J$65,MATCH('Total Indexed RECs'!$H45,'Inputs_Indexed REC'!$B$40:$B$65,0),MATCH('Total Indexed RECs'!$F45,'Inputs_Indexed REC'!$H$37:$J$37,0)),
IF(Z$4&gt;$H45+$B45,Y45*(1-INDEX('Inputs_Indexed REC'!$E$6:$E$8,MATCH('Total Indexed RECs'!$F45,'Inputs_Indexed REC'!$C$6:$C$8,0))),
0))</f>
        <v>2744418.6017499999</v>
      </c>
      <c r="AA45" s="86">
        <f>IF(AA$4=$H45+$B45,INDEX('Inputs_Indexed REC'!$D$40:$F$65,MATCH('Total Indexed RECs'!$H45,'Inputs_Indexed REC'!$B$40:$B$65,0),MATCH('Total Indexed RECs'!$F45,'Inputs_Indexed REC'!$D$37:$F$37,0))
*INDEX('Inputs_Indexed REC'!$H$40:$J$65,MATCH('Total Indexed RECs'!$H45,'Inputs_Indexed REC'!$B$40:$B$65,0),MATCH('Total Indexed RECs'!$F45,'Inputs_Indexed REC'!$H$37:$J$37,0)),
IF(AA$4&gt;$H45+$B45,Z45*(1-INDEX('Inputs_Indexed REC'!$E$6:$E$8,MATCH('Total Indexed RECs'!$F45,'Inputs_Indexed REC'!$C$6:$C$8,0))),
0))</f>
        <v>2730696.5087412498</v>
      </c>
      <c r="AB45" s="86">
        <f>IF(AB$4=$H45+$B45,INDEX('Inputs_Indexed REC'!$D$40:$F$65,MATCH('Total Indexed RECs'!$H45,'Inputs_Indexed REC'!$B$40:$B$65,0),MATCH('Total Indexed RECs'!$F45,'Inputs_Indexed REC'!$D$37:$F$37,0))
*INDEX('Inputs_Indexed REC'!$H$40:$J$65,MATCH('Total Indexed RECs'!$H45,'Inputs_Indexed REC'!$B$40:$B$65,0),MATCH('Total Indexed RECs'!$F45,'Inputs_Indexed REC'!$H$37:$J$37,0)),
IF(AB$4&gt;$H45+$B45,AA45*(1-INDEX('Inputs_Indexed REC'!$E$6:$E$8,MATCH('Total Indexed RECs'!$F45,'Inputs_Indexed REC'!$C$6:$C$8,0))),
0))</f>
        <v>2717043.0261975434</v>
      </c>
      <c r="AC45" s="86">
        <f>IF(AC$4=$H45+$B45,INDEX('Inputs_Indexed REC'!$D$40:$F$65,MATCH('Total Indexed RECs'!$H45,'Inputs_Indexed REC'!$B$40:$B$65,0),MATCH('Total Indexed RECs'!$F45,'Inputs_Indexed REC'!$D$37:$F$37,0))
*INDEX('Inputs_Indexed REC'!$H$40:$J$65,MATCH('Total Indexed RECs'!$H45,'Inputs_Indexed REC'!$B$40:$B$65,0),MATCH('Total Indexed RECs'!$F45,'Inputs_Indexed REC'!$H$37:$J$37,0)),
IF(AC$4&gt;$H45+$B45,AB45*(1-INDEX('Inputs_Indexed REC'!$E$6:$E$8,MATCH('Total Indexed RECs'!$F45,'Inputs_Indexed REC'!$C$6:$C$8,0))),
0))</f>
        <v>2703457.8110665558</v>
      </c>
      <c r="AD45" s="86">
        <f>IF(AD$4=$H45+$B45,INDEX('Inputs_Indexed REC'!$D$40:$F$65,MATCH('Total Indexed RECs'!$H45,'Inputs_Indexed REC'!$B$40:$B$65,0),MATCH('Total Indexed RECs'!$F45,'Inputs_Indexed REC'!$D$37:$F$37,0))
*INDEX('Inputs_Indexed REC'!$H$40:$J$65,MATCH('Total Indexed RECs'!$H45,'Inputs_Indexed REC'!$B$40:$B$65,0),MATCH('Total Indexed RECs'!$F45,'Inputs_Indexed REC'!$H$37:$J$37,0)),
IF(AD$4&gt;$H45+$B45,AC45*(1-INDEX('Inputs_Indexed REC'!$E$6:$E$8,MATCH('Total Indexed RECs'!$F45,'Inputs_Indexed REC'!$C$6:$C$8,0))),
0))</f>
        <v>2689940.5220112228</v>
      </c>
      <c r="AE45" s="86">
        <f>IF(AE$4=$H45+$B45,INDEX('Inputs_Indexed REC'!$D$40:$F$65,MATCH('Total Indexed RECs'!$H45,'Inputs_Indexed REC'!$B$40:$B$65,0),MATCH('Total Indexed RECs'!$F45,'Inputs_Indexed REC'!$D$37:$F$37,0))
*INDEX('Inputs_Indexed REC'!$H$40:$J$65,MATCH('Total Indexed RECs'!$H45,'Inputs_Indexed REC'!$B$40:$B$65,0),MATCH('Total Indexed RECs'!$F45,'Inputs_Indexed REC'!$H$37:$J$37,0)),
IF(AE$4&gt;$H45+$B45,AD45*(1-INDEX('Inputs_Indexed REC'!$E$6:$E$8,MATCH('Total Indexed RECs'!$F45,'Inputs_Indexed REC'!$C$6:$C$8,0))),
0))</f>
        <v>2676490.8194011669</v>
      </c>
      <c r="AF45" s="86">
        <f>IF(AF$4=$H45+$B45,INDEX('Inputs_Indexed REC'!$D$40:$F$65,MATCH('Total Indexed RECs'!$H45,'Inputs_Indexed REC'!$B$40:$B$65,0),MATCH('Total Indexed RECs'!$F45,'Inputs_Indexed REC'!$D$37:$F$37,0))
*INDEX('Inputs_Indexed REC'!$H$40:$J$65,MATCH('Total Indexed RECs'!$H45,'Inputs_Indexed REC'!$B$40:$B$65,0),MATCH('Total Indexed RECs'!$F45,'Inputs_Indexed REC'!$H$37:$J$37,0)),
IF(AF$4&gt;$H45+$B45,AE45*(1-INDEX('Inputs_Indexed REC'!$E$6:$E$8,MATCH('Total Indexed RECs'!$F45,'Inputs_Indexed REC'!$C$6:$C$8,0))),
0))</f>
        <v>2663108.3653041609</v>
      </c>
      <c r="AG45" s="86">
        <f>IF(AG$4=$H45+$B45,INDEX('Inputs_Indexed REC'!$D$40:$F$65,MATCH('Total Indexed RECs'!$H45,'Inputs_Indexed REC'!$B$40:$B$65,0),MATCH('Total Indexed RECs'!$F45,'Inputs_Indexed REC'!$D$37:$F$37,0))
*INDEX('Inputs_Indexed REC'!$H$40:$J$65,MATCH('Total Indexed RECs'!$H45,'Inputs_Indexed REC'!$B$40:$B$65,0),MATCH('Total Indexed RECs'!$F45,'Inputs_Indexed REC'!$H$37:$J$37,0)),
IF(AG$4&gt;$H45+$B45,AF45*(1-INDEX('Inputs_Indexed REC'!$E$6:$E$8,MATCH('Total Indexed RECs'!$F45,'Inputs_Indexed REC'!$C$6:$C$8,0))),
0))</f>
        <v>2649792.8234776398</v>
      </c>
      <c r="AH45" s="86">
        <f>IF(AH$4=$H45+$B45,INDEX('Inputs_Indexed REC'!$D$40:$F$65,MATCH('Total Indexed RECs'!$H45,'Inputs_Indexed REC'!$B$40:$B$65,0),MATCH('Total Indexed RECs'!$F45,'Inputs_Indexed REC'!$D$37:$F$37,0))
*INDEX('Inputs_Indexed REC'!$H$40:$J$65,MATCH('Total Indexed RECs'!$H45,'Inputs_Indexed REC'!$B$40:$B$65,0),MATCH('Total Indexed RECs'!$F45,'Inputs_Indexed REC'!$H$37:$J$37,0)),
IF(AH$4&gt;$H45+$B45,AG45*(1-INDEX('Inputs_Indexed REC'!$E$6:$E$8,MATCH('Total Indexed RECs'!$F45,'Inputs_Indexed REC'!$C$6:$C$8,0))),
0))</f>
        <v>2636543.8593602516</v>
      </c>
    </row>
    <row r="46" spans="2:34" x14ac:dyDescent="0.35">
      <c r="B46" s="332">
        <v>0</v>
      </c>
      <c r="C46" s="332" t="str">
        <f>INDEX('Inputs_Indexed REC'!$L$40:$L$65,MATCH($G46,'Inputs_Indexed REC'!$C$40:$C$65,0))</f>
        <v>Projected</v>
      </c>
      <c r="D46" s="116" t="s">
        <v>240</v>
      </c>
      <c r="F46" s="39" t="s">
        <v>76</v>
      </c>
      <c r="G46" s="60" t="s">
        <v>33</v>
      </c>
      <c r="H46" s="347">
        <f t="shared" si="2"/>
        <v>2035</v>
      </c>
      <c r="I46" s="56" t="s">
        <v>91</v>
      </c>
      <c r="J46" s="86">
        <f>IF(J$4=$H46+$B46,INDEX('Inputs_Indexed REC'!$D$40:$F$65,MATCH('Total Indexed RECs'!$H46,'Inputs_Indexed REC'!$B$40:$B$65,0),MATCH('Total Indexed RECs'!$F46,'Inputs_Indexed REC'!$D$37:$F$37,0))
*INDEX('Inputs_Indexed REC'!$H$40:$J$65,MATCH('Total Indexed RECs'!$H46,'Inputs_Indexed REC'!$B$40:$B$65,0),MATCH('Total Indexed RECs'!$F46,'Inputs_Indexed REC'!$H$37:$J$37,0)),
IF(J$4&gt;$H46+$B46,I46*(1-INDEX('Inputs_Indexed REC'!$E$6:$E$8,MATCH('Total Indexed RECs'!$F46,'Inputs_Indexed REC'!$C$6:$C$8,0))),
0))</f>
        <v>0</v>
      </c>
      <c r="K46" s="86">
        <f>IF(K$4=$H46+$B46,INDEX('Inputs_Indexed REC'!$D$40:$F$65,MATCH('Total Indexed RECs'!$H46,'Inputs_Indexed REC'!$B$40:$B$65,0),MATCH('Total Indexed RECs'!$F46,'Inputs_Indexed REC'!$D$37:$F$37,0))
*INDEX('Inputs_Indexed REC'!$H$40:$J$65,MATCH('Total Indexed RECs'!$H46,'Inputs_Indexed REC'!$B$40:$B$65,0),MATCH('Total Indexed RECs'!$F46,'Inputs_Indexed REC'!$H$37:$J$37,0)),
IF(K$4&gt;$H46+$B46,J46*(1-INDEX('Inputs_Indexed REC'!$E$6:$E$8,MATCH('Total Indexed RECs'!$F46,'Inputs_Indexed REC'!$C$6:$C$8,0))),
0))</f>
        <v>0</v>
      </c>
      <c r="L46" s="86">
        <f>IF(L$4=$H46+$B46,INDEX('Inputs_Indexed REC'!$D$40:$F$65,MATCH('Total Indexed RECs'!$H46,'Inputs_Indexed REC'!$B$40:$B$65,0),MATCH('Total Indexed RECs'!$F46,'Inputs_Indexed REC'!$D$37:$F$37,0))
*INDEX('Inputs_Indexed REC'!$H$40:$J$65,MATCH('Total Indexed RECs'!$H46,'Inputs_Indexed REC'!$B$40:$B$65,0),MATCH('Total Indexed RECs'!$F46,'Inputs_Indexed REC'!$H$37:$J$37,0)),
IF(L$4&gt;$H46+$B46,K46*(1-INDEX('Inputs_Indexed REC'!$E$6:$E$8,MATCH('Total Indexed RECs'!$F46,'Inputs_Indexed REC'!$C$6:$C$8,0))),
0))</f>
        <v>0</v>
      </c>
      <c r="M46" s="86">
        <f>IF(M$4=$H46+$B46,INDEX('Inputs_Indexed REC'!$D$40:$F$65,MATCH('Total Indexed RECs'!$H46,'Inputs_Indexed REC'!$B$40:$B$65,0),MATCH('Total Indexed RECs'!$F46,'Inputs_Indexed REC'!$D$37:$F$37,0))
*INDEX('Inputs_Indexed REC'!$H$40:$J$65,MATCH('Total Indexed RECs'!$H46,'Inputs_Indexed REC'!$B$40:$B$65,0),MATCH('Total Indexed RECs'!$F46,'Inputs_Indexed REC'!$H$37:$J$37,0)),
IF(M$4&gt;$H46+$B46,L46*(1-INDEX('Inputs_Indexed REC'!$E$6:$E$8,MATCH('Total Indexed RECs'!$F46,'Inputs_Indexed REC'!$C$6:$C$8,0))),
0))</f>
        <v>0</v>
      </c>
      <c r="N46" s="86">
        <f>IF(N$4=$H46+$B46,INDEX('Inputs_Indexed REC'!$D$40:$F$65,MATCH('Total Indexed RECs'!$H46,'Inputs_Indexed REC'!$B$40:$B$65,0),MATCH('Total Indexed RECs'!$F46,'Inputs_Indexed REC'!$D$37:$F$37,0))
*INDEX('Inputs_Indexed REC'!$H$40:$J$65,MATCH('Total Indexed RECs'!$H46,'Inputs_Indexed REC'!$B$40:$B$65,0),MATCH('Total Indexed RECs'!$F46,'Inputs_Indexed REC'!$H$37:$J$37,0)),
IF(N$4&gt;$H46+$B46,M46*(1-INDEX('Inputs_Indexed REC'!$E$6:$E$8,MATCH('Total Indexed RECs'!$F46,'Inputs_Indexed REC'!$C$6:$C$8,0))),
0))</f>
        <v>0</v>
      </c>
      <c r="O46" s="86">
        <f>IF(O$4=$H46+$B46,INDEX('Inputs_Indexed REC'!$D$40:$F$65,MATCH('Total Indexed RECs'!$H46,'Inputs_Indexed REC'!$B$40:$B$65,0),MATCH('Total Indexed RECs'!$F46,'Inputs_Indexed REC'!$D$37:$F$37,0))
*INDEX('Inputs_Indexed REC'!$H$40:$J$65,MATCH('Total Indexed RECs'!$H46,'Inputs_Indexed REC'!$B$40:$B$65,0),MATCH('Total Indexed RECs'!$F46,'Inputs_Indexed REC'!$H$37:$J$37,0)),
IF(O$4&gt;$H46+$B46,N46*(1-INDEX('Inputs_Indexed REC'!$E$6:$E$8,MATCH('Total Indexed RECs'!$F46,'Inputs_Indexed REC'!$C$6:$C$8,0))),
0))</f>
        <v>0</v>
      </c>
      <c r="P46" s="86">
        <f>IF(P$4=$H46+$B46,INDEX('Inputs_Indexed REC'!$D$40:$F$65,MATCH('Total Indexed RECs'!$H46,'Inputs_Indexed REC'!$B$40:$B$65,0),MATCH('Total Indexed RECs'!$F46,'Inputs_Indexed REC'!$D$37:$F$37,0))
*INDEX('Inputs_Indexed REC'!$H$40:$J$65,MATCH('Total Indexed RECs'!$H46,'Inputs_Indexed REC'!$B$40:$B$65,0),MATCH('Total Indexed RECs'!$F46,'Inputs_Indexed REC'!$H$37:$J$37,0)),
IF(P$4&gt;$H46+$B46,O46*(1-INDEX('Inputs_Indexed REC'!$E$6:$E$8,MATCH('Total Indexed RECs'!$F46,'Inputs_Indexed REC'!$C$6:$C$8,0))),
0))</f>
        <v>0</v>
      </c>
      <c r="Q46" s="86">
        <f>IF(Q$4=$H46+$B46,INDEX('Inputs_Indexed REC'!$D$40:$F$65,MATCH('Total Indexed RECs'!$H46,'Inputs_Indexed REC'!$B$40:$B$65,0),MATCH('Total Indexed RECs'!$F46,'Inputs_Indexed REC'!$D$37:$F$37,0))
*INDEX('Inputs_Indexed REC'!$H$40:$J$65,MATCH('Total Indexed RECs'!$H46,'Inputs_Indexed REC'!$B$40:$B$65,0),MATCH('Total Indexed RECs'!$F46,'Inputs_Indexed REC'!$H$37:$J$37,0)),
IF(Q$4&gt;$H46+$B46,P46*(1-INDEX('Inputs_Indexed REC'!$E$6:$E$8,MATCH('Total Indexed RECs'!$F46,'Inputs_Indexed REC'!$C$6:$C$8,0))),
0))</f>
        <v>0</v>
      </c>
      <c r="R46" s="86">
        <f>IF(R$4=$H46+$B46,INDEX('Inputs_Indexed REC'!$D$40:$F$65,MATCH('Total Indexed RECs'!$H46,'Inputs_Indexed REC'!$B$40:$B$65,0),MATCH('Total Indexed RECs'!$F46,'Inputs_Indexed REC'!$D$37:$F$37,0))
*INDEX('Inputs_Indexed REC'!$H$40:$J$65,MATCH('Total Indexed RECs'!$H46,'Inputs_Indexed REC'!$B$40:$B$65,0),MATCH('Total Indexed RECs'!$F46,'Inputs_Indexed REC'!$H$37:$J$37,0)),
IF(R$4&gt;$H46+$B46,Q46*(1-INDEX('Inputs_Indexed REC'!$E$6:$E$8,MATCH('Total Indexed RECs'!$F46,'Inputs_Indexed REC'!$C$6:$C$8,0))),
0))</f>
        <v>0</v>
      </c>
      <c r="S46" s="86">
        <f>IF(S$4=$H46+$B46,INDEX('Inputs_Indexed REC'!$D$40:$F$65,MATCH('Total Indexed RECs'!$H46,'Inputs_Indexed REC'!$B$40:$B$65,0),MATCH('Total Indexed RECs'!$F46,'Inputs_Indexed REC'!$D$37:$F$37,0))
*INDEX('Inputs_Indexed REC'!$H$40:$J$65,MATCH('Total Indexed RECs'!$H46,'Inputs_Indexed REC'!$B$40:$B$65,0),MATCH('Total Indexed RECs'!$F46,'Inputs_Indexed REC'!$H$37:$J$37,0)),
IF(S$4&gt;$H46+$B46,R46*(1-INDEX('Inputs_Indexed REC'!$E$6:$E$8,MATCH('Total Indexed RECs'!$F46,'Inputs_Indexed REC'!$C$6:$C$8,0))),
0))</f>
        <v>0</v>
      </c>
      <c r="T46" s="86">
        <f>IF(T$4=$H46+$B46,INDEX('Inputs_Indexed REC'!$D$40:$F$65,MATCH('Total Indexed RECs'!$H46,'Inputs_Indexed REC'!$B$40:$B$65,0),MATCH('Total Indexed RECs'!$F46,'Inputs_Indexed REC'!$D$37:$F$37,0))
*INDEX('Inputs_Indexed REC'!$H$40:$J$65,MATCH('Total Indexed RECs'!$H46,'Inputs_Indexed REC'!$B$40:$B$65,0),MATCH('Total Indexed RECs'!$F46,'Inputs_Indexed REC'!$H$37:$J$37,0)),
IF(T$4&gt;$H46+$B46,S46*(1-INDEX('Inputs_Indexed REC'!$E$6:$E$8,MATCH('Total Indexed RECs'!$F46,'Inputs_Indexed REC'!$C$6:$C$8,0))),
0))</f>
        <v>0</v>
      </c>
      <c r="U46" s="86">
        <f>IF(U$4=$H46+$B46,INDEX('Inputs_Indexed REC'!$D$40:$F$65,MATCH('Total Indexed RECs'!$H46,'Inputs_Indexed REC'!$B$40:$B$65,0),MATCH('Total Indexed RECs'!$F46,'Inputs_Indexed REC'!$D$37:$F$37,0))
*INDEX('Inputs_Indexed REC'!$H$40:$J$65,MATCH('Total Indexed RECs'!$H46,'Inputs_Indexed REC'!$B$40:$B$65,0),MATCH('Total Indexed RECs'!$F46,'Inputs_Indexed REC'!$H$37:$J$37,0)),
IF(U$4&gt;$H46+$B46,T46*(1-INDEX('Inputs_Indexed REC'!$E$6:$E$8,MATCH('Total Indexed RECs'!$F46,'Inputs_Indexed REC'!$C$6:$C$8,0))),
0))</f>
        <v>0</v>
      </c>
      <c r="V46" s="86">
        <f>IF(V$4=$H46+$B46,INDEX('Inputs_Indexed REC'!$D$40:$F$65,MATCH('Total Indexed RECs'!$H46,'Inputs_Indexed REC'!$B$40:$B$65,0),MATCH('Total Indexed RECs'!$F46,'Inputs_Indexed REC'!$D$37:$F$37,0))
*INDEX('Inputs_Indexed REC'!$H$40:$J$65,MATCH('Total Indexed RECs'!$H46,'Inputs_Indexed REC'!$B$40:$B$65,0),MATCH('Total Indexed RECs'!$F46,'Inputs_Indexed REC'!$H$37:$J$37,0)),
IF(V$4&gt;$H46+$B46,U46*(1-INDEX('Inputs_Indexed REC'!$E$6:$E$8,MATCH('Total Indexed RECs'!$F46,'Inputs_Indexed REC'!$C$6:$C$8,0))),
0))</f>
        <v>0</v>
      </c>
      <c r="W46" s="86">
        <f>IF(W$4=$H46+$B46,INDEX('Inputs_Indexed REC'!$D$40:$F$65,MATCH('Total Indexed RECs'!$H46,'Inputs_Indexed REC'!$B$40:$B$65,0),MATCH('Total Indexed RECs'!$F46,'Inputs_Indexed REC'!$D$37:$F$37,0))
*INDEX('Inputs_Indexed REC'!$H$40:$J$65,MATCH('Total Indexed RECs'!$H46,'Inputs_Indexed REC'!$B$40:$B$65,0),MATCH('Total Indexed RECs'!$F46,'Inputs_Indexed REC'!$H$37:$J$37,0)),
IF(W$4&gt;$H46+$B46,V46*(1-INDEX('Inputs_Indexed REC'!$E$6:$E$8,MATCH('Total Indexed RECs'!$F46,'Inputs_Indexed REC'!$C$6:$C$8,0))),
0))</f>
        <v>1500000</v>
      </c>
      <c r="X46" s="86">
        <f>IF(X$4=$H46+$B46,INDEX('Inputs_Indexed REC'!$D$40:$F$65,MATCH('Total Indexed RECs'!$H46,'Inputs_Indexed REC'!$B$40:$B$65,0),MATCH('Total Indexed RECs'!$F46,'Inputs_Indexed REC'!$D$37:$F$37,0))
*INDEX('Inputs_Indexed REC'!$H$40:$J$65,MATCH('Total Indexed RECs'!$H46,'Inputs_Indexed REC'!$B$40:$B$65,0),MATCH('Total Indexed RECs'!$F46,'Inputs_Indexed REC'!$H$37:$J$37,0)),
IF(X$4&gt;$H46+$B46,W46*(1-INDEX('Inputs_Indexed REC'!$E$6:$E$8,MATCH('Total Indexed RECs'!$F46,'Inputs_Indexed REC'!$C$6:$C$8,0))),
0))</f>
        <v>1492500</v>
      </c>
      <c r="Y46" s="86">
        <f>IF(Y$4=$H46+$B46,INDEX('Inputs_Indexed REC'!$D$40:$F$65,MATCH('Total Indexed RECs'!$H46,'Inputs_Indexed REC'!$B$40:$B$65,0),MATCH('Total Indexed RECs'!$F46,'Inputs_Indexed REC'!$D$37:$F$37,0))
*INDEX('Inputs_Indexed REC'!$H$40:$J$65,MATCH('Total Indexed RECs'!$H46,'Inputs_Indexed REC'!$B$40:$B$65,0),MATCH('Total Indexed RECs'!$F46,'Inputs_Indexed REC'!$H$37:$J$37,0)),
IF(Y$4&gt;$H46+$B46,X46*(1-INDEX('Inputs_Indexed REC'!$E$6:$E$8,MATCH('Total Indexed RECs'!$F46,'Inputs_Indexed REC'!$C$6:$C$8,0))),
0))</f>
        <v>1485037.5</v>
      </c>
      <c r="Z46" s="86">
        <f>IF(Z$4=$H46+$B46,INDEX('Inputs_Indexed REC'!$D$40:$F$65,MATCH('Total Indexed RECs'!$H46,'Inputs_Indexed REC'!$B$40:$B$65,0),MATCH('Total Indexed RECs'!$F46,'Inputs_Indexed REC'!$D$37:$F$37,0))
*INDEX('Inputs_Indexed REC'!$H$40:$J$65,MATCH('Total Indexed RECs'!$H46,'Inputs_Indexed REC'!$B$40:$B$65,0),MATCH('Total Indexed RECs'!$F46,'Inputs_Indexed REC'!$H$37:$J$37,0)),
IF(Z$4&gt;$H46+$B46,Y46*(1-INDEX('Inputs_Indexed REC'!$E$6:$E$8,MATCH('Total Indexed RECs'!$F46,'Inputs_Indexed REC'!$C$6:$C$8,0))),
0))</f>
        <v>1477612.3125</v>
      </c>
      <c r="AA46" s="86">
        <f>IF(AA$4=$H46+$B46,INDEX('Inputs_Indexed REC'!$D$40:$F$65,MATCH('Total Indexed RECs'!$H46,'Inputs_Indexed REC'!$B$40:$B$65,0),MATCH('Total Indexed RECs'!$F46,'Inputs_Indexed REC'!$D$37:$F$37,0))
*INDEX('Inputs_Indexed REC'!$H$40:$J$65,MATCH('Total Indexed RECs'!$H46,'Inputs_Indexed REC'!$B$40:$B$65,0),MATCH('Total Indexed RECs'!$F46,'Inputs_Indexed REC'!$H$37:$J$37,0)),
IF(AA$4&gt;$H46+$B46,Z46*(1-INDEX('Inputs_Indexed REC'!$E$6:$E$8,MATCH('Total Indexed RECs'!$F46,'Inputs_Indexed REC'!$C$6:$C$8,0))),
0))</f>
        <v>1470224.2509375</v>
      </c>
      <c r="AB46" s="86">
        <f>IF(AB$4=$H46+$B46,INDEX('Inputs_Indexed REC'!$D$40:$F$65,MATCH('Total Indexed RECs'!$H46,'Inputs_Indexed REC'!$B$40:$B$65,0),MATCH('Total Indexed RECs'!$F46,'Inputs_Indexed REC'!$D$37:$F$37,0))
*INDEX('Inputs_Indexed REC'!$H$40:$J$65,MATCH('Total Indexed RECs'!$H46,'Inputs_Indexed REC'!$B$40:$B$65,0),MATCH('Total Indexed RECs'!$F46,'Inputs_Indexed REC'!$H$37:$J$37,0)),
IF(AB$4&gt;$H46+$B46,AA46*(1-INDEX('Inputs_Indexed REC'!$E$6:$E$8,MATCH('Total Indexed RECs'!$F46,'Inputs_Indexed REC'!$C$6:$C$8,0))),
0))</f>
        <v>1462873.1296828126</v>
      </c>
      <c r="AC46" s="86">
        <f>IF(AC$4=$H46+$B46,INDEX('Inputs_Indexed REC'!$D$40:$F$65,MATCH('Total Indexed RECs'!$H46,'Inputs_Indexed REC'!$B$40:$B$65,0),MATCH('Total Indexed RECs'!$F46,'Inputs_Indexed REC'!$D$37:$F$37,0))
*INDEX('Inputs_Indexed REC'!$H$40:$J$65,MATCH('Total Indexed RECs'!$H46,'Inputs_Indexed REC'!$B$40:$B$65,0),MATCH('Total Indexed RECs'!$F46,'Inputs_Indexed REC'!$H$37:$J$37,0)),
IF(AC$4&gt;$H46+$B46,AB46*(1-INDEX('Inputs_Indexed REC'!$E$6:$E$8,MATCH('Total Indexed RECs'!$F46,'Inputs_Indexed REC'!$C$6:$C$8,0))),
0))</f>
        <v>1455558.7640343986</v>
      </c>
      <c r="AD46" s="86">
        <f>IF(AD$4=$H46+$B46,INDEX('Inputs_Indexed REC'!$D$40:$F$65,MATCH('Total Indexed RECs'!$H46,'Inputs_Indexed REC'!$B$40:$B$65,0),MATCH('Total Indexed RECs'!$F46,'Inputs_Indexed REC'!$D$37:$F$37,0))
*INDEX('Inputs_Indexed REC'!$H$40:$J$65,MATCH('Total Indexed RECs'!$H46,'Inputs_Indexed REC'!$B$40:$B$65,0),MATCH('Total Indexed RECs'!$F46,'Inputs_Indexed REC'!$H$37:$J$37,0)),
IF(AD$4&gt;$H46+$B46,AC46*(1-INDEX('Inputs_Indexed REC'!$E$6:$E$8,MATCH('Total Indexed RECs'!$F46,'Inputs_Indexed REC'!$C$6:$C$8,0))),
0))</f>
        <v>1448280.9702142265</v>
      </c>
      <c r="AE46" s="86">
        <f>IF(AE$4=$H46+$B46,INDEX('Inputs_Indexed REC'!$D$40:$F$65,MATCH('Total Indexed RECs'!$H46,'Inputs_Indexed REC'!$B$40:$B$65,0),MATCH('Total Indexed RECs'!$F46,'Inputs_Indexed REC'!$D$37:$F$37,0))
*INDEX('Inputs_Indexed REC'!$H$40:$J$65,MATCH('Total Indexed RECs'!$H46,'Inputs_Indexed REC'!$B$40:$B$65,0),MATCH('Total Indexed RECs'!$F46,'Inputs_Indexed REC'!$H$37:$J$37,0)),
IF(AE$4&gt;$H46+$B46,AD46*(1-INDEX('Inputs_Indexed REC'!$E$6:$E$8,MATCH('Total Indexed RECs'!$F46,'Inputs_Indexed REC'!$C$6:$C$8,0))),
0))</f>
        <v>1441039.5653631554</v>
      </c>
      <c r="AF46" s="86">
        <f>IF(AF$4=$H46+$B46,INDEX('Inputs_Indexed REC'!$D$40:$F$65,MATCH('Total Indexed RECs'!$H46,'Inputs_Indexed REC'!$B$40:$B$65,0),MATCH('Total Indexed RECs'!$F46,'Inputs_Indexed REC'!$D$37:$F$37,0))
*INDEX('Inputs_Indexed REC'!$H$40:$J$65,MATCH('Total Indexed RECs'!$H46,'Inputs_Indexed REC'!$B$40:$B$65,0),MATCH('Total Indexed RECs'!$F46,'Inputs_Indexed REC'!$H$37:$J$37,0)),
IF(AF$4&gt;$H46+$B46,AE46*(1-INDEX('Inputs_Indexed REC'!$E$6:$E$8,MATCH('Total Indexed RECs'!$F46,'Inputs_Indexed REC'!$C$6:$C$8,0))),
0))</f>
        <v>1433834.3675363397</v>
      </c>
      <c r="AG46" s="86">
        <f>IF(AG$4=$H46+$B46,INDEX('Inputs_Indexed REC'!$D$40:$F$65,MATCH('Total Indexed RECs'!$H46,'Inputs_Indexed REC'!$B$40:$B$65,0),MATCH('Total Indexed RECs'!$F46,'Inputs_Indexed REC'!$D$37:$F$37,0))
*INDEX('Inputs_Indexed REC'!$H$40:$J$65,MATCH('Total Indexed RECs'!$H46,'Inputs_Indexed REC'!$B$40:$B$65,0),MATCH('Total Indexed RECs'!$F46,'Inputs_Indexed REC'!$H$37:$J$37,0)),
IF(AG$4&gt;$H46+$B46,AF46*(1-INDEX('Inputs_Indexed REC'!$E$6:$E$8,MATCH('Total Indexed RECs'!$F46,'Inputs_Indexed REC'!$C$6:$C$8,0))),
0))</f>
        <v>1426665.195698658</v>
      </c>
      <c r="AH46" s="86">
        <f>IF(AH$4=$H46+$B46,INDEX('Inputs_Indexed REC'!$D$40:$F$65,MATCH('Total Indexed RECs'!$H46,'Inputs_Indexed REC'!$B$40:$B$65,0),MATCH('Total Indexed RECs'!$F46,'Inputs_Indexed REC'!$D$37:$F$37,0))
*INDEX('Inputs_Indexed REC'!$H$40:$J$65,MATCH('Total Indexed RECs'!$H46,'Inputs_Indexed REC'!$B$40:$B$65,0),MATCH('Total Indexed RECs'!$F46,'Inputs_Indexed REC'!$H$37:$J$37,0)),
IF(AH$4&gt;$H46+$B46,AG46*(1-INDEX('Inputs_Indexed REC'!$E$6:$E$8,MATCH('Total Indexed RECs'!$F46,'Inputs_Indexed REC'!$C$6:$C$8,0))),
0))</f>
        <v>1419531.8697201647</v>
      </c>
    </row>
    <row r="47" spans="2:34" x14ac:dyDescent="0.35">
      <c r="B47" s="332">
        <v>0</v>
      </c>
      <c r="C47" s="332" t="str">
        <f>INDEX('Inputs_Indexed REC'!$L$40:$L$65,MATCH($G47,'Inputs_Indexed REC'!$C$40:$C$65,0))</f>
        <v>Projected</v>
      </c>
      <c r="D47" s="116" t="s">
        <v>240</v>
      </c>
      <c r="F47" s="39" t="s">
        <v>76</v>
      </c>
      <c r="G47" s="60" t="s">
        <v>34</v>
      </c>
      <c r="H47" s="347">
        <f t="shared" si="2"/>
        <v>2036</v>
      </c>
      <c r="I47" s="56" t="s">
        <v>91</v>
      </c>
      <c r="J47" s="86">
        <f>IF(J$4=$H47+$B47,INDEX('Inputs_Indexed REC'!$D$40:$F$65,MATCH('Total Indexed RECs'!$H47,'Inputs_Indexed REC'!$B$40:$B$65,0),MATCH('Total Indexed RECs'!$F47,'Inputs_Indexed REC'!$D$37:$F$37,0))
*INDEX('Inputs_Indexed REC'!$H$40:$J$65,MATCH('Total Indexed RECs'!$H47,'Inputs_Indexed REC'!$B$40:$B$65,0),MATCH('Total Indexed RECs'!$F47,'Inputs_Indexed REC'!$H$37:$J$37,0)),
IF(J$4&gt;$H47+$B47,I47*(1-INDEX('Inputs_Indexed REC'!$E$6:$E$8,MATCH('Total Indexed RECs'!$F47,'Inputs_Indexed REC'!$C$6:$C$8,0))),
0))</f>
        <v>0</v>
      </c>
      <c r="K47" s="86">
        <f>IF(K$4=$H47+$B47,INDEX('Inputs_Indexed REC'!$D$40:$F$65,MATCH('Total Indexed RECs'!$H47,'Inputs_Indexed REC'!$B$40:$B$65,0),MATCH('Total Indexed RECs'!$F47,'Inputs_Indexed REC'!$D$37:$F$37,0))
*INDEX('Inputs_Indexed REC'!$H$40:$J$65,MATCH('Total Indexed RECs'!$H47,'Inputs_Indexed REC'!$B$40:$B$65,0),MATCH('Total Indexed RECs'!$F47,'Inputs_Indexed REC'!$H$37:$J$37,0)),
IF(K$4&gt;$H47+$B47,J47*(1-INDEX('Inputs_Indexed REC'!$E$6:$E$8,MATCH('Total Indexed RECs'!$F47,'Inputs_Indexed REC'!$C$6:$C$8,0))),
0))</f>
        <v>0</v>
      </c>
      <c r="L47" s="86">
        <f>IF(L$4=$H47+$B47,INDEX('Inputs_Indexed REC'!$D$40:$F$65,MATCH('Total Indexed RECs'!$H47,'Inputs_Indexed REC'!$B$40:$B$65,0),MATCH('Total Indexed RECs'!$F47,'Inputs_Indexed REC'!$D$37:$F$37,0))
*INDEX('Inputs_Indexed REC'!$H$40:$J$65,MATCH('Total Indexed RECs'!$H47,'Inputs_Indexed REC'!$B$40:$B$65,0),MATCH('Total Indexed RECs'!$F47,'Inputs_Indexed REC'!$H$37:$J$37,0)),
IF(L$4&gt;$H47+$B47,K47*(1-INDEX('Inputs_Indexed REC'!$E$6:$E$8,MATCH('Total Indexed RECs'!$F47,'Inputs_Indexed REC'!$C$6:$C$8,0))),
0))</f>
        <v>0</v>
      </c>
      <c r="M47" s="86">
        <f>IF(M$4=$H47+$B47,INDEX('Inputs_Indexed REC'!$D$40:$F$65,MATCH('Total Indexed RECs'!$H47,'Inputs_Indexed REC'!$B$40:$B$65,0),MATCH('Total Indexed RECs'!$F47,'Inputs_Indexed REC'!$D$37:$F$37,0))
*INDEX('Inputs_Indexed REC'!$H$40:$J$65,MATCH('Total Indexed RECs'!$H47,'Inputs_Indexed REC'!$B$40:$B$65,0),MATCH('Total Indexed RECs'!$F47,'Inputs_Indexed REC'!$H$37:$J$37,0)),
IF(M$4&gt;$H47+$B47,L47*(1-INDEX('Inputs_Indexed REC'!$E$6:$E$8,MATCH('Total Indexed RECs'!$F47,'Inputs_Indexed REC'!$C$6:$C$8,0))),
0))</f>
        <v>0</v>
      </c>
      <c r="N47" s="86">
        <f>IF(N$4=$H47+$B47,INDEX('Inputs_Indexed REC'!$D$40:$F$65,MATCH('Total Indexed RECs'!$H47,'Inputs_Indexed REC'!$B$40:$B$65,0),MATCH('Total Indexed RECs'!$F47,'Inputs_Indexed REC'!$D$37:$F$37,0))
*INDEX('Inputs_Indexed REC'!$H$40:$J$65,MATCH('Total Indexed RECs'!$H47,'Inputs_Indexed REC'!$B$40:$B$65,0),MATCH('Total Indexed RECs'!$F47,'Inputs_Indexed REC'!$H$37:$J$37,0)),
IF(N$4&gt;$H47+$B47,M47*(1-INDEX('Inputs_Indexed REC'!$E$6:$E$8,MATCH('Total Indexed RECs'!$F47,'Inputs_Indexed REC'!$C$6:$C$8,0))),
0))</f>
        <v>0</v>
      </c>
      <c r="O47" s="86">
        <f>IF(O$4=$H47+$B47,INDEX('Inputs_Indexed REC'!$D$40:$F$65,MATCH('Total Indexed RECs'!$H47,'Inputs_Indexed REC'!$B$40:$B$65,0),MATCH('Total Indexed RECs'!$F47,'Inputs_Indexed REC'!$D$37:$F$37,0))
*INDEX('Inputs_Indexed REC'!$H$40:$J$65,MATCH('Total Indexed RECs'!$H47,'Inputs_Indexed REC'!$B$40:$B$65,0),MATCH('Total Indexed RECs'!$F47,'Inputs_Indexed REC'!$H$37:$J$37,0)),
IF(O$4&gt;$H47+$B47,N47*(1-INDEX('Inputs_Indexed REC'!$E$6:$E$8,MATCH('Total Indexed RECs'!$F47,'Inputs_Indexed REC'!$C$6:$C$8,0))),
0))</f>
        <v>0</v>
      </c>
      <c r="P47" s="86">
        <f>IF(P$4=$H47+$B47,INDEX('Inputs_Indexed REC'!$D$40:$F$65,MATCH('Total Indexed RECs'!$H47,'Inputs_Indexed REC'!$B$40:$B$65,0),MATCH('Total Indexed RECs'!$F47,'Inputs_Indexed REC'!$D$37:$F$37,0))
*INDEX('Inputs_Indexed REC'!$H$40:$J$65,MATCH('Total Indexed RECs'!$H47,'Inputs_Indexed REC'!$B$40:$B$65,0),MATCH('Total Indexed RECs'!$F47,'Inputs_Indexed REC'!$H$37:$J$37,0)),
IF(P$4&gt;$H47+$B47,O47*(1-INDEX('Inputs_Indexed REC'!$E$6:$E$8,MATCH('Total Indexed RECs'!$F47,'Inputs_Indexed REC'!$C$6:$C$8,0))),
0))</f>
        <v>0</v>
      </c>
      <c r="Q47" s="86">
        <f>IF(Q$4=$H47+$B47,INDEX('Inputs_Indexed REC'!$D$40:$F$65,MATCH('Total Indexed RECs'!$H47,'Inputs_Indexed REC'!$B$40:$B$65,0),MATCH('Total Indexed RECs'!$F47,'Inputs_Indexed REC'!$D$37:$F$37,0))
*INDEX('Inputs_Indexed REC'!$H$40:$J$65,MATCH('Total Indexed RECs'!$H47,'Inputs_Indexed REC'!$B$40:$B$65,0),MATCH('Total Indexed RECs'!$F47,'Inputs_Indexed REC'!$H$37:$J$37,0)),
IF(Q$4&gt;$H47+$B47,P47*(1-INDEX('Inputs_Indexed REC'!$E$6:$E$8,MATCH('Total Indexed RECs'!$F47,'Inputs_Indexed REC'!$C$6:$C$8,0))),
0))</f>
        <v>0</v>
      </c>
      <c r="R47" s="86">
        <f>IF(R$4=$H47+$B47,INDEX('Inputs_Indexed REC'!$D$40:$F$65,MATCH('Total Indexed RECs'!$H47,'Inputs_Indexed REC'!$B$40:$B$65,0),MATCH('Total Indexed RECs'!$F47,'Inputs_Indexed REC'!$D$37:$F$37,0))
*INDEX('Inputs_Indexed REC'!$H$40:$J$65,MATCH('Total Indexed RECs'!$H47,'Inputs_Indexed REC'!$B$40:$B$65,0),MATCH('Total Indexed RECs'!$F47,'Inputs_Indexed REC'!$H$37:$J$37,0)),
IF(R$4&gt;$H47+$B47,Q47*(1-INDEX('Inputs_Indexed REC'!$E$6:$E$8,MATCH('Total Indexed RECs'!$F47,'Inputs_Indexed REC'!$C$6:$C$8,0))),
0))</f>
        <v>0</v>
      </c>
      <c r="S47" s="86">
        <f>IF(S$4=$H47+$B47,INDEX('Inputs_Indexed REC'!$D$40:$F$65,MATCH('Total Indexed RECs'!$H47,'Inputs_Indexed REC'!$B$40:$B$65,0),MATCH('Total Indexed RECs'!$F47,'Inputs_Indexed REC'!$D$37:$F$37,0))
*INDEX('Inputs_Indexed REC'!$H$40:$J$65,MATCH('Total Indexed RECs'!$H47,'Inputs_Indexed REC'!$B$40:$B$65,0),MATCH('Total Indexed RECs'!$F47,'Inputs_Indexed REC'!$H$37:$J$37,0)),
IF(S$4&gt;$H47+$B47,R47*(1-INDEX('Inputs_Indexed REC'!$E$6:$E$8,MATCH('Total Indexed RECs'!$F47,'Inputs_Indexed REC'!$C$6:$C$8,0))),
0))</f>
        <v>0</v>
      </c>
      <c r="T47" s="86">
        <f>IF(T$4=$H47+$B47,INDEX('Inputs_Indexed REC'!$D$40:$F$65,MATCH('Total Indexed RECs'!$H47,'Inputs_Indexed REC'!$B$40:$B$65,0),MATCH('Total Indexed RECs'!$F47,'Inputs_Indexed REC'!$D$37:$F$37,0))
*INDEX('Inputs_Indexed REC'!$H$40:$J$65,MATCH('Total Indexed RECs'!$H47,'Inputs_Indexed REC'!$B$40:$B$65,0),MATCH('Total Indexed RECs'!$F47,'Inputs_Indexed REC'!$H$37:$J$37,0)),
IF(T$4&gt;$H47+$B47,S47*(1-INDEX('Inputs_Indexed REC'!$E$6:$E$8,MATCH('Total Indexed RECs'!$F47,'Inputs_Indexed REC'!$C$6:$C$8,0))),
0))</f>
        <v>0</v>
      </c>
      <c r="U47" s="86">
        <f>IF(U$4=$H47+$B47,INDEX('Inputs_Indexed REC'!$D$40:$F$65,MATCH('Total Indexed RECs'!$H47,'Inputs_Indexed REC'!$B$40:$B$65,0),MATCH('Total Indexed RECs'!$F47,'Inputs_Indexed REC'!$D$37:$F$37,0))
*INDEX('Inputs_Indexed REC'!$H$40:$J$65,MATCH('Total Indexed RECs'!$H47,'Inputs_Indexed REC'!$B$40:$B$65,0),MATCH('Total Indexed RECs'!$F47,'Inputs_Indexed REC'!$H$37:$J$37,0)),
IF(U$4&gt;$H47+$B47,T47*(1-INDEX('Inputs_Indexed REC'!$E$6:$E$8,MATCH('Total Indexed RECs'!$F47,'Inputs_Indexed REC'!$C$6:$C$8,0))),
0))</f>
        <v>0</v>
      </c>
      <c r="V47" s="86">
        <f>IF(V$4=$H47+$B47,INDEX('Inputs_Indexed REC'!$D$40:$F$65,MATCH('Total Indexed RECs'!$H47,'Inputs_Indexed REC'!$B$40:$B$65,0),MATCH('Total Indexed RECs'!$F47,'Inputs_Indexed REC'!$D$37:$F$37,0))
*INDEX('Inputs_Indexed REC'!$H$40:$J$65,MATCH('Total Indexed RECs'!$H47,'Inputs_Indexed REC'!$B$40:$B$65,0),MATCH('Total Indexed RECs'!$F47,'Inputs_Indexed REC'!$H$37:$J$37,0)),
IF(V$4&gt;$H47+$B47,U47*(1-INDEX('Inputs_Indexed REC'!$E$6:$E$8,MATCH('Total Indexed RECs'!$F47,'Inputs_Indexed REC'!$C$6:$C$8,0))),
0))</f>
        <v>0</v>
      </c>
      <c r="W47" s="86">
        <f>IF(W$4=$H47+$B47,INDEX('Inputs_Indexed REC'!$D$40:$F$65,MATCH('Total Indexed RECs'!$H47,'Inputs_Indexed REC'!$B$40:$B$65,0),MATCH('Total Indexed RECs'!$F47,'Inputs_Indexed REC'!$D$37:$F$37,0))
*INDEX('Inputs_Indexed REC'!$H$40:$J$65,MATCH('Total Indexed RECs'!$H47,'Inputs_Indexed REC'!$B$40:$B$65,0),MATCH('Total Indexed RECs'!$F47,'Inputs_Indexed REC'!$H$37:$J$37,0)),
IF(W$4&gt;$H47+$B47,V47*(1-INDEX('Inputs_Indexed REC'!$E$6:$E$8,MATCH('Total Indexed RECs'!$F47,'Inputs_Indexed REC'!$C$6:$C$8,0))),
0))</f>
        <v>0</v>
      </c>
      <c r="X47" s="86">
        <f>IF(X$4=$H47+$B47,INDEX('Inputs_Indexed REC'!$D$40:$F$65,MATCH('Total Indexed RECs'!$H47,'Inputs_Indexed REC'!$B$40:$B$65,0),MATCH('Total Indexed RECs'!$F47,'Inputs_Indexed REC'!$D$37:$F$37,0))
*INDEX('Inputs_Indexed REC'!$H$40:$J$65,MATCH('Total Indexed RECs'!$H47,'Inputs_Indexed REC'!$B$40:$B$65,0),MATCH('Total Indexed RECs'!$F47,'Inputs_Indexed REC'!$H$37:$J$37,0)),
IF(X$4&gt;$H47+$B47,W47*(1-INDEX('Inputs_Indexed REC'!$E$6:$E$8,MATCH('Total Indexed RECs'!$F47,'Inputs_Indexed REC'!$C$6:$C$8,0))),
0))</f>
        <v>1700000</v>
      </c>
      <c r="Y47" s="86">
        <f>IF(Y$4=$H47+$B47,INDEX('Inputs_Indexed REC'!$D$40:$F$65,MATCH('Total Indexed RECs'!$H47,'Inputs_Indexed REC'!$B$40:$B$65,0),MATCH('Total Indexed RECs'!$F47,'Inputs_Indexed REC'!$D$37:$F$37,0))
*INDEX('Inputs_Indexed REC'!$H$40:$J$65,MATCH('Total Indexed RECs'!$H47,'Inputs_Indexed REC'!$B$40:$B$65,0),MATCH('Total Indexed RECs'!$F47,'Inputs_Indexed REC'!$H$37:$J$37,0)),
IF(Y$4&gt;$H47+$B47,X47*(1-INDEX('Inputs_Indexed REC'!$E$6:$E$8,MATCH('Total Indexed RECs'!$F47,'Inputs_Indexed REC'!$C$6:$C$8,0))),
0))</f>
        <v>1691500</v>
      </c>
      <c r="Z47" s="86">
        <f>IF(Z$4=$H47+$B47,INDEX('Inputs_Indexed REC'!$D$40:$F$65,MATCH('Total Indexed RECs'!$H47,'Inputs_Indexed REC'!$B$40:$B$65,0),MATCH('Total Indexed RECs'!$F47,'Inputs_Indexed REC'!$D$37:$F$37,0))
*INDEX('Inputs_Indexed REC'!$H$40:$J$65,MATCH('Total Indexed RECs'!$H47,'Inputs_Indexed REC'!$B$40:$B$65,0),MATCH('Total Indexed RECs'!$F47,'Inputs_Indexed REC'!$H$37:$J$37,0)),
IF(Z$4&gt;$H47+$B47,Y47*(1-INDEX('Inputs_Indexed REC'!$E$6:$E$8,MATCH('Total Indexed RECs'!$F47,'Inputs_Indexed REC'!$C$6:$C$8,0))),
0))</f>
        <v>1683042.5</v>
      </c>
      <c r="AA47" s="86">
        <f>IF(AA$4=$H47+$B47,INDEX('Inputs_Indexed REC'!$D$40:$F$65,MATCH('Total Indexed RECs'!$H47,'Inputs_Indexed REC'!$B$40:$B$65,0),MATCH('Total Indexed RECs'!$F47,'Inputs_Indexed REC'!$D$37:$F$37,0))
*INDEX('Inputs_Indexed REC'!$H$40:$J$65,MATCH('Total Indexed RECs'!$H47,'Inputs_Indexed REC'!$B$40:$B$65,0),MATCH('Total Indexed RECs'!$F47,'Inputs_Indexed REC'!$H$37:$J$37,0)),
IF(AA$4&gt;$H47+$B47,Z47*(1-INDEX('Inputs_Indexed REC'!$E$6:$E$8,MATCH('Total Indexed RECs'!$F47,'Inputs_Indexed REC'!$C$6:$C$8,0))),
0))</f>
        <v>1674627.2875000001</v>
      </c>
      <c r="AB47" s="86">
        <f>IF(AB$4=$H47+$B47,INDEX('Inputs_Indexed REC'!$D$40:$F$65,MATCH('Total Indexed RECs'!$H47,'Inputs_Indexed REC'!$B$40:$B$65,0),MATCH('Total Indexed RECs'!$F47,'Inputs_Indexed REC'!$D$37:$F$37,0))
*INDEX('Inputs_Indexed REC'!$H$40:$J$65,MATCH('Total Indexed RECs'!$H47,'Inputs_Indexed REC'!$B$40:$B$65,0),MATCH('Total Indexed RECs'!$F47,'Inputs_Indexed REC'!$H$37:$J$37,0)),
IF(AB$4&gt;$H47+$B47,AA47*(1-INDEX('Inputs_Indexed REC'!$E$6:$E$8,MATCH('Total Indexed RECs'!$F47,'Inputs_Indexed REC'!$C$6:$C$8,0))),
0))</f>
        <v>1666254.1510625002</v>
      </c>
      <c r="AC47" s="86">
        <f>IF(AC$4=$H47+$B47,INDEX('Inputs_Indexed REC'!$D$40:$F$65,MATCH('Total Indexed RECs'!$H47,'Inputs_Indexed REC'!$B$40:$B$65,0),MATCH('Total Indexed RECs'!$F47,'Inputs_Indexed REC'!$D$37:$F$37,0))
*INDEX('Inputs_Indexed REC'!$H$40:$J$65,MATCH('Total Indexed RECs'!$H47,'Inputs_Indexed REC'!$B$40:$B$65,0),MATCH('Total Indexed RECs'!$F47,'Inputs_Indexed REC'!$H$37:$J$37,0)),
IF(AC$4&gt;$H47+$B47,AB47*(1-INDEX('Inputs_Indexed REC'!$E$6:$E$8,MATCH('Total Indexed RECs'!$F47,'Inputs_Indexed REC'!$C$6:$C$8,0))),
0))</f>
        <v>1657922.8803071878</v>
      </c>
      <c r="AD47" s="86">
        <f>IF(AD$4=$H47+$B47,INDEX('Inputs_Indexed REC'!$D$40:$F$65,MATCH('Total Indexed RECs'!$H47,'Inputs_Indexed REC'!$B$40:$B$65,0),MATCH('Total Indexed RECs'!$F47,'Inputs_Indexed REC'!$D$37:$F$37,0))
*INDEX('Inputs_Indexed REC'!$H$40:$J$65,MATCH('Total Indexed RECs'!$H47,'Inputs_Indexed REC'!$B$40:$B$65,0),MATCH('Total Indexed RECs'!$F47,'Inputs_Indexed REC'!$H$37:$J$37,0)),
IF(AD$4&gt;$H47+$B47,AC47*(1-INDEX('Inputs_Indexed REC'!$E$6:$E$8,MATCH('Total Indexed RECs'!$F47,'Inputs_Indexed REC'!$C$6:$C$8,0))),
0))</f>
        <v>1649633.2659056517</v>
      </c>
      <c r="AE47" s="86">
        <f>IF(AE$4=$H47+$B47,INDEX('Inputs_Indexed REC'!$D$40:$F$65,MATCH('Total Indexed RECs'!$H47,'Inputs_Indexed REC'!$B$40:$B$65,0),MATCH('Total Indexed RECs'!$F47,'Inputs_Indexed REC'!$D$37:$F$37,0))
*INDEX('Inputs_Indexed REC'!$H$40:$J$65,MATCH('Total Indexed RECs'!$H47,'Inputs_Indexed REC'!$B$40:$B$65,0),MATCH('Total Indexed RECs'!$F47,'Inputs_Indexed REC'!$H$37:$J$37,0)),
IF(AE$4&gt;$H47+$B47,AD47*(1-INDEX('Inputs_Indexed REC'!$E$6:$E$8,MATCH('Total Indexed RECs'!$F47,'Inputs_Indexed REC'!$C$6:$C$8,0))),
0))</f>
        <v>1641385.0995761235</v>
      </c>
      <c r="AF47" s="86">
        <f>IF(AF$4=$H47+$B47,INDEX('Inputs_Indexed REC'!$D$40:$F$65,MATCH('Total Indexed RECs'!$H47,'Inputs_Indexed REC'!$B$40:$B$65,0),MATCH('Total Indexed RECs'!$F47,'Inputs_Indexed REC'!$D$37:$F$37,0))
*INDEX('Inputs_Indexed REC'!$H$40:$J$65,MATCH('Total Indexed RECs'!$H47,'Inputs_Indexed REC'!$B$40:$B$65,0),MATCH('Total Indexed RECs'!$F47,'Inputs_Indexed REC'!$H$37:$J$37,0)),
IF(AF$4&gt;$H47+$B47,AE47*(1-INDEX('Inputs_Indexed REC'!$E$6:$E$8,MATCH('Total Indexed RECs'!$F47,'Inputs_Indexed REC'!$C$6:$C$8,0))),
0))</f>
        <v>1633178.1740782429</v>
      </c>
      <c r="AG47" s="86">
        <f>IF(AG$4=$H47+$B47,INDEX('Inputs_Indexed REC'!$D$40:$F$65,MATCH('Total Indexed RECs'!$H47,'Inputs_Indexed REC'!$B$40:$B$65,0),MATCH('Total Indexed RECs'!$F47,'Inputs_Indexed REC'!$D$37:$F$37,0))
*INDEX('Inputs_Indexed REC'!$H$40:$J$65,MATCH('Total Indexed RECs'!$H47,'Inputs_Indexed REC'!$B$40:$B$65,0),MATCH('Total Indexed RECs'!$F47,'Inputs_Indexed REC'!$H$37:$J$37,0)),
IF(AG$4&gt;$H47+$B47,AF47*(1-INDEX('Inputs_Indexed REC'!$E$6:$E$8,MATCH('Total Indexed RECs'!$F47,'Inputs_Indexed REC'!$C$6:$C$8,0))),
0))</f>
        <v>1625012.2832078517</v>
      </c>
      <c r="AH47" s="86">
        <f>IF(AH$4=$H47+$B47,INDEX('Inputs_Indexed REC'!$D$40:$F$65,MATCH('Total Indexed RECs'!$H47,'Inputs_Indexed REC'!$B$40:$B$65,0),MATCH('Total Indexed RECs'!$F47,'Inputs_Indexed REC'!$D$37:$F$37,0))
*INDEX('Inputs_Indexed REC'!$H$40:$J$65,MATCH('Total Indexed RECs'!$H47,'Inputs_Indexed REC'!$B$40:$B$65,0),MATCH('Total Indexed RECs'!$F47,'Inputs_Indexed REC'!$H$37:$J$37,0)),
IF(AH$4&gt;$H47+$B47,AG47*(1-INDEX('Inputs_Indexed REC'!$E$6:$E$8,MATCH('Total Indexed RECs'!$F47,'Inputs_Indexed REC'!$C$6:$C$8,0))),
0))</f>
        <v>1616887.2217918125</v>
      </c>
    </row>
    <row r="48" spans="2:34" x14ac:dyDescent="0.35">
      <c r="B48" s="332">
        <v>0</v>
      </c>
      <c r="C48" s="332" t="str">
        <f>INDEX('Inputs_Indexed REC'!$L$40:$L$65,MATCH($G48,'Inputs_Indexed REC'!$C$40:$C$65,0))</f>
        <v>Projected</v>
      </c>
      <c r="D48" s="116" t="s">
        <v>240</v>
      </c>
      <c r="F48" s="39" t="s">
        <v>76</v>
      </c>
      <c r="G48" s="60" t="s">
        <v>35</v>
      </c>
      <c r="H48" s="347">
        <f t="shared" si="2"/>
        <v>2037</v>
      </c>
      <c r="I48" s="56" t="s">
        <v>91</v>
      </c>
      <c r="J48" s="86">
        <f>IF(J$4=$H48+$B48,INDEX('Inputs_Indexed REC'!$D$40:$F$65,MATCH('Total Indexed RECs'!$H48,'Inputs_Indexed REC'!$B$40:$B$65,0),MATCH('Total Indexed RECs'!$F48,'Inputs_Indexed REC'!$D$37:$F$37,0))
*INDEX('Inputs_Indexed REC'!$H$40:$J$65,MATCH('Total Indexed RECs'!$H48,'Inputs_Indexed REC'!$B$40:$B$65,0),MATCH('Total Indexed RECs'!$F48,'Inputs_Indexed REC'!$H$37:$J$37,0)),
IF(J$4&gt;$H48+$B48,I48*(1-INDEX('Inputs_Indexed REC'!$E$6:$E$8,MATCH('Total Indexed RECs'!$F48,'Inputs_Indexed REC'!$C$6:$C$8,0))),
0))</f>
        <v>0</v>
      </c>
      <c r="K48" s="86">
        <f>IF(K$4=$H48+$B48,INDEX('Inputs_Indexed REC'!$D$40:$F$65,MATCH('Total Indexed RECs'!$H48,'Inputs_Indexed REC'!$B$40:$B$65,0),MATCH('Total Indexed RECs'!$F48,'Inputs_Indexed REC'!$D$37:$F$37,0))
*INDEX('Inputs_Indexed REC'!$H$40:$J$65,MATCH('Total Indexed RECs'!$H48,'Inputs_Indexed REC'!$B$40:$B$65,0),MATCH('Total Indexed RECs'!$F48,'Inputs_Indexed REC'!$H$37:$J$37,0)),
IF(K$4&gt;$H48+$B48,J48*(1-INDEX('Inputs_Indexed REC'!$E$6:$E$8,MATCH('Total Indexed RECs'!$F48,'Inputs_Indexed REC'!$C$6:$C$8,0))),
0))</f>
        <v>0</v>
      </c>
      <c r="L48" s="86">
        <f>IF(L$4=$H48+$B48,INDEX('Inputs_Indexed REC'!$D$40:$F$65,MATCH('Total Indexed RECs'!$H48,'Inputs_Indexed REC'!$B$40:$B$65,0),MATCH('Total Indexed RECs'!$F48,'Inputs_Indexed REC'!$D$37:$F$37,0))
*INDEX('Inputs_Indexed REC'!$H$40:$J$65,MATCH('Total Indexed RECs'!$H48,'Inputs_Indexed REC'!$B$40:$B$65,0),MATCH('Total Indexed RECs'!$F48,'Inputs_Indexed REC'!$H$37:$J$37,0)),
IF(L$4&gt;$H48+$B48,K48*(1-INDEX('Inputs_Indexed REC'!$E$6:$E$8,MATCH('Total Indexed RECs'!$F48,'Inputs_Indexed REC'!$C$6:$C$8,0))),
0))</f>
        <v>0</v>
      </c>
      <c r="M48" s="86">
        <f>IF(M$4=$H48+$B48,INDEX('Inputs_Indexed REC'!$D$40:$F$65,MATCH('Total Indexed RECs'!$H48,'Inputs_Indexed REC'!$B$40:$B$65,0),MATCH('Total Indexed RECs'!$F48,'Inputs_Indexed REC'!$D$37:$F$37,0))
*INDEX('Inputs_Indexed REC'!$H$40:$J$65,MATCH('Total Indexed RECs'!$H48,'Inputs_Indexed REC'!$B$40:$B$65,0),MATCH('Total Indexed RECs'!$F48,'Inputs_Indexed REC'!$H$37:$J$37,0)),
IF(M$4&gt;$H48+$B48,L48*(1-INDEX('Inputs_Indexed REC'!$E$6:$E$8,MATCH('Total Indexed RECs'!$F48,'Inputs_Indexed REC'!$C$6:$C$8,0))),
0))</f>
        <v>0</v>
      </c>
      <c r="N48" s="86">
        <f>IF(N$4=$H48+$B48,INDEX('Inputs_Indexed REC'!$D$40:$F$65,MATCH('Total Indexed RECs'!$H48,'Inputs_Indexed REC'!$B$40:$B$65,0),MATCH('Total Indexed RECs'!$F48,'Inputs_Indexed REC'!$D$37:$F$37,0))
*INDEX('Inputs_Indexed REC'!$H$40:$J$65,MATCH('Total Indexed RECs'!$H48,'Inputs_Indexed REC'!$B$40:$B$65,0),MATCH('Total Indexed RECs'!$F48,'Inputs_Indexed REC'!$H$37:$J$37,0)),
IF(N$4&gt;$H48+$B48,M48*(1-INDEX('Inputs_Indexed REC'!$E$6:$E$8,MATCH('Total Indexed RECs'!$F48,'Inputs_Indexed REC'!$C$6:$C$8,0))),
0))</f>
        <v>0</v>
      </c>
      <c r="O48" s="86">
        <f>IF(O$4=$H48+$B48,INDEX('Inputs_Indexed REC'!$D$40:$F$65,MATCH('Total Indexed RECs'!$H48,'Inputs_Indexed REC'!$B$40:$B$65,0),MATCH('Total Indexed RECs'!$F48,'Inputs_Indexed REC'!$D$37:$F$37,0))
*INDEX('Inputs_Indexed REC'!$H$40:$J$65,MATCH('Total Indexed RECs'!$H48,'Inputs_Indexed REC'!$B$40:$B$65,0),MATCH('Total Indexed RECs'!$F48,'Inputs_Indexed REC'!$H$37:$J$37,0)),
IF(O$4&gt;$H48+$B48,N48*(1-INDEX('Inputs_Indexed REC'!$E$6:$E$8,MATCH('Total Indexed RECs'!$F48,'Inputs_Indexed REC'!$C$6:$C$8,0))),
0))</f>
        <v>0</v>
      </c>
      <c r="P48" s="86">
        <f>IF(P$4=$H48+$B48,INDEX('Inputs_Indexed REC'!$D$40:$F$65,MATCH('Total Indexed RECs'!$H48,'Inputs_Indexed REC'!$B$40:$B$65,0),MATCH('Total Indexed RECs'!$F48,'Inputs_Indexed REC'!$D$37:$F$37,0))
*INDEX('Inputs_Indexed REC'!$H$40:$J$65,MATCH('Total Indexed RECs'!$H48,'Inputs_Indexed REC'!$B$40:$B$65,0),MATCH('Total Indexed RECs'!$F48,'Inputs_Indexed REC'!$H$37:$J$37,0)),
IF(P$4&gt;$H48+$B48,O48*(1-INDEX('Inputs_Indexed REC'!$E$6:$E$8,MATCH('Total Indexed RECs'!$F48,'Inputs_Indexed REC'!$C$6:$C$8,0))),
0))</f>
        <v>0</v>
      </c>
      <c r="Q48" s="86">
        <f>IF(Q$4=$H48+$B48,INDEX('Inputs_Indexed REC'!$D$40:$F$65,MATCH('Total Indexed RECs'!$H48,'Inputs_Indexed REC'!$B$40:$B$65,0),MATCH('Total Indexed RECs'!$F48,'Inputs_Indexed REC'!$D$37:$F$37,0))
*INDEX('Inputs_Indexed REC'!$H$40:$J$65,MATCH('Total Indexed RECs'!$H48,'Inputs_Indexed REC'!$B$40:$B$65,0),MATCH('Total Indexed RECs'!$F48,'Inputs_Indexed REC'!$H$37:$J$37,0)),
IF(Q$4&gt;$H48+$B48,P48*(1-INDEX('Inputs_Indexed REC'!$E$6:$E$8,MATCH('Total Indexed RECs'!$F48,'Inputs_Indexed REC'!$C$6:$C$8,0))),
0))</f>
        <v>0</v>
      </c>
      <c r="R48" s="86">
        <f>IF(R$4=$H48+$B48,INDEX('Inputs_Indexed REC'!$D$40:$F$65,MATCH('Total Indexed RECs'!$H48,'Inputs_Indexed REC'!$B$40:$B$65,0),MATCH('Total Indexed RECs'!$F48,'Inputs_Indexed REC'!$D$37:$F$37,0))
*INDEX('Inputs_Indexed REC'!$H$40:$J$65,MATCH('Total Indexed RECs'!$H48,'Inputs_Indexed REC'!$B$40:$B$65,0),MATCH('Total Indexed RECs'!$F48,'Inputs_Indexed REC'!$H$37:$J$37,0)),
IF(R$4&gt;$H48+$B48,Q48*(1-INDEX('Inputs_Indexed REC'!$E$6:$E$8,MATCH('Total Indexed RECs'!$F48,'Inputs_Indexed REC'!$C$6:$C$8,0))),
0))</f>
        <v>0</v>
      </c>
      <c r="S48" s="86">
        <f>IF(S$4=$H48+$B48,INDEX('Inputs_Indexed REC'!$D$40:$F$65,MATCH('Total Indexed RECs'!$H48,'Inputs_Indexed REC'!$B$40:$B$65,0),MATCH('Total Indexed RECs'!$F48,'Inputs_Indexed REC'!$D$37:$F$37,0))
*INDEX('Inputs_Indexed REC'!$H$40:$J$65,MATCH('Total Indexed RECs'!$H48,'Inputs_Indexed REC'!$B$40:$B$65,0),MATCH('Total Indexed RECs'!$F48,'Inputs_Indexed REC'!$H$37:$J$37,0)),
IF(S$4&gt;$H48+$B48,R48*(1-INDEX('Inputs_Indexed REC'!$E$6:$E$8,MATCH('Total Indexed RECs'!$F48,'Inputs_Indexed REC'!$C$6:$C$8,0))),
0))</f>
        <v>0</v>
      </c>
      <c r="T48" s="86">
        <f>IF(T$4=$H48+$B48,INDEX('Inputs_Indexed REC'!$D$40:$F$65,MATCH('Total Indexed RECs'!$H48,'Inputs_Indexed REC'!$B$40:$B$65,0),MATCH('Total Indexed RECs'!$F48,'Inputs_Indexed REC'!$D$37:$F$37,0))
*INDEX('Inputs_Indexed REC'!$H$40:$J$65,MATCH('Total Indexed RECs'!$H48,'Inputs_Indexed REC'!$B$40:$B$65,0),MATCH('Total Indexed RECs'!$F48,'Inputs_Indexed REC'!$H$37:$J$37,0)),
IF(T$4&gt;$H48+$B48,S48*(1-INDEX('Inputs_Indexed REC'!$E$6:$E$8,MATCH('Total Indexed RECs'!$F48,'Inputs_Indexed REC'!$C$6:$C$8,0))),
0))</f>
        <v>0</v>
      </c>
      <c r="U48" s="86">
        <f>IF(U$4=$H48+$B48,INDEX('Inputs_Indexed REC'!$D$40:$F$65,MATCH('Total Indexed RECs'!$H48,'Inputs_Indexed REC'!$B$40:$B$65,0),MATCH('Total Indexed RECs'!$F48,'Inputs_Indexed REC'!$D$37:$F$37,0))
*INDEX('Inputs_Indexed REC'!$H$40:$J$65,MATCH('Total Indexed RECs'!$H48,'Inputs_Indexed REC'!$B$40:$B$65,0),MATCH('Total Indexed RECs'!$F48,'Inputs_Indexed REC'!$H$37:$J$37,0)),
IF(U$4&gt;$H48+$B48,T48*(1-INDEX('Inputs_Indexed REC'!$E$6:$E$8,MATCH('Total Indexed RECs'!$F48,'Inputs_Indexed REC'!$C$6:$C$8,0))),
0))</f>
        <v>0</v>
      </c>
      <c r="V48" s="86">
        <f>IF(V$4=$H48+$B48,INDEX('Inputs_Indexed REC'!$D$40:$F$65,MATCH('Total Indexed RECs'!$H48,'Inputs_Indexed REC'!$B$40:$B$65,0),MATCH('Total Indexed RECs'!$F48,'Inputs_Indexed REC'!$D$37:$F$37,0))
*INDEX('Inputs_Indexed REC'!$H$40:$J$65,MATCH('Total Indexed RECs'!$H48,'Inputs_Indexed REC'!$B$40:$B$65,0),MATCH('Total Indexed RECs'!$F48,'Inputs_Indexed REC'!$H$37:$J$37,0)),
IF(V$4&gt;$H48+$B48,U48*(1-INDEX('Inputs_Indexed REC'!$E$6:$E$8,MATCH('Total Indexed RECs'!$F48,'Inputs_Indexed REC'!$C$6:$C$8,0))),
0))</f>
        <v>0</v>
      </c>
      <c r="W48" s="86">
        <f>IF(W$4=$H48+$B48,INDEX('Inputs_Indexed REC'!$D$40:$F$65,MATCH('Total Indexed RECs'!$H48,'Inputs_Indexed REC'!$B$40:$B$65,0),MATCH('Total Indexed RECs'!$F48,'Inputs_Indexed REC'!$D$37:$F$37,0))
*INDEX('Inputs_Indexed REC'!$H$40:$J$65,MATCH('Total Indexed RECs'!$H48,'Inputs_Indexed REC'!$B$40:$B$65,0),MATCH('Total Indexed RECs'!$F48,'Inputs_Indexed REC'!$H$37:$J$37,0)),
IF(W$4&gt;$H48+$B48,V48*(1-INDEX('Inputs_Indexed REC'!$E$6:$E$8,MATCH('Total Indexed RECs'!$F48,'Inputs_Indexed REC'!$C$6:$C$8,0))),
0))</f>
        <v>0</v>
      </c>
      <c r="X48" s="86">
        <f>IF(X$4=$H48+$B48,INDEX('Inputs_Indexed REC'!$D$40:$F$65,MATCH('Total Indexed RECs'!$H48,'Inputs_Indexed REC'!$B$40:$B$65,0),MATCH('Total Indexed RECs'!$F48,'Inputs_Indexed REC'!$D$37:$F$37,0))
*INDEX('Inputs_Indexed REC'!$H$40:$J$65,MATCH('Total Indexed RECs'!$H48,'Inputs_Indexed REC'!$B$40:$B$65,0),MATCH('Total Indexed RECs'!$F48,'Inputs_Indexed REC'!$H$37:$J$37,0)),
IF(X$4&gt;$H48+$B48,W48*(1-INDEX('Inputs_Indexed REC'!$E$6:$E$8,MATCH('Total Indexed RECs'!$F48,'Inputs_Indexed REC'!$C$6:$C$8,0))),
0))</f>
        <v>0</v>
      </c>
      <c r="Y48" s="86">
        <f>IF(Y$4=$H48+$B48,INDEX('Inputs_Indexed REC'!$D$40:$F$65,MATCH('Total Indexed RECs'!$H48,'Inputs_Indexed REC'!$B$40:$B$65,0),MATCH('Total Indexed RECs'!$F48,'Inputs_Indexed REC'!$D$37:$F$37,0))
*INDEX('Inputs_Indexed REC'!$H$40:$J$65,MATCH('Total Indexed RECs'!$H48,'Inputs_Indexed REC'!$B$40:$B$65,0),MATCH('Total Indexed RECs'!$F48,'Inputs_Indexed REC'!$H$37:$J$37,0)),
IF(Y$4&gt;$H48+$B48,X48*(1-INDEX('Inputs_Indexed REC'!$E$6:$E$8,MATCH('Total Indexed RECs'!$F48,'Inputs_Indexed REC'!$C$6:$C$8,0))),
0))</f>
        <v>1000000</v>
      </c>
      <c r="Z48" s="86">
        <f>IF(Z$4=$H48+$B48,INDEX('Inputs_Indexed REC'!$D$40:$F$65,MATCH('Total Indexed RECs'!$H48,'Inputs_Indexed REC'!$B$40:$B$65,0),MATCH('Total Indexed RECs'!$F48,'Inputs_Indexed REC'!$D$37:$F$37,0))
*INDEX('Inputs_Indexed REC'!$H$40:$J$65,MATCH('Total Indexed RECs'!$H48,'Inputs_Indexed REC'!$B$40:$B$65,0),MATCH('Total Indexed RECs'!$F48,'Inputs_Indexed REC'!$H$37:$J$37,0)),
IF(Z$4&gt;$H48+$B48,Y48*(1-INDEX('Inputs_Indexed REC'!$E$6:$E$8,MATCH('Total Indexed RECs'!$F48,'Inputs_Indexed REC'!$C$6:$C$8,0))),
0))</f>
        <v>995000</v>
      </c>
      <c r="AA48" s="86">
        <f>IF(AA$4=$H48+$B48,INDEX('Inputs_Indexed REC'!$D$40:$F$65,MATCH('Total Indexed RECs'!$H48,'Inputs_Indexed REC'!$B$40:$B$65,0),MATCH('Total Indexed RECs'!$F48,'Inputs_Indexed REC'!$D$37:$F$37,0))
*INDEX('Inputs_Indexed REC'!$H$40:$J$65,MATCH('Total Indexed RECs'!$H48,'Inputs_Indexed REC'!$B$40:$B$65,0),MATCH('Total Indexed RECs'!$F48,'Inputs_Indexed REC'!$H$37:$J$37,0)),
IF(AA$4&gt;$H48+$B48,Z48*(1-INDEX('Inputs_Indexed REC'!$E$6:$E$8,MATCH('Total Indexed RECs'!$F48,'Inputs_Indexed REC'!$C$6:$C$8,0))),
0))</f>
        <v>990025</v>
      </c>
      <c r="AB48" s="86">
        <f>IF(AB$4=$H48+$B48,INDEX('Inputs_Indexed REC'!$D$40:$F$65,MATCH('Total Indexed RECs'!$H48,'Inputs_Indexed REC'!$B$40:$B$65,0),MATCH('Total Indexed RECs'!$F48,'Inputs_Indexed REC'!$D$37:$F$37,0))
*INDEX('Inputs_Indexed REC'!$H$40:$J$65,MATCH('Total Indexed RECs'!$H48,'Inputs_Indexed REC'!$B$40:$B$65,0),MATCH('Total Indexed RECs'!$F48,'Inputs_Indexed REC'!$H$37:$J$37,0)),
IF(AB$4&gt;$H48+$B48,AA48*(1-INDEX('Inputs_Indexed REC'!$E$6:$E$8,MATCH('Total Indexed RECs'!$F48,'Inputs_Indexed REC'!$C$6:$C$8,0))),
0))</f>
        <v>985074.875</v>
      </c>
      <c r="AC48" s="86">
        <f>IF(AC$4=$H48+$B48,INDEX('Inputs_Indexed REC'!$D$40:$F$65,MATCH('Total Indexed RECs'!$H48,'Inputs_Indexed REC'!$B$40:$B$65,0),MATCH('Total Indexed RECs'!$F48,'Inputs_Indexed REC'!$D$37:$F$37,0))
*INDEX('Inputs_Indexed REC'!$H$40:$J$65,MATCH('Total Indexed RECs'!$H48,'Inputs_Indexed REC'!$B$40:$B$65,0),MATCH('Total Indexed RECs'!$F48,'Inputs_Indexed REC'!$H$37:$J$37,0)),
IF(AC$4&gt;$H48+$B48,AB48*(1-INDEX('Inputs_Indexed REC'!$E$6:$E$8,MATCH('Total Indexed RECs'!$F48,'Inputs_Indexed REC'!$C$6:$C$8,0))),
0))</f>
        <v>980149.50062499999</v>
      </c>
      <c r="AD48" s="86">
        <f>IF(AD$4=$H48+$B48,INDEX('Inputs_Indexed REC'!$D$40:$F$65,MATCH('Total Indexed RECs'!$H48,'Inputs_Indexed REC'!$B$40:$B$65,0),MATCH('Total Indexed RECs'!$F48,'Inputs_Indexed REC'!$D$37:$F$37,0))
*INDEX('Inputs_Indexed REC'!$H$40:$J$65,MATCH('Total Indexed RECs'!$H48,'Inputs_Indexed REC'!$B$40:$B$65,0),MATCH('Total Indexed RECs'!$F48,'Inputs_Indexed REC'!$H$37:$J$37,0)),
IF(AD$4&gt;$H48+$B48,AC48*(1-INDEX('Inputs_Indexed REC'!$E$6:$E$8,MATCH('Total Indexed RECs'!$F48,'Inputs_Indexed REC'!$C$6:$C$8,0))),
0))</f>
        <v>975248.75312187499</v>
      </c>
      <c r="AE48" s="86">
        <f>IF(AE$4=$H48+$B48,INDEX('Inputs_Indexed REC'!$D$40:$F$65,MATCH('Total Indexed RECs'!$H48,'Inputs_Indexed REC'!$B$40:$B$65,0),MATCH('Total Indexed RECs'!$F48,'Inputs_Indexed REC'!$D$37:$F$37,0))
*INDEX('Inputs_Indexed REC'!$H$40:$J$65,MATCH('Total Indexed RECs'!$H48,'Inputs_Indexed REC'!$B$40:$B$65,0),MATCH('Total Indexed RECs'!$F48,'Inputs_Indexed REC'!$H$37:$J$37,0)),
IF(AE$4&gt;$H48+$B48,AD48*(1-INDEX('Inputs_Indexed REC'!$E$6:$E$8,MATCH('Total Indexed RECs'!$F48,'Inputs_Indexed REC'!$C$6:$C$8,0))),
0))</f>
        <v>970372.50935626565</v>
      </c>
      <c r="AF48" s="86">
        <f>IF(AF$4=$H48+$B48,INDEX('Inputs_Indexed REC'!$D$40:$F$65,MATCH('Total Indexed RECs'!$H48,'Inputs_Indexed REC'!$B$40:$B$65,0),MATCH('Total Indexed RECs'!$F48,'Inputs_Indexed REC'!$D$37:$F$37,0))
*INDEX('Inputs_Indexed REC'!$H$40:$J$65,MATCH('Total Indexed RECs'!$H48,'Inputs_Indexed REC'!$B$40:$B$65,0),MATCH('Total Indexed RECs'!$F48,'Inputs_Indexed REC'!$H$37:$J$37,0)),
IF(AF$4&gt;$H48+$B48,AE48*(1-INDEX('Inputs_Indexed REC'!$E$6:$E$8,MATCH('Total Indexed RECs'!$F48,'Inputs_Indexed REC'!$C$6:$C$8,0))),
0))</f>
        <v>965520.64680948434</v>
      </c>
      <c r="AG48" s="86">
        <f>IF(AG$4=$H48+$B48,INDEX('Inputs_Indexed REC'!$D$40:$F$65,MATCH('Total Indexed RECs'!$H48,'Inputs_Indexed REC'!$B$40:$B$65,0),MATCH('Total Indexed RECs'!$F48,'Inputs_Indexed REC'!$D$37:$F$37,0))
*INDEX('Inputs_Indexed REC'!$H$40:$J$65,MATCH('Total Indexed RECs'!$H48,'Inputs_Indexed REC'!$B$40:$B$65,0),MATCH('Total Indexed RECs'!$F48,'Inputs_Indexed REC'!$H$37:$J$37,0)),
IF(AG$4&gt;$H48+$B48,AF48*(1-INDEX('Inputs_Indexed REC'!$E$6:$E$8,MATCH('Total Indexed RECs'!$F48,'Inputs_Indexed REC'!$C$6:$C$8,0))),
0))</f>
        <v>960693.04357543692</v>
      </c>
      <c r="AH48" s="86">
        <f>IF(AH$4=$H48+$B48,INDEX('Inputs_Indexed REC'!$D$40:$F$65,MATCH('Total Indexed RECs'!$H48,'Inputs_Indexed REC'!$B$40:$B$65,0),MATCH('Total Indexed RECs'!$F48,'Inputs_Indexed REC'!$D$37:$F$37,0))
*INDEX('Inputs_Indexed REC'!$H$40:$J$65,MATCH('Total Indexed RECs'!$H48,'Inputs_Indexed REC'!$B$40:$B$65,0),MATCH('Total Indexed RECs'!$F48,'Inputs_Indexed REC'!$H$37:$J$37,0)),
IF(AH$4&gt;$H48+$B48,AG48*(1-INDEX('Inputs_Indexed REC'!$E$6:$E$8,MATCH('Total Indexed RECs'!$F48,'Inputs_Indexed REC'!$C$6:$C$8,0))),
0))</f>
        <v>955889.57835755975</v>
      </c>
    </row>
    <row r="49" spans="2:53" x14ac:dyDescent="0.35">
      <c r="B49" s="332">
        <v>0</v>
      </c>
      <c r="C49" s="332" t="str">
        <f>INDEX('Inputs_Indexed REC'!$L$40:$L$65,MATCH($G49,'Inputs_Indexed REC'!$C$40:$C$65,0))</f>
        <v>Projected</v>
      </c>
      <c r="D49" s="116" t="s">
        <v>240</v>
      </c>
      <c r="F49" s="39" t="s">
        <v>76</v>
      </c>
      <c r="G49" s="60" t="s">
        <v>36</v>
      </c>
      <c r="H49" s="347">
        <f t="shared" si="2"/>
        <v>2038</v>
      </c>
      <c r="I49" s="56" t="s">
        <v>91</v>
      </c>
      <c r="J49" s="86">
        <f>IF(J$4=$H49+$B49,INDEX('Inputs_Indexed REC'!$D$40:$F$65,MATCH('Total Indexed RECs'!$H49,'Inputs_Indexed REC'!$B$40:$B$65,0),MATCH('Total Indexed RECs'!$F49,'Inputs_Indexed REC'!$D$37:$F$37,0))
*INDEX('Inputs_Indexed REC'!$H$40:$J$65,MATCH('Total Indexed RECs'!$H49,'Inputs_Indexed REC'!$B$40:$B$65,0),MATCH('Total Indexed RECs'!$F49,'Inputs_Indexed REC'!$H$37:$J$37,0)),
IF(J$4&gt;$H49+$B49,I49*(1-INDEX('Inputs_Indexed REC'!$E$6:$E$8,MATCH('Total Indexed RECs'!$F49,'Inputs_Indexed REC'!$C$6:$C$8,0))),
0))</f>
        <v>0</v>
      </c>
      <c r="K49" s="86">
        <f>IF(K$4=$H49+$B49,INDEX('Inputs_Indexed REC'!$D$40:$F$65,MATCH('Total Indexed RECs'!$H49,'Inputs_Indexed REC'!$B$40:$B$65,0),MATCH('Total Indexed RECs'!$F49,'Inputs_Indexed REC'!$D$37:$F$37,0))
*INDEX('Inputs_Indexed REC'!$H$40:$J$65,MATCH('Total Indexed RECs'!$H49,'Inputs_Indexed REC'!$B$40:$B$65,0),MATCH('Total Indexed RECs'!$F49,'Inputs_Indexed REC'!$H$37:$J$37,0)),
IF(K$4&gt;$H49+$B49,J49*(1-INDEX('Inputs_Indexed REC'!$E$6:$E$8,MATCH('Total Indexed RECs'!$F49,'Inputs_Indexed REC'!$C$6:$C$8,0))),
0))</f>
        <v>0</v>
      </c>
      <c r="L49" s="86">
        <f>IF(L$4=$H49+$B49,INDEX('Inputs_Indexed REC'!$D$40:$F$65,MATCH('Total Indexed RECs'!$H49,'Inputs_Indexed REC'!$B$40:$B$65,0),MATCH('Total Indexed RECs'!$F49,'Inputs_Indexed REC'!$D$37:$F$37,0))
*INDEX('Inputs_Indexed REC'!$H$40:$J$65,MATCH('Total Indexed RECs'!$H49,'Inputs_Indexed REC'!$B$40:$B$65,0),MATCH('Total Indexed RECs'!$F49,'Inputs_Indexed REC'!$H$37:$J$37,0)),
IF(L$4&gt;$H49+$B49,K49*(1-INDEX('Inputs_Indexed REC'!$E$6:$E$8,MATCH('Total Indexed RECs'!$F49,'Inputs_Indexed REC'!$C$6:$C$8,0))),
0))</f>
        <v>0</v>
      </c>
      <c r="M49" s="86">
        <f>IF(M$4=$H49+$B49,INDEX('Inputs_Indexed REC'!$D$40:$F$65,MATCH('Total Indexed RECs'!$H49,'Inputs_Indexed REC'!$B$40:$B$65,0),MATCH('Total Indexed RECs'!$F49,'Inputs_Indexed REC'!$D$37:$F$37,0))
*INDEX('Inputs_Indexed REC'!$H$40:$J$65,MATCH('Total Indexed RECs'!$H49,'Inputs_Indexed REC'!$B$40:$B$65,0),MATCH('Total Indexed RECs'!$F49,'Inputs_Indexed REC'!$H$37:$J$37,0)),
IF(M$4&gt;$H49+$B49,L49*(1-INDEX('Inputs_Indexed REC'!$E$6:$E$8,MATCH('Total Indexed RECs'!$F49,'Inputs_Indexed REC'!$C$6:$C$8,0))),
0))</f>
        <v>0</v>
      </c>
      <c r="N49" s="86">
        <f>IF(N$4=$H49+$B49,INDEX('Inputs_Indexed REC'!$D$40:$F$65,MATCH('Total Indexed RECs'!$H49,'Inputs_Indexed REC'!$B$40:$B$65,0),MATCH('Total Indexed RECs'!$F49,'Inputs_Indexed REC'!$D$37:$F$37,0))
*INDEX('Inputs_Indexed REC'!$H$40:$J$65,MATCH('Total Indexed RECs'!$H49,'Inputs_Indexed REC'!$B$40:$B$65,0),MATCH('Total Indexed RECs'!$F49,'Inputs_Indexed REC'!$H$37:$J$37,0)),
IF(N$4&gt;$H49+$B49,M49*(1-INDEX('Inputs_Indexed REC'!$E$6:$E$8,MATCH('Total Indexed RECs'!$F49,'Inputs_Indexed REC'!$C$6:$C$8,0))),
0))</f>
        <v>0</v>
      </c>
      <c r="O49" s="86">
        <f>IF(O$4=$H49+$B49,INDEX('Inputs_Indexed REC'!$D$40:$F$65,MATCH('Total Indexed RECs'!$H49,'Inputs_Indexed REC'!$B$40:$B$65,0),MATCH('Total Indexed RECs'!$F49,'Inputs_Indexed REC'!$D$37:$F$37,0))
*INDEX('Inputs_Indexed REC'!$H$40:$J$65,MATCH('Total Indexed RECs'!$H49,'Inputs_Indexed REC'!$B$40:$B$65,0),MATCH('Total Indexed RECs'!$F49,'Inputs_Indexed REC'!$H$37:$J$37,0)),
IF(O$4&gt;$H49+$B49,N49*(1-INDEX('Inputs_Indexed REC'!$E$6:$E$8,MATCH('Total Indexed RECs'!$F49,'Inputs_Indexed REC'!$C$6:$C$8,0))),
0))</f>
        <v>0</v>
      </c>
      <c r="P49" s="86">
        <f>IF(P$4=$H49+$B49,INDEX('Inputs_Indexed REC'!$D$40:$F$65,MATCH('Total Indexed RECs'!$H49,'Inputs_Indexed REC'!$B$40:$B$65,0),MATCH('Total Indexed RECs'!$F49,'Inputs_Indexed REC'!$D$37:$F$37,0))
*INDEX('Inputs_Indexed REC'!$H$40:$J$65,MATCH('Total Indexed RECs'!$H49,'Inputs_Indexed REC'!$B$40:$B$65,0),MATCH('Total Indexed RECs'!$F49,'Inputs_Indexed REC'!$H$37:$J$37,0)),
IF(P$4&gt;$H49+$B49,O49*(1-INDEX('Inputs_Indexed REC'!$E$6:$E$8,MATCH('Total Indexed RECs'!$F49,'Inputs_Indexed REC'!$C$6:$C$8,0))),
0))</f>
        <v>0</v>
      </c>
      <c r="Q49" s="86">
        <f>IF(Q$4=$H49+$B49,INDEX('Inputs_Indexed REC'!$D$40:$F$65,MATCH('Total Indexed RECs'!$H49,'Inputs_Indexed REC'!$B$40:$B$65,0),MATCH('Total Indexed RECs'!$F49,'Inputs_Indexed REC'!$D$37:$F$37,0))
*INDEX('Inputs_Indexed REC'!$H$40:$J$65,MATCH('Total Indexed RECs'!$H49,'Inputs_Indexed REC'!$B$40:$B$65,0),MATCH('Total Indexed RECs'!$F49,'Inputs_Indexed REC'!$H$37:$J$37,0)),
IF(Q$4&gt;$H49+$B49,P49*(1-INDEX('Inputs_Indexed REC'!$E$6:$E$8,MATCH('Total Indexed RECs'!$F49,'Inputs_Indexed REC'!$C$6:$C$8,0))),
0))</f>
        <v>0</v>
      </c>
      <c r="R49" s="86">
        <f>IF(R$4=$H49+$B49,INDEX('Inputs_Indexed REC'!$D$40:$F$65,MATCH('Total Indexed RECs'!$H49,'Inputs_Indexed REC'!$B$40:$B$65,0),MATCH('Total Indexed RECs'!$F49,'Inputs_Indexed REC'!$D$37:$F$37,0))
*INDEX('Inputs_Indexed REC'!$H$40:$J$65,MATCH('Total Indexed RECs'!$H49,'Inputs_Indexed REC'!$B$40:$B$65,0),MATCH('Total Indexed RECs'!$F49,'Inputs_Indexed REC'!$H$37:$J$37,0)),
IF(R$4&gt;$H49+$B49,Q49*(1-INDEX('Inputs_Indexed REC'!$E$6:$E$8,MATCH('Total Indexed RECs'!$F49,'Inputs_Indexed REC'!$C$6:$C$8,0))),
0))</f>
        <v>0</v>
      </c>
      <c r="S49" s="86">
        <f>IF(S$4=$H49+$B49,INDEX('Inputs_Indexed REC'!$D$40:$F$65,MATCH('Total Indexed RECs'!$H49,'Inputs_Indexed REC'!$B$40:$B$65,0),MATCH('Total Indexed RECs'!$F49,'Inputs_Indexed REC'!$D$37:$F$37,0))
*INDEX('Inputs_Indexed REC'!$H$40:$J$65,MATCH('Total Indexed RECs'!$H49,'Inputs_Indexed REC'!$B$40:$B$65,0),MATCH('Total Indexed RECs'!$F49,'Inputs_Indexed REC'!$H$37:$J$37,0)),
IF(S$4&gt;$H49+$B49,R49*(1-INDEX('Inputs_Indexed REC'!$E$6:$E$8,MATCH('Total Indexed RECs'!$F49,'Inputs_Indexed REC'!$C$6:$C$8,0))),
0))</f>
        <v>0</v>
      </c>
      <c r="T49" s="86">
        <f>IF(T$4=$H49+$B49,INDEX('Inputs_Indexed REC'!$D$40:$F$65,MATCH('Total Indexed RECs'!$H49,'Inputs_Indexed REC'!$B$40:$B$65,0),MATCH('Total Indexed RECs'!$F49,'Inputs_Indexed REC'!$D$37:$F$37,0))
*INDEX('Inputs_Indexed REC'!$H$40:$J$65,MATCH('Total Indexed RECs'!$H49,'Inputs_Indexed REC'!$B$40:$B$65,0),MATCH('Total Indexed RECs'!$F49,'Inputs_Indexed REC'!$H$37:$J$37,0)),
IF(T$4&gt;$H49+$B49,S49*(1-INDEX('Inputs_Indexed REC'!$E$6:$E$8,MATCH('Total Indexed RECs'!$F49,'Inputs_Indexed REC'!$C$6:$C$8,0))),
0))</f>
        <v>0</v>
      </c>
      <c r="U49" s="86">
        <f>IF(U$4=$H49+$B49,INDEX('Inputs_Indexed REC'!$D$40:$F$65,MATCH('Total Indexed RECs'!$H49,'Inputs_Indexed REC'!$B$40:$B$65,0),MATCH('Total Indexed RECs'!$F49,'Inputs_Indexed REC'!$D$37:$F$37,0))
*INDEX('Inputs_Indexed REC'!$H$40:$J$65,MATCH('Total Indexed RECs'!$H49,'Inputs_Indexed REC'!$B$40:$B$65,0),MATCH('Total Indexed RECs'!$F49,'Inputs_Indexed REC'!$H$37:$J$37,0)),
IF(U$4&gt;$H49+$B49,T49*(1-INDEX('Inputs_Indexed REC'!$E$6:$E$8,MATCH('Total Indexed RECs'!$F49,'Inputs_Indexed REC'!$C$6:$C$8,0))),
0))</f>
        <v>0</v>
      </c>
      <c r="V49" s="86">
        <f>IF(V$4=$H49+$B49,INDEX('Inputs_Indexed REC'!$D$40:$F$65,MATCH('Total Indexed RECs'!$H49,'Inputs_Indexed REC'!$B$40:$B$65,0),MATCH('Total Indexed RECs'!$F49,'Inputs_Indexed REC'!$D$37:$F$37,0))
*INDEX('Inputs_Indexed REC'!$H$40:$J$65,MATCH('Total Indexed RECs'!$H49,'Inputs_Indexed REC'!$B$40:$B$65,0),MATCH('Total Indexed RECs'!$F49,'Inputs_Indexed REC'!$H$37:$J$37,0)),
IF(V$4&gt;$H49+$B49,U49*(1-INDEX('Inputs_Indexed REC'!$E$6:$E$8,MATCH('Total Indexed RECs'!$F49,'Inputs_Indexed REC'!$C$6:$C$8,0))),
0))</f>
        <v>0</v>
      </c>
      <c r="W49" s="86">
        <f>IF(W$4=$H49+$B49,INDEX('Inputs_Indexed REC'!$D$40:$F$65,MATCH('Total Indexed RECs'!$H49,'Inputs_Indexed REC'!$B$40:$B$65,0),MATCH('Total Indexed RECs'!$F49,'Inputs_Indexed REC'!$D$37:$F$37,0))
*INDEX('Inputs_Indexed REC'!$H$40:$J$65,MATCH('Total Indexed RECs'!$H49,'Inputs_Indexed REC'!$B$40:$B$65,0),MATCH('Total Indexed RECs'!$F49,'Inputs_Indexed REC'!$H$37:$J$37,0)),
IF(W$4&gt;$H49+$B49,V49*(1-INDEX('Inputs_Indexed REC'!$E$6:$E$8,MATCH('Total Indexed RECs'!$F49,'Inputs_Indexed REC'!$C$6:$C$8,0))),
0))</f>
        <v>0</v>
      </c>
      <c r="X49" s="86">
        <f>IF(X$4=$H49+$B49,INDEX('Inputs_Indexed REC'!$D$40:$F$65,MATCH('Total Indexed RECs'!$H49,'Inputs_Indexed REC'!$B$40:$B$65,0),MATCH('Total Indexed RECs'!$F49,'Inputs_Indexed REC'!$D$37:$F$37,0))
*INDEX('Inputs_Indexed REC'!$H$40:$J$65,MATCH('Total Indexed RECs'!$H49,'Inputs_Indexed REC'!$B$40:$B$65,0),MATCH('Total Indexed RECs'!$F49,'Inputs_Indexed REC'!$H$37:$J$37,0)),
IF(X$4&gt;$H49+$B49,W49*(1-INDEX('Inputs_Indexed REC'!$E$6:$E$8,MATCH('Total Indexed RECs'!$F49,'Inputs_Indexed REC'!$C$6:$C$8,0))),
0))</f>
        <v>0</v>
      </c>
      <c r="Y49" s="86">
        <f>IF(Y$4=$H49+$B49,INDEX('Inputs_Indexed REC'!$D$40:$F$65,MATCH('Total Indexed RECs'!$H49,'Inputs_Indexed REC'!$B$40:$B$65,0),MATCH('Total Indexed RECs'!$F49,'Inputs_Indexed REC'!$D$37:$F$37,0))
*INDEX('Inputs_Indexed REC'!$H$40:$J$65,MATCH('Total Indexed RECs'!$H49,'Inputs_Indexed REC'!$B$40:$B$65,0),MATCH('Total Indexed RECs'!$F49,'Inputs_Indexed REC'!$H$37:$J$37,0)),
IF(Y$4&gt;$H49+$B49,X49*(1-INDEX('Inputs_Indexed REC'!$E$6:$E$8,MATCH('Total Indexed RECs'!$F49,'Inputs_Indexed REC'!$C$6:$C$8,0))),
0))</f>
        <v>0</v>
      </c>
      <c r="Z49" s="86">
        <f>IF(Z$4=$H49+$B49,INDEX('Inputs_Indexed REC'!$D$40:$F$65,MATCH('Total Indexed RECs'!$H49,'Inputs_Indexed REC'!$B$40:$B$65,0),MATCH('Total Indexed RECs'!$F49,'Inputs_Indexed REC'!$D$37:$F$37,0))
*INDEX('Inputs_Indexed REC'!$H$40:$J$65,MATCH('Total Indexed RECs'!$H49,'Inputs_Indexed REC'!$B$40:$B$65,0),MATCH('Total Indexed RECs'!$F49,'Inputs_Indexed REC'!$H$37:$J$37,0)),
IF(Z$4&gt;$H49+$B49,Y49*(1-INDEX('Inputs_Indexed REC'!$E$6:$E$8,MATCH('Total Indexed RECs'!$F49,'Inputs_Indexed REC'!$C$6:$C$8,0))),
0))</f>
        <v>1000000</v>
      </c>
      <c r="AA49" s="86">
        <f>IF(AA$4=$H49+$B49,INDEX('Inputs_Indexed REC'!$D$40:$F$65,MATCH('Total Indexed RECs'!$H49,'Inputs_Indexed REC'!$B$40:$B$65,0),MATCH('Total Indexed RECs'!$F49,'Inputs_Indexed REC'!$D$37:$F$37,0))
*INDEX('Inputs_Indexed REC'!$H$40:$J$65,MATCH('Total Indexed RECs'!$H49,'Inputs_Indexed REC'!$B$40:$B$65,0),MATCH('Total Indexed RECs'!$F49,'Inputs_Indexed REC'!$H$37:$J$37,0)),
IF(AA$4&gt;$H49+$B49,Z49*(1-INDEX('Inputs_Indexed REC'!$E$6:$E$8,MATCH('Total Indexed RECs'!$F49,'Inputs_Indexed REC'!$C$6:$C$8,0))),
0))</f>
        <v>995000</v>
      </c>
      <c r="AB49" s="86">
        <f>IF(AB$4=$H49+$B49,INDEX('Inputs_Indexed REC'!$D$40:$F$65,MATCH('Total Indexed RECs'!$H49,'Inputs_Indexed REC'!$B$40:$B$65,0),MATCH('Total Indexed RECs'!$F49,'Inputs_Indexed REC'!$D$37:$F$37,0))
*INDEX('Inputs_Indexed REC'!$H$40:$J$65,MATCH('Total Indexed RECs'!$H49,'Inputs_Indexed REC'!$B$40:$B$65,0),MATCH('Total Indexed RECs'!$F49,'Inputs_Indexed REC'!$H$37:$J$37,0)),
IF(AB$4&gt;$H49+$B49,AA49*(1-INDEX('Inputs_Indexed REC'!$E$6:$E$8,MATCH('Total Indexed RECs'!$F49,'Inputs_Indexed REC'!$C$6:$C$8,0))),
0))</f>
        <v>990025</v>
      </c>
      <c r="AC49" s="86">
        <f>IF(AC$4=$H49+$B49,INDEX('Inputs_Indexed REC'!$D$40:$F$65,MATCH('Total Indexed RECs'!$H49,'Inputs_Indexed REC'!$B$40:$B$65,0),MATCH('Total Indexed RECs'!$F49,'Inputs_Indexed REC'!$D$37:$F$37,0))
*INDEX('Inputs_Indexed REC'!$H$40:$J$65,MATCH('Total Indexed RECs'!$H49,'Inputs_Indexed REC'!$B$40:$B$65,0),MATCH('Total Indexed RECs'!$F49,'Inputs_Indexed REC'!$H$37:$J$37,0)),
IF(AC$4&gt;$H49+$B49,AB49*(1-INDEX('Inputs_Indexed REC'!$E$6:$E$8,MATCH('Total Indexed RECs'!$F49,'Inputs_Indexed REC'!$C$6:$C$8,0))),
0))</f>
        <v>985074.875</v>
      </c>
      <c r="AD49" s="86">
        <f>IF(AD$4=$H49+$B49,INDEX('Inputs_Indexed REC'!$D$40:$F$65,MATCH('Total Indexed RECs'!$H49,'Inputs_Indexed REC'!$B$40:$B$65,0),MATCH('Total Indexed RECs'!$F49,'Inputs_Indexed REC'!$D$37:$F$37,0))
*INDEX('Inputs_Indexed REC'!$H$40:$J$65,MATCH('Total Indexed RECs'!$H49,'Inputs_Indexed REC'!$B$40:$B$65,0),MATCH('Total Indexed RECs'!$F49,'Inputs_Indexed REC'!$H$37:$J$37,0)),
IF(AD$4&gt;$H49+$B49,AC49*(1-INDEX('Inputs_Indexed REC'!$E$6:$E$8,MATCH('Total Indexed RECs'!$F49,'Inputs_Indexed REC'!$C$6:$C$8,0))),
0))</f>
        <v>980149.50062499999</v>
      </c>
      <c r="AE49" s="86">
        <f>IF(AE$4=$H49+$B49,INDEX('Inputs_Indexed REC'!$D$40:$F$65,MATCH('Total Indexed RECs'!$H49,'Inputs_Indexed REC'!$B$40:$B$65,0),MATCH('Total Indexed RECs'!$F49,'Inputs_Indexed REC'!$D$37:$F$37,0))
*INDEX('Inputs_Indexed REC'!$H$40:$J$65,MATCH('Total Indexed RECs'!$H49,'Inputs_Indexed REC'!$B$40:$B$65,0),MATCH('Total Indexed RECs'!$F49,'Inputs_Indexed REC'!$H$37:$J$37,0)),
IF(AE$4&gt;$H49+$B49,AD49*(1-INDEX('Inputs_Indexed REC'!$E$6:$E$8,MATCH('Total Indexed RECs'!$F49,'Inputs_Indexed REC'!$C$6:$C$8,0))),
0))</f>
        <v>975248.75312187499</v>
      </c>
      <c r="AF49" s="86">
        <f>IF(AF$4=$H49+$B49,INDEX('Inputs_Indexed REC'!$D$40:$F$65,MATCH('Total Indexed RECs'!$H49,'Inputs_Indexed REC'!$B$40:$B$65,0),MATCH('Total Indexed RECs'!$F49,'Inputs_Indexed REC'!$D$37:$F$37,0))
*INDEX('Inputs_Indexed REC'!$H$40:$J$65,MATCH('Total Indexed RECs'!$H49,'Inputs_Indexed REC'!$B$40:$B$65,0),MATCH('Total Indexed RECs'!$F49,'Inputs_Indexed REC'!$H$37:$J$37,0)),
IF(AF$4&gt;$H49+$B49,AE49*(1-INDEX('Inputs_Indexed REC'!$E$6:$E$8,MATCH('Total Indexed RECs'!$F49,'Inputs_Indexed REC'!$C$6:$C$8,0))),
0))</f>
        <v>970372.50935626565</v>
      </c>
      <c r="AG49" s="86">
        <f>IF(AG$4=$H49+$B49,INDEX('Inputs_Indexed REC'!$D$40:$F$65,MATCH('Total Indexed RECs'!$H49,'Inputs_Indexed REC'!$B$40:$B$65,0),MATCH('Total Indexed RECs'!$F49,'Inputs_Indexed REC'!$D$37:$F$37,0))
*INDEX('Inputs_Indexed REC'!$H$40:$J$65,MATCH('Total Indexed RECs'!$H49,'Inputs_Indexed REC'!$B$40:$B$65,0),MATCH('Total Indexed RECs'!$F49,'Inputs_Indexed REC'!$H$37:$J$37,0)),
IF(AG$4&gt;$H49+$B49,AF49*(1-INDEX('Inputs_Indexed REC'!$E$6:$E$8,MATCH('Total Indexed RECs'!$F49,'Inputs_Indexed REC'!$C$6:$C$8,0))),
0))</f>
        <v>965520.64680948434</v>
      </c>
      <c r="AH49" s="86">
        <f>IF(AH$4=$H49+$B49,INDEX('Inputs_Indexed REC'!$D$40:$F$65,MATCH('Total Indexed RECs'!$H49,'Inputs_Indexed REC'!$B$40:$B$65,0),MATCH('Total Indexed RECs'!$F49,'Inputs_Indexed REC'!$D$37:$F$37,0))
*INDEX('Inputs_Indexed REC'!$H$40:$J$65,MATCH('Total Indexed RECs'!$H49,'Inputs_Indexed REC'!$B$40:$B$65,0),MATCH('Total Indexed RECs'!$F49,'Inputs_Indexed REC'!$H$37:$J$37,0)),
IF(AH$4&gt;$H49+$B49,AG49*(1-INDEX('Inputs_Indexed REC'!$E$6:$E$8,MATCH('Total Indexed RECs'!$F49,'Inputs_Indexed REC'!$C$6:$C$8,0))),
0))</f>
        <v>960693.04357543692</v>
      </c>
    </row>
    <row r="50" spans="2:53" x14ac:dyDescent="0.35">
      <c r="B50" s="332">
        <v>0</v>
      </c>
      <c r="C50" s="332" t="str">
        <f>INDEX('Inputs_Indexed REC'!$L$40:$L$65,MATCH($G50,'Inputs_Indexed REC'!$C$40:$C$65,0))</f>
        <v>Projected</v>
      </c>
      <c r="D50" s="116" t="s">
        <v>240</v>
      </c>
      <c r="F50" s="39" t="s">
        <v>76</v>
      </c>
      <c r="G50" s="60" t="s">
        <v>37</v>
      </c>
      <c r="H50" s="347">
        <f t="shared" si="2"/>
        <v>2039</v>
      </c>
      <c r="I50" s="56" t="s">
        <v>91</v>
      </c>
      <c r="J50" s="86">
        <f>IF(J$4=$H50+$B50,INDEX('Inputs_Indexed REC'!$D$40:$F$65,MATCH('Total Indexed RECs'!$H50,'Inputs_Indexed REC'!$B$40:$B$65,0),MATCH('Total Indexed RECs'!$F50,'Inputs_Indexed REC'!$D$37:$F$37,0))
*INDEX('Inputs_Indexed REC'!$H$40:$J$65,MATCH('Total Indexed RECs'!$H50,'Inputs_Indexed REC'!$B$40:$B$65,0),MATCH('Total Indexed RECs'!$F50,'Inputs_Indexed REC'!$H$37:$J$37,0)),
IF(J$4&gt;$H50+$B50,I50*(1-INDEX('Inputs_Indexed REC'!$E$6:$E$8,MATCH('Total Indexed RECs'!$F50,'Inputs_Indexed REC'!$C$6:$C$8,0))),
0))</f>
        <v>0</v>
      </c>
      <c r="K50" s="86">
        <f>IF(K$4=$H50+$B50,INDEX('Inputs_Indexed REC'!$D$40:$F$65,MATCH('Total Indexed RECs'!$H50,'Inputs_Indexed REC'!$B$40:$B$65,0),MATCH('Total Indexed RECs'!$F50,'Inputs_Indexed REC'!$D$37:$F$37,0))
*INDEX('Inputs_Indexed REC'!$H$40:$J$65,MATCH('Total Indexed RECs'!$H50,'Inputs_Indexed REC'!$B$40:$B$65,0),MATCH('Total Indexed RECs'!$F50,'Inputs_Indexed REC'!$H$37:$J$37,0)),
IF(K$4&gt;$H50+$B50,J50*(1-INDEX('Inputs_Indexed REC'!$E$6:$E$8,MATCH('Total Indexed RECs'!$F50,'Inputs_Indexed REC'!$C$6:$C$8,0))),
0))</f>
        <v>0</v>
      </c>
      <c r="L50" s="86">
        <f>IF(L$4=$H50+$B50,INDEX('Inputs_Indexed REC'!$D$40:$F$65,MATCH('Total Indexed RECs'!$H50,'Inputs_Indexed REC'!$B$40:$B$65,0),MATCH('Total Indexed RECs'!$F50,'Inputs_Indexed REC'!$D$37:$F$37,0))
*INDEX('Inputs_Indexed REC'!$H$40:$J$65,MATCH('Total Indexed RECs'!$H50,'Inputs_Indexed REC'!$B$40:$B$65,0),MATCH('Total Indexed RECs'!$F50,'Inputs_Indexed REC'!$H$37:$J$37,0)),
IF(L$4&gt;$H50+$B50,K50*(1-INDEX('Inputs_Indexed REC'!$E$6:$E$8,MATCH('Total Indexed RECs'!$F50,'Inputs_Indexed REC'!$C$6:$C$8,0))),
0))</f>
        <v>0</v>
      </c>
      <c r="M50" s="86">
        <f>IF(M$4=$H50+$B50,INDEX('Inputs_Indexed REC'!$D$40:$F$65,MATCH('Total Indexed RECs'!$H50,'Inputs_Indexed REC'!$B$40:$B$65,0),MATCH('Total Indexed RECs'!$F50,'Inputs_Indexed REC'!$D$37:$F$37,0))
*INDEX('Inputs_Indexed REC'!$H$40:$J$65,MATCH('Total Indexed RECs'!$H50,'Inputs_Indexed REC'!$B$40:$B$65,0),MATCH('Total Indexed RECs'!$F50,'Inputs_Indexed REC'!$H$37:$J$37,0)),
IF(M$4&gt;$H50+$B50,L50*(1-INDEX('Inputs_Indexed REC'!$E$6:$E$8,MATCH('Total Indexed RECs'!$F50,'Inputs_Indexed REC'!$C$6:$C$8,0))),
0))</f>
        <v>0</v>
      </c>
      <c r="N50" s="86">
        <f>IF(N$4=$H50+$B50,INDEX('Inputs_Indexed REC'!$D$40:$F$65,MATCH('Total Indexed RECs'!$H50,'Inputs_Indexed REC'!$B$40:$B$65,0),MATCH('Total Indexed RECs'!$F50,'Inputs_Indexed REC'!$D$37:$F$37,0))
*INDEX('Inputs_Indexed REC'!$H$40:$J$65,MATCH('Total Indexed RECs'!$H50,'Inputs_Indexed REC'!$B$40:$B$65,0),MATCH('Total Indexed RECs'!$F50,'Inputs_Indexed REC'!$H$37:$J$37,0)),
IF(N$4&gt;$H50+$B50,M50*(1-INDEX('Inputs_Indexed REC'!$E$6:$E$8,MATCH('Total Indexed RECs'!$F50,'Inputs_Indexed REC'!$C$6:$C$8,0))),
0))</f>
        <v>0</v>
      </c>
      <c r="O50" s="86">
        <f>IF(O$4=$H50+$B50,INDEX('Inputs_Indexed REC'!$D$40:$F$65,MATCH('Total Indexed RECs'!$H50,'Inputs_Indexed REC'!$B$40:$B$65,0),MATCH('Total Indexed RECs'!$F50,'Inputs_Indexed REC'!$D$37:$F$37,0))
*INDEX('Inputs_Indexed REC'!$H$40:$J$65,MATCH('Total Indexed RECs'!$H50,'Inputs_Indexed REC'!$B$40:$B$65,0),MATCH('Total Indexed RECs'!$F50,'Inputs_Indexed REC'!$H$37:$J$37,0)),
IF(O$4&gt;$H50+$B50,N50*(1-INDEX('Inputs_Indexed REC'!$E$6:$E$8,MATCH('Total Indexed RECs'!$F50,'Inputs_Indexed REC'!$C$6:$C$8,0))),
0))</f>
        <v>0</v>
      </c>
      <c r="P50" s="86">
        <f>IF(P$4=$H50+$B50,INDEX('Inputs_Indexed REC'!$D$40:$F$65,MATCH('Total Indexed RECs'!$H50,'Inputs_Indexed REC'!$B$40:$B$65,0),MATCH('Total Indexed RECs'!$F50,'Inputs_Indexed REC'!$D$37:$F$37,0))
*INDEX('Inputs_Indexed REC'!$H$40:$J$65,MATCH('Total Indexed RECs'!$H50,'Inputs_Indexed REC'!$B$40:$B$65,0),MATCH('Total Indexed RECs'!$F50,'Inputs_Indexed REC'!$H$37:$J$37,0)),
IF(P$4&gt;$H50+$B50,O50*(1-INDEX('Inputs_Indexed REC'!$E$6:$E$8,MATCH('Total Indexed RECs'!$F50,'Inputs_Indexed REC'!$C$6:$C$8,0))),
0))</f>
        <v>0</v>
      </c>
      <c r="Q50" s="86">
        <f>IF(Q$4=$H50+$B50,INDEX('Inputs_Indexed REC'!$D$40:$F$65,MATCH('Total Indexed RECs'!$H50,'Inputs_Indexed REC'!$B$40:$B$65,0),MATCH('Total Indexed RECs'!$F50,'Inputs_Indexed REC'!$D$37:$F$37,0))
*INDEX('Inputs_Indexed REC'!$H$40:$J$65,MATCH('Total Indexed RECs'!$H50,'Inputs_Indexed REC'!$B$40:$B$65,0),MATCH('Total Indexed RECs'!$F50,'Inputs_Indexed REC'!$H$37:$J$37,0)),
IF(Q$4&gt;$H50+$B50,P50*(1-INDEX('Inputs_Indexed REC'!$E$6:$E$8,MATCH('Total Indexed RECs'!$F50,'Inputs_Indexed REC'!$C$6:$C$8,0))),
0))</f>
        <v>0</v>
      </c>
      <c r="R50" s="86">
        <f>IF(R$4=$H50+$B50,INDEX('Inputs_Indexed REC'!$D$40:$F$65,MATCH('Total Indexed RECs'!$H50,'Inputs_Indexed REC'!$B$40:$B$65,0),MATCH('Total Indexed RECs'!$F50,'Inputs_Indexed REC'!$D$37:$F$37,0))
*INDEX('Inputs_Indexed REC'!$H$40:$J$65,MATCH('Total Indexed RECs'!$H50,'Inputs_Indexed REC'!$B$40:$B$65,0),MATCH('Total Indexed RECs'!$F50,'Inputs_Indexed REC'!$H$37:$J$37,0)),
IF(R$4&gt;$H50+$B50,Q50*(1-INDEX('Inputs_Indexed REC'!$E$6:$E$8,MATCH('Total Indexed RECs'!$F50,'Inputs_Indexed REC'!$C$6:$C$8,0))),
0))</f>
        <v>0</v>
      </c>
      <c r="S50" s="86">
        <f>IF(S$4=$H50+$B50,INDEX('Inputs_Indexed REC'!$D$40:$F$65,MATCH('Total Indexed RECs'!$H50,'Inputs_Indexed REC'!$B$40:$B$65,0),MATCH('Total Indexed RECs'!$F50,'Inputs_Indexed REC'!$D$37:$F$37,0))
*INDEX('Inputs_Indexed REC'!$H$40:$J$65,MATCH('Total Indexed RECs'!$H50,'Inputs_Indexed REC'!$B$40:$B$65,0),MATCH('Total Indexed RECs'!$F50,'Inputs_Indexed REC'!$H$37:$J$37,0)),
IF(S$4&gt;$H50+$B50,R50*(1-INDEX('Inputs_Indexed REC'!$E$6:$E$8,MATCH('Total Indexed RECs'!$F50,'Inputs_Indexed REC'!$C$6:$C$8,0))),
0))</f>
        <v>0</v>
      </c>
      <c r="T50" s="86">
        <f>IF(T$4=$H50+$B50,INDEX('Inputs_Indexed REC'!$D$40:$F$65,MATCH('Total Indexed RECs'!$H50,'Inputs_Indexed REC'!$B$40:$B$65,0),MATCH('Total Indexed RECs'!$F50,'Inputs_Indexed REC'!$D$37:$F$37,0))
*INDEX('Inputs_Indexed REC'!$H$40:$J$65,MATCH('Total Indexed RECs'!$H50,'Inputs_Indexed REC'!$B$40:$B$65,0),MATCH('Total Indexed RECs'!$F50,'Inputs_Indexed REC'!$H$37:$J$37,0)),
IF(T$4&gt;$H50+$B50,S50*(1-INDEX('Inputs_Indexed REC'!$E$6:$E$8,MATCH('Total Indexed RECs'!$F50,'Inputs_Indexed REC'!$C$6:$C$8,0))),
0))</f>
        <v>0</v>
      </c>
      <c r="U50" s="86">
        <f>IF(U$4=$H50+$B50,INDEX('Inputs_Indexed REC'!$D$40:$F$65,MATCH('Total Indexed RECs'!$H50,'Inputs_Indexed REC'!$B$40:$B$65,0),MATCH('Total Indexed RECs'!$F50,'Inputs_Indexed REC'!$D$37:$F$37,0))
*INDEX('Inputs_Indexed REC'!$H$40:$J$65,MATCH('Total Indexed RECs'!$H50,'Inputs_Indexed REC'!$B$40:$B$65,0),MATCH('Total Indexed RECs'!$F50,'Inputs_Indexed REC'!$H$37:$J$37,0)),
IF(U$4&gt;$H50+$B50,T50*(1-INDEX('Inputs_Indexed REC'!$E$6:$E$8,MATCH('Total Indexed RECs'!$F50,'Inputs_Indexed REC'!$C$6:$C$8,0))),
0))</f>
        <v>0</v>
      </c>
      <c r="V50" s="86">
        <f>IF(V$4=$H50+$B50,INDEX('Inputs_Indexed REC'!$D$40:$F$65,MATCH('Total Indexed RECs'!$H50,'Inputs_Indexed REC'!$B$40:$B$65,0),MATCH('Total Indexed RECs'!$F50,'Inputs_Indexed REC'!$D$37:$F$37,0))
*INDEX('Inputs_Indexed REC'!$H$40:$J$65,MATCH('Total Indexed RECs'!$H50,'Inputs_Indexed REC'!$B$40:$B$65,0),MATCH('Total Indexed RECs'!$F50,'Inputs_Indexed REC'!$H$37:$J$37,0)),
IF(V$4&gt;$H50+$B50,U50*(1-INDEX('Inputs_Indexed REC'!$E$6:$E$8,MATCH('Total Indexed RECs'!$F50,'Inputs_Indexed REC'!$C$6:$C$8,0))),
0))</f>
        <v>0</v>
      </c>
      <c r="W50" s="86">
        <f>IF(W$4=$H50+$B50,INDEX('Inputs_Indexed REC'!$D$40:$F$65,MATCH('Total Indexed RECs'!$H50,'Inputs_Indexed REC'!$B$40:$B$65,0),MATCH('Total Indexed RECs'!$F50,'Inputs_Indexed REC'!$D$37:$F$37,0))
*INDEX('Inputs_Indexed REC'!$H$40:$J$65,MATCH('Total Indexed RECs'!$H50,'Inputs_Indexed REC'!$B$40:$B$65,0),MATCH('Total Indexed RECs'!$F50,'Inputs_Indexed REC'!$H$37:$J$37,0)),
IF(W$4&gt;$H50+$B50,V50*(1-INDEX('Inputs_Indexed REC'!$E$6:$E$8,MATCH('Total Indexed RECs'!$F50,'Inputs_Indexed REC'!$C$6:$C$8,0))),
0))</f>
        <v>0</v>
      </c>
      <c r="X50" s="86">
        <f>IF(X$4=$H50+$B50,INDEX('Inputs_Indexed REC'!$D$40:$F$65,MATCH('Total Indexed RECs'!$H50,'Inputs_Indexed REC'!$B$40:$B$65,0),MATCH('Total Indexed RECs'!$F50,'Inputs_Indexed REC'!$D$37:$F$37,0))
*INDEX('Inputs_Indexed REC'!$H$40:$J$65,MATCH('Total Indexed RECs'!$H50,'Inputs_Indexed REC'!$B$40:$B$65,0),MATCH('Total Indexed RECs'!$F50,'Inputs_Indexed REC'!$H$37:$J$37,0)),
IF(X$4&gt;$H50+$B50,W50*(1-INDEX('Inputs_Indexed REC'!$E$6:$E$8,MATCH('Total Indexed RECs'!$F50,'Inputs_Indexed REC'!$C$6:$C$8,0))),
0))</f>
        <v>0</v>
      </c>
      <c r="Y50" s="86">
        <f>IF(Y$4=$H50+$B50,INDEX('Inputs_Indexed REC'!$D$40:$F$65,MATCH('Total Indexed RECs'!$H50,'Inputs_Indexed REC'!$B$40:$B$65,0),MATCH('Total Indexed RECs'!$F50,'Inputs_Indexed REC'!$D$37:$F$37,0))
*INDEX('Inputs_Indexed REC'!$H$40:$J$65,MATCH('Total Indexed RECs'!$H50,'Inputs_Indexed REC'!$B$40:$B$65,0),MATCH('Total Indexed RECs'!$F50,'Inputs_Indexed REC'!$H$37:$J$37,0)),
IF(Y$4&gt;$H50+$B50,X50*(1-INDEX('Inputs_Indexed REC'!$E$6:$E$8,MATCH('Total Indexed RECs'!$F50,'Inputs_Indexed REC'!$C$6:$C$8,0))),
0))</f>
        <v>0</v>
      </c>
      <c r="Z50" s="86">
        <f>IF(Z$4=$H50+$B50,INDEX('Inputs_Indexed REC'!$D$40:$F$65,MATCH('Total Indexed RECs'!$H50,'Inputs_Indexed REC'!$B$40:$B$65,0),MATCH('Total Indexed RECs'!$F50,'Inputs_Indexed REC'!$D$37:$F$37,0))
*INDEX('Inputs_Indexed REC'!$H$40:$J$65,MATCH('Total Indexed RECs'!$H50,'Inputs_Indexed REC'!$B$40:$B$65,0),MATCH('Total Indexed RECs'!$F50,'Inputs_Indexed REC'!$H$37:$J$37,0)),
IF(Z$4&gt;$H50+$B50,Y50*(1-INDEX('Inputs_Indexed REC'!$E$6:$E$8,MATCH('Total Indexed RECs'!$F50,'Inputs_Indexed REC'!$C$6:$C$8,0))),
0))</f>
        <v>0</v>
      </c>
      <c r="AA50" s="86">
        <f>IF(AA$4=$H50+$B50,INDEX('Inputs_Indexed REC'!$D$40:$F$65,MATCH('Total Indexed RECs'!$H50,'Inputs_Indexed REC'!$B$40:$B$65,0),MATCH('Total Indexed RECs'!$F50,'Inputs_Indexed REC'!$D$37:$F$37,0))
*INDEX('Inputs_Indexed REC'!$H$40:$J$65,MATCH('Total Indexed RECs'!$H50,'Inputs_Indexed REC'!$B$40:$B$65,0),MATCH('Total Indexed RECs'!$F50,'Inputs_Indexed REC'!$H$37:$J$37,0)),
IF(AA$4&gt;$H50+$B50,Z50*(1-INDEX('Inputs_Indexed REC'!$E$6:$E$8,MATCH('Total Indexed RECs'!$F50,'Inputs_Indexed REC'!$C$6:$C$8,0))),
0))</f>
        <v>1000000</v>
      </c>
      <c r="AB50" s="86">
        <f>IF(AB$4=$H50+$B50,INDEX('Inputs_Indexed REC'!$D$40:$F$65,MATCH('Total Indexed RECs'!$H50,'Inputs_Indexed REC'!$B$40:$B$65,0),MATCH('Total Indexed RECs'!$F50,'Inputs_Indexed REC'!$D$37:$F$37,0))
*INDEX('Inputs_Indexed REC'!$H$40:$J$65,MATCH('Total Indexed RECs'!$H50,'Inputs_Indexed REC'!$B$40:$B$65,0),MATCH('Total Indexed RECs'!$F50,'Inputs_Indexed REC'!$H$37:$J$37,0)),
IF(AB$4&gt;$H50+$B50,AA50*(1-INDEX('Inputs_Indexed REC'!$E$6:$E$8,MATCH('Total Indexed RECs'!$F50,'Inputs_Indexed REC'!$C$6:$C$8,0))),
0))</f>
        <v>995000</v>
      </c>
      <c r="AC50" s="86">
        <f>IF(AC$4=$H50+$B50,INDEX('Inputs_Indexed REC'!$D$40:$F$65,MATCH('Total Indexed RECs'!$H50,'Inputs_Indexed REC'!$B$40:$B$65,0),MATCH('Total Indexed RECs'!$F50,'Inputs_Indexed REC'!$D$37:$F$37,0))
*INDEX('Inputs_Indexed REC'!$H$40:$J$65,MATCH('Total Indexed RECs'!$H50,'Inputs_Indexed REC'!$B$40:$B$65,0),MATCH('Total Indexed RECs'!$F50,'Inputs_Indexed REC'!$H$37:$J$37,0)),
IF(AC$4&gt;$H50+$B50,AB50*(1-INDEX('Inputs_Indexed REC'!$E$6:$E$8,MATCH('Total Indexed RECs'!$F50,'Inputs_Indexed REC'!$C$6:$C$8,0))),
0))</f>
        <v>990025</v>
      </c>
      <c r="AD50" s="86">
        <f>IF(AD$4=$H50+$B50,INDEX('Inputs_Indexed REC'!$D$40:$F$65,MATCH('Total Indexed RECs'!$H50,'Inputs_Indexed REC'!$B$40:$B$65,0),MATCH('Total Indexed RECs'!$F50,'Inputs_Indexed REC'!$D$37:$F$37,0))
*INDEX('Inputs_Indexed REC'!$H$40:$J$65,MATCH('Total Indexed RECs'!$H50,'Inputs_Indexed REC'!$B$40:$B$65,0),MATCH('Total Indexed RECs'!$F50,'Inputs_Indexed REC'!$H$37:$J$37,0)),
IF(AD$4&gt;$H50+$B50,AC50*(1-INDEX('Inputs_Indexed REC'!$E$6:$E$8,MATCH('Total Indexed RECs'!$F50,'Inputs_Indexed REC'!$C$6:$C$8,0))),
0))</f>
        <v>985074.875</v>
      </c>
      <c r="AE50" s="86">
        <f>IF(AE$4=$H50+$B50,INDEX('Inputs_Indexed REC'!$D$40:$F$65,MATCH('Total Indexed RECs'!$H50,'Inputs_Indexed REC'!$B$40:$B$65,0),MATCH('Total Indexed RECs'!$F50,'Inputs_Indexed REC'!$D$37:$F$37,0))
*INDEX('Inputs_Indexed REC'!$H$40:$J$65,MATCH('Total Indexed RECs'!$H50,'Inputs_Indexed REC'!$B$40:$B$65,0),MATCH('Total Indexed RECs'!$F50,'Inputs_Indexed REC'!$H$37:$J$37,0)),
IF(AE$4&gt;$H50+$B50,AD50*(1-INDEX('Inputs_Indexed REC'!$E$6:$E$8,MATCH('Total Indexed RECs'!$F50,'Inputs_Indexed REC'!$C$6:$C$8,0))),
0))</f>
        <v>980149.50062499999</v>
      </c>
      <c r="AF50" s="86">
        <f>IF(AF$4=$H50+$B50,INDEX('Inputs_Indexed REC'!$D$40:$F$65,MATCH('Total Indexed RECs'!$H50,'Inputs_Indexed REC'!$B$40:$B$65,0),MATCH('Total Indexed RECs'!$F50,'Inputs_Indexed REC'!$D$37:$F$37,0))
*INDEX('Inputs_Indexed REC'!$H$40:$J$65,MATCH('Total Indexed RECs'!$H50,'Inputs_Indexed REC'!$B$40:$B$65,0),MATCH('Total Indexed RECs'!$F50,'Inputs_Indexed REC'!$H$37:$J$37,0)),
IF(AF$4&gt;$H50+$B50,AE50*(1-INDEX('Inputs_Indexed REC'!$E$6:$E$8,MATCH('Total Indexed RECs'!$F50,'Inputs_Indexed REC'!$C$6:$C$8,0))),
0))</f>
        <v>975248.75312187499</v>
      </c>
      <c r="AG50" s="86">
        <f>IF(AG$4=$H50+$B50,INDEX('Inputs_Indexed REC'!$D$40:$F$65,MATCH('Total Indexed RECs'!$H50,'Inputs_Indexed REC'!$B$40:$B$65,0),MATCH('Total Indexed RECs'!$F50,'Inputs_Indexed REC'!$D$37:$F$37,0))
*INDEX('Inputs_Indexed REC'!$H$40:$J$65,MATCH('Total Indexed RECs'!$H50,'Inputs_Indexed REC'!$B$40:$B$65,0),MATCH('Total Indexed RECs'!$F50,'Inputs_Indexed REC'!$H$37:$J$37,0)),
IF(AG$4&gt;$H50+$B50,AF50*(1-INDEX('Inputs_Indexed REC'!$E$6:$E$8,MATCH('Total Indexed RECs'!$F50,'Inputs_Indexed REC'!$C$6:$C$8,0))),
0))</f>
        <v>970372.50935626565</v>
      </c>
      <c r="AH50" s="86">
        <f>IF(AH$4=$H50+$B50,INDEX('Inputs_Indexed REC'!$D$40:$F$65,MATCH('Total Indexed RECs'!$H50,'Inputs_Indexed REC'!$B$40:$B$65,0),MATCH('Total Indexed RECs'!$F50,'Inputs_Indexed REC'!$D$37:$F$37,0))
*INDEX('Inputs_Indexed REC'!$H$40:$J$65,MATCH('Total Indexed RECs'!$H50,'Inputs_Indexed REC'!$B$40:$B$65,0),MATCH('Total Indexed RECs'!$F50,'Inputs_Indexed REC'!$H$37:$J$37,0)),
IF(AH$4&gt;$H50+$B50,AG50*(1-INDEX('Inputs_Indexed REC'!$E$6:$E$8,MATCH('Total Indexed RECs'!$F50,'Inputs_Indexed REC'!$C$6:$C$8,0))),
0))</f>
        <v>965520.64680948434</v>
      </c>
    </row>
    <row r="51" spans="2:53" x14ac:dyDescent="0.35">
      <c r="B51" s="332">
        <v>0</v>
      </c>
      <c r="C51" s="332" t="str">
        <f>INDEX('Inputs_Indexed REC'!$L$40:$L$65,MATCH($G51,'Inputs_Indexed REC'!$C$40:$C$65,0))</f>
        <v>Projected</v>
      </c>
      <c r="D51" s="116" t="s">
        <v>240</v>
      </c>
      <c r="F51" s="39" t="s">
        <v>76</v>
      </c>
      <c r="G51" s="60" t="s">
        <v>38</v>
      </c>
      <c r="H51" s="347">
        <f t="shared" si="2"/>
        <v>2040</v>
      </c>
      <c r="I51" s="56" t="s">
        <v>91</v>
      </c>
      <c r="J51" s="86">
        <f>IF(J$4=$H51+$B51,INDEX('Inputs_Indexed REC'!$D$40:$F$65,MATCH('Total Indexed RECs'!$H51,'Inputs_Indexed REC'!$B$40:$B$65,0),MATCH('Total Indexed RECs'!$F51,'Inputs_Indexed REC'!$D$37:$F$37,0))
*INDEX('Inputs_Indexed REC'!$H$40:$J$65,MATCH('Total Indexed RECs'!$H51,'Inputs_Indexed REC'!$B$40:$B$65,0),MATCH('Total Indexed RECs'!$F51,'Inputs_Indexed REC'!$H$37:$J$37,0)),
IF(J$4&gt;$H51+$B51,I51*(1-INDEX('Inputs_Indexed REC'!$E$6:$E$8,MATCH('Total Indexed RECs'!$F51,'Inputs_Indexed REC'!$C$6:$C$8,0))),
0))</f>
        <v>0</v>
      </c>
      <c r="K51" s="86">
        <f>IF(K$4=$H51+$B51,INDEX('Inputs_Indexed REC'!$D$40:$F$65,MATCH('Total Indexed RECs'!$H51,'Inputs_Indexed REC'!$B$40:$B$65,0),MATCH('Total Indexed RECs'!$F51,'Inputs_Indexed REC'!$D$37:$F$37,0))
*INDEX('Inputs_Indexed REC'!$H$40:$J$65,MATCH('Total Indexed RECs'!$H51,'Inputs_Indexed REC'!$B$40:$B$65,0),MATCH('Total Indexed RECs'!$F51,'Inputs_Indexed REC'!$H$37:$J$37,0)),
IF(K$4&gt;$H51+$B51,J51*(1-INDEX('Inputs_Indexed REC'!$E$6:$E$8,MATCH('Total Indexed RECs'!$F51,'Inputs_Indexed REC'!$C$6:$C$8,0))),
0))</f>
        <v>0</v>
      </c>
      <c r="L51" s="86">
        <f>IF(L$4=$H51+$B51,INDEX('Inputs_Indexed REC'!$D$40:$F$65,MATCH('Total Indexed RECs'!$H51,'Inputs_Indexed REC'!$B$40:$B$65,0),MATCH('Total Indexed RECs'!$F51,'Inputs_Indexed REC'!$D$37:$F$37,0))
*INDEX('Inputs_Indexed REC'!$H$40:$J$65,MATCH('Total Indexed RECs'!$H51,'Inputs_Indexed REC'!$B$40:$B$65,0),MATCH('Total Indexed RECs'!$F51,'Inputs_Indexed REC'!$H$37:$J$37,0)),
IF(L$4&gt;$H51+$B51,K51*(1-INDEX('Inputs_Indexed REC'!$E$6:$E$8,MATCH('Total Indexed RECs'!$F51,'Inputs_Indexed REC'!$C$6:$C$8,0))),
0))</f>
        <v>0</v>
      </c>
      <c r="M51" s="86">
        <f>IF(M$4=$H51+$B51,INDEX('Inputs_Indexed REC'!$D$40:$F$65,MATCH('Total Indexed RECs'!$H51,'Inputs_Indexed REC'!$B$40:$B$65,0),MATCH('Total Indexed RECs'!$F51,'Inputs_Indexed REC'!$D$37:$F$37,0))
*INDEX('Inputs_Indexed REC'!$H$40:$J$65,MATCH('Total Indexed RECs'!$H51,'Inputs_Indexed REC'!$B$40:$B$65,0),MATCH('Total Indexed RECs'!$F51,'Inputs_Indexed REC'!$H$37:$J$37,0)),
IF(M$4&gt;$H51+$B51,L51*(1-INDEX('Inputs_Indexed REC'!$E$6:$E$8,MATCH('Total Indexed RECs'!$F51,'Inputs_Indexed REC'!$C$6:$C$8,0))),
0))</f>
        <v>0</v>
      </c>
      <c r="N51" s="86">
        <f>IF(N$4=$H51+$B51,INDEX('Inputs_Indexed REC'!$D$40:$F$65,MATCH('Total Indexed RECs'!$H51,'Inputs_Indexed REC'!$B$40:$B$65,0),MATCH('Total Indexed RECs'!$F51,'Inputs_Indexed REC'!$D$37:$F$37,0))
*INDEX('Inputs_Indexed REC'!$H$40:$J$65,MATCH('Total Indexed RECs'!$H51,'Inputs_Indexed REC'!$B$40:$B$65,0),MATCH('Total Indexed RECs'!$F51,'Inputs_Indexed REC'!$H$37:$J$37,0)),
IF(N$4&gt;$H51+$B51,M51*(1-INDEX('Inputs_Indexed REC'!$E$6:$E$8,MATCH('Total Indexed RECs'!$F51,'Inputs_Indexed REC'!$C$6:$C$8,0))),
0))</f>
        <v>0</v>
      </c>
      <c r="O51" s="86">
        <f>IF(O$4=$H51+$B51,INDEX('Inputs_Indexed REC'!$D$40:$F$65,MATCH('Total Indexed RECs'!$H51,'Inputs_Indexed REC'!$B$40:$B$65,0),MATCH('Total Indexed RECs'!$F51,'Inputs_Indexed REC'!$D$37:$F$37,0))
*INDEX('Inputs_Indexed REC'!$H$40:$J$65,MATCH('Total Indexed RECs'!$H51,'Inputs_Indexed REC'!$B$40:$B$65,0),MATCH('Total Indexed RECs'!$F51,'Inputs_Indexed REC'!$H$37:$J$37,0)),
IF(O$4&gt;$H51+$B51,N51*(1-INDEX('Inputs_Indexed REC'!$E$6:$E$8,MATCH('Total Indexed RECs'!$F51,'Inputs_Indexed REC'!$C$6:$C$8,0))),
0))</f>
        <v>0</v>
      </c>
      <c r="P51" s="86">
        <f>IF(P$4=$H51+$B51,INDEX('Inputs_Indexed REC'!$D$40:$F$65,MATCH('Total Indexed RECs'!$H51,'Inputs_Indexed REC'!$B$40:$B$65,0),MATCH('Total Indexed RECs'!$F51,'Inputs_Indexed REC'!$D$37:$F$37,0))
*INDEX('Inputs_Indexed REC'!$H$40:$J$65,MATCH('Total Indexed RECs'!$H51,'Inputs_Indexed REC'!$B$40:$B$65,0),MATCH('Total Indexed RECs'!$F51,'Inputs_Indexed REC'!$H$37:$J$37,0)),
IF(P$4&gt;$H51+$B51,O51*(1-INDEX('Inputs_Indexed REC'!$E$6:$E$8,MATCH('Total Indexed RECs'!$F51,'Inputs_Indexed REC'!$C$6:$C$8,0))),
0))</f>
        <v>0</v>
      </c>
      <c r="Q51" s="86">
        <f>IF(Q$4=$H51+$B51,INDEX('Inputs_Indexed REC'!$D$40:$F$65,MATCH('Total Indexed RECs'!$H51,'Inputs_Indexed REC'!$B$40:$B$65,0),MATCH('Total Indexed RECs'!$F51,'Inputs_Indexed REC'!$D$37:$F$37,0))
*INDEX('Inputs_Indexed REC'!$H$40:$J$65,MATCH('Total Indexed RECs'!$H51,'Inputs_Indexed REC'!$B$40:$B$65,0),MATCH('Total Indexed RECs'!$F51,'Inputs_Indexed REC'!$H$37:$J$37,0)),
IF(Q$4&gt;$H51+$B51,P51*(1-INDEX('Inputs_Indexed REC'!$E$6:$E$8,MATCH('Total Indexed RECs'!$F51,'Inputs_Indexed REC'!$C$6:$C$8,0))),
0))</f>
        <v>0</v>
      </c>
      <c r="R51" s="86">
        <f>IF(R$4=$H51+$B51,INDEX('Inputs_Indexed REC'!$D$40:$F$65,MATCH('Total Indexed RECs'!$H51,'Inputs_Indexed REC'!$B$40:$B$65,0),MATCH('Total Indexed RECs'!$F51,'Inputs_Indexed REC'!$D$37:$F$37,0))
*INDEX('Inputs_Indexed REC'!$H$40:$J$65,MATCH('Total Indexed RECs'!$H51,'Inputs_Indexed REC'!$B$40:$B$65,0),MATCH('Total Indexed RECs'!$F51,'Inputs_Indexed REC'!$H$37:$J$37,0)),
IF(R$4&gt;$H51+$B51,Q51*(1-INDEX('Inputs_Indexed REC'!$E$6:$E$8,MATCH('Total Indexed RECs'!$F51,'Inputs_Indexed REC'!$C$6:$C$8,0))),
0))</f>
        <v>0</v>
      </c>
      <c r="S51" s="86">
        <f>IF(S$4=$H51+$B51,INDEX('Inputs_Indexed REC'!$D$40:$F$65,MATCH('Total Indexed RECs'!$H51,'Inputs_Indexed REC'!$B$40:$B$65,0),MATCH('Total Indexed RECs'!$F51,'Inputs_Indexed REC'!$D$37:$F$37,0))
*INDEX('Inputs_Indexed REC'!$H$40:$J$65,MATCH('Total Indexed RECs'!$H51,'Inputs_Indexed REC'!$B$40:$B$65,0),MATCH('Total Indexed RECs'!$F51,'Inputs_Indexed REC'!$H$37:$J$37,0)),
IF(S$4&gt;$H51+$B51,R51*(1-INDEX('Inputs_Indexed REC'!$E$6:$E$8,MATCH('Total Indexed RECs'!$F51,'Inputs_Indexed REC'!$C$6:$C$8,0))),
0))</f>
        <v>0</v>
      </c>
      <c r="T51" s="86">
        <f>IF(T$4=$H51+$B51,INDEX('Inputs_Indexed REC'!$D$40:$F$65,MATCH('Total Indexed RECs'!$H51,'Inputs_Indexed REC'!$B$40:$B$65,0),MATCH('Total Indexed RECs'!$F51,'Inputs_Indexed REC'!$D$37:$F$37,0))
*INDEX('Inputs_Indexed REC'!$H$40:$J$65,MATCH('Total Indexed RECs'!$H51,'Inputs_Indexed REC'!$B$40:$B$65,0),MATCH('Total Indexed RECs'!$F51,'Inputs_Indexed REC'!$H$37:$J$37,0)),
IF(T$4&gt;$H51+$B51,S51*(1-INDEX('Inputs_Indexed REC'!$E$6:$E$8,MATCH('Total Indexed RECs'!$F51,'Inputs_Indexed REC'!$C$6:$C$8,0))),
0))</f>
        <v>0</v>
      </c>
      <c r="U51" s="86">
        <f>IF(U$4=$H51+$B51,INDEX('Inputs_Indexed REC'!$D$40:$F$65,MATCH('Total Indexed RECs'!$H51,'Inputs_Indexed REC'!$B$40:$B$65,0),MATCH('Total Indexed RECs'!$F51,'Inputs_Indexed REC'!$D$37:$F$37,0))
*INDEX('Inputs_Indexed REC'!$H$40:$J$65,MATCH('Total Indexed RECs'!$H51,'Inputs_Indexed REC'!$B$40:$B$65,0),MATCH('Total Indexed RECs'!$F51,'Inputs_Indexed REC'!$H$37:$J$37,0)),
IF(U$4&gt;$H51+$B51,T51*(1-INDEX('Inputs_Indexed REC'!$E$6:$E$8,MATCH('Total Indexed RECs'!$F51,'Inputs_Indexed REC'!$C$6:$C$8,0))),
0))</f>
        <v>0</v>
      </c>
      <c r="V51" s="86">
        <f>IF(V$4=$H51+$B51,INDEX('Inputs_Indexed REC'!$D$40:$F$65,MATCH('Total Indexed RECs'!$H51,'Inputs_Indexed REC'!$B$40:$B$65,0),MATCH('Total Indexed RECs'!$F51,'Inputs_Indexed REC'!$D$37:$F$37,0))
*INDEX('Inputs_Indexed REC'!$H$40:$J$65,MATCH('Total Indexed RECs'!$H51,'Inputs_Indexed REC'!$B$40:$B$65,0),MATCH('Total Indexed RECs'!$F51,'Inputs_Indexed REC'!$H$37:$J$37,0)),
IF(V$4&gt;$H51+$B51,U51*(1-INDEX('Inputs_Indexed REC'!$E$6:$E$8,MATCH('Total Indexed RECs'!$F51,'Inputs_Indexed REC'!$C$6:$C$8,0))),
0))</f>
        <v>0</v>
      </c>
      <c r="W51" s="86">
        <f>IF(W$4=$H51+$B51,INDEX('Inputs_Indexed REC'!$D$40:$F$65,MATCH('Total Indexed RECs'!$H51,'Inputs_Indexed REC'!$B$40:$B$65,0),MATCH('Total Indexed RECs'!$F51,'Inputs_Indexed REC'!$D$37:$F$37,0))
*INDEX('Inputs_Indexed REC'!$H$40:$J$65,MATCH('Total Indexed RECs'!$H51,'Inputs_Indexed REC'!$B$40:$B$65,0),MATCH('Total Indexed RECs'!$F51,'Inputs_Indexed REC'!$H$37:$J$37,0)),
IF(W$4&gt;$H51+$B51,V51*(1-INDEX('Inputs_Indexed REC'!$E$6:$E$8,MATCH('Total Indexed RECs'!$F51,'Inputs_Indexed REC'!$C$6:$C$8,0))),
0))</f>
        <v>0</v>
      </c>
      <c r="X51" s="86">
        <f>IF(X$4=$H51+$B51,INDEX('Inputs_Indexed REC'!$D$40:$F$65,MATCH('Total Indexed RECs'!$H51,'Inputs_Indexed REC'!$B$40:$B$65,0),MATCH('Total Indexed RECs'!$F51,'Inputs_Indexed REC'!$D$37:$F$37,0))
*INDEX('Inputs_Indexed REC'!$H$40:$J$65,MATCH('Total Indexed RECs'!$H51,'Inputs_Indexed REC'!$B$40:$B$65,0),MATCH('Total Indexed RECs'!$F51,'Inputs_Indexed REC'!$H$37:$J$37,0)),
IF(X$4&gt;$H51+$B51,W51*(1-INDEX('Inputs_Indexed REC'!$E$6:$E$8,MATCH('Total Indexed RECs'!$F51,'Inputs_Indexed REC'!$C$6:$C$8,0))),
0))</f>
        <v>0</v>
      </c>
      <c r="Y51" s="86">
        <f>IF(Y$4=$H51+$B51,INDEX('Inputs_Indexed REC'!$D$40:$F$65,MATCH('Total Indexed RECs'!$H51,'Inputs_Indexed REC'!$B$40:$B$65,0),MATCH('Total Indexed RECs'!$F51,'Inputs_Indexed REC'!$D$37:$F$37,0))
*INDEX('Inputs_Indexed REC'!$H$40:$J$65,MATCH('Total Indexed RECs'!$H51,'Inputs_Indexed REC'!$B$40:$B$65,0),MATCH('Total Indexed RECs'!$F51,'Inputs_Indexed REC'!$H$37:$J$37,0)),
IF(Y$4&gt;$H51+$B51,X51*(1-INDEX('Inputs_Indexed REC'!$E$6:$E$8,MATCH('Total Indexed RECs'!$F51,'Inputs_Indexed REC'!$C$6:$C$8,0))),
0))</f>
        <v>0</v>
      </c>
      <c r="Z51" s="86">
        <f>IF(Z$4=$H51+$B51,INDEX('Inputs_Indexed REC'!$D$40:$F$65,MATCH('Total Indexed RECs'!$H51,'Inputs_Indexed REC'!$B$40:$B$65,0),MATCH('Total Indexed RECs'!$F51,'Inputs_Indexed REC'!$D$37:$F$37,0))
*INDEX('Inputs_Indexed REC'!$H$40:$J$65,MATCH('Total Indexed RECs'!$H51,'Inputs_Indexed REC'!$B$40:$B$65,0),MATCH('Total Indexed RECs'!$F51,'Inputs_Indexed REC'!$H$37:$J$37,0)),
IF(Z$4&gt;$H51+$B51,Y51*(1-INDEX('Inputs_Indexed REC'!$E$6:$E$8,MATCH('Total Indexed RECs'!$F51,'Inputs_Indexed REC'!$C$6:$C$8,0))),
0))</f>
        <v>0</v>
      </c>
      <c r="AA51" s="86">
        <f>IF(AA$4=$H51+$B51,INDEX('Inputs_Indexed REC'!$D$40:$F$65,MATCH('Total Indexed RECs'!$H51,'Inputs_Indexed REC'!$B$40:$B$65,0),MATCH('Total Indexed RECs'!$F51,'Inputs_Indexed REC'!$D$37:$F$37,0))
*INDEX('Inputs_Indexed REC'!$H$40:$J$65,MATCH('Total Indexed RECs'!$H51,'Inputs_Indexed REC'!$B$40:$B$65,0),MATCH('Total Indexed RECs'!$F51,'Inputs_Indexed REC'!$H$37:$J$37,0)),
IF(AA$4&gt;$H51+$B51,Z51*(1-INDEX('Inputs_Indexed REC'!$E$6:$E$8,MATCH('Total Indexed RECs'!$F51,'Inputs_Indexed REC'!$C$6:$C$8,0))),
0))</f>
        <v>0</v>
      </c>
      <c r="AB51" s="86">
        <f>IF(AB$4=$H51+$B51,INDEX('Inputs_Indexed REC'!$D$40:$F$65,MATCH('Total Indexed RECs'!$H51,'Inputs_Indexed REC'!$B$40:$B$65,0),MATCH('Total Indexed RECs'!$F51,'Inputs_Indexed REC'!$D$37:$F$37,0))
*INDEX('Inputs_Indexed REC'!$H$40:$J$65,MATCH('Total Indexed RECs'!$H51,'Inputs_Indexed REC'!$B$40:$B$65,0),MATCH('Total Indexed RECs'!$F51,'Inputs_Indexed REC'!$H$37:$J$37,0)),
IF(AB$4&gt;$H51+$B51,AA51*(1-INDEX('Inputs_Indexed REC'!$E$6:$E$8,MATCH('Total Indexed RECs'!$F51,'Inputs_Indexed REC'!$C$6:$C$8,0))),
0))</f>
        <v>1000000</v>
      </c>
      <c r="AC51" s="86">
        <f>IF(AC$4=$H51+$B51,INDEX('Inputs_Indexed REC'!$D$40:$F$65,MATCH('Total Indexed RECs'!$H51,'Inputs_Indexed REC'!$B$40:$B$65,0),MATCH('Total Indexed RECs'!$F51,'Inputs_Indexed REC'!$D$37:$F$37,0))
*INDEX('Inputs_Indexed REC'!$H$40:$J$65,MATCH('Total Indexed RECs'!$H51,'Inputs_Indexed REC'!$B$40:$B$65,0),MATCH('Total Indexed RECs'!$F51,'Inputs_Indexed REC'!$H$37:$J$37,0)),
IF(AC$4&gt;$H51+$B51,AB51*(1-INDEX('Inputs_Indexed REC'!$E$6:$E$8,MATCH('Total Indexed RECs'!$F51,'Inputs_Indexed REC'!$C$6:$C$8,0))),
0))</f>
        <v>995000</v>
      </c>
      <c r="AD51" s="86">
        <f>IF(AD$4=$H51+$B51,INDEX('Inputs_Indexed REC'!$D$40:$F$65,MATCH('Total Indexed RECs'!$H51,'Inputs_Indexed REC'!$B$40:$B$65,0),MATCH('Total Indexed RECs'!$F51,'Inputs_Indexed REC'!$D$37:$F$37,0))
*INDEX('Inputs_Indexed REC'!$H$40:$J$65,MATCH('Total Indexed RECs'!$H51,'Inputs_Indexed REC'!$B$40:$B$65,0),MATCH('Total Indexed RECs'!$F51,'Inputs_Indexed REC'!$H$37:$J$37,0)),
IF(AD$4&gt;$H51+$B51,AC51*(1-INDEX('Inputs_Indexed REC'!$E$6:$E$8,MATCH('Total Indexed RECs'!$F51,'Inputs_Indexed REC'!$C$6:$C$8,0))),
0))</f>
        <v>990025</v>
      </c>
      <c r="AE51" s="86">
        <f>IF(AE$4=$H51+$B51,INDEX('Inputs_Indexed REC'!$D$40:$F$65,MATCH('Total Indexed RECs'!$H51,'Inputs_Indexed REC'!$B$40:$B$65,0),MATCH('Total Indexed RECs'!$F51,'Inputs_Indexed REC'!$D$37:$F$37,0))
*INDEX('Inputs_Indexed REC'!$H$40:$J$65,MATCH('Total Indexed RECs'!$H51,'Inputs_Indexed REC'!$B$40:$B$65,0),MATCH('Total Indexed RECs'!$F51,'Inputs_Indexed REC'!$H$37:$J$37,0)),
IF(AE$4&gt;$H51+$B51,AD51*(1-INDEX('Inputs_Indexed REC'!$E$6:$E$8,MATCH('Total Indexed RECs'!$F51,'Inputs_Indexed REC'!$C$6:$C$8,0))),
0))</f>
        <v>985074.875</v>
      </c>
      <c r="AF51" s="86">
        <f>IF(AF$4=$H51+$B51,INDEX('Inputs_Indexed REC'!$D$40:$F$65,MATCH('Total Indexed RECs'!$H51,'Inputs_Indexed REC'!$B$40:$B$65,0),MATCH('Total Indexed RECs'!$F51,'Inputs_Indexed REC'!$D$37:$F$37,0))
*INDEX('Inputs_Indexed REC'!$H$40:$J$65,MATCH('Total Indexed RECs'!$H51,'Inputs_Indexed REC'!$B$40:$B$65,0),MATCH('Total Indexed RECs'!$F51,'Inputs_Indexed REC'!$H$37:$J$37,0)),
IF(AF$4&gt;$H51+$B51,AE51*(1-INDEX('Inputs_Indexed REC'!$E$6:$E$8,MATCH('Total Indexed RECs'!$F51,'Inputs_Indexed REC'!$C$6:$C$8,0))),
0))</f>
        <v>980149.50062499999</v>
      </c>
      <c r="AG51" s="86">
        <f>IF(AG$4=$H51+$B51,INDEX('Inputs_Indexed REC'!$D$40:$F$65,MATCH('Total Indexed RECs'!$H51,'Inputs_Indexed REC'!$B$40:$B$65,0),MATCH('Total Indexed RECs'!$F51,'Inputs_Indexed REC'!$D$37:$F$37,0))
*INDEX('Inputs_Indexed REC'!$H$40:$J$65,MATCH('Total Indexed RECs'!$H51,'Inputs_Indexed REC'!$B$40:$B$65,0),MATCH('Total Indexed RECs'!$F51,'Inputs_Indexed REC'!$H$37:$J$37,0)),
IF(AG$4&gt;$H51+$B51,AF51*(1-INDEX('Inputs_Indexed REC'!$E$6:$E$8,MATCH('Total Indexed RECs'!$F51,'Inputs_Indexed REC'!$C$6:$C$8,0))),
0))</f>
        <v>975248.75312187499</v>
      </c>
      <c r="AH51" s="86">
        <f>IF(AH$4=$H51+$B51,INDEX('Inputs_Indexed REC'!$D$40:$F$65,MATCH('Total Indexed RECs'!$H51,'Inputs_Indexed REC'!$B$40:$B$65,0),MATCH('Total Indexed RECs'!$F51,'Inputs_Indexed REC'!$D$37:$F$37,0))
*INDEX('Inputs_Indexed REC'!$H$40:$J$65,MATCH('Total Indexed RECs'!$H51,'Inputs_Indexed REC'!$B$40:$B$65,0),MATCH('Total Indexed RECs'!$F51,'Inputs_Indexed REC'!$H$37:$J$37,0)),
IF(AH$4&gt;$H51+$B51,AG51*(1-INDEX('Inputs_Indexed REC'!$E$6:$E$8,MATCH('Total Indexed RECs'!$F51,'Inputs_Indexed REC'!$C$6:$C$8,0))),
0))</f>
        <v>970372.50935626565</v>
      </c>
    </row>
    <row r="52" spans="2:53" x14ac:dyDescent="0.35">
      <c r="B52" s="332">
        <v>0</v>
      </c>
      <c r="C52" s="332" t="str">
        <f>INDEX('Inputs_Indexed REC'!$L$40:$L$65,MATCH($G52,'Inputs_Indexed REC'!$C$40:$C$65,0))</f>
        <v>Projected</v>
      </c>
      <c r="D52" s="116" t="s">
        <v>240</v>
      </c>
      <c r="F52" s="39" t="s">
        <v>76</v>
      </c>
      <c r="G52" s="60" t="s">
        <v>39</v>
      </c>
      <c r="H52" s="347">
        <f t="shared" si="2"/>
        <v>2041</v>
      </c>
      <c r="I52" s="56" t="s">
        <v>91</v>
      </c>
      <c r="J52" s="86">
        <f>IF(J$4=$H52+$B52,INDEX('Inputs_Indexed REC'!$D$40:$F$65,MATCH('Total Indexed RECs'!$H52,'Inputs_Indexed REC'!$B$40:$B$65,0),MATCH('Total Indexed RECs'!$F52,'Inputs_Indexed REC'!$D$37:$F$37,0))
*INDEX('Inputs_Indexed REC'!$H$40:$J$65,MATCH('Total Indexed RECs'!$H52,'Inputs_Indexed REC'!$B$40:$B$65,0),MATCH('Total Indexed RECs'!$F52,'Inputs_Indexed REC'!$H$37:$J$37,0)),
IF(J$4&gt;$H52+$B52,I52*(1-INDEX('Inputs_Indexed REC'!$E$6:$E$8,MATCH('Total Indexed RECs'!$F52,'Inputs_Indexed REC'!$C$6:$C$8,0))),
0))</f>
        <v>0</v>
      </c>
      <c r="K52" s="86">
        <f>IF(K$4=$H52+$B52,INDEX('Inputs_Indexed REC'!$D$40:$F$65,MATCH('Total Indexed RECs'!$H52,'Inputs_Indexed REC'!$B$40:$B$65,0),MATCH('Total Indexed RECs'!$F52,'Inputs_Indexed REC'!$D$37:$F$37,0))
*INDEX('Inputs_Indexed REC'!$H$40:$J$65,MATCH('Total Indexed RECs'!$H52,'Inputs_Indexed REC'!$B$40:$B$65,0),MATCH('Total Indexed RECs'!$F52,'Inputs_Indexed REC'!$H$37:$J$37,0)),
IF(K$4&gt;$H52+$B52,J52*(1-INDEX('Inputs_Indexed REC'!$E$6:$E$8,MATCH('Total Indexed RECs'!$F52,'Inputs_Indexed REC'!$C$6:$C$8,0))),
0))</f>
        <v>0</v>
      </c>
      <c r="L52" s="86">
        <f>IF(L$4=$H52+$B52,INDEX('Inputs_Indexed REC'!$D$40:$F$65,MATCH('Total Indexed RECs'!$H52,'Inputs_Indexed REC'!$B$40:$B$65,0),MATCH('Total Indexed RECs'!$F52,'Inputs_Indexed REC'!$D$37:$F$37,0))
*INDEX('Inputs_Indexed REC'!$H$40:$J$65,MATCH('Total Indexed RECs'!$H52,'Inputs_Indexed REC'!$B$40:$B$65,0),MATCH('Total Indexed RECs'!$F52,'Inputs_Indexed REC'!$H$37:$J$37,0)),
IF(L$4&gt;$H52+$B52,K52*(1-INDEX('Inputs_Indexed REC'!$E$6:$E$8,MATCH('Total Indexed RECs'!$F52,'Inputs_Indexed REC'!$C$6:$C$8,0))),
0))</f>
        <v>0</v>
      </c>
      <c r="M52" s="86">
        <f>IF(M$4=$H52+$B52,INDEX('Inputs_Indexed REC'!$D$40:$F$65,MATCH('Total Indexed RECs'!$H52,'Inputs_Indexed REC'!$B$40:$B$65,0),MATCH('Total Indexed RECs'!$F52,'Inputs_Indexed REC'!$D$37:$F$37,0))
*INDEX('Inputs_Indexed REC'!$H$40:$J$65,MATCH('Total Indexed RECs'!$H52,'Inputs_Indexed REC'!$B$40:$B$65,0),MATCH('Total Indexed RECs'!$F52,'Inputs_Indexed REC'!$H$37:$J$37,0)),
IF(M$4&gt;$H52+$B52,L52*(1-INDEX('Inputs_Indexed REC'!$E$6:$E$8,MATCH('Total Indexed RECs'!$F52,'Inputs_Indexed REC'!$C$6:$C$8,0))),
0))</f>
        <v>0</v>
      </c>
      <c r="N52" s="86">
        <f>IF(N$4=$H52+$B52,INDEX('Inputs_Indexed REC'!$D$40:$F$65,MATCH('Total Indexed RECs'!$H52,'Inputs_Indexed REC'!$B$40:$B$65,0),MATCH('Total Indexed RECs'!$F52,'Inputs_Indexed REC'!$D$37:$F$37,0))
*INDEX('Inputs_Indexed REC'!$H$40:$J$65,MATCH('Total Indexed RECs'!$H52,'Inputs_Indexed REC'!$B$40:$B$65,0),MATCH('Total Indexed RECs'!$F52,'Inputs_Indexed REC'!$H$37:$J$37,0)),
IF(N$4&gt;$H52+$B52,M52*(1-INDEX('Inputs_Indexed REC'!$E$6:$E$8,MATCH('Total Indexed RECs'!$F52,'Inputs_Indexed REC'!$C$6:$C$8,0))),
0))</f>
        <v>0</v>
      </c>
      <c r="O52" s="86">
        <f>IF(O$4=$H52+$B52,INDEX('Inputs_Indexed REC'!$D$40:$F$65,MATCH('Total Indexed RECs'!$H52,'Inputs_Indexed REC'!$B$40:$B$65,0),MATCH('Total Indexed RECs'!$F52,'Inputs_Indexed REC'!$D$37:$F$37,0))
*INDEX('Inputs_Indexed REC'!$H$40:$J$65,MATCH('Total Indexed RECs'!$H52,'Inputs_Indexed REC'!$B$40:$B$65,0),MATCH('Total Indexed RECs'!$F52,'Inputs_Indexed REC'!$H$37:$J$37,0)),
IF(O$4&gt;$H52+$B52,N52*(1-INDEX('Inputs_Indexed REC'!$E$6:$E$8,MATCH('Total Indexed RECs'!$F52,'Inputs_Indexed REC'!$C$6:$C$8,0))),
0))</f>
        <v>0</v>
      </c>
      <c r="P52" s="86">
        <f>IF(P$4=$H52+$B52,INDEX('Inputs_Indexed REC'!$D$40:$F$65,MATCH('Total Indexed RECs'!$H52,'Inputs_Indexed REC'!$B$40:$B$65,0),MATCH('Total Indexed RECs'!$F52,'Inputs_Indexed REC'!$D$37:$F$37,0))
*INDEX('Inputs_Indexed REC'!$H$40:$J$65,MATCH('Total Indexed RECs'!$H52,'Inputs_Indexed REC'!$B$40:$B$65,0),MATCH('Total Indexed RECs'!$F52,'Inputs_Indexed REC'!$H$37:$J$37,0)),
IF(P$4&gt;$H52+$B52,O52*(1-INDEX('Inputs_Indexed REC'!$E$6:$E$8,MATCH('Total Indexed RECs'!$F52,'Inputs_Indexed REC'!$C$6:$C$8,0))),
0))</f>
        <v>0</v>
      </c>
      <c r="Q52" s="86">
        <f>IF(Q$4=$H52+$B52,INDEX('Inputs_Indexed REC'!$D$40:$F$65,MATCH('Total Indexed RECs'!$H52,'Inputs_Indexed REC'!$B$40:$B$65,0),MATCH('Total Indexed RECs'!$F52,'Inputs_Indexed REC'!$D$37:$F$37,0))
*INDEX('Inputs_Indexed REC'!$H$40:$J$65,MATCH('Total Indexed RECs'!$H52,'Inputs_Indexed REC'!$B$40:$B$65,0),MATCH('Total Indexed RECs'!$F52,'Inputs_Indexed REC'!$H$37:$J$37,0)),
IF(Q$4&gt;$H52+$B52,P52*(1-INDEX('Inputs_Indexed REC'!$E$6:$E$8,MATCH('Total Indexed RECs'!$F52,'Inputs_Indexed REC'!$C$6:$C$8,0))),
0))</f>
        <v>0</v>
      </c>
      <c r="R52" s="86">
        <f>IF(R$4=$H52+$B52,INDEX('Inputs_Indexed REC'!$D$40:$F$65,MATCH('Total Indexed RECs'!$H52,'Inputs_Indexed REC'!$B$40:$B$65,0),MATCH('Total Indexed RECs'!$F52,'Inputs_Indexed REC'!$D$37:$F$37,0))
*INDEX('Inputs_Indexed REC'!$H$40:$J$65,MATCH('Total Indexed RECs'!$H52,'Inputs_Indexed REC'!$B$40:$B$65,0),MATCH('Total Indexed RECs'!$F52,'Inputs_Indexed REC'!$H$37:$J$37,0)),
IF(R$4&gt;$H52+$B52,Q52*(1-INDEX('Inputs_Indexed REC'!$E$6:$E$8,MATCH('Total Indexed RECs'!$F52,'Inputs_Indexed REC'!$C$6:$C$8,0))),
0))</f>
        <v>0</v>
      </c>
      <c r="S52" s="86">
        <f>IF(S$4=$H52+$B52,INDEX('Inputs_Indexed REC'!$D$40:$F$65,MATCH('Total Indexed RECs'!$H52,'Inputs_Indexed REC'!$B$40:$B$65,0),MATCH('Total Indexed RECs'!$F52,'Inputs_Indexed REC'!$D$37:$F$37,0))
*INDEX('Inputs_Indexed REC'!$H$40:$J$65,MATCH('Total Indexed RECs'!$H52,'Inputs_Indexed REC'!$B$40:$B$65,0),MATCH('Total Indexed RECs'!$F52,'Inputs_Indexed REC'!$H$37:$J$37,0)),
IF(S$4&gt;$H52+$B52,R52*(1-INDEX('Inputs_Indexed REC'!$E$6:$E$8,MATCH('Total Indexed RECs'!$F52,'Inputs_Indexed REC'!$C$6:$C$8,0))),
0))</f>
        <v>0</v>
      </c>
      <c r="T52" s="86">
        <f>IF(T$4=$H52+$B52,INDEX('Inputs_Indexed REC'!$D$40:$F$65,MATCH('Total Indexed RECs'!$H52,'Inputs_Indexed REC'!$B$40:$B$65,0),MATCH('Total Indexed RECs'!$F52,'Inputs_Indexed REC'!$D$37:$F$37,0))
*INDEX('Inputs_Indexed REC'!$H$40:$J$65,MATCH('Total Indexed RECs'!$H52,'Inputs_Indexed REC'!$B$40:$B$65,0),MATCH('Total Indexed RECs'!$F52,'Inputs_Indexed REC'!$H$37:$J$37,0)),
IF(T$4&gt;$H52+$B52,S52*(1-INDEX('Inputs_Indexed REC'!$E$6:$E$8,MATCH('Total Indexed RECs'!$F52,'Inputs_Indexed REC'!$C$6:$C$8,0))),
0))</f>
        <v>0</v>
      </c>
      <c r="U52" s="86">
        <f>IF(U$4=$H52+$B52,INDEX('Inputs_Indexed REC'!$D$40:$F$65,MATCH('Total Indexed RECs'!$H52,'Inputs_Indexed REC'!$B$40:$B$65,0),MATCH('Total Indexed RECs'!$F52,'Inputs_Indexed REC'!$D$37:$F$37,0))
*INDEX('Inputs_Indexed REC'!$H$40:$J$65,MATCH('Total Indexed RECs'!$H52,'Inputs_Indexed REC'!$B$40:$B$65,0),MATCH('Total Indexed RECs'!$F52,'Inputs_Indexed REC'!$H$37:$J$37,0)),
IF(U$4&gt;$H52+$B52,T52*(1-INDEX('Inputs_Indexed REC'!$E$6:$E$8,MATCH('Total Indexed RECs'!$F52,'Inputs_Indexed REC'!$C$6:$C$8,0))),
0))</f>
        <v>0</v>
      </c>
      <c r="V52" s="86">
        <f>IF(V$4=$H52+$B52,INDEX('Inputs_Indexed REC'!$D$40:$F$65,MATCH('Total Indexed RECs'!$H52,'Inputs_Indexed REC'!$B$40:$B$65,0),MATCH('Total Indexed RECs'!$F52,'Inputs_Indexed REC'!$D$37:$F$37,0))
*INDEX('Inputs_Indexed REC'!$H$40:$J$65,MATCH('Total Indexed RECs'!$H52,'Inputs_Indexed REC'!$B$40:$B$65,0),MATCH('Total Indexed RECs'!$F52,'Inputs_Indexed REC'!$H$37:$J$37,0)),
IF(V$4&gt;$H52+$B52,U52*(1-INDEX('Inputs_Indexed REC'!$E$6:$E$8,MATCH('Total Indexed RECs'!$F52,'Inputs_Indexed REC'!$C$6:$C$8,0))),
0))</f>
        <v>0</v>
      </c>
      <c r="W52" s="86">
        <f>IF(W$4=$H52+$B52,INDEX('Inputs_Indexed REC'!$D$40:$F$65,MATCH('Total Indexed RECs'!$H52,'Inputs_Indexed REC'!$B$40:$B$65,0),MATCH('Total Indexed RECs'!$F52,'Inputs_Indexed REC'!$D$37:$F$37,0))
*INDEX('Inputs_Indexed REC'!$H$40:$J$65,MATCH('Total Indexed RECs'!$H52,'Inputs_Indexed REC'!$B$40:$B$65,0),MATCH('Total Indexed RECs'!$F52,'Inputs_Indexed REC'!$H$37:$J$37,0)),
IF(W$4&gt;$H52+$B52,V52*(1-INDEX('Inputs_Indexed REC'!$E$6:$E$8,MATCH('Total Indexed RECs'!$F52,'Inputs_Indexed REC'!$C$6:$C$8,0))),
0))</f>
        <v>0</v>
      </c>
      <c r="X52" s="86">
        <f>IF(X$4=$H52+$B52,INDEX('Inputs_Indexed REC'!$D$40:$F$65,MATCH('Total Indexed RECs'!$H52,'Inputs_Indexed REC'!$B$40:$B$65,0),MATCH('Total Indexed RECs'!$F52,'Inputs_Indexed REC'!$D$37:$F$37,0))
*INDEX('Inputs_Indexed REC'!$H$40:$J$65,MATCH('Total Indexed RECs'!$H52,'Inputs_Indexed REC'!$B$40:$B$65,0),MATCH('Total Indexed RECs'!$F52,'Inputs_Indexed REC'!$H$37:$J$37,0)),
IF(X$4&gt;$H52+$B52,W52*(1-INDEX('Inputs_Indexed REC'!$E$6:$E$8,MATCH('Total Indexed RECs'!$F52,'Inputs_Indexed REC'!$C$6:$C$8,0))),
0))</f>
        <v>0</v>
      </c>
      <c r="Y52" s="86">
        <f>IF(Y$4=$H52+$B52,INDEX('Inputs_Indexed REC'!$D$40:$F$65,MATCH('Total Indexed RECs'!$H52,'Inputs_Indexed REC'!$B$40:$B$65,0),MATCH('Total Indexed RECs'!$F52,'Inputs_Indexed REC'!$D$37:$F$37,0))
*INDEX('Inputs_Indexed REC'!$H$40:$J$65,MATCH('Total Indexed RECs'!$H52,'Inputs_Indexed REC'!$B$40:$B$65,0),MATCH('Total Indexed RECs'!$F52,'Inputs_Indexed REC'!$H$37:$J$37,0)),
IF(Y$4&gt;$H52+$B52,X52*(1-INDEX('Inputs_Indexed REC'!$E$6:$E$8,MATCH('Total Indexed RECs'!$F52,'Inputs_Indexed REC'!$C$6:$C$8,0))),
0))</f>
        <v>0</v>
      </c>
      <c r="Z52" s="86">
        <f>IF(Z$4=$H52+$B52,INDEX('Inputs_Indexed REC'!$D$40:$F$65,MATCH('Total Indexed RECs'!$H52,'Inputs_Indexed REC'!$B$40:$B$65,0),MATCH('Total Indexed RECs'!$F52,'Inputs_Indexed REC'!$D$37:$F$37,0))
*INDEX('Inputs_Indexed REC'!$H$40:$J$65,MATCH('Total Indexed RECs'!$H52,'Inputs_Indexed REC'!$B$40:$B$65,0),MATCH('Total Indexed RECs'!$F52,'Inputs_Indexed REC'!$H$37:$J$37,0)),
IF(Z$4&gt;$H52+$B52,Y52*(1-INDEX('Inputs_Indexed REC'!$E$6:$E$8,MATCH('Total Indexed RECs'!$F52,'Inputs_Indexed REC'!$C$6:$C$8,0))),
0))</f>
        <v>0</v>
      </c>
      <c r="AA52" s="86">
        <f>IF(AA$4=$H52+$B52,INDEX('Inputs_Indexed REC'!$D$40:$F$65,MATCH('Total Indexed RECs'!$H52,'Inputs_Indexed REC'!$B$40:$B$65,0),MATCH('Total Indexed RECs'!$F52,'Inputs_Indexed REC'!$D$37:$F$37,0))
*INDEX('Inputs_Indexed REC'!$H$40:$J$65,MATCH('Total Indexed RECs'!$H52,'Inputs_Indexed REC'!$B$40:$B$65,0),MATCH('Total Indexed RECs'!$F52,'Inputs_Indexed REC'!$H$37:$J$37,0)),
IF(AA$4&gt;$H52+$B52,Z52*(1-INDEX('Inputs_Indexed REC'!$E$6:$E$8,MATCH('Total Indexed RECs'!$F52,'Inputs_Indexed REC'!$C$6:$C$8,0))),
0))</f>
        <v>0</v>
      </c>
      <c r="AB52" s="86">
        <f>IF(AB$4=$H52+$B52,INDEX('Inputs_Indexed REC'!$D$40:$F$65,MATCH('Total Indexed RECs'!$H52,'Inputs_Indexed REC'!$B$40:$B$65,0),MATCH('Total Indexed RECs'!$F52,'Inputs_Indexed REC'!$D$37:$F$37,0))
*INDEX('Inputs_Indexed REC'!$H$40:$J$65,MATCH('Total Indexed RECs'!$H52,'Inputs_Indexed REC'!$B$40:$B$65,0),MATCH('Total Indexed RECs'!$F52,'Inputs_Indexed REC'!$H$37:$J$37,0)),
IF(AB$4&gt;$H52+$B52,AA52*(1-INDEX('Inputs_Indexed REC'!$E$6:$E$8,MATCH('Total Indexed RECs'!$F52,'Inputs_Indexed REC'!$C$6:$C$8,0))),
0))</f>
        <v>0</v>
      </c>
      <c r="AC52" s="86">
        <f>IF(AC$4=$H52+$B52,INDEX('Inputs_Indexed REC'!$D$40:$F$65,MATCH('Total Indexed RECs'!$H52,'Inputs_Indexed REC'!$B$40:$B$65,0),MATCH('Total Indexed RECs'!$F52,'Inputs_Indexed REC'!$D$37:$F$37,0))
*INDEX('Inputs_Indexed REC'!$H$40:$J$65,MATCH('Total Indexed RECs'!$H52,'Inputs_Indexed REC'!$B$40:$B$65,0),MATCH('Total Indexed RECs'!$F52,'Inputs_Indexed REC'!$H$37:$J$37,0)),
IF(AC$4&gt;$H52+$B52,AB52*(1-INDEX('Inputs_Indexed REC'!$E$6:$E$8,MATCH('Total Indexed RECs'!$F52,'Inputs_Indexed REC'!$C$6:$C$8,0))),
0))</f>
        <v>1000000</v>
      </c>
      <c r="AD52" s="86">
        <f>IF(AD$4=$H52+$B52,INDEX('Inputs_Indexed REC'!$D$40:$F$65,MATCH('Total Indexed RECs'!$H52,'Inputs_Indexed REC'!$B$40:$B$65,0),MATCH('Total Indexed RECs'!$F52,'Inputs_Indexed REC'!$D$37:$F$37,0))
*INDEX('Inputs_Indexed REC'!$H$40:$J$65,MATCH('Total Indexed RECs'!$H52,'Inputs_Indexed REC'!$B$40:$B$65,0),MATCH('Total Indexed RECs'!$F52,'Inputs_Indexed REC'!$H$37:$J$37,0)),
IF(AD$4&gt;$H52+$B52,AC52*(1-INDEX('Inputs_Indexed REC'!$E$6:$E$8,MATCH('Total Indexed RECs'!$F52,'Inputs_Indexed REC'!$C$6:$C$8,0))),
0))</f>
        <v>995000</v>
      </c>
      <c r="AE52" s="86">
        <f>IF(AE$4=$H52+$B52,INDEX('Inputs_Indexed REC'!$D$40:$F$65,MATCH('Total Indexed RECs'!$H52,'Inputs_Indexed REC'!$B$40:$B$65,0),MATCH('Total Indexed RECs'!$F52,'Inputs_Indexed REC'!$D$37:$F$37,0))
*INDEX('Inputs_Indexed REC'!$H$40:$J$65,MATCH('Total Indexed RECs'!$H52,'Inputs_Indexed REC'!$B$40:$B$65,0),MATCH('Total Indexed RECs'!$F52,'Inputs_Indexed REC'!$H$37:$J$37,0)),
IF(AE$4&gt;$H52+$B52,AD52*(1-INDEX('Inputs_Indexed REC'!$E$6:$E$8,MATCH('Total Indexed RECs'!$F52,'Inputs_Indexed REC'!$C$6:$C$8,0))),
0))</f>
        <v>990025</v>
      </c>
      <c r="AF52" s="86">
        <f>IF(AF$4=$H52+$B52,INDEX('Inputs_Indexed REC'!$D$40:$F$65,MATCH('Total Indexed RECs'!$H52,'Inputs_Indexed REC'!$B$40:$B$65,0),MATCH('Total Indexed RECs'!$F52,'Inputs_Indexed REC'!$D$37:$F$37,0))
*INDEX('Inputs_Indexed REC'!$H$40:$J$65,MATCH('Total Indexed RECs'!$H52,'Inputs_Indexed REC'!$B$40:$B$65,0),MATCH('Total Indexed RECs'!$F52,'Inputs_Indexed REC'!$H$37:$J$37,0)),
IF(AF$4&gt;$H52+$B52,AE52*(1-INDEX('Inputs_Indexed REC'!$E$6:$E$8,MATCH('Total Indexed RECs'!$F52,'Inputs_Indexed REC'!$C$6:$C$8,0))),
0))</f>
        <v>985074.875</v>
      </c>
      <c r="AG52" s="86">
        <f>IF(AG$4=$H52+$B52,INDEX('Inputs_Indexed REC'!$D$40:$F$65,MATCH('Total Indexed RECs'!$H52,'Inputs_Indexed REC'!$B$40:$B$65,0),MATCH('Total Indexed RECs'!$F52,'Inputs_Indexed REC'!$D$37:$F$37,0))
*INDEX('Inputs_Indexed REC'!$H$40:$J$65,MATCH('Total Indexed RECs'!$H52,'Inputs_Indexed REC'!$B$40:$B$65,0),MATCH('Total Indexed RECs'!$F52,'Inputs_Indexed REC'!$H$37:$J$37,0)),
IF(AG$4&gt;$H52+$B52,AF52*(1-INDEX('Inputs_Indexed REC'!$E$6:$E$8,MATCH('Total Indexed RECs'!$F52,'Inputs_Indexed REC'!$C$6:$C$8,0))),
0))</f>
        <v>980149.50062499999</v>
      </c>
      <c r="AH52" s="86">
        <f>IF(AH$4=$H52+$B52,INDEX('Inputs_Indexed REC'!$D$40:$F$65,MATCH('Total Indexed RECs'!$H52,'Inputs_Indexed REC'!$B$40:$B$65,0),MATCH('Total Indexed RECs'!$F52,'Inputs_Indexed REC'!$D$37:$F$37,0))
*INDEX('Inputs_Indexed REC'!$H$40:$J$65,MATCH('Total Indexed RECs'!$H52,'Inputs_Indexed REC'!$B$40:$B$65,0),MATCH('Total Indexed RECs'!$F52,'Inputs_Indexed REC'!$H$37:$J$37,0)),
IF(AH$4&gt;$H52+$B52,AG52*(1-INDEX('Inputs_Indexed REC'!$E$6:$E$8,MATCH('Total Indexed RECs'!$F52,'Inputs_Indexed REC'!$C$6:$C$8,0))),
0))</f>
        <v>975248.75312187499</v>
      </c>
    </row>
    <row r="53" spans="2:53" x14ac:dyDescent="0.35">
      <c r="B53" s="332">
        <v>0</v>
      </c>
      <c r="C53" s="332" t="str">
        <f>INDEX('Inputs_Indexed REC'!$L$40:$L$65,MATCH($G53,'Inputs_Indexed REC'!$C$40:$C$65,0))</f>
        <v>Projected</v>
      </c>
      <c r="D53" s="116" t="s">
        <v>240</v>
      </c>
      <c r="F53" s="39" t="s">
        <v>76</v>
      </c>
      <c r="G53" s="60" t="s">
        <v>40</v>
      </c>
      <c r="H53" s="347">
        <f t="shared" si="2"/>
        <v>2042</v>
      </c>
      <c r="I53" s="56" t="s">
        <v>91</v>
      </c>
      <c r="J53" s="86">
        <f>IF(J$4=$H53+$B53,INDEX('Inputs_Indexed REC'!$D$40:$F$65,MATCH('Total Indexed RECs'!$H53,'Inputs_Indexed REC'!$B$40:$B$65,0),MATCH('Total Indexed RECs'!$F53,'Inputs_Indexed REC'!$D$37:$F$37,0))
*INDEX('Inputs_Indexed REC'!$H$40:$J$65,MATCH('Total Indexed RECs'!$H53,'Inputs_Indexed REC'!$B$40:$B$65,0),MATCH('Total Indexed RECs'!$F53,'Inputs_Indexed REC'!$H$37:$J$37,0)),
IF(J$4&gt;$H53+$B53,I53*(1-INDEX('Inputs_Indexed REC'!$E$6:$E$8,MATCH('Total Indexed RECs'!$F53,'Inputs_Indexed REC'!$C$6:$C$8,0))),
0))</f>
        <v>0</v>
      </c>
      <c r="K53" s="86">
        <f>IF(K$4=$H53+$B53,INDEX('Inputs_Indexed REC'!$D$40:$F$65,MATCH('Total Indexed RECs'!$H53,'Inputs_Indexed REC'!$B$40:$B$65,0),MATCH('Total Indexed RECs'!$F53,'Inputs_Indexed REC'!$D$37:$F$37,0))
*INDEX('Inputs_Indexed REC'!$H$40:$J$65,MATCH('Total Indexed RECs'!$H53,'Inputs_Indexed REC'!$B$40:$B$65,0),MATCH('Total Indexed RECs'!$F53,'Inputs_Indexed REC'!$H$37:$J$37,0)),
IF(K$4&gt;$H53+$B53,J53*(1-INDEX('Inputs_Indexed REC'!$E$6:$E$8,MATCH('Total Indexed RECs'!$F53,'Inputs_Indexed REC'!$C$6:$C$8,0))),
0))</f>
        <v>0</v>
      </c>
      <c r="L53" s="86">
        <f>IF(L$4=$H53+$B53,INDEX('Inputs_Indexed REC'!$D$40:$F$65,MATCH('Total Indexed RECs'!$H53,'Inputs_Indexed REC'!$B$40:$B$65,0),MATCH('Total Indexed RECs'!$F53,'Inputs_Indexed REC'!$D$37:$F$37,0))
*INDEX('Inputs_Indexed REC'!$H$40:$J$65,MATCH('Total Indexed RECs'!$H53,'Inputs_Indexed REC'!$B$40:$B$65,0),MATCH('Total Indexed RECs'!$F53,'Inputs_Indexed REC'!$H$37:$J$37,0)),
IF(L$4&gt;$H53+$B53,K53*(1-INDEX('Inputs_Indexed REC'!$E$6:$E$8,MATCH('Total Indexed RECs'!$F53,'Inputs_Indexed REC'!$C$6:$C$8,0))),
0))</f>
        <v>0</v>
      </c>
      <c r="M53" s="86">
        <f>IF(M$4=$H53+$B53,INDEX('Inputs_Indexed REC'!$D$40:$F$65,MATCH('Total Indexed RECs'!$H53,'Inputs_Indexed REC'!$B$40:$B$65,0),MATCH('Total Indexed RECs'!$F53,'Inputs_Indexed REC'!$D$37:$F$37,0))
*INDEX('Inputs_Indexed REC'!$H$40:$J$65,MATCH('Total Indexed RECs'!$H53,'Inputs_Indexed REC'!$B$40:$B$65,0),MATCH('Total Indexed RECs'!$F53,'Inputs_Indexed REC'!$H$37:$J$37,0)),
IF(M$4&gt;$H53+$B53,L53*(1-INDEX('Inputs_Indexed REC'!$E$6:$E$8,MATCH('Total Indexed RECs'!$F53,'Inputs_Indexed REC'!$C$6:$C$8,0))),
0))</f>
        <v>0</v>
      </c>
      <c r="N53" s="86">
        <f>IF(N$4=$H53+$B53,INDEX('Inputs_Indexed REC'!$D$40:$F$65,MATCH('Total Indexed RECs'!$H53,'Inputs_Indexed REC'!$B$40:$B$65,0),MATCH('Total Indexed RECs'!$F53,'Inputs_Indexed REC'!$D$37:$F$37,0))
*INDEX('Inputs_Indexed REC'!$H$40:$J$65,MATCH('Total Indexed RECs'!$H53,'Inputs_Indexed REC'!$B$40:$B$65,0),MATCH('Total Indexed RECs'!$F53,'Inputs_Indexed REC'!$H$37:$J$37,0)),
IF(N$4&gt;$H53+$B53,M53*(1-INDEX('Inputs_Indexed REC'!$E$6:$E$8,MATCH('Total Indexed RECs'!$F53,'Inputs_Indexed REC'!$C$6:$C$8,0))),
0))</f>
        <v>0</v>
      </c>
      <c r="O53" s="86">
        <f>IF(O$4=$H53+$B53,INDEX('Inputs_Indexed REC'!$D$40:$F$65,MATCH('Total Indexed RECs'!$H53,'Inputs_Indexed REC'!$B$40:$B$65,0),MATCH('Total Indexed RECs'!$F53,'Inputs_Indexed REC'!$D$37:$F$37,0))
*INDEX('Inputs_Indexed REC'!$H$40:$J$65,MATCH('Total Indexed RECs'!$H53,'Inputs_Indexed REC'!$B$40:$B$65,0),MATCH('Total Indexed RECs'!$F53,'Inputs_Indexed REC'!$H$37:$J$37,0)),
IF(O$4&gt;$H53+$B53,N53*(1-INDEX('Inputs_Indexed REC'!$E$6:$E$8,MATCH('Total Indexed RECs'!$F53,'Inputs_Indexed REC'!$C$6:$C$8,0))),
0))</f>
        <v>0</v>
      </c>
      <c r="P53" s="86">
        <f>IF(P$4=$H53+$B53,INDEX('Inputs_Indexed REC'!$D$40:$F$65,MATCH('Total Indexed RECs'!$H53,'Inputs_Indexed REC'!$B$40:$B$65,0),MATCH('Total Indexed RECs'!$F53,'Inputs_Indexed REC'!$D$37:$F$37,0))
*INDEX('Inputs_Indexed REC'!$H$40:$J$65,MATCH('Total Indexed RECs'!$H53,'Inputs_Indexed REC'!$B$40:$B$65,0),MATCH('Total Indexed RECs'!$F53,'Inputs_Indexed REC'!$H$37:$J$37,0)),
IF(P$4&gt;$H53+$B53,O53*(1-INDEX('Inputs_Indexed REC'!$E$6:$E$8,MATCH('Total Indexed RECs'!$F53,'Inputs_Indexed REC'!$C$6:$C$8,0))),
0))</f>
        <v>0</v>
      </c>
      <c r="Q53" s="86">
        <f>IF(Q$4=$H53+$B53,INDEX('Inputs_Indexed REC'!$D$40:$F$65,MATCH('Total Indexed RECs'!$H53,'Inputs_Indexed REC'!$B$40:$B$65,0),MATCH('Total Indexed RECs'!$F53,'Inputs_Indexed REC'!$D$37:$F$37,0))
*INDEX('Inputs_Indexed REC'!$H$40:$J$65,MATCH('Total Indexed RECs'!$H53,'Inputs_Indexed REC'!$B$40:$B$65,0),MATCH('Total Indexed RECs'!$F53,'Inputs_Indexed REC'!$H$37:$J$37,0)),
IF(Q$4&gt;$H53+$B53,P53*(1-INDEX('Inputs_Indexed REC'!$E$6:$E$8,MATCH('Total Indexed RECs'!$F53,'Inputs_Indexed REC'!$C$6:$C$8,0))),
0))</f>
        <v>0</v>
      </c>
      <c r="R53" s="86">
        <f>IF(R$4=$H53+$B53,INDEX('Inputs_Indexed REC'!$D$40:$F$65,MATCH('Total Indexed RECs'!$H53,'Inputs_Indexed REC'!$B$40:$B$65,0),MATCH('Total Indexed RECs'!$F53,'Inputs_Indexed REC'!$D$37:$F$37,0))
*INDEX('Inputs_Indexed REC'!$H$40:$J$65,MATCH('Total Indexed RECs'!$H53,'Inputs_Indexed REC'!$B$40:$B$65,0),MATCH('Total Indexed RECs'!$F53,'Inputs_Indexed REC'!$H$37:$J$37,0)),
IF(R$4&gt;$H53+$B53,Q53*(1-INDEX('Inputs_Indexed REC'!$E$6:$E$8,MATCH('Total Indexed RECs'!$F53,'Inputs_Indexed REC'!$C$6:$C$8,0))),
0))</f>
        <v>0</v>
      </c>
      <c r="S53" s="86">
        <f>IF(S$4=$H53+$B53,INDEX('Inputs_Indexed REC'!$D$40:$F$65,MATCH('Total Indexed RECs'!$H53,'Inputs_Indexed REC'!$B$40:$B$65,0),MATCH('Total Indexed RECs'!$F53,'Inputs_Indexed REC'!$D$37:$F$37,0))
*INDEX('Inputs_Indexed REC'!$H$40:$J$65,MATCH('Total Indexed RECs'!$H53,'Inputs_Indexed REC'!$B$40:$B$65,0),MATCH('Total Indexed RECs'!$F53,'Inputs_Indexed REC'!$H$37:$J$37,0)),
IF(S$4&gt;$H53+$B53,R53*(1-INDEX('Inputs_Indexed REC'!$E$6:$E$8,MATCH('Total Indexed RECs'!$F53,'Inputs_Indexed REC'!$C$6:$C$8,0))),
0))</f>
        <v>0</v>
      </c>
      <c r="T53" s="86">
        <f>IF(T$4=$H53+$B53,INDEX('Inputs_Indexed REC'!$D$40:$F$65,MATCH('Total Indexed RECs'!$H53,'Inputs_Indexed REC'!$B$40:$B$65,0),MATCH('Total Indexed RECs'!$F53,'Inputs_Indexed REC'!$D$37:$F$37,0))
*INDEX('Inputs_Indexed REC'!$H$40:$J$65,MATCH('Total Indexed RECs'!$H53,'Inputs_Indexed REC'!$B$40:$B$65,0),MATCH('Total Indexed RECs'!$F53,'Inputs_Indexed REC'!$H$37:$J$37,0)),
IF(T$4&gt;$H53+$B53,S53*(1-INDEX('Inputs_Indexed REC'!$E$6:$E$8,MATCH('Total Indexed RECs'!$F53,'Inputs_Indexed REC'!$C$6:$C$8,0))),
0))</f>
        <v>0</v>
      </c>
      <c r="U53" s="86">
        <f>IF(U$4=$H53+$B53,INDEX('Inputs_Indexed REC'!$D$40:$F$65,MATCH('Total Indexed RECs'!$H53,'Inputs_Indexed REC'!$B$40:$B$65,0),MATCH('Total Indexed RECs'!$F53,'Inputs_Indexed REC'!$D$37:$F$37,0))
*INDEX('Inputs_Indexed REC'!$H$40:$J$65,MATCH('Total Indexed RECs'!$H53,'Inputs_Indexed REC'!$B$40:$B$65,0),MATCH('Total Indexed RECs'!$F53,'Inputs_Indexed REC'!$H$37:$J$37,0)),
IF(U$4&gt;$H53+$B53,T53*(1-INDEX('Inputs_Indexed REC'!$E$6:$E$8,MATCH('Total Indexed RECs'!$F53,'Inputs_Indexed REC'!$C$6:$C$8,0))),
0))</f>
        <v>0</v>
      </c>
      <c r="V53" s="86">
        <f>IF(V$4=$H53+$B53,INDEX('Inputs_Indexed REC'!$D$40:$F$65,MATCH('Total Indexed RECs'!$H53,'Inputs_Indexed REC'!$B$40:$B$65,0),MATCH('Total Indexed RECs'!$F53,'Inputs_Indexed REC'!$D$37:$F$37,0))
*INDEX('Inputs_Indexed REC'!$H$40:$J$65,MATCH('Total Indexed RECs'!$H53,'Inputs_Indexed REC'!$B$40:$B$65,0),MATCH('Total Indexed RECs'!$F53,'Inputs_Indexed REC'!$H$37:$J$37,0)),
IF(V$4&gt;$H53+$B53,U53*(1-INDEX('Inputs_Indexed REC'!$E$6:$E$8,MATCH('Total Indexed RECs'!$F53,'Inputs_Indexed REC'!$C$6:$C$8,0))),
0))</f>
        <v>0</v>
      </c>
      <c r="W53" s="86">
        <f>IF(W$4=$H53+$B53,INDEX('Inputs_Indexed REC'!$D$40:$F$65,MATCH('Total Indexed RECs'!$H53,'Inputs_Indexed REC'!$B$40:$B$65,0),MATCH('Total Indexed RECs'!$F53,'Inputs_Indexed REC'!$D$37:$F$37,0))
*INDEX('Inputs_Indexed REC'!$H$40:$J$65,MATCH('Total Indexed RECs'!$H53,'Inputs_Indexed REC'!$B$40:$B$65,0),MATCH('Total Indexed RECs'!$F53,'Inputs_Indexed REC'!$H$37:$J$37,0)),
IF(W$4&gt;$H53+$B53,V53*(1-INDEX('Inputs_Indexed REC'!$E$6:$E$8,MATCH('Total Indexed RECs'!$F53,'Inputs_Indexed REC'!$C$6:$C$8,0))),
0))</f>
        <v>0</v>
      </c>
      <c r="X53" s="86">
        <f>IF(X$4=$H53+$B53,INDEX('Inputs_Indexed REC'!$D$40:$F$65,MATCH('Total Indexed RECs'!$H53,'Inputs_Indexed REC'!$B$40:$B$65,0),MATCH('Total Indexed RECs'!$F53,'Inputs_Indexed REC'!$D$37:$F$37,0))
*INDEX('Inputs_Indexed REC'!$H$40:$J$65,MATCH('Total Indexed RECs'!$H53,'Inputs_Indexed REC'!$B$40:$B$65,0),MATCH('Total Indexed RECs'!$F53,'Inputs_Indexed REC'!$H$37:$J$37,0)),
IF(X$4&gt;$H53+$B53,W53*(1-INDEX('Inputs_Indexed REC'!$E$6:$E$8,MATCH('Total Indexed RECs'!$F53,'Inputs_Indexed REC'!$C$6:$C$8,0))),
0))</f>
        <v>0</v>
      </c>
      <c r="Y53" s="86">
        <f>IF(Y$4=$H53+$B53,INDEX('Inputs_Indexed REC'!$D$40:$F$65,MATCH('Total Indexed RECs'!$H53,'Inputs_Indexed REC'!$B$40:$B$65,0),MATCH('Total Indexed RECs'!$F53,'Inputs_Indexed REC'!$D$37:$F$37,0))
*INDEX('Inputs_Indexed REC'!$H$40:$J$65,MATCH('Total Indexed RECs'!$H53,'Inputs_Indexed REC'!$B$40:$B$65,0),MATCH('Total Indexed RECs'!$F53,'Inputs_Indexed REC'!$H$37:$J$37,0)),
IF(Y$4&gt;$H53+$B53,X53*(1-INDEX('Inputs_Indexed REC'!$E$6:$E$8,MATCH('Total Indexed RECs'!$F53,'Inputs_Indexed REC'!$C$6:$C$8,0))),
0))</f>
        <v>0</v>
      </c>
      <c r="Z53" s="86">
        <f>IF(Z$4=$H53+$B53,INDEX('Inputs_Indexed REC'!$D$40:$F$65,MATCH('Total Indexed RECs'!$H53,'Inputs_Indexed REC'!$B$40:$B$65,0),MATCH('Total Indexed RECs'!$F53,'Inputs_Indexed REC'!$D$37:$F$37,0))
*INDEX('Inputs_Indexed REC'!$H$40:$J$65,MATCH('Total Indexed RECs'!$H53,'Inputs_Indexed REC'!$B$40:$B$65,0),MATCH('Total Indexed RECs'!$F53,'Inputs_Indexed REC'!$H$37:$J$37,0)),
IF(Z$4&gt;$H53+$B53,Y53*(1-INDEX('Inputs_Indexed REC'!$E$6:$E$8,MATCH('Total Indexed RECs'!$F53,'Inputs_Indexed REC'!$C$6:$C$8,0))),
0))</f>
        <v>0</v>
      </c>
      <c r="AA53" s="86">
        <f>IF(AA$4=$H53+$B53,INDEX('Inputs_Indexed REC'!$D$40:$F$65,MATCH('Total Indexed RECs'!$H53,'Inputs_Indexed REC'!$B$40:$B$65,0),MATCH('Total Indexed RECs'!$F53,'Inputs_Indexed REC'!$D$37:$F$37,0))
*INDEX('Inputs_Indexed REC'!$H$40:$J$65,MATCH('Total Indexed RECs'!$H53,'Inputs_Indexed REC'!$B$40:$B$65,0),MATCH('Total Indexed RECs'!$F53,'Inputs_Indexed REC'!$H$37:$J$37,0)),
IF(AA$4&gt;$H53+$B53,Z53*(1-INDEX('Inputs_Indexed REC'!$E$6:$E$8,MATCH('Total Indexed RECs'!$F53,'Inputs_Indexed REC'!$C$6:$C$8,0))),
0))</f>
        <v>0</v>
      </c>
      <c r="AB53" s="86">
        <f>IF(AB$4=$H53+$B53,INDEX('Inputs_Indexed REC'!$D$40:$F$65,MATCH('Total Indexed RECs'!$H53,'Inputs_Indexed REC'!$B$40:$B$65,0),MATCH('Total Indexed RECs'!$F53,'Inputs_Indexed REC'!$D$37:$F$37,0))
*INDEX('Inputs_Indexed REC'!$H$40:$J$65,MATCH('Total Indexed RECs'!$H53,'Inputs_Indexed REC'!$B$40:$B$65,0),MATCH('Total Indexed RECs'!$F53,'Inputs_Indexed REC'!$H$37:$J$37,0)),
IF(AB$4&gt;$H53+$B53,AA53*(1-INDEX('Inputs_Indexed REC'!$E$6:$E$8,MATCH('Total Indexed RECs'!$F53,'Inputs_Indexed REC'!$C$6:$C$8,0))),
0))</f>
        <v>0</v>
      </c>
      <c r="AC53" s="86">
        <f>IF(AC$4=$H53+$B53,INDEX('Inputs_Indexed REC'!$D$40:$F$65,MATCH('Total Indexed RECs'!$H53,'Inputs_Indexed REC'!$B$40:$B$65,0),MATCH('Total Indexed RECs'!$F53,'Inputs_Indexed REC'!$D$37:$F$37,0))
*INDEX('Inputs_Indexed REC'!$H$40:$J$65,MATCH('Total Indexed RECs'!$H53,'Inputs_Indexed REC'!$B$40:$B$65,0),MATCH('Total Indexed RECs'!$F53,'Inputs_Indexed REC'!$H$37:$J$37,0)),
IF(AC$4&gt;$H53+$B53,AB53*(1-INDEX('Inputs_Indexed REC'!$E$6:$E$8,MATCH('Total Indexed RECs'!$F53,'Inputs_Indexed REC'!$C$6:$C$8,0))),
0))</f>
        <v>0</v>
      </c>
      <c r="AD53" s="86">
        <f>IF(AD$4=$H53+$B53,INDEX('Inputs_Indexed REC'!$D$40:$F$65,MATCH('Total Indexed RECs'!$H53,'Inputs_Indexed REC'!$B$40:$B$65,0),MATCH('Total Indexed RECs'!$F53,'Inputs_Indexed REC'!$D$37:$F$37,0))
*INDEX('Inputs_Indexed REC'!$H$40:$J$65,MATCH('Total Indexed RECs'!$H53,'Inputs_Indexed REC'!$B$40:$B$65,0),MATCH('Total Indexed RECs'!$F53,'Inputs_Indexed REC'!$H$37:$J$37,0)),
IF(AD$4&gt;$H53+$B53,AC53*(1-INDEX('Inputs_Indexed REC'!$E$6:$E$8,MATCH('Total Indexed RECs'!$F53,'Inputs_Indexed REC'!$C$6:$C$8,0))),
0))</f>
        <v>1000000</v>
      </c>
      <c r="AE53" s="86">
        <f>IF(AE$4=$H53+$B53,INDEX('Inputs_Indexed REC'!$D$40:$F$65,MATCH('Total Indexed RECs'!$H53,'Inputs_Indexed REC'!$B$40:$B$65,0),MATCH('Total Indexed RECs'!$F53,'Inputs_Indexed REC'!$D$37:$F$37,0))
*INDEX('Inputs_Indexed REC'!$H$40:$J$65,MATCH('Total Indexed RECs'!$H53,'Inputs_Indexed REC'!$B$40:$B$65,0),MATCH('Total Indexed RECs'!$F53,'Inputs_Indexed REC'!$H$37:$J$37,0)),
IF(AE$4&gt;$H53+$B53,AD53*(1-INDEX('Inputs_Indexed REC'!$E$6:$E$8,MATCH('Total Indexed RECs'!$F53,'Inputs_Indexed REC'!$C$6:$C$8,0))),
0))</f>
        <v>995000</v>
      </c>
      <c r="AF53" s="86">
        <f>IF(AF$4=$H53+$B53,INDEX('Inputs_Indexed REC'!$D$40:$F$65,MATCH('Total Indexed RECs'!$H53,'Inputs_Indexed REC'!$B$40:$B$65,0),MATCH('Total Indexed RECs'!$F53,'Inputs_Indexed REC'!$D$37:$F$37,0))
*INDEX('Inputs_Indexed REC'!$H$40:$J$65,MATCH('Total Indexed RECs'!$H53,'Inputs_Indexed REC'!$B$40:$B$65,0),MATCH('Total Indexed RECs'!$F53,'Inputs_Indexed REC'!$H$37:$J$37,0)),
IF(AF$4&gt;$H53+$B53,AE53*(1-INDEX('Inputs_Indexed REC'!$E$6:$E$8,MATCH('Total Indexed RECs'!$F53,'Inputs_Indexed REC'!$C$6:$C$8,0))),
0))</f>
        <v>990025</v>
      </c>
      <c r="AG53" s="86">
        <f>IF(AG$4=$H53+$B53,INDEX('Inputs_Indexed REC'!$D$40:$F$65,MATCH('Total Indexed RECs'!$H53,'Inputs_Indexed REC'!$B$40:$B$65,0),MATCH('Total Indexed RECs'!$F53,'Inputs_Indexed REC'!$D$37:$F$37,0))
*INDEX('Inputs_Indexed REC'!$H$40:$J$65,MATCH('Total Indexed RECs'!$H53,'Inputs_Indexed REC'!$B$40:$B$65,0),MATCH('Total Indexed RECs'!$F53,'Inputs_Indexed REC'!$H$37:$J$37,0)),
IF(AG$4&gt;$H53+$B53,AF53*(1-INDEX('Inputs_Indexed REC'!$E$6:$E$8,MATCH('Total Indexed RECs'!$F53,'Inputs_Indexed REC'!$C$6:$C$8,0))),
0))</f>
        <v>985074.875</v>
      </c>
      <c r="AH53" s="86">
        <f>IF(AH$4=$H53+$B53,INDEX('Inputs_Indexed REC'!$D$40:$F$65,MATCH('Total Indexed RECs'!$H53,'Inputs_Indexed REC'!$B$40:$B$65,0),MATCH('Total Indexed RECs'!$F53,'Inputs_Indexed REC'!$D$37:$F$37,0))
*INDEX('Inputs_Indexed REC'!$H$40:$J$65,MATCH('Total Indexed RECs'!$H53,'Inputs_Indexed REC'!$B$40:$B$65,0),MATCH('Total Indexed RECs'!$F53,'Inputs_Indexed REC'!$H$37:$J$37,0)),
IF(AH$4&gt;$H53+$B53,AG53*(1-INDEX('Inputs_Indexed REC'!$E$6:$E$8,MATCH('Total Indexed RECs'!$F53,'Inputs_Indexed REC'!$C$6:$C$8,0))),
0))</f>
        <v>980149.50062499999</v>
      </c>
    </row>
    <row r="54" spans="2:53" x14ac:dyDescent="0.35">
      <c r="B54" s="332">
        <v>0</v>
      </c>
      <c r="C54" s="332" t="str">
        <f>INDEX('Inputs_Indexed REC'!$L$40:$L$65,MATCH($G54,'Inputs_Indexed REC'!$C$40:$C$65,0))</f>
        <v>Projected</v>
      </c>
      <c r="D54" s="116" t="s">
        <v>240</v>
      </c>
      <c r="F54" s="39" t="s">
        <v>76</v>
      </c>
      <c r="G54" s="60" t="s">
        <v>41</v>
      </c>
      <c r="H54" s="347">
        <f t="shared" si="2"/>
        <v>2043</v>
      </c>
      <c r="I54" s="56" t="s">
        <v>91</v>
      </c>
      <c r="J54" s="86">
        <f>IF(J$4=$H54+$B54,INDEX('Inputs_Indexed REC'!$D$40:$F$65,MATCH('Total Indexed RECs'!$H54,'Inputs_Indexed REC'!$B$40:$B$65,0),MATCH('Total Indexed RECs'!$F54,'Inputs_Indexed REC'!$D$37:$F$37,0))
*INDEX('Inputs_Indexed REC'!$H$40:$J$65,MATCH('Total Indexed RECs'!$H54,'Inputs_Indexed REC'!$B$40:$B$65,0),MATCH('Total Indexed RECs'!$F54,'Inputs_Indexed REC'!$H$37:$J$37,0)),
IF(J$4&gt;$H54+$B54,I54*(1-INDEX('Inputs_Indexed REC'!$E$6:$E$8,MATCH('Total Indexed RECs'!$F54,'Inputs_Indexed REC'!$C$6:$C$8,0))),
0))</f>
        <v>0</v>
      </c>
      <c r="K54" s="86">
        <f>IF(K$4=$H54+$B54,INDEX('Inputs_Indexed REC'!$D$40:$F$65,MATCH('Total Indexed RECs'!$H54,'Inputs_Indexed REC'!$B$40:$B$65,0),MATCH('Total Indexed RECs'!$F54,'Inputs_Indexed REC'!$D$37:$F$37,0))
*INDEX('Inputs_Indexed REC'!$H$40:$J$65,MATCH('Total Indexed RECs'!$H54,'Inputs_Indexed REC'!$B$40:$B$65,0),MATCH('Total Indexed RECs'!$F54,'Inputs_Indexed REC'!$H$37:$J$37,0)),
IF(K$4&gt;$H54+$B54,J54*(1-INDEX('Inputs_Indexed REC'!$E$6:$E$8,MATCH('Total Indexed RECs'!$F54,'Inputs_Indexed REC'!$C$6:$C$8,0))),
0))</f>
        <v>0</v>
      </c>
      <c r="L54" s="86">
        <f>IF(L$4=$H54+$B54,INDEX('Inputs_Indexed REC'!$D$40:$F$65,MATCH('Total Indexed RECs'!$H54,'Inputs_Indexed REC'!$B$40:$B$65,0),MATCH('Total Indexed RECs'!$F54,'Inputs_Indexed REC'!$D$37:$F$37,0))
*INDEX('Inputs_Indexed REC'!$H$40:$J$65,MATCH('Total Indexed RECs'!$H54,'Inputs_Indexed REC'!$B$40:$B$65,0),MATCH('Total Indexed RECs'!$F54,'Inputs_Indexed REC'!$H$37:$J$37,0)),
IF(L$4&gt;$H54+$B54,K54*(1-INDEX('Inputs_Indexed REC'!$E$6:$E$8,MATCH('Total Indexed RECs'!$F54,'Inputs_Indexed REC'!$C$6:$C$8,0))),
0))</f>
        <v>0</v>
      </c>
      <c r="M54" s="86">
        <f>IF(M$4=$H54+$B54,INDEX('Inputs_Indexed REC'!$D$40:$F$65,MATCH('Total Indexed RECs'!$H54,'Inputs_Indexed REC'!$B$40:$B$65,0),MATCH('Total Indexed RECs'!$F54,'Inputs_Indexed REC'!$D$37:$F$37,0))
*INDEX('Inputs_Indexed REC'!$H$40:$J$65,MATCH('Total Indexed RECs'!$H54,'Inputs_Indexed REC'!$B$40:$B$65,0),MATCH('Total Indexed RECs'!$F54,'Inputs_Indexed REC'!$H$37:$J$37,0)),
IF(M$4&gt;$H54+$B54,L54*(1-INDEX('Inputs_Indexed REC'!$E$6:$E$8,MATCH('Total Indexed RECs'!$F54,'Inputs_Indexed REC'!$C$6:$C$8,0))),
0))</f>
        <v>0</v>
      </c>
      <c r="N54" s="86">
        <f>IF(N$4=$H54+$B54,INDEX('Inputs_Indexed REC'!$D$40:$F$65,MATCH('Total Indexed RECs'!$H54,'Inputs_Indexed REC'!$B$40:$B$65,0),MATCH('Total Indexed RECs'!$F54,'Inputs_Indexed REC'!$D$37:$F$37,0))
*INDEX('Inputs_Indexed REC'!$H$40:$J$65,MATCH('Total Indexed RECs'!$H54,'Inputs_Indexed REC'!$B$40:$B$65,0),MATCH('Total Indexed RECs'!$F54,'Inputs_Indexed REC'!$H$37:$J$37,0)),
IF(N$4&gt;$H54+$B54,M54*(1-INDEX('Inputs_Indexed REC'!$E$6:$E$8,MATCH('Total Indexed RECs'!$F54,'Inputs_Indexed REC'!$C$6:$C$8,0))),
0))</f>
        <v>0</v>
      </c>
      <c r="O54" s="86">
        <f>IF(O$4=$H54+$B54,INDEX('Inputs_Indexed REC'!$D$40:$F$65,MATCH('Total Indexed RECs'!$H54,'Inputs_Indexed REC'!$B$40:$B$65,0),MATCH('Total Indexed RECs'!$F54,'Inputs_Indexed REC'!$D$37:$F$37,0))
*INDEX('Inputs_Indexed REC'!$H$40:$J$65,MATCH('Total Indexed RECs'!$H54,'Inputs_Indexed REC'!$B$40:$B$65,0),MATCH('Total Indexed RECs'!$F54,'Inputs_Indexed REC'!$H$37:$J$37,0)),
IF(O$4&gt;$H54+$B54,N54*(1-INDEX('Inputs_Indexed REC'!$E$6:$E$8,MATCH('Total Indexed RECs'!$F54,'Inputs_Indexed REC'!$C$6:$C$8,0))),
0))</f>
        <v>0</v>
      </c>
      <c r="P54" s="86">
        <f>IF(P$4=$H54+$B54,INDEX('Inputs_Indexed REC'!$D$40:$F$65,MATCH('Total Indexed RECs'!$H54,'Inputs_Indexed REC'!$B$40:$B$65,0),MATCH('Total Indexed RECs'!$F54,'Inputs_Indexed REC'!$D$37:$F$37,0))
*INDEX('Inputs_Indexed REC'!$H$40:$J$65,MATCH('Total Indexed RECs'!$H54,'Inputs_Indexed REC'!$B$40:$B$65,0),MATCH('Total Indexed RECs'!$F54,'Inputs_Indexed REC'!$H$37:$J$37,0)),
IF(P$4&gt;$H54+$B54,O54*(1-INDEX('Inputs_Indexed REC'!$E$6:$E$8,MATCH('Total Indexed RECs'!$F54,'Inputs_Indexed REC'!$C$6:$C$8,0))),
0))</f>
        <v>0</v>
      </c>
      <c r="Q54" s="86">
        <f>IF(Q$4=$H54+$B54,INDEX('Inputs_Indexed REC'!$D$40:$F$65,MATCH('Total Indexed RECs'!$H54,'Inputs_Indexed REC'!$B$40:$B$65,0),MATCH('Total Indexed RECs'!$F54,'Inputs_Indexed REC'!$D$37:$F$37,0))
*INDEX('Inputs_Indexed REC'!$H$40:$J$65,MATCH('Total Indexed RECs'!$H54,'Inputs_Indexed REC'!$B$40:$B$65,0),MATCH('Total Indexed RECs'!$F54,'Inputs_Indexed REC'!$H$37:$J$37,0)),
IF(Q$4&gt;$H54+$B54,P54*(1-INDEX('Inputs_Indexed REC'!$E$6:$E$8,MATCH('Total Indexed RECs'!$F54,'Inputs_Indexed REC'!$C$6:$C$8,0))),
0))</f>
        <v>0</v>
      </c>
      <c r="R54" s="86">
        <f>IF(R$4=$H54+$B54,INDEX('Inputs_Indexed REC'!$D$40:$F$65,MATCH('Total Indexed RECs'!$H54,'Inputs_Indexed REC'!$B$40:$B$65,0),MATCH('Total Indexed RECs'!$F54,'Inputs_Indexed REC'!$D$37:$F$37,0))
*INDEX('Inputs_Indexed REC'!$H$40:$J$65,MATCH('Total Indexed RECs'!$H54,'Inputs_Indexed REC'!$B$40:$B$65,0),MATCH('Total Indexed RECs'!$F54,'Inputs_Indexed REC'!$H$37:$J$37,0)),
IF(R$4&gt;$H54+$B54,Q54*(1-INDEX('Inputs_Indexed REC'!$E$6:$E$8,MATCH('Total Indexed RECs'!$F54,'Inputs_Indexed REC'!$C$6:$C$8,0))),
0))</f>
        <v>0</v>
      </c>
      <c r="S54" s="86">
        <f>IF(S$4=$H54+$B54,INDEX('Inputs_Indexed REC'!$D$40:$F$65,MATCH('Total Indexed RECs'!$H54,'Inputs_Indexed REC'!$B$40:$B$65,0),MATCH('Total Indexed RECs'!$F54,'Inputs_Indexed REC'!$D$37:$F$37,0))
*INDEX('Inputs_Indexed REC'!$H$40:$J$65,MATCH('Total Indexed RECs'!$H54,'Inputs_Indexed REC'!$B$40:$B$65,0),MATCH('Total Indexed RECs'!$F54,'Inputs_Indexed REC'!$H$37:$J$37,0)),
IF(S$4&gt;$H54+$B54,R54*(1-INDEX('Inputs_Indexed REC'!$E$6:$E$8,MATCH('Total Indexed RECs'!$F54,'Inputs_Indexed REC'!$C$6:$C$8,0))),
0))</f>
        <v>0</v>
      </c>
      <c r="T54" s="86">
        <f>IF(T$4=$H54+$B54,INDEX('Inputs_Indexed REC'!$D$40:$F$65,MATCH('Total Indexed RECs'!$H54,'Inputs_Indexed REC'!$B$40:$B$65,0),MATCH('Total Indexed RECs'!$F54,'Inputs_Indexed REC'!$D$37:$F$37,0))
*INDEX('Inputs_Indexed REC'!$H$40:$J$65,MATCH('Total Indexed RECs'!$H54,'Inputs_Indexed REC'!$B$40:$B$65,0),MATCH('Total Indexed RECs'!$F54,'Inputs_Indexed REC'!$H$37:$J$37,0)),
IF(T$4&gt;$H54+$B54,S54*(1-INDEX('Inputs_Indexed REC'!$E$6:$E$8,MATCH('Total Indexed RECs'!$F54,'Inputs_Indexed REC'!$C$6:$C$8,0))),
0))</f>
        <v>0</v>
      </c>
      <c r="U54" s="86">
        <f>IF(U$4=$H54+$B54,INDEX('Inputs_Indexed REC'!$D$40:$F$65,MATCH('Total Indexed RECs'!$H54,'Inputs_Indexed REC'!$B$40:$B$65,0),MATCH('Total Indexed RECs'!$F54,'Inputs_Indexed REC'!$D$37:$F$37,0))
*INDEX('Inputs_Indexed REC'!$H$40:$J$65,MATCH('Total Indexed RECs'!$H54,'Inputs_Indexed REC'!$B$40:$B$65,0),MATCH('Total Indexed RECs'!$F54,'Inputs_Indexed REC'!$H$37:$J$37,0)),
IF(U$4&gt;$H54+$B54,T54*(1-INDEX('Inputs_Indexed REC'!$E$6:$E$8,MATCH('Total Indexed RECs'!$F54,'Inputs_Indexed REC'!$C$6:$C$8,0))),
0))</f>
        <v>0</v>
      </c>
      <c r="V54" s="86">
        <f>IF(V$4=$H54+$B54,INDEX('Inputs_Indexed REC'!$D$40:$F$65,MATCH('Total Indexed RECs'!$H54,'Inputs_Indexed REC'!$B$40:$B$65,0),MATCH('Total Indexed RECs'!$F54,'Inputs_Indexed REC'!$D$37:$F$37,0))
*INDEX('Inputs_Indexed REC'!$H$40:$J$65,MATCH('Total Indexed RECs'!$H54,'Inputs_Indexed REC'!$B$40:$B$65,0),MATCH('Total Indexed RECs'!$F54,'Inputs_Indexed REC'!$H$37:$J$37,0)),
IF(V$4&gt;$H54+$B54,U54*(1-INDEX('Inputs_Indexed REC'!$E$6:$E$8,MATCH('Total Indexed RECs'!$F54,'Inputs_Indexed REC'!$C$6:$C$8,0))),
0))</f>
        <v>0</v>
      </c>
      <c r="W54" s="86">
        <f>IF(W$4=$H54+$B54,INDEX('Inputs_Indexed REC'!$D$40:$F$65,MATCH('Total Indexed RECs'!$H54,'Inputs_Indexed REC'!$B$40:$B$65,0),MATCH('Total Indexed RECs'!$F54,'Inputs_Indexed REC'!$D$37:$F$37,0))
*INDEX('Inputs_Indexed REC'!$H$40:$J$65,MATCH('Total Indexed RECs'!$H54,'Inputs_Indexed REC'!$B$40:$B$65,0),MATCH('Total Indexed RECs'!$F54,'Inputs_Indexed REC'!$H$37:$J$37,0)),
IF(W$4&gt;$H54+$B54,V54*(1-INDEX('Inputs_Indexed REC'!$E$6:$E$8,MATCH('Total Indexed RECs'!$F54,'Inputs_Indexed REC'!$C$6:$C$8,0))),
0))</f>
        <v>0</v>
      </c>
      <c r="X54" s="86">
        <f>IF(X$4=$H54+$B54,INDEX('Inputs_Indexed REC'!$D$40:$F$65,MATCH('Total Indexed RECs'!$H54,'Inputs_Indexed REC'!$B$40:$B$65,0),MATCH('Total Indexed RECs'!$F54,'Inputs_Indexed REC'!$D$37:$F$37,0))
*INDEX('Inputs_Indexed REC'!$H$40:$J$65,MATCH('Total Indexed RECs'!$H54,'Inputs_Indexed REC'!$B$40:$B$65,0),MATCH('Total Indexed RECs'!$F54,'Inputs_Indexed REC'!$H$37:$J$37,0)),
IF(X$4&gt;$H54+$B54,W54*(1-INDEX('Inputs_Indexed REC'!$E$6:$E$8,MATCH('Total Indexed RECs'!$F54,'Inputs_Indexed REC'!$C$6:$C$8,0))),
0))</f>
        <v>0</v>
      </c>
      <c r="Y54" s="86">
        <f>IF(Y$4=$H54+$B54,INDEX('Inputs_Indexed REC'!$D$40:$F$65,MATCH('Total Indexed RECs'!$H54,'Inputs_Indexed REC'!$B$40:$B$65,0),MATCH('Total Indexed RECs'!$F54,'Inputs_Indexed REC'!$D$37:$F$37,0))
*INDEX('Inputs_Indexed REC'!$H$40:$J$65,MATCH('Total Indexed RECs'!$H54,'Inputs_Indexed REC'!$B$40:$B$65,0),MATCH('Total Indexed RECs'!$F54,'Inputs_Indexed REC'!$H$37:$J$37,0)),
IF(Y$4&gt;$H54+$B54,X54*(1-INDEX('Inputs_Indexed REC'!$E$6:$E$8,MATCH('Total Indexed RECs'!$F54,'Inputs_Indexed REC'!$C$6:$C$8,0))),
0))</f>
        <v>0</v>
      </c>
      <c r="Z54" s="86">
        <f>IF(Z$4=$H54+$B54,INDEX('Inputs_Indexed REC'!$D$40:$F$65,MATCH('Total Indexed RECs'!$H54,'Inputs_Indexed REC'!$B$40:$B$65,0),MATCH('Total Indexed RECs'!$F54,'Inputs_Indexed REC'!$D$37:$F$37,0))
*INDEX('Inputs_Indexed REC'!$H$40:$J$65,MATCH('Total Indexed RECs'!$H54,'Inputs_Indexed REC'!$B$40:$B$65,0),MATCH('Total Indexed RECs'!$F54,'Inputs_Indexed REC'!$H$37:$J$37,0)),
IF(Z$4&gt;$H54+$B54,Y54*(1-INDEX('Inputs_Indexed REC'!$E$6:$E$8,MATCH('Total Indexed RECs'!$F54,'Inputs_Indexed REC'!$C$6:$C$8,0))),
0))</f>
        <v>0</v>
      </c>
      <c r="AA54" s="86">
        <f>IF(AA$4=$H54+$B54,INDEX('Inputs_Indexed REC'!$D$40:$F$65,MATCH('Total Indexed RECs'!$H54,'Inputs_Indexed REC'!$B$40:$B$65,0),MATCH('Total Indexed RECs'!$F54,'Inputs_Indexed REC'!$D$37:$F$37,0))
*INDEX('Inputs_Indexed REC'!$H$40:$J$65,MATCH('Total Indexed RECs'!$H54,'Inputs_Indexed REC'!$B$40:$B$65,0),MATCH('Total Indexed RECs'!$F54,'Inputs_Indexed REC'!$H$37:$J$37,0)),
IF(AA$4&gt;$H54+$B54,Z54*(1-INDEX('Inputs_Indexed REC'!$E$6:$E$8,MATCH('Total Indexed RECs'!$F54,'Inputs_Indexed REC'!$C$6:$C$8,0))),
0))</f>
        <v>0</v>
      </c>
      <c r="AB54" s="86">
        <f>IF(AB$4=$H54+$B54,INDEX('Inputs_Indexed REC'!$D$40:$F$65,MATCH('Total Indexed RECs'!$H54,'Inputs_Indexed REC'!$B$40:$B$65,0),MATCH('Total Indexed RECs'!$F54,'Inputs_Indexed REC'!$D$37:$F$37,0))
*INDEX('Inputs_Indexed REC'!$H$40:$J$65,MATCH('Total Indexed RECs'!$H54,'Inputs_Indexed REC'!$B$40:$B$65,0),MATCH('Total Indexed RECs'!$F54,'Inputs_Indexed REC'!$H$37:$J$37,0)),
IF(AB$4&gt;$H54+$B54,AA54*(1-INDEX('Inputs_Indexed REC'!$E$6:$E$8,MATCH('Total Indexed RECs'!$F54,'Inputs_Indexed REC'!$C$6:$C$8,0))),
0))</f>
        <v>0</v>
      </c>
      <c r="AC54" s="86">
        <f>IF(AC$4=$H54+$B54,INDEX('Inputs_Indexed REC'!$D$40:$F$65,MATCH('Total Indexed RECs'!$H54,'Inputs_Indexed REC'!$B$40:$B$65,0),MATCH('Total Indexed RECs'!$F54,'Inputs_Indexed REC'!$D$37:$F$37,0))
*INDEX('Inputs_Indexed REC'!$H$40:$J$65,MATCH('Total Indexed RECs'!$H54,'Inputs_Indexed REC'!$B$40:$B$65,0),MATCH('Total Indexed RECs'!$F54,'Inputs_Indexed REC'!$H$37:$J$37,0)),
IF(AC$4&gt;$H54+$B54,AB54*(1-INDEX('Inputs_Indexed REC'!$E$6:$E$8,MATCH('Total Indexed RECs'!$F54,'Inputs_Indexed REC'!$C$6:$C$8,0))),
0))</f>
        <v>0</v>
      </c>
      <c r="AD54" s="86">
        <f>IF(AD$4=$H54+$B54,INDEX('Inputs_Indexed REC'!$D$40:$F$65,MATCH('Total Indexed RECs'!$H54,'Inputs_Indexed REC'!$B$40:$B$65,0),MATCH('Total Indexed RECs'!$F54,'Inputs_Indexed REC'!$D$37:$F$37,0))
*INDEX('Inputs_Indexed REC'!$H$40:$J$65,MATCH('Total Indexed RECs'!$H54,'Inputs_Indexed REC'!$B$40:$B$65,0),MATCH('Total Indexed RECs'!$F54,'Inputs_Indexed REC'!$H$37:$J$37,0)),
IF(AD$4&gt;$H54+$B54,AC54*(1-INDEX('Inputs_Indexed REC'!$E$6:$E$8,MATCH('Total Indexed RECs'!$F54,'Inputs_Indexed REC'!$C$6:$C$8,0))),
0))</f>
        <v>0</v>
      </c>
      <c r="AE54" s="86">
        <f>IF(AE$4=$H54+$B54,INDEX('Inputs_Indexed REC'!$D$40:$F$65,MATCH('Total Indexed RECs'!$H54,'Inputs_Indexed REC'!$B$40:$B$65,0),MATCH('Total Indexed RECs'!$F54,'Inputs_Indexed REC'!$D$37:$F$37,0))
*INDEX('Inputs_Indexed REC'!$H$40:$J$65,MATCH('Total Indexed RECs'!$H54,'Inputs_Indexed REC'!$B$40:$B$65,0),MATCH('Total Indexed RECs'!$F54,'Inputs_Indexed REC'!$H$37:$J$37,0)),
IF(AE$4&gt;$H54+$B54,AD54*(1-INDEX('Inputs_Indexed REC'!$E$6:$E$8,MATCH('Total Indexed RECs'!$F54,'Inputs_Indexed REC'!$C$6:$C$8,0))),
0))</f>
        <v>0</v>
      </c>
      <c r="AF54" s="86">
        <f>IF(AF$4=$H54+$B54,INDEX('Inputs_Indexed REC'!$D$40:$F$65,MATCH('Total Indexed RECs'!$H54,'Inputs_Indexed REC'!$B$40:$B$65,0),MATCH('Total Indexed RECs'!$F54,'Inputs_Indexed REC'!$D$37:$F$37,0))
*INDEX('Inputs_Indexed REC'!$H$40:$J$65,MATCH('Total Indexed RECs'!$H54,'Inputs_Indexed REC'!$B$40:$B$65,0),MATCH('Total Indexed RECs'!$F54,'Inputs_Indexed REC'!$H$37:$J$37,0)),
IF(AF$4&gt;$H54+$B54,AE54*(1-INDEX('Inputs_Indexed REC'!$E$6:$E$8,MATCH('Total Indexed RECs'!$F54,'Inputs_Indexed REC'!$C$6:$C$8,0))),
0))</f>
        <v>0</v>
      </c>
      <c r="AG54" s="86">
        <f>IF(AG$4=$H54+$B54,INDEX('Inputs_Indexed REC'!$D$40:$F$65,MATCH('Total Indexed RECs'!$H54,'Inputs_Indexed REC'!$B$40:$B$65,0),MATCH('Total Indexed RECs'!$F54,'Inputs_Indexed REC'!$D$37:$F$37,0))
*INDEX('Inputs_Indexed REC'!$H$40:$J$65,MATCH('Total Indexed RECs'!$H54,'Inputs_Indexed REC'!$B$40:$B$65,0),MATCH('Total Indexed RECs'!$F54,'Inputs_Indexed REC'!$H$37:$J$37,0)),
IF(AG$4&gt;$H54+$B54,AF54*(1-INDEX('Inputs_Indexed REC'!$E$6:$E$8,MATCH('Total Indexed RECs'!$F54,'Inputs_Indexed REC'!$C$6:$C$8,0))),
0))</f>
        <v>0</v>
      </c>
      <c r="AH54" s="86">
        <f>IF(AH$4=$H54+$B54,INDEX('Inputs_Indexed REC'!$D$40:$F$65,MATCH('Total Indexed RECs'!$H54,'Inputs_Indexed REC'!$B$40:$B$65,0),MATCH('Total Indexed RECs'!$F54,'Inputs_Indexed REC'!$D$37:$F$37,0))
*INDEX('Inputs_Indexed REC'!$H$40:$J$65,MATCH('Total Indexed RECs'!$H54,'Inputs_Indexed REC'!$B$40:$B$65,0),MATCH('Total Indexed RECs'!$F54,'Inputs_Indexed REC'!$H$37:$J$37,0)),
IF(AH$4&gt;$H54+$B54,AG54*(1-INDEX('Inputs_Indexed REC'!$E$6:$E$8,MATCH('Total Indexed RECs'!$F54,'Inputs_Indexed REC'!$C$6:$C$8,0))),
0))</f>
        <v>0</v>
      </c>
    </row>
    <row r="55" spans="2:53" x14ac:dyDescent="0.35">
      <c r="B55" s="332">
        <v>0</v>
      </c>
      <c r="C55" s="332" t="str">
        <f>INDEX('Inputs_Indexed REC'!$L$40:$L$65,MATCH($G55,'Inputs_Indexed REC'!$C$40:$C$65,0))</f>
        <v>Projected</v>
      </c>
      <c r="D55" s="116" t="s">
        <v>240</v>
      </c>
      <c r="F55" s="39" t="s">
        <v>76</v>
      </c>
      <c r="G55" s="60" t="s">
        <v>42</v>
      </c>
      <c r="H55" s="347">
        <f t="shared" si="2"/>
        <v>2044</v>
      </c>
      <c r="I55" s="56" t="s">
        <v>91</v>
      </c>
      <c r="J55" s="86">
        <f>IF(J$4=$H55+$B55,INDEX('Inputs_Indexed REC'!$D$40:$F$65,MATCH('Total Indexed RECs'!$H55,'Inputs_Indexed REC'!$B$40:$B$65,0),MATCH('Total Indexed RECs'!$F55,'Inputs_Indexed REC'!$D$37:$F$37,0))
*INDEX('Inputs_Indexed REC'!$H$40:$J$65,MATCH('Total Indexed RECs'!$H55,'Inputs_Indexed REC'!$B$40:$B$65,0),MATCH('Total Indexed RECs'!$F55,'Inputs_Indexed REC'!$H$37:$J$37,0)),
IF(J$4&gt;$H55+$B55,I55*(1-INDEX('Inputs_Indexed REC'!$E$6:$E$8,MATCH('Total Indexed RECs'!$F55,'Inputs_Indexed REC'!$C$6:$C$8,0))),
0))</f>
        <v>0</v>
      </c>
      <c r="K55" s="86">
        <f>IF(K$4=$H55+$B55,INDEX('Inputs_Indexed REC'!$D$40:$F$65,MATCH('Total Indexed RECs'!$H55,'Inputs_Indexed REC'!$B$40:$B$65,0),MATCH('Total Indexed RECs'!$F55,'Inputs_Indexed REC'!$D$37:$F$37,0))
*INDEX('Inputs_Indexed REC'!$H$40:$J$65,MATCH('Total Indexed RECs'!$H55,'Inputs_Indexed REC'!$B$40:$B$65,0),MATCH('Total Indexed RECs'!$F55,'Inputs_Indexed REC'!$H$37:$J$37,0)),
IF(K$4&gt;$H55+$B55,J55*(1-INDEX('Inputs_Indexed REC'!$E$6:$E$8,MATCH('Total Indexed RECs'!$F55,'Inputs_Indexed REC'!$C$6:$C$8,0))),
0))</f>
        <v>0</v>
      </c>
      <c r="L55" s="86">
        <f>IF(L$4=$H55+$B55,INDEX('Inputs_Indexed REC'!$D$40:$F$65,MATCH('Total Indexed RECs'!$H55,'Inputs_Indexed REC'!$B$40:$B$65,0),MATCH('Total Indexed RECs'!$F55,'Inputs_Indexed REC'!$D$37:$F$37,0))
*INDEX('Inputs_Indexed REC'!$H$40:$J$65,MATCH('Total Indexed RECs'!$H55,'Inputs_Indexed REC'!$B$40:$B$65,0),MATCH('Total Indexed RECs'!$F55,'Inputs_Indexed REC'!$H$37:$J$37,0)),
IF(L$4&gt;$H55+$B55,K55*(1-INDEX('Inputs_Indexed REC'!$E$6:$E$8,MATCH('Total Indexed RECs'!$F55,'Inputs_Indexed REC'!$C$6:$C$8,0))),
0))</f>
        <v>0</v>
      </c>
      <c r="M55" s="86">
        <f>IF(M$4=$H55+$B55,INDEX('Inputs_Indexed REC'!$D$40:$F$65,MATCH('Total Indexed RECs'!$H55,'Inputs_Indexed REC'!$B$40:$B$65,0),MATCH('Total Indexed RECs'!$F55,'Inputs_Indexed REC'!$D$37:$F$37,0))
*INDEX('Inputs_Indexed REC'!$H$40:$J$65,MATCH('Total Indexed RECs'!$H55,'Inputs_Indexed REC'!$B$40:$B$65,0),MATCH('Total Indexed RECs'!$F55,'Inputs_Indexed REC'!$H$37:$J$37,0)),
IF(M$4&gt;$H55+$B55,L55*(1-INDEX('Inputs_Indexed REC'!$E$6:$E$8,MATCH('Total Indexed RECs'!$F55,'Inputs_Indexed REC'!$C$6:$C$8,0))),
0))</f>
        <v>0</v>
      </c>
      <c r="N55" s="86">
        <f>IF(N$4=$H55+$B55,INDEX('Inputs_Indexed REC'!$D$40:$F$65,MATCH('Total Indexed RECs'!$H55,'Inputs_Indexed REC'!$B$40:$B$65,0),MATCH('Total Indexed RECs'!$F55,'Inputs_Indexed REC'!$D$37:$F$37,0))
*INDEX('Inputs_Indexed REC'!$H$40:$J$65,MATCH('Total Indexed RECs'!$H55,'Inputs_Indexed REC'!$B$40:$B$65,0),MATCH('Total Indexed RECs'!$F55,'Inputs_Indexed REC'!$H$37:$J$37,0)),
IF(N$4&gt;$H55+$B55,M55*(1-INDEX('Inputs_Indexed REC'!$E$6:$E$8,MATCH('Total Indexed RECs'!$F55,'Inputs_Indexed REC'!$C$6:$C$8,0))),
0))</f>
        <v>0</v>
      </c>
      <c r="O55" s="86">
        <f>IF(O$4=$H55+$B55,INDEX('Inputs_Indexed REC'!$D$40:$F$65,MATCH('Total Indexed RECs'!$H55,'Inputs_Indexed REC'!$B$40:$B$65,0),MATCH('Total Indexed RECs'!$F55,'Inputs_Indexed REC'!$D$37:$F$37,0))
*INDEX('Inputs_Indexed REC'!$H$40:$J$65,MATCH('Total Indexed RECs'!$H55,'Inputs_Indexed REC'!$B$40:$B$65,0),MATCH('Total Indexed RECs'!$F55,'Inputs_Indexed REC'!$H$37:$J$37,0)),
IF(O$4&gt;$H55+$B55,N55*(1-INDEX('Inputs_Indexed REC'!$E$6:$E$8,MATCH('Total Indexed RECs'!$F55,'Inputs_Indexed REC'!$C$6:$C$8,0))),
0))</f>
        <v>0</v>
      </c>
      <c r="P55" s="86">
        <f>IF(P$4=$H55+$B55,INDEX('Inputs_Indexed REC'!$D$40:$F$65,MATCH('Total Indexed RECs'!$H55,'Inputs_Indexed REC'!$B$40:$B$65,0),MATCH('Total Indexed RECs'!$F55,'Inputs_Indexed REC'!$D$37:$F$37,0))
*INDEX('Inputs_Indexed REC'!$H$40:$J$65,MATCH('Total Indexed RECs'!$H55,'Inputs_Indexed REC'!$B$40:$B$65,0),MATCH('Total Indexed RECs'!$F55,'Inputs_Indexed REC'!$H$37:$J$37,0)),
IF(P$4&gt;$H55+$B55,O55*(1-INDEX('Inputs_Indexed REC'!$E$6:$E$8,MATCH('Total Indexed RECs'!$F55,'Inputs_Indexed REC'!$C$6:$C$8,0))),
0))</f>
        <v>0</v>
      </c>
      <c r="Q55" s="86">
        <f>IF(Q$4=$H55+$B55,INDEX('Inputs_Indexed REC'!$D$40:$F$65,MATCH('Total Indexed RECs'!$H55,'Inputs_Indexed REC'!$B$40:$B$65,0),MATCH('Total Indexed RECs'!$F55,'Inputs_Indexed REC'!$D$37:$F$37,0))
*INDEX('Inputs_Indexed REC'!$H$40:$J$65,MATCH('Total Indexed RECs'!$H55,'Inputs_Indexed REC'!$B$40:$B$65,0),MATCH('Total Indexed RECs'!$F55,'Inputs_Indexed REC'!$H$37:$J$37,0)),
IF(Q$4&gt;$H55+$B55,P55*(1-INDEX('Inputs_Indexed REC'!$E$6:$E$8,MATCH('Total Indexed RECs'!$F55,'Inputs_Indexed REC'!$C$6:$C$8,0))),
0))</f>
        <v>0</v>
      </c>
      <c r="R55" s="86">
        <f>IF(R$4=$H55+$B55,INDEX('Inputs_Indexed REC'!$D$40:$F$65,MATCH('Total Indexed RECs'!$H55,'Inputs_Indexed REC'!$B$40:$B$65,0),MATCH('Total Indexed RECs'!$F55,'Inputs_Indexed REC'!$D$37:$F$37,0))
*INDEX('Inputs_Indexed REC'!$H$40:$J$65,MATCH('Total Indexed RECs'!$H55,'Inputs_Indexed REC'!$B$40:$B$65,0),MATCH('Total Indexed RECs'!$F55,'Inputs_Indexed REC'!$H$37:$J$37,0)),
IF(R$4&gt;$H55+$B55,Q55*(1-INDEX('Inputs_Indexed REC'!$E$6:$E$8,MATCH('Total Indexed RECs'!$F55,'Inputs_Indexed REC'!$C$6:$C$8,0))),
0))</f>
        <v>0</v>
      </c>
      <c r="S55" s="86">
        <f>IF(S$4=$H55+$B55,INDEX('Inputs_Indexed REC'!$D$40:$F$65,MATCH('Total Indexed RECs'!$H55,'Inputs_Indexed REC'!$B$40:$B$65,0),MATCH('Total Indexed RECs'!$F55,'Inputs_Indexed REC'!$D$37:$F$37,0))
*INDEX('Inputs_Indexed REC'!$H$40:$J$65,MATCH('Total Indexed RECs'!$H55,'Inputs_Indexed REC'!$B$40:$B$65,0),MATCH('Total Indexed RECs'!$F55,'Inputs_Indexed REC'!$H$37:$J$37,0)),
IF(S$4&gt;$H55+$B55,R55*(1-INDEX('Inputs_Indexed REC'!$E$6:$E$8,MATCH('Total Indexed RECs'!$F55,'Inputs_Indexed REC'!$C$6:$C$8,0))),
0))</f>
        <v>0</v>
      </c>
      <c r="T55" s="86">
        <f>IF(T$4=$H55+$B55,INDEX('Inputs_Indexed REC'!$D$40:$F$65,MATCH('Total Indexed RECs'!$H55,'Inputs_Indexed REC'!$B$40:$B$65,0),MATCH('Total Indexed RECs'!$F55,'Inputs_Indexed REC'!$D$37:$F$37,0))
*INDEX('Inputs_Indexed REC'!$H$40:$J$65,MATCH('Total Indexed RECs'!$H55,'Inputs_Indexed REC'!$B$40:$B$65,0),MATCH('Total Indexed RECs'!$F55,'Inputs_Indexed REC'!$H$37:$J$37,0)),
IF(T$4&gt;$H55+$B55,S55*(1-INDEX('Inputs_Indexed REC'!$E$6:$E$8,MATCH('Total Indexed RECs'!$F55,'Inputs_Indexed REC'!$C$6:$C$8,0))),
0))</f>
        <v>0</v>
      </c>
      <c r="U55" s="86">
        <f>IF(U$4=$H55+$B55,INDEX('Inputs_Indexed REC'!$D$40:$F$65,MATCH('Total Indexed RECs'!$H55,'Inputs_Indexed REC'!$B$40:$B$65,0),MATCH('Total Indexed RECs'!$F55,'Inputs_Indexed REC'!$D$37:$F$37,0))
*INDEX('Inputs_Indexed REC'!$H$40:$J$65,MATCH('Total Indexed RECs'!$H55,'Inputs_Indexed REC'!$B$40:$B$65,0),MATCH('Total Indexed RECs'!$F55,'Inputs_Indexed REC'!$H$37:$J$37,0)),
IF(U$4&gt;$H55+$B55,T55*(1-INDEX('Inputs_Indexed REC'!$E$6:$E$8,MATCH('Total Indexed RECs'!$F55,'Inputs_Indexed REC'!$C$6:$C$8,0))),
0))</f>
        <v>0</v>
      </c>
      <c r="V55" s="86">
        <f>IF(V$4=$H55+$B55,INDEX('Inputs_Indexed REC'!$D$40:$F$65,MATCH('Total Indexed RECs'!$H55,'Inputs_Indexed REC'!$B$40:$B$65,0),MATCH('Total Indexed RECs'!$F55,'Inputs_Indexed REC'!$D$37:$F$37,0))
*INDEX('Inputs_Indexed REC'!$H$40:$J$65,MATCH('Total Indexed RECs'!$H55,'Inputs_Indexed REC'!$B$40:$B$65,0),MATCH('Total Indexed RECs'!$F55,'Inputs_Indexed REC'!$H$37:$J$37,0)),
IF(V$4&gt;$H55+$B55,U55*(1-INDEX('Inputs_Indexed REC'!$E$6:$E$8,MATCH('Total Indexed RECs'!$F55,'Inputs_Indexed REC'!$C$6:$C$8,0))),
0))</f>
        <v>0</v>
      </c>
      <c r="W55" s="86">
        <f>IF(W$4=$H55+$B55,INDEX('Inputs_Indexed REC'!$D$40:$F$65,MATCH('Total Indexed RECs'!$H55,'Inputs_Indexed REC'!$B$40:$B$65,0),MATCH('Total Indexed RECs'!$F55,'Inputs_Indexed REC'!$D$37:$F$37,0))
*INDEX('Inputs_Indexed REC'!$H$40:$J$65,MATCH('Total Indexed RECs'!$H55,'Inputs_Indexed REC'!$B$40:$B$65,0),MATCH('Total Indexed RECs'!$F55,'Inputs_Indexed REC'!$H$37:$J$37,0)),
IF(W$4&gt;$H55+$B55,V55*(1-INDEX('Inputs_Indexed REC'!$E$6:$E$8,MATCH('Total Indexed RECs'!$F55,'Inputs_Indexed REC'!$C$6:$C$8,0))),
0))</f>
        <v>0</v>
      </c>
      <c r="X55" s="86">
        <f>IF(X$4=$H55+$B55,INDEX('Inputs_Indexed REC'!$D$40:$F$65,MATCH('Total Indexed RECs'!$H55,'Inputs_Indexed REC'!$B$40:$B$65,0),MATCH('Total Indexed RECs'!$F55,'Inputs_Indexed REC'!$D$37:$F$37,0))
*INDEX('Inputs_Indexed REC'!$H$40:$J$65,MATCH('Total Indexed RECs'!$H55,'Inputs_Indexed REC'!$B$40:$B$65,0),MATCH('Total Indexed RECs'!$F55,'Inputs_Indexed REC'!$H$37:$J$37,0)),
IF(X$4&gt;$H55+$B55,W55*(1-INDEX('Inputs_Indexed REC'!$E$6:$E$8,MATCH('Total Indexed RECs'!$F55,'Inputs_Indexed REC'!$C$6:$C$8,0))),
0))</f>
        <v>0</v>
      </c>
      <c r="Y55" s="86">
        <f>IF(Y$4=$H55+$B55,INDEX('Inputs_Indexed REC'!$D$40:$F$65,MATCH('Total Indexed RECs'!$H55,'Inputs_Indexed REC'!$B$40:$B$65,0),MATCH('Total Indexed RECs'!$F55,'Inputs_Indexed REC'!$D$37:$F$37,0))
*INDEX('Inputs_Indexed REC'!$H$40:$J$65,MATCH('Total Indexed RECs'!$H55,'Inputs_Indexed REC'!$B$40:$B$65,0),MATCH('Total Indexed RECs'!$F55,'Inputs_Indexed REC'!$H$37:$J$37,0)),
IF(Y$4&gt;$H55+$B55,X55*(1-INDEX('Inputs_Indexed REC'!$E$6:$E$8,MATCH('Total Indexed RECs'!$F55,'Inputs_Indexed REC'!$C$6:$C$8,0))),
0))</f>
        <v>0</v>
      </c>
      <c r="Z55" s="86">
        <f>IF(Z$4=$H55+$B55,INDEX('Inputs_Indexed REC'!$D$40:$F$65,MATCH('Total Indexed RECs'!$H55,'Inputs_Indexed REC'!$B$40:$B$65,0),MATCH('Total Indexed RECs'!$F55,'Inputs_Indexed REC'!$D$37:$F$37,0))
*INDEX('Inputs_Indexed REC'!$H$40:$J$65,MATCH('Total Indexed RECs'!$H55,'Inputs_Indexed REC'!$B$40:$B$65,0),MATCH('Total Indexed RECs'!$F55,'Inputs_Indexed REC'!$H$37:$J$37,0)),
IF(Z$4&gt;$H55+$B55,Y55*(1-INDEX('Inputs_Indexed REC'!$E$6:$E$8,MATCH('Total Indexed RECs'!$F55,'Inputs_Indexed REC'!$C$6:$C$8,0))),
0))</f>
        <v>0</v>
      </c>
      <c r="AA55" s="86">
        <f>IF(AA$4=$H55+$B55,INDEX('Inputs_Indexed REC'!$D$40:$F$65,MATCH('Total Indexed RECs'!$H55,'Inputs_Indexed REC'!$B$40:$B$65,0),MATCH('Total Indexed RECs'!$F55,'Inputs_Indexed REC'!$D$37:$F$37,0))
*INDEX('Inputs_Indexed REC'!$H$40:$J$65,MATCH('Total Indexed RECs'!$H55,'Inputs_Indexed REC'!$B$40:$B$65,0),MATCH('Total Indexed RECs'!$F55,'Inputs_Indexed REC'!$H$37:$J$37,0)),
IF(AA$4&gt;$H55+$B55,Z55*(1-INDEX('Inputs_Indexed REC'!$E$6:$E$8,MATCH('Total Indexed RECs'!$F55,'Inputs_Indexed REC'!$C$6:$C$8,0))),
0))</f>
        <v>0</v>
      </c>
      <c r="AB55" s="86">
        <f>IF(AB$4=$H55+$B55,INDEX('Inputs_Indexed REC'!$D$40:$F$65,MATCH('Total Indexed RECs'!$H55,'Inputs_Indexed REC'!$B$40:$B$65,0),MATCH('Total Indexed RECs'!$F55,'Inputs_Indexed REC'!$D$37:$F$37,0))
*INDEX('Inputs_Indexed REC'!$H$40:$J$65,MATCH('Total Indexed RECs'!$H55,'Inputs_Indexed REC'!$B$40:$B$65,0),MATCH('Total Indexed RECs'!$F55,'Inputs_Indexed REC'!$H$37:$J$37,0)),
IF(AB$4&gt;$H55+$B55,AA55*(1-INDEX('Inputs_Indexed REC'!$E$6:$E$8,MATCH('Total Indexed RECs'!$F55,'Inputs_Indexed REC'!$C$6:$C$8,0))),
0))</f>
        <v>0</v>
      </c>
      <c r="AC55" s="86">
        <f>IF(AC$4=$H55+$B55,INDEX('Inputs_Indexed REC'!$D$40:$F$65,MATCH('Total Indexed RECs'!$H55,'Inputs_Indexed REC'!$B$40:$B$65,0),MATCH('Total Indexed RECs'!$F55,'Inputs_Indexed REC'!$D$37:$F$37,0))
*INDEX('Inputs_Indexed REC'!$H$40:$J$65,MATCH('Total Indexed RECs'!$H55,'Inputs_Indexed REC'!$B$40:$B$65,0),MATCH('Total Indexed RECs'!$F55,'Inputs_Indexed REC'!$H$37:$J$37,0)),
IF(AC$4&gt;$H55+$B55,AB55*(1-INDEX('Inputs_Indexed REC'!$E$6:$E$8,MATCH('Total Indexed RECs'!$F55,'Inputs_Indexed REC'!$C$6:$C$8,0))),
0))</f>
        <v>0</v>
      </c>
      <c r="AD55" s="86">
        <f>IF(AD$4=$H55+$B55,INDEX('Inputs_Indexed REC'!$D$40:$F$65,MATCH('Total Indexed RECs'!$H55,'Inputs_Indexed REC'!$B$40:$B$65,0),MATCH('Total Indexed RECs'!$F55,'Inputs_Indexed REC'!$D$37:$F$37,0))
*INDEX('Inputs_Indexed REC'!$H$40:$J$65,MATCH('Total Indexed RECs'!$H55,'Inputs_Indexed REC'!$B$40:$B$65,0),MATCH('Total Indexed RECs'!$F55,'Inputs_Indexed REC'!$H$37:$J$37,0)),
IF(AD$4&gt;$H55+$B55,AC55*(1-INDEX('Inputs_Indexed REC'!$E$6:$E$8,MATCH('Total Indexed RECs'!$F55,'Inputs_Indexed REC'!$C$6:$C$8,0))),
0))</f>
        <v>0</v>
      </c>
      <c r="AE55" s="86">
        <f>IF(AE$4=$H55+$B55,INDEX('Inputs_Indexed REC'!$D$40:$F$65,MATCH('Total Indexed RECs'!$H55,'Inputs_Indexed REC'!$B$40:$B$65,0),MATCH('Total Indexed RECs'!$F55,'Inputs_Indexed REC'!$D$37:$F$37,0))
*INDEX('Inputs_Indexed REC'!$H$40:$J$65,MATCH('Total Indexed RECs'!$H55,'Inputs_Indexed REC'!$B$40:$B$65,0),MATCH('Total Indexed RECs'!$F55,'Inputs_Indexed REC'!$H$37:$J$37,0)),
IF(AE$4&gt;$H55+$B55,AD55*(1-INDEX('Inputs_Indexed REC'!$E$6:$E$8,MATCH('Total Indexed RECs'!$F55,'Inputs_Indexed REC'!$C$6:$C$8,0))),
0))</f>
        <v>0</v>
      </c>
      <c r="AF55" s="86">
        <f>IF(AF$4=$H55+$B55,INDEX('Inputs_Indexed REC'!$D$40:$F$65,MATCH('Total Indexed RECs'!$H55,'Inputs_Indexed REC'!$B$40:$B$65,0),MATCH('Total Indexed RECs'!$F55,'Inputs_Indexed REC'!$D$37:$F$37,0))
*INDEX('Inputs_Indexed REC'!$H$40:$J$65,MATCH('Total Indexed RECs'!$H55,'Inputs_Indexed REC'!$B$40:$B$65,0),MATCH('Total Indexed RECs'!$F55,'Inputs_Indexed REC'!$H$37:$J$37,0)),
IF(AF$4&gt;$H55+$B55,AE55*(1-INDEX('Inputs_Indexed REC'!$E$6:$E$8,MATCH('Total Indexed RECs'!$F55,'Inputs_Indexed REC'!$C$6:$C$8,0))),
0))</f>
        <v>0</v>
      </c>
      <c r="AG55" s="86">
        <f>IF(AG$4=$H55+$B55,INDEX('Inputs_Indexed REC'!$D$40:$F$65,MATCH('Total Indexed RECs'!$H55,'Inputs_Indexed REC'!$B$40:$B$65,0),MATCH('Total Indexed RECs'!$F55,'Inputs_Indexed REC'!$D$37:$F$37,0))
*INDEX('Inputs_Indexed REC'!$H$40:$J$65,MATCH('Total Indexed RECs'!$H55,'Inputs_Indexed REC'!$B$40:$B$65,0),MATCH('Total Indexed RECs'!$F55,'Inputs_Indexed REC'!$H$37:$J$37,0)),
IF(AG$4&gt;$H55+$B55,AF55*(1-INDEX('Inputs_Indexed REC'!$E$6:$E$8,MATCH('Total Indexed RECs'!$F55,'Inputs_Indexed REC'!$C$6:$C$8,0))),
0))</f>
        <v>0</v>
      </c>
      <c r="AH55" s="86">
        <f>IF(AH$4=$H55+$B55,INDEX('Inputs_Indexed REC'!$D$40:$F$65,MATCH('Total Indexed RECs'!$H55,'Inputs_Indexed REC'!$B$40:$B$65,0),MATCH('Total Indexed RECs'!$F55,'Inputs_Indexed REC'!$D$37:$F$37,0))
*INDEX('Inputs_Indexed REC'!$H$40:$J$65,MATCH('Total Indexed RECs'!$H55,'Inputs_Indexed REC'!$B$40:$B$65,0),MATCH('Total Indexed RECs'!$F55,'Inputs_Indexed REC'!$H$37:$J$37,0)),
IF(AH$4&gt;$H55+$B55,AG55*(1-INDEX('Inputs_Indexed REC'!$E$6:$E$8,MATCH('Total Indexed RECs'!$F55,'Inputs_Indexed REC'!$C$6:$C$8,0))),
0))</f>
        <v>0</v>
      </c>
    </row>
    <row r="56" spans="2:53" x14ac:dyDescent="0.35">
      <c r="B56" s="332">
        <v>0</v>
      </c>
      <c r="C56" s="332" t="str">
        <f>INDEX('Inputs_Indexed REC'!$L$40:$L$65,MATCH($G56,'Inputs_Indexed REC'!$C$40:$C$65,0))</f>
        <v>Projected</v>
      </c>
      <c r="D56" s="116" t="s">
        <v>240</v>
      </c>
      <c r="F56" s="39" t="s">
        <v>76</v>
      </c>
      <c r="G56" s="60" t="s">
        <v>43</v>
      </c>
      <c r="H56" s="347">
        <f t="shared" si="2"/>
        <v>2045</v>
      </c>
      <c r="I56" s="56" t="s">
        <v>91</v>
      </c>
      <c r="J56" s="86">
        <f>IF(J$4=$H56+$B56,INDEX('Inputs_Indexed REC'!$D$40:$F$65,MATCH('Total Indexed RECs'!$H56,'Inputs_Indexed REC'!$B$40:$B$65,0),MATCH('Total Indexed RECs'!$F56,'Inputs_Indexed REC'!$D$37:$F$37,0))
*INDEX('Inputs_Indexed REC'!$H$40:$J$65,MATCH('Total Indexed RECs'!$H56,'Inputs_Indexed REC'!$B$40:$B$65,0),MATCH('Total Indexed RECs'!$F56,'Inputs_Indexed REC'!$H$37:$J$37,0)),
IF(J$4&gt;$H56+$B56,I56*(1-INDEX('Inputs_Indexed REC'!$E$6:$E$8,MATCH('Total Indexed RECs'!$F56,'Inputs_Indexed REC'!$C$6:$C$8,0))),
0))</f>
        <v>0</v>
      </c>
      <c r="K56" s="86">
        <f>IF(K$4=$H56+$B56,INDEX('Inputs_Indexed REC'!$D$40:$F$65,MATCH('Total Indexed RECs'!$H56,'Inputs_Indexed REC'!$B$40:$B$65,0),MATCH('Total Indexed RECs'!$F56,'Inputs_Indexed REC'!$D$37:$F$37,0))
*INDEX('Inputs_Indexed REC'!$H$40:$J$65,MATCH('Total Indexed RECs'!$H56,'Inputs_Indexed REC'!$B$40:$B$65,0),MATCH('Total Indexed RECs'!$F56,'Inputs_Indexed REC'!$H$37:$J$37,0)),
IF(K$4&gt;$H56+$B56,J56*(1-INDEX('Inputs_Indexed REC'!$E$6:$E$8,MATCH('Total Indexed RECs'!$F56,'Inputs_Indexed REC'!$C$6:$C$8,0))),
0))</f>
        <v>0</v>
      </c>
      <c r="L56" s="86">
        <f>IF(L$4=$H56+$B56,INDEX('Inputs_Indexed REC'!$D$40:$F$65,MATCH('Total Indexed RECs'!$H56,'Inputs_Indexed REC'!$B$40:$B$65,0),MATCH('Total Indexed RECs'!$F56,'Inputs_Indexed REC'!$D$37:$F$37,0))
*INDEX('Inputs_Indexed REC'!$H$40:$J$65,MATCH('Total Indexed RECs'!$H56,'Inputs_Indexed REC'!$B$40:$B$65,0),MATCH('Total Indexed RECs'!$F56,'Inputs_Indexed REC'!$H$37:$J$37,0)),
IF(L$4&gt;$H56+$B56,K56*(1-INDEX('Inputs_Indexed REC'!$E$6:$E$8,MATCH('Total Indexed RECs'!$F56,'Inputs_Indexed REC'!$C$6:$C$8,0))),
0))</f>
        <v>0</v>
      </c>
      <c r="M56" s="86">
        <f>IF(M$4=$H56+$B56,INDEX('Inputs_Indexed REC'!$D$40:$F$65,MATCH('Total Indexed RECs'!$H56,'Inputs_Indexed REC'!$B$40:$B$65,0),MATCH('Total Indexed RECs'!$F56,'Inputs_Indexed REC'!$D$37:$F$37,0))
*INDEX('Inputs_Indexed REC'!$H$40:$J$65,MATCH('Total Indexed RECs'!$H56,'Inputs_Indexed REC'!$B$40:$B$65,0),MATCH('Total Indexed RECs'!$F56,'Inputs_Indexed REC'!$H$37:$J$37,0)),
IF(M$4&gt;$H56+$B56,L56*(1-INDEX('Inputs_Indexed REC'!$E$6:$E$8,MATCH('Total Indexed RECs'!$F56,'Inputs_Indexed REC'!$C$6:$C$8,0))),
0))</f>
        <v>0</v>
      </c>
      <c r="N56" s="86">
        <f>IF(N$4=$H56+$B56,INDEX('Inputs_Indexed REC'!$D$40:$F$65,MATCH('Total Indexed RECs'!$H56,'Inputs_Indexed REC'!$B$40:$B$65,0),MATCH('Total Indexed RECs'!$F56,'Inputs_Indexed REC'!$D$37:$F$37,0))
*INDEX('Inputs_Indexed REC'!$H$40:$J$65,MATCH('Total Indexed RECs'!$H56,'Inputs_Indexed REC'!$B$40:$B$65,0),MATCH('Total Indexed RECs'!$F56,'Inputs_Indexed REC'!$H$37:$J$37,0)),
IF(N$4&gt;$H56+$B56,M56*(1-INDEX('Inputs_Indexed REC'!$E$6:$E$8,MATCH('Total Indexed RECs'!$F56,'Inputs_Indexed REC'!$C$6:$C$8,0))),
0))</f>
        <v>0</v>
      </c>
      <c r="O56" s="86">
        <f>IF(O$4=$H56+$B56,INDEX('Inputs_Indexed REC'!$D$40:$F$65,MATCH('Total Indexed RECs'!$H56,'Inputs_Indexed REC'!$B$40:$B$65,0),MATCH('Total Indexed RECs'!$F56,'Inputs_Indexed REC'!$D$37:$F$37,0))
*INDEX('Inputs_Indexed REC'!$H$40:$J$65,MATCH('Total Indexed RECs'!$H56,'Inputs_Indexed REC'!$B$40:$B$65,0),MATCH('Total Indexed RECs'!$F56,'Inputs_Indexed REC'!$H$37:$J$37,0)),
IF(O$4&gt;$H56+$B56,N56*(1-INDEX('Inputs_Indexed REC'!$E$6:$E$8,MATCH('Total Indexed RECs'!$F56,'Inputs_Indexed REC'!$C$6:$C$8,0))),
0))</f>
        <v>0</v>
      </c>
      <c r="P56" s="86">
        <f>IF(P$4=$H56+$B56,INDEX('Inputs_Indexed REC'!$D$40:$F$65,MATCH('Total Indexed RECs'!$H56,'Inputs_Indexed REC'!$B$40:$B$65,0),MATCH('Total Indexed RECs'!$F56,'Inputs_Indexed REC'!$D$37:$F$37,0))
*INDEX('Inputs_Indexed REC'!$H$40:$J$65,MATCH('Total Indexed RECs'!$H56,'Inputs_Indexed REC'!$B$40:$B$65,0),MATCH('Total Indexed RECs'!$F56,'Inputs_Indexed REC'!$H$37:$J$37,0)),
IF(P$4&gt;$H56+$B56,O56*(1-INDEX('Inputs_Indexed REC'!$E$6:$E$8,MATCH('Total Indexed RECs'!$F56,'Inputs_Indexed REC'!$C$6:$C$8,0))),
0))</f>
        <v>0</v>
      </c>
      <c r="Q56" s="86">
        <f>IF(Q$4=$H56+$B56,INDEX('Inputs_Indexed REC'!$D$40:$F$65,MATCH('Total Indexed RECs'!$H56,'Inputs_Indexed REC'!$B$40:$B$65,0),MATCH('Total Indexed RECs'!$F56,'Inputs_Indexed REC'!$D$37:$F$37,0))
*INDEX('Inputs_Indexed REC'!$H$40:$J$65,MATCH('Total Indexed RECs'!$H56,'Inputs_Indexed REC'!$B$40:$B$65,0),MATCH('Total Indexed RECs'!$F56,'Inputs_Indexed REC'!$H$37:$J$37,0)),
IF(Q$4&gt;$H56+$B56,P56*(1-INDEX('Inputs_Indexed REC'!$E$6:$E$8,MATCH('Total Indexed RECs'!$F56,'Inputs_Indexed REC'!$C$6:$C$8,0))),
0))</f>
        <v>0</v>
      </c>
      <c r="R56" s="86">
        <f>IF(R$4=$H56+$B56,INDEX('Inputs_Indexed REC'!$D$40:$F$65,MATCH('Total Indexed RECs'!$H56,'Inputs_Indexed REC'!$B$40:$B$65,0),MATCH('Total Indexed RECs'!$F56,'Inputs_Indexed REC'!$D$37:$F$37,0))
*INDEX('Inputs_Indexed REC'!$H$40:$J$65,MATCH('Total Indexed RECs'!$H56,'Inputs_Indexed REC'!$B$40:$B$65,0),MATCH('Total Indexed RECs'!$F56,'Inputs_Indexed REC'!$H$37:$J$37,0)),
IF(R$4&gt;$H56+$B56,Q56*(1-INDEX('Inputs_Indexed REC'!$E$6:$E$8,MATCH('Total Indexed RECs'!$F56,'Inputs_Indexed REC'!$C$6:$C$8,0))),
0))</f>
        <v>0</v>
      </c>
      <c r="S56" s="86">
        <f>IF(S$4=$H56+$B56,INDEX('Inputs_Indexed REC'!$D$40:$F$65,MATCH('Total Indexed RECs'!$H56,'Inputs_Indexed REC'!$B$40:$B$65,0),MATCH('Total Indexed RECs'!$F56,'Inputs_Indexed REC'!$D$37:$F$37,0))
*INDEX('Inputs_Indexed REC'!$H$40:$J$65,MATCH('Total Indexed RECs'!$H56,'Inputs_Indexed REC'!$B$40:$B$65,0),MATCH('Total Indexed RECs'!$F56,'Inputs_Indexed REC'!$H$37:$J$37,0)),
IF(S$4&gt;$H56+$B56,R56*(1-INDEX('Inputs_Indexed REC'!$E$6:$E$8,MATCH('Total Indexed RECs'!$F56,'Inputs_Indexed REC'!$C$6:$C$8,0))),
0))</f>
        <v>0</v>
      </c>
      <c r="T56" s="86">
        <f>IF(T$4=$H56+$B56,INDEX('Inputs_Indexed REC'!$D$40:$F$65,MATCH('Total Indexed RECs'!$H56,'Inputs_Indexed REC'!$B$40:$B$65,0),MATCH('Total Indexed RECs'!$F56,'Inputs_Indexed REC'!$D$37:$F$37,0))
*INDEX('Inputs_Indexed REC'!$H$40:$J$65,MATCH('Total Indexed RECs'!$H56,'Inputs_Indexed REC'!$B$40:$B$65,0),MATCH('Total Indexed RECs'!$F56,'Inputs_Indexed REC'!$H$37:$J$37,0)),
IF(T$4&gt;$H56+$B56,S56*(1-INDEX('Inputs_Indexed REC'!$E$6:$E$8,MATCH('Total Indexed RECs'!$F56,'Inputs_Indexed REC'!$C$6:$C$8,0))),
0))</f>
        <v>0</v>
      </c>
      <c r="U56" s="86">
        <f>IF(U$4=$H56+$B56,INDEX('Inputs_Indexed REC'!$D$40:$F$65,MATCH('Total Indexed RECs'!$H56,'Inputs_Indexed REC'!$B$40:$B$65,0),MATCH('Total Indexed RECs'!$F56,'Inputs_Indexed REC'!$D$37:$F$37,0))
*INDEX('Inputs_Indexed REC'!$H$40:$J$65,MATCH('Total Indexed RECs'!$H56,'Inputs_Indexed REC'!$B$40:$B$65,0),MATCH('Total Indexed RECs'!$F56,'Inputs_Indexed REC'!$H$37:$J$37,0)),
IF(U$4&gt;$H56+$B56,T56*(1-INDEX('Inputs_Indexed REC'!$E$6:$E$8,MATCH('Total Indexed RECs'!$F56,'Inputs_Indexed REC'!$C$6:$C$8,0))),
0))</f>
        <v>0</v>
      </c>
      <c r="V56" s="86">
        <f>IF(V$4=$H56+$B56,INDEX('Inputs_Indexed REC'!$D$40:$F$65,MATCH('Total Indexed RECs'!$H56,'Inputs_Indexed REC'!$B$40:$B$65,0),MATCH('Total Indexed RECs'!$F56,'Inputs_Indexed REC'!$D$37:$F$37,0))
*INDEX('Inputs_Indexed REC'!$H$40:$J$65,MATCH('Total Indexed RECs'!$H56,'Inputs_Indexed REC'!$B$40:$B$65,0),MATCH('Total Indexed RECs'!$F56,'Inputs_Indexed REC'!$H$37:$J$37,0)),
IF(V$4&gt;$H56+$B56,U56*(1-INDEX('Inputs_Indexed REC'!$E$6:$E$8,MATCH('Total Indexed RECs'!$F56,'Inputs_Indexed REC'!$C$6:$C$8,0))),
0))</f>
        <v>0</v>
      </c>
      <c r="W56" s="86">
        <f>IF(W$4=$H56+$B56,INDEX('Inputs_Indexed REC'!$D$40:$F$65,MATCH('Total Indexed RECs'!$H56,'Inputs_Indexed REC'!$B$40:$B$65,0),MATCH('Total Indexed RECs'!$F56,'Inputs_Indexed REC'!$D$37:$F$37,0))
*INDEX('Inputs_Indexed REC'!$H$40:$J$65,MATCH('Total Indexed RECs'!$H56,'Inputs_Indexed REC'!$B$40:$B$65,0),MATCH('Total Indexed RECs'!$F56,'Inputs_Indexed REC'!$H$37:$J$37,0)),
IF(W$4&gt;$H56+$B56,V56*(1-INDEX('Inputs_Indexed REC'!$E$6:$E$8,MATCH('Total Indexed RECs'!$F56,'Inputs_Indexed REC'!$C$6:$C$8,0))),
0))</f>
        <v>0</v>
      </c>
      <c r="X56" s="86">
        <f>IF(X$4=$H56+$B56,INDEX('Inputs_Indexed REC'!$D$40:$F$65,MATCH('Total Indexed RECs'!$H56,'Inputs_Indexed REC'!$B$40:$B$65,0),MATCH('Total Indexed RECs'!$F56,'Inputs_Indexed REC'!$D$37:$F$37,0))
*INDEX('Inputs_Indexed REC'!$H$40:$J$65,MATCH('Total Indexed RECs'!$H56,'Inputs_Indexed REC'!$B$40:$B$65,0),MATCH('Total Indexed RECs'!$F56,'Inputs_Indexed REC'!$H$37:$J$37,0)),
IF(X$4&gt;$H56+$B56,W56*(1-INDEX('Inputs_Indexed REC'!$E$6:$E$8,MATCH('Total Indexed RECs'!$F56,'Inputs_Indexed REC'!$C$6:$C$8,0))),
0))</f>
        <v>0</v>
      </c>
      <c r="Y56" s="86">
        <f>IF(Y$4=$H56+$B56,INDEX('Inputs_Indexed REC'!$D$40:$F$65,MATCH('Total Indexed RECs'!$H56,'Inputs_Indexed REC'!$B$40:$B$65,0),MATCH('Total Indexed RECs'!$F56,'Inputs_Indexed REC'!$D$37:$F$37,0))
*INDEX('Inputs_Indexed REC'!$H$40:$J$65,MATCH('Total Indexed RECs'!$H56,'Inputs_Indexed REC'!$B$40:$B$65,0),MATCH('Total Indexed RECs'!$F56,'Inputs_Indexed REC'!$H$37:$J$37,0)),
IF(Y$4&gt;$H56+$B56,X56*(1-INDEX('Inputs_Indexed REC'!$E$6:$E$8,MATCH('Total Indexed RECs'!$F56,'Inputs_Indexed REC'!$C$6:$C$8,0))),
0))</f>
        <v>0</v>
      </c>
      <c r="Z56" s="86">
        <f>IF(Z$4=$H56+$B56,INDEX('Inputs_Indexed REC'!$D$40:$F$65,MATCH('Total Indexed RECs'!$H56,'Inputs_Indexed REC'!$B$40:$B$65,0),MATCH('Total Indexed RECs'!$F56,'Inputs_Indexed REC'!$D$37:$F$37,0))
*INDEX('Inputs_Indexed REC'!$H$40:$J$65,MATCH('Total Indexed RECs'!$H56,'Inputs_Indexed REC'!$B$40:$B$65,0),MATCH('Total Indexed RECs'!$F56,'Inputs_Indexed REC'!$H$37:$J$37,0)),
IF(Z$4&gt;$H56+$B56,Y56*(1-INDEX('Inputs_Indexed REC'!$E$6:$E$8,MATCH('Total Indexed RECs'!$F56,'Inputs_Indexed REC'!$C$6:$C$8,0))),
0))</f>
        <v>0</v>
      </c>
      <c r="AA56" s="86">
        <f>IF(AA$4=$H56+$B56,INDEX('Inputs_Indexed REC'!$D$40:$F$65,MATCH('Total Indexed RECs'!$H56,'Inputs_Indexed REC'!$B$40:$B$65,0),MATCH('Total Indexed RECs'!$F56,'Inputs_Indexed REC'!$D$37:$F$37,0))
*INDEX('Inputs_Indexed REC'!$H$40:$J$65,MATCH('Total Indexed RECs'!$H56,'Inputs_Indexed REC'!$B$40:$B$65,0),MATCH('Total Indexed RECs'!$F56,'Inputs_Indexed REC'!$H$37:$J$37,0)),
IF(AA$4&gt;$H56+$B56,Z56*(1-INDEX('Inputs_Indexed REC'!$E$6:$E$8,MATCH('Total Indexed RECs'!$F56,'Inputs_Indexed REC'!$C$6:$C$8,0))),
0))</f>
        <v>0</v>
      </c>
      <c r="AB56" s="86">
        <f>IF(AB$4=$H56+$B56,INDEX('Inputs_Indexed REC'!$D$40:$F$65,MATCH('Total Indexed RECs'!$H56,'Inputs_Indexed REC'!$B$40:$B$65,0),MATCH('Total Indexed RECs'!$F56,'Inputs_Indexed REC'!$D$37:$F$37,0))
*INDEX('Inputs_Indexed REC'!$H$40:$J$65,MATCH('Total Indexed RECs'!$H56,'Inputs_Indexed REC'!$B$40:$B$65,0),MATCH('Total Indexed RECs'!$F56,'Inputs_Indexed REC'!$H$37:$J$37,0)),
IF(AB$4&gt;$H56+$B56,AA56*(1-INDEX('Inputs_Indexed REC'!$E$6:$E$8,MATCH('Total Indexed RECs'!$F56,'Inputs_Indexed REC'!$C$6:$C$8,0))),
0))</f>
        <v>0</v>
      </c>
      <c r="AC56" s="86">
        <f>IF(AC$4=$H56+$B56,INDEX('Inputs_Indexed REC'!$D$40:$F$65,MATCH('Total Indexed RECs'!$H56,'Inputs_Indexed REC'!$B$40:$B$65,0),MATCH('Total Indexed RECs'!$F56,'Inputs_Indexed REC'!$D$37:$F$37,0))
*INDEX('Inputs_Indexed REC'!$H$40:$J$65,MATCH('Total Indexed RECs'!$H56,'Inputs_Indexed REC'!$B$40:$B$65,0),MATCH('Total Indexed RECs'!$F56,'Inputs_Indexed REC'!$H$37:$J$37,0)),
IF(AC$4&gt;$H56+$B56,AB56*(1-INDEX('Inputs_Indexed REC'!$E$6:$E$8,MATCH('Total Indexed RECs'!$F56,'Inputs_Indexed REC'!$C$6:$C$8,0))),
0))</f>
        <v>0</v>
      </c>
      <c r="AD56" s="86">
        <f>IF(AD$4=$H56+$B56,INDEX('Inputs_Indexed REC'!$D$40:$F$65,MATCH('Total Indexed RECs'!$H56,'Inputs_Indexed REC'!$B$40:$B$65,0),MATCH('Total Indexed RECs'!$F56,'Inputs_Indexed REC'!$D$37:$F$37,0))
*INDEX('Inputs_Indexed REC'!$H$40:$J$65,MATCH('Total Indexed RECs'!$H56,'Inputs_Indexed REC'!$B$40:$B$65,0),MATCH('Total Indexed RECs'!$F56,'Inputs_Indexed REC'!$H$37:$J$37,0)),
IF(AD$4&gt;$H56+$B56,AC56*(1-INDEX('Inputs_Indexed REC'!$E$6:$E$8,MATCH('Total Indexed RECs'!$F56,'Inputs_Indexed REC'!$C$6:$C$8,0))),
0))</f>
        <v>0</v>
      </c>
      <c r="AE56" s="86">
        <f>IF(AE$4=$H56+$B56,INDEX('Inputs_Indexed REC'!$D$40:$F$65,MATCH('Total Indexed RECs'!$H56,'Inputs_Indexed REC'!$B$40:$B$65,0),MATCH('Total Indexed RECs'!$F56,'Inputs_Indexed REC'!$D$37:$F$37,0))
*INDEX('Inputs_Indexed REC'!$H$40:$J$65,MATCH('Total Indexed RECs'!$H56,'Inputs_Indexed REC'!$B$40:$B$65,0),MATCH('Total Indexed RECs'!$F56,'Inputs_Indexed REC'!$H$37:$J$37,0)),
IF(AE$4&gt;$H56+$B56,AD56*(1-INDEX('Inputs_Indexed REC'!$E$6:$E$8,MATCH('Total Indexed RECs'!$F56,'Inputs_Indexed REC'!$C$6:$C$8,0))),
0))</f>
        <v>0</v>
      </c>
      <c r="AF56" s="86">
        <f>IF(AF$4=$H56+$B56,INDEX('Inputs_Indexed REC'!$D$40:$F$65,MATCH('Total Indexed RECs'!$H56,'Inputs_Indexed REC'!$B$40:$B$65,0),MATCH('Total Indexed RECs'!$F56,'Inputs_Indexed REC'!$D$37:$F$37,0))
*INDEX('Inputs_Indexed REC'!$H$40:$J$65,MATCH('Total Indexed RECs'!$H56,'Inputs_Indexed REC'!$B$40:$B$65,0),MATCH('Total Indexed RECs'!$F56,'Inputs_Indexed REC'!$H$37:$J$37,0)),
IF(AF$4&gt;$H56+$B56,AE56*(1-INDEX('Inputs_Indexed REC'!$E$6:$E$8,MATCH('Total Indexed RECs'!$F56,'Inputs_Indexed REC'!$C$6:$C$8,0))),
0))</f>
        <v>0</v>
      </c>
      <c r="AG56" s="86">
        <f>IF(AG$4=$H56+$B56,INDEX('Inputs_Indexed REC'!$D$40:$F$65,MATCH('Total Indexed RECs'!$H56,'Inputs_Indexed REC'!$B$40:$B$65,0),MATCH('Total Indexed RECs'!$F56,'Inputs_Indexed REC'!$D$37:$F$37,0))
*INDEX('Inputs_Indexed REC'!$H$40:$J$65,MATCH('Total Indexed RECs'!$H56,'Inputs_Indexed REC'!$B$40:$B$65,0),MATCH('Total Indexed RECs'!$F56,'Inputs_Indexed REC'!$H$37:$J$37,0)),
IF(AG$4&gt;$H56+$B56,AF56*(1-INDEX('Inputs_Indexed REC'!$E$6:$E$8,MATCH('Total Indexed RECs'!$F56,'Inputs_Indexed REC'!$C$6:$C$8,0))),
0))</f>
        <v>0</v>
      </c>
      <c r="AH56" s="86">
        <f>IF(AH$4=$H56+$B56,INDEX('Inputs_Indexed REC'!$D$40:$F$65,MATCH('Total Indexed RECs'!$H56,'Inputs_Indexed REC'!$B$40:$B$65,0),MATCH('Total Indexed RECs'!$F56,'Inputs_Indexed REC'!$D$37:$F$37,0))
*INDEX('Inputs_Indexed REC'!$H$40:$J$65,MATCH('Total Indexed RECs'!$H56,'Inputs_Indexed REC'!$B$40:$B$65,0),MATCH('Total Indexed RECs'!$F56,'Inputs_Indexed REC'!$H$37:$J$37,0)),
IF(AH$4&gt;$H56+$B56,AG56*(1-INDEX('Inputs_Indexed REC'!$E$6:$E$8,MATCH('Total Indexed RECs'!$F56,'Inputs_Indexed REC'!$C$6:$C$8,0))),
0))</f>
        <v>0</v>
      </c>
    </row>
    <row r="57" spans="2:53" x14ac:dyDescent="0.35">
      <c r="B57" s="332">
        <v>0</v>
      </c>
      <c r="C57" s="332" t="str">
        <f>INDEX('Inputs_Indexed REC'!$L$40:$L$65,MATCH($G57,'Inputs_Indexed REC'!$C$40:$C$65,0))</f>
        <v>Projected</v>
      </c>
      <c r="D57" s="116" t="s">
        <v>240</v>
      </c>
      <c r="F57" s="39" t="s">
        <v>76</v>
      </c>
      <c r="G57" s="60" t="s">
        <v>96</v>
      </c>
      <c r="H57" s="347">
        <f t="shared" si="2"/>
        <v>2046</v>
      </c>
      <c r="I57" s="56" t="s">
        <v>91</v>
      </c>
      <c r="J57" s="86">
        <f>IF(J$4=$H57+$B57,INDEX('Inputs_Indexed REC'!$D$40:$F$65,MATCH('Total Indexed RECs'!$H57,'Inputs_Indexed REC'!$B$40:$B$65,0),MATCH('Total Indexed RECs'!$F57,'Inputs_Indexed REC'!$D$37:$F$37,0))
*INDEX('Inputs_Indexed REC'!$H$40:$J$65,MATCH('Total Indexed RECs'!$H57,'Inputs_Indexed REC'!$B$40:$B$65,0),MATCH('Total Indexed RECs'!$F57,'Inputs_Indexed REC'!$H$37:$J$37,0)),
IF(J$4&gt;$H57+$B57,I57*(1-INDEX('Inputs_Indexed REC'!$E$6:$E$8,MATCH('Total Indexed RECs'!$F57,'Inputs_Indexed REC'!$C$6:$C$8,0))),
0))</f>
        <v>0</v>
      </c>
      <c r="K57" s="86">
        <f>IF(K$4=$H57+$B57,INDEX('Inputs_Indexed REC'!$D$40:$F$65,MATCH('Total Indexed RECs'!$H57,'Inputs_Indexed REC'!$B$40:$B$65,0),MATCH('Total Indexed RECs'!$F57,'Inputs_Indexed REC'!$D$37:$F$37,0))
*INDEX('Inputs_Indexed REC'!$H$40:$J$65,MATCH('Total Indexed RECs'!$H57,'Inputs_Indexed REC'!$B$40:$B$65,0),MATCH('Total Indexed RECs'!$F57,'Inputs_Indexed REC'!$H$37:$J$37,0)),
IF(K$4&gt;$H57+$B57,J57*(1-INDEX('Inputs_Indexed REC'!$E$6:$E$8,MATCH('Total Indexed RECs'!$F57,'Inputs_Indexed REC'!$C$6:$C$8,0))),
0))</f>
        <v>0</v>
      </c>
      <c r="L57" s="86">
        <f>IF(L$4=$H57+$B57,INDEX('Inputs_Indexed REC'!$D$40:$F$65,MATCH('Total Indexed RECs'!$H57,'Inputs_Indexed REC'!$B$40:$B$65,0),MATCH('Total Indexed RECs'!$F57,'Inputs_Indexed REC'!$D$37:$F$37,0))
*INDEX('Inputs_Indexed REC'!$H$40:$J$65,MATCH('Total Indexed RECs'!$H57,'Inputs_Indexed REC'!$B$40:$B$65,0),MATCH('Total Indexed RECs'!$F57,'Inputs_Indexed REC'!$H$37:$J$37,0)),
IF(L$4&gt;$H57+$B57,K57*(1-INDEX('Inputs_Indexed REC'!$E$6:$E$8,MATCH('Total Indexed RECs'!$F57,'Inputs_Indexed REC'!$C$6:$C$8,0))),
0))</f>
        <v>0</v>
      </c>
      <c r="M57" s="86">
        <f>IF(M$4=$H57+$B57,INDEX('Inputs_Indexed REC'!$D$40:$F$65,MATCH('Total Indexed RECs'!$H57,'Inputs_Indexed REC'!$B$40:$B$65,0),MATCH('Total Indexed RECs'!$F57,'Inputs_Indexed REC'!$D$37:$F$37,0))
*INDEX('Inputs_Indexed REC'!$H$40:$J$65,MATCH('Total Indexed RECs'!$H57,'Inputs_Indexed REC'!$B$40:$B$65,0),MATCH('Total Indexed RECs'!$F57,'Inputs_Indexed REC'!$H$37:$J$37,0)),
IF(M$4&gt;$H57+$B57,L57*(1-INDEX('Inputs_Indexed REC'!$E$6:$E$8,MATCH('Total Indexed RECs'!$F57,'Inputs_Indexed REC'!$C$6:$C$8,0))),
0))</f>
        <v>0</v>
      </c>
      <c r="N57" s="86">
        <f>IF(N$4=$H57+$B57,INDEX('Inputs_Indexed REC'!$D$40:$F$65,MATCH('Total Indexed RECs'!$H57,'Inputs_Indexed REC'!$B$40:$B$65,0),MATCH('Total Indexed RECs'!$F57,'Inputs_Indexed REC'!$D$37:$F$37,0))
*INDEX('Inputs_Indexed REC'!$H$40:$J$65,MATCH('Total Indexed RECs'!$H57,'Inputs_Indexed REC'!$B$40:$B$65,0),MATCH('Total Indexed RECs'!$F57,'Inputs_Indexed REC'!$H$37:$J$37,0)),
IF(N$4&gt;$H57+$B57,M57*(1-INDEX('Inputs_Indexed REC'!$E$6:$E$8,MATCH('Total Indexed RECs'!$F57,'Inputs_Indexed REC'!$C$6:$C$8,0))),
0))</f>
        <v>0</v>
      </c>
      <c r="O57" s="86">
        <f>IF(O$4=$H57+$B57,INDEX('Inputs_Indexed REC'!$D$40:$F$65,MATCH('Total Indexed RECs'!$H57,'Inputs_Indexed REC'!$B$40:$B$65,0),MATCH('Total Indexed RECs'!$F57,'Inputs_Indexed REC'!$D$37:$F$37,0))
*INDEX('Inputs_Indexed REC'!$H$40:$J$65,MATCH('Total Indexed RECs'!$H57,'Inputs_Indexed REC'!$B$40:$B$65,0),MATCH('Total Indexed RECs'!$F57,'Inputs_Indexed REC'!$H$37:$J$37,0)),
IF(O$4&gt;$H57+$B57,N57*(1-INDEX('Inputs_Indexed REC'!$E$6:$E$8,MATCH('Total Indexed RECs'!$F57,'Inputs_Indexed REC'!$C$6:$C$8,0))),
0))</f>
        <v>0</v>
      </c>
      <c r="P57" s="86">
        <f>IF(P$4=$H57+$B57,INDEX('Inputs_Indexed REC'!$D$40:$F$65,MATCH('Total Indexed RECs'!$H57,'Inputs_Indexed REC'!$B$40:$B$65,0),MATCH('Total Indexed RECs'!$F57,'Inputs_Indexed REC'!$D$37:$F$37,0))
*INDEX('Inputs_Indexed REC'!$H$40:$J$65,MATCH('Total Indexed RECs'!$H57,'Inputs_Indexed REC'!$B$40:$B$65,0),MATCH('Total Indexed RECs'!$F57,'Inputs_Indexed REC'!$H$37:$J$37,0)),
IF(P$4&gt;$H57+$B57,O57*(1-INDEX('Inputs_Indexed REC'!$E$6:$E$8,MATCH('Total Indexed RECs'!$F57,'Inputs_Indexed REC'!$C$6:$C$8,0))),
0))</f>
        <v>0</v>
      </c>
      <c r="Q57" s="86">
        <f>IF(Q$4=$H57+$B57,INDEX('Inputs_Indexed REC'!$D$40:$F$65,MATCH('Total Indexed RECs'!$H57,'Inputs_Indexed REC'!$B$40:$B$65,0),MATCH('Total Indexed RECs'!$F57,'Inputs_Indexed REC'!$D$37:$F$37,0))
*INDEX('Inputs_Indexed REC'!$H$40:$J$65,MATCH('Total Indexed RECs'!$H57,'Inputs_Indexed REC'!$B$40:$B$65,0),MATCH('Total Indexed RECs'!$F57,'Inputs_Indexed REC'!$H$37:$J$37,0)),
IF(Q$4&gt;$H57+$B57,P57*(1-INDEX('Inputs_Indexed REC'!$E$6:$E$8,MATCH('Total Indexed RECs'!$F57,'Inputs_Indexed REC'!$C$6:$C$8,0))),
0))</f>
        <v>0</v>
      </c>
      <c r="R57" s="86">
        <f>IF(R$4=$H57+$B57,INDEX('Inputs_Indexed REC'!$D$40:$F$65,MATCH('Total Indexed RECs'!$H57,'Inputs_Indexed REC'!$B$40:$B$65,0),MATCH('Total Indexed RECs'!$F57,'Inputs_Indexed REC'!$D$37:$F$37,0))
*INDEX('Inputs_Indexed REC'!$H$40:$J$65,MATCH('Total Indexed RECs'!$H57,'Inputs_Indexed REC'!$B$40:$B$65,0),MATCH('Total Indexed RECs'!$F57,'Inputs_Indexed REC'!$H$37:$J$37,0)),
IF(R$4&gt;$H57+$B57,Q57*(1-INDEX('Inputs_Indexed REC'!$E$6:$E$8,MATCH('Total Indexed RECs'!$F57,'Inputs_Indexed REC'!$C$6:$C$8,0))),
0))</f>
        <v>0</v>
      </c>
      <c r="S57" s="86">
        <f>IF(S$4=$H57+$B57,INDEX('Inputs_Indexed REC'!$D$40:$F$65,MATCH('Total Indexed RECs'!$H57,'Inputs_Indexed REC'!$B$40:$B$65,0),MATCH('Total Indexed RECs'!$F57,'Inputs_Indexed REC'!$D$37:$F$37,0))
*INDEX('Inputs_Indexed REC'!$H$40:$J$65,MATCH('Total Indexed RECs'!$H57,'Inputs_Indexed REC'!$B$40:$B$65,0),MATCH('Total Indexed RECs'!$F57,'Inputs_Indexed REC'!$H$37:$J$37,0)),
IF(S$4&gt;$H57+$B57,R57*(1-INDEX('Inputs_Indexed REC'!$E$6:$E$8,MATCH('Total Indexed RECs'!$F57,'Inputs_Indexed REC'!$C$6:$C$8,0))),
0))</f>
        <v>0</v>
      </c>
      <c r="T57" s="86">
        <f>IF(T$4=$H57+$B57,INDEX('Inputs_Indexed REC'!$D$40:$F$65,MATCH('Total Indexed RECs'!$H57,'Inputs_Indexed REC'!$B$40:$B$65,0),MATCH('Total Indexed RECs'!$F57,'Inputs_Indexed REC'!$D$37:$F$37,0))
*INDEX('Inputs_Indexed REC'!$H$40:$J$65,MATCH('Total Indexed RECs'!$H57,'Inputs_Indexed REC'!$B$40:$B$65,0),MATCH('Total Indexed RECs'!$F57,'Inputs_Indexed REC'!$H$37:$J$37,0)),
IF(T$4&gt;$H57+$B57,S57*(1-INDEX('Inputs_Indexed REC'!$E$6:$E$8,MATCH('Total Indexed RECs'!$F57,'Inputs_Indexed REC'!$C$6:$C$8,0))),
0))</f>
        <v>0</v>
      </c>
      <c r="U57" s="86">
        <f>IF(U$4=$H57+$B57,INDEX('Inputs_Indexed REC'!$D$40:$F$65,MATCH('Total Indexed RECs'!$H57,'Inputs_Indexed REC'!$B$40:$B$65,0),MATCH('Total Indexed RECs'!$F57,'Inputs_Indexed REC'!$D$37:$F$37,0))
*INDEX('Inputs_Indexed REC'!$H$40:$J$65,MATCH('Total Indexed RECs'!$H57,'Inputs_Indexed REC'!$B$40:$B$65,0),MATCH('Total Indexed RECs'!$F57,'Inputs_Indexed REC'!$H$37:$J$37,0)),
IF(U$4&gt;$H57+$B57,T57*(1-INDEX('Inputs_Indexed REC'!$E$6:$E$8,MATCH('Total Indexed RECs'!$F57,'Inputs_Indexed REC'!$C$6:$C$8,0))),
0))</f>
        <v>0</v>
      </c>
      <c r="V57" s="86">
        <f>IF(V$4=$H57+$B57,INDEX('Inputs_Indexed REC'!$D$40:$F$65,MATCH('Total Indexed RECs'!$H57,'Inputs_Indexed REC'!$B$40:$B$65,0),MATCH('Total Indexed RECs'!$F57,'Inputs_Indexed REC'!$D$37:$F$37,0))
*INDEX('Inputs_Indexed REC'!$H$40:$J$65,MATCH('Total Indexed RECs'!$H57,'Inputs_Indexed REC'!$B$40:$B$65,0),MATCH('Total Indexed RECs'!$F57,'Inputs_Indexed REC'!$H$37:$J$37,0)),
IF(V$4&gt;$H57+$B57,U57*(1-INDEX('Inputs_Indexed REC'!$E$6:$E$8,MATCH('Total Indexed RECs'!$F57,'Inputs_Indexed REC'!$C$6:$C$8,0))),
0))</f>
        <v>0</v>
      </c>
      <c r="W57" s="86">
        <f>IF(W$4=$H57+$B57,INDEX('Inputs_Indexed REC'!$D$40:$F$65,MATCH('Total Indexed RECs'!$H57,'Inputs_Indexed REC'!$B$40:$B$65,0),MATCH('Total Indexed RECs'!$F57,'Inputs_Indexed REC'!$D$37:$F$37,0))
*INDEX('Inputs_Indexed REC'!$H$40:$J$65,MATCH('Total Indexed RECs'!$H57,'Inputs_Indexed REC'!$B$40:$B$65,0),MATCH('Total Indexed RECs'!$F57,'Inputs_Indexed REC'!$H$37:$J$37,0)),
IF(W$4&gt;$H57+$B57,V57*(1-INDEX('Inputs_Indexed REC'!$E$6:$E$8,MATCH('Total Indexed RECs'!$F57,'Inputs_Indexed REC'!$C$6:$C$8,0))),
0))</f>
        <v>0</v>
      </c>
      <c r="X57" s="86">
        <f>IF(X$4=$H57+$B57,INDEX('Inputs_Indexed REC'!$D$40:$F$65,MATCH('Total Indexed RECs'!$H57,'Inputs_Indexed REC'!$B$40:$B$65,0),MATCH('Total Indexed RECs'!$F57,'Inputs_Indexed REC'!$D$37:$F$37,0))
*INDEX('Inputs_Indexed REC'!$H$40:$J$65,MATCH('Total Indexed RECs'!$H57,'Inputs_Indexed REC'!$B$40:$B$65,0),MATCH('Total Indexed RECs'!$F57,'Inputs_Indexed REC'!$H$37:$J$37,0)),
IF(X$4&gt;$H57+$B57,W57*(1-INDEX('Inputs_Indexed REC'!$E$6:$E$8,MATCH('Total Indexed RECs'!$F57,'Inputs_Indexed REC'!$C$6:$C$8,0))),
0))</f>
        <v>0</v>
      </c>
      <c r="Y57" s="86">
        <f>IF(Y$4=$H57+$B57,INDEX('Inputs_Indexed REC'!$D$40:$F$65,MATCH('Total Indexed RECs'!$H57,'Inputs_Indexed REC'!$B$40:$B$65,0),MATCH('Total Indexed RECs'!$F57,'Inputs_Indexed REC'!$D$37:$F$37,0))
*INDEX('Inputs_Indexed REC'!$H$40:$J$65,MATCH('Total Indexed RECs'!$H57,'Inputs_Indexed REC'!$B$40:$B$65,0),MATCH('Total Indexed RECs'!$F57,'Inputs_Indexed REC'!$H$37:$J$37,0)),
IF(Y$4&gt;$H57+$B57,X57*(1-INDEX('Inputs_Indexed REC'!$E$6:$E$8,MATCH('Total Indexed RECs'!$F57,'Inputs_Indexed REC'!$C$6:$C$8,0))),
0))</f>
        <v>0</v>
      </c>
      <c r="Z57" s="86">
        <f>IF(Z$4=$H57+$B57,INDEX('Inputs_Indexed REC'!$D$40:$F$65,MATCH('Total Indexed RECs'!$H57,'Inputs_Indexed REC'!$B$40:$B$65,0),MATCH('Total Indexed RECs'!$F57,'Inputs_Indexed REC'!$D$37:$F$37,0))
*INDEX('Inputs_Indexed REC'!$H$40:$J$65,MATCH('Total Indexed RECs'!$H57,'Inputs_Indexed REC'!$B$40:$B$65,0),MATCH('Total Indexed RECs'!$F57,'Inputs_Indexed REC'!$H$37:$J$37,0)),
IF(Z$4&gt;$H57+$B57,Y57*(1-INDEX('Inputs_Indexed REC'!$E$6:$E$8,MATCH('Total Indexed RECs'!$F57,'Inputs_Indexed REC'!$C$6:$C$8,0))),
0))</f>
        <v>0</v>
      </c>
      <c r="AA57" s="86">
        <f>IF(AA$4=$H57+$B57,INDEX('Inputs_Indexed REC'!$D$40:$F$65,MATCH('Total Indexed RECs'!$H57,'Inputs_Indexed REC'!$B$40:$B$65,0),MATCH('Total Indexed RECs'!$F57,'Inputs_Indexed REC'!$D$37:$F$37,0))
*INDEX('Inputs_Indexed REC'!$H$40:$J$65,MATCH('Total Indexed RECs'!$H57,'Inputs_Indexed REC'!$B$40:$B$65,0),MATCH('Total Indexed RECs'!$F57,'Inputs_Indexed REC'!$H$37:$J$37,0)),
IF(AA$4&gt;$H57+$B57,Z57*(1-INDEX('Inputs_Indexed REC'!$E$6:$E$8,MATCH('Total Indexed RECs'!$F57,'Inputs_Indexed REC'!$C$6:$C$8,0))),
0))</f>
        <v>0</v>
      </c>
      <c r="AB57" s="86">
        <f>IF(AB$4=$H57+$B57,INDEX('Inputs_Indexed REC'!$D$40:$F$65,MATCH('Total Indexed RECs'!$H57,'Inputs_Indexed REC'!$B$40:$B$65,0),MATCH('Total Indexed RECs'!$F57,'Inputs_Indexed REC'!$D$37:$F$37,0))
*INDEX('Inputs_Indexed REC'!$H$40:$J$65,MATCH('Total Indexed RECs'!$H57,'Inputs_Indexed REC'!$B$40:$B$65,0),MATCH('Total Indexed RECs'!$F57,'Inputs_Indexed REC'!$H$37:$J$37,0)),
IF(AB$4&gt;$H57+$B57,AA57*(1-INDEX('Inputs_Indexed REC'!$E$6:$E$8,MATCH('Total Indexed RECs'!$F57,'Inputs_Indexed REC'!$C$6:$C$8,0))),
0))</f>
        <v>0</v>
      </c>
      <c r="AC57" s="86">
        <f>IF(AC$4=$H57+$B57,INDEX('Inputs_Indexed REC'!$D$40:$F$65,MATCH('Total Indexed RECs'!$H57,'Inputs_Indexed REC'!$B$40:$B$65,0),MATCH('Total Indexed RECs'!$F57,'Inputs_Indexed REC'!$D$37:$F$37,0))
*INDEX('Inputs_Indexed REC'!$H$40:$J$65,MATCH('Total Indexed RECs'!$H57,'Inputs_Indexed REC'!$B$40:$B$65,0),MATCH('Total Indexed RECs'!$F57,'Inputs_Indexed REC'!$H$37:$J$37,0)),
IF(AC$4&gt;$H57+$B57,AB57*(1-INDEX('Inputs_Indexed REC'!$E$6:$E$8,MATCH('Total Indexed RECs'!$F57,'Inputs_Indexed REC'!$C$6:$C$8,0))),
0))</f>
        <v>0</v>
      </c>
      <c r="AD57" s="86">
        <f>IF(AD$4=$H57+$B57,INDEX('Inputs_Indexed REC'!$D$40:$F$65,MATCH('Total Indexed RECs'!$H57,'Inputs_Indexed REC'!$B$40:$B$65,0),MATCH('Total Indexed RECs'!$F57,'Inputs_Indexed REC'!$D$37:$F$37,0))
*INDEX('Inputs_Indexed REC'!$H$40:$J$65,MATCH('Total Indexed RECs'!$H57,'Inputs_Indexed REC'!$B$40:$B$65,0),MATCH('Total Indexed RECs'!$F57,'Inputs_Indexed REC'!$H$37:$J$37,0)),
IF(AD$4&gt;$H57+$B57,AC57*(1-INDEX('Inputs_Indexed REC'!$E$6:$E$8,MATCH('Total Indexed RECs'!$F57,'Inputs_Indexed REC'!$C$6:$C$8,0))),
0))</f>
        <v>0</v>
      </c>
      <c r="AE57" s="86">
        <f>IF(AE$4=$H57+$B57,INDEX('Inputs_Indexed REC'!$D$40:$F$65,MATCH('Total Indexed RECs'!$H57,'Inputs_Indexed REC'!$B$40:$B$65,0),MATCH('Total Indexed RECs'!$F57,'Inputs_Indexed REC'!$D$37:$F$37,0))
*INDEX('Inputs_Indexed REC'!$H$40:$J$65,MATCH('Total Indexed RECs'!$H57,'Inputs_Indexed REC'!$B$40:$B$65,0),MATCH('Total Indexed RECs'!$F57,'Inputs_Indexed REC'!$H$37:$J$37,0)),
IF(AE$4&gt;$H57+$B57,AD57*(1-INDEX('Inputs_Indexed REC'!$E$6:$E$8,MATCH('Total Indexed RECs'!$F57,'Inputs_Indexed REC'!$C$6:$C$8,0))),
0))</f>
        <v>0</v>
      </c>
      <c r="AF57" s="86">
        <f>IF(AF$4=$H57+$B57,INDEX('Inputs_Indexed REC'!$D$40:$F$65,MATCH('Total Indexed RECs'!$H57,'Inputs_Indexed REC'!$B$40:$B$65,0),MATCH('Total Indexed RECs'!$F57,'Inputs_Indexed REC'!$D$37:$F$37,0))
*INDEX('Inputs_Indexed REC'!$H$40:$J$65,MATCH('Total Indexed RECs'!$H57,'Inputs_Indexed REC'!$B$40:$B$65,0),MATCH('Total Indexed RECs'!$F57,'Inputs_Indexed REC'!$H$37:$J$37,0)),
IF(AF$4&gt;$H57+$B57,AE57*(1-INDEX('Inputs_Indexed REC'!$E$6:$E$8,MATCH('Total Indexed RECs'!$F57,'Inputs_Indexed REC'!$C$6:$C$8,0))),
0))</f>
        <v>0</v>
      </c>
      <c r="AG57" s="86">
        <f>IF(AG$4=$H57+$B57,INDEX('Inputs_Indexed REC'!$D$40:$F$65,MATCH('Total Indexed RECs'!$H57,'Inputs_Indexed REC'!$B$40:$B$65,0),MATCH('Total Indexed RECs'!$F57,'Inputs_Indexed REC'!$D$37:$F$37,0))
*INDEX('Inputs_Indexed REC'!$H$40:$J$65,MATCH('Total Indexed RECs'!$H57,'Inputs_Indexed REC'!$B$40:$B$65,0),MATCH('Total Indexed RECs'!$F57,'Inputs_Indexed REC'!$H$37:$J$37,0)),
IF(AG$4&gt;$H57+$B57,AF57*(1-INDEX('Inputs_Indexed REC'!$E$6:$E$8,MATCH('Total Indexed RECs'!$F57,'Inputs_Indexed REC'!$C$6:$C$8,0))),
0))</f>
        <v>0</v>
      </c>
      <c r="AH57" s="86">
        <f>IF(AH$4=$H57+$B57,INDEX('Inputs_Indexed REC'!$D$40:$F$65,MATCH('Total Indexed RECs'!$H57,'Inputs_Indexed REC'!$B$40:$B$65,0),MATCH('Total Indexed RECs'!$F57,'Inputs_Indexed REC'!$D$37:$F$37,0))
*INDEX('Inputs_Indexed REC'!$H$40:$J$65,MATCH('Total Indexed RECs'!$H57,'Inputs_Indexed REC'!$B$40:$B$65,0),MATCH('Total Indexed RECs'!$F57,'Inputs_Indexed REC'!$H$37:$J$37,0)),
IF(AH$4&gt;$H57+$B57,AG57*(1-INDEX('Inputs_Indexed REC'!$E$6:$E$8,MATCH('Total Indexed RECs'!$F57,'Inputs_Indexed REC'!$C$6:$C$8,0))),
0))</f>
        <v>0</v>
      </c>
    </row>
    <row r="58" spans="2:53" x14ac:dyDescent="0.35">
      <c r="F58" s="204"/>
      <c r="G58" s="204"/>
    </row>
    <row r="59" spans="2:53" x14ac:dyDescent="0.35">
      <c r="B59" s="332">
        <v>0</v>
      </c>
      <c r="C59" s="332" t="str">
        <f>INDEX('Inputs_Indexed REC'!$L$40:$L$65,MATCH($G59,'Inputs_Indexed REC'!$C$40:$C$65,0))</f>
        <v>Under Contract</v>
      </c>
      <c r="D59" s="116" t="s">
        <v>241</v>
      </c>
      <c r="E59" s="212"/>
      <c r="F59" s="39" t="s">
        <v>77</v>
      </c>
      <c r="G59" s="60" t="s">
        <v>20</v>
      </c>
      <c r="H59" s="347">
        <v>2022</v>
      </c>
      <c r="I59" s="56" t="s">
        <v>91</v>
      </c>
      <c r="J59" s="37">
        <v>42167.702000000005</v>
      </c>
      <c r="K59" s="214">
        <f>J59*(1-INDEX('Inputs_Indexed REC'!$E$6:$E$8,MATCH('Total Indexed RECs'!$F59,'Inputs_Indexed REC'!$C$6:$C$8,0)))</f>
        <v>41956.863490000003</v>
      </c>
      <c r="L59" s="214">
        <f>K59*(1-INDEX('Inputs_Indexed REC'!$E$6:$E$8,MATCH('Total Indexed RECs'!$F59,'Inputs_Indexed REC'!$C$6:$C$8,0)))</f>
        <v>41747.079172550002</v>
      </c>
      <c r="M59" s="214">
        <f>L59*(1-INDEX('Inputs_Indexed REC'!$E$6:$E$8,MATCH('Total Indexed RECs'!$F59,'Inputs_Indexed REC'!$C$6:$C$8,0)))</f>
        <v>41538.343776687252</v>
      </c>
      <c r="N59" s="214">
        <f>M59*(1-INDEX('Inputs_Indexed REC'!$E$6:$E$8,MATCH('Total Indexed RECs'!$F59,'Inputs_Indexed REC'!$C$6:$C$8,0)))</f>
        <v>41330.652057803818</v>
      </c>
      <c r="O59" s="214">
        <f>N59*(1-INDEX('Inputs_Indexed REC'!$E$6:$E$8,MATCH('Total Indexed RECs'!$F59,'Inputs_Indexed REC'!$C$6:$C$8,0)))</f>
        <v>41123.998797514796</v>
      </c>
      <c r="P59" s="214">
        <f>O59*(1-INDEX('Inputs_Indexed REC'!$E$6:$E$8,MATCH('Total Indexed RECs'!$F59,'Inputs_Indexed REC'!$C$6:$C$8,0)))</f>
        <v>40918.378803527223</v>
      </c>
      <c r="Q59" s="214">
        <f>P59*(1-INDEX('Inputs_Indexed REC'!$E$6:$E$8,MATCH('Total Indexed RECs'!$F59,'Inputs_Indexed REC'!$C$6:$C$8,0)))</f>
        <v>40713.786909509588</v>
      </c>
      <c r="R59" s="214">
        <f>Q59*(1-INDEX('Inputs_Indexed REC'!$E$6:$E$8,MATCH('Total Indexed RECs'!$F59,'Inputs_Indexed REC'!$C$6:$C$8,0)))</f>
        <v>40510.217974962041</v>
      </c>
      <c r="S59" s="214">
        <f>R59*(1-INDEX('Inputs_Indexed REC'!$E$6:$E$8,MATCH('Total Indexed RECs'!$F59,'Inputs_Indexed REC'!$C$6:$C$8,0)))</f>
        <v>40307.66688508723</v>
      </c>
      <c r="T59" s="214">
        <f>S59*(1-INDEX('Inputs_Indexed REC'!$E$6:$E$8,MATCH('Total Indexed RECs'!$F59,'Inputs_Indexed REC'!$C$6:$C$8,0)))</f>
        <v>40106.128550661793</v>
      </c>
      <c r="U59" s="214">
        <f>T59*(1-INDEX('Inputs_Indexed REC'!$E$6:$E$8,MATCH('Total Indexed RECs'!$F59,'Inputs_Indexed REC'!$C$6:$C$8,0)))</f>
        <v>39905.597907908486</v>
      </c>
      <c r="V59" s="214">
        <f>U59*(1-INDEX('Inputs_Indexed REC'!$E$6:$E$8,MATCH('Total Indexed RECs'!$F59,'Inputs_Indexed REC'!$C$6:$C$8,0)))</f>
        <v>39706.069918368943</v>
      </c>
      <c r="W59" s="214">
        <f>V59*(1-INDEX('Inputs_Indexed REC'!$E$6:$E$8,MATCH('Total Indexed RECs'!$F59,'Inputs_Indexed REC'!$C$6:$C$8,0)))</f>
        <v>39507.539568777102</v>
      </c>
      <c r="X59" s="214">
        <f>W59*(1-INDEX('Inputs_Indexed REC'!$E$6:$E$8,MATCH('Total Indexed RECs'!$F59,'Inputs_Indexed REC'!$C$6:$C$8,0)))</f>
        <v>39310.001870933214</v>
      </c>
      <c r="Y59" s="214">
        <f>X59*(1-INDEX('Inputs_Indexed REC'!$E$6:$E$8,MATCH('Total Indexed RECs'!$F59,'Inputs_Indexed REC'!$C$6:$C$8,0)))</f>
        <v>39113.451861578549</v>
      </c>
      <c r="Z59" s="214">
        <f>Y59*(1-INDEX('Inputs_Indexed REC'!$E$6:$E$8,MATCH('Total Indexed RECs'!$F59,'Inputs_Indexed REC'!$C$6:$C$8,0)))</f>
        <v>38917.884602270657</v>
      </c>
      <c r="AA59" s="214">
        <f>Z59*(1-INDEX('Inputs_Indexed REC'!$E$6:$E$8,MATCH('Total Indexed RECs'!$F59,'Inputs_Indexed REC'!$C$6:$C$8,0)))</f>
        <v>38723.295179259301</v>
      </c>
      <c r="AB59" s="214">
        <f>AA59*(1-INDEX('Inputs_Indexed REC'!$E$6:$E$8,MATCH('Total Indexed RECs'!$F59,'Inputs_Indexed REC'!$C$6:$C$8,0)))</f>
        <v>38529.678703363003</v>
      </c>
      <c r="AC59" s="214">
        <f>AB59*(1-INDEX('Inputs_Indexed REC'!$E$6:$E$8,MATCH('Total Indexed RECs'!$F59,'Inputs_Indexed REC'!$C$6:$C$8,0)))</f>
        <v>38337.030309846188</v>
      </c>
      <c r="AD59" s="214">
        <f>AC59*(1-INDEX('Inputs_Indexed REC'!$E$6:$E$8,MATCH('Total Indexed RECs'!$F59,'Inputs_Indexed REC'!$C$6:$C$8,0)))</f>
        <v>38145.345158296957</v>
      </c>
      <c r="AE59" s="214">
        <f>AD59*(1-INDEX('Inputs_Indexed REC'!$E$6:$E$8,MATCH('Total Indexed RECs'!$F59,'Inputs_Indexed REC'!$C$6:$C$8,0)))</f>
        <v>37954.618432505471</v>
      </c>
      <c r="AF59" s="214">
        <f>AE59*(1-INDEX('Inputs_Indexed REC'!$E$6:$E$8,MATCH('Total Indexed RECs'!$F59,'Inputs_Indexed REC'!$C$6:$C$8,0)))</f>
        <v>37764.845340342945</v>
      </c>
      <c r="AG59" s="214">
        <f>AF59*(1-INDEX('Inputs_Indexed REC'!$E$6:$E$8,MATCH('Total Indexed RECs'!$F59,'Inputs_Indexed REC'!$C$6:$C$8,0)))</f>
        <v>37576.021113641233</v>
      </c>
      <c r="AH59" s="214">
        <f>AG59*(1-INDEX('Inputs_Indexed REC'!$E$6:$E$8,MATCH('Total Indexed RECs'!$F59,'Inputs_Indexed REC'!$C$6:$C$8,0)))</f>
        <v>37388.141008073027</v>
      </c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</row>
    <row r="60" spans="2:53" x14ac:dyDescent="0.35">
      <c r="B60" s="332">
        <v>0</v>
      </c>
      <c r="C60" s="332" t="str">
        <f>INDEX('Inputs_Indexed REC'!$L$40:$L$65,MATCH($G60,'Inputs_Indexed REC'!$C$40:$C$65,0))</f>
        <v>Under Contract</v>
      </c>
      <c r="D60" s="116" t="s">
        <v>241</v>
      </c>
      <c r="E60" s="212"/>
      <c r="F60" s="39" t="s">
        <v>77</v>
      </c>
      <c r="G60" s="60" t="s">
        <v>21</v>
      </c>
      <c r="H60" s="347">
        <f t="shared" ref="H60:H83" si="3">H59+1</f>
        <v>2023</v>
      </c>
      <c r="I60" s="56" t="s">
        <v>91</v>
      </c>
      <c r="J60" s="37"/>
      <c r="K60" s="330">
        <v>105085.93</v>
      </c>
      <c r="L60" s="214">
        <f>K60*(1-INDEX('Inputs_Indexed REC'!$E$6:$E$8,MATCH('Total Indexed RECs'!$F60,'Inputs_Indexed REC'!$C$6:$C$8,0)))</f>
        <v>104560.50034999999</v>
      </c>
      <c r="M60" s="214">
        <f>L60*(1-INDEX('Inputs_Indexed REC'!$E$6:$E$8,MATCH('Total Indexed RECs'!$F60,'Inputs_Indexed REC'!$C$6:$C$8,0)))</f>
        <v>104037.69784824998</v>
      </c>
      <c r="N60" s="214">
        <f>M60*(1-INDEX('Inputs_Indexed REC'!$E$6:$E$8,MATCH('Total Indexed RECs'!$F60,'Inputs_Indexed REC'!$C$6:$C$8,0)))</f>
        <v>103517.50935900873</v>
      </c>
      <c r="O60" s="214">
        <f>N60*(1-INDEX('Inputs_Indexed REC'!$E$6:$E$8,MATCH('Total Indexed RECs'!$F60,'Inputs_Indexed REC'!$C$6:$C$8,0)))</f>
        <v>102999.9218122137</v>
      </c>
      <c r="P60" s="214">
        <f>O60*(1-INDEX('Inputs_Indexed REC'!$E$6:$E$8,MATCH('Total Indexed RECs'!$F60,'Inputs_Indexed REC'!$C$6:$C$8,0)))</f>
        <v>102484.92220315263</v>
      </c>
      <c r="Q60" s="214">
        <f>P60*(1-INDEX('Inputs_Indexed REC'!$E$6:$E$8,MATCH('Total Indexed RECs'!$F60,'Inputs_Indexed REC'!$C$6:$C$8,0)))</f>
        <v>101972.49759213686</v>
      </c>
      <c r="R60" s="214">
        <f>Q60*(1-INDEX('Inputs_Indexed REC'!$E$6:$E$8,MATCH('Total Indexed RECs'!$F60,'Inputs_Indexed REC'!$C$6:$C$8,0)))</f>
        <v>101462.63510417618</v>
      </c>
      <c r="S60" s="214">
        <f>R60*(1-INDEX('Inputs_Indexed REC'!$E$6:$E$8,MATCH('Total Indexed RECs'!$F60,'Inputs_Indexed REC'!$C$6:$C$8,0)))</f>
        <v>100955.32192865531</v>
      </c>
      <c r="T60" s="214">
        <f>S60*(1-INDEX('Inputs_Indexed REC'!$E$6:$E$8,MATCH('Total Indexed RECs'!$F60,'Inputs_Indexed REC'!$C$6:$C$8,0)))</f>
        <v>100450.54531901203</v>
      </c>
      <c r="U60" s="214">
        <f>T60*(1-INDEX('Inputs_Indexed REC'!$E$6:$E$8,MATCH('Total Indexed RECs'!$F60,'Inputs_Indexed REC'!$C$6:$C$8,0)))</f>
        <v>99948.292592416969</v>
      </c>
      <c r="V60" s="214">
        <f>U60*(1-INDEX('Inputs_Indexed REC'!$E$6:$E$8,MATCH('Total Indexed RECs'!$F60,'Inputs_Indexed REC'!$C$6:$C$8,0)))</f>
        <v>99448.551129454878</v>
      </c>
      <c r="W60" s="214">
        <f>V60*(1-INDEX('Inputs_Indexed REC'!$E$6:$E$8,MATCH('Total Indexed RECs'!$F60,'Inputs_Indexed REC'!$C$6:$C$8,0)))</f>
        <v>98951.308373807609</v>
      </c>
      <c r="X60" s="214">
        <f>W60*(1-INDEX('Inputs_Indexed REC'!$E$6:$E$8,MATCH('Total Indexed RECs'!$F60,'Inputs_Indexed REC'!$C$6:$C$8,0)))</f>
        <v>98456.551831938574</v>
      </c>
      <c r="Y60" s="214">
        <f>X60*(1-INDEX('Inputs_Indexed REC'!$E$6:$E$8,MATCH('Total Indexed RECs'!$F60,'Inputs_Indexed REC'!$C$6:$C$8,0)))</f>
        <v>97964.269072778887</v>
      </c>
      <c r="Z60" s="214">
        <f>Y60*(1-INDEX('Inputs_Indexed REC'!$E$6:$E$8,MATCH('Total Indexed RECs'!$F60,'Inputs_Indexed REC'!$C$6:$C$8,0)))</f>
        <v>97474.447727414998</v>
      </c>
      <c r="AA60" s="214">
        <f>Z60*(1-INDEX('Inputs_Indexed REC'!$E$6:$E$8,MATCH('Total Indexed RECs'!$F60,'Inputs_Indexed REC'!$C$6:$C$8,0)))</f>
        <v>96987.075488777919</v>
      </c>
      <c r="AB60" s="214">
        <f>AA60*(1-INDEX('Inputs_Indexed REC'!$E$6:$E$8,MATCH('Total Indexed RECs'!$F60,'Inputs_Indexed REC'!$C$6:$C$8,0)))</f>
        <v>96502.140111334025</v>
      </c>
      <c r="AC60" s="214">
        <f>AB60*(1-INDEX('Inputs_Indexed REC'!$E$6:$E$8,MATCH('Total Indexed RECs'!$F60,'Inputs_Indexed REC'!$C$6:$C$8,0)))</f>
        <v>96019.629410777357</v>
      </c>
      <c r="AD60" s="214">
        <f>AC60*(1-INDEX('Inputs_Indexed REC'!$E$6:$E$8,MATCH('Total Indexed RECs'!$F60,'Inputs_Indexed REC'!$C$6:$C$8,0)))</f>
        <v>95539.531263723475</v>
      </c>
      <c r="AE60" s="214">
        <f>AD60*(1-INDEX('Inputs_Indexed REC'!$E$6:$E$8,MATCH('Total Indexed RECs'!$F60,'Inputs_Indexed REC'!$C$6:$C$8,0)))</f>
        <v>95061.833607404857</v>
      </c>
      <c r="AF60" s="214">
        <f>AE60*(1-INDEX('Inputs_Indexed REC'!$E$6:$E$8,MATCH('Total Indexed RECs'!$F60,'Inputs_Indexed REC'!$C$6:$C$8,0)))</f>
        <v>94586.524439367829</v>
      </c>
      <c r="AG60" s="214">
        <f>AF60*(1-INDEX('Inputs_Indexed REC'!$E$6:$E$8,MATCH('Total Indexed RECs'!$F60,'Inputs_Indexed REC'!$C$6:$C$8,0)))</f>
        <v>94113.591817170993</v>
      </c>
      <c r="AH60" s="214">
        <f>AG60*(1-INDEX('Inputs_Indexed REC'!$E$6:$E$8,MATCH('Total Indexed RECs'!$F60,'Inputs_Indexed REC'!$C$6:$C$8,0)))</f>
        <v>93643.023858085144</v>
      </c>
    </row>
    <row r="61" spans="2:53" x14ac:dyDescent="0.35">
      <c r="B61" s="332">
        <v>0</v>
      </c>
      <c r="C61" s="332" t="str">
        <f>INDEX('Inputs_Indexed REC'!$L$40:$L$65,MATCH($G61,'Inputs_Indexed REC'!$C$40:$C$65,0))</f>
        <v>Under Contract</v>
      </c>
      <c r="D61" s="116" t="s">
        <v>241</v>
      </c>
      <c r="E61" s="212"/>
      <c r="F61" s="39" t="s">
        <v>77</v>
      </c>
      <c r="G61" s="60" t="s">
        <v>22</v>
      </c>
      <c r="H61" s="347">
        <f t="shared" si="3"/>
        <v>2024</v>
      </c>
      <c r="I61" s="56" t="s">
        <v>91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</row>
    <row r="62" spans="2:53" x14ac:dyDescent="0.35">
      <c r="B62" s="332">
        <v>0</v>
      </c>
      <c r="C62" s="332" t="str">
        <f>INDEX('Inputs_Indexed REC'!$L$40:$L$65,MATCH($G62,'Inputs_Indexed REC'!$C$40:$C$65,0))</f>
        <v>Under Contract</v>
      </c>
      <c r="D62" s="116" t="s">
        <v>241</v>
      </c>
      <c r="E62" s="212"/>
      <c r="F62" s="39" t="s">
        <v>77</v>
      </c>
      <c r="G62" s="60" t="s">
        <v>23</v>
      </c>
      <c r="H62" s="347">
        <f t="shared" si="3"/>
        <v>2025</v>
      </c>
      <c r="I62" s="56" t="s">
        <v>91</v>
      </c>
      <c r="J62" s="37">
        <f>IF(J$4=$H62+$B62,INDEX('Inputs_Indexed REC'!$D$40:$F$65,MATCH('Total Indexed RECs'!$H62,'Inputs_Indexed REC'!$C$40:$C$65,0),MATCH('Total Indexed RECs'!$F62,'Inputs_Indexed REC'!$D$37:$F$37,0))
*INDEX('Inputs_Indexed REC'!$H$40:$J$65,MATCH('Total Indexed RECs'!$H62,'Inputs_Indexed REC'!$C$40:$C$65,0),MATCH('Total Indexed RECs'!$F62,'Inputs_Indexed REC'!$H$37:$J$37,0)),
IF(J$4&gt;$H62+$B62,I62*(1-INDEX('Inputs_Indexed REC'!$E$6:$E$8,MATCH('Total Indexed RECs'!$F62,'Inputs_Indexed REC'!$C$6:$C$8,0))),
0))</f>
        <v>0</v>
      </c>
      <c r="K62" s="37">
        <f>IF(K$4=$H62+$B62,INDEX('Inputs_Indexed REC'!$D$40:$F$65,MATCH('Total Indexed RECs'!$H62,'Inputs_Indexed REC'!$C$40:$C$65,0),MATCH('Total Indexed RECs'!$F62,'Inputs_Indexed REC'!$D$37:$F$37,0))
*INDEX('Inputs_Indexed REC'!$H$40:$J$65,MATCH('Total Indexed RECs'!$H62,'Inputs_Indexed REC'!$C$40:$C$65,0),MATCH('Total Indexed RECs'!$F62,'Inputs_Indexed REC'!$H$37:$J$37,0)),
IF(K$4&gt;$H62+$B62,J62*(1-INDEX('Inputs_Indexed REC'!$E$6:$E$8,MATCH('Total Indexed RECs'!$F62,'Inputs_Indexed REC'!$C$6:$C$8,0))),
0))</f>
        <v>0</v>
      </c>
      <c r="L62" s="37">
        <f>IF(L$4=$H62+$B62,INDEX('Inputs_Indexed REC'!$D$40:$F$65,MATCH('Total Indexed RECs'!$H62,'Inputs_Indexed REC'!$C$40:$C$65,0),MATCH('Total Indexed RECs'!$F62,'Inputs_Indexed REC'!$D$37:$F$37,0))
*INDEX('Inputs_Indexed REC'!$H$40:$J$65,MATCH('Total Indexed RECs'!$H62,'Inputs_Indexed REC'!$C$40:$C$65,0),MATCH('Total Indexed RECs'!$F62,'Inputs_Indexed REC'!$H$37:$J$37,0)),
IF(L$4&gt;$H62+$B62,K62*(1-INDEX('Inputs_Indexed REC'!$E$6:$E$8,MATCH('Total Indexed RECs'!$F62,'Inputs_Indexed REC'!$C$6:$C$8,0))),
0))</f>
        <v>0</v>
      </c>
      <c r="M62" s="37">
        <v>222000</v>
      </c>
      <c r="N62" s="214">
        <f>M62*(1-INDEX('Inputs_Indexed REC'!$E$6:$E$8,MATCH('Total Indexed RECs'!$F62,'Inputs_Indexed REC'!$C$6:$C$8,0)))</f>
        <v>220890</v>
      </c>
      <c r="O62" s="214">
        <f>N62*(1-INDEX('Inputs_Indexed REC'!$E$6:$E$8,MATCH('Total Indexed RECs'!$F62,'Inputs_Indexed REC'!$C$6:$C$8,0)))</f>
        <v>219785.55</v>
      </c>
      <c r="P62" s="214">
        <f>O62*(1-INDEX('Inputs_Indexed REC'!$E$6:$E$8,MATCH('Total Indexed RECs'!$F62,'Inputs_Indexed REC'!$C$6:$C$8,0)))</f>
        <v>218686.62224999999</v>
      </c>
      <c r="Q62" s="214">
        <f>P62*(1-INDEX('Inputs_Indexed REC'!$E$6:$E$8,MATCH('Total Indexed RECs'!$F62,'Inputs_Indexed REC'!$C$6:$C$8,0)))</f>
        <v>217593.18913874999</v>
      </c>
      <c r="R62" s="214">
        <f>Q62*(1-INDEX('Inputs_Indexed REC'!$E$6:$E$8,MATCH('Total Indexed RECs'!$F62,'Inputs_Indexed REC'!$C$6:$C$8,0)))</f>
        <v>216505.22319305624</v>
      </c>
      <c r="S62" s="214">
        <f>R62*(1-INDEX('Inputs_Indexed REC'!$E$6:$E$8,MATCH('Total Indexed RECs'!$F62,'Inputs_Indexed REC'!$C$6:$C$8,0)))</f>
        <v>215422.69707709097</v>
      </c>
      <c r="T62" s="214">
        <f>S62*(1-INDEX('Inputs_Indexed REC'!$E$6:$E$8,MATCH('Total Indexed RECs'!$F62,'Inputs_Indexed REC'!$C$6:$C$8,0)))</f>
        <v>214345.58359170551</v>
      </c>
      <c r="U62" s="214">
        <f>T62*(1-INDEX('Inputs_Indexed REC'!$E$6:$E$8,MATCH('Total Indexed RECs'!$F62,'Inputs_Indexed REC'!$C$6:$C$8,0)))</f>
        <v>213273.85567374699</v>
      </c>
      <c r="V62" s="214">
        <f>U62*(1-INDEX('Inputs_Indexed REC'!$E$6:$E$8,MATCH('Total Indexed RECs'!$F62,'Inputs_Indexed REC'!$C$6:$C$8,0)))</f>
        <v>212207.48639537825</v>
      </c>
      <c r="W62" s="214">
        <f>V62*(1-INDEX('Inputs_Indexed REC'!$E$6:$E$8,MATCH('Total Indexed RECs'!$F62,'Inputs_Indexed REC'!$C$6:$C$8,0)))</f>
        <v>211146.44896340134</v>
      </c>
      <c r="X62" s="214">
        <f>W62*(1-INDEX('Inputs_Indexed REC'!$E$6:$E$8,MATCH('Total Indexed RECs'!$F62,'Inputs_Indexed REC'!$C$6:$C$8,0)))</f>
        <v>210090.71671858433</v>
      </c>
      <c r="Y62" s="214">
        <f>X62*(1-INDEX('Inputs_Indexed REC'!$E$6:$E$8,MATCH('Total Indexed RECs'!$F62,'Inputs_Indexed REC'!$C$6:$C$8,0)))</f>
        <v>209040.2631349914</v>
      </c>
      <c r="Z62" s="214">
        <f>Y62*(1-INDEX('Inputs_Indexed REC'!$E$6:$E$8,MATCH('Total Indexed RECs'!$F62,'Inputs_Indexed REC'!$C$6:$C$8,0)))</f>
        <v>207995.06181931644</v>
      </c>
      <c r="AA62" s="214">
        <f>Z62*(1-INDEX('Inputs_Indexed REC'!$E$6:$E$8,MATCH('Total Indexed RECs'!$F62,'Inputs_Indexed REC'!$C$6:$C$8,0)))</f>
        <v>206955.08651021984</v>
      </c>
      <c r="AB62" s="214">
        <f>AA62*(1-INDEX('Inputs_Indexed REC'!$E$6:$E$8,MATCH('Total Indexed RECs'!$F62,'Inputs_Indexed REC'!$C$6:$C$8,0)))</f>
        <v>205920.31107766874</v>
      </c>
      <c r="AC62" s="214">
        <f>AB62*(1-INDEX('Inputs_Indexed REC'!$E$6:$E$8,MATCH('Total Indexed RECs'!$F62,'Inputs_Indexed REC'!$C$6:$C$8,0)))</f>
        <v>204890.70952228041</v>
      </c>
      <c r="AD62" s="214">
        <f>AC62*(1-INDEX('Inputs_Indexed REC'!$E$6:$E$8,MATCH('Total Indexed RECs'!$F62,'Inputs_Indexed REC'!$C$6:$C$8,0)))</f>
        <v>203866.25597466901</v>
      </c>
      <c r="AE62" s="214">
        <f>AD62*(1-INDEX('Inputs_Indexed REC'!$E$6:$E$8,MATCH('Total Indexed RECs'!$F62,'Inputs_Indexed REC'!$C$6:$C$8,0)))</f>
        <v>202846.92469479566</v>
      </c>
      <c r="AF62" s="214">
        <f>AE62*(1-INDEX('Inputs_Indexed REC'!$E$6:$E$8,MATCH('Total Indexed RECs'!$F62,'Inputs_Indexed REC'!$C$6:$C$8,0)))</f>
        <v>201832.69007132167</v>
      </c>
      <c r="AG62" s="214">
        <f>AF62*(1-INDEX('Inputs_Indexed REC'!$E$6:$E$8,MATCH('Total Indexed RECs'!$F62,'Inputs_Indexed REC'!$C$6:$C$8,0)))</f>
        <v>200823.52662096507</v>
      </c>
      <c r="AH62" s="214">
        <f>AG62*(1-INDEX('Inputs_Indexed REC'!$E$6:$E$8,MATCH('Total Indexed RECs'!$F62,'Inputs_Indexed REC'!$C$6:$C$8,0)))</f>
        <v>199819.40898786025</v>
      </c>
    </row>
    <row r="63" spans="2:53" x14ac:dyDescent="0.35">
      <c r="B63" s="332">
        <v>0</v>
      </c>
      <c r="C63" s="332" t="str">
        <f>INDEX('Inputs_Indexed REC'!$L$40:$L$65,MATCH($G63,'Inputs_Indexed REC'!$C$40:$C$65,0))</f>
        <v>Projected</v>
      </c>
      <c r="D63" s="116" t="s">
        <v>241</v>
      </c>
      <c r="E63" s="212"/>
      <c r="F63" s="39" t="s">
        <v>77</v>
      </c>
      <c r="G63" s="60" t="s">
        <v>24</v>
      </c>
      <c r="H63" s="347">
        <f t="shared" si="3"/>
        <v>2026</v>
      </c>
      <c r="I63" s="56" t="s">
        <v>91</v>
      </c>
      <c r="J63" s="86">
        <f>IF(J$4=$H63+$B63,INDEX('Inputs_Indexed REC'!$D$40:$F$65,MATCH('Total Indexed RECs'!$H63,'Inputs_Indexed REC'!$B$40:$B$65,0),MATCH('Total Indexed RECs'!$F63,'Inputs_Indexed REC'!$D$37:$F$37,0))
*INDEX('Inputs_Indexed REC'!$H$40:$J$65,MATCH('Total Indexed RECs'!$H63,'Inputs_Indexed REC'!$B$40:$B$65,0),MATCH('Total Indexed RECs'!$F63,'Inputs_Indexed REC'!$H$37:$J$37,0)),
IF(J$4&gt;$H63+$B63,I63*(1-INDEX('Inputs_Indexed REC'!$E$6:$E$8,MATCH('Total Indexed RECs'!$F63,'Inputs_Indexed REC'!$C$6:$C$8,0))),
0))</f>
        <v>0</v>
      </c>
      <c r="K63" s="86">
        <f>IF(K$4=$H63+$B63,INDEX('Inputs_Indexed REC'!$D$40:$F$65,MATCH('Total Indexed RECs'!$H63,'Inputs_Indexed REC'!$B$40:$B$65,0),MATCH('Total Indexed RECs'!$F63,'Inputs_Indexed REC'!$D$37:$F$37,0))
*INDEX('Inputs_Indexed REC'!$H$40:$J$65,MATCH('Total Indexed RECs'!$H63,'Inputs_Indexed REC'!$B$40:$B$65,0),MATCH('Total Indexed RECs'!$F63,'Inputs_Indexed REC'!$H$37:$J$37,0)),
IF(K$4&gt;$H63+$B63,J63*(1-INDEX('Inputs_Indexed REC'!$E$6:$E$8,MATCH('Total Indexed RECs'!$F63,'Inputs_Indexed REC'!$C$6:$C$8,0))),
0))</f>
        <v>0</v>
      </c>
      <c r="L63" s="86">
        <f>IF(L$4=$H63+$B63,INDEX('Inputs_Indexed REC'!$D$40:$F$65,MATCH('Total Indexed RECs'!$H63,'Inputs_Indexed REC'!$B$40:$B$65,0),MATCH('Total Indexed RECs'!$F63,'Inputs_Indexed REC'!$D$37:$F$37,0))
*INDEX('Inputs_Indexed REC'!$H$40:$J$65,MATCH('Total Indexed RECs'!$H63,'Inputs_Indexed REC'!$B$40:$B$65,0),MATCH('Total Indexed RECs'!$F63,'Inputs_Indexed REC'!$H$37:$J$37,0)),
IF(L$4&gt;$H63+$B63,K63*(1-INDEX('Inputs_Indexed REC'!$E$6:$E$8,MATCH('Total Indexed RECs'!$F63,'Inputs_Indexed REC'!$C$6:$C$8,0))),
0))</f>
        <v>0</v>
      </c>
      <c r="M63" s="86">
        <f>IF(M$4=$H63+$B63,INDEX('Inputs_Indexed REC'!$D$40:$F$65,MATCH('Total Indexed RECs'!$H63,'Inputs_Indexed REC'!$B$40:$B$65,0),MATCH('Total Indexed RECs'!$F63,'Inputs_Indexed REC'!$D$37:$F$37,0))
*INDEX('Inputs_Indexed REC'!$H$40:$J$65,MATCH('Total Indexed RECs'!$H63,'Inputs_Indexed REC'!$B$40:$B$65,0),MATCH('Total Indexed RECs'!$F63,'Inputs_Indexed REC'!$H$37:$J$37,0)),
IF(M$4&gt;$H63+$B63,L63*(1-INDEX('Inputs_Indexed REC'!$E$6:$E$8,MATCH('Total Indexed RECs'!$F63,'Inputs_Indexed REC'!$C$6:$C$8,0))),
0))</f>
        <v>0</v>
      </c>
      <c r="N63" s="86">
        <f>IF(N$4=$H63+$B63,INDEX('Inputs_Indexed REC'!$D$40:$F$65,MATCH('Total Indexed RECs'!$H63,'Inputs_Indexed REC'!$B$40:$B$65,0),MATCH('Total Indexed RECs'!$F63,'Inputs_Indexed REC'!$D$37:$F$37,0))
*INDEX('Inputs_Indexed REC'!$H$40:$J$65,MATCH('Total Indexed RECs'!$H63,'Inputs_Indexed REC'!$B$40:$B$65,0),MATCH('Total Indexed RECs'!$F63,'Inputs_Indexed REC'!$H$37:$J$37,0)),
IF(N$4&gt;$H63+$B63,M63*(1-INDEX('Inputs_Indexed REC'!$E$6:$E$8,MATCH('Total Indexed RECs'!$F63,'Inputs_Indexed REC'!$C$6:$C$8,0))),
0))</f>
        <v>90000</v>
      </c>
      <c r="O63" s="86">
        <f>IF(O$4=$H63+$B63,INDEX('Inputs_Indexed REC'!$D$40:$F$65,MATCH('Total Indexed RECs'!$H63,'Inputs_Indexed REC'!$B$40:$B$65,0),MATCH('Total Indexed RECs'!$F63,'Inputs_Indexed REC'!$D$37:$F$37,0))
*INDEX('Inputs_Indexed REC'!$H$40:$J$65,MATCH('Total Indexed RECs'!$H63,'Inputs_Indexed REC'!$B$40:$B$65,0),MATCH('Total Indexed RECs'!$F63,'Inputs_Indexed REC'!$H$37:$J$37,0)),
IF(O$4&gt;$H63+$B63,N63*(1-INDEX('Inputs_Indexed REC'!$E$6:$E$8,MATCH('Total Indexed RECs'!$F63,'Inputs_Indexed REC'!$C$6:$C$8,0))),
0))</f>
        <v>89550</v>
      </c>
      <c r="P63" s="86">
        <f>IF(P$4=$H63+$B63,INDEX('Inputs_Indexed REC'!$D$40:$F$65,MATCH('Total Indexed RECs'!$H63,'Inputs_Indexed REC'!$B$40:$B$65,0),MATCH('Total Indexed RECs'!$F63,'Inputs_Indexed REC'!$D$37:$F$37,0))
*INDEX('Inputs_Indexed REC'!$H$40:$J$65,MATCH('Total Indexed RECs'!$H63,'Inputs_Indexed REC'!$B$40:$B$65,0),MATCH('Total Indexed RECs'!$F63,'Inputs_Indexed REC'!$H$37:$J$37,0)),
IF(P$4&gt;$H63+$B63,O63*(1-INDEX('Inputs_Indexed REC'!$E$6:$E$8,MATCH('Total Indexed RECs'!$F63,'Inputs_Indexed REC'!$C$6:$C$8,0))),
0))</f>
        <v>89102.25</v>
      </c>
      <c r="Q63" s="86">
        <f>IF(Q$4=$H63+$B63,INDEX('Inputs_Indexed REC'!$D$40:$F$65,MATCH('Total Indexed RECs'!$H63,'Inputs_Indexed REC'!$B$40:$B$65,0),MATCH('Total Indexed RECs'!$F63,'Inputs_Indexed REC'!$D$37:$F$37,0))
*INDEX('Inputs_Indexed REC'!$H$40:$J$65,MATCH('Total Indexed RECs'!$H63,'Inputs_Indexed REC'!$B$40:$B$65,0),MATCH('Total Indexed RECs'!$F63,'Inputs_Indexed REC'!$H$37:$J$37,0)),
IF(Q$4&gt;$H63+$B63,P63*(1-INDEX('Inputs_Indexed REC'!$E$6:$E$8,MATCH('Total Indexed RECs'!$F63,'Inputs_Indexed REC'!$C$6:$C$8,0))),
0))</f>
        <v>88656.738750000004</v>
      </c>
      <c r="R63" s="86">
        <f>IF(R$4=$H63+$B63,INDEX('Inputs_Indexed REC'!$D$40:$F$65,MATCH('Total Indexed RECs'!$H63,'Inputs_Indexed REC'!$B$40:$B$65,0),MATCH('Total Indexed RECs'!$F63,'Inputs_Indexed REC'!$D$37:$F$37,0))
*INDEX('Inputs_Indexed REC'!$H$40:$J$65,MATCH('Total Indexed RECs'!$H63,'Inputs_Indexed REC'!$B$40:$B$65,0),MATCH('Total Indexed RECs'!$F63,'Inputs_Indexed REC'!$H$37:$J$37,0)),
IF(R$4&gt;$H63+$B63,Q63*(1-INDEX('Inputs_Indexed REC'!$E$6:$E$8,MATCH('Total Indexed RECs'!$F63,'Inputs_Indexed REC'!$C$6:$C$8,0))),
0))</f>
        <v>88213.455056250008</v>
      </c>
      <c r="S63" s="86">
        <f>IF(S$4=$H63+$B63,INDEX('Inputs_Indexed REC'!$D$40:$F$65,MATCH('Total Indexed RECs'!$H63,'Inputs_Indexed REC'!$B$40:$B$65,0),MATCH('Total Indexed RECs'!$F63,'Inputs_Indexed REC'!$D$37:$F$37,0))
*INDEX('Inputs_Indexed REC'!$H$40:$J$65,MATCH('Total Indexed RECs'!$H63,'Inputs_Indexed REC'!$B$40:$B$65,0),MATCH('Total Indexed RECs'!$F63,'Inputs_Indexed REC'!$H$37:$J$37,0)),
IF(S$4&gt;$H63+$B63,R63*(1-INDEX('Inputs_Indexed REC'!$E$6:$E$8,MATCH('Total Indexed RECs'!$F63,'Inputs_Indexed REC'!$C$6:$C$8,0))),
0))</f>
        <v>87772.387780968755</v>
      </c>
      <c r="T63" s="86">
        <f>IF(T$4=$H63+$B63,INDEX('Inputs_Indexed REC'!$D$40:$F$65,MATCH('Total Indexed RECs'!$H63,'Inputs_Indexed REC'!$B$40:$B$65,0),MATCH('Total Indexed RECs'!$F63,'Inputs_Indexed REC'!$D$37:$F$37,0))
*INDEX('Inputs_Indexed REC'!$H$40:$J$65,MATCH('Total Indexed RECs'!$H63,'Inputs_Indexed REC'!$B$40:$B$65,0),MATCH('Total Indexed RECs'!$F63,'Inputs_Indexed REC'!$H$37:$J$37,0)),
IF(T$4&gt;$H63+$B63,S63*(1-INDEX('Inputs_Indexed REC'!$E$6:$E$8,MATCH('Total Indexed RECs'!$F63,'Inputs_Indexed REC'!$C$6:$C$8,0))),
0))</f>
        <v>87333.525842063915</v>
      </c>
      <c r="U63" s="86">
        <f>IF(U$4=$H63+$B63,INDEX('Inputs_Indexed REC'!$D$40:$F$65,MATCH('Total Indexed RECs'!$H63,'Inputs_Indexed REC'!$B$40:$B$65,0),MATCH('Total Indexed RECs'!$F63,'Inputs_Indexed REC'!$D$37:$F$37,0))
*INDEX('Inputs_Indexed REC'!$H$40:$J$65,MATCH('Total Indexed RECs'!$H63,'Inputs_Indexed REC'!$B$40:$B$65,0),MATCH('Total Indexed RECs'!$F63,'Inputs_Indexed REC'!$H$37:$J$37,0)),
IF(U$4&gt;$H63+$B63,T63*(1-INDEX('Inputs_Indexed REC'!$E$6:$E$8,MATCH('Total Indexed RECs'!$F63,'Inputs_Indexed REC'!$C$6:$C$8,0))),
0))</f>
        <v>86896.858212853593</v>
      </c>
      <c r="V63" s="86">
        <f>IF(V$4=$H63+$B63,INDEX('Inputs_Indexed REC'!$D$40:$F$65,MATCH('Total Indexed RECs'!$H63,'Inputs_Indexed REC'!$B$40:$B$65,0),MATCH('Total Indexed RECs'!$F63,'Inputs_Indexed REC'!$D$37:$F$37,0))
*INDEX('Inputs_Indexed REC'!$H$40:$J$65,MATCH('Total Indexed RECs'!$H63,'Inputs_Indexed REC'!$B$40:$B$65,0),MATCH('Total Indexed RECs'!$F63,'Inputs_Indexed REC'!$H$37:$J$37,0)),
IF(V$4&gt;$H63+$B63,U63*(1-INDEX('Inputs_Indexed REC'!$E$6:$E$8,MATCH('Total Indexed RECs'!$F63,'Inputs_Indexed REC'!$C$6:$C$8,0))),
0))</f>
        <v>86462.373921789331</v>
      </c>
      <c r="W63" s="86">
        <f>IF(W$4=$H63+$B63,INDEX('Inputs_Indexed REC'!$D$40:$F$65,MATCH('Total Indexed RECs'!$H63,'Inputs_Indexed REC'!$B$40:$B$65,0),MATCH('Total Indexed RECs'!$F63,'Inputs_Indexed REC'!$D$37:$F$37,0))
*INDEX('Inputs_Indexed REC'!$H$40:$J$65,MATCH('Total Indexed RECs'!$H63,'Inputs_Indexed REC'!$B$40:$B$65,0),MATCH('Total Indexed RECs'!$F63,'Inputs_Indexed REC'!$H$37:$J$37,0)),
IF(W$4&gt;$H63+$B63,V63*(1-INDEX('Inputs_Indexed REC'!$E$6:$E$8,MATCH('Total Indexed RECs'!$F63,'Inputs_Indexed REC'!$C$6:$C$8,0))),
0))</f>
        <v>86030.062052180379</v>
      </c>
      <c r="X63" s="86">
        <f>IF(X$4=$H63+$B63,INDEX('Inputs_Indexed REC'!$D$40:$F$65,MATCH('Total Indexed RECs'!$H63,'Inputs_Indexed REC'!$B$40:$B$65,0),MATCH('Total Indexed RECs'!$F63,'Inputs_Indexed REC'!$D$37:$F$37,0))
*INDEX('Inputs_Indexed REC'!$H$40:$J$65,MATCH('Total Indexed RECs'!$H63,'Inputs_Indexed REC'!$B$40:$B$65,0),MATCH('Total Indexed RECs'!$F63,'Inputs_Indexed REC'!$H$37:$J$37,0)),
IF(X$4&gt;$H63+$B63,W63*(1-INDEX('Inputs_Indexed REC'!$E$6:$E$8,MATCH('Total Indexed RECs'!$F63,'Inputs_Indexed REC'!$C$6:$C$8,0))),
0))</f>
        <v>85599.911741919481</v>
      </c>
      <c r="Y63" s="86">
        <f>IF(Y$4=$H63+$B63,INDEX('Inputs_Indexed REC'!$D$40:$F$65,MATCH('Total Indexed RECs'!$H63,'Inputs_Indexed REC'!$B$40:$B$65,0),MATCH('Total Indexed RECs'!$F63,'Inputs_Indexed REC'!$D$37:$F$37,0))
*INDEX('Inputs_Indexed REC'!$H$40:$J$65,MATCH('Total Indexed RECs'!$H63,'Inputs_Indexed REC'!$B$40:$B$65,0),MATCH('Total Indexed RECs'!$F63,'Inputs_Indexed REC'!$H$37:$J$37,0)),
IF(Y$4&gt;$H63+$B63,X63*(1-INDEX('Inputs_Indexed REC'!$E$6:$E$8,MATCH('Total Indexed RECs'!$F63,'Inputs_Indexed REC'!$C$6:$C$8,0))),
0))</f>
        <v>85171.91218320989</v>
      </c>
      <c r="Z63" s="86">
        <f>IF(Z$4=$H63+$B63,INDEX('Inputs_Indexed REC'!$D$40:$F$65,MATCH('Total Indexed RECs'!$H63,'Inputs_Indexed REC'!$B$40:$B$65,0),MATCH('Total Indexed RECs'!$F63,'Inputs_Indexed REC'!$D$37:$F$37,0))
*INDEX('Inputs_Indexed REC'!$H$40:$J$65,MATCH('Total Indexed RECs'!$H63,'Inputs_Indexed REC'!$B$40:$B$65,0),MATCH('Total Indexed RECs'!$F63,'Inputs_Indexed REC'!$H$37:$J$37,0)),
IF(Z$4&gt;$H63+$B63,Y63*(1-INDEX('Inputs_Indexed REC'!$E$6:$E$8,MATCH('Total Indexed RECs'!$F63,'Inputs_Indexed REC'!$C$6:$C$8,0))),
0))</f>
        <v>84746.052622293835</v>
      </c>
      <c r="AA63" s="86">
        <f>IF(AA$4=$H63+$B63,INDEX('Inputs_Indexed REC'!$D$40:$F$65,MATCH('Total Indexed RECs'!$H63,'Inputs_Indexed REC'!$B$40:$B$65,0),MATCH('Total Indexed RECs'!$F63,'Inputs_Indexed REC'!$D$37:$F$37,0))
*INDEX('Inputs_Indexed REC'!$H$40:$J$65,MATCH('Total Indexed RECs'!$H63,'Inputs_Indexed REC'!$B$40:$B$65,0),MATCH('Total Indexed RECs'!$F63,'Inputs_Indexed REC'!$H$37:$J$37,0)),
IF(AA$4&gt;$H63+$B63,Z63*(1-INDEX('Inputs_Indexed REC'!$E$6:$E$8,MATCH('Total Indexed RECs'!$F63,'Inputs_Indexed REC'!$C$6:$C$8,0))),
0))</f>
        <v>84322.322359182363</v>
      </c>
      <c r="AB63" s="86">
        <f>IF(AB$4=$H63+$B63,INDEX('Inputs_Indexed REC'!$D$40:$F$65,MATCH('Total Indexed RECs'!$H63,'Inputs_Indexed REC'!$B$40:$B$65,0),MATCH('Total Indexed RECs'!$F63,'Inputs_Indexed REC'!$D$37:$F$37,0))
*INDEX('Inputs_Indexed REC'!$H$40:$J$65,MATCH('Total Indexed RECs'!$H63,'Inputs_Indexed REC'!$B$40:$B$65,0),MATCH('Total Indexed RECs'!$F63,'Inputs_Indexed REC'!$H$37:$J$37,0)),
IF(AB$4&gt;$H63+$B63,AA63*(1-INDEX('Inputs_Indexed REC'!$E$6:$E$8,MATCH('Total Indexed RECs'!$F63,'Inputs_Indexed REC'!$C$6:$C$8,0))),
0))</f>
        <v>83900.710747386445</v>
      </c>
      <c r="AC63" s="86">
        <f>IF(AC$4=$H63+$B63,INDEX('Inputs_Indexed REC'!$D$40:$F$65,MATCH('Total Indexed RECs'!$H63,'Inputs_Indexed REC'!$B$40:$B$65,0),MATCH('Total Indexed RECs'!$F63,'Inputs_Indexed REC'!$D$37:$F$37,0))
*INDEX('Inputs_Indexed REC'!$H$40:$J$65,MATCH('Total Indexed RECs'!$H63,'Inputs_Indexed REC'!$B$40:$B$65,0),MATCH('Total Indexed RECs'!$F63,'Inputs_Indexed REC'!$H$37:$J$37,0)),
IF(AC$4&gt;$H63+$B63,AB63*(1-INDEX('Inputs_Indexed REC'!$E$6:$E$8,MATCH('Total Indexed RECs'!$F63,'Inputs_Indexed REC'!$C$6:$C$8,0))),
0))</f>
        <v>83481.207193649519</v>
      </c>
      <c r="AD63" s="86">
        <f>IF(AD$4=$H63+$B63,INDEX('Inputs_Indexed REC'!$D$40:$F$65,MATCH('Total Indexed RECs'!$H63,'Inputs_Indexed REC'!$B$40:$B$65,0),MATCH('Total Indexed RECs'!$F63,'Inputs_Indexed REC'!$D$37:$F$37,0))
*INDEX('Inputs_Indexed REC'!$H$40:$J$65,MATCH('Total Indexed RECs'!$H63,'Inputs_Indexed REC'!$B$40:$B$65,0),MATCH('Total Indexed RECs'!$F63,'Inputs_Indexed REC'!$H$37:$J$37,0)),
IF(AD$4&gt;$H63+$B63,AC63*(1-INDEX('Inputs_Indexed REC'!$E$6:$E$8,MATCH('Total Indexed RECs'!$F63,'Inputs_Indexed REC'!$C$6:$C$8,0))),
0))</f>
        <v>83063.801157681271</v>
      </c>
      <c r="AE63" s="86">
        <f>IF(AE$4=$H63+$B63,INDEX('Inputs_Indexed REC'!$D$40:$F$65,MATCH('Total Indexed RECs'!$H63,'Inputs_Indexed REC'!$B$40:$B$65,0),MATCH('Total Indexed RECs'!$F63,'Inputs_Indexed REC'!$D$37:$F$37,0))
*INDEX('Inputs_Indexed REC'!$H$40:$J$65,MATCH('Total Indexed RECs'!$H63,'Inputs_Indexed REC'!$B$40:$B$65,0),MATCH('Total Indexed RECs'!$F63,'Inputs_Indexed REC'!$H$37:$J$37,0)),
IF(AE$4&gt;$H63+$B63,AD63*(1-INDEX('Inputs_Indexed REC'!$E$6:$E$8,MATCH('Total Indexed RECs'!$F63,'Inputs_Indexed REC'!$C$6:$C$8,0))),
0))</f>
        <v>82648.482151892866</v>
      </c>
      <c r="AF63" s="86">
        <f>IF(AF$4=$H63+$B63,INDEX('Inputs_Indexed REC'!$D$40:$F$65,MATCH('Total Indexed RECs'!$H63,'Inputs_Indexed REC'!$B$40:$B$65,0),MATCH('Total Indexed RECs'!$F63,'Inputs_Indexed REC'!$D$37:$F$37,0))
*INDEX('Inputs_Indexed REC'!$H$40:$J$65,MATCH('Total Indexed RECs'!$H63,'Inputs_Indexed REC'!$B$40:$B$65,0),MATCH('Total Indexed RECs'!$F63,'Inputs_Indexed REC'!$H$37:$J$37,0)),
IF(AF$4&gt;$H63+$B63,AE63*(1-INDEX('Inputs_Indexed REC'!$E$6:$E$8,MATCH('Total Indexed RECs'!$F63,'Inputs_Indexed REC'!$C$6:$C$8,0))),
0))</f>
        <v>82235.239741133395</v>
      </c>
      <c r="AG63" s="86">
        <f>IF(AG$4=$H63+$B63,INDEX('Inputs_Indexed REC'!$D$40:$F$65,MATCH('Total Indexed RECs'!$H63,'Inputs_Indexed REC'!$B$40:$B$65,0),MATCH('Total Indexed RECs'!$F63,'Inputs_Indexed REC'!$D$37:$F$37,0))
*INDEX('Inputs_Indexed REC'!$H$40:$J$65,MATCH('Total Indexed RECs'!$H63,'Inputs_Indexed REC'!$B$40:$B$65,0),MATCH('Total Indexed RECs'!$F63,'Inputs_Indexed REC'!$H$37:$J$37,0)),
IF(AG$4&gt;$H63+$B63,AF63*(1-INDEX('Inputs_Indexed REC'!$E$6:$E$8,MATCH('Total Indexed RECs'!$F63,'Inputs_Indexed REC'!$C$6:$C$8,0))),
0))</f>
        <v>81824.063542427728</v>
      </c>
      <c r="AH63" s="86">
        <f>IF(AH$4=$H63+$B63,INDEX('Inputs_Indexed REC'!$D$40:$F$65,MATCH('Total Indexed RECs'!$H63,'Inputs_Indexed REC'!$B$40:$B$65,0),MATCH('Total Indexed RECs'!$F63,'Inputs_Indexed REC'!$D$37:$F$37,0))
*INDEX('Inputs_Indexed REC'!$H$40:$J$65,MATCH('Total Indexed RECs'!$H63,'Inputs_Indexed REC'!$B$40:$B$65,0),MATCH('Total Indexed RECs'!$F63,'Inputs_Indexed REC'!$H$37:$J$37,0)),
IF(AH$4&gt;$H63+$B63,AG63*(1-INDEX('Inputs_Indexed REC'!$E$6:$E$8,MATCH('Total Indexed RECs'!$F63,'Inputs_Indexed REC'!$C$6:$C$8,0))),
0))</f>
        <v>81414.943224715593</v>
      </c>
    </row>
    <row r="64" spans="2:53" x14ac:dyDescent="0.35">
      <c r="B64" s="332">
        <v>0</v>
      </c>
      <c r="C64" s="332" t="str">
        <f>INDEX('Inputs_Indexed REC'!$L$40:$L$65,MATCH($G64,'Inputs_Indexed REC'!$C$40:$C$65,0))</f>
        <v>Projected</v>
      </c>
      <c r="D64" s="116" t="s">
        <v>241</v>
      </c>
      <c r="E64" s="212"/>
      <c r="F64" s="39" t="s">
        <v>77</v>
      </c>
      <c r="G64" s="60" t="s">
        <v>25</v>
      </c>
      <c r="H64" s="347">
        <f t="shared" si="3"/>
        <v>2027</v>
      </c>
      <c r="I64" s="56" t="s">
        <v>91</v>
      </c>
      <c r="J64" s="86">
        <f>IF(J$4=$H64+$B64,INDEX('Inputs_Indexed REC'!$D$40:$F$65,MATCH('Total Indexed RECs'!$H64,'Inputs_Indexed REC'!$B$40:$B$65,0),MATCH('Total Indexed RECs'!$F64,'Inputs_Indexed REC'!$D$37:$F$37,0))
*INDEX('Inputs_Indexed REC'!$H$40:$J$65,MATCH('Total Indexed RECs'!$H64,'Inputs_Indexed REC'!$B$40:$B$65,0),MATCH('Total Indexed RECs'!$F64,'Inputs_Indexed REC'!$H$37:$J$37,0)),
IF(J$4&gt;$H64+$B64,I64*(1-INDEX('Inputs_Indexed REC'!$E$6:$E$8,MATCH('Total Indexed RECs'!$F64,'Inputs_Indexed REC'!$C$6:$C$8,0))),
0))</f>
        <v>0</v>
      </c>
      <c r="K64" s="86">
        <f>IF(K$4=$H64+$B64,INDEX('Inputs_Indexed REC'!$D$40:$F$65,MATCH('Total Indexed RECs'!$H64,'Inputs_Indexed REC'!$B$40:$B$65,0),MATCH('Total Indexed RECs'!$F64,'Inputs_Indexed REC'!$D$37:$F$37,0))
*INDEX('Inputs_Indexed REC'!$H$40:$J$65,MATCH('Total Indexed RECs'!$H64,'Inputs_Indexed REC'!$B$40:$B$65,0),MATCH('Total Indexed RECs'!$F64,'Inputs_Indexed REC'!$H$37:$J$37,0)),
IF(K$4&gt;$H64+$B64,J64*(1-INDEX('Inputs_Indexed REC'!$E$6:$E$8,MATCH('Total Indexed RECs'!$F64,'Inputs_Indexed REC'!$C$6:$C$8,0))),
0))</f>
        <v>0</v>
      </c>
      <c r="L64" s="86">
        <f>IF(L$4=$H64+$B64,INDEX('Inputs_Indexed REC'!$D$40:$F$65,MATCH('Total Indexed RECs'!$H64,'Inputs_Indexed REC'!$B$40:$B$65,0),MATCH('Total Indexed RECs'!$F64,'Inputs_Indexed REC'!$D$37:$F$37,0))
*INDEX('Inputs_Indexed REC'!$H$40:$J$65,MATCH('Total Indexed RECs'!$H64,'Inputs_Indexed REC'!$B$40:$B$65,0),MATCH('Total Indexed RECs'!$F64,'Inputs_Indexed REC'!$H$37:$J$37,0)),
IF(L$4&gt;$H64+$B64,K64*(1-INDEX('Inputs_Indexed REC'!$E$6:$E$8,MATCH('Total Indexed RECs'!$F64,'Inputs_Indexed REC'!$C$6:$C$8,0))),
0))</f>
        <v>0</v>
      </c>
      <c r="M64" s="86">
        <f>IF(M$4=$H64+$B64,INDEX('Inputs_Indexed REC'!$D$40:$F$65,MATCH('Total Indexed RECs'!$H64,'Inputs_Indexed REC'!$B$40:$B$65,0),MATCH('Total Indexed RECs'!$F64,'Inputs_Indexed REC'!$D$37:$F$37,0))
*INDEX('Inputs_Indexed REC'!$H$40:$J$65,MATCH('Total Indexed RECs'!$H64,'Inputs_Indexed REC'!$B$40:$B$65,0),MATCH('Total Indexed RECs'!$F64,'Inputs_Indexed REC'!$H$37:$J$37,0)),
IF(M$4&gt;$H64+$B64,L64*(1-INDEX('Inputs_Indexed REC'!$E$6:$E$8,MATCH('Total Indexed RECs'!$F64,'Inputs_Indexed REC'!$C$6:$C$8,0))),
0))</f>
        <v>0</v>
      </c>
      <c r="N64" s="86">
        <f>IF(N$4=$H64+$B64,INDEX('Inputs_Indexed REC'!$D$40:$F$65,MATCH('Total Indexed RECs'!$H64,'Inputs_Indexed REC'!$B$40:$B$65,0),MATCH('Total Indexed RECs'!$F64,'Inputs_Indexed REC'!$D$37:$F$37,0))
*INDEX('Inputs_Indexed REC'!$H$40:$J$65,MATCH('Total Indexed RECs'!$H64,'Inputs_Indexed REC'!$B$40:$B$65,0),MATCH('Total Indexed RECs'!$F64,'Inputs_Indexed REC'!$H$37:$J$37,0)),
IF(N$4&gt;$H64+$B64,M64*(1-INDEX('Inputs_Indexed REC'!$E$6:$E$8,MATCH('Total Indexed RECs'!$F64,'Inputs_Indexed REC'!$C$6:$C$8,0))),
0))</f>
        <v>0</v>
      </c>
      <c r="O64" s="86">
        <f>IF(O$4=$H64+$B64,INDEX('Inputs_Indexed REC'!$D$40:$F$65,MATCH('Total Indexed RECs'!$H64,'Inputs_Indexed REC'!$B$40:$B$65,0),MATCH('Total Indexed RECs'!$F64,'Inputs_Indexed REC'!$D$37:$F$37,0))
*INDEX('Inputs_Indexed REC'!$H$40:$J$65,MATCH('Total Indexed RECs'!$H64,'Inputs_Indexed REC'!$B$40:$B$65,0),MATCH('Total Indexed RECs'!$F64,'Inputs_Indexed REC'!$H$37:$J$37,0)),
IF(O$4&gt;$H64+$B64,N64*(1-INDEX('Inputs_Indexed REC'!$E$6:$E$8,MATCH('Total Indexed RECs'!$F64,'Inputs_Indexed REC'!$C$6:$C$8,0))),
0))</f>
        <v>90000</v>
      </c>
      <c r="P64" s="86">
        <f>IF(P$4=$H64+$B64,INDEX('Inputs_Indexed REC'!$D$40:$F$65,MATCH('Total Indexed RECs'!$H64,'Inputs_Indexed REC'!$B$40:$B$65,0),MATCH('Total Indexed RECs'!$F64,'Inputs_Indexed REC'!$D$37:$F$37,0))
*INDEX('Inputs_Indexed REC'!$H$40:$J$65,MATCH('Total Indexed RECs'!$H64,'Inputs_Indexed REC'!$B$40:$B$65,0),MATCH('Total Indexed RECs'!$F64,'Inputs_Indexed REC'!$H$37:$J$37,0)),
IF(P$4&gt;$H64+$B64,O64*(1-INDEX('Inputs_Indexed REC'!$E$6:$E$8,MATCH('Total Indexed RECs'!$F64,'Inputs_Indexed REC'!$C$6:$C$8,0))),
0))</f>
        <v>89550</v>
      </c>
      <c r="Q64" s="86">
        <f>IF(Q$4=$H64+$B64,INDEX('Inputs_Indexed REC'!$D$40:$F$65,MATCH('Total Indexed RECs'!$H64,'Inputs_Indexed REC'!$B$40:$B$65,0),MATCH('Total Indexed RECs'!$F64,'Inputs_Indexed REC'!$D$37:$F$37,0))
*INDEX('Inputs_Indexed REC'!$H$40:$J$65,MATCH('Total Indexed RECs'!$H64,'Inputs_Indexed REC'!$B$40:$B$65,0),MATCH('Total Indexed RECs'!$F64,'Inputs_Indexed REC'!$H$37:$J$37,0)),
IF(Q$4&gt;$H64+$B64,P64*(1-INDEX('Inputs_Indexed REC'!$E$6:$E$8,MATCH('Total Indexed RECs'!$F64,'Inputs_Indexed REC'!$C$6:$C$8,0))),
0))</f>
        <v>89102.25</v>
      </c>
      <c r="R64" s="86">
        <f>IF(R$4=$H64+$B64,INDEX('Inputs_Indexed REC'!$D$40:$F$65,MATCH('Total Indexed RECs'!$H64,'Inputs_Indexed REC'!$B$40:$B$65,0),MATCH('Total Indexed RECs'!$F64,'Inputs_Indexed REC'!$D$37:$F$37,0))
*INDEX('Inputs_Indexed REC'!$H$40:$J$65,MATCH('Total Indexed RECs'!$H64,'Inputs_Indexed REC'!$B$40:$B$65,0),MATCH('Total Indexed RECs'!$F64,'Inputs_Indexed REC'!$H$37:$J$37,0)),
IF(R$4&gt;$H64+$B64,Q64*(1-INDEX('Inputs_Indexed REC'!$E$6:$E$8,MATCH('Total Indexed RECs'!$F64,'Inputs_Indexed REC'!$C$6:$C$8,0))),
0))</f>
        <v>88656.738750000004</v>
      </c>
      <c r="S64" s="86">
        <f>IF(S$4=$H64+$B64,INDEX('Inputs_Indexed REC'!$D$40:$F$65,MATCH('Total Indexed RECs'!$H64,'Inputs_Indexed REC'!$B$40:$B$65,0),MATCH('Total Indexed RECs'!$F64,'Inputs_Indexed REC'!$D$37:$F$37,0))
*INDEX('Inputs_Indexed REC'!$H$40:$J$65,MATCH('Total Indexed RECs'!$H64,'Inputs_Indexed REC'!$B$40:$B$65,0),MATCH('Total Indexed RECs'!$F64,'Inputs_Indexed REC'!$H$37:$J$37,0)),
IF(S$4&gt;$H64+$B64,R64*(1-INDEX('Inputs_Indexed REC'!$E$6:$E$8,MATCH('Total Indexed RECs'!$F64,'Inputs_Indexed REC'!$C$6:$C$8,0))),
0))</f>
        <v>88213.455056250008</v>
      </c>
      <c r="T64" s="86">
        <f>IF(T$4=$H64+$B64,INDEX('Inputs_Indexed REC'!$D$40:$F$65,MATCH('Total Indexed RECs'!$H64,'Inputs_Indexed REC'!$B$40:$B$65,0),MATCH('Total Indexed RECs'!$F64,'Inputs_Indexed REC'!$D$37:$F$37,0))
*INDEX('Inputs_Indexed REC'!$H$40:$J$65,MATCH('Total Indexed RECs'!$H64,'Inputs_Indexed REC'!$B$40:$B$65,0),MATCH('Total Indexed RECs'!$F64,'Inputs_Indexed REC'!$H$37:$J$37,0)),
IF(T$4&gt;$H64+$B64,S64*(1-INDEX('Inputs_Indexed REC'!$E$6:$E$8,MATCH('Total Indexed RECs'!$F64,'Inputs_Indexed REC'!$C$6:$C$8,0))),
0))</f>
        <v>87772.387780968755</v>
      </c>
      <c r="U64" s="86">
        <f>IF(U$4=$H64+$B64,INDEX('Inputs_Indexed REC'!$D$40:$F$65,MATCH('Total Indexed RECs'!$H64,'Inputs_Indexed REC'!$B$40:$B$65,0),MATCH('Total Indexed RECs'!$F64,'Inputs_Indexed REC'!$D$37:$F$37,0))
*INDEX('Inputs_Indexed REC'!$H$40:$J$65,MATCH('Total Indexed RECs'!$H64,'Inputs_Indexed REC'!$B$40:$B$65,0),MATCH('Total Indexed RECs'!$F64,'Inputs_Indexed REC'!$H$37:$J$37,0)),
IF(U$4&gt;$H64+$B64,T64*(1-INDEX('Inputs_Indexed REC'!$E$6:$E$8,MATCH('Total Indexed RECs'!$F64,'Inputs_Indexed REC'!$C$6:$C$8,0))),
0))</f>
        <v>87333.525842063915</v>
      </c>
      <c r="V64" s="86">
        <f>IF(V$4=$H64+$B64,INDEX('Inputs_Indexed REC'!$D$40:$F$65,MATCH('Total Indexed RECs'!$H64,'Inputs_Indexed REC'!$B$40:$B$65,0),MATCH('Total Indexed RECs'!$F64,'Inputs_Indexed REC'!$D$37:$F$37,0))
*INDEX('Inputs_Indexed REC'!$H$40:$J$65,MATCH('Total Indexed RECs'!$H64,'Inputs_Indexed REC'!$B$40:$B$65,0),MATCH('Total Indexed RECs'!$F64,'Inputs_Indexed REC'!$H$37:$J$37,0)),
IF(V$4&gt;$H64+$B64,U64*(1-INDEX('Inputs_Indexed REC'!$E$6:$E$8,MATCH('Total Indexed RECs'!$F64,'Inputs_Indexed REC'!$C$6:$C$8,0))),
0))</f>
        <v>86896.858212853593</v>
      </c>
      <c r="W64" s="86">
        <f>IF(W$4=$H64+$B64,INDEX('Inputs_Indexed REC'!$D$40:$F$65,MATCH('Total Indexed RECs'!$H64,'Inputs_Indexed REC'!$B$40:$B$65,0),MATCH('Total Indexed RECs'!$F64,'Inputs_Indexed REC'!$D$37:$F$37,0))
*INDEX('Inputs_Indexed REC'!$H$40:$J$65,MATCH('Total Indexed RECs'!$H64,'Inputs_Indexed REC'!$B$40:$B$65,0),MATCH('Total Indexed RECs'!$F64,'Inputs_Indexed REC'!$H$37:$J$37,0)),
IF(W$4&gt;$H64+$B64,V64*(1-INDEX('Inputs_Indexed REC'!$E$6:$E$8,MATCH('Total Indexed RECs'!$F64,'Inputs_Indexed REC'!$C$6:$C$8,0))),
0))</f>
        <v>86462.373921789331</v>
      </c>
      <c r="X64" s="86">
        <f>IF(X$4=$H64+$B64,INDEX('Inputs_Indexed REC'!$D$40:$F$65,MATCH('Total Indexed RECs'!$H64,'Inputs_Indexed REC'!$B$40:$B$65,0),MATCH('Total Indexed RECs'!$F64,'Inputs_Indexed REC'!$D$37:$F$37,0))
*INDEX('Inputs_Indexed REC'!$H$40:$J$65,MATCH('Total Indexed RECs'!$H64,'Inputs_Indexed REC'!$B$40:$B$65,0),MATCH('Total Indexed RECs'!$F64,'Inputs_Indexed REC'!$H$37:$J$37,0)),
IF(X$4&gt;$H64+$B64,W64*(1-INDEX('Inputs_Indexed REC'!$E$6:$E$8,MATCH('Total Indexed RECs'!$F64,'Inputs_Indexed REC'!$C$6:$C$8,0))),
0))</f>
        <v>86030.062052180379</v>
      </c>
      <c r="Y64" s="86">
        <f>IF(Y$4=$H64+$B64,INDEX('Inputs_Indexed REC'!$D$40:$F$65,MATCH('Total Indexed RECs'!$H64,'Inputs_Indexed REC'!$B$40:$B$65,0),MATCH('Total Indexed RECs'!$F64,'Inputs_Indexed REC'!$D$37:$F$37,0))
*INDEX('Inputs_Indexed REC'!$H$40:$J$65,MATCH('Total Indexed RECs'!$H64,'Inputs_Indexed REC'!$B$40:$B$65,0),MATCH('Total Indexed RECs'!$F64,'Inputs_Indexed REC'!$H$37:$J$37,0)),
IF(Y$4&gt;$H64+$B64,X64*(1-INDEX('Inputs_Indexed REC'!$E$6:$E$8,MATCH('Total Indexed RECs'!$F64,'Inputs_Indexed REC'!$C$6:$C$8,0))),
0))</f>
        <v>85599.911741919481</v>
      </c>
      <c r="Z64" s="86">
        <f>IF(Z$4=$H64+$B64,INDEX('Inputs_Indexed REC'!$D$40:$F$65,MATCH('Total Indexed RECs'!$H64,'Inputs_Indexed REC'!$B$40:$B$65,0),MATCH('Total Indexed RECs'!$F64,'Inputs_Indexed REC'!$D$37:$F$37,0))
*INDEX('Inputs_Indexed REC'!$H$40:$J$65,MATCH('Total Indexed RECs'!$H64,'Inputs_Indexed REC'!$B$40:$B$65,0),MATCH('Total Indexed RECs'!$F64,'Inputs_Indexed REC'!$H$37:$J$37,0)),
IF(Z$4&gt;$H64+$B64,Y64*(1-INDEX('Inputs_Indexed REC'!$E$6:$E$8,MATCH('Total Indexed RECs'!$F64,'Inputs_Indexed REC'!$C$6:$C$8,0))),
0))</f>
        <v>85171.91218320989</v>
      </c>
      <c r="AA64" s="86">
        <f>IF(AA$4=$H64+$B64,INDEX('Inputs_Indexed REC'!$D$40:$F$65,MATCH('Total Indexed RECs'!$H64,'Inputs_Indexed REC'!$B$40:$B$65,0),MATCH('Total Indexed RECs'!$F64,'Inputs_Indexed REC'!$D$37:$F$37,0))
*INDEX('Inputs_Indexed REC'!$H$40:$J$65,MATCH('Total Indexed RECs'!$H64,'Inputs_Indexed REC'!$B$40:$B$65,0),MATCH('Total Indexed RECs'!$F64,'Inputs_Indexed REC'!$H$37:$J$37,0)),
IF(AA$4&gt;$H64+$B64,Z64*(1-INDEX('Inputs_Indexed REC'!$E$6:$E$8,MATCH('Total Indexed RECs'!$F64,'Inputs_Indexed REC'!$C$6:$C$8,0))),
0))</f>
        <v>84746.052622293835</v>
      </c>
      <c r="AB64" s="86">
        <f>IF(AB$4=$H64+$B64,INDEX('Inputs_Indexed REC'!$D$40:$F$65,MATCH('Total Indexed RECs'!$H64,'Inputs_Indexed REC'!$B$40:$B$65,0),MATCH('Total Indexed RECs'!$F64,'Inputs_Indexed REC'!$D$37:$F$37,0))
*INDEX('Inputs_Indexed REC'!$H$40:$J$65,MATCH('Total Indexed RECs'!$H64,'Inputs_Indexed REC'!$B$40:$B$65,0),MATCH('Total Indexed RECs'!$F64,'Inputs_Indexed REC'!$H$37:$J$37,0)),
IF(AB$4&gt;$H64+$B64,AA64*(1-INDEX('Inputs_Indexed REC'!$E$6:$E$8,MATCH('Total Indexed RECs'!$F64,'Inputs_Indexed REC'!$C$6:$C$8,0))),
0))</f>
        <v>84322.322359182363</v>
      </c>
      <c r="AC64" s="86">
        <f>IF(AC$4=$H64+$B64,INDEX('Inputs_Indexed REC'!$D$40:$F$65,MATCH('Total Indexed RECs'!$H64,'Inputs_Indexed REC'!$B$40:$B$65,0),MATCH('Total Indexed RECs'!$F64,'Inputs_Indexed REC'!$D$37:$F$37,0))
*INDEX('Inputs_Indexed REC'!$H$40:$J$65,MATCH('Total Indexed RECs'!$H64,'Inputs_Indexed REC'!$B$40:$B$65,0),MATCH('Total Indexed RECs'!$F64,'Inputs_Indexed REC'!$H$37:$J$37,0)),
IF(AC$4&gt;$H64+$B64,AB64*(1-INDEX('Inputs_Indexed REC'!$E$6:$E$8,MATCH('Total Indexed RECs'!$F64,'Inputs_Indexed REC'!$C$6:$C$8,0))),
0))</f>
        <v>83900.710747386445</v>
      </c>
      <c r="AD64" s="86">
        <f>IF(AD$4=$H64+$B64,INDEX('Inputs_Indexed REC'!$D$40:$F$65,MATCH('Total Indexed RECs'!$H64,'Inputs_Indexed REC'!$B$40:$B$65,0),MATCH('Total Indexed RECs'!$F64,'Inputs_Indexed REC'!$D$37:$F$37,0))
*INDEX('Inputs_Indexed REC'!$H$40:$J$65,MATCH('Total Indexed RECs'!$H64,'Inputs_Indexed REC'!$B$40:$B$65,0),MATCH('Total Indexed RECs'!$F64,'Inputs_Indexed REC'!$H$37:$J$37,0)),
IF(AD$4&gt;$H64+$B64,AC64*(1-INDEX('Inputs_Indexed REC'!$E$6:$E$8,MATCH('Total Indexed RECs'!$F64,'Inputs_Indexed REC'!$C$6:$C$8,0))),
0))</f>
        <v>83481.207193649519</v>
      </c>
      <c r="AE64" s="86">
        <f>IF(AE$4=$H64+$B64,INDEX('Inputs_Indexed REC'!$D$40:$F$65,MATCH('Total Indexed RECs'!$H64,'Inputs_Indexed REC'!$B$40:$B$65,0),MATCH('Total Indexed RECs'!$F64,'Inputs_Indexed REC'!$D$37:$F$37,0))
*INDEX('Inputs_Indexed REC'!$H$40:$J$65,MATCH('Total Indexed RECs'!$H64,'Inputs_Indexed REC'!$B$40:$B$65,0),MATCH('Total Indexed RECs'!$F64,'Inputs_Indexed REC'!$H$37:$J$37,0)),
IF(AE$4&gt;$H64+$B64,AD64*(1-INDEX('Inputs_Indexed REC'!$E$6:$E$8,MATCH('Total Indexed RECs'!$F64,'Inputs_Indexed REC'!$C$6:$C$8,0))),
0))</f>
        <v>83063.801157681271</v>
      </c>
      <c r="AF64" s="86">
        <f>IF(AF$4=$H64+$B64,INDEX('Inputs_Indexed REC'!$D$40:$F$65,MATCH('Total Indexed RECs'!$H64,'Inputs_Indexed REC'!$B$40:$B$65,0),MATCH('Total Indexed RECs'!$F64,'Inputs_Indexed REC'!$D$37:$F$37,0))
*INDEX('Inputs_Indexed REC'!$H$40:$J$65,MATCH('Total Indexed RECs'!$H64,'Inputs_Indexed REC'!$B$40:$B$65,0),MATCH('Total Indexed RECs'!$F64,'Inputs_Indexed REC'!$H$37:$J$37,0)),
IF(AF$4&gt;$H64+$B64,AE64*(1-INDEX('Inputs_Indexed REC'!$E$6:$E$8,MATCH('Total Indexed RECs'!$F64,'Inputs_Indexed REC'!$C$6:$C$8,0))),
0))</f>
        <v>82648.482151892866</v>
      </c>
      <c r="AG64" s="86">
        <f>IF(AG$4=$H64+$B64,INDEX('Inputs_Indexed REC'!$D$40:$F$65,MATCH('Total Indexed RECs'!$H64,'Inputs_Indexed REC'!$B$40:$B$65,0),MATCH('Total Indexed RECs'!$F64,'Inputs_Indexed REC'!$D$37:$F$37,0))
*INDEX('Inputs_Indexed REC'!$H$40:$J$65,MATCH('Total Indexed RECs'!$H64,'Inputs_Indexed REC'!$B$40:$B$65,0),MATCH('Total Indexed RECs'!$F64,'Inputs_Indexed REC'!$H$37:$J$37,0)),
IF(AG$4&gt;$H64+$B64,AF64*(1-INDEX('Inputs_Indexed REC'!$E$6:$E$8,MATCH('Total Indexed RECs'!$F64,'Inputs_Indexed REC'!$C$6:$C$8,0))),
0))</f>
        <v>82235.239741133395</v>
      </c>
      <c r="AH64" s="86">
        <f>IF(AH$4=$H64+$B64,INDEX('Inputs_Indexed REC'!$D$40:$F$65,MATCH('Total Indexed RECs'!$H64,'Inputs_Indexed REC'!$B$40:$B$65,0),MATCH('Total Indexed RECs'!$F64,'Inputs_Indexed REC'!$D$37:$F$37,0))
*INDEX('Inputs_Indexed REC'!$H$40:$J$65,MATCH('Total Indexed RECs'!$H64,'Inputs_Indexed REC'!$B$40:$B$65,0),MATCH('Total Indexed RECs'!$F64,'Inputs_Indexed REC'!$H$37:$J$37,0)),
IF(AH$4&gt;$H64+$B64,AG64*(1-INDEX('Inputs_Indexed REC'!$E$6:$E$8,MATCH('Total Indexed RECs'!$F64,'Inputs_Indexed REC'!$C$6:$C$8,0))),
0))</f>
        <v>81824.063542427728</v>
      </c>
    </row>
    <row r="65" spans="2:34" x14ac:dyDescent="0.35">
      <c r="B65" s="332">
        <v>0</v>
      </c>
      <c r="C65" s="332" t="str">
        <f>INDEX('Inputs_Indexed REC'!$L$40:$L$65,MATCH($G65,'Inputs_Indexed REC'!$C$40:$C$65,0))</f>
        <v>Projected</v>
      </c>
      <c r="D65" s="116" t="s">
        <v>241</v>
      </c>
      <c r="E65" s="212"/>
      <c r="F65" s="39" t="s">
        <v>77</v>
      </c>
      <c r="G65" s="60" t="s">
        <v>26</v>
      </c>
      <c r="H65" s="347">
        <f t="shared" si="3"/>
        <v>2028</v>
      </c>
      <c r="I65" s="56" t="s">
        <v>91</v>
      </c>
      <c r="J65" s="86">
        <f>IF(J$4=$H65+$B65,INDEX('Inputs_Indexed REC'!$D$40:$F$65,MATCH('Total Indexed RECs'!$H65,'Inputs_Indexed REC'!$B$40:$B$65,0),MATCH('Total Indexed RECs'!$F65,'Inputs_Indexed REC'!$D$37:$F$37,0))
*INDEX('Inputs_Indexed REC'!$H$40:$J$65,MATCH('Total Indexed RECs'!$H65,'Inputs_Indexed REC'!$B$40:$B$65,0),MATCH('Total Indexed RECs'!$F65,'Inputs_Indexed REC'!$H$37:$J$37,0)),
IF(J$4&gt;$H65+$B65,I65*(1-INDEX('Inputs_Indexed REC'!$E$6:$E$8,MATCH('Total Indexed RECs'!$F65,'Inputs_Indexed REC'!$C$6:$C$8,0))),
0))</f>
        <v>0</v>
      </c>
      <c r="K65" s="86">
        <f>IF(K$4=$H65+$B65,INDEX('Inputs_Indexed REC'!$D$40:$F$65,MATCH('Total Indexed RECs'!$H65,'Inputs_Indexed REC'!$B$40:$B$65,0),MATCH('Total Indexed RECs'!$F65,'Inputs_Indexed REC'!$D$37:$F$37,0))
*INDEX('Inputs_Indexed REC'!$H$40:$J$65,MATCH('Total Indexed RECs'!$H65,'Inputs_Indexed REC'!$B$40:$B$65,0),MATCH('Total Indexed RECs'!$F65,'Inputs_Indexed REC'!$H$37:$J$37,0)),
IF(K$4&gt;$H65+$B65,J65*(1-INDEX('Inputs_Indexed REC'!$E$6:$E$8,MATCH('Total Indexed RECs'!$F65,'Inputs_Indexed REC'!$C$6:$C$8,0))),
0))</f>
        <v>0</v>
      </c>
      <c r="L65" s="86">
        <f>IF(L$4=$H65+$B65,INDEX('Inputs_Indexed REC'!$D$40:$F$65,MATCH('Total Indexed RECs'!$H65,'Inputs_Indexed REC'!$B$40:$B$65,0),MATCH('Total Indexed RECs'!$F65,'Inputs_Indexed REC'!$D$37:$F$37,0))
*INDEX('Inputs_Indexed REC'!$H$40:$J$65,MATCH('Total Indexed RECs'!$H65,'Inputs_Indexed REC'!$B$40:$B$65,0),MATCH('Total Indexed RECs'!$F65,'Inputs_Indexed REC'!$H$37:$J$37,0)),
IF(L$4&gt;$H65+$B65,K65*(1-INDEX('Inputs_Indexed REC'!$E$6:$E$8,MATCH('Total Indexed RECs'!$F65,'Inputs_Indexed REC'!$C$6:$C$8,0))),
0))</f>
        <v>0</v>
      </c>
      <c r="M65" s="86">
        <f>IF(M$4=$H65+$B65,INDEX('Inputs_Indexed REC'!$D$40:$F$65,MATCH('Total Indexed RECs'!$H65,'Inputs_Indexed REC'!$B$40:$B$65,0),MATCH('Total Indexed RECs'!$F65,'Inputs_Indexed REC'!$D$37:$F$37,0))
*INDEX('Inputs_Indexed REC'!$H$40:$J$65,MATCH('Total Indexed RECs'!$H65,'Inputs_Indexed REC'!$B$40:$B$65,0),MATCH('Total Indexed RECs'!$F65,'Inputs_Indexed REC'!$H$37:$J$37,0)),
IF(M$4&gt;$H65+$B65,L65*(1-INDEX('Inputs_Indexed REC'!$E$6:$E$8,MATCH('Total Indexed RECs'!$F65,'Inputs_Indexed REC'!$C$6:$C$8,0))),
0))</f>
        <v>0</v>
      </c>
      <c r="N65" s="86">
        <f>IF(N$4=$H65+$B65,INDEX('Inputs_Indexed REC'!$D$40:$F$65,MATCH('Total Indexed RECs'!$H65,'Inputs_Indexed REC'!$B$40:$B$65,0),MATCH('Total Indexed RECs'!$F65,'Inputs_Indexed REC'!$D$37:$F$37,0))
*INDEX('Inputs_Indexed REC'!$H$40:$J$65,MATCH('Total Indexed RECs'!$H65,'Inputs_Indexed REC'!$B$40:$B$65,0),MATCH('Total Indexed RECs'!$F65,'Inputs_Indexed REC'!$H$37:$J$37,0)),
IF(N$4&gt;$H65+$B65,M65*(1-INDEX('Inputs_Indexed REC'!$E$6:$E$8,MATCH('Total Indexed RECs'!$F65,'Inputs_Indexed REC'!$C$6:$C$8,0))),
0))</f>
        <v>0</v>
      </c>
      <c r="O65" s="86">
        <f>IF(O$4=$H65+$B65,INDEX('Inputs_Indexed REC'!$D$40:$F$65,MATCH('Total Indexed RECs'!$H65,'Inputs_Indexed REC'!$B$40:$B$65,0),MATCH('Total Indexed RECs'!$F65,'Inputs_Indexed REC'!$D$37:$F$37,0))
*INDEX('Inputs_Indexed REC'!$H$40:$J$65,MATCH('Total Indexed RECs'!$H65,'Inputs_Indexed REC'!$B$40:$B$65,0),MATCH('Total Indexed RECs'!$F65,'Inputs_Indexed REC'!$H$37:$J$37,0)),
IF(O$4&gt;$H65+$B65,N65*(1-INDEX('Inputs_Indexed REC'!$E$6:$E$8,MATCH('Total Indexed RECs'!$F65,'Inputs_Indexed REC'!$C$6:$C$8,0))),
0))</f>
        <v>0</v>
      </c>
      <c r="P65" s="86">
        <f>IF(P$4=$H65+$B65,INDEX('Inputs_Indexed REC'!$D$40:$F$65,MATCH('Total Indexed RECs'!$H65,'Inputs_Indexed REC'!$B$40:$B$65,0),MATCH('Total Indexed RECs'!$F65,'Inputs_Indexed REC'!$D$37:$F$37,0))
*INDEX('Inputs_Indexed REC'!$H$40:$J$65,MATCH('Total Indexed RECs'!$H65,'Inputs_Indexed REC'!$B$40:$B$65,0),MATCH('Total Indexed RECs'!$F65,'Inputs_Indexed REC'!$H$37:$J$37,0)),
IF(P$4&gt;$H65+$B65,O65*(1-INDEX('Inputs_Indexed REC'!$E$6:$E$8,MATCH('Total Indexed RECs'!$F65,'Inputs_Indexed REC'!$C$6:$C$8,0))),
0))</f>
        <v>90000</v>
      </c>
      <c r="Q65" s="86">
        <f>IF(Q$4=$H65+$B65,INDEX('Inputs_Indexed REC'!$D$40:$F$65,MATCH('Total Indexed RECs'!$H65,'Inputs_Indexed REC'!$B$40:$B$65,0),MATCH('Total Indexed RECs'!$F65,'Inputs_Indexed REC'!$D$37:$F$37,0))
*INDEX('Inputs_Indexed REC'!$H$40:$J$65,MATCH('Total Indexed RECs'!$H65,'Inputs_Indexed REC'!$B$40:$B$65,0),MATCH('Total Indexed RECs'!$F65,'Inputs_Indexed REC'!$H$37:$J$37,0)),
IF(Q$4&gt;$H65+$B65,P65*(1-INDEX('Inputs_Indexed REC'!$E$6:$E$8,MATCH('Total Indexed RECs'!$F65,'Inputs_Indexed REC'!$C$6:$C$8,0))),
0))</f>
        <v>89550</v>
      </c>
      <c r="R65" s="86">
        <f>IF(R$4=$H65+$B65,INDEX('Inputs_Indexed REC'!$D$40:$F$65,MATCH('Total Indexed RECs'!$H65,'Inputs_Indexed REC'!$B$40:$B$65,0),MATCH('Total Indexed RECs'!$F65,'Inputs_Indexed REC'!$D$37:$F$37,0))
*INDEX('Inputs_Indexed REC'!$H$40:$J$65,MATCH('Total Indexed RECs'!$H65,'Inputs_Indexed REC'!$B$40:$B$65,0),MATCH('Total Indexed RECs'!$F65,'Inputs_Indexed REC'!$H$37:$J$37,0)),
IF(R$4&gt;$H65+$B65,Q65*(1-INDEX('Inputs_Indexed REC'!$E$6:$E$8,MATCH('Total Indexed RECs'!$F65,'Inputs_Indexed REC'!$C$6:$C$8,0))),
0))</f>
        <v>89102.25</v>
      </c>
      <c r="S65" s="86">
        <f>IF(S$4=$H65+$B65,INDEX('Inputs_Indexed REC'!$D$40:$F$65,MATCH('Total Indexed RECs'!$H65,'Inputs_Indexed REC'!$B$40:$B$65,0),MATCH('Total Indexed RECs'!$F65,'Inputs_Indexed REC'!$D$37:$F$37,0))
*INDEX('Inputs_Indexed REC'!$H$40:$J$65,MATCH('Total Indexed RECs'!$H65,'Inputs_Indexed REC'!$B$40:$B$65,0),MATCH('Total Indexed RECs'!$F65,'Inputs_Indexed REC'!$H$37:$J$37,0)),
IF(S$4&gt;$H65+$B65,R65*(1-INDEX('Inputs_Indexed REC'!$E$6:$E$8,MATCH('Total Indexed RECs'!$F65,'Inputs_Indexed REC'!$C$6:$C$8,0))),
0))</f>
        <v>88656.738750000004</v>
      </c>
      <c r="T65" s="86">
        <f>IF(T$4=$H65+$B65,INDEX('Inputs_Indexed REC'!$D$40:$F$65,MATCH('Total Indexed RECs'!$H65,'Inputs_Indexed REC'!$B$40:$B$65,0),MATCH('Total Indexed RECs'!$F65,'Inputs_Indexed REC'!$D$37:$F$37,0))
*INDEX('Inputs_Indexed REC'!$H$40:$J$65,MATCH('Total Indexed RECs'!$H65,'Inputs_Indexed REC'!$B$40:$B$65,0),MATCH('Total Indexed RECs'!$F65,'Inputs_Indexed REC'!$H$37:$J$37,0)),
IF(T$4&gt;$H65+$B65,S65*(1-INDEX('Inputs_Indexed REC'!$E$6:$E$8,MATCH('Total Indexed RECs'!$F65,'Inputs_Indexed REC'!$C$6:$C$8,0))),
0))</f>
        <v>88213.455056250008</v>
      </c>
      <c r="U65" s="86">
        <f>IF(U$4=$H65+$B65,INDEX('Inputs_Indexed REC'!$D$40:$F$65,MATCH('Total Indexed RECs'!$H65,'Inputs_Indexed REC'!$B$40:$B$65,0),MATCH('Total Indexed RECs'!$F65,'Inputs_Indexed REC'!$D$37:$F$37,0))
*INDEX('Inputs_Indexed REC'!$H$40:$J$65,MATCH('Total Indexed RECs'!$H65,'Inputs_Indexed REC'!$B$40:$B$65,0),MATCH('Total Indexed RECs'!$F65,'Inputs_Indexed REC'!$H$37:$J$37,0)),
IF(U$4&gt;$H65+$B65,T65*(1-INDEX('Inputs_Indexed REC'!$E$6:$E$8,MATCH('Total Indexed RECs'!$F65,'Inputs_Indexed REC'!$C$6:$C$8,0))),
0))</f>
        <v>87772.387780968755</v>
      </c>
      <c r="V65" s="86">
        <f>IF(V$4=$H65+$B65,INDEX('Inputs_Indexed REC'!$D$40:$F$65,MATCH('Total Indexed RECs'!$H65,'Inputs_Indexed REC'!$B$40:$B$65,0),MATCH('Total Indexed RECs'!$F65,'Inputs_Indexed REC'!$D$37:$F$37,0))
*INDEX('Inputs_Indexed REC'!$H$40:$J$65,MATCH('Total Indexed RECs'!$H65,'Inputs_Indexed REC'!$B$40:$B$65,0),MATCH('Total Indexed RECs'!$F65,'Inputs_Indexed REC'!$H$37:$J$37,0)),
IF(V$4&gt;$H65+$B65,U65*(1-INDEX('Inputs_Indexed REC'!$E$6:$E$8,MATCH('Total Indexed RECs'!$F65,'Inputs_Indexed REC'!$C$6:$C$8,0))),
0))</f>
        <v>87333.525842063915</v>
      </c>
      <c r="W65" s="86">
        <f>IF(W$4=$H65+$B65,INDEX('Inputs_Indexed REC'!$D$40:$F$65,MATCH('Total Indexed RECs'!$H65,'Inputs_Indexed REC'!$B$40:$B$65,0),MATCH('Total Indexed RECs'!$F65,'Inputs_Indexed REC'!$D$37:$F$37,0))
*INDEX('Inputs_Indexed REC'!$H$40:$J$65,MATCH('Total Indexed RECs'!$H65,'Inputs_Indexed REC'!$B$40:$B$65,0),MATCH('Total Indexed RECs'!$F65,'Inputs_Indexed REC'!$H$37:$J$37,0)),
IF(W$4&gt;$H65+$B65,V65*(1-INDEX('Inputs_Indexed REC'!$E$6:$E$8,MATCH('Total Indexed RECs'!$F65,'Inputs_Indexed REC'!$C$6:$C$8,0))),
0))</f>
        <v>86896.858212853593</v>
      </c>
      <c r="X65" s="86">
        <f>IF(X$4=$H65+$B65,INDEX('Inputs_Indexed REC'!$D$40:$F$65,MATCH('Total Indexed RECs'!$H65,'Inputs_Indexed REC'!$B$40:$B$65,0),MATCH('Total Indexed RECs'!$F65,'Inputs_Indexed REC'!$D$37:$F$37,0))
*INDEX('Inputs_Indexed REC'!$H$40:$J$65,MATCH('Total Indexed RECs'!$H65,'Inputs_Indexed REC'!$B$40:$B$65,0),MATCH('Total Indexed RECs'!$F65,'Inputs_Indexed REC'!$H$37:$J$37,0)),
IF(X$4&gt;$H65+$B65,W65*(1-INDEX('Inputs_Indexed REC'!$E$6:$E$8,MATCH('Total Indexed RECs'!$F65,'Inputs_Indexed REC'!$C$6:$C$8,0))),
0))</f>
        <v>86462.373921789331</v>
      </c>
      <c r="Y65" s="86">
        <f>IF(Y$4=$H65+$B65,INDEX('Inputs_Indexed REC'!$D$40:$F$65,MATCH('Total Indexed RECs'!$H65,'Inputs_Indexed REC'!$B$40:$B$65,0),MATCH('Total Indexed RECs'!$F65,'Inputs_Indexed REC'!$D$37:$F$37,0))
*INDEX('Inputs_Indexed REC'!$H$40:$J$65,MATCH('Total Indexed RECs'!$H65,'Inputs_Indexed REC'!$B$40:$B$65,0),MATCH('Total Indexed RECs'!$F65,'Inputs_Indexed REC'!$H$37:$J$37,0)),
IF(Y$4&gt;$H65+$B65,X65*(1-INDEX('Inputs_Indexed REC'!$E$6:$E$8,MATCH('Total Indexed RECs'!$F65,'Inputs_Indexed REC'!$C$6:$C$8,0))),
0))</f>
        <v>86030.062052180379</v>
      </c>
      <c r="Z65" s="86">
        <f>IF(Z$4=$H65+$B65,INDEX('Inputs_Indexed REC'!$D$40:$F$65,MATCH('Total Indexed RECs'!$H65,'Inputs_Indexed REC'!$B$40:$B$65,0),MATCH('Total Indexed RECs'!$F65,'Inputs_Indexed REC'!$D$37:$F$37,0))
*INDEX('Inputs_Indexed REC'!$H$40:$J$65,MATCH('Total Indexed RECs'!$H65,'Inputs_Indexed REC'!$B$40:$B$65,0),MATCH('Total Indexed RECs'!$F65,'Inputs_Indexed REC'!$H$37:$J$37,0)),
IF(Z$4&gt;$H65+$B65,Y65*(1-INDEX('Inputs_Indexed REC'!$E$6:$E$8,MATCH('Total Indexed RECs'!$F65,'Inputs_Indexed REC'!$C$6:$C$8,0))),
0))</f>
        <v>85599.911741919481</v>
      </c>
      <c r="AA65" s="86">
        <f>IF(AA$4=$H65+$B65,INDEX('Inputs_Indexed REC'!$D$40:$F$65,MATCH('Total Indexed RECs'!$H65,'Inputs_Indexed REC'!$B$40:$B$65,0),MATCH('Total Indexed RECs'!$F65,'Inputs_Indexed REC'!$D$37:$F$37,0))
*INDEX('Inputs_Indexed REC'!$H$40:$J$65,MATCH('Total Indexed RECs'!$H65,'Inputs_Indexed REC'!$B$40:$B$65,0),MATCH('Total Indexed RECs'!$F65,'Inputs_Indexed REC'!$H$37:$J$37,0)),
IF(AA$4&gt;$H65+$B65,Z65*(1-INDEX('Inputs_Indexed REC'!$E$6:$E$8,MATCH('Total Indexed RECs'!$F65,'Inputs_Indexed REC'!$C$6:$C$8,0))),
0))</f>
        <v>85171.91218320989</v>
      </c>
      <c r="AB65" s="86">
        <f>IF(AB$4=$H65+$B65,INDEX('Inputs_Indexed REC'!$D$40:$F$65,MATCH('Total Indexed RECs'!$H65,'Inputs_Indexed REC'!$B$40:$B$65,0),MATCH('Total Indexed RECs'!$F65,'Inputs_Indexed REC'!$D$37:$F$37,0))
*INDEX('Inputs_Indexed REC'!$H$40:$J$65,MATCH('Total Indexed RECs'!$H65,'Inputs_Indexed REC'!$B$40:$B$65,0),MATCH('Total Indexed RECs'!$F65,'Inputs_Indexed REC'!$H$37:$J$37,0)),
IF(AB$4&gt;$H65+$B65,AA65*(1-INDEX('Inputs_Indexed REC'!$E$6:$E$8,MATCH('Total Indexed RECs'!$F65,'Inputs_Indexed REC'!$C$6:$C$8,0))),
0))</f>
        <v>84746.052622293835</v>
      </c>
      <c r="AC65" s="86">
        <f>IF(AC$4=$H65+$B65,INDEX('Inputs_Indexed REC'!$D$40:$F$65,MATCH('Total Indexed RECs'!$H65,'Inputs_Indexed REC'!$B$40:$B$65,0),MATCH('Total Indexed RECs'!$F65,'Inputs_Indexed REC'!$D$37:$F$37,0))
*INDEX('Inputs_Indexed REC'!$H$40:$J$65,MATCH('Total Indexed RECs'!$H65,'Inputs_Indexed REC'!$B$40:$B$65,0),MATCH('Total Indexed RECs'!$F65,'Inputs_Indexed REC'!$H$37:$J$37,0)),
IF(AC$4&gt;$H65+$B65,AB65*(1-INDEX('Inputs_Indexed REC'!$E$6:$E$8,MATCH('Total Indexed RECs'!$F65,'Inputs_Indexed REC'!$C$6:$C$8,0))),
0))</f>
        <v>84322.322359182363</v>
      </c>
      <c r="AD65" s="86">
        <f>IF(AD$4=$H65+$B65,INDEX('Inputs_Indexed REC'!$D$40:$F$65,MATCH('Total Indexed RECs'!$H65,'Inputs_Indexed REC'!$B$40:$B$65,0),MATCH('Total Indexed RECs'!$F65,'Inputs_Indexed REC'!$D$37:$F$37,0))
*INDEX('Inputs_Indexed REC'!$H$40:$J$65,MATCH('Total Indexed RECs'!$H65,'Inputs_Indexed REC'!$B$40:$B$65,0),MATCH('Total Indexed RECs'!$F65,'Inputs_Indexed REC'!$H$37:$J$37,0)),
IF(AD$4&gt;$H65+$B65,AC65*(1-INDEX('Inputs_Indexed REC'!$E$6:$E$8,MATCH('Total Indexed RECs'!$F65,'Inputs_Indexed REC'!$C$6:$C$8,0))),
0))</f>
        <v>83900.710747386445</v>
      </c>
      <c r="AE65" s="86">
        <f>IF(AE$4=$H65+$B65,INDEX('Inputs_Indexed REC'!$D$40:$F$65,MATCH('Total Indexed RECs'!$H65,'Inputs_Indexed REC'!$B$40:$B$65,0),MATCH('Total Indexed RECs'!$F65,'Inputs_Indexed REC'!$D$37:$F$37,0))
*INDEX('Inputs_Indexed REC'!$H$40:$J$65,MATCH('Total Indexed RECs'!$H65,'Inputs_Indexed REC'!$B$40:$B$65,0),MATCH('Total Indexed RECs'!$F65,'Inputs_Indexed REC'!$H$37:$J$37,0)),
IF(AE$4&gt;$H65+$B65,AD65*(1-INDEX('Inputs_Indexed REC'!$E$6:$E$8,MATCH('Total Indexed RECs'!$F65,'Inputs_Indexed REC'!$C$6:$C$8,0))),
0))</f>
        <v>83481.207193649519</v>
      </c>
      <c r="AF65" s="86">
        <f>IF(AF$4=$H65+$B65,INDEX('Inputs_Indexed REC'!$D$40:$F$65,MATCH('Total Indexed RECs'!$H65,'Inputs_Indexed REC'!$B$40:$B$65,0),MATCH('Total Indexed RECs'!$F65,'Inputs_Indexed REC'!$D$37:$F$37,0))
*INDEX('Inputs_Indexed REC'!$H$40:$J$65,MATCH('Total Indexed RECs'!$H65,'Inputs_Indexed REC'!$B$40:$B$65,0),MATCH('Total Indexed RECs'!$F65,'Inputs_Indexed REC'!$H$37:$J$37,0)),
IF(AF$4&gt;$H65+$B65,AE65*(1-INDEX('Inputs_Indexed REC'!$E$6:$E$8,MATCH('Total Indexed RECs'!$F65,'Inputs_Indexed REC'!$C$6:$C$8,0))),
0))</f>
        <v>83063.801157681271</v>
      </c>
      <c r="AG65" s="86">
        <f>IF(AG$4=$H65+$B65,INDEX('Inputs_Indexed REC'!$D$40:$F$65,MATCH('Total Indexed RECs'!$H65,'Inputs_Indexed REC'!$B$40:$B$65,0),MATCH('Total Indexed RECs'!$F65,'Inputs_Indexed REC'!$D$37:$F$37,0))
*INDEX('Inputs_Indexed REC'!$H$40:$J$65,MATCH('Total Indexed RECs'!$H65,'Inputs_Indexed REC'!$B$40:$B$65,0),MATCH('Total Indexed RECs'!$F65,'Inputs_Indexed REC'!$H$37:$J$37,0)),
IF(AG$4&gt;$H65+$B65,AF65*(1-INDEX('Inputs_Indexed REC'!$E$6:$E$8,MATCH('Total Indexed RECs'!$F65,'Inputs_Indexed REC'!$C$6:$C$8,0))),
0))</f>
        <v>82648.482151892866</v>
      </c>
      <c r="AH65" s="86">
        <f>IF(AH$4=$H65+$B65,INDEX('Inputs_Indexed REC'!$D$40:$F$65,MATCH('Total Indexed RECs'!$H65,'Inputs_Indexed REC'!$B$40:$B$65,0),MATCH('Total Indexed RECs'!$F65,'Inputs_Indexed REC'!$D$37:$F$37,0))
*INDEX('Inputs_Indexed REC'!$H$40:$J$65,MATCH('Total Indexed RECs'!$H65,'Inputs_Indexed REC'!$B$40:$B$65,0),MATCH('Total Indexed RECs'!$F65,'Inputs_Indexed REC'!$H$37:$J$37,0)),
IF(AH$4&gt;$H65+$B65,AG65*(1-INDEX('Inputs_Indexed REC'!$E$6:$E$8,MATCH('Total Indexed RECs'!$F65,'Inputs_Indexed REC'!$C$6:$C$8,0))),
0))</f>
        <v>82235.239741133395</v>
      </c>
    </row>
    <row r="66" spans="2:34" x14ac:dyDescent="0.35">
      <c r="B66" s="332">
        <v>0</v>
      </c>
      <c r="C66" s="332" t="str">
        <f>INDEX('Inputs_Indexed REC'!$L$40:$L$65,MATCH($G66,'Inputs_Indexed REC'!$C$40:$C$65,0))</f>
        <v>Projected</v>
      </c>
      <c r="D66" s="116" t="s">
        <v>241</v>
      </c>
      <c r="E66" s="212"/>
      <c r="F66" s="39" t="s">
        <v>77</v>
      </c>
      <c r="G66" s="60" t="s">
        <v>27</v>
      </c>
      <c r="H66" s="347">
        <f t="shared" si="3"/>
        <v>2029</v>
      </c>
      <c r="I66" s="56" t="s">
        <v>91</v>
      </c>
      <c r="J66" s="86">
        <f>IF(J$4=$H66+$B66,INDEX('Inputs_Indexed REC'!$D$40:$F$65,MATCH('Total Indexed RECs'!$H66,'Inputs_Indexed REC'!$B$40:$B$65,0),MATCH('Total Indexed RECs'!$F66,'Inputs_Indexed REC'!$D$37:$F$37,0))
*INDEX('Inputs_Indexed REC'!$H$40:$J$65,MATCH('Total Indexed RECs'!$H66,'Inputs_Indexed REC'!$B$40:$B$65,0),MATCH('Total Indexed RECs'!$F66,'Inputs_Indexed REC'!$H$37:$J$37,0)),
IF(J$4&gt;$H66+$B66,I66*(1-INDEX('Inputs_Indexed REC'!$E$6:$E$8,MATCH('Total Indexed RECs'!$F66,'Inputs_Indexed REC'!$C$6:$C$8,0))),
0))</f>
        <v>0</v>
      </c>
      <c r="K66" s="86">
        <f>IF(K$4=$H66+$B66,INDEX('Inputs_Indexed REC'!$D$40:$F$65,MATCH('Total Indexed RECs'!$H66,'Inputs_Indexed REC'!$B$40:$B$65,0),MATCH('Total Indexed RECs'!$F66,'Inputs_Indexed REC'!$D$37:$F$37,0))
*INDEX('Inputs_Indexed REC'!$H$40:$J$65,MATCH('Total Indexed RECs'!$H66,'Inputs_Indexed REC'!$B$40:$B$65,0),MATCH('Total Indexed RECs'!$F66,'Inputs_Indexed REC'!$H$37:$J$37,0)),
IF(K$4&gt;$H66+$B66,J66*(1-INDEX('Inputs_Indexed REC'!$E$6:$E$8,MATCH('Total Indexed RECs'!$F66,'Inputs_Indexed REC'!$C$6:$C$8,0))),
0))</f>
        <v>0</v>
      </c>
      <c r="L66" s="86">
        <f>IF(L$4=$H66+$B66,INDEX('Inputs_Indexed REC'!$D$40:$F$65,MATCH('Total Indexed RECs'!$H66,'Inputs_Indexed REC'!$B$40:$B$65,0),MATCH('Total Indexed RECs'!$F66,'Inputs_Indexed REC'!$D$37:$F$37,0))
*INDEX('Inputs_Indexed REC'!$H$40:$J$65,MATCH('Total Indexed RECs'!$H66,'Inputs_Indexed REC'!$B$40:$B$65,0),MATCH('Total Indexed RECs'!$F66,'Inputs_Indexed REC'!$H$37:$J$37,0)),
IF(L$4&gt;$H66+$B66,K66*(1-INDEX('Inputs_Indexed REC'!$E$6:$E$8,MATCH('Total Indexed RECs'!$F66,'Inputs_Indexed REC'!$C$6:$C$8,0))),
0))</f>
        <v>0</v>
      </c>
      <c r="M66" s="86">
        <f>IF(M$4=$H66+$B66,INDEX('Inputs_Indexed REC'!$D$40:$F$65,MATCH('Total Indexed RECs'!$H66,'Inputs_Indexed REC'!$B$40:$B$65,0),MATCH('Total Indexed RECs'!$F66,'Inputs_Indexed REC'!$D$37:$F$37,0))
*INDEX('Inputs_Indexed REC'!$H$40:$J$65,MATCH('Total Indexed RECs'!$H66,'Inputs_Indexed REC'!$B$40:$B$65,0),MATCH('Total Indexed RECs'!$F66,'Inputs_Indexed REC'!$H$37:$J$37,0)),
IF(M$4&gt;$H66+$B66,L66*(1-INDEX('Inputs_Indexed REC'!$E$6:$E$8,MATCH('Total Indexed RECs'!$F66,'Inputs_Indexed REC'!$C$6:$C$8,0))),
0))</f>
        <v>0</v>
      </c>
      <c r="N66" s="86">
        <f>IF(N$4=$H66+$B66,INDEX('Inputs_Indexed REC'!$D$40:$F$65,MATCH('Total Indexed RECs'!$H66,'Inputs_Indexed REC'!$B$40:$B$65,0),MATCH('Total Indexed RECs'!$F66,'Inputs_Indexed REC'!$D$37:$F$37,0))
*INDEX('Inputs_Indexed REC'!$H$40:$J$65,MATCH('Total Indexed RECs'!$H66,'Inputs_Indexed REC'!$B$40:$B$65,0),MATCH('Total Indexed RECs'!$F66,'Inputs_Indexed REC'!$H$37:$J$37,0)),
IF(N$4&gt;$H66+$B66,M66*(1-INDEX('Inputs_Indexed REC'!$E$6:$E$8,MATCH('Total Indexed RECs'!$F66,'Inputs_Indexed REC'!$C$6:$C$8,0))),
0))</f>
        <v>0</v>
      </c>
      <c r="O66" s="86">
        <f>IF(O$4=$H66+$B66,INDEX('Inputs_Indexed REC'!$D$40:$F$65,MATCH('Total Indexed RECs'!$H66,'Inputs_Indexed REC'!$B$40:$B$65,0),MATCH('Total Indexed RECs'!$F66,'Inputs_Indexed REC'!$D$37:$F$37,0))
*INDEX('Inputs_Indexed REC'!$H$40:$J$65,MATCH('Total Indexed RECs'!$H66,'Inputs_Indexed REC'!$B$40:$B$65,0),MATCH('Total Indexed RECs'!$F66,'Inputs_Indexed REC'!$H$37:$J$37,0)),
IF(O$4&gt;$H66+$B66,N66*(1-INDEX('Inputs_Indexed REC'!$E$6:$E$8,MATCH('Total Indexed RECs'!$F66,'Inputs_Indexed REC'!$C$6:$C$8,0))),
0))</f>
        <v>0</v>
      </c>
      <c r="P66" s="86">
        <f>IF(P$4=$H66+$B66,INDEX('Inputs_Indexed REC'!$D$40:$F$65,MATCH('Total Indexed RECs'!$H66,'Inputs_Indexed REC'!$B$40:$B$65,0),MATCH('Total Indexed RECs'!$F66,'Inputs_Indexed REC'!$D$37:$F$37,0))
*INDEX('Inputs_Indexed REC'!$H$40:$J$65,MATCH('Total Indexed RECs'!$H66,'Inputs_Indexed REC'!$B$40:$B$65,0),MATCH('Total Indexed RECs'!$F66,'Inputs_Indexed REC'!$H$37:$J$37,0)),
IF(P$4&gt;$H66+$B66,O66*(1-INDEX('Inputs_Indexed REC'!$E$6:$E$8,MATCH('Total Indexed RECs'!$F66,'Inputs_Indexed REC'!$C$6:$C$8,0))),
0))</f>
        <v>0</v>
      </c>
      <c r="Q66" s="86">
        <f>IF(Q$4=$H66+$B66,INDEX('Inputs_Indexed REC'!$D$40:$F$65,MATCH('Total Indexed RECs'!$H66,'Inputs_Indexed REC'!$B$40:$B$65,0),MATCH('Total Indexed RECs'!$F66,'Inputs_Indexed REC'!$D$37:$F$37,0))
*INDEX('Inputs_Indexed REC'!$H$40:$J$65,MATCH('Total Indexed RECs'!$H66,'Inputs_Indexed REC'!$B$40:$B$65,0),MATCH('Total Indexed RECs'!$F66,'Inputs_Indexed REC'!$H$37:$J$37,0)),
IF(Q$4&gt;$H66+$B66,P66*(1-INDEX('Inputs_Indexed REC'!$E$6:$E$8,MATCH('Total Indexed RECs'!$F66,'Inputs_Indexed REC'!$C$6:$C$8,0))),
0))</f>
        <v>90000</v>
      </c>
      <c r="R66" s="86">
        <f>IF(R$4=$H66+$B66,INDEX('Inputs_Indexed REC'!$D$40:$F$65,MATCH('Total Indexed RECs'!$H66,'Inputs_Indexed REC'!$B$40:$B$65,0),MATCH('Total Indexed RECs'!$F66,'Inputs_Indexed REC'!$D$37:$F$37,0))
*INDEX('Inputs_Indexed REC'!$H$40:$J$65,MATCH('Total Indexed RECs'!$H66,'Inputs_Indexed REC'!$B$40:$B$65,0),MATCH('Total Indexed RECs'!$F66,'Inputs_Indexed REC'!$H$37:$J$37,0)),
IF(R$4&gt;$H66+$B66,Q66*(1-INDEX('Inputs_Indexed REC'!$E$6:$E$8,MATCH('Total Indexed RECs'!$F66,'Inputs_Indexed REC'!$C$6:$C$8,0))),
0))</f>
        <v>89550</v>
      </c>
      <c r="S66" s="86">
        <f>IF(S$4=$H66+$B66,INDEX('Inputs_Indexed REC'!$D$40:$F$65,MATCH('Total Indexed RECs'!$H66,'Inputs_Indexed REC'!$B$40:$B$65,0),MATCH('Total Indexed RECs'!$F66,'Inputs_Indexed REC'!$D$37:$F$37,0))
*INDEX('Inputs_Indexed REC'!$H$40:$J$65,MATCH('Total Indexed RECs'!$H66,'Inputs_Indexed REC'!$B$40:$B$65,0),MATCH('Total Indexed RECs'!$F66,'Inputs_Indexed REC'!$H$37:$J$37,0)),
IF(S$4&gt;$H66+$B66,R66*(1-INDEX('Inputs_Indexed REC'!$E$6:$E$8,MATCH('Total Indexed RECs'!$F66,'Inputs_Indexed REC'!$C$6:$C$8,0))),
0))</f>
        <v>89102.25</v>
      </c>
      <c r="T66" s="86">
        <f>IF(T$4=$H66+$B66,INDEX('Inputs_Indexed REC'!$D$40:$F$65,MATCH('Total Indexed RECs'!$H66,'Inputs_Indexed REC'!$B$40:$B$65,0),MATCH('Total Indexed RECs'!$F66,'Inputs_Indexed REC'!$D$37:$F$37,0))
*INDEX('Inputs_Indexed REC'!$H$40:$J$65,MATCH('Total Indexed RECs'!$H66,'Inputs_Indexed REC'!$B$40:$B$65,0),MATCH('Total Indexed RECs'!$F66,'Inputs_Indexed REC'!$H$37:$J$37,0)),
IF(T$4&gt;$H66+$B66,S66*(1-INDEX('Inputs_Indexed REC'!$E$6:$E$8,MATCH('Total Indexed RECs'!$F66,'Inputs_Indexed REC'!$C$6:$C$8,0))),
0))</f>
        <v>88656.738750000004</v>
      </c>
      <c r="U66" s="86">
        <f>IF(U$4=$H66+$B66,INDEX('Inputs_Indexed REC'!$D$40:$F$65,MATCH('Total Indexed RECs'!$H66,'Inputs_Indexed REC'!$B$40:$B$65,0),MATCH('Total Indexed RECs'!$F66,'Inputs_Indexed REC'!$D$37:$F$37,0))
*INDEX('Inputs_Indexed REC'!$H$40:$J$65,MATCH('Total Indexed RECs'!$H66,'Inputs_Indexed REC'!$B$40:$B$65,0),MATCH('Total Indexed RECs'!$F66,'Inputs_Indexed REC'!$H$37:$J$37,0)),
IF(U$4&gt;$H66+$B66,T66*(1-INDEX('Inputs_Indexed REC'!$E$6:$E$8,MATCH('Total Indexed RECs'!$F66,'Inputs_Indexed REC'!$C$6:$C$8,0))),
0))</f>
        <v>88213.455056250008</v>
      </c>
      <c r="V66" s="86">
        <f>IF(V$4=$H66+$B66,INDEX('Inputs_Indexed REC'!$D$40:$F$65,MATCH('Total Indexed RECs'!$H66,'Inputs_Indexed REC'!$B$40:$B$65,0),MATCH('Total Indexed RECs'!$F66,'Inputs_Indexed REC'!$D$37:$F$37,0))
*INDEX('Inputs_Indexed REC'!$H$40:$J$65,MATCH('Total Indexed RECs'!$H66,'Inputs_Indexed REC'!$B$40:$B$65,0),MATCH('Total Indexed RECs'!$F66,'Inputs_Indexed REC'!$H$37:$J$37,0)),
IF(V$4&gt;$H66+$B66,U66*(1-INDEX('Inputs_Indexed REC'!$E$6:$E$8,MATCH('Total Indexed RECs'!$F66,'Inputs_Indexed REC'!$C$6:$C$8,0))),
0))</f>
        <v>87772.387780968755</v>
      </c>
      <c r="W66" s="86">
        <f>IF(W$4=$H66+$B66,INDEX('Inputs_Indexed REC'!$D$40:$F$65,MATCH('Total Indexed RECs'!$H66,'Inputs_Indexed REC'!$B$40:$B$65,0),MATCH('Total Indexed RECs'!$F66,'Inputs_Indexed REC'!$D$37:$F$37,0))
*INDEX('Inputs_Indexed REC'!$H$40:$J$65,MATCH('Total Indexed RECs'!$H66,'Inputs_Indexed REC'!$B$40:$B$65,0),MATCH('Total Indexed RECs'!$F66,'Inputs_Indexed REC'!$H$37:$J$37,0)),
IF(W$4&gt;$H66+$B66,V66*(1-INDEX('Inputs_Indexed REC'!$E$6:$E$8,MATCH('Total Indexed RECs'!$F66,'Inputs_Indexed REC'!$C$6:$C$8,0))),
0))</f>
        <v>87333.525842063915</v>
      </c>
      <c r="X66" s="86">
        <f>IF(X$4=$H66+$B66,INDEX('Inputs_Indexed REC'!$D$40:$F$65,MATCH('Total Indexed RECs'!$H66,'Inputs_Indexed REC'!$B$40:$B$65,0),MATCH('Total Indexed RECs'!$F66,'Inputs_Indexed REC'!$D$37:$F$37,0))
*INDEX('Inputs_Indexed REC'!$H$40:$J$65,MATCH('Total Indexed RECs'!$H66,'Inputs_Indexed REC'!$B$40:$B$65,0),MATCH('Total Indexed RECs'!$F66,'Inputs_Indexed REC'!$H$37:$J$37,0)),
IF(X$4&gt;$H66+$B66,W66*(1-INDEX('Inputs_Indexed REC'!$E$6:$E$8,MATCH('Total Indexed RECs'!$F66,'Inputs_Indexed REC'!$C$6:$C$8,0))),
0))</f>
        <v>86896.858212853593</v>
      </c>
      <c r="Y66" s="86">
        <f>IF(Y$4=$H66+$B66,INDEX('Inputs_Indexed REC'!$D$40:$F$65,MATCH('Total Indexed RECs'!$H66,'Inputs_Indexed REC'!$B$40:$B$65,0),MATCH('Total Indexed RECs'!$F66,'Inputs_Indexed REC'!$D$37:$F$37,0))
*INDEX('Inputs_Indexed REC'!$H$40:$J$65,MATCH('Total Indexed RECs'!$H66,'Inputs_Indexed REC'!$B$40:$B$65,0),MATCH('Total Indexed RECs'!$F66,'Inputs_Indexed REC'!$H$37:$J$37,0)),
IF(Y$4&gt;$H66+$B66,X66*(1-INDEX('Inputs_Indexed REC'!$E$6:$E$8,MATCH('Total Indexed RECs'!$F66,'Inputs_Indexed REC'!$C$6:$C$8,0))),
0))</f>
        <v>86462.373921789331</v>
      </c>
      <c r="Z66" s="86">
        <f>IF(Z$4=$H66+$B66,INDEX('Inputs_Indexed REC'!$D$40:$F$65,MATCH('Total Indexed RECs'!$H66,'Inputs_Indexed REC'!$B$40:$B$65,0),MATCH('Total Indexed RECs'!$F66,'Inputs_Indexed REC'!$D$37:$F$37,0))
*INDEX('Inputs_Indexed REC'!$H$40:$J$65,MATCH('Total Indexed RECs'!$H66,'Inputs_Indexed REC'!$B$40:$B$65,0),MATCH('Total Indexed RECs'!$F66,'Inputs_Indexed REC'!$H$37:$J$37,0)),
IF(Z$4&gt;$H66+$B66,Y66*(1-INDEX('Inputs_Indexed REC'!$E$6:$E$8,MATCH('Total Indexed RECs'!$F66,'Inputs_Indexed REC'!$C$6:$C$8,0))),
0))</f>
        <v>86030.062052180379</v>
      </c>
      <c r="AA66" s="86">
        <f>IF(AA$4=$H66+$B66,INDEX('Inputs_Indexed REC'!$D$40:$F$65,MATCH('Total Indexed RECs'!$H66,'Inputs_Indexed REC'!$B$40:$B$65,0),MATCH('Total Indexed RECs'!$F66,'Inputs_Indexed REC'!$D$37:$F$37,0))
*INDEX('Inputs_Indexed REC'!$H$40:$J$65,MATCH('Total Indexed RECs'!$H66,'Inputs_Indexed REC'!$B$40:$B$65,0),MATCH('Total Indexed RECs'!$F66,'Inputs_Indexed REC'!$H$37:$J$37,0)),
IF(AA$4&gt;$H66+$B66,Z66*(1-INDEX('Inputs_Indexed REC'!$E$6:$E$8,MATCH('Total Indexed RECs'!$F66,'Inputs_Indexed REC'!$C$6:$C$8,0))),
0))</f>
        <v>85599.911741919481</v>
      </c>
      <c r="AB66" s="86">
        <f>IF(AB$4=$H66+$B66,INDEX('Inputs_Indexed REC'!$D$40:$F$65,MATCH('Total Indexed RECs'!$H66,'Inputs_Indexed REC'!$B$40:$B$65,0),MATCH('Total Indexed RECs'!$F66,'Inputs_Indexed REC'!$D$37:$F$37,0))
*INDEX('Inputs_Indexed REC'!$H$40:$J$65,MATCH('Total Indexed RECs'!$H66,'Inputs_Indexed REC'!$B$40:$B$65,0),MATCH('Total Indexed RECs'!$F66,'Inputs_Indexed REC'!$H$37:$J$37,0)),
IF(AB$4&gt;$H66+$B66,AA66*(1-INDEX('Inputs_Indexed REC'!$E$6:$E$8,MATCH('Total Indexed RECs'!$F66,'Inputs_Indexed REC'!$C$6:$C$8,0))),
0))</f>
        <v>85171.91218320989</v>
      </c>
      <c r="AC66" s="86">
        <f>IF(AC$4=$H66+$B66,INDEX('Inputs_Indexed REC'!$D$40:$F$65,MATCH('Total Indexed RECs'!$H66,'Inputs_Indexed REC'!$B$40:$B$65,0),MATCH('Total Indexed RECs'!$F66,'Inputs_Indexed REC'!$D$37:$F$37,0))
*INDEX('Inputs_Indexed REC'!$H$40:$J$65,MATCH('Total Indexed RECs'!$H66,'Inputs_Indexed REC'!$B$40:$B$65,0),MATCH('Total Indexed RECs'!$F66,'Inputs_Indexed REC'!$H$37:$J$37,0)),
IF(AC$4&gt;$H66+$B66,AB66*(1-INDEX('Inputs_Indexed REC'!$E$6:$E$8,MATCH('Total Indexed RECs'!$F66,'Inputs_Indexed REC'!$C$6:$C$8,0))),
0))</f>
        <v>84746.052622293835</v>
      </c>
      <c r="AD66" s="86">
        <f>IF(AD$4=$H66+$B66,INDEX('Inputs_Indexed REC'!$D$40:$F$65,MATCH('Total Indexed RECs'!$H66,'Inputs_Indexed REC'!$B$40:$B$65,0),MATCH('Total Indexed RECs'!$F66,'Inputs_Indexed REC'!$D$37:$F$37,0))
*INDEX('Inputs_Indexed REC'!$H$40:$J$65,MATCH('Total Indexed RECs'!$H66,'Inputs_Indexed REC'!$B$40:$B$65,0),MATCH('Total Indexed RECs'!$F66,'Inputs_Indexed REC'!$H$37:$J$37,0)),
IF(AD$4&gt;$H66+$B66,AC66*(1-INDEX('Inputs_Indexed REC'!$E$6:$E$8,MATCH('Total Indexed RECs'!$F66,'Inputs_Indexed REC'!$C$6:$C$8,0))),
0))</f>
        <v>84322.322359182363</v>
      </c>
      <c r="AE66" s="86">
        <f>IF(AE$4=$H66+$B66,INDEX('Inputs_Indexed REC'!$D$40:$F$65,MATCH('Total Indexed RECs'!$H66,'Inputs_Indexed REC'!$B$40:$B$65,0),MATCH('Total Indexed RECs'!$F66,'Inputs_Indexed REC'!$D$37:$F$37,0))
*INDEX('Inputs_Indexed REC'!$H$40:$J$65,MATCH('Total Indexed RECs'!$H66,'Inputs_Indexed REC'!$B$40:$B$65,0),MATCH('Total Indexed RECs'!$F66,'Inputs_Indexed REC'!$H$37:$J$37,0)),
IF(AE$4&gt;$H66+$B66,AD66*(1-INDEX('Inputs_Indexed REC'!$E$6:$E$8,MATCH('Total Indexed RECs'!$F66,'Inputs_Indexed REC'!$C$6:$C$8,0))),
0))</f>
        <v>83900.710747386445</v>
      </c>
      <c r="AF66" s="86">
        <f>IF(AF$4=$H66+$B66,INDEX('Inputs_Indexed REC'!$D$40:$F$65,MATCH('Total Indexed RECs'!$H66,'Inputs_Indexed REC'!$B$40:$B$65,0),MATCH('Total Indexed RECs'!$F66,'Inputs_Indexed REC'!$D$37:$F$37,0))
*INDEX('Inputs_Indexed REC'!$H$40:$J$65,MATCH('Total Indexed RECs'!$H66,'Inputs_Indexed REC'!$B$40:$B$65,0),MATCH('Total Indexed RECs'!$F66,'Inputs_Indexed REC'!$H$37:$J$37,0)),
IF(AF$4&gt;$H66+$B66,AE66*(1-INDEX('Inputs_Indexed REC'!$E$6:$E$8,MATCH('Total Indexed RECs'!$F66,'Inputs_Indexed REC'!$C$6:$C$8,0))),
0))</f>
        <v>83481.207193649519</v>
      </c>
      <c r="AG66" s="86">
        <f>IF(AG$4=$H66+$B66,INDEX('Inputs_Indexed REC'!$D$40:$F$65,MATCH('Total Indexed RECs'!$H66,'Inputs_Indexed REC'!$B$40:$B$65,0),MATCH('Total Indexed RECs'!$F66,'Inputs_Indexed REC'!$D$37:$F$37,0))
*INDEX('Inputs_Indexed REC'!$H$40:$J$65,MATCH('Total Indexed RECs'!$H66,'Inputs_Indexed REC'!$B$40:$B$65,0),MATCH('Total Indexed RECs'!$F66,'Inputs_Indexed REC'!$H$37:$J$37,0)),
IF(AG$4&gt;$H66+$B66,AF66*(1-INDEX('Inputs_Indexed REC'!$E$6:$E$8,MATCH('Total Indexed RECs'!$F66,'Inputs_Indexed REC'!$C$6:$C$8,0))),
0))</f>
        <v>83063.801157681271</v>
      </c>
      <c r="AH66" s="86">
        <f>IF(AH$4=$H66+$B66,INDEX('Inputs_Indexed REC'!$D$40:$F$65,MATCH('Total Indexed RECs'!$H66,'Inputs_Indexed REC'!$B$40:$B$65,0),MATCH('Total Indexed RECs'!$F66,'Inputs_Indexed REC'!$D$37:$F$37,0))
*INDEX('Inputs_Indexed REC'!$H$40:$J$65,MATCH('Total Indexed RECs'!$H66,'Inputs_Indexed REC'!$B$40:$B$65,0),MATCH('Total Indexed RECs'!$F66,'Inputs_Indexed REC'!$H$37:$J$37,0)),
IF(AH$4&gt;$H66+$B66,AG66*(1-INDEX('Inputs_Indexed REC'!$E$6:$E$8,MATCH('Total Indexed RECs'!$F66,'Inputs_Indexed REC'!$C$6:$C$8,0))),
0))</f>
        <v>82648.482151892866</v>
      </c>
    </row>
    <row r="67" spans="2:34" x14ac:dyDescent="0.35">
      <c r="B67" s="332">
        <v>0</v>
      </c>
      <c r="C67" s="332" t="str">
        <f>INDEX('Inputs_Indexed REC'!$L$40:$L$65,MATCH($G67,'Inputs_Indexed REC'!$C$40:$C$65,0))</f>
        <v>Projected</v>
      </c>
      <c r="D67" s="116" t="s">
        <v>241</v>
      </c>
      <c r="E67" s="212"/>
      <c r="F67" s="39" t="s">
        <v>77</v>
      </c>
      <c r="G67" s="60" t="s">
        <v>28</v>
      </c>
      <c r="H67" s="347">
        <f t="shared" si="3"/>
        <v>2030</v>
      </c>
      <c r="I67" s="56" t="s">
        <v>91</v>
      </c>
      <c r="J67" s="86">
        <f>IF(J$4=$H67+$B67,INDEX('Inputs_Indexed REC'!$D$40:$F$65,MATCH('Total Indexed RECs'!$H67,'Inputs_Indexed REC'!$B$40:$B$65,0),MATCH('Total Indexed RECs'!$F67,'Inputs_Indexed REC'!$D$37:$F$37,0))
*INDEX('Inputs_Indexed REC'!$H$40:$J$65,MATCH('Total Indexed RECs'!$H67,'Inputs_Indexed REC'!$B$40:$B$65,0),MATCH('Total Indexed RECs'!$F67,'Inputs_Indexed REC'!$H$37:$J$37,0)),
IF(J$4&gt;$H67+$B67,I67*(1-INDEX('Inputs_Indexed REC'!$E$6:$E$8,MATCH('Total Indexed RECs'!$F67,'Inputs_Indexed REC'!$C$6:$C$8,0))),
0))</f>
        <v>0</v>
      </c>
      <c r="K67" s="86">
        <f>IF(K$4=$H67+$B67,INDEX('Inputs_Indexed REC'!$D$40:$F$65,MATCH('Total Indexed RECs'!$H67,'Inputs_Indexed REC'!$B$40:$B$65,0),MATCH('Total Indexed RECs'!$F67,'Inputs_Indexed REC'!$D$37:$F$37,0))
*INDEX('Inputs_Indexed REC'!$H$40:$J$65,MATCH('Total Indexed RECs'!$H67,'Inputs_Indexed REC'!$B$40:$B$65,0),MATCH('Total Indexed RECs'!$F67,'Inputs_Indexed REC'!$H$37:$J$37,0)),
IF(K$4&gt;$H67+$B67,J67*(1-INDEX('Inputs_Indexed REC'!$E$6:$E$8,MATCH('Total Indexed RECs'!$F67,'Inputs_Indexed REC'!$C$6:$C$8,0))),
0))</f>
        <v>0</v>
      </c>
      <c r="L67" s="86">
        <f>IF(L$4=$H67+$B67,INDEX('Inputs_Indexed REC'!$D$40:$F$65,MATCH('Total Indexed RECs'!$H67,'Inputs_Indexed REC'!$B$40:$B$65,0),MATCH('Total Indexed RECs'!$F67,'Inputs_Indexed REC'!$D$37:$F$37,0))
*INDEX('Inputs_Indexed REC'!$H$40:$J$65,MATCH('Total Indexed RECs'!$H67,'Inputs_Indexed REC'!$B$40:$B$65,0),MATCH('Total Indexed RECs'!$F67,'Inputs_Indexed REC'!$H$37:$J$37,0)),
IF(L$4&gt;$H67+$B67,K67*(1-INDEX('Inputs_Indexed REC'!$E$6:$E$8,MATCH('Total Indexed RECs'!$F67,'Inputs_Indexed REC'!$C$6:$C$8,0))),
0))</f>
        <v>0</v>
      </c>
      <c r="M67" s="86">
        <f>IF(M$4=$H67+$B67,INDEX('Inputs_Indexed REC'!$D$40:$F$65,MATCH('Total Indexed RECs'!$H67,'Inputs_Indexed REC'!$B$40:$B$65,0),MATCH('Total Indexed RECs'!$F67,'Inputs_Indexed REC'!$D$37:$F$37,0))
*INDEX('Inputs_Indexed REC'!$H$40:$J$65,MATCH('Total Indexed RECs'!$H67,'Inputs_Indexed REC'!$B$40:$B$65,0),MATCH('Total Indexed RECs'!$F67,'Inputs_Indexed REC'!$H$37:$J$37,0)),
IF(M$4&gt;$H67+$B67,L67*(1-INDEX('Inputs_Indexed REC'!$E$6:$E$8,MATCH('Total Indexed RECs'!$F67,'Inputs_Indexed REC'!$C$6:$C$8,0))),
0))</f>
        <v>0</v>
      </c>
      <c r="N67" s="86">
        <f>IF(N$4=$H67+$B67,INDEX('Inputs_Indexed REC'!$D$40:$F$65,MATCH('Total Indexed RECs'!$H67,'Inputs_Indexed REC'!$B$40:$B$65,0),MATCH('Total Indexed RECs'!$F67,'Inputs_Indexed REC'!$D$37:$F$37,0))
*INDEX('Inputs_Indexed REC'!$H$40:$J$65,MATCH('Total Indexed RECs'!$H67,'Inputs_Indexed REC'!$B$40:$B$65,0),MATCH('Total Indexed RECs'!$F67,'Inputs_Indexed REC'!$H$37:$J$37,0)),
IF(N$4&gt;$H67+$B67,M67*(1-INDEX('Inputs_Indexed REC'!$E$6:$E$8,MATCH('Total Indexed RECs'!$F67,'Inputs_Indexed REC'!$C$6:$C$8,0))),
0))</f>
        <v>0</v>
      </c>
      <c r="O67" s="86">
        <f>IF(O$4=$H67+$B67,INDEX('Inputs_Indexed REC'!$D$40:$F$65,MATCH('Total Indexed RECs'!$H67,'Inputs_Indexed REC'!$B$40:$B$65,0),MATCH('Total Indexed RECs'!$F67,'Inputs_Indexed REC'!$D$37:$F$37,0))
*INDEX('Inputs_Indexed REC'!$H$40:$J$65,MATCH('Total Indexed RECs'!$H67,'Inputs_Indexed REC'!$B$40:$B$65,0),MATCH('Total Indexed RECs'!$F67,'Inputs_Indexed REC'!$H$37:$J$37,0)),
IF(O$4&gt;$H67+$B67,N67*(1-INDEX('Inputs_Indexed REC'!$E$6:$E$8,MATCH('Total Indexed RECs'!$F67,'Inputs_Indexed REC'!$C$6:$C$8,0))),
0))</f>
        <v>0</v>
      </c>
      <c r="P67" s="86">
        <f>IF(P$4=$H67+$B67,INDEX('Inputs_Indexed REC'!$D$40:$F$65,MATCH('Total Indexed RECs'!$H67,'Inputs_Indexed REC'!$B$40:$B$65,0),MATCH('Total Indexed RECs'!$F67,'Inputs_Indexed REC'!$D$37:$F$37,0))
*INDEX('Inputs_Indexed REC'!$H$40:$J$65,MATCH('Total Indexed RECs'!$H67,'Inputs_Indexed REC'!$B$40:$B$65,0),MATCH('Total Indexed RECs'!$F67,'Inputs_Indexed REC'!$H$37:$J$37,0)),
IF(P$4&gt;$H67+$B67,O67*(1-INDEX('Inputs_Indexed REC'!$E$6:$E$8,MATCH('Total Indexed RECs'!$F67,'Inputs_Indexed REC'!$C$6:$C$8,0))),
0))</f>
        <v>0</v>
      </c>
      <c r="Q67" s="86">
        <f>IF(Q$4=$H67+$B67,INDEX('Inputs_Indexed REC'!$D$40:$F$65,MATCH('Total Indexed RECs'!$H67,'Inputs_Indexed REC'!$B$40:$B$65,0),MATCH('Total Indexed RECs'!$F67,'Inputs_Indexed REC'!$D$37:$F$37,0))
*INDEX('Inputs_Indexed REC'!$H$40:$J$65,MATCH('Total Indexed RECs'!$H67,'Inputs_Indexed REC'!$B$40:$B$65,0),MATCH('Total Indexed RECs'!$F67,'Inputs_Indexed REC'!$H$37:$J$37,0)),
IF(Q$4&gt;$H67+$B67,P67*(1-INDEX('Inputs_Indexed REC'!$E$6:$E$8,MATCH('Total Indexed RECs'!$F67,'Inputs_Indexed REC'!$C$6:$C$8,0))),
0))</f>
        <v>0</v>
      </c>
      <c r="R67" s="86">
        <f>IF(R$4=$H67+$B67,INDEX('Inputs_Indexed REC'!$D$40:$F$65,MATCH('Total Indexed RECs'!$H67,'Inputs_Indexed REC'!$B$40:$B$65,0),MATCH('Total Indexed RECs'!$F67,'Inputs_Indexed REC'!$D$37:$F$37,0))
*INDEX('Inputs_Indexed REC'!$H$40:$J$65,MATCH('Total Indexed RECs'!$H67,'Inputs_Indexed REC'!$B$40:$B$65,0),MATCH('Total Indexed RECs'!$F67,'Inputs_Indexed REC'!$H$37:$J$37,0)),
IF(R$4&gt;$H67+$B67,Q67*(1-INDEX('Inputs_Indexed REC'!$E$6:$E$8,MATCH('Total Indexed RECs'!$F67,'Inputs_Indexed REC'!$C$6:$C$8,0))),
0))</f>
        <v>100000</v>
      </c>
      <c r="S67" s="86">
        <f>IF(S$4=$H67+$B67,INDEX('Inputs_Indexed REC'!$D$40:$F$65,MATCH('Total Indexed RECs'!$H67,'Inputs_Indexed REC'!$B$40:$B$65,0),MATCH('Total Indexed RECs'!$F67,'Inputs_Indexed REC'!$D$37:$F$37,0))
*INDEX('Inputs_Indexed REC'!$H$40:$J$65,MATCH('Total Indexed RECs'!$H67,'Inputs_Indexed REC'!$B$40:$B$65,0),MATCH('Total Indexed RECs'!$F67,'Inputs_Indexed REC'!$H$37:$J$37,0)),
IF(S$4&gt;$H67+$B67,R67*(1-INDEX('Inputs_Indexed REC'!$E$6:$E$8,MATCH('Total Indexed RECs'!$F67,'Inputs_Indexed REC'!$C$6:$C$8,0))),
0))</f>
        <v>99500</v>
      </c>
      <c r="T67" s="86">
        <f>IF(T$4=$H67+$B67,INDEX('Inputs_Indexed REC'!$D$40:$F$65,MATCH('Total Indexed RECs'!$H67,'Inputs_Indexed REC'!$B$40:$B$65,0),MATCH('Total Indexed RECs'!$F67,'Inputs_Indexed REC'!$D$37:$F$37,0))
*INDEX('Inputs_Indexed REC'!$H$40:$J$65,MATCH('Total Indexed RECs'!$H67,'Inputs_Indexed REC'!$B$40:$B$65,0),MATCH('Total Indexed RECs'!$F67,'Inputs_Indexed REC'!$H$37:$J$37,0)),
IF(T$4&gt;$H67+$B67,S67*(1-INDEX('Inputs_Indexed REC'!$E$6:$E$8,MATCH('Total Indexed RECs'!$F67,'Inputs_Indexed REC'!$C$6:$C$8,0))),
0))</f>
        <v>99002.5</v>
      </c>
      <c r="U67" s="86">
        <f>IF(U$4=$H67+$B67,INDEX('Inputs_Indexed REC'!$D$40:$F$65,MATCH('Total Indexed RECs'!$H67,'Inputs_Indexed REC'!$B$40:$B$65,0),MATCH('Total Indexed RECs'!$F67,'Inputs_Indexed REC'!$D$37:$F$37,0))
*INDEX('Inputs_Indexed REC'!$H$40:$J$65,MATCH('Total Indexed RECs'!$H67,'Inputs_Indexed REC'!$B$40:$B$65,0),MATCH('Total Indexed RECs'!$F67,'Inputs_Indexed REC'!$H$37:$J$37,0)),
IF(U$4&gt;$H67+$B67,T67*(1-INDEX('Inputs_Indexed REC'!$E$6:$E$8,MATCH('Total Indexed RECs'!$F67,'Inputs_Indexed REC'!$C$6:$C$8,0))),
0))</f>
        <v>98507.487500000003</v>
      </c>
      <c r="V67" s="86">
        <f>IF(V$4=$H67+$B67,INDEX('Inputs_Indexed REC'!$D$40:$F$65,MATCH('Total Indexed RECs'!$H67,'Inputs_Indexed REC'!$B$40:$B$65,0),MATCH('Total Indexed RECs'!$F67,'Inputs_Indexed REC'!$D$37:$F$37,0))
*INDEX('Inputs_Indexed REC'!$H$40:$J$65,MATCH('Total Indexed RECs'!$H67,'Inputs_Indexed REC'!$B$40:$B$65,0),MATCH('Total Indexed RECs'!$F67,'Inputs_Indexed REC'!$H$37:$J$37,0)),
IF(V$4&gt;$H67+$B67,U67*(1-INDEX('Inputs_Indexed REC'!$E$6:$E$8,MATCH('Total Indexed RECs'!$F67,'Inputs_Indexed REC'!$C$6:$C$8,0))),
0))</f>
        <v>98014.950062500007</v>
      </c>
      <c r="W67" s="86">
        <f>IF(W$4=$H67+$B67,INDEX('Inputs_Indexed REC'!$D$40:$F$65,MATCH('Total Indexed RECs'!$H67,'Inputs_Indexed REC'!$B$40:$B$65,0),MATCH('Total Indexed RECs'!$F67,'Inputs_Indexed REC'!$D$37:$F$37,0))
*INDEX('Inputs_Indexed REC'!$H$40:$J$65,MATCH('Total Indexed RECs'!$H67,'Inputs_Indexed REC'!$B$40:$B$65,0),MATCH('Total Indexed RECs'!$F67,'Inputs_Indexed REC'!$H$37:$J$37,0)),
IF(W$4&gt;$H67+$B67,V67*(1-INDEX('Inputs_Indexed REC'!$E$6:$E$8,MATCH('Total Indexed RECs'!$F67,'Inputs_Indexed REC'!$C$6:$C$8,0))),
0))</f>
        <v>97524.875312187505</v>
      </c>
      <c r="X67" s="86">
        <f>IF(X$4=$H67+$B67,INDEX('Inputs_Indexed REC'!$D$40:$F$65,MATCH('Total Indexed RECs'!$H67,'Inputs_Indexed REC'!$B$40:$B$65,0),MATCH('Total Indexed RECs'!$F67,'Inputs_Indexed REC'!$D$37:$F$37,0))
*INDEX('Inputs_Indexed REC'!$H$40:$J$65,MATCH('Total Indexed RECs'!$H67,'Inputs_Indexed REC'!$B$40:$B$65,0),MATCH('Total Indexed RECs'!$F67,'Inputs_Indexed REC'!$H$37:$J$37,0)),
IF(X$4&gt;$H67+$B67,W67*(1-INDEX('Inputs_Indexed REC'!$E$6:$E$8,MATCH('Total Indexed RECs'!$F67,'Inputs_Indexed REC'!$C$6:$C$8,0))),
0))</f>
        <v>97037.250935626565</v>
      </c>
      <c r="Y67" s="86">
        <f>IF(Y$4=$H67+$B67,INDEX('Inputs_Indexed REC'!$D$40:$F$65,MATCH('Total Indexed RECs'!$H67,'Inputs_Indexed REC'!$B$40:$B$65,0),MATCH('Total Indexed RECs'!$F67,'Inputs_Indexed REC'!$D$37:$F$37,0))
*INDEX('Inputs_Indexed REC'!$H$40:$J$65,MATCH('Total Indexed RECs'!$H67,'Inputs_Indexed REC'!$B$40:$B$65,0),MATCH('Total Indexed RECs'!$F67,'Inputs_Indexed REC'!$H$37:$J$37,0)),
IF(Y$4&gt;$H67+$B67,X67*(1-INDEX('Inputs_Indexed REC'!$E$6:$E$8,MATCH('Total Indexed RECs'!$F67,'Inputs_Indexed REC'!$C$6:$C$8,0))),
0))</f>
        <v>96552.064680948431</v>
      </c>
      <c r="Z67" s="86">
        <f>IF(Z$4=$H67+$B67,INDEX('Inputs_Indexed REC'!$D$40:$F$65,MATCH('Total Indexed RECs'!$H67,'Inputs_Indexed REC'!$B$40:$B$65,0),MATCH('Total Indexed RECs'!$F67,'Inputs_Indexed REC'!$D$37:$F$37,0))
*INDEX('Inputs_Indexed REC'!$H$40:$J$65,MATCH('Total Indexed RECs'!$H67,'Inputs_Indexed REC'!$B$40:$B$65,0),MATCH('Total Indexed RECs'!$F67,'Inputs_Indexed REC'!$H$37:$J$37,0)),
IF(Z$4&gt;$H67+$B67,Y67*(1-INDEX('Inputs_Indexed REC'!$E$6:$E$8,MATCH('Total Indexed RECs'!$F67,'Inputs_Indexed REC'!$C$6:$C$8,0))),
0))</f>
        <v>96069.30435754369</v>
      </c>
      <c r="AA67" s="86">
        <f>IF(AA$4=$H67+$B67,INDEX('Inputs_Indexed REC'!$D$40:$F$65,MATCH('Total Indexed RECs'!$H67,'Inputs_Indexed REC'!$B$40:$B$65,0),MATCH('Total Indexed RECs'!$F67,'Inputs_Indexed REC'!$D$37:$F$37,0))
*INDEX('Inputs_Indexed REC'!$H$40:$J$65,MATCH('Total Indexed RECs'!$H67,'Inputs_Indexed REC'!$B$40:$B$65,0),MATCH('Total Indexed RECs'!$F67,'Inputs_Indexed REC'!$H$37:$J$37,0)),
IF(AA$4&gt;$H67+$B67,Z67*(1-INDEX('Inputs_Indexed REC'!$E$6:$E$8,MATCH('Total Indexed RECs'!$F67,'Inputs_Indexed REC'!$C$6:$C$8,0))),
0))</f>
        <v>95588.957835755966</v>
      </c>
      <c r="AB67" s="86">
        <f>IF(AB$4=$H67+$B67,INDEX('Inputs_Indexed REC'!$D$40:$F$65,MATCH('Total Indexed RECs'!$H67,'Inputs_Indexed REC'!$B$40:$B$65,0),MATCH('Total Indexed RECs'!$F67,'Inputs_Indexed REC'!$D$37:$F$37,0))
*INDEX('Inputs_Indexed REC'!$H$40:$J$65,MATCH('Total Indexed RECs'!$H67,'Inputs_Indexed REC'!$B$40:$B$65,0),MATCH('Total Indexed RECs'!$F67,'Inputs_Indexed REC'!$H$37:$J$37,0)),
IF(AB$4&gt;$H67+$B67,AA67*(1-INDEX('Inputs_Indexed REC'!$E$6:$E$8,MATCH('Total Indexed RECs'!$F67,'Inputs_Indexed REC'!$C$6:$C$8,0))),
0))</f>
        <v>95111.01304657718</v>
      </c>
      <c r="AC67" s="86">
        <f>IF(AC$4=$H67+$B67,INDEX('Inputs_Indexed REC'!$D$40:$F$65,MATCH('Total Indexed RECs'!$H67,'Inputs_Indexed REC'!$B$40:$B$65,0),MATCH('Total Indexed RECs'!$F67,'Inputs_Indexed REC'!$D$37:$F$37,0))
*INDEX('Inputs_Indexed REC'!$H$40:$J$65,MATCH('Total Indexed RECs'!$H67,'Inputs_Indexed REC'!$B$40:$B$65,0),MATCH('Total Indexed RECs'!$F67,'Inputs_Indexed REC'!$H$37:$J$37,0)),
IF(AC$4&gt;$H67+$B67,AB67*(1-INDEX('Inputs_Indexed REC'!$E$6:$E$8,MATCH('Total Indexed RECs'!$F67,'Inputs_Indexed REC'!$C$6:$C$8,0))),
0))</f>
        <v>94635.457981344298</v>
      </c>
      <c r="AD67" s="86">
        <f>IF(AD$4=$H67+$B67,INDEX('Inputs_Indexed REC'!$D$40:$F$65,MATCH('Total Indexed RECs'!$H67,'Inputs_Indexed REC'!$B$40:$B$65,0),MATCH('Total Indexed RECs'!$F67,'Inputs_Indexed REC'!$D$37:$F$37,0))
*INDEX('Inputs_Indexed REC'!$H$40:$J$65,MATCH('Total Indexed RECs'!$H67,'Inputs_Indexed REC'!$B$40:$B$65,0),MATCH('Total Indexed RECs'!$F67,'Inputs_Indexed REC'!$H$37:$J$37,0)),
IF(AD$4&gt;$H67+$B67,AC67*(1-INDEX('Inputs_Indexed REC'!$E$6:$E$8,MATCH('Total Indexed RECs'!$F67,'Inputs_Indexed REC'!$C$6:$C$8,0))),
0))</f>
        <v>94162.280691437569</v>
      </c>
      <c r="AE67" s="86">
        <f>IF(AE$4=$H67+$B67,INDEX('Inputs_Indexed REC'!$D$40:$F$65,MATCH('Total Indexed RECs'!$H67,'Inputs_Indexed REC'!$B$40:$B$65,0),MATCH('Total Indexed RECs'!$F67,'Inputs_Indexed REC'!$D$37:$F$37,0))
*INDEX('Inputs_Indexed REC'!$H$40:$J$65,MATCH('Total Indexed RECs'!$H67,'Inputs_Indexed REC'!$B$40:$B$65,0),MATCH('Total Indexed RECs'!$F67,'Inputs_Indexed REC'!$H$37:$J$37,0)),
IF(AE$4&gt;$H67+$B67,AD67*(1-INDEX('Inputs_Indexed REC'!$E$6:$E$8,MATCH('Total Indexed RECs'!$F67,'Inputs_Indexed REC'!$C$6:$C$8,0))),
0))</f>
        <v>93691.469287980377</v>
      </c>
      <c r="AF67" s="86">
        <f>IF(AF$4=$H67+$B67,INDEX('Inputs_Indexed REC'!$D$40:$F$65,MATCH('Total Indexed RECs'!$H67,'Inputs_Indexed REC'!$B$40:$B$65,0),MATCH('Total Indexed RECs'!$F67,'Inputs_Indexed REC'!$D$37:$F$37,0))
*INDEX('Inputs_Indexed REC'!$H$40:$J$65,MATCH('Total Indexed RECs'!$H67,'Inputs_Indexed REC'!$B$40:$B$65,0),MATCH('Total Indexed RECs'!$F67,'Inputs_Indexed REC'!$H$37:$J$37,0)),
IF(AF$4&gt;$H67+$B67,AE67*(1-INDEX('Inputs_Indexed REC'!$E$6:$E$8,MATCH('Total Indexed RECs'!$F67,'Inputs_Indexed REC'!$C$6:$C$8,0))),
0))</f>
        <v>93223.011941540477</v>
      </c>
      <c r="AG67" s="86">
        <f>IF(AG$4=$H67+$B67,INDEX('Inputs_Indexed REC'!$D$40:$F$65,MATCH('Total Indexed RECs'!$H67,'Inputs_Indexed REC'!$B$40:$B$65,0),MATCH('Total Indexed RECs'!$F67,'Inputs_Indexed REC'!$D$37:$F$37,0))
*INDEX('Inputs_Indexed REC'!$H$40:$J$65,MATCH('Total Indexed RECs'!$H67,'Inputs_Indexed REC'!$B$40:$B$65,0),MATCH('Total Indexed RECs'!$F67,'Inputs_Indexed REC'!$H$37:$J$37,0)),
IF(AG$4&gt;$H67+$B67,AF67*(1-INDEX('Inputs_Indexed REC'!$E$6:$E$8,MATCH('Total Indexed RECs'!$F67,'Inputs_Indexed REC'!$C$6:$C$8,0))),
0))</f>
        <v>92756.89688183277</v>
      </c>
      <c r="AH67" s="86">
        <f>IF(AH$4=$H67+$B67,INDEX('Inputs_Indexed REC'!$D$40:$F$65,MATCH('Total Indexed RECs'!$H67,'Inputs_Indexed REC'!$B$40:$B$65,0),MATCH('Total Indexed RECs'!$F67,'Inputs_Indexed REC'!$D$37:$F$37,0))
*INDEX('Inputs_Indexed REC'!$H$40:$J$65,MATCH('Total Indexed RECs'!$H67,'Inputs_Indexed REC'!$B$40:$B$65,0),MATCH('Total Indexed RECs'!$F67,'Inputs_Indexed REC'!$H$37:$J$37,0)),
IF(AH$4&gt;$H67+$B67,AG67*(1-INDEX('Inputs_Indexed REC'!$E$6:$E$8,MATCH('Total Indexed RECs'!$F67,'Inputs_Indexed REC'!$C$6:$C$8,0))),
0))</f>
        <v>92293.112397423611</v>
      </c>
    </row>
    <row r="68" spans="2:34" x14ac:dyDescent="0.35">
      <c r="B68" s="332">
        <v>0</v>
      </c>
      <c r="C68" s="332" t="str">
        <f>INDEX('Inputs_Indexed REC'!$L$40:$L$65,MATCH($G68,'Inputs_Indexed REC'!$C$40:$C$65,0))</f>
        <v>Projected</v>
      </c>
      <c r="D68" s="116" t="s">
        <v>241</v>
      </c>
      <c r="E68" s="212"/>
      <c r="F68" s="39" t="s">
        <v>77</v>
      </c>
      <c r="G68" s="60" t="s">
        <v>29</v>
      </c>
      <c r="H68" s="347">
        <f t="shared" si="3"/>
        <v>2031</v>
      </c>
      <c r="I68" s="56" t="s">
        <v>91</v>
      </c>
      <c r="J68" s="86">
        <f>IF(J$4=$H68+$B68,INDEX('Inputs_Indexed REC'!$D$40:$F$65,MATCH('Total Indexed RECs'!$H68,'Inputs_Indexed REC'!$B$40:$B$65,0),MATCH('Total Indexed RECs'!$F68,'Inputs_Indexed REC'!$D$37:$F$37,0))
*INDEX('Inputs_Indexed REC'!$H$40:$J$65,MATCH('Total Indexed RECs'!$H68,'Inputs_Indexed REC'!$B$40:$B$65,0),MATCH('Total Indexed RECs'!$F68,'Inputs_Indexed REC'!$H$37:$J$37,0)),
IF(J$4&gt;$H68+$B68,I68*(1-INDEX('Inputs_Indexed REC'!$E$6:$E$8,MATCH('Total Indexed RECs'!$F68,'Inputs_Indexed REC'!$C$6:$C$8,0))),
0))</f>
        <v>0</v>
      </c>
      <c r="K68" s="86">
        <f>IF(K$4=$H68+$B68,INDEX('Inputs_Indexed REC'!$D$40:$F$65,MATCH('Total Indexed RECs'!$H68,'Inputs_Indexed REC'!$B$40:$B$65,0),MATCH('Total Indexed RECs'!$F68,'Inputs_Indexed REC'!$D$37:$F$37,0))
*INDEX('Inputs_Indexed REC'!$H$40:$J$65,MATCH('Total Indexed RECs'!$H68,'Inputs_Indexed REC'!$B$40:$B$65,0),MATCH('Total Indexed RECs'!$F68,'Inputs_Indexed REC'!$H$37:$J$37,0)),
IF(K$4&gt;$H68+$B68,J68*(1-INDEX('Inputs_Indexed REC'!$E$6:$E$8,MATCH('Total Indexed RECs'!$F68,'Inputs_Indexed REC'!$C$6:$C$8,0))),
0))</f>
        <v>0</v>
      </c>
      <c r="L68" s="86">
        <f>IF(L$4=$H68+$B68,INDEX('Inputs_Indexed REC'!$D$40:$F$65,MATCH('Total Indexed RECs'!$H68,'Inputs_Indexed REC'!$B$40:$B$65,0),MATCH('Total Indexed RECs'!$F68,'Inputs_Indexed REC'!$D$37:$F$37,0))
*INDEX('Inputs_Indexed REC'!$H$40:$J$65,MATCH('Total Indexed RECs'!$H68,'Inputs_Indexed REC'!$B$40:$B$65,0),MATCH('Total Indexed RECs'!$F68,'Inputs_Indexed REC'!$H$37:$J$37,0)),
IF(L$4&gt;$H68+$B68,K68*(1-INDEX('Inputs_Indexed REC'!$E$6:$E$8,MATCH('Total Indexed RECs'!$F68,'Inputs_Indexed REC'!$C$6:$C$8,0))),
0))</f>
        <v>0</v>
      </c>
      <c r="M68" s="86">
        <f>IF(M$4=$H68+$B68,INDEX('Inputs_Indexed REC'!$D$40:$F$65,MATCH('Total Indexed RECs'!$H68,'Inputs_Indexed REC'!$B$40:$B$65,0),MATCH('Total Indexed RECs'!$F68,'Inputs_Indexed REC'!$D$37:$F$37,0))
*INDEX('Inputs_Indexed REC'!$H$40:$J$65,MATCH('Total Indexed RECs'!$H68,'Inputs_Indexed REC'!$B$40:$B$65,0),MATCH('Total Indexed RECs'!$F68,'Inputs_Indexed REC'!$H$37:$J$37,0)),
IF(M$4&gt;$H68+$B68,L68*(1-INDEX('Inputs_Indexed REC'!$E$6:$E$8,MATCH('Total Indexed RECs'!$F68,'Inputs_Indexed REC'!$C$6:$C$8,0))),
0))</f>
        <v>0</v>
      </c>
      <c r="N68" s="86">
        <f>IF(N$4=$H68+$B68,INDEX('Inputs_Indexed REC'!$D$40:$F$65,MATCH('Total Indexed RECs'!$H68,'Inputs_Indexed REC'!$B$40:$B$65,0),MATCH('Total Indexed RECs'!$F68,'Inputs_Indexed REC'!$D$37:$F$37,0))
*INDEX('Inputs_Indexed REC'!$H$40:$J$65,MATCH('Total Indexed RECs'!$H68,'Inputs_Indexed REC'!$B$40:$B$65,0),MATCH('Total Indexed RECs'!$F68,'Inputs_Indexed REC'!$H$37:$J$37,0)),
IF(N$4&gt;$H68+$B68,M68*(1-INDEX('Inputs_Indexed REC'!$E$6:$E$8,MATCH('Total Indexed RECs'!$F68,'Inputs_Indexed REC'!$C$6:$C$8,0))),
0))</f>
        <v>0</v>
      </c>
      <c r="O68" s="86">
        <f>IF(O$4=$H68+$B68,INDEX('Inputs_Indexed REC'!$D$40:$F$65,MATCH('Total Indexed RECs'!$H68,'Inputs_Indexed REC'!$B$40:$B$65,0),MATCH('Total Indexed RECs'!$F68,'Inputs_Indexed REC'!$D$37:$F$37,0))
*INDEX('Inputs_Indexed REC'!$H$40:$J$65,MATCH('Total Indexed RECs'!$H68,'Inputs_Indexed REC'!$B$40:$B$65,0),MATCH('Total Indexed RECs'!$F68,'Inputs_Indexed REC'!$H$37:$J$37,0)),
IF(O$4&gt;$H68+$B68,N68*(1-INDEX('Inputs_Indexed REC'!$E$6:$E$8,MATCH('Total Indexed RECs'!$F68,'Inputs_Indexed REC'!$C$6:$C$8,0))),
0))</f>
        <v>0</v>
      </c>
      <c r="P68" s="86">
        <f>IF(P$4=$H68+$B68,INDEX('Inputs_Indexed REC'!$D$40:$F$65,MATCH('Total Indexed RECs'!$H68,'Inputs_Indexed REC'!$B$40:$B$65,0),MATCH('Total Indexed RECs'!$F68,'Inputs_Indexed REC'!$D$37:$F$37,0))
*INDEX('Inputs_Indexed REC'!$H$40:$J$65,MATCH('Total Indexed RECs'!$H68,'Inputs_Indexed REC'!$B$40:$B$65,0),MATCH('Total Indexed RECs'!$F68,'Inputs_Indexed REC'!$H$37:$J$37,0)),
IF(P$4&gt;$H68+$B68,O68*(1-INDEX('Inputs_Indexed REC'!$E$6:$E$8,MATCH('Total Indexed RECs'!$F68,'Inputs_Indexed REC'!$C$6:$C$8,0))),
0))</f>
        <v>0</v>
      </c>
      <c r="Q68" s="86">
        <f>IF(Q$4=$H68+$B68,INDEX('Inputs_Indexed REC'!$D$40:$F$65,MATCH('Total Indexed RECs'!$H68,'Inputs_Indexed REC'!$B$40:$B$65,0),MATCH('Total Indexed RECs'!$F68,'Inputs_Indexed REC'!$D$37:$F$37,0))
*INDEX('Inputs_Indexed REC'!$H$40:$J$65,MATCH('Total Indexed RECs'!$H68,'Inputs_Indexed REC'!$B$40:$B$65,0),MATCH('Total Indexed RECs'!$F68,'Inputs_Indexed REC'!$H$37:$J$37,0)),
IF(Q$4&gt;$H68+$B68,P68*(1-INDEX('Inputs_Indexed REC'!$E$6:$E$8,MATCH('Total Indexed RECs'!$F68,'Inputs_Indexed REC'!$C$6:$C$8,0))),
0))</f>
        <v>0</v>
      </c>
      <c r="R68" s="86">
        <f>IF(R$4=$H68+$B68,INDEX('Inputs_Indexed REC'!$D$40:$F$65,MATCH('Total Indexed RECs'!$H68,'Inputs_Indexed REC'!$B$40:$B$65,0),MATCH('Total Indexed RECs'!$F68,'Inputs_Indexed REC'!$D$37:$F$37,0))
*INDEX('Inputs_Indexed REC'!$H$40:$J$65,MATCH('Total Indexed RECs'!$H68,'Inputs_Indexed REC'!$B$40:$B$65,0),MATCH('Total Indexed RECs'!$F68,'Inputs_Indexed REC'!$H$37:$J$37,0)),
IF(R$4&gt;$H68+$B68,Q68*(1-INDEX('Inputs_Indexed REC'!$E$6:$E$8,MATCH('Total Indexed RECs'!$F68,'Inputs_Indexed REC'!$C$6:$C$8,0))),
0))</f>
        <v>0</v>
      </c>
      <c r="S68" s="86">
        <f>IF(S$4=$H68+$B68,INDEX('Inputs_Indexed REC'!$D$40:$F$65,MATCH('Total Indexed RECs'!$H68,'Inputs_Indexed REC'!$B$40:$B$65,0),MATCH('Total Indexed RECs'!$F68,'Inputs_Indexed REC'!$D$37:$F$37,0))
*INDEX('Inputs_Indexed REC'!$H$40:$J$65,MATCH('Total Indexed RECs'!$H68,'Inputs_Indexed REC'!$B$40:$B$65,0),MATCH('Total Indexed RECs'!$F68,'Inputs_Indexed REC'!$H$37:$J$37,0)),
IF(S$4&gt;$H68+$B68,R68*(1-INDEX('Inputs_Indexed REC'!$E$6:$E$8,MATCH('Total Indexed RECs'!$F68,'Inputs_Indexed REC'!$C$6:$C$8,0))),
0))</f>
        <v>100000</v>
      </c>
      <c r="T68" s="86">
        <f>IF(T$4=$H68+$B68,INDEX('Inputs_Indexed REC'!$D$40:$F$65,MATCH('Total Indexed RECs'!$H68,'Inputs_Indexed REC'!$B$40:$B$65,0),MATCH('Total Indexed RECs'!$F68,'Inputs_Indexed REC'!$D$37:$F$37,0))
*INDEX('Inputs_Indexed REC'!$H$40:$J$65,MATCH('Total Indexed RECs'!$H68,'Inputs_Indexed REC'!$B$40:$B$65,0),MATCH('Total Indexed RECs'!$F68,'Inputs_Indexed REC'!$H$37:$J$37,0)),
IF(T$4&gt;$H68+$B68,S68*(1-INDEX('Inputs_Indexed REC'!$E$6:$E$8,MATCH('Total Indexed RECs'!$F68,'Inputs_Indexed REC'!$C$6:$C$8,0))),
0))</f>
        <v>99500</v>
      </c>
      <c r="U68" s="86">
        <f>IF(U$4=$H68+$B68,INDEX('Inputs_Indexed REC'!$D$40:$F$65,MATCH('Total Indexed RECs'!$H68,'Inputs_Indexed REC'!$B$40:$B$65,0),MATCH('Total Indexed RECs'!$F68,'Inputs_Indexed REC'!$D$37:$F$37,0))
*INDEX('Inputs_Indexed REC'!$H$40:$J$65,MATCH('Total Indexed RECs'!$H68,'Inputs_Indexed REC'!$B$40:$B$65,0),MATCH('Total Indexed RECs'!$F68,'Inputs_Indexed REC'!$H$37:$J$37,0)),
IF(U$4&gt;$H68+$B68,T68*(1-INDEX('Inputs_Indexed REC'!$E$6:$E$8,MATCH('Total Indexed RECs'!$F68,'Inputs_Indexed REC'!$C$6:$C$8,0))),
0))</f>
        <v>99002.5</v>
      </c>
      <c r="V68" s="86">
        <f>IF(V$4=$H68+$B68,INDEX('Inputs_Indexed REC'!$D$40:$F$65,MATCH('Total Indexed RECs'!$H68,'Inputs_Indexed REC'!$B$40:$B$65,0),MATCH('Total Indexed RECs'!$F68,'Inputs_Indexed REC'!$D$37:$F$37,0))
*INDEX('Inputs_Indexed REC'!$H$40:$J$65,MATCH('Total Indexed RECs'!$H68,'Inputs_Indexed REC'!$B$40:$B$65,0),MATCH('Total Indexed RECs'!$F68,'Inputs_Indexed REC'!$H$37:$J$37,0)),
IF(V$4&gt;$H68+$B68,U68*(1-INDEX('Inputs_Indexed REC'!$E$6:$E$8,MATCH('Total Indexed RECs'!$F68,'Inputs_Indexed REC'!$C$6:$C$8,0))),
0))</f>
        <v>98507.487500000003</v>
      </c>
      <c r="W68" s="86">
        <f>IF(W$4=$H68+$B68,INDEX('Inputs_Indexed REC'!$D$40:$F$65,MATCH('Total Indexed RECs'!$H68,'Inputs_Indexed REC'!$B$40:$B$65,0),MATCH('Total Indexed RECs'!$F68,'Inputs_Indexed REC'!$D$37:$F$37,0))
*INDEX('Inputs_Indexed REC'!$H$40:$J$65,MATCH('Total Indexed RECs'!$H68,'Inputs_Indexed REC'!$B$40:$B$65,0),MATCH('Total Indexed RECs'!$F68,'Inputs_Indexed REC'!$H$37:$J$37,0)),
IF(W$4&gt;$H68+$B68,V68*(1-INDEX('Inputs_Indexed REC'!$E$6:$E$8,MATCH('Total Indexed RECs'!$F68,'Inputs_Indexed REC'!$C$6:$C$8,0))),
0))</f>
        <v>98014.950062500007</v>
      </c>
      <c r="X68" s="86">
        <f>IF(X$4=$H68+$B68,INDEX('Inputs_Indexed REC'!$D$40:$F$65,MATCH('Total Indexed RECs'!$H68,'Inputs_Indexed REC'!$B$40:$B$65,0),MATCH('Total Indexed RECs'!$F68,'Inputs_Indexed REC'!$D$37:$F$37,0))
*INDEX('Inputs_Indexed REC'!$H$40:$J$65,MATCH('Total Indexed RECs'!$H68,'Inputs_Indexed REC'!$B$40:$B$65,0),MATCH('Total Indexed RECs'!$F68,'Inputs_Indexed REC'!$H$37:$J$37,0)),
IF(X$4&gt;$H68+$B68,W68*(1-INDEX('Inputs_Indexed REC'!$E$6:$E$8,MATCH('Total Indexed RECs'!$F68,'Inputs_Indexed REC'!$C$6:$C$8,0))),
0))</f>
        <v>97524.875312187505</v>
      </c>
      <c r="Y68" s="86">
        <f>IF(Y$4=$H68+$B68,INDEX('Inputs_Indexed REC'!$D$40:$F$65,MATCH('Total Indexed RECs'!$H68,'Inputs_Indexed REC'!$B$40:$B$65,0),MATCH('Total Indexed RECs'!$F68,'Inputs_Indexed REC'!$D$37:$F$37,0))
*INDEX('Inputs_Indexed REC'!$H$40:$J$65,MATCH('Total Indexed RECs'!$H68,'Inputs_Indexed REC'!$B$40:$B$65,0),MATCH('Total Indexed RECs'!$F68,'Inputs_Indexed REC'!$H$37:$J$37,0)),
IF(Y$4&gt;$H68+$B68,X68*(1-INDEX('Inputs_Indexed REC'!$E$6:$E$8,MATCH('Total Indexed RECs'!$F68,'Inputs_Indexed REC'!$C$6:$C$8,0))),
0))</f>
        <v>97037.250935626565</v>
      </c>
      <c r="Z68" s="86">
        <f>IF(Z$4=$H68+$B68,INDEX('Inputs_Indexed REC'!$D$40:$F$65,MATCH('Total Indexed RECs'!$H68,'Inputs_Indexed REC'!$B$40:$B$65,0),MATCH('Total Indexed RECs'!$F68,'Inputs_Indexed REC'!$D$37:$F$37,0))
*INDEX('Inputs_Indexed REC'!$H$40:$J$65,MATCH('Total Indexed RECs'!$H68,'Inputs_Indexed REC'!$B$40:$B$65,0),MATCH('Total Indexed RECs'!$F68,'Inputs_Indexed REC'!$H$37:$J$37,0)),
IF(Z$4&gt;$H68+$B68,Y68*(1-INDEX('Inputs_Indexed REC'!$E$6:$E$8,MATCH('Total Indexed RECs'!$F68,'Inputs_Indexed REC'!$C$6:$C$8,0))),
0))</f>
        <v>96552.064680948431</v>
      </c>
      <c r="AA68" s="86">
        <f>IF(AA$4=$H68+$B68,INDEX('Inputs_Indexed REC'!$D$40:$F$65,MATCH('Total Indexed RECs'!$H68,'Inputs_Indexed REC'!$B$40:$B$65,0),MATCH('Total Indexed RECs'!$F68,'Inputs_Indexed REC'!$D$37:$F$37,0))
*INDEX('Inputs_Indexed REC'!$H$40:$J$65,MATCH('Total Indexed RECs'!$H68,'Inputs_Indexed REC'!$B$40:$B$65,0),MATCH('Total Indexed RECs'!$F68,'Inputs_Indexed REC'!$H$37:$J$37,0)),
IF(AA$4&gt;$H68+$B68,Z68*(1-INDEX('Inputs_Indexed REC'!$E$6:$E$8,MATCH('Total Indexed RECs'!$F68,'Inputs_Indexed REC'!$C$6:$C$8,0))),
0))</f>
        <v>96069.30435754369</v>
      </c>
      <c r="AB68" s="86">
        <f>IF(AB$4=$H68+$B68,INDEX('Inputs_Indexed REC'!$D$40:$F$65,MATCH('Total Indexed RECs'!$H68,'Inputs_Indexed REC'!$B$40:$B$65,0),MATCH('Total Indexed RECs'!$F68,'Inputs_Indexed REC'!$D$37:$F$37,0))
*INDEX('Inputs_Indexed REC'!$H$40:$J$65,MATCH('Total Indexed RECs'!$H68,'Inputs_Indexed REC'!$B$40:$B$65,0),MATCH('Total Indexed RECs'!$F68,'Inputs_Indexed REC'!$H$37:$J$37,0)),
IF(AB$4&gt;$H68+$B68,AA68*(1-INDEX('Inputs_Indexed REC'!$E$6:$E$8,MATCH('Total Indexed RECs'!$F68,'Inputs_Indexed REC'!$C$6:$C$8,0))),
0))</f>
        <v>95588.957835755966</v>
      </c>
      <c r="AC68" s="86">
        <f>IF(AC$4=$H68+$B68,INDEX('Inputs_Indexed REC'!$D$40:$F$65,MATCH('Total Indexed RECs'!$H68,'Inputs_Indexed REC'!$B$40:$B$65,0),MATCH('Total Indexed RECs'!$F68,'Inputs_Indexed REC'!$D$37:$F$37,0))
*INDEX('Inputs_Indexed REC'!$H$40:$J$65,MATCH('Total Indexed RECs'!$H68,'Inputs_Indexed REC'!$B$40:$B$65,0),MATCH('Total Indexed RECs'!$F68,'Inputs_Indexed REC'!$H$37:$J$37,0)),
IF(AC$4&gt;$H68+$B68,AB68*(1-INDEX('Inputs_Indexed REC'!$E$6:$E$8,MATCH('Total Indexed RECs'!$F68,'Inputs_Indexed REC'!$C$6:$C$8,0))),
0))</f>
        <v>95111.01304657718</v>
      </c>
      <c r="AD68" s="86">
        <f>IF(AD$4=$H68+$B68,INDEX('Inputs_Indexed REC'!$D$40:$F$65,MATCH('Total Indexed RECs'!$H68,'Inputs_Indexed REC'!$B$40:$B$65,0),MATCH('Total Indexed RECs'!$F68,'Inputs_Indexed REC'!$D$37:$F$37,0))
*INDEX('Inputs_Indexed REC'!$H$40:$J$65,MATCH('Total Indexed RECs'!$H68,'Inputs_Indexed REC'!$B$40:$B$65,0),MATCH('Total Indexed RECs'!$F68,'Inputs_Indexed REC'!$H$37:$J$37,0)),
IF(AD$4&gt;$H68+$B68,AC68*(1-INDEX('Inputs_Indexed REC'!$E$6:$E$8,MATCH('Total Indexed RECs'!$F68,'Inputs_Indexed REC'!$C$6:$C$8,0))),
0))</f>
        <v>94635.457981344298</v>
      </c>
      <c r="AE68" s="86">
        <f>IF(AE$4=$H68+$B68,INDEX('Inputs_Indexed REC'!$D$40:$F$65,MATCH('Total Indexed RECs'!$H68,'Inputs_Indexed REC'!$B$40:$B$65,0),MATCH('Total Indexed RECs'!$F68,'Inputs_Indexed REC'!$D$37:$F$37,0))
*INDEX('Inputs_Indexed REC'!$H$40:$J$65,MATCH('Total Indexed RECs'!$H68,'Inputs_Indexed REC'!$B$40:$B$65,0),MATCH('Total Indexed RECs'!$F68,'Inputs_Indexed REC'!$H$37:$J$37,0)),
IF(AE$4&gt;$H68+$B68,AD68*(1-INDEX('Inputs_Indexed REC'!$E$6:$E$8,MATCH('Total Indexed RECs'!$F68,'Inputs_Indexed REC'!$C$6:$C$8,0))),
0))</f>
        <v>94162.280691437569</v>
      </c>
      <c r="AF68" s="86">
        <f>IF(AF$4=$H68+$B68,INDEX('Inputs_Indexed REC'!$D$40:$F$65,MATCH('Total Indexed RECs'!$H68,'Inputs_Indexed REC'!$B$40:$B$65,0),MATCH('Total Indexed RECs'!$F68,'Inputs_Indexed REC'!$D$37:$F$37,0))
*INDEX('Inputs_Indexed REC'!$H$40:$J$65,MATCH('Total Indexed RECs'!$H68,'Inputs_Indexed REC'!$B$40:$B$65,0),MATCH('Total Indexed RECs'!$F68,'Inputs_Indexed REC'!$H$37:$J$37,0)),
IF(AF$4&gt;$H68+$B68,AE68*(1-INDEX('Inputs_Indexed REC'!$E$6:$E$8,MATCH('Total Indexed RECs'!$F68,'Inputs_Indexed REC'!$C$6:$C$8,0))),
0))</f>
        <v>93691.469287980377</v>
      </c>
      <c r="AG68" s="86">
        <f>IF(AG$4=$H68+$B68,INDEX('Inputs_Indexed REC'!$D$40:$F$65,MATCH('Total Indexed RECs'!$H68,'Inputs_Indexed REC'!$B$40:$B$65,0),MATCH('Total Indexed RECs'!$F68,'Inputs_Indexed REC'!$D$37:$F$37,0))
*INDEX('Inputs_Indexed REC'!$H$40:$J$65,MATCH('Total Indexed RECs'!$H68,'Inputs_Indexed REC'!$B$40:$B$65,0),MATCH('Total Indexed RECs'!$F68,'Inputs_Indexed REC'!$H$37:$J$37,0)),
IF(AG$4&gt;$H68+$B68,AF68*(1-INDEX('Inputs_Indexed REC'!$E$6:$E$8,MATCH('Total Indexed RECs'!$F68,'Inputs_Indexed REC'!$C$6:$C$8,0))),
0))</f>
        <v>93223.011941540477</v>
      </c>
      <c r="AH68" s="86">
        <f>IF(AH$4=$H68+$B68,INDEX('Inputs_Indexed REC'!$D$40:$F$65,MATCH('Total Indexed RECs'!$H68,'Inputs_Indexed REC'!$B$40:$B$65,0),MATCH('Total Indexed RECs'!$F68,'Inputs_Indexed REC'!$D$37:$F$37,0))
*INDEX('Inputs_Indexed REC'!$H$40:$J$65,MATCH('Total Indexed RECs'!$H68,'Inputs_Indexed REC'!$B$40:$B$65,0),MATCH('Total Indexed RECs'!$F68,'Inputs_Indexed REC'!$H$37:$J$37,0)),
IF(AH$4&gt;$H68+$B68,AG68*(1-INDEX('Inputs_Indexed REC'!$E$6:$E$8,MATCH('Total Indexed RECs'!$F68,'Inputs_Indexed REC'!$C$6:$C$8,0))),
0))</f>
        <v>92756.89688183277</v>
      </c>
    </row>
    <row r="69" spans="2:34" x14ac:dyDescent="0.35">
      <c r="B69" s="332">
        <v>0</v>
      </c>
      <c r="C69" s="332" t="str">
        <f>INDEX('Inputs_Indexed REC'!$L$40:$L$65,MATCH($G69,'Inputs_Indexed REC'!$C$40:$C$65,0))</f>
        <v>Projected</v>
      </c>
      <c r="D69" s="116" t="s">
        <v>241</v>
      </c>
      <c r="E69" s="212"/>
      <c r="F69" s="39" t="s">
        <v>77</v>
      </c>
      <c r="G69" s="60" t="s">
        <v>30</v>
      </c>
      <c r="H69" s="347">
        <f t="shared" si="3"/>
        <v>2032</v>
      </c>
      <c r="I69" s="56" t="s">
        <v>91</v>
      </c>
      <c r="J69" s="86">
        <f>IF(J$4=$H69+$B69,INDEX('Inputs_Indexed REC'!$D$40:$F$65,MATCH('Total Indexed RECs'!$H69,'Inputs_Indexed REC'!$B$40:$B$65,0),MATCH('Total Indexed RECs'!$F69,'Inputs_Indexed REC'!$D$37:$F$37,0))
*INDEX('Inputs_Indexed REC'!$H$40:$J$65,MATCH('Total Indexed RECs'!$H69,'Inputs_Indexed REC'!$B$40:$B$65,0),MATCH('Total Indexed RECs'!$F69,'Inputs_Indexed REC'!$H$37:$J$37,0)),
IF(J$4&gt;$H69+$B69,I69*(1-INDEX('Inputs_Indexed REC'!$E$6:$E$8,MATCH('Total Indexed RECs'!$F69,'Inputs_Indexed REC'!$C$6:$C$8,0))),
0))</f>
        <v>0</v>
      </c>
      <c r="K69" s="86">
        <f>IF(K$4=$H69+$B69,INDEX('Inputs_Indexed REC'!$D$40:$F$65,MATCH('Total Indexed RECs'!$H69,'Inputs_Indexed REC'!$B$40:$B$65,0),MATCH('Total Indexed RECs'!$F69,'Inputs_Indexed REC'!$D$37:$F$37,0))
*INDEX('Inputs_Indexed REC'!$H$40:$J$65,MATCH('Total Indexed RECs'!$H69,'Inputs_Indexed REC'!$B$40:$B$65,0),MATCH('Total Indexed RECs'!$F69,'Inputs_Indexed REC'!$H$37:$J$37,0)),
IF(K$4&gt;$H69+$B69,J69*(1-INDEX('Inputs_Indexed REC'!$E$6:$E$8,MATCH('Total Indexed RECs'!$F69,'Inputs_Indexed REC'!$C$6:$C$8,0))),
0))</f>
        <v>0</v>
      </c>
      <c r="L69" s="86">
        <f>IF(L$4=$H69+$B69,INDEX('Inputs_Indexed REC'!$D$40:$F$65,MATCH('Total Indexed RECs'!$H69,'Inputs_Indexed REC'!$B$40:$B$65,0),MATCH('Total Indexed RECs'!$F69,'Inputs_Indexed REC'!$D$37:$F$37,0))
*INDEX('Inputs_Indexed REC'!$H$40:$J$65,MATCH('Total Indexed RECs'!$H69,'Inputs_Indexed REC'!$B$40:$B$65,0),MATCH('Total Indexed RECs'!$F69,'Inputs_Indexed REC'!$H$37:$J$37,0)),
IF(L$4&gt;$H69+$B69,K69*(1-INDEX('Inputs_Indexed REC'!$E$6:$E$8,MATCH('Total Indexed RECs'!$F69,'Inputs_Indexed REC'!$C$6:$C$8,0))),
0))</f>
        <v>0</v>
      </c>
      <c r="M69" s="86">
        <f>IF(M$4=$H69+$B69,INDEX('Inputs_Indexed REC'!$D$40:$F$65,MATCH('Total Indexed RECs'!$H69,'Inputs_Indexed REC'!$B$40:$B$65,0),MATCH('Total Indexed RECs'!$F69,'Inputs_Indexed REC'!$D$37:$F$37,0))
*INDEX('Inputs_Indexed REC'!$H$40:$J$65,MATCH('Total Indexed RECs'!$H69,'Inputs_Indexed REC'!$B$40:$B$65,0),MATCH('Total Indexed RECs'!$F69,'Inputs_Indexed REC'!$H$37:$J$37,0)),
IF(M$4&gt;$H69+$B69,L69*(1-INDEX('Inputs_Indexed REC'!$E$6:$E$8,MATCH('Total Indexed RECs'!$F69,'Inputs_Indexed REC'!$C$6:$C$8,0))),
0))</f>
        <v>0</v>
      </c>
      <c r="N69" s="86">
        <f>IF(N$4=$H69+$B69,INDEX('Inputs_Indexed REC'!$D$40:$F$65,MATCH('Total Indexed RECs'!$H69,'Inputs_Indexed REC'!$B$40:$B$65,0),MATCH('Total Indexed RECs'!$F69,'Inputs_Indexed REC'!$D$37:$F$37,0))
*INDEX('Inputs_Indexed REC'!$H$40:$J$65,MATCH('Total Indexed RECs'!$H69,'Inputs_Indexed REC'!$B$40:$B$65,0),MATCH('Total Indexed RECs'!$F69,'Inputs_Indexed REC'!$H$37:$J$37,0)),
IF(N$4&gt;$H69+$B69,M69*(1-INDEX('Inputs_Indexed REC'!$E$6:$E$8,MATCH('Total Indexed RECs'!$F69,'Inputs_Indexed REC'!$C$6:$C$8,0))),
0))</f>
        <v>0</v>
      </c>
      <c r="O69" s="86">
        <f>IF(O$4=$H69+$B69,INDEX('Inputs_Indexed REC'!$D$40:$F$65,MATCH('Total Indexed RECs'!$H69,'Inputs_Indexed REC'!$B$40:$B$65,0),MATCH('Total Indexed RECs'!$F69,'Inputs_Indexed REC'!$D$37:$F$37,0))
*INDEX('Inputs_Indexed REC'!$H$40:$J$65,MATCH('Total Indexed RECs'!$H69,'Inputs_Indexed REC'!$B$40:$B$65,0),MATCH('Total Indexed RECs'!$F69,'Inputs_Indexed REC'!$H$37:$J$37,0)),
IF(O$4&gt;$H69+$B69,N69*(1-INDEX('Inputs_Indexed REC'!$E$6:$E$8,MATCH('Total Indexed RECs'!$F69,'Inputs_Indexed REC'!$C$6:$C$8,0))),
0))</f>
        <v>0</v>
      </c>
      <c r="P69" s="86">
        <f>IF(P$4=$H69+$B69,INDEX('Inputs_Indexed REC'!$D$40:$F$65,MATCH('Total Indexed RECs'!$H69,'Inputs_Indexed REC'!$B$40:$B$65,0),MATCH('Total Indexed RECs'!$F69,'Inputs_Indexed REC'!$D$37:$F$37,0))
*INDEX('Inputs_Indexed REC'!$H$40:$J$65,MATCH('Total Indexed RECs'!$H69,'Inputs_Indexed REC'!$B$40:$B$65,0),MATCH('Total Indexed RECs'!$F69,'Inputs_Indexed REC'!$H$37:$J$37,0)),
IF(P$4&gt;$H69+$B69,O69*(1-INDEX('Inputs_Indexed REC'!$E$6:$E$8,MATCH('Total Indexed RECs'!$F69,'Inputs_Indexed REC'!$C$6:$C$8,0))),
0))</f>
        <v>0</v>
      </c>
      <c r="Q69" s="86">
        <f>IF(Q$4=$H69+$B69,INDEX('Inputs_Indexed REC'!$D$40:$F$65,MATCH('Total Indexed RECs'!$H69,'Inputs_Indexed REC'!$B$40:$B$65,0),MATCH('Total Indexed RECs'!$F69,'Inputs_Indexed REC'!$D$37:$F$37,0))
*INDEX('Inputs_Indexed REC'!$H$40:$J$65,MATCH('Total Indexed RECs'!$H69,'Inputs_Indexed REC'!$B$40:$B$65,0),MATCH('Total Indexed RECs'!$F69,'Inputs_Indexed REC'!$H$37:$J$37,0)),
IF(Q$4&gt;$H69+$B69,P69*(1-INDEX('Inputs_Indexed REC'!$E$6:$E$8,MATCH('Total Indexed RECs'!$F69,'Inputs_Indexed REC'!$C$6:$C$8,0))),
0))</f>
        <v>0</v>
      </c>
      <c r="R69" s="86">
        <f>IF(R$4=$H69+$B69,INDEX('Inputs_Indexed REC'!$D$40:$F$65,MATCH('Total Indexed RECs'!$H69,'Inputs_Indexed REC'!$B$40:$B$65,0),MATCH('Total Indexed RECs'!$F69,'Inputs_Indexed REC'!$D$37:$F$37,0))
*INDEX('Inputs_Indexed REC'!$H$40:$J$65,MATCH('Total Indexed RECs'!$H69,'Inputs_Indexed REC'!$B$40:$B$65,0),MATCH('Total Indexed RECs'!$F69,'Inputs_Indexed REC'!$H$37:$J$37,0)),
IF(R$4&gt;$H69+$B69,Q69*(1-INDEX('Inputs_Indexed REC'!$E$6:$E$8,MATCH('Total Indexed RECs'!$F69,'Inputs_Indexed REC'!$C$6:$C$8,0))),
0))</f>
        <v>0</v>
      </c>
      <c r="S69" s="86">
        <f>IF(S$4=$H69+$B69,INDEX('Inputs_Indexed REC'!$D$40:$F$65,MATCH('Total Indexed RECs'!$H69,'Inputs_Indexed REC'!$B$40:$B$65,0),MATCH('Total Indexed RECs'!$F69,'Inputs_Indexed REC'!$D$37:$F$37,0))
*INDEX('Inputs_Indexed REC'!$H$40:$J$65,MATCH('Total Indexed RECs'!$H69,'Inputs_Indexed REC'!$B$40:$B$65,0),MATCH('Total Indexed RECs'!$F69,'Inputs_Indexed REC'!$H$37:$J$37,0)),
IF(S$4&gt;$H69+$B69,R69*(1-INDEX('Inputs_Indexed REC'!$E$6:$E$8,MATCH('Total Indexed RECs'!$F69,'Inputs_Indexed REC'!$C$6:$C$8,0))),
0))</f>
        <v>0</v>
      </c>
      <c r="T69" s="86">
        <f>IF(T$4=$H69+$B69,INDEX('Inputs_Indexed REC'!$D$40:$F$65,MATCH('Total Indexed RECs'!$H69,'Inputs_Indexed REC'!$B$40:$B$65,0),MATCH('Total Indexed RECs'!$F69,'Inputs_Indexed REC'!$D$37:$F$37,0))
*INDEX('Inputs_Indexed REC'!$H$40:$J$65,MATCH('Total Indexed RECs'!$H69,'Inputs_Indexed REC'!$B$40:$B$65,0),MATCH('Total Indexed RECs'!$F69,'Inputs_Indexed REC'!$H$37:$J$37,0)),
IF(T$4&gt;$H69+$B69,S69*(1-INDEX('Inputs_Indexed REC'!$E$6:$E$8,MATCH('Total Indexed RECs'!$F69,'Inputs_Indexed REC'!$C$6:$C$8,0))),
0))</f>
        <v>100000</v>
      </c>
      <c r="U69" s="86">
        <f>IF(U$4=$H69+$B69,INDEX('Inputs_Indexed REC'!$D$40:$F$65,MATCH('Total Indexed RECs'!$H69,'Inputs_Indexed REC'!$B$40:$B$65,0),MATCH('Total Indexed RECs'!$F69,'Inputs_Indexed REC'!$D$37:$F$37,0))
*INDEX('Inputs_Indexed REC'!$H$40:$J$65,MATCH('Total Indexed RECs'!$H69,'Inputs_Indexed REC'!$B$40:$B$65,0),MATCH('Total Indexed RECs'!$F69,'Inputs_Indexed REC'!$H$37:$J$37,0)),
IF(U$4&gt;$H69+$B69,T69*(1-INDEX('Inputs_Indexed REC'!$E$6:$E$8,MATCH('Total Indexed RECs'!$F69,'Inputs_Indexed REC'!$C$6:$C$8,0))),
0))</f>
        <v>99500</v>
      </c>
      <c r="V69" s="86">
        <f>IF(V$4=$H69+$B69,INDEX('Inputs_Indexed REC'!$D$40:$F$65,MATCH('Total Indexed RECs'!$H69,'Inputs_Indexed REC'!$B$40:$B$65,0),MATCH('Total Indexed RECs'!$F69,'Inputs_Indexed REC'!$D$37:$F$37,0))
*INDEX('Inputs_Indexed REC'!$H$40:$J$65,MATCH('Total Indexed RECs'!$H69,'Inputs_Indexed REC'!$B$40:$B$65,0),MATCH('Total Indexed RECs'!$F69,'Inputs_Indexed REC'!$H$37:$J$37,0)),
IF(V$4&gt;$H69+$B69,U69*(1-INDEX('Inputs_Indexed REC'!$E$6:$E$8,MATCH('Total Indexed RECs'!$F69,'Inputs_Indexed REC'!$C$6:$C$8,0))),
0))</f>
        <v>99002.5</v>
      </c>
      <c r="W69" s="86">
        <f>IF(W$4=$H69+$B69,INDEX('Inputs_Indexed REC'!$D$40:$F$65,MATCH('Total Indexed RECs'!$H69,'Inputs_Indexed REC'!$B$40:$B$65,0),MATCH('Total Indexed RECs'!$F69,'Inputs_Indexed REC'!$D$37:$F$37,0))
*INDEX('Inputs_Indexed REC'!$H$40:$J$65,MATCH('Total Indexed RECs'!$H69,'Inputs_Indexed REC'!$B$40:$B$65,0),MATCH('Total Indexed RECs'!$F69,'Inputs_Indexed REC'!$H$37:$J$37,0)),
IF(W$4&gt;$H69+$B69,V69*(1-INDEX('Inputs_Indexed REC'!$E$6:$E$8,MATCH('Total Indexed RECs'!$F69,'Inputs_Indexed REC'!$C$6:$C$8,0))),
0))</f>
        <v>98507.487500000003</v>
      </c>
      <c r="X69" s="86">
        <f>IF(X$4=$H69+$B69,INDEX('Inputs_Indexed REC'!$D$40:$F$65,MATCH('Total Indexed RECs'!$H69,'Inputs_Indexed REC'!$B$40:$B$65,0),MATCH('Total Indexed RECs'!$F69,'Inputs_Indexed REC'!$D$37:$F$37,0))
*INDEX('Inputs_Indexed REC'!$H$40:$J$65,MATCH('Total Indexed RECs'!$H69,'Inputs_Indexed REC'!$B$40:$B$65,0),MATCH('Total Indexed RECs'!$F69,'Inputs_Indexed REC'!$H$37:$J$37,0)),
IF(X$4&gt;$H69+$B69,W69*(1-INDEX('Inputs_Indexed REC'!$E$6:$E$8,MATCH('Total Indexed RECs'!$F69,'Inputs_Indexed REC'!$C$6:$C$8,0))),
0))</f>
        <v>98014.950062500007</v>
      </c>
      <c r="Y69" s="86">
        <f>IF(Y$4=$H69+$B69,INDEX('Inputs_Indexed REC'!$D$40:$F$65,MATCH('Total Indexed RECs'!$H69,'Inputs_Indexed REC'!$B$40:$B$65,0),MATCH('Total Indexed RECs'!$F69,'Inputs_Indexed REC'!$D$37:$F$37,0))
*INDEX('Inputs_Indexed REC'!$H$40:$J$65,MATCH('Total Indexed RECs'!$H69,'Inputs_Indexed REC'!$B$40:$B$65,0),MATCH('Total Indexed RECs'!$F69,'Inputs_Indexed REC'!$H$37:$J$37,0)),
IF(Y$4&gt;$H69+$B69,X69*(1-INDEX('Inputs_Indexed REC'!$E$6:$E$8,MATCH('Total Indexed RECs'!$F69,'Inputs_Indexed REC'!$C$6:$C$8,0))),
0))</f>
        <v>97524.875312187505</v>
      </c>
      <c r="Z69" s="86">
        <f>IF(Z$4=$H69+$B69,INDEX('Inputs_Indexed REC'!$D$40:$F$65,MATCH('Total Indexed RECs'!$H69,'Inputs_Indexed REC'!$B$40:$B$65,0),MATCH('Total Indexed RECs'!$F69,'Inputs_Indexed REC'!$D$37:$F$37,0))
*INDEX('Inputs_Indexed REC'!$H$40:$J$65,MATCH('Total Indexed RECs'!$H69,'Inputs_Indexed REC'!$B$40:$B$65,0),MATCH('Total Indexed RECs'!$F69,'Inputs_Indexed REC'!$H$37:$J$37,0)),
IF(Z$4&gt;$H69+$B69,Y69*(1-INDEX('Inputs_Indexed REC'!$E$6:$E$8,MATCH('Total Indexed RECs'!$F69,'Inputs_Indexed REC'!$C$6:$C$8,0))),
0))</f>
        <v>97037.250935626565</v>
      </c>
      <c r="AA69" s="86">
        <f>IF(AA$4=$H69+$B69,INDEX('Inputs_Indexed REC'!$D$40:$F$65,MATCH('Total Indexed RECs'!$H69,'Inputs_Indexed REC'!$B$40:$B$65,0),MATCH('Total Indexed RECs'!$F69,'Inputs_Indexed REC'!$D$37:$F$37,0))
*INDEX('Inputs_Indexed REC'!$H$40:$J$65,MATCH('Total Indexed RECs'!$H69,'Inputs_Indexed REC'!$B$40:$B$65,0),MATCH('Total Indexed RECs'!$F69,'Inputs_Indexed REC'!$H$37:$J$37,0)),
IF(AA$4&gt;$H69+$B69,Z69*(1-INDEX('Inputs_Indexed REC'!$E$6:$E$8,MATCH('Total Indexed RECs'!$F69,'Inputs_Indexed REC'!$C$6:$C$8,0))),
0))</f>
        <v>96552.064680948431</v>
      </c>
      <c r="AB69" s="86">
        <f>IF(AB$4=$H69+$B69,INDEX('Inputs_Indexed REC'!$D$40:$F$65,MATCH('Total Indexed RECs'!$H69,'Inputs_Indexed REC'!$B$40:$B$65,0),MATCH('Total Indexed RECs'!$F69,'Inputs_Indexed REC'!$D$37:$F$37,0))
*INDEX('Inputs_Indexed REC'!$H$40:$J$65,MATCH('Total Indexed RECs'!$H69,'Inputs_Indexed REC'!$B$40:$B$65,0),MATCH('Total Indexed RECs'!$F69,'Inputs_Indexed REC'!$H$37:$J$37,0)),
IF(AB$4&gt;$H69+$B69,AA69*(1-INDEX('Inputs_Indexed REC'!$E$6:$E$8,MATCH('Total Indexed RECs'!$F69,'Inputs_Indexed REC'!$C$6:$C$8,0))),
0))</f>
        <v>96069.30435754369</v>
      </c>
      <c r="AC69" s="86">
        <f>IF(AC$4=$H69+$B69,INDEX('Inputs_Indexed REC'!$D$40:$F$65,MATCH('Total Indexed RECs'!$H69,'Inputs_Indexed REC'!$B$40:$B$65,0),MATCH('Total Indexed RECs'!$F69,'Inputs_Indexed REC'!$D$37:$F$37,0))
*INDEX('Inputs_Indexed REC'!$H$40:$J$65,MATCH('Total Indexed RECs'!$H69,'Inputs_Indexed REC'!$B$40:$B$65,0),MATCH('Total Indexed RECs'!$F69,'Inputs_Indexed REC'!$H$37:$J$37,0)),
IF(AC$4&gt;$H69+$B69,AB69*(1-INDEX('Inputs_Indexed REC'!$E$6:$E$8,MATCH('Total Indexed RECs'!$F69,'Inputs_Indexed REC'!$C$6:$C$8,0))),
0))</f>
        <v>95588.957835755966</v>
      </c>
      <c r="AD69" s="86">
        <f>IF(AD$4=$H69+$B69,INDEX('Inputs_Indexed REC'!$D$40:$F$65,MATCH('Total Indexed RECs'!$H69,'Inputs_Indexed REC'!$B$40:$B$65,0),MATCH('Total Indexed RECs'!$F69,'Inputs_Indexed REC'!$D$37:$F$37,0))
*INDEX('Inputs_Indexed REC'!$H$40:$J$65,MATCH('Total Indexed RECs'!$H69,'Inputs_Indexed REC'!$B$40:$B$65,0),MATCH('Total Indexed RECs'!$F69,'Inputs_Indexed REC'!$H$37:$J$37,0)),
IF(AD$4&gt;$H69+$B69,AC69*(1-INDEX('Inputs_Indexed REC'!$E$6:$E$8,MATCH('Total Indexed RECs'!$F69,'Inputs_Indexed REC'!$C$6:$C$8,0))),
0))</f>
        <v>95111.01304657718</v>
      </c>
      <c r="AE69" s="86">
        <f>IF(AE$4=$H69+$B69,INDEX('Inputs_Indexed REC'!$D$40:$F$65,MATCH('Total Indexed RECs'!$H69,'Inputs_Indexed REC'!$B$40:$B$65,0),MATCH('Total Indexed RECs'!$F69,'Inputs_Indexed REC'!$D$37:$F$37,0))
*INDEX('Inputs_Indexed REC'!$H$40:$J$65,MATCH('Total Indexed RECs'!$H69,'Inputs_Indexed REC'!$B$40:$B$65,0),MATCH('Total Indexed RECs'!$F69,'Inputs_Indexed REC'!$H$37:$J$37,0)),
IF(AE$4&gt;$H69+$B69,AD69*(1-INDEX('Inputs_Indexed REC'!$E$6:$E$8,MATCH('Total Indexed RECs'!$F69,'Inputs_Indexed REC'!$C$6:$C$8,0))),
0))</f>
        <v>94635.457981344298</v>
      </c>
      <c r="AF69" s="86">
        <f>IF(AF$4=$H69+$B69,INDEX('Inputs_Indexed REC'!$D$40:$F$65,MATCH('Total Indexed RECs'!$H69,'Inputs_Indexed REC'!$B$40:$B$65,0),MATCH('Total Indexed RECs'!$F69,'Inputs_Indexed REC'!$D$37:$F$37,0))
*INDEX('Inputs_Indexed REC'!$H$40:$J$65,MATCH('Total Indexed RECs'!$H69,'Inputs_Indexed REC'!$B$40:$B$65,0),MATCH('Total Indexed RECs'!$F69,'Inputs_Indexed REC'!$H$37:$J$37,0)),
IF(AF$4&gt;$H69+$B69,AE69*(1-INDEX('Inputs_Indexed REC'!$E$6:$E$8,MATCH('Total Indexed RECs'!$F69,'Inputs_Indexed REC'!$C$6:$C$8,0))),
0))</f>
        <v>94162.280691437569</v>
      </c>
      <c r="AG69" s="86">
        <f>IF(AG$4=$H69+$B69,INDEX('Inputs_Indexed REC'!$D$40:$F$65,MATCH('Total Indexed RECs'!$H69,'Inputs_Indexed REC'!$B$40:$B$65,0),MATCH('Total Indexed RECs'!$F69,'Inputs_Indexed REC'!$D$37:$F$37,0))
*INDEX('Inputs_Indexed REC'!$H$40:$J$65,MATCH('Total Indexed RECs'!$H69,'Inputs_Indexed REC'!$B$40:$B$65,0),MATCH('Total Indexed RECs'!$F69,'Inputs_Indexed REC'!$H$37:$J$37,0)),
IF(AG$4&gt;$H69+$B69,AF69*(1-INDEX('Inputs_Indexed REC'!$E$6:$E$8,MATCH('Total Indexed RECs'!$F69,'Inputs_Indexed REC'!$C$6:$C$8,0))),
0))</f>
        <v>93691.469287980377</v>
      </c>
      <c r="AH69" s="86">
        <f>IF(AH$4=$H69+$B69,INDEX('Inputs_Indexed REC'!$D$40:$F$65,MATCH('Total Indexed RECs'!$H69,'Inputs_Indexed REC'!$B$40:$B$65,0),MATCH('Total Indexed RECs'!$F69,'Inputs_Indexed REC'!$D$37:$F$37,0))
*INDEX('Inputs_Indexed REC'!$H$40:$J$65,MATCH('Total Indexed RECs'!$H69,'Inputs_Indexed REC'!$B$40:$B$65,0),MATCH('Total Indexed RECs'!$F69,'Inputs_Indexed REC'!$H$37:$J$37,0)),
IF(AH$4&gt;$H69+$B69,AG69*(1-INDEX('Inputs_Indexed REC'!$E$6:$E$8,MATCH('Total Indexed RECs'!$F69,'Inputs_Indexed REC'!$C$6:$C$8,0))),
0))</f>
        <v>93223.011941540477</v>
      </c>
    </row>
    <row r="70" spans="2:34" x14ac:dyDescent="0.35">
      <c r="B70" s="332">
        <v>0</v>
      </c>
      <c r="C70" s="332" t="str">
        <f>INDEX('Inputs_Indexed REC'!$L$40:$L$65,MATCH($G70,'Inputs_Indexed REC'!$C$40:$C$65,0))</f>
        <v>Projected</v>
      </c>
      <c r="D70" s="116" t="s">
        <v>241</v>
      </c>
      <c r="E70" s="212"/>
      <c r="F70" s="39" t="s">
        <v>77</v>
      </c>
      <c r="G70" s="60" t="s">
        <v>31</v>
      </c>
      <c r="H70" s="347">
        <f t="shared" si="3"/>
        <v>2033</v>
      </c>
      <c r="I70" s="56" t="s">
        <v>91</v>
      </c>
      <c r="J70" s="86">
        <f>IF(J$4=$H70+$B70,INDEX('Inputs_Indexed REC'!$D$40:$F$65,MATCH('Total Indexed RECs'!$H70,'Inputs_Indexed REC'!$B$40:$B$65,0),MATCH('Total Indexed RECs'!$F70,'Inputs_Indexed REC'!$D$37:$F$37,0))
*INDEX('Inputs_Indexed REC'!$H$40:$J$65,MATCH('Total Indexed RECs'!$H70,'Inputs_Indexed REC'!$B$40:$B$65,0),MATCH('Total Indexed RECs'!$F70,'Inputs_Indexed REC'!$H$37:$J$37,0)),
IF(J$4&gt;$H70+$B70,I70*(1-INDEX('Inputs_Indexed REC'!$E$6:$E$8,MATCH('Total Indexed RECs'!$F70,'Inputs_Indexed REC'!$C$6:$C$8,0))),
0))</f>
        <v>0</v>
      </c>
      <c r="K70" s="86">
        <f>IF(K$4=$H70+$B70,INDEX('Inputs_Indexed REC'!$D$40:$F$65,MATCH('Total Indexed RECs'!$H70,'Inputs_Indexed REC'!$B$40:$B$65,0),MATCH('Total Indexed RECs'!$F70,'Inputs_Indexed REC'!$D$37:$F$37,0))
*INDEX('Inputs_Indexed REC'!$H$40:$J$65,MATCH('Total Indexed RECs'!$H70,'Inputs_Indexed REC'!$B$40:$B$65,0),MATCH('Total Indexed RECs'!$F70,'Inputs_Indexed REC'!$H$37:$J$37,0)),
IF(K$4&gt;$H70+$B70,J70*(1-INDEX('Inputs_Indexed REC'!$E$6:$E$8,MATCH('Total Indexed RECs'!$F70,'Inputs_Indexed REC'!$C$6:$C$8,0))),
0))</f>
        <v>0</v>
      </c>
      <c r="L70" s="86">
        <f>IF(L$4=$H70+$B70,INDEX('Inputs_Indexed REC'!$D$40:$F$65,MATCH('Total Indexed RECs'!$H70,'Inputs_Indexed REC'!$B$40:$B$65,0),MATCH('Total Indexed RECs'!$F70,'Inputs_Indexed REC'!$D$37:$F$37,0))
*INDEX('Inputs_Indexed REC'!$H$40:$J$65,MATCH('Total Indexed RECs'!$H70,'Inputs_Indexed REC'!$B$40:$B$65,0),MATCH('Total Indexed RECs'!$F70,'Inputs_Indexed REC'!$H$37:$J$37,0)),
IF(L$4&gt;$H70+$B70,K70*(1-INDEX('Inputs_Indexed REC'!$E$6:$E$8,MATCH('Total Indexed RECs'!$F70,'Inputs_Indexed REC'!$C$6:$C$8,0))),
0))</f>
        <v>0</v>
      </c>
      <c r="M70" s="86">
        <f>IF(M$4=$H70+$B70,INDEX('Inputs_Indexed REC'!$D$40:$F$65,MATCH('Total Indexed RECs'!$H70,'Inputs_Indexed REC'!$B$40:$B$65,0),MATCH('Total Indexed RECs'!$F70,'Inputs_Indexed REC'!$D$37:$F$37,0))
*INDEX('Inputs_Indexed REC'!$H$40:$J$65,MATCH('Total Indexed RECs'!$H70,'Inputs_Indexed REC'!$B$40:$B$65,0),MATCH('Total Indexed RECs'!$F70,'Inputs_Indexed REC'!$H$37:$J$37,0)),
IF(M$4&gt;$H70+$B70,L70*(1-INDEX('Inputs_Indexed REC'!$E$6:$E$8,MATCH('Total Indexed RECs'!$F70,'Inputs_Indexed REC'!$C$6:$C$8,0))),
0))</f>
        <v>0</v>
      </c>
      <c r="N70" s="86">
        <f>IF(N$4=$H70+$B70,INDEX('Inputs_Indexed REC'!$D$40:$F$65,MATCH('Total Indexed RECs'!$H70,'Inputs_Indexed REC'!$B$40:$B$65,0),MATCH('Total Indexed RECs'!$F70,'Inputs_Indexed REC'!$D$37:$F$37,0))
*INDEX('Inputs_Indexed REC'!$H$40:$J$65,MATCH('Total Indexed RECs'!$H70,'Inputs_Indexed REC'!$B$40:$B$65,0),MATCH('Total Indexed RECs'!$F70,'Inputs_Indexed REC'!$H$37:$J$37,0)),
IF(N$4&gt;$H70+$B70,M70*(1-INDEX('Inputs_Indexed REC'!$E$6:$E$8,MATCH('Total Indexed RECs'!$F70,'Inputs_Indexed REC'!$C$6:$C$8,0))),
0))</f>
        <v>0</v>
      </c>
      <c r="O70" s="86">
        <f>IF(O$4=$H70+$B70,INDEX('Inputs_Indexed REC'!$D$40:$F$65,MATCH('Total Indexed RECs'!$H70,'Inputs_Indexed REC'!$B$40:$B$65,0),MATCH('Total Indexed RECs'!$F70,'Inputs_Indexed REC'!$D$37:$F$37,0))
*INDEX('Inputs_Indexed REC'!$H$40:$J$65,MATCH('Total Indexed RECs'!$H70,'Inputs_Indexed REC'!$B$40:$B$65,0),MATCH('Total Indexed RECs'!$F70,'Inputs_Indexed REC'!$H$37:$J$37,0)),
IF(O$4&gt;$H70+$B70,N70*(1-INDEX('Inputs_Indexed REC'!$E$6:$E$8,MATCH('Total Indexed RECs'!$F70,'Inputs_Indexed REC'!$C$6:$C$8,0))),
0))</f>
        <v>0</v>
      </c>
      <c r="P70" s="86">
        <f>IF(P$4=$H70+$B70,INDEX('Inputs_Indexed REC'!$D$40:$F$65,MATCH('Total Indexed RECs'!$H70,'Inputs_Indexed REC'!$B$40:$B$65,0),MATCH('Total Indexed RECs'!$F70,'Inputs_Indexed REC'!$D$37:$F$37,0))
*INDEX('Inputs_Indexed REC'!$H$40:$J$65,MATCH('Total Indexed RECs'!$H70,'Inputs_Indexed REC'!$B$40:$B$65,0),MATCH('Total Indexed RECs'!$F70,'Inputs_Indexed REC'!$H$37:$J$37,0)),
IF(P$4&gt;$H70+$B70,O70*(1-INDEX('Inputs_Indexed REC'!$E$6:$E$8,MATCH('Total Indexed RECs'!$F70,'Inputs_Indexed REC'!$C$6:$C$8,0))),
0))</f>
        <v>0</v>
      </c>
      <c r="Q70" s="86">
        <f>IF(Q$4=$H70+$B70,INDEX('Inputs_Indexed REC'!$D$40:$F$65,MATCH('Total Indexed RECs'!$H70,'Inputs_Indexed REC'!$B$40:$B$65,0),MATCH('Total Indexed RECs'!$F70,'Inputs_Indexed REC'!$D$37:$F$37,0))
*INDEX('Inputs_Indexed REC'!$H$40:$J$65,MATCH('Total Indexed RECs'!$H70,'Inputs_Indexed REC'!$B$40:$B$65,0),MATCH('Total Indexed RECs'!$F70,'Inputs_Indexed REC'!$H$37:$J$37,0)),
IF(Q$4&gt;$H70+$B70,P70*(1-INDEX('Inputs_Indexed REC'!$E$6:$E$8,MATCH('Total Indexed RECs'!$F70,'Inputs_Indexed REC'!$C$6:$C$8,0))),
0))</f>
        <v>0</v>
      </c>
      <c r="R70" s="86">
        <f>IF(R$4=$H70+$B70,INDEX('Inputs_Indexed REC'!$D$40:$F$65,MATCH('Total Indexed RECs'!$H70,'Inputs_Indexed REC'!$B$40:$B$65,0),MATCH('Total Indexed RECs'!$F70,'Inputs_Indexed REC'!$D$37:$F$37,0))
*INDEX('Inputs_Indexed REC'!$H$40:$J$65,MATCH('Total Indexed RECs'!$H70,'Inputs_Indexed REC'!$B$40:$B$65,0),MATCH('Total Indexed RECs'!$F70,'Inputs_Indexed REC'!$H$37:$J$37,0)),
IF(R$4&gt;$H70+$B70,Q70*(1-INDEX('Inputs_Indexed REC'!$E$6:$E$8,MATCH('Total Indexed RECs'!$F70,'Inputs_Indexed REC'!$C$6:$C$8,0))),
0))</f>
        <v>0</v>
      </c>
      <c r="S70" s="86">
        <f>IF(S$4=$H70+$B70,INDEX('Inputs_Indexed REC'!$D$40:$F$65,MATCH('Total Indexed RECs'!$H70,'Inputs_Indexed REC'!$B$40:$B$65,0),MATCH('Total Indexed RECs'!$F70,'Inputs_Indexed REC'!$D$37:$F$37,0))
*INDEX('Inputs_Indexed REC'!$H$40:$J$65,MATCH('Total Indexed RECs'!$H70,'Inputs_Indexed REC'!$B$40:$B$65,0),MATCH('Total Indexed RECs'!$F70,'Inputs_Indexed REC'!$H$37:$J$37,0)),
IF(S$4&gt;$H70+$B70,R70*(1-INDEX('Inputs_Indexed REC'!$E$6:$E$8,MATCH('Total Indexed RECs'!$F70,'Inputs_Indexed REC'!$C$6:$C$8,0))),
0))</f>
        <v>0</v>
      </c>
      <c r="T70" s="86">
        <f>IF(T$4=$H70+$B70,INDEX('Inputs_Indexed REC'!$D$40:$F$65,MATCH('Total Indexed RECs'!$H70,'Inputs_Indexed REC'!$B$40:$B$65,0),MATCH('Total Indexed RECs'!$F70,'Inputs_Indexed REC'!$D$37:$F$37,0))
*INDEX('Inputs_Indexed REC'!$H$40:$J$65,MATCH('Total Indexed RECs'!$H70,'Inputs_Indexed REC'!$B$40:$B$65,0),MATCH('Total Indexed RECs'!$F70,'Inputs_Indexed REC'!$H$37:$J$37,0)),
IF(T$4&gt;$H70+$B70,S70*(1-INDEX('Inputs_Indexed REC'!$E$6:$E$8,MATCH('Total Indexed RECs'!$F70,'Inputs_Indexed REC'!$C$6:$C$8,0))),
0))</f>
        <v>0</v>
      </c>
      <c r="U70" s="86">
        <f>IF(U$4=$H70+$B70,INDEX('Inputs_Indexed REC'!$D$40:$F$65,MATCH('Total Indexed RECs'!$H70,'Inputs_Indexed REC'!$B$40:$B$65,0),MATCH('Total Indexed RECs'!$F70,'Inputs_Indexed REC'!$D$37:$F$37,0))
*INDEX('Inputs_Indexed REC'!$H$40:$J$65,MATCH('Total Indexed RECs'!$H70,'Inputs_Indexed REC'!$B$40:$B$65,0),MATCH('Total Indexed RECs'!$F70,'Inputs_Indexed REC'!$H$37:$J$37,0)),
IF(U$4&gt;$H70+$B70,T70*(1-INDEX('Inputs_Indexed REC'!$E$6:$E$8,MATCH('Total Indexed RECs'!$F70,'Inputs_Indexed REC'!$C$6:$C$8,0))),
0))</f>
        <v>100000</v>
      </c>
      <c r="V70" s="86">
        <f>IF(V$4=$H70+$B70,INDEX('Inputs_Indexed REC'!$D$40:$F$65,MATCH('Total Indexed RECs'!$H70,'Inputs_Indexed REC'!$B$40:$B$65,0),MATCH('Total Indexed RECs'!$F70,'Inputs_Indexed REC'!$D$37:$F$37,0))
*INDEX('Inputs_Indexed REC'!$H$40:$J$65,MATCH('Total Indexed RECs'!$H70,'Inputs_Indexed REC'!$B$40:$B$65,0),MATCH('Total Indexed RECs'!$F70,'Inputs_Indexed REC'!$H$37:$J$37,0)),
IF(V$4&gt;$H70+$B70,U70*(1-INDEX('Inputs_Indexed REC'!$E$6:$E$8,MATCH('Total Indexed RECs'!$F70,'Inputs_Indexed REC'!$C$6:$C$8,0))),
0))</f>
        <v>99500</v>
      </c>
      <c r="W70" s="86">
        <f>IF(W$4=$H70+$B70,INDEX('Inputs_Indexed REC'!$D$40:$F$65,MATCH('Total Indexed RECs'!$H70,'Inputs_Indexed REC'!$B$40:$B$65,0),MATCH('Total Indexed RECs'!$F70,'Inputs_Indexed REC'!$D$37:$F$37,0))
*INDEX('Inputs_Indexed REC'!$H$40:$J$65,MATCH('Total Indexed RECs'!$H70,'Inputs_Indexed REC'!$B$40:$B$65,0),MATCH('Total Indexed RECs'!$F70,'Inputs_Indexed REC'!$H$37:$J$37,0)),
IF(W$4&gt;$H70+$B70,V70*(1-INDEX('Inputs_Indexed REC'!$E$6:$E$8,MATCH('Total Indexed RECs'!$F70,'Inputs_Indexed REC'!$C$6:$C$8,0))),
0))</f>
        <v>99002.5</v>
      </c>
      <c r="X70" s="86">
        <f>IF(X$4=$H70+$B70,INDEX('Inputs_Indexed REC'!$D$40:$F$65,MATCH('Total Indexed RECs'!$H70,'Inputs_Indexed REC'!$B$40:$B$65,0),MATCH('Total Indexed RECs'!$F70,'Inputs_Indexed REC'!$D$37:$F$37,0))
*INDEX('Inputs_Indexed REC'!$H$40:$J$65,MATCH('Total Indexed RECs'!$H70,'Inputs_Indexed REC'!$B$40:$B$65,0),MATCH('Total Indexed RECs'!$F70,'Inputs_Indexed REC'!$H$37:$J$37,0)),
IF(X$4&gt;$H70+$B70,W70*(1-INDEX('Inputs_Indexed REC'!$E$6:$E$8,MATCH('Total Indexed RECs'!$F70,'Inputs_Indexed REC'!$C$6:$C$8,0))),
0))</f>
        <v>98507.487500000003</v>
      </c>
      <c r="Y70" s="86">
        <f>IF(Y$4=$H70+$B70,INDEX('Inputs_Indexed REC'!$D$40:$F$65,MATCH('Total Indexed RECs'!$H70,'Inputs_Indexed REC'!$B$40:$B$65,0),MATCH('Total Indexed RECs'!$F70,'Inputs_Indexed REC'!$D$37:$F$37,0))
*INDEX('Inputs_Indexed REC'!$H$40:$J$65,MATCH('Total Indexed RECs'!$H70,'Inputs_Indexed REC'!$B$40:$B$65,0),MATCH('Total Indexed RECs'!$F70,'Inputs_Indexed REC'!$H$37:$J$37,0)),
IF(Y$4&gt;$H70+$B70,X70*(1-INDEX('Inputs_Indexed REC'!$E$6:$E$8,MATCH('Total Indexed RECs'!$F70,'Inputs_Indexed REC'!$C$6:$C$8,0))),
0))</f>
        <v>98014.950062500007</v>
      </c>
      <c r="Z70" s="86">
        <f>IF(Z$4=$H70+$B70,INDEX('Inputs_Indexed REC'!$D$40:$F$65,MATCH('Total Indexed RECs'!$H70,'Inputs_Indexed REC'!$B$40:$B$65,0),MATCH('Total Indexed RECs'!$F70,'Inputs_Indexed REC'!$D$37:$F$37,0))
*INDEX('Inputs_Indexed REC'!$H$40:$J$65,MATCH('Total Indexed RECs'!$H70,'Inputs_Indexed REC'!$B$40:$B$65,0),MATCH('Total Indexed RECs'!$F70,'Inputs_Indexed REC'!$H$37:$J$37,0)),
IF(Z$4&gt;$H70+$B70,Y70*(1-INDEX('Inputs_Indexed REC'!$E$6:$E$8,MATCH('Total Indexed RECs'!$F70,'Inputs_Indexed REC'!$C$6:$C$8,0))),
0))</f>
        <v>97524.875312187505</v>
      </c>
      <c r="AA70" s="86">
        <f>IF(AA$4=$H70+$B70,INDEX('Inputs_Indexed REC'!$D$40:$F$65,MATCH('Total Indexed RECs'!$H70,'Inputs_Indexed REC'!$B$40:$B$65,0),MATCH('Total Indexed RECs'!$F70,'Inputs_Indexed REC'!$D$37:$F$37,0))
*INDEX('Inputs_Indexed REC'!$H$40:$J$65,MATCH('Total Indexed RECs'!$H70,'Inputs_Indexed REC'!$B$40:$B$65,0),MATCH('Total Indexed RECs'!$F70,'Inputs_Indexed REC'!$H$37:$J$37,0)),
IF(AA$4&gt;$H70+$B70,Z70*(1-INDEX('Inputs_Indexed REC'!$E$6:$E$8,MATCH('Total Indexed RECs'!$F70,'Inputs_Indexed REC'!$C$6:$C$8,0))),
0))</f>
        <v>97037.250935626565</v>
      </c>
      <c r="AB70" s="86">
        <f>IF(AB$4=$H70+$B70,INDEX('Inputs_Indexed REC'!$D$40:$F$65,MATCH('Total Indexed RECs'!$H70,'Inputs_Indexed REC'!$B$40:$B$65,0),MATCH('Total Indexed RECs'!$F70,'Inputs_Indexed REC'!$D$37:$F$37,0))
*INDEX('Inputs_Indexed REC'!$H$40:$J$65,MATCH('Total Indexed RECs'!$H70,'Inputs_Indexed REC'!$B$40:$B$65,0),MATCH('Total Indexed RECs'!$F70,'Inputs_Indexed REC'!$H$37:$J$37,0)),
IF(AB$4&gt;$H70+$B70,AA70*(1-INDEX('Inputs_Indexed REC'!$E$6:$E$8,MATCH('Total Indexed RECs'!$F70,'Inputs_Indexed REC'!$C$6:$C$8,0))),
0))</f>
        <v>96552.064680948431</v>
      </c>
      <c r="AC70" s="86">
        <f>IF(AC$4=$H70+$B70,INDEX('Inputs_Indexed REC'!$D$40:$F$65,MATCH('Total Indexed RECs'!$H70,'Inputs_Indexed REC'!$B$40:$B$65,0),MATCH('Total Indexed RECs'!$F70,'Inputs_Indexed REC'!$D$37:$F$37,0))
*INDEX('Inputs_Indexed REC'!$H$40:$J$65,MATCH('Total Indexed RECs'!$H70,'Inputs_Indexed REC'!$B$40:$B$65,0),MATCH('Total Indexed RECs'!$F70,'Inputs_Indexed REC'!$H$37:$J$37,0)),
IF(AC$4&gt;$H70+$B70,AB70*(1-INDEX('Inputs_Indexed REC'!$E$6:$E$8,MATCH('Total Indexed RECs'!$F70,'Inputs_Indexed REC'!$C$6:$C$8,0))),
0))</f>
        <v>96069.30435754369</v>
      </c>
      <c r="AD70" s="86">
        <f>IF(AD$4=$H70+$B70,INDEX('Inputs_Indexed REC'!$D$40:$F$65,MATCH('Total Indexed RECs'!$H70,'Inputs_Indexed REC'!$B$40:$B$65,0),MATCH('Total Indexed RECs'!$F70,'Inputs_Indexed REC'!$D$37:$F$37,0))
*INDEX('Inputs_Indexed REC'!$H$40:$J$65,MATCH('Total Indexed RECs'!$H70,'Inputs_Indexed REC'!$B$40:$B$65,0),MATCH('Total Indexed RECs'!$F70,'Inputs_Indexed REC'!$H$37:$J$37,0)),
IF(AD$4&gt;$H70+$B70,AC70*(1-INDEX('Inputs_Indexed REC'!$E$6:$E$8,MATCH('Total Indexed RECs'!$F70,'Inputs_Indexed REC'!$C$6:$C$8,0))),
0))</f>
        <v>95588.957835755966</v>
      </c>
      <c r="AE70" s="86">
        <f>IF(AE$4=$H70+$B70,INDEX('Inputs_Indexed REC'!$D$40:$F$65,MATCH('Total Indexed RECs'!$H70,'Inputs_Indexed REC'!$B$40:$B$65,0),MATCH('Total Indexed RECs'!$F70,'Inputs_Indexed REC'!$D$37:$F$37,0))
*INDEX('Inputs_Indexed REC'!$H$40:$J$65,MATCH('Total Indexed RECs'!$H70,'Inputs_Indexed REC'!$B$40:$B$65,0),MATCH('Total Indexed RECs'!$F70,'Inputs_Indexed REC'!$H$37:$J$37,0)),
IF(AE$4&gt;$H70+$B70,AD70*(1-INDEX('Inputs_Indexed REC'!$E$6:$E$8,MATCH('Total Indexed RECs'!$F70,'Inputs_Indexed REC'!$C$6:$C$8,0))),
0))</f>
        <v>95111.01304657718</v>
      </c>
      <c r="AF70" s="86">
        <f>IF(AF$4=$H70+$B70,INDEX('Inputs_Indexed REC'!$D$40:$F$65,MATCH('Total Indexed RECs'!$H70,'Inputs_Indexed REC'!$B$40:$B$65,0),MATCH('Total Indexed RECs'!$F70,'Inputs_Indexed REC'!$D$37:$F$37,0))
*INDEX('Inputs_Indexed REC'!$H$40:$J$65,MATCH('Total Indexed RECs'!$H70,'Inputs_Indexed REC'!$B$40:$B$65,0),MATCH('Total Indexed RECs'!$F70,'Inputs_Indexed REC'!$H$37:$J$37,0)),
IF(AF$4&gt;$H70+$B70,AE70*(1-INDEX('Inputs_Indexed REC'!$E$6:$E$8,MATCH('Total Indexed RECs'!$F70,'Inputs_Indexed REC'!$C$6:$C$8,0))),
0))</f>
        <v>94635.457981344298</v>
      </c>
      <c r="AG70" s="86">
        <f>IF(AG$4=$H70+$B70,INDEX('Inputs_Indexed REC'!$D$40:$F$65,MATCH('Total Indexed RECs'!$H70,'Inputs_Indexed REC'!$B$40:$B$65,0),MATCH('Total Indexed RECs'!$F70,'Inputs_Indexed REC'!$D$37:$F$37,0))
*INDEX('Inputs_Indexed REC'!$H$40:$J$65,MATCH('Total Indexed RECs'!$H70,'Inputs_Indexed REC'!$B$40:$B$65,0),MATCH('Total Indexed RECs'!$F70,'Inputs_Indexed REC'!$H$37:$J$37,0)),
IF(AG$4&gt;$H70+$B70,AF70*(1-INDEX('Inputs_Indexed REC'!$E$6:$E$8,MATCH('Total Indexed RECs'!$F70,'Inputs_Indexed REC'!$C$6:$C$8,0))),
0))</f>
        <v>94162.280691437569</v>
      </c>
      <c r="AH70" s="86">
        <f>IF(AH$4=$H70+$B70,INDEX('Inputs_Indexed REC'!$D$40:$F$65,MATCH('Total Indexed RECs'!$H70,'Inputs_Indexed REC'!$B$40:$B$65,0),MATCH('Total Indexed RECs'!$F70,'Inputs_Indexed REC'!$D$37:$F$37,0))
*INDEX('Inputs_Indexed REC'!$H$40:$J$65,MATCH('Total Indexed RECs'!$H70,'Inputs_Indexed REC'!$B$40:$B$65,0),MATCH('Total Indexed RECs'!$F70,'Inputs_Indexed REC'!$H$37:$J$37,0)),
IF(AH$4&gt;$H70+$B70,AG70*(1-INDEX('Inputs_Indexed REC'!$E$6:$E$8,MATCH('Total Indexed RECs'!$F70,'Inputs_Indexed REC'!$C$6:$C$8,0))),
0))</f>
        <v>93691.469287980377</v>
      </c>
    </row>
    <row r="71" spans="2:34" x14ac:dyDescent="0.35">
      <c r="B71" s="332">
        <v>0</v>
      </c>
      <c r="C71" s="332" t="str">
        <f>INDEX('Inputs_Indexed REC'!$L$40:$L$65,MATCH($G71,'Inputs_Indexed REC'!$C$40:$C$65,0))</f>
        <v>Projected</v>
      </c>
      <c r="D71" s="116" t="s">
        <v>241</v>
      </c>
      <c r="E71" s="212"/>
      <c r="F71" s="39" t="s">
        <v>77</v>
      </c>
      <c r="G71" s="60" t="s">
        <v>32</v>
      </c>
      <c r="H71" s="347">
        <f t="shared" si="3"/>
        <v>2034</v>
      </c>
      <c r="I71" s="56" t="s">
        <v>91</v>
      </c>
      <c r="J71" s="86">
        <f>IF(J$4=$H71+$B71,INDEX('Inputs_Indexed REC'!$D$40:$F$65,MATCH('Total Indexed RECs'!$H71,'Inputs_Indexed REC'!$B$40:$B$65,0),MATCH('Total Indexed RECs'!$F71,'Inputs_Indexed REC'!$D$37:$F$37,0))
*INDEX('Inputs_Indexed REC'!$H$40:$J$65,MATCH('Total Indexed RECs'!$H71,'Inputs_Indexed REC'!$B$40:$B$65,0),MATCH('Total Indexed RECs'!$F71,'Inputs_Indexed REC'!$H$37:$J$37,0)),
IF(J$4&gt;$H71+$B71,I71*(1-INDEX('Inputs_Indexed REC'!$E$6:$E$8,MATCH('Total Indexed RECs'!$F71,'Inputs_Indexed REC'!$C$6:$C$8,0))),
0))</f>
        <v>0</v>
      </c>
      <c r="K71" s="86">
        <f>IF(K$4=$H71+$B71,INDEX('Inputs_Indexed REC'!$D$40:$F$65,MATCH('Total Indexed RECs'!$H71,'Inputs_Indexed REC'!$B$40:$B$65,0),MATCH('Total Indexed RECs'!$F71,'Inputs_Indexed REC'!$D$37:$F$37,0))
*INDEX('Inputs_Indexed REC'!$H$40:$J$65,MATCH('Total Indexed RECs'!$H71,'Inputs_Indexed REC'!$B$40:$B$65,0),MATCH('Total Indexed RECs'!$F71,'Inputs_Indexed REC'!$H$37:$J$37,0)),
IF(K$4&gt;$H71+$B71,J71*(1-INDEX('Inputs_Indexed REC'!$E$6:$E$8,MATCH('Total Indexed RECs'!$F71,'Inputs_Indexed REC'!$C$6:$C$8,0))),
0))</f>
        <v>0</v>
      </c>
      <c r="L71" s="86">
        <f>IF(L$4=$H71+$B71,INDEX('Inputs_Indexed REC'!$D$40:$F$65,MATCH('Total Indexed RECs'!$H71,'Inputs_Indexed REC'!$B$40:$B$65,0),MATCH('Total Indexed RECs'!$F71,'Inputs_Indexed REC'!$D$37:$F$37,0))
*INDEX('Inputs_Indexed REC'!$H$40:$J$65,MATCH('Total Indexed RECs'!$H71,'Inputs_Indexed REC'!$B$40:$B$65,0),MATCH('Total Indexed RECs'!$F71,'Inputs_Indexed REC'!$H$37:$J$37,0)),
IF(L$4&gt;$H71+$B71,K71*(1-INDEX('Inputs_Indexed REC'!$E$6:$E$8,MATCH('Total Indexed RECs'!$F71,'Inputs_Indexed REC'!$C$6:$C$8,0))),
0))</f>
        <v>0</v>
      </c>
      <c r="M71" s="86">
        <f>IF(M$4=$H71+$B71,INDEX('Inputs_Indexed REC'!$D$40:$F$65,MATCH('Total Indexed RECs'!$H71,'Inputs_Indexed REC'!$B$40:$B$65,0),MATCH('Total Indexed RECs'!$F71,'Inputs_Indexed REC'!$D$37:$F$37,0))
*INDEX('Inputs_Indexed REC'!$H$40:$J$65,MATCH('Total Indexed RECs'!$H71,'Inputs_Indexed REC'!$B$40:$B$65,0),MATCH('Total Indexed RECs'!$F71,'Inputs_Indexed REC'!$H$37:$J$37,0)),
IF(M$4&gt;$H71+$B71,L71*(1-INDEX('Inputs_Indexed REC'!$E$6:$E$8,MATCH('Total Indexed RECs'!$F71,'Inputs_Indexed REC'!$C$6:$C$8,0))),
0))</f>
        <v>0</v>
      </c>
      <c r="N71" s="86">
        <f>IF(N$4=$H71+$B71,INDEX('Inputs_Indexed REC'!$D$40:$F$65,MATCH('Total Indexed RECs'!$H71,'Inputs_Indexed REC'!$B$40:$B$65,0),MATCH('Total Indexed RECs'!$F71,'Inputs_Indexed REC'!$D$37:$F$37,0))
*INDEX('Inputs_Indexed REC'!$H$40:$J$65,MATCH('Total Indexed RECs'!$H71,'Inputs_Indexed REC'!$B$40:$B$65,0),MATCH('Total Indexed RECs'!$F71,'Inputs_Indexed REC'!$H$37:$J$37,0)),
IF(N$4&gt;$H71+$B71,M71*(1-INDEX('Inputs_Indexed REC'!$E$6:$E$8,MATCH('Total Indexed RECs'!$F71,'Inputs_Indexed REC'!$C$6:$C$8,0))),
0))</f>
        <v>0</v>
      </c>
      <c r="O71" s="86">
        <f>IF(O$4=$H71+$B71,INDEX('Inputs_Indexed REC'!$D$40:$F$65,MATCH('Total Indexed RECs'!$H71,'Inputs_Indexed REC'!$B$40:$B$65,0),MATCH('Total Indexed RECs'!$F71,'Inputs_Indexed REC'!$D$37:$F$37,0))
*INDEX('Inputs_Indexed REC'!$H$40:$J$65,MATCH('Total Indexed RECs'!$H71,'Inputs_Indexed REC'!$B$40:$B$65,0),MATCH('Total Indexed RECs'!$F71,'Inputs_Indexed REC'!$H$37:$J$37,0)),
IF(O$4&gt;$H71+$B71,N71*(1-INDEX('Inputs_Indexed REC'!$E$6:$E$8,MATCH('Total Indexed RECs'!$F71,'Inputs_Indexed REC'!$C$6:$C$8,0))),
0))</f>
        <v>0</v>
      </c>
      <c r="P71" s="86">
        <f>IF(P$4=$H71+$B71,INDEX('Inputs_Indexed REC'!$D$40:$F$65,MATCH('Total Indexed RECs'!$H71,'Inputs_Indexed REC'!$B$40:$B$65,0),MATCH('Total Indexed RECs'!$F71,'Inputs_Indexed REC'!$D$37:$F$37,0))
*INDEX('Inputs_Indexed REC'!$H$40:$J$65,MATCH('Total Indexed RECs'!$H71,'Inputs_Indexed REC'!$B$40:$B$65,0),MATCH('Total Indexed RECs'!$F71,'Inputs_Indexed REC'!$H$37:$J$37,0)),
IF(P$4&gt;$H71+$B71,O71*(1-INDEX('Inputs_Indexed REC'!$E$6:$E$8,MATCH('Total Indexed RECs'!$F71,'Inputs_Indexed REC'!$C$6:$C$8,0))),
0))</f>
        <v>0</v>
      </c>
      <c r="Q71" s="86">
        <f>IF(Q$4=$H71+$B71,INDEX('Inputs_Indexed REC'!$D$40:$F$65,MATCH('Total Indexed RECs'!$H71,'Inputs_Indexed REC'!$B$40:$B$65,0),MATCH('Total Indexed RECs'!$F71,'Inputs_Indexed REC'!$D$37:$F$37,0))
*INDEX('Inputs_Indexed REC'!$H$40:$J$65,MATCH('Total Indexed RECs'!$H71,'Inputs_Indexed REC'!$B$40:$B$65,0),MATCH('Total Indexed RECs'!$F71,'Inputs_Indexed REC'!$H$37:$J$37,0)),
IF(Q$4&gt;$H71+$B71,P71*(1-INDEX('Inputs_Indexed REC'!$E$6:$E$8,MATCH('Total Indexed RECs'!$F71,'Inputs_Indexed REC'!$C$6:$C$8,0))),
0))</f>
        <v>0</v>
      </c>
      <c r="R71" s="86">
        <f>IF(R$4=$H71+$B71,INDEX('Inputs_Indexed REC'!$D$40:$F$65,MATCH('Total Indexed RECs'!$H71,'Inputs_Indexed REC'!$B$40:$B$65,0),MATCH('Total Indexed RECs'!$F71,'Inputs_Indexed REC'!$D$37:$F$37,0))
*INDEX('Inputs_Indexed REC'!$H$40:$J$65,MATCH('Total Indexed RECs'!$H71,'Inputs_Indexed REC'!$B$40:$B$65,0),MATCH('Total Indexed RECs'!$F71,'Inputs_Indexed REC'!$H$37:$J$37,0)),
IF(R$4&gt;$H71+$B71,Q71*(1-INDEX('Inputs_Indexed REC'!$E$6:$E$8,MATCH('Total Indexed RECs'!$F71,'Inputs_Indexed REC'!$C$6:$C$8,0))),
0))</f>
        <v>0</v>
      </c>
      <c r="S71" s="86">
        <f>IF(S$4=$H71+$B71,INDEX('Inputs_Indexed REC'!$D$40:$F$65,MATCH('Total Indexed RECs'!$H71,'Inputs_Indexed REC'!$B$40:$B$65,0),MATCH('Total Indexed RECs'!$F71,'Inputs_Indexed REC'!$D$37:$F$37,0))
*INDEX('Inputs_Indexed REC'!$H$40:$J$65,MATCH('Total Indexed RECs'!$H71,'Inputs_Indexed REC'!$B$40:$B$65,0),MATCH('Total Indexed RECs'!$F71,'Inputs_Indexed REC'!$H$37:$J$37,0)),
IF(S$4&gt;$H71+$B71,R71*(1-INDEX('Inputs_Indexed REC'!$E$6:$E$8,MATCH('Total Indexed RECs'!$F71,'Inputs_Indexed REC'!$C$6:$C$8,0))),
0))</f>
        <v>0</v>
      </c>
      <c r="T71" s="86">
        <f>IF(T$4=$H71+$B71,INDEX('Inputs_Indexed REC'!$D$40:$F$65,MATCH('Total Indexed RECs'!$H71,'Inputs_Indexed REC'!$B$40:$B$65,0),MATCH('Total Indexed RECs'!$F71,'Inputs_Indexed REC'!$D$37:$F$37,0))
*INDEX('Inputs_Indexed REC'!$H$40:$J$65,MATCH('Total Indexed RECs'!$H71,'Inputs_Indexed REC'!$B$40:$B$65,0),MATCH('Total Indexed RECs'!$F71,'Inputs_Indexed REC'!$H$37:$J$37,0)),
IF(T$4&gt;$H71+$B71,S71*(1-INDEX('Inputs_Indexed REC'!$E$6:$E$8,MATCH('Total Indexed RECs'!$F71,'Inputs_Indexed REC'!$C$6:$C$8,0))),
0))</f>
        <v>0</v>
      </c>
      <c r="U71" s="86">
        <f>IF(U$4=$H71+$B71,INDEX('Inputs_Indexed REC'!$D$40:$F$65,MATCH('Total Indexed RECs'!$H71,'Inputs_Indexed REC'!$B$40:$B$65,0),MATCH('Total Indexed RECs'!$F71,'Inputs_Indexed REC'!$D$37:$F$37,0))
*INDEX('Inputs_Indexed REC'!$H$40:$J$65,MATCH('Total Indexed RECs'!$H71,'Inputs_Indexed REC'!$B$40:$B$65,0),MATCH('Total Indexed RECs'!$F71,'Inputs_Indexed REC'!$H$37:$J$37,0)),
IF(U$4&gt;$H71+$B71,T71*(1-INDEX('Inputs_Indexed REC'!$E$6:$E$8,MATCH('Total Indexed RECs'!$F71,'Inputs_Indexed REC'!$C$6:$C$8,0))),
0))</f>
        <v>0</v>
      </c>
      <c r="V71" s="86">
        <f>IF(V$4=$H71+$B71,INDEX('Inputs_Indexed REC'!$D$40:$F$65,MATCH('Total Indexed RECs'!$H71,'Inputs_Indexed REC'!$B$40:$B$65,0),MATCH('Total Indexed RECs'!$F71,'Inputs_Indexed REC'!$D$37:$F$37,0))
*INDEX('Inputs_Indexed REC'!$H$40:$J$65,MATCH('Total Indexed RECs'!$H71,'Inputs_Indexed REC'!$B$40:$B$65,0),MATCH('Total Indexed RECs'!$F71,'Inputs_Indexed REC'!$H$37:$J$37,0)),
IF(V$4&gt;$H71+$B71,U71*(1-INDEX('Inputs_Indexed REC'!$E$6:$E$8,MATCH('Total Indexed RECs'!$F71,'Inputs_Indexed REC'!$C$6:$C$8,0))),
0))</f>
        <v>100000</v>
      </c>
      <c r="W71" s="86">
        <f>IF(W$4=$H71+$B71,INDEX('Inputs_Indexed REC'!$D$40:$F$65,MATCH('Total Indexed RECs'!$H71,'Inputs_Indexed REC'!$B$40:$B$65,0),MATCH('Total Indexed RECs'!$F71,'Inputs_Indexed REC'!$D$37:$F$37,0))
*INDEX('Inputs_Indexed REC'!$H$40:$J$65,MATCH('Total Indexed RECs'!$H71,'Inputs_Indexed REC'!$B$40:$B$65,0),MATCH('Total Indexed RECs'!$F71,'Inputs_Indexed REC'!$H$37:$J$37,0)),
IF(W$4&gt;$H71+$B71,V71*(1-INDEX('Inputs_Indexed REC'!$E$6:$E$8,MATCH('Total Indexed RECs'!$F71,'Inputs_Indexed REC'!$C$6:$C$8,0))),
0))</f>
        <v>99500</v>
      </c>
      <c r="X71" s="86">
        <f>IF(X$4=$H71+$B71,INDEX('Inputs_Indexed REC'!$D$40:$F$65,MATCH('Total Indexed RECs'!$H71,'Inputs_Indexed REC'!$B$40:$B$65,0),MATCH('Total Indexed RECs'!$F71,'Inputs_Indexed REC'!$D$37:$F$37,0))
*INDEX('Inputs_Indexed REC'!$H$40:$J$65,MATCH('Total Indexed RECs'!$H71,'Inputs_Indexed REC'!$B$40:$B$65,0),MATCH('Total Indexed RECs'!$F71,'Inputs_Indexed REC'!$H$37:$J$37,0)),
IF(X$4&gt;$H71+$B71,W71*(1-INDEX('Inputs_Indexed REC'!$E$6:$E$8,MATCH('Total Indexed RECs'!$F71,'Inputs_Indexed REC'!$C$6:$C$8,0))),
0))</f>
        <v>99002.5</v>
      </c>
      <c r="Y71" s="86">
        <f>IF(Y$4=$H71+$B71,INDEX('Inputs_Indexed REC'!$D$40:$F$65,MATCH('Total Indexed RECs'!$H71,'Inputs_Indexed REC'!$B$40:$B$65,0),MATCH('Total Indexed RECs'!$F71,'Inputs_Indexed REC'!$D$37:$F$37,0))
*INDEX('Inputs_Indexed REC'!$H$40:$J$65,MATCH('Total Indexed RECs'!$H71,'Inputs_Indexed REC'!$B$40:$B$65,0),MATCH('Total Indexed RECs'!$F71,'Inputs_Indexed REC'!$H$37:$J$37,0)),
IF(Y$4&gt;$H71+$B71,X71*(1-INDEX('Inputs_Indexed REC'!$E$6:$E$8,MATCH('Total Indexed RECs'!$F71,'Inputs_Indexed REC'!$C$6:$C$8,0))),
0))</f>
        <v>98507.487500000003</v>
      </c>
      <c r="Z71" s="86">
        <f>IF(Z$4=$H71+$B71,INDEX('Inputs_Indexed REC'!$D$40:$F$65,MATCH('Total Indexed RECs'!$H71,'Inputs_Indexed REC'!$B$40:$B$65,0),MATCH('Total Indexed RECs'!$F71,'Inputs_Indexed REC'!$D$37:$F$37,0))
*INDEX('Inputs_Indexed REC'!$H$40:$J$65,MATCH('Total Indexed RECs'!$H71,'Inputs_Indexed REC'!$B$40:$B$65,0),MATCH('Total Indexed RECs'!$F71,'Inputs_Indexed REC'!$H$37:$J$37,0)),
IF(Z$4&gt;$H71+$B71,Y71*(1-INDEX('Inputs_Indexed REC'!$E$6:$E$8,MATCH('Total Indexed RECs'!$F71,'Inputs_Indexed REC'!$C$6:$C$8,0))),
0))</f>
        <v>98014.950062500007</v>
      </c>
      <c r="AA71" s="86">
        <f>IF(AA$4=$H71+$B71,INDEX('Inputs_Indexed REC'!$D$40:$F$65,MATCH('Total Indexed RECs'!$H71,'Inputs_Indexed REC'!$B$40:$B$65,0),MATCH('Total Indexed RECs'!$F71,'Inputs_Indexed REC'!$D$37:$F$37,0))
*INDEX('Inputs_Indexed REC'!$H$40:$J$65,MATCH('Total Indexed RECs'!$H71,'Inputs_Indexed REC'!$B$40:$B$65,0),MATCH('Total Indexed RECs'!$F71,'Inputs_Indexed REC'!$H$37:$J$37,0)),
IF(AA$4&gt;$H71+$B71,Z71*(1-INDEX('Inputs_Indexed REC'!$E$6:$E$8,MATCH('Total Indexed RECs'!$F71,'Inputs_Indexed REC'!$C$6:$C$8,0))),
0))</f>
        <v>97524.875312187505</v>
      </c>
      <c r="AB71" s="86">
        <f>IF(AB$4=$H71+$B71,INDEX('Inputs_Indexed REC'!$D$40:$F$65,MATCH('Total Indexed RECs'!$H71,'Inputs_Indexed REC'!$B$40:$B$65,0),MATCH('Total Indexed RECs'!$F71,'Inputs_Indexed REC'!$D$37:$F$37,0))
*INDEX('Inputs_Indexed REC'!$H$40:$J$65,MATCH('Total Indexed RECs'!$H71,'Inputs_Indexed REC'!$B$40:$B$65,0),MATCH('Total Indexed RECs'!$F71,'Inputs_Indexed REC'!$H$37:$J$37,0)),
IF(AB$4&gt;$H71+$B71,AA71*(1-INDEX('Inputs_Indexed REC'!$E$6:$E$8,MATCH('Total Indexed RECs'!$F71,'Inputs_Indexed REC'!$C$6:$C$8,0))),
0))</f>
        <v>97037.250935626565</v>
      </c>
      <c r="AC71" s="86">
        <f>IF(AC$4=$H71+$B71,INDEX('Inputs_Indexed REC'!$D$40:$F$65,MATCH('Total Indexed RECs'!$H71,'Inputs_Indexed REC'!$B$40:$B$65,0),MATCH('Total Indexed RECs'!$F71,'Inputs_Indexed REC'!$D$37:$F$37,0))
*INDEX('Inputs_Indexed REC'!$H$40:$J$65,MATCH('Total Indexed RECs'!$H71,'Inputs_Indexed REC'!$B$40:$B$65,0),MATCH('Total Indexed RECs'!$F71,'Inputs_Indexed REC'!$H$37:$J$37,0)),
IF(AC$4&gt;$H71+$B71,AB71*(1-INDEX('Inputs_Indexed REC'!$E$6:$E$8,MATCH('Total Indexed RECs'!$F71,'Inputs_Indexed REC'!$C$6:$C$8,0))),
0))</f>
        <v>96552.064680948431</v>
      </c>
      <c r="AD71" s="86">
        <f>IF(AD$4=$H71+$B71,INDEX('Inputs_Indexed REC'!$D$40:$F$65,MATCH('Total Indexed RECs'!$H71,'Inputs_Indexed REC'!$B$40:$B$65,0),MATCH('Total Indexed RECs'!$F71,'Inputs_Indexed REC'!$D$37:$F$37,0))
*INDEX('Inputs_Indexed REC'!$H$40:$J$65,MATCH('Total Indexed RECs'!$H71,'Inputs_Indexed REC'!$B$40:$B$65,0),MATCH('Total Indexed RECs'!$F71,'Inputs_Indexed REC'!$H$37:$J$37,0)),
IF(AD$4&gt;$H71+$B71,AC71*(1-INDEX('Inputs_Indexed REC'!$E$6:$E$8,MATCH('Total Indexed RECs'!$F71,'Inputs_Indexed REC'!$C$6:$C$8,0))),
0))</f>
        <v>96069.30435754369</v>
      </c>
      <c r="AE71" s="86">
        <f>IF(AE$4=$H71+$B71,INDEX('Inputs_Indexed REC'!$D$40:$F$65,MATCH('Total Indexed RECs'!$H71,'Inputs_Indexed REC'!$B$40:$B$65,0),MATCH('Total Indexed RECs'!$F71,'Inputs_Indexed REC'!$D$37:$F$37,0))
*INDEX('Inputs_Indexed REC'!$H$40:$J$65,MATCH('Total Indexed RECs'!$H71,'Inputs_Indexed REC'!$B$40:$B$65,0),MATCH('Total Indexed RECs'!$F71,'Inputs_Indexed REC'!$H$37:$J$37,0)),
IF(AE$4&gt;$H71+$B71,AD71*(1-INDEX('Inputs_Indexed REC'!$E$6:$E$8,MATCH('Total Indexed RECs'!$F71,'Inputs_Indexed REC'!$C$6:$C$8,0))),
0))</f>
        <v>95588.957835755966</v>
      </c>
      <c r="AF71" s="86">
        <f>IF(AF$4=$H71+$B71,INDEX('Inputs_Indexed REC'!$D$40:$F$65,MATCH('Total Indexed RECs'!$H71,'Inputs_Indexed REC'!$B$40:$B$65,0),MATCH('Total Indexed RECs'!$F71,'Inputs_Indexed REC'!$D$37:$F$37,0))
*INDEX('Inputs_Indexed REC'!$H$40:$J$65,MATCH('Total Indexed RECs'!$H71,'Inputs_Indexed REC'!$B$40:$B$65,0),MATCH('Total Indexed RECs'!$F71,'Inputs_Indexed REC'!$H$37:$J$37,0)),
IF(AF$4&gt;$H71+$B71,AE71*(1-INDEX('Inputs_Indexed REC'!$E$6:$E$8,MATCH('Total Indexed RECs'!$F71,'Inputs_Indexed REC'!$C$6:$C$8,0))),
0))</f>
        <v>95111.01304657718</v>
      </c>
      <c r="AG71" s="86">
        <f>IF(AG$4=$H71+$B71,INDEX('Inputs_Indexed REC'!$D$40:$F$65,MATCH('Total Indexed RECs'!$H71,'Inputs_Indexed REC'!$B$40:$B$65,0),MATCH('Total Indexed RECs'!$F71,'Inputs_Indexed REC'!$D$37:$F$37,0))
*INDEX('Inputs_Indexed REC'!$H$40:$J$65,MATCH('Total Indexed RECs'!$H71,'Inputs_Indexed REC'!$B$40:$B$65,0),MATCH('Total Indexed RECs'!$F71,'Inputs_Indexed REC'!$H$37:$J$37,0)),
IF(AG$4&gt;$H71+$B71,AF71*(1-INDEX('Inputs_Indexed REC'!$E$6:$E$8,MATCH('Total Indexed RECs'!$F71,'Inputs_Indexed REC'!$C$6:$C$8,0))),
0))</f>
        <v>94635.457981344298</v>
      </c>
      <c r="AH71" s="86">
        <f>IF(AH$4=$H71+$B71,INDEX('Inputs_Indexed REC'!$D$40:$F$65,MATCH('Total Indexed RECs'!$H71,'Inputs_Indexed REC'!$B$40:$B$65,0),MATCH('Total Indexed RECs'!$F71,'Inputs_Indexed REC'!$D$37:$F$37,0))
*INDEX('Inputs_Indexed REC'!$H$40:$J$65,MATCH('Total Indexed RECs'!$H71,'Inputs_Indexed REC'!$B$40:$B$65,0),MATCH('Total Indexed RECs'!$F71,'Inputs_Indexed REC'!$H$37:$J$37,0)),
IF(AH$4&gt;$H71+$B71,AG71*(1-INDEX('Inputs_Indexed REC'!$E$6:$E$8,MATCH('Total Indexed RECs'!$F71,'Inputs_Indexed REC'!$C$6:$C$8,0))),
0))</f>
        <v>94162.280691437569</v>
      </c>
    </row>
    <row r="72" spans="2:34" x14ac:dyDescent="0.35">
      <c r="B72" s="332">
        <v>0</v>
      </c>
      <c r="C72" s="332" t="str">
        <f>INDEX('Inputs_Indexed REC'!$L$40:$L$65,MATCH($G72,'Inputs_Indexed REC'!$C$40:$C$65,0))</f>
        <v>Projected</v>
      </c>
      <c r="D72" s="116" t="s">
        <v>241</v>
      </c>
      <c r="E72" s="212"/>
      <c r="F72" s="39" t="s">
        <v>77</v>
      </c>
      <c r="G72" s="60" t="s">
        <v>33</v>
      </c>
      <c r="H72" s="347">
        <f t="shared" si="3"/>
        <v>2035</v>
      </c>
      <c r="I72" s="56" t="s">
        <v>91</v>
      </c>
      <c r="J72" s="86">
        <f>IF(J$4=$H72+$B72,INDEX('Inputs_Indexed REC'!$D$40:$F$65,MATCH('Total Indexed RECs'!$H72,'Inputs_Indexed REC'!$B$40:$B$65,0),MATCH('Total Indexed RECs'!$F72,'Inputs_Indexed REC'!$D$37:$F$37,0))
*INDEX('Inputs_Indexed REC'!$H$40:$J$65,MATCH('Total Indexed RECs'!$H72,'Inputs_Indexed REC'!$B$40:$B$65,0),MATCH('Total Indexed RECs'!$F72,'Inputs_Indexed REC'!$H$37:$J$37,0)),
IF(J$4&gt;$H72+$B72,I72*(1-INDEX('Inputs_Indexed REC'!$E$6:$E$8,MATCH('Total Indexed RECs'!$F72,'Inputs_Indexed REC'!$C$6:$C$8,0))),
0))</f>
        <v>0</v>
      </c>
      <c r="K72" s="86">
        <f>IF(K$4=$H72+$B72,INDEX('Inputs_Indexed REC'!$D$40:$F$65,MATCH('Total Indexed RECs'!$H72,'Inputs_Indexed REC'!$B$40:$B$65,0),MATCH('Total Indexed RECs'!$F72,'Inputs_Indexed REC'!$D$37:$F$37,0))
*INDEX('Inputs_Indexed REC'!$H$40:$J$65,MATCH('Total Indexed RECs'!$H72,'Inputs_Indexed REC'!$B$40:$B$65,0),MATCH('Total Indexed RECs'!$F72,'Inputs_Indexed REC'!$H$37:$J$37,0)),
IF(K$4&gt;$H72+$B72,J72*(1-INDEX('Inputs_Indexed REC'!$E$6:$E$8,MATCH('Total Indexed RECs'!$F72,'Inputs_Indexed REC'!$C$6:$C$8,0))),
0))</f>
        <v>0</v>
      </c>
      <c r="L72" s="86">
        <f>IF(L$4=$H72+$B72,INDEX('Inputs_Indexed REC'!$D$40:$F$65,MATCH('Total Indexed RECs'!$H72,'Inputs_Indexed REC'!$B$40:$B$65,0),MATCH('Total Indexed RECs'!$F72,'Inputs_Indexed REC'!$D$37:$F$37,0))
*INDEX('Inputs_Indexed REC'!$H$40:$J$65,MATCH('Total Indexed RECs'!$H72,'Inputs_Indexed REC'!$B$40:$B$65,0),MATCH('Total Indexed RECs'!$F72,'Inputs_Indexed REC'!$H$37:$J$37,0)),
IF(L$4&gt;$H72+$B72,K72*(1-INDEX('Inputs_Indexed REC'!$E$6:$E$8,MATCH('Total Indexed RECs'!$F72,'Inputs_Indexed REC'!$C$6:$C$8,0))),
0))</f>
        <v>0</v>
      </c>
      <c r="M72" s="86">
        <f>IF(M$4=$H72+$B72,INDEX('Inputs_Indexed REC'!$D$40:$F$65,MATCH('Total Indexed RECs'!$H72,'Inputs_Indexed REC'!$B$40:$B$65,0),MATCH('Total Indexed RECs'!$F72,'Inputs_Indexed REC'!$D$37:$F$37,0))
*INDEX('Inputs_Indexed REC'!$H$40:$J$65,MATCH('Total Indexed RECs'!$H72,'Inputs_Indexed REC'!$B$40:$B$65,0),MATCH('Total Indexed RECs'!$F72,'Inputs_Indexed REC'!$H$37:$J$37,0)),
IF(M$4&gt;$H72+$B72,L72*(1-INDEX('Inputs_Indexed REC'!$E$6:$E$8,MATCH('Total Indexed RECs'!$F72,'Inputs_Indexed REC'!$C$6:$C$8,0))),
0))</f>
        <v>0</v>
      </c>
      <c r="N72" s="86">
        <f>IF(N$4=$H72+$B72,INDEX('Inputs_Indexed REC'!$D$40:$F$65,MATCH('Total Indexed RECs'!$H72,'Inputs_Indexed REC'!$B$40:$B$65,0),MATCH('Total Indexed RECs'!$F72,'Inputs_Indexed REC'!$D$37:$F$37,0))
*INDEX('Inputs_Indexed REC'!$H$40:$J$65,MATCH('Total Indexed RECs'!$H72,'Inputs_Indexed REC'!$B$40:$B$65,0),MATCH('Total Indexed RECs'!$F72,'Inputs_Indexed REC'!$H$37:$J$37,0)),
IF(N$4&gt;$H72+$B72,M72*(1-INDEX('Inputs_Indexed REC'!$E$6:$E$8,MATCH('Total Indexed RECs'!$F72,'Inputs_Indexed REC'!$C$6:$C$8,0))),
0))</f>
        <v>0</v>
      </c>
      <c r="O72" s="86">
        <f>IF(O$4=$H72+$B72,INDEX('Inputs_Indexed REC'!$D$40:$F$65,MATCH('Total Indexed RECs'!$H72,'Inputs_Indexed REC'!$B$40:$B$65,0),MATCH('Total Indexed RECs'!$F72,'Inputs_Indexed REC'!$D$37:$F$37,0))
*INDEX('Inputs_Indexed REC'!$H$40:$J$65,MATCH('Total Indexed RECs'!$H72,'Inputs_Indexed REC'!$B$40:$B$65,0),MATCH('Total Indexed RECs'!$F72,'Inputs_Indexed REC'!$H$37:$J$37,0)),
IF(O$4&gt;$H72+$B72,N72*(1-INDEX('Inputs_Indexed REC'!$E$6:$E$8,MATCH('Total Indexed RECs'!$F72,'Inputs_Indexed REC'!$C$6:$C$8,0))),
0))</f>
        <v>0</v>
      </c>
      <c r="P72" s="86">
        <f>IF(P$4=$H72+$B72,INDEX('Inputs_Indexed REC'!$D$40:$F$65,MATCH('Total Indexed RECs'!$H72,'Inputs_Indexed REC'!$B$40:$B$65,0),MATCH('Total Indexed RECs'!$F72,'Inputs_Indexed REC'!$D$37:$F$37,0))
*INDEX('Inputs_Indexed REC'!$H$40:$J$65,MATCH('Total Indexed RECs'!$H72,'Inputs_Indexed REC'!$B$40:$B$65,0),MATCH('Total Indexed RECs'!$F72,'Inputs_Indexed REC'!$H$37:$J$37,0)),
IF(P$4&gt;$H72+$B72,O72*(1-INDEX('Inputs_Indexed REC'!$E$6:$E$8,MATCH('Total Indexed RECs'!$F72,'Inputs_Indexed REC'!$C$6:$C$8,0))),
0))</f>
        <v>0</v>
      </c>
      <c r="Q72" s="86">
        <f>IF(Q$4=$H72+$B72,INDEX('Inputs_Indexed REC'!$D$40:$F$65,MATCH('Total Indexed RECs'!$H72,'Inputs_Indexed REC'!$B$40:$B$65,0),MATCH('Total Indexed RECs'!$F72,'Inputs_Indexed REC'!$D$37:$F$37,0))
*INDEX('Inputs_Indexed REC'!$H$40:$J$65,MATCH('Total Indexed RECs'!$H72,'Inputs_Indexed REC'!$B$40:$B$65,0),MATCH('Total Indexed RECs'!$F72,'Inputs_Indexed REC'!$H$37:$J$37,0)),
IF(Q$4&gt;$H72+$B72,P72*(1-INDEX('Inputs_Indexed REC'!$E$6:$E$8,MATCH('Total Indexed RECs'!$F72,'Inputs_Indexed REC'!$C$6:$C$8,0))),
0))</f>
        <v>0</v>
      </c>
      <c r="R72" s="86">
        <f>IF(R$4=$H72+$B72,INDEX('Inputs_Indexed REC'!$D$40:$F$65,MATCH('Total Indexed RECs'!$H72,'Inputs_Indexed REC'!$B$40:$B$65,0),MATCH('Total Indexed RECs'!$F72,'Inputs_Indexed REC'!$D$37:$F$37,0))
*INDEX('Inputs_Indexed REC'!$H$40:$J$65,MATCH('Total Indexed RECs'!$H72,'Inputs_Indexed REC'!$B$40:$B$65,0),MATCH('Total Indexed RECs'!$F72,'Inputs_Indexed REC'!$H$37:$J$37,0)),
IF(R$4&gt;$H72+$B72,Q72*(1-INDEX('Inputs_Indexed REC'!$E$6:$E$8,MATCH('Total Indexed RECs'!$F72,'Inputs_Indexed REC'!$C$6:$C$8,0))),
0))</f>
        <v>0</v>
      </c>
      <c r="S72" s="86">
        <f>IF(S$4=$H72+$B72,INDEX('Inputs_Indexed REC'!$D$40:$F$65,MATCH('Total Indexed RECs'!$H72,'Inputs_Indexed REC'!$B$40:$B$65,0),MATCH('Total Indexed RECs'!$F72,'Inputs_Indexed REC'!$D$37:$F$37,0))
*INDEX('Inputs_Indexed REC'!$H$40:$J$65,MATCH('Total Indexed RECs'!$H72,'Inputs_Indexed REC'!$B$40:$B$65,0),MATCH('Total Indexed RECs'!$F72,'Inputs_Indexed REC'!$H$37:$J$37,0)),
IF(S$4&gt;$H72+$B72,R72*(1-INDEX('Inputs_Indexed REC'!$E$6:$E$8,MATCH('Total Indexed RECs'!$F72,'Inputs_Indexed REC'!$C$6:$C$8,0))),
0))</f>
        <v>0</v>
      </c>
      <c r="T72" s="86">
        <f>IF(T$4=$H72+$B72,INDEX('Inputs_Indexed REC'!$D$40:$F$65,MATCH('Total Indexed RECs'!$H72,'Inputs_Indexed REC'!$B$40:$B$65,0),MATCH('Total Indexed RECs'!$F72,'Inputs_Indexed REC'!$D$37:$F$37,0))
*INDEX('Inputs_Indexed REC'!$H$40:$J$65,MATCH('Total Indexed RECs'!$H72,'Inputs_Indexed REC'!$B$40:$B$65,0),MATCH('Total Indexed RECs'!$F72,'Inputs_Indexed REC'!$H$37:$J$37,0)),
IF(T$4&gt;$H72+$B72,S72*(1-INDEX('Inputs_Indexed REC'!$E$6:$E$8,MATCH('Total Indexed RECs'!$F72,'Inputs_Indexed REC'!$C$6:$C$8,0))),
0))</f>
        <v>0</v>
      </c>
      <c r="U72" s="86">
        <f>IF(U$4=$H72+$B72,INDEX('Inputs_Indexed REC'!$D$40:$F$65,MATCH('Total Indexed RECs'!$H72,'Inputs_Indexed REC'!$B$40:$B$65,0),MATCH('Total Indexed RECs'!$F72,'Inputs_Indexed REC'!$D$37:$F$37,0))
*INDEX('Inputs_Indexed REC'!$H$40:$J$65,MATCH('Total Indexed RECs'!$H72,'Inputs_Indexed REC'!$B$40:$B$65,0),MATCH('Total Indexed RECs'!$F72,'Inputs_Indexed REC'!$H$37:$J$37,0)),
IF(U$4&gt;$H72+$B72,T72*(1-INDEX('Inputs_Indexed REC'!$E$6:$E$8,MATCH('Total Indexed RECs'!$F72,'Inputs_Indexed REC'!$C$6:$C$8,0))),
0))</f>
        <v>0</v>
      </c>
      <c r="V72" s="86">
        <f>IF(V$4=$H72+$B72,INDEX('Inputs_Indexed REC'!$D$40:$F$65,MATCH('Total Indexed RECs'!$H72,'Inputs_Indexed REC'!$B$40:$B$65,0),MATCH('Total Indexed RECs'!$F72,'Inputs_Indexed REC'!$D$37:$F$37,0))
*INDEX('Inputs_Indexed REC'!$H$40:$J$65,MATCH('Total Indexed RECs'!$H72,'Inputs_Indexed REC'!$B$40:$B$65,0),MATCH('Total Indexed RECs'!$F72,'Inputs_Indexed REC'!$H$37:$J$37,0)),
IF(V$4&gt;$H72+$B72,U72*(1-INDEX('Inputs_Indexed REC'!$E$6:$E$8,MATCH('Total Indexed RECs'!$F72,'Inputs_Indexed REC'!$C$6:$C$8,0))),
0))</f>
        <v>0</v>
      </c>
      <c r="W72" s="86">
        <f>IF(W$4=$H72+$B72,INDEX('Inputs_Indexed REC'!$D$40:$F$65,MATCH('Total Indexed RECs'!$H72,'Inputs_Indexed REC'!$B$40:$B$65,0),MATCH('Total Indexed RECs'!$F72,'Inputs_Indexed REC'!$D$37:$F$37,0))
*INDEX('Inputs_Indexed REC'!$H$40:$J$65,MATCH('Total Indexed RECs'!$H72,'Inputs_Indexed REC'!$B$40:$B$65,0),MATCH('Total Indexed RECs'!$F72,'Inputs_Indexed REC'!$H$37:$J$37,0)),
IF(W$4&gt;$H72+$B72,V72*(1-INDEX('Inputs_Indexed REC'!$E$6:$E$8,MATCH('Total Indexed RECs'!$F72,'Inputs_Indexed REC'!$C$6:$C$8,0))),
0))</f>
        <v>100000</v>
      </c>
      <c r="X72" s="86">
        <f>IF(X$4=$H72+$B72,INDEX('Inputs_Indexed REC'!$D$40:$F$65,MATCH('Total Indexed RECs'!$H72,'Inputs_Indexed REC'!$B$40:$B$65,0),MATCH('Total Indexed RECs'!$F72,'Inputs_Indexed REC'!$D$37:$F$37,0))
*INDEX('Inputs_Indexed REC'!$H$40:$J$65,MATCH('Total Indexed RECs'!$H72,'Inputs_Indexed REC'!$B$40:$B$65,0),MATCH('Total Indexed RECs'!$F72,'Inputs_Indexed REC'!$H$37:$J$37,0)),
IF(X$4&gt;$H72+$B72,W72*(1-INDEX('Inputs_Indexed REC'!$E$6:$E$8,MATCH('Total Indexed RECs'!$F72,'Inputs_Indexed REC'!$C$6:$C$8,0))),
0))</f>
        <v>99500</v>
      </c>
      <c r="Y72" s="86">
        <f>IF(Y$4=$H72+$B72,INDEX('Inputs_Indexed REC'!$D$40:$F$65,MATCH('Total Indexed RECs'!$H72,'Inputs_Indexed REC'!$B$40:$B$65,0),MATCH('Total Indexed RECs'!$F72,'Inputs_Indexed REC'!$D$37:$F$37,0))
*INDEX('Inputs_Indexed REC'!$H$40:$J$65,MATCH('Total Indexed RECs'!$H72,'Inputs_Indexed REC'!$B$40:$B$65,0),MATCH('Total Indexed RECs'!$F72,'Inputs_Indexed REC'!$H$37:$J$37,0)),
IF(Y$4&gt;$H72+$B72,X72*(1-INDEX('Inputs_Indexed REC'!$E$6:$E$8,MATCH('Total Indexed RECs'!$F72,'Inputs_Indexed REC'!$C$6:$C$8,0))),
0))</f>
        <v>99002.5</v>
      </c>
      <c r="Z72" s="86">
        <f>IF(Z$4=$H72+$B72,INDEX('Inputs_Indexed REC'!$D$40:$F$65,MATCH('Total Indexed RECs'!$H72,'Inputs_Indexed REC'!$B$40:$B$65,0),MATCH('Total Indexed RECs'!$F72,'Inputs_Indexed REC'!$D$37:$F$37,0))
*INDEX('Inputs_Indexed REC'!$H$40:$J$65,MATCH('Total Indexed RECs'!$H72,'Inputs_Indexed REC'!$B$40:$B$65,0),MATCH('Total Indexed RECs'!$F72,'Inputs_Indexed REC'!$H$37:$J$37,0)),
IF(Z$4&gt;$H72+$B72,Y72*(1-INDEX('Inputs_Indexed REC'!$E$6:$E$8,MATCH('Total Indexed RECs'!$F72,'Inputs_Indexed REC'!$C$6:$C$8,0))),
0))</f>
        <v>98507.487500000003</v>
      </c>
      <c r="AA72" s="86">
        <f>IF(AA$4=$H72+$B72,INDEX('Inputs_Indexed REC'!$D$40:$F$65,MATCH('Total Indexed RECs'!$H72,'Inputs_Indexed REC'!$B$40:$B$65,0),MATCH('Total Indexed RECs'!$F72,'Inputs_Indexed REC'!$D$37:$F$37,0))
*INDEX('Inputs_Indexed REC'!$H$40:$J$65,MATCH('Total Indexed RECs'!$H72,'Inputs_Indexed REC'!$B$40:$B$65,0),MATCH('Total Indexed RECs'!$F72,'Inputs_Indexed REC'!$H$37:$J$37,0)),
IF(AA$4&gt;$H72+$B72,Z72*(1-INDEX('Inputs_Indexed REC'!$E$6:$E$8,MATCH('Total Indexed RECs'!$F72,'Inputs_Indexed REC'!$C$6:$C$8,0))),
0))</f>
        <v>98014.950062500007</v>
      </c>
      <c r="AB72" s="86">
        <f>IF(AB$4=$H72+$B72,INDEX('Inputs_Indexed REC'!$D$40:$F$65,MATCH('Total Indexed RECs'!$H72,'Inputs_Indexed REC'!$B$40:$B$65,0),MATCH('Total Indexed RECs'!$F72,'Inputs_Indexed REC'!$D$37:$F$37,0))
*INDEX('Inputs_Indexed REC'!$H$40:$J$65,MATCH('Total Indexed RECs'!$H72,'Inputs_Indexed REC'!$B$40:$B$65,0),MATCH('Total Indexed RECs'!$F72,'Inputs_Indexed REC'!$H$37:$J$37,0)),
IF(AB$4&gt;$H72+$B72,AA72*(1-INDEX('Inputs_Indexed REC'!$E$6:$E$8,MATCH('Total Indexed RECs'!$F72,'Inputs_Indexed REC'!$C$6:$C$8,0))),
0))</f>
        <v>97524.875312187505</v>
      </c>
      <c r="AC72" s="86">
        <f>IF(AC$4=$H72+$B72,INDEX('Inputs_Indexed REC'!$D$40:$F$65,MATCH('Total Indexed RECs'!$H72,'Inputs_Indexed REC'!$B$40:$B$65,0),MATCH('Total Indexed RECs'!$F72,'Inputs_Indexed REC'!$D$37:$F$37,0))
*INDEX('Inputs_Indexed REC'!$H$40:$J$65,MATCH('Total Indexed RECs'!$H72,'Inputs_Indexed REC'!$B$40:$B$65,0),MATCH('Total Indexed RECs'!$F72,'Inputs_Indexed REC'!$H$37:$J$37,0)),
IF(AC$4&gt;$H72+$B72,AB72*(1-INDEX('Inputs_Indexed REC'!$E$6:$E$8,MATCH('Total Indexed RECs'!$F72,'Inputs_Indexed REC'!$C$6:$C$8,0))),
0))</f>
        <v>97037.250935626565</v>
      </c>
      <c r="AD72" s="86">
        <f>IF(AD$4=$H72+$B72,INDEX('Inputs_Indexed REC'!$D$40:$F$65,MATCH('Total Indexed RECs'!$H72,'Inputs_Indexed REC'!$B$40:$B$65,0),MATCH('Total Indexed RECs'!$F72,'Inputs_Indexed REC'!$D$37:$F$37,0))
*INDEX('Inputs_Indexed REC'!$H$40:$J$65,MATCH('Total Indexed RECs'!$H72,'Inputs_Indexed REC'!$B$40:$B$65,0),MATCH('Total Indexed RECs'!$F72,'Inputs_Indexed REC'!$H$37:$J$37,0)),
IF(AD$4&gt;$H72+$B72,AC72*(1-INDEX('Inputs_Indexed REC'!$E$6:$E$8,MATCH('Total Indexed RECs'!$F72,'Inputs_Indexed REC'!$C$6:$C$8,0))),
0))</f>
        <v>96552.064680948431</v>
      </c>
      <c r="AE72" s="86">
        <f>IF(AE$4=$H72+$B72,INDEX('Inputs_Indexed REC'!$D$40:$F$65,MATCH('Total Indexed RECs'!$H72,'Inputs_Indexed REC'!$B$40:$B$65,0),MATCH('Total Indexed RECs'!$F72,'Inputs_Indexed REC'!$D$37:$F$37,0))
*INDEX('Inputs_Indexed REC'!$H$40:$J$65,MATCH('Total Indexed RECs'!$H72,'Inputs_Indexed REC'!$B$40:$B$65,0),MATCH('Total Indexed RECs'!$F72,'Inputs_Indexed REC'!$H$37:$J$37,0)),
IF(AE$4&gt;$H72+$B72,AD72*(1-INDEX('Inputs_Indexed REC'!$E$6:$E$8,MATCH('Total Indexed RECs'!$F72,'Inputs_Indexed REC'!$C$6:$C$8,0))),
0))</f>
        <v>96069.30435754369</v>
      </c>
      <c r="AF72" s="86">
        <f>IF(AF$4=$H72+$B72,INDEX('Inputs_Indexed REC'!$D$40:$F$65,MATCH('Total Indexed RECs'!$H72,'Inputs_Indexed REC'!$B$40:$B$65,0),MATCH('Total Indexed RECs'!$F72,'Inputs_Indexed REC'!$D$37:$F$37,0))
*INDEX('Inputs_Indexed REC'!$H$40:$J$65,MATCH('Total Indexed RECs'!$H72,'Inputs_Indexed REC'!$B$40:$B$65,0),MATCH('Total Indexed RECs'!$F72,'Inputs_Indexed REC'!$H$37:$J$37,0)),
IF(AF$4&gt;$H72+$B72,AE72*(1-INDEX('Inputs_Indexed REC'!$E$6:$E$8,MATCH('Total Indexed RECs'!$F72,'Inputs_Indexed REC'!$C$6:$C$8,0))),
0))</f>
        <v>95588.957835755966</v>
      </c>
      <c r="AG72" s="86">
        <f>IF(AG$4=$H72+$B72,INDEX('Inputs_Indexed REC'!$D$40:$F$65,MATCH('Total Indexed RECs'!$H72,'Inputs_Indexed REC'!$B$40:$B$65,0),MATCH('Total Indexed RECs'!$F72,'Inputs_Indexed REC'!$D$37:$F$37,0))
*INDEX('Inputs_Indexed REC'!$H$40:$J$65,MATCH('Total Indexed RECs'!$H72,'Inputs_Indexed REC'!$B$40:$B$65,0),MATCH('Total Indexed RECs'!$F72,'Inputs_Indexed REC'!$H$37:$J$37,0)),
IF(AG$4&gt;$H72+$B72,AF72*(1-INDEX('Inputs_Indexed REC'!$E$6:$E$8,MATCH('Total Indexed RECs'!$F72,'Inputs_Indexed REC'!$C$6:$C$8,0))),
0))</f>
        <v>95111.01304657718</v>
      </c>
      <c r="AH72" s="86">
        <f>IF(AH$4=$H72+$B72,INDEX('Inputs_Indexed REC'!$D$40:$F$65,MATCH('Total Indexed RECs'!$H72,'Inputs_Indexed REC'!$B$40:$B$65,0),MATCH('Total Indexed RECs'!$F72,'Inputs_Indexed REC'!$D$37:$F$37,0))
*INDEX('Inputs_Indexed REC'!$H$40:$J$65,MATCH('Total Indexed RECs'!$H72,'Inputs_Indexed REC'!$B$40:$B$65,0),MATCH('Total Indexed RECs'!$F72,'Inputs_Indexed REC'!$H$37:$J$37,0)),
IF(AH$4&gt;$H72+$B72,AG72*(1-INDEX('Inputs_Indexed REC'!$E$6:$E$8,MATCH('Total Indexed RECs'!$F72,'Inputs_Indexed REC'!$C$6:$C$8,0))),
0))</f>
        <v>94635.457981344298</v>
      </c>
    </row>
    <row r="73" spans="2:34" x14ac:dyDescent="0.35">
      <c r="B73" s="332">
        <v>0</v>
      </c>
      <c r="C73" s="332" t="str">
        <f>INDEX('Inputs_Indexed REC'!$L$40:$L$65,MATCH($G73,'Inputs_Indexed REC'!$C$40:$C$65,0))</f>
        <v>Projected</v>
      </c>
      <c r="D73" s="116" t="s">
        <v>241</v>
      </c>
      <c r="E73" s="212"/>
      <c r="F73" s="39" t="s">
        <v>77</v>
      </c>
      <c r="G73" s="60" t="s">
        <v>34</v>
      </c>
      <c r="H73" s="347">
        <f t="shared" si="3"/>
        <v>2036</v>
      </c>
      <c r="I73" s="56" t="s">
        <v>91</v>
      </c>
      <c r="J73" s="86">
        <f>IF(J$4=$H73+$B73,INDEX('Inputs_Indexed REC'!$D$40:$F$65,MATCH('Total Indexed RECs'!$H73,'Inputs_Indexed REC'!$B$40:$B$65,0),MATCH('Total Indexed RECs'!$F73,'Inputs_Indexed REC'!$D$37:$F$37,0))
*INDEX('Inputs_Indexed REC'!$H$40:$J$65,MATCH('Total Indexed RECs'!$H73,'Inputs_Indexed REC'!$B$40:$B$65,0),MATCH('Total Indexed RECs'!$F73,'Inputs_Indexed REC'!$H$37:$J$37,0)),
IF(J$4&gt;$H73+$B73,I73*(1-INDEX('Inputs_Indexed REC'!$E$6:$E$8,MATCH('Total Indexed RECs'!$F73,'Inputs_Indexed REC'!$C$6:$C$8,0))),
0))</f>
        <v>0</v>
      </c>
      <c r="K73" s="86">
        <f>IF(K$4=$H73+$B73,INDEX('Inputs_Indexed REC'!$D$40:$F$65,MATCH('Total Indexed RECs'!$H73,'Inputs_Indexed REC'!$B$40:$B$65,0),MATCH('Total Indexed RECs'!$F73,'Inputs_Indexed REC'!$D$37:$F$37,0))
*INDEX('Inputs_Indexed REC'!$H$40:$J$65,MATCH('Total Indexed RECs'!$H73,'Inputs_Indexed REC'!$B$40:$B$65,0),MATCH('Total Indexed RECs'!$F73,'Inputs_Indexed REC'!$H$37:$J$37,0)),
IF(K$4&gt;$H73+$B73,J73*(1-INDEX('Inputs_Indexed REC'!$E$6:$E$8,MATCH('Total Indexed RECs'!$F73,'Inputs_Indexed REC'!$C$6:$C$8,0))),
0))</f>
        <v>0</v>
      </c>
      <c r="L73" s="86">
        <f>IF(L$4=$H73+$B73,INDEX('Inputs_Indexed REC'!$D$40:$F$65,MATCH('Total Indexed RECs'!$H73,'Inputs_Indexed REC'!$B$40:$B$65,0),MATCH('Total Indexed RECs'!$F73,'Inputs_Indexed REC'!$D$37:$F$37,0))
*INDEX('Inputs_Indexed REC'!$H$40:$J$65,MATCH('Total Indexed RECs'!$H73,'Inputs_Indexed REC'!$B$40:$B$65,0),MATCH('Total Indexed RECs'!$F73,'Inputs_Indexed REC'!$H$37:$J$37,0)),
IF(L$4&gt;$H73+$B73,K73*(1-INDEX('Inputs_Indexed REC'!$E$6:$E$8,MATCH('Total Indexed RECs'!$F73,'Inputs_Indexed REC'!$C$6:$C$8,0))),
0))</f>
        <v>0</v>
      </c>
      <c r="M73" s="86">
        <f>IF(M$4=$H73+$B73,INDEX('Inputs_Indexed REC'!$D$40:$F$65,MATCH('Total Indexed RECs'!$H73,'Inputs_Indexed REC'!$B$40:$B$65,0),MATCH('Total Indexed RECs'!$F73,'Inputs_Indexed REC'!$D$37:$F$37,0))
*INDEX('Inputs_Indexed REC'!$H$40:$J$65,MATCH('Total Indexed RECs'!$H73,'Inputs_Indexed REC'!$B$40:$B$65,0),MATCH('Total Indexed RECs'!$F73,'Inputs_Indexed REC'!$H$37:$J$37,0)),
IF(M$4&gt;$H73+$B73,L73*(1-INDEX('Inputs_Indexed REC'!$E$6:$E$8,MATCH('Total Indexed RECs'!$F73,'Inputs_Indexed REC'!$C$6:$C$8,0))),
0))</f>
        <v>0</v>
      </c>
      <c r="N73" s="86">
        <f>IF(N$4=$H73+$B73,INDEX('Inputs_Indexed REC'!$D$40:$F$65,MATCH('Total Indexed RECs'!$H73,'Inputs_Indexed REC'!$B$40:$B$65,0),MATCH('Total Indexed RECs'!$F73,'Inputs_Indexed REC'!$D$37:$F$37,0))
*INDEX('Inputs_Indexed REC'!$H$40:$J$65,MATCH('Total Indexed RECs'!$H73,'Inputs_Indexed REC'!$B$40:$B$65,0),MATCH('Total Indexed RECs'!$F73,'Inputs_Indexed REC'!$H$37:$J$37,0)),
IF(N$4&gt;$H73+$B73,M73*(1-INDEX('Inputs_Indexed REC'!$E$6:$E$8,MATCH('Total Indexed RECs'!$F73,'Inputs_Indexed REC'!$C$6:$C$8,0))),
0))</f>
        <v>0</v>
      </c>
      <c r="O73" s="86">
        <f>IF(O$4=$H73+$B73,INDEX('Inputs_Indexed REC'!$D$40:$F$65,MATCH('Total Indexed RECs'!$H73,'Inputs_Indexed REC'!$B$40:$B$65,0),MATCH('Total Indexed RECs'!$F73,'Inputs_Indexed REC'!$D$37:$F$37,0))
*INDEX('Inputs_Indexed REC'!$H$40:$J$65,MATCH('Total Indexed RECs'!$H73,'Inputs_Indexed REC'!$B$40:$B$65,0),MATCH('Total Indexed RECs'!$F73,'Inputs_Indexed REC'!$H$37:$J$37,0)),
IF(O$4&gt;$H73+$B73,N73*(1-INDEX('Inputs_Indexed REC'!$E$6:$E$8,MATCH('Total Indexed RECs'!$F73,'Inputs_Indexed REC'!$C$6:$C$8,0))),
0))</f>
        <v>0</v>
      </c>
      <c r="P73" s="86">
        <f>IF(P$4=$H73+$B73,INDEX('Inputs_Indexed REC'!$D$40:$F$65,MATCH('Total Indexed RECs'!$H73,'Inputs_Indexed REC'!$B$40:$B$65,0),MATCH('Total Indexed RECs'!$F73,'Inputs_Indexed REC'!$D$37:$F$37,0))
*INDEX('Inputs_Indexed REC'!$H$40:$J$65,MATCH('Total Indexed RECs'!$H73,'Inputs_Indexed REC'!$B$40:$B$65,0),MATCH('Total Indexed RECs'!$F73,'Inputs_Indexed REC'!$H$37:$J$37,0)),
IF(P$4&gt;$H73+$B73,O73*(1-INDEX('Inputs_Indexed REC'!$E$6:$E$8,MATCH('Total Indexed RECs'!$F73,'Inputs_Indexed REC'!$C$6:$C$8,0))),
0))</f>
        <v>0</v>
      </c>
      <c r="Q73" s="86">
        <f>IF(Q$4=$H73+$B73,INDEX('Inputs_Indexed REC'!$D$40:$F$65,MATCH('Total Indexed RECs'!$H73,'Inputs_Indexed REC'!$B$40:$B$65,0),MATCH('Total Indexed RECs'!$F73,'Inputs_Indexed REC'!$D$37:$F$37,0))
*INDEX('Inputs_Indexed REC'!$H$40:$J$65,MATCH('Total Indexed RECs'!$H73,'Inputs_Indexed REC'!$B$40:$B$65,0),MATCH('Total Indexed RECs'!$F73,'Inputs_Indexed REC'!$H$37:$J$37,0)),
IF(Q$4&gt;$H73+$B73,P73*(1-INDEX('Inputs_Indexed REC'!$E$6:$E$8,MATCH('Total Indexed RECs'!$F73,'Inputs_Indexed REC'!$C$6:$C$8,0))),
0))</f>
        <v>0</v>
      </c>
      <c r="R73" s="86">
        <f>IF(R$4=$H73+$B73,INDEX('Inputs_Indexed REC'!$D$40:$F$65,MATCH('Total Indexed RECs'!$H73,'Inputs_Indexed REC'!$B$40:$B$65,0),MATCH('Total Indexed RECs'!$F73,'Inputs_Indexed REC'!$D$37:$F$37,0))
*INDEX('Inputs_Indexed REC'!$H$40:$J$65,MATCH('Total Indexed RECs'!$H73,'Inputs_Indexed REC'!$B$40:$B$65,0),MATCH('Total Indexed RECs'!$F73,'Inputs_Indexed REC'!$H$37:$J$37,0)),
IF(R$4&gt;$H73+$B73,Q73*(1-INDEX('Inputs_Indexed REC'!$E$6:$E$8,MATCH('Total Indexed RECs'!$F73,'Inputs_Indexed REC'!$C$6:$C$8,0))),
0))</f>
        <v>0</v>
      </c>
      <c r="S73" s="86">
        <f>IF(S$4=$H73+$B73,INDEX('Inputs_Indexed REC'!$D$40:$F$65,MATCH('Total Indexed RECs'!$H73,'Inputs_Indexed REC'!$B$40:$B$65,0),MATCH('Total Indexed RECs'!$F73,'Inputs_Indexed REC'!$D$37:$F$37,0))
*INDEX('Inputs_Indexed REC'!$H$40:$J$65,MATCH('Total Indexed RECs'!$H73,'Inputs_Indexed REC'!$B$40:$B$65,0),MATCH('Total Indexed RECs'!$F73,'Inputs_Indexed REC'!$H$37:$J$37,0)),
IF(S$4&gt;$H73+$B73,R73*(1-INDEX('Inputs_Indexed REC'!$E$6:$E$8,MATCH('Total Indexed RECs'!$F73,'Inputs_Indexed REC'!$C$6:$C$8,0))),
0))</f>
        <v>0</v>
      </c>
      <c r="T73" s="86">
        <f>IF(T$4=$H73+$B73,INDEX('Inputs_Indexed REC'!$D$40:$F$65,MATCH('Total Indexed RECs'!$H73,'Inputs_Indexed REC'!$B$40:$B$65,0),MATCH('Total Indexed RECs'!$F73,'Inputs_Indexed REC'!$D$37:$F$37,0))
*INDEX('Inputs_Indexed REC'!$H$40:$J$65,MATCH('Total Indexed RECs'!$H73,'Inputs_Indexed REC'!$B$40:$B$65,0),MATCH('Total Indexed RECs'!$F73,'Inputs_Indexed REC'!$H$37:$J$37,0)),
IF(T$4&gt;$H73+$B73,S73*(1-INDEX('Inputs_Indexed REC'!$E$6:$E$8,MATCH('Total Indexed RECs'!$F73,'Inputs_Indexed REC'!$C$6:$C$8,0))),
0))</f>
        <v>0</v>
      </c>
      <c r="U73" s="86">
        <f>IF(U$4=$H73+$B73,INDEX('Inputs_Indexed REC'!$D$40:$F$65,MATCH('Total Indexed RECs'!$H73,'Inputs_Indexed REC'!$B$40:$B$65,0),MATCH('Total Indexed RECs'!$F73,'Inputs_Indexed REC'!$D$37:$F$37,0))
*INDEX('Inputs_Indexed REC'!$H$40:$J$65,MATCH('Total Indexed RECs'!$H73,'Inputs_Indexed REC'!$B$40:$B$65,0),MATCH('Total Indexed RECs'!$F73,'Inputs_Indexed REC'!$H$37:$J$37,0)),
IF(U$4&gt;$H73+$B73,T73*(1-INDEX('Inputs_Indexed REC'!$E$6:$E$8,MATCH('Total Indexed RECs'!$F73,'Inputs_Indexed REC'!$C$6:$C$8,0))),
0))</f>
        <v>0</v>
      </c>
      <c r="V73" s="86">
        <f>IF(V$4=$H73+$B73,INDEX('Inputs_Indexed REC'!$D$40:$F$65,MATCH('Total Indexed RECs'!$H73,'Inputs_Indexed REC'!$B$40:$B$65,0),MATCH('Total Indexed RECs'!$F73,'Inputs_Indexed REC'!$D$37:$F$37,0))
*INDEX('Inputs_Indexed REC'!$H$40:$J$65,MATCH('Total Indexed RECs'!$H73,'Inputs_Indexed REC'!$B$40:$B$65,0),MATCH('Total Indexed RECs'!$F73,'Inputs_Indexed REC'!$H$37:$J$37,0)),
IF(V$4&gt;$H73+$B73,U73*(1-INDEX('Inputs_Indexed REC'!$E$6:$E$8,MATCH('Total Indexed RECs'!$F73,'Inputs_Indexed REC'!$C$6:$C$8,0))),
0))</f>
        <v>0</v>
      </c>
      <c r="W73" s="86">
        <f>IF(W$4=$H73+$B73,INDEX('Inputs_Indexed REC'!$D$40:$F$65,MATCH('Total Indexed RECs'!$H73,'Inputs_Indexed REC'!$B$40:$B$65,0),MATCH('Total Indexed RECs'!$F73,'Inputs_Indexed REC'!$D$37:$F$37,0))
*INDEX('Inputs_Indexed REC'!$H$40:$J$65,MATCH('Total Indexed RECs'!$H73,'Inputs_Indexed REC'!$B$40:$B$65,0),MATCH('Total Indexed RECs'!$F73,'Inputs_Indexed REC'!$H$37:$J$37,0)),
IF(W$4&gt;$H73+$B73,V73*(1-INDEX('Inputs_Indexed REC'!$E$6:$E$8,MATCH('Total Indexed RECs'!$F73,'Inputs_Indexed REC'!$C$6:$C$8,0))),
0))</f>
        <v>0</v>
      </c>
      <c r="X73" s="86">
        <f>IF(X$4=$H73+$B73,INDEX('Inputs_Indexed REC'!$D$40:$F$65,MATCH('Total Indexed RECs'!$H73,'Inputs_Indexed REC'!$B$40:$B$65,0),MATCH('Total Indexed RECs'!$F73,'Inputs_Indexed REC'!$D$37:$F$37,0))
*INDEX('Inputs_Indexed REC'!$H$40:$J$65,MATCH('Total Indexed RECs'!$H73,'Inputs_Indexed REC'!$B$40:$B$65,0),MATCH('Total Indexed RECs'!$F73,'Inputs_Indexed REC'!$H$37:$J$37,0)),
IF(X$4&gt;$H73+$B73,W73*(1-INDEX('Inputs_Indexed REC'!$E$6:$E$8,MATCH('Total Indexed RECs'!$F73,'Inputs_Indexed REC'!$C$6:$C$8,0))),
0))</f>
        <v>100000</v>
      </c>
      <c r="Y73" s="86">
        <f>IF(Y$4=$H73+$B73,INDEX('Inputs_Indexed REC'!$D$40:$F$65,MATCH('Total Indexed RECs'!$H73,'Inputs_Indexed REC'!$B$40:$B$65,0),MATCH('Total Indexed RECs'!$F73,'Inputs_Indexed REC'!$D$37:$F$37,0))
*INDEX('Inputs_Indexed REC'!$H$40:$J$65,MATCH('Total Indexed RECs'!$H73,'Inputs_Indexed REC'!$B$40:$B$65,0),MATCH('Total Indexed RECs'!$F73,'Inputs_Indexed REC'!$H$37:$J$37,0)),
IF(Y$4&gt;$H73+$B73,X73*(1-INDEX('Inputs_Indexed REC'!$E$6:$E$8,MATCH('Total Indexed RECs'!$F73,'Inputs_Indexed REC'!$C$6:$C$8,0))),
0))</f>
        <v>99500</v>
      </c>
      <c r="Z73" s="86">
        <f>IF(Z$4=$H73+$B73,INDEX('Inputs_Indexed REC'!$D$40:$F$65,MATCH('Total Indexed RECs'!$H73,'Inputs_Indexed REC'!$B$40:$B$65,0),MATCH('Total Indexed RECs'!$F73,'Inputs_Indexed REC'!$D$37:$F$37,0))
*INDEX('Inputs_Indexed REC'!$H$40:$J$65,MATCH('Total Indexed RECs'!$H73,'Inputs_Indexed REC'!$B$40:$B$65,0),MATCH('Total Indexed RECs'!$F73,'Inputs_Indexed REC'!$H$37:$J$37,0)),
IF(Z$4&gt;$H73+$B73,Y73*(1-INDEX('Inputs_Indexed REC'!$E$6:$E$8,MATCH('Total Indexed RECs'!$F73,'Inputs_Indexed REC'!$C$6:$C$8,0))),
0))</f>
        <v>99002.5</v>
      </c>
      <c r="AA73" s="86">
        <f>IF(AA$4=$H73+$B73,INDEX('Inputs_Indexed REC'!$D$40:$F$65,MATCH('Total Indexed RECs'!$H73,'Inputs_Indexed REC'!$B$40:$B$65,0),MATCH('Total Indexed RECs'!$F73,'Inputs_Indexed REC'!$D$37:$F$37,0))
*INDEX('Inputs_Indexed REC'!$H$40:$J$65,MATCH('Total Indexed RECs'!$H73,'Inputs_Indexed REC'!$B$40:$B$65,0),MATCH('Total Indexed RECs'!$F73,'Inputs_Indexed REC'!$H$37:$J$37,0)),
IF(AA$4&gt;$H73+$B73,Z73*(1-INDEX('Inputs_Indexed REC'!$E$6:$E$8,MATCH('Total Indexed RECs'!$F73,'Inputs_Indexed REC'!$C$6:$C$8,0))),
0))</f>
        <v>98507.487500000003</v>
      </c>
      <c r="AB73" s="86">
        <f>IF(AB$4=$H73+$B73,INDEX('Inputs_Indexed REC'!$D$40:$F$65,MATCH('Total Indexed RECs'!$H73,'Inputs_Indexed REC'!$B$40:$B$65,0),MATCH('Total Indexed RECs'!$F73,'Inputs_Indexed REC'!$D$37:$F$37,0))
*INDEX('Inputs_Indexed REC'!$H$40:$J$65,MATCH('Total Indexed RECs'!$H73,'Inputs_Indexed REC'!$B$40:$B$65,0),MATCH('Total Indexed RECs'!$F73,'Inputs_Indexed REC'!$H$37:$J$37,0)),
IF(AB$4&gt;$H73+$B73,AA73*(1-INDEX('Inputs_Indexed REC'!$E$6:$E$8,MATCH('Total Indexed RECs'!$F73,'Inputs_Indexed REC'!$C$6:$C$8,0))),
0))</f>
        <v>98014.950062500007</v>
      </c>
      <c r="AC73" s="86">
        <f>IF(AC$4=$H73+$B73,INDEX('Inputs_Indexed REC'!$D$40:$F$65,MATCH('Total Indexed RECs'!$H73,'Inputs_Indexed REC'!$B$40:$B$65,0),MATCH('Total Indexed RECs'!$F73,'Inputs_Indexed REC'!$D$37:$F$37,0))
*INDEX('Inputs_Indexed REC'!$H$40:$J$65,MATCH('Total Indexed RECs'!$H73,'Inputs_Indexed REC'!$B$40:$B$65,0),MATCH('Total Indexed RECs'!$F73,'Inputs_Indexed REC'!$H$37:$J$37,0)),
IF(AC$4&gt;$H73+$B73,AB73*(1-INDEX('Inputs_Indexed REC'!$E$6:$E$8,MATCH('Total Indexed RECs'!$F73,'Inputs_Indexed REC'!$C$6:$C$8,0))),
0))</f>
        <v>97524.875312187505</v>
      </c>
      <c r="AD73" s="86">
        <f>IF(AD$4=$H73+$B73,INDEX('Inputs_Indexed REC'!$D$40:$F$65,MATCH('Total Indexed RECs'!$H73,'Inputs_Indexed REC'!$B$40:$B$65,0),MATCH('Total Indexed RECs'!$F73,'Inputs_Indexed REC'!$D$37:$F$37,0))
*INDEX('Inputs_Indexed REC'!$H$40:$J$65,MATCH('Total Indexed RECs'!$H73,'Inputs_Indexed REC'!$B$40:$B$65,0),MATCH('Total Indexed RECs'!$F73,'Inputs_Indexed REC'!$H$37:$J$37,0)),
IF(AD$4&gt;$H73+$B73,AC73*(1-INDEX('Inputs_Indexed REC'!$E$6:$E$8,MATCH('Total Indexed RECs'!$F73,'Inputs_Indexed REC'!$C$6:$C$8,0))),
0))</f>
        <v>97037.250935626565</v>
      </c>
      <c r="AE73" s="86">
        <f>IF(AE$4=$H73+$B73,INDEX('Inputs_Indexed REC'!$D$40:$F$65,MATCH('Total Indexed RECs'!$H73,'Inputs_Indexed REC'!$B$40:$B$65,0),MATCH('Total Indexed RECs'!$F73,'Inputs_Indexed REC'!$D$37:$F$37,0))
*INDEX('Inputs_Indexed REC'!$H$40:$J$65,MATCH('Total Indexed RECs'!$H73,'Inputs_Indexed REC'!$B$40:$B$65,0),MATCH('Total Indexed RECs'!$F73,'Inputs_Indexed REC'!$H$37:$J$37,0)),
IF(AE$4&gt;$H73+$B73,AD73*(1-INDEX('Inputs_Indexed REC'!$E$6:$E$8,MATCH('Total Indexed RECs'!$F73,'Inputs_Indexed REC'!$C$6:$C$8,0))),
0))</f>
        <v>96552.064680948431</v>
      </c>
      <c r="AF73" s="86">
        <f>IF(AF$4=$H73+$B73,INDEX('Inputs_Indexed REC'!$D$40:$F$65,MATCH('Total Indexed RECs'!$H73,'Inputs_Indexed REC'!$B$40:$B$65,0),MATCH('Total Indexed RECs'!$F73,'Inputs_Indexed REC'!$D$37:$F$37,0))
*INDEX('Inputs_Indexed REC'!$H$40:$J$65,MATCH('Total Indexed RECs'!$H73,'Inputs_Indexed REC'!$B$40:$B$65,0),MATCH('Total Indexed RECs'!$F73,'Inputs_Indexed REC'!$H$37:$J$37,0)),
IF(AF$4&gt;$H73+$B73,AE73*(1-INDEX('Inputs_Indexed REC'!$E$6:$E$8,MATCH('Total Indexed RECs'!$F73,'Inputs_Indexed REC'!$C$6:$C$8,0))),
0))</f>
        <v>96069.30435754369</v>
      </c>
      <c r="AG73" s="86">
        <f>IF(AG$4=$H73+$B73,INDEX('Inputs_Indexed REC'!$D$40:$F$65,MATCH('Total Indexed RECs'!$H73,'Inputs_Indexed REC'!$B$40:$B$65,0),MATCH('Total Indexed RECs'!$F73,'Inputs_Indexed REC'!$D$37:$F$37,0))
*INDEX('Inputs_Indexed REC'!$H$40:$J$65,MATCH('Total Indexed RECs'!$H73,'Inputs_Indexed REC'!$B$40:$B$65,0),MATCH('Total Indexed RECs'!$F73,'Inputs_Indexed REC'!$H$37:$J$37,0)),
IF(AG$4&gt;$H73+$B73,AF73*(1-INDEX('Inputs_Indexed REC'!$E$6:$E$8,MATCH('Total Indexed RECs'!$F73,'Inputs_Indexed REC'!$C$6:$C$8,0))),
0))</f>
        <v>95588.957835755966</v>
      </c>
      <c r="AH73" s="86">
        <f>IF(AH$4=$H73+$B73,INDEX('Inputs_Indexed REC'!$D$40:$F$65,MATCH('Total Indexed RECs'!$H73,'Inputs_Indexed REC'!$B$40:$B$65,0),MATCH('Total Indexed RECs'!$F73,'Inputs_Indexed REC'!$D$37:$F$37,0))
*INDEX('Inputs_Indexed REC'!$H$40:$J$65,MATCH('Total Indexed RECs'!$H73,'Inputs_Indexed REC'!$B$40:$B$65,0),MATCH('Total Indexed RECs'!$F73,'Inputs_Indexed REC'!$H$37:$J$37,0)),
IF(AH$4&gt;$H73+$B73,AG73*(1-INDEX('Inputs_Indexed REC'!$E$6:$E$8,MATCH('Total Indexed RECs'!$F73,'Inputs_Indexed REC'!$C$6:$C$8,0))),
0))</f>
        <v>95111.01304657718</v>
      </c>
    </row>
    <row r="74" spans="2:34" x14ac:dyDescent="0.35">
      <c r="B74" s="332">
        <v>0</v>
      </c>
      <c r="C74" s="332" t="str">
        <f>INDEX('Inputs_Indexed REC'!$L$40:$L$65,MATCH($G74,'Inputs_Indexed REC'!$C$40:$C$65,0))</f>
        <v>Projected</v>
      </c>
      <c r="D74" s="116" t="s">
        <v>241</v>
      </c>
      <c r="E74" s="212"/>
      <c r="F74" s="39" t="s">
        <v>77</v>
      </c>
      <c r="G74" s="60" t="s">
        <v>35</v>
      </c>
      <c r="H74" s="347">
        <f t="shared" si="3"/>
        <v>2037</v>
      </c>
      <c r="I74" s="56" t="s">
        <v>91</v>
      </c>
      <c r="J74" s="86">
        <f>IF(J$4=$H74+$B74,INDEX('Inputs_Indexed REC'!$D$40:$F$65,MATCH('Total Indexed RECs'!$H74,'Inputs_Indexed REC'!$B$40:$B$65,0),MATCH('Total Indexed RECs'!$F74,'Inputs_Indexed REC'!$D$37:$F$37,0))
*INDEX('Inputs_Indexed REC'!$H$40:$J$65,MATCH('Total Indexed RECs'!$H74,'Inputs_Indexed REC'!$B$40:$B$65,0),MATCH('Total Indexed RECs'!$F74,'Inputs_Indexed REC'!$H$37:$J$37,0)),
IF(J$4&gt;$H74+$B74,I74*(1-INDEX('Inputs_Indexed REC'!$E$6:$E$8,MATCH('Total Indexed RECs'!$F74,'Inputs_Indexed REC'!$C$6:$C$8,0))),
0))</f>
        <v>0</v>
      </c>
      <c r="K74" s="86">
        <f>IF(K$4=$H74+$B74,INDEX('Inputs_Indexed REC'!$D$40:$F$65,MATCH('Total Indexed RECs'!$H74,'Inputs_Indexed REC'!$B$40:$B$65,0),MATCH('Total Indexed RECs'!$F74,'Inputs_Indexed REC'!$D$37:$F$37,0))
*INDEX('Inputs_Indexed REC'!$H$40:$J$65,MATCH('Total Indexed RECs'!$H74,'Inputs_Indexed REC'!$B$40:$B$65,0),MATCH('Total Indexed RECs'!$F74,'Inputs_Indexed REC'!$H$37:$J$37,0)),
IF(K$4&gt;$H74+$B74,J74*(1-INDEX('Inputs_Indexed REC'!$E$6:$E$8,MATCH('Total Indexed RECs'!$F74,'Inputs_Indexed REC'!$C$6:$C$8,0))),
0))</f>
        <v>0</v>
      </c>
      <c r="L74" s="86">
        <f>IF(L$4=$H74+$B74,INDEX('Inputs_Indexed REC'!$D$40:$F$65,MATCH('Total Indexed RECs'!$H74,'Inputs_Indexed REC'!$B$40:$B$65,0),MATCH('Total Indexed RECs'!$F74,'Inputs_Indexed REC'!$D$37:$F$37,0))
*INDEX('Inputs_Indexed REC'!$H$40:$J$65,MATCH('Total Indexed RECs'!$H74,'Inputs_Indexed REC'!$B$40:$B$65,0),MATCH('Total Indexed RECs'!$F74,'Inputs_Indexed REC'!$H$37:$J$37,0)),
IF(L$4&gt;$H74+$B74,K74*(1-INDEX('Inputs_Indexed REC'!$E$6:$E$8,MATCH('Total Indexed RECs'!$F74,'Inputs_Indexed REC'!$C$6:$C$8,0))),
0))</f>
        <v>0</v>
      </c>
      <c r="M74" s="86">
        <f>IF(M$4=$H74+$B74,INDEX('Inputs_Indexed REC'!$D$40:$F$65,MATCH('Total Indexed RECs'!$H74,'Inputs_Indexed REC'!$B$40:$B$65,0),MATCH('Total Indexed RECs'!$F74,'Inputs_Indexed REC'!$D$37:$F$37,0))
*INDEX('Inputs_Indexed REC'!$H$40:$J$65,MATCH('Total Indexed RECs'!$H74,'Inputs_Indexed REC'!$B$40:$B$65,0),MATCH('Total Indexed RECs'!$F74,'Inputs_Indexed REC'!$H$37:$J$37,0)),
IF(M$4&gt;$H74+$B74,L74*(1-INDEX('Inputs_Indexed REC'!$E$6:$E$8,MATCH('Total Indexed RECs'!$F74,'Inputs_Indexed REC'!$C$6:$C$8,0))),
0))</f>
        <v>0</v>
      </c>
      <c r="N74" s="86">
        <f>IF(N$4=$H74+$B74,INDEX('Inputs_Indexed REC'!$D$40:$F$65,MATCH('Total Indexed RECs'!$H74,'Inputs_Indexed REC'!$B$40:$B$65,0),MATCH('Total Indexed RECs'!$F74,'Inputs_Indexed REC'!$D$37:$F$37,0))
*INDEX('Inputs_Indexed REC'!$H$40:$J$65,MATCH('Total Indexed RECs'!$H74,'Inputs_Indexed REC'!$B$40:$B$65,0),MATCH('Total Indexed RECs'!$F74,'Inputs_Indexed REC'!$H$37:$J$37,0)),
IF(N$4&gt;$H74+$B74,M74*(1-INDEX('Inputs_Indexed REC'!$E$6:$E$8,MATCH('Total Indexed RECs'!$F74,'Inputs_Indexed REC'!$C$6:$C$8,0))),
0))</f>
        <v>0</v>
      </c>
      <c r="O74" s="86">
        <f>IF(O$4=$H74+$B74,INDEX('Inputs_Indexed REC'!$D$40:$F$65,MATCH('Total Indexed RECs'!$H74,'Inputs_Indexed REC'!$B$40:$B$65,0),MATCH('Total Indexed RECs'!$F74,'Inputs_Indexed REC'!$D$37:$F$37,0))
*INDEX('Inputs_Indexed REC'!$H$40:$J$65,MATCH('Total Indexed RECs'!$H74,'Inputs_Indexed REC'!$B$40:$B$65,0),MATCH('Total Indexed RECs'!$F74,'Inputs_Indexed REC'!$H$37:$J$37,0)),
IF(O$4&gt;$H74+$B74,N74*(1-INDEX('Inputs_Indexed REC'!$E$6:$E$8,MATCH('Total Indexed RECs'!$F74,'Inputs_Indexed REC'!$C$6:$C$8,0))),
0))</f>
        <v>0</v>
      </c>
      <c r="P74" s="86">
        <f>IF(P$4=$H74+$B74,INDEX('Inputs_Indexed REC'!$D$40:$F$65,MATCH('Total Indexed RECs'!$H74,'Inputs_Indexed REC'!$B$40:$B$65,0),MATCH('Total Indexed RECs'!$F74,'Inputs_Indexed REC'!$D$37:$F$37,0))
*INDEX('Inputs_Indexed REC'!$H$40:$J$65,MATCH('Total Indexed RECs'!$H74,'Inputs_Indexed REC'!$B$40:$B$65,0),MATCH('Total Indexed RECs'!$F74,'Inputs_Indexed REC'!$H$37:$J$37,0)),
IF(P$4&gt;$H74+$B74,O74*(1-INDEX('Inputs_Indexed REC'!$E$6:$E$8,MATCH('Total Indexed RECs'!$F74,'Inputs_Indexed REC'!$C$6:$C$8,0))),
0))</f>
        <v>0</v>
      </c>
      <c r="Q74" s="86">
        <f>IF(Q$4=$H74+$B74,INDEX('Inputs_Indexed REC'!$D$40:$F$65,MATCH('Total Indexed RECs'!$H74,'Inputs_Indexed REC'!$B$40:$B$65,0),MATCH('Total Indexed RECs'!$F74,'Inputs_Indexed REC'!$D$37:$F$37,0))
*INDEX('Inputs_Indexed REC'!$H$40:$J$65,MATCH('Total Indexed RECs'!$H74,'Inputs_Indexed REC'!$B$40:$B$65,0),MATCH('Total Indexed RECs'!$F74,'Inputs_Indexed REC'!$H$37:$J$37,0)),
IF(Q$4&gt;$H74+$B74,P74*(1-INDEX('Inputs_Indexed REC'!$E$6:$E$8,MATCH('Total Indexed RECs'!$F74,'Inputs_Indexed REC'!$C$6:$C$8,0))),
0))</f>
        <v>0</v>
      </c>
      <c r="R74" s="86">
        <f>IF(R$4=$H74+$B74,INDEX('Inputs_Indexed REC'!$D$40:$F$65,MATCH('Total Indexed RECs'!$H74,'Inputs_Indexed REC'!$B$40:$B$65,0),MATCH('Total Indexed RECs'!$F74,'Inputs_Indexed REC'!$D$37:$F$37,0))
*INDEX('Inputs_Indexed REC'!$H$40:$J$65,MATCH('Total Indexed RECs'!$H74,'Inputs_Indexed REC'!$B$40:$B$65,0),MATCH('Total Indexed RECs'!$F74,'Inputs_Indexed REC'!$H$37:$J$37,0)),
IF(R$4&gt;$H74+$B74,Q74*(1-INDEX('Inputs_Indexed REC'!$E$6:$E$8,MATCH('Total Indexed RECs'!$F74,'Inputs_Indexed REC'!$C$6:$C$8,0))),
0))</f>
        <v>0</v>
      </c>
      <c r="S74" s="86">
        <f>IF(S$4=$H74+$B74,INDEX('Inputs_Indexed REC'!$D$40:$F$65,MATCH('Total Indexed RECs'!$H74,'Inputs_Indexed REC'!$B$40:$B$65,0),MATCH('Total Indexed RECs'!$F74,'Inputs_Indexed REC'!$D$37:$F$37,0))
*INDEX('Inputs_Indexed REC'!$H$40:$J$65,MATCH('Total Indexed RECs'!$H74,'Inputs_Indexed REC'!$B$40:$B$65,0),MATCH('Total Indexed RECs'!$F74,'Inputs_Indexed REC'!$H$37:$J$37,0)),
IF(S$4&gt;$H74+$B74,R74*(1-INDEX('Inputs_Indexed REC'!$E$6:$E$8,MATCH('Total Indexed RECs'!$F74,'Inputs_Indexed REC'!$C$6:$C$8,0))),
0))</f>
        <v>0</v>
      </c>
      <c r="T74" s="86">
        <f>IF(T$4=$H74+$B74,INDEX('Inputs_Indexed REC'!$D$40:$F$65,MATCH('Total Indexed RECs'!$H74,'Inputs_Indexed REC'!$B$40:$B$65,0),MATCH('Total Indexed RECs'!$F74,'Inputs_Indexed REC'!$D$37:$F$37,0))
*INDEX('Inputs_Indexed REC'!$H$40:$J$65,MATCH('Total Indexed RECs'!$H74,'Inputs_Indexed REC'!$B$40:$B$65,0),MATCH('Total Indexed RECs'!$F74,'Inputs_Indexed REC'!$H$37:$J$37,0)),
IF(T$4&gt;$H74+$B74,S74*(1-INDEX('Inputs_Indexed REC'!$E$6:$E$8,MATCH('Total Indexed RECs'!$F74,'Inputs_Indexed REC'!$C$6:$C$8,0))),
0))</f>
        <v>0</v>
      </c>
      <c r="U74" s="86">
        <f>IF(U$4=$H74+$B74,INDEX('Inputs_Indexed REC'!$D$40:$F$65,MATCH('Total Indexed RECs'!$H74,'Inputs_Indexed REC'!$B$40:$B$65,0),MATCH('Total Indexed RECs'!$F74,'Inputs_Indexed REC'!$D$37:$F$37,0))
*INDEX('Inputs_Indexed REC'!$H$40:$J$65,MATCH('Total Indexed RECs'!$H74,'Inputs_Indexed REC'!$B$40:$B$65,0),MATCH('Total Indexed RECs'!$F74,'Inputs_Indexed REC'!$H$37:$J$37,0)),
IF(U$4&gt;$H74+$B74,T74*(1-INDEX('Inputs_Indexed REC'!$E$6:$E$8,MATCH('Total Indexed RECs'!$F74,'Inputs_Indexed REC'!$C$6:$C$8,0))),
0))</f>
        <v>0</v>
      </c>
      <c r="V74" s="86">
        <f>IF(V$4=$H74+$B74,INDEX('Inputs_Indexed REC'!$D$40:$F$65,MATCH('Total Indexed RECs'!$H74,'Inputs_Indexed REC'!$B$40:$B$65,0),MATCH('Total Indexed RECs'!$F74,'Inputs_Indexed REC'!$D$37:$F$37,0))
*INDEX('Inputs_Indexed REC'!$H$40:$J$65,MATCH('Total Indexed RECs'!$H74,'Inputs_Indexed REC'!$B$40:$B$65,0),MATCH('Total Indexed RECs'!$F74,'Inputs_Indexed REC'!$H$37:$J$37,0)),
IF(V$4&gt;$H74+$B74,U74*(1-INDEX('Inputs_Indexed REC'!$E$6:$E$8,MATCH('Total Indexed RECs'!$F74,'Inputs_Indexed REC'!$C$6:$C$8,0))),
0))</f>
        <v>0</v>
      </c>
      <c r="W74" s="86">
        <f>IF(W$4=$H74+$B74,INDEX('Inputs_Indexed REC'!$D$40:$F$65,MATCH('Total Indexed RECs'!$H74,'Inputs_Indexed REC'!$B$40:$B$65,0),MATCH('Total Indexed RECs'!$F74,'Inputs_Indexed REC'!$D$37:$F$37,0))
*INDEX('Inputs_Indexed REC'!$H$40:$J$65,MATCH('Total Indexed RECs'!$H74,'Inputs_Indexed REC'!$B$40:$B$65,0),MATCH('Total Indexed RECs'!$F74,'Inputs_Indexed REC'!$H$37:$J$37,0)),
IF(W$4&gt;$H74+$B74,V74*(1-INDEX('Inputs_Indexed REC'!$E$6:$E$8,MATCH('Total Indexed RECs'!$F74,'Inputs_Indexed REC'!$C$6:$C$8,0))),
0))</f>
        <v>0</v>
      </c>
      <c r="X74" s="86">
        <f>IF(X$4=$H74+$B74,INDEX('Inputs_Indexed REC'!$D$40:$F$65,MATCH('Total Indexed RECs'!$H74,'Inputs_Indexed REC'!$B$40:$B$65,0),MATCH('Total Indexed RECs'!$F74,'Inputs_Indexed REC'!$D$37:$F$37,0))
*INDEX('Inputs_Indexed REC'!$H$40:$J$65,MATCH('Total Indexed RECs'!$H74,'Inputs_Indexed REC'!$B$40:$B$65,0),MATCH('Total Indexed RECs'!$F74,'Inputs_Indexed REC'!$H$37:$J$37,0)),
IF(X$4&gt;$H74+$B74,W74*(1-INDEX('Inputs_Indexed REC'!$E$6:$E$8,MATCH('Total Indexed RECs'!$F74,'Inputs_Indexed REC'!$C$6:$C$8,0))),
0))</f>
        <v>0</v>
      </c>
      <c r="Y74" s="86">
        <f>IF(Y$4=$H74+$B74,INDEX('Inputs_Indexed REC'!$D$40:$F$65,MATCH('Total Indexed RECs'!$H74,'Inputs_Indexed REC'!$B$40:$B$65,0),MATCH('Total Indexed RECs'!$F74,'Inputs_Indexed REC'!$D$37:$F$37,0))
*INDEX('Inputs_Indexed REC'!$H$40:$J$65,MATCH('Total Indexed RECs'!$H74,'Inputs_Indexed REC'!$B$40:$B$65,0),MATCH('Total Indexed RECs'!$F74,'Inputs_Indexed REC'!$H$37:$J$37,0)),
IF(Y$4&gt;$H74+$B74,X74*(1-INDEX('Inputs_Indexed REC'!$E$6:$E$8,MATCH('Total Indexed RECs'!$F74,'Inputs_Indexed REC'!$C$6:$C$8,0))),
0))</f>
        <v>100000</v>
      </c>
      <c r="Z74" s="86">
        <f>IF(Z$4=$H74+$B74,INDEX('Inputs_Indexed REC'!$D$40:$F$65,MATCH('Total Indexed RECs'!$H74,'Inputs_Indexed REC'!$B$40:$B$65,0),MATCH('Total Indexed RECs'!$F74,'Inputs_Indexed REC'!$D$37:$F$37,0))
*INDEX('Inputs_Indexed REC'!$H$40:$J$65,MATCH('Total Indexed RECs'!$H74,'Inputs_Indexed REC'!$B$40:$B$65,0),MATCH('Total Indexed RECs'!$F74,'Inputs_Indexed REC'!$H$37:$J$37,0)),
IF(Z$4&gt;$H74+$B74,Y74*(1-INDEX('Inputs_Indexed REC'!$E$6:$E$8,MATCH('Total Indexed RECs'!$F74,'Inputs_Indexed REC'!$C$6:$C$8,0))),
0))</f>
        <v>99500</v>
      </c>
      <c r="AA74" s="86">
        <f>IF(AA$4=$H74+$B74,INDEX('Inputs_Indexed REC'!$D$40:$F$65,MATCH('Total Indexed RECs'!$H74,'Inputs_Indexed REC'!$B$40:$B$65,0),MATCH('Total Indexed RECs'!$F74,'Inputs_Indexed REC'!$D$37:$F$37,0))
*INDEX('Inputs_Indexed REC'!$H$40:$J$65,MATCH('Total Indexed RECs'!$H74,'Inputs_Indexed REC'!$B$40:$B$65,0),MATCH('Total Indexed RECs'!$F74,'Inputs_Indexed REC'!$H$37:$J$37,0)),
IF(AA$4&gt;$H74+$B74,Z74*(1-INDEX('Inputs_Indexed REC'!$E$6:$E$8,MATCH('Total Indexed RECs'!$F74,'Inputs_Indexed REC'!$C$6:$C$8,0))),
0))</f>
        <v>99002.5</v>
      </c>
      <c r="AB74" s="86">
        <f>IF(AB$4=$H74+$B74,INDEX('Inputs_Indexed REC'!$D$40:$F$65,MATCH('Total Indexed RECs'!$H74,'Inputs_Indexed REC'!$B$40:$B$65,0),MATCH('Total Indexed RECs'!$F74,'Inputs_Indexed REC'!$D$37:$F$37,0))
*INDEX('Inputs_Indexed REC'!$H$40:$J$65,MATCH('Total Indexed RECs'!$H74,'Inputs_Indexed REC'!$B$40:$B$65,0),MATCH('Total Indexed RECs'!$F74,'Inputs_Indexed REC'!$H$37:$J$37,0)),
IF(AB$4&gt;$H74+$B74,AA74*(1-INDEX('Inputs_Indexed REC'!$E$6:$E$8,MATCH('Total Indexed RECs'!$F74,'Inputs_Indexed REC'!$C$6:$C$8,0))),
0))</f>
        <v>98507.487500000003</v>
      </c>
      <c r="AC74" s="86">
        <f>IF(AC$4=$H74+$B74,INDEX('Inputs_Indexed REC'!$D$40:$F$65,MATCH('Total Indexed RECs'!$H74,'Inputs_Indexed REC'!$B$40:$B$65,0),MATCH('Total Indexed RECs'!$F74,'Inputs_Indexed REC'!$D$37:$F$37,0))
*INDEX('Inputs_Indexed REC'!$H$40:$J$65,MATCH('Total Indexed RECs'!$H74,'Inputs_Indexed REC'!$B$40:$B$65,0),MATCH('Total Indexed RECs'!$F74,'Inputs_Indexed REC'!$H$37:$J$37,0)),
IF(AC$4&gt;$H74+$B74,AB74*(1-INDEX('Inputs_Indexed REC'!$E$6:$E$8,MATCH('Total Indexed RECs'!$F74,'Inputs_Indexed REC'!$C$6:$C$8,0))),
0))</f>
        <v>98014.950062500007</v>
      </c>
      <c r="AD74" s="86">
        <f>IF(AD$4=$H74+$B74,INDEX('Inputs_Indexed REC'!$D$40:$F$65,MATCH('Total Indexed RECs'!$H74,'Inputs_Indexed REC'!$B$40:$B$65,0),MATCH('Total Indexed RECs'!$F74,'Inputs_Indexed REC'!$D$37:$F$37,0))
*INDEX('Inputs_Indexed REC'!$H$40:$J$65,MATCH('Total Indexed RECs'!$H74,'Inputs_Indexed REC'!$B$40:$B$65,0),MATCH('Total Indexed RECs'!$F74,'Inputs_Indexed REC'!$H$37:$J$37,0)),
IF(AD$4&gt;$H74+$B74,AC74*(1-INDEX('Inputs_Indexed REC'!$E$6:$E$8,MATCH('Total Indexed RECs'!$F74,'Inputs_Indexed REC'!$C$6:$C$8,0))),
0))</f>
        <v>97524.875312187505</v>
      </c>
      <c r="AE74" s="86">
        <f>IF(AE$4=$H74+$B74,INDEX('Inputs_Indexed REC'!$D$40:$F$65,MATCH('Total Indexed RECs'!$H74,'Inputs_Indexed REC'!$B$40:$B$65,0),MATCH('Total Indexed RECs'!$F74,'Inputs_Indexed REC'!$D$37:$F$37,0))
*INDEX('Inputs_Indexed REC'!$H$40:$J$65,MATCH('Total Indexed RECs'!$H74,'Inputs_Indexed REC'!$B$40:$B$65,0),MATCH('Total Indexed RECs'!$F74,'Inputs_Indexed REC'!$H$37:$J$37,0)),
IF(AE$4&gt;$H74+$B74,AD74*(1-INDEX('Inputs_Indexed REC'!$E$6:$E$8,MATCH('Total Indexed RECs'!$F74,'Inputs_Indexed REC'!$C$6:$C$8,0))),
0))</f>
        <v>97037.250935626565</v>
      </c>
      <c r="AF74" s="86">
        <f>IF(AF$4=$H74+$B74,INDEX('Inputs_Indexed REC'!$D$40:$F$65,MATCH('Total Indexed RECs'!$H74,'Inputs_Indexed REC'!$B$40:$B$65,0),MATCH('Total Indexed RECs'!$F74,'Inputs_Indexed REC'!$D$37:$F$37,0))
*INDEX('Inputs_Indexed REC'!$H$40:$J$65,MATCH('Total Indexed RECs'!$H74,'Inputs_Indexed REC'!$B$40:$B$65,0),MATCH('Total Indexed RECs'!$F74,'Inputs_Indexed REC'!$H$37:$J$37,0)),
IF(AF$4&gt;$H74+$B74,AE74*(1-INDEX('Inputs_Indexed REC'!$E$6:$E$8,MATCH('Total Indexed RECs'!$F74,'Inputs_Indexed REC'!$C$6:$C$8,0))),
0))</f>
        <v>96552.064680948431</v>
      </c>
      <c r="AG74" s="86">
        <f>IF(AG$4=$H74+$B74,INDEX('Inputs_Indexed REC'!$D$40:$F$65,MATCH('Total Indexed RECs'!$H74,'Inputs_Indexed REC'!$B$40:$B$65,0),MATCH('Total Indexed RECs'!$F74,'Inputs_Indexed REC'!$D$37:$F$37,0))
*INDEX('Inputs_Indexed REC'!$H$40:$J$65,MATCH('Total Indexed RECs'!$H74,'Inputs_Indexed REC'!$B$40:$B$65,0),MATCH('Total Indexed RECs'!$F74,'Inputs_Indexed REC'!$H$37:$J$37,0)),
IF(AG$4&gt;$H74+$B74,AF74*(1-INDEX('Inputs_Indexed REC'!$E$6:$E$8,MATCH('Total Indexed RECs'!$F74,'Inputs_Indexed REC'!$C$6:$C$8,0))),
0))</f>
        <v>96069.30435754369</v>
      </c>
      <c r="AH74" s="86">
        <f>IF(AH$4=$H74+$B74,INDEX('Inputs_Indexed REC'!$D$40:$F$65,MATCH('Total Indexed RECs'!$H74,'Inputs_Indexed REC'!$B$40:$B$65,0),MATCH('Total Indexed RECs'!$F74,'Inputs_Indexed REC'!$D$37:$F$37,0))
*INDEX('Inputs_Indexed REC'!$H$40:$J$65,MATCH('Total Indexed RECs'!$H74,'Inputs_Indexed REC'!$B$40:$B$65,0),MATCH('Total Indexed RECs'!$F74,'Inputs_Indexed REC'!$H$37:$J$37,0)),
IF(AH$4&gt;$H74+$B74,AG74*(1-INDEX('Inputs_Indexed REC'!$E$6:$E$8,MATCH('Total Indexed RECs'!$F74,'Inputs_Indexed REC'!$C$6:$C$8,0))),
0))</f>
        <v>95588.957835755966</v>
      </c>
    </row>
    <row r="75" spans="2:34" x14ac:dyDescent="0.35">
      <c r="B75" s="332">
        <v>0</v>
      </c>
      <c r="C75" s="332" t="str">
        <f>INDEX('Inputs_Indexed REC'!$L$40:$L$65,MATCH($G75,'Inputs_Indexed REC'!$C$40:$C$65,0))</f>
        <v>Projected</v>
      </c>
      <c r="D75" s="116" t="s">
        <v>241</v>
      </c>
      <c r="E75" s="212"/>
      <c r="F75" s="39" t="s">
        <v>77</v>
      </c>
      <c r="G75" s="60" t="s">
        <v>36</v>
      </c>
      <c r="H75" s="347">
        <f t="shared" si="3"/>
        <v>2038</v>
      </c>
      <c r="I75" s="56" t="s">
        <v>91</v>
      </c>
      <c r="J75" s="86">
        <f>IF(J$4=$H75+$B75,INDEX('Inputs_Indexed REC'!$D$40:$F$65,MATCH('Total Indexed RECs'!$H75,'Inputs_Indexed REC'!$B$40:$B$65,0),MATCH('Total Indexed RECs'!$F75,'Inputs_Indexed REC'!$D$37:$F$37,0))
*INDEX('Inputs_Indexed REC'!$H$40:$J$65,MATCH('Total Indexed RECs'!$H75,'Inputs_Indexed REC'!$B$40:$B$65,0),MATCH('Total Indexed RECs'!$F75,'Inputs_Indexed REC'!$H$37:$J$37,0)),
IF(J$4&gt;$H75+$B75,I75*(1-INDEX('Inputs_Indexed REC'!$E$6:$E$8,MATCH('Total Indexed RECs'!$F75,'Inputs_Indexed REC'!$C$6:$C$8,0))),
0))</f>
        <v>0</v>
      </c>
      <c r="K75" s="86">
        <f>IF(K$4=$H75+$B75,INDEX('Inputs_Indexed REC'!$D$40:$F$65,MATCH('Total Indexed RECs'!$H75,'Inputs_Indexed REC'!$B$40:$B$65,0),MATCH('Total Indexed RECs'!$F75,'Inputs_Indexed REC'!$D$37:$F$37,0))
*INDEX('Inputs_Indexed REC'!$H$40:$J$65,MATCH('Total Indexed RECs'!$H75,'Inputs_Indexed REC'!$B$40:$B$65,0),MATCH('Total Indexed RECs'!$F75,'Inputs_Indexed REC'!$H$37:$J$37,0)),
IF(K$4&gt;$H75+$B75,J75*(1-INDEX('Inputs_Indexed REC'!$E$6:$E$8,MATCH('Total Indexed RECs'!$F75,'Inputs_Indexed REC'!$C$6:$C$8,0))),
0))</f>
        <v>0</v>
      </c>
      <c r="L75" s="86">
        <f>IF(L$4=$H75+$B75,INDEX('Inputs_Indexed REC'!$D$40:$F$65,MATCH('Total Indexed RECs'!$H75,'Inputs_Indexed REC'!$B$40:$B$65,0),MATCH('Total Indexed RECs'!$F75,'Inputs_Indexed REC'!$D$37:$F$37,0))
*INDEX('Inputs_Indexed REC'!$H$40:$J$65,MATCH('Total Indexed RECs'!$H75,'Inputs_Indexed REC'!$B$40:$B$65,0),MATCH('Total Indexed RECs'!$F75,'Inputs_Indexed REC'!$H$37:$J$37,0)),
IF(L$4&gt;$H75+$B75,K75*(1-INDEX('Inputs_Indexed REC'!$E$6:$E$8,MATCH('Total Indexed RECs'!$F75,'Inputs_Indexed REC'!$C$6:$C$8,0))),
0))</f>
        <v>0</v>
      </c>
      <c r="M75" s="86">
        <f>IF(M$4=$H75+$B75,INDEX('Inputs_Indexed REC'!$D$40:$F$65,MATCH('Total Indexed RECs'!$H75,'Inputs_Indexed REC'!$B$40:$B$65,0),MATCH('Total Indexed RECs'!$F75,'Inputs_Indexed REC'!$D$37:$F$37,0))
*INDEX('Inputs_Indexed REC'!$H$40:$J$65,MATCH('Total Indexed RECs'!$H75,'Inputs_Indexed REC'!$B$40:$B$65,0),MATCH('Total Indexed RECs'!$F75,'Inputs_Indexed REC'!$H$37:$J$37,0)),
IF(M$4&gt;$H75+$B75,L75*(1-INDEX('Inputs_Indexed REC'!$E$6:$E$8,MATCH('Total Indexed RECs'!$F75,'Inputs_Indexed REC'!$C$6:$C$8,0))),
0))</f>
        <v>0</v>
      </c>
      <c r="N75" s="86">
        <f>IF(N$4=$H75+$B75,INDEX('Inputs_Indexed REC'!$D$40:$F$65,MATCH('Total Indexed RECs'!$H75,'Inputs_Indexed REC'!$B$40:$B$65,0),MATCH('Total Indexed RECs'!$F75,'Inputs_Indexed REC'!$D$37:$F$37,0))
*INDEX('Inputs_Indexed REC'!$H$40:$J$65,MATCH('Total Indexed RECs'!$H75,'Inputs_Indexed REC'!$B$40:$B$65,0),MATCH('Total Indexed RECs'!$F75,'Inputs_Indexed REC'!$H$37:$J$37,0)),
IF(N$4&gt;$H75+$B75,M75*(1-INDEX('Inputs_Indexed REC'!$E$6:$E$8,MATCH('Total Indexed RECs'!$F75,'Inputs_Indexed REC'!$C$6:$C$8,0))),
0))</f>
        <v>0</v>
      </c>
      <c r="O75" s="86">
        <f>IF(O$4=$H75+$B75,INDEX('Inputs_Indexed REC'!$D$40:$F$65,MATCH('Total Indexed RECs'!$H75,'Inputs_Indexed REC'!$B$40:$B$65,0),MATCH('Total Indexed RECs'!$F75,'Inputs_Indexed REC'!$D$37:$F$37,0))
*INDEX('Inputs_Indexed REC'!$H$40:$J$65,MATCH('Total Indexed RECs'!$H75,'Inputs_Indexed REC'!$B$40:$B$65,0),MATCH('Total Indexed RECs'!$F75,'Inputs_Indexed REC'!$H$37:$J$37,0)),
IF(O$4&gt;$H75+$B75,N75*(1-INDEX('Inputs_Indexed REC'!$E$6:$E$8,MATCH('Total Indexed RECs'!$F75,'Inputs_Indexed REC'!$C$6:$C$8,0))),
0))</f>
        <v>0</v>
      </c>
      <c r="P75" s="86">
        <f>IF(P$4=$H75+$B75,INDEX('Inputs_Indexed REC'!$D$40:$F$65,MATCH('Total Indexed RECs'!$H75,'Inputs_Indexed REC'!$B$40:$B$65,0),MATCH('Total Indexed RECs'!$F75,'Inputs_Indexed REC'!$D$37:$F$37,0))
*INDEX('Inputs_Indexed REC'!$H$40:$J$65,MATCH('Total Indexed RECs'!$H75,'Inputs_Indexed REC'!$B$40:$B$65,0),MATCH('Total Indexed RECs'!$F75,'Inputs_Indexed REC'!$H$37:$J$37,0)),
IF(P$4&gt;$H75+$B75,O75*(1-INDEX('Inputs_Indexed REC'!$E$6:$E$8,MATCH('Total Indexed RECs'!$F75,'Inputs_Indexed REC'!$C$6:$C$8,0))),
0))</f>
        <v>0</v>
      </c>
      <c r="Q75" s="86">
        <f>IF(Q$4=$H75+$B75,INDEX('Inputs_Indexed REC'!$D$40:$F$65,MATCH('Total Indexed RECs'!$H75,'Inputs_Indexed REC'!$B$40:$B$65,0),MATCH('Total Indexed RECs'!$F75,'Inputs_Indexed REC'!$D$37:$F$37,0))
*INDEX('Inputs_Indexed REC'!$H$40:$J$65,MATCH('Total Indexed RECs'!$H75,'Inputs_Indexed REC'!$B$40:$B$65,0),MATCH('Total Indexed RECs'!$F75,'Inputs_Indexed REC'!$H$37:$J$37,0)),
IF(Q$4&gt;$H75+$B75,P75*(1-INDEX('Inputs_Indexed REC'!$E$6:$E$8,MATCH('Total Indexed RECs'!$F75,'Inputs_Indexed REC'!$C$6:$C$8,0))),
0))</f>
        <v>0</v>
      </c>
      <c r="R75" s="86">
        <f>IF(R$4=$H75+$B75,INDEX('Inputs_Indexed REC'!$D$40:$F$65,MATCH('Total Indexed RECs'!$H75,'Inputs_Indexed REC'!$B$40:$B$65,0),MATCH('Total Indexed RECs'!$F75,'Inputs_Indexed REC'!$D$37:$F$37,0))
*INDEX('Inputs_Indexed REC'!$H$40:$J$65,MATCH('Total Indexed RECs'!$H75,'Inputs_Indexed REC'!$B$40:$B$65,0),MATCH('Total Indexed RECs'!$F75,'Inputs_Indexed REC'!$H$37:$J$37,0)),
IF(R$4&gt;$H75+$B75,Q75*(1-INDEX('Inputs_Indexed REC'!$E$6:$E$8,MATCH('Total Indexed RECs'!$F75,'Inputs_Indexed REC'!$C$6:$C$8,0))),
0))</f>
        <v>0</v>
      </c>
      <c r="S75" s="86">
        <f>IF(S$4=$H75+$B75,INDEX('Inputs_Indexed REC'!$D$40:$F$65,MATCH('Total Indexed RECs'!$H75,'Inputs_Indexed REC'!$B$40:$B$65,0),MATCH('Total Indexed RECs'!$F75,'Inputs_Indexed REC'!$D$37:$F$37,0))
*INDEX('Inputs_Indexed REC'!$H$40:$J$65,MATCH('Total Indexed RECs'!$H75,'Inputs_Indexed REC'!$B$40:$B$65,0),MATCH('Total Indexed RECs'!$F75,'Inputs_Indexed REC'!$H$37:$J$37,0)),
IF(S$4&gt;$H75+$B75,R75*(1-INDEX('Inputs_Indexed REC'!$E$6:$E$8,MATCH('Total Indexed RECs'!$F75,'Inputs_Indexed REC'!$C$6:$C$8,0))),
0))</f>
        <v>0</v>
      </c>
      <c r="T75" s="86">
        <f>IF(T$4=$H75+$B75,INDEX('Inputs_Indexed REC'!$D$40:$F$65,MATCH('Total Indexed RECs'!$H75,'Inputs_Indexed REC'!$B$40:$B$65,0),MATCH('Total Indexed RECs'!$F75,'Inputs_Indexed REC'!$D$37:$F$37,0))
*INDEX('Inputs_Indexed REC'!$H$40:$J$65,MATCH('Total Indexed RECs'!$H75,'Inputs_Indexed REC'!$B$40:$B$65,0),MATCH('Total Indexed RECs'!$F75,'Inputs_Indexed REC'!$H$37:$J$37,0)),
IF(T$4&gt;$H75+$B75,S75*(1-INDEX('Inputs_Indexed REC'!$E$6:$E$8,MATCH('Total Indexed RECs'!$F75,'Inputs_Indexed REC'!$C$6:$C$8,0))),
0))</f>
        <v>0</v>
      </c>
      <c r="U75" s="86">
        <f>IF(U$4=$H75+$B75,INDEX('Inputs_Indexed REC'!$D$40:$F$65,MATCH('Total Indexed RECs'!$H75,'Inputs_Indexed REC'!$B$40:$B$65,0),MATCH('Total Indexed RECs'!$F75,'Inputs_Indexed REC'!$D$37:$F$37,0))
*INDEX('Inputs_Indexed REC'!$H$40:$J$65,MATCH('Total Indexed RECs'!$H75,'Inputs_Indexed REC'!$B$40:$B$65,0),MATCH('Total Indexed RECs'!$F75,'Inputs_Indexed REC'!$H$37:$J$37,0)),
IF(U$4&gt;$H75+$B75,T75*(1-INDEX('Inputs_Indexed REC'!$E$6:$E$8,MATCH('Total Indexed RECs'!$F75,'Inputs_Indexed REC'!$C$6:$C$8,0))),
0))</f>
        <v>0</v>
      </c>
      <c r="V75" s="86">
        <f>IF(V$4=$H75+$B75,INDEX('Inputs_Indexed REC'!$D$40:$F$65,MATCH('Total Indexed RECs'!$H75,'Inputs_Indexed REC'!$B$40:$B$65,0),MATCH('Total Indexed RECs'!$F75,'Inputs_Indexed REC'!$D$37:$F$37,0))
*INDEX('Inputs_Indexed REC'!$H$40:$J$65,MATCH('Total Indexed RECs'!$H75,'Inputs_Indexed REC'!$B$40:$B$65,0),MATCH('Total Indexed RECs'!$F75,'Inputs_Indexed REC'!$H$37:$J$37,0)),
IF(V$4&gt;$H75+$B75,U75*(1-INDEX('Inputs_Indexed REC'!$E$6:$E$8,MATCH('Total Indexed RECs'!$F75,'Inputs_Indexed REC'!$C$6:$C$8,0))),
0))</f>
        <v>0</v>
      </c>
      <c r="W75" s="86">
        <f>IF(W$4=$H75+$B75,INDEX('Inputs_Indexed REC'!$D$40:$F$65,MATCH('Total Indexed RECs'!$H75,'Inputs_Indexed REC'!$B$40:$B$65,0),MATCH('Total Indexed RECs'!$F75,'Inputs_Indexed REC'!$D$37:$F$37,0))
*INDEX('Inputs_Indexed REC'!$H$40:$J$65,MATCH('Total Indexed RECs'!$H75,'Inputs_Indexed REC'!$B$40:$B$65,0),MATCH('Total Indexed RECs'!$F75,'Inputs_Indexed REC'!$H$37:$J$37,0)),
IF(W$4&gt;$H75+$B75,V75*(1-INDEX('Inputs_Indexed REC'!$E$6:$E$8,MATCH('Total Indexed RECs'!$F75,'Inputs_Indexed REC'!$C$6:$C$8,0))),
0))</f>
        <v>0</v>
      </c>
      <c r="X75" s="86">
        <f>IF(X$4=$H75+$B75,INDEX('Inputs_Indexed REC'!$D$40:$F$65,MATCH('Total Indexed RECs'!$H75,'Inputs_Indexed REC'!$B$40:$B$65,0),MATCH('Total Indexed RECs'!$F75,'Inputs_Indexed REC'!$D$37:$F$37,0))
*INDEX('Inputs_Indexed REC'!$H$40:$J$65,MATCH('Total Indexed RECs'!$H75,'Inputs_Indexed REC'!$B$40:$B$65,0),MATCH('Total Indexed RECs'!$F75,'Inputs_Indexed REC'!$H$37:$J$37,0)),
IF(X$4&gt;$H75+$B75,W75*(1-INDEX('Inputs_Indexed REC'!$E$6:$E$8,MATCH('Total Indexed RECs'!$F75,'Inputs_Indexed REC'!$C$6:$C$8,0))),
0))</f>
        <v>0</v>
      </c>
      <c r="Y75" s="86">
        <f>IF(Y$4=$H75+$B75,INDEX('Inputs_Indexed REC'!$D$40:$F$65,MATCH('Total Indexed RECs'!$H75,'Inputs_Indexed REC'!$B$40:$B$65,0),MATCH('Total Indexed RECs'!$F75,'Inputs_Indexed REC'!$D$37:$F$37,0))
*INDEX('Inputs_Indexed REC'!$H$40:$J$65,MATCH('Total Indexed RECs'!$H75,'Inputs_Indexed REC'!$B$40:$B$65,0),MATCH('Total Indexed RECs'!$F75,'Inputs_Indexed REC'!$H$37:$J$37,0)),
IF(Y$4&gt;$H75+$B75,X75*(1-INDEX('Inputs_Indexed REC'!$E$6:$E$8,MATCH('Total Indexed RECs'!$F75,'Inputs_Indexed REC'!$C$6:$C$8,0))),
0))</f>
        <v>0</v>
      </c>
      <c r="Z75" s="86">
        <f>IF(Z$4=$H75+$B75,INDEX('Inputs_Indexed REC'!$D$40:$F$65,MATCH('Total Indexed RECs'!$H75,'Inputs_Indexed REC'!$B$40:$B$65,0),MATCH('Total Indexed RECs'!$F75,'Inputs_Indexed REC'!$D$37:$F$37,0))
*INDEX('Inputs_Indexed REC'!$H$40:$J$65,MATCH('Total Indexed RECs'!$H75,'Inputs_Indexed REC'!$B$40:$B$65,0),MATCH('Total Indexed RECs'!$F75,'Inputs_Indexed REC'!$H$37:$J$37,0)),
IF(Z$4&gt;$H75+$B75,Y75*(1-INDEX('Inputs_Indexed REC'!$E$6:$E$8,MATCH('Total Indexed RECs'!$F75,'Inputs_Indexed REC'!$C$6:$C$8,0))),
0))</f>
        <v>100000</v>
      </c>
      <c r="AA75" s="86">
        <f>IF(AA$4=$H75+$B75,INDEX('Inputs_Indexed REC'!$D$40:$F$65,MATCH('Total Indexed RECs'!$H75,'Inputs_Indexed REC'!$B$40:$B$65,0),MATCH('Total Indexed RECs'!$F75,'Inputs_Indexed REC'!$D$37:$F$37,0))
*INDEX('Inputs_Indexed REC'!$H$40:$J$65,MATCH('Total Indexed RECs'!$H75,'Inputs_Indexed REC'!$B$40:$B$65,0),MATCH('Total Indexed RECs'!$F75,'Inputs_Indexed REC'!$H$37:$J$37,0)),
IF(AA$4&gt;$H75+$B75,Z75*(1-INDEX('Inputs_Indexed REC'!$E$6:$E$8,MATCH('Total Indexed RECs'!$F75,'Inputs_Indexed REC'!$C$6:$C$8,0))),
0))</f>
        <v>99500</v>
      </c>
      <c r="AB75" s="86">
        <f>IF(AB$4=$H75+$B75,INDEX('Inputs_Indexed REC'!$D$40:$F$65,MATCH('Total Indexed RECs'!$H75,'Inputs_Indexed REC'!$B$40:$B$65,0),MATCH('Total Indexed RECs'!$F75,'Inputs_Indexed REC'!$D$37:$F$37,0))
*INDEX('Inputs_Indexed REC'!$H$40:$J$65,MATCH('Total Indexed RECs'!$H75,'Inputs_Indexed REC'!$B$40:$B$65,0),MATCH('Total Indexed RECs'!$F75,'Inputs_Indexed REC'!$H$37:$J$37,0)),
IF(AB$4&gt;$H75+$B75,AA75*(1-INDEX('Inputs_Indexed REC'!$E$6:$E$8,MATCH('Total Indexed RECs'!$F75,'Inputs_Indexed REC'!$C$6:$C$8,0))),
0))</f>
        <v>99002.5</v>
      </c>
      <c r="AC75" s="86">
        <f>IF(AC$4=$H75+$B75,INDEX('Inputs_Indexed REC'!$D$40:$F$65,MATCH('Total Indexed RECs'!$H75,'Inputs_Indexed REC'!$B$40:$B$65,0),MATCH('Total Indexed RECs'!$F75,'Inputs_Indexed REC'!$D$37:$F$37,0))
*INDEX('Inputs_Indexed REC'!$H$40:$J$65,MATCH('Total Indexed RECs'!$H75,'Inputs_Indexed REC'!$B$40:$B$65,0),MATCH('Total Indexed RECs'!$F75,'Inputs_Indexed REC'!$H$37:$J$37,0)),
IF(AC$4&gt;$H75+$B75,AB75*(1-INDEX('Inputs_Indexed REC'!$E$6:$E$8,MATCH('Total Indexed RECs'!$F75,'Inputs_Indexed REC'!$C$6:$C$8,0))),
0))</f>
        <v>98507.487500000003</v>
      </c>
      <c r="AD75" s="86">
        <f>IF(AD$4=$H75+$B75,INDEX('Inputs_Indexed REC'!$D$40:$F$65,MATCH('Total Indexed RECs'!$H75,'Inputs_Indexed REC'!$B$40:$B$65,0),MATCH('Total Indexed RECs'!$F75,'Inputs_Indexed REC'!$D$37:$F$37,0))
*INDEX('Inputs_Indexed REC'!$H$40:$J$65,MATCH('Total Indexed RECs'!$H75,'Inputs_Indexed REC'!$B$40:$B$65,0),MATCH('Total Indexed RECs'!$F75,'Inputs_Indexed REC'!$H$37:$J$37,0)),
IF(AD$4&gt;$H75+$B75,AC75*(1-INDEX('Inputs_Indexed REC'!$E$6:$E$8,MATCH('Total Indexed RECs'!$F75,'Inputs_Indexed REC'!$C$6:$C$8,0))),
0))</f>
        <v>98014.950062500007</v>
      </c>
      <c r="AE75" s="86">
        <f>IF(AE$4=$H75+$B75,INDEX('Inputs_Indexed REC'!$D$40:$F$65,MATCH('Total Indexed RECs'!$H75,'Inputs_Indexed REC'!$B$40:$B$65,0),MATCH('Total Indexed RECs'!$F75,'Inputs_Indexed REC'!$D$37:$F$37,0))
*INDEX('Inputs_Indexed REC'!$H$40:$J$65,MATCH('Total Indexed RECs'!$H75,'Inputs_Indexed REC'!$B$40:$B$65,0),MATCH('Total Indexed RECs'!$F75,'Inputs_Indexed REC'!$H$37:$J$37,0)),
IF(AE$4&gt;$H75+$B75,AD75*(1-INDEX('Inputs_Indexed REC'!$E$6:$E$8,MATCH('Total Indexed RECs'!$F75,'Inputs_Indexed REC'!$C$6:$C$8,0))),
0))</f>
        <v>97524.875312187505</v>
      </c>
      <c r="AF75" s="86">
        <f>IF(AF$4=$H75+$B75,INDEX('Inputs_Indexed REC'!$D$40:$F$65,MATCH('Total Indexed RECs'!$H75,'Inputs_Indexed REC'!$B$40:$B$65,0),MATCH('Total Indexed RECs'!$F75,'Inputs_Indexed REC'!$D$37:$F$37,0))
*INDEX('Inputs_Indexed REC'!$H$40:$J$65,MATCH('Total Indexed RECs'!$H75,'Inputs_Indexed REC'!$B$40:$B$65,0),MATCH('Total Indexed RECs'!$F75,'Inputs_Indexed REC'!$H$37:$J$37,0)),
IF(AF$4&gt;$H75+$B75,AE75*(1-INDEX('Inputs_Indexed REC'!$E$6:$E$8,MATCH('Total Indexed RECs'!$F75,'Inputs_Indexed REC'!$C$6:$C$8,0))),
0))</f>
        <v>97037.250935626565</v>
      </c>
      <c r="AG75" s="86">
        <f>IF(AG$4=$H75+$B75,INDEX('Inputs_Indexed REC'!$D$40:$F$65,MATCH('Total Indexed RECs'!$H75,'Inputs_Indexed REC'!$B$40:$B$65,0),MATCH('Total Indexed RECs'!$F75,'Inputs_Indexed REC'!$D$37:$F$37,0))
*INDEX('Inputs_Indexed REC'!$H$40:$J$65,MATCH('Total Indexed RECs'!$H75,'Inputs_Indexed REC'!$B$40:$B$65,0),MATCH('Total Indexed RECs'!$F75,'Inputs_Indexed REC'!$H$37:$J$37,0)),
IF(AG$4&gt;$H75+$B75,AF75*(1-INDEX('Inputs_Indexed REC'!$E$6:$E$8,MATCH('Total Indexed RECs'!$F75,'Inputs_Indexed REC'!$C$6:$C$8,0))),
0))</f>
        <v>96552.064680948431</v>
      </c>
      <c r="AH75" s="86">
        <f>IF(AH$4=$H75+$B75,INDEX('Inputs_Indexed REC'!$D$40:$F$65,MATCH('Total Indexed RECs'!$H75,'Inputs_Indexed REC'!$B$40:$B$65,0),MATCH('Total Indexed RECs'!$F75,'Inputs_Indexed REC'!$D$37:$F$37,0))
*INDEX('Inputs_Indexed REC'!$H$40:$J$65,MATCH('Total Indexed RECs'!$H75,'Inputs_Indexed REC'!$B$40:$B$65,0),MATCH('Total Indexed RECs'!$F75,'Inputs_Indexed REC'!$H$37:$J$37,0)),
IF(AH$4&gt;$H75+$B75,AG75*(1-INDEX('Inputs_Indexed REC'!$E$6:$E$8,MATCH('Total Indexed RECs'!$F75,'Inputs_Indexed REC'!$C$6:$C$8,0))),
0))</f>
        <v>96069.30435754369</v>
      </c>
    </row>
    <row r="76" spans="2:34" x14ac:dyDescent="0.35">
      <c r="B76" s="332">
        <v>0</v>
      </c>
      <c r="C76" s="332" t="str">
        <f>INDEX('Inputs_Indexed REC'!$L$40:$L$65,MATCH($G76,'Inputs_Indexed REC'!$C$40:$C$65,0))</f>
        <v>Projected</v>
      </c>
      <c r="D76" s="116" t="s">
        <v>241</v>
      </c>
      <c r="E76" s="212"/>
      <c r="F76" s="39" t="s">
        <v>77</v>
      </c>
      <c r="G76" s="60" t="s">
        <v>37</v>
      </c>
      <c r="H76" s="347">
        <f t="shared" si="3"/>
        <v>2039</v>
      </c>
      <c r="I76" s="56" t="s">
        <v>91</v>
      </c>
      <c r="J76" s="86">
        <f>IF(J$4=$H76+$B76,INDEX('Inputs_Indexed REC'!$D$40:$F$65,MATCH('Total Indexed RECs'!$H76,'Inputs_Indexed REC'!$B$40:$B$65,0),MATCH('Total Indexed RECs'!$F76,'Inputs_Indexed REC'!$D$37:$F$37,0))
*INDEX('Inputs_Indexed REC'!$H$40:$J$65,MATCH('Total Indexed RECs'!$H76,'Inputs_Indexed REC'!$B$40:$B$65,0),MATCH('Total Indexed RECs'!$F76,'Inputs_Indexed REC'!$H$37:$J$37,0)),
IF(J$4&gt;$H76+$B76,I76*(1-INDEX('Inputs_Indexed REC'!$E$6:$E$8,MATCH('Total Indexed RECs'!$F76,'Inputs_Indexed REC'!$C$6:$C$8,0))),
0))</f>
        <v>0</v>
      </c>
      <c r="K76" s="86">
        <f>IF(K$4=$H76+$B76,INDEX('Inputs_Indexed REC'!$D$40:$F$65,MATCH('Total Indexed RECs'!$H76,'Inputs_Indexed REC'!$B$40:$B$65,0),MATCH('Total Indexed RECs'!$F76,'Inputs_Indexed REC'!$D$37:$F$37,0))
*INDEX('Inputs_Indexed REC'!$H$40:$J$65,MATCH('Total Indexed RECs'!$H76,'Inputs_Indexed REC'!$B$40:$B$65,0),MATCH('Total Indexed RECs'!$F76,'Inputs_Indexed REC'!$H$37:$J$37,0)),
IF(K$4&gt;$H76+$B76,J76*(1-INDEX('Inputs_Indexed REC'!$E$6:$E$8,MATCH('Total Indexed RECs'!$F76,'Inputs_Indexed REC'!$C$6:$C$8,0))),
0))</f>
        <v>0</v>
      </c>
      <c r="L76" s="86">
        <f>IF(L$4=$H76+$B76,INDEX('Inputs_Indexed REC'!$D$40:$F$65,MATCH('Total Indexed RECs'!$H76,'Inputs_Indexed REC'!$B$40:$B$65,0),MATCH('Total Indexed RECs'!$F76,'Inputs_Indexed REC'!$D$37:$F$37,0))
*INDEX('Inputs_Indexed REC'!$H$40:$J$65,MATCH('Total Indexed RECs'!$H76,'Inputs_Indexed REC'!$B$40:$B$65,0),MATCH('Total Indexed RECs'!$F76,'Inputs_Indexed REC'!$H$37:$J$37,0)),
IF(L$4&gt;$H76+$B76,K76*(1-INDEX('Inputs_Indexed REC'!$E$6:$E$8,MATCH('Total Indexed RECs'!$F76,'Inputs_Indexed REC'!$C$6:$C$8,0))),
0))</f>
        <v>0</v>
      </c>
      <c r="M76" s="86">
        <f>IF(M$4=$H76+$B76,INDEX('Inputs_Indexed REC'!$D$40:$F$65,MATCH('Total Indexed RECs'!$H76,'Inputs_Indexed REC'!$B$40:$B$65,0),MATCH('Total Indexed RECs'!$F76,'Inputs_Indexed REC'!$D$37:$F$37,0))
*INDEX('Inputs_Indexed REC'!$H$40:$J$65,MATCH('Total Indexed RECs'!$H76,'Inputs_Indexed REC'!$B$40:$B$65,0),MATCH('Total Indexed RECs'!$F76,'Inputs_Indexed REC'!$H$37:$J$37,0)),
IF(M$4&gt;$H76+$B76,L76*(1-INDEX('Inputs_Indexed REC'!$E$6:$E$8,MATCH('Total Indexed RECs'!$F76,'Inputs_Indexed REC'!$C$6:$C$8,0))),
0))</f>
        <v>0</v>
      </c>
      <c r="N76" s="86">
        <f>IF(N$4=$H76+$B76,INDEX('Inputs_Indexed REC'!$D$40:$F$65,MATCH('Total Indexed RECs'!$H76,'Inputs_Indexed REC'!$B$40:$B$65,0),MATCH('Total Indexed RECs'!$F76,'Inputs_Indexed REC'!$D$37:$F$37,0))
*INDEX('Inputs_Indexed REC'!$H$40:$J$65,MATCH('Total Indexed RECs'!$H76,'Inputs_Indexed REC'!$B$40:$B$65,0),MATCH('Total Indexed RECs'!$F76,'Inputs_Indexed REC'!$H$37:$J$37,0)),
IF(N$4&gt;$H76+$B76,M76*(1-INDEX('Inputs_Indexed REC'!$E$6:$E$8,MATCH('Total Indexed RECs'!$F76,'Inputs_Indexed REC'!$C$6:$C$8,0))),
0))</f>
        <v>0</v>
      </c>
      <c r="O76" s="86">
        <f>IF(O$4=$H76+$B76,INDEX('Inputs_Indexed REC'!$D$40:$F$65,MATCH('Total Indexed RECs'!$H76,'Inputs_Indexed REC'!$B$40:$B$65,0),MATCH('Total Indexed RECs'!$F76,'Inputs_Indexed REC'!$D$37:$F$37,0))
*INDEX('Inputs_Indexed REC'!$H$40:$J$65,MATCH('Total Indexed RECs'!$H76,'Inputs_Indexed REC'!$B$40:$B$65,0),MATCH('Total Indexed RECs'!$F76,'Inputs_Indexed REC'!$H$37:$J$37,0)),
IF(O$4&gt;$H76+$B76,N76*(1-INDEX('Inputs_Indexed REC'!$E$6:$E$8,MATCH('Total Indexed RECs'!$F76,'Inputs_Indexed REC'!$C$6:$C$8,0))),
0))</f>
        <v>0</v>
      </c>
      <c r="P76" s="86">
        <f>IF(P$4=$H76+$B76,INDEX('Inputs_Indexed REC'!$D$40:$F$65,MATCH('Total Indexed RECs'!$H76,'Inputs_Indexed REC'!$B$40:$B$65,0),MATCH('Total Indexed RECs'!$F76,'Inputs_Indexed REC'!$D$37:$F$37,0))
*INDEX('Inputs_Indexed REC'!$H$40:$J$65,MATCH('Total Indexed RECs'!$H76,'Inputs_Indexed REC'!$B$40:$B$65,0),MATCH('Total Indexed RECs'!$F76,'Inputs_Indexed REC'!$H$37:$J$37,0)),
IF(P$4&gt;$H76+$B76,O76*(1-INDEX('Inputs_Indexed REC'!$E$6:$E$8,MATCH('Total Indexed RECs'!$F76,'Inputs_Indexed REC'!$C$6:$C$8,0))),
0))</f>
        <v>0</v>
      </c>
      <c r="Q76" s="86">
        <f>IF(Q$4=$H76+$B76,INDEX('Inputs_Indexed REC'!$D$40:$F$65,MATCH('Total Indexed RECs'!$H76,'Inputs_Indexed REC'!$B$40:$B$65,0),MATCH('Total Indexed RECs'!$F76,'Inputs_Indexed REC'!$D$37:$F$37,0))
*INDEX('Inputs_Indexed REC'!$H$40:$J$65,MATCH('Total Indexed RECs'!$H76,'Inputs_Indexed REC'!$B$40:$B$65,0),MATCH('Total Indexed RECs'!$F76,'Inputs_Indexed REC'!$H$37:$J$37,0)),
IF(Q$4&gt;$H76+$B76,P76*(1-INDEX('Inputs_Indexed REC'!$E$6:$E$8,MATCH('Total Indexed RECs'!$F76,'Inputs_Indexed REC'!$C$6:$C$8,0))),
0))</f>
        <v>0</v>
      </c>
      <c r="R76" s="86">
        <f>IF(R$4=$H76+$B76,INDEX('Inputs_Indexed REC'!$D$40:$F$65,MATCH('Total Indexed RECs'!$H76,'Inputs_Indexed REC'!$B$40:$B$65,0),MATCH('Total Indexed RECs'!$F76,'Inputs_Indexed REC'!$D$37:$F$37,0))
*INDEX('Inputs_Indexed REC'!$H$40:$J$65,MATCH('Total Indexed RECs'!$H76,'Inputs_Indexed REC'!$B$40:$B$65,0),MATCH('Total Indexed RECs'!$F76,'Inputs_Indexed REC'!$H$37:$J$37,0)),
IF(R$4&gt;$H76+$B76,Q76*(1-INDEX('Inputs_Indexed REC'!$E$6:$E$8,MATCH('Total Indexed RECs'!$F76,'Inputs_Indexed REC'!$C$6:$C$8,0))),
0))</f>
        <v>0</v>
      </c>
      <c r="S76" s="86">
        <f>IF(S$4=$H76+$B76,INDEX('Inputs_Indexed REC'!$D$40:$F$65,MATCH('Total Indexed RECs'!$H76,'Inputs_Indexed REC'!$B$40:$B$65,0),MATCH('Total Indexed RECs'!$F76,'Inputs_Indexed REC'!$D$37:$F$37,0))
*INDEX('Inputs_Indexed REC'!$H$40:$J$65,MATCH('Total Indexed RECs'!$H76,'Inputs_Indexed REC'!$B$40:$B$65,0),MATCH('Total Indexed RECs'!$F76,'Inputs_Indexed REC'!$H$37:$J$37,0)),
IF(S$4&gt;$H76+$B76,R76*(1-INDEX('Inputs_Indexed REC'!$E$6:$E$8,MATCH('Total Indexed RECs'!$F76,'Inputs_Indexed REC'!$C$6:$C$8,0))),
0))</f>
        <v>0</v>
      </c>
      <c r="T76" s="86">
        <f>IF(T$4=$H76+$B76,INDEX('Inputs_Indexed REC'!$D$40:$F$65,MATCH('Total Indexed RECs'!$H76,'Inputs_Indexed REC'!$B$40:$B$65,0),MATCH('Total Indexed RECs'!$F76,'Inputs_Indexed REC'!$D$37:$F$37,0))
*INDEX('Inputs_Indexed REC'!$H$40:$J$65,MATCH('Total Indexed RECs'!$H76,'Inputs_Indexed REC'!$B$40:$B$65,0),MATCH('Total Indexed RECs'!$F76,'Inputs_Indexed REC'!$H$37:$J$37,0)),
IF(T$4&gt;$H76+$B76,S76*(1-INDEX('Inputs_Indexed REC'!$E$6:$E$8,MATCH('Total Indexed RECs'!$F76,'Inputs_Indexed REC'!$C$6:$C$8,0))),
0))</f>
        <v>0</v>
      </c>
      <c r="U76" s="86">
        <f>IF(U$4=$H76+$B76,INDEX('Inputs_Indexed REC'!$D$40:$F$65,MATCH('Total Indexed RECs'!$H76,'Inputs_Indexed REC'!$B$40:$B$65,0),MATCH('Total Indexed RECs'!$F76,'Inputs_Indexed REC'!$D$37:$F$37,0))
*INDEX('Inputs_Indexed REC'!$H$40:$J$65,MATCH('Total Indexed RECs'!$H76,'Inputs_Indexed REC'!$B$40:$B$65,0),MATCH('Total Indexed RECs'!$F76,'Inputs_Indexed REC'!$H$37:$J$37,0)),
IF(U$4&gt;$H76+$B76,T76*(1-INDEX('Inputs_Indexed REC'!$E$6:$E$8,MATCH('Total Indexed RECs'!$F76,'Inputs_Indexed REC'!$C$6:$C$8,0))),
0))</f>
        <v>0</v>
      </c>
      <c r="V76" s="86">
        <f>IF(V$4=$H76+$B76,INDEX('Inputs_Indexed REC'!$D$40:$F$65,MATCH('Total Indexed RECs'!$H76,'Inputs_Indexed REC'!$B$40:$B$65,0),MATCH('Total Indexed RECs'!$F76,'Inputs_Indexed REC'!$D$37:$F$37,0))
*INDEX('Inputs_Indexed REC'!$H$40:$J$65,MATCH('Total Indexed RECs'!$H76,'Inputs_Indexed REC'!$B$40:$B$65,0),MATCH('Total Indexed RECs'!$F76,'Inputs_Indexed REC'!$H$37:$J$37,0)),
IF(V$4&gt;$H76+$B76,U76*(1-INDEX('Inputs_Indexed REC'!$E$6:$E$8,MATCH('Total Indexed RECs'!$F76,'Inputs_Indexed REC'!$C$6:$C$8,0))),
0))</f>
        <v>0</v>
      </c>
      <c r="W76" s="86">
        <f>IF(W$4=$H76+$B76,INDEX('Inputs_Indexed REC'!$D$40:$F$65,MATCH('Total Indexed RECs'!$H76,'Inputs_Indexed REC'!$B$40:$B$65,0),MATCH('Total Indexed RECs'!$F76,'Inputs_Indexed REC'!$D$37:$F$37,0))
*INDEX('Inputs_Indexed REC'!$H$40:$J$65,MATCH('Total Indexed RECs'!$H76,'Inputs_Indexed REC'!$B$40:$B$65,0),MATCH('Total Indexed RECs'!$F76,'Inputs_Indexed REC'!$H$37:$J$37,0)),
IF(W$4&gt;$H76+$B76,V76*(1-INDEX('Inputs_Indexed REC'!$E$6:$E$8,MATCH('Total Indexed RECs'!$F76,'Inputs_Indexed REC'!$C$6:$C$8,0))),
0))</f>
        <v>0</v>
      </c>
      <c r="X76" s="86">
        <f>IF(X$4=$H76+$B76,INDEX('Inputs_Indexed REC'!$D$40:$F$65,MATCH('Total Indexed RECs'!$H76,'Inputs_Indexed REC'!$B$40:$B$65,0),MATCH('Total Indexed RECs'!$F76,'Inputs_Indexed REC'!$D$37:$F$37,0))
*INDEX('Inputs_Indexed REC'!$H$40:$J$65,MATCH('Total Indexed RECs'!$H76,'Inputs_Indexed REC'!$B$40:$B$65,0),MATCH('Total Indexed RECs'!$F76,'Inputs_Indexed REC'!$H$37:$J$37,0)),
IF(X$4&gt;$H76+$B76,W76*(1-INDEX('Inputs_Indexed REC'!$E$6:$E$8,MATCH('Total Indexed RECs'!$F76,'Inputs_Indexed REC'!$C$6:$C$8,0))),
0))</f>
        <v>0</v>
      </c>
      <c r="Y76" s="86">
        <f>IF(Y$4=$H76+$B76,INDEX('Inputs_Indexed REC'!$D$40:$F$65,MATCH('Total Indexed RECs'!$H76,'Inputs_Indexed REC'!$B$40:$B$65,0),MATCH('Total Indexed RECs'!$F76,'Inputs_Indexed REC'!$D$37:$F$37,0))
*INDEX('Inputs_Indexed REC'!$H$40:$J$65,MATCH('Total Indexed RECs'!$H76,'Inputs_Indexed REC'!$B$40:$B$65,0),MATCH('Total Indexed RECs'!$F76,'Inputs_Indexed REC'!$H$37:$J$37,0)),
IF(Y$4&gt;$H76+$B76,X76*(1-INDEX('Inputs_Indexed REC'!$E$6:$E$8,MATCH('Total Indexed RECs'!$F76,'Inputs_Indexed REC'!$C$6:$C$8,0))),
0))</f>
        <v>0</v>
      </c>
      <c r="Z76" s="86">
        <f>IF(Z$4=$H76+$B76,INDEX('Inputs_Indexed REC'!$D$40:$F$65,MATCH('Total Indexed RECs'!$H76,'Inputs_Indexed REC'!$B$40:$B$65,0),MATCH('Total Indexed RECs'!$F76,'Inputs_Indexed REC'!$D$37:$F$37,0))
*INDEX('Inputs_Indexed REC'!$H$40:$J$65,MATCH('Total Indexed RECs'!$H76,'Inputs_Indexed REC'!$B$40:$B$65,0),MATCH('Total Indexed RECs'!$F76,'Inputs_Indexed REC'!$H$37:$J$37,0)),
IF(Z$4&gt;$H76+$B76,Y76*(1-INDEX('Inputs_Indexed REC'!$E$6:$E$8,MATCH('Total Indexed RECs'!$F76,'Inputs_Indexed REC'!$C$6:$C$8,0))),
0))</f>
        <v>0</v>
      </c>
      <c r="AA76" s="86">
        <f>IF(AA$4=$H76+$B76,INDEX('Inputs_Indexed REC'!$D$40:$F$65,MATCH('Total Indexed RECs'!$H76,'Inputs_Indexed REC'!$B$40:$B$65,0),MATCH('Total Indexed RECs'!$F76,'Inputs_Indexed REC'!$D$37:$F$37,0))
*INDEX('Inputs_Indexed REC'!$H$40:$J$65,MATCH('Total Indexed RECs'!$H76,'Inputs_Indexed REC'!$B$40:$B$65,0),MATCH('Total Indexed RECs'!$F76,'Inputs_Indexed REC'!$H$37:$J$37,0)),
IF(AA$4&gt;$H76+$B76,Z76*(1-INDEX('Inputs_Indexed REC'!$E$6:$E$8,MATCH('Total Indexed RECs'!$F76,'Inputs_Indexed REC'!$C$6:$C$8,0))),
0))</f>
        <v>100000</v>
      </c>
      <c r="AB76" s="86">
        <f>IF(AB$4=$H76+$B76,INDEX('Inputs_Indexed REC'!$D$40:$F$65,MATCH('Total Indexed RECs'!$H76,'Inputs_Indexed REC'!$B$40:$B$65,0),MATCH('Total Indexed RECs'!$F76,'Inputs_Indexed REC'!$D$37:$F$37,0))
*INDEX('Inputs_Indexed REC'!$H$40:$J$65,MATCH('Total Indexed RECs'!$H76,'Inputs_Indexed REC'!$B$40:$B$65,0),MATCH('Total Indexed RECs'!$F76,'Inputs_Indexed REC'!$H$37:$J$37,0)),
IF(AB$4&gt;$H76+$B76,AA76*(1-INDEX('Inputs_Indexed REC'!$E$6:$E$8,MATCH('Total Indexed RECs'!$F76,'Inputs_Indexed REC'!$C$6:$C$8,0))),
0))</f>
        <v>99500</v>
      </c>
      <c r="AC76" s="86">
        <f>IF(AC$4=$H76+$B76,INDEX('Inputs_Indexed REC'!$D$40:$F$65,MATCH('Total Indexed RECs'!$H76,'Inputs_Indexed REC'!$B$40:$B$65,0),MATCH('Total Indexed RECs'!$F76,'Inputs_Indexed REC'!$D$37:$F$37,0))
*INDEX('Inputs_Indexed REC'!$H$40:$J$65,MATCH('Total Indexed RECs'!$H76,'Inputs_Indexed REC'!$B$40:$B$65,0),MATCH('Total Indexed RECs'!$F76,'Inputs_Indexed REC'!$H$37:$J$37,0)),
IF(AC$4&gt;$H76+$B76,AB76*(1-INDEX('Inputs_Indexed REC'!$E$6:$E$8,MATCH('Total Indexed RECs'!$F76,'Inputs_Indexed REC'!$C$6:$C$8,0))),
0))</f>
        <v>99002.5</v>
      </c>
      <c r="AD76" s="86">
        <f>IF(AD$4=$H76+$B76,INDEX('Inputs_Indexed REC'!$D$40:$F$65,MATCH('Total Indexed RECs'!$H76,'Inputs_Indexed REC'!$B$40:$B$65,0),MATCH('Total Indexed RECs'!$F76,'Inputs_Indexed REC'!$D$37:$F$37,0))
*INDEX('Inputs_Indexed REC'!$H$40:$J$65,MATCH('Total Indexed RECs'!$H76,'Inputs_Indexed REC'!$B$40:$B$65,0),MATCH('Total Indexed RECs'!$F76,'Inputs_Indexed REC'!$H$37:$J$37,0)),
IF(AD$4&gt;$H76+$B76,AC76*(1-INDEX('Inputs_Indexed REC'!$E$6:$E$8,MATCH('Total Indexed RECs'!$F76,'Inputs_Indexed REC'!$C$6:$C$8,0))),
0))</f>
        <v>98507.487500000003</v>
      </c>
      <c r="AE76" s="86">
        <f>IF(AE$4=$H76+$B76,INDEX('Inputs_Indexed REC'!$D$40:$F$65,MATCH('Total Indexed RECs'!$H76,'Inputs_Indexed REC'!$B$40:$B$65,0),MATCH('Total Indexed RECs'!$F76,'Inputs_Indexed REC'!$D$37:$F$37,0))
*INDEX('Inputs_Indexed REC'!$H$40:$J$65,MATCH('Total Indexed RECs'!$H76,'Inputs_Indexed REC'!$B$40:$B$65,0),MATCH('Total Indexed RECs'!$F76,'Inputs_Indexed REC'!$H$37:$J$37,0)),
IF(AE$4&gt;$H76+$B76,AD76*(1-INDEX('Inputs_Indexed REC'!$E$6:$E$8,MATCH('Total Indexed RECs'!$F76,'Inputs_Indexed REC'!$C$6:$C$8,0))),
0))</f>
        <v>98014.950062500007</v>
      </c>
      <c r="AF76" s="86">
        <f>IF(AF$4=$H76+$B76,INDEX('Inputs_Indexed REC'!$D$40:$F$65,MATCH('Total Indexed RECs'!$H76,'Inputs_Indexed REC'!$B$40:$B$65,0),MATCH('Total Indexed RECs'!$F76,'Inputs_Indexed REC'!$D$37:$F$37,0))
*INDEX('Inputs_Indexed REC'!$H$40:$J$65,MATCH('Total Indexed RECs'!$H76,'Inputs_Indexed REC'!$B$40:$B$65,0),MATCH('Total Indexed RECs'!$F76,'Inputs_Indexed REC'!$H$37:$J$37,0)),
IF(AF$4&gt;$H76+$B76,AE76*(1-INDEX('Inputs_Indexed REC'!$E$6:$E$8,MATCH('Total Indexed RECs'!$F76,'Inputs_Indexed REC'!$C$6:$C$8,0))),
0))</f>
        <v>97524.875312187505</v>
      </c>
      <c r="AG76" s="86">
        <f>IF(AG$4=$H76+$B76,INDEX('Inputs_Indexed REC'!$D$40:$F$65,MATCH('Total Indexed RECs'!$H76,'Inputs_Indexed REC'!$B$40:$B$65,0),MATCH('Total Indexed RECs'!$F76,'Inputs_Indexed REC'!$D$37:$F$37,0))
*INDEX('Inputs_Indexed REC'!$H$40:$J$65,MATCH('Total Indexed RECs'!$H76,'Inputs_Indexed REC'!$B$40:$B$65,0),MATCH('Total Indexed RECs'!$F76,'Inputs_Indexed REC'!$H$37:$J$37,0)),
IF(AG$4&gt;$H76+$B76,AF76*(1-INDEX('Inputs_Indexed REC'!$E$6:$E$8,MATCH('Total Indexed RECs'!$F76,'Inputs_Indexed REC'!$C$6:$C$8,0))),
0))</f>
        <v>97037.250935626565</v>
      </c>
      <c r="AH76" s="86">
        <f>IF(AH$4=$H76+$B76,INDEX('Inputs_Indexed REC'!$D$40:$F$65,MATCH('Total Indexed RECs'!$H76,'Inputs_Indexed REC'!$B$40:$B$65,0),MATCH('Total Indexed RECs'!$F76,'Inputs_Indexed REC'!$D$37:$F$37,0))
*INDEX('Inputs_Indexed REC'!$H$40:$J$65,MATCH('Total Indexed RECs'!$H76,'Inputs_Indexed REC'!$B$40:$B$65,0),MATCH('Total Indexed RECs'!$F76,'Inputs_Indexed REC'!$H$37:$J$37,0)),
IF(AH$4&gt;$H76+$B76,AG76*(1-INDEX('Inputs_Indexed REC'!$E$6:$E$8,MATCH('Total Indexed RECs'!$F76,'Inputs_Indexed REC'!$C$6:$C$8,0))),
0))</f>
        <v>96552.064680948431</v>
      </c>
    </row>
    <row r="77" spans="2:34" x14ac:dyDescent="0.35">
      <c r="B77" s="332">
        <v>0</v>
      </c>
      <c r="C77" s="332" t="str">
        <f>INDEX('Inputs_Indexed REC'!$L$40:$L$65,MATCH($G77,'Inputs_Indexed REC'!$C$40:$C$65,0))</f>
        <v>Projected</v>
      </c>
      <c r="D77" s="116" t="s">
        <v>241</v>
      </c>
      <c r="E77" s="212"/>
      <c r="F77" s="39" t="s">
        <v>77</v>
      </c>
      <c r="G77" s="60" t="s">
        <v>38</v>
      </c>
      <c r="H77" s="347">
        <f t="shared" si="3"/>
        <v>2040</v>
      </c>
      <c r="I77" s="56" t="s">
        <v>91</v>
      </c>
      <c r="J77" s="86">
        <f>IF(J$4=$H77+$B77,INDEX('Inputs_Indexed REC'!$D$40:$F$65,MATCH('Total Indexed RECs'!$H77,'Inputs_Indexed REC'!$B$40:$B$65,0),MATCH('Total Indexed RECs'!$F77,'Inputs_Indexed REC'!$D$37:$F$37,0))
*INDEX('Inputs_Indexed REC'!$H$40:$J$65,MATCH('Total Indexed RECs'!$H77,'Inputs_Indexed REC'!$B$40:$B$65,0),MATCH('Total Indexed RECs'!$F77,'Inputs_Indexed REC'!$H$37:$J$37,0)),
IF(J$4&gt;$H77+$B77,I77*(1-INDEX('Inputs_Indexed REC'!$E$6:$E$8,MATCH('Total Indexed RECs'!$F77,'Inputs_Indexed REC'!$C$6:$C$8,0))),
0))</f>
        <v>0</v>
      </c>
      <c r="K77" s="86">
        <f>IF(K$4=$H77+$B77,INDEX('Inputs_Indexed REC'!$D$40:$F$65,MATCH('Total Indexed RECs'!$H77,'Inputs_Indexed REC'!$B$40:$B$65,0),MATCH('Total Indexed RECs'!$F77,'Inputs_Indexed REC'!$D$37:$F$37,0))
*INDEX('Inputs_Indexed REC'!$H$40:$J$65,MATCH('Total Indexed RECs'!$H77,'Inputs_Indexed REC'!$B$40:$B$65,0),MATCH('Total Indexed RECs'!$F77,'Inputs_Indexed REC'!$H$37:$J$37,0)),
IF(K$4&gt;$H77+$B77,J77*(1-INDEX('Inputs_Indexed REC'!$E$6:$E$8,MATCH('Total Indexed RECs'!$F77,'Inputs_Indexed REC'!$C$6:$C$8,0))),
0))</f>
        <v>0</v>
      </c>
      <c r="L77" s="86">
        <f>IF(L$4=$H77+$B77,INDEX('Inputs_Indexed REC'!$D$40:$F$65,MATCH('Total Indexed RECs'!$H77,'Inputs_Indexed REC'!$B$40:$B$65,0),MATCH('Total Indexed RECs'!$F77,'Inputs_Indexed REC'!$D$37:$F$37,0))
*INDEX('Inputs_Indexed REC'!$H$40:$J$65,MATCH('Total Indexed RECs'!$H77,'Inputs_Indexed REC'!$B$40:$B$65,0),MATCH('Total Indexed RECs'!$F77,'Inputs_Indexed REC'!$H$37:$J$37,0)),
IF(L$4&gt;$H77+$B77,K77*(1-INDEX('Inputs_Indexed REC'!$E$6:$E$8,MATCH('Total Indexed RECs'!$F77,'Inputs_Indexed REC'!$C$6:$C$8,0))),
0))</f>
        <v>0</v>
      </c>
      <c r="M77" s="86">
        <f>IF(M$4=$H77+$B77,INDEX('Inputs_Indexed REC'!$D$40:$F$65,MATCH('Total Indexed RECs'!$H77,'Inputs_Indexed REC'!$B$40:$B$65,0),MATCH('Total Indexed RECs'!$F77,'Inputs_Indexed REC'!$D$37:$F$37,0))
*INDEX('Inputs_Indexed REC'!$H$40:$J$65,MATCH('Total Indexed RECs'!$H77,'Inputs_Indexed REC'!$B$40:$B$65,0),MATCH('Total Indexed RECs'!$F77,'Inputs_Indexed REC'!$H$37:$J$37,0)),
IF(M$4&gt;$H77+$B77,L77*(1-INDEX('Inputs_Indexed REC'!$E$6:$E$8,MATCH('Total Indexed RECs'!$F77,'Inputs_Indexed REC'!$C$6:$C$8,0))),
0))</f>
        <v>0</v>
      </c>
      <c r="N77" s="86">
        <f>IF(N$4=$H77+$B77,INDEX('Inputs_Indexed REC'!$D$40:$F$65,MATCH('Total Indexed RECs'!$H77,'Inputs_Indexed REC'!$B$40:$B$65,0),MATCH('Total Indexed RECs'!$F77,'Inputs_Indexed REC'!$D$37:$F$37,0))
*INDEX('Inputs_Indexed REC'!$H$40:$J$65,MATCH('Total Indexed RECs'!$H77,'Inputs_Indexed REC'!$B$40:$B$65,0),MATCH('Total Indexed RECs'!$F77,'Inputs_Indexed REC'!$H$37:$J$37,0)),
IF(N$4&gt;$H77+$B77,M77*(1-INDEX('Inputs_Indexed REC'!$E$6:$E$8,MATCH('Total Indexed RECs'!$F77,'Inputs_Indexed REC'!$C$6:$C$8,0))),
0))</f>
        <v>0</v>
      </c>
      <c r="O77" s="86">
        <f>IF(O$4=$H77+$B77,INDEX('Inputs_Indexed REC'!$D$40:$F$65,MATCH('Total Indexed RECs'!$H77,'Inputs_Indexed REC'!$B$40:$B$65,0),MATCH('Total Indexed RECs'!$F77,'Inputs_Indexed REC'!$D$37:$F$37,0))
*INDEX('Inputs_Indexed REC'!$H$40:$J$65,MATCH('Total Indexed RECs'!$H77,'Inputs_Indexed REC'!$B$40:$B$65,0),MATCH('Total Indexed RECs'!$F77,'Inputs_Indexed REC'!$H$37:$J$37,0)),
IF(O$4&gt;$H77+$B77,N77*(1-INDEX('Inputs_Indexed REC'!$E$6:$E$8,MATCH('Total Indexed RECs'!$F77,'Inputs_Indexed REC'!$C$6:$C$8,0))),
0))</f>
        <v>0</v>
      </c>
      <c r="P77" s="86">
        <f>IF(P$4=$H77+$B77,INDEX('Inputs_Indexed REC'!$D$40:$F$65,MATCH('Total Indexed RECs'!$H77,'Inputs_Indexed REC'!$B$40:$B$65,0),MATCH('Total Indexed RECs'!$F77,'Inputs_Indexed REC'!$D$37:$F$37,0))
*INDEX('Inputs_Indexed REC'!$H$40:$J$65,MATCH('Total Indexed RECs'!$H77,'Inputs_Indexed REC'!$B$40:$B$65,0),MATCH('Total Indexed RECs'!$F77,'Inputs_Indexed REC'!$H$37:$J$37,0)),
IF(P$4&gt;$H77+$B77,O77*(1-INDEX('Inputs_Indexed REC'!$E$6:$E$8,MATCH('Total Indexed RECs'!$F77,'Inputs_Indexed REC'!$C$6:$C$8,0))),
0))</f>
        <v>0</v>
      </c>
      <c r="Q77" s="86">
        <f>IF(Q$4=$H77+$B77,INDEX('Inputs_Indexed REC'!$D$40:$F$65,MATCH('Total Indexed RECs'!$H77,'Inputs_Indexed REC'!$B$40:$B$65,0),MATCH('Total Indexed RECs'!$F77,'Inputs_Indexed REC'!$D$37:$F$37,0))
*INDEX('Inputs_Indexed REC'!$H$40:$J$65,MATCH('Total Indexed RECs'!$H77,'Inputs_Indexed REC'!$B$40:$B$65,0),MATCH('Total Indexed RECs'!$F77,'Inputs_Indexed REC'!$H$37:$J$37,0)),
IF(Q$4&gt;$H77+$B77,P77*(1-INDEX('Inputs_Indexed REC'!$E$6:$E$8,MATCH('Total Indexed RECs'!$F77,'Inputs_Indexed REC'!$C$6:$C$8,0))),
0))</f>
        <v>0</v>
      </c>
      <c r="R77" s="86">
        <f>IF(R$4=$H77+$B77,INDEX('Inputs_Indexed REC'!$D$40:$F$65,MATCH('Total Indexed RECs'!$H77,'Inputs_Indexed REC'!$B$40:$B$65,0),MATCH('Total Indexed RECs'!$F77,'Inputs_Indexed REC'!$D$37:$F$37,0))
*INDEX('Inputs_Indexed REC'!$H$40:$J$65,MATCH('Total Indexed RECs'!$H77,'Inputs_Indexed REC'!$B$40:$B$65,0),MATCH('Total Indexed RECs'!$F77,'Inputs_Indexed REC'!$H$37:$J$37,0)),
IF(R$4&gt;$H77+$B77,Q77*(1-INDEX('Inputs_Indexed REC'!$E$6:$E$8,MATCH('Total Indexed RECs'!$F77,'Inputs_Indexed REC'!$C$6:$C$8,0))),
0))</f>
        <v>0</v>
      </c>
      <c r="S77" s="86">
        <f>IF(S$4=$H77+$B77,INDEX('Inputs_Indexed REC'!$D$40:$F$65,MATCH('Total Indexed RECs'!$H77,'Inputs_Indexed REC'!$B$40:$B$65,0),MATCH('Total Indexed RECs'!$F77,'Inputs_Indexed REC'!$D$37:$F$37,0))
*INDEX('Inputs_Indexed REC'!$H$40:$J$65,MATCH('Total Indexed RECs'!$H77,'Inputs_Indexed REC'!$B$40:$B$65,0),MATCH('Total Indexed RECs'!$F77,'Inputs_Indexed REC'!$H$37:$J$37,0)),
IF(S$4&gt;$H77+$B77,R77*(1-INDEX('Inputs_Indexed REC'!$E$6:$E$8,MATCH('Total Indexed RECs'!$F77,'Inputs_Indexed REC'!$C$6:$C$8,0))),
0))</f>
        <v>0</v>
      </c>
      <c r="T77" s="86">
        <f>IF(T$4=$H77+$B77,INDEX('Inputs_Indexed REC'!$D$40:$F$65,MATCH('Total Indexed RECs'!$H77,'Inputs_Indexed REC'!$B$40:$B$65,0),MATCH('Total Indexed RECs'!$F77,'Inputs_Indexed REC'!$D$37:$F$37,0))
*INDEX('Inputs_Indexed REC'!$H$40:$J$65,MATCH('Total Indexed RECs'!$H77,'Inputs_Indexed REC'!$B$40:$B$65,0),MATCH('Total Indexed RECs'!$F77,'Inputs_Indexed REC'!$H$37:$J$37,0)),
IF(T$4&gt;$H77+$B77,S77*(1-INDEX('Inputs_Indexed REC'!$E$6:$E$8,MATCH('Total Indexed RECs'!$F77,'Inputs_Indexed REC'!$C$6:$C$8,0))),
0))</f>
        <v>0</v>
      </c>
      <c r="U77" s="86">
        <f>IF(U$4=$H77+$B77,INDEX('Inputs_Indexed REC'!$D$40:$F$65,MATCH('Total Indexed RECs'!$H77,'Inputs_Indexed REC'!$B$40:$B$65,0),MATCH('Total Indexed RECs'!$F77,'Inputs_Indexed REC'!$D$37:$F$37,0))
*INDEX('Inputs_Indexed REC'!$H$40:$J$65,MATCH('Total Indexed RECs'!$H77,'Inputs_Indexed REC'!$B$40:$B$65,0),MATCH('Total Indexed RECs'!$F77,'Inputs_Indexed REC'!$H$37:$J$37,0)),
IF(U$4&gt;$H77+$B77,T77*(1-INDEX('Inputs_Indexed REC'!$E$6:$E$8,MATCH('Total Indexed RECs'!$F77,'Inputs_Indexed REC'!$C$6:$C$8,0))),
0))</f>
        <v>0</v>
      </c>
      <c r="V77" s="86">
        <f>IF(V$4=$H77+$B77,INDEX('Inputs_Indexed REC'!$D$40:$F$65,MATCH('Total Indexed RECs'!$H77,'Inputs_Indexed REC'!$B$40:$B$65,0),MATCH('Total Indexed RECs'!$F77,'Inputs_Indexed REC'!$D$37:$F$37,0))
*INDEX('Inputs_Indexed REC'!$H$40:$J$65,MATCH('Total Indexed RECs'!$H77,'Inputs_Indexed REC'!$B$40:$B$65,0),MATCH('Total Indexed RECs'!$F77,'Inputs_Indexed REC'!$H$37:$J$37,0)),
IF(V$4&gt;$H77+$B77,U77*(1-INDEX('Inputs_Indexed REC'!$E$6:$E$8,MATCH('Total Indexed RECs'!$F77,'Inputs_Indexed REC'!$C$6:$C$8,0))),
0))</f>
        <v>0</v>
      </c>
      <c r="W77" s="86">
        <f>IF(W$4=$H77+$B77,INDEX('Inputs_Indexed REC'!$D$40:$F$65,MATCH('Total Indexed RECs'!$H77,'Inputs_Indexed REC'!$B$40:$B$65,0),MATCH('Total Indexed RECs'!$F77,'Inputs_Indexed REC'!$D$37:$F$37,0))
*INDEX('Inputs_Indexed REC'!$H$40:$J$65,MATCH('Total Indexed RECs'!$H77,'Inputs_Indexed REC'!$B$40:$B$65,0),MATCH('Total Indexed RECs'!$F77,'Inputs_Indexed REC'!$H$37:$J$37,0)),
IF(W$4&gt;$H77+$B77,V77*(1-INDEX('Inputs_Indexed REC'!$E$6:$E$8,MATCH('Total Indexed RECs'!$F77,'Inputs_Indexed REC'!$C$6:$C$8,0))),
0))</f>
        <v>0</v>
      </c>
      <c r="X77" s="86">
        <f>IF(X$4=$H77+$B77,INDEX('Inputs_Indexed REC'!$D$40:$F$65,MATCH('Total Indexed RECs'!$H77,'Inputs_Indexed REC'!$B$40:$B$65,0),MATCH('Total Indexed RECs'!$F77,'Inputs_Indexed REC'!$D$37:$F$37,0))
*INDEX('Inputs_Indexed REC'!$H$40:$J$65,MATCH('Total Indexed RECs'!$H77,'Inputs_Indexed REC'!$B$40:$B$65,0),MATCH('Total Indexed RECs'!$F77,'Inputs_Indexed REC'!$H$37:$J$37,0)),
IF(X$4&gt;$H77+$B77,W77*(1-INDEX('Inputs_Indexed REC'!$E$6:$E$8,MATCH('Total Indexed RECs'!$F77,'Inputs_Indexed REC'!$C$6:$C$8,0))),
0))</f>
        <v>0</v>
      </c>
      <c r="Y77" s="86">
        <f>IF(Y$4=$H77+$B77,INDEX('Inputs_Indexed REC'!$D$40:$F$65,MATCH('Total Indexed RECs'!$H77,'Inputs_Indexed REC'!$B$40:$B$65,0),MATCH('Total Indexed RECs'!$F77,'Inputs_Indexed REC'!$D$37:$F$37,0))
*INDEX('Inputs_Indexed REC'!$H$40:$J$65,MATCH('Total Indexed RECs'!$H77,'Inputs_Indexed REC'!$B$40:$B$65,0),MATCH('Total Indexed RECs'!$F77,'Inputs_Indexed REC'!$H$37:$J$37,0)),
IF(Y$4&gt;$H77+$B77,X77*(1-INDEX('Inputs_Indexed REC'!$E$6:$E$8,MATCH('Total Indexed RECs'!$F77,'Inputs_Indexed REC'!$C$6:$C$8,0))),
0))</f>
        <v>0</v>
      </c>
      <c r="Z77" s="86">
        <f>IF(Z$4=$H77+$B77,INDEX('Inputs_Indexed REC'!$D$40:$F$65,MATCH('Total Indexed RECs'!$H77,'Inputs_Indexed REC'!$B$40:$B$65,0),MATCH('Total Indexed RECs'!$F77,'Inputs_Indexed REC'!$D$37:$F$37,0))
*INDEX('Inputs_Indexed REC'!$H$40:$J$65,MATCH('Total Indexed RECs'!$H77,'Inputs_Indexed REC'!$B$40:$B$65,0),MATCH('Total Indexed RECs'!$F77,'Inputs_Indexed REC'!$H$37:$J$37,0)),
IF(Z$4&gt;$H77+$B77,Y77*(1-INDEX('Inputs_Indexed REC'!$E$6:$E$8,MATCH('Total Indexed RECs'!$F77,'Inputs_Indexed REC'!$C$6:$C$8,0))),
0))</f>
        <v>0</v>
      </c>
      <c r="AA77" s="86">
        <f>IF(AA$4=$H77+$B77,INDEX('Inputs_Indexed REC'!$D$40:$F$65,MATCH('Total Indexed RECs'!$H77,'Inputs_Indexed REC'!$B$40:$B$65,0),MATCH('Total Indexed RECs'!$F77,'Inputs_Indexed REC'!$D$37:$F$37,0))
*INDEX('Inputs_Indexed REC'!$H$40:$J$65,MATCH('Total Indexed RECs'!$H77,'Inputs_Indexed REC'!$B$40:$B$65,0),MATCH('Total Indexed RECs'!$F77,'Inputs_Indexed REC'!$H$37:$J$37,0)),
IF(AA$4&gt;$H77+$B77,Z77*(1-INDEX('Inputs_Indexed REC'!$E$6:$E$8,MATCH('Total Indexed RECs'!$F77,'Inputs_Indexed REC'!$C$6:$C$8,0))),
0))</f>
        <v>0</v>
      </c>
      <c r="AB77" s="86">
        <f>IF(AB$4=$H77+$B77,INDEX('Inputs_Indexed REC'!$D$40:$F$65,MATCH('Total Indexed RECs'!$H77,'Inputs_Indexed REC'!$B$40:$B$65,0),MATCH('Total Indexed RECs'!$F77,'Inputs_Indexed REC'!$D$37:$F$37,0))
*INDEX('Inputs_Indexed REC'!$H$40:$J$65,MATCH('Total Indexed RECs'!$H77,'Inputs_Indexed REC'!$B$40:$B$65,0),MATCH('Total Indexed RECs'!$F77,'Inputs_Indexed REC'!$H$37:$J$37,0)),
IF(AB$4&gt;$H77+$B77,AA77*(1-INDEX('Inputs_Indexed REC'!$E$6:$E$8,MATCH('Total Indexed RECs'!$F77,'Inputs_Indexed REC'!$C$6:$C$8,0))),
0))</f>
        <v>100000</v>
      </c>
      <c r="AC77" s="86">
        <f>IF(AC$4=$H77+$B77,INDEX('Inputs_Indexed REC'!$D$40:$F$65,MATCH('Total Indexed RECs'!$H77,'Inputs_Indexed REC'!$B$40:$B$65,0),MATCH('Total Indexed RECs'!$F77,'Inputs_Indexed REC'!$D$37:$F$37,0))
*INDEX('Inputs_Indexed REC'!$H$40:$J$65,MATCH('Total Indexed RECs'!$H77,'Inputs_Indexed REC'!$B$40:$B$65,0),MATCH('Total Indexed RECs'!$F77,'Inputs_Indexed REC'!$H$37:$J$37,0)),
IF(AC$4&gt;$H77+$B77,AB77*(1-INDEX('Inputs_Indexed REC'!$E$6:$E$8,MATCH('Total Indexed RECs'!$F77,'Inputs_Indexed REC'!$C$6:$C$8,0))),
0))</f>
        <v>99500</v>
      </c>
      <c r="AD77" s="86">
        <f>IF(AD$4=$H77+$B77,INDEX('Inputs_Indexed REC'!$D$40:$F$65,MATCH('Total Indexed RECs'!$H77,'Inputs_Indexed REC'!$B$40:$B$65,0),MATCH('Total Indexed RECs'!$F77,'Inputs_Indexed REC'!$D$37:$F$37,0))
*INDEX('Inputs_Indexed REC'!$H$40:$J$65,MATCH('Total Indexed RECs'!$H77,'Inputs_Indexed REC'!$B$40:$B$65,0),MATCH('Total Indexed RECs'!$F77,'Inputs_Indexed REC'!$H$37:$J$37,0)),
IF(AD$4&gt;$H77+$B77,AC77*(1-INDEX('Inputs_Indexed REC'!$E$6:$E$8,MATCH('Total Indexed RECs'!$F77,'Inputs_Indexed REC'!$C$6:$C$8,0))),
0))</f>
        <v>99002.5</v>
      </c>
      <c r="AE77" s="86">
        <f>IF(AE$4=$H77+$B77,INDEX('Inputs_Indexed REC'!$D$40:$F$65,MATCH('Total Indexed RECs'!$H77,'Inputs_Indexed REC'!$B$40:$B$65,0),MATCH('Total Indexed RECs'!$F77,'Inputs_Indexed REC'!$D$37:$F$37,0))
*INDEX('Inputs_Indexed REC'!$H$40:$J$65,MATCH('Total Indexed RECs'!$H77,'Inputs_Indexed REC'!$B$40:$B$65,0),MATCH('Total Indexed RECs'!$F77,'Inputs_Indexed REC'!$H$37:$J$37,0)),
IF(AE$4&gt;$H77+$B77,AD77*(1-INDEX('Inputs_Indexed REC'!$E$6:$E$8,MATCH('Total Indexed RECs'!$F77,'Inputs_Indexed REC'!$C$6:$C$8,0))),
0))</f>
        <v>98507.487500000003</v>
      </c>
      <c r="AF77" s="86">
        <f>IF(AF$4=$H77+$B77,INDEX('Inputs_Indexed REC'!$D$40:$F$65,MATCH('Total Indexed RECs'!$H77,'Inputs_Indexed REC'!$B$40:$B$65,0),MATCH('Total Indexed RECs'!$F77,'Inputs_Indexed REC'!$D$37:$F$37,0))
*INDEX('Inputs_Indexed REC'!$H$40:$J$65,MATCH('Total Indexed RECs'!$H77,'Inputs_Indexed REC'!$B$40:$B$65,0),MATCH('Total Indexed RECs'!$F77,'Inputs_Indexed REC'!$H$37:$J$37,0)),
IF(AF$4&gt;$H77+$B77,AE77*(1-INDEX('Inputs_Indexed REC'!$E$6:$E$8,MATCH('Total Indexed RECs'!$F77,'Inputs_Indexed REC'!$C$6:$C$8,0))),
0))</f>
        <v>98014.950062500007</v>
      </c>
      <c r="AG77" s="86">
        <f>IF(AG$4=$H77+$B77,INDEX('Inputs_Indexed REC'!$D$40:$F$65,MATCH('Total Indexed RECs'!$H77,'Inputs_Indexed REC'!$B$40:$B$65,0),MATCH('Total Indexed RECs'!$F77,'Inputs_Indexed REC'!$D$37:$F$37,0))
*INDEX('Inputs_Indexed REC'!$H$40:$J$65,MATCH('Total Indexed RECs'!$H77,'Inputs_Indexed REC'!$B$40:$B$65,0),MATCH('Total Indexed RECs'!$F77,'Inputs_Indexed REC'!$H$37:$J$37,0)),
IF(AG$4&gt;$H77+$B77,AF77*(1-INDEX('Inputs_Indexed REC'!$E$6:$E$8,MATCH('Total Indexed RECs'!$F77,'Inputs_Indexed REC'!$C$6:$C$8,0))),
0))</f>
        <v>97524.875312187505</v>
      </c>
      <c r="AH77" s="86">
        <f>IF(AH$4=$H77+$B77,INDEX('Inputs_Indexed REC'!$D$40:$F$65,MATCH('Total Indexed RECs'!$H77,'Inputs_Indexed REC'!$B$40:$B$65,0),MATCH('Total Indexed RECs'!$F77,'Inputs_Indexed REC'!$D$37:$F$37,0))
*INDEX('Inputs_Indexed REC'!$H$40:$J$65,MATCH('Total Indexed RECs'!$H77,'Inputs_Indexed REC'!$B$40:$B$65,0),MATCH('Total Indexed RECs'!$F77,'Inputs_Indexed REC'!$H$37:$J$37,0)),
IF(AH$4&gt;$H77+$B77,AG77*(1-INDEX('Inputs_Indexed REC'!$E$6:$E$8,MATCH('Total Indexed RECs'!$F77,'Inputs_Indexed REC'!$C$6:$C$8,0))),
0))</f>
        <v>97037.250935626565</v>
      </c>
    </row>
    <row r="78" spans="2:34" x14ac:dyDescent="0.35">
      <c r="B78" s="332">
        <v>0</v>
      </c>
      <c r="C78" s="332" t="str">
        <f>INDEX('Inputs_Indexed REC'!$L$40:$L$65,MATCH($G78,'Inputs_Indexed REC'!$C$40:$C$65,0))</f>
        <v>Projected</v>
      </c>
      <c r="D78" s="116" t="s">
        <v>241</v>
      </c>
      <c r="E78" s="212"/>
      <c r="F78" s="39" t="s">
        <v>77</v>
      </c>
      <c r="G78" s="60" t="s">
        <v>39</v>
      </c>
      <c r="H78" s="347">
        <f t="shared" si="3"/>
        <v>2041</v>
      </c>
      <c r="I78" s="56" t="s">
        <v>91</v>
      </c>
      <c r="J78" s="86">
        <f>IF(J$4=$H78+$B78,INDEX('Inputs_Indexed REC'!$D$40:$F$65,MATCH('Total Indexed RECs'!$H78,'Inputs_Indexed REC'!$B$40:$B$65,0),MATCH('Total Indexed RECs'!$F78,'Inputs_Indexed REC'!$D$37:$F$37,0))
*INDEX('Inputs_Indexed REC'!$H$40:$J$65,MATCH('Total Indexed RECs'!$H78,'Inputs_Indexed REC'!$B$40:$B$65,0),MATCH('Total Indexed RECs'!$F78,'Inputs_Indexed REC'!$H$37:$J$37,0)),
IF(J$4&gt;$H78+$B78,I78*(1-INDEX('Inputs_Indexed REC'!$E$6:$E$8,MATCH('Total Indexed RECs'!$F78,'Inputs_Indexed REC'!$C$6:$C$8,0))),
0))</f>
        <v>0</v>
      </c>
      <c r="K78" s="86">
        <f>IF(K$4=$H78+$B78,INDEX('Inputs_Indexed REC'!$D$40:$F$65,MATCH('Total Indexed RECs'!$H78,'Inputs_Indexed REC'!$B$40:$B$65,0),MATCH('Total Indexed RECs'!$F78,'Inputs_Indexed REC'!$D$37:$F$37,0))
*INDEX('Inputs_Indexed REC'!$H$40:$J$65,MATCH('Total Indexed RECs'!$H78,'Inputs_Indexed REC'!$B$40:$B$65,0),MATCH('Total Indexed RECs'!$F78,'Inputs_Indexed REC'!$H$37:$J$37,0)),
IF(K$4&gt;$H78+$B78,J78*(1-INDEX('Inputs_Indexed REC'!$E$6:$E$8,MATCH('Total Indexed RECs'!$F78,'Inputs_Indexed REC'!$C$6:$C$8,0))),
0))</f>
        <v>0</v>
      </c>
      <c r="L78" s="86">
        <f>IF(L$4=$H78+$B78,INDEX('Inputs_Indexed REC'!$D$40:$F$65,MATCH('Total Indexed RECs'!$H78,'Inputs_Indexed REC'!$B$40:$B$65,0),MATCH('Total Indexed RECs'!$F78,'Inputs_Indexed REC'!$D$37:$F$37,0))
*INDEX('Inputs_Indexed REC'!$H$40:$J$65,MATCH('Total Indexed RECs'!$H78,'Inputs_Indexed REC'!$B$40:$B$65,0),MATCH('Total Indexed RECs'!$F78,'Inputs_Indexed REC'!$H$37:$J$37,0)),
IF(L$4&gt;$H78+$B78,K78*(1-INDEX('Inputs_Indexed REC'!$E$6:$E$8,MATCH('Total Indexed RECs'!$F78,'Inputs_Indexed REC'!$C$6:$C$8,0))),
0))</f>
        <v>0</v>
      </c>
      <c r="M78" s="86">
        <f>IF(M$4=$H78+$B78,INDEX('Inputs_Indexed REC'!$D$40:$F$65,MATCH('Total Indexed RECs'!$H78,'Inputs_Indexed REC'!$B$40:$B$65,0),MATCH('Total Indexed RECs'!$F78,'Inputs_Indexed REC'!$D$37:$F$37,0))
*INDEX('Inputs_Indexed REC'!$H$40:$J$65,MATCH('Total Indexed RECs'!$H78,'Inputs_Indexed REC'!$B$40:$B$65,0),MATCH('Total Indexed RECs'!$F78,'Inputs_Indexed REC'!$H$37:$J$37,0)),
IF(M$4&gt;$H78+$B78,L78*(1-INDEX('Inputs_Indexed REC'!$E$6:$E$8,MATCH('Total Indexed RECs'!$F78,'Inputs_Indexed REC'!$C$6:$C$8,0))),
0))</f>
        <v>0</v>
      </c>
      <c r="N78" s="86">
        <f>IF(N$4=$H78+$B78,INDEX('Inputs_Indexed REC'!$D$40:$F$65,MATCH('Total Indexed RECs'!$H78,'Inputs_Indexed REC'!$B$40:$B$65,0),MATCH('Total Indexed RECs'!$F78,'Inputs_Indexed REC'!$D$37:$F$37,0))
*INDEX('Inputs_Indexed REC'!$H$40:$J$65,MATCH('Total Indexed RECs'!$H78,'Inputs_Indexed REC'!$B$40:$B$65,0),MATCH('Total Indexed RECs'!$F78,'Inputs_Indexed REC'!$H$37:$J$37,0)),
IF(N$4&gt;$H78+$B78,M78*(1-INDEX('Inputs_Indexed REC'!$E$6:$E$8,MATCH('Total Indexed RECs'!$F78,'Inputs_Indexed REC'!$C$6:$C$8,0))),
0))</f>
        <v>0</v>
      </c>
      <c r="O78" s="86">
        <f>IF(O$4=$H78+$B78,INDEX('Inputs_Indexed REC'!$D$40:$F$65,MATCH('Total Indexed RECs'!$H78,'Inputs_Indexed REC'!$B$40:$B$65,0),MATCH('Total Indexed RECs'!$F78,'Inputs_Indexed REC'!$D$37:$F$37,0))
*INDEX('Inputs_Indexed REC'!$H$40:$J$65,MATCH('Total Indexed RECs'!$H78,'Inputs_Indexed REC'!$B$40:$B$65,0),MATCH('Total Indexed RECs'!$F78,'Inputs_Indexed REC'!$H$37:$J$37,0)),
IF(O$4&gt;$H78+$B78,N78*(1-INDEX('Inputs_Indexed REC'!$E$6:$E$8,MATCH('Total Indexed RECs'!$F78,'Inputs_Indexed REC'!$C$6:$C$8,0))),
0))</f>
        <v>0</v>
      </c>
      <c r="P78" s="86">
        <f>IF(P$4=$H78+$B78,INDEX('Inputs_Indexed REC'!$D$40:$F$65,MATCH('Total Indexed RECs'!$H78,'Inputs_Indexed REC'!$B$40:$B$65,0),MATCH('Total Indexed RECs'!$F78,'Inputs_Indexed REC'!$D$37:$F$37,0))
*INDEX('Inputs_Indexed REC'!$H$40:$J$65,MATCH('Total Indexed RECs'!$H78,'Inputs_Indexed REC'!$B$40:$B$65,0),MATCH('Total Indexed RECs'!$F78,'Inputs_Indexed REC'!$H$37:$J$37,0)),
IF(P$4&gt;$H78+$B78,O78*(1-INDEX('Inputs_Indexed REC'!$E$6:$E$8,MATCH('Total Indexed RECs'!$F78,'Inputs_Indexed REC'!$C$6:$C$8,0))),
0))</f>
        <v>0</v>
      </c>
      <c r="Q78" s="86">
        <f>IF(Q$4=$H78+$B78,INDEX('Inputs_Indexed REC'!$D$40:$F$65,MATCH('Total Indexed RECs'!$H78,'Inputs_Indexed REC'!$B$40:$B$65,0),MATCH('Total Indexed RECs'!$F78,'Inputs_Indexed REC'!$D$37:$F$37,0))
*INDEX('Inputs_Indexed REC'!$H$40:$J$65,MATCH('Total Indexed RECs'!$H78,'Inputs_Indexed REC'!$B$40:$B$65,0),MATCH('Total Indexed RECs'!$F78,'Inputs_Indexed REC'!$H$37:$J$37,0)),
IF(Q$4&gt;$H78+$B78,P78*(1-INDEX('Inputs_Indexed REC'!$E$6:$E$8,MATCH('Total Indexed RECs'!$F78,'Inputs_Indexed REC'!$C$6:$C$8,0))),
0))</f>
        <v>0</v>
      </c>
      <c r="R78" s="86">
        <f>IF(R$4=$H78+$B78,INDEX('Inputs_Indexed REC'!$D$40:$F$65,MATCH('Total Indexed RECs'!$H78,'Inputs_Indexed REC'!$B$40:$B$65,0),MATCH('Total Indexed RECs'!$F78,'Inputs_Indexed REC'!$D$37:$F$37,0))
*INDEX('Inputs_Indexed REC'!$H$40:$J$65,MATCH('Total Indexed RECs'!$H78,'Inputs_Indexed REC'!$B$40:$B$65,0),MATCH('Total Indexed RECs'!$F78,'Inputs_Indexed REC'!$H$37:$J$37,0)),
IF(R$4&gt;$H78+$B78,Q78*(1-INDEX('Inputs_Indexed REC'!$E$6:$E$8,MATCH('Total Indexed RECs'!$F78,'Inputs_Indexed REC'!$C$6:$C$8,0))),
0))</f>
        <v>0</v>
      </c>
      <c r="S78" s="86">
        <f>IF(S$4=$H78+$B78,INDEX('Inputs_Indexed REC'!$D$40:$F$65,MATCH('Total Indexed RECs'!$H78,'Inputs_Indexed REC'!$B$40:$B$65,0),MATCH('Total Indexed RECs'!$F78,'Inputs_Indexed REC'!$D$37:$F$37,0))
*INDEX('Inputs_Indexed REC'!$H$40:$J$65,MATCH('Total Indexed RECs'!$H78,'Inputs_Indexed REC'!$B$40:$B$65,0),MATCH('Total Indexed RECs'!$F78,'Inputs_Indexed REC'!$H$37:$J$37,0)),
IF(S$4&gt;$H78+$B78,R78*(1-INDEX('Inputs_Indexed REC'!$E$6:$E$8,MATCH('Total Indexed RECs'!$F78,'Inputs_Indexed REC'!$C$6:$C$8,0))),
0))</f>
        <v>0</v>
      </c>
      <c r="T78" s="86">
        <f>IF(T$4=$H78+$B78,INDEX('Inputs_Indexed REC'!$D$40:$F$65,MATCH('Total Indexed RECs'!$H78,'Inputs_Indexed REC'!$B$40:$B$65,0),MATCH('Total Indexed RECs'!$F78,'Inputs_Indexed REC'!$D$37:$F$37,0))
*INDEX('Inputs_Indexed REC'!$H$40:$J$65,MATCH('Total Indexed RECs'!$H78,'Inputs_Indexed REC'!$B$40:$B$65,0),MATCH('Total Indexed RECs'!$F78,'Inputs_Indexed REC'!$H$37:$J$37,0)),
IF(T$4&gt;$H78+$B78,S78*(1-INDEX('Inputs_Indexed REC'!$E$6:$E$8,MATCH('Total Indexed RECs'!$F78,'Inputs_Indexed REC'!$C$6:$C$8,0))),
0))</f>
        <v>0</v>
      </c>
      <c r="U78" s="86">
        <f>IF(U$4=$H78+$B78,INDEX('Inputs_Indexed REC'!$D$40:$F$65,MATCH('Total Indexed RECs'!$H78,'Inputs_Indexed REC'!$B$40:$B$65,0),MATCH('Total Indexed RECs'!$F78,'Inputs_Indexed REC'!$D$37:$F$37,0))
*INDEX('Inputs_Indexed REC'!$H$40:$J$65,MATCH('Total Indexed RECs'!$H78,'Inputs_Indexed REC'!$B$40:$B$65,0),MATCH('Total Indexed RECs'!$F78,'Inputs_Indexed REC'!$H$37:$J$37,0)),
IF(U$4&gt;$H78+$B78,T78*(1-INDEX('Inputs_Indexed REC'!$E$6:$E$8,MATCH('Total Indexed RECs'!$F78,'Inputs_Indexed REC'!$C$6:$C$8,0))),
0))</f>
        <v>0</v>
      </c>
      <c r="V78" s="86">
        <f>IF(V$4=$H78+$B78,INDEX('Inputs_Indexed REC'!$D$40:$F$65,MATCH('Total Indexed RECs'!$H78,'Inputs_Indexed REC'!$B$40:$B$65,0),MATCH('Total Indexed RECs'!$F78,'Inputs_Indexed REC'!$D$37:$F$37,0))
*INDEX('Inputs_Indexed REC'!$H$40:$J$65,MATCH('Total Indexed RECs'!$H78,'Inputs_Indexed REC'!$B$40:$B$65,0),MATCH('Total Indexed RECs'!$F78,'Inputs_Indexed REC'!$H$37:$J$37,0)),
IF(V$4&gt;$H78+$B78,U78*(1-INDEX('Inputs_Indexed REC'!$E$6:$E$8,MATCH('Total Indexed RECs'!$F78,'Inputs_Indexed REC'!$C$6:$C$8,0))),
0))</f>
        <v>0</v>
      </c>
      <c r="W78" s="86">
        <f>IF(W$4=$H78+$B78,INDEX('Inputs_Indexed REC'!$D$40:$F$65,MATCH('Total Indexed RECs'!$H78,'Inputs_Indexed REC'!$B$40:$B$65,0),MATCH('Total Indexed RECs'!$F78,'Inputs_Indexed REC'!$D$37:$F$37,0))
*INDEX('Inputs_Indexed REC'!$H$40:$J$65,MATCH('Total Indexed RECs'!$H78,'Inputs_Indexed REC'!$B$40:$B$65,0),MATCH('Total Indexed RECs'!$F78,'Inputs_Indexed REC'!$H$37:$J$37,0)),
IF(W$4&gt;$H78+$B78,V78*(1-INDEX('Inputs_Indexed REC'!$E$6:$E$8,MATCH('Total Indexed RECs'!$F78,'Inputs_Indexed REC'!$C$6:$C$8,0))),
0))</f>
        <v>0</v>
      </c>
      <c r="X78" s="86">
        <f>IF(X$4=$H78+$B78,INDEX('Inputs_Indexed REC'!$D$40:$F$65,MATCH('Total Indexed RECs'!$H78,'Inputs_Indexed REC'!$B$40:$B$65,0),MATCH('Total Indexed RECs'!$F78,'Inputs_Indexed REC'!$D$37:$F$37,0))
*INDEX('Inputs_Indexed REC'!$H$40:$J$65,MATCH('Total Indexed RECs'!$H78,'Inputs_Indexed REC'!$B$40:$B$65,0),MATCH('Total Indexed RECs'!$F78,'Inputs_Indexed REC'!$H$37:$J$37,0)),
IF(X$4&gt;$H78+$B78,W78*(1-INDEX('Inputs_Indexed REC'!$E$6:$E$8,MATCH('Total Indexed RECs'!$F78,'Inputs_Indexed REC'!$C$6:$C$8,0))),
0))</f>
        <v>0</v>
      </c>
      <c r="Y78" s="86">
        <f>IF(Y$4=$H78+$B78,INDEX('Inputs_Indexed REC'!$D$40:$F$65,MATCH('Total Indexed RECs'!$H78,'Inputs_Indexed REC'!$B$40:$B$65,0),MATCH('Total Indexed RECs'!$F78,'Inputs_Indexed REC'!$D$37:$F$37,0))
*INDEX('Inputs_Indexed REC'!$H$40:$J$65,MATCH('Total Indexed RECs'!$H78,'Inputs_Indexed REC'!$B$40:$B$65,0),MATCH('Total Indexed RECs'!$F78,'Inputs_Indexed REC'!$H$37:$J$37,0)),
IF(Y$4&gt;$H78+$B78,X78*(1-INDEX('Inputs_Indexed REC'!$E$6:$E$8,MATCH('Total Indexed RECs'!$F78,'Inputs_Indexed REC'!$C$6:$C$8,0))),
0))</f>
        <v>0</v>
      </c>
      <c r="Z78" s="86">
        <f>IF(Z$4=$H78+$B78,INDEX('Inputs_Indexed REC'!$D$40:$F$65,MATCH('Total Indexed RECs'!$H78,'Inputs_Indexed REC'!$B$40:$B$65,0),MATCH('Total Indexed RECs'!$F78,'Inputs_Indexed REC'!$D$37:$F$37,0))
*INDEX('Inputs_Indexed REC'!$H$40:$J$65,MATCH('Total Indexed RECs'!$H78,'Inputs_Indexed REC'!$B$40:$B$65,0),MATCH('Total Indexed RECs'!$F78,'Inputs_Indexed REC'!$H$37:$J$37,0)),
IF(Z$4&gt;$H78+$B78,Y78*(1-INDEX('Inputs_Indexed REC'!$E$6:$E$8,MATCH('Total Indexed RECs'!$F78,'Inputs_Indexed REC'!$C$6:$C$8,0))),
0))</f>
        <v>0</v>
      </c>
      <c r="AA78" s="86">
        <f>IF(AA$4=$H78+$B78,INDEX('Inputs_Indexed REC'!$D$40:$F$65,MATCH('Total Indexed RECs'!$H78,'Inputs_Indexed REC'!$B$40:$B$65,0),MATCH('Total Indexed RECs'!$F78,'Inputs_Indexed REC'!$D$37:$F$37,0))
*INDEX('Inputs_Indexed REC'!$H$40:$J$65,MATCH('Total Indexed RECs'!$H78,'Inputs_Indexed REC'!$B$40:$B$65,0),MATCH('Total Indexed RECs'!$F78,'Inputs_Indexed REC'!$H$37:$J$37,0)),
IF(AA$4&gt;$H78+$B78,Z78*(1-INDEX('Inputs_Indexed REC'!$E$6:$E$8,MATCH('Total Indexed RECs'!$F78,'Inputs_Indexed REC'!$C$6:$C$8,0))),
0))</f>
        <v>0</v>
      </c>
      <c r="AB78" s="86">
        <f>IF(AB$4=$H78+$B78,INDEX('Inputs_Indexed REC'!$D$40:$F$65,MATCH('Total Indexed RECs'!$H78,'Inputs_Indexed REC'!$B$40:$B$65,0),MATCH('Total Indexed RECs'!$F78,'Inputs_Indexed REC'!$D$37:$F$37,0))
*INDEX('Inputs_Indexed REC'!$H$40:$J$65,MATCH('Total Indexed RECs'!$H78,'Inputs_Indexed REC'!$B$40:$B$65,0),MATCH('Total Indexed RECs'!$F78,'Inputs_Indexed REC'!$H$37:$J$37,0)),
IF(AB$4&gt;$H78+$B78,AA78*(1-INDEX('Inputs_Indexed REC'!$E$6:$E$8,MATCH('Total Indexed RECs'!$F78,'Inputs_Indexed REC'!$C$6:$C$8,0))),
0))</f>
        <v>0</v>
      </c>
      <c r="AC78" s="86">
        <f>IF(AC$4=$H78+$B78,INDEX('Inputs_Indexed REC'!$D$40:$F$65,MATCH('Total Indexed RECs'!$H78,'Inputs_Indexed REC'!$B$40:$B$65,0),MATCH('Total Indexed RECs'!$F78,'Inputs_Indexed REC'!$D$37:$F$37,0))
*INDEX('Inputs_Indexed REC'!$H$40:$J$65,MATCH('Total Indexed RECs'!$H78,'Inputs_Indexed REC'!$B$40:$B$65,0),MATCH('Total Indexed RECs'!$F78,'Inputs_Indexed REC'!$H$37:$J$37,0)),
IF(AC$4&gt;$H78+$B78,AB78*(1-INDEX('Inputs_Indexed REC'!$E$6:$E$8,MATCH('Total Indexed RECs'!$F78,'Inputs_Indexed REC'!$C$6:$C$8,0))),
0))</f>
        <v>100000</v>
      </c>
      <c r="AD78" s="86">
        <f>IF(AD$4=$H78+$B78,INDEX('Inputs_Indexed REC'!$D$40:$F$65,MATCH('Total Indexed RECs'!$H78,'Inputs_Indexed REC'!$B$40:$B$65,0),MATCH('Total Indexed RECs'!$F78,'Inputs_Indexed REC'!$D$37:$F$37,0))
*INDEX('Inputs_Indexed REC'!$H$40:$J$65,MATCH('Total Indexed RECs'!$H78,'Inputs_Indexed REC'!$B$40:$B$65,0),MATCH('Total Indexed RECs'!$F78,'Inputs_Indexed REC'!$H$37:$J$37,0)),
IF(AD$4&gt;$H78+$B78,AC78*(1-INDEX('Inputs_Indexed REC'!$E$6:$E$8,MATCH('Total Indexed RECs'!$F78,'Inputs_Indexed REC'!$C$6:$C$8,0))),
0))</f>
        <v>99500</v>
      </c>
      <c r="AE78" s="86">
        <f>IF(AE$4=$H78+$B78,INDEX('Inputs_Indexed REC'!$D$40:$F$65,MATCH('Total Indexed RECs'!$H78,'Inputs_Indexed REC'!$B$40:$B$65,0),MATCH('Total Indexed RECs'!$F78,'Inputs_Indexed REC'!$D$37:$F$37,0))
*INDEX('Inputs_Indexed REC'!$H$40:$J$65,MATCH('Total Indexed RECs'!$H78,'Inputs_Indexed REC'!$B$40:$B$65,0),MATCH('Total Indexed RECs'!$F78,'Inputs_Indexed REC'!$H$37:$J$37,0)),
IF(AE$4&gt;$H78+$B78,AD78*(1-INDEX('Inputs_Indexed REC'!$E$6:$E$8,MATCH('Total Indexed RECs'!$F78,'Inputs_Indexed REC'!$C$6:$C$8,0))),
0))</f>
        <v>99002.5</v>
      </c>
      <c r="AF78" s="86">
        <f>IF(AF$4=$H78+$B78,INDEX('Inputs_Indexed REC'!$D$40:$F$65,MATCH('Total Indexed RECs'!$H78,'Inputs_Indexed REC'!$B$40:$B$65,0),MATCH('Total Indexed RECs'!$F78,'Inputs_Indexed REC'!$D$37:$F$37,0))
*INDEX('Inputs_Indexed REC'!$H$40:$J$65,MATCH('Total Indexed RECs'!$H78,'Inputs_Indexed REC'!$B$40:$B$65,0),MATCH('Total Indexed RECs'!$F78,'Inputs_Indexed REC'!$H$37:$J$37,0)),
IF(AF$4&gt;$H78+$B78,AE78*(1-INDEX('Inputs_Indexed REC'!$E$6:$E$8,MATCH('Total Indexed RECs'!$F78,'Inputs_Indexed REC'!$C$6:$C$8,0))),
0))</f>
        <v>98507.487500000003</v>
      </c>
      <c r="AG78" s="86">
        <f>IF(AG$4=$H78+$B78,INDEX('Inputs_Indexed REC'!$D$40:$F$65,MATCH('Total Indexed RECs'!$H78,'Inputs_Indexed REC'!$B$40:$B$65,0),MATCH('Total Indexed RECs'!$F78,'Inputs_Indexed REC'!$D$37:$F$37,0))
*INDEX('Inputs_Indexed REC'!$H$40:$J$65,MATCH('Total Indexed RECs'!$H78,'Inputs_Indexed REC'!$B$40:$B$65,0),MATCH('Total Indexed RECs'!$F78,'Inputs_Indexed REC'!$H$37:$J$37,0)),
IF(AG$4&gt;$H78+$B78,AF78*(1-INDEX('Inputs_Indexed REC'!$E$6:$E$8,MATCH('Total Indexed RECs'!$F78,'Inputs_Indexed REC'!$C$6:$C$8,0))),
0))</f>
        <v>98014.950062500007</v>
      </c>
      <c r="AH78" s="86">
        <f>IF(AH$4=$H78+$B78,INDEX('Inputs_Indexed REC'!$D$40:$F$65,MATCH('Total Indexed RECs'!$H78,'Inputs_Indexed REC'!$B$40:$B$65,0),MATCH('Total Indexed RECs'!$F78,'Inputs_Indexed REC'!$D$37:$F$37,0))
*INDEX('Inputs_Indexed REC'!$H$40:$J$65,MATCH('Total Indexed RECs'!$H78,'Inputs_Indexed REC'!$B$40:$B$65,0),MATCH('Total Indexed RECs'!$F78,'Inputs_Indexed REC'!$H$37:$J$37,0)),
IF(AH$4&gt;$H78+$B78,AG78*(1-INDEX('Inputs_Indexed REC'!$E$6:$E$8,MATCH('Total Indexed RECs'!$F78,'Inputs_Indexed REC'!$C$6:$C$8,0))),
0))</f>
        <v>97524.875312187505</v>
      </c>
    </row>
    <row r="79" spans="2:34" x14ac:dyDescent="0.35">
      <c r="B79" s="332">
        <v>0</v>
      </c>
      <c r="C79" s="332" t="str">
        <f>INDEX('Inputs_Indexed REC'!$L$40:$L$65,MATCH($G79,'Inputs_Indexed REC'!$C$40:$C$65,0))</f>
        <v>Projected</v>
      </c>
      <c r="D79" s="116" t="s">
        <v>241</v>
      </c>
      <c r="E79" s="212"/>
      <c r="F79" s="39" t="s">
        <v>77</v>
      </c>
      <c r="G79" s="60" t="s">
        <v>40</v>
      </c>
      <c r="H79" s="347">
        <f t="shared" si="3"/>
        <v>2042</v>
      </c>
      <c r="I79" s="56" t="s">
        <v>91</v>
      </c>
      <c r="J79" s="86">
        <f>IF(J$4=$H79+$B79,INDEX('Inputs_Indexed REC'!$D$40:$F$65,MATCH('Total Indexed RECs'!$H79,'Inputs_Indexed REC'!$B$40:$B$65,0),MATCH('Total Indexed RECs'!$F79,'Inputs_Indexed REC'!$D$37:$F$37,0))
*INDEX('Inputs_Indexed REC'!$H$40:$J$65,MATCH('Total Indexed RECs'!$H79,'Inputs_Indexed REC'!$B$40:$B$65,0),MATCH('Total Indexed RECs'!$F79,'Inputs_Indexed REC'!$H$37:$J$37,0)),
IF(J$4&gt;$H79+$B79,I79*(1-INDEX('Inputs_Indexed REC'!$E$6:$E$8,MATCH('Total Indexed RECs'!$F79,'Inputs_Indexed REC'!$C$6:$C$8,0))),
0))</f>
        <v>0</v>
      </c>
      <c r="K79" s="86">
        <f>IF(K$4=$H79+$B79,INDEX('Inputs_Indexed REC'!$D$40:$F$65,MATCH('Total Indexed RECs'!$H79,'Inputs_Indexed REC'!$B$40:$B$65,0),MATCH('Total Indexed RECs'!$F79,'Inputs_Indexed REC'!$D$37:$F$37,0))
*INDEX('Inputs_Indexed REC'!$H$40:$J$65,MATCH('Total Indexed RECs'!$H79,'Inputs_Indexed REC'!$B$40:$B$65,0),MATCH('Total Indexed RECs'!$F79,'Inputs_Indexed REC'!$H$37:$J$37,0)),
IF(K$4&gt;$H79+$B79,J79*(1-INDEX('Inputs_Indexed REC'!$E$6:$E$8,MATCH('Total Indexed RECs'!$F79,'Inputs_Indexed REC'!$C$6:$C$8,0))),
0))</f>
        <v>0</v>
      </c>
      <c r="L79" s="86">
        <f>IF(L$4=$H79+$B79,INDEX('Inputs_Indexed REC'!$D$40:$F$65,MATCH('Total Indexed RECs'!$H79,'Inputs_Indexed REC'!$B$40:$B$65,0),MATCH('Total Indexed RECs'!$F79,'Inputs_Indexed REC'!$D$37:$F$37,0))
*INDEX('Inputs_Indexed REC'!$H$40:$J$65,MATCH('Total Indexed RECs'!$H79,'Inputs_Indexed REC'!$B$40:$B$65,0),MATCH('Total Indexed RECs'!$F79,'Inputs_Indexed REC'!$H$37:$J$37,0)),
IF(L$4&gt;$H79+$B79,K79*(1-INDEX('Inputs_Indexed REC'!$E$6:$E$8,MATCH('Total Indexed RECs'!$F79,'Inputs_Indexed REC'!$C$6:$C$8,0))),
0))</f>
        <v>0</v>
      </c>
      <c r="M79" s="86">
        <f>IF(M$4=$H79+$B79,INDEX('Inputs_Indexed REC'!$D$40:$F$65,MATCH('Total Indexed RECs'!$H79,'Inputs_Indexed REC'!$B$40:$B$65,0),MATCH('Total Indexed RECs'!$F79,'Inputs_Indexed REC'!$D$37:$F$37,0))
*INDEX('Inputs_Indexed REC'!$H$40:$J$65,MATCH('Total Indexed RECs'!$H79,'Inputs_Indexed REC'!$B$40:$B$65,0),MATCH('Total Indexed RECs'!$F79,'Inputs_Indexed REC'!$H$37:$J$37,0)),
IF(M$4&gt;$H79+$B79,L79*(1-INDEX('Inputs_Indexed REC'!$E$6:$E$8,MATCH('Total Indexed RECs'!$F79,'Inputs_Indexed REC'!$C$6:$C$8,0))),
0))</f>
        <v>0</v>
      </c>
      <c r="N79" s="86">
        <f>IF(N$4=$H79+$B79,INDEX('Inputs_Indexed REC'!$D$40:$F$65,MATCH('Total Indexed RECs'!$H79,'Inputs_Indexed REC'!$B$40:$B$65,0),MATCH('Total Indexed RECs'!$F79,'Inputs_Indexed REC'!$D$37:$F$37,0))
*INDEX('Inputs_Indexed REC'!$H$40:$J$65,MATCH('Total Indexed RECs'!$H79,'Inputs_Indexed REC'!$B$40:$B$65,0),MATCH('Total Indexed RECs'!$F79,'Inputs_Indexed REC'!$H$37:$J$37,0)),
IF(N$4&gt;$H79+$B79,M79*(1-INDEX('Inputs_Indexed REC'!$E$6:$E$8,MATCH('Total Indexed RECs'!$F79,'Inputs_Indexed REC'!$C$6:$C$8,0))),
0))</f>
        <v>0</v>
      </c>
      <c r="O79" s="86">
        <f>IF(O$4=$H79+$B79,INDEX('Inputs_Indexed REC'!$D$40:$F$65,MATCH('Total Indexed RECs'!$H79,'Inputs_Indexed REC'!$B$40:$B$65,0),MATCH('Total Indexed RECs'!$F79,'Inputs_Indexed REC'!$D$37:$F$37,0))
*INDEX('Inputs_Indexed REC'!$H$40:$J$65,MATCH('Total Indexed RECs'!$H79,'Inputs_Indexed REC'!$B$40:$B$65,0),MATCH('Total Indexed RECs'!$F79,'Inputs_Indexed REC'!$H$37:$J$37,0)),
IF(O$4&gt;$H79+$B79,N79*(1-INDEX('Inputs_Indexed REC'!$E$6:$E$8,MATCH('Total Indexed RECs'!$F79,'Inputs_Indexed REC'!$C$6:$C$8,0))),
0))</f>
        <v>0</v>
      </c>
      <c r="P79" s="86">
        <f>IF(P$4=$H79+$B79,INDEX('Inputs_Indexed REC'!$D$40:$F$65,MATCH('Total Indexed RECs'!$H79,'Inputs_Indexed REC'!$B$40:$B$65,0),MATCH('Total Indexed RECs'!$F79,'Inputs_Indexed REC'!$D$37:$F$37,0))
*INDEX('Inputs_Indexed REC'!$H$40:$J$65,MATCH('Total Indexed RECs'!$H79,'Inputs_Indexed REC'!$B$40:$B$65,0),MATCH('Total Indexed RECs'!$F79,'Inputs_Indexed REC'!$H$37:$J$37,0)),
IF(P$4&gt;$H79+$B79,O79*(1-INDEX('Inputs_Indexed REC'!$E$6:$E$8,MATCH('Total Indexed RECs'!$F79,'Inputs_Indexed REC'!$C$6:$C$8,0))),
0))</f>
        <v>0</v>
      </c>
      <c r="Q79" s="86">
        <f>IF(Q$4=$H79+$B79,INDEX('Inputs_Indexed REC'!$D$40:$F$65,MATCH('Total Indexed RECs'!$H79,'Inputs_Indexed REC'!$B$40:$B$65,0),MATCH('Total Indexed RECs'!$F79,'Inputs_Indexed REC'!$D$37:$F$37,0))
*INDEX('Inputs_Indexed REC'!$H$40:$J$65,MATCH('Total Indexed RECs'!$H79,'Inputs_Indexed REC'!$B$40:$B$65,0),MATCH('Total Indexed RECs'!$F79,'Inputs_Indexed REC'!$H$37:$J$37,0)),
IF(Q$4&gt;$H79+$B79,P79*(1-INDEX('Inputs_Indexed REC'!$E$6:$E$8,MATCH('Total Indexed RECs'!$F79,'Inputs_Indexed REC'!$C$6:$C$8,0))),
0))</f>
        <v>0</v>
      </c>
      <c r="R79" s="86">
        <f>IF(R$4=$H79+$B79,INDEX('Inputs_Indexed REC'!$D$40:$F$65,MATCH('Total Indexed RECs'!$H79,'Inputs_Indexed REC'!$B$40:$B$65,0),MATCH('Total Indexed RECs'!$F79,'Inputs_Indexed REC'!$D$37:$F$37,0))
*INDEX('Inputs_Indexed REC'!$H$40:$J$65,MATCH('Total Indexed RECs'!$H79,'Inputs_Indexed REC'!$B$40:$B$65,0),MATCH('Total Indexed RECs'!$F79,'Inputs_Indexed REC'!$H$37:$J$37,0)),
IF(R$4&gt;$H79+$B79,Q79*(1-INDEX('Inputs_Indexed REC'!$E$6:$E$8,MATCH('Total Indexed RECs'!$F79,'Inputs_Indexed REC'!$C$6:$C$8,0))),
0))</f>
        <v>0</v>
      </c>
      <c r="S79" s="86">
        <f>IF(S$4=$H79+$B79,INDEX('Inputs_Indexed REC'!$D$40:$F$65,MATCH('Total Indexed RECs'!$H79,'Inputs_Indexed REC'!$B$40:$B$65,0),MATCH('Total Indexed RECs'!$F79,'Inputs_Indexed REC'!$D$37:$F$37,0))
*INDEX('Inputs_Indexed REC'!$H$40:$J$65,MATCH('Total Indexed RECs'!$H79,'Inputs_Indexed REC'!$B$40:$B$65,0),MATCH('Total Indexed RECs'!$F79,'Inputs_Indexed REC'!$H$37:$J$37,0)),
IF(S$4&gt;$H79+$B79,R79*(1-INDEX('Inputs_Indexed REC'!$E$6:$E$8,MATCH('Total Indexed RECs'!$F79,'Inputs_Indexed REC'!$C$6:$C$8,0))),
0))</f>
        <v>0</v>
      </c>
      <c r="T79" s="86">
        <f>IF(T$4=$H79+$B79,INDEX('Inputs_Indexed REC'!$D$40:$F$65,MATCH('Total Indexed RECs'!$H79,'Inputs_Indexed REC'!$B$40:$B$65,0),MATCH('Total Indexed RECs'!$F79,'Inputs_Indexed REC'!$D$37:$F$37,0))
*INDEX('Inputs_Indexed REC'!$H$40:$J$65,MATCH('Total Indexed RECs'!$H79,'Inputs_Indexed REC'!$B$40:$B$65,0),MATCH('Total Indexed RECs'!$F79,'Inputs_Indexed REC'!$H$37:$J$37,0)),
IF(T$4&gt;$H79+$B79,S79*(1-INDEX('Inputs_Indexed REC'!$E$6:$E$8,MATCH('Total Indexed RECs'!$F79,'Inputs_Indexed REC'!$C$6:$C$8,0))),
0))</f>
        <v>0</v>
      </c>
      <c r="U79" s="86">
        <f>IF(U$4=$H79+$B79,INDEX('Inputs_Indexed REC'!$D$40:$F$65,MATCH('Total Indexed RECs'!$H79,'Inputs_Indexed REC'!$B$40:$B$65,0),MATCH('Total Indexed RECs'!$F79,'Inputs_Indexed REC'!$D$37:$F$37,0))
*INDEX('Inputs_Indexed REC'!$H$40:$J$65,MATCH('Total Indexed RECs'!$H79,'Inputs_Indexed REC'!$B$40:$B$65,0),MATCH('Total Indexed RECs'!$F79,'Inputs_Indexed REC'!$H$37:$J$37,0)),
IF(U$4&gt;$H79+$B79,T79*(1-INDEX('Inputs_Indexed REC'!$E$6:$E$8,MATCH('Total Indexed RECs'!$F79,'Inputs_Indexed REC'!$C$6:$C$8,0))),
0))</f>
        <v>0</v>
      </c>
      <c r="V79" s="86">
        <f>IF(V$4=$H79+$B79,INDEX('Inputs_Indexed REC'!$D$40:$F$65,MATCH('Total Indexed RECs'!$H79,'Inputs_Indexed REC'!$B$40:$B$65,0),MATCH('Total Indexed RECs'!$F79,'Inputs_Indexed REC'!$D$37:$F$37,0))
*INDEX('Inputs_Indexed REC'!$H$40:$J$65,MATCH('Total Indexed RECs'!$H79,'Inputs_Indexed REC'!$B$40:$B$65,0),MATCH('Total Indexed RECs'!$F79,'Inputs_Indexed REC'!$H$37:$J$37,0)),
IF(V$4&gt;$H79+$B79,U79*(1-INDEX('Inputs_Indexed REC'!$E$6:$E$8,MATCH('Total Indexed RECs'!$F79,'Inputs_Indexed REC'!$C$6:$C$8,0))),
0))</f>
        <v>0</v>
      </c>
      <c r="W79" s="86">
        <f>IF(W$4=$H79+$B79,INDEX('Inputs_Indexed REC'!$D$40:$F$65,MATCH('Total Indexed RECs'!$H79,'Inputs_Indexed REC'!$B$40:$B$65,0),MATCH('Total Indexed RECs'!$F79,'Inputs_Indexed REC'!$D$37:$F$37,0))
*INDEX('Inputs_Indexed REC'!$H$40:$J$65,MATCH('Total Indexed RECs'!$H79,'Inputs_Indexed REC'!$B$40:$B$65,0),MATCH('Total Indexed RECs'!$F79,'Inputs_Indexed REC'!$H$37:$J$37,0)),
IF(W$4&gt;$H79+$B79,V79*(1-INDEX('Inputs_Indexed REC'!$E$6:$E$8,MATCH('Total Indexed RECs'!$F79,'Inputs_Indexed REC'!$C$6:$C$8,0))),
0))</f>
        <v>0</v>
      </c>
      <c r="X79" s="86">
        <f>IF(X$4=$H79+$B79,INDEX('Inputs_Indexed REC'!$D$40:$F$65,MATCH('Total Indexed RECs'!$H79,'Inputs_Indexed REC'!$B$40:$B$65,0),MATCH('Total Indexed RECs'!$F79,'Inputs_Indexed REC'!$D$37:$F$37,0))
*INDEX('Inputs_Indexed REC'!$H$40:$J$65,MATCH('Total Indexed RECs'!$H79,'Inputs_Indexed REC'!$B$40:$B$65,0),MATCH('Total Indexed RECs'!$F79,'Inputs_Indexed REC'!$H$37:$J$37,0)),
IF(X$4&gt;$H79+$B79,W79*(1-INDEX('Inputs_Indexed REC'!$E$6:$E$8,MATCH('Total Indexed RECs'!$F79,'Inputs_Indexed REC'!$C$6:$C$8,0))),
0))</f>
        <v>0</v>
      </c>
      <c r="Y79" s="86">
        <f>IF(Y$4=$H79+$B79,INDEX('Inputs_Indexed REC'!$D$40:$F$65,MATCH('Total Indexed RECs'!$H79,'Inputs_Indexed REC'!$B$40:$B$65,0),MATCH('Total Indexed RECs'!$F79,'Inputs_Indexed REC'!$D$37:$F$37,0))
*INDEX('Inputs_Indexed REC'!$H$40:$J$65,MATCH('Total Indexed RECs'!$H79,'Inputs_Indexed REC'!$B$40:$B$65,0),MATCH('Total Indexed RECs'!$F79,'Inputs_Indexed REC'!$H$37:$J$37,0)),
IF(Y$4&gt;$H79+$B79,X79*(1-INDEX('Inputs_Indexed REC'!$E$6:$E$8,MATCH('Total Indexed RECs'!$F79,'Inputs_Indexed REC'!$C$6:$C$8,0))),
0))</f>
        <v>0</v>
      </c>
      <c r="Z79" s="86">
        <f>IF(Z$4=$H79+$B79,INDEX('Inputs_Indexed REC'!$D$40:$F$65,MATCH('Total Indexed RECs'!$H79,'Inputs_Indexed REC'!$B$40:$B$65,0),MATCH('Total Indexed RECs'!$F79,'Inputs_Indexed REC'!$D$37:$F$37,0))
*INDEX('Inputs_Indexed REC'!$H$40:$J$65,MATCH('Total Indexed RECs'!$H79,'Inputs_Indexed REC'!$B$40:$B$65,0),MATCH('Total Indexed RECs'!$F79,'Inputs_Indexed REC'!$H$37:$J$37,0)),
IF(Z$4&gt;$H79+$B79,Y79*(1-INDEX('Inputs_Indexed REC'!$E$6:$E$8,MATCH('Total Indexed RECs'!$F79,'Inputs_Indexed REC'!$C$6:$C$8,0))),
0))</f>
        <v>0</v>
      </c>
      <c r="AA79" s="86">
        <f>IF(AA$4=$H79+$B79,INDEX('Inputs_Indexed REC'!$D$40:$F$65,MATCH('Total Indexed RECs'!$H79,'Inputs_Indexed REC'!$B$40:$B$65,0),MATCH('Total Indexed RECs'!$F79,'Inputs_Indexed REC'!$D$37:$F$37,0))
*INDEX('Inputs_Indexed REC'!$H$40:$J$65,MATCH('Total Indexed RECs'!$H79,'Inputs_Indexed REC'!$B$40:$B$65,0),MATCH('Total Indexed RECs'!$F79,'Inputs_Indexed REC'!$H$37:$J$37,0)),
IF(AA$4&gt;$H79+$B79,Z79*(1-INDEX('Inputs_Indexed REC'!$E$6:$E$8,MATCH('Total Indexed RECs'!$F79,'Inputs_Indexed REC'!$C$6:$C$8,0))),
0))</f>
        <v>0</v>
      </c>
      <c r="AB79" s="86">
        <f>IF(AB$4=$H79+$B79,INDEX('Inputs_Indexed REC'!$D$40:$F$65,MATCH('Total Indexed RECs'!$H79,'Inputs_Indexed REC'!$B$40:$B$65,0),MATCH('Total Indexed RECs'!$F79,'Inputs_Indexed REC'!$D$37:$F$37,0))
*INDEX('Inputs_Indexed REC'!$H$40:$J$65,MATCH('Total Indexed RECs'!$H79,'Inputs_Indexed REC'!$B$40:$B$65,0),MATCH('Total Indexed RECs'!$F79,'Inputs_Indexed REC'!$H$37:$J$37,0)),
IF(AB$4&gt;$H79+$B79,AA79*(1-INDEX('Inputs_Indexed REC'!$E$6:$E$8,MATCH('Total Indexed RECs'!$F79,'Inputs_Indexed REC'!$C$6:$C$8,0))),
0))</f>
        <v>0</v>
      </c>
      <c r="AC79" s="86">
        <f>IF(AC$4=$H79+$B79,INDEX('Inputs_Indexed REC'!$D$40:$F$65,MATCH('Total Indexed RECs'!$H79,'Inputs_Indexed REC'!$B$40:$B$65,0),MATCH('Total Indexed RECs'!$F79,'Inputs_Indexed REC'!$D$37:$F$37,0))
*INDEX('Inputs_Indexed REC'!$H$40:$J$65,MATCH('Total Indexed RECs'!$H79,'Inputs_Indexed REC'!$B$40:$B$65,0),MATCH('Total Indexed RECs'!$F79,'Inputs_Indexed REC'!$H$37:$J$37,0)),
IF(AC$4&gt;$H79+$B79,AB79*(1-INDEX('Inputs_Indexed REC'!$E$6:$E$8,MATCH('Total Indexed RECs'!$F79,'Inputs_Indexed REC'!$C$6:$C$8,0))),
0))</f>
        <v>0</v>
      </c>
      <c r="AD79" s="86">
        <f>IF(AD$4=$H79+$B79,INDEX('Inputs_Indexed REC'!$D$40:$F$65,MATCH('Total Indexed RECs'!$H79,'Inputs_Indexed REC'!$B$40:$B$65,0),MATCH('Total Indexed RECs'!$F79,'Inputs_Indexed REC'!$D$37:$F$37,0))
*INDEX('Inputs_Indexed REC'!$H$40:$J$65,MATCH('Total Indexed RECs'!$H79,'Inputs_Indexed REC'!$B$40:$B$65,0),MATCH('Total Indexed RECs'!$F79,'Inputs_Indexed REC'!$H$37:$J$37,0)),
IF(AD$4&gt;$H79+$B79,AC79*(1-INDEX('Inputs_Indexed REC'!$E$6:$E$8,MATCH('Total Indexed RECs'!$F79,'Inputs_Indexed REC'!$C$6:$C$8,0))),
0))</f>
        <v>100000</v>
      </c>
      <c r="AE79" s="86">
        <f>IF(AE$4=$H79+$B79,INDEX('Inputs_Indexed REC'!$D$40:$F$65,MATCH('Total Indexed RECs'!$H79,'Inputs_Indexed REC'!$B$40:$B$65,0),MATCH('Total Indexed RECs'!$F79,'Inputs_Indexed REC'!$D$37:$F$37,0))
*INDEX('Inputs_Indexed REC'!$H$40:$J$65,MATCH('Total Indexed RECs'!$H79,'Inputs_Indexed REC'!$B$40:$B$65,0),MATCH('Total Indexed RECs'!$F79,'Inputs_Indexed REC'!$H$37:$J$37,0)),
IF(AE$4&gt;$H79+$B79,AD79*(1-INDEX('Inputs_Indexed REC'!$E$6:$E$8,MATCH('Total Indexed RECs'!$F79,'Inputs_Indexed REC'!$C$6:$C$8,0))),
0))</f>
        <v>99500</v>
      </c>
      <c r="AF79" s="86">
        <f>IF(AF$4=$H79+$B79,INDEX('Inputs_Indexed REC'!$D$40:$F$65,MATCH('Total Indexed RECs'!$H79,'Inputs_Indexed REC'!$B$40:$B$65,0),MATCH('Total Indexed RECs'!$F79,'Inputs_Indexed REC'!$D$37:$F$37,0))
*INDEX('Inputs_Indexed REC'!$H$40:$J$65,MATCH('Total Indexed RECs'!$H79,'Inputs_Indexed REC'!$B$40:$B$65,0),MATCH('Total Indexed RECs'!$F79,'Inputs_Indexed REC'!$H$37:$J$37,0)),
IF(AF$4&gt;$H79+$B79,AE79*(1-INDEX('Inputs_Indexed REC'!$E$6:$E$8,MATCH('Total Indexed RECs'!$F79,'Inputs_Indexed REC'!$C$6:$C$8,0))),
0))</f>
        <v>99002.5</v>
      </c>
      <c r="AG79" s="86">
        <f>IF(AG$4=$H79+$B79,INDEX('Inputs_Indexed REC'!$D$40:$F$65,MATCH('Total Indexed RECs'!$H79,'Inputs_Indexed REC'!$B$40:$B$65,0),MATCH('Total Indexed RECs'!$F79,'Inputs_Indexed REC'!$D$37:$F$37,0))
*INDEX('Inputs_Indexed REC'!$H$40:$J$65,MATCH('Total Indexed RECs'!$H79,'Inputs_Indexed REC'!$B$40:$B$65,0),MATCH('Total Indexed RECs'!$F79,'Inputs_Indexed REC'!$H$37:$J$37,0)),
IF(AG$4&gt;$H79+$B79,AF79*(1-INDEX('Inputs_Indexed REC'!$E$6:$E$8,MATCH('Total Indexed RECs'!$F79,'Inputs_Indexed REC'!$C$6:$C$8,0))),
0))</f>
        <v>98507.487500000003</v>
      </c>
      <c r="AH79" s="86">
        <f>IF(AH$4=$H79+$B79,INDEX('Inputs_Indexed REC'!$D$40:$F$65,MATCH('Total Indexed RECs'!$H79,'Inputs_Indexed REC'!$B$40:$B$65,0),MATCH('Total Indexed RECs'!$F79,'Inputs_Indexed REC'!$D$37:$F$37,0))
*INDEX('Inputs_Indexed REC'!$H$40:$J$65,MATCH('Total Indexed RECs'!$H79,'Inputs_Indexed REC'!$B$40:$B$65,0),MATCH('Total Indexed RECs'!$F79,'Inputs_Indexed REC'!$H$37:$J$37,0)),
IF(AH$4&gt;$H79+$B79,AG79*(1-INDEX('Inputs_Indexed REC'!$E$6:$E$8,MATCH('Total Indexed RECs'!$F79,'Inputs_Indexed REC'!$C$6:$C$8,0))),
0))</f>
        <v>98014.950062500007</v>
      </c>
    </row>
    <row r="80" spans="2:34" x14ac:dyDescent="0.35">
      <c r="B80" s="332">
        <v>0</v>
      </c>
      <c r="C80" s="332" t="str">
        <f>INDEX('Inputs_Indexed REC'!$L$40:$L$65,MATCH($G80,'Inputs_Indexed REC'!$C$40:$C$65,0))</f>
        <v>Projected</v>
      </c>
      <c r="D80" s="116" t="s">
        <v>241</v>
      </c>
      <c r="E80" s="212"/>
      <c r="F80" s="39" t="s">
        <v>77</v>
      </c>
      <c r="G80" s="60" t="s">
        <v>41</v>
      </c>
      <c r="H80" s="347">
        <f t="shared" si="3"/>
        <v>2043</v>
      </c>
      <c r="I80" s="56" t="s">
        <v>91</v>
      </c>
      <c r="J80" s="86">
        <f>IF(J$4=$H80+$B80,INDEX('Inputs_Indexed REC'!$D$40:$F$65,MATCH('Total Indexed RECs'!$H80,'Inputs_Indexed REC'!$B$40:$B$65,0),MATCH('Total Indexed RECs'!$F80,'Inputs_Indexed REC'!$D$37:$F$37,0))
*INDEX('Inputs_Indexed REC'!$H$40:$J$65,MATCH('Total Indexed RECs'!$H80,'Inputs_Indexed REC'!$B$40:$B$65,0),MATCH('Total Indexed RECs'!$F80,'Inputs_Indexed REC'!$H$37:$J$37,0)),
IF(J$4&gt;$H80+$B80,I80*(1-INDEX('Inputs_Indexed REC'!$E$6:$E$8,MATCH('Total Indexed RECs'!$F80,'Inputs_Indexed REC'!$C$6:$C$8,0))),
0))</f>
        <v>0</v>
      </c>
      <c r="K80" s="86">
        <f>IF(K$4=$H80+$B80,INDEX('Inputs_Indexed REC'!$D$40:$F$65,MATCH('Total Indexed RECs'!$H80,'Inputs_Indexed REC'!$B$40:$B$65,0),MATCH('Total Indexed RECs'!$F80,'Inputs_Indexed REC'!$D$37:$F$37,0))
*INDEX('Inputs_Indexed REC'!$H$40:$J$65,MATCH('Total Indexed RECs'!$H80,'Inputs_Indexed REC'!$B$40:$B$65,0),MATCH('Total Indexed RECs'!$F80,'Inputs_Indexed REC'!$H$37:$J$37,0)),
IF(K$4&gt;$H80+$B80,J80*(1-INDEX('Inputs_Indexed REC'!$E$6:$E$8,MATCH('Total Indexed RECs'!$F80,'Inputs_Indexed REC'!$C$6:$C$8,0))),
0))</f>
        <v>0</v>
      </c>
      <c r="L80" s="86">
        <f>IF(L$4=$H80+$B80,INDEX('Inputs_Indexed REC'!$D$40:$F$65,MATCH('Total Indexed RECs'!$H80,'Inputs_Indexed REC'!$B$40:$B$65,0),MATCH('Total Indexed RECs'!$F80,'Inputs_Indexed REC'!$D$37:$F$37,0))
*INDEX('Inputs_Indexed REC'!$H$40:$J$65,MATCH('Total Indexed RECs'!$H80,'Inputs_Indexed REC'!$B$40:$B$65,0),MATCH('Total Indexed RECs'!$F80,'Inputs_Indexed REC'!$H$37:$J$37,0)),
IF(L$4&gt;$H80+$B80,K80*(1-INDEX('Inputs_Indexed REC'!$E$6:$E$8,MATCH('Total Indexed RECs'!$F80,'Inputs_Indexed REC'!$C$6:$C$8,0))),
0))</f>
        <v>0</v>
      </c>
      <c r="M80" s="86">
        <f>IF(M$4=$H80+$B80,INDEX('Inputs_Indexed REC'!$D$40:$F$65,MATCH('Total Indexed RECs'!$H80,'Inputs_Indexed REC'!$B$40:$B$65,0),MATCH('Total Indexed RECs'!$F80,'Inputs_Indexed REC'!$D$37:$F$37,0))
*INDEX('Inputs_Indexed REC'!$H$40:$J$65,MATCH('Total Indexed RECs'!$H80,'Inputs_Indexed REC'!$B$40:$B$65,0),MATCH('Total Indexed RECs'!$F80,'Inputs_Indexed REC'!$H$37:$J$37,0)),
IF(M$4&gt;$H80+$B80,L80*(1-INDEX('Inputs_Indexed REC'!$E$6:$E$8,MATCH('Total Indexed RECs'!$F80,'Inputs_Indexed REC'!$C$6:$C$8,0))),
0))</f>
        <v>0</v>
      </c>
      <c r="N80" s="86">
        <f>IF(N$4=$H80+$B80,INDEX('Inputs_Indexed REC'!$D$40:$F$65,MATCH('Total Indexed RECs'!$H80,'Inputs_Indexed REC'!$B$40:$B$65,0),MATCH('Total Indexed RECs'!$F80,'Inputs_Indexed REC'!$D$37:$F$37,0))
*INDEX('Inputs_Indexed REC'!$H$40:$J$65,MATCH('Total Indexed RECs'!$H80,'Inputs_Indexed REC'!$B$40:$B$65,0),MATCH('Total Indexed RECs'!$F80,'Inputs_Indexed REC'!$H$37:$J$37,0)),
IF(N$4&gt;$H80+$B80,M80*(1-INDEX('Inputs_Indexed REC'!$E$6:$E$8,MATCH('Total Indexed RECs'!$F80,'Inputs_Indexed REC'!$C$6:$C$8,0))),
0))</f>
        <v>0</v>
      </c>
      <c r="O80" s="86">
        <f>IF(O$4=$H80+$B80,INDEX('Inputs_Indexed REC'!$D$40:$F$65,MATCH('Total Indexed RECs'!$H80,'Inputs_Indexed REC'!$B$40:$B$65,0),MATCH('Total Indexed RECs'!$F80,'Inputs_Indexed REC'!$D$37:$F$37,0))
*INDEX('Inputs_Indexed REC'!$H$40:$J$65,MATCH('Total Indexed RECs'!$H80,'Inputs_Indexed REC'!$B$40:$B$65,0),MATCH('Total Indexed RECs'!$F80,'Inputs_Indexed REC'!$H$37:$J$37,0)),
IF(O$4&gt;$H80+$B80,N80*(1-INDEX('Inputs_Indexed REC'!$E$6:$E$8,MATCH('Total Indexed RECs'!$F80,'Inputs_Indexed REC'!$C$6:$C$8,0))),
0))</f>
        <v>0</v>
      </c>
      <c r="P80" s="86">
        <f>IF(P$4=$H80+$B80,INDEX('Inputs_Indexed REC'!$D$40:$F$65,MATCH('Total Indexed RECs'!$H80,'Inputs_Indexed REC'!$B$40:$B$65,0),MATCH('Total Indexed RECs'!$F80,'Inputs_Indexed REC'!$D$37:$F$37,0))
*INDEX('Inputs_Indexed REC'!$H$40:$J$65,MATCH('Total Indexed RECs'!$H80,'Inputs_Indexed REC'!$B$40:$B$65,0),MATCH('Total Indexed RECs'!$F80,'Inputs_Indexed REC'!$H$37:$J$37,0)),
IF(P$4&gt;$H80+$B80,O80*(1-INDEX('Inputs_Indexed REC'!$E$6:$E$8,MATCH('Total Indexed RECs'!$F80,'Inputs_Indexed REC'!$C$6:$C$8,0))),
0))</f>
        <v>0</v>
      </c>
      <c r="Q80" s="86">
        <f>IF(Q$4=$H80+$B80,INDEX('Inputs_Indexed REC'!$D$40:$F$65,MATCH('Total Indexed RECs'!$H80,'Inputs_Indexed REC'!$B$40:$B$65,0),MATCH('Total Indexed RECs'!$F80,'Inputs_Indexed REC'!$D$37:$F$37,0))
*INDEX('Inputs_Indexed REC'!$H$40:$J$65,MATCH('Total Indexed RECs'!$H80,'Inputs_Indexed REC'!$B$40:$B$65,0),MATCH('Total Indexed RECs'!$F80,'Inputs_Indexed REC'!$H$37:$J$37,0)),
IF(Q$4&gt;$H80+$B80,P80*(1-INDEX('Inputs_Indexed REC'!$E$6:$E$8,MATCH('Total Indexed RECs'!$F80,'Inputs_Indexed REC'!$C$6:$C$8,0))),
0))</f>
        <v>0</v>
      </c>
      <c r="R80" s="86">
        <f>IF(R$4=$H80+$B80,INDEX('Inputs_Indexed REC'!$D$40:$F$65,MATCH('Total Indexed RECs'!$H80,'Inputs_Indexed REC'!$B$40:$B$65,0),MATCH('Total Indexed RECs'!$F80,'Inputs_Indexed REC'!$D$37:$F$37,0))
*INDEX('Inputs_Indexed REC'!$H$40:$J$65,MATCH('Total Indexed RECs'!$H80,'Inputs_Indexed REC'!$B$40:$B$65,0),MATCH('Total Indexed RECs'!$F80,'Inputs_Indexed REC'!$H$37:$J$37,0)),
IF(R$4&gt;$H80+$B80,Q80*(1-INDEX('Inputs_Indexed REC'!$E$6:$E$8,MATCH('Total Indexed RECs'!$F80,'Inputs_Indexed REC'!$C$6:$C$8,0))),
0))</f>
        <v>0</v>
      </c>
      <c r="S80" s="86">
        <f>IF(S$4=$H80+$B80,INDEX('Inputs_Indexed REC'!$D$40:$F$65,MATCH('Total Indexed RECs'!$H80,'Inputs_Indexed REC'!$B$40:$B$65,0),MATCH('Total Indexed RECs'!$F80,'Inputs_Indexed REC'!$D$37:$F$37,0))
*INDEX('Inputs_Indexed REC'!$H$40:$J$65,MATCH('Total Indexed RECs'!$H80,'Inputs_Indexed REC'!$B$40:$B$65,0),MATCH('Total Indexed RECs'!$F80,'Inputs_Indexed REC'!$H$37:$J$37,0)),
IF(S$4&gt;$H80+$B80,R80*(1-INDEX('Inputs_Indexed REC'!$E$6:$E$8,MATCH('Total Indexed RECs'!$F80,'Inputs_Indexed REC'!$C$6:$C$8,0))),
0))</f>
        <v>0</v>
      </c>
      <c r="T80" s="86">
        <f>IF(T$4=$H80+$B80,INDEX('Inputs_Indexed REC'!$D$40:$F$65,MATCH('Total Indexed RECs'!$H80,'Inputs_Indexed REC'!$B$40:$B$65,0),MATCH('Total Indexed RECs'!$F80,'Inputs_Indexed REC'!$D$37:$F$37,0))
*INDEX('Inputs_Indexed REC'!$H$40:$J$65,MATCH('Total Indexed RECs'!$H80,'Inputs_Indexed REC'!$B$40:$B$65,0),MATCH('Total Indexed RECs'!$F80,'Inputs_Indexed REC'!$H$37:$J$37,0)),
IF(T$4&gt;$H80+$B80,S80*(1-INDEX('Inputs_Indexed REC'!$E$6:$E$8,MATCH('Total Indexed RECs'!$F80,'Inputs_Indexed REC'!$C$6:$C$8,0))),
0))</f>
        <v>0</v>
      </c>
      <c r="U80" s="86">
        <f>IF(U$4=$H80+$B80,INDEX('Inputs_Indexed REC'!$D$40:$F$65,MATCH('Total Indexed RECs'!$H80,'Inputs_Indexed REC'!$B$40:$B$65,0),MATCH('Total Indexed RECs'!$F80,'Inputs_Indexed REC'!$D$37:$F$37,0))
*INDEX('Inputs_Indexed REC'!$H$40:$J$65,MATCH('Total Indexed RECs'!$H80,'Inputs_Indexed REC'!$B$40:$B$65,0),MATCH('Total Indexed RECs'!$F80,'Inputs_Indexed REC'!$H$37:$J$37,0)),
IF(U$4&gt;$H80+$B80,T80*(1-INDEX('Inputs_Indexed REC'!$E$6:$E$8,MATCH('Total Indexed RECs'!$F80,'Inputs_Indexed REC'!$C$6:$C$8,0))),
0))</f>
        <v>0</v>
      </c>
      <c r="V80" s="86">
        <f>IF(V$4=$H80+$B80,INDEX('Inputs_Indexed REC'!$D$40:$F$65,MATCH('Total Indexed RECs'!$H80,'Inputs_Indexed REC'!$B$40:$B$65,0),MATCH('Total Indexed RECs'!$F80,'Inputs_Indexed REC'!$D$37:$F$37,0))
*INDEX('Inputs_Indexed REC'!$H$40:$J$65,MATCH('Total Indexed RECs'!$H80,'Inputs_Indexed REC'!$B$40:$B$65,0),MATCH('Total Indexed RECs'!$F80,'Inputs_Indexed REC'!$H$37:$J$37,0)),
IF(V$4&gt;$H80+$B80,U80*(1-INDEX('Inputs_Indexed REC'!$E$6:$E$8,MATCH('Total Indexed RECs'!$F80,'Inputs_Indexed REC'!$C$6:$C$8,0))),
0))</f>
        <v>0</v>
      </c>
      <c r="W80" s="86">
        <f>IF(W$4=$H80+$B80,INDEX('Inputs_Indexed REC'!$D$40:$F$65,MATCH('Total Indexed RECs'!$H80,'Inputs_Indexed REC'!$B$40:$B$65,0),MATCH('Total Indexed RECs'!$F80,'Inputs_Indexed REC'!$D$37:$F$37,0))
*INDEX('Inputs_Indexed REC'!$H$40:$J$65,MATCH('Total Indexed RECs'!$H80,'Inputs_Indexed REC'!$B$40:$B$65,0),MATCH('Total Indexed RECs'!$F80,'Inputs_Indexed REC'!$H$37:$J$37,0)),
IF(W$4&gt;$H80+$B80,V80*(1-INDEX('Inputs_Indexed REC'!$E$6:$E$8,MATCH('Total Indexed RECs'!$F80,'Inputs_Indexed REC'!$C$6:$C$8,0))),
0))</f>
        <v>0</v>
      </c>
      <c r="X80" s="86">
        <f>IF(X$4=$H80+$B80,INDEX('Inputs_Indexed REC'!$D$40:$F$65,MATCH('Total Indexed RECs'!$H80,'Inputs_Indexed REC'!$B$40:$B$65,0),MATCH('Total Indexed RECs'!$F80,'Inputs_Indexed REC'!$D$37:$F$37,0))
*INDEX('Inputs_Indexed REC'!$H$40:$J$65,MATCH('Total Indexed RECs'!$H80,'Inputs_Indexed REC'!$B$40:$B$65,0),MATCH('Total Indexed RECs'!$F80,'Inputs_Indexed REC'!$H$37:$J$37,0)),
IF(X$4&gt;$H80+$B80,W80*(1-INDEX('Inputs_Indexed REC'!$E$6:$E$8,MATCH('Total Indexed RECs'!$F80,'Inputs_Indexed REC'!$C$6:$C$8,0))),
0))</f>
        <v>0</v>
      </c>
      <c r="Y80" s="86">
        <f>IF(Y$4=$H80+$B80,INDEX('Inputs_Indexed REC'!$D$40:$F$65,MATCH('Total Indexed RECs'!$H80,'Inputs_Indexed REC'!$B$40:$B$65,0),MATCH('Total Indexed RECs'!$F80,'Inputs_Indexed REC'!$D$37:$F$37,0))
*INDEX('Inputs_Indexed REC'!$H$40:$J$65,MATCH('Total Indexed RECs'!$H80,'Inputs_Indexed REC'!$B$40:$B$65,0),MATCH('Total Indexed RECs'!$F80,'Inputs_Indexed REC'!$H$37:$J$37,0)),
IF(Y$4&gt;$H80+$B80,X80*(1-INDEX('Inputs_Indexed REC'!$E$6:$E$8,MATCH('Total Indexed RECs'!$F80,'Inputs_Indexed REC'!$C$6:$C$8,0))),
0))</f>
        <v>0</v>
      </c>
      <c r="Z80" s="86">
        <f>IF(Z$4=$H80+$B80,INDEX('Inputs_Indexed REC'!$D$40:$F$65,MATCH('Total Indexed RECs'!$H80,'Inputs_Indexed REC'!$B$40:$B$65,0),MATCH('Total Indexed RECs'!$F80,'Inputs_Indexed REC'!$D$37:$F$37,0))
*INDEX('Inputs_Indexed REC'!$H$40:$J$65,MATCH('Total Indexed RECs'!$H80,'Inputs_Indexed REC'!$B$40:$B$65,0),MATCH('Total Indexed RECs'!$F80,'Inputs_Indexed REC'!$H$37:$J$37,0)),
IF(Z$4&gt;$H80+$B80,Y80*(1-INDEX('Inputs_Indexed REC'!$E$6:$E$8,MATCH('Total Indexed RECs'!$F80,'Inputs_Indexed REC'!$C$6:$C$8,0))),
0))</f>
        <v>0</v>
      </c>
      <c r="AA80" s="86">
        <f>IF(AA$4=$H80+$B80,INDEX('Inputs_Indexed REC'!$D$40:$F$65,MATCH('Total Indexed RECs'!$H80,'Inputs_Indexed REC'!$B$40:$B$65,0),MATCH('Total Indexed RECs'!$F80,'Inputs_Indexed REC'!$D$37:$F$37,0))
*INDEX('Inputs_Indexed REC'!$H$40:$J$65,MATCH('Total Indexed RECs'!$H80,'Inputs_Indexed REC'!$B$40:$B$65,0),MATCH('Total Indexed RECs'!$F80,'Inputs_Indexed REC'!$H$37:$J$37,0)),
IF(AA$4&gt;$H80+$B80,Z80*(1-INDEX('Inputs_Indexed REC'!$E$6:$E$8,MATCH('Total Indexed RECs'!$F80,'Inputs_Indexed REC'!$C$6:$C$8,0))),
0))</f>
        <v>0</v>
      </c>
      <c r="AB80" s="86">
        <f>IF(AB$4=$H80+$B80,INDEX('Inputs_Indexed REC'!$D$40:$F$65,MATCH('Total Indexed RECs'!$H80,'Inputs_Indexed REC'!$B$40:$B$65,0),MATCH('Total Indexed RECs'!$F80,'Inputs_Indexed REC'!$D$37:$F$37,0))
*INDEX('Inputs_Indexed REC'!$H$40:$J$65,MATCH('Total Indexed RECs'!$H80,'Inputs_Indexed REC'!$B$40:$B$65,0),MATCH('Total Indexed RECs'!$F80,'Inputs_Indexed REC'!$H$37:$J$37,0)),
IF(AB$4&gt;$H80+$B80,AA80*(1-INDEX('Inputs_Indexed REC'!$E$6:$E$8,MATCH('Total Indexed RECs'!$F80,'Inputs_Indexed REC'!$C$6:$C$8,0))),
0))</f>
        <v>0</v>
      </c>
      <c r="AC80" s="86">
        <f>IF(AC$4=$H80+$B80,INDEX('Inputs_Indexed REC'!$D$40:$F$65,MATCH('Total Indexed RECs'!$H80,'Inputs_Indexed REC'!$B$40:$B$65,0),MATCH('Total Indexed RECs'!$F80,'Inputs_Indexed REC'!$D$37:$F$37,0))
*INDEX('Inputs_Indexed REC'!$H$40:$J$65,MATCH('Total Indexed RECs'!$H80,'Inputs_Indexed REC'!$B$40:$B$65,0),MATCH('Total Indexed RECs'!$F80,'Inputs_Indexed REC'!$H$37:$J$37,0)),
IF(AC$4&gt;$H80+$B80,AB80*(1-INDEX('Inputs_Indexed REC'!$E$6:$E$8,MATCH('Total Indexed RECs'!$F80,'Inputs_Indexed REC'!$C$6:$C$8,0))),
0))</f>
        <v>0</v>
      </c>
      <c r="AD80" s="86">
        <f>IF(AD$4=$H80+$B80,INDEX('Inputs_Indexed REC'!$D$40:$F$65,MATCH('Total Indexed RECs'!$H80,'Inputs_Indexed REC'!$B$40:$B$65,0),MATCH('Total Indexed RECs'!$F80,'Inputs_Indexed REC'!$D$37:$F$37,0))
*INDEX('Inputs_Indexed REC'!$H$40:$J$65,MATCH('Total Indexed RECs'!$H80,'Inputs_Indexed REC'!$B$40:$B$65,0),MATCH('Total Indexed RECs'!$F80,'Inputs_Indexed REC'!$H$37:$J$37,0)),
IF(AD$4&gt;$H80+$B80,AC80*(1-INDEX('Inputs_Indexed REC'!$E$6:$E$8,MATCH('Total Indexed RECs'!$F80,'Inputs_Indexed REC'!$C$6:$C$8,0))),
0))</f>
        <v>0</v>
      </c>
      <c r="AE80" s="86">
        <f>IF(AE$4=$H80+$B80,INDEX('Inputs_Indexed REC'!$D$40:$F$65,MATCH('Total Indexed RECs'!$H80,'Inputs_Indexed REC'!$B$40:$B$65,0),MATCH('Total Indexed RECs'!$F80,'Inputs_Indexed REC'!$D$37:$F$37,0))
*INDEX('Inputs_Indexed REC'!$H$40:$J$65,MATCH('Total Indexed RECs'!$H80,'Inputs_Indexed REC'!$B$40:$B$65,0),MATCH('Total Indexed RECs'!$F80,'Inputs_Indexed REC'!$H$37:$J$37,0)),
IF(AE$4&gt;$H80+$B80,AD80*(1-INDEX('Inputs_Indexed REC'!$E$6:$E$8,MATCH('Total Indexed RECs'!$F80,'Inputs_Indexed REC'!$C$6:$C$8,0))),
0))</f>
        <v>0</v>
      </c>
      <c r="AF80" s="86">
        <f>IF(AF$4=$H80+$B80,INDEX('Inputs_Indexed REC'!$D$40:$F$65,MATCH('Total Indexed RECs'!$H80,'Inputs_Indexed REC'!$B$40:$B$65,0),MATCH('Total Indexed RECs'!$F80,'Inputs_Indexed REC'!$D$37:$F$37,0))
*INDEX('Inputs_Indexed REC'!$H$40:$J$65,MATCH('Total Indexed RECs'!$H80,'Inputs_Indexed REC'!$B$40:$B$65,0),MATCH('Total Indexed RECs'!$F80,'Inputs_Indexed REC'!$H$37:$J$37,0)),
IF(AF$4&gt;$H80+$B80,AE80*(1-INDEX('Inputs_Indexed REC'!$E$6:$E$8,MATCH('Total Indexed RECs'!$F80,'Inputs_Indexed REC'!$C$6:$C$8,0))),
0))</f>
        <v>0</v>
      </c>
      <c r="AG80" s="86">
        <f>IF(AG$4=$H80+$B80,INDEX('Inputs_Indexed REC'!$D$40:$F$65,MATCH('Total Indexed RECs'!$H80,'Inputs_Indexed REC'!$B$40:$B$65,0),MATCH('Total Indexed RECs'!$F80,'Inputs_Indexed REC'!$D$37:$F$37,0))
*INDEX('Inputs_Indexed REC'!$H$40:$J$65,MATCH('Total Indexed RECs'!$H80,'Inputs_Indexed REC'!$B$40:$B$65,0),MATCH('Total Indexed RECs'!$F80,'Inputs_Indexed REC'!$H$37:$J$37,0)),
IF(AG$4&gt;$H80+$B80,AF80*(1-INDEX('Inputs_Indexed REC'!$E$6:$E$8,MATCH('Total Indexed RECs'!$F80,'Inputs_Indexed REC'!$C$6:$C$8,0))),
0))</f>
        <v>0</v>
      </c>
      <c r="AH80" s="86">
        <f>IF(AH$4=$H80+$B80,INDEX('Inputs_Indexed REC'!$D$40:$F$65,MATCH('Total Indexed RECs'!$H80,'Inputs_Indexed REC'!$B$40:$B$65,0),MATCH('Total Indexed RECs'!$F80,'Inputs_Indexed REC'!$D$37:$F$37,0))
*INDEX('Inputs_Indexed REC'!$H$40:$J$65,MATCH('Total Indexed RECs'!$H80,'Inputs_Indexed REC'!$B$40:$B$65,0),MATCH('Total Indexed RECs'!$F80,'Inputs_Indexed REC'!$H$37:$J$37,0)),
IF(AH$4&gt;$H80+$B80,AG80*(1-INDEX('Inputs_Indexed REC'!$E$6:$E$8,MATCH('Total Indexed RECs'!$F80,'Inputs_Indexed REC'!$C$6:$C$8,0))),
0))</f>
        <v>0</v>
      </c>
    </row>
    <row r="81" spans="2:34" x14ac:dyDescent="0.35">
      <c r="B81" s="332">
        <v>0</v>
      </c>
      <c r="C81" s="332" t="str">
        <f>INDEX('Inputs_Indexed REC'!$L$40:$L$65,MATCH($G81,'Inputs_Indexed REC'!$C$40:$C$65,0))</f>
        <v>Projected</v>
      </c>
      <c r="D81" s="116" t="s">
        <v>241</v>
      </c>
      <c r="E81" s="212"/>
      <c r="F81" s="39" t="s">
        <v>77</v>
      </c>
      <c r="G81" s="60" t="s">
        <v>42</v>
      </c>
      <c r="H81" s="347">
        <f t="shared" si="3"/>
        <v>2044</v>
      </c>
      <c r="I81" s="56" t="s">
        <v>91</v>
      </c>
      <c r="J81" s="86">
        <f>IF(J$4=$H81+$B81,INDEX('Inputs_Indexed REC'!$D$40:$F$65,MATCH('Total Indexed RECs'!$H81,'Inputs_Indexed REC'!$B$40:$B$65,0),MATCH('Total Indexed RECs'!$F81,'Inputs_Indexed REC'!$D$37:$F$37,0))
*INDEX('Inputs_Indexed REC'!$H$40:$J$65,MATCH('Total Indexed RECs'!$H81,'Inputs_Indexed REC'!$B$40:$B$65,0),MATCH('Total Indexed RECs'!$F81,'Inputs_Indexed REC'!$H$37:$J$37,0)),
IF(J$4&gt;$H81+$B81,I81*(1-INDEX('Inputs_Indexed REC'!$E$6:$E$8,MATCH('Total Indexed RECs'!$F81,'Inputs_Indexed REC'!$C$6:$C$8,0))),
0))</f>
        <v>0</v>
      </c>
      <c r="K81" s="86">
        <f>IF(K$4=$H81+$B81,INDEX('Inputs_Indexed REC'!$D$40:$F$65,MATCH('Total Indexed RECs'!$H81,'Inputs_Indexed REC'!$B$40:$B$65,0),MATCH('Total Indexed RECs'!$F81,'Inputs_Indexed REC'!$D$37:$F$37,0))
*INDEX('Inputs_Indexed REC'!$H$40:$J$65,MATCH('Total Indexed RECs'!$H81,'Inputs_Indexed REC'!$B$40:$B$65,0),MATCH('Total Indexed RECs'!$F81,'Inputs_Indexed REC'!$H$37:$J$37,0)),
IF(K$4&gt;$H81+$B81,J81*(1-INDEX('Inputs_Indexed REC'!$E$6:$E$8,MATCH('Total Indexed RECs'!$F81,'Inputs_Indexed REC'!$C$6:$C$8,0))),
0))</f>
        <v>0</v>
      </c>
      <c r="L81" s="86">
        <f>IF(L$4=$H81+$B81,INDEX('Inputs_Indexed REC'!$D$40:$F$65,MATCH('Total Indexed RECs'!$H81,'Inputs_Indexed REC'!$B$40:$B$65,0),MATCH('Total Indexed RECs'!$F81,'Inputs_Indexed REC'!$D$37:$F$37,0))
*INDEX('Inputs_Indexed REC'!$H$40:$J$65,MATCH('Total Indexed RECs'!$H81,'Inputs_Indexed REC'!$B$40:$B$65,0),MATCH('Total Indexed RECs'!$F81,'Inputs_Indexed REC'!$H$37:$J$37,0)),
IF(L$4&gt;$H81+$B81,K81*(1-INDEX('Inputs_Indexed REC'!$E$6:$E$8,MATCH('Total Indexed RECs'!$F81,'Inputs_Indexed REC'!$C$6:$C$8,0))),
0))</f>
        <v>0</v>
      </c>
      <c r="M81" s="86">
        <f>IF(M$4=$H81+$B81,INDEX('Inputs_Indexed REC'!$D$40:$F$65,MATCH('Total Indexed RECs'!$H81,'Inputs_Indexed REC'!$B$40:$B$65,0),MATCH('Total Indexed RECs'!$F81,'Inputs_Indexed REC'!$D$37:$F$37,0))
*INDEX('Inputs_Indexed REC'!$H$40:$J$65,MATCH('Total Indexed RECs'!$H81,'Inputs_Indexed REC'!$B$40:$B$65,0),MATCH('Total Indexed RECs'!$F81,'Inputs_Indexed REC'!$H$37:$J$37,0)),
IF(M$4&gt;$H81+$B81,L81*(1-INDEX('Inputs_Indexed REC'!$E$6:$E$8,MATCH('Total Indexed RECs'!$F81,'Inputs_Indexed REC'!$C$6:$C$8,0))),
0))</f>
        <v>0</v>
      </c>
      <c r="N81" s="86">
        <f>IF(N$4=$H81+$B81,INDEX('Inputs_Indexed REC'!$D$40:$F$65,MATCH('Total Indexed RECs'!$H81,'Inputs_Indexed REC'!$B$40:$B$65,0),MATCH('Total Indexed RECs'!$F81,'Inputs_Indexed REC'!$D$37:$F$37,0))
*INDEX('Inputs_Indexed REC'!$H$40:$J$65,MATCH('Total Indexed RECs'!$H81,'Inputs_Indexed REC'!$B$40:$B$65,0),MATCH('Total Indexed RECs'!$F81,'Inputs_Indexed REC'!$H$37:$J$37,0)),
IF(N$4&gt;$H81+$B81,M81*(1-INDEX('Inputs_Indexed REC'!$E$6:$E$8,MATCH('Total Indexed RECs'!$F81,'Inputs_Indexed REC'!$C$6:$C$8,0))),
0))</f>
        <v>0</v>
      </c>
      <c r="O81" s="86">
        <f>IF(O$4=$H81+$B81,INDEX('Inputs_Indexed REC'!$D$40:$F$65,MATCH('Total Indexed RECs'!$H81,'Inputs_Indexed REC'!$B$40:$B$65,0),MATCH('Total Indexed RECs'!$F81,'Inputs_Indexed REC'!$D$37:$F$37,0))
*INDEX('Inputs_Indexed REC'!$H$40:$J$65,MATCH('Total Indexed RECs'!$H81,'Inputs_Indexed REC'!$B$40:$B$65,0),MATCH('Total Indexed RECs'!$F81,'Inputs_Indexed REC'!$H$37:$J$37,0)),
IF(O$4&gt;$H81+$B81,N81*(1-INDEX('Inputs_Indexed REC'!$E$6:$E$8,MATCH('Total Indexed RECs'!$F81,'Inputs_Indexed REC'!$C$6:$C$8,0))),
0))</f>
        <v>0</v>
      </c>
      <c r="P81" s="86">
        <f>IF(P$4=$H81+$B81,INDEX('Inputs_Indexed REC'!$D$40:$F$65,MATCH('Total Indexed RECs'!$H81,'Inputs_Indexed REC'!$B$40:$B$65,0),MATCH('Total Indexed RECs'!$F81,'Inputs_Indexed REC'!$D$37:$F$37,0))
*INDEX('Inputs_Indexed REC'!$H$40:$J$65,MATCH('Total Indexed RECs'!$H81,'Inputs_Indexed REC'!$B$40:$B$65,0),MATCH('Total Indexed RECs'!$F81,'Inputs_Indexed REC'!$H$37:$J$37,0)),
IF(P$4&gt;$H81+$B81,O81*(1-INDEX('Inputs_Indexed REC'!$E$6:$E$8,MATCH('Total Indexed RECs'!$F81,'Inputs_Indexed REC'!$C$6:$C$8,0))),
0))</f>
        <v>0</v>
      </c>
      <c r="Q81" s="86">
        <f>IF(Q$4=$H81+$B81,INDEX('Inputs_Indexed REC'!$D$40:$F$65,MATCH('Total Indexed RECs'!$H81,'Inputs_Indexed REC'!$B$40:$B$65,0),MATCH('Total Indexed RECs'!$F81,'Inputs_Indexed REC'!$D$37:$F$37,0))
*INDEX('Inputs_Indexed REC'!$H$40:$J$65,MATCH('Total Indexed RECs'!$H81,'Inputs_Indexed REC'!$B$40:$B$65,0),MATCH('Total Indexed RECs'!$F81,'Inputs_Indexed REC'!$H$37:$J$37,0)),
IF(Q$4&gt;$H81+$B81,P81*(1-INDEX('Inputs_Indexed REC'!$E$6:$E$8,MATCH('Total Indexed RECs'!$F81,'Inputs_Indexed REC'!$C$6:$C$8,0))),
0))</f>
        <v>0</v>
      </c>
      <c r="R81" s="86">
        <f>IF(R$4=$H81+$B81,INDEX('Inputs_Indexed REC'!$D$40:$F$65,MATCH('Total Indexed RECs'!$H81,'Inputs_Indexed REC'!$B$40:$B$65,0),MATCH('Total Indexed RECs'!$F81,'Inputs_Indexed REC'!$D$37:$F$37,0))
*INDEX('Inputs_Indexed REC'!$H$40:$J$65,MATCH('Total Indexed RECs'!$H81,'Inputs_Indexed REC'!$B$40:$B$65,0),MATCH('Total Indexed RECs'!$F81,'Inputs_Indexed REC'!$H$37:$J$37,0)),
IF(R$4&gt;$H81+$B81,Q81*(1-INDEX('Inputs_Indexed REC'!$E$6:$E$8,MATCH('Total Indexed RECs'!$F81,'Inputs_Indexed REC'!$C$6:$C$8,0))),
0))</f>
        <v>0</v>
      </c>
      <c r="S81" s="86">
        <f>IF(S$4=$H81+$B81,INDEX('Inputs_Indexed REC'!$D$40:$F$65,MATCH('Total Indexed RECs'!$H81,'Inputs_Indexed REC'!$B$40:$B$65,0),MATCH('Total Indexed RECs'!$F81,'Inputs_Indexed REC'!$D$37:$F$37,0))
*INDEX('Inputs_Indexed REC'!$H$40:$J$65,MATCH('Total Indexed RECs'!$H81,'Inputs_Indexed REC'!$B$40:$B$65,0),MATCH('Total Indexed RECs'!$F81,'Inputs_Indexed REC'!$H$37:$J$37,0)),
IF(S$4&gt;$H81+$B81,R81*(1-INDEX('Inputs_Indexed REC'!$E$6:$E$8,MATCH('Total Indexed RECs'!$F81,'Inputs_Indexed REC'!$C$6:$C$8,0))),
0))</f>
        <v>0</v>
      </c>
      <c r="T81" s="86">
        <f>IF(T$4=$H81+$B81,INDEX('Inputs_Indexed REC'!$D$40:$F$65,MATCH('Total Indexed RECs'!$H81,'Inputs_Indexed REC'!$B$40:$B$65,0),MATCH('Total Indexed RECs'!$F81,'Inputs_Indexed REC'!$D$37:$F$37,0))
*INDEX('Inputs_Indexed REC'!$H$40:$J$65,MATCH('Total Indexed RECs'!$H81,'Inputs_Indexed REC'!$B$40:$B$65,0),MATCH('Total Indexed RECs'!$F81,'Inputs_Indexed REC'!$H$37:$J$37,0)),
IF(T$4&gt;$H81+$B81,S81*(1-INDEX('Inputs_Indexed REC'!$E$6:$E$8,MATCH('Total Indexed RECs'!$F81,'Inputs_Indexed REC'!$C$6:$C$8,0))),
0))</f>
        <v>0</v>
      </c>
      <c r="U81" s="86">
        <f>IF(U$4=$H81+$B81,INDEX('Inputs_Indexed REC'!$D$40:$F$65,MATCH('Total Indexed RECs'!$H81,'Inputs_Indexed REC'!$B$40:$B$65,0),MATCH('Total Indexed RECs'!$F81,'Inputs_Indexed REC'!$D$37:$F$37,0))
*INDEX('Inputs_Indexed REC'!$H$40:$J$65,MATCH('Total Indexed RECs'!$H81,'Inputs_Indexed REC'!$B$40:$B$65,0),MATCH('Total Indexed RECs'!$F81,'Inputs_Indexed REC'!$H$37:$J$37,0)),
IF(U$4&gt;$H81+$B81,T81*(1-INDEX('Inputs_Indexed REC'!$E$6:$E$8,MATCH('Total Indexed RECs'!$F81,'Inputs_Indexed REC'!$C$6:$C$8,0))),
0))</f>
        <v>0</v>
      </c>
      <c r="V81" s="86">
        <f>IF(V$4=$H81+$B81,INDEX('Inputs_Indexed REC'!$D$40:$F$65,MATCH('Total Indexed RECs'!$H81,'Inputs_Indexed REC'!$B$40:$B$65,0),MATCH('Total Indexed RECs'!$F81,'Inputs_Indexed REC'!$D$37:$F$37,0))
*INDEX('Inputs_Indexed REC'!$H$40:$J$65,MATCH('Total Indexed RECs'!$H81,'Inputs_Indexed REC'!$B$40:$B$65,0),MATCH('Total Indexed RECs'!$F81,'Inputs_Indexed REC'!$H$37:$J$37,0)),
IF(V$4&gt;$H81+$B81,U81*(1-INDEX('Inputs_Indexed REC'!$E$6:$E$8,MATCH('Total Indexed RECs'!$F81,'Inputs_Indexed REC'!$C$6:$C$8,0))),
0))</f>
        <v>0</v>
      </c>
      <c r="W81" s="86">
        <f>IF(W$4=$H81+$B81,INDEX('Inputs_Indexed REC'!$D$40:$F$65,MATCH('Total Indexed RECs'!$H81,'Inputs_Indexed REC'!$B$40:$B$65,0),MATCH('Total Indexed RECs'!$F81,'Inputs_Indexed REC'!$D$37:$F$37,0))
*INDEX('Inputs_Indexed REC'!$H$40:$J$65,MATCH('Total Indexed RECs'!$H81,'Inputs_Indexed REC'!$B$40:$B$65,0),MATCH('Total Indexed RECs'!$F81,'Inputs_Indexed REC'!$H$37:$J$37,0)),
IF(W$4&gt;$H81+$B81,V81*(1-INDEX('Inputs_Indexed REC'!$E$6:$E$8,MATCH('Total Indexed RECs'!$F81,'Inputs_Indexed REC'!$C$6:$C$8,0))),
0))</f>
        <v>0</v>
      </c>
      <c r="X81" s="86">
        <f>IF(X$4=$H81+$B81,INDEX('Inputs_Indexed REC'!$D$40:$F$65,MATCH('Total Indexed RECs'!$H81,'Inputs_Indexed REC'!$B$40:$B$65,0),MATCH('Total Indexed RECs'!$F81,'Inputs_Indexed REC'!$D$37:$F$37,0))
*INDEX('Inputs_Indexed REC'!$H$40:$J$65,MATCH('Total Indexed RECs'!$H81,'Inputs_Indexed REC'!$B$40:$B$65,0),MATCH('Total Indexed RECs'!$F81,'Inputs_Indexed REC'!$H$37:$J$37,0)),
IF(X$4&gt;$H81+$B81,W81*(1-INDEX('Inputs_Indexed REC'!$E$6:$E$8,MATCH('Total Indexed RECs'!$F81,'Inputs_Indexed REC'!$C$6:$C$8,0))),
0))</f>
        <v>0</v>
      </c>
      <c r="Y81" s="86">
        <f>IF(Y$4=$H81+$B81,INDEX('Inputs_Indexed REC'!$D$40:$F$65,MATCH('Total Indexed RECs'!$H81,'Inputs_Indexed REC'!$B$40:$B$65,0),MATCH('Total Indexed RECs'!$F81,'Inputs_Indexed REC'!$D$37:$F$37,0))
*INDEX('Inputs_Indexed REC'!$H$40:$J$65,MATCH('Total Indexed RECs'!$H81,'Inputs_Indexed REC'!$B$40:$B$65,0),MATCH('Total Indexed RECs'!$F81,'Inputs_Indexed REC'!$H$37:$J$37,0)),
IF(Y$4&gt;$H81+$B81,X81*(1-INDEX('Inputs_Indexed REC'!$E$6:$E$8,MATCH('Total Indexed RECs'!$F81,'Inputs_Indexed REC'!$C$6:$C$8,0))),
0))</f>
        <v>0</v>
      </c>
      <c r="Z81" s="86">
        <f>IF(Z$4=$H81+$B81,INDEX('Inputs_Indexed REC'!$D$40:$F$65,MATCH('Total Indexed RECs'!$H81,'Inputs_Indexed REC'!$B$40:$B$65,0),MATCH('Total Indexed RECs'!$F81,'Inputs_Indexed REC'!$D$37:$F$37,0))
*INDEX('Inputs_Indexed REC'!$H$40:$J$65,MATCH('Total Indexed RECs'!$H81,'Inputs_Indexed REC'!$B$40:$B$65,0),MATCH('Total Indexed RECs'!$F81,'Inputs_Indexed REC'!$H$37:$J$37,0)),
IF(Z$4&gt;$H81+$B81,Y81*(1-INDEX('Inputs_Indexed REC'!$E$6:$E$8,MATCH('Total Indexed RECs'!$F81,'Inputs_Indexed REC'!$C$6:$C$8,0))),
0))</f>
        <v>0</v>
      </c>
      <c r="AA81" s="86">
        <f>IF(AA$4=$H81+$B81,INDEX('Inputs_Indexed REC'!$D$40:$F$65,MATCH('Total Indexed RECs'!$H81,'Inputs_Indexed REC'!$B$40:$B$65,0),MATCH('Total Indexed RECs'!$F81,'Inputs_Indexed REC'!$D$37:$F$37,0))
*INDEX('Inputs_Indexed REC'!$H$40:$J$65,MATCH('Total Indexed RECs'!$H81,'Inputs_Indexed REC'!$B$40:$B$65,0),MATCH('Total Indexed RECs'!$F81,'Inputs_Indexed REC'!$H$37:$J$37,0)),
IF(AA$4&gt;$H81+$B81,Z81*(1-INDEX('Inputs_Indexed REC'!$E$6:$E$8,MATCH('Total Indexed RECs'!$F81,'Inputs_Indexed REC'!$C$6:$C$8,0))),
0))</f>
        <v>0</v>
      </c>
      <c r="AB81" s="86">
        <f>IF(AB$4=$H81+$B81,INDEX('Inputs_Indexed REC'!$D$40:$F$65,MATCH('Total Indexed RECs'!$H81,'Inputs_Indexed REC'!$B$40:$B$65,0),MATCH('Total Indexed RECs'!$F81,'Inputs_Indexed REC'!$D$37:$F$37,0))
*INDEX('Inputs_Indexed REC'!$H$40:$J$65,MATCH('Total Indexed RECs'!$H81,'Inputs_Indexed REC'!$B$40:$B$65,0),MATCH('Total Indexed RECs'!$F81,'Inputs_Indexed REC'!$H$37:$J$37,0)),
IF(AB$4&gt;$H81+$B81,AA81*(1-INDEX('Inputs_Indexed REC'!$E$6:$E$8,MATCH('Total Indexed RECs'!$F81,'Inputs_Indexed REC'!$C$6:$C$8,0))),
0))</f>
        <v>0</v>
      </c>
      <c r="AC81" s="86">
        <f>IF(AC$4=$H81+$B81,INDEX('Inputs_Indexed REC'!$D$40:$F$65,MATCH('Total Indexed RECs'!$H81,'Inputs_Indexed REC'!$B$40:$B$65,0),MATCH('Total Indexed RECs'!$F81,'Inputs_Indexed REC'!$D$37:$F$37,0))
*INDEX('Inputs_Indexed REC'!$H$40:$J$65,MATCH('Total Indexed RECs'!$H81,'Inputs_Indexed REC'!$B$40:$B$65,0),MATCH('Total Indexed RECs'!$F81,'Inputs_Indexed REC'!$H$37:$J$37,0)),
IF(AC$4&gt;$H81+$B81,AB81*(1-INDEX('Inputs_Indexed REC'!$E$6:$E$8,MATCH('Total Indexed RECs'!$F81,'Inputs_Indexed REC'!$C$6:$C$8,0))),
0))</f>
        <v>0</v>
      </c>
      <c r="AD81" s="86">
        <f>IF(AD$4=$H81+$B81,INDEX('Inputs_Indexed REC'!$D$40:$F$65,MATCH('Total Indexed RECs'!$H81,'Inputs_Indexed REC'!$B$40:$B$65,0),MATCH('Total Indexed RECs'!$F81,'Inputs_Indexed REC'!$D$37:$F$37,0))
*INDEX('Inputs_Indexed REC'!$H$40:$J$65,MATCH('Total Indexed RECs'!$H81,'Inputs_Indexed REC'!$B$40:$B$65,0),MATCH('Total Indexed RECs'!$F81,'Inputs_Indexed REC'!$H$37:$J$37,0)),
IF(AD$4&gt;$H81+$B81,AC81*(1-INDEX('Inputs_Indexed REC'!$E$6:$E$8,MATCH('Total Indexed RECs'!$F81,'Inputs_Indexed REC'!$C$6:$C$8,0))),
0))</f>
        <v>0</v>
      </c>
      <c r="AE81" s="86">
        <f>IF(AE$4=$H81+$B81,INDEX('Inputs_Indexed REC'!$D$40:$F$65,MATCH('Total Indexed RECs'!$H81,'Inputs_Indexed REC'!$B$40:$B$65,0),MATCH('Total Indexed RECs'!$F81,'Inputs_Indexed REC'!$D$37:$F$37,0))
*INDEX('Inputs_Indexed REC'!$H$40:$J$65,MATCH('Total Indexed RECs'!$H81,'Inputs_Indexed REC'!$B$40:$B$65,0),MATCH('Total Indexed RECs'!$F81,'Inputs_Indexed REC'!$H$37:$J$37,0)),
IF(AE$4&gt;$H81+$B81,AD81*(1-INDEX('Inputs_Indexed REC'!$E$6:$E$8,MATCH('Total Indexed RECs'!$F81,'Inputs_Indexed REC'!$C$6:$C$8,0))),
0))</f>
        <v>0</v>
      </c>
      <c r="AF81" s="86">
        <f>IF(AF$4=$H81+$B81,INDEX('Inputs_Indexed REC'!$D$40:$F$65,MATCH('Total Indexed RECs'!$H81,'Inputs_Indexed REC'!$B$40:$B$65,0),MATCH('Total Indexed RECs'!$F81,'Inputs_Indexed REC'!$D$37:$F$37,0))
*INDEX('Inputs_Indexed REC'!$H$40:$J$65,MATCH('Total Indexed RECs'!$H81,'Inputs_Indexed REC'!$B$40:$B$65,0),MATCH('Total Indexed RECs'!$F81,'Inputs_Indexed REC'!$H$37:$J$37,0)),
IF(AF$4&gt;$H81+$B81,AE81*(1-INDEX('Inputs_Indexed REC'!$E$6:$E$8,MATCH('Total Indexed RECs'!$F81,'Inputs_Indexed REC'!$C$6:$C$8,0))),
0))</f>
        <v>0</v>
      </c>
      <c r="AG81" s="86">
        <f>IF(AG$4=$H81+$B81,INDEX('Inputs_Indexed REC'!$D$40:$F$65,MATCH('Total Indexed RECs'!$H81,'Inputs_Indexed REC'!$B$40:$B$65,0),MATCH('Total Indexed RECs'!$F81,'Inputs_Indexed REC'!$D$37:$F$37,0))
*INDEX('Inputs_Indexed REC'!$H$40:$J$65,MATCH('Total Indexed RECs'!$H81,'Inputs_Indexed REC'!$B$40:$B$65,0),MATCH('Total Indexed RECs'!$F81,'Inputs_Indexed REC'!$H$37:$J$37,0)),
IF(AG$4&gt;$H81+$B81,AF81*(1-INDEX('Inputs_Indexed REC'!$E$6:$E$8,MATCH('Total Indexed RECs'!$F81,'Inputs_Indexed REC'!$C$6:$C$8,0))),
0))</f>
        <v>0</v>
      </c>
      <c r="AH81" s="86">
        <f>IF(AH$4=$H81+$B81,INDEX('Inputs_Indexed REC'!$D$40:$F$65,MATCH('Total Indexed RECs'!$H81,'Inputs_Indexed REC'!$B$40:$B$65,0),MATCH('Total Indexed RECs'!$F81,'Inputs_Indexed REC'!$D$37:$F$37,0))
*INDEX('Inputs_Indexed REC'!$H$40:$J$65,MATCH('Total Indexed RECs'!$H81,'Inputs_Indexed REC'!$B$40:$B$65,0),MATCH('Total Indexed RECs'!$F81,'Inputs_Indexed REC'!$H$37:$J$37,0)),
IF(AH$4&gt;$H81+$B81,AG81*(1-INDEX('Inputs_Indexed REC'!$E$6:$E$8,MATCH('Total Indexed RECs'!$F81,'Inputs_Indexed REC'!$C$6:$C$8,0))),
0))</f>
        <v>0</v>
      </c>
    </row>
    <row r="82" spans="2:34" x14ac:dyDescent="0.35">
      <c r="B82" s="332">
        <v>0</v>
      </c>
      <c r="C82" s="332" t="str">
        <f>INDEX('Inputs_Indexed REC'!$L$40:$L$65,MATCH($G82,'Inputs_Indexed REC'!$C$40:$C$65,0))</f>
        <v>Projected</v>
      </c>
      <c r="D82" s="116" t="s">
        <v>241</v>
      </c>
      <c r="E82" s="212"/>
      <c r="F82" s="39" t="s">
        <v>77</v>
      </c>
      <c r="G82" s="60" t="s">
        <v>43</v>
      </c>
      <c r="H82" s="347">
        <f t="shared" si="3"/>
        <v>2045</v>
      </c>
      <c r="I82" s="56" t="s">
        <v>91</v>
      </c>
      <c r="J82" s="86">
        <f>IF(J$4=$H82+$B82,INDEX('Inputs_Indexed REC'!$D$40:$F$65,MATCH('Total Indexed RECs'!$H82,'Inputs_Indexed REC'!$B$40:$B$65,0),MATCH('Total Indexed RECs'!$F82,'Inputs_Indexed REC'!$D$37:$F$37,0))
*INDEX('Inputs_Indexed REC'!$H$40:$J$65,MATCH('Total Indexed RECs'!$H82,'Inputs_Indexed REC'!$B$40:$B$65,0),MATCH('Total Indexed RECs'!$F82,'Inputs_Indexed REC'!$H$37:$J$37,0)),
IF(J$4&gt;$H82+$B82,I82*(1-INDEX('Inputs_Indexed REC'!$E$6:$E$8,MATCH('Total Indexed RECs'!$F82,'Inputs_Indexed REC'!$C$6:$C$8,0))),
0))</f>
        <v>0</v>
      </c>
      <c r="K82" s="86">
        <f>IF(K$4=$H82+$B82,INDEX('Inputs_Indexed REC'!$D$40:$F$65,MATCH('Total Indexed RECs'!$H82,'Inputs_Indexed REC'!$B$40:$B$65,0),MATCH('Total Indexed RECs'!$F82,'Inputs_Indexed REC'!$D$37:$F$37,0))
*INDEX('Inputs_Indexed REC'!$H$40:$J$65,MATCH('Total Indexed RECs'!$H82,'Inputs_Indexed REC'!$B$40:$B$65,0),MATCH('Total Indexed RECs'!$F82,'Inputs_Indexed REC'!$H$37:$J$37,0)),
IF(K$4&gt;$H82+$B82,J82*(1-INDEX('Inputs_Indexed REC'!$E$6:$E$8,MATCH('Total Indexed RECs'!$F82,'Inputs_Indexed REC'!$C$6:$C$8,0))),
0))</f>
        <v>0</v>
      </c>
      <c r="L82" s="86">
        <f>IF(L$4=$H82+$B82,INDEX('Inputs_Indexed REC'!$D$40:$F$65,MATCH('Total Indexed RECs'!$H82,'Inputs_Indexed REC'!$B$40:$B$65,0),MATCH('Total Indexed RECs'!$F82,'Inputs_Indexed REC'!$D$37:$F$37,0))
*INDEX('Inputs_Indexed REC'!$H$40:$J$65,MATCH('Total Indexed RECs'!$H82,'Inputs_Indexed REC'!$B$40:$B$65,0),MATCH('Total Indexed RECs'!$F82,'Inputs_Indexed REC'!$H$37:$J$37,0)),
IF(L$4&gt;$H82+$B82,K82*(1-INDEX('Inputs_Indexed REC'!$E$6:$E$8,MATCH('Total Indexed RECs'!$F82,'Inputs_Indexed REC'!$C$6:$C$8,0))),
0))</f>
        <v>0</v>
      </c>
      <c r="M82" s="86">
        <f>IF(M$4=$H82+$B82,INDEX('Inputs_Indexed REC'!$D$40:$F$65,MATCH('Total Indexed RECs'!$H82,'Inputs_Indexed REC'!$B$40:$B$65,0),MATCH('Total Indexed RECs'!$F82,'Inputs_Indexed REC'!$D$37:$F$37,0))
*INDEX('Inputs_Indexed REC'!$H$40:$J$65,MATCH('Total Indexed RECs'!$H82,'Inputs_Indexed REC'!$B$40:$B$65,0),MATCH('Total Indexed RECs'!$F82,'Inputs_Indexed REC'!$H$37:$J$37,0)),
IF(M$4&gt;$H82+$B82,L82*(1-INDEX('Inputs_Indexed REC'!$E$6:$E$8,MATCH('Total Indexed RECs'!$F82,'Inputs_Indexed REC'!$C$6:$C$8,0))),
0))</f>
        <v>0</v>
      </c>
      <c r="N82" s="86">
        <f>IF(N$4=$H82+$B82,INDEX('Inputs_Indexed REC'!$D$40:$F$65,MATCH('Total Indexed RECs'!$H82,'Inputs_Indexed REC'!$B$40:$B$65,0),MATCH('Total Indexed RECs'!$F82,'Inputs_Indexed REC'!$D$37:$F$37,0))
*INDEX('Inputs_Indexed REC'!$H$40:$J$65,MATCH('Total Indexed RECs'!$H82,'Inputs_Indexed REC'!$B$40:$B$65,0),MATCH('Total Indexed RECs'!$F82,'Inputs_Indexed REC'!$H$37:$J$37,0)),
IF(N$4&gt;$H82+$B82,M82*(1-INDEX('Inputs_Indexed REC'!$E$6:$E$8,MATCH('Total Indexed RECs'!$F82,'Inputs_Indexed REC'!$C$6:$C$8,0))),
0))</f>
        <v>0</v>
      </c>
      <c r="O82" s="86">
        <f>IF(O$4=$H82+$B82,INDEX('Inputs_Indexed REC'!$D$40:$F$65,MATCH('Total Indexed RECs'!$H82,'Inputs_Indexed REC'!$B$40:$B$65,0),MATCH('Total Indexed RECs'!$F82,'Inputs_Indexed REC'!$D$37:$F$37,0))
*INDEX('Inputs_Indexed REC'!$H$40:$J$65,MATCH('Total Indexed RECs'!$H82,'Inputs_Indexed REC'!$B$40:$B$65,0),MATCH('Total Indexed RECs'!$F82,'Inputs_Indexed REC'!$H$37:$J$37,0)),
IF(O$4&gt;$H82+$B82,N82*(1-INDEX('Inputs_Indexed REC'!$E$6:$E$8,MATCH('Total Indexed RECs'!$F82,'Inputs_Indexed REC'!$C$6:$C$8,0))),
0))</f>
        <v>0</v>
      </c>
      <c r="P82" s="86">
        <f>IF(P$4=$H82+$B82,INDEX('Inputs_Indexed REC'!$D$40:$F$65,MATCH('Total Indexed RECs'!$H82,'Inputs_Indexed REC'!$B$40:$B$65,0),MATCH('Total Indexed RECs'!$F82,'Inputs_Indexed REC'!$D$37:$F$37,0))
*INDEX('Inputs_Indexed REC'!$H$40:$J$65,MATCH('Total Indexed RECs'!$H82,'Inputs_Indexed REC'!$B$40:$B$65,0),MATCH('Total Indexed RECs'!$F82,'Inputs_Indexed REC'!$H$37:$J$37,0)),
IF(P$4&gt;$H82+$B82,O82*(1-INDEX('Inputs_Indexed REC'!$E$6:$E$8,MATCH('Total Indexed RECs'!$F82,'Inputs_Indexed REC'!$C$6:$C$8,0))),
0))</f>
        <v>0</v>
      </c>
      <c r="Q82" s="86">
        <f>IF(Q$4=$H82+$B82,INDEX('Inputs_Indexed REC'!$D$40:$F$65,MATCH('Total Indexed RECs'!$H82,'Inputs_Indexed REC'!$B$40:$B$65,0),MATCH('Total Indexed RECs'!$F82,'Inputs_Indexed REC'!$D$37:$F$37,0))
*INDEX('Inputs_Indexed REC'!$H$40:$J$65,MATCH('Total Indexed RECs'!$H82,'Inputs_Indexed REC'!$B$40:$B$65,0),MATCH('Total Indexed RECs'!$F82,'Inputs_Indexed REC'!$H$37:$J$37,0)),
IF(Q$4&gt;$H82+$B82,P82*(1-INDEX('Inputs_Indexed REC'!$E$6:$E$8,MATCH('Total Indexed RECs'!$F82,'Inputs_Indexed REC'!$C$6:$C$8,0))),
0))</f>
        <v>0</v>
      </c>
      <c r="R82" s="86">
        <f>IF(R$4=$H82+$B82,INDEX('Inputs_Indexed REC'!$D$40:$F$65,MATCH('Total Indexed RECs'!$H82,'Inputs_Indexed REC'!$B$40:$B$65,0),MATCH('Total Indexed RECs'!$F82,'Inputs_Indexed REC'!$D$37:$F$37,0))
*INDEX('Inputs_Indexed REC'!$H$40:$J$65,MATCH('Total Indexed RECs'!$H82,'Inputs_Indexed REC'!$B$40:$B$65,0),MATCH('Total Indexed RECs'!$F82,'Inputs_Indexed REC'!$H$37:$J$37,0)),
IF(R$4&gt;$H82+$B82,Q82*(1-INDEX('Inputs_Indexed REC'!$E$6:$E$8,MATCH('Total Indexed RECs'!$F82,'Inputs_Indexed REC'!$C$6:$C$8,0))),
0))</f>
        <v>0</v>
      </c>
      <c r="S82" s="86">
        <f>IF(S$4=$H82+$B82,INDEX('Inputs_Indexed REC'!$D$40:$F$65,MATCH('Total Indexed RECs'!$H82,'Inputs_Indexed REC'!$B$40:$B$65,0),MATCH('Total Indexed RECs'!$F82,'Inputs_Indexed REC'!$D$37:$F$37,0))
*INDEX('Inputs_Indexed REC'!$H$40:$J$65,MATCH('Total Indexed RECs'!$H82,'Inputs_Indexed REC'!$B$40:$B$65,0),MATCH('Total Indexed RECs'!$F82,'Inputs_Indexed REC'!$H$37:$J$37,0)),
IF(S$4&gt;$H82+$B82,R82*(1-INDEX('Inputs_Indexed REC'!$E$6:$E$8,MATCH('Total Indexed RECs'!$F82,'Inputs_Indexed REC'!$C$6:$C$8,0))),
0))</f>
        <v>0</v>
      </c>
      <c r="T82" s="86">
        <f>IF(T$4=$H82+$B82,INDEX('Inputs_Indexed REC'!$D$40:$F$65,MATCH('Total Indexed RECs'!$H82,'Inputs_Indexed REC'!$B$40:$B$65,0),MATCH('Total Indexed RECs'!$F82,'Inputs_Indexed REC'!$D$37:$F$37,0))
*INDEX('Inputs_Indexed REC'!$H$40:$J$65,MATCH('Total Indexed RECs'!$H82,'Inputs_Indexed REC'!$B$40:$B$65,0),MATCH('Total Indexed RECs'!$F82,'Inputs_Indexed REC'!$H$37:$J$37,0)),
IF(T$4&gt;$H82+$B82,S82*(1-INDEX('Inputs_Indexed REC'!$E$6:$E$8,MATCH('Total Indexed RECs'!$F82,'Inputs_Indexed REC'!$C$6:$C$8,0))),
0))</f>
        <v>0</v>
      </c>
      <c r="U82" s="86">
        <f>IF(U$4=$H82+$B82,INDEX('Inputs_Indexed REC'!$D$40:$F$65,MATCH('Total Indexed RECs'!$H82,'Inputs_Indexed REC'!$B$40:$B$65,0),MATCH('Total Indexed RECs'!$F82,'Inputs_Indexed REC'!$D$37:$F$37,0))
*INDEX('Inputs_Indexed REC'!$H$40:$J$65,MATCH('Total Indexed RECs'!$H82,'Inputs_Indexed REC'!$B$40:$B$65,0),MATCH('Total Indexed RECs'!$F82,'Inputs_Indexed REC'!$H$37:$J$37,0)),
IF(U$4&gt;$H82+$B82,T82*(1-INDEX('Inputs_Indexed REC'!$E$6:$E$8,MATCH('Total Indexed RECs'!$F82,'Inputs_Indexed REC'!$C$6:$C$8,0))),
0))</f>
        <v>0</v>
      </c>
      <c r="V82" s="86">
        <f>IF(V$4=$H82+$B82,INDEX('Inputs_Indexed REC'!$D$40:$F$65,MATCH('Total Indexed RECs'!$H82,'Inputs_Indexed REC'!$B$40:$B$65,0),MATCH('Total Indexed RECs'!$F82,'Inputs_Indexed REC'!$D$37:$F$37,0))
*INDEX('Inputs_Indexed REC'!$H$40:$J$65,MATCH('Total Indexed RECs'!$H82,'Inputs_Indexed REC'!$B$40:$B$65,0),MATCH('Total Indexed RECs'!$F82,'Inputs_Indexed REC'!$H$37:$J$37,0)),
IF(V$4&gt;$H82+$B82,U82*(1-INDEX('Inputs_Indexed REC'!$E$6:$E$8,MATCH('Total Indexed RECs'!$F82,'Inputs_Indexed REC'!$C$6:$C$8,0))),
0))</f>
        <v>0</v>
      </c>
      <c r="W82" s="86">
        <f>IF(W$4=$H82+$B82,INDEX('Inputs_Indexed REC'!$D$40:$F$65,MATCH('Total Indexed RECs'!$H82,'Inputs_Indexed REC'!$B$40:$B$65,0),MATCH('Total Indexed RECs'!$F82,'Inputs_Indexed REC'!$D$37:$F$37,0))
*INDEX('Inputs_Indexed REC'!$H$40:$J$65,MATCH('Total Indexed RECs'!$H82,'Inputs_Indexed REC'!$B$40:$B$65,0),MATCH('Total Indexed RECs'!$F82,'Inputs_Indexed REC'!$H$37:$J$37,0)),
IF(W$4&gt;$H82+$B82,V82*(1-INDEX('Inputs_Indexed REC'!$E$6:$E$8,MATCH('Total Indexed RECs'!$F82,'Inputs_Indexed REC'!$C$6:$C$8,0))),
0))</f>
        <v>0</v>
      </c>
      <c r="X82" s="86">
        <f>IF(X$4=$H82+$B82,INDEX('Inputs_Indexed REC'!$D$40:$F$65,MATCH('Total Indexed RECs'!$H82,'Inputs_Indexed REC'!$B$40:$B$65,0),MATCH('Total Indexed RECs'!$F82,'Inputs_Indexed REC'!$D$37:$F$37,0))
*INDEX('Inputs_Indexed REC'!$H$40:$J$65,MATCH('Total Indexed RECs'!$H82,'Inputs_Indexed REC'!$B$40:$B$65,0),MATCH('Total Indexed RECs'!$F82,'Inputs_Indexed REC'!$H$37:$J$37,0)),
IF(X$4&gt;$H82+$B82,W82*(1-INDEX('Inputs_Indexed REC'!$E$6:$E$8,MATCH('Total Indexed RECs'!$F82,'Inputs_Indexed REC'!$C$6:$C$8,0))),
0))</f>
        <v>0</v>
      </c>
      <c r="Y82" s="86">
        <f>IF(Y$4=$H82+$B82,INDEX('Inputs_Indexed REC'!$D$40:$F$65,MATCH('Total Indexed RECs'!$H82,'Inputs_Indexed REC'!$B$40:$B$65,0),MATCH('Total Indexed RECs'!$F82,'Inputs_Indexed REC'!$D$37:$F$37,0))
*INDEX('Inputs_Indexed REC'!$H$40:$J$65,MATCH('Total Indexed RECs'!$H82,'Inputs_Indexed REC'!$B$40:$B$65,0),MATCH('Total Indexed RECs'!$F82,'Inputs_Indexed REC'!$H$37:$J$37,0)),
IF(Y$4&gt;$H82+$B82,X82*(1-INDEX('Inputs_Indexed REC'!$E$6:$E$8,MATCH('Total Indexed RECs'!$F82,'Inputs_Indexed REC'!$C$6:$C$8,0))),
0))</f>
        <v>0</v>
      </c>
      <c r="Z82" s="86">
        <f>IF(Z$4=$H82+$B82,INDEX('Inputs_Indexed REC'!$D$40:$F$65,MATCH('Total Indexed RECs'!$H82,'Inputs_Indexed REC'!$B$40:$B$65,0),MATCH('Total Indexed RECs'!$F82,'Inputs_Indexed REC'!$D$37:$F$37,0))
*INDEX('Inputs_Indexed REC'!$H$40:$J$65,MATCH('Total Indexed RECs'!$H82,'Inputs_Indexed REC'!$B$40:$B$65,0),MATCH('Total Indexed RECs'!$F82,'Inputs_Indexed REC'!$H$37:$J$37,0)),
IF(Z$4&gt;$H82+$B82,Y82*(1-INDEX('Inputs_Indexed REC'!$E$6:$E$8,MATCH('Total Indexed RECs'!$F82,'Inputs_Indexed REC'!$C$6:$C$8,0))),
0))</f>
        <v>0</v>
      </c>
      <c r="AA82" s="86">
        <f>IF(AA$4=$H82+$B82,INDEX('Inputs_Indexed REC'!$D$40:$F$65,MATCH('Total Indexed RECs'!$H82,'Inputs_Indexed REC'!$B$40:$B$65,0),MATCH('Total Indexed RECs'!$F82,'Inputs_Indexed REC'!$D$37:$F$37,0))
*INDEX('Inputs_Indexed REC'!$H$40:$J$65,MATCH('Total Indexed RECs'!$H82,'Inputs_Indexed REC'!$B$40:$B$65,0),MATCH('Total Indexed RECs'!$F82,'Inputs_Indexed REC'!$H$37:$J$37,0)),
IF(AA$4&gt;$H82+$B82,Z82*(1-INDEX('Inputs_Indexed REC'!$E$6:$E$8,MATCH('Total Indexed RECs'!$F82,'Inputs_Indexed REC'!$C$6:$C$8,0))),
0))</f>
        <v>0</v>
      </c>
      <c r="AB82" s="86">
        <f>IF(AB$4=$H82+$B82,INDEX('Inputs_Indexed REC'!$D$40:$F$65,MATCH('Total Indexed RECs'!$H82,'Inputs_Indexed REC'!$B$40:$B$65,0),MATCH('Total Indexed RECs'!$F82,'Inputs_Indexed REC'!$D$37:$F$37,0))
*INDEX('Inputs_Indexed REC'!$H$40:$J$65,MATCH('Total Indexed RECs'!$H82,'Inputs_Indexed REC'!$B$40:$B$65,0),MATCH('Total Indexed RECs'!$F82,'Inputs_Indexed REC'!$H$37:$J$37,0)),
IF(AB$4&gt;$H82+$B82,AA82*(1-INDEX('Inputs_Indexed REC'!$E$6:$E$8,MATCH('Total Indexed RECs'!$F82,'Inputs_Indexed REC'!$C$6:$C$8,0))),
0))</f>
        <v>0</v>
      </c>
      <c r="AC82" s="86">
        <f>IF(AC$4=$H82+$B82,INDEX('Inputs_Indexed REC'!$D$40:$F$65,MATCH('Total Indexed RECs'!$H82,'Inputs_Indexed REC'!$B$40:$B$65,0),MATCH('Total Indexed RECs'!$F82,'Inputs_Indexed REC'!$D$37:$F$37,0))
*INDEX('Inputs_Indexed REC'!$H$40:$J$65,MATCH('Total Indexed RECs'!$H82,'Inputs_Indexed REC'!$B$40:$B$65,0),MATCH('Total Indexed RECs'!$F82,'Inputs_Indexed REC'!$H$37:$J$37,0)),
IF(AC$4&gt;$H82+$B82,AB82*(1-INDEX('Inputs_Indexed REC'!$E$6:$E$8,MATCH('Total Indexed RECs'!$F82,'Inputs_Indexed REC'!$C$6:$C$8,0))),
0))</f>
        <v>0</v>
      </c>
      <c r="AD82" s="86">
        <f>IF(AD$4=$H82+$B82,INDEX('Inputs_Indexed REC'!$D$40:$F$65,MATCH('Total Indexed RECs'!$H82,'Inputs_Indexed REC'!$B$40:$B$65,0),MATCH('Total Indexed RECs'!$F82,'Inputs_Indexed REC'!$D$37:$F$37,0))
*INDEX('Inputs_Indexed REC'!$H$40:$J$65,MATCH('Total Indexed RECs'!$H82,'Inputs_Indexed REC'!$B$40:$B$65,0),MATCH('Total Indexed RECs'!$F82,'Inputs_Indexed REC'!$H$37:$J$37,0)),
IF(AD$4&gt;$H82+$B82,AC82*(1-INDEX('Inputs_Indexed REC'!$E$6:$E$8,MATCH('Total Indexed RECs'!$F82,'Inputs_Indexed REC'!$C$6:$C$8,0))),
0))</f>
        <v>0</v>
      </c>
      <c r="AE82" s="86">
        <f>IF(AE$4=$H82+$B82,INDEX('Inputs_Indexed REC'!$D$40:$F$65,MATCH('Total Indexed RECs'!$H82,'Inputs_Indexed REC'!$B$40:$B$65,0),MATCH('Total Indexed RECs'!$F82,'Inputs_Indexed REC'!$D$37:$F$37,0))
*INDEX('Inputs_Indexed REC'!$H$40:$J$65,MATCH('Total Indexed RECs'!$H82,'Inputs_Indexed REC'!$B$40:$B$65,0),MATCH('Total Indexed RECs'!$F82,'Inputs_Indexed REC'!$H$37:$J$37,0)),
IF(AE$4&gt;$H82+$B82,AD82*(1-INDEX('Inputs_Indexed REC'!$E$6:$E$8,MATCH('Total Indexed RECs'!$F82,'Inputs_Indexed REC'!$C$6:$C$8,0))),
0))</f>
        <v>0</v>
      </c>
      <c r="AF82" s="86">
        <f>IF(AF$4=$H82+$B82,INDEX('Inputs_Indexed REC'!$D$40:$F$65,MATCH('Total Indexed RECs'!$H82,'Inputs_Indexed REC'!$B$40:$B$65,0),MATCH('Total Indexed RECs'!$F82,'Inputs_Indexed REC'!$D$37:$F$37,0))
*INDEX('Inputs_Indexed REC'!$H$40:$J$65,MATCH('Total Indexed RECs'!$H82,'Inputs_Indexed REC'!$B$40:$B$65,0),MATCH('Total Indexed RECs'!$F82,'Inputs_Indexed REC'!$H$37:$J$37,0)),
IF(AF$4&gt;$H82+$B82,AE82*(1-INDEX('Inputs_Indexed REC'!$E$6:$E$8,MATCH('Total Indexed RECs'!$F82,'Inputs_Indexed REC'!$C$6:$C$8,0))),
0))</f>
        <v>0</v>
      </c>
      <c r="AG82" s="86">
        <f>IF(AG$4=$H82+$B82,INDEX('Inputs_Indexed REC'!$D$40:$F$65,MATCH('Total Indexed RECs'!$H82,'Inputs_Indexed REC'!$B$40:$B$65,0),MATCH('Total Indexed RECs'!$F82,'Inputs_Indexed REC'!$D$37:$F$37,0))
*INDEX('Inputs_Indexed REC'!$H$40:$J$65,MATCH('Total Indexed RECs'!$H82,'Inputs_Indexed REC'!$B$40:$B$65,0),MATCH('Total Indexed RECs'!$F82,'Inputs_Indexed REC'!$H$37:$J$37,0)),
IF(AG$4&gt;$H82+$B82,AF82*(1-INDEX('Inputs_Indexed REC'!$E$6:$E$8,MATCH('Total Indexed RECs'!$F82,'Inputs_Indexed REC'!$C$6:$C$8,0))),
0))</f>
        <v>0</v>
      </c>
      <c r="AH82" s="86">
        <f>IF(AH$4=$H82+$B82,INDEX('Inputs_Indexed REC'!$D$40:$F$65,MATCH('Total Indexed RECs'!$H82,'Inputs_Indexed REC'!$B$40:$B$65,0),MATCH('Total Indexed RECs'!$F82,'Inputs_Indexed REC'!$D$37:$F$37,0))
*INDEX('Inputs_Indexed REC'!$H$40:$J$65,MATCH('Total Indexed RECs'!$H82,'Inputs_Indexed REC'!$B$40:$B$65,0),MATCH('Total Indexed RECs'!$F82,'Inputs_Indexed REC'!$H$37:$J$37,0)),
IF(AH$4&gt;$H82+$B82,AG82*(1-INDEX('Inputs_Indexed REC'!$E$6:$E$8,MATCH('Total Indexed RECs'!$F82,'Inputs_Indexed REC'!$C$6:$C$8,0))),
0))</f>
        <v>0</v>
      </c>
    </row>
    <row r="83" spans="2:34" x14ac:dyDescent="0.35">
      <c r="B83" s="332">
        <v>0</v>
      </c>
      <c r="C83" s="332" t="str">
        <f>INDEX('Inputs_Indexed REC'!$L$40:$L$65,MATCH($G83,'Inputs_Indexed REC'!$C$40:$C$65,0))</f>
        <v>Projected</v>
      </c>
      <c r="D83" s="116" t="s">
        <v>241</v>
      </c>
      <c r="E83" s="212"/>
      <c r="F83" s="39" t="s">
        <v>77</v>
      </c>
      <c r="G83" s="60" t="s">
        <v>96</v>
      </c>
      <c r="H83" s="347">
        <f t="shared" si="3"/>
        <v>2046</v>
      </c>
      <c r="I83" s="56" t="s">
        <v>91</v>
      </c>
      <c r="J83" s="86">
        <f>IF(J$4=$H83+$B83,INDEX('Inputs_Indexed REC'!$D$40:$F$65,MATCH('Total Indexed RECs'!$H83,'Inputs_Indexed REC'!$B$40:$B$65,0),MATCH('Total Indexed RECs'!$F83,'Inputs_Indexed REC'!$D$37:$F$37,0))
*INDEX('Inputs_Indexed REC'!$H$40:$J$65,MATCH('Total Indexed RECs'!$H83,'Inputs_Indexed REC'!$B$40:$B$65,0),MATCH('Total Indexed RECs'!$F83,'Inputs_Indexed REC'!$H$37:$J$37,0)),
IF(J$4&gt;$H83+$B83,I83*(1-INDEX('Inputs_Indexed REC'!$E$6:$E$8,MATCH('Total Indexed RECs'!$F83,'Inputs_Indexed REC'!$C$6:$C$8,0))),
0))</f>
        <v>0</v>
      </c>
      <c r="K83" s="86">
        <f>IF(K$4=$H83+$B83,INDEX('Inputs_Indexed REC'!$D$40:$F$65,MATCH('Total Indexed RECs'!$H83,'Inputs_Indexed REC'!$B$40:$B$65,0),MATCH('Total Indexed RECs'!$F83,'Inputs_Indexed REC'!$D$37:$F$37,0))
*INDEX('Inputs_Indexed REC'!$H$40:$J$65,MATCH('Total Indexed RECs'!$H83,'Inputs_Indexed REC'!$B$40:$B$65,0),MATCH('Total Indexed RECs'!$F83,'Inputs_Indexed REC'!$H$37:$J$37,0)),
IF(K$4&gt;$H83+$B83,J83*(1-INDEX('Inputs_Indexed REC'!$E$6:$E$8,MATCH('Total Indexed RECs'!$F83,'Inputs_Indexed REC'!$C$6:$C$8,0))),
0))</f>
        <v>0</v>
      </c>
      <c r="L83" s="86">
        <f>IF(L$4=$H83+$B83,INDEX('Inputs_Indexed REC'!$D$40:$F$65,MATCH('Total Indexed RECs'!$H83,'Inputs_Indexed REC'!$B$40:$B$65,0),MATCH('Total Indexed RECs'!$F83,'Inputs_Indexed REC'!$D$37:$F$37,0))
*INDEX('Inputs_Indexed REC'!$H$40:$J$65,MATCH('Total Indexed RECs'!$H83,'Inputs_Indexed REC'!$B$40:$B$65,0),MATCH('Total Indexed RECs'!$F83,'Inputs_Indexed REC'!$H$37:$J$37,0)),
IF(L$4&gt;$H83+$B83,K83*(1-INDEX('Inputs_Indexed REC'!$E$6:$E$8,MATCH('Total Indexed RECs'!$F83,'Inputs_Indexed REC'!$C$6:$C$8,0))),
0))</f>
        <v>0</v>
      </c>
      <c r="M83" s="86">
        <f>IF(M$4=$H83+$B83,INDEX('Inputs_Indexed REC'!$D$40:$F$65,MATCH('Total Indexed RECs'!$H83,'Inputs_Indexed REC'!$B$40:$B$65,0),MATCH('Total Indexed RECs'!$F83,'Inputs_Indexed REC'!$D$37:$F$37,0))
*INDEX('Inputs_Indexed REC'!$H$40:$J$65,MATCH('Total Indexed RECs'!$H83,'Inputs_Indexed REC'!$B$40:$B$65,0),MATCH('Total Indexed RECs'!$F83,'Inputs_Indexed REC'!$H$37:$J$37,0)),
IF(M$4&gt;$H83+$B83,L83*(1-INDEX('Inputs_Indexed REC'!$E$6:$E$8,MATCH('Total Indexed RECs'!$F83,'Inputs_Indexed REC'!$C$6:$C$8,0))),
0))</f>
        <v>0</v>
      </c>
      <c r="N83" s="86">
        <f>IF(N$4=$H83+$B83,INDEX('Inputs_Indexed REC'!$D$40:$F$65,MATCH('Total Indexed RECs'!$H83,'Inputs_Indexed REC'!$B$40:$B$65,0),MATCH('Total Indexed RECs'!$F83,'Inputs_Indexed REC'!$D$37:$F$37,0))
*INDEX('Inputs_Indexed REC'!$H$40:$J$65,MATCH('Total Indexed RECs'!$H83,'Inputs_Indexed REC'!$B$40:$B$65,0),MATCH('Total Indexed RECs'!$F83,'Inputs_Indexed REC'!$H$37:$J$37,0)),
IF(N$4&gt;$H83+$B83,M83*(1-INDEX('Inputs_Indexed REC'!$E$6:$E$8,MATCH('Total Indexed RECs'!$F83,'Inputs_Indexed REC'!$C$6:$C$8,0))),
0))</f>
        <v>0</v>
      </c>
      <c r="O83" s="86">
        <f>IF(O$4=$H83+$B83,INDEX('Inputs_Indexed REC'!$D$40:$F$65,MATCH('Total Indexed RECs'!$H83,'Inputs_Indexed REC'!$B$40:$B$65,0),MATCH('Total Indexed RECs'!$F83,'Inputs_Indexed REC'!$D$37:$F$37,0))
*INDEX('Inputs_Indexed REC'!$H$40:$J$65,MATCH('Total Indexed RECs'!$H83,'Inputs_Indexed REC'!$B$40:$B$65,0),MATCH('Total Indexed RECs'!$F83,'Inputs_Indexed REC'!$H$37:$J$37,0)),
IF(O$4&gt;$H83+$B83,N83*(1-INDEX('Inputs_Indexed REC'!$E$6:$E$8,MATCH('Total Indexed RECs'!$F83,'Inputs_Indexed REC'!$C$6:$C$8,0))),
0))</f>
        <v>0</v>
      </c>
      <c r="P83" s="86">
        <f>IF(P$4=$H83+$B83,INDEX('Inputs_Indexed REC'!$D$40:$F$65,MATCH('Total Indexed RECs'!$H83,'Inputs_Indexed REC'!$B$40:$B$65,0),MATCH('Total Indexed RECs'!$F83,'Inputs_Indexed REC'!$D$37:$F$37,0))
*INDEX('Inputs_Indexed REC'!$H$40:$J$65,MATCH('Total Indexed RECs'!$H83,'Inputs_Indexed REC'!$B$40:$B$65,0),MATCH('Total Indexed RECs'!$F83,'Inputs_Indexed REC'!$H$37:$J$37,0)),
IF(P$4&gt;$H83+$B83,O83*(1-INDEX('Inputs_Indexed REC'!$E$6:$E$8,MATCH('Total Indexed RECs'!$F83,'Inputs_Indexed REC'!$C$6:$C$8,0))),
0))</f>
        <v>0</v>
      </c>
      <c r="Q83" s="86">
        <f>IF(Q$4=$H83+$B83,INDEX('Inputs_Indexed REC'!$D$40:$F$65,MATCH('Total Indexed RECs'!$H83,'Inputs_Indexed REC'!$B$40:$B$65,0),MATCH('Total Indexed RECs'!$F83,'Inputs_Indexed REC'!$D$37:$F$37,0))
*INDEX('Inputs_Indexed REC'!$H$40:$J$65,MATCH('Total Indexed RECs'!$H83,'Inputs_Indexed REC'!$B$40:$B$65,0),MATCH('Total Indexed RECs'!$F83,'Inputs_Indexed REC'!$H$37:$J$37,0)),
IF(Q$4&gt;$H83+$B83,P83*(1-INDEX('Inputs_Indexed REC'!$E$6:$E$8,MATCH('Total Indexed RECs'!$F83,'Inputs_Indexed REC'!$C$6:$C$8,0))),
0))</f>
        <v>0</v>
      </c>
      <c r="R83" s="86">
        <f>IF(R$4=$H83+$B83,INDEX('Inputs_Indexed REC'!$D$40:$F$65,MATCH('Total Indexed RECs'!$H83,'Inputs_Indexed REC'!$B$40:$B$65,0),MATCH('Total Indexed RECs'!$F83,'Inputs_Indexed REC'!$D$37:$F$37,0))
*INDEX('Inputs_Indexed REC'!$H$40:$J$65,MATCH('Total Indexed RECs'!$H83,'Inputs_Indexed REC'!$B$40:$B$65,0),MATCH('Total Indexed RECs'!$F83,'Inputs_Indexed REC'!$H$37:$J$37,0)),
IF(R$4&gt;$H83+$B83,Q83*(1-INDEX('Inputs_Indexed REC'!$E$6:$E$8,MATCH('Total Indexed RECs'!$F83,'Inputs_Indexed REC'!$C$6:$C$8,0))),
0))</f>
        <v>0</v>
      </c>
      <c r="S83" s="86">
        <f>IF(S$4=$H83+$B83,INDEX('Inputs_Indexed REC'!$D$40:$F$65,MATCH('Total Indexed RECs'!$H83,'Inputs_Indexed REC'!$B$40:$B$65,0),MATCH('Total Indexed RECs'!$F83,'Inputs_Indexed REC'!$D$37:$F$37,0))
*INDEX('Inputs_Indexed REC'!$H$40:$J$65,MATCH('Total Indexed RECs'!$H83,'Inputs_Indexed REC'!$B$40:$B$65,0),MATCH('Total Indexed RECs'!$F83,'Inputs_Indexed REC'!$H$37:$J$37,0)),
IF(S$4&gt;$H83+$B83,R83*(1-INDEX('Inputs_Indexed REC'!$E$6:$E$8,MATCH('Total Indexed RECs'!$F83,'Inputs_Indexed REC'!$C$6:$C$8,0))),
0))</f>
        <v>0</v>
      </c>
      <c r="T83" s="86">
        <f>IF(T$4=$H83+$B83,INDEX('Inputs_Indexed REC'!$D$40:$F$65,MATCH('Total Indexed RECs'!$H83,'Inputs_Indexed REC'!$B$40:$B$65,0),MATCH('Total Indexed RECs'!$F83,'Inputs_Indexed REC'!$D$37:$F$37,0))
*INDEX('Inputs_Indexed REC'!$H$40:$J$65,MATCH('Total Indexed RECs'!$H83,'Inputs_Indexed REC'!$B$40:$B$65,0),MATCH('Total Indexed RECs'!$F83,'Inputs_Indexed REC'!$H$37:$J$37,0)),
IF(T$4&gt;$H83+$B83,S83*(1-INDEX('Inputs_Indexed REC'!$E$6:$E$8,MATCH('Total Indexed RECs'!$F83,'Inputs_Indexed REC'!$C$6:$C$8,0))),
0))</f>
        <v>0</v>
      </c>
      <c r="U83" s="86">
        <f>IF(U$4=$H83+$B83,INDEX('Inputs_Indexed REC'!$D$40:$F$65,MATCH('Total Indexed RECs'!$H83,'Inputs_Indexed REC'!$B$40:$B$65,0),MATCH('Total Indexed RECs'!$F83,'Inputs_Indexed REC'!$D$37:$F$37,0))
*INDEX('Inputs_Indexed REC'!$H$40:$J$65,MATCH('Total Indexed RECs'!$H83,'Inputs_Indexed REC'!$B$40:$B$65,0),MATCH('Total Indexed RECs'!$F83,'Inputs_Indexed REC'!$H$37:$J$37,0)),
IF(U$4&gt;$H83+$B83,T83*(1-INDEX('Inputs_Indexed REC'!$E$6:$E$8,MATCH('Total Indexed RECs'!$F83,'Inputs_Indexed REC'!$C$6:$C$8,0))),
0))</f>
        <v>0</v>
      </c>
      <c r="V83" s="86">
        <f>IF(V$4=$H83+$B83,INDEX('Inputs_Indexed REC'!$D$40:$F$65,MATCH('Total Indexed RECs'!$H83,'Inputs_Indexed REC'!$B$40:$B$65,0),MATCH('Total Indexed RECs'!$F83,'Inputs_Indexed REC'!$D$37:$F$37,0))
*INDEX('Inputs_Indexed REC'!$H$40:$J$65,MATCH('Total Indexed RECs'!$H83,'Inputs_Indexed REC'!$B$40:$B$65,0),MATCH('Total Indexed RECs'!$F83,'Inputs_Indexed REC'!$H$37:$J$37,0)),
IF(V$4&gt;$H83+$B83,U83*(1-INDEX('Inputs_Indexed REC'!$E$6:$E$8,MATCH('Total Indexed RECs'!$F83,'Inputs_Indexed REC'!$C$6:$C$8,0))),
0))</f>
        <v>0</v>
      </c>
      <c r="W83" s="86">
        <f>IF(W$4=$H83+$B83,INDEX('Inputs_Indexed REC'!$D$40:$F$65,MATCH('Total Indexed RECs'!$H83,'Inputs_Indexed REC'!$B$40:$B$65,0),MATCH('Total Indexed RECs'!$F83,'Inputs_Indexed REC'!$D$37:$F$37,0))
*INDEX('Inputs_Indexed REC'!$H$40:$J$65,MATCH('Total Indexed RECs'!$H83,'Inputs_Indexed REC'!$B$40:$B$65,0),MATCH('Total Indexed RECs'!$F83,'Inputs_Indexed REC'!$H$37:$J$37,0)),
IF(W$4&gt;$H83+$B83,V83*(1-INDEX('Inputs_Indexed REC'!$E$6:$E$8,MATCH('Total Indexed RECs'!$F83,'Inputs_Indexed REC'!$C$6:$C$8,0))),
0))</f>
        <v>0</v>
      </c>
      <c r="X83" s="86">
        <f>IF(X$4=$H83+$B83,INDEX('Inputs_Indexed REC'!$D$40:$F$65,MATCH('Total Indexed RECs'!$H83,'Inputs_Indexed REC'!$B$40:$B$65,0),MATCH('Total Indexed RECs'!$F83,'Inputs_Indexed REC'!$D$37:$F$37,0))
*INDEX('Inputs_Indexed REC'!$H$40:$J$65,MATCH('Total Indexed RECs'!$H83,'Inputs_Indexed REC'!$B$40:$B$65,0),MATCH('Total Indexed RECs'!$F83,'Inputs_Indexed REC'!$H$37:$J$37,0)),
IF(X$4&gt;$H83+$B83,W83*(1-INDEX('Inputs_Indexed REC'!$E$6:$E$8,MATCH('Total Indexed RECs'!$F83,'Inputs_Indexed REC'!$C$6:$C$8,0))),
0))</f>
        <v>0</v>
      </c>
      <c r="Y83" s="86">
        <f>IF(Y$4=$H83+$B83,INDEX('Inputs_Indexed REC'!$D$40:$F$65,MATCH('Total Indexed RECs'!$H83,'Inputs_Indexed REC'!$B$40:$B$65,0),MATCH('Total Indexed RECs'!$F83,'Inputs_Indexed REC'!$D$37:$F$37,0))
*INDEX('Inputs_Indexed REC'!$H$40:$J$65,MATCH('Total Indexed RECs'!$H83,'Inputs_Indexed REC'!$B$40:$B$65,0),MATCH('Total Indexed RECs'!$F83,'Inputs_Indexed REC'!$H$37:$J$37,0)),
IF(Y$4&gt;$H83+$B83,X83*(1-INDEX('Inputs_Indexed REC'!$E$6:$E$8,MATCH('Total Indexed RECs'!$F83,'Inputs_Indexed REC'!$C$6:$C$8,0))),
0))</f>
        <v>0</v>
      </c>
      <c r="Z83" s="86">
        <f>IF(Z$4=$H83+$B83,INDEX('Inputs_Indexed REC'!$D$40:$F$65,MATCH('Total Indexed RECs'!$H83,'Inputs_Indexed REC'!$B$40:$B$65,0),MATCH('Total Indexed RECs'!$F83,'Inputs_Indexed REC'!$D$37:$F$37,0))
*INDEX('Inputs_Indexed REC'!$H$40:$J$65,MATCH('Total Indexed RECs'!$H83,'Inputs_Indexed REC'!$B$40:$B$65,0),MATCH('Total Indexed RECs'!$F83,'Inputs_Indexed REC'!$H$37:$J$37,0)),
IF(Z$4&gt;$H83+$B83,Y83*(1-INDEX('Inputs_Indexed REC'!$E$6:$E$8,MATCH('Total Indexed RECs'!$F83,'Inputs_Indexed REC'!$C$6:$C$8,0))),
0))</f>
        <v>0</v>
      </c>
      <c r="AA83" s="86">
        <f>IF(AA$4=$H83+$B83,INDEX('Inputs_Indexed REC'!$D$40:$F$65,MATCH('Total Indexed RECs'!$H83,'Inputs_Indexed REC'!$B$40:$B$65,0),MATCH('Total Indexed RECs'!$F83,'Inputs_Indexed REC'!$D$37:$F$37,0))
*INDEX('Inputs_Indexed REC'!$H$40:$J$65,MATCH('Total Indexed RECs'!$H83,'Inputs_Indexed REC'!$B$40:$B$65,0),MATCH('Total Indexed RECs'!$F83,'Inputs_Indexed REC'!$H$37:$J$37,0)),
IF(AA$4&gt;$H83+$B83,Z83*(1-INDEX('Inputs_Indexed REC'!$E$6:$E$8,MATCH('Total Indexed RECs'!$F83,'Inputs_Indexed REC'!$C$6:$C$8,0))),
0))</f>
        <v>0</v>
      </c>
      <c r="AB83" s="86">
        <f>IF(AB$4=$H83+$B83,INDEX('Inputs_Indexed REC'!$D$40:$F$65,MATCH('Total Indexed RECs'!$H83,'Inputs_Indexed REC'!$B$40:$B$65,0),MATCH('Total Indexed RECs'!$F83,'Inputs_Indexed REC'!$D$37:$F$37,0))
*INDEX('Inputs_Indexed REC'!$H$40:$J$65,MATCH('Total Indexed RECs'!$H83,'Inputs_Indexed REC'!$B$40:$B$65,0),MATCH('Total Indexed RECs'!$F83,'Inputs_Indexed REC'!$H$37:$J$37,0)),
IF(AB$4&gt;$H83+$B83,AA83*(1-INDEX('Inputs_Indexed REC'!$E$6:$E$8,MATCH('Total Indexed RECs'!$F83,'Inputs_Indexed REC'!$C$6:$C$8,0))),
0))</f>
        <v>0</v>
      </c>
      <c r="AC83" s="86">
        <f>IF(AC$4=$H83+$B83,INDEX('Inputs_Indexed REC'!$D$40:$F$65,MATCH('Total Indexed RECs'!$H83,'Inputs_Indexed REC'!$B$40:$B$65,0),MATCH('Total Indexed RECs'!$F83,'Inputs_Indexed REC'!$D$37:$F$37,0))
*INDEX('Inputs_Indexed REC'!$H$40:$J$65,MATCH('Total Indexed RECs'!$H83,'Inputs_Indexed REC'!$B$40:$B$65,0),MATCH('Total Indexed RECs'!$F83,'Inputs_Indexed REC'!$H$37:$J$37,0)),
IF(AC$4&gt;$H83+$B83,AB83*(1-INDEX('Inputs_Indexed REC'!$E$6:$E$8,MATCH('Total Indexed RECs'!$F83,'Inputs_Indexed REC'!$C$6:$C$8,0))),
0))</f>
        <v>0</v>
      </c>
      <c r="AD83" s="86">
        <f>IF(AD$4=$H83+$B83,INDEX('Inputs_Indexed REC'!$D$40:$F$65,MATCH('Total Indexed RECs'!$H83,'Inputs_Indexed REC'!$B$40:$B$65,0),MATCH('Total Indexed RECs'!$F83,'Inputs_Indexed REC'!$D$37:$F$37,0))
*INDEX('Inputs_Indexed REC'!$H$40:$J$65,MATCH('Total Indexed RECs'!$H83,'Inputs_Indexed REC'!$B$40:$B$65,0),MATCH('Total Indexed RECs'!$F83,'Inputs_Indexed REC'!$H$37:$J$37,0)),
IF(AD$4&gt;$H83+$B83,AC83*(1-INDEX('Inputs_Indexed REC'!$E$6:$E$8,MATCH('Total Indexed RECs'!$F83,'Inputs_Indexed REC'!$C$6:$C$8,0))),
0))</f>
        <v>0</v>
      </c>
      <c r="AE83" s="86">
        <f>IF(AE$4=$H83+$B83,INDEX('Inputs_Indexed REC'!$D$40:$F$65,MATCH('Total Indexed RECs'!$H83,'Inputs_Indexed REC'!$B$40:$B$65,0),MATCH('Total Indexed RECs'!$F83,'Inputs_Indexed REC'!$D$37:$F$37,0))
*INDEX('Inputs_Indexed REC'!$H$40:$J$65,MATCH('Total Indexed RECs'!$H83,'Inputs_Indexed REC'!$B$40:$B$65,0),MATCH('Total Indexed RECs'!$F83,'Inputs_Indexed REC'!$H$37:$J$37,0)),
IF(AE$4&gt;$H83+$B83,AD83*(1-INDEX('Inputs_Indexed REC'!$E$6:$E$8,MATCH('Total Indexed RECs'!$F83,'Inputs_Indexed REC'!$C$6:$C$8,0))),
0))</f>
        <v>0</v>
      </c>
      <c r="AF83" s="86">
        <f>IF(AF$4=$H83+$B83,INDEX('Inputs_Indexed REC'!$D$40:$F$65,MATCH('Total Indexed RECs'!$H83,'Inputs_Indexed REC'!$B$40:$B$65,0),MATCH('Total Indexed RECs'!$F83,'Inputs_Indexed REC'!$D$37:$F$37,0))
*INDEX('Inputs_Indexed REC'!$H$40:$J$65,MATCH('Total Indexed RECs'!$H83,'Inputs_Indexed REC'!$B$40:$B$65,0),MATCH('Total Indexed RECs'!$F83,'Inputs_Indexed REC'!$H$37:$J$37,0)),
IF(AF$4&gt;$H83+$B83,AE83*(1-INDEX('Inputs_Indexed REC'!$E$6:$E$8,MATCH('Total Indexed RECs'!$F83,'Inputs_Indexed REC'!$C$6:$C$8,0))),
0))</f>
        <v>0</v>
      </c>
      <c r="AG83" s="86">
        <f>IF(AG$4=$H83+$B83,INDEX('Inputs_Indexed REC'!$D$40:$F$65,MATCH('Total Indexed RECs'!$H83,'Inputs_Indexed REC'!$B$40:$B$65,0),MATCH('Total Indexed RECs'!$F83,'Inputs_Indexed REC'!$D$37:$F$37,0))
*INDEX('Inputs_Indexed REC'!$H$40:$J$65,MATCH('Total Indexed RECs'!$H83,'Inputs_Indexed REC'!$B$40:$B$65,0),MATCH('Total Indexed RECs'!$F83,'Inputs_Indexed REC'!$H$37:$J$37,0)),
IF(AG$4&gt;$H83+$B83,AF83*(1-INDEX('Inputs_Indexed REC'!$E$6:$E$8,MATCH('Total Indexed RECs'!$F83,'Inputs_Indexed REC'!$C$6:$C$8,0))),
0))</f>
        <v>0</v>
      </c>
      <c r="AH83" s="86">
        <f>IF(AH$4=$H83+$B83,INDEX('Inputs_Indexed REC'!$D$40:$F$65,MATCH('Total Indexed RECs'!$H83,'Inputs_Indexed REC'!$B$40:$B$65,0),MATCH('Total Indexed RECs'!$F83,'Inputs_Indexed REC'!$D$37:$F$37,0))
*INDEX('Inputs_Indexed REC'!$H$40:$J$65,MATCH('Total Indexed RECs'!$H83,'Inputs_Indexed REC'!$B$40:$B$65,0),MATCH('Total Indexed RECs'!$F83,'Inputs_Indexed REC'!$H$37:$J$37,0)),
IF(AH$4&gt;$H83+$B83,AG83*(1-INDEX('Inputs_Indexed REC'!$E$6:$E$8,MATCH('Total Indexed RECs'!$F83,'Inputs_Indexed REC'!$C$6:$C$8,0))),
0))</f>
        <v>0</v>
      </c>
    </row>
    <row r="84" spans="2:34" x14ac:dyDescent="0.35">
      <c r="O84" s="209"/>
    </row>
    <row r="86" spans="2:34" x14ac:dyDescent="0.35">
      <c r="M86" s="318"/>
      <c r="N86" s="318"/>
      <c r="O86" s="318"/>
      <c r="P86" s="318"/>
      <c r="Q86" s="318"/>
      <c r="R86" s="318"/>
      <c r="S86" s="318"/>
    </row>
    <row r="87" spans="2:34" x14ac:dyDescent="0.35">
      <c r="M87" s="318"/>
      <c r="N87" s="318"/>
      <c r="O87" s="318"/>
      <c r="P87" s="318"/>
      <c r="Q87" s="318"/>
      <c r="R87" s="318"/>
      <c r="S87" s="318"/>
    </row>
    <row r="88" spans="2:34" x14ac:dyDescent="0.35">
      <c r="M88" s="318"/>
      <c r="N88" s="318"/>
      <c r="O88" s="318"/>
      <c r="P88" s="318"/>
      <c r="Q88" s="318"/>
      <c r="R88" s="318"/>
      <c r="S88" s="318"/>
    </row>
  </sheetData>
  <dataConsolidate/>
  <pageMargins left="0.7" right="0.7" top="0.75" bottom="0.75" header="0.3" footer="0.3"/>
  <pageSetup scale="23" fitToHeight="3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941E3-D4EC-4FE9-9B7F-084C3FBF5AEB}">
  <sheetPr>
    <tabColor theme="0" tint="-4.9989318521683403E-2"/>
    <pageSetUpPr fitToPage="1"/>
  </sheetPr>
  <dimension ref="B1:BA88"/>
  <sheetViews>
    <sheetView workbookViewId="0"/>
  </sheetViews>
  <sheetFormatPr defaultColWidth="9.59765625" defaultRowHeight="14.5" x14ac:dyDescent="0.35"/>
  <cols>
    <col min="1" max="1" width="9.59765625" style="204"/>
    <col min="2" max="2" width="16.59765625" style="205" bestFit="1" customWidth="1"/>
    <col min="3" max="3" width="17.3984375" style="205" bestFit="1" customWidth="1"/>
    <col min="4" max="4" width="27.59765625" style="205" bestFit="1" customWidth="1"/>
    <col min="5" max="5" width="9.59765625" style="204" customWidth="1"/>
    <col min="6" max="6" width="15" style="206" customWidth="1"/>
    <col min="7" max="7" width="21.3984375" style="206" customWidth="1"/>
    <col min="8" max="8" width="21.3984375" style="204" bestFit="1" customWidth="1"/>
    <col min="9" max="9" width="9.59765625" style="207" customWidth="1"/>
    <col min="10" max="34" width="13.59765625" style="204" customWidth="1"/>
    <col min="35" max="16384" width="9.59765625" style="204"/>
  </cols>
  <sheetData>
    <row r="1" spans="2:34" ht="16.25" customHeight="1" x14ac:dyDescent="0.35">
      <c r="K1" s="208"/>
      <c r="L1" s="209"/>
      <c r="M1" s="209"/>
      <c r="N1" s="209"/>
      <c r="O1" s="209"/>
      <c r="P1" s="209"/>
      <c r="Q1" s="209"/>
      <c r="R1" s="209"/>
      <c r="S1" s="209"/>
      <c r="T1" s="209"/>
      <c r="U1" s="209"/>
      <c r="V1" s="209"/>
      <c r="W1" s="209"/>
      <c r="X1" s="209"/>
      <c r="Y1" s="209"/>
      <c r="Z1" s="209"/>
      <c r="AA1" s="209"/>
      <c r="AB1" s="209"/>
      <c r="AC1" s="209"/>
      <c r="AD1" s="209"/>
      <c r="AE1" s="209"/>
      <c r="AF1" s="209"/>
      <c r="AG1" s="209"/>
      <c r="AH1" s="209"/>
    </row>
    <row r="2" spans="2:34" ht="16.25" customHeight="1" thickBot="1" x14ac:dyDescent="0.5">
      <c r="B2" s="199" t="s">
        <v>273</v>
      </c>
      <c r="K2" s="208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</row>
    <row r="3" spans="2:34" ht="16.25" customHeight="1" x14ac:dyDescent="0.35">
      <c r="F3" s="204"/>
      <c r="G3" s="204"/>
      <c r="K3" s="208"/>
      <c r="L3" s="209"/>
      <c r="M3" s="209"/>
      <c r="N3" s="209"/>
      <c r="O3" s="209"/>
      <c r="P3" s="209"/>
      <c r="Q3" s="318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</row>
    <row r="4" spans="2:34" x14ac:dyDescent="0.35">
      <c r="I4" s="350" t="s">
        <v>274</v>
      </c>
      <c r="J4" s="348">
        <v>2022</v>
      </c>
      <c r="K4" s="348">
        <f t="shared" ref="K4:AC4" si="0">J4+1</f>
        <v>2023</v>
      </c>
      <c r="L4" s="348">
        <f t="shared" si="0"/>
        <v>2024</v>
      </c>
      <c r="M4" s="348">
        <f t="shared" si="0"/>
        <v>2025</v>
      </c>
      <c r="N4" s="348">
        <f t="shared" si="0"/>
        <v>2026</v>
      </c>
      <c r="O4" s="348">
        <f t="shared" si="0"/>
        <v>2027</v>
      </c>
      <c r="P4" s="348">
        <f t="shared" si="0"/>
        <v>2028</v>
      </c>
      <c r="Q4" s="348">
        <f t="shared" si="0"/>
        <v>2029</v>
      </c>
      <c r="R4" s="348">
        <f t="shared" si="0"/>
        <v>2030</v>
      </c>
      <c r="S4" s="348">
        <f t="shared" si="0"/>
        <v>2031</v>
      </c>
      <c r="T4" s="348">
        <f t="shared" si="0"/>
        <v>2032</v>
      </c>
      <c r="U4" s="348">
        <f t="shared" si="0"/>
        <v>2033</v>
      </c>
      <c r="V4" s="348">
        <f t="shared" si="0"/>
        <v>2034</v>
      </c>
      <c r="W4" s="348">
        <f t="shared" si="0"/>
        <v>2035</v>
      </c>
      <c r="X4" s="348">
        <f t="shared" si="0"/>
        <v>2036</v>
      </c>
      <c r="Y4" s="348">
        <f t="shared" si="0"/>
        <v>2037</v>
      </c>
      <c r="Z4" s="348">
        <f t="shared" si="0"/>
        <v>2038</v>
      </c>
      <c r="AA4" s="348">
        <f t="shared" si="0"/>
        <v>2039</v>
      </c>
      <c r="AB4" s="348">
        <f t="shared" si="0"/>
        <v>2040</v>
      </c>
      <c r="AC4" s="348">
        <f t="shared" si="0"/>
        <v>2041</v>
      </c>
      <c r="AD4" s="348">
        <f t="shared" ref="AD4" si="1">AC4+1</f>
        <v>2042</v>
      </c>
      <c r="AE4" s="348">
        <f t="shared" ref="AE4" si="2">AD4+1</f>
        <v>2043</v>
      </c>
      <c r="AF4" s="348">
        <f t="shared" ref="AF4" si="3">AE4+1</f>
        <v>2044</v>
      </c>
      <c r="AG4" s="348">
        <f t="shared" ref="AG4" si="4">AF4+1</f>
        <v>2045</v>
      </c>
      <c r="AH4" s="348">
        <f t="shared" ref="AH4" si="5">AG4+1</f>
        <v>2046</v>
      </c>
    </row>
    <row r="5" spans="2:34" x14ac:dyDescent="0.35"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  <c r="AA5" s="209"/>
      <c r="AB5" s="209"/>
      <c r="AC5" s="209"/>
      <c r="AD5" s="209"/>
      <c r="AE5" s="209"/>
      <c r="AF5" s="209"/>
      <c r="AG5" s="209"/>
      <c r="AH5" s="209"/>
    </row>
    <row r="6" spans="2:34" x14ac:dyDescent="0.35">
      <c r="B6" s="211" t="s">
        <v>270</v>
      </c>
      <c r="C6" s="211" t="s">
        <v>230</v>
      </c>
      <c r="D6" s="211" t="s">
        <v>187</v>
      </c>
      <c r="F6" s="18" t="s">
        <v>187</v>
      </c>
      <c r="G6" s="59" t="s">
        <v>74</v>
      </c>
      <c r="H6" s="349" t="s">
        <v>74</v>
      </c>
      <c r="I6" s="59" t="s">
        <v>14</v>
      </c>
      <c r="J6" s="18" t="s">
        <v>20</v>
      </c>
      <c r="K6" s="18" t="s">
        <v>21</v>
      </c>
      <c r="L6" s="18" t="s">
        <v>22</v>
      </c>
      <c r="M6" s="18" t="s">
        <v>23</v>
      </c>
      <c r="N6" s="18" t="s">
        <v>24</v>
      </c>
      <c r="O6" s="18" t="s">
        <v>25</v>
      </c>
      <c r="P6" s="18" t="s">
        <v>26</v>
      </c>
      <c r="Q6" s="18" t="s">
        <v>27</v>
      </c>
      <c r="R6" s="18" t="s">
        <v>28</v>
      </c>
      <c r="S6" s="18" t="s">
        <v>29</v>
      </c>
      <c r="T6" s="18" t="s">
        <v>30</v>
      </c>
      <c r="U6" s="18" t="s">
        <v>31</v>
      </c>
      <c r="V6" s="18" t="s">
        <v>32</v>
      </c>
      <c r="W6" s="18" t="s">
        <v>33</v>
      </c>
      <c r="X6" s="18" t="s">
        <v>34</v>
      </c>
      <c r="Y6" s="18" t="s">
        <v>35</v>
      </c>
      <c r="Z6" s="18" t="s">
        <v>36</v>
      </c>
      <c r="AA6" s="18" t="s">
        <v>37</v>
      </c>
      <c r="AB6" s="18" t="s">
        <v>38</v>
      </c>
      <c r="AC6" s="18" t="s">
        <v>39</v>
      </c>
      <c r="AD6" s="18" t="s">
        <v>40</v>
      </c>
      <c r="AE6" s="18" t="s">
        <v>41</v>
      </c>
      <c r="AF6" s="18" t="s">
        <v>42</v>
      </c>
      <c r="AG6" s="18" t="s">
        <v>43</v>
      </c>
      <c r="AH6" s="18" t="s">
        <v>96</v>
      </c>
    </row>
    <row r="7" spans="2:34" x14ac:dyDescent="0.35">
      <c r="B7" s="332">
        <f>INDEX('Inputs_Indexed REC'!$E$70:$E$72,MATCH('Indexed REC Deliveries'!$D7,'Inputs_Indexed REC'!$C$70:$C$72,0))</f>
        <v>3</v>
      </c>
      <c r="C7" s="332" t="str">
        <f>INDEX('Inputs_Indexed REC'!$L$40:$L$65,MATCH('Indexed REC Deliveries'!$G7,'Inputs_Indexed REC'!$C$40:$C$65,0))</f>
        <v>Under Contract</v>
      </c>
      <c r="D7" s="116" t="s">
        <v>239</v>
      </c>
      <c r="F7" s="19" t="s">
        <v>75</v>
      </c>
      <c r="G7" s="60" t="s">
        <v>20</v>
      </c>
      <c r="H7" s="347">
        <v>2022</v>
      </c>
      <c r="I7" s="56" t="s">
        <v>91</v>
      </c>
      <c r="J7" s="53"/>
      <c r="K7" s="53"/>
      <c r="L7" s="53"/>
      <c r="M7" s="53"/>
      <c r="N7" s="53"/>
      <c r="O7" s="53"/>
      <c r="P7" s="53"/>
      <c r="Q7" s="53"/>
      <c r="R7" s="53"/>
      <c r="S7" s="53"/>
      <c r="T7" s="214">
        <f>S7*(1-INDEX('Inputs_Indexed REC'!$E$6:$E$8,MATCH('Indexed REC Deliveries'!$F7,'Inputs_Indexed REC'!$C$6:$C$8,0)))</f>
        <v>0</v>
      </c>
      <c r="U7" s="214">
        <f>T7*(1-INDEX('Inputs_Indexed REC'!$E$6:$E$8,MATCH('Indexed REC Deliveries'!$F7,'Inputs_Indexed REC'!$C$6:$C$8,0)))</f>
        <v>0</v>
      </c>
      <c r="V7" s="214">
        <f>U7*(1-INDEX('Inputs_Indexed REC'!$E$6:$E$8,MATCH('Indexed REC Deliveries'!$F7,'Inputs_Indexed REC'!$C$6:$C$8,0)))</f>
        <v>0</v>
      </c>
      <c r="W7" s="214">
        <f>V7*(1-INDEX('Inputs_Indexed REC'!$E$6:$E$8,MATCH('Indexed REC Deliveries'!$F7,'Inputs_Indexed REC'!$C$6:$C$8,0)))</f>
        <v>0</v>
      </c>
      <c r="X7" s="214">
        <f>W7*(1-INDEX('Inputs_Indexed REC'!$E$6:$E$8,MATCH('Indexed REC Deliveries'!$F7,'Inputs_Indexed REC'!$C$6:$C$8,0)))</f>
        <v>0</v>
      </c>
      <c r="Y7" s="214">
        <f>X7*(1-INDEX('Inputs_Indexed REC'!$E$6:$E$8,MATCH('Indexed REC Deliveries'!$F7,'Inputs_Indexed REC'!$C$6:$C$8,0)))</f>
        <v>0</v>
      </c>
      <c r="Z7" s="214">
        <f>Y7*(1-INDEX('Inputs_Indexed REC'!$E$6:$E$8,MATCH('Indexed REC Deliveries'!$F7,'Inputs_Indexed REC'!$C$6:$C$8,0)))</f>
        <v>0</v>
      </c>
      <c r="AA7" s="214">
        <f>Z7*(1-INDEX('Inputs_Indexed REC'!$E$6:$E$8,MATCH('Indexed REC Deliveries'!$F7,'Inputs_Indexed REC'!$C$6:$C$8,0)))</f>
        <v>0</v>
      </c>
      <c r="AB7" s="214">
        <f>AA7*(1-INDEX('Inputs_Indexed REC'!$E$6:$E$8,MATCH('Indexed REC Deliveries'!$F7,'Inputs_Indexed REC'!$C$6:$C$8,0)))</f>
        <v>0</v>
      </c>
      <c r="AC7" s="214">
        <f>AB7*(1-INDEX('Inputs_Indexed REC'!$E$6:$E$8,MATCH('Indexed REC Deliveries'!$F7,'Inputs_Indexed REC'!$C$6:$C$8,0)))</f>
        <v>0</v>
      </c>
      <c r="AD7" s="214">
        <f>AC7*(1-INDEX('Inputs_Indexed REC'!$E$6:$E$8,MATCH('Indexed REC Deliveries'!$F7,'Inputs_Indexed REC'!$C$6:$C$8,0)))</f>
        <v>0</v>
      </c>
      <c r="AE7" s="214">
        <f>AD7*(1-INDEX('Inputs_Indexed REC'!$E$6:$E$8,MATCH('Indexed REC Deliveries'!$F7,'Inputs_Indexed REC'!$C$6:$C$8,0)))</f>
        <v>0</v>
      </c>
      <c r="AF7" s="214">
        <f>AE7*(1-INDEX('Inputs_Indexed REC'!$E$6:$E$8,MATCH('Indexed REC Deliveries'!$F7,'Inputs_Indexed REC'!$C$6:$C$8,0)))</f>
        <v>0</v>
      </c>
      <c r="AG7" s="214">
        <f>AF7*(1-INDEX('Inputs_Indexed REC'!$E$6:$E$8,MATCH('Indexed REC Deliveries'!$F7,'Inputs_Indexed REC'!$C$6:$C$8,0)))</f>
        <v>0</v>
      </c>
      <c r="AH7" s="214">
        <f>AG7*(1-INDEX('Inputs_Indexed REC'!$E$6:$E$8,MATCH('Indexed REC Deliveries'!$F7,'Inputs_Indexed REC'!$C$6:$C$8,0)))</f>
        <v>0</v>
      </c>
    </row>
    <row r="8" spans="2:34" x14ac:dyDescent="0.35">
      <c r="B8" s="332">
        <f>INDEX('Inputs_Indexed REC'!$E$70:$E$72,MATCH('Indexed REC Deliveries'!$D8,'Inputs_Indexed REC'!$C$70:$C$72,0))</f>
        <v>3</v>
      </c>
      <c r="C8" s="332" t="str">
        <f>INDEX('Inputs_Indexed REC'!$L$40:$L$65,MATCH('Indexed REC Deliveries'!$G8,'Inputs_Indexed REC'!$C$40:$C$65,0))</f>
        <v>Under Contract</v>
      </c>
      <c r="D8" s="116" t="s">
        <v>239</v>
      </c>
      <c r="F8" s="19" t="s">
        <v>75</v>
      </c>
      <c r="G8" s="60" t="s">
        <v>21</v>
      </c>
      <c r="H8" s="347">
        <f>H7+1</f>
        <v>2023</v>
      </c>
      <c r="I8" s="56" t="s">
        <v>91</v>
      </c>
      <c r="J8" s="37"/>
      <c r="K8" s="37"/>
      <c r="L8" s="37"/>
      <c r="M8" s="37"/>
      <c r="N8" s="37">
        <v>90941.660273972608</v>
      </c>
      <c r="O8" s="330">
        <v>364766</v>
      </c>
      <c r="P8" s="214">
        <f>O8*(1-INDEX('Inputs_Indexed REC'!$E$6:$E$8,MATCH('Indexed REC Deliveries'!$F8,'Inputs_Indexed REC'!$C$6:$C$8,0)))</f>
        <v>364766</v>
      </c>
      <c r="Q8" s="214">
        <f>P8*(1-INDEX('Inputs_Indexed REC'!$E$6:$E$8,MATCH('Indexed REC Deliveries'!$F8,'Inputs_Indexed REC'!$C$6:$C$8,0)))</f>
        <v>364766</v>
      </c>
      <c r="R8" s="214">
        <f>Q8*(1-INDEX('Inputs_Indexed REC'!$E$6:$E$8,MATCH('Indexed REC Deliveries'!$F8,'Inputs_Indexed REC'!$C$6:$C$8,0)))</f>
        <v>364766</v>
      </c>
      <c r="S8" s="214">
        <f>R8*(1-INDEX('Inputs_Indexed REC'!$E$6:$E$8,MATCH('Indexed REC Deliveries'!$F8,'Inputs_Indexed REC'!$C$6:$C$8,0)))</f>
        <v>364766</v>
      </c>
      <c r="T8" s="214">
        <f>S8*(1-INDEX('Inputs_Indexed REC'!$E$6:$E$8,MATCH('Indexed REC Deliveries'!$F8,'Inputs_Indexed REC'!$C$6:$C$8,0)))</f>
        <v>364766</v>
      </c>
      <c r="U8" s="214">
        <f>T8*(1-INDEX('Inputs_Indexed REC'!$E$6:$E$8,MATCH('Indexed REC Deliveries'!$F8,'Inputs_Indexed REC'!$C$6:$C$8,0)))</f>
        <v>364766</v>
      </c>
      <c r="V8" s="214">
        <f>U8*(1-INDEX('Inputs_Indexed REC'!$E$6:$E$8,MATCH('Indexed REC Deliveries'!$F8,'Inputs_Indexed REC'!$C$6:$C$8,0)))</f>
        <v>364766</v>
      </c>
      <c r="W8" s="214">
        <f>V8*(1-INDEX('Inputs_Indexed REC'!$E$6:$E$8,MATCH('Indexed REC Deliveries'!$F8,'Inputs_Indexed REC'!$C$6:$C$8,0)))</f>
        <v>364766</v>
      </c>
      <c r="X8" s="214">
        <f>W8*(1-INDEX('Inputs_Indexed REC'!$E$6:$E$8,MATCH('Indexed REC Deliveries'!$F8,'Inputs_Indexed REC'!$C$6:$C$8,0)))</f>
        <v>364766</v>
      </c>
      <c r="Y8" s="214">
        <f>X8*(1-INDEX('Inputs_Indexed REC'!$E$6:$E$8,MATCH('Indexed REC Deliveries'!$F8,'Inputs_Indexed REC'!$C$6:$C$8,0)))</f>
        <v>364766</v>
      </c>
      <c r="Z8" s="214">
        <f>Y8*(1-INDEX('Inputs_Indexed REC'!$E$6:$E$8,MATCH('Indexed REC Deliveries'!$F8,'Inputs_Indexed REC'!$C$6:$C$8,0)))</f>
        <v>364766</v>
      </c>
      <c r="AA8" s="214">
        <f>Z8*(1-INDEX('Inputs_Indexed REC'!$E$6:$E$8,MATCH('Indexed REC Deliveries'!$F8,'Inputs_Indexed REC'!$C$6:$C$8,0)))</f>
        <v>364766</v>
      </c>
      <c r="AB8" s="214">
        <f>AA8*(1-INDEX('Inputs_Indexed REC'!$E$6:$E$8,MATCH('Indexed REC Deliveries'!$F8,'Inputs_Indexed REC'!$C$6:$C$8,0)))</f>
        <v>364766</v>
      </c>
      <c r="AC8" s="214">
        <f>AB8*(1-INDEX('Inputs_Indexed REC'!$E$6:$E$8,MATCH('Indexed REC Deliveries'!$F8,'Inputs_Indexed REC'!$C$6:$C$8,0)))</f>
        <v>364766</v>
      </c>
      <c r="AD8" s="214">
        <f>AC8*(1-INDEX('Inputs_Indexed REC'!$E$6:$E$8,MATCH('Indexed REC Deliveries'!$F8,'Inputs_Indexed REC'!$C$6:$C$8,0)))</f>
        <v>364766</v>
      </c>
      <c r="AE8" s="214">
        <f>AD8*(1-INDEX('Inputs_Indexed REC'!$E$6:$E$8,MATCH('Indexed REC Deliveries'!$F8,'Inputs_Indexed REC'!$C$6:$C$8,0)))</f>
        <v>364766</v>
      </c>
      <c r="AF8" s="214">
        <f>AE8*(1-INDEX('Inputs_Indexed REC'!$E$6:$E$8,MATCH('Indexed REC Deliveries'!$F8,'Inputs_Indexed REC'!$C$6:$C$8,0)))</f>
        <v>364766</v>
      </c>
      <c r="AG8" s="214">
        <f>AF8*(1-INDEX('Inputs_Indexed REC'!$E$6:$E$8,MATCH('Indexed REC Deliveries'!$F8,'Inputs_Indexed REC'!$C$6:$C$8,0)))</f>
        <v>364766</v>
      </c>
      <c r="AH8" s="214">
        <f>AG8*(1-INDEX('Inputs_Indexed REC'!$E$6:$E$8,MATCH('Indexed REC Deliveries'!$F8,'Inputs_Indexed REC'!$C$6:$C$8,0)))</f>
        <v>364766</v>
      </c>
    </row>
    <row r="9" spans="2:34" x14ac:dyDescent="0.35">
      <c r="B9" s="332">
        <f>INDEX('Inputs_Indexed REC'!$E$70:$E$72,MATCH('Indexed REC Deliveries'!$D9,'Inputs_Indexed REC'!$C$70:$C$72,0))</f>
        <v>3</v>
      </c>
      <c r="C9" s="332" t="str">
        <f>INDEX('Inputs_Indexed REC'!$L$40:$L$65,MATCH('Indexed REC Deliveries'!$G9,'Inputs_Indexed REC'!$C$40:$C$65,0))</f>
        <v>Under Contract</v>
      </c>
      <c r="D9" s="116" t="s">
        <v>239</v>
      </c>
      <c r="F9" s="19" t="s">
        <v>75</v>
      </c>
      <c r="G9" s="60" t="s">
        <v>22</v>
      </c>
      <c r="H9" s="347">
        <f t="shared" ref="H9:H31" si="6">H8+1</f>
        <v>2024</v>
      </c>
      <c r="I9" s="56" t="s">
        <v>91</v>
      </c>
      <c r="J9" s="37"/>
      <c r="K9" s="37"/>
      <c r="L9" s="37"/>
      <c r="M9" s="37"/>
      <c r="N9" s="37">
        <v>734514.34246575355</v>
      </c>
      <c r="O9" s="37">
        <v>1575527.4109589041</v>
      </c>
      <c r="P9" s="37">
        <v>2856316</v>
      </c>
      <c r="Q9" s="214">
        <f>P9*(1-INDEX('Inputs_Indexed REC'!$E$6:$E$8,MATCH('Indexed REC Deliveries'!$F9,'Inputs_Indexed REC'!$C$6:$C$8,0)))</f>
        <v>2856316</v>
      </c>
      <c r="R9" s="214">
        <f>Q9*(1-INDEX('Inputs_Indexed REC'!$E$6:$E$8,MATCH('Indexed REC Deliveries'!$F9,'Inputs_Indexed REC'!$C$6:$C$8,0)))</f>
        <v>2856316</v>
      </c>
      <c r="S9" s="214">
        <f>R9*(1-INDEX('Inputs_Indexed REC'!$E$6:$E$8,MATCH('Indexed REC Deliveries'!$F9,'Inputs_Indexed REC'!$C$6:$C$8,0)))</f>
        <v>2856316</v>
      </c>
      <c r="T9" s="214">
        <f>S9*(1-INDEX('Inputs_Indexed REC'!$E$6:$E$8,MATCH('Indexed REC Deliveries'!$F9,'Inputs_Indexed REC'!$C$6:$C$8,0)))</f>
        <v>2856316</v>
      </c>
      <c r="U9" s="214">
        <f>T9*(1-INDEX('Inputs_Indexed REC'!$E$6:$E$8,MATCH('Indexed REC Deliveries'!$F9,'Inputs_Indexed REC'!$C$6:$C$8,0)))</f>
        <v>2856316</v>
      </c>
      <c r="V9" s="214">
        <f>U9*(1-INDEX('Inputs_Indexed REC'!$E$6:$E$8,MATCH('Indexed REC Deliveries'!$F9,'Inputs_Indexed REC'!$C$6:$C$8,0)))</f>
        <v>2856316</v>
      </c>
      <c r="W9" s="214">
        <f>V9*(1-INDEX('Inputs_Indexed REC'!$E$6:$E$8,MATCH('Indexed REC Deliveries'!$F9,'Inputs_Indexed REC'!$C$6:$C$8,0)))</f>
        <v>2856316</v>
      </c>
      <c r="X9" s="214">
        <f>W9*(1-INDEX('Inputs_Indexed REC'!$E$6:$E$8,MATCH('Indexed REC Deliveries'!$F9,'Inputs_Indexed REC'!$C$6:$C$8,0)))</f>
        <v>2856316</v>
      </c>
      <c r="Y9" s="214">
        <f>X9*(1-INDEX('Inputs_Indexed REC'!$E$6:$E$8,MATCH('Indexed REC Deliveries'!$F9,'Inputs_Indexed REC'!$C$6:$C$8,0)))</f>
        <v>2856316</v>
      </c>
      <c r="Z9" s="214">
        <f>Y9*(1-INDEX('Inputs_Indexed REC'!$E$6:$E$8,MATCH('Indexed REC Deliveries'!$F9,'Inputs_Indexed REC'!$C$6:$C$8,0)))</f>
        <v>2856316</v>
      </c>
      <c r="AA9" s="214">
        <f>Z9*(1-INDEX('Inputs_Indexed REC'!$E$6:$E$8,MATCH('Indexed REC Deliveries'!$F9,'Inputs_Indexed REC'!$C$6:$C$8,0)))</f>
        <v>2856316</v>
      </c>
      <c r="AB9" s="214">
        <f>AA9*(1-INDEX('Inputs_Indexed REC'!$E$6:$E$8,MATCH('Indexed REC Deliveries'!$F9,'Inputs_Indexed REC'!$C$6:$C$8,0)))</f>
        <v>2856316</v>
      </c>
      <c r="AC9" s="214">
        <f>AB9*(1-INDEX('Inputs_Indexed REC'!$E$6:$E$8,MATCH('Indexed REC Deliveries'!$F9,'Inputs_Indexed REC'!$C$6:$C$8,0)))</f>
        <v>2856316</v>
      </c>
      <c r="AD9" s="214">
        <f>AC9*(1-INDEX('Inputs_Indexed REC'!$E$6:$E$8,MATCH('Indexed REC Deliveries'!$F9,'Inputs_Indexed REC'!$C$6:$C$8,0)))</f>
        <v>2856316</v>
      </c>
      <c r="AE9" s="214">
        <f>AD9*(1-INDEX('Inputs_Indexed REC'!$E$6:$E$8,MATCH('Indexed REC Deliveries'!$F9,'Inputs_Indexed REC'!$C$6:$C$8,0)))</f>
        <v>2856316</v>
      </c>
      <c r="AF9" s="214">
        <f>AE9*(1-INDEX('Inputs_Indexed REC'!$E$6:$E$8,MATCH('Indexed REC Deliveries'!$F9,'Inputs_Indexed REC'!$C$6:$C$8,0)))</f>
        <v>2856316</v>
      </c>
      <c r="AG9" s="214">
        <f>AF9*(1-INDEX('Inputs_Indexed REC'!$E$6:$E$8,MATCH('Indexed REC Deliveries'!$F9,'Inputs_Indexed REC'!$C$6:$C$8,0)))</f>
        <v>2856316</v>
      </c>
      <c r="AH9" s="214">
        <f>AG9*(1-INDEX('Inputs_Indexed REC'!$E$6:$E$8,MATCH('Indexed REC Deliveries'!$F9,'Inputs_Indexed REC'!$C$6:$C$8,0)))</f>
        <v>2856316</v>
      </c>
    </row>
    <row r="10" spans="2:34" x14ac:dyDescent="0.35">
      <c r="B10" s="332">
        <f>INDEX('Inputs_Indexed REC'!$E$70:$E$72,MATCH('Indexed REC Deliveries'!$D10,'Inputs_Indexed REC'!$C$70:$C$72,0))</f>
        <v>3</v>
      </c>
      <c r="C10" s="332" t="str">
        <f>INDEX('Inputs_Indexed REC'!$L$40:$L$65,MATCH('Indexed REC Deliveries'!$G10,'Inputs_Indexed REC'!$C$40:$C$65,0))</f>
        <v>Under Contract</v>
      </c>
      <c r="D10" s="116" t="s">
        <v>239</v>
      </c>
      <c r="F10" s="19" t="s">
        <v>75</v>
      </c>
      <c r="G10" s="60" t="s">
        <v>23</v>
      </c>
      <c r="H10" s="347">
        <f t="shared" si="6"/>
        <v>2025</v>
      </c>
      <c r="I10" s="56" t="s">
        <v>91</v>
      </c>
      <c r="J10" s="37">
        <f>IF(J$4=$H10+$B10,INDEX('Inputs_Indexed REC'!$D$40:$F$65,MATCH('Indexed REC Deliveries'!$H10,'Inputs_Indexed REC'!$C$40:$C$65,0),MATCH('Indexed REC Deliveries'!$F10,'Inputs_Indexed REC'!$D$37:$F$37,0))
*INDEX('Inputs_Indexed REC'!$H$40:$J$65,MATCH('Indexed REC Deliveries'!$H10,'Inputs_Indexed REC'!$C$40:$C$65,0),MATCH('Indexed REC Deliveries'!$F10,'Inputs_Indexed REC'!$H$37:$J$37,0)),
IF(J$4&gt;$H10+$B10,I10*(1-INDEX('Inputs_Indexed REC'!$E$6:$E$8,MATCH('Indexed REC Deliveries'!$F10,'Inputs_Indexed REC'!$C$6:$C$8,0))),
0))</f>
        <v>0</v>
      </c>
      <c r="K10" s="37">
        <f>IF(K$4=$H10+$B10,INDEX('Inputs_Indexed REC'!$D$40:$F$65,MATCH('Indexed REC Deliveries'!$H10,'Inputs_Indexed REC'!$C$40:$C$65,0),MATCH('Indexed REC Deliveries'!$F10,'Inputs_Indexed REC'!$D$37:$F$37,0))
*INDEX('Inputs_Indexed REC'!$H$40:$J$65,MATCH('Indexed REC Deliveries'!$H10,'Inputs_Indexed REC'!$C$40:$C$65,0),MATCH('Indexed REC Deliveries'!$F10,'Inputs_Indexed REC'!$H$37:$J$37,0)),
IF(K$4&gt;$H10+$B10,J10*(1-INDEX('Inputs_Indexed REC'!$E$6:$E$8,MATCH('Indexed REC Deliveries'!$F10,'Inputs_Indexed REC'!$C$6:$C$8,0))),
0))</f>
        <v>0</v>
      </c>
      <c r="L10" s="37">
        <f>IF(L$4=$H10+$B10,INDEX('Inputs_Indexed REC'!$D$40:$F$65,MATCH('Indexed REC Deliveries'!$H10,'Inputs_Indexed REC'!$C$40:$C$65,0),MATCH('Indexed REC Deliveries'!$F10,'Inputs_Indexed REC'!$D$37:$F$37,0))
*INDEX('Inputs_Indexed REC'!$H$40:$J$65,MATCH('Indexed REC Deliveries'!$H10,'Inputs_Indexed REC'!$C$40:$C$65,0),MATCH('Indexed REC Deliveries'!$F10,'Inputs_Indexed REC'!$H$37:$J$37,0)),
IF(L$4&gt;$H10+$B10,K10*(1-INDEX('Inputs_Indexed REC'!$E$6:$E$8,MATCH('Indexed REC Deliveries'!$F10,'Inputs_Indexed REC'!$C$6:$C$8,0))),
0))</f>
        <v>0</v>
      </c>
      <c r="M10" s="37">
        <f>IF(M$4=$H10+$B10,INDEX('Inputs_Indexed REC'!$D$40:$F$65,MATCH('Indexed REC Deliveries'!$H10,'Inputs_Indexed REC'!$C$40:$C$65,0),MATCH('Indexed REC Deliveries'!$F10,'Inputs_Indexed REC'!$D$37:$F$37,0))
*INDEX('Inputs_Indexed REC'!$H$40:$J$65,MATCH('Indexed REC Deliveries'!$H10,'Inputs_Indexed REC'!$C$40:$C$65,0),MATCH('Indexed REC Deliveries'!$F10,'Inputs_Indexed REC'!$H$37:$J$37,0)),
IF(M$4&gt;$H10+$B10,L10*(1-INDEX('Inputs_Indexed REC'!$E$6:$E$8,MATCH('Indexed REC Deliveries'!$F10,'Inputs_Indexed REC'!$C$6:$C$8,0))),
0))</f>
        <v>0</v>
      </c>
      <c r="N10" s="37">
        <f>IF(N$4=$H10+$B10,INDEX('Inputs_Indexed REC'!$D$40:$F$65,MATCH('Indexed REC Deliveries'!$H10,'Inputs_Indexed REC'!$C$40:$C$65,0),MATCH('Indexed REC Deliveries'!$F10,'Inputs_Indexed REC'!$D$37:$F$37,0))
*INDEX('Inputs_Indexed REC'!$H$40:$J$65,MATCH('Indexed REC Deliveries'!$H10,'Inputs_Indexed REC'!$C$40:$C$65,0),MATCH('Indexed REC Deliveries'!$F10,'Inputs_Indexed REC'!$H$37:$J$37,0)),
IF(N$4&gt;$H10+$B10,M10*(1-INDEX('Inputs_Indexed REC'!$E$6:$E$8,MATCH('Indexed REC Deliveries'!$F10,'Inputs_Indexed REC'!$C$6:$C$8,0))),
0))</f>
        <v>0</v>
      </c>
      <c r="O10" s="37">
        <f>IF(O$4=$H10+$B10,INDEX('Inputs_Indexed REC'!$D$40:$F$65,MATCH('Indexed REC Deliveries'!$H10,'Inputs_Indexed REC'!$C$40:$C$65,0),MATCH('Indexed REC Deliveries'!$F10,'Inputs_Indexed REC'!$D$37:$F$37,0))
*INDEX('Inputs_Indexed REC'!$H$40:$J$65,MATCH('Indexed REC Deliveries'!$H10,'Inputs_Indexed REC'!$C$40:$C$65,0),MATCH('Indexed REC Deliveries'!$F10,'Inputs_Indexed REC'!$H$37:$J$37,0)),
IF(O$4&gt;$H10+$B10,N10*(1-INDEX('Inputs_Indexed REC'!$E$6:$E$8,MATCH('Indexed REC Deliveries'!$F10,'Inputs_Indexed REC'!$C$6:$C$8,0))),
0))</f>
        <v>0</v>
      </c>
      <c r="P10" s="337">
        <f>Q10/2</f>
        <v>2621842</v>
      </c>
      <c r="Q10" s="337">
        <f>'Total Indexed RECs'!M10</f>
        <v>5243684</v>
      </c>
      <c r="R10" s="214">
        <f>Q10*(1-INDEX('Inputs_Indexed REC'!$E$6:$E$8,MATCH('Indexed REC Deliveries'!$F10,'Inputs_Indexed REC'!$C$6:$C$8,0)))</f>
        <v>5243684</v>
      </c>
      <c r="S10" s="214">
        <f>R10*(1-INDEX('Inputs_Indexed REC'!$E$6:$E$8,MATCH('Indexed REC Deliveries'!$F10,'Inputs_Indexed REC'!$C$6:$C$8,0)))</f>
        <v>5243684</v>
      </c>
      <c r="T10" s="214">
        <f>S10*(1-INDEX('Inputs_Indexed REC'!$E$6:$E$8,MATCH('Indexed REC Deliveries'!$F10,'Inputs_Indexed REC'!$C$6:$C$8,0)))</f>
        <v>5243684</v>
      </c>
      <c r="U10" s="214">
        <f>T10*(1-INDEX('Inputs_Indexed REC'!$E$6:$E$8,MATCH('Indexed REC Deliveries'!$F10,'Inputs_Indexed REC'!$C$6:$C$8,0)))</f>
        <v>5243684</v>
      </c>
      <c r="V10" s="214">
        <f>U10*(1-INDEX('Inputs_Indexed REC'!$E$6:$E$8,MATCH('Indexed REC Deliveries'!$F10,'Inputs_Indexed REC'!$C$6:$C$8,0)))</f>
        <v>5243684</v>
      </c>
      <c r="W10" s="214">
        <f>V10*(1-INDEX('Inputs_Indexed REC'!$E$6:$E$8,MATCH('Indexed REC Deliveries'!$F10,'Inputs_Indexed REC'!$C$6:$C$8,0)))</f>
        <v>5243684</v>
      </c>
      <c r="X10" s="214">
        <f>W10*(1-INDEX('Inputs_Indexed REC'!$E$6:$E$8,MATCH('Indexed REC Deliveries'!$F10,'Inputs_Indexed REC'!$C$6:$C$8,0)))</f>
        <v>5243684</v>
      </c>
      <c r="Y10" s="214">
        <f>X10*(1-INDEX('Inputs_Indexed REC'!$E$6:$E$8,MATCH('Indexed REC Deliveries'!$F10,'Inputs_Indexed REC'!$C$6:$C$8,0)))</f>
        <v>5243684</v>
      </c>
      <c r="Z10" s="214">
        <f>Y10*(1-INDEX('Inputs_Indexed REC'!$E$6:$E$8,MATCH('Indexed REC Deliveries'!$F10,'Inputs_Indexed REC'!$C$6:$C$8,0)))</f>
        <v>5243684</v>
      </c>
      <c r="AA10" s="214">
        <f>Z10*(1-INDEX('Inputs_Indexed REC'!$E$6:$E$8,MATCH('Indexed REC Deliveries'!$F10,'Inputs_Indexed REC'!$C$6:$C$8,0)))</f>
        <v>5243684</v>
      </c>
      <c r="AB10" s="214">
        <f>AA10*(1-INDEX('Inputs_Indexed REC'!$E$6:$E$8,MATCH('Indexed REC Deliveries'!$F10,'Inputs_Indexed REC'!$C$6:$C$8,0)))</f>
        <v>5243684</v>
      </c>
      <c r="AC10" s="214">
        <f>AB10*(1-INDEX('Inputs_Indexed REC'!$E$6:$E$8,MATCH('Indexed REC Deliveries'!$F10,'Inputs_Indexed REC'!$C$6:$C$8,0)))</f>
        <v>5243684</v>
      </c>
      <c r="AD10" s="214">
        <f>AC10*(1-INDEX('Inputs_Indexed REC'!$E$6:$E$8,MATCH('Indexed REC Deliveries'!$F10,'Inputs_Indexed REC'!$C$6:$C$8,0)))</f>
        <v>5243684</v>
      </c>
      <c r="AE10" s="214">
        <f>AD10*(1-INDEX('Inputs_Indexed REC'!$E$6:$E$8,MATCH('Indexed REC Deliveries'!$F10,'Inputs_Indexed REC'!$C$6:$C$8,0)))</f>
        <v>5243684</v>
      </c>
      <c r="AF10" s="214">
        <f>AE10*(1-INDEX('Inputs_Indexed REC'!$E$6:$E$8,MATCH('Indexed REC Deliveries'!$F10,'Inputs_Indexed REC'!$C$6:$C$8,0)))</f>
        <v>5243684</v>
      </c>
      <c r="AG10" s="214">
        <f>AF10*(1-INDEX('Inputs_Indexed REC'!$E$6:$E$8,MATCH('Indexed REC Deliveries'!$F10,'Inputs_Indexed REC'!$C$6:$C$8,0)))</f>
        <v>5243684</v>
      </c>
      <c r="AH10" s="214">
        <f>AG10*(1-INDEX('Inputs_Indexed REC'!$E$6:$E$8,MATCH('Indexed REC Deliveries'!$F10,'Inputs_Indexed REC'!$C$6:$C$8,0)))</f>
        <v>5243684</v>
      </c>
    </row>
    <row r="11" spans="2:34" x14ac:dyDescent="0.35">
      <c r="B11" s="332">
        <f>INDEX('Inputs_Indexed REC'!$E$70:$E$72,MATCH('Indexed REC Deliveries'!$D11,'Inputs_Indexed REC'!$C$70:$C$72,0))</f>
        <v>3</v>
      </c>
      <c r="C11" s="332" t="str">
        <f>INDEX('Inputs_Indexed REC'!$L$40:$L$65,MATCH('Indexed REC Deliveries'!$G11,'Inputs_Indexed REC'!$C$40:$C$65,0))</f>
        <v>Projected</v>
      </c>
      <c r="D11" s="116" t="s">
        <v>239</v>
      </c>
      <c r="F11" s="19" t="s">
        <v>75</v>
      </c>
      <c r="G11" s="60" t="s">
        <v>24</v>
      </c>
      <c r="H11" s="347">
        <f t="shared" si="6"/>
        <v>2026</v>
      </c>
      <c r="I11" s="56" t="s">
        <v>91</v>
      </c>
      <c r="J11" s="86">
        <f>IF(J$4=$H11+$B11,INDEX('Inputs_Indexed REC'!$D$40:$F$65,MATCH('Total Indexed RECs'!$H11,'Inputs_Indexed REC'!$B$40:$B$65,0),MATCH('Total Indexed RECs'!$F11,'Inputs_Indexed REC'!$D$37:$F$37,0))
*INDEX('Inputs_Indexed REC'!$H$40:$J$65,MATCH('Total Indexed RECs'!$H11,'Inputs_Indexed REC'!$B$40:$B$65,0),MATCH('Total Indexed RECs'!$F11,'Inputs_Indexed REC'!$H$37:$J$37,0)),
IF(J$4&gt;$H11+$B11,I11*(1-INDEX('Inputs_Indexed REC'!$E$6:$E$8,MATCH('Total Indexed RECs'!$F11,'Inputs_Indexed REC'!$C$6:$C$8,0))),
0))</f>
        <v>0</v>
      </c>
      <c r="K11" s="86">
        <f>IF(K$4=$H11+$B11,INDEX('Inputs_Indexed REC'!$D$40:$F$65,MATCH('Total Indexed RECs'!$H11,'Inputs_Indexed REC'!$B$40:$B$65,0),MATCH('Total Indexed RECs'!$F11,'Inputs_Indexed REC'!$D$37:$F$37,0))
*INDEX('Inputs_Indexed REC'!$H$40:$J$65,MATCH('Total Indexed RECs'!$H11,'Inputs_Indexed REC'!$B$40:$B$65,0),MATCH('Total Indexed RECs'!$F11,'Inputs_Indexed REC'!$H$37:$J$37,0)),
IF(K$4&gt;$H11+$B11,J11*(1-INDEX('Inputs_Indexed REC'!$E$6:$E$8,MATCH('Total Indexed RECs'!$F11,'Inputs_Indexed REC'!$C$6:$C$8,0))),
0))</f>
        <v>0</v>
      </c>
      <c r="L11" s="86">
        <f>IF(L$4=$H11+$B11,INDEX('Inputs_Indexed REC'!$D$40:$F$65,MATCH('Total Indexed RECs'!$H11,'Inputs_Indexed REC'!$B$40:$B$65,0),MATCH('Total Indexed RECs'!$F11,'Inputs_Indexed REC'!$D$37:$F$37,0))
*INDEX('Inputs_Indexed REC'!$H$40:$J$65,MATCH('Total Indexed RECs'!$H11,'Inputs_Indexed REC'!$B$40:$B$65,0),MATCH('Total Indexed RECs'!$F11,'Inputs_Indexed REC'!$H$37:$J$37,0)),
IF(L$4&gt;$H11+$B11,K11*(1-INDEX('Inputs_Indexed REC'!$E$6:$E$8,MATCH('Total Indexed RECs'!$F11,'Inputs_Indexed REC'!$C$6:$C$8,0))),
0))</f>
        <v>0</v>
      </c>
      <c r="M11" s="86">
        <f>IF(M$4=$H11+$B11,INDEX('Inputs_Indexed REC'!$D$40:$F$65,MATCH('Total Indexed RECs'!$H11,'Inputs_Indexed REC'!$B$40:$B$65,0),MATCH('Total Indexed RECs'!$F11,'Inputs_Indexed REC'!$D$37:$F$37,0))
*INDEX('Inputs_Indexed REC'!$H$40:$J$65,MATCH('Total Indexed RECs'!$H11,'Inputs_Indexed REC'!$B$40:$B$65,0),MATCH('Total Indexed RECs'!$F11,'Inputs_Indexed REC'!$H$37:$J$37,0)),
IF(M$4&gt;$H11+$B11,L11*(1-INDEX('Inputs_Indexed REC'!$E$6:$E$8,MATCH('Total Indexed RECs'!$F11,'Inputs_Indexed REC'!$C$6:$C$8,0))),
0))</f>
        <v>0</v>
      </c>
      <c r="N11" s="86">
        <f>IF(N$4=$H11+$B11,INDEX('Inputs_Indexed REC'!$D$40:$F$65,MATCH('Total Indexed RECs'!$H11,'Inputs_Indexed REC'!$B$40:$B$65,0),MATCH('Total Indexed RECs'!$F11,'Inputs_Indexed REC'!$D$37:$F$37,0))
*INDEX('Inputs_Indexed REC'!$H$40:$J$65,MATCH('Total Indexed RECs'!$H11,'Inputs_Indexed REC'!$B$40:$B$65,0),MATCH('Total Indexed RECs'!$F11,'Inputs_Indexed REC'!$H$37:$J$37,0)),
IF(N$4&gt;$H11+$B11,M11*(1-INDEX('Inputs_Indexed REC'!$E$6:$E$8,MATCH('Total Indexed RECs'!$F11,'Inputs_Indexed REC'!$C$6:$C$8,0))),
0))</f>
        <v>0</v>
      </c>
      <c r="O11" s="86">
        <f>IF(O$4=$H11+$B11,INDEX('Inputs_Indexed REC'!$D$40:$F$65,MATCH('Total Indexed RECs'!$H11,'Inputs_Indexed REC'!$B$40:$B$65,0),MATCH('Total Indexed RECs'!$F11,'Inputs_Indexed REC'!$D$37:$F$37,0))
*INDEX('Inputs_Indexed REC'!$H$40:$J$65,MATCH('Total Indexed RECs'!$H11,'Inputs_Indexed REC'!$B$40:$B$65,0),MATCH('Total Indexed RECs'!$F11,'Inputs_Indexed REC'!$H$37:$J$37,0)),
IF(O$4&gt;$H11+$B11,N11*(1-INDEX('Inputs_Indexed REC'!$E$6:$E$8,MATCH('Total Indexed RECs'!$F11,'Inputs_Indexed REC'!$C$6:$C$8,0))),
0))</f>
        <v>0</v>
      </c>
      <c r="P11" s="86">
        <f>IF(P$4=$H11+$B11,INDEX('Inputs_Indexed REC'!$D$40:$F$65,MATCH('Total Indexed RECs'!$H11,'Inputs_Indexed REC'!$B$40:$B$65,0),MATCH('Total Indexed RECs'!$F11,'Inputs_Indexed REC'!$D$37:$F$37,0))
*INDEX('Inputs_Indexed REC'!$H$40:$J$65,MATCH('Total Indexed RECs'!$H11,'Inputs_Indexed REC'!$B$40:$B$65,0),MATCH('Total Indexed RECs'!$F11,'Inputs_Indexed REC'!$H$37:$J$37,0)),
IF(P$4&gt;$H11+$B11,O11*(1-INDEX('Inputs_Indexed REC'!$E$6:$E$8,MATCH('Total Indexed RECs'!$F11,'Inputs_Indexed REC'!$C$6:$C$8,0))),
0))</f>
        <v>0</v>
      </c>
      <c r="Q11" s="86">
        <f>IF(Q$4=$H11+$B11,INDEX('Inputs_Indexed REC'!$D$40:$F$65,MATCH('Total Indexed RECs'!$H11,'Inputs_Indexed REC'!$B$40:$B$65,0),MATCH('Total Indexed RECs'!$F11,'Inputs_Indexed REC'!$D$37:$F$37,0))
*INDEX('Inputs_Indexed REC'!$H$40:$J$65,MATCH('Total Indexed RECs'!$H11,'Inputs_Indexed REC'!$B$40:$B$65,0),MATCH('Total Indexed RECs'!$F11,'Inputs_Indexed REC'!$H$37:$J$37,0)),
IF(Q$4&gt;$H11+$B11,P11*(1-INDEX('Inputs_Indexed REC'!$E$6:$E$8,MATCH('Total Indexed RECs'!$F11,'Inputs_Indexed REC'!$C$6:$C$8,0))),
0))</f>
        <v>2500000</v>
      </c>
      <c r="R11" s="86">
        <f>IF(R$4=$H11+$B11,INDEX('Inputs_Indexed REC'!$D$40:$F$65,MATCH('Total Indexed RECs'!$H11,'Inputs_Indexed REC'!$B$40:$B$65,0),MATCH('Total Indexed RECs'!$F11,'Inputs_Indexed REC'!$D$37:$F$37,0))
*INDEX('Inputs_Indexed REC'!$H$40:$J$65,MATCH('Total Indexed RECs'!$H11,'Inputs_Indexed REC'!$B$40:$B$65,0),MATCH('Total Indexed RECs'!$F11,'Inputs_Indexed REC'!$H$37:$J$37,0)),
IF(R$4&gt;$H11+$B11,Q11*(1-INDEX('Inputs_Indexed REC'!$E$6:$E$8,MATCH('Total Indexed RECs'!$F11,'Inputs_Indexed REC'!$C$6:$C$8,0))),
0))</f>
        <v>2500000</v>
      </c>
      <c r="S11" s="86">
        <f>IF(S$4=$H11+$B11,INDEX('Inputs_Indexed REC'!$D$40:$F$65,MATCH('Total Indexed RECs'!$H11,'Inputs_Indexed REC'!$B$40:$B$65,0),MATCH('Total Indexed RECs'!$F11,'Inputs_Indexed REC'!$D$37:$F$37,0))
*INDEX('Inputs_Indexed REC'!$H$40:$J$65,MATCH('Total Indexed RECs'!$H11,'Inputs_Indexed REC'!$B$40:$B$65,0),MATCH('Total Indexed RECs'!$F11,'Inputs_Indexed REC'!$H$37:$J$37,0)),
IF(S$4&gt;$H11+$B11,R11*(1-INDEX('Inputs_Indexed REC'!$E$6:$E$8,MATCH('Total Indexed RECs'!$F11,'Inputs_Indexed REC'!$C$6:$C$8,0))),
0))</f>
        <v>2500000</v>
      </c>
      <c r="T11" s="86">
        <f>IF(T$4=$H11+$B11,INDEX('Inputs_Indexed REC'!$D$40:$F$65,MATCH('Total Indexed RECs'!$H11,'Inputs_Indexed REC'!$B$40:$B$65,0),MATCH('Total Indexed RECs'!$F11,'Inputs_Indexed REC'!$D$37:$F$37,0))
*INDEX('Inputs_Indexed REC'!$H$40:$J$65,MATCH('Total Indexed RECs'!$H11,'Inputs_Indexed REC'!$B$40:$B$65,0),MATCH('Total Indexed RECs'!$F11,'Inputs_Indexed REC'!$H$37:$J$37,0)),
IF(T$4&gt;$H11+$B11,S11*(1-INDEX('Inputs_Indexed REC'!$E$6:$E$8,MATCH('Total Indexed RECs'!$F11,'Inputs_Indexed REC'!$C$6:$C$8,0))),
0))</f>
        <v>2500000</v>
      </c>
      <c r="U11" s="86">
        <f>IF(U$4=$H11+$B11,INDEX('Inputs_Indexed REC'!$D$40:$F$65,MATCH('Total Indexed RECs'!$H11,'Inputs_Indexed REC'!$B$40:$B$65,0),MATCH('Total Indexed RECs'!$F11,'Inputs_Indexed REC'!$D$37:$F$37,0))
*INDEX('Inputs_Indexed REC'!$H$40:$J$65,MATCH('Total Indexed RECs'!$H11,'Inputs_Indexed REC'!$B$40:$B$65,0),MATCH('Total Indexed RECs'!$F11,'Inputs_Indexed REC'!$H$37:$J$37,0)),
IF(U$4&gt;$H11+$B11,T11*(1-INDEX('Inputs_Indexed REC'!$E$6:$E$8,MATCH('Total Indexed RECs'!$F11,'Inputs_Indexed REC'!$C$6:$C$8,0))),
0))</f>
        <v>2500000</v>
      </c>
      <c r="V11" s="86">
        <f>IF(V$4=$H11+$B11,INDEX('Inputs_Indexed REC'!$D$40:$F$65,MATCH('Total Indexed RECs'!$H11,'Inputs_Indexed REC'!$B$40:$B$65,0),MATCH('Total Indexed RECs'!$F11,'Inputs_Indexed REC'!$D$37:$F$37,0))
*INDEX('Inputs_Indexed REC'!$H$40:$J$65,MATCH('Total Indexed RECs'!$H11,'Inputs_Indexed REC'!$B$40:$B$65,0),MATCH('Total Indexed RECs'!$F11,'Inputs_Indexed REC'!$H$37:$J$37,0)),
IF(V$4&gt;$H11+$B11,U11*(1-INDEX('Inputs_Indexed REC'!$E$6:$E$8,MATCH('Total Indexed RECs'!$F11,'Inputs_Indexed REC'!$C$6:$C$8,0))),
0))</f>
        <v>2500000</v>
      </c>
      <c r="W11" s="86">
        <f>IF(W$4=$H11+$B11,INDEX('Inputs_Indexed REC'!$D$40:$F$65,MATCH('Total Indexed RECs'!$H11,'Inputs_Indexed REC'!$B$40:$B$65,0),MATCH('Total Indexed RECs'!$F11,'Inputs_Indexed REC'!$D$37:$F$37,0))
*INDEX('Inputs_Indexed REC'!$H$40:$J$65,MATCH('Total Indexed RECs'!$H11,'Inputs_Indexed REC'!$B$40:$B$65,0),MATCH('Total Indexed RECs'!$F11,'Inputs_Indexed REC'!$H$37:$J$37,0)),
IF(W$4&gt;$H11+$B11,V11*(1-INDEX('Inputs_Indexed REC'!$E$6:$E$8,MATCH('Total Indexed RECs'!$F11,'Inputs_Indexed REC'!$C$6:$C$8,0))),
0))</f>
        <v>2500000</v>
      </c>
      <c r="X11" s="86">
        <f>IF(X$4=$H11+$B11,INDEX('Inputs_Indexed REC'!$D$40:$F$65,MATCH('Total Indexed RECs'!$H11,'Inputs_Indexed REC'!$B$40:$B$65,0),MATCH('Total Indexed RECs'!$F11,'Inputs_Indexed REC'!$D$37:$F$37,0))
*INDEX('Inputs_Indexed REC'!$H$40:$J$65,MATCH('Total Indexed RECs'!$H11,'Inputs_Indexed REC'!$B$40:$B$65,0),MATCH('Total Indexed RECs'!$F11,'Inputs_Indexed REC'!$H$37:$J$37,0)),
IF(X$4&gt;$H11+$B11,W11*(1-INDEX('Inputs_Indexed REC'!$E$6:$E$8,MATCH('Total Indexed RECs'!$F11,'Inputs_Indexed REC'!$C$6:$C$8,0))),
0))</f>
        <v>2500000</v>
      </c>
      <c r="Y11" s="86">
        <f>IF(Y$4=$H11+$B11,INDEX('Inputs_Indexed REC'!$D$40:$F$65,MATCH('Total Indexed RECs'!$H11,'Inputs_Indexed REC'!$B$40:$B$65,0),MATCH('Total Indexed RECs'!$F11,'Inputs_Indexed REC'!$D$37:$F$37,0))
*INDEX('Inputs_Indexed REC'!$H$40:$J$65,MATCH('Total Indexed RECs'!$H11,'Inputs_Indexed REC'!$B$40:$B$65,0),MATCH('Total Indexed RECs'!$F11,'Inputs_Indexed REC'!$H$37:$J$37,0)),
IF(Y$4&gt;$H11+$B11,X11*(1-INDEX('Inputs_Indexed REC'!$E$6:$E$8,MATCH('Total Indexed RECs'!$F11,'Inputs_Indexed REC'!$C$6:$C$8,0))),
0))</f>
        <v>2500000</v>
      </c>
      <c r="Z11" s="86">
        <f>IF(Z$4=$H11+$B11,INDEX('Inputs_Indexed REC'!$D$40:$F$65,MATCH('Total Indexed RECs'!$H11,'Inputs_Indexed REC'!$B$40:$B$65,0),MATCH('Total Indexed RECs'!$F11,'Inputs_Indexed REC'!$D$37:$F$37,0))
*INDEX('Inputs_Indexed REC'!$H$40:$J$65,MATCH('Total Indexed RECs'!$H11,'Inputs_Indexed REC'!$B$40:$B$65,0),MATCH('Total Indexed RECs'!$F11,'Inputs_Indexed REC'!$H$37:$J$37,0)),
IF(Z$4&gt;$H11+$B11,Y11*(1-INDEX('Inputs_Indexed REC'!$E$6:$E$8,MATCH('Total Indexed RECs'!$F11,'Inputs_Indexed REC'!$C$6:$C$8,0))),
0))</f>
        <v>2500000</v>
      </c>
      <c r="AA11" s="86">
        <f>IF(AA$4=$H11+$B11,INDEX('Inputs_Indexed REC'!$D$40:$F$65,MATCH('Total Indexed RECs'!$H11,'Inputs_Indexed REC'!$B$40:$B$65,0),MATCH('Total Indexed RECs'!$F11,'Inputs_Indexed REC'!$D$37:$F$37,0))
*INDEX('Inputs_Indexed REC'!$H$40:$J$65,MATCH('Total Indexed RECs'!$H11,'Inputs_Indexed REC'!$B$40:$B$65,0),MATCH('Total Indexed RECs'!$F11,'Inputs_Indexed REC'!$H$37:$J$37,0)),
IF(AA$4&gt;$H11+$B11,Z11*(1-INDEX('Inputs_Indexed REC'!$E$6:$E$8,MATCH('Total Indexed RECs'!$F11,'Inputs_Indexed REC'!$C$6:$C$8,0))),
0))</f>
        <v>2500000</v>
      </c>
      <c r="AB11" s="86">
        <f>IF(AB$4=$H11+$B11,INDEX('Inputs_Indexed REC'!$D$40:$F$65,MATCH('Total Indexed RECs'!$H11,'Inputs_Indexed REC'!$B$40:$B$65,0),MATCH('Total Indexed RECs'!$F11,'Inputs_Indexed REC'!$D$37:$F$37,0))
*INDEX('Inputs_Indexed REC'!$H$40:$J$65,MATCH('Total Indexed RECs'!$H11,'Inputs_Indexed REC'!$B$40:$B$65,0),MATCH('Total Indexed RECs'!$F11,'Inputs_Indexed REC'!$H$37:$J$37,0)),
IF(AB$4&gt;$H11+$B11,AA11*(1-INDEX('Inputs_Indexed REC'!$E$6:$E$8,MATCH('Total Indexed RECs'!$F11,'Inputs_Indexed REC'!$C$6:$C$8,0))),
0))</f>
        <v>2500000</v>
      </c>
      <c r="AC11" s="86">
        <f>IF(AC$4=$H11+$B11,INDEX('Inputs_Indexed REC'!$D$40:$F$65,MATCH('Total Indexed RECs'!$H11,'Inputs_Indexed REC'!$B$40:$B$65,0),MATCH('Total Indexed RECs'!$F11,'Inputs_Indexed REC'!$D$37:$F$37,0))
*INDEX('Inputs_Indexed REC'!$H$40:$J$65,MATCH('Total Indexed RECs'!$H11,'Inputs_Indexed REC'!$B$40:$B$65,0),MATCH('Total Indexed RECs'!$F11,'Inputs_Indexed REC'!$H$37:$J$37,0)),
IF(AC$4&gt;$H11+$B11,AB11*(1-INDEX('Inputs_Indexed REC'!$E$6:$E$8,MATCH('Total Indexed RECs'!$F11,'Inputs_Indexed REC'!$C$6:$C$8,0))),
0))</f>
        <v>2500000</v>
      </c>
      <c r="AD11" s="86">
        <f>IF(AD$4=$H11+$B11,INDEX('Inputs_Indexed REC'!$D$40:$F$65,MATCH('Total Indexed RECs'!$H11,'Inputs_Indexed REC'!$B$40:$B$65,0),MATCH('Total Indexed RECs'!$F11,'Inputs_Indexed REC'!$D$37:$F$37,0))
*INDEX('Inputs_Indexed REC'!$H$40:$J$65,MATCH('Total Indexed RECs'!$H11,'Inputs_Indexed REC'!$B$40:$B$65,0),MATCH('Total Indexed RECs'!$F11,'Inputs_Indexed REC'!$H$37:$J$37,0)),
IF(AD$4&gt;$H11+$B11,AC11*(1-INDEX('Inputs_Indexed REC'!$E$6:$E$8,MATCH('Total Indexed RECs'!$F11,'Inputs_Indexed REC'!$C$6:$C$8,0))),
0))</f>
        <v>2500000</v>
      </c>
      <c r="AE11" s="86">
        <f>IF(AE$4=$H11+$B11,INDEX('Inputs_Indexed REC'!$D$40:$F$65,MATCH('Total Indexed RECs'!$H11,'Inputs_Indexed REC'!$B$40:$B$65,0),MATCH('Total Indexed RECs'!$F11,'Inputs_Indexed REC'!$D$37:$F$37,0))
*INDEX('Inputs_Indexed REC'!$H$40:$J$65,MATCH('Total Indexed RECs'!$H11,'Inputs_Indexed REC'!$B$40:$B$65,0),MATCH('Total Indexed RECs'!$F11,'Inputs_Indexed REC'!$H$37:$J$37,0)),
IF(AE$4&gt;$H11+$B11,AD11*(1-INDEX('Inputs_Indexed REC'!$E$6:$E$8,MATCH('Total Indexed RECs'!$F11,'Inputs_Indexed REC'!$C$6:$C$8,0))),
0))</f>
        <v>2500000</v>
      </c>
      <c r="AF11" s="86">
        <f>IF(AF$4=$H11+$B11,INDEX('Inputs_Indexed REC'!$D$40:$F$65,MATCH('Total Indexed RECs'!$H11,'Inputs_Indexed REC'!$B$40:$B$65,0),MATCH('Total Indexed RECs'!$F11,'Inputs_Indexed REC'!$D$37:$F$37,0))
*INDEX('Inputs_Indexed REC'!$H$40:$J$65,MATCH('Total Indexed RECs'!$H11,'Inputs_Indexed REC'!$B$40:$B$65,0),MATCH('Total Indexed RECs'!$F11,'Inputs_Indexed REC'!$H$37:$J$37,0)),
IF(AF$4&gt;$H11+$B11,AE11*(1-INDEX('Inputs_Indexed REC'!$E$6:$E$8,MATCH('Total Indexed RECs'!$F11,'Inputs_Indexed REC'!$C$6:$C$8,0))),
0))</f>
        <v>2500000</v>
      </c>
      <c r="AG11" s="86">
        <f>IF(AG$4=$H11+$B11,INDEX('Inputs_Indexed REC'!$D$40:$F$65,MATCH('Total Indexed RECs'!$H11,'Inputs_Indexed REC'!$B$40:$B$65,0),MATCH('Total Indexed RECs'!$F11,'Inputs_Indexed REC'!$D$37:$F$37,0))
*INDEX('Inputs_Indexed REC'!$H$40:$J$65,MATCH('Total Indexed RECs'!$H11,'Inputs_Indexed REC'!$B$40:$B$65,0),MATCH('Total Indexed RECs'!$F11,'Inputs_Indexed REC'!$H$37:$J$37,0)),
IF(AG$4&gt;$H11+$B11,AF11*(1-INDEX('Inputs_Indexed REC'!$E$6:$E$8,MATCH('Total Indexed RECs'!$F11,'Inputs_Indexed REC'!$C$6:$C$8,0))),
0))</f>
        <v>2500000</v>
      </c>
      <c r="AH11" s="86">
        <f>IF(AH$4=$H11+$B11,INDEX('Inputs_Indexed REC'!$D$40:$F$65,MATCH('Total Indexed RECs'!$H11,'Inputs_Indexed REC'!$B$40:$B$65,0),MATCH('Total Indexed RECs'!$F11,'Inputs_Indexed REC'!$D$37:$F$37,0))
*INDEX('Inputs_Indexed REC'!$H$40:$J$65,MATCH('Total Indexed RECs'!$H11,'Inputs_Indexed REC'!$B$40:$B$65,0),MATCH('Total Indexed RECs'!$F11,'Inputs_Indexed REC'!$H$37:$J$37,0)),
IF(AH$4&gt;$H11+$B11,AG11*(1-INDEX('Inputs_Indexed REC'!$E$6:$E$8,MATCH('Total Indexed RECs'!$F11,'Inputs_Indexed REC'!$C$6:$C$8,0))),
0))</f>
        <v>2500000</v>
      </c>
    </row>
    <row r="12" spans="2:34" x14ac:dyDescent="0.35">
      <c r="B12" s="332">
        <f>INDEX('Inputs_Indexed REC'!$E$70:$E$72,MATCH('Indexed REC Deliveries'!$D12,'Inputs_Indexed REC'!$C$70:$C$72,0))</f>
        <v>3</v>
      </c>
      <c r="C12" s="332" t="str">
        <f>INDEX('Inputs_Indexed REC'!$L$40:$L$65,MATCH('Indexed REC Deliveries'!$G12,'Inputs_Indexed REC'!$C$40:$C$65,0))</f>
        <v>Projected</v>
      </c>
      <c r="D12" s="116" t="s">
        <v>239</v>
      </c>
      <c r="F12" s="19" t="s">
        <v>75</v>
      </c>
      <c r="G12" s="60" t="s">
        <v>25</v>
      </c>
      <c r="H12" s="347">
        <f t="shared" si="6"/>
        <v>2027</v>
      </c>
      <c r="I12" s="56" t="s">
        <v>91</v>
      </c>
      <c r="J12" s="86">
        <f>IF(J$4=$H12+$B12,INDEX('Inputs_Indexed REC'!$D$40:$F$65,MATCH('Total Indexed RECs'!$H12,'Inputs_Indexed REC'!$B$40:$B$65,0),MATCH('Total Indexed RECs'!$F12,'Inputs_Indexed REC'!$D$37:$F$37,0))
*INDEX('Inputs_Indexed REC'!$H$40:$J$65,MATCH('Total Indexed RECs'!$H12,'Inputs_Indexed REC'!$B$40:$B$65,0),MATCH('Total Indexed RECs'!$F12,'Inputs_Indexed REC'!$H$37:$J$37,0)),
IF(J$4&gt;$H12+$B12,I12*(1-INDEX('Inputs_Indexed REC'!$E$6:$E$8,MATCH('Total Indexed RECs'!$F12,'Inputs_Indexed REC'!$C$6:$C$8,0))),
0))</f>
        <v>0</v>
      </c>
      <c r="K12" s="86">
        <f>IF(K$4=$H12+$B12,INDEX('Inputs_Indexed REC'!$D$40:$F$65,MATCH('Total Indexed RECs'!$H12,'Inputs_Indexed REC'!$B$40:$B$65,0),MATCH('Total Indexed RECs'!$F12,'Inputs_Indexed REC'!$D$37:$F$37,0))
*INDEX('Inputs_Indexed REC'!$H$40:$J$65,MATCH('Total Indexed RECs'!$H12,'Inputs_Indexed REC'!$B$40:$B$65,0),MATCH('Total Indexed RECs'!$F12,'Inputs_Indexed REC'!$H$37:$J$37,0)),
IF(K$4&gt;$H12+$B12,J12*(1-INDEX('Inputs_Indexed REC'!$E$6:$E$8,MATCH('Total Indexed RECs'!$F12,'Inputs_Indexed REC'!$C$6:$C$8,0))),
0))</f>
        <v>0</v>
      </c>
      <c r="L12" s="86">
        <f>IF(L$4=$H12+$B12,INDEX('Inputs_Indexed REC'!$D$40:$F$65,MATCH('Total Indexed RECs'!$H12,'Inputs_Indexed REC'!$B$40:$B$65,0),MATCH('Total Indexed RECs'!$F12,'Inputs_Indexed REC'!$D$37:$F$37,0))
*INDEX('Inputs_Indexed REC'!$H$40:$J$65,MATCH('Total Indexed RECs'!$H12,'Inputs_Indexed REC'!$B$40:$B$65,0),MATCH('Total Indexed RECs'!$F12,'Inputs_Indexed REC'!$H$37:$J$37,0)),
IF(L$4&gt;$H12+$B12,K12*(1-INDEX('Inputs_Indexed REC'!$E$6:$E$8,MATCH('Total Indexed RECs'!$F12,'Inputs_Indexed REC'!$C$6:$C$8,0))),
0))</f>
        <v>0</v>
      </c>
      <c r="M12" s="86">
        <f>IF(M$4=$H12+$B12,INDEX('Inputs_Indexed REC'!$D$40:$F$65,MATCH('Total Indexed RECs'!$H12,'Inputs_Indexed REC'!$B$40:$B$65,0),MATCH('Total Indexed RECs'!$F12,'Inputs_Indexed REC'!$D$37:$F$37,0))
*INDEX('Inputs_Indexed REC'!$H$40:$J$65,MATCH('Total Indexed RECs'!$H12,'Inputs_Indexed REC'!$B$40:$B$65,0),MATCH('Total Indexed RECs'!$F12,'Inputs_Indexed REC'!$H$37:$J$37,0)),
IF(M$4&gt;$H12+$B12,L12*(1-INDEX('Inputs_Indexed REC'!$E$6:$E$8,MATCH('Total Indexed RECs'!$F12,'Inputs_Indexed REC'!$C$6:$C$8,0))),
0))</f>
        <v>0</v>
      </c>
      <c r="N12" s="86">
        <f>IF(N$4=$H12+$B12,INDEX('Inputs_Indexed REC'!$D$40:$F$65,MATCH('Total Indexed RECs'!$H12,'Inputs_Indexed REC'!$B$40:$B$65,0),MATCH('Total Indexed RECs'!$F12,'Inputs_Indexed REC'!$D$37:$F$37,0))
*INDEX('Inputs_Indexed REC'!$H$40:$J$65,MATCH('Total Indexed RECs'!$H12,'Inputs_Indexed REC'!$B$40:$B$65,0),MATCH('Total Indexed RECs'!$F12,'Inputs_Indexed REC'!$H$37:$J$37,0)),
IF(N$4&gt;$H12+$B12,M12*(1-INDEX('Inputs_Indexed REC'!$E$6:$E$8,MATCH('Total Indexed RECs'!$F12,'Inputs_Indexed REC'!$C$6:$C$8,0))),
0))</f>
        <v>0</v>
      </c>
      <c r="O12" s="86">
        <f>IF(O$4=$H12+$B12,INDEX('Inputs_Indexed REC'!$D$40:$F$65,MATCH('Total Indexed RECs'!$H12,'Inputs_Indexed REC'!$B$40:$B$65,0),MATCH('Total Indexed RECs'!$F12,'Inputs_Indexed REC'!$D$37:$F$37,0))
*INDEX('Inputs_Indexed REC'!$H$40:$J$65,MATCH('Total Indexed RECs'!$H12,'Inputs_Indexed REC'!$B$40:$B$65,0),MATCH('Total Indexed RECs'!$F12,'Inputs_Indexed REC'!$H$37:$J$37,0)),
IF(O$4&gt;$H12+$B12,N12*(1-INDEX('Inputs_Indexed REC'!$E$6:$E$8,MATCH('Total Indexed RECs'!$F12,'Inputs_Indexed REC'!$C$6:$C$8,0))),
0))</f>
        <v>0</v>
      </c>
      <c r="P12" s="86">
        <f>IF(P$4=$H12+$B12,INDEX('Inputs_Indexed REC'!$D$40:$F$65,MATCH('Total Indexed RECs'!$H12,'Inputs_Indexed REC'!$B$40:$B$65,0),MATCH('Total Indexed RECs'!$F12,'Inputs_Indexed REC'!$D$37:$F$37,0))
*INDEX('Inputs_Indexed REC'!$H$40:$J$65,MATCH('Total Indexed RECs'!$H12,'Inputs_Indexed REC'!$B$40:$B$65,0),MATCH('Total Indexed RECs'!$F12,'Inputs_Indexed REC'!$H$37:$J$37,0)),
IF(P$4&gt;$H12+$B12,O12*(1-INDEX('Inputs_Indexed REC'!$E$6:$E$8,MATCH('Total Indexed RECs'!$F12,'Inputs_Indexed REC'!$C$6:$C$8,0))),
0))</f>
        <v>0</v>
      </c>
      <c r="Q12" s="86">
        <f>IF(Q$4=$H12+$B12,INDEX('Inputs_Indexed REC'!$D$40:$F$65,MATCH('Total Indexed RECs'!$H12,'Inputs_Indexed REC'!$B$40:$B$65,0),MATCH('Total Indexed RECs'!$F12,'Inputs_Indexed REC'!$D$37:$F$37,0))
*INDEX('Inputs_Indexed REC'!$H$40:$J$65,MATCH('Total Indexed RECs'!$H12,'Inputs_Indexed REC'!$B$40:$B$65,0),MATCH('Total Indexed RECs'!$F12,'Inputs_Indexed REC'!$H$37:$J$37,0)),
IF(Q$4&gt;$H12+$B12,P12*(1-INDEX('Inputs_Indexed REC'!$E$6:$E$8,MATCH('Total Indexed RECs'!$F12,'Inputs_Indexed REC'!$C$6:$C$8,0))),
0))</f>
        <v>0</v>
      </c>
      <c r="R12" s="86">
        <f>IF(R$4=$H12+$B12,INDEX('Inputs_Indexed REC'!$D$40:$F$65,MATCH('Total Indexed RECs'!$H12,'Inputs_Indexed REC'!$B$40:$B$65,0),MATCH('Total Indexed RECs'!$F12,'Inputs_Indexed REC'!$D$37:$F$37,0))
*INDEX('Inputs_Indexed REC'!$H$40:$J$65,MATCH('Total Indexed RECs'!$H12,'Inputs_Indexed REC'!$B$40:$B$65,0),MATCH('Total Indexed RECs'!$F12,'Inputs_Indexed REC'!$H$37:$J$37,0)),
IF(R$4&gt;$H12+$B12,Q12*(1-INDEX('Inputs_Indexed REC'!$E$6:$E$8,MATCH('Total Indexed RECs'!$F12,'Inputs_Indexed REC'!$C$6:$C$8,0))),
0))</f>
        <v>2500000</v>
      </c>
      <c r="S12" s="86">
        <f>IF(S$4=$H12+$B12,INDEX('Inputs_Indexed REC'!$D$40:$F$65,MATCH('Total Indexed RECs'!$H12,'Inputs_Indexed REC'!$B$40:$B$65,0),MATCH('Total Indexed RECs'!$F12,'Inputs_Indexed REC'!$D$37:$F$37,0))
*INDEX('Inputs_Indexed REC'!$H$40:$J$65,MATCH('Total Indexed RECs'!$H12,'Inputs_Indexed REC'!$B$40:$B$65,0),MATCH('Total Indexed RECs'!$F12,'Inputs_Indexed REC'!$H$37:$J$37,0)),
IF(S$4&gt;$H12+$B12,R12*(1-INDEX('Inputs_Indexed REC'!$E$6:$E$8,MATCH('Total Indexed RECs'!$F12,'Inputs_Indexed REC'!$C$6:$C$8,0))),
0))</f>
        <v>2500000</v>
      </c>
      <c r="T12" s="86">
        <f>IF(T$4=$H12+$B12,INDEX('Inputs_Indexed REC'!$D$40:$F$65,MATCH('Total Indexed RECs'!$H12,'Inputs_Indexed REC'!$B$40:$B$65,0),MATCH('Total Indexed RECs'!$F12,'Inputs_Indexed REC'!$D$37:$F$37,0))
*INDEX('Inputs_Indexed REC'!$H$40:$J$65,MATCH('Total Indexed RECs'!$H12,'Inputs_Indexed REC'!$B$40:$B$65,0),MATCH('Total Indexed RECs'!$F12,'Inputs_Indexed REC'!$H$37:$J$37,0)),
IF(T$4&gt;$H12+$B12,S12*(1-INDEX('Inputs_Indexed REC'!$E$6:$E$8,MATCH('Total Indexed RECs'!$F12,'Inputs_Indexed REC'!$C$6:$C$8,0))),
0))</f>
        <v>2500000</v>
      </c>
      <c r="U12" s="86">
        <f>IF(U$4=$H12+$B12,INDEX('Inputs_Indexed REC'!$D$40:$F$65,MATCH('Total Indexed RECs'!$H12,'Inputs_Indexed REC'!$B$40:$B$65,0),MATCH('Total Indexed RECs'!$F12,'Inputs_Indexed REC'!$D$37:$F$37,0))
*INDEX('Inputs_Indexed REC'!$H$40:$J$65,MATCH('Total Indexed RECs'!$H12,'Inputs_Indexed REC'!$B$40:$B$65,0),MATCH('Total Indexed RECs'!$F12,'Inputs_Indexed REC'!$H$37:$J$37,0)),
IF(U$4&gt;$H12+$B12,T12*(1-INDEX('Inputs_Indexed REC'!$E$6:$E$8,MATCH('Total Indexed RECs'!$F12,'Inputs_Indexed REC'!$C$6:$C$8,0))),
0))</f>
        <v>2500000</v>
      </c>
      <c r="V12" s="86">
        <f>IF(V$4=$H12+$B12,INDEX('Inputs_Indexed REC'!$D$40:$F$65,MATCH('Total Indexed RECs'!$H12,'Inputs_Indexed REC'!$B$40:$B$65,0),MATCH('Total Indexed RECs'!$F12,'Inputs_Indexed REC'!$D$37:$F$37,0))
*INDEX('Inputs_Indexed REC'!$H$40:$J$65,MATCH('Total Indexed RECs'!$H12,'Inputs_Indexed REC'!$B$40:$B$65,0),MATCH('Total Indexed RECs'!$F12,'Inputs_Indexed REC'!$H$37:$J$37,0)),
IF(V$4&gt;$H12+$B12,U12*(1-INDEX('Inputs_Indexed REC'!$E$6:$E$8,MATCH('Total Indexed RECs'!$F12,'Inputs_Indexed REC'!$C$6:$C$8,0))),
0))</f>
        <v>2500000</v>
      </c>
      <c r="W12" s="86">
        <f>IF(W$4=$H12+$B12,INDEX('Inputs_Indexed REC'!$D$40:$F$65,MATCH('Total Indexed RECs'!$H12,'Inputs_Indexed REC'!$B$40:$B$65,0),MATCH('Total Indexed RECs'!$F12,'Inputs_Indexed REC'!$D$37:$F$37,0))
*INDEX('Inputs_Indexed REC'!$H$40:$J$65,MATCH('Total Indexed RECs'!$H12,'Inputs_Indexed REC'!$B$40:$B$65,0),MATCH('Total Indexed RECs'!$F12,'Inputs_Indexed REC'!$H$37:$J$37,0)),
IF(W$4&gt;$H12+$B12,V12*(1-INDEX('Inputs_Indexed REC'!$E$6:$E$8,MATCH('Total Indexed RECs'!$F12,'Inputs_Indexed REC'!$C$6:$C$8,0))),
0))</f>
        <v>2500000</v>
      </c>
      <c r="X12" s="86">
        <f>IF(X$4=$H12+$B12,INDEX('Inputs_Indexed REC'!$D$40:$F$65,MATCH('Total Indexed RECs'!$H12,'Inputs_Indexed REC'!$B$40:$B$65,0),MATCH('Total Indexed RECs'!$F12,'Inputs_Indexed REC'!$D$37:$F$37,0))
*INDEX('Inputs_Indexed REC'!$H$40:$J$65,MATCH('Total Indexed RECs'!$H12,'Inputs_Indexed REC'!$B$40:$B$65,0),MATCH('Total Indexed RECs'!$F12,'Inputs_Indexed REC'!$H$37:$J$37,0)),
IF(X$4&gt;$H12+$B12,W12*(1-INDEX('Inputs_Indexed REC'!$E$6:$E$8,MATCH('Total Indexed RECs'!$F12,'Inputs_Indexed REC'!$C$6:$C$8,0))),
0))</f>
        <v>2500000</v>
      </c>
      <c r="Y12" s="86">
        <f>IF(Y$4=$H12+$B12,INDEX('Inputs_Indexed REC'!$D$40:$F$65,MATCH('Total Indexed RECs'!$H12,'Inputs_Indexed REC'!$B$40:$B$65,0),MATCH('Total Indexed RECs'!$F12,'Inputs_Indexed REC'!$D$37:$F$37,0))
*INDEX('Inputs_Indexed REC'!$H$40:$J$65,MATCH('Total Indexed RECs'!$H12,'Inputs_Indexed REC'!$B$40:$B$65,0),MATCH('Total Indexed RECs'!$F12,'Inputs_Indexed REC'!$H$37:$J$37,0)),
IF(Y$4&gt;$H12+$B12,X12*(1-INDEX('Inputs_Indexed REC'!$E$6:$E$8,MATCH('Total Indexed RECs'!$F12,'Inputs_Indexed REC'!$C$6:$C$8,0))),
0))</f>
        <v>2500000</v>
      </c>
      <c r="Z12" s="86">
        <f>IF(Z$4=$H12+$B12,INDEX('Inputs_Indexed REC'!$D$40:$F$65,MATCH('Total Indexed RECs'!$H12,'Inputs_Indexed REC'!$B$40:$B$65,0),MATCH('Total Indexed RECs'!$F12,'Inputs_Indexed REC'!$D$37:$F$37,0))
*INDEX('Inputs_Indexed REC'!$H$40:$J$65,MATCH('Total Indexed RECs'!$H12,'Inputs_Indexed REC'!$B$40:$B$65,0),MATCH('Total Indexed RECs'!$F12,'Inputs_Indexed REC'!$H$37:$J$37,0)),
IF(Z$4&gt;$H12+$B12,Y12*(1-INDEX('Inputs_Indexed REC'!$E$6:$E$8,MATCH('Total Indexed RECs'!$F12,'Inputs_Indexed REC'!$C$6:$C$8,0))),
0))</f>
        <v>2500000</v>
      </c>
      <c r="AA12" s="86">
        <f>IF(AA$4=$H12+$B12,INDEX('Inputs_Indexed REC'!$D$40:$F$65,MATCH('Total Indexed RECs'!$H12,'Inputs_Indexed REC'!$B$40:$B$65,0),MATCH('Total Indexed RECs'!$F12,'Inputs_Indexed REC'!$D$37:$F$37,0))
*INDEX('Inputs_Indexed REC'!$H$40:$J$65,MATCH('Total Indexed RECs'!$H12,'Inputs_Indexed REC'!$B$40:$B$65,0),MATCH('Total Indexed RECs'!$F12,'Inputs_Indexed REC'!$H$37:$J$37,0)),
IF(AA$4&gt;$H12+$B12,Z12*(1-INDEX('Inputs_Indexed REC'!$E$6:$E$8,MATCH('Total Indexed RECs'!$F12,'Inputs_Indexed REC'!$C$6:$C$8,0))),
0))</f>
        <v>2500000</v>
      </c>
      <c r="AB12" s="86">
        <f>IF(AB$4=$H12+$B12,INDEX('Inputs_Indexed REC'!$D$40:$F$65,MATCH('Total Indexed RECs'!$H12,'Inputs_Indexed REC'!$B$40:$B$65,0),MATCH('Total Indexed RECs'!$F12,'Inputs_Indexed REC'!$D$37:$F$37,0))
*INDEX('Inputs_Indexed REC'!$H$40:$J$65,MATCH('Total Indexed RECs'!$H12,'Inputs_Indexed REC'!$B$40:$B$65,0),MATCH('Total Indexed RECs'!$F12,'Inputs_Indexed REC'!$H$37:$J$37,0)),
IF(AB$4&gt;$H12+$B12,AA12*(1-INDEX('Inputs_Indexed REC'!$E$6:$E$8,MATCH('Total Indexed RECs'!$F12,'Inputs_Indexed REC'!$C$6:$C$8,0))),
0))</f>
        <v>2500000</v>
      </c>
      <c r="AC12" s="86">
        <f>IF(AC$4=$H12+$B12,INDEX('Inputs_Indexed REC'!$D$40:$F$65,MATCH('Total Indexed RECs'!$H12,'Inputs_Indexed REC'!$B$40:$B$65,0),MATCH('Total Indexed RECs'!$F12,'Inputs_Indexed REC'!$D$37:$F$37,0))
*INDEX('Inputs_Indexed REC'!$H$40:$J$65,MATCH('Total Indexed RECs'!$H12,'Inputs_Indexed REC'!$B$40:$B$65,0),MATCH('Total Indexed RECs'!$F12,'Inputs_Indexed REC'!$H$37:$J$37,0)),
IF(AC$4&gt;$H12+$B12,AB12*(1-INDEX('Inputs_Indexed REC'!$E$6:$E$8,MATCH('Total Indexed RECs'!$F12,'Inputs_Indexed REC'!$C$6:$C$8,0))),
0))</f>
        <v>2500000</v>
      </c>
      <c r="AD12" s="86">
        <f>IF(AD$4=$H12+$B12,INDEX('Inputs_Indexed REC'!$D$40:$F$65,MATCH('Total Indexed RECs'!$H12,'Inputs_Indexed REC'!$B$40:$B$65,0),MATCH('Total Indexed RECs'!$F12,'Inputs_Indexed REC'!$D$37:$F$37,0))
*INDEX('Inputs_Indexed REC'!$H$40:$J$65,MATCH('Total Indexed RECs'!$H12,'Inputs_Indexed REC'!$B$40:$B$65,0),MATCH('Total Indexed RECs'!$F12,'Inputs_Indexed REC'!$H$37:$J$37,0)),
IF(AD$4&gt;$H12+$B12,AC12*(1-INDEX('Inputs_Indexed REC'!$E$6:$E$8,MATCH('Total Indexed RECs'!$F12,'Inputs_Indexed REC'!$C$6:$C$8,0))),
0))</f>
        <v>2500000</v>
      </c>
      <c r="AE12" s="86">
        <f>IF(AE$4=$H12+$B12,INDEX('Inputs_Indexed REC'!$D$40:$F$65,MATCH('Total Indexed RECs'!$H12,'Inputs_Indexed REC'!$B$40:$B$65,0),MATCH('Total Indexed RECs'!$F12,'Inputs_Indexed REC'!$D$37:$F$37,0))
*INDEX('Inputs_Indexed REC'!$H$40:$J$65,MATCH('Total Indexed RECs'!$H12,'Inputs_Indexed REC'!$B$40:$B$65,0),MATCH('Total Indexed RECs'!$F12,'Inputs_Indexed REC'!$H$37:$J$37,0)),
IF(AE$4&gt;$H12+$B12,AD12*(1-INDEX('Inputs_Indexed REC'!$E$6:$E$8,MATCH('Total Indexed RECs'!$F12,'Inputs_Indexed REC'!$C$6:$C$8,0))),
0))</f>
        <v>2500000</v>
      </c>
      <c r="AF12" s="86">
        <f>IF(AF$4=$H12+$B12,INDEX('Inputs_Indexed REC'!$D$40:$F$65,MATCH('Total Indexed RECs'!$H12,'Inputs_Indexed REC'!$B$40:$B$65,0),MATCH('Total Indexed RECs'!$F12,'Inputs_Indexed REC'!$D$37:$F$37,0))
*INDEX('Inputs_Indexed REC'!$H$40:$J$65,MATCH('Total Indexed RECs'!$H12,'Inputs_Indexed REC'!$B$40:$B$65,0),MATCH('Total Indexed RECs'!$F12,'Inputs_Indexed REC'!$H$37:$J$37,0)),
IF(AF$4&gt;$H12+$B12,AE12*(1-INDEX('Inputs_Indexed REC'!$E$6:$E$8,MATCH('Total Indexed RECs'!$F12,'Inputs_Indexed REC'!$C$6:$C$8,0))),
0))</f>
        <v>2500000</v>
      </c>
      <c r="AG12" s="86">
        <f>IF(AG$4=$H12+$B12,INDEX('Inputs_Indexed REC'!$D$40:$F$65,MATCH('Total Indexed RECs'!$H12,'Inputs_Indexed REC'!$B$40:$B$65,0),MATCH('Total Indexed RECs'!$F12,'Inputs_Indexed REC'!$D$37:$F$37,0))
*INDEX('Inputs_Indexed REC'!$H$40:$J$65,MATCH('Total Indexed RECs'!$H12,'Inputs_Indexed REC'!$B$40:$B$65,0),MATCH('Total Indexed RECs'!$F12,'Inputs_Indexed REC'!$H$37:$J$37,0)),
IF(AG$4&gt;$H12+$B12,AF12*(1-INDEX('Inputs_Indexed REC'!$E$6:$E$8,MATCH('Total Indexed RECs'!$F12,'Inputs_Indexed REC'!$C$6:$C$8,0))),
0))</f>
        <v>2500000</v>
      </c>
      <c r="AH12" s="86">
        <f>IF(AH$4=$H12+$B12,INDEX('Inputs_Indexed REC'!$D$40:$F$65,MATCH('Total Indexed RECs'!$H12,'Inputs_Indexed REC'!$B$40:$B$65,0),MATCH('Total Indexed RECs'!$F12,'Inputs_Indexed REC'!$D$37:$F$37,0))
*INDEX('Inputs_Indexed REC'!$H$40:$J$65,MATCH('Total Indexed RECs'!$H12,'Inputs_Indexed REC'!$B$40:$B$65,0),MATCH('Total Indexed RECs'!$F12,'Inputs_Indexed REC'!$H$37:$J$37,0)),
IF(AH$4&gt;$H12+$B12,AG12*(1-INDEX('Inputs_Indexed REC'!$E$6:$E$8,MATCH('Total Indexed RECs'!$F12,'Inputs_Indexed REC'!$C$6:$C$8,0))),
0))</f>
        <v>2500000</v>
      </c>
    </row>
    <row r="13" spans="2:34" x14ac:dyDescent="0.35">
      <c r="B13" s="332">
        <f>INDEX('Inputs_Indexed REC'!$E$70:$E$72,MATCH('Indexed REC Deliveries'!$D13,'Inputs_Indexed REC'!$C$70:$C$72,0))</f>
        <v>3</v>
      </c>
      <c r="C13" s="332" t="str">
        <f>INDEX('Inputs_Indexed REC'!$L$40:$L$65,MATCH('Indexed REC Deliveries'!$G13,'Inputs_Indexed REC'!$C$40:$C$65,0))</f>
        <v>Projected</v>
      </c>
      <c r="D13" s="116" t="s">
        <v>239</v>
      </c>
      <c r="F13" s="19" t="s">
        <v>75</v>
      </c>
      <c r="G13" s="60" t="s">
        <v>26</v>
      </c>
      <c r="H13" s="347">
        <f t="shared" si="6"/>
        <v>2028</v>
      </c>
      <c r="I13" s="56" t="s">
        <v>91</v>
      </c>
      <c r="J13" s="86">
        <f>IF(J$4=$H13+$B13,INDEX('Inputs_Indexed REC'!$D$40:$F$65,MATCH('Total Indexed RECs'!$H13,'Inputs_Indexed REC'!$B$40:$B$65,0),MATCH('Total Indexed RECs'!$F13,'Inputs_Indexed REC'!$D$37:$F$37,0))
*INDEX('Inputs_Indexed REC'!$H$40:$J$65,MATCH('Total Indexed RECs'!$H13,'Inputs_Indexed REC'!$B$40:$B$65,0),MATCH('Total Indexed RECs'!$F13,'Inputs_Indexed REC'!$H$37:$J$37,0)),
IF(J$4&gt;$H13+$B13,I13*(1-INDEX('Inputs_Indexed REC'!$E$6:$E$8,MATCH('Total Indexed RECs'!$F13,'Inputs_Indexed REC'!$C$6:$C$8,0))),
0))</f>
        <v>0</v>
      </c>
      <c r="K13" s="86">
        <f>IF(K$4=$H13+$B13,INDEX('Inputs_Indexed REC'!$D$40:$F$65,MATCH('Total Indexed RECs'!$H13,'Inputs_Indexed REC'!$B$40:$B$65,0),MATCH('Total Indexed RECs'!$F13,'Inputs_Indexed REC'!$D$37:$F$37,0))
*INDEX('Inputs_Indexed REC'!$H$40:$J$65,MATCH('Total Indexed RECs'!$H13,'Inputs_Indexed REC'!$B$40:$B$65,0),MATCH('Total Indexed RECs'!$F13,'Inputs_Indexed REC'!$H$37:$J$37,0)),
IF(K$4&gt;$H13+$B13,J13*(1-INDEX('Inputs_Indexed REC'!$E$6:$E$8,MATCH('Total Indexed RECs'!$F13,'Inputs_Indexed REC'!$C$6:$C$8,0))),
0))</f>
        <v>0</v>
      </c>
      <c r="L13" s="86">
        <f>IF(L$4=$H13+$B13,INDEX('Inputs_Indexed REC'!$D$40:$F$65,MATCH('Total Indexed RECs'!$H13,'Inputs_Indexed REC'!$B$40:$B$65,0),MATCH('Total Indexed RECs'!$F13,'Inputs_Indexed REC'!$D$37:$F$37,0))
*INDEX('Inputs_Indexed REC'!$H$40:$J$65,MATCH('Total Indexed RECs'!$H13,'Inputs_Indexed REC'!$B$40:$B$65,0),MATCH('Total Indexed RECs'!$F13,'Inputs_Indexed REC'!$H$37:$J$37,0)),
IF(L$4&gt;$H13+$B13,K13*(1-INDEX('Inputs_Indexed REC'!$E$6:$E$8,MATCH('Total Indexed RECs'!$F13,'Inputs_Indexed REC'!$C$6:$C$8,0))),
0))</f>
        <v>0</v>
      </c>
      <c r="M13" s="86">
        <f>IF(M$4=$H13+$B13,INDEX('Inputs_Indexed REC'!$D$40:$F$65,MATCH('Total Indexed RECs'!$H13,'Inputs_Indexed REC'!$B$40:$B$65,0),MATCH('Total Indexed RECs'!$F13,'Inputs_Indexed REC'!$D$37:$F$37,0))
*INDEX('Inputs_Indexed REC'!$H$40:$J$65,MATCH('Total Indexed RECs'!$H13,'Inputs_Indexed REC'!$B$40:$B$65,0),MATCH('Total Indexed RECs'!$F13,'Inputs_Indexed REC'!$H$37:$J$37,0)),
IF(M$4&gt;$H13+$B13,L13*(1-INDEX('Inputs_Indexed REC'!$E$6:$E$8,MATCH('Total Indexed RECs'!$F13,'Inputs_Indexed REC'!$C$6:$C$8,0))),
0))</f>
        <v>0</v>
      </c>
      <c r="N13" s="86">
        <f>IF(N$4=$H13+$B13,INDEX('Inputs_Indexed REC'!$D$40:$F$65,MATCH('Total Indexed RECs'!$H13,'Inputs_Indexed REC'!$B$40:$B$65,0),MATCH('Total Indexed RECs'!$F13,'Inputs_Indexed REC'!$D$37:$F$37,0))
*INDEX('Inputs_Indexed REC'!$H$40:$J$65,MATCH('Total Indexed RECs'!$H13,'Inputs_Indexed REC'!$B$40:$B$65,0),MATCH('Total Indexed RECs'!$F13,'Inputs_Indexed REC'!$H$37:$J$37,0)),
IF(N$4&gt;$H13+$B13,M13*(1-INDEX('Inputs_Indexed REC'!$E$6:$E$8,MATCH('Total Indexed RECs'!$F13,'Inputs_Indexed REC'!$C$6:$C$8,0))),
0))</f>
        <v>0</v>
      </c>
      <c r="O13" s="86">
        <f>IF(O$4=$H13+$B13,INDEX('Inputs_Indexed REC'!$D$40:$F$65,MATCH('Total Indexed RECs'!$H13,'Inputs_Indexed REC'!$B$40:$B$65,0),MATCH('Total Indexed RECs'!$F13,'Inputs_Indexed REC'!$D$37:$F$37,0))
*INDEX('Inputs_Indexed REC'!$H$40:$J$65,MATCH('Total Indexed RECs'!$H13,'Inputs_Indexed REC'!$B$40:$B$65,0),MATCH('Total Indexed RECs'!$F13,'Inputs_Indexed REC'!$H$37:$J$37,0)),
IF(O$4&gt;$H13+$B13,N13*(1-INDEX('Inputs_Indexed REC'!$E$6:$E$8,MATCH('Total Indexed RECs'!$F13,'Inputs_Indexed REC'!$C$6:$C$8,0))),
0))</f>
        <v>0</v>
      </c>
      <c r="P13" s="86">
        <f>IF(P$4=$H13+$B13,INDEX('Inputs_Indexed REC'!$D$40:$F$65,MATCH('Total Indexed RECs'!$H13,'Inputs_Indexed REC'!$B$40:$B$65,0),MATCH('Total Indexed RECs'!$F13,'Inputs_Indexed REC'!$D$37:$F$37,0))
*INDEX('Inputs_Indexed REC'!$H$40:$J$65,MATCH('Total Indexed RECs'!$H13,'Inputs_Indexed REC'!$B$40:$B$65,0),MATCH('Total Indexed RECs'!$F13,'Inputs_Indexed REC'!$H$37:$J$37,0)),
IF(P$4&gt;$H13+$B13,O13*(1-INDEX('Inputs_Indexed REC'!$E$6:$E$8,MATCH('Total Indexed RECs'!$F13,'Inputs_Indexed REC'!$C$6:$C$8,0))),
0))</f>
        <v>0</v>
      </c>
      <c r="Q13" s="86">
        <f>IF(Q$4=$H13+$B13,INDEX('Inputs_Indexed REC'!$D$40:$F$65,MATCH('Total Indexed RECs'!$H13,'Inputs_Indexed REC'!$B$40:$B$65,0),MATCH('Total Indexed RECs'!$F13,'Inputs_Indexed REC'!$D$37:$F$37,0))
*INDEX('Inputs_Indexed REC'!$H$40:$J$65,MATCH('Total Indexed RECs'!$H13,'Inputs_Indexed REC'!$B$40:$B$65,0),MATCH('Total Indexed RECs'!$F13,'Inputs_Indexed REC'!$H$37:$J$37,0)),
IF(Q$4&gt;$H13+$B13,P13*(1-INDEX('Inputs_Indexed REC'!$E$6:$E$8,MATCH('Total Indexed RECs'!$F13,'Inputs_Indexed REC'!$C$6:$C$8,0))),
0))</f>
        <v>0</v>
      </c>
      <c r="R13" s="86">
        <f>IF(R$4=$H13+$B13,INDEX('Inputs_Indexed REC'!$D$40:$F$65,MATCH('Total Indexed RECs'!$H13,'Inputs_Indexed REC'!$B$40:$B$65,0),MATCH('Total Indexed RECs'!$F13,'Inputs_Indexed REC'!$D$37:$F$37,0))
*INDEX('Inputs_Indexed REC'!$H$40:$J$65,MATCH('Total Indexed RECs'!$H13,'Inputs_Indexed REC'!$B$40:$B$65,0),MATCH('Total Indexed RECs'!$F13,'Inputs_Indexed REC'!$H$37:$J$37,0)),
IF(R$4&gt;$H13+$B13,Q13*(1-INDEX('Inputs_Indexed REC'!$E$6:$E$8,MATCH('Total Indexed RECs'!$F13,'Inputs_Indexed REC'!$C$6:$C$8,0))),
0))</f>
        <v>0</v>
      </c>
      <c r="S13" s="86">
        <f>IF(S$4=$H13+$B13,INDEX('Inputs_Indexed REC'!$D$40:$F$65,MATCH('Total Indexed RECs'!$H13,'Inputs_Indexed REC'!$B$40:$B$65,0),MATCH('Total Indexed RECs'!$F13,'Inputs_Indexed REC'!$D$37:$F$37,0))
*INDEX('Inputs_Indexed REC'!$H$40:$J$65,MATCH('Total Indexed RECs'!$H13,'Inputs_Indexed REC'!$B$40:$B$65,0),MATCH('Total Indexed RECs'!$F13,'Inputs_Indexed REC'!$H$37:$J$37,0)),
IF(S$4&gt;$H13+$B13,R13*(1-INDEX('Inputs_Indexed REC'!$E$6:$E$8,MATCH('Total Indexed RECs'!$F13,'Inputs_Indexed REC'!$C$6:$C$8,0))),
0))</f>
        <v>2500000</v>
      </c>
      <c r="T13" s="86">
        <f>IF(T$4=$H13+$B13,INDEX('Inputs_Indexed REC'!$D$40:$F$65,MATCH('Total Indexed RECs'!$H13,'Inputs_Indexed REC'!$B$40:$B$65,0),MATCH('Total Indexed RECs'!$F13,'Inputs_Indexed REC'!$D$37:$F$37,0))
*INDEX('Inputs_Indexed REC'!$H$40:$J$65,MATCH('Total Indexed RECs'!$H13,'Inputs_Indexed REC'!$B$40:$B$65,0),MATCH('Total Indexed RECs'!$F13,'Inputs_Indexed REC'!$H$37:$J$37,0)),
IF(T$4&gt;$H13+$B13,S13*(1-INDEX('Inputs_Indexed REC'!$E$6:$E$8,MATCH('Total Indexed RECs'!$F13,'Inputs_Indexed REC'!$C$6:$C$8,0))),
0))</f>
        <v>2500000</v>
      </c>
      <c r="U13" s="86">
        <f>IF(U$4=$H13+$B13,INDEX('Inputs_Indexed REC'!$D$40:$F$65,MATCH('Total Indexed RECs'!$H13,'Inputs_Indexed REC'!$B$40:$B$65,0),MATCH('Total Indexed RECs'!$F13,'Inputs_Indexed REC'!$D$37:$F$37,0))
*INDEX('Inputs_Indexed REC'!$H$40:$J$65,MATCH('Total Indexed RECs'!$H13,'Inputs_Indexed REC'!$B$40:$B$65,0),MATCH('Total Indexed RECs'!$F13,'Inputs_Indexed REC'!$H$37:$J$37,0)),
IF(U$4&gt;$H13+$B13,T13*(1-INDEX('Inputs_Indexed REC'!$E$6:$E$8,MATCH('Total Indexed RECs'!$F13,'Inputs_Indexed REC'!$C$6:$C$8,0))),
0))</f>
        <v>2500000</v>
      </c>
      <c r="V13" s="86">
        <f>IF(V$4=$H13+$B13,INDEX('Inputs_Indexed REC'!$D$40:$F$65,MATCH('Total Indexed RECs'!$H13,'Inputs_Indexed REC'!$B$40:$B$65,0),MATCH('Total Indexed RECs'!$F13,'Inputs_Indexed REC'!$D$37:$F$37,0))
*INDEX('Inputs_Indexed REC'!$H$40:$J$65,MATCH('Total Indexed RECs'!$H13,'Inputs_Indexed REC'!$B$40:$B$65,0),MATCH('Total Indexed RECs'!$F13,'Inputs_Indexed REC'!$H$37:$J$37,0)),
IF(V$4&gt;$H13+$B13,U13*(1-INDEX('Inputs_Indexed REC'!$E$6:$E$8,MATCH('Total Indexed RECs'!$F13,'Inputs_Indexed REC'!$C$6:$C$8,0))),
0))</f>
        <v>2500000</v>
      </c>
      <c r="W13" s="86">
        <f>IF(W$4=$H13+$B13,INDEX('Inputs_Indexed REC'!$D$40:$F$65,MATCH('Total Indexed RECs'!$H13,'Inputs_Indexed REC'!$B$40:$B$65,0),MATCH('Total Indexed RECs'!$F13,'Inputs_Indexed REC'!$D$37:$F$37,0))
*INDEX('Inputs_Indexed REC'!$H$40:$J$65,MATCH('Total Indexed RECs'!$H13,'Inputs_Indexed REC'!$B$40:$B$65,0),MATCH('Total Indexed RECs'!$F13,'Inputs_Indexed REC'!$H$37:$J$37,0)),
IF(W$4&gt;$H13+$B13,V13*(1-INDEX('Inputs_Indexed REC'!$E$6:$E$8,MATCH('Total Indexed RECs'!$F13,'Inputs_Indexed REC'!$C$6:$C$8,0))),
0))</f>
        <v>2500000</v>
      </c>
      <c r="X13" s="86">
        <f>IF(X$4=$H13+$B13,INDEX('Inputs_Indexed REC'!$D$40:$F$65,MATCH('Total Indexed RECs'!$H13,'Inputs_Indexed REC'!$B$40:$B$65,0),MATCH('Total Indexed RECs'!$F13,'Inputs_Indexed REC'!$D$37:$F$37,0))
*INDEX('Inputs_Indexed REC'!$H$40:$J$65,MATCH('Total Indexed RECs'!$H13,'Inputs_Indexed REC'!$B$40:$B$65,0),MATCH('Total Indexed RECs'!$F13,'Inputs_Indexed REC'!$H$37:$J$37,0)),
IF(X$4&gt;$H13+$B13,W13*(1-INDEX('Inputs_Indexed REC'!$E$6:$E$8,MATCH('Total Indexed RECs'!$F13,'Inputs_Indexed REC'!$C$6:$C$8,0))),
0))</f>
        <v>2500000</v>
      </c>
      <c r="Y13" s="86">
        <f>IF(Y$4=$H13+$B13,INDEX('Inputs_Indexed REC'!$D$40:$F$65,MATCH('Total Indexed RECs'!$H13,'Inputs_Indexed REC'!$B$40:$B$65,0),MATCH('Total Indexed RECs'!$F13,'Inputs_Indexed REC'!$D$37:$F$37,0))
*INDEX('Inputs_Indexed REC'!$H$40:$J$65,MATCH('Total Indexed RECs'!$H13,'Inputs_Indexed REC'!$B$40:$B$65,0),MATCH('Total Indexed RECs'!$F13,'Inputs_Indexed REC'!$H$37:$J$37,0)),
IF(Y$4&gt;$H13+$B13,X13*(1-INDEX('Inputs_Indexed REC'!$E$6:$E$8,MATCH('Total Indexed RECs'!$F13,'Inputs_Indexed REC'!$C$6:$C$8,0))),
0))</f>
        <v>2500000</v>
      </c>
      <c r="Z13" s="86">
        <f>IF(Z$4=$H13+$B13,INDEX('Inputs_Indexed REC'!$D$40:$F$65,MATCH('Total Indexed RECs'!$H13,'Inputs_Indexed REC'!$B$40:$B$65,0),MATCH('Total Indexed RECs'!$F13,'Inputs_Indexed REC'!$D$37:$F$37,0))
*INDEX('Inputs_Indexed REC'!$H$40:$J$65,MATCH('Total Indexed RECs'!$H13,'Inputs_Indexed REC'!$B$40:$B$65,0),MATCH('Total Indexed RECs'!$F13,'Inputs_Indexed REC'!$H$37:$J$37,0)),
IF(Z$4&gt;$H13+$B13,Y13*(1-INDEX('Inputs_Indexed REC'!$E$6:$E$8,MATCH('Total Indexed RECs'!$F13,'Inputs_Indexed REC'!$C$6:$C$8,0))),
0))</f>
        <v>2500000</v>
      </c>
      <c r="AA13" s="86">
        <f>IF(AA$4=$H13+$B13,INDEX('Inputs_Indexed REC'!$D$40:$F$65,MATCH('Total Indexed RECs'!$H13,'Inputs_Indexed REC'!$B$40:$B$65,0),MATCH('Total Indexed RECs'!$F13,'Inputs_Indexed REC'!$D$37:$F$37,0))
*INDEX('Inputs_Indexed REC'!$H$40:$J$65,MATCH('Total Indexed RECs'!$H13,'Inputs_Indexed REC'!$B$40:$B$65,0),MATCH('Total Indexed RECs'!$F13,'Inputs_Indexed REC'!$H$37:$J$37,0)),
IF(AA$4&gt;$H13+$B13,Z13*(1-INDEX('Inputs_Indexed REC'!$E$6:$E$8,MATCH('Total Indexed RECs'!$F13,'Inputs_Indexed REC'!$C$6:$C$8,0))),
0))</f>
        <v>2500000</v>
      </c>
      <c r="AB13" s="86">
        <f>IF(AB$4=$H13+$B13,INDEX('Inputs_Indexed REC'!$D$40:$F$65,MATCH('Total Indexed RECs'!$H13,'Inputs_Indexed REC'!$B$40:$B$65,0),MATCH('Total Indexed RECs'!$F13,'Inputs_Indexed REC'!$D$37:$F$37,0))
*INDEX('Inputs_Indexed REC'!$H$40:$J$65,MATCH('Total Indexed RECs'!$H13,'Inputs_Indexed REC'!$B$40:$B$65,0),MATCH('Total Indexed RECs'!$F13,'Inputs_Indexed REC'!$H$37:$J$37,0)),
IF(AB$4&gt;$H13+$B13,AA13*(1-INDEX('Inputs_Indexed REC'!$E$6:$E$8,MATCH('Total Indexed RECs'!$F13,'Inputs_Indexed REC'!$C$6:$C$8,0))),
0))</f>
        <v>2500000</v>
      </c>
      <c r="AC13" s="86">
        <f>IF(AC$4=$H13+$B13,INDEX('Inputs_Indexed REC'!$D$40:$F$65,MATCH('Total Indexed RECs'!$H13,'Inputs_Indexed REC'!$B$40:$B$65,0),MATCH('Total Indexed RECs'!$F13,'Inputs_Indexed REC'!$D$37:$F$37,0))
*INDEX('Inputs_Indexed REC'!$H$40:$J$65,MATCH('Total Indexed RECs'!$H13,'Inputs_Indexed REC'!$B$40:$B$65,0),MATCH('Total Indexed RECs'!$F13,'Inputs_Indexed REC'!$H$37:$J$37,0)),
IF(AC$4&gt;$H13+$B13,AB13*(1-INDEX('Inputs_Indexed REC'!$E$6:$E$8,MATCH('Total Indexed RECs'!$F13,'Inputs_Indexed REC'!$C$6:$C$8,0))),
0))</f>
        <v>2500000</v>
      </c>
      <c r="AD13" s="86">
        <f>IF(AD$4=$H13+$B13,INDEX('Inputs_Indexed REC'!$D$40:$F$65,MATCH('Total Indexed RECs'!$H13,'Inputs_Indexed REC'!$B$40:$B$65,0),MATCH('Total Indexed RECs'!$F13,'Inputs_Indexed REC'!$D$37:$F$37,0))
*INDEX('Inputs_Indexed REC'!$H$40:$J$65,MATCH('Total Indexed RECs'!$H13,'Inputs_Indexed REC'!$B$40:$B$65,0),MATCH('Total Indexed RECs'!$F13,'Inputs_Indexed REC'!$H$37:$J$37,0)),
IF(AD$4&gt;$H13+$B13,AC13*(1-INDEX('Inputs_Indexed REC'!$E$6:$E$8,MATCH('Total Indexed RECs'!$F13,'Inputs_Indexed REC'!$C$6:$C$8,0))),
0))</f>
        <v>2500000</v>
      </c>
      <c r="AE13" s="86">
        <f>IF(AE$4=$H13+$B13,INDEX('Inputs_Indexed REC'!$D$40:$F$65,MATCH('Total Indexed RECs'!$H13,'Inputs_Indexed REC'!$B$40:$B$65,0),MATCH('Total Indexed RECs'!$F13,'Inputs_Indexed REC'!$D$37:$F$37,0))
*INDEX('Inputs_Indexed REC'!$H$40:$J$65,MATCH('Total Indexed RECs'!$H13,'Inputs_Indexed REC'!$B$40:$B$65,0),MATCH('Total Indexed RECs'!$F13,'Inputs_Indexed REC'!$H$37:$J$37,0)),
IF(AE$4&gt;$H13+$B13,AD13*(1-INDEX('Inputs_Indexed REC'!$E$6:$E$8,MATCH('Total Indexed RECs'!$F13,'Inputs_Indexed REC'!$C$6:$C$8,0))),
0))</f>
        <v>2500000</v>
      </c>
      <c r="AF13" s="86">
        <f>IF(AF$4=$H13+$B13,INDEX('Inputs_Indexed REC'!$D$40:$F$65,MATCH('Total Indexed RECs'!$H13,'Inputs_Indexed REC'!$B$40:$B$65,0),MATCH('Total Indexed RECs'!$F13,'Inputs_Indexed REC'!$D$37:$F$37,0))
*INDEX('Inputs_Indexed REC'!$H$40:$J$65,MATCH('Total Indexed RECs'!$H13,'Inputs_Indexed REC'!$B$40:$B$65,0),MATCH('Total Indexed RECs'!$F13,'Inputs_Indexed REC'!$H$37:$J$37,0)),
IF(AF$4&gt;$H13+$B13,AE13*(1-INDEX('Inputs_Indexed REC'!$E$6:$E$8,MATCH('Total Indexed RECs'!$F13,'Inputs_Indexed REC'!$C$6:$C$8,0))),
0))</f>
        <v>2500000</v>
      </c>
      <c r="AG13" s="86">
        <f>IF(AG$4=$H13+$B13,INDEX('Inputs_Indexed REC'!$D$40:$F$65,MATCH('Total Indexed RECs'!$H13,'Inputs_Indexed REC'!$B$40:$B$65,0),MATCH('Total Indexed RECs'!$F13,'Inputs_Indexed REC'!$D$37:$F$37,0))
*INDEX('Inputs_Indexed REC'!$H$40:$J$65,MATCH('Total Indexed RECs'!$H13,'Inputs_Indexed REC'!$B$40:$B$65,0),MATCH('Total Indexed RECs'!$F13,'Inputs_Indexed REC'!$H$37:$J$37,0)),
IF(AG$4&gt;$H13+$B13,AF13*(1-INDEX('Inputs_Indexed REC'!$E$6:$E$8,MATCH('Total Indexed RECs'!$F13,'Inputs_Indexed REC'!$C$6:$C$8,0))),
0))</f>
        <v>2500000</v>
      </c>
      <c r="AH13" s="86">
        <f>IF(AH$4=$H13+$B13,INDEX('Inputs_Indexed REC'!$D$40:$F$65,MATCH('Total Indexed RECs'!$H13,'Inputs_Indexed REC'!$B$40:$B$65,0),MATCH('Total Indexed RECs'!$F13,'Inputs_Indexed REC'!$D$37:$F$37,0))
*INDEX('Inputs_Indexed REC'!$H$40:$J$65,MATCH('Total Indexed RECs'!$H13,'Inputs_Indexed REC'!$B$40:$B$65,0),MATCH('Total Indexed RECs'!$F13,'Inputs_Indexed REC'!$H$37:$J$37,0)),
IF(AH$4&gt;$H13+$B13,AG13*(1-INDEX('Inputs_Indexed REC'!$E$6:$E$8,MATCH('Total Indexed RECs'!$F13,'Inputs_Indexed REC'!$C$6:$C$8,0))),
0))</f>
        <v>2500000</v>
      </c>
    </row>
    <row r="14" spans="2:34" x14ac:dyDescent="0.35">
      <c r="B14" s="332">
        <f>INDEX('Inputs_Indexed REC'!$E$70:$E$72,MATCH('Indexed REC Deliveries'!$D14,'Inputs_Indexed REC'!$C$70:$C$72,0))</f>
        <v>3</v>
      </c>
      <c r="C14" s="332" t="str">
        <f>INDEX('Inputs_Indexed REC'!$L$40:$L$65,MATCH('Indexed REC Deliveries'!$G14,'Inputs_Indexed REC'!$C$40:$C$65,0))</f>
        <v>Projected</v>
      </c>
      <c r="D14" s="116" t="s">
        <v>239</v>
      </c>
      <c r="F14" s="19" t="s">
        <v>75</v>
      </c>
      <c r="G14" s="60" t="s">
        <v>27</v>
      </c>
      <c r="H14" s="347">
        <f t="shared" si="6"/>
        <v>2029</v>
      </c>
      <c r="I14" s="56" t="s">
        <v>91</v>
      </c>
      <c r="J14" s="86">
        <f>IF(J$4=$H14+$B14,INDEX('Inputs_Indexed REC'!$D$40:$F$65,MATCH('Total Indexed RECs'!$H14,'Inputs_Indexed REC'!$B$40:$B$65,0),MATCH('Total Indexed RECs'!$F14,'Inputs_Indexed REC'!$D$37:$F$37,0))
*INDEX('Inputs_Indexed REC'!$H$40:$J$65,MATCH('Total Indexed RECs'!$H14,'Inputs_Indexed REC'!$B$40:$B$65,0),MATCH('Total Indexed RECs'!$F14,'Inputs_Indexed REC'!$H$37:$J$37,0)),
IF(J$4&gt;$H14+$B14,I14*(1-INDEX('Inputs_Indexed REC'!$E$6:$E$8,MATCH('Total Indexed RECs'!$F14,'Inputs_Indexed REC'!$C$6:$C$8,0))),
0))</f>
        <v>0</v>
      </c>
      <c r="K14" s="86">
        <f>IF(K$4=$H14+$B14,INDEX('Inputs_Indexed REC'!$D$40:$F$65,MATCH('Total Indexed RECs'!$H14,'Inputs_Indexed REC'!$B$40:$B$65,0),MATCH('Total Indexed RECs'!$F14,'Inputs_Indexed REC'!$D$37:$F$37,0))
*INDEX('Inputs_Indexed REC'!$H$40:$J$65,MATCH('Total Indexed RECs'!$H14,'Inputs_Indexed REC'!$B$40:$B$65,0),MATCH('Total Indexed RECs'!$F14,'Inputs_Indexed REC'!$H$37:$J$37,0)),
IF(K$4&gt;$H14+$B14,J14*(1-INDEX('Inputs_Indexed REC'!$E$6:$E$8,MATCH('Total Indexed RECs'!$F14,'Inputs_Indexed REC'!$C$6:$C$8,0))),
0))</f>
        <v>0</v>
      </c>
      <c r="L14" s="86">
        <f>IF(L$4=$H14+$B14,INDEX('Inputs_Indexed REC'!$D$40:$F$65,MATCH('Total Indexed RECs'!$H14,'Inputs_Indexed REC'!$B$40:$B$65,0),MATCH('Total Indexed RECs'!$F14,'Inputs_Indexed REC'!$D$37:$F$37,0))
*INDEX('Inputs_Indexed REC'!$H$40:$J$65,MATCH('Total Indexed RECs'!$H14,'Inputs_Indexed REC'!$B$40:$B$65,0),MATCH('Total Indexed RECs'!$F14,'Inputs_Indexed REC'!$H$37:$J$37,0)),
IF(L$4&gt;$H14+$B14,K14*(1-INDEX('Inputs_Indexed REC'!$E$6:$E$8,MATCH('Total Indexed RECs'!$F14,'Inputs_Indexed REC'!$C$6:$C$8,0))),
0))</f>
        <v>0</v>
      </c>
      <c r="M14" s="86">
        <f>IF(M$4=$H14+$B14,INDEX('Inputs_Indexed REC'!$D$40:$F$65,MATCH('Total Indexed RECs'!$H14,'Inputs_Indexed REC'!$B$40:$B$65,0),MATCH('Total Indexed RECs'!$F14,'Inputs_Indexed REC'!$D$37:$F$37,0))
*INDEX('Inputs_Indexed REC'!$H$40:$J$65,MATCH('Total Indexed RECs'!$H14,'Inputs_Indexed REC'!$B$40:$B$65,0),MATCH('Total Indexed RECs'!$F14,'Inputs_Indexed REC'!$H$37:$J$37,0)),
IF(M$4&gt;$H14+$B14,L14*(1-INDEX('Inputs_Indexed REC'!$E$6:$E$8,MATCH('Total Indexed RECs'!$F14,'Inputs_Indexed REC'!$C$6:$C$8,0))),
0))</f>
        <v>0</v>
      </c>
      <c r="N14" s="86">
        <f>IF(N$4=$H14+$B14,INDEX('Inputs_Indexed REC'!$D$40:$F$65,MATCH('Total Indexed RECs'!$H14,'Inputs_Indexed REC'!$B$40:$B$65,0),MATCH('Total Indexed RECs'!$F14,'Inputs_Indexed REC'!$D$37:$F$37,0))
*INDEX('Inputs_Indexed REC'!$H$40:$J$65,MATCH('Total Indexed RECs'!$H14,'Inputs_Indexed REC'!$B$40:$B$65,0),MATCH('Total Indexed RECs'!$F14,'Inputs_Indexed REC'!$H$37:$J$37,0)),
IF(N$4&gt;$H14+$B14,M14*(1-INDEX('Inputs_Indexed REC'!$E$6:$E$8,MATCH('Total Indexed RECs'!$F14,'Inputs_Indexed REC'!$C$6:$C$8,0))),
0))</f>
        <v>0</v>
      </c>
      <c r="O14" s="86">
        <f>IF(O$4=$H14+$B14,INDEX('Inputs_Indexed REC'!$D$40:$F$65,MATCH('Total Indexed RECs'!$H14,'Inputs_Indexed REC'!$B$40:$B$65,0),MATCH('Total Indexed RECs'!$F14,'Inputs_Indexed REC'!$D$37:$F$37,0))
*INDEX('Inputs_Indexed REC'!$H$40:$J$65,MATCH('Total Indexed RECs'!$H14,'Inputs_Indexed REC'!$B$40:$B$65,0),MATCH('Total Indexed RECs'!$F14,'Inputs_Indexed REC'!$H$37:$J$37,0)),
IF(O$4&gt;$H14+$B14,N14*(1-INDEX('Inputs_Indexed REC'!$E$6:$E$8,MATCH('Total Indexed RECs'!$F14,'Inputs_Indexed REC'!$C$6:$C$8,0))),
0))</f>
        <v>0</v>
      </c>
      <c r="P14" s="86">
        <f>IF(P$4=$H14+$B14,INDEX('Inputs_Indexed REC'!$D$40:$F$65,MATCH('Total Indexed RECs'!$H14,'Inputs_Indexed REC'!$B$40:$B$65,0),MATCH('Total Indexed RECs'!$F14,'Inputs_Indexed REC'!$D$37:$F$37,0))
*INDEX('Inputs_Indexed REC'!$H$40:$J$65,MATCH('Total Indexed RECs'!$H14,'Inputs_Indexed REC'!$B$40:$B$65,0),MATCH('Total Indexed RECs'!$F14,'Inputs_Indexed REC'!$H$37:$J$37,0)),
IF(P$4&gt;$H14+$B14,O14*(1-INDEX('Inputs_Indexed REC'!$E$6:$E$8,MATCH('Total Indexed RECs'!$F14,'Inputs_Indexed REC'!$C$6:$C$8,0))),
0))</f>
        <v>0</v>
      </c>
      <c r="Q14" s="86">
        <f>IF(Q$4=$H14+$B14,INDEX('Inputs_Indexed REC'!$D$40:$F$65,MATCH('Total Indexed RECs'!$H14,'Inputs_Indexed REC'!$B$40:$B$65,0),MATCH('Total Indexed RECs'!$F14,'Inputs_Indexed REC'!$D$37:$F$37,0))
*INDEX('Inputs_Indexed REC'!$H$40:$J$65,MATCH('Total Indexed RECs'!$H14,'Inputs_Indexed REC'!$B$40:$B$65,0),MATCH('Total Indexed RECs'!$F14,'Inputs_Indexed REC'!$H$37:$J$37,0)),
IF(Q$4&gt;$H14+$B14,P14*(1-INDEX('Inputs_Indexed REC'!$E$6:$E$8,MATCH('Total Indexed RECs'!$F14,'Inputs_Indexed REC'!$C$6:$C$8,0))),
0))</f>
        <v>0</v>
      </c>
      <c r="R14" s="86">
        <f>IF(R$4=$H14+$B14,INDEX('Inputs_Indexed REC'!$D$40:$F$65,MATCH('Total Indexed RECs'!$H14,'Inputs_Indexed REC'!$B$40:$B$65,0),MATCH('Total Indexed RECs'!$F14,'Inputs_Indexed REC'!$D$37:$F$37,0))
*INDEX('Inputs_Indexed REC'!$H$40:$J$65,MATCH('Total Indexed RECs'!$H14,'Inputs_Indexed REC'!$B$40:$B$65,0),MATCH('Total Indexed RECs'!$F14,'Inputs_Indexed REC'!$H$37:$J$37,0)),
IF(R$4&gt;$H14+$B14,Q14*(1-INDEX('Inputs_Indexed REC'!$E$6:$E$8,MATCH('Total Indexed RECs'!$F14,'Inputs_Indexed REC'!$C$6:$C$8,0))),
0))</f>
        <v>0</v>
      </c>
      <c r="S14" s="86">
        <f>IF(S$4=$H14+$B14,INDEX('Inputs_Indexed REC'!$D$40:$F$65,MATCH('Total Indexed RECs'!$H14,'Inputs_Indexed REC'!$B$40:$B$65,0),MATCH('Total Indexed RECs'!$F14,'Inputs_Indexed REC'!$D$37:$F$37,0))
*INDEX('Inputs_Indexed REC'!$H$40:$J$65,MATCH('Total Indexed RECs'!$H14,'Inputs_Indexed REC'!$B$40:$B$65,0),MATCH('Total Indexed RECs'!$F14,'Inputs_Indexed REC'!$H$37:$J$37,0)),
IF(S$4&gt;$H14+$B14,R14*(1-INDEX('Inputs_Indexed REC'!$E$6:$E$8,MATCH('Total Indexed RECs'!$F14,'Inputs_Indexed REC'!$C$6:$C$8,0))),
0))</f>
        <v>0</v>
      </c>
      <c r="T14" s="86">
        <f>IF(T$4=$H14+$B14,INDEX('Inputs_Indexed REC'!$D$40:$F$65,MATCH('Total Indexed RECs'!$H14,'Inputs_Indexed REC'!$B$40:$B$65,0),MATCH('Total Indexed RECs'!$F14,'Inputs_Indexed REC'!$D$37:$F$37,0))
*INDEX('Inputs_Indexed REC'!$H$40:$J$65,MATCH('Total Indexed RECs'!$H14,'Inputs_Indexed REC'!$B$40:$B$65,0),MATCH('Total Indexed RECs'!$F14,'Inputs_Indexed REC'!$H$37:$J$37,0)),
IF(T$4&gt;$H14+$B14,S14*(1-INDEX('Inputs_Indexed REC'!$E$6:$E$8,MATCH('Total Indexed RECs'!$F14,'Inputs_Indexed REC'!$C$6:$C$8,0))),
0))</f>
        <v>2500000</v>
      </c>
      <c r="U14" s="86">
        <f>IF(U$4=$H14+$B14,INDEX('Inputs_Indexed REC'!$D$40:$F$65,MATCH('Total Indexed RECs'!$H14,'Inputs_Indexed REC'!$B$40:$B$65,0),MATCH('Total Indexed RECs'!$F14,'Inputs_Indexed REC'!$D$37:$F$37,0))
*INDEX('Inputs_Indexed REC'!$H$40:$J$65,MATCH('Total Indexed RECs'!$H14,'Inputs_Indexed REC'!$B$40:$B$65,0),MATCH('Total Indexed RECs'!$F14,'Inputs_Indexed REC'!$H$37:$J$37,0)),
IF(U$4&gt;$H14+$B14,T14*(1-INDEX('Inputs_Indexed REC'!$E$6:$E$8,MATCH('Total Indexed RECs'!$F14,'Inputs_Indexed REC'!$C$6:$C$8,0))),
0))</f>
        <v>2500000</v>
      </c>
      <c r="V14" s="86">
        <f>IF(V$4=$H14+$B14,INDEX('Inputs_Indexed REC'!$D$40:$F$65,MATCH('Total Indexed RECs'!$H14,'Inputs_Indexed REC'!$B$40:$B$65,0),MATCH('Total Indexed RECs'!$F14,'Inputs_Indexed REC'!$D$37:$F$37,0))
*INDEX('Inputs_Indexed REC'!$H$40:$J$65,MATCH('Total Indexed RECs'!$H14,'Inputs_Indexed REC'!$B$40:$B$65,0),MATCH('Total Indexed RECs'!$F14,'Inputs_Indexed REC'!$H$37:$J$37,0)),
IF(V$4&gt;$H14+$B14,U14*(1-INDEX('Inputs_Indexed REC'!$E$6:$E$8,MATCH('Total Indexed RECs'!$F14,'Inputs_Indexed REC'!$C$6:$C$8,0))),
0))</f>
        <v>2500000</v>
      </c>
      <c r="W14" s="86">
        <f>IF(W$4=$H14+$B14,INDEX('Inputs_Indexed REC'!$D$40:$F$65,MATCH('Total Indexed RECs'!$H14,'Inputs_Indexed REC'!$B$40:$B$65,0),MATCH('Total Indexed RECs'!$F14,'Inputs_Indexed REC'!$D$37:$F$37,0))
*INDEX('Inputs_Indexed REC'!$H$40:$J$65,MATCH('Total Indexed RECs'!$H14,'Inputs_Indexed REC'!$B$40:$B$65,0),MATCH('Total Indexed RECs'!$F14,'Inputs_Indexed REC'!$H$37:$J$37,0)),
IF(W$4&gt;$H14+$B14,V14*(1-INDEX('Inputs_Indexed REC'!$E$6:$E$8,MATCH('Total Indexed RECs'!$F14,'Inputs_Indexed REC'!$C$6:$C$8,0))),
0))</f>
        <v>2500000</v>
      </c>
      <c r="X14" s="86">
        <f>IF(X$4=$H14+$B14,INDEX('Inputs_Indexed REC'!$D$40:$F$65,MATCH('Total Indexed RECs'!$H14,'Inputs_Indexed REC'!$B$40:$B$65,0),MATCH('Total Indexed RECs'!$F14,'Inputs_Indexed REC'!$D$37:$F$37,0))
*INDEX('Inputs_Indexed REC'!$H$40:$J$65,MATCH('Total Indexed RECs'!$H14,'Inputs_Indexed REC'!$B$40:$B$65,0),MATCH('Total Indexed RECs'!$F14,'Inputs_Indexed REC'!$H$37:$J$37,0)),
IF(X$4&gt;$H14+$B14,W14*(1-INDEX('Inputs_Indexed REC'!$E$6:$E$8,MATCH('Total Indexed RECs'!$F14,'Inputs_Indexed REC'!$C$6:$C$8,0))),
0))</f>
        <v>2500000</v>
      </c>
      <c r="Y14" s="86">
        <f>IF(Y$4=$H14+$B14,INDEX('Inputs_Indexed REC'!$D$40:$F$65,MATCH('Total Indexed RECs'!$H14,'Inputs_Indexed REC'!$B$40:$B$65,0),MATCH('Total Indexed RECs'!$F14,'Inputs_Indexed REC'!$D$37:$F$37,0))
*INDEX('Inputs_Indexed REC'!$H$40:$J$65,MATCH('Total Indexed RECs'!$H14,'Inputs_Indexed REC'!$B$40:$B$65,0),MATCH('Total Indexed RECs'!$F14,'Inputs_Indexed REC'!$H$37:$J$37,0)),
IF(Y$4&gt;$H14+$B14,X14*(1-INDEX('Inputs_Indexed REC'!$E$6:$E$8,MATCH('Total Indexed RECs'!$F14,'Inputs_Indexed REC'!$C$6:$C$8,0))),
0))</f>
        <v>2500000</v>
      </c>
      <c r="Z14" s="86">
        <f>IF(Z$4=$H14+$B14,INDEX('Inputs_Indexed REC'!$D$40:$F$65,MATCH('Total Indexed RECs'!$H14,'Inputs_Indexed REC'!$B$40:$B$65,0),MATCH('Total Indexed RECs'!$F14,'Inputs_Indexed REC'!$D$37:$F$37,0))
*INDEX('Inputs_Indexed REC'!$H$40:$J$65,MATCH('Total Indexed RECs'!$H14,'Inputs_Indexed REC'!$B$40:$B$65,0),MATCH('Total Indexed RECs'!$F14,'Inputs_Indexed REC'!$H$37:$J$37,0)),
IF(Z$4&gt;$H14+$B14,Y14*(1-INDEX('Inputs_Indexed REC'!$E$6:$E$8,MATCH('Total Indexed RECs'!$F14,'Inputs_Indexed REC'!$C$6:$C$8,0))),
0))</f>
        <v>2500000</v>
      </c>
      <c r="AA14" s="86">
        <f>IF(AA$4=$H14+$B14,INDEX('Inputs_Indexed REC'!$D$40:$F$65,MATCH('Total Indexed RECs'!$H14,'Inputs_Indexed REC'!$B$40:$B$65,0),MATCH('Total Indexed RECs'!$F14,'Inputs_Indexed REC'!$D$37:$F$37,0))
*INDEX('Inputs_Indexed REC'!$H$40:$J$65,MATCH('Total Indexed RECs'!$H14,'Inputs_Indexed REC'!$B$40:$B$65,0),MATCH('Total Indexed RECs'!$F14,'Inputs_Indexed REC'!$H$37:$J$37,0)),
IF(AA$4&gt;$H14+$B14,Z14*(1-INDEX('Inputs_Indexed REC'!$E$6:$E$8,MATCH('Total Indexed RECs'!$F14,'Inputs_Indexed REC'!$C$6:$C$8,0))),
0))</f>
        <v>2500000</v>
      </c>
      <c r="AB14" s="86">
        <f>IF(AB$4=$H14+$B14,INDEX('Inputs_Indexed REC'!$D$40:$F$65,MATCH('Total Indexed RECs'!$H14,'Inputs_Indexed REC'!$B$40:$B$65,0),MATCH('Total Indexed RECs'!$F14,'Inputs_Indexed REC'!$D$37:$F$37,0))
*INDEX('Inputs_Indexed REC'!$H$40:$J$65,MATCH('Total Indexed RECs'!$H14,'Inputs_Indexed REC'!$B$40:$B$65,0),MATCH('Total Indexed RECs'!$F14,'Inputs_Indexed REC'!$H$37:$J$37,0)),
IF(AB$4&gt;$H14+$B14,AA14*(1-INDEX('Inputs_Indexed REC'!$E$6:$E$8,MATCH('Total Indexed RECs'!$F14,'Inputs_Indexed REC'!$C$6:$C$8,0))),
0))</f>
        <v>2500000</v>
      </c>
      <c r="AC14" s="86">
        <f>IF(AC$4=$H14+$B14,INDEX('Inputs_Indexed REC'!$D$40:$F$65,MATCH('Total Indexed RECs'!$H14,'Inputs_Indexed REC'!$B$40:$B$65,0),MATCH('Total Indexed RECs'!$F14,'Inputs_Indexed REC'!$D$37:$F$37,0))
*INDEX('Inputs_Indexed REC'!$H$40:$J$65,MATCH('Total Indexed RECs'!$H14,'Inputs_Indexed REC'!$B$40:$B$65,0),MATCH('Total Indexed RECs'!$F14,'Inputs_Indexed REC'!$H$37:$J$37,0)),
IF(AC$4&gt;$H14+$B14,AB14*(1-INDEX('Inputs_Indexed REC'!$E$6:$E$8,MATCH('Total Indexed RECs'!$F14,'Inputs_Indexed REC'!$C$6:$C$8,0))),
0))</f>
        <v>2500000</v>
      </c>
      <c r="AD14" s="86">
        <f>IF(AD$4=$H14+$B14,INDEX('Inputs_Indexed REC'!$D$40:$F$65,MATCH('Total Indexed RECs'!$H14,'Inputs_Indexed REC'!$B$40:$B$65,0),MATCH('Total Indexed RECs'!$F14,'Inputs_Indexed REC'!$D$37:$F$37,0))
*INDEX('Inputs_Indexed REC'!$H$40:$J$65,MATCH('Total Indexed RECs'!$H14,'Inputs_Indexed REC'!$B$40:$B$65,0),MATCH('Total Indexed RECs'!$F14,'Inputs_Indexed REC'!$H$37:$J$37,0)),
IF(AD$4&gt;$H14+$B14,AC14*(1-INDEX('Inputs_Indexed REC'!$E$6:$E$8,MATCH('Total Indexed RECs'!$F14,'Inputs_Indexed REC'!$C$6:$C$8,0))),
0))</f>
        <v>2500000</v>
      </c>
      <c r="AE14" s="86">
        <f>IF(AE$4=$H14+$B14,INDEX('Inputs_Indexed REC'!$D$40:$F$65,MATCH('Total Indexed RECs'!$H14,'Inputs_Indexed REC'!$B$40:$B$65,0),MATCH('Total Indexed RECs'!$F14,'Inputs_Indexed REC'!$D$37:$F$37,0))
*INDEX('Inputs_Indexed REC'!$H$40:$J$65,MATCH('Total Indexed RECs'!$H14,'Inputs_Indexed REC'!$B$40:$B$65,0),MATCH('Total Indexed RECs'!$F14,'Inputs_Indexed REC'!$H$37:$J$37,0)),
IF(AE$4&gt;$H14+$B14,AD14*(1-INDEX('Inputs_Indexed REC'!$E$6:$E$8,MATCH('Total Indexed RECs'!$F14,'Inputs_Indexed REC'!$C$6:$C$8,0))),
0))</f>
        <v>2500000</v>
      </c>
      <c r="AF14" s="86">
        <f>IF(AF$4=$H14+$B14,INDEX('Inputs_Indexed REC'!$D$40:$F$65,MATCH('Total Indexed RECs'!$H14,'Inputs_Indexed REC'!$B$40:$B$65,0),MATCH('Total Indexed RECs'!$F14,'Inputs_Indexed REC'!$D$37:$F$37,0))
*INDEX('Inputs_Indexed REC'!$H$40:$J$65,MATCH('Total Indexed RECs'!$H14,'Inputs_Indexed REC'!$B$40:$B$65,0),MATCH('Total Indexed RECs'!$F14,'Inputs_Indexed REC'!$H$37:$J$37,0)),
IF(AF$4&gt;$H14+$B14,AE14*(1-INDEX('Inputs_Indexed REC'!$E$6:$E$8,MATCH('Total Indexed RECs'!$F14,'Inputs_Indexed REC'!$C$6:$C$8,0))),
0))</f>
        <v>2500000</v>
      </c>
      <c r="AG14" s="86">
        <f>IF(AG$4=$H14+$B14,INDEX('Inputs_Indexed REC'!$D$40:$F$65,MATCH('Total Indexed RECs'!$H14,'Inputs_Indexed REC'!$B$40:$B$65,0),MATCH('Total Indexed RECs'!$F14,'Inputs_Indexed REC'!$D$37:$F$37,0))
*INDEX('Inputs_Indexed REC'!$H$40:$J$65,MATCH('Total Indexed RECs'!$H14,'Inputs_Indexed REC'!$B$40:$B$65,0),MATCH('Total Indexed RECs'!$F14,'Inputs_Indexed REC'!$H$37:$J$37,0)),
IF(AG$4&gt;$H14+$B14,AF14*(1-INDEX('Inputs_Indexed REC'!$E$6:$E$8,MATCH('Total Indexed RECs'!$F14,'Inputs_Indexed REC'!$C$6:$C$8,0))),
0))</f>
        <v>2500000</v>
      </c>
      <c r="AH14" s="86">
        <f>IF(AH$4=$H14+$B14,INDEX('Inputs_Indexed REC'!$D$40:$F$65,MATCH('Total Indexed RECs'!$H14,'Inputs_Indexed REC'!$B$40:$B$65,0),MATCH('Total Indexed RECs'!$F14,'Inputs_Indexed REC'!$D$37:$F$37,0))
*INDEX('Inputs_Indexed REC'!$H$40:$J$65,MATCH('Total Indexed RECs'!$H14,'Inputs_Indexed REC'!$B$40:$B$65,0),MATCH('Total Indexed RECs'!$F14,'Inputs_Indexed REC'!$H$37:$J$37,0)),
IF(AH$4&gt;$H14+$B14,AG14*(1-INDEX('Inputs_Indexed REC'!$E$6:$E$8,MATCH('Total Indexed RECs'!$F14,'Inputs_Indexed REC'!$C$6:$C$8,0))),
0))</f>
        <v>2500000</v>
      </c>
    </row>
    <row r="15" spans="2:34" x14ac:dyDescent="0.35">
      <c r="B15" s="332">
        <f>INDEX('Inputs_Indexed REC'!$E$70:$E$72,MATCH('Indexed REC Deliveries'!$D15,'Inputs_Indexed REC'!$C$70:$C$72,0))</f>
        <v>3</v>
      </c>
      <c r="C15" s="332" t="str">
        <f>INDEX('Inputs_Indexed REC'!$L$40:$L$65,MATCH('Indexed REC Deliveries'!$G15,'Inputs_Indexed REC'!$C$40:$C$65,0))</f>
        <v>Projected</v>
      </c>
      <c r="D15" s="116" t="s">
        <v>239</v>
      </c>
      <c r="F15" s="19" t="s">
        <v>75</v>
      </c>
      <c r="G15" s="60" t="s">
        <v>28</v>
      </c>
      <c r="H15" s="347">
        <f t="shared" si="6"/>
        <v>2030</v>
      </c>
      <c r="I15" s="56" t="s">
        <v>91</v>
      </c>
      <c r="J15" s="86">
        <f>IF(J$4=$H15+$B15,INDEX('Inputs_Indexed REC'!$D$40:$F$65,MATCH('Total Indexed RECs'!$H15,'Inputs_Indexed REC'!$B$40:$B$65,0),MATCH('Total Indexed RECs'!$F15,'Inputs_Indexed REC'!$D$37:$F$37,0))
*INDEX('Inputs_Indexed REC'!$H$40:$J$65,MATCH('Total Indexed RECs'!$H15,'Inputs_Indexed REC'!$B$40:$B$65,0),MATCH('Total Indexed RECs'!$F15,'Inputs_Indexed REC'!$H$37:$J$37,0)),
IF(J$4&gt;$H15+$B15,I15*(1-INDEX('Inputs_Indexed REC'!$E$6:$E$8,MATCH('Total Indexed RECs'!$F15,'Inputs_Indexed REC'!$C$6:$C$8,0))),
0))</f>
        <v>0</v>
      </c>
      <c r="K15" s="86">
        <f>IF(K$4=$H15+$B15,INDEX('Inputs_Indexed REC'!$D$40:$F$65,MATCH('Total Indexed RECs'!$H15,'Inputs_Indexed REC'!$B$40:$B$65,0),MATCH('Total Indexed RECs'!$F15,'Inputs_Indexed REC'!$D$37:$F$37,0))
*INDEX('Inputs_Indexed REC'!$H$40:$J$65,MATCH('Total Indexed RECs'!$H15,'Inputs_Indexed REC'!$B$40:$B$65,0),MATCH('Total Indexed RECs'!$F15,'Inputs_Indexed REC'!$H$37:$J$37,0)),
IF(K$4&gt;$H15+$B15,J15*(1-INDEX('Inputs_Indexed REC'!$E$6:$E$8,MATCH('Total Indexed RECs'!$F15,'Inputs_Indexed REC'!$C$6:$C$8,0))),
0))</f>
        <v>0</v>
      </c>
      <c r="L15" s="86">
        <f>IF(L$4=$H15+$B15,INDEX('Inputs_Indexed REC'!$D$40:$F$65,MATCH('Total Indexed RECs'!$H15,'Inputs_Indexed REC'!$B$40:$B$65,0),MATCH('Total Indexed RECs'!$F15,'Inputs_Indexed REC'!$D$37:$F$37,0))
*INDEX('Inputs_Indexed REC'!$H$40:$J$65,MATCH('Total Indexed RECs'!$H15,'Inputs_Indexed REC'!$B$40:$B$65,0),MATCH('Total Indexed RECs'!$F15,'Inputs_Indexed REC'!$H$37:$J$37,0)),
IF(L$4&gt;$H15+$B15,K15*(1-INDEX('Inputs_Indexed REC'!$E$6:$E$8,MATCH('Total Indexed RECs'!$F15,'Inputs_Indexed REC'!$C$6:$C$8,0))),
0))</f>
        <v>0</v>
      </c>
      <c r="M15" s="86">
        <f>IF(M$4=$H15+$B15,INDEX('Inputs_Indexed REC'!$D$40:$F$65,MATCH('Total Indexed RECs'!$H15,'Inputs_Indexed REC'!$B$40:$B$65,0),MATCH('Total Indexed RECs'!$F15,'Inputs_Indexed REC'!$D$37:$F$37,0))
*INDEX('Inputs_Indexed REC'!$H$40:$J$65,MATCH('Total Indexed RECs'!$H15,'Inputs_Indexed REC'!$B$40:$B$65,0),MATCH('Total Indexed RECs'!$F15,'Inputs_Indexed REC'!$H$37:$J$37,0)),
IF(M$4&gt;$H15+$B15,L15*(1-INDEX('Inputs_Indexed REC'!$E$6:$E$8,MATCH('Total Indexed RECs'!$F15,'Inputs_Indexed REC'!$C$6:$C$8,0))),
0))</f>
        <v>0</v>
      </c>
      <c r="N15" s="86">
        <f>IF(N$4=$H15+$B15,INDEX('Inputs_Indexed REC'!$D$40:$F$65,MATCH('Total Indexed RECs'!$H15,'Inputs_Indexed REC'!$B$40:$B$65,0),MATCH('Total Indexed RECs'!$F15,'Inputs_Indexed REC'!$D$37:$F$37,0))
*INDEX('Inputs_Indexed REC'!$H$40:$J$65,MATCH('Total Indexed RECs'!$H15,'Inputs_Indexed REC'!$B$40:$B$65,0),MATCH('Total Indexed RECs'!$F15,'Inputs_Indexed REC'!$H$37:$J$37,0)),
IF(N$4&gt;$H15+$B15,M15*(1-INDEX('Inputs_Indexed REC'!$E$6:$E$8,MATCH('Total Indexed RECs'!$F15,'Inputs_Indexed REC'!$C$6:$C$8,0))),
0))</f>
        <v>0</v>
      </c>
      <c r="O15" s="86">
        <f>IF(O$4=$H15+$B15,INDEX('Inputs_Indexed REC'!$D$40:$F$65,MATCH('Total Indexed RECs'!$H15,'Inputs_Indexed REC'!$B$40:$B$65,0),MATCH('Total Indexed RECs'!$F15,'Inputs_Indexed REC'!$D$37:$F$37,0))
*INDEX('Inputs_Indexed REC'!$H$40:$J$65,MATCH('Total Indexed RECs'!$H15,'Inputs_Indexed REC'!$B$40:$B$65,0),MATCH('Total Indexed RECs'!$F15,'Inputs_Indexed REC'!$H$37:$J$37,0)),
IF(O$4&gt;$H15+$B15,N15*(1-INDEX('Inputs_Indexed REC'!$E$6:$E$8,MATCH('Total Indexed RECs'!$F15,'Inputs_Indexed REC'!$C$6:$C$8,0))),
0))</f>
        <v>0</v>
      </c>
      <c r="P15" s="86">
        <f>IF(P$4=$H15+$B15,INDEX('Inputs_Indexed REC'!$D$40:$F$65,MATCH('Total Indexed RECs'!$H15,'Inputs_Indexed REC'!$B$40:$B$65,0),MATCH('Total Indexed RECs'!$F15,'Inputs_Indexed REC'!$D$37:$F$37,0))
*INDEX('Inputs_Indexed REC'!$H$40:$J$65,MATCH('Total Indexed RECs'!$H15,'Inputs_Indexed REC'!$B$40:$B$65,0),MATCH('Total Indexed RECs'!$F15,'Inputs_Indexed REC'!$H$37:$J$37,0)),
IF(P$4&gt;$H15+$B15,O15*(1-INDEX('Inputs_Indexed REC'!$E$6:$E$8,MATCH('Total Indexed RECs'!$F15,'Inputs_Indexed REC'!$C$6:$C$8,0))),
0))</f>
        <v>0</v>
      </c>
      <c r="Q15" s="86">
        <f>IF(Q$4=$H15+$B15,INDEX('Inputs_Indexed REC'!$D$40:$F$65,MATCH('Total Indexed RECs'!$H15,'Inputs_Indexed REC'!$B$40:$B$65,0),MATCH('Total Indexed RECs'!$F15,'Inputs_Indexed REC'!$D$37:$F$37,0))
*INDEX('Inputs_Indexed REC'!$H$40:$J$65,MATCH('Total Indexed RECs'!$H15,'Inputs_Indexed REC'!$B$40:$B$65,0),MATCH('Total Indexed RECs'!$F15,'Inputs_Indexed REC'!$H$37:$J$37,0)),
IF(Q$4&gt;$H15+$B15,P15*(1-INDEX('Inputs_Indexed REC'!$E$6:$E$8,MATCH('Total Indexed RECs'!$F15,'Inputs_Indexed REC'!$C$6:$C$8,0))),
0))</f>
        <v>0</v>
      </c>
      <c r="R15" s="86">
        <f>IF(R$4=$H15+$B15,INDEX('Inputs_Indexed REC'!$D$40:$F$65,MATCH('Total Indexed RECs'!$H15,'Inputs_Indexed REC'!$B$40:$B$65,0),MATCH('Total Indexed RECs'!$F15,'Inputs_Indexed REC'!$D$37:$F$37,0))
*INDEX('Inputs_Indexed REC'!$H$40:$J$65,MATCH('Total Indexed RECs'!$H15,'Inputs_Indexed REC'!$B$40:$B$65,0),MATCH('Total Indexed RECs'!$F15,'Inputs_Indexed REC'!$H$37:$J$37,0)),
IF(R$4&gt;$H15+$B15,Q15*(1-INDEX('Inputs_Indexed REC'!$E$6:$E$8,MATCH('Total Indexed RECs'!$F15,'Inputs_Indexed REC'!$C$6:$C$8,0))),
0))</f>
        <v>0</v>
      </c>
      <c r="S15" s="86">
        <f>IF(S$4=$H15+$B15,INDEX('Inputs_Indexed REC'!$D$40:$F$65,MATCH('Total Indexed RECs'!$H15,'Inputs_Indexed REC'!$B$40:$B$65,0),MATCH('Total Indexed RECs'!$F15,'Inputs_Indexed REC'!$D$37:$F$37,0))
*INDEX('Inputs_Indexed REC'!$H$40:$J$65,MATCH('Total Indexed RECs'!$H15,'Inputs_Indexed REC'!$B$40:$B$65,0),MATCH('Total Indexed RECs'!$F15,'Inputs_Indexed REC'!$H$37:$J$37,0)),
IF(S$4&gt;$H15+$B15,R15*(1-INDEX('Inputs_Indexed REC'!$E$6:$E$8,MATCH('Total Indexed RECs'!$F15,'Inputs_Indexed REC'!$C$6:$C$8,0))),
0))</f>
        <v>0</v>
      </c>
      <c r="T15" s="86">
        <f>IF(T$4=$H15+$B15,INDEX('Inputs_Indexed REC'!$D$40:$F$65,MATCH('Total Indexed RECs'!$H15,'Inputs_Indexed REC'!$B$40:$B$65,0),MATCH('Total Indexed RECs'!$F15,'Inputs_Indexed REC'!$D$37:$F$37,0))
*INDEX('Inputs_Indexed REC'!$H$40:$J$65,MATCH('Total Indexed RECs'!$H15,'Inputs_Indexed REC'!$B$40:$B$65,0),MATCH('Total Indexed RECs'!$F15,'Inputs_Indexed REC'!$H$37:$J$37,0)),
IF(T$4&gt;$H15+$B15,S15*(1-INDEX('Inputs_Indexed REC'!$E$6:$E$8,MATCH('Total Indexed RECs'!$F15,'Inputs_Indexed REC'!$C$6:$C$8,0))),
0))</f>
        <v>0</v>
      </c>
      <c r="U15" s="86">
        <f>IF(U$4=$H15+$B15,INDEX('Inputs_Indexed REC'!$D$40:$F$65,MATCH('Total Indexed RECs'!$H15,'Inputs_Indexed REC'!$B$40:$B$65,0),MATCH('Total Indexed RECs'!$F15,'Inputs_Indexed REC'!$D$37:$F$37,0))
*INDEX('Inputs_Indexed REC'!$H$40:$J$65,MATCH('Total Indexed RECs'!$H15,'Inputs_Indexed REC'!$B$40:$B$65,0),MATCH('Total Indexed RECs'!$F15,'Inputs_Indexed REC'!$H$37:$J$37,0)),
IF(U$4&gt;$H15+$B15,T15*(1-INDEX('Inputs_Indexed REC'!$E$6:$E$8,MATCH('Total Indexed RECs'!$F15,'Inputs_Indexed REC'!$C$6:$C$8,0))),
0))</f>
        <v>3700000</v>
      </c>
      <c r="V15" s="86">
        <f>IF(V$4=$H15+$B15,INDEX('Inputs_Indexed REC'!$D$40:$F$65,MATCH('Total Indexed RECs'!$H15,'Inputs_Indexed REC'!$B$40:$B$65,0),MATCH('Total Indexed RECs'!$F15,'Inputs_Indexed REC'!$D$37:$F$37,0))
*INDEX('Inputs_Indexed REC'!$H$40:$J$65,MATCH('Total Indexed RECs'!$H15,'Inputs_Indexed REC'!$B$40:$B$65,0),MATCH('Total Indexed RECs'!$F15,'Inputs_Indexed REC'!$H$37:$J$37,0)),
IF(V$4&gt;$H15+$B15,U15*(1-INDEX('Inputs_Indexed REC'!$E$6:$E$8,MATCH('Total Indexed RECs'!$F15,'Inputs_Indexed REC'!$C$6:$C$8,0))),
0))</f>
        <v>3700000</v>
      </c>
      <c r="W15" s="86">
        <f>IF(W$4=$H15+$B15,INDEX('Inputs_Indexed REC'!$D$40:$F$65,MATCH('Total Indexed RECs'!$H15,'Inputs_Indexed REC'!$B$40:$B$65,0),MATCH('Total Indexed RECs'!$F15,'Inputs_Indexed REC'!$D$37:$F$37,0))
*INDEX('Inputs_Indexed REC'!$H$40:$J$65,MATCH('Total Indexed RECs'!$H15,'Inputs_Indexed REC'!$B$40:$B$65,0),MATCH('Total Indexed RECs'!$F15,'Inputs_Indexed REC'!$H$37:$J$37,0)),
IF(W$4&gt;$H15+$B15,V15*(1-INDEX('Inputs_Indexed REC'!$E$6:$E$8,MATCH('Total Indexed RECs'!$F15,'Inputs_Indexed REC'!$C$6:$C$8,0))),
0))</f>
        <v>3700000</v>
      </c>
      <c r="X15" s="86">
        <f>IF(X$4=$H15+$B15,INDEX('Inputs_Indexed REC'!$D$40:$F$65,MATCH('Total Indexed RECs'!$H15,'Inputs_Indexed REC'!$B$40:$B$65,0),MATCH('Total Indexed RECs'!$F15,'Inputs_Indexed REC'!$D$37:$F$37,0))
*INDEX('Inputs_Indexed REC'!$H$40:$J$65,MATCH('Total Indexed RECs'!$H15,'Inputs_Indexed REC'!$B$40:$B$65,0),MATCH('Total Indexed RECs'!$F15,'Inputs_Indexed REC'!$H$37:$J$37,0)),
IF(X$4&gt;$H15+$B15,W15*(1-INDEX('Inputs_Indexed REC'!$E$6:$E$8,MATCH('Total Indexed RECs'!$F15,'Inputs_Indexed REC'!$C$6:$C$8,0))),
0))</f>
        <v>3700000</v>
      </c>
      <c r="Y15" s="86">
        <f>IF(Y$4=$H15+$B15,INDEX('Inputs_Indexed REC'!$D$40:$F$65,MATCH('Total Indexed RECs'!$H15,'Inputs_Indexed REC'!$B$40:$B$65,0),MATCH('Total Indexed RECs'!$F15,'Inputs_Indexed REC'!$D$37:$F$37,0))
*INDEX('Inputs_Indexed REC'!$H$40:$J$65,MATCH('Total Indexed RECs'!$H15,'Inputs_Indexed REC'!$B$40:$B$65,0),MATCH('Total Indexed RECs'!$F15,'Inputs_Indexed REC'!$H$37:$J$37,0)),
IF(Y$4&gt;$H15+$B15,X15*(1-INDEX('Inputs_Indexed REC'!$E$6:$E$8,MATCH('Total Indexed RECs'!$F15,'Inputs_Indexed REC'!$C$6:$C$8,0))),
0))</f>
        <v>3700000</v>
      </c>
      <c r="Z15" s="86">
        <f>IF(Z$4=$H15+$B15,INDEX('Inputs_Indexed REC'!$D$40:$F$65,MATCH('Total Indexed RECs'!$H15,'Inputs_Indexed REC'!$B$40:$B$65,0),MATCH('Total Indexed RECs'!$F15,'Inputs_Indexed REC'!$D$37:$F$37,0))
*INDEX('Inputs_Indexed REC'!$H$40:$J$65,MATCH('Total Indexed RECs'!$H15,'Inputs_Indexed REC'!$B$40:$B$65,0),MATCH('Total Indexed RECs'!$F15,'Inputs_Indexed REC'!$H$37:$J$37,0)),
IF(Z$4&gt;$H15+$B15,Y15*(1-INDEX('Inputs_Indexed REC'!$E$6:$E$8,MATCH('Total Indexed RECs'!$F15,'Inputs_Indexed REC'!$C$6:$C$8,0))),
0))</f>
        <v>3700000</v>
      </c>
      <c r="AA15" s="86">
        <f>IF(AA$4=$H15+$B15,INDEX('Inputs_Indexed REC'!$D$40:$F$65,MATCH('Total Indexed RECs'!$H15,'Inputs_Indexed REC'!$B$40:$B$65,0),MATCH('Total Indexed RECs'!$F15,'Inputs_Indexed REC'!$D$37:$F$37,0))
*INDEX('Inputs_Indexed REC'!$H$40:$J$65,MATCH('Total Indexed RECs'!$H15,'Inputs_Indexed REC'!$B$40:$B$65,0),MATCH('Total Indexed RECs'!$F15,'Inputs_Indexed REC'!$H$37:$J$37,0)),
IF(AA$4&gt;$H15+$B15,Z15*(1-INDEX('Inputs_Indexed REC'!$E$6:$E$8,MATCH('Total Indexed RECs'!$F15,'Inputs_Indexed REC'!$C$6:$C$8,0))),
0))</f>
        <v>3700000</v>
      </c>
      <c r="AB15" s="86">
        <f>IF(AB$4=$H15+$B15,INDEX('Inputs_Indexed REC'!$D$40:$F$65,MATCH('Total Indexed RECs'!$H15,'Inputs_Indexed REC'!$B$40:$B$65,0),MATCH('Total Indexed RECs'!$F15,'Inputs_Indexed REC'!$D$37:$F$37,0))
*INDEX('Inputs_Indexed REC'!$H$40:$J$65,MATCH('Total Indexed RECs'!$H15,'Inputs_Indexed REC'!$B$40:$B$65,0),MATCH('Total Indexed RECs'!$F15,'Inputs_Indexed REC'!$H$37:$J$37,0)),
IF(AB$4&gt;$H15+$B15,AA15*(1-INDEX('Inputs_Indexed REC'!$E$6:$E$8,MATCH('Total Indexed RECs'!$F15,'Inputs_Indexed REC'!$C$6:$C$8,0))),
0))</f>
        <v>3700000</v>
      </c>
      <c r="AC15" s="86">
        <f>IF(AC$4=$H15+$B15,INDEX('Inputs_Indexed REC'!$D$40:$F$65,MATCH('Total Indexed RECs'!$H15,'Inputs_Indexed REC'!$B$40:$B$65,0),MATCH('Total Indexed RECs'!$F15,'Inputs_Indexed REC'!$D$37:$F$37,0))
*INDEX('Inputs_Indexed REC'!$H$40:$J$65,MATCH('Total Indexed RECs'!$H15,'Inputs_Indexed REC'!$B$40:$B$65,0),MATCH('Total Indexed RECs'!$F15,'Inputs_Indexed REC'!$H$37:$J$37,0)),
IF(AC$4&gt;$H15+$B15,AB15*(1-INDEX('Inputs_Indexed REC'!$E$6:$E$8,MATCH('Total Indexed RECs'!$F15,'Inputs_Indexed REC'!$C$6:$C$8,0))),
0))</f>
        <v>3700000</v>
      </c>
      <c r="AD15" s="86">
        <f>IF(AD$4=$H15+$B15,INDEX('Inputs_Indexed REC'!$D$40:$F$65,MATCH('Total Indexed RECs'!$H15,'Inputs_Indexed REC'!$B$40:$B$65,0),MATCH('Total Indexed RECs'!$F15,'Inputs_Indexed REC'!$D$37:$F$37,0))
*INDEX('Inputs_Indexed REC'!$H$40:$J$65,MATCH('Total Indexed RECs'!$H15,'Inputs_Indexed REC'!$B$40:$B$65,0),MATCH('Total Indexed RECs'!$F15,'Inputs_Indexed REC'!$H$37:$J$37,0)),
IF(AD$4&gt;$H15+$B15,AC15*(1-INDEX('Inputs_Indexed REC'!$E$6:$E$8,MATCH('Total Indexed RECs'!$F15,'Inputs_Indexed REC'!$C$6:$C$8,0))),
0))</f>
        <v>3700000</v>
      </c>
      <c r="AE15" s="86">
        <f>IF(AE$4=$H15+$B15,INDEX('Inputs_Indexed REC'!$D$40:$F$65,MATCH('Total Indexed RECs'!$H15,'Inputs_Indexed REC'!$B$40:$B$65,0),MATCH('Total Indexed RECs'!$F15,'Inputs_Indexed REC'!$D$37:$F$37,0))
*INDEX('Inputs_Indexed REC'!$H$40:$J$65,MATCH('Total Indexed RECs'!$H15,'Inputs_Indexed REC'!$B$40:$B$65,0),MATCH('Total Indexed RECs'!$F15,'Inputs_Indexed REC'!$H$37:$J$37,0)),
IF(AE$4&gt;$H15+$B15,AD15*(1-INDEX('Inputs_Indexed REC'!$E$6:$E$8,MATCH('Total Indexed RECs'!$F15,'Inputs_Indexed REC'!$C$6:$C$8,0))),
0))</f>
        <v>3700000</v>
      </c>
      <c r="AF15" s="86">
        <f>IF(AF$4=$H15+$B15,INDEX('Inputs_Indexed REC'!$D$40:$F$65,MATCH('Total Indexed RECs'!$H15,'Inputs_Indexed REC'!$B$40:$B$65,0),MATCH('Total Indexed RECs'!$F15,'Inputs_Indexed REC'!$D$37:$F$37,0))
*INDEX('Inputs_Indexed REC'!$H$40:$J$65,MATCH('Total Indexed RECs'!$H15,'Inputs_Indexed REC'!$B$40:$B$65,0),MATCH('Total Indexed RECs'!$F15,'Inputs_Indexed REC'!$H$37:$J$37,0)),
IF(AF$4&gt;$H15+$B15,AE15*(1-INDEX('Inputs_Indexed REC'!$E$6:$E$8,MATCH('Total Indexed RECs'!$F15,'Inputs_Indexed REC'!$C$6:$C$8,0))),
0))</f>
        <v>3700000</v>
      </c>
      <c r="AG15" s="86">
        <f>IF(AG$4=$H15+$B15,INDEX('Inputs_Indexed REC'!$D$40:$F$65,MATCH('Total Indexed RECs'!$H15,'Inputs_Indexed REC'!$B$40:$B$65,0),MATCH('Total Indexed RECs'!$F15,'Inputs_Indexed REC'!$D$37:$F$37,0))
*INDEX('Inputs_Indexed REC'!$H$40:$J$65,MATCH('Total Indexed RECs'!$H15,'Inputs_Indexed REC'!$B$40:$B$65,0),MATCH('Total Indexed RECs'!$F15,'Inputs_Indexed REC'!$H$37:$J$37,0)),
IF(AG$4&gt;$H15+$B15,AF15*(1-INDEX('Inputs_Indexed REC'!$E$6:$E$8,MATCH('Total Indexed RECs'!$F15,'Inputs_Indexed REC'!$C$6:$C$8,0))),
0))</f>
        <v>3700000</v>
      </c>
      <c r="AH15" s="86">
        <f>IF(AH$4=$H15+$B15,INDEX('Inputs_Indexed REC'!$D$40:$F$65,MATCH('Total Indexed RECs'!$H15,'Inputs_Indexed REC'!$B$40:$B$65,0),MATCH('Total Indexed RECs'!$F15,'Inputs_Indexed REC'!$D$37:$F$37,0))
*INDEX('Inputs_Indexed REC'!$H$40:$J$65,MATCH('Total Indexed RECs'!$H15,'Inputs_Indexed REC'!$B$40:$B$65,0),MATCH('Total Indexed RECs'!$F15,'Inputs_Indexed REC'!$H$37:$J$37,0)),
IF(AH$4&gt;$H15+$B15,AG15*(1-INDEX('Inputs_Indexed REC'!$E$6:$E$8,MATCH('Total Indexed RECs'!$F15,'Inputs_Indexed REC'!$C$6:$C$8,0))),
0))</f>
        <v>3700000</v>
      </c>
    </row>
    <row r="16" spans="2:34" x14ac:dyDescent="0.35">
      <c r="B16" s="332">
        <f>INDEX('Inputs_Indexed REC'!$E$70:$E$72,MATCH('Indexed REC Deliveries'!$D16,'Inputs_Indexed REC'!$C$70:$C$72,0))</f>
        <v>3</v>
      </c>
      <c r="C16" s="332" t="str">
        <f>INDEX('Inputs_Indexed REC'!$L$40:$L$65,MATCH('Indexed REC Deliveries'!$G16,'Inputs_Indexed REC'!$C$40:$C$65,0))</f>
        <v>Projected</v>
      </c>
      <c r="D16" s="116" t="s">
        <v>239</v>
      </c>
      <c r="F16" s="19" t="s">
        <v>75</v>
      </c>
      <c r="G16" s="60" t="s">
        <v>29</v>
      </c>
      <c r="H16" s="347">
        <f t="shared" si="6"/>
        <v>2031</v>
      </c>
      <c r="I16" s="56" t="s">
        <v>91</v>
      </c>
      <c r="J16" s="86">
        <f>IF(J$4=$H16+$B16,INDEX('Inputs_Indexed REC'!$D$40:$F$65,MATCH('Total Indexed RECs'!$H16,'Inputs_Indexed REC'!$B$40:$B$65,0),MATCH('Total Indexed RECs'!$F16,'Inputs_Indexed REC'!$D$37:$F$37,0))
*INDEX('Inputs_Indexed REC'!$H$40:$J$65,MATCH('Total Indexed RECs'!$H16,'Inputs_Indexed REC'!$B$40:$B$65,0),MATCH('Total Indexed RECs'!$F16,'Inputs_Indexed REC'!$H$37:$J$37,0)),
IF(J$4&gt;$H16+$B16,I16*(1-INDEX('Inputs_Indexed REC'!$E$6:$E$8,MATCH('Total Indexed RECs'!$F16,'Inputs_Indexed REC'!$C$6:$C$8,0))),
0))</f>
        <v>0</v>
      </c>
      <c r="K16" s="86">
        <f>IF(K$4=$H16+$B16,INDEX('Inputs_Indexed REC'!$D$40:$F$65,MATCH('Total Indexed RECs'!$H16,'Inputs_Indexed REC'!$B$40:$B$65,0),MATCH('Total Indexed RECs'!$F16,'Inputs_Indexed REC'!$D$37:$F$37,0))
*INDEX('Inputs_Indexed REC'!$H$40:$J$65,MATCH('Total Indexed RECs'!$H16,'Inputs_Indexed REC'!$B$40:$B$65,0),MATCH('Total Indexed RECs'!$F16,'Inputs_Indexed REC'!$H$37:$J$37,0)),
IF(K$4&gt;$H16+$B16,J16*(1-INDEX('Inputs_Indexed REC'!$E$6:$E$8,MATCH('Total Indexed RECs'!$F16,'Inputs_Indexed REC'!$C$6:$C$8,0))),
0))</f>
        <v>0</v>
      </c>
      <c r="L16" s="86">
        <f>IF(L$4=$H16+$B16,INDEX('Inputs_Indexed REC'!$D$40:$F$65,MATCH('Total Indexed RECs'!$H16,'Inputs_Indexed REC'!$B$40:$B$65,0),MATCH('Total Indexed RECs'!$F16,'Inputs_Indexed REC'!$D$37:$F$37,0))
*INDEX('Inputs_Indexed REC'!$H$40:$J$65,MATCH('Total Indexed RECs'!$H16,'Inputs_Indexed REC'!$B$40:$B$65,0),MATCH('Total Indexed RECs'!$F16,'Inputs_Indexed REC'!$H$37:$J$37,0)),
IF(L$4&gt;$H16+$B16,K16*(1-INDEX('Inputs_Indexed REC'!$E$6:$E$8,MATCH('Total Indexed RECs'!$F16,'Inputs_Indexed REC'!$C$6:$C$8,0))),
0))</f>
        <v>0</v>
      </c>
      <c r="M16" s="86">
        <f>IF(M$4=$H16+$B16,INDEX('Inputs_Indexed REC'!$D$40:$F$65,MATCH('Total Indexed RECs'!$H16,'Inputs_Indexed REC'!$B$40:$B$65,0),MATCH('Total Indexed RECs'!$F16,'Inputs_Indexed REC'!$D$37:$F$37,0))
*INDEX('Inputs_Indexed REC'!$H$40:$J$65,MATCH('Total Indexed RECs'!$H16,'Inputs_Indexed REC'!$B$40:$B$65,0),MATCH('Total Indexed RECs'!$F16,'Inputs_Indexed REC'!$H$37:$J$37,0)),
IF(M$4&gt;$H16+$B16,L16*(1-INDEX('Inputs_Indexed REC'!$E$6:$E$8,MATCH('Total Indexed RECs'!$F16,'Inputs_Indexed REC'!$C$6:$C$8,0))),
0))</f>
        <v>0</v>
      </c>
      <c r="N16" s="86">
        <f>IF(N$4=$H16+$B16,INDEX('Inputs_Indexed REC'!$D$40:$F$65,MATCH('Total Indexed RECs'!$H16,'Inputs_Indexed REC'!$B$40:$B$65,0),MATCH('Total Indexed RECs'!$F16,'Inputs_Indexed REC'!$D$37:$F$37,0))
*INDEX('Inputs_Indexed REC'!$H$40:$J$65,MATCH('Total Indexed RECs'!$H16,'Inputs_Indexed REC'!$B$40:$B$65,0),MATCH('Total Indexed RECs'!$F16,'Inputs_Indexed REC'!$H$37:$J$37,0)),
IF(N$4&gt;$H16+$B16,M16*(1-INDEX('Inputs_Indexed REC'!$E$6:$E$8,MATCH('Total Indexed RECs'!$F16,'Inputs_Indexed REC'!$C$6:$C$8,0))),
0))</f>
        <v>0</v>
      </c>
      <c r="O16" s="86">
        <f>IF(O$4=$H16+$B16,INDEX('Inputs_Indexed REC'!$D$40:$F$65,MATCH('Total Indexed RECs'!$H16,'Inputs_Indexed REC'!$B$40:$B$65,0),MATCH('Total Indexed RECs'!$F16,'Inputs_Indexed REC'!$D$37:$F$37,0))
*INDEX('Inputs_Indexed REC'!$H$40:$J$65,MATCH('Total Indexed RECs'!$H16,'Inputs_Indexed REC'!$B$40:$B$65,0),MATCH('Total Indexed RECs'!$F16,'Inputs_Indexed REC'!$H$37:$J$37,0)),
IF(O$4&gt;$H16+$B16,N16*(1-INDEX('Inputs_Indexed REC'!$E$6:$E$8,MATCH('Total Indexed RECs'!$F16,'Inputs_Indexed REC'!$C$6:$C$8,0))),
0))</f>
        <v>0</v>
      </c>
      <c r="P16" s="86">
        <f>IF(P$4=$H16+$B16,INDEX('Inputs_Indexed REC'!$D$40:$F$65,MATCH('Total Indexed RECs'!$H16,'Inputs_Indexed REC'!$B$40:$B$65,0),MATCH('Total Indexed RECs'!$F16,'Inputs_Indexed REC'!$D$37:$F$37,0))
*INDEX('Inputs_Indexed REC'!$H$40:$J$65,MATCH('Total Indexed RECs'!$H16,'Inputs_Indexed REC'!$B$40:$B$65,0),MATCH('Total Indexed RECs'!$F16,'Inputs_Indexed REC'!$H$37:$J$37,0)),
IF(P$4&gt;$H16+$B16,O16*(1-INDEX('Inputs_Indexed REC'!$E$6:$E$8,MATCH('Total Indexed RECs'!$F16,'Inputs_Indexed REC'!$C$6:$C$8,0))),
0))</f>
        <v>0</v>
      </c>
      <c r="Q16" s="86">
        <f>IF(Q$4=$H16+$B16,INDEX('Inputs_Indexed REC'!$D$40:$F$65,MATCH('Total Indexed RECs'!$H16,'Inputs_Indexed REC'!$B$40:$B$65,0),MATCH('Total Indexed RECs'!$F16,'Inputs_Indexed REC'!$D$37:$F$37,0))
*INDEX('Inputs_Indexed REC'!$H$40:$J$65,MATCH('Total Indexed RECs'!$H16,'Inputs_Indexed REC'!$B$40:$B$65,0),MATCH('Total Indexed RECs'!$F16,'Inputs_Indexed REC'!$H$37:$J$37,0)),
IF(Q$4&gt;$H16+$B16,P16*(1-INDEX('Inputs_Indexed REC'!$E$6:$E$8,MATCH('Total Indexed RECs'!$F16,'Inputs_Indexed REC'!$C$6:$C$8,0))),
0))</f>
        <v>0</v>
      </c>
      <c r="R16" s="86">
        <f>IF(R$4=$H16+$B16,INDEX('Inputs_Indexed REC'!$D$40:$F$65,MATCH('Total Indexed RECs'!$H16,'Inputs_Indexed REC'!$B$40:$B$65,0),MATCH('Total Indexed RECs'!$F16,'Inputs_Indexed REC'!$D$37:$F$37,0))
*INDEX('Inputs_Indexed REC'!$H$40:$J$65,MATCH('Total Indexed RECs'!$H16,'Inputs_Indexed REC'!$B$40:$B$65,0),MATCH('Total Indexed RECs'!$F16,'Inputs_Indexed REC'!$H$37:$J$37,0)),
IF(R$4&gt;$H16+$B16,Q16*(1-INDEX('Inputs_Indexed REC'!$E$6:$E$8,MATCH('Total Indexed RECs'!$F16,'Inputs_Indexed REC'!$C$6:$C$8,0))),
0))</f>
        <v>0</v>
      </c>
      <c r="S16" s="86">
        <f>IF(S$4=$H16+$B16,INDEX('Inputs_Indexed REC'!$D$40:$F$65,MATCH('Total Indexed RECs'!$H16,'Inputs_Indexed REC'!$B$40:$B$65,0),MATCH('Total Indexed RECs'!$F16,'Inputs_Indexed REC'!$D$37:$F$37,0))
*INDEX('Inputs_Indexed REC'!$H$40:$J$65,MATCH('Total Indexed RECs'!$H16,'Inputs_Indexed REC'!$B$40:$B$65,0),MATCH('Total Indexed RECs'!$F16,'Inputs_Indexed REC'!$H$37:$J$37,0)),
IF(S$4&gt;$H16+$B16,R16*(1-INDEX('Inputs_Indexed REC'!$E$6:$E$8,MATCH('Total Indexed RECs'!$F16,'Inputs_Indexed REC'!$C$6:$C$8,0))),
0))</f>
        <v>0</v>
      </c>
      <c r="T16" s="86">
        <f>IF(T$4=$H16+$B16,INDEX('Inputs_Indexed REC'!$D$40:$F$65,MATCH('Total Indexed RECs'!$H16,'Inputs_Indexed REC'!$B$40:$B$65,0),MATCH('Total Indexed RECs'!$F16,'Inputs_Indexed REC'!$D$37:$F$37,0))
*INDEX('Inputs_Indexed REC'!$H$40:$J$65,MATCH('Total Indexed RECs'!$H16,'Inputs_Indexed REC'!$B$40:$B$65,0),MATCH('Total Indexed RECs'!$F16,'Inputs_Indexed REC'!$H$37:$J$37,0)),
IF(T$4&gt;$H16+$B16,S16*(1-INDEX('Inputs_Indexed REC'!$E$6:$E$8,MATCH('Total Indexed RECs'!$F16,'Inputs_Indexed REC'!$C$6:$C$8,0))),
0))</f>
        <v>0</v>
      </c>
      <c r="U16" s="86">
        <f>IF(U$4=$H16+$B16,INDEX('Inputs_Indexed REC'!$D$40:$F$65,MATCH('Total Indexed RECs'!$H16,'Inputs_Indexed REC'!$B$40:$B$65,0),MATCH('Total Indexed RECs'!$F16,'Inputs_Indexed REC'!$D$37:$F$37,0))
*INDEX('Inputs_Indexed REC'!$H$40:$J$65,MATCH('Total Indexed RECs'!$H16,'Inputs_Indexed REC'!$B$40:$B$65,0),MATCH('Total Indexed RECs'!$F16,'Inputs_Indexed REC'!$H$37:$J$37,0)),
IF(U$4&gt;$H16+$B16,T16*(1-INDEX('Inputs_Indexed REC'!$E$6:$E$8,MATCH('Total Indexed RECs'!$F16,'Inputs_Indexed REC'!$C$6:$C$8,0))),
0))</f>
        <v>0</v>
      </c>
      <c r="V16" s="86">
        <f>IF(V$4=$H16+$B16,INDEX('Inputs_Indexed REC'!$D$40:$F$65,MATCH('Total Indexed RECs'!$H16,'Inputs_Indexed REC'!$B$40:$B$65,0),MATCH('Total Indexed RECs'!$F16,'Inputs_Indexed REC'!$D$37:$F$37,0))
*INDEX('Inputs_Indexed REC'!$H$40:$J$65,MATCH('Total Indexed RECs'!$H16,'Inputs_Indexed REC'!$B$40:$B$65,0),MATCH('Total Indexed RECs'!$F16,'Inputs_Indexed REC'!$H$37:$J$37,0)),
IF(V$4&gt;$H16+$B16,U16*(1-INDEX('Inputs_Indexed REC'!$E$6:$E$8,MATCH('Total Indexed RECs'!$F16,'Inputs_Indexed REC'!$C$6:$C$8,0))),
0))</f>
        <v>3700000</v>
      </c>
      <c r="W16" s="86">
        <f>IF(W$4=$H16+$B16,INDEX('Inputs_Indexed REC'!$D$40:$F$65,MATCH('Total Indexed RECs'!$H16,'Inputs_Indexed REC'!$B$40:$B$65,0),MATCH('Total Indexed RECs'!$F16,'Inputs_Indexed REC'!$D$37:$F$37,0))
*INDEX('Inputs_Indexed REC'!$H$40:$J$65,MATCH('Total Indexed RECs'!$H16,'Inputs_Indexed REC'!$B$40:$B$65,0),MATCH('Total Indexed RECs'!$F16,'Inputs_Indexed REC'!$H$37:$J$37,0)),
IF(W$4&gt;$H16+$B16,V16*(1-INDEX('Inputs_Indexed REC'!$E$6:$E$8,MATCH('Total Indexed RECs'!$F16,'Inputs_Indexed REC'!$C$6:$C$8,0))),
0))</f>
        <v>3700000</v>
      </c>
      <c r="X16" s="86">
        <f>IF(X$4=$H16+$B16,INDEX('Inputs_Indexed REC'!$D$40:$F$65,MATCH('Total Indexed RECs'!$H16,'Inputs_Indexed REC'!$B$40:$B$65,0),MATCH('Total Indexed RECs'!$F16,'Inputs_Indexed REC'!$D$37:$F$37,0))
*INDEX('Inputs_Indexed REC'!$H$40:$J$65,MATCH('Total Indexed RECs'!$H16,'Inputs_Indexed REC'!$B$40:$B$65,0),MATCH('Total Indexed RECs'!$F16,'Inputs_Indexed REC'!$H$37:$J$37,0)),
IF(X$4&gt;$H16+$B16,W16*(1-INDEX('Inputs_Indexed REC'!$E$6:$E$8,MATCH('Total Indexed RECs'!$F16,'Inputs_Indexed REC'!$C$6:$C$8,0))),
0))</f>
        <v>3700000</v>
      </c>
      <c r="Y16" s="86">
        <f>IF(Y$4=$H16+$B16,INDEX('Inputs_Indexed REC'!$D$40:$F$65,MATCH('Total Indexed RECs'!$H16,'Inputs_Indexed REC'!$B$40:$B$65,0),MATCH('Total Indexed RECs'!$F16,'Inputs_Indexed REC'!$D$37:$F$37,0))
*INDEX('Inputs_Indexed REC'!$H$40:$J$65,MATCH('Total Indexed RECs'!$H16,'Inputs_Indexed REC'!$B$40:$B$65,0),MATCH('Total Indexed RECs'!$F16,'Inputs_Indexed REC'!$H$37:$J$37,0)),
IF(Y$4&gt;$H16+$B16,X16*(1-INDEX('Inputs_Indexed REC'!$E$6:$E$8,MATCH('Total Indexed RECs'!$F16,'Inputs_Indexed REC'!$C$6:$C$8,0))),
0))</f>
        <v>3700000</v>
      </c>
      <c r="Z16" s="86">
        <f>IF(Z$4=$H16+$B16,INDEX('Inputs_Indexed REC'!$D$40:$F$65,MATCH('Total Indexed RECs'!$H16,'Inputs_Indexed REC'!$B$40:$B$65,0),MATCH('Total Indexed RECs'!$F16,'Inputs_Indexed REC'!$D$37:$F$37,0))
*INDEX('Inputs_Indexed REC'!$H$40:$J$65,MATCH('Total Indexed RECs'!$H16,'Inputs_Indexed REC'!$B$40:$B$65,0),MATCH('Total Indexed RECs'!$F16,'Inputs_Indexed REC'!$H$37:$J$37,0)),
IF(Z$4&gt;$H16+$B16,Y16*(1-INDEX('Inputs_Indexed REC'!$E$6:$E$8,MATCH('Total Indexed RECs'!$F16,'Inputs_Indexed REC'!$C$6:$C$8,0))),
0))</f>
        <v>3700000</v>
      </c>
      <c r="AA16" s="86">
        <f>IF(AA$4=$H16+$B16,INDEX('Inputs_Indexed REC'!$D$40:$F$65,MATCH('Total Indexed RECs'!$H16,'Inputs_Indexed REC'!$B$40:$B$65,0),MATCH('Total Indexed RECs'!$F16,'Inputs_Indexed REC'!$D$37:$F$37,0))
*INDEX('Inputs_Indexed REC'!$H$40:$J$65,MATCH('Total Indexed RECs'!$H16,'Inputs_Indexed REC'!$B$40:$B$65,0),MATCH('Total Indexed RECs'!$F16,'Inputs_Indexed REC'!$H$37:$J$37,0)),
IF(AA$4&gt;$H16+$B16,Z16*(1-INDEX('Inputs_Indexed REC'!$E$6:$E$8,MATCH('Total Indexed RECs'!$F16,'Inputs_Indexed REC'!$C$6:$C$8,0))),
0))</f>
        <v>3700000</v>
      </c>
      <c r="AB16" s="86">
        <f>IF(AB$4=$H16+$B16,INDEX('Inputs_Indexed REC'!$D$40:$F$65,MATCH('Total Indexed RECs'!$H16,'Inputs_Indexed REC'!$B$40:$B$65,0),MATCH('Total Indexed RECs'!$F16,'Inputs_Indexed REC'!$D$37:$F$37,0))
*INDEX('Inputs_Indexed REC'!$H$40:$J$65,MATCH('Total Indexed RECs'!$H16,'Inputs_Indexed REC'!$B$40:$B$65,0),MATCH('Total Indexed RECs'!$F16,'Inputs_Indexed REC'!$H$37:$J$37,0)),
IF(AB$4&gt;$H16+$B16,AA16*(1-INDEX('Inputs_Indexed REC'!$E$6:$E$8,MATCH('Total Indexed RECs'!$F16,'Inputs_Indexed REC'!$C$6:$C$8,0))),
0))</f>
        <v>3700000</v>
      </c>
      <c r="AC16" s="86">
        <f>IF(AC$4=$H16+$B16,INDEX('Inputs_Indexed REC'!$D$40:$F$65,MATCH('Total Indexed RECs'!$H16,'Inputs_Indexed REC'!$B$40:$B$65,0),MATCH('Total Indexed RECs'!$F16,'Inputs_Indexed REC'!$D$37:$F$37,0))
*INDEX('Inputs_Indexed REC'!$H$40:$J$65,MATCH('Total Indexed RECs'!$H16,'Inputs_Indexed REC'!$B$40:$B$65,0),MATCH('Total Indexed RECs'!$F16,'Inputs_Indexed REC'!$H$37:$J$37,0)),
IF(AC$4&gt;$H16+$B16,AB16*(1-INDEX('Inputs_Indexed REC'!$E$6:$E$8,MATCH('Total Indexed RECs'!$F16,'Inputs_Indexed REC'!$C$6:$C$8,0))),
0))</f>
        <v>3700000</v>
      </c>
      <c r="AD16" s="86">
        <f>IF(AD$4=$H16+$B16,INDEX('Inputs_Indexed REC'!$D$40:$F$65,MATCH('Total Indexed RECs'!$H16,'Inputs_Indexed REC'!$B$40:$B$65,0),MATCH('Total Indexed RECs'!$F16,'Inputs_Indexed REC'!$D$37:$F$37,0))
*INDEX('Inputs_Indexed REC'!$H$40:$J$65,MATCH('Total Indexed RECs'!$H16,'Inputs_Indexed REC'!$B$40:$B$65,0),MATCH('Total Indexed RECs'!$F16,'Inputs_Indexed REC'!$H$37:$J$37,0)),
IF(AD$4&gt;$H16+$B16,AC16*(1-INDEX('Inputs_Indexed REC'!$E$6:$E$8,MATCH('Total Indexed RECs'!$F16,'Inputs_Indexed REC'!$C$6:$C$8,0))),
0))</f>
        <v>3700000</v>
      </c>
      <c r="AE16" s="86">
        <f>IF(AE$4=$H16+$B16,INDEX('Inputs_Indexed REC'!$D$40:$F$65,MATCH('Total Indexed RECs'!$H16,'Inputs_Indexed REC'!$B$40:$B$65,0),MATCH('Total Indexed RECs'!$F16,'Inputs_Indexed REC'!$D$37:$F$37,0))
*INDEX('Inputs_Indexed REC'!$H$40:$J$65,MATCH('Total Indexed RECs'!$H16,'Inputs_Indexed REC'!$B$40:$B$65,0),MATCH('Total Indexed RECs'!$F16,'Inputs_Indexed REC'!$H$37:$J$37,0)),
IF(AE$4&gt;$H16+$B16,AD16*(1-INDEX('Inputs_Indexed REC'!$E$6:$E$8,MATCH('Total Indexed RECs'!$F16,'Inputs_Indexed REC'!$C$6:$C$8,0))),
0))</f>
        <v>3700000</v>
      </c>
      <c r="AF16" s="86">
        <f>IF(AF$4=$H16+$B16,INDEX('Inputs_Indexed REC'!$D$40:$F$65,MATCH('Total Indexed RECs'!$H16,'Inputs_Indexed REC'!$B$40:$B$65,0),MATCH('Total Indexed RECs'!$F16,'Inputs_Indexed REC'!$D$37:$F$37,0))
*INDEX('Inputs_Indexed REC'!$H$40:$J$65,MATCH('Total Indexed RECs'!$H16,'Inputs_Indexed REC'!$B$40:$B$65,0),MATCH('Total Indexed RECs'!$F16,'Inputs_Indexed REC'!$H$37:$J$37,0)),
IF(AF$4&gt;$H16+$B16,AE16*(1-INDEX('Inputs_Indexed REC'!$E$6:$E$8,MATCH('Total Indexed RECs'!$F16,'Inputs_Indexed REC'!$C$6:$C$8,0))),
0))</f>
        <v>3700000</v>
      </c>
      <c r="AG16" s="86">
        <f>IF(AG$4=$H16+$B16,INDEX('Inputs_Indexed REC'!$D$40:$F$65,MATCH('Total Indexed RECs'!$H16,'Inputs_Indexed REC'!$B$40:$B$65,0),MATCH('Total Indexed RECs'!$F16,'Inputs_Indexed REC'!$D$37:$F$37,0))
*INDEX('Inputs_Indexed REC'!$H$40:$J$65,MATCH('Total Indexed RECs'!$H16,'Inputs_Indexed REC'!$B$40:$B$65,0),MATCH('Total Indexed RECs'!$F16,'Inputs_Indexed REC'!$H$37:$J$37,0)),
IF(AG$4&gt;$H16+$B16,AF16*(1-INDEX('Inputs_Indexed REC'!$E$6:$E$8,MATCH('Total Indexed RECs'!$F16,'Inputs_Indexed REC'!$C$6:$C$8,0))),
0))</f>
        <v>3700000</v>
      </c>
      <c r="AH16" s="86">
        <f>IF(AH$4=$H16+$B16,INDEX('Inputs_Indexed REC'!$D$40:$F$65,MATCH('Total Indexed RECs'!$H16,'Inputs_Indexed REC'!$B$40:$B$65,0),MATCH('Total Indexed RECs'!$F16,'Inputs_Indexed REC'!$D$37:$F$37,0))
*INDEX('Inputs_Indexed REC'!$H$40:$J$65,MATCH('Total Indexed RECs'!$H16,'Inputs_Indexed REC'!$B$40:$B$65,0),MATCH('Total Indexed RECs'!$F16,'Inputs_Indexed REC'!$H$37:$J$37,0)),
IF(AH$4&gt;$H16+$B16,AG16*(1-INDEX('Inputs_Indexed REC'!$E$6:$E$8,MATCH('Total Indexed RECs'!$F16,'Inputs_Indexed REC'!$C$6:$C$8,0))),
0))</f>
        <v>3700000</v>
      </c>
    </row>
    <row r="17" spans="2:34" x14ac:dyDescent="0.35">
      <c r="B17" s="332">
        <f>INDEX('Inputs_Indexed REC'!$E$70:$E$72,MATCH('Indexed REC Deliveries'!$D17,'Inputs_Indexed REC'!$C$70:$C$72,0))</f>
        <v>3</v>
      </c>
      <c r="C17" s="332" t="str">
        <f>INDEX('Inputs_Indexed REC'!$L$40:$L$65,MATCH('Indexed REC Deliveries'!$G17,'Inputs_Indexed REC'!$C$40:$C$65,0))</f>
        <v>Projected</v>
      </c>
      <c r="D17" s="116" t="s">
        <v>239</v>
      </c>
      <c r="F17" s="19" t="s">
        <v>75</v>
      </c>
      <c r="G17" s="60" t="s">
        <v>30</v>
      </c>
      <c r="H17" s="347">
        <f t="shared" si="6"/>
        <v>2032</v>
      </c>
      <c r="I17" s="56" t="s">
        <v>91</v>
      </c>
      <c r="J17" s="86">
        <f>IF(J$4=$H17+$B17,INDEX('Inputs_Indexed REC'!$D$40:$F$65,MATCH('Total Indexed RECs'!$H17,'Inputs_Indexed REC'!$B$40:$B$65,0),MATCH('Total Indexed RECs'!$F17,'Inputs_Indexed REC'!$D$37:$F$37,0))
*INDEX('Inputs_Indexed REC'!$H$40:$J$65,MATCH('Total Indexed RECs'!$H17,'Inputs_Indexed REC'!$B$40:$B$65,0),MATCH('Total Indexed RECs'!$F17,'Inputs_Indexed REC'!$H$37:$J$37,0)),
IF(J$4&gt;$H17+$B17,I17*(1-INDEX('Inputs_Indexed REC'!$E$6:$E$8,MATCH('Total Indexed RECs'!$F17,'Inputs_Indexed REC'!$C$6:$C$8,0))),
0))</f>
        <v>0</v>
      </c>
      <c r="K17" s="86">
        <f>IF(K$4=$H17+$B17,INDEX('Inputs_Indexed REC'!$D$40:$F$65,MATCH('Total Indexed RECs'!$H17,'Inputs_Indexed REC'!$B$40:$B$65,0),MATCH('Total Indexed RECs'!$F17,'Inputs_Indexed REC'!$D$37:$F$37,0))
*INDEX('Inputs_Indexed REC'!$H$40:$J$65,MATCH('Total Indexed RECs'!$H17,'Inputs_Indexed REC'!$B$40:$B$65,0),MATCH('Total Indexed RECs'!$F17,'Inputs_Indexed REC'!$H$37:$J$37,0)),
IF(K$4&gt;$H17+$B17,J17*(1-INDEX('Inputs_Indexed REC'!$E$6:$E$8,MATCH('Total Indexed RECs'!$F17,'Inputs_Indexed REC'!$C$6:$C$8,0))),
0))</f>
        <v>0</v>
      </c>
      <c r="L17" s="86">
        <f>IF(L$4=$H17+$B17,INDEX('Inputs_Indexed REC'!$D$40:$F$65,MATCH('Total Indexed RECs'!$H17,'Inputs_Indexed REC'!$B$40:$B$65,0),MATCH('Total Indexed RECs'!$F17,'Inputs_Indexed REC'!$D$37:$F$37,0))
*INDEX('Inputs_Indexed REC'!$H$40:$J$65,MATCH('Total Indexed RECs'!$H17,'Inputs_Indexed REC'!$B$40:$B$65,0),MATCH('Total Indexed RECs'!$F17,'Inputs_Indexed REC'!$H$37:$J$37,0)),
IF(L$4&gt;$H17+$B17,K17*(1-INDEX('Inputs_Indexed REC'!$E$6:$E$8,MATCH('Total Indexed RECs'!$F17,'Inputs_Indexed REC'!$C$6:$C$8,0))),
0))</f>
        <v>0</v>
      </c>
      <c r="M17" s="86">
        <f>IF(M$4=$H17+$B17,INDEX('Inputs_Indexed REC'!$D$40:$F$65,MATCH('Total Indexed RECs'!$H17,'Inputs_Indexed REC'!$B$40:$B$65,0),MATCH('Total Indexed RECs'!$F17,'Inputs_Indexed REC'!$D$37:$F$37,0))
*INDEX('Inputs_Indexed REC'!$H$40:$J$65,MATCH('Total Indexed RECs'!$H17,'Inputs_Indexed REC'!$B$40:$B$65,0),MATCH('Total Indexed RECs'!$F17,'Inputs_Indexed REC'!$H$37:$J$37,0)),
IF(M$4&gt;$H17+$B17,L17*(1-INDEX('Inputs_Indexed REC'!$E$6:$E$8,MATCH('Total Indexed RECs'!$F17,'Inputs_Indexed REC'!$C$6:$C$8,0))),
0))</f>
        <v>0</v>
      </c>
      <c r="N17" s="86">
        <f>IF(N$4=$H17+$B17,INDEX('Inputs_Indexed REC'!$D$40:$F$65,MATCH('Total Indexed RECs'!$H17,'Inputs_Indexed REC'!$B$40:$B$65,0),MATCH('Total Indexed RECs'!$F17,'Inputs_Indexed REC'!$D$37:$F$37,0))
*INDEX('Inputs_Indexed REC'!$H$40:$J$65,MATCH('Total Indexed RECs'!$H17,'Inputs_Indexed REC'!$B$40:$B$65,0),MATCH('Total Indexed RECs'!$F17,'Inputs_Indexed REC'!$H$37:$J$37,0)),
IF(N$4&gt;$H17+$B17,M17*(1-INDEX('Inputs_Indexed REC'!$E$6:$E$8,MATCH('Total Indexed RECs'!$F17,'Inputs_Indexed REC'!$C$6:$C$8,0))),
0))</f>
        <v>0</v>
      </c>
      <c r="O17" s="86">
        <f>IF(O$4=$H17+$B17,INDEX('Inputs_Indexed REC'!$D$40:$F$65,MATCH('Total Indexed RECs'!$H17,'Inputs_Indexed REC'!$B$40:$B$65,0),MATCH('Total Indexed RECs'!$F17,'Inputs_Indexed REC'!$D$37:$F$37,0))
*INDEX('Inputs_Indexed REC'!$H$40:$J$65,MATCH('Total Indexed RECs'!$H17,'Inputs_Indexed REC'!$B$40:$B$65,0),MATCH('Total Indexed RECs'!$F17,'Inputs_Indexed REC'!$H$37:$J$37,0)),
IF(O$4&gt;$H17+$B17,N17*(1-INDEX('Inputs_Indexed REC'!$E$6:$E$8,MATCH('Total Indexed RECs'!$F17,'Inputs_Indexed REC'!$C$6:$C$8,0))),
0))</f>
        <v>0</v>
      </c>
      <c r="P17" s="86">
        <f>IF(P$4=$H17+$B17,INDEX('Inputs_Indexed REC'!$D$40:$F$65,MATCH('Total Indexed RECs'!$H17,'Inputs_Indexed REC'!$B$40:$B$65,0),MATCH('Total Indexed RECs'!$F17,'Inputs_Indexed REC'!$D$37:$F$37,0))
*INDEX('Inputs_Indexed REC'!$H$40:$J$65,MATCH('Total Indexed RECs'!$H17,'Inputs_Indexed REC'!$B$40:$B$65,0),MATCH('Total Indexed RECs'!$F17,'Inputs_Indexed REC'!$H$37:$J$37,0)),
IF(P$4&gt;$H17+$B17,O17*(1-INDEX('Inputs_Indexed REC'!$E$6:$E$8,MATCH('Total Indexed RECs'!$F17,'Inputs_Indexed REC'!$C$6:$C$8,0))),
0))</f>
        <v>0</v>
      </c>
      <c r="Q17" s="86">
        <f>IF(Q$4=$H17+$B17,INDEX('Inputs_Indexed REC'!$D$40:$F$65,MATCH('Total Indexed RECs'!$H17,'Inputs_Indexed REC'!$B$40:$B$65,0),MATCH('Total Indexed RECs'!$F17,'Inputs_Indexed REC'!$D$37:$F$37,0))
*INDEX('Inputs_Indexed REC'!$H$40:$J$65,MATCH('Total Indexed RECs'!$H17,'Inputs_Indexed REC'!$B$40:$B$65,0),MATCH('Total Indexed RECs'!$F17,'Inputs_Indexed REC'!$H$37:$J$37,0)),
IF(Q$4&gt;$H17+$B17,P17*(1-INDEX('Inputs_Indexed REC'!$E$6:$E$8,MATCH('Total Indexed RECs'!$F17,'Inputs_Indexed REC'!$C$6:$C$8,0))),
0))</f>
        <v>0</v>
      </c>
      <c r="R17" s="86">
        <f>IF(R$4=$H17+$B17,INDEX('Inputs_Indexed REC'!$D$40:$F$65,MATCH('Total Indexed RECs'!$H17,'Inputs_Indexed REC'!$B$40:$B$65,0),MATCH('Total Indexed RECs'!$F17,'Inputs_Indexed REC'!$D$37:$F$37,0))
*INDEX('Inputs_Indexed REC'!$H$40:$J$65,MATCH('Total Indexed RECs'!$H17,'Inputs_Indexed REC'!$B$40:$B$65,0),MATCH('Total Indexed RECs'!$F17,'Inputs_Indexed REC'!$H$37:$J$37,0)),
IF(R$4&gt;$H17+$B17,Q17*(1-INDEX('Inputs_Indexed REC'!$E$6:$E$8,MATCH('Total Indexed RECs'!$F17,'Inputs_Indexed REC'!$C$6:$C$8,0))),
0))</f>
        <v>0</v>
      </c>
      <c r="S17" s="86">
        <f>IF(S$4=$H17+$B17,INDEX('Inputs_Indexed REC'!$D$40:$F$65,MATCH('Total Indexed RECs'!$H17,'Inputs_Indexed REC'!$B$40:$B$65,0),MATCH('Total Indexed RECs'!$F17,'Inputs_Indexed REC'!$D$37:$F$37,0))
*INDEX('Inputs_Indexed REC'!$H$40:$J$65,MATCH('Total Indexed RECs'!$H17,'Inputs_Indexed REC'!$B$40:$B$65,0),MATCH('Total Indexed RECs'!$F17,'Inputs_Indexed REC'!$H$37:$J$37,0)),
IF(S$4&gt;$H17+$B17,R17*(1-INDEX('Inputs_Indexed REC'!$E$6:$E$8,MATCH('Total Indexed RECs'!$F17,'Inputs_Indexed REC'!$C$6:$C$8,0))),
0))</f>
        <v>0</v>
      </c>
      <c r="T17" s="86">
        <f>IF(T$4=$H17+$B17,INDEX('Inputs_Indexed REC'!$D$40:$F$65,MATCH('Total Indexed RECs'!$H17,'Inputs_Indexed REC'!$B$40:$B$65,0),MATCH('Total Indexed RECs'!$F17,'Inputs_Indexed REC'!$D$37:$F$37,0))
*INDEX('Inputs_Indexed REC'!$H$40:$J$65,MATCH('Total Indexed RECs'!$H17,'Inputs_Indexed REC'!$B$40:$B$65,0),MATCH('Total Indexed RECs'!$F17,'Inputs_Indexed REC'!$H$37:$J$37,0)),
IF(T$4&gt;$H17+$B17,S17*(1-INDEX('Inputs_Indexed REC'!$E$6:$E$8,MATCH('Total Indexed RECs'!$F17,'Inputs_Indexed REC'!$C$6:$C$8,0))),
0))</f>
        <v>0</v>
      </c>
      <c r="U17" s="86">
        <f>IF(U$4=$H17+$B17,INDEX('Inputs_Indexed REC'!$D$40:$F$65,MATCH('Total Indexed RECs'!$H17,'Inputs_Indexed REC'!$B$40:$B$65,0),MATCH('Total Indexed RECs'!$F17,'Inputs_Indexed REC'!$D$37:$F$37,0))
*INDEX('Inputs_Indexed REC'!$H$40:$J$65,MATCH('Total Indexed RECs'!$H17,'Inputs_Indexed REC'!$B$40:$B$65,0),MATCH('Total Indexed RECs'!$F17,'Inputs_Indexed REC'!$H$37:$J$37,0)),
IF(U$4&gt;$H17+$B17,T17*(1-INDEX('Inputs_Indexed REC'!$E$6:$E$8,MATCH('Total Indexed RECs'!$F17,'Inputs_Indexed REC'!$C$6:$C$8,0))),
0))</f>
        <v>0</v>
      </c>
      <c r="V17" s="86">
        <f>IF(V$4=$H17+$B17,INDEX('Inputs_Indexed REC'!$D$40:$F$65,MATCH('Total Indexed RECs'!$H17,'Inputs_Indexed REC'!$B$40:$B$65,0),MATCH('Total Indexed RECs'!$F17,'Inputs_Indexed REC'!$D$37:$F$37,0))
*INDEX('Inputs_Indexed REC'!$H$40:$J$65,MATCH('Total Indexed RECs'!$H17,'Inputs_Indexed REC'!$B$40:$B$65,0),MATCH('Total Indexed RECs'!$F17,'Inputs_Indexed REC'!$H$37:$J$37,0)),
IF(V$4&gt;$H17+$B17,U17*(1-INDEX('Inputs_Indexed REC'!$E$6:$E$8,MATCH('Total Indexed RECs'!$F17,'Inputs_Indexed REC'!$C$6:$C$8,0))),
0))</f>
        <v>0</v>
      </c>
      <c r="W17" s="86">
        <f>IF(W$4=$H17+$B17,INDEX('Inputs_Indexed REC'!$D$40:$F$65,MATCH('Total Indexed RECs'!$H17,'Inputs_Indexed REC'!$B$40:$B$65,0),MATCH('Total Indexed RECs'!$F17,'Inputs_Indexed REC'!$D$37:$F$37,0))
*INDEX('Inputs_Indexed REC'!$H$40:$J$65,MATCH('Total Indexed RECs'!$H17,'Inputs_Indexed REC'!$B$40:$B$65,0),MATCH('Total Indexed RECs'!$F17,'Inputs_Indexed REC'!$H$37:$J$37,0)),
IF(W$4&gt;$H17+$B17,V17*(1-INDEX('Inputs_Indexed REC'!$E$6:$E$8,MATCH('Total Indexed RECs'!$F17,'Inputs_Indexed REC'!$C$6:$C$8,0))),
0))</f>
        <v>4400000</v>
      </c>
      <c r="X17" s="86">
        <f>IF(X$4=$H17+$B17,INDEX('Inputs_Indexed REC'!$D$40:$F$65,MATCH('Total Indexed RECs'!$H17,'Inputs_Indexed REC'!$B$40:$B$65,0),MATCH('Total Indexed RECs'!$F17,'Inputs_Indexed REC'!$D$37:$F$37,0))
*INDEX('Inputs_Indexed REC'!$H$40:$J$65,MATCH('Total Indexed RECs'!$H17,'Inputs_Indexed REC'!$B$40:$B$65,0),MATCH('Total Indexed RECs'!$F17,'Inputs_Indexed REC'!$H$37:$J$37,0)),
IF(X$4&gt;$H17+$B17,W17*(1-INDEX('Inputs_Indexed REC'!$E$6:$E$8,MATCH('Total Indexed RECs'!$F17,'Inputs_Indexed REC'!$C$6:$C$8,0))),
0))</f>
        <v>4400000</v>
      </c>
      <c r="Y17" s="86">
        <f>IF(Y$4=$H17+$B17,INDEX('Inputs_Indexed REC'!$D$40:$F$65,MATCH('Total Indexed RECs'!$H17,'Inputs_Indexed REC'!$B$40:$B$65,0),MATCH('Total Indexed RECs'!$F17,'Inputs_Indexed REC'!$D$37:$F$37,0))
*INDEX('Inputs_Indexed REC'!$H$40:$J$65,MATCH('Total Indexed RECs'!$H17,'Inputs_Indexed REC'!$B$40:$B$65,0),MATCH('Total Indexed RECs'!$F17,'Inputs_Indexed REC'!$H$37:$J$37,0)),
IF(Y$4&gt;$H17+$B17,X17*(1-INDEX('Inputs_Indexed REC'!$E$6:$E$8,MATCH('Total Indexed RECs'!$F17,'Inputs_Indexed REC'!$C$6:$C$8,0))),
0))</f>
        <v>4400000</v>
      </c>
      <c r="Z17" s="86">
        <f>IF(Z$4=$H17+$B17,INDEX('Inputs_Indexed REC'!$D$40:$F$65,MATCH('Total Indexed RECs'!$H17,'Inputs_Indexed REC'!$B$40:$B$65,0),MATCH('Total Indexed RECs'!$F17,'Inputs_Indexed REC'!$D$37:$F$37,0))
*INDEX('Inputs_Indexed REC'!$H$40:$J$65,MATCH('Total Indexed RECs'!$H17,'Inputs_Indexed REC'!$B$40:$B$65,0),MATCH('Total Indexed RECs'!$F17,'Inputs_Indexed REC'!$H$37:$J$37,0)),
IF(Z$4&gt;$H17+$B17,Y17*(1-INDEX('Inputs_Indexed REC'!$E$6:$E$8,MATCH('Total Indexed RECs'!$F17,'Inputs_Indexed REC'!$C$6:$C$8,0))),
0))</f>
        <v>4400000</v>
      </c>
      <c r="AA17" s="86">
        <f>IF(AA$4=$H17+$B17,INDEX('Inputs_Indexed REC'!$D$40:$F$65,MATCH('Total Indexed RECs'!$H17,'Inputs_Indexed REC'!$B$40:$B$65,0),MATCH('Total Indexed RECs'!$F17,'Inputs_Indexed REC'!$D$37:$F$37,0))
*INDEX('Inputs_Indexed REC'!$H$40:$J$65,MATCH('Total Indexed RECs'!$H17,'Inputs_Indexed REC'!$B$40:$B$65,0),MATCH('Total Indexed RECs'!$F17,'Inputs_Indexed REC'!$H$37:$J$37,0)),
IF(AA$4&gt;$H17+$B17,Z17*(1-INDEX('Inputs_Indexed REC'!$E$6:$E$8,MATCH('Total Indexed RECs'!$F17,'Inputs_Indexed REC'!$C$6:$C$8,0))),
0))</f>
        <v>4400000</v>
      </c>
      <c r="AB17" s="86">
        <f>IF(AB$4=$H17+$B17,INDEX('Inputs_Indexed REC'!$D$40:$F$65,MATCH('Total Indexed RECs'!$H17,'Inputs_Indexed REC'!$B$40:$B$65,0),MATCH('Total Indexed RECs'!$F17,'Inputs_Indexed REC'!$D$37:$F$37,0))
*INDEX('Inputs_Indexed REC'!$H$40:$J$65,MATCH('Total Indexed RECs'!$H17,'Inputs_Indexed REC'!$B$40:$B$65,0),MATCH('Total Indexed RECs'!$F17,'Inputs_Indexed REC'!$H$37:$J$37,0)),
IF(AB$4&gt;$H17+$B17,AA17*(1-INDEX('Inputs_Indexed REC'!$E$6:$E$8,MATCH('Total Indexed RECs'!$F17,'Inputs_Indexed REC'!$C$6:$C$8,0))),
0))</f>
        <v>4400000</v>
      </c>
      <c r="AC17" s="86">
        <f>IF(AC$4=$H17+$B17,INDEX('Inputs_Indexed REC'!$D$40:$F$65,MATCH('Total Indexed RECs'!$H17,'Inputs_Indexed REC'!$B$40:$B$65,0),MATCH('Total Indexed RECs'!$F17,'Inputs_Indexed REC'!$D$37:$F$37,0))
*INDEX('Inputs_Indexed REC'!$H$40:$J$65,MATCH('Total Indexed RECs'!$H17,'Inputs_Indexed REC'!$B$40:$B$65,0),MATCH('Total Indexed RECs'!$F17,'Inputs_Indexed REC'!$H$37:$J$37,0)),
IF(AC$4&gt;$H17+$B17,AB17*(1-INDEX('Inputs_Indexed REC'!$E$6:$E$8,MATCH('Total Indexed RECs'!$F17,'Inputs_Indexed REC'!$C$6:$C$8,0))),
0))</f>
        <v>4400000</v>
      </c>
      <c r="AD17" s="86">
        <f>IF(AD$4=$H17+$B17,INDEX('Inputs_Indexed REC'!$D$40:$F$65,MATCH('Total Indexed RECs'!$H17,'Inputs_Indexed REC'!$B$40:$B$65,0),MATCH('Total Indexed RECs'!$F17,'Inputs_Indexed REC'!$D$37:$F$37,0))
*INDEX('Inputs_Indexed REC'!$H$40:$J$65,MATCH('Total Indexed RECs'!$H17,'Inputs_Indexed REC'!$B$40:$B$65,0),MATCH('Total Indexed RECs'!$F17,'Inputs_Indexed REC'!$H$37:$J$37,0)),
IF(AD$4&gt;$H17+$B17,AC17*(1-INDEX('Inputs_Indexed REC'!$E$6:$E$8,MATCH('Total Indexed RECs'!$F17,'Inputs_Indexed REC'!$C$6:$C$8,0))),
0))</f>
        <v>4400000</v>
      </c>
      <c r="AE17" s="86">
        <f>IF(AE$4=$H17+$B17,INDEX('Inputs_Indexed REC'!$D$40:$F$65,MATCH('Total Indexed RECs'!$H17,'Inputs_Indexed REC'!$B$40:$B$65,0),MATCH('Total Indexed RECs'!$F17,'Inputs_Indexed REC'!$D$37:$F$37,0))
*INDEX('Inputs_Indexed REC'!$H$40:$J$65,MATCH('Total Indexed RECs'!$H17,'Inputs_Indexed REC'!$B$40:$B$65,0),MATCH('Total Indexed RECs'!$F17,'Inputs_Indexed REC'!$H$37:$J$37,0)),
IF(AE$4&gt;$H17+$B17,AD17*(1-INDEX('Inputs_Indexed REC'!$E$6:$E$8,MATCH('Total Indexed RECs'!$F17,'Inputs_Indexed REC'!$C$6:$C$8,0))),
0))</f>
        <v>4400000</v>
      </c>
      <c r="AF17" s="86">
        <f>IF(AF$4=$H17+$B17,INDEX('Inputs_Indexed REC'!$D$40:$F$65,MATCH('Total Indexed RECs'!$H17,'Inputs_Indexed REC'!$B$40:$B$65,0),MATCH('Total Indexed RECs'!$F17,'Inputs_Indexed REC'!$D$37:$F$37,0))
*INDEX('Inputs_Indexed REC'!$H$40:$J$65,MATCH('Total Indexed RECs'!$H17,'Inputs_Indexed REC'!$B$40:$B$65,0),MATCH('Total Indexed RECs'!$F17,'Inputs_Indexed REC'!$H$37:$J$37,0)),
IF(AF$4&gt;$H17+$B17,AE17*(1-INDEX('Inputs_Indexed REC'!$E$6:$E$8,MATCH('Total Indexed RECs'!$F17,'Inputs_Indexed REC'!$C$6:$C$8,0))),
0))</f>
        <v>4400000</v>
      </c>
      <c r="AG17" s="86">
        <f>IF(AG$4=$H17+$B17,INDEX('Inputs_Indexed REC'!$D$40:$F$65,MATCH('Total Indexed RECs'!$H17,'Inputs_Indexed REC'!$B$40:$B$65,0),MATCH('Total Indexed RECs'!$F17,'Inputs_Indexed REC'!$D$37:$F$37,0))
*INDEX('Inputs_Indexed REC'!$H$40:$J$65,MATCH('Total Indexed RECs'!$H17,'Inputs_Indexed REC'!$B$40:$B$65,0),MATCH('Total Indexed RECs'!$F17,'Inputs_Indexed REC'!$H$37:$J$37,0)),
IF(AG$4&gt;$H17+$B17,AF17*(1-INDEX('Inputs_Indexed REC'!$E$6:$E$8,MATCH('Total Indexed RECs'!$F17,'Inputs_Indexed REC'!$C$6:$C$8,0))),
0))</f>
        <v>4400000</v>
      </c>
      <c r="AH17" s="86">
        <f>IF(AH$4=$H17+$B17,INDEX('Inputs_Indexed REC'!$D$40:$F$65,MATCH('Total Indexed RECs'!$H17,'Inputs_Indexed REC'!$B$40:$B$65,0),MATCH('Total Indexed RECs'!$F17,'Inputs_Indexed REC'!$D$37:$F$37,0))
*INDEX('Inputs_Indexed REC'!$H$40:$J$65,MATCH('Total Indexed RECs'!$H17,'Inputs_Indexed REC'!$B$40:$B$65,0),MATCH('Total Indexed RECs'!$F17,'Inputs_Indexed REC'!$H$37:$J$37,0)),
IF(AH$4&gt;$H17+$B17,AG17*(1-INDEX('Inputs_Indexed REC'!$E$6:$E$8,MATCH('Total Indexed RECs'!$F17,'Inputs_Indexed REC'!$C$6:$C$8,0))),
0))</f>
        <v>4400000</v>
      </c>
    </row>
    <row r="18" spans="2:34" x14ac:dyDescent="0.35">
      <c r="B18" s="332">
        <f>INDEX('Inputs_Indexed REC'!$E$70:$E$72,MATCH('Indexed REC Deliveries'!$D18,'Inputs_Indexed REC'!$C$70:$C$72,0))</f>
        <v>3</v>
      </c>
      <c r="C18" s="332" t="str">
        <f>INDEX('Inputs_Indexed REC'!$L$40:$L$65,MATCH('Indexed REC Deliveries'!$G18,'Inputs_Indexed REC'!$C$40:$C$65,0))</f>
        <v>Projected</v>
      </c>
      <c r="D18" s="116" t="s">
        <v>239</v>
      </c>
      <c r="F18" s="19" t="s">
        <v>75</v>
      </c>
      <c r="G18" s="60" t="s">
        <v>31</v>
      </c>
      <c r="H18" s="347">
        <f t="shared" si="6"/>
        <v>2033</v>
      </c>
      <c r="I18" s="56" t="s">
        <v>91</v>
      </c>
      <c r="J18" s="86">
        <f>IF(J$4=$H18+$B18,INDEX('Inputs_Indexed REC'!$D$40:$F$65,MATCH('Total Indexed RECs'!$H18,'Inputs_Indexed REC'!$B$40:$B$65,0),MATCH('Total Indexed RECs'!$F18,'Inputs_Indexed REC'!$D$37:$F$37,0))
*INDEX('Inputs_Indexed REC'!$H$40:$J$65,MATCH('Total Indexed RECs'!$H18,'Inputs_Indexed REC'!$B$40:$B$65,0),MATCH('Total Indexed RECs'!$F18,'Inputs_Indexed REC'!$H$37:$J$37,0)),
IF(J$4&gt;$H18+$B18,I18*(1-INDEX('Inputs_Indexed REC'!$E$6:$E$8,MATCH('Total Indexed RECs'!$F18,'Inputs_Indexed REC'!$C$6:$C$8,0))),
0))</f>
        <v>0</v>
      </c>
      <c r="K18" s="86">
        <f>IF(K$4=$H18+$B18,INDEX('Inputs_Indexed REC'!$D$40:$F$65,MATCH('Total Indexed RECs'!$H18,'Inputs_Indexed REC'!$B$40:$B$65,0),MATCH('Total Indexed RECs'!$F18,'Inputs_Indexed REC'!$D$37:$F$37,0))
*INDEX('Inputs_Indexed REC'!$H$40:$J$65,MATCH('Total Indexed RECs'!$H18,'Inputs_Indexed REC'!$B$40:$B$65,0),MATCH('Total Indexed RECs'!$F18,'Inputs_Indexed REC'!$H$37:$J$37,0)),
IF(K$4&gt;$H18+$B18,J18*(1-INDEX('Inputs_Indexed REC'!$E$6:$E$8,MATCH('Total Indexed RECs'!$F18,'Inputs_Indexed REC'!$C$6:$C$8,0))),
0))</f>
        <v>0</v>
      </c>
      <c r="L18" s="86">
        <f>IF(L$4=$H18+$B18,INDEX('Inputs_Indexed REC'!$D$40:$F$65,MATCH('Total Indexed RECs'!$H18,'Inputs_Indexed REC'!$B$40:$B$65,0),MATCH('Total Indexed RECs'!$F18,'Inputs_Indexed REC'!$D$37:$F$37,0))
*INDEX('Inputs_Indexed REC'!$H$40:$J$65,MATCH('Total Indexed RECs'!$H18,'Inputs_Indexed REC'!$B$40:$B$65,0),MATCH('Total Indexed RECs'!$F18,'Inputs_Indexed REC'!$H$37:$J$37,0)),
IF(L$4&gt;$H18+$B18,K18*(1-INDEX('Inputs_Indexed REC'!$E$6:$E$8,MATCH('Total Indexed RECs'!$F18,'Inputs_Indexed REC'!$C$6:$C$8,0))),
0))</f>
        <v>0</v>
      </c>
      <c r="M18" s="86">
        <f>IF(M$4=$H18+$B18,INDEX('Inputs_Indexed REC'!$D$40:$F$65,MATCH('Total Indexed RECs'!$H18,'Inputs_Indexed REC'!$B$40:$B$65,0),MATCH('Total Indexed RECs'!$F18,'Inputs_Indexed REC'!$D$37:$F$37,0))
*INDEX('Inputs_Indexed REC'!$H$40:$J$65,MATCH('Total Indexed RECs'!$H18,'Inputs_Indexed REC'!$B$40:$B$65,0),MATCH('Total Indexed RECs'!$F18,'Inputs_Indexed REC'!$H$37:$J$37,0)),
IF(M$4&gt;$H18+$B18,L18*(1-INDEX('Inputs_Indexed REC'!$E$6:$E$8,MATCH('Total Indexed RECs'!$F18,'Inputs_Indexed REC'!$C$6:$C$8,0))),
0))</f>
        <v>0</v>
      </c>
      <c r="N18" s="86">
        <f>IF(N$4=$H18+$B18,INDEX('Inputs_Indexed REC'!$D$40:$F$65,MATCH('Total Indexed RECs'!$H18,'Inputs_Indexed REC'!$B$40:$B$65,0),MATCH('Total Indexed RECs'!$F18,'Inputs_Indexed REC'!$D$37:$F$37,0))
*INDEX('Inputs_Indexed REC'!$H$40:$J$65,MATCH('Total Indexed RECs'!$H18,'Inputs_Indexed REC'!$B$40:$B$65,0),MATCH('Total Indexed RECs'!$F18,'Inputs_Indexed REC'!$H$37:$J$37,0)),
IF(N$4&gt;$H18+$B18,M18*(1-INDEX('Inputs_Indexed REC'!$E$6:$E$8,MATCH('Total Indexed RECs'!$F18,'Inputs_Indexed REC'!$C$6:$C$8,0))),
0))</f>
        <v>0</v>
      </c>
      <c r="O18" s="86">
        <f>IF(O$4=$H18+$B18,INDEX('Inputs_Indexed REC'!$D$40:$F$65,MATCH('Total Indexed RECs'!$H18,'Inputs_Indexed REC'!$B$40:$B$65,0),MATCH('Total Indexed RECs'!$F18,'Inputs_Indexed REC'!$D$37:$F$37,0))
*INDEX('Inputs_Indexed REC'!$H$40:$J$65,MATCH('Total Indexed RECs'!$H18,'Inputs_Indexed REC'!$B$40:$B$65,0),MATCH('Total Indexed RECs'!$F18,'Inputs_Indexed REC'!$H$37:$J$37,0)),
IF(O$4&gt;$H18+$B18,N18*(1-INDEX('Inputs_Indexed REC'!$E$6:$E$8,MATCH('Total Indexed RECs'!$F18,'Inputs_Indexed REC'!$C$6:$C$8,0))),
0))</f>
        <v>0</v>
      </c>
      <c r="P18" s="86">
        <f>IF(P$4=$H18+$B18,INDEX('Inputs_Indexed REC'!$D$40:$F$65,MATCH('Total Indexed RECs'!$H18,'Inputs_Indexed REC'!$B$40:$B$65,0),MATCH('Total Indexed RECs'!$F18,'Inputs_Indexed REC'!$D$37:$F$37,0))
*INDEX('Inputs_Indexed REC'!$H$40:$J$65,MATCH('Total Indexed RECs'!$H18,'Inputs_Indexed REC'!$B$40:$B$65,0),MATCH('Total Indexed RECs'!$F18,'Inputs_Indexed REC'!$H$37:$J$37,0)),
IF(P$4&gt;$H18+$B18,O18*(1-INDEX('Inputs_Indexed REC'!$E$6:$E$8,MATCH('Total Indexed RECs'!$F18,'Inputs_Indexed REC'!$C$6:$C$8,0))),
0))</f>
        <v>0</v>
      </c>
      <c r="Q18" s="86">
        <f>IF(Q$4=$H18+$B18,INDEX('Inputs_Indexed REC'!$D$40:$F$65,MATCH('Total Indexed RECs'!$H18,'Inputs_Indexed REC'!$B$40:$B$65,0),MATCH('Total Indexed RECs'!$F18,'Inputs_Indexed REC'!$D$37:$F$37,0))
*INDEX('Inputs_Indexed REC'!$H$40:$J$65,MATCH('Total Indexed RECs'!$H18,'Inputs_Indexed REC'!$B$40:$B$65,0),MATCH('Total Indexed RECs'!$F18,'Inputs_Indexed REC'!$H$37:$J$37,0)),
IF(Q$4&gt;$H18+$B18,P18*(1-INDEX('Inputs_Indexed REC'!$E$6:$E$8,MATCH('Total Indexed RECs'!$F18,'Inputs_Indexed REC'!$C$6:$C$8,0))),
0))</f>
        <v>0</v>
      </c>
      <c r="R18" s="86">
        <f>IF(R$4=$H18+$B18,INDEX('Inputs_Indexed REC'!$D$40:$F$65,MATCH('Total Indexed RECs'!$H18,'Inputs_Indexed REC'!$B$40:$B$65,0),MATCH('Total Indexed RECs'!$F18,'Inputs_Indexed REC'!$D$37:$F$37,0))
*INDEX('Inputs_Indexed REC'!$H$40:$J$65,MATCH('Total Indexed RECs'!$H18,'Inputs_Indexed REC'!$B$40:$B$65,0),MATCH('Total Indexed RECs'!$F18,'Inputs_Indexed REC'!$H$37:$J$37,0)),
IF(R$4&gt;$H18+$B18,Q18*(1-INDEX('Inputs_Indexed REC'!$E$6:$E$8,MATCH('Total Indexed RECs'!$F18,'Inputs_Indexed REC'!$C$6:$C$8,0))),
0))</f>
        <v>0</v>
      </c>
      <c r="S18" s="86">
        <f>IF(S$4=$H18+$B18,INDEX('Inputs_Indexed REC'!$D$40:$F$65,MATCH('Total Indexed RECs'!$H18,'Inputs_Indexed REC'!$B$40:$B$65,0),MATCH('Total Indexed RECs'!$F18,'Inputs_Indexed REC'!$D$37:$F$37,0))
*INDEX('Inputs_Indexed REC'!$H$40:$J$65,MATCH('Total Indexed RECs'!$H18,'Inputs_Indexed REC'!$B$40:$B$65,0),MATCH('Total Indexed RECs'!$F18,'Inputs_Indexed REC'!$H$37:$J$37,0)),
IF(S$4&gt;$H18+$B18,R18*(1-INDEX('Inputs_Indexed REC'!$E$6:$E$8,MATCH('Total Indexed RECs'!$F18,'Inputs_Indexed REC'!$C$6:$C$8,0))),
0))</f>
        <v>0</v>
      </c>
      <c r="T18" s="86">
        <f>IF(T$4=$H18+$B18,INDEX('Inputs_Indexed REC'!$D$40:$F$65,MATCH('Total Indexed RECs'!$H18,'Inputs_Indexed REC'!$B$40:$B$65,0),MATCH('Total Indexed RECs'!$F18,'Inputs_Indexed REC'!$D$37:$F$37,0))
*INDEX('Inputs_Indexed REC'!$H$40:$J$65,MATCH('Total Indexed RECs'!$H18,'Inputs_Indexed REC'!$B$40:$B$65,0),MATCH('Total Indexed RECs'!$F18,'Inputs_Indexed REC'!$H$37:$J$37,0)),
IF(T$4&gt;$H18+$B18,S18*(1-INDEX('Inputs_Indexed REC'!$E$6:$E$8,MATCH('Total Indexed RECs'!$F18,'Inputs_Indexed REC'!$C$6:$C$8,0))),
0))</f>
        <v>0</v>
      </c>
      <c r="U18" s="86">
        <f>IF(U$4=$H18+$B18,INDEX('Inputs_Indexed REC'!$D$40:$F$65,MATCH('Total Indexed RECs'!$H18,'Inputs_Indexed REC'!$B$40:$B$65,0),MATCH('Total Indexed RECs'!$F18,'Inputs_Indexed REC'!$D$37:$F$37,0))
*INDEX('Inputs_Indexed REC'!$H$40:$J$65,MATCH('Total Indexed RECs'!$H18,'Inputs_Indexed REC'!$B$40:$B$65,0),MATCH('Total Indexed RECs'!$F18,'Inputs_Indexed REC'!$H$37:$J$37,0)),
IF(U$4&gt;$H18+$B18,T18*(1-INDEX('Inputs_Indexed REC'!$E$6:$E$8,MATCH('Total Indexed RECs'!$F18,'Inputs_Indexed REC'!$C$6:$C$8,0))),
0))</f>
        <v>0</v>
      </c>
      <c r="V18" s="86">
        <f>IF(V$4=$H18+$B18,INDEX('Inputs_Indexed REC'!$D$40:$F$65,MATCH('Total Indexed RECs'!$H18,'Inputs_Indexed REC'!$B$40:$B$65,0),MATCH('Total Indexed RECs'!$F18,'Inputs_Indexed REC'!$D$37:$F$37,0))
*INDEX('Inputs_Indexed REC'!$H$40:$J$65,MATCH('Total Indexed RECs'!$H18,'Inputs_Indexed REC'!$B$40:$B$65,0),MATCH('Total Indexed RECs'!$F18,'Inputs_Indexed REC'!$H$37:$J$37,0)),
IF(V$4&gt;$H18+$B18,U18*(1-INDEX('Inputs_Indexed REC'!$E$6:$E$8,MATCH('Total Indexed RECs'!$F18,'Inputs_Indexed REC'!$C$6:$C$8,0))),
0))</f>
        <v>0</v>
      </c>
      <c r="W18" s="86">
        <f>IF(W$4=$H18+$B18,INDEX('Inputs_Indexed REC'!$D$40:$F$65,MATCH('Total Indexed RECs'!$H18,'Inputs_Indexed REC'!$B$40:$B$65,0),MATCH('Total Indexed RECs'!$F18,'Inputs_Indexed REC'!$D$37:$F$37,0))
*INDEX('Inputs_Indexed REC'!$H$40:$J$65,MATCH('Total Indexed RECs'!$H18,'Inputs_Indexed REC'!$B$40:$B$65,0),MATCH('Total Indexed RECs'!$F18,'Inputs_Indexed REC'!$H$37:$J$37,0)),
IF(W$4&gt;$H18+$B18,V18*(1-INDEX('Inputs_Indexed REC'!$E$6:$E$8,MATCH('Total Indexed RECs'!$F18,'Inputs_Indexed REC'!$C$6:$C$8,0))),
0))</f>
        <v>0</v>
      </c>
      <c r="X18" s="86">
        <f>IF(X$4=$H18+$B18,INDEX('Inputs_Indexed REC'!$D$40:$F$65,MATCH('Total Indexed RECs'!$H18,'Inputs_Indexed REC'!$B$40:$B$65,0),MATCH('Total Indexed RECs'!$F18,'Inputs_Indexed REC'!$D$37:$F$37,0))
*INDEX('Inputs_Indexed REC'!$H$40:$J$65,MATCH('Total Indexed RECs'!$H18,'Inputs_Indexed REC'!$B$40:$B$65,0),MATCH('Total Indexed RECs'!$F18,'Inputs_Indexed REC'!$H$37:$J$37,0)),
IF(X$4&gt;$H18+$B18,W18*(1-INDEX('Inputs_Indexed REC'!$E$6:$E$8,MATCH('Total Indexed RECs'!$F18,'Inputs_Indexed REC'!$C$6:$C$8,0))),
0))</f>
        <v>4200000</v>
      </c>
      <c r="Y18" s="86">
        <f>IF(Y$4=$H18+$B18,INDEX('Inputs_Indexed REC'!$D$40:$F$65,MATCH('Total Indexed RECs'!$H18,'Inputs_Indexed REC'!$B$40:$B$65,0),MATCH('Total Indexed RECs'!$F18,'Inputs_Indexed REC'!$D$37:$F$37,0))
*INDEX('Inputs_Indexed REC'!$H$40:$J$65,MATCH('Total Indexed RECs'!$H18,'Inputs_Indexed REC'!$B$40:$B$65,0),MATCH('Total Indexed RECs'!$F18,'Inputs_Indexed REC'!$H$37:$J$37,0)),
IF(Y$4&gt;$H18+$B18,X18*(1-INDEX('Inputs_Indexed REC'!$E$6:$E$8,MATCH('Total Indexed RECs'!$F18,'Inputs_Indexed REC'!$C$6:$C$8,0))),
0))</f>
        <v>4200000</v>
      </c>
      <c r="Z18" s="86">
        <f>IF(Z$4=$H18+$B18,INDEX('Inputs_Indexed REC'!$D$40:$F$65,MATCH('Total Indexed RECs'!$H18,'Inputs_Indexed REC'!$B$40:$B$65,0),MATCH('Total Indexed RECs'!$F18,'Inputs_Indexed REC'!$D$37:$F$37,0))
*INDEX('Inputs_Indexed REC'!$H$40:$J$65,MATCH('Total Indexed RECs'!$H18,'Inputs_Indexed REC'!$B$40:$B$65,0),MATCH('Total Indexed RECs'!$F18,'Inputs_Indexed REC'!$H$37:$J$37,0)),
IF(Z$4&gt;$H18+$B18,Y18*(1-INDEX('Inputs_Indexed REC'!$E$6:$E$8,MATCH('Total Indexed RECs'!$F18,'Inputs_Indexed REC'!$C$6:$C$8,0))),
0))</f>
        <v>4200000</v>
      </c>
      <c r="AA18" s="86">
        <f>IF(AA$4=$H18+$B18,INDEX('Inputs_Indexed REC'!$D$40:$F$65,MATCH('Total Indexed RECs'!$H18,'Inputs_Indexed REC'!$B$40:$B$65,0),MATCH('Total Indexed RECs'!$F18,'Inputs_Indexed REC'!$D$37:$F$37,0))
*INDEX('Inputs_Indexed REC'!$H$40:$J$65,MATCH('Total Indexed RECs'!$H18,'Inputs_Indexed REC'!$B$40:$B$65,0),MATCH('Total Indexed RECs'!$F18,'Inputs_Indexed REC'!$H$37:$J$37,0)),
IF(AA$4&gt;$H18+$B18,Z18*(1-INDEX('Inputs_Indexed REC'!$E$6:$E$8,MATCH('Total Indexed RECs'!$F18,'Inputs_Indexed REC'!$C$6:$C$8,0))),
0))</f>
        <v>4200000</v>
      </c>
      <c r="AB18" s="86">
        <f>IF(AB$4=$H18+$B18,INDEX('Inputs_Indexed REC'!$D$40:$F$65,MATCH('Total Indexed RECs'!$H18,'Inputs_Indexed REC'!$B$40:$B$65,0),MATCH('Total Indexed RECs'!$F18,'Inputs_Indexed REC'!$D$37:$F$37,0))
*INDEX('Inputs_Indexed REC'!$H$40:$J$65,MATCH('Total Indexed RECs'!$H18,'Inputs_Indexed REC'!$B$40:$B$65,0),MATCH('Total Indexed RECs'!$F18,'Inputs_Indexed REC'!$H$37:$J$37,0)),
IF(AB$4&gt;$H18+$B18,AA18*(1-INDEX('Inputs_Indexed REC'!$E$6:$E$8,MATCH('Total Indexed RECs'!$F18,'Inputs_Indexed REC'!$C$6:$C$8,0))),
0))</f>
        <v>4200000</v>
      </c>
      <c r="AC18" s="86">
        <f>IF(AC$4=$H18+$B18,INDEX('Inputs_Indexed REC'!$D$40:$F$65,MATCH('Total Indexed RECs'!$H18,'Inputs_Indexed REC'!$B$40:$B$65,0),MATCH('Total Indexed RECs'!$F18,'Inputs_Indexed REC'!$D$37:$F$37,0))
*INDEX('Inputs_Indexed REC'!$H$40:$J$65,MATCH('Total Indexed RECs'!$H18,'Inputs_Indexed REC'!$B$40:$B$65,0),MATCH('Total Indexed RECs'!$F18,'Inputs_Indexed REC'!$H$37:$J$37,0)),
IF(AC$4&gt;$H18+$B18,AB18*(1-INDEX('Inputs_Indexed REC'!$E$6:$E$8,MATCH('Total Indexed RECs'!$F18,'Inputs_Indexed REC'!$C$6:$C$8,0))),
0))</f>
        <v>4200000</v>
      </c>
      <c r="AD18" s="86">
        <f>IF(AD$4=$H18+$B18,INDEX('Inputs_Indexed REC'!$D$40:$F$65,MATCH('Total Indexed RECs'!$H18,'Inputs_Indexed REC'!$B$40:$B$65,0),MATCH('Total Indexed RECs'!$F18,'Inputs_Indexed REC'!$D$37:$F$37,0))
*INDEX('Inputs_Indexed REC'!$H$40:$J$65,MATCH('Total Indexed RECs'!$H18,'Inputs_Indexed REC'!$B$40:$B$65,0),MATCH('Total Indexed RECs'!$F18,'Inputs_Indexed REC'!$H$37:$J$37,0)),
IF(AD$4&gt;$H18+$B18,AC18*(1-INDEX('Inputs_Indexed REC'!$E$6:$E$8,MATCH('Total Indexed RECs'!$F18,'Inputs_Indexed REC'!$C$6:$C$8,0))),
0))</f>
        <v>4200000</v>
      </c>
      <c r="AE18" s="86">
        <f>IF(AE$4=$H18+$B18,INDEX('Inputs_Indexed REC'!$D$40:$F$65,MATCH('Total Indexed RECs'!$H18,'Inputs_Indexed REC'!$B$40:$B$65,0),MATCH('Total Indexed RECs'!$F18,'Inputs_Indexed REC'!$D$37:$F$37,0))
*INDEX('Inputs_Indexed REC'!$H$40:$J$65,MATCH('Total Indexed RECs'!$H18,'Inputs_Indexed REC'!$B$40:$B$65,0),MATCH('Total Indexed RECs'!$F18,'Inputs_Indexed REC'!$H$37:$J$37,0)),
IF(AE$4&gt;$H18+$B18,AD18*(1-INDEX('Inputs_Indexed REC'!$E$6:$E$8,MATCH('Total Indexed RECs'!$F18,'Inputs_Indexed REC'!$C$6:$C$8,0))),
0))</f>
        <v>4200000</v>
      </c>
      <c r="AF18" s="86">
        <f>IF(AF$4=$H18+$B18,INDEX('Inputs_Indexed REC'!$D$40:$F$65,MATCH('Total Indexed RECs'!$H18,'Inputs_Indexed REC'!$B$40:$B$65,0),MATCH('Total Indexed RECs'!$F18,'Inputs_Indexed REC'!$D$37:$F$37,0))
*INDEX('Inputs_Indexed REC'!$H$40:$J$65,MATCH('Total Indexed RECs'!$H18,'Inputs_Indexed REC'!$B$40:$B$65,0),MATCH('Total Indexed RECs'!$F18,'Inputs_Indexed REC'!$H$37:$J$37,0)),
IF(AF$4&gt;$H18+$B18,AE18*(1-INDEX('Inputs_Indexed REC'!$E$6:$E$8,MATCH('Total Indexed RECs'!$F18,'Inputs_Indexed REC'!$C$6:$C$8,0))),
0))</f>
        <v>4200000</v>
      </c>
      <c r="AG18" s="86">
        <f>IF(AG$4=$H18+$B18,INDEX('Inputs_Indexed REC'!$D$40:$F$65,MATCH('Total Indexed RECs'!$H18,'Inputs_Indexed REC'!$B$40:$B$65,0),MATCH('Total Indexed RECs'!$F18,'Inputs_Indexed REC'!$D$37:$F$37,0))
*INDEX('Inputs_Indexed REC'!$H$40:$J$65,MATCH('Total Indexed RECs'!$H18,'Inputs_Indexed REC'!$B$40:$B$65,0),MATCH('Total Indexed RECs'!$F18,'Inputs_Indexed REC'!$H$37:$J$37,0)),
IF(AG$4&gt;$H18+$B18,AF18*(1-INDEX('Inputs_Indexed REC'!$E$6:$E$8,MATCH('Total Indexed RECs'!$F18,'Inputs_Indexed REC'!$C$6:$C$8,0))),
0))</f>
        <v>4200000</v>
      </c>
      <c r="AH18" s="86">
        <f>IF(AH$4=$H18+$B18,INDEX('Inputs_Indexed REC'!$D$40:$F$65,MATCH('Total Indexed RECs'!$H18,'Inputs_Indexed REC'!$B$40:$B$65,0),MATCH('Total Indexed RECs'!$F18,'Inputs_Indexed REC'!$D$37:$F$37,0))
*INDEX('Inputs_Indexed REC'!$H$40:$J$65,MATCH('Total Indexed RECs'!$H18,'Inputs_Indexed REC'!$B$40:$B$65,0),MATCH('Total Indexed RECs'!$F18,'Inputs_Indexed REC'!$H$37:$J$37,0)),
IF(AH$4&gt;$H18+$B18,AG18*(1-INDEX('Inputs_Indexed REC'!$E$6:$E$8,MATCH('Total Indexed RECs'!$F18,'Inputs_Indexed REC'!$C$6:$C$8,0))),
0))</f>
        <v>4200000</v>
      </c>
    </row>
    <row r="19" spans="2:34" x14ac:dyDescent="0.35">
      <c r="B19" s="332">
        <f>INDEX('Inputs_Indexed REC'!$E$70:$E$72,MATCH('Indexed REC Deliveries'!$D19,'Inputs_Indexed REC'!$C$70:$C$72,0))</f>
        <v>3</v>
      </c>
      <c r="C19" s="332" t="str">
        <f>INDEX('Inputs_Indexed REC'!$L$40:$L$65,MATCH('Indexed REC Deliveries'!$G19,'Inputs_Indexed REC'!$C$40:$C$65,0))</f>
        <v>Projected</v>
      </c>
      <c r="D19" s="116" t="s">
        <v>239</v>
      </c>
      <c r="F19" s="19" t="s">
        <v>75</v>
      </c>
      <c r="G19" s="60" t="s">
        <v>32</v>
      </c>
      <c r="H19" s="347">
        <f t="shared" si="6"/>
        <v>2034</v>
      </c>
      <c r="I19" s="56" t="s">
        <v>91</v>
      </c>
      <c r="J19" s="86">
        <f>IF(J$4=$H19+$B19,INDEX('Inputs_Indexed REC'!$D$40:$F$65,MATCH('Total Indexed RECs'!$H19,'Inputs_Indexed REC'!$B$40:$B$65,0),MATCH('Total Indexed RECs'!$F19,'Inputs_Indexed REC'!$D$37:$F$37,0))
*INDEX('Inputs_Indexed REC'!$H$40:$J$65,MATCH('Total Indexed RECs'!$H19,'Inputs_Indexed REC'!$B$40:$B$65,0),MATCH('Total Indexed RECs'!$F19,'Inputs_Indexed REC'!$H$37:$J$37,0)),
IF(J$4&gt;$H19+$B19,I19*(1-INDEX('Inputs_Indexed REC'!$E$6:$E$8,MATCH('Total Indexed RECs'!$F19,'Inputs_Indexed REC'!$C$6:$C$8,0))),
0))</f>
        <v>0</v>
      </c>
      <c r="K19" s="86">
        <f>IF(K$4=$H19+$B19,INDEX('Inputs_Indexed REC'!$D$40:$F$65,MATCH('Total Indexed RECs'!$H19,'Inputs_Indexed REC'!$B$40:$B$65,0),MATCH('Total Indexed RECs'!$F19,'Inputs_Indexed REC'!$D$37:$F$37,0))
*INDEX('Inputs_Indexed REC'!$H$40:$J$65,MATCH('Total Indexed RECs'!$H19,'Inputs_Indexed REC'!$B$40:$B$65,0),MATCH('Total Indexed RECs'!$F19,'Inputs_Indexed REC'!$H$37:$J$37,0)),
IF(K$4&gt;$H19+$B19,J19*(1-INDEX('Inputs_Indexed REC'!$E$6:$E$8,MATCH('Total Indexed RECs'!$F19,'Inputs_Indexed REC'!$C$6:$C$8,0))),
0))</f>
        <v>0</v>
      </c>
      <c r="L19" s="86">
        <f>IF(L$4=$H19+$B19,INDEX('Inputs_Indexed REC'!$D$40:$F$65,MATCH('Total Indexed RECs'!$H19,'Inputs_Indexed REC'!$B$40:$B$65,0),MATCH('Total Indexed RECs'!$F19,'Inputs_Indexed REC'!$D$37:$F$37,0))
*INDEX('Inputs_Indexed REC'!$H$40:$J$65,MATCH('Total Indexed RECs'!$H19,'Inputs_Indexed REC'!$B$40:$B$65,0),MATCH('Total Indexed RECs'!$F19,'Inputs_Indexed REC'!$H$37:$J$37,0)),
IF(L$4&gt;$H19+$B19,K19*(1-INDEX('Inputs_Indexed REC'!$E$6:$E$8,MATCH('Total Indexed RECs'!$F19,'Inputs_Indexed REC'!$C$6:$C$8,0))),
0))</f>
        <v>0</v>
      </c>
      <c r="M19" s="86">
        <f>IF(M$4=$H19+$B19,INDEX('Inputs_Indexed REC'!$D$40:$F$65,MATCH('Total Indexed RECs'!$H19,'Inputs_Indexed REC'!$B$40:$B$65,0),MATCH('Total Indexed RECs'!$F19,'Inputs_Indexed REC'!$D$37:$F$37,0))
*INDEX('Inputs_Indexed REC'!$H$40:$J$65,MATCH('Total Indexed RECs'!$H19,'Inputs_Indexed REC'!$B$40:$B$65,0),MATCH('Total Indexed RECs'!$F19,'Inputs_Indexed REC'!$H$37:$J$37,0)),
IF(M$4&gt;$H19+$B19,L19*(1-INDEX('Inputs_Indexed REC'!$E$6:$E$8,MATCH('Total Indexed RECs'!$F19,'Inputs_Indexed REC'!$C$6:$C$8,0))),
0))</f>
        <v>0</v>
      </c>
      <c r="N19" s="86">
        <f>IF(N$4=$H19+$B19,INDEX('Inputs_Indexed REC'!$D$40:$F$65,MATCH('Total Indexed RECs'!$H19,'Inputs_Indexed REC'!$B$40:$B$65,0),MATCH('Total Indexed RECs'!$F19,'Inputs_Indexed REC'!$D$37:$F$37,0))
*INDEX('Inputs_Indexed REC'!$H$40:$J$65,MATCH('Total Indexed RECs'!$H19,'Inputs_Indexed REC'!$B$40:$B$65,0),MATCH('Total Indexed RECs'!$F19,'Inputs_Indexed REC'!$H$37:$J$37,0)),
IF(N$4&gt;$H19+$B19,M19*(1-INDEX('Inputs_Indexed REC'!$E$6:$E$8,MATCH('Total Indexed RECs'!$F19,'Inputs_Indexed REC'!$C$6:$C$8,0))),
0))</f>
        <v>0</v>
      </c>
      <c r="O19" s="86">
        <f>IF(O$4=$H19+$B19,INDEX('Inputs_Indexed REC'!$D$40:$F$65,MATCH('Total Indexed RECs'!$H19,'Inputs_Indexed REC'!$B$40:$B$65,0),MATCH('Total Indexed RECs'!$F19,'Inputs_Indexed REC'!$D$37:$F$37,0))
*INDEX('Inputs_Indexed REC'!$H$40:$J$65,MATCH('Total Indexed RECs'!$H19,'Inputs_Indexed REC'!$B$40:$B$65,0),MATCH('Total Indexed RECs'!$F19,'Inputs_Indexed REC'!$H$37:$J$37,0)),
IF(O$4&gt;$H19+$B19,N19*(1-INDEX('Inputs_Indexed REC'!$E$6:$E$8,MATCH('Total Indexed RECs'!$F19,'Inputs_Indexed REC'!$C$6:$C$8,0))),
0))</f>
        <v>0</v>
      </c>
      <c r="P19" s="86">
        <f>IF(P$4=$H19+$B19,INDEX('Inputs_Indexed REC'!$D$40:$F$65,MATCH('Total Indexed RECs'!$H19,'Inputs_Indexed REC'!$B$40:$B$65,0),MATCH('Total Indexed RECs'!$F19,'Inputs_Indexed REC'!$D$37:$F$37,0))
*INDEX('Inputs_Indexed REC'!$H$40:$J$65,MATCH('Total Indexed RECs'!$H19,'Inputs_Indexed REC'!$B$40:$B$65,0),MATCH('Total Indexed RECs'!$F19,'Inputs_Indexed REC'!$H$37:$J$37,0)),
IF(P$4&gt;$H19+$B19,O19*(1-INDEX('Inputs_Indexed REC'!$E$6:$E$8,MATCH('Total Indexed RECs'!$F19,'Inputs_Indexed REC'!$C$6:$C$8,0))),
0))</f>
        <v>0</v>
      </c>
      <c r="Q19" s="86">
        <f>IF(Q$4=$H19+$B19,INDEX('Inputs_Indexed REC'!$D$40:$F$65,MATCH('Total Indexed RECs'!$H19,'Inputs_Indexed REC'!$B$40:$B$65,0),MATCH('Total Indexed RECs'!$F19,'Inputs_Indexed REC'!$D$37:$F$37,0))
*INDEX('Inputs_Indexed REC'!$H$40:$J$65,MATCH('Total Indexed RECs'!$H19,'Inputs_Indexed REC'!$B$40:$B$65,0),MATCH('Total Indexed RECs'!$F19,'Inputs_Indexed REC'!$H$37:$J$37,0)),
IF(Q$4&gt;$H19+$B19,P19*(1-INDEX('Inputs_Indexed REC'!$E$6:$E$8,MATCH('Total Indexed RECs'!$F19,'Inputs_Indexed REC'!$C$6:$C$8,0))),
0))</f>
        <v>0</v>
      </c>
      <c r="R19" s="86">
        <f>IF(R$4=$H19+$B19,INDEX('Inputs_Indexed REC'!$D$40:$F$65,MATCH('Total Indexed RECs'!$H19,'Inputs_Indexed REC'!$B$40:$B$65,0),MATCH('Total Indexed RECs'!$F19,'Inputs_Indexed REC'!$D$37:$F$37,0))
*INDEX('Inputs_Indexed REC'!$H$40:$J$65,MATCH('Total Indexed RECs'!$H19,'Inputs_Indexed REC'!$B$40:$B$65,0),MATCH('Total Indexed RECs'!$F19,'Inputs_Indexed REC'!$H$37:$J$37,0)),
IF(R$4&gt;$H19+$B19,Q19*(1-INDEX('Inputs_Indexed REC'!$E$6:$E$8,MATCH('Total Indexed RECs'!$F19,'Inputs_Indexed REC'!$C$6:$C$8,0))),
0))</f>
        <v>0</v>
      </c>
      <c r="S19" s="86">
        <f>IF(S$4=$H19+$B19,INDEX('Inputs_Indexed REC'!$D$40:$F$65,MATCH('Total Indexed RECs'!$H19,'Inputs_Indexed REC'!$B$40:$B$65,0),MATCH('Total Indexed RECs'!$F19,'Inputs_Indexed REC'!$D$37:$F$37,0))
*INDEX('Inputs_Indexed REC'!$H$40:$J$65,MATCH('Total Indexed RECs'!$H19,'Inputs_Indexed REC'!$B$40:$B$65,0),MATCH('Total Indexed RECs'!$F19,'Inputs_Indexed REC'!$H$37:$J$37,0)),
IF(S$4&gt;$H19+$B19,R19*(1-INDEX('Inputs_Indexed REC'!$E$6:$E$8,MATCH('Total Indexed RECs'!$F19,'Inputs_Indexed REC'!$C$6:$C$8,0))),
0))</f>
        <v>0</v>
      </c>
      <c r="T19" s="86">
        <f>IF(T$4=$H19+$B19,INDEX('Inputs_Indexed REC'!$D$40:$F$65,MATCH('Total Indexed RECs'!$H19,'Inputs_Indexed REC'!$B$40:$B$65,0),MATCH('Total Indexed RECs'!$F19,'Inputs_Indexed REC'!$D$37:$F$37,0))
*INDEX('Inputs_Indexed REC'!$H$40:$J$65,MATCH('Total Indexed RECs'!$H19,'Inputs_Indexed REC'!$B$40:$B$65,0),MATCH('Total Indexed RECs'!$F19,'Inputs_Indexed REC'!$H$37:$J$37,0)),
IF(T$4&gt;$H19+$B19,S19*(1-INDEX('Inputs_Indexed REC'!$E$6:$E$8,MATCH('Total Indexed RECs'!$F19,'Inputs_Indexed REC'!$C$6:$C$8,0))),
0))</f>
        <v>0</v>
      </c>
      <c r="U19" s="86">
        <f>IF(U$4=$H19+$B19,INDEX('Inputs_Indexed REC'!$D$40:$F$65,MATCH('Total Indexed RECs'!$H19,'Inputs_Indexed REC'!$B$40:$B$65,0),MATCH('Total Indexed RECs'!$F19,'Inputs_Indexed REC'!$D$37:$F$37,0))
*INDEX('Inputs_Indexed REC'!$H$40:$J$65,MATCH('Total Indexed RECs'!$H19,'Inputs_Indexed REC'!$B$40:$B$65,0),MATCH('Total Indexed RECs'!$F19,'Inputs_Indexed REC'!$H$37:$J$37,0)),
IF(U$4&gt;$H19+$B19,T19*(1-INDEX('Inputs_Indexed REC'!$E$6:$E$8,MATCH('Total Indexed RECs'!$F19,'Inputs_Indexed REC'!$C$6:$C$8,0))),
0))</f>
        <v>0</v>
      </c>
      <c r="V19" s="86">
        <f>IF(V$4=$H19+$B19,INDEX('Inputs_Indexed REC'!$D$40:$F$65,MATCH('Total Indexed RECs'!$H19,'Inputs_Indexed REC'!$B$40:$B$65,0),MATCH('Total Indexed RECs'!$F19,'Inputs_Indexed REC'!$D$37:$F$37,0))
*INDEX('Inputs_Indexed REC'!$H$40:$J$65,MATCH('Total Indexed RECs'!$H19,'Inputs_Indexed REC'!$B$40:$B$65,0),MATCH('Total Indexed RECs'!$F19,'Inputs_Indexed REC'!$H$37:$J$37,0)),
IF(V$4&gt;$H19+$B19,U19*(1-INDEX('Inputs_Indexed REC'!$E$6:$E$8,MATCH('Total Indexed RECs'!$F19,'Inputs_Indexed REC'!$C$6:$C$8,0))),
0))</f>
        <v>0</v>
      </c>
      <c r="W19" s="86">
        <f>IF(W$4=$H19+$B19,INDEX('Inputs_Indexed REC'!$D$40:$F$65,MATCH('Total Indexed RECs'!$H19,'Inputs_Indexed REC'!$B$40:$B$65,0),MATCH('Total Indexed RECs'!$F19,'Inputs_Indexed REC'!$D$37:$F$37,0))
*INDEX('Inputs_Indexed REC'!$H$40:$J$65,MATCH('Total Indexed RECs'!$H19,'Inputs_Indexed REC'!$B$40:$B$65,0),MATCH('Total Indexed RECs'!$F19,'Inputs_Indexed REC'!$H$37:$J$37,0)),
IF(W$4&gt;$H19+$B19,V19*(1-INDEX('Inputs_Indexed REC'!$E$6:$E$8,MATCH('Total Indexed RECs'!$F19,'Inputs_Indexed REC'!$C$6:$C$8,0))),
0))</f>
        <v>0</v>
      </c>
      <c r="X19" s="86">
        <f>IF(X$4=$H19+$B19,INDEX('Inputs_Indexed REC'!$D$40:$F$65,MATCH('Total Indexed RECs'!$H19,'Inputs_Indexed REC'!$B$40:$B$65,0),MATCH('Total Indexed RECs'!$F19,'Inputs_Indexed REC'!$D$37:$F$37,0))
*INDEX('Inputs_Indexed REC'!$H$40:$J$65,MATCH('Total Indexed RECs'!$H19,'Inputs_Indexed REC'!$B$40:$B$65,0),MATCH('Total Indexed RECs'!$F19,'Inputs_Indexed REC'!$H$37:$J$37,0)),
IF(X$4&gt;$H19+$B19,W19*(1-INDEX('Inputs_Indexed REC'!$E$6:$E$8,MATCH('Total Indexed RECs'!$F19,'Inputs_Indexed REC'!$C$6:$C$8,0))),
0))</f>
        <v>0</v>
      </c>
      <c r="Y19" s="86">
        <f>IF(Y$4=$H19+$B19,INDEX('Inputs_Indexed REC'!$D$40:$F$65,MATCH('Total Indexed RECs'!$H19,'Inputs_Indexed REC'!$B$40:$B$65,0),MATCH('Total Indexed RECs'!$F19,'Inputs_Indexed REC'!$D$37:$F$37,0))
*INDEX('Inputs_Indexed REC'!$H$40:$J$65,MATCH('Total Indexed RECs'!$H19,'Inputs_Indexed REC'!$B$40:$B$65,0),MATCH('Total Indexed RECs'!$F19,'Inputs_Indexed REC'!$H$37:$J$37,0)),
IF(Y$4&gt;$H19+$B19,X19*(1-INDEX('Inputs_Indexed REC'!$E$6:$E$8,MATCH('Total Indexed RECs'!$F19,'Inputs_Indexed REC'!$C$6:$C$8,0))),
0))</f>
        <v>4200000</v>
      </c>
      <c r="Z19" s="86">
        <f>IF(Z$4=$H19+$B19,INDEX('Inputs_Indexed REC'!$D$40:$F$65,MATCH('Total Indexed RECs'!$H19,'Inputs_Indexed REC'!$B$40:$B$65,0),MATCH('Total Indexed RECs'!$F19,'Inputs_Indexed REC'!$D$37:$F$37,0))
*INDEX('Inputs_Indexed REC'!$H$40:$J$65,MATCH('Total Indexed RECs'!$H19,'Inputs_Indexed REC'!$B$40:$B$65,0),MATCH('Total Indexed RECs'!$F19,'Inputs_Indexed REC'!$H$37:$J$37,0)),
IF(Z$4&gt;$H19+$B19,Y19*(1-INDEX('Inputs_Indexed REC'!$E$6:$E$8,MATCH('Total Indexed RECs'!$F19,'Inputs_Indexed REC'!$C$6:$C$8,0))),
0))</f>
        <v>4200000</v>
      </c>
      <c r="AA19" s="86">
        <f>IF(AA$4=$H19+$B19,INDEX('Inputs_Indexed REC'!$D$40:$F$65,MATCH('Total Indexed RECs'!$H19,'Inputs_Indexed REC'!$B$40:$B$65,0),MATCH('Total Indexed RECs'!$F19,'Inputs_Indexed REC'!$D$37:$F$37,0))
*INDEX('Inputs_Indexed REC'!$H$40:$J$65,MATCH('Total Indexed RECs'!$H19,'Inputs_Indexed REC'!$B$40:$B$65,0),MATCH('Total Indexed RECs'!$F19,'Inputs_Indexed REC'!$H$37:$J$37,0)),
IF(AA$4&gt;$H19+$B19,Z19*(1-INDEX('Inputs_Indexed REC'!$E$6:$E$8,MATCH('Total Indexed RECs'!$F19,'Inputs_Indexed REC'!$C$6:$C$8,0))),
0))</f>
        <v>4200000</v>
      </c>
      <c r="AB19" s="86">
        <f>IF(AB$4=$H19+$B19,INDEX('Inputs_Indexed REC'!$D$40:$F$65,MATCH('Total Indexed RECs'!$H19,'Inputs_Indexed REC'!$B$40:$B$65,0),MATCH('Total Indexed RECs'!$F19,'Inputs_Indexed REC'!$D$37:$F$37,0))
*INDEX('Inputs_Indexed REC'!$H$40:$J$65,MATCH('Total Indexed RECs'!$H19,'Inputs_Indexed REC'!$B$40:$B$65,0),MATCH('Total Indexed RECs'!$F19,'Inputs_Indexed REC'!$H$37:$J$37,0)),
IF(AB$4&gt;$H19+$B19,AA19*(1-INDEX('Inputs_Indexed REC'!$E$6:$E$8,MATCH('Total Indexed RECs'!$F19,'Inputs_Indexed REC'!$C$6:$C$8,0))),
0))</f>
        <v>4200000</v>
      </c>
      <c r="AC19" s="86">
        <f>IF(AC$4=$H19+$B19,INDEX('Inputs_Indexed REC'!$D$40:$F$65,MATCH('Total Indexed RECs'!$H19,'Inputs_Indexed REC'!$B$40:$B$65,0),MATCH('Total Indexed RECs'!$F19,'Inputs_Indexed REC'!$D$37:$F$37,0))
*INDEX('Inputs_Indexed REC'!$H$40:$J$65,MATCH('Total Indexed RECs'!$H19,'Inputs_Indexed REC'!$B$40:$B$65,0),MATCH('Total Indexed RECs'!$F19,'Inputs_Indexed REC'!$H$37:$J$37,0)),
IF(AC$4&gt;$H19+$B19,AB19*(1-INDEX('Inputs_Indexed REC'!$E$6:$E$8,MATCH('Total Indexed RECs'!$F19,'Inputs_Indexed REC'!$C$6:$C$8,0))),
0))</f>
        <v>4200000</v>
      </c>
      <c r="AD19" s="86">
        <f>IF(AD$4=$H19+$B19,INDEX('Inputs_Indexed REC'!$D$40:$F$65,MATCH('Total Indexed RECs'!$H19,'Inputs_Indexed REC'!$B$40:$B$65,0),MATCH('Total Indexed RECs'!$F19,'Inputs_Indexed REC'!$D$37:$F$37,0))
*INDEX('Inputs_Indexed REC'!$H$40:$J$65,MATCH('Total Indexed RECs'!$H19,'Inputs_Indexed REC'!$B$40:$B$65,0),MATCH('Total Indexed RECs'!$F19,'Inputs_Indexed REC'!$H$37:$J$37,0)),
IF(AD$4&gt;$H19+$B19,AC19*(1-INDEX('Inputs_Indexed REC'!$E$6:$E$8,MATCH('Total Indexed RECs'!$F19,'Inputs_Indexed REC'!$C$6:$C$8,0))),
0))</f>
        <v>4200000</v>
      </c>
      <c r="AE19" s="86">
        <f>IF(AE$4=$H19+$B19,INDEX('Inputs_Indexed REC'!$D$40:$F$65,MATCH('Total Indexed RECs'!$H19,'Inputs_Indexed REC'!$B$40:$B$65,0),MATCH('Total Indexed RECs'!$F19,'Inputs_Indexed REC'!$D$37:$F$37,0))
*INDEX('Inputs_Indexed REC'!$H$40:$J$65,MATCH('Total Indexed RECs'!$H19,'Inputs_Indexed REC'!$B$40:$B$65,0),MATCH('Total Indexed RECs'!$F19,'Inputs_Indexed REC'!$H$37:$J$37,0)),
IF(AE$4&gt;$H19+$B19,AD19*(1-INDEX('Inputs_Indexed REC'!$E$6:$E$8,MATCH('Total Indexed RECs'!$F19,'Inputs_Indexed REC'!$C$6:$C$8,0))),
0))</f>
        <v>4200000</v>
      </c>
      <c r="AF19" s="86">
        <f>IF(AF$4=$H19+$B19,INDEX('Inputs_Indexed REC'!$D$40:$F$65,MATCH('Total Indexed RECs'!$H19,'Inputs_Indexed REC'!$B$40:$B$65,0),MATCH('Total Indexed RECs'!$F19,'Inputs_Indexed REC'!$D$37:$F$37,0))
*INDEX('Inputs_Indexed REC'!$H$40:$J$65,MATCH('Total Indexed RECs'!$H19,'Inputs_Indexed REC'!$B$40:$B$65,0),MATCH('Total Indexed RECs'!$F19,'Inputs_Indexed REC'!$H$37:$J$37,0)),
IF(AF$4&gt;$H19+$B19,AE19*(1-INDEX('Inputs_Indexed REC'!$E$6:$E$8,MATCH('Total Indexed RECs'!$F19,'Inputs_Indexed REC'!$C$6:$C$8,0))),
0))</f>
        <v>4200000</v>
      </c>
      <c r="AG19" s="86">
        <f>IF(AG$4=$H19+$B19,INDEX('Inputs_Indexed REC'!$D$40:$F$65,MATCH('Total Indexed RECs'!$H19,'Inputs_Indexed REC'!$B$40:$B$65,0),MATCH('Total Indexed RECs'!$F19,'Inputs_Indexed REC'!$D$37:$F$37,0))
*INDEX('Inputs_Indexed REC'!$H$40:$J$65,MATCH('Total Indexed RECs'!$H19,'Inputs_Indexed REC'!$B$40:$B$65,0),MATCH('Total Indexed RECs'!$F19,'Inputs_Indexed REC'!$H$37:$J$37,0)),
IF(AG$4&gt;$H19+$B19,AF19*(1-INDEX('Inputs_Indexed REC'!$E$6:$E$8,MATCH('Total Indexed RECs'!$F19,'Inputs_Indexed REC'!$C$6:$C$8,0))),
0))</f>
        <v>4200000</v>
      </c>
      <c r="AH19" s="86">
        <f>IF(AH$4=$H19+$B19,INDEX('Inputs_Indexed REC'!$D$40:$F$65,MATCH('Total Indexed RECs'!$H19,'Inputs_Indexed REC'!$B$40:$B$65,0),MATCH('Total Indexed RECs'!$F19,'Inputs_Indexed REC'!$D$37:$F$37,0))
*INDEX('Inputs_Indexed REC'!$H$40:$J$65,MATCH('Total Indexed RECs'!$H19,'Inputs_Indexed REC'!$B$40:$B$65,0),MATCH('Total Indexed RECs'!$F19,'Inputs_Indexed REC'!$H$37:$J$37,0)),
IF(AH$4&gt;$H19+$B19,AG19*(1-INDEX('Inputs_Indexed REC'!$E$6:$E$8,MATCH('Total Indexed RECs'!$F19,'Inputs_Indexed REC'!$C$6:$C$8,0))),
0))</f>
        <v>4200000</v>
      </c>
    </row>
    <row r="20" spans="2:34" x14ac:dyDescent="0.35">
      <c r="B20" s="332">
        <f>INDEX('Inputs_Indexed REC'!$E$70:$E$72,MATCH('Indexed REC Deliveries'!$D20,'Inputs_Indexed REC'!$C$70:$C$72,0))</f>
        <v>3</v>
      </c>
      <c r="C20" s="332" t="str">
        <f>INDEX('Inputs_Indexed REC'!$L$40:$L$65,MATCH('Indexed REC Deliveries'!$G20,'Inputs_Indexed REC'!$C$40:$C$65,0))</f>
        <v>Projected</v>
      </c>
      <c r="D20" s="116" t="s">
        <v>239</v>
      </c>
      <c r="F20" s="19" t="s">
        <v>75</v>
      </c>
      <c r="G20" s="60" t="s">
        <v>33</v>
      </c>
      <c r="H20" s="347">
        <f t="shared" si="6"/>
        <v>2035</v>
      </c>
      <c r="I20" s="56" t="s">
        <v>91</v>
      </c>
      <c r="J20" s="86">
        <f>IF(J$4=$H20+$B20,INDEX('Inputs_Indexed REC'!$D$40:$F$65,MATCH('Total Indexed RECs'!$H20,'Inputs_Indexed REC'!$B$40:$B$65,0),MATCH('Total Indexed RECs'!$F20,'Inputs_Indexed REC'!$D$37:$F$37,0))
*INDEX('Inputs_Indexed REC'!$H$40:$J$65,MATCH('Total Indexed RECs'!$H20,'Inputs_Indexed REC'!$B$40:$B$65,0),MATCH('Total Indexed RECs'!$F20,'Inputs_Indexed REC'!$H$37:$J$37,0)),
IF(J$4&gt;$H20+$B20,I20*(1-INDEX('Inputs_Indexed REC'!$E$6:$E$8,MATCH('Total Indexed RECs'!$F20,'Inputs_Indexed REC'!$C$6:$C$8,0))),
0))</f>
        <v>0</v>
      </c>
      <c r="K20" s="86">
        <f>IF(K$4=$H20+$B20,INDEX('Inputs_Indexed REC'!$D$40:$F$65,MATCH('Total Indexed RECs'!$H20,'Inputs_Indexed REC'!$B$40:$B$65,0),MATCH('Total Indexed RECs'!$F20,'Inputs_Indexed REC'!$D$37:$F$37,0))
*INDEX('Inputs_Indexed REC'!$H$40:$J$65,MATCH('Total Indexed RECs'!$H20,'Inputs_Indexed REC'!$B$40:$B$65,0),MATCH('Total Indexed RECs'!$F20,'Inputs_Indexed REC'!$H$37:$J$37,0)),
IF(K$4&gt;$H20+$B20,J20*(1-INDEX('Inputs_Indexed REC'!$E$6:$E$8,MATCH('Total Indexed RECs'!$F20,'Inputs_Indexed REC'!$C$6:$C$8,0))),
0))</f>
        <v>0</v>
      </c>
      <c r="L20" s="86">
        <f>IF(L$4=$H20+$B20,INDEX('Inputs_Indexed REC'!$D$40:$F$65,MATCH('Total Indexed RECs'!$H20,'Inputs_Indexed REC'!$B$40:$B$65,0),MATCH('Total Indexed RECs'!$F20,'Inputs_Indexed REC'!$D$37:$F$37,0))
*INDEX('Inputs_Indexed REC'!$H$40:$J$65,MATCH('Total Indexed RECs'!$H20,'Inputs_Indexed REC'!$B$40:$B$65,0),MATCH('Total Indexed RECs'!$F20,'Inputs_Indexed REC'!$H$37:$J$37,0)),
IF(L$4&gt;$H20+$B20,K20*(1-INDEX('Inputs_Indexed REC'!$E$6:$E$8,MATCH('Total Indexed RECs'!$F20,'Inputs_Indexed REC'!$C$6:$C$8,0))),
0))</f>
        <v>0</v>
      </c>
      <c r="M20" s="86">
        <f>IF(M$4=$H20+$B20,INDEX('Inputs_Indexed REC'!$D$40:$F$65,MATCH('Total Indexed RECs'!$H20,'Inputs_Indexed REC'!$B$40:$B$65,0),MATCH('Total Indexed RECs'!$F20,'Inputs_Indexed REC'!$D$37:$F$37,0))
*INDEX('Inputs_Indexed REC'!$H$40:$J$65,MATCH('Total Indexed RECs'!$H20,'Inputs_Indexed REC'!$B$40:$B$65,0),MATCH('Total Indexed RECs'!$F20,'Inputs_Indexed REC'!$H$37:$J$37,0)),
IF(M$4&gt;$H20+$B20,L20*(1-INDEX('Inputs_Indexed REC'!$E$6:$E$8,MATCH('Total Indexed RECs'!$F20,'Inputs_Indexed REC'!$C$6:$C$8,0))),
0))</f>
        <v>0</v>
      </c>
      <c r="N20" s="86">
        <f>IF(N$4=$H20+$B20,INDEX('Inputs_Indexed REC'!$D$40:$F$65,MATCH('Total Indexed RECs'!$H20,'Inputs_Indexed REC'!$B$40:$B$65,0),MATCH('Total Indexed RECs'!$F20,'Inputs_Indexed REC'!$D$37:$F$37,0))
*INDEX('Inputs_Indexed REC'!$H$40:$J$65,MATCH('Total Indexed RECs'!$H20,'Inputs_Indexed REC'!$B$40:$B$65,0),MATCH('Total Indexed RECs'!$F20,'Inputs_Indexed REC'!$H$37:$J$37,0)),
IF(N$4&gt;$H20+$B20,M20*(1-INDEX('Inputs_Indexed REC'!$E$6:$E$8,MATCH('Total Indexed RECs'!$F20,'Inputs_Indexed REC'!$C$6:$C$8,0))),
0))</f>
        <v>0</v>
      </c>
      <c r="O20" s="86">
        <f>IF(O$4=$H20+$B20,INDEX('Inputs_Indexed REC'!$D$40:$F$65,MATCH('Total Indexed RECs'!$H20,'Inputs_Indexed REC'!$B$40:$B$65,0),MATCH('Total Indexed RECs'!$F20,'Inputs_Indexed REC'!$D$37:$F$37,0))
*INDEX('Inputs_Indexed REC'!$H$40:$J$65,MATCH('Total Indexed RECs'!$H20,'Inputs_Indexed REC'!$B$40:$B$65,0),MATCH('Total Indexed RECs'!$F20,'Inputs_Indexed REC'!$H$37:$J$37,0)),
IF(O$4&gt;$H20+$B20,N20*(1-INDEX('Inputs_Indexed REC'!$E$6:$E$8,MATCH('Total Indexed RECs'!$F20,'Inputs_Indexed REC'!$C$6:$C$8,0))),
0))</f>
        <v>0</v>
      </c>
      <c r="P20" s="86">
        <f>IF(P$4=$H20+$B20,INDEX('Inputs_Indexed REC'!$D$40:$F$65,MATCH('Total Indexed RECs'!$H20,'Inputs_Indexed REC'!$B$40:$B$65,0),MATCH('Total Indexed RECs'!$F20,'Inputs_Indexed REC'!$D$37:$F$37,0))
*INDEX('Inputs_Indexed REC'!$H$40:$J$65,MATCH('Total Indexed RECs'!$H20,'Inputs_Indexed REC'!$B$40:$B$65,0),MATCH('Total Indexed RECs'!$F20,'Inputs_Indexed REC'!$H$37:$J$37,0)),
IF(P$4&gt;$H20+$B20,O20*(1-INDEX('Inputs_Indexed REC'!$E$6:$E$8,MATCH('Total Indexed RECs'!$F20,'Inputs_Indexed REC'!$C$6:$C$8,0))),
0))</f>
        <v>0</v>
      </c>
      <c r="Q20" s="86">
        <f>IF(Q$4=$H20+$B20,INDEX('Inputs_Indexed REC'!$D$40:$F$65,MATCH('Total Indexed RECs'!$H20,'Inputs_Indexed REC'!$B$40:$B$65,0),MATCH('Total Indexed RECs'!$F20,'Inputs_Indexed REC'!$D$37:$F$37,0))
*INDEX('Inputs_Indexed REC'!$H$40:$J$65,MATCH('Total Indexed RECs'!$H20,'Inputs_Indexed REC'!$B$40:$B$65,0),MATCH('Total Indexed RECs'!$F20,'Inputs_Indexed REC'!$H$37:$J$37,0)),
IF(Q$4&gt;$H20+$B20,P20*(1-INDEX('Inputs_Indexed REC'!$E$6:$E$8,MATCH('Total Indexed RECs'!$F20,'Inputs_Indexed REC'!$C$6:$C$8,0))),
0))</f>
        <v>0</v>
      </c>
      <c r="R20" s="86">
        <f>IF(R$4=$H20+$B20,INDEX('Inputs_Indexed REC'!$D$40:$F$65,MATCH('Total Indexed RECs'!$H20,'Inputs_Indexed REC'!$B$40:$B$65,0),MATCH('Total Indexed RECs'!$F20,'Inputs_Indexed REC'!$D$37:$F$37,0))
*INDEX('Inputs_Indexed REC'!$H$40:$J$65,MATCH('Total Indexed RECs'!$H20,'Inputs_Indexed REC'!$B$40:$B$65,0),MATCH('Total Indexed RECs'!$F20,'Inputs_Indexed REC'!$H$37:$J$37,0)),
IF(R$4&gt;$H20+$B20,Q20*(1-INDEX('Inputs_Indexed REC'!$E$6:$E$8,MATCH('Total Indexed RECs'!$F20,'Inputs_Indexed REC'!$C$6:$C$8,0))),
0))</f>
        <v>0</v>
      </c>
      <c r="S20" s="86">
        <f>IF(S$4=$H20+$B20,INDEX('Inputs_Indexed REC'!$D$40:$F$65,MATCH('Total Indexed RECs'!$H20,'Inputs_Indexed REC'!$B$40:$B$65,0),MATCH('Total Indexed RECs'!$F20,'Inputs_Indexed REC'!$D$37:$F$37,0))
*INDEX('Inputs_Indexed REC'!$H$40:$J$65,MATCH('Total Indexed RECs'!$H20,'Inputs_Indexed REC'!$B$40:$B$65,0),MATCH('Total Indexed RECs'!$F20,'Inputs_Indexed REC'!$H$37:$J$37,0)),
IF(S$4&gt;$H20+$B20,R20*(1-INDEX('Inputs_Indexed REC'!$E$6:$E$8,MATCH('Total Indexed RECs'!$F20,'Inputs_Indexed REC'!$C$6:$C$8,0))),
0))</f>
        <v>0</v>
      </c>
      <c r="T20" s="86">
        <f>IF(T$4=$H20+$B20,INDEX('Inputs_Indexed REC'!$D$40:$F$65,MATCH('Total Indexed RECs'!$H20,'Inputs_Indexed REC'!$B$40:$B$65,0),MATCH('Total Indexed RECs'!$F20,'Inputs_Indexed REC'!$D$37:$F$37,0))
*INDEX('Inputs_Indexed REC'!$H$40:$J$65,MATCH('Total Indexed RECs'!$H20,'Inputs_Indexed REC'!$B$40:$B$65,0),MATCH('Total Indexed RECs'!$F20,'Inputs_Indexed REC'!$H$37:$J$37,0)),
IF(T$4&gt;$H20+$B20,S20*(1-INDEX('Inputs_Indexed REC'!$E$6:$E$8,MATCH('Total Indexed RECs'!$F20,'Inputs_Indexed REC'!$C$6:$C$8,0))),
0))</f>
        <v>0</v>
      </c>
      <c r="U20" s="86">
        <f>IF(U$4=$H20+$B20,INDEX('Inputs_Indexed REC'!$D$40:$F$65,MATCH('Total Indexed RECs'!$H20,'Inputs_Indexed REC'!$B$40:$B$65,0),MATCH('Total Indexed RECs'!$F20,'Inputs_Indexed REC'!$D$37:$F$37,0))
*INDEX('Inputs_Indexed REC'!$H$40:$J$65,MATCH('Total Indexed RECs'!$H20,'Inputs_Indexed REC'!$B$40:$B$65,0),MATCH('Total Indexed RECs'!$F20,'Inputs_Indexed REC'!$H$37:$J$37,0)),
IF(U$4&gt;$H20+$B20,T20*(1-INDEX('Inputs_Indexed REC'!$E$6:$E$8,MATCH('Total Indexed RECs'!$F20,'Inputs_Indexed REC'!$C$6:$C$8,0))),
0))</f>
        <v>0</v>
      </c>
      <c r="V20" s="86">
        <f>IF(V$4=$H20+$B20,INDEX('Inputs_Indexed REC'!$D$40:$F$65,MATCH('Total Indexed RECs'!$H20,'Inputs_Indexed REC'!$B$40:$B$65,0),MATCH('Total Indexed RECs'!$F20,'Inputs_Indexed REC'!$D$37:$F$37,0))
*INDEX('Inputs_Indexed REC'!$H$40:$J$65,MATCH('Total Indexed RECs'!$H20,'Inputs_Indexed REC'!$B$40:$B$65,0),MATCH('Total Indexed RECs'!$F20,'Inputs_Indexed REC'!$H$37:$J$37,0)),
IF(V$4&gt;$H20+$B20,U20*(1-INDEX('Inputs_Indexed REC'!$E$6:$E$8,MATCH('Total Indexed RECs'!$F20,'Inputs_Indexed REC'!$C$6:$C$8,0))),
0))</f>
        <v>0</v>
      </c>
      <c r="W20" s="86">
        <f>IF(W$4=$H20+$B20,INDEX('Inputs_Indexed REC'!$D$40:$F$65,MATCH('Total Indexed RECs'!$H20,'Inputs_Indexed REC'!$B$40:$B$65,0),MATCH('Total Indexed RECs'!$F20,'Inputs_Indexed REC'!$D$37:$F$37,0))
*INDEX('Inputs_Indexed REC'!$H$40:$J$65,MATCH('Total Indexed RECs'!$H20,'Inputs_Indexed REC'!$B$40:$B$65,0),MATCH('Total Indexed RECs'!$F20,'Inputs_Indexed REC'!$H$37:$J$37,0)),
IF(W$4&gt;$H20+$B20,V20*(1-INDEX('Inputs_Indexed REC'!$E$6:$E$8,MATCH('Total Indexed RECs'!$F20,'Inputs_Indexed REC'!$C$6:$C$8,0))),
0))</f>
        <v>0</v>
      </c>
      <c r="X20" s="86">
        <f>IF(X$4=$H20+$B20,INDEX('Inputs_Indexed REC'!$D$40:$F$65,MATCH('Total Indexed RECs'!$H20,'Inputs_Indexed REC'!$B$40:$B$65,0),MATCH('Total Indexed RECs'!$F20,'Inputs_Indexed REC'!$D$37:$F$37,0))
*INDEX('Inputs_Indexed REC'!$H$40:$J$65,MATCH('Total Indexed RECs'!$H20,'Inputs_Indexed REC'!$B$40:$B$65,0),MATCH('Total Indexed RECs'!$F20,'Inputs_Indexed REC'!$H$37:$J$37,0)),
IF(X$4&gt;$H20+$B20,W20*(1-INDEX('Inputs_Indexed REC'!$E$6:$E$8,MATCH('Total Indexed RECs'!$F20,'Inputs_Indexed REC'!$C$6:$C$8,0))),
0))</f>
        <v>0</v>
      </c>
      <c r="Y20" s="86">
        <f>IF(Y$4=$H20+$B20,INDEX('Inputs_Indexed REC'!$D$40:$F$65,MATCH('Total Indexed RECs'!$H20,'Inputs_Indexed REC'!$B$40:$B$65,0),MATCH('Total Indexed RECs'!$F20,'Inputs_Indexed REC'!$D$37:$F$37,0))
*INDEX('Inputs_Indexed REC'!$H$40:$J$65,MATCH('Total Indexed RECs'!$H20,'Inputs_Indexed REC'!$B$40:$B$65,0),MATCH('Total Indexed RECs'!$F20,'Inputs_Indexed REC'!$H$37:$J$37,0)),
IF(Y$4&gt;$H20+$B20,X20*(1-INDEX('Inputs_Indexed REC'!$E$6:$E$8,MATCH('Total Indexed RECs'!$F20,'Inputs_Indexed REC'!$C$6:$C$8,0))),
0))</f>
        <v>0</v>
      </c>
      <c r="Z20" s="86">
        <f>IF(Z$4=$H20+$B20,INDEX('Inputs_Indexed REC'!$D$40:$F$65,MATCH('Total Indexed RECs'!$H20,'Inputs_Indexed REC'!$B$40:$B$65,0),MATCH('Total Indexed RECs'!$F20,'Inputs_Indexed REC'!$D$37:$F$37,0))
*INDEX('Inputs_Indexed REC'!$H$40:$J$65,MATCH('Total Indexed RECs'!$H20,'Inputs_Indexed REC'!$B$40:$B$65,0),MATCH('Total Indexed RECs'!$F20,'Inputs_Indexed REC'!$H$37:$J$37,0)),
IF(Z$4&gt;$H20+$B20,Y20*(1-INDEX('Inputs_Indexed REC'!$E$6:$E$8,MATCH('Total Indexed RECs'!$F20,'Inputs_Indexed REC'!$C$6:$C$8,0))),
0))</f>
        <v>4000000</v>
      </c>
      <c r="AA20" s="86">
        <f>IF(AA$4=$H20+$B20,INDEX('Inputs_Indexed REC'!$D$40:$F$65,MATCH('Total Indexed RECs'!$H20,'Inputs_Indexed REC'!$B$40:$B$65,0),MATCH('Total Indexed RECs'!$F20,'Inputs_Indexed REC'!$D$37:$F$37,0))
*INDEX('Inputs_Indexed REC'!$H$40:$J$65,MATCH('Total Indexed RECs'!$H20,'Inputs_Indexed REC'!$B$40:$B$65,0),MATCH('Total Indexed RECs'!$F20,'Inputs_Indexed REC'!$H$37:$J$37,0)),
IF(AA$4&gt;$H20+$B20,Z20*(1-INDEX('Inputs_Indexed REC'!$E$6:$E$8,MATCH('Total Indexed RECs'!$F20,'Inputs_Indexed REC'!$C$6:$C$8,0))),
0))</f>
        <v>4000000</v>
      </c>
      <c r="AB20" s="86">
        <f>IF(AB$4=$H20+$B20,INDEX('Inputs_Indexed REC'!$D$40:$F$65,MATCH('Total Indexed RECs'!$H20,'Inputs_Indexed REC'!$B$40:$B$65,0),MATCH('Total Indexed RECs'!$F20,'Inputs_Indexed REC'!$D$37:$F$37,0))
*INDEX('Inputs_Indexed REC'!$H$40:$J$65,MATCH('Total Indexed RECs'!$H20,'Inputs_Indexed REC'!$B$40:$B$65,0),MATCH('Total Indexed RECs'!$F20,'Inputs_Indexed REC'!$H$37:$J$37,0)),
IF(AB$4&gt;$H20+$B20,AA20*(1-INDEX('Inputs_Indexed REC'!$E$6:$E$8,MATCH('Total Indexed RECs'!$F20,'Inputs_Indexed REC'!$C$6:$C$8,0))),
0))</f>
        <v>4000000</v>
      </c>
      <c r="AC20" s="86">
        <f>IF(AC$4=$H20+$B20,INDEX('Inputs_Indexed REC'!$D$40:$F$65,MATCH('Total Indexed RECs'!$H20,'Inputs_Indexed REC'!$B$40:$B$65,0),MATCH('Total Indexed RECs'!$F20,'Inputs_Indexed REC'!$D$37:$F$37,0))
*INDEX('Inputs_Indexed REC'!$H$40:$J$65,MATCH('Total Indexed RECs'!$H20,'Inputs_Indexed REC'!$B$40:$B$65,0),MATCH('Total Indexed RECs'!$F20,'Inputs_Indexed REC'!$H$37:$J$37,0)),
IF(AC$4&gt;$H20+$B20,AB20*(1-INDEX('Inputs_Indexed REC'!$E$6:$E$8,MATCH('Total Indexed RECs'!$F20,'Inputs_Indexed REC'!$C$6:$C$8,0))),
0))</f>
        <v>4000000</v>
      </c>
      <c r="AD20" s="86">
        <f>IF(AD$4=$H20+$B20,INDEX('Inputs_Indexed REC'!$D$40:$F$65,MATCH('Total Indexed RECs'!$H20,'Inputs_Indexed REC'!$B$40:$B$65,0),MATCH('Total Indexed RECs'!$F20,'Inputs_Indexed REC'!$D$37:$F$37,0))
*INDEX('Inputs_Indexed REC'!$H$40:$J$65,MATCH('Total Indexed RECs'!$H20,'Inputs_Indexed REC'!$B$40:$B$65,0),MATCH('Total Indexed RECs'!$F20,'Inputs_Indexed REC'!$H$37:$J$37,0)),
IF(AD$4&gt;$H20+$B20,AC20*(1-INDEX('Inputs_Indexed REC'!$E$6:$E$8,MATCH('Total Indexed RECs'!$F20,'Inputs_Indexed REC'!$C$6:$C$8,0))),
0))</f>
        <v>4000000</v>
      </c>
      <c r="AE20" s="86">
        <f>IF(AE$4=$H20+$B20,INDEX('Inputs_Indexed REC'!$D$40:$F$65,MATCH('Total Indexed RECs'!$H20,'Inputs_Indexed REC'!$B$40:$B$65,0),MATCH('Total Indexed RECs'!$F20,'Inputs_Indexed REC'!$D$37:$F$37,0))
*INDEX('Inputs_Indexed REC'!$H$40:$J$65,MATCH('Total Indexed RECs'!$H20,'Inputs_Indexed REC'!$B$40:$B$65,0),MATCH('Total Indexed RECs'!$F20,'Inputs_Indexed REC'!$H$37:$J$37,0)),
IF(AE$4&gt;$H20+$B20,AD20*(1-INDEX('Inputs_Indexed REC'!$E$6:$E$8,MATCH('Total Indexed RECs'!$F20,'Inputs_Indexed REC'!$C$6:$C$8,0))),
0))</f>
        <v>4000000</v>
      </c>
      <c r="AF20" s="86">
        <f>IF(AF$4=$H20+$B20,INDEX('Inputs_Indexed REC'!$D$40:$F$65,MATCH('Total Indexed RECs'!$H20,'Inputs_Indexed REC'!$B$40:$B$65,0),MATCH('Total Indexed RECs'!$F20,'Inputs_Indexed REC'!$D$37:$F$37,0))
*INDEX('Inputs_Indexed REC'!$H$40:$J$65,MATCH('Total Indexed RECs'!$H20,'Inputs_Indexed REC'!$B$40:$B$65,0),MATCH('Total Indexed RECs'!$F20,'Inputs_Indexed REC'!$H$37:$J$37,0)),
IF(AF$4&gt;$H20+$B20,AE20*(1-INDEX('Inputs_Indexed REC'!$E$6:$E$8,MATCH('Total Indexed RECs'!$F20,'Inputs_Indexed REC'!$C$6:$C$8,0))),
0))</f>
        <v>4000000</v>
      </c>
      <c r="AG20" s="86">
        <f>IF(AG$4=$H20+$B20,INDEX('Inputs_Indexed REC'!$D$40:$F$65,MATCH('Total Indexed RECs'!$H20,'Inputs_Indexed REC'!$B$40:$B$65,0),MATCH('Total Indexed RECs'!$F20,'Inputs_Indexed REC'!$D$37:$F$37,0))
*INDEX('Inputs_Indexed REC'!$H$40:$J$65,MATCH('Total Indexed RECs'!$H20,'Inputs_Indexed REC'!$B$40:$B$65,0),MATCH('Total Indexed RECs'!$F20,'Inputs_Indexed REC'!$H$37:$J$37,0)),
IF(AG$4&gt;$H20+$B20,AF20*(1-INDEX('Inputs_Indexed REC'!$E$6:$E$8,MATCH('Total Indexed RECs'!$F20,'Inputs_Indexed REC'!$C$6:$C$8,0))),
0))</f>
        <v>4000000</v>
      </c>
      <c r="AH20" s="86">
        <f>IF(AH$4=$H20+$B20,INDEX('Inputs_Indexed REC'!$D$40:$F$65,MATCH('Total Indexed RECs'!$H20,'Inputs_Indexed REC'!$B$40:$B$65,0),MATCH('Total Indexed RECs'!$F20,'Inputs_Indexed REC'!$D$37:$F$37,0))
*INDEX('Inputs_Indexed REC'!$H$40:$J$65,MATCH('Total Indexed RECs'!$H20,'Inputs_Indexed REC'!$B$40:$B$65,0),MATCH('Total Indexed RECs'!$F20,'Inputs_Indexed REC'!$H$37:$J$37,0)),
IF(AH$4&gt;$H20+$B20,AG20*(1-INDEX('Inputs_Indexed REC'!$E$6:$E$8,MATCH('Total Indexed RECs'!$F20,'Inputs_Indexed REC'!$C$6:$C$8,0))),
0))</f>
        <v>4000000</v>
      </c>
    </row>
    <row r="21" spans="2:34" x14ac:dyDescent="0.35">
      <c r="B21" s="332">
        <f>INDEX('Inputs_Indexed REC'!$E$70:$E$72,MATCH('Indexed REC Deliveries'!$D21,'Inputs_Indexed REC'!$C$70:$C$72,0))</f>
        <v>3</v>
      </c>
      <c r="C21" s="332" t="str">
        <f>INDEX('Inputs_Indexed REC'!$L$40:$L$65,MATCH('Indexed REC Deliveries'!$G21,'Inputs_Indexed REC'!$C$40:$C$65,0))</f>
        <v>Projected</v>
      </c>
      <c r="D21" s="116" t="s">
        <v>239</v>
      </c>
      <c r="F21" s="19" t="s">
        <v>75</v>
      </c>
      <c r="G21" s="60" t="s">
        <v>34</v>
      </c>
      <c r="H21" s="347">
        <f t="shared" si="6"/>
        <v>2036</v>
      </c>
      <c r="I21" s="56" t="s">
        <v>91</v>
      </c>
      <c r="J21" s="86">
        <f>IF(J$4=$H21+$B21,INDEX('Inputs_Indexed REC'!$D$40:$F$65,MATCH('Total Indexed RECs'!$H21,'Inputs_Indexed REC'!$B$40:$B$65,0),MATCH('Total Indexed RECs'!$F21,'Inputs_Indexed REC'!$D$37:$F$37,0))
*INDEX('Inputs_Indexed REC'!$H$40:$J$65,MATCH('Total Indexed RECs'!$H21,'Inputs_Indexed REC'!$B$40:$B$65,0),MATCH('Total Indexed RECs'!$F21,'Inputs_Indexed REC'!$H$37:$J$37,0)),
IF(J$4&gt;$H21+$B21,I21*(1-INDEX('Inputs_Indexed REC'!$E$6:$E$8,MATCH('Total Indexed RECs'!$F21,'Inputs_Indexed REC'!$C$6:$C$8,0))),
0))</f>
        <v>0</v>
      </c>
      <c r="K21" s="86">
        <f>IF(K$4=$H21+$B21,INDEX('Inputs_Indexed REC'!$D$40:$F$65,MATCH('Total Indexed RECs'!$H21,'Inputs_Indexed REC'!$B$40:$B$65,0),MATCH('Total Indexed RECs'!$F21,'Inputs_Indexed REC'!$D$37:$F$37,0))
*INDEX('Inputs_Indexed REC'!$H$40:$J$65,MATCH('Total Indexed RECs'!$H21,'Inputs_Indexed REC'!$B$40:$B$65,0),MATCH('Total Indexed RECs'!$F21,'Inputs_Indexed REC'!$H$37:$J$37,0)),
IF(K$4&gt;$H21+$B21,J21*(1-INDEX('Inputs_Indexed REC'!$E$6:$E$8,MATCH('Total Indexed RECs'!$F21,'Inputs_Indexed REC'!$C$6:$C$8,0))),
0))</f>
        <v>0</v>
      </c>
      <c r="L21" s="86">
        <f>IF(L$4=$H21+$B21,INDEX('Inputs_Indexed REC'!$D$40:$F$65,MATCH('Total Indexed RECs'!$H21,'Inputs_Indexed REC'!$B$40:$B$65,0),MATCH('Total Indexed RECs'!$F21,'Inputs_Indexed REC'!$D$37:$F$37,0))
*INDEX('Inputs_Indexed REC'!$H$40:$J$65,MATCH('Total Indexed RECs'!$H21,'Inputs_Indexed REC'!$B$40:$B$65,0),MATCH('Total Indexed RECs'!$F21,'Inputs_Indexed REC'!$H$37:$J$37,0)),
IF(L$4&gt;$H21+$B21,K21*(1-INDEX('Inputs_Indexed REC'!$E$6:$E$8,MATCH('Total Indexed RECs'!$F21,'Inputs_Indexed REC'!$C$6:$C$8,0))),
0))</f>
        <v>0</v>
      </c>
      <c r="M21" s="86">
        <f>IF(M$4=$H21+$B21,INDEX('Inputs_Indexed REC'!$D$40:$F$65,MATCH('Total Indexed RECs'!$H21,'Inputs_Indexed REC'!$B$40:$B$65,0),MATCH('Total Indexed RECs'!$F21,'Inputs_Indexed REC'!$D$37:$F$37,0))
*INDEX('Inputs_Indexed REC'!$H$40:$J$65,MATCH('Total Indexed RECs'!$H21,'Inputs_Indexed REC'!$B$40:$B$65,0),MATCH('Total Indexed RECs'!$F21,'Inputs_Indexed REC'!$H$37:$J$37,0)),
IF(M$4&gt;$H21+$B21,L21*(1-INDEX('Inputs_Indexed REC'!$E$6:$E$8,MATCH('Total Indexed RECs'!$F21,'Inputs_Indexed REC'!$C$6:$C$8,0))),
0))</f>
        <v>0</v>
      </c>
      <c r="N21" s="86">
        <f>IF(N$4=$H21+$B21,INDEX('Inputs_Indexed REC'!$D$40:$F$65,MATCH('Total Indexed RECs'!$H21,'Inputs_Indexed REC'!$B$40:$B$65,0),MATCH('Total Indexed RECs'!$F21,'Inputs_Indexed REC'!$D$37:$F$37,0))
*INDEX('Inputs_Indexed REC'!$H$40:$J$65,MATCH('Total Indexed RECs'!$H21,'Inputs_Indexed REC'!$B$40:$B$65,0),MATCH('Total Indexed RECs'!$F21,'Inputs_Indexed REC'!$H$37:$J$37,0)),
IF(N$4&gt;$H21+$B21,M21*(1-INDEX('Inputs_Indexed REC'!$E$6:$E$8,MATCH('Total Indexed RECs'!$F21,'Inputs_Indexed REC'!$C$6:$C$8,0))),
0))</f>
        <v>0</v>
      </c>
      <c r="O21" s="86">
        <f>IF(O$4=$H21+$B21,INDEX('Inputs_Indexed REC'!$D$40:$F$65,MATCH('Total Indexed RECs'!$H21,'Inputs_Indexed REC'!$B$40:$B$65,0),MATCH('Total Indexed RECs'!$F21,'Inputs_Indexed REC'!$D$37:$F$37,0))
*INDEX('Inputs_Indexed REC'!$H$40:$J$65,MATCH('Total Indexed RECs'!$H21,'Inputs_Indexed REC'!$B$40:$B$65,0),MATCH('Total Indexed RECs'!$F21,'Inputs_Indexed REC'!$H$37:$J$37,0)),
IF(O$4&gt;$H21+$B21,N21*(1-INDEX('Inputs_Indexed REC'!$E$6:$E$8,MATCH('Total Indexed RECs'!$F21,'Inputs_Indexed REC'!$C$6:$C$8,0))),
0))</f>
        <v>0</v>
      </c>
      <c r="P21" s="86">
        <f>IF(P$4=$H21+$B21,INDEX('Inputs_Indexed REC'!$D$40:$F$65,MATCH('Total Indexed RECs'!$H21,'Inputs_Indexed REC'!$B$40:$B$65,0),MATCH('Total Indexed RECs'!$F21,'Inputs_Indexed REC'!$D$37:$F$37,0))
*INDEX('Inputs_Indexed REC'!$H$40:$J$65,MATCH('Total Indexed RECs'!$H21,'Inputs_Indexed REC'!$B$40:$B$65,0),MATCH('Total Indexed RECs'!$F21,'Inputs_Indexed REC'!$H$37:$J$37,0)),
IF(P$4&gt;$H21+$B21,O21*(1-INDEX('Inputs_Indexed REC'!$E$6:$E$8,MATCH('Total Indexed RECs'!$F21,'Inputs_Indexed REC'!$C$6:$C$8,0))),
0))</f>
        <v>0</v>
      </c>
      <c r="Q21" s="86">
        <f>IF(Q$4=$H21+$B21,INDEX('Inputs_Indexed REC'!$D$40:$F$65,MATCH('Total Indexed RECs'!$H21,'Inputs_Indexed REC'!$B$40:$B$65,0),MATCH('Total Indexed RECs'!$F21,'Inputs_Indexed REC'!$D$37:$F$37,0))
*INDEX('Inputs_Indexed REC'!$H$40:$J$65,MATCH('Total Indexed RECs'!$H21,'Inputs_Indexed REC'!$B$40:$B$65,0),MATCH('Total Indexed RECs'!$F21,'Inputs_Indexed REC'!$H$37:$J$37,0)),
IF(Q$4&gt;$H21+$B21,P21*(1-INDEX('Inputs_Indexed REC'!$E$6:$E$8,MATCH('Total Indexed RECs'!$F21,'Inputs_Indexed REC'!$C$6:$C$8,0))),
0))</f>
        <v>0</v>
      </c>
      <c r="R21" s="86">
        <f>IF(R$4=$H21+$B21,INDEX('Inputs_Indexed REC'!$D$40:$F$65,MATCH('Total Indexed RECs'!$H21,'Inputs_Indexed REC'!$B$40:$B$65,0),MATCH('Total Indexed RECs'!$F21,'Inputs_Indexed REC'!$D$37:$F$37,0))
*INDEX('Inputs_Indexed REC'!$H$40:$J$65,MATCH('Total Indexed RECs'!$H21,'Inputs_Indexed REC'!$B$40:$B$65,0),MATCH('Total Indexed RECs'!$F21,'Inputs_Indexed REC'!$H$37:$J$37,0)),
IF(R$4&gt;$H21+$B21,Q21*(1-INDEX('Inputs_Indexed REC'!$E$6:$E$8,MATCH('Total Indexed RECs'!$F21,'Inputs_Indexed REC'!$C$6:$C$8,0))),
0))</f>
        <v>0</v>
      </c>
      <c r="S21" s="86">
        <f>IF(S$4=$H21+$B21,INDEX('Inputs_Indexed REC'!$D$40:$F$65,MATCH('Total Indexed RECs'!$H21,'Inputs_Indexed REC'!$B$40:$B$65,0),MATCH('Total Indexed RECs'!$F21,'Inputs_Indexed REC'!$D$37:$F$37,0))
*INDEX('Inputs_Indexed REC'!$H$40:$J$65,MATCH('Total Indexed RECs'!$H21,'Inputs_Indexed REC'!$B$40:$B$65,0),MATCH('Total Indexed RECs'!$F21,'Inputs_Indexed REC'!$H$37:$J$37,0)),
IF(S$4&gt;$H21+$B21,R21*(1-INDEX('Inputs_Indexed REC'!$E$6:$E$8,MATCH('Total Indexed RECs'!$F21,'Inputs_Indexed REC'!$C$6:$C$8,0))),
0))</f>
        <v>0</v>
      </c>
      <c r="T21" s="86">
        <f>IF(T$4=$H21+$B21,INDEX('Inputs_Indexed REC'!$D$40:$F$65,MATCH('Total Indexed RECs'!$H21,'Inputs_Indexed REC'!$B$40:$B$65,0),MATCH('Total Indexed RECs'!$F21,'Inputs_Indexed REC'!$D$37:$F$37,0))
*INDEX('Inputs_Indexed REC'!$H$40:$J$65,MATCH('Total Indexed RECs'!$H21,'Inputs_Indexed REC'!$B$40:$B$65,0),MATCH('Total Indexed RECs'!$F21,'Inputs_Indexed REC'!$H$37:$J$37,0)),
IF(T$4&gt;$H21+$B21,S21*(1-INDEX('Inputs_Indexed REC'!$E$6:$E$8,MATCH('Total Indexed RECs'!$F21,'Inputs_Indexed REC'!$C$6:$C$8,0))),
0))</f>
        <v>0</v>
      </c>
      <c r="U21" s="86">
        <f>IF(U$4=$H21+$B21,INDEX('Inputs_Indexed REC'!$D$40:$F$65,MATCH('Total Indexed RECs'!$H21,'Inputs_Indexed REC'!$B$40:$B$65,0),MATCH('Total Indexed RECs'!$F21,'Inputs_Indexed REC'!$D$37:$F$37,0))
*INDEX('Inputs_Indexed REC'!$H$40:$J$65,MATCH('Total Indexed RECs'!$H21,'Inputs_Indexed REC'!$B$40:$B$65,0),MATCH('Total Indexed RECs'!$F21,'Inputs_Indexed REC'!$H$37:$J$37,0)),
IF(U$4&gt;$H21+$B21,T21*(1-INDEX('Inputs_Indexed REC'!$E$6:$E$8,MATCH('Total Indexed RECs'!$F21,'Inputs_Indexed REC'!$C$6:$C$8,0))),
0))</f>
        <v>0</v>
      </c>
      <c r="V21" s="86">
        <f>IF(V$4=$H21+$B21,INDEX('Inputs_Indexed REC'!$D$40:$F$65,MATCH('Total Indexed RECs'!$H21,'Inputs_Indexed REC'!$B$40:$B$65,0),MATCH('Total Indexed RECs'!$F21,'Inputs_Indexed REC'!$D$37:$F$37,0))
*INDEX('Inputs_Indexed REC'!$H$40:$J$65,MATCH('Total Indexed RECs'!$H21,'Inputs_Indexed REC'!$B$40:$B$65,0),MATCH('Total Indexed RECs'!$F21,'Inputs_Indexed REC'!$H$37:$J$37,0)),
IF(V$4&gt;$H21+$B21,U21*(1-INDEX('Inputs_Indexed REC'!$E$6:$E$8,MATCH('Total Indexed RECs'!$F21,'Inputs_Indexed REC'!$C$6:$C$8,0))),
0))</f>
        <v>0</v>
      </c>
      <c r="W21" s="86">
        <f>IF(W$4=$H21+$B21,INDEX('Inputs_Indexed REC'!$D$40:$F$65,MATCH('Total Indexed RECs'!$H21,'Inputs_Indexed REC'!$B$40:$B$65,0),MATCH('Total Indexed RECs'!$F21,'Inputs_Indexed REC'!$D$37:$F$37,0))
*INDEX('Inputs_Indexed REC'!$H$40:$J$65,MATCH('Total Indexed RECs'!$H21,'Inputs_Indexed REC'!$B$40:$B$65,0),MATCH('Total Indexed RECs'!$F21,'Inputs_Indexed REC'!$H$37:$J$37,0)),
IF(W$4&gt;$H21+$B21,V21*(1-INDEX('Inputs_Indexed REC'!$E$6:$E$8,MATCH('Total Indexed RECs'!$F21,'Inputs_Indexed REC'!$C$6:$C$8,0))),
0))</f>
        <v>0</v>
      </c>
      <c r="X21" s="86">
        <f>IF(X$4=$H21+$B21,INDEX('Inputs_Indexed REC'!$D$40:$F$65,MATCH('Total Indexed RECs'!$H21,'Inputs_Indexed REC'!$B$40:$B$65,0),MATCH('Total Indexed RECs'!$F21,'Inputs_Indexed REC'!$D$37:$F$37,0))
*INDEX('Inputs_Indexed REC'!$H$40:$J$65,MATCH('Total Indexed RECs'!$H21,'Inputs_Indexed REC'!$B$40:$B$65,0),MATCH('Total Indexed RECs'!$F21,'Inputs_Indexed REC'!$H$37:$J$37,0)),
IF(X$4&gt;$H21+$B21,W21*(1-INDEX('Inputs_Indexed REC'!$E$6:$E$8,MATCH('Total Indexed RECs'!$F21,'Inputs_Indexed REC'!$C$6:$C$8,0))),
0))</f>
        <v>0</v>
      </c>
      <c r="Y21" s="86">
        <f>IF(Y$4=$H21+$B21,INDEX('Inputs_Indexed REC'!$D$40:$F$65,MATCH('Total Indexed RECs'!$H21,'Inputs_Indexed REC'!$B$40:$B$65,0),MATCH('Total Indexed RECs'!$F21,'Inputs_Indexed REC'!$D$37:$F$37,0))
*INDEX('Inputs_Indexed REC'!$H$40:$J$65,MATCH('Total Indexed RECs'!$H21,'Inputs_Indexed REC'!$B$40:$B$65,0),MATCH('Total Indexed RECs'!$F21,'Inputs_Indexed REC'!$H$37:$J$37,0)),
IF(Y$4&gt;$H21+$B21,X21*(1-INDEX('Inputs_Indexed REC'!$E$6:$E$8,MATCH('Total Indexed RECs'!$F21,'Inputs_Indexed REC'!$C$6:$C$8,0))),
0))</f>
        <v>0</v>
      </c>
      <c r="Z21" s="86">
        <f>IF(Z$4=$H21+$B21,INDEX('Inputs_Indexed REC'!$D$40:$F$65,MATCH('Total Indexed RECs'!$H21,'Inputs_Indexed REC'!$B$40:$B$65,0),MATCH('Total Indexed RECs'!$F21,'Inputs_Indexed REC'!$D$37:$F$37,0))
*INDEX('Inputs_Indexed REC'!$H$40:$J$65,MATCH('Total Indexed RECs'!$H21,'Inputs_Indexed REC'!$B$40:$B$65,0),MATCH('Total Indexed RECs'!$F21,'Inputs_Indexed REC'!$H$37:$J$37,0)),
IF(Z$4&gt;$H21+$B21,Y21*(1-INDEX('Inputs_Indexed REC'!$E$6:$E$8,MATCH('Total Indexed RECs'!$F21,'Inputs_Indexed REC'!$C$6:$C$8,0))),
0))</f>
        <v>0</v>
      </c>
      <c r="AA21" s="86">
        <f>IF(AA$4=$H21+$B21,INDEX('Inputs_Indexed REC'!$D$40:$F$65,MATCH('Total Indexed RECs'!$H21,'Inputs_Indexed REC'!$B$40:$B$65,0),MATCH('Total Indexed RECs'!$F21,'Inputs_Indexed REC'!$D$37:$F$37,0))
*INDEX('Inputs_Indexed REC'!$H$40:$J$65,MATCH('Total Indexed RECs'!$H21,'Inputs_Indexed REC'!$B$40:$B$65,0),MATCH('Total Indexed RECs'!$F21,'Inputs_Indexed REC'!$H$37:$J$37,0)),
IF(AA$4&gt;$H21+$B21,Z21*(1-INDEX('Inputs_Indexed REC'!$E$6:$E$8,MATCH('Total Indexed RECs'!$F21,'Inputs_Indexed REC'!$C$6:$C$8,0))),
0))</f>
        <v>4300000</v>
      </c>
      <c r="AB21" s="86">
        <f>IF(AB$4=$H21+$B21,INDEX('Inputs_Indexed REC'!$D$40:$F$65,MATCH('Total Indexed RECs'!$H21,'Inputs_Indexed REC'!$B$40:$B$65,0),MATCH('Total Indexed RECs'!$F21,'Inputs_Indexed REC'!$D$37:$F$37,0))
*INDEX('Inputs_Indexed REC'!$H$40:$J$65,MATCH('Total Indexed RECs'!$H21,'Inputs_Indexed REC'!$B$40:$B$65,0),MATCH('Total Indexed RECs'!$F21,'Inputs_Indexed REC'!$H$37:$J$37,0)),
IF(AB$4&gt;$H21+$B21,AA21*(1-INDEX('Inputs_Indexed REC'!$E$6:$E$8,MATCH('Total Indexed RECs'!$F21,'Inputs_Indexed REC'!$C$6:$C$8,0))),
0))</f>
        <v>4300000</v>
      </c>
      <c r="AC21" s="86">
        <f>IF(AC$4=$H21+$B21,INDEX('Inputs_Indexed REC'!$D$40:$F$65,MATCH('Total Indexed RECs'!$H21,'Inputs_Indexed REC'!$B$40:$B$65,0),MATCH('Total Indexed RECs'!$F21,'Inputs_Indexed REC'!$D$37:$F$37,0))
*INDEX('Inputs_Indexed REC'!$H$40:$J$65,MATCH('Total Indexed RECs'!$H21,'Inputs_Indexed REC'!$B$40:$B$65,0),MATCH('Total Indexed RECs'!$F21,'Inputs_Indexed REC'!$H$37:$J$37,0)),
IF(AC$4&gt;$H21+$B21,AB21*(1-INDEX('Inputs_Indexed REC'!$E$6:$E$8,MATCH('Total Indexed RECs'!$F21,'Inputs_Indexed REC'!$C$6:$C$8,0))),
0))</f>
        <v>4300000</v>
      </c>
      <c r="AD21" s="86">
        <f>IF(AD$4=$H21+$B21,INDEX('Inputs_Indexed REC'!$D$40:$F$65,MATCH('Total Indexed RECs'!$H21,'Inputs_Indexed REC'!$B$40:$B$65,0),MATCH('Total Indexed RECs'!$F21,'Inputs_Indexed REC'!$D$37:$F$37,0))
*INDEX('Inputs_Indexed REC'!$H$40:$J$65,MATCH('Total Indexed RECs'!$H21,'Inputs_Indexed REC'!$B$40:$B$65,0),MATCH('Total Indexed RECs'!$F21,'Inputs_Indexed REC'!$H$37:$J$37,0)),
IF(AD$4&gt;$H21+$B21,AC21*(1-INDEX('Inputs_Indexed REC'!$E$6:$E$8,MATCH('Total Indexed RECs'!$F21,'Inputs_Indexed REC'!$C$6:$C$8,0))),
0))</f>
        <v>4300000</v>
      </c>
      <c r="AE21" s="86">
        <f>IF(AE$4=$H21+$B21,INDEX('Inputs_Indexed REC'!$D$40:$F$65,MATCH('Total Indexed RECs'!$H21,'Inputs_Indexed REC'!$B$40:$B$65,0),MATCH('Total Indexed RECs'!$F21,'Inputs_Indexed REC'!$D$37:$F$37,0))
*INDEX('Inputs_Indexed REC'!$H$40:$J$65,MATCH('Total Indexed RECs'!$H21,'Inputs_Indexed REC'!$B$40:$B$65,0),MATCH('Total Indexed RECs'!$F21,'Inputs_Indexed REC'!$H$37:$J$37,0)),
IF(AE$4&gt;$H21+$B21,AD21*(1-INDEX('Inputs_Indexed REC'!$E$6:$E$8,MATCH('Total Indexed RECs'!$F21,'Inputs_Indexed REC'!$C$6:$C$8,0))),
0))</f>
        <v>4300000</v>
      </c>
      <c r="AF21" s="86">
        <f>IF(AF$4=$H21+$B21,INDEX('Inputs_Indexed REC'!$D$40:$F$65,MATCH('Total Indexed RECs'!$H21,'Inputs_Indexed REC'!$B$40:$B$65,0),MATCH('Total Indexed RECs'!$F21,'Inputs_Indexed REC'!$D$37:$F$37,0))
*INDEX('Inputs_Indexed REC'!$H$40:$J$65,MATCH('Total Indexed RECs'!$H21,'Inputs_Indexed REC'!$B$40:$B$65,0),MATCH('Total Indexed RECs'!$F21,'Inputs_Indexed REC'!$H$37:$J$37,0)),
IF(AF$4&gt;$H21+$B21,AE21*(1-INDEX('Inputs_Indexed REC'!$E$6:$E$8,MATCH('Total Indexed RECs'!$F21,'Inputs_Indexed REC'!$C$6:$C$8,0))),
0))</f>
        <v>4300000</v>
      </c>
      <c r="AG21" s="86">
        <f>IF(AG$4=$H21+$B21,INDEX('Inputs_Indexed REC'!$D$40:$F$65,MATCH('Total Indexed RECs'!$H21,'Inputs_Indexed REC'!$B$40:$B$65,0),MATCH('Total Indexed RECs'!$F21,'Inputs_Indexed REC'!$D$37:$F$37,0))
*INDEX('Inputs_Indexed REC'!$H$40:$J$65,MATCH('Total Indexed RECs'!$H21,'Inputs_Indexed REC'!$B$40:$B$65,0),MATCH('Total Indexed RECs'!$F21,'Inputs_Indexed REC'!$H$37:$J$37,0)),
IF(AG$4&gt;$H21+$B21,AF21*(1-INDEX('Inputs_Indexed REC'!$E$6:$E$8,MATCH('Total Indexed RECs'!$F21,'Inputs_Indexed REC'!$C$6:$C$8,0))),
0))</f>
        <v>4300000</v>
      </c>
      <c r="AH21" s="86">
        <f>IF(AH$4=$H21+$B21,INDEX('Inputs_Indexed REC'!$D$40:$F$65,MATCH('Total Indexed RECs'!$H21,'Inputs_Indexed REC'!$B$40:$B$65,0),MATCH('Total Indexed RECs'!$F21,'Inputs_Indexed REC'!$D$37:$F$37,0))
*INDEX('Inputs_Indexed REC'!$H$40:$J$65,MATCH('Total Indexed RECs'!$H21,'Inputs_Indexed REC'!$B$40:$B$65,0),MATCH('Total Indexed RECs'!$F21,'Inputs_Indexed REC'!$H$37:$J$37,0)),
IF(AH$4&gt;$H21+$B21,AG21*(1-INDEX('Inputs_Indexed REC'!$E$6:$E$8,MATCH('Total Indexed RECs'!$F21,'Inputs_Indexed REC'!$C$6:$C$8,0))),
0))</f>
        <v>4300000</v>
      </c>
    </row>
    <row r="22" spans="2:34" x14ac:dyDescent="0.35">
      <c r="B22" s="332">
        <f>INDEX('Inputs_Indexed REC'!$E$70:$E$72,MATCH('Indexed REC Deliveries'!$D22,'Inputs_Indexed REC'!$C$70:$C$72,0))</f>
        <v>3</v>
      </c>
      <c r="C22" s="332" t="str">
        <f>INDEX('Inputs_Indexed REC'!$L$40:$L$65,MATCH('Indexed REC Deliveries'!$G22,'Inputs_Indexed REC'!$C$40:$C$65,0))</f>
        <v>Projected</v>
      </c>
      <c r="D22" s="116" t="s">
        <v>239</v>
      </c>
      <c r="F22" s="19" t="s">
        <v>75</v>
      </c>
      <c r="G22" s="60" t="s">
        <v>35</v>
      </c>
      <c r="H22" s="347">
        <f t="shared" si="6"/>
        <v>2037</v>
      </c>
      <c r="I22" s="56" t="s">
        <v>91</v>
      </c>
      <c r="J22" s="86">
        <f>IF(J$4=$H22+$B22,INDEX('Inputs_Indexed REC'!$D$40:$F$65,MATCH('Total Indexed RECs'!$H22,'Inputs_Indexed REC'!$B$40:$B$65,0),MATCH('Total Indexed RECs'!$F22,'Inputs_Indexed REC'!$D$37:$F$37,0))
*INDEX('Inputs_Indexed REC'!$H$40:$J$65,MATCH('Total Indexed RECs'!$H22,'Inputs_Indexed REC'!$B$40:$B$65,0),MATCH('Total Indexed RECs'!$F22,'Inputs_Indexed REC'!$H$37:$J$37,0)),
IF(J$4&gt;$H22+$B22,I22*(1-INDEX('Inputs_Indexed REC'!$E$6:$E$8,MATCH('Total Indexed RECs'!$F22,'Inputs_Indexed REC'!$C$6:$C$8,0))),
0))</f>
        <v>0</v>
      </c>
      <c r="K22" s="86">
        <f>IF(K$4=$H22+$B22,INDEX('Inputs_Indexed REC'!$D$40:$F$65,MATCH('Total Indexed RECs'!$H22,'Inputs_Indexed REC'!$B$40:$B$65,0),MATCH('Total Indexed RECs'!$F22,'Inputs_Indexed REC'!$D$37:$F$37,0))
*INDEX('Inputs_Indexed REC'!$H$40:$J$65,MATCH('Total Indexed RECs'!$H22,'Inputs_Indexed REC'!$B$40:$B$65,0),MATCH('Total Indexed RECs'!$F22,'Inputs_Indexed REC'!$H$37:$J$37,0)),
IF(K$4&gt;$H22+$B22,J22*(1-INDEX('Inputs_Indexed REC'!$E$6:$E$8,MATCH('Total Indexed RECs'!$F22,'Inputs_Indexed REC'!$C$6:$C$8,0))),
0))</f>
        <v>0</v>
      </c>
      <c r="L22" s="86">
        <f>IF(L$4=$H22+$B22,INDEX('Inputs_Indexed REC'!$D$40:$F$65,MATCH('Total Indexed RECs'!$H22,'Inputs_Indexed REC'!$B$40:$B$65,0),MATCH('Total Indexed RECs'!$F22,'Inputs_Indexed REC'!$D$37:$F$37,0))
*INDEX('Inputs_Indexed REC'!$H$40:$J$65,MATCH('Total Indexed RECs'!$H22,'Inputs_Indexed REC'!$B$40:$B$65,0),MATCH('Total Indexed RECs'!$F22,'Inputs_Indexed REC'!$H$37:$J$37,0)),
IF(L$4&gt;$H22+$B22,K22*(1-INDEX('Inputs_Indexed REC'!$E$6:$E$8,MATCH('Total Indexed RECs'!$F22,'Inputs_Indexed REC'!$C$6:$C$8,0))),
0))</f>
        <v>0</v>
      </c>
      <c r="M22" s="86">
        <f>IF(M$4=$H22+$B22,INDEX('Inputs_Indexed REC'!$D$40:$F$65,MATCH('Total Indexed RECs'!$H22,'Inputs_Indexed REC'!$B$40:$B$65,0),MATCH('Total Indexed RECs'!$F22,'Inputs_Indexed REC'!$D$37:$F$37,0))
*INDEX('Inputs_Indexed REC'!$H$40:$J$65,MATCH('Total Indexed RECs'!$H22,'Inputs_Indexed REC'!$B$40:$B$65,0),MATCH('Total Indexed RECs'!$F22,'Inputs_Indexed REC'!$H$37:$J$37,0)),
IF(M$4&gt;$H22+$B22,L22*(1-INDEX('Inputs_Indexed REC'!$E$6:$E$8,MATCH('Total Indexed RECs'!$F22,'Inputs_Indexed REC'!$C$6:$C$8,0))),
0))</f>
        <v>0</v>
      </c>
      <c r="N22" s="86">
        <f>IF(N$4=$H22+$B22,INDEX('Inputs_Indexed REC'!$D$40:$F$65,MATCH('Total Indexed RECs'!$H22,'Inputs_Indexed REC'!$B$40:$B$65,0),MATCH('Total Indexed RECs'!$F22,'Inputs_Indexed REC'!$D$37:$F$37,0))
*INDEX('Inputs_Indexed REC'!$H$40:$J$65,MATCH('Total Indexed RECs'!$H22,'Inputs_Indexed REC'!$B$40:$B$65,0),MATCH('Total Indexed RECs'!$F22,'Inputs_Indexed REC'!$H$37:$J$37,0)),
IF(N$4&gt;$H22+$B22,M22*(1-INDEX('Inputs_Indexed REC'!$E$6:$E$8,MATCH('Total Indexed RECs'!$F22,'Inputs_Indexed REC'!$C$6:$C$8,0))),
0))</f>
        <v>0</v>
      </c>
      <c r="O22" s="86">
        <f>IF(O$4=$H22+$B22,INDEX('Inputs_Indexed REC'!$D$40:$F$65,MATCH('Total Indexed RECs'!$H22,'Inputs_Indexed REC'!$B$40:$B$65,0),MATCH('Total Indexed RECs'!$F22,'Inputs_Indexed REC'!$D$37:$F$37,0))
*INDEX('Inputs_Indexed REC'!$H$40:$J$65,MATCH('Total Indexed RECs'!$H22,'Inputs_Indexed REC'!$B$40:$B$65,0),MATCH('Total Indexed RECs'!$F22,'Inputs_Indexed REC'!$H$37:$J$37,0)),
IF(O$4&gt;$H22+$B22,N22*(1-INDEX('Inputs_Indexed REC'!$E$6:$E$8,MATCH('Total Indexed RECs'!$F22,'Inputs_Indexed REC'!$C$6:$C$8,0))),
0))</f>
        <v>0</v>
      </c>
      <c r="P22" s="86">
        <f>IF(P$4=$H22+$B22,INDEX('Inputs_Indexed REC'!$D$40:$F$65,MATCH('Total Indexed RECs'!$H22,'Inputs_Indexed REC'!$B$40:$B$65,0),MATCH('Total Indexed RECs'!$F22,'Inputs_Indexed REC'!$D$37:$F$37,0))
*INDEX('Inputs_Indexed REC'!$H$40:$J$65,MATCH('Total Indexed RECs'!$H22,'Inputs_Indexed REC'!$B$40:$B$65,0),MATCH('Total Indexed RECs'!$F22,'Inputs_Indexed REC'!$H$37:$J$37,0)),
IF(P$4&gt;$H22+$B22,O22*(1-INDEX('Inputs_Indexed REC'!$E$6:$E$8,MATCH('Total Indexed RECs'!$F22,'Inputs_Indexed REC'!$C$6:$C$8,0))),
0))</f>
        <v>0</v>
      </c>
      <c r="Q22" s="86">
        <f>IF(Q$4=$H22+$B22,INDEX('Inputs_Indexed REC'!$D$40:$F$65,MATCH('Total Indexed RECs'!$H22,'Inputs_Indexed REC'!$B$40:$B$65,0),MATCH('Total Indexed RECs'!$F22,'Inputs_Indexed REC'!$D$37:$F$37,0))
*INDEX('Inputs_Indexed REC'!$H$40:$J$65,MATCH('Total Indexed RECs'!$H22,'Inputs_Indexed REC'!$B$40:$B$65,0),MATCH('Total Indexed RECs'!$F22,'Inputs_Indexed REC'!$H$37:$J$37,0)),
IF(Q$4&gt;$H22+$B22,P22*(1-INDEX('Inputs_Indexed REC'!$E$6:$E$8,MATCH('Total Indexed RECs'!$F22,'Inputs_Indexed REC'!$C$6:$C$8,0))),
0))</f>
        <v>0</v>
      </c>
      <c r="R22" s="86">
        <f>IF(R$4=$H22+$B22,INDEX('Inputs_Indexed REC'!$D$40:$F$65,MATCH('Total Indexed RECs'!$H22,'Inputs_Indexed REC'!$B$40:$B$65,0),MATCH('Total Indexed RECs'!$F22,'Inputs_Indexed REC'!$D$37:$F$37,0))
*INDEX('Inputs_Indexed REC'!$H$40:$J$65,MATCH('Total Indexed RECs'!$H22,'Inputs_Indexed REC'!$B$40:$B$65,0),MATCH('Total Indexed RECs'!$F22,'Inputs_Indexed REC'!$H$37:$J$37,0)),
IF(R$4&gt;$H22+$B22,Q22*(1-INDEX('Inputs_Indexed REC'!$E$6:$E$8,MATCH('Total Indexed RECs'!$F22,'Inputs_Indexed REC'!$C$6:$C$8,0))),
0))</f>
        <v>0</v>
      </c>
      <c r="S22" s="86">
        <f>IF(S$4=$H22+$B22,INDEX('Inputs_Indexed REC'!$D$40:$F$65,MATCH('Total Indexed RECs'!$H22,'Inputs_Indexed REC'!$B$40:$B$65,0),MATCH('Total Indexed RECs'!$F22,'Inputs_Indexed REC'!$D$37:$F$37,0))
*INDEX('Inputs_Indexed REC'!$H$40:$J$65,MATCH('Total Indexed RECs'!$H22,'Inputs_Indexed REC'!$B$40:$B$65,0),MATCH('Total Indexed RECs'!$F22,'Inputs_Indexed REC'!$H$37:$J$37,0)),
IF(S$4&gt;$H22+$B22,R22*(1-INDEX('Inputs_Indexed REC'!$E$6:$E$8,MATCH('Total Indexed RECs'!$F22,'Inputs_Indexed REC'!$C$6:$C$8,0))),
0))</f>
        <v>0</v>
      </c>
      <c r="T22" s="86">
        <f>IF(T$4=$H22+$B22,INDEX('Inputs_Indexed REC'!$D$40:$F$65,MATCH('Total Indexed RECs'!$H22,'Inputs_Indexed REC'!$B$40:$B$65,0),MATCH('Total Indexed RECs'!$F22,'Inputs_Indexed REC'!$D$37:$F$37,0))
*INDEX('Inputs_Indexed REC'!$H$40:$J$65,MATCH('Total Indexed RECs'!$H22,'Inputs_Indexed REC'!$B$40:$B$65,0),MATCH('Total Indexed RECs'!$F22,'Inputs_Indexed REC'!$H$37:$J$37,0)),
IF(T$4&gt;$H22+$B22,S22*(1-INDEX('Inputs_Indexed REC'!$E$6:$E$8,MATCH('Total Indexed RECs'!$F22,'Inputs_Indexed REC'!$C$6:$C$8,0))),
0))</f>
        <v>0</v>
      </c>
      <c r="U22" s="86">
        <f>IF(U$4=$H22+$B22,INDEX('Inputs_Indexed REC'!$D$40:$F$65,MATCH('Total Indexed RECs'!$H22,'Inputs_Indexed REC'!$B$40:$B$65,0),MATCH('Total Indexed RECs'!$F22,'Inputs_Indexed REC'!$D$37:$F$37,0))
*INDEX('Inputs_Indexed REC'!$H$40:$J$65,MATCH('Total Indexed RECs'!$H22,'Inputs_Indexed REC'!$B$40:$B$65,0),MATCH('Total Indexed RECs'!$F22,'Inputs_Indexed REC'!$H$37:$J$37,0)),
IF(U$4&gt;$H22+$B22,T22*(1-INDEX('Inputs_Indexed REC'!$E$6:$E$8,MATCH('Total Indexed RECs'!$F22,'Inputs_Indexed REC'!$C$6:$C$8,0))),
0))</f>
        <v>0</v>
      </c>
      <c r="V22" s="86">
        <f>IF(V$4=$H22+$B22,INDEX('Inputs_Indexed REC'!$D$40:$F$65,MATCH('Total Indexed RECs'!$H22,'Inputs_Indexed REC'!$B$40:$B$65,0),MATCH('Total Indexed RECs'!$F22,'Inputs_Indexed REC'!$D$37:$F$37,0))
*INDEX('Inputs_Indexed REC'!$H$40:$J$65,MATCH('Total Indexed RECs'!$H22,'Inputs_Indexed REC'!$B$40:$B$65,0),MATCH('Total Indexed RECs'!$F22,'Inputs_Indexed REC'!$H$37:$J$37,0)),
IF(V$4&gt;$H22+$B22,U22*(1-INDEX('Inputs_Indexed REC'!$E$6:$E$8,MATCH('Total Indexed RECs'!$F22,'Inputs_Indexed REC'!$C$6:$C$8,0))),
0))</f>
        <v>0</v>
      </c>
      <c r="W22" s="86">
        <f>IF(W$4=$H22+$B22,INDEX('Inputs_Indexed REC'!$D$40:$F$65,MATCH('Total Indexed RECs'!$H22,'Inputs_Indexed REC'!$B$40:$B$65,0),MATCH('Total Indexed RECs'!$F22,'Inputs_Indexed REC'!$D$37:$F$37,0))
*INDEX('Inputs_Indexed REC'!$H$40:$J$65,MATCH('Total Indexed RECs'!$H22,'Inputs_Indexed REC'!$B$40:$B$65,0),MATCH('Total Indexed RECs'!$F22,'Inputs_Indexed REC'!$H$37:$J$37,0)),
IF(W$4&gt;$H22+$B22,V22*(1-INDEX('Inputs_Indexed REC'!$E$6:$E$8,MATCH('Total Indexed RECs'!$F22,'Inputs_Indexed REC'!$C$6:$C$8,0))),
0))</f>
        <v>0</v>
      </c>
      <c r="X22" s="86">
        <f>IF(X$4=$H22+$B22,INDEX('Inputs_Indexed REC'!$D$40:$F$65,MATCH('Total Indexed RECs'!$H22,'Inputs_Indexed REC'!$B$40:$B$65,0),MATCH('Total Indexed RECs'!$F22,'Inputs_Indexed REC'!$D$37:$F$37,0))
*INDEX('Inputs_Indexed REC'!$H$40:$J$65,MATCH('Total Indexed RECs'!$H22,'Inputs_Indexed REC'!$B$40:$B$65,0),MATCH('Total Indexed RECs'!$F22,'Inputs_Indexed REC'!$H$37:$J$37,0)),
IF(X$4&gt;$H22+$B22,W22*(1-INDEX('Inputs_Indexed REC'!$E$6:$E$8,MATCH('Total Indexed RECs'!$F22,'Inputs_Indexed REC'!$C$6:$C$8,0))),
0))</f>
        <v>0</v>
      </c>
      <c r="Y22" s="86">
        <f>IF(Y$4=$H22+$B22,INDEX('Inputs_Indexed REC'!$D$40:$F$65,MATCH('Total Indexed RECs'!$H22,'Inputs_Indexed REC'!$B$40:$B$65,0),MATCH('Total Indexed RECs'!$F22,'Inputs_Indexed REC'!$D$37:$F$37,0))
*INDEX('Inputs_Indexed REC'!$H$40:$J$65,MATCH('Total Indexed RECs'!$H22,'Inputs_Indexed REC'!$B$40:$B$65,0),MATCH('Total Indexed RECs'!$F22,'Inputs_Indexed REC'!$H$37:$J$37,0)),
IF(Y$4&gt;$H22+$B22,X22*(1-INDEX('Inputs_Indexed REC'!$E$6:$E$8,MATCH('Total Indexed RECs'!$F22,'Inputs_Indexed REC'!$C$6:$C$8,0))),
0))</f>
        <v>0</v>
      </c>
      <c r="Z22" s="86">
        <f>IF(Z$4=$H22+$B22,INDEX('Inputs_Indexed REC'!$D$40:$F$65,MATCH('Total Indexed RECs'!$H22,'Inputs_Indexed REC'!$B$40:$B$65,0),MATCH('Total Indexed RECs'!$F22,'Inputs_Indexed REC'!$D$37:$F$37,0))
*INDEX('Inputs_Indexed REC'!$H$40:$J$65,MATCH('Total Indexed RECs'!$H22,'Inputs_Indexed REC'!$B$40:$B$65,0),MATCH('Total Indexed RECs'!$F22,'Inputs_Indexed REC'!$H$37:$J$37,0)),
IF(Z$4&gt;$H22+$B22,Y22*(1-INDEX('Inputs_Indexed REC'!$E$6:$E$8,MATCH('Total Indexed RECs'!$F22,'Inputs_Indexed REC'!$C$6:$C$8,0))),
0))</f>
        <v>0</v>
      </c>
      <c r="AA22" s="86">
        <f>IF(AA$4=$H22+$B22,INDEX('Inputs_Indexed REC'!$D$40:$F$65,MATCH('Total Indexed RECs'!$H22,'Inputs_Indexed REC'!$B$40:$B$65,0),MATCH('Total Indexed RECs'!$F22,'Inputs_Indexed REC'!$D$37:$F$37,0))
*INDEX('Inputs_Indexed REC'!$H$40:$J$65,MATCH('Total Indexed RECs'!$H22,'Inputs_Indexed REC'!$B$40:$B$65,0),MATCH('Total Indexed RECs'!$F22,'Inputs_Indexed REC'!$H$37:$J$37,0)),
IF(AA$4&gt;$H22+$B22,Z22*(1-INDEX('Inputs_Indexed REC'!$E$6:$E$8,MATCH('Total Indexed RECs'!$F22,'Inputs_Indexed REC'!$C$6:$C$8,0))),
0))</f>
        <v>0</v>
      </c>
      <c r="AB22" s="86">
        <f>IF(AB$4=$H22+$B22,INDEX('Inputs_Indexed REC'!$D$40:$F$65,MATCH('Total Indexed RECs'!$H22,'Inputs_Indexed REC'!$B$40:$B$65,0),MATCH('Total Indexed RECs'!$F22,'Inputs_Indexed REC'!$D$37:$F$37,0))
*INDEX('Inputs_Indexed REC'!$H$40:$J$65,MATCH('Total Indexed RECs'!$H22,'Inputs_Indexed REC'!$B$40:$B$65,0),MATCH('Total Indexed RECs'!$F22,'Inputs_Indexed REC'!$H$37:$J$37,0)),
IF(AB$4&gt;$H22+$B22,AA22*(1-INDEX('Inputs_Indexed REC'!$E$6:$E$8,MATCH('Total Indexed RECs'!$F22,'Inputs_Indexed REC'!$C$6:$C$8,0))),
0))</f>
        <v>3700000</v>
      </c>
      <c r="AC22" s="86">
        <f>IF(AC$4=$H22+$B22,INDEX('Inputs_Indexed REC'!$D$40:$F$65,MATCH('Total Indexed RECs'!$H22,'Inputs_Indexed REC'!$B$40:$B$65,0),MATCH('Total Indexed RECs'!$F22,'Inputs_Indexed REC'!$D$37:$F$37,0))
*INDEX('Inputs_Indexed REC'!$H$40:$J$65,MATCH('Total Indexed RECs'!$H22,'Inputs_Indexed REC'!$B$40:$B$65,0),MATCH('Total Indexed RECs'!$F22,'Inputs_Indexed REC'!$H$37:$J$37,0)),
IF(AC$4&gt;$H22+$B22,AB22*(1-INDEX('Inputs_Indexed REC'!$E$6:$E$8,MATCH('Total Indexed RECs'!$F22,'Inputs_Indexed REC'!$C$6:$C$8,0))),
0))</f>
        <v>3700000</v>
      </c>
      <c r="AD22" s="86">
        <f>IF(AD$4=$H22+$B22,INDEX('Inputs_Indexed REC'!$D$40:$F$65,MATCH('Total Indexed RECs'!$H22,'Inputs_Indexed REC'!$B$40:$B$65,0),MATCH('Total Indexed RECs'!$F22,'Inputs_Indexed REC'!$D$37:$F$37,0))
*INDEX('Inputs_Indexed REC'!$H$40:$J$65,MATCH('Total Indexed RECs'!$H22,'Inputs_Indexed REC'!$B$40:$B$65,0),MATCH('Total Indexed RECs'!$F22,'Inputs_Indexed REC'!$H$37:$J$37,0)),
IF(AD$4&gt;$H22+$B22,AC22*(1-INDEX('Inputs_Indexed REC'!$E$6:$E$8,MATCH('Total Indexed RECs'!$F22,'Inputs_Indexed REC'!$C$6:$C$8,0))),
0))</f>
        <v>3700000</v>
      </c>
      <c r="AE22" s="86">
        <f>IF(AE$4=$H22+$B22,INDEX('Inputs_Indexed REC'!$D$40:$F$65,MATCH('Total Indexed RECs'!$H22,'Inputs_Indexed REC'!$B$40:$B$65,0),MATCH('Total Indexed RECs'!$F22,'Inputs_Indexed REC'!$D$37:$F$37,0))
*INDEX('Inputs_Indexed REC'!$H$40:$J$65,MATCH('Total Indexed RECs'!$H22,'Inputs_Indexed REC'!$B$40:$B$65,0),MATCH('Total Indexed RECs'!$F22,'Inputs_Indexed REC'!$H$37:$J$37,0)),
IF(AE$4&gt;$H22+$B22,AD22*(1-INDEX('Inputs_Indexed REC'!$E$6:$E$8,MATCH('Total Indexed RECs'!$F22,'Inputs_Indexed REC'!$C$6:$C$8,0))),
0))</f>
        <v>3700000</v>
      </c>
      <c r="AF22" s="86">
        <f>IF(AF$4=$H22+$B22,INDEX('Inputs_Indexed REC'!$D$40:$F$65,MATCH('Total Indexed RECs'!$H22,'Inputs_Indexed REC'!$B$40:$B$65,0),MATCH('Total Indexed RECs'!$F22,'Inputs_Indexed REC'!$D$37:$F$37,0))
*INDEX('Inputs_Indexed REC'!$H$40:$J$65,MATCH('Total Indexed RECs'!$H22,'Inputs_Indexed REC'!$B$40:$B$65,0),MATCH('Total Indexed RECs'!$F22,'Inputs_Indexed REC'!$H$37:$J$37,0)),
IF(AF$4&gt;$H22+$B22,AE22*(1-INDEX('Inputs_Indexed REC'!$E$6:$E$8,MATCH('Total Indexed RECs'!$F22,'Inputs_Indexed REC'!$C$6:$C$8,0))),
0))</f>
        <v>3700000</v>
      </c>
      <c r="AG22" s="86">
        <f>IF(AG$4=$H22+$B22,INDEX('Inputs_Indexed REC'!$D$40:$F$65,MATCH('Total Indexed RECs'!$H22,'Inputs_Indexed REC'!$B$40:$B$65,0),MATCH('Total Indexed RECs'!$F22,'Inputs_Indexed REC'!$D$37:$F$37,0))
*INDEX('Inputs_Indexed REC'!$H$40:$J$65,MATCH('Total Indexed RECs'!$H22,'Inputs_Indexed REC'!$B$40:$B$65,0),MATCH('Total Indexed RECs'!$F22,'Inputs_Indexed REC'!$H$37:$J$37,0)),
IF(AG$4&gt;$H22+$B22,AF22*(1-INDEX('Inputs_Indexed REC'!$E$6:$E$8,MATCH('Total Indexed RECs'!$F22,'Inputs_Indexed REC'!$C$6:$C$8,0))),
0))</f>
        <v>3700000</v>
      </c>
      <c r="AH22" s="86">
        <f>IF(AH$4=$H22+$B22,INDEX('Inputs_Indexed REC'!$D$40:$F$65,MATCH('Total Indexed RECs'!$H22,'Inputs_Indexed REC'!$B$40:$B$65,0),MATCH('Total Indexed RECs'!$F22,'Inputs_Indexed REC'!$D$37:$F$37,0))
*INDEX('Inputs_Indexed REC'!$H$40:$J$65,MATCH('Total Indexed RECs'!$H22,'Inputs_Indexed REC'!$B$40:$B$65,0),MATCH('Total Indexed RECs'!$F22,'Inputs_Indexed REC'!$H$37:$J$37,0)),
IF(AH$4&gt;$H22+$B22,AG22*(1-INDEX('Inputs_Indexed REC'!$E$6:$E$8,MATCH('Total Indexed RECs'!$F22,'Inputs_Indexed REC'!$C$6:$C$8,0))),
0))</f>
        <v>3700000</v>
      </c>
    </row>
    <row r="23" spans="2:34" x14ac:dyDescent="0.35">
      <c r="B23" s="332">
        <f>INDEX('Inputs_Indexed REC'!$E$70:$E$72,MATCH('Indexed REC Deliveries'!$D23,'Inputs_Indexed REC'!$C$70:$C$72,0))</f>
        <v>3</v>
      </c>
      <c r="C23" s="332" t="str">
        <f>INDEX('Inputs_Indexed REC'!$L$40:$L$65,MATCH('Indexed REC Deliveries'!$G23,'Inputs_Indexed REC'!$C$40:$C$65,0))</f>
        <v>Projected</v>
      </c>
      <c r="D23" s="116" t="s">
        <v>239</v>
      </c>
      <c r="F23" s="19" t="s">
        <v>75</v>
      </c>
      <c r="G23" s="60" t="s">
        <v>36</v>
      </c>
      <c r="H23" s="347">
        <f t="shared" si="6"/>
        <v>2038</v>
      </c>
      <c r="I23" s="56" t="s">
        <v>91</v>
      </c>
      <c r="J23" s="86">
        <f>IF(J$4=$H23+$B23,INDEX('Inputs_Indexed REC'!$D$40:$F$65,MATCH('Total Indexed RECs'!$H23,'Inputs_Indexed REC'!$B$40:$B$65,0),MATCH('Total Indexed RECs'!$F23,'Inputs_Indexed REC'!$D$37:$F$37,0))
*INDEX('Inputs_Indexed REC'!$H$40:$J$65,MATCH('Total Indexed RECs'!$H23,'Inputs_Indexed REC'!$B$40:$B$65,0),MATCH('Total Indexed RECs'!$F23,'Inputs_Indexed REC'!$H$37:$J$37,0)),
IF(J$4&gt;$H23+$B23,I23*(1-INDEX('Inputs_Indexed REC'!$E$6:$E$8,MATCH('Total Indexed RECs'!$F23,'Inputs_Indexed REC'!$C$6:$C$8,0))),
0))</f>
        <v>0</v>
      </c>
      <c r="K23" s="86">
        <f>IF(K$4=$H23+$B23,INDEX('Inputs_Indexed REC'!$D$40:$F$65,MATCH('Total Indexed RECs'!$H23,'Inputs_Indexed REC'!$B$40:$B$65,0),MATCH('Total Indexed RECs'!$F23,'Inputs_Indexed REC'!$D$37:$F$37,0))
*INDEX('Inputs_Indexed REC'!$H$40:$J$65,MATCH('Total Indexed RECs'!$H23,'Inputs_Indexed REC'!$B$40:$B$65,0),MATCH('Total Indexed RECs'!$F23,'Inputs_Indexed REC'!$H$37:$J$37,0)),
IF(K$4&gt;$H23+$B23,J23*(1-INDEX('Inputs_Indexed REC'!$E$6:$E$8,MATCH('Total Indexed RECs'!$F23,'Inputs_Indexed REC'!$C$6:$C$8,0))),
0))</f>
        <v>0</v>
      </c>
      <c r="L23" s="86">
        <f>IF(L$4=$H23+$B23,INDEX('Inputs_Indexed REC'!$D$40:$F$65,MATCH('Total Indexed RECs'!$H23,'Inputs_Indexed REC'!$B$40:$B$65,0),MATCH('Total Indexed RECs'!$F23,'Inputs_Indexed REC'!$D$37:$F$37,0))
*INDEX('Inputs_Indexed REC'!$H$40:$J$65,MATCH('Total Indexed RECs'!$H23,'Inputs_Indexed REC'!$B$40:$B$65,0),MATCH('Total Indexed RECs'!$F23,'Inputs_Indexed REC'!$H$37:$J$37,0)),
IF(L$4&gt;$H23+$B23,K23*(1-INDEX('Inputs_Indexed REC'!$E$6:$E$8,MATCH('Total Indexed RECs'!$F23,'Inputs_Indexed REC'!$C$6:$C$8,0))),
0))</f>
        <v>0</v>
      </c>
      <c r="M23" s="86">
        <f>IF(M$4=$H23+$B23,INDEX('Inputs_Indexed REC'!$D$40:$F$65,MATCH('Total Indexed RECs'!$H23,'Inputs_Indexed REC'!$B$40:$B$65,0),MATCH('Total Indexed RECs'!$F23,'Inputs_Indexed REC'!$D$37:$F$37,0))
*INDEX('Inputs_Indexed REC'!$H$40:$J$65,MATCH('Total Indexed RECs'!$H23,'Inputs_Indexed REC'!$B$40:$B$65,0),MATCH('Total Indexed RECs'!$F23,'Inputs_Indexed REC'!$H$37:$J$37,0)),
IF(M$4&gt;$H23+$B23,L23*(1-INDEX('Inputs_Indexed REC'!$E$6:$E$8,MATCH('Total Indexed RECs'!$F23,'Inputs_Indexed REC'!$C$6:$C$8,0))),
0))</f>
        <v>0</v>
      </c>
      <c r="N23" s="86">
        <f>IF(N$4=$H23+$B23,INDEX('Inputs_Indexed REC'!$D$40:$F$65,MATCH('Total Indexed RECs'!$H23,'Inputs_Indexed REC'!$B$40:$B$65,0),MATCH('Total Indexed RECs'!$F23,'Inputs_Indexed REC'!$D$37:$F$37,0))
*INDEX('Inputs_Indexed REC'!$H$40:$J$65,MATCH('Total Indexed RECs'!$H23,'Inputs_Indexed REC'!$B$40:$B$65,0),MATCH('Total Indexed RECs'!$F23,'Inputs_Indexed REC'!$H$37:$J$37,0)),
IF(N$4&gt;$H23+$B23,M23*(1-INDEX('Inputs_Indexed REC'!$E$6:$E$8,MATCH('Total Indexed RECs'!$F23,'Inputs_Indexed REC'!$C$6:$C$8,0))),
0))</f>
        <v>0</v>
      </c>
      <c r="O23" s="86">
        <f>IF(O$4=$H23+$B23,INDEX('Inputs_Indexed REC'!$D$40:$F$65,MATCH('Total Indexed RECs'!$H23,'Inputs_Indexed REC'!$B$40:$B$65,0),MATCH('Total Indexed RECs'!$F23,'Inputs_Indexed REC'!$D$37:$F$37,0))
*INDEX('Inputs_Indexed REC'!$H$40:$J$65,MATCH('Total Indexed RECs'!$H23,'Inputs_Indexed REC'!$B$40:$B$65,0),MATCH('Total Indexed RECs'!$F23,'Inputs_Indexed REC'!$H$37:$J$37,0)),
IF(O$4&gt;$H23+$B23,N23*(1-INDEX('Inputs_Indexed REC'!$E$6:$E$8,MATCH('Total Indexed RECs'!$F23,'Inputs_Indexed REC'!$C$6:$C$8,0))),
0))</f>
        <v>0</v>
      </c>
      <c r="P23" s="86">
        <f>IF(P$4=$H23+$B23,INDEX('Inputs_Indexed REC'!$D$40:$F$65,MATCH('Total Indexed RECs'!$H23,'Inputs_Indexed REC'!$B$40:$B$65,0),MATCH('Total Indexed RECs'!$F23,'Inputs_Indexed REC'!$D$37:$F$37,0))
*INDEX('Inputs_Indexed REC'!$H$40:$J$65,MATCH('Total Indexed RECs'!$H23,'Inputs_Indexed REC'!$B$40:$B$65,0),MATCH('Total Indexed RECs'!$F23,'Inputs_Indexed REC'!$H$37:$J$37,0)),
IF(P$4&gt;$H23+$B23,O23*(1-INDEX('Inputs_Indexed REC'!$E$6:$E$8,MATCH('Total Indexed RECs'!$F23,'Inputs_Indexed REC'!$C$6:$C$8,0))),
0))</f>
        <v>0</v>
      </c>
      <c r="Q23" s="86">
        <f>IF(Q$4=$H23+$B23,INDEX('Inputs_Indexed REC'!$D$40:$F$65,MATCH('Total Indexed RECs'!$H23,'Inputs_Indexed REC'!$B$40:$B$65,0),MATCH('Total Indexed RECs'!$F23,'Inputs_Indexed REC'!$D$37:$F$37,0))
*INDEX('Inputs_Indexed REC'!$H$40:$J$65,MATCH('Total Indexed RECs'!$H23,'Inputs_Indexed REC'!$B$40:$B$65,0),MATCH('Total Indexed RECs'!$F23,'Inputs_Indexed REC'!$H$37:$J$37,0)),
IF(Q$4&gt;$H23+$B23,P23*(1-INDEX('Inputs_Indexed REC'!$E$6:$E$8,MATCH('Total Indexed RECs'!$F23,'Inputs_Indexed REC'!$C$6:$C$8,0))),
0))</f>
        <v>0</v>
      </c>
      <c r="R23" s="86">
        <f>IF(R$4=$H23+$B23,INDEX('Inputs_Indexed REC'!$D$40:$F$65,MATCH('Total Indexed RECs'!$H23,'Inputs_Indexed REC'!$B$40:$B$65,0),MATCH('Total Indexed RECs'!$F23,'Inputs_Indexed REC'!$D$37:$F$37,0))
*INDEX('Inputs_Indexed REC'!$H$40:$J$65,MATCH('Total Indexed RECs'!$H23,'Inputs_Indexed REC'!$B$40:$B$65,0),MATCH('Total Indexed RECs'!$F23,'Inputs_Indexed REC'!$H$37:$J$37,0)),
IF(R$4&gt;$H23+$B23,Q23*(1-INDEX('Inputs_Indexed REC'!$E$6:$E$8,MATCH('Total Indexed RECs'!$F23,'Inputs_Indexed REC'!$C$6:$C$8,0))),
0))</f>
        <v>0</v>
      </c>
      <c r="S23" s="86">
        <f>IF(S$4=$H23+$B23,INDEX('Inputs_Indexed REC'!$D$40:$F$65,MATCH('Total Indexed RECs'!$H23,'Inputs_Indexed REC'!$B$40:$B$65,0),MATCH('Total Indexed RECs'!$F23,'Inputs_Indexed REC'!$D$37:$F$37,0))
*INDEX('Inputs_Indexed REC'!$H$40:$J$65,MATCH('Total Indexed RECs'!$H23,'Inputs_Indexed REC'!$B$40:$B$65,0),MATCH('Total Indexed RECs'!$F23,'Inputs_Indexed REC'!$H$37:$J$37,0)),
IF(S$4&gt;$H23+$B23,R23*(1-INDEX('Inputs_Indexed REC'!$E$6:$E$8,MATCH('Total Indexed RECs'!$F23,'Inputs_Indexed REC'!$C$6:$C$8,0))),
0))</f>
        <v>0</v>
      </c>
      <c r="T23" s="86">
        <f>IF(T$4=$H23+$B23,INDEX('Inputs_Indexed REC'!$D$40:$F$65,MATCH('Total Indexed RECs'!$H23,'Inputs_Indexed REC'!$B$40:$B$65,0),MATCH('Total Indexed RECs'!$F23,'Inputs_Indexed REC'!$D$37:$F$37,0))
*INDEX('Inputs_Indexed REC'!$H$40:$J$65,MATCH('Total Indexed RECs'!$H23,'Inputs_Indexed REC'!$B$40:$B$65,0),MATCH('Total Indexed RECs'!$F23,'Inputs_Indexed REC'!$H$37:$J$37,0)),
IF(T$4&gt;$H23+$B23,S23*(1-INDEX('Inputs_Indexed REC'!$E$6:$E$8,MATCH('Total Indexed RECs'!$F23,'Inputs_Indexed REC'!$C$6:$C$8,0))),
0))</f>
        <v>0</v>
      </c>
      <c r="U23" s="86">
        <f>IF(U$4=$H23+$B23,INDEX('Inputs_Indexed REC'!$D$40:$F$65,MATCH('Total Indexed RECs'!$H23,'Inputs_Indexed REC'!$B$40:$B$65,0),MATCH('Total Indexed RECs'!$F23,'Inputs_Indexed REC'!$D$37:$F$37,0))
*INDEX('Inputs_Indexed REC'!$H$40:$J$65,MATCH('Total Indexed RECs'!$H23,'Inputs_Indexed REC'!$B$40:$B$65,0),MATCH('Total Indexed RECs'!$F23,'Inputs_Indexed REC'!$H$37:$J$37,0)),
IF(U$4&gt;$H23+$B23,T23*(1-INDEX('Inputs_Indexed REC'!$E$6:$E$8,MATCH('Total Indexed RECs'!$F23,'Inputs_Indexed REC'!$C$6:$C$8,0))),
0))</f>
        <v>0</v>
      </c>
      <c r="V23" s="86">
        <f>IF(V$4=$H23+$B23,INDEX('Inputs_Indexed REC'!$D$40:$F$65,MATCH('Total Indexed RECs'!$H23,'Inputs_Indexed REC'!$B$40:$B$65,0),MATCH('Total Indexed RECs'!$F23,'Inputs_Indexed REC'!$D$37:$F$37,0))
*INDEX('Inputs_Indexed REC'!$H$40:$J$65,MATCH('Total Indexed RECs'!$H23,'Inputs_Indexed REC'!$B$40:$B$65,0),MATCH('Total Indexed RECs'!$F23,'Inputs_Indexed REC'!$H$37:$J$37,0)),
IF(V$4&gt;$H23+$B23,U23*(1-INDEX('Inputs_Indexed REC'!$E$6:$E$8,MATCH('Total Indexed RECs'!$F23,'Inputs_Indexed REC'!$C$6:$C$8,0))),
0))</f>
        <v>0</v>
      </c>
      <c r="W23" s="86">
        <f>IF(W$4=$H23+$B23,INDEX('Inputs_Indexed REC'!$D$40:$F$65,MATCH('Total Indexed RECs'!$H23,'Inputs_Indexed REC'!$B$40:$B$65,0),MATCH('Total Indexed RECs'!$F23,'Inputs_Indexed REC'!$D$37:$F$37,0))
*INDEX('Inputs_Indexed REC'!$H$40:$J$65,MATCH('Total Indexed RECs'!$H23,'Inputs_Indexed REC'!$B$40:$B$65,0),MATCH('Total Indexed RECs'!$F23,'Inputs_Indexed REC'!$H$37:$J$37,0)),
IF(W$4&gt;$H23+$B23,V23*(1-INDEX('Inputs_Indexed REC'!$E$6:$E$8,MATCH('Total Indexed RECs'!$F23,'Inputs_Indexed REC'!$C$6:$C$8,0))),
0))</f>
        <v>0</v>
      </c>
      <c r="X23" s="86">
        <f>IF(X$4=$H23+$B23,INDEX('Inputs_Indexed REC'!$D$40:$F$65,MATCH('Total Indexed RECs'!$H23,'Inputs_Indexed REC'!$B$40:$B$65,0),MATCH('Total Indexed RECs'!$F23,'Inputs_Indexed REC'!$D$37:$F$37,0))
*INDEX('Inputs_Indexed REC'!$H$40:$J$65,MATCH('Total Indexed RECs'!$H23,'Inputs_Indexed REC'!$B$40:$B$65,0),MATCH('Total Indexed RECs'!$F23,'Inputs_Indexed REC'!$H$37:$J$37,0)),
IF(X$4&gt;$H23+$B23,W23*(1-INDEX('Inputs_Indexed REC'!$E$6:$E$8,MATCH('Total Indexed RECs'!$F23,'Inputs_Indexed REC'!$C$6:$C$8,0))),
0))</f>
        <v>0</v>
      </c>
      <c r="Y23" s="86">
        <f>IF(Y$4=$H23+$B23,INDEX('Inputs_Indexed REC'!$D$40:$F$65,MATCH('Total Indexed RECs'!$H23,'Inputs_Indexed REC'!$B$40:$B$65,0),MATCH('Total Indexed RECs'!$F23,'Inputs_Indexed REC'!$D$37:$F$37,0))
*INDEX('Inputs_Indexed REC'!$H$40:$J$65,MATCH('Total Indexed RECs'!$H23,'Inputs_Indexed REC'!$B$40:$B$65,0),MATCH('Total Indexed RECs'!$F23,'Inputs_Indexed REC'!$H$37:$J$37,0)),
IF(Y$4&gt;$H23+$B23,X23*(1-INDEX('Inputs_Indexed REC'!$E$6:$E$8,MATCH('Total Indexed RECs'!$F23,'Inputs_Indexed REC'!$C$6:$C$8,0))),
0))</f>
        <v>0</v>
      </c>
      <c r="Z23" s="86">
        <f>IF(Z$4=$H23+$B23,INDEX('Inputs_Indexed REC'!$D$40:$F$65,MATCH('Total Indexed RECs'!$H23,'Inputs_Indexed REC'!$B$40:$B$65,0),MATCH('Total Indexed RECs'!$F23,'Inputs_Indexed REC'!$D$37:$F$37,0))
*INDEX('Inputs_Indexed REC'!$H$40:$J$65,MATCH('Total Indexed RECs'!$H23,'Inputs_Indexed REC'!$B$40:$B$65,0),MATCH('Total Indexed RECs'!$F23,'Inputs_Indexed REC'!$H$37:$J$37,0)),
IF(Z$4&gt;$H23+$B23,Y23*(1-INDEX('Inputs_Indexed REC'!$E$6:$E$8,MATCH('Total Indexed RECs'!$F23,'Inputs_Indexed REC'!$C$6:$C$8,0))),
0))</f>
        <v>0</v>
      </c>
      <c r="AA23" s="86">
        <f>IF(AA$4=$H23+$B23,INDEX('Inputs_Indexed REC'!$D$40:$F$65,MATCH('Total Indexed RECs'!$H23,'Inputs_Indexed REC'!$B$40:$B$65,0),MATCH('Total Indexed RECs'!$F23,'Inputs_Indexed REC'!$D$37:$F$37,0))
*INDEX('Inputs_Indexed REC'!$H$40:$J$65,MATCH('Total Indexed RECs'!$H23,'Inputs_Indexed REC'!$B$40:$B$65,0),MATCH('Total Indexed RECs'!$F23,'Inputs_Indexed REC'!$H$37:$J$37,0)),
IF(AA$4&gt;$H23+$B23,Z23*(1-INDEX('Inputs_Indexed REC'!$E$6:$E$8,MATCH('Total Indexed RECs'!$F23,'Inputs_Indexed REC'!$C$6:$C$8,0))),
0))</f>
        <v>0</v>
      </c>
      <c r="AB23" s="86">
        <f>IF(AB$4=$H23+$B23,INDEX('Inputs_Indexed REC'!$D$40:$F$65,MATCH('Total Indexed RECs'!$H23,'Inputs_Indexed REC'!$B$40:$B$65,0),MATCH('Total Indexed RECs'!$F23,'Inputs_Indexed REC'!$D$37:$F$37,0))
*INDEX('Inputs_Indexed REC'!$H$40:$J$65,MATCH('Total Indexed RECs'!$H23,'Inputs_Indexed REC'!$B$40:$B$65,0),MATCH('Total Indexed RECs'!$F23,'Inputs_Indexed REC'!$H$37:$J$37,0)),
IF(AB$4&gt;$H23+$B23,AA23*(1-INDEX('Inputs_Indexed REC'!$E$6:$E$8,MATCH('Total Indexed RECs'!$F23,'Inputs_Indexed REC'!$C$6:$C$8,0))),
0))</f>
        <v>0</v>
      </c>
      <c r="AC23" s="86">
        <f>IF(AC$4=$H23+$B23,INDEX('Inputs_Indexed REC'!$D$40:$F$65,MATCH('Total Indexed RECs'!$H23,'Inputs_Indexed REC'!$B$40:$B$65,0),MATCH('Total Indexed RECs'!$F23,'Inputs_Indexed REC'!$D$37:$F$37,0))
*INDEX('Inputs_Indexed REC'!$H$40:$J$65,MATCH('Total Indexed RECs'!$H23,'Inputs_Indexed REC'!$B$40:$B$65,0),MATCH('Total Indexed RECs'!$F23,'Inputs_Indexed REC'!$H$37:$J$37,0)),
IF(AC$4&gt;$H23+$B23,AB23*(1-INDEX('Inputs_Indexed REC'!$E$6:$E$8,MATCH('Total Indexed RECs'!$F23,'Inputs_Indexed REC'!$C$6:$C$8,0))),
0))</f>
        <v>3000000</v>
      </c>
      <c r="AD23" s="86">
        <f>IF(AD$4=$H23+$B23,INDEX('Inputs_Indexed REC'!$D$40:$F$65,MATCH('Total Indexed RECs'!$H23,'Inputs_Indexed REC'!$B$40:$B$65,0),MATCH('Total Indexed RECs'!$F23,'Inputs_Indexed REC'!$D$37:$F$37,0))
*INDEX('Inputs_Indexed REC'!$H$40:$J$65,MATCH('Total Indexed RECs'!$H23,'Inputs_Indexed REC'!$B$40:$B$65,0),MATCH('Total Indexed RECs'!$F23,'Inputs_Indexed REC'!$H$37:$J$37,0)),
IF(AD$4&gt;$H23+$B23,AC23*(1-INDEX('Inputs_Indexed REC'!$E$6:$E$8,MATCH('Total Indexed RECs'!$F23,'Inputs_Indexed REC'!$C$6:$C$8,0))),
0))</f>
        <v>3000000</v>
      </c>
      <c r="AE23" s="86">
        <f>IF(AE$4=$H23+$B23,INDEX('Inputs_Indexed REC'!$D$40:$F$65,MATCH('Total Indexed RECs'!$H23,'Inputs_Indexed REC'!$B$40:$B$65,0),MATCH('Total Indexed RECs'!$F23,'Inputs_Indexed REC'!$D$37:$F$37,0))
*INDEX('Inputs_Indexed REC'!$H$40:$J$65,MATCH('Total Indexed RECs'!$H23,'Inputs_Indexed REC'!$B$40:$B$65,0),MATCH('Total Indexed RECs'!$F23,'Inputs_Indexed REC'!$H$37:$J$37,0)),
IF(AE$4&gt;$H23+$B23,AD23*(1-INDEX('Inputs_Indexed REC'!$E$6:$E$8,MATCH('Total Indexed RECs'!$F23,'Inputs_Indexed REC'!$C$6:$C$8,0))),
0))</f>
        <v>3000000</v>
      </c>
      <c r="AF23" s="86">
        <f>IF(AF$4=$H23+$B23,INDEX('Inputs_Indexed REC'!$D$40:$F$65,MATCH('Total Indexed RECs'!$H23,'Inputs_Indexed REC'!$B$40:$B$65,0),MATCH('Total Indexed RECs'!$F23,'Inputs_Indexed REC'!$D$37:$F$37,0))
*INDEX('Inputs_Indexed REC'!$H$40:$J$65,MATCH('Total Indexed RECs'!$H23,'Inputs_Indexed REC'!$B$40:$B$65,0),MATCH('Total Indexed RECs'!$F23,'Inputs_Indexed REC'!$H$37:$J$37,0)),
IF(AF$4&gt;$H23+$B23,AE23*(1-INDEX('Inputs_Indexed REC'!$E$6:$E$8,MATCH('Total Indexed RECs'!$F23,'Inputs_Indexed REC'!$C$6:$C$8,0))),
0))</f>
        <v>3000000</v>
      </c>
      <c r="AG23" s="86">
        <f>IF(AG$4=$H23+$B23,INDEX('Inputs_Indexed REC'!$D$40:$F$65,MATCH('Total Indexed RECs'!$H23,'Inputs_Indexed REC'!$B$40:$B$65,0),MATCH('Total Indexed RECs'!$F23,'Inputs_Indexed REC'!$D$37:$F$37,0))
*INDEX('Inputs_Indexed REC'!$H$40:$J$65,MATCH('Total Indexed RECs'!$H23,'Inputs_Indexed REC'!$B$40:$B$65,0),MATCH('Total Indexed RECs'!$F23,'Inputs_Indexed REC'!$H$37:$J$37,0)),
IF(AG$4&gt;$H23+$B23,AF23*(1-INDEX('Inputs_Indexed REC'!$E$6:$E$8,MATCH('Total Indexed RECs'!$F23,'Inputs_Indexed REC'!$C$6:$C$8,0))),
0))</f>
        <v>3000000</v>
      </c>
      <c r="AH23" s="86">
        <f>IF(AH$4=$H23+$B23,INDEX('Inputs_Indexed REC'!$D$40:$F$65,MATCH('Total Indexed RECs'!$H23,'Inputs_Indexed REC'!$B$40:$B$65,0),MATCH('Total Indexed RECs'!$F23,'Inputs_Indexed REC'!$D$37:$F$37,0))
*INDEX('Inputs_Indexed REC'!$H$40:$J$65,MATCH('Total Indexed RECs'!$H23,'Inputs_Indexed REC'!$B$40:$B$65,0),MATCH('Total Indexed RECs'!$F23,'Inputs_Indexed REC'!$H$37:$J$37,0)),
IF(AH$4&gt;$H23+$B23,AG23*(1-INDEX('Inputs_Indexed REC'!$E$6:$E$8,MATCH('Total Indexed RECs'!$F23,'Inputs_Indexed REC'!$C$6:$C$8,0))),
0))</f>
        <v>3000000</v>
      </c>
    </row>
    <row r="24" spans="2:34" x14ac:dyDescent="0.35">
      <c r="B24" s="332">
        <f>INDEX('Inputs_Indexed REC'!$E$70:$E$72,MATCH('Indexed REC Deliveries'!$D24,'Inputs_Indexed REC'!$C$70:$C$72,0))</f>
        <v>3</v>
      </c>
      <c r="C24" s="332" t="str">
        <f>INDEX('Inputs_Indexed REC'!$L$40:$L$65,MATCH('Indexed REC Deliveries'!$G24,'Inputs_Indexed REC'!$C$40:$C$65,0))</f>
        <v>Projected</v>
      </c>
      <c r="D24" s="116" t="s">
        <v>239</v>
      </c>
      <c r="F24" s="19" t="s">
        <v>75</v>
      </c>
      <c r="G24" s="60" t="s">
        <v>37</v>
      </c>
      <c r="H24" s="347">
        <f t="shared" si="6"/>
        <v>2039</v>
      </c>
      <c r="I24" s="56" t="s">
        <v>91</v>
      </c>
      <c r="J24" s="86">
        <f>IF(J$4=$H24+$B24,INDEX('Inputs_Indexed REC'!$D$40:$F$65,MATCH('Total Indexed RECs'!$H24,'Inputs_Indexed REC'!$B$40:$B$65,0),MATCH('Total Indexed RECs'!$F24,'Inputs_Indexed REC'!$D$37:$F$37,0))
*INDEX('Inputs_Indexed REC'!$H$40:$J$65,MATCH('Total Indexed RECs'!$H24,'Inputs_Indexed REC'!$B$40:$B$65,0),MATCH('Total Indexed RECs'!$F24,'Inputs_Indexed REC'!$H$37:$J$37,0)),
IF(J$4&gt;$H24+$B24,I24*(1-INDEX('Inputs_Indexed REC'!$E$6:$E$8,MATCH('Total Indexed RECs'!$F24,'Inputs_Indexed REC'!$C$6:$C$8,0))),
0))</f>
        <v>0</v>
      </c>
      <c r="K24" s="86">
        <f>IF(K$4=$H24+$B24,INDEX('Inputs_Indexed REC'!$D$40:$F$65,MATCH('Total Indexed RECs'!$H24,'Inputs_Indexed REC'!$B$40:$B$65,0),MATCH('Total Indexed RECs'!$F24,'Inputs_Indexed REC'!$D$37:$F$37,0))
*INDEX('Inputs_Indexed REC'!$H$40:$J$65,MATCH('Total Indexed RECs'!$H24,'Inputs_Indexed REC'!$B$40:$B$65,0),MATCH('Total Indexed RECs'!$F24,'Inputs_Indexed REC'!$H$37:$J$37,0)),
IF(K$4&gt;$H24+$B24,J24*(1-INDEX('Inputs_Indexed REC'!$E$6:$E$8,MATCH('Total Indexed RECs'!$F24,'Inputs_Indexed REC'!$C$6:$C$8,0))),
0))</f>
        <v>0</v>
      </c>
      <c r="L24" s="86">
        <f>IF(L$4=$H24+$B24,INDEX('Inputs_Indexed REC'!$D$40:$F$65,MATCH('Total Indexed RECs'!$H24,'Inputs_Indexed REC'!$B$40:$B$65,0),MATCH('Total Indexed RECs'!$F24,'Inputs_Indexed REC'!$D$37:$F$37,0))
*INDEX('Inputs_Indexed REC'!$H$40:$J$65,MATCH('Total Indexed RECs'!$H24,'Inputs_Indexed REC'!$B$40:$B$65,0),MATCH('Total Indexed RECs'!$F24,'Inputs_Indexed REC'!$H$37:$J$37,0)),
IF(L$4&gt;$H24+$B24,K24*(1-INDEX('Inputs_Indexed REC'!$E$6:$E$8,MATCH('Total Indexed RECs'!$F24,'Inputs_Indexed REC'!$C$6:$C$8,0))),
0))</f>
        <v>0</v>
      </c>
      <c r="M24" s="86">
        <f>IF(M$4=$H24+$B24,INDEX('Inputs_Indexed REC'!$D$40:$F$65,MATCH('Total Indexed RECs'!$H24,'Inputs_Indexed REC'!$B$40:$B$65,0),MATCH('Total Indexed RECs'!$F24,'Inputs_Indexed REC'!$D$37:$F$37,0))
*INDEX('Inputs_Indexed REC'!$H$40:$J$65,MATCH('Total Indexed RECs'!$H24,'Inputs_Indexed REC'!$B$40:$B$65,0),MATCH('Total Indexed RECs'!$F24,'Inputs_Indexed REC'!$H$37:$J$37,0)),
IF(M$4&gt;$H24+$B24,L24*(1-INDEX('Inputs_Indexed REC'!$E$6:$E$8,MATCH('Total Indexed RECs'!$F24,'Inputs_Indexed REC'!$C$6:$C$8,0))),
0))</f>
        <v>0</v>
      </c>
      <c r="N24" s="86">
        <f>IF(N$4=$H24+$B24,INDEX('Inputs_Indexed REC'!$D$40:$F$65,MATCH('Total Indexed RECs'!$H24,'Inputs_Indexed REC'!$B$40:$B$65,0),MATCH('Total Indexed RECs'!$F24,'Inputs_Indexed REC'!$D$37:$F$37,0))
*INDEX('Inputs_Indexed REC'!$H$40:$J$65,MATCH('Total Indexed RECs'!$H24,'Inputs_Indexed REC'!$B$40:$B$65,0),MATCH('Total Indexed RECs'!$F24,'Inputs_Indexed REC'!$H$37:$J$37,0)),
IF(N$4&gt;$H24+$B24,M24*(1-INDEX('Inputs_Indexed REC'!$E$6:$E$8,MATCH('Total Indexed RECs'!$F24,'Inputs_Indexed REC'!$C$6:$C$8,0))),
0))</f>
        <v>0</v>
      </c>
      <c r="O24" s="86">
        <f>IF(O$4=$H24+$B24,INDEX('Inputs_Indexed REC'!$D$40:$F$65,MATCH('Total Indexed RECs'!$H24,'Inputs_Indexed REC'!$B$40:$B$65,0),MATCH('Total Indexed RECs'!$F24,'Inputs_Indexed REC'!$D$37:$F$37,0))
*INDEX('Inputs_Indexed REC'!$H$40:$J$65,MATCH('Total Indexed RECs'!$H24,'Inputs_Indexed REC'!$B$40:$B$65,0),MATCH('Total Indexed RECs'!$F24,'Inputs_Indexed REC'!$H$37:$J$37,0)),
IF(O$4&gt;$H24+$B24,N24*(1-INDEX('Inputs_Indexed REC'!$E$6:$E$8,MATCH('Total Indexed RECs'!$F24,'Inputs_Indexed REC'!$C$6:$C$8,0))),
0))</f>
        <v>0</v>
      </c>
      <c r="P24" s="86">
        <f>IF(P$4=$H24+$B24,INDEX('Inputs_Indexed REC'!$D$40:$F$65,MATCH('Total Indexed RECs'!$H24,'Inputs_Indexed REC'!$B$40:$B$65,0),MATCH('Total Indexed RECs'!$F24,'Inputs_Indexed REC'!$D$37:$F$37,0))
*INDEX('Inputs_Indexed REC'!$H$40:$J$65,MATCH('Total Indexed RECs'!$H24,'Inputs_Indexed REC'!$B$40:$B$65,0),MATCH('Total Indexed RECs'!$F24,'Inputs_Indexed REC'!$H$37:$J$37,0)),
IF(P$4&gt;$H24+$B24,O24*(1-INDEX('Inputs_Indexed REC'!$E$6:$E$8,MATCH('Total Indexed RECs'!$F24,'Inputs_Indexed REC'!$C$6:$C$8,0))),
0))</f>
        <v>0</v>
      </c>
      <c r="Q24" s="86">
        <f>IF(Q$4=$H24+$B24,INDEX('Inputs_Indexed REC'!$D$40:$F$65,MATCH('Total Indexed RECs'!$H24,'Inputs_Indexed REC'!$B$40:$B$65,0),MATCH('Total Indexed RECs'!$F24,'Inputs_Indexed REC'!$D$37:$F$37,0))
*INDEX('Inputs_Indexed REC'!$H$40:$J$65,MATCH('Total Indexed RECs'!$H24,'Inputs_Indexed REC'!$B$40:$B$65,0),MATCH('Total Indexed RECs'!$F24,'Inputs_Indexed REC'!$H$37:$J$37,0)),
IF(Q$4&gt;$H24+$B24,P24*(1-INDEX('Inputs_Indexed REC'!$E$6:$E$8,MATCH('Total Indexed RECs'!$F24,'Inputs_Indexed REC'!$C$6:$C$8,0))),
0))</f>
        <v>0</v>
      </c>
      <c r="R24" s="86">
        <f>IF(R$4=$H24+$B24,INDEX('Inputs_Indexed REC'!$D$40:$F$65,MATCH('Total Indexed RECs'!$H24,'Inputs_Indexed REC'!$B$40:$B$65,0),MATCH('Total Indexed RECs'!$F24,'Inputs_Indexed REC'!$D$37:$F$37,0))
*INDEX('Inputs_Indexed REC'!$H$40:$J$65,MATCH('Total Indexed RECs'!$H24,'Inputs_Indexed REC'!$B$40:$B$65,0),MATCH('Total Indexed RECs'!$F24,'Inputs_Indexed REC'!$H$37:$J$37,0)),
IF(R$4&gt;$H24+$B24,Q24*(1-INDEX('Inputs_Indexed REC'!$E$6:$E$8,MATCH('Total Indexed RECs'!$F24,'Inputs_Indexed REC'!$C$6:$C$8,0))),
0))</f>
        <v>0</v>
      </c>
      <c r="S24" s="86">
        <f>IF(S$4=$H24+$B24,INDEX('Inputs_Indexed REC'!$D$40:$F$65,MATCH('Total Indexed RECs'!$H24,'Inputs_Indexed REC'!$B$40:$B$65,0),MATCH('Total Indexed RECs'!$F24,'Inputs_Indexed REC'!$D$37:$F$37,0))
*INDEX('Inputs_Indexed REC'!$H$40:$J$65,MATCH('Total Indexed RECs'!$H24,'Inputs_Indexed REC'!$B$40:$B$65,0),MATCH('Total Indexed RECs'!$F24,'Inputs_Indexed REC'!$H$37:$J$37,0)),
IF(S$4&gt;$H24+$B24,R24*(1-INDEX('Inputs_Indexed REC'!$E$6:$E$8,MATCH('Total Indexed RECs'!$F24,'Inputs_Indexed REC'!$C$6:$C$8,0))),
0))</f>
        <v>0</v>
      </c>
      <c r="T24" s="86">
        <f>IF(T$4=$H24+$B24,INDEX('Inputs_Indexed REC'!$D$40:$F$65,MATCH('Total Indexed RECs'!$H24,'Inputs_Indexed REC'!$B$40:$B$65,0),MATCH('Total Indexed RECs'!$F24,'Inputs_Indexed REC'!$D$37:$F$37,0))
*INDEX('Inputs_Indexed REC'!$H$40:$J$65,MATCH('Total Indexed RECs'!$H24,'Inputs_Indexed REC'!$B$40:$B$65,0),MATCH('Total Indexed RECs'!$F24,'Inputs_Indexed REC'!$H$37:$J$37,0)),
IF(T$4&gt;$H24+$B24,S24*(1-INDEX('Inputs_Indexed REC'!$E$6:$E$8,MATCH('Total Indexed RECs'!$F24,'Inputs_Indexed REC'!$C$6:$C$8,0))),
0))</f>
        <v>0</v>
      </c>
      <c r="U24" s="86">
        <f>IF(U$4=$H24+$B24,INDEX('Inputs_Indexed REC'!$D$40:$F$65,MATCH('Total Indexed RECs'!$H24,'Inputs_Indexed REC'!$B$40:$B$65,0),MATCH('Total Indexed RECs'!$F24,'Inputs_Indexed REC'!$D$37:$F$37,0))
*INDEX('Inputs_Indexed REC'!$H$40:$J$65,MATCH('Total Indexed RECs'!$H24,'Inputs_Indexed REC'!$B$40:$B$65,0),MATCH('Total Indexed RECs'!$F24,'Inputs_Indexed REC'!$H$37:$J$37,0)),
IF(U$4&gt;$H24+$B24,T24*(1-INDEX('Inputs_Indexed REC'!$E$6:$E$8,MATCH('Total Indexed RECs'!$F24,'Inputs_Indexed REC'!$C$6:$C$8,0))),
0))</f>
        <v>0</v>
      </c>
      <c r="V24" s="86">
        <f>IF(V$4=$H24+$B24,INDEX('Inputs_Indexed REC'!$D$40:$F$65,MATCH('Total Indexed RECs'!$H24,'Inputs_Indexed REC'!$B$40:$B$65,0),MATCH('Total Indexed RECs'!$F24,'Inputs_Indexed REC'!$D$37:$F$37,0))
*INDEX('Inputs_Indexed REC'!$H$40:$J$65,MATCH('Total Indexed RECs'!$H24,'Inputs_Indexed REC'!$B$40:$B$65,0),MATCH('Total Indexed RECs'!$F24,'Inputs_Indexed REC'!$H$37:$J$37,0)),
IF(V$4&gt;$H24+$B24,U24*(1-INDEX('Inputs_Indexed REC'!$E$6:$E$8,MATCH('Total Indexed RECs'!$F24,'Inputs_Indexed REC'!$C$6:$C$8,0))),
0))</f>
        <v>0</v>
      </c>
      <c r="W24" s="86">
        <f>IF(W$4=$H24+$B24,INDEX('Inputs_Indexed REC'!$D$40:$F$65,MATCH('Total Indexed RECs'!$H24,'Inputs_Indexed REC'!$B$40:$B$65,0),MATCH('Total Indexed RECs'!$F24,'Inputs_Indexed REC'!$D$37:$F$37,0))
*INDEX('Inputs_Indexed REC'!$H$40:$J$65,MATCH('Total Indexed RECs'!$H24,'Inputs_Indexed REC'!$B$40:$B$65,0),MATCH('Total Indexed RECs'!$F24,'Inputs_Indexed REC'!$H$37:$J$37,0)),
IF(W$4&gt;$H24+$B24,V24*(1-INDEX('Inputs_Indexed REC'!$E$6:$E$8,MATCH('Total Indexed RECs'!$F24,'Inputs_Indexed REC'!$C$6:$C$8,0))),
0))</f>
        <v>0</v>
      </c>
      <c r="X24" s="86">
        <f>IF(X$4=$H24+$B24,INDEX('Inputs_Indexed REC'!$D$40:$F$65,MATCH('Total Indexed RECs'!$H24,'Inputs_Indexed REC'!$B$40:$B$65,0),MATCH('Total Indexed RECs'!$F24,'Inputs_Indexed REC'!$D$37:$F$37,0))
*INDEX('Inputs_Indexed REC'!$H$40:$J$65,MATCH('Total Indexed RECs'!$H24,'Inputs_Indexed REC'!$B$40:$B$65,0),MATCH('Total Indexed RECs'!$F24,'Inputs_Indexed REC'!$H$37:$J$37,0)),
IF(X$4&gt;$H24+$B24,W24*(1-INDEX('Inputs_Indexed REC'!$E$6:$E$8,MATCH('Total Indexed RECs'!$F24,'Inputs_Indexed REC'!$C$6:$C$8,0))),
0))</f>
        <v>0</v>
      </c>
      <c r="Y24" s="86">
        <f>IF(Y$4=$H24+$B24,INDEX('Inputs_Indexed REC'!$D$40:$F$65,MATCH('Total Indexed RECs'!$H24,'Inputs_Indexed REC'!$B$40:$B$65,0),MATCH('Total Indexed RECs'!$F24,'Inputs_Indexed REC'!$D$37:$F$37,0))
*INDEX('Inputs_Indexed REC'!$H$40:$J$65,MATCH('Total Indexed RECs'!$H24,'Inputs_Indexed REC'!$B$40:$B$65,0),MATCH('Total Indexed RECs'!$F24,'Inputs_Indexed REC'!$H$37:$J$37,0)),
IF(Y$4&gt;$H24+$B24,X24*(1-INDEX('Inputs_Indexed REC'!$E$6:$E$8,MATCH('Total Indexed RECs'!$F24,'Inputs_Indexed REC'!$C$6:$C$8,0))),
0))</f>
        <v>0</v>
      </c>
      <c r="Z24" s="86">
        <f>IF(Z$4=$H24+$B24,INDEX('Inputs_Indexed REC'!$D$40:$F$65,MATCH('Total Indexed RECs'!$H24,'Inputs_Indexed REC'!$B$40:$B$65,0),MATCH('Total Indexed RECs'!$F24,'Inputs_Indexed REC'!$D$37:$F$37,0))
*INDEX('Inputs_Indexed REC'!$H$40:$J$65,MATCH('Total Indexed RECs'!$H24,'Inputs_Indexed REC'!$B$40:$B$65,0),MATCH('Total Indexed RECs'!$F24,'Inputs_Indexed REC'!$H$37:$J$37,0)),
IF(Z$4&gt;$H24+$B24,Y24*(1-INDEX('Inputs_Indexed REC'!$E$6:$E$8,MATCH('Total Indexed RECs'!$F24,'Inputs_Indexed REC'!$C$6:$C$8,0))),
0))</f>
        <v>0</v>
      </c>
      <c r="AA24" s="86">
        <f>IF(AA$4=$H24+$B24,INDEX('Inputs_Indexed REC'!$D$40:$F$65,MATCH('Total Indexed RECs'!$H24,'Inputs_Indexed REC'!$B$40:$B$65,0),MATCH('Total Indexed RECs'!$F24,'Inputs_Indexed REC'!$D$37:$F$37,0))
*INDEX('Inputs_Indexed REC'!$H$40:$J$65,MATCH('Total Indexed RECs'!$H24,'Inputs_Indexed REC'!$B$40:$B$65,0),MATCH('Total Indexed RECs'!$F24,'Inputs_Indexed REC'!$H$37:$J$37,0)),
IF(AA$4&gt;$H24+$B24,Z24*(1-INDEX('Inputs_Indexed REC'!$E$6:$E$8,MATCH('Total Indexed RECs'!$F24,'Inputs_Indexed REC'!$C$6:$C$8,0))),
0))</f>
        <v>0</v>
      </c>
      <c r="AB24" s="86">
        <f>IF(AB$4=$H24+$B24,INDEX('Inputs_Indexed REC'!$D$40:$F$65,MATCH('Total Indexed RECs'!$H24,'Inputs_Indexed REC'!$B$40:$B$65,0),MATCH('Total Indexed RECs'!$F24,'Inputs_Indexed REC'!$D$37:$F$37,0))
*INDEX('Inputs_Indexed REC'!$H$40:$J$65,MATCH('Total Indexed RECs'!$H24,'Inputs_Indexed REC'!$B$40:$B$65,0),MATCH('Total Indexed RECs'!$F24,'Inputs_Indexed REC'!$H$37:$J$37,0)),
IF(AB$4&gt;$H24+$B24,AA24*(1-INDEX('Inputs_Indexed REC'!$E$6:$E$8,MATCH('Total Indexed RECs'!$F24,'Inputs_Indexed REC'!$C$6:$C$8,0))),
0))</f>
        <v>0</v>
      </c>
      <c r="AC24" s="86">
        <f>IF(AC$4=$H24+$B24,INDEX('Inputs_Indexed REC'!$D$40:$F$65,MATCH('Total Indexed RECs'!$H24,'Inputs_Indexed REC'!$B$40:$B$65,0),MATCH('Total Indexed RECs'!$F24,'Inputs_Indexed REC'!$D$37:$F$37,0))
*INDEX('Inputs_Indexed REC'!$H$40:$J$65,MATCH('Total Indexed RECs'!$H24,'Inputs_Indexed REC'!$B$40:$B$65,0),MATCH('Total Indexed RECs'!$F24,'Inputs_Indexed REC'!$H$37:$J$37,0)),
IF(AC$4&gt;$H24+$B24,AB24*(1-INDEX('Inputs_Indexed REC'!$E$6:$E$8,MATCH('Total Indexed RECs'!$F24,'Inputs_Indexed REC'!$C$6:$C$8,0))),
0))</f>
        <v>0</v>
      </c>
      <c r="AD24" s="86">
        <f>IF(AD$4=$H24+$B24,INDEX('Inputs_Indexed REC'!$D$40:$F$65,MATCH('Total Indexed RECs'!$H24,'Inputs_Indexed REC'!$B$40:$B$65,0),MATCH('Total Indexed RECs'!$F24,'Inputs_Indexed REC'!$D$37:$F$37,0))
*INDEX('Inputs_Indexed REC'!$H$40:$J$65,MATCH('Total Indexed RECs'!$H24,'Inputs_Indexed REC'!$B$40:$B$65,0),MATCH('Total Indexed RECs'!$F24,'Inputs_Indexed REC'!$H$37:$J$37,0)),
IF(AD$4&gt;$H24+$B24,AC24*(1-INDEX('Inputs_Indexed REC'!$E$6:$E$8,MATCH('Total Indexed RECs'!$F24,'Inputs_Indexed REC'!$C$6:$C$8,0))),
0))</f>
        <v>2000000</v>
      </c>
      <c r="AE24" s="86">
        <f>IF(AE$4=$H24+$B24,INDEX('Inputs_Indexed REC'!$D$40:$F$65,MATCH('Total Indexed RECs'!$H24,'Inputs_Indexed REC'!$B$40:$B$65,0),MATCH('Total Indexed RECs'!$F24,'Inputs_Indexed REC'!$D$37:$F$37,0))
*INDEX('Inputs_Indexed REC'!$H$40:$J$65,MATCH('Total Indexed RECs'!$H24,'Inputs_Indexed REC'!$B$40:$B$65,0),MATCH('Total Indexed RECs'!$F24,'Inputs_Indexed REC'!$H$37:$J$37,0)),
IF(AE$4&gt;$H24+$B24,AD24*(1-INDEX('Inputs_Indexed REC'!$E$6:$E$8,MATCH('Total Indexed RECs'!$F24,'Inputs_Indexed REC'!$C$6:$C$8,0))),
0))</f>
        <v>2000000</v>
      </c>
      <c r="AF24" s="86">
        <f>IF(AF$4=$H24+$B24,INDEX('Inputs_Indexed REC'!$D$40:$F$65,MATCH('Total Indexed RECs'!$H24,'Inputs_Indexed REC'!$B$40:$B$65,0),MATCH('Total Indexed RECs'!$F24,'Inputs_Indexed REC'!$D$37:$F$37,0))
*INDEX('Inputs_Indexed REC'!$H$40:$J$65,MATCH('Total Indexed RECs'!$H24,'Inputs_Indexed REC'!$B$40:$B$65,0),MATCH('Total Indexed RECs'!$F24,'Inputs_Indexed REC'!$H$37:$J$37,0)),
IF(AF$4&gt;$H24+$B24,AE24*(1-INDEX('Inputs_Indexed REC'!$E$6:$E$8,MATCH('Total Indexed RECs'!$F24,'Inputs_Indexed REC'!$C$6:$C$8,0))),
0))</f>
        <v>2000000</v>
      </c>
      <c r="AG24" s="86">
        <f>IF(AG$4=$H24+$B24,INDEX('Inputs_Indexed REC'!$D$40:$F$65,MATCH('Total Indexed RECs'!$H24,'Inputs_Indexed REC'!$B$40:$B$65,0),MATCH('Total Indexed RECs'!$F24,'Inputs_Indexed REC'!$D$37:$F$37,0))
*INDEX('Inputs_Indexed REC'!$H$40:$J$65,MATCH('Total Indexed RECs'!$H24,'Inputs_Indexed REC'!$B$40:$B$65,0),MATCH('Total Indexed RECs'!$F24,'Inputs_Indexed REC'!$H$37:$J$37,0)),
IF(AG$4&gt;$H24+$B24,AF24*(1-INDEX('Inputs_Indexed REC'!$E$6:$E$8,MATCH('Total Indexed RECs'!$F24,'Inputs_Indexed REC'!$C$6:$C$8,0))),
0))</f>
        <v>2000000</v>
      </c>
      <c r="AH24" s="86">
        <f>IF(AH$4=$H24+$B24,INDEX('Inputs_Indexed REC'!$D$40:$F$65,MATCH('Total Indexed RECs'!$H24,'Inputs_Indexed REC'!$B$40:$B$65,0),MATCH('Total Indexed RECs'!$F24,'Inputs_Indexed REC'!$D$37:$F$37,0))
*INDEX('Inputs_Indexed REC'!$H$40:$J$65,MATCH('Total Indexed RECs'!$H24,'Inputs_Indexed REC'!$B$40:$B$65,0),MATCH('Total Indexed RECs'!$F24,'Inputs_Indexed REC'!$H$37:$J$37,0)),
IF(AH$4&gt;$H24+$B24,AG24*(1-INDEX('Inputs_Indexed REC'!$E$6:$E$8,MATCH('Total Indexed RECs'!$F24,'Inputs_Indexed REC'!$C$6:$C$8,0))),
0))</f>
        <v>2000000</v>
      </c>
    </row>
    <row r="25" spans="2:34" x14ac:dyDescent="0.35">
      <c r="B25" s="332">
        <f>INDEX('Inputs_Indexed REC'!$E$70:$E$72,MATCH('Indexed REC Deliveries'!$D25,'Inputs_Indexed REC'!$C$70:$C$72,0))</f>
        <v>3</v>
      </c>
      <c r="C25" s="332" t="str">
        <f>INDEX('Inputs_Indexed REC'!$L$40:$L$65,MATCH('Indexed REC Deliveries'!$G25,'Inputs_Indexed REC'!$C$40:$C$65,0))</f>
        <v>Projected</v>
      </c>
      <c r="D25" s="116" t="s">
        <v>239</v>
      </c>
      <c r="F25" s="19" t="s">
        <v>75</v>
      </c>
      <c r="G25" s="60" t="s">
        <v>38</v>
      </c>
      <c r="H25" s="347">
        <f t="shared" si="6"/>
        <v>2040</v>
      </c>
      <c r="I25" s="56" t="s">
        <v>91</v>
      </c>
      <c r="J25" s="86">
        <f>IF(J$4=$H25+$B25,INDEX('Inputs_Indexed REC'!$D$40:$F$65,MATCH('Total Indexed RECs'!$H25,'Inputs_Indexed REC'!$B$40:$B$65,0),MATCH('Total Indexed RECs'!$F25,'Inputs_Indexed REC'!$D$37:$F$37,0))
*INDEX('Inputs_Indexed REC'!$H$40:$J$65,MATCH('Total Indexed RECs'!$H25,'Inputs_Indexed REC'!$B$40:$B$65,0),MATCH('Total Indexed RECs'!$F25,'Inputs_Indexed REC'!$H$37:$J$37,0)),
IF(J$4&gt;$H25+$B25,I25*(1-INDEX('Inputs_Indexed REC'!$E$6:$E$8,MATCH('Total Indexed RECs'!$F25,'Inputs_Indexed REC'!$C$6:$C$8,0))),
0))</f>
        <v>0</v>
      </c>
      <c r="K25" s="86">
        <f>IF(K$4=$H25+$B25,INDEX('Inputs_Indexed REC'!$D$40:$F$65,MATCH('Total Indexed RECs'!$H25,'Inputs_Indexed REC'!$B$40:$B$65,0),MATCH('Total Indexed RECs'!$F25,'Inputs_Indexed REC'!$D$37:$F$37,0))
*INDEX('Inputs_Indexed REC'!$H$40:$J$65,MATCH('Total Indexed RECs'!$H25,'Inputs_Indexed REC'!$B$40:$B$65,0),MATCH('Total Indexed RECs'!$F25,'Inputs_Indexed REC'!$H$37:$J$37,0)),
IF(K$4&gt;$H25+$B25,J25*(1-INDEX('Inputs_Indexed REC'!$E$6:$E$8,MATCH('Total Indexed RECs'!$F25,'Inputs_Indexed REC'!$C$6:$C$8,0))),
0))</f>
        <v>0</v>
      </c>
      <c r="L25" s="86">
        <f>IF(L$4=$H25+$B25,INDEX('Inputs_Indexed REC'!$D$40:$F$65,MATCH('Total Indexed RECs'!$H25,'Inputs_Indexed REC'!$B$40:$B$65,0),MATCH('Total Indexed RECs'!$F25,'Inputs_Indexed REC'!$D$37:$F$37,0))
*INDEX('Inputs_Indexed REC'!$H$40:$J$65,MATCH('Total Indexed RECs'!$H25,'Inputs_Indexed REC'!$B$40:$B$65,0),MATCH('Total Indexed RECs'!$F25,'Inputs_Indexed REC'!$H$37:$J$37,0)),
IF(L$4&gt;$H25+$B25,K25*(1-INDEX('Inputs_Indexed REC'!$E$6:$E$8,MATCH('Total Indexed RECs'!$F25,'Inputs_Indexed REC'!$C$6:$C$8,0))),
0))</f>
        <v>0</v>
      </c>
      <c r="M25" s="86">
        <f>IF(M$4=$H25+$B25,INDEX('Inputs_Indexed REC'!$D$40:$F$65,MATCH('Total Indexed RECs'!$H25,'Inputs_Indexed REC'!$B$40:$B$65,0),MATCH('Total Indexed RECs'!$F25,'Inputs_Indexed REC'!$D$37:$F$37,0))
*INDEX('Inputs_Indexed REC'!$H$40:$J$65,MATCH('Total Indexed RECs'!$H25,'Inputs_Indexed REC'!$B$40:$B$65,0),MATCH('Total Indexed RECs'!$F25,'Inputs_Indexed REC'!$H$37:$J$37,0)),
IF(M$4&gt;$H25+$B25,L25*(1-INDEX('Inputs_Indexed REC'!$E$6:$E$8,MATCH('Total Indexed RECs'!$F25,'Inputs_Indexed REC'!$C$6:$C$8,0))),
0))</f>
        <v>0</v>
      </c>
      <c r="N25" s="86">
        <f>IF(N$4=$H25+$B25,INDEX('Inputs_Indexed REC'!$D$40:$F$65,MATCH('Total Indexed RECs'!$H25,'Inputs_Indexed REC'!$B$40:$B$65,0),MATCH('Total Indexed RECs'!$F25,'Inputs_Indexed REC'!$D$37:$F$37,0))
*INDEX('Inputs_Indexed REC'!$H$40:$J$65,MATCH('Total Indexed RECs'!$H25,'Inputs_Indexed REC'!$B$40:$B$65,0),MATCH('Total Indexed RECs'!$F25,'Inputs_Indexed REC'!$H$37:$J$37,0)),
IF(N$4&gt;$H25+$B25,M25*(1-INDEX('Inputs_Indexed REC'!$E$6:$E$8,MATCH('Total Indexed RECs'!$F25,'Inputs_Indexed REC'!$C$6:$C$8,0))),
0))</f>
        <v>0</v>
      </c>
      <c r="O25" s="86">
        <f>IF(O$4=$H25+$B25,INDEX('Inputs_Indexed REC'!$D$40:$F$65,MATCH('Total Indexed RECs'!$H25,'Inputs_Indexed REC'!$B$40:$B$65,0),MATCH('Total Indexed RECs'!$F25,'Inputs_Indexed REC'!$D$37:$F$37,0))
*INDEX('Inputs_Indexed REC'!$H$40:$J$65,MATCH('Total Indexed RECs'!$H25,'Inputs_Indexed REC'!$B$40:$B$65,0),MATCH('Total Indexed RECs'!$F25,'Inputs_Indexed REC'!$H$37:$J$37,0)),
IF(O$4&gt;$H25+$B25,N25*(1-INDEX('Inputs_Indexed REC'!$E$6:$E$8,MATCH('Total Indexed RECs'!$F25,'Inputs_Indexed REC'!$C$6:$C$8,0))),
0))</f>
        <v>0</v>
      </c>
      <c r="P25" s="86">
        <f>IF(P$4=$H25+$B25,INDEX('Inputs_Indexed REC'!$D$40:$F$65,MATCH('Total Indexed RECs'!$H25,'Inputs_Indexed REC'!$B$40:$B$65,0),MATCH('Total Indexed RECs'!$F25,'Inputs_Indexed REC'!$D$37:$F$37,0))
*INDEX('Inputs_Indexed REC'!$H$40:$J$65,MATCH('Total Indexed RECs'!$H25,'Inputs_Indexed REC'!$B$40:$B$65,0),MATCH('Total Indexed RECs'!$F25,'Inputs_Indexed REC'!$H$37:$J$37,0)),
IF(P$4&gt;$H25+$B25,O25*(1-INDEX('Inputs_Indexed REC'!$E$6:$E$8,MATCH('Total Indexed RECs'!$F25,'Inputs_Indexed REC'!$C$6:$C$8,0))),
0))</f>
        <v>0</v>
      </c>
      <c r="Q25" s="86">
        <f>IF(Q$4=$H25+$B25,INDEX('Inputs_Indexed REC'!$D$40:$F$65,MATCH('Total Indexed RECs'!$H25,'Inputs_Indexed REC'!$B$40:$B$65,0),MATCH('Total Indexed RECs'!$F25,'Inputs_Indexed REC'!$D$37:$F$37,0))
*INDEX('Inputs_Indexed REC'!$H$40:$J$65,MATCH('Total Indexed RECs'!$H25,'Inputs_Indexed REC'!$B$40:$B$65,0),MATCH('Total Indexed RECs'!$F25,'Inputs_Indexed REC'!$H$37:$J$37,0)),
IF(Q$4&gt;$H25+$B25,P25*(1-INDEX('Inputs_Indexed REC'!$E$6:$E$8,MATCH('Total Indexed RECs'!$F25,'Inputs_Indexed REC'!$C$6:$C$8,0))),
0))</f>
        <v>0</v>
      </c>
      <c r="R25" s="86">
        <f>IF(R$4=$H25+$B25,INDEX('Inputs_Indexed REC'!$D$40:$F$65,MATCH('Total Indexed RECs'!$H25,'Inputs_Indexed REC'!$B$40:$B$65,0),MATCH('Total Indexed RECs'!$F25,'Inputs_Indexed REC'!$D$37:$F$37,0))
*INDEX('Inputs_Indexed REC'!$H$40:$J$65,MATCH('Total Indexed RECs'!$H25,'Inputs_Indexed REC'!$B$40:$B$65,0),MATCH('Total Indexed RECs'!$F25,'Inputs_Indexed REC'!$H$37:$J$37,0)),
IF(R$4&gt;$H25+$B25,Q25*(1-INDEX('Inputs_Indexed REC'!$E$6:$E$8,MATCH('Total Indexed RECs'!$F25,'Inputs_Indexed REC'!$C$6:$C$8,0))),
0))</f>
        <v>0</v>
      </c>
      <c r="S25" s="86">
        <f>IF(S$4=$H25+$B25,INDEX('Inputs_Indexed REC'!$D$40:$F$65,MATCH('Total Indexed RECs'!$H25,'Inputs_Indexed REC'!$B$40:$B$65,0),MATCH('Total Indexed RECs'!$F25,'Inputs_Indexed REC'!$D$37:$F$37,0))
*INDEX('Inputs_Indexed REC'!$H$40:$J$65,MATCH('Total Indexed RECs'!$H25,'Inputs_Indexed REC'!$B$40:$B$65,0),MATCH('Total Indexed RECs'!$F25,'Inputs_Indexed REC'!$H$37:$J$37,0)),
IF(S$4&gt;$H25+$B25,R25*(1-INDEX('Inputs_Indexed REC'!$E$6:$E$8,MATCH('Total Indexed RECs'!$F25,'Inputs_Indexed REC'!$C$6:$C$8,0))),
0))</f>
        <v>0</v>
      </c>
      <c r="T25" s="86">
        <f>IF(T$4=$H25+$B25,INDEX('Inputs_Indexed REC'!$D$40:$F$65,MATCH('Total Indexed RECs'!$H25,'Inputs_Indexed REC'!$B$40:$B$65,0),MATCH('Total Indexed RECs'!$F25,'Inputs_Indexed REC'!$D$37:$F$37,0))
*INDEX('Inputs_Indexed REC'!$H$40:$J$65,MATCH('Total Indexed RECs'!$H25,'Inputs_Indexed REC'!$B$40:$B$65,0),MATCH('Total Indexed RECs'!$F25,'Inputs_Indexed REC'!$H$37:$J$37,0)),
IF(T$4&gt;$H25+$B25,S25*(1-INDEX('Inputs_Indexed REC'!$E$6:$E$8,MATCH('Total Indexed RECs'!$F25,'Inputs_Indexed REC'!$C$6:$C$8,0))),
0))</f>
        <v>0</v>
      </c>
      <c r="U25" s="86">
        <f>IF(U$4=$H25+$B25,INDEX('Inputs_Indexed REC'!$D$40:$F$65,MATCH('Total Indexed RECs'!$H25,'Inputs_Indexed REC'!$B$40:$B$65,0),MATCH('Total Indexed RECs'!$F25,'Inputs_Indexed REC'!$D$37:$F$37,0))
*INDEX('Inputs_Indexed REC'!$H$40:$J$65,MATCH('Total Indexed RECs'!$H25,'Inputs_Indexed REC'!$B$40:$B$65,0),MATCH('Total Indexed RECs'!$F25,'Inputs_Indexed REC'!$H$37:$J$37,0)),
IF(U$4&gt;$H25+$B25,T25*(1-INDEX('Inputs_Indexed REC'!$E$6:$E$8,MATCH('Total Indexed RECs'!$F25,'Inputs_Indexed REC'!$C$6:$C$8,0))),
0))</f>
        <v>0</v>
      </c>
      <c r="V25" s="86">
        <f>IF(V$4=$H25+$B25,INDEX('Inputs_Indexed REC'!$D$40:$F$65,MATCH('Total Indexed RECs'!$H25,'Inputs_Indexed REC'!$B$40:$B$65,0),MATCH('Total Indexed RECs'!$F25,'Inputs_Indexed REC'!$D$37:$F$37,0))
*INDEX('Inputs_Indexed REC'!$H$40:$J$65,MATCH('Total Indexed RECs'!$H25,'Inputs_Indexed REC'!$B$40:$B$65,0),MATCH('Total Indexed RECs'!$F25,'Inputs_Indexed REC'!$H$37:$J$37,0)),
IF(V$4&gt;$H25+$B25,U25*(1-INDEX('Inputs_Indexed REC'!$E$6:$E$8,MATCH('Total Indexed RECs'!$F25,'Inputs_Indexed REC'!$C$6:$C$8,0))),
0))</f>
        <v>0</v>
      </c>
      <c r="W25" s="86">
        <f>IF(W$4=$H25+$B25,INDEX('Inputs_Indexed REC'!$D$40:$F$65,MATCH('Total Indexed RECs'!$H25,'Inputs_Indexed REC'!$B$40:$B$65,0),MATCH('Total Indexed RECs'!$F25,'Inputs_Indexed REC'!$D$37:$F$37,0))
*INDEX('Inputs_Indexed REC'!$H$40:$J$65,MATCH('Total Indexed RECs'!$H25,'Inputs_Indexed REC'!$B$40:$B$65,0),MATCH('Total Indexed RECs'!$F25,'Inputs_Indexed REC'!$H$37:$J$37,0)),
IF(W$4&gt;$H25+$B25,V25*(1-INDEX('Inputs_Indexed REC'!$E$6:$E$8,MATCH('Total Indexed RECs'!$F25,'Inputs_Indexed REC'!$C$6:$C$8,0))),
0))</f>
        <v>0</v>
      </c>
      <c r="X25" s="86">
        <f>IF(X$4=$H25+$B25,INDEX('Inputs_Indexed REC'!$D$40:$F$65,MATCH('Total Indexed RECs'!$H25,'Inputs_Indexed REC'!$B$40:$B$65,0),MATCH('Total Indexed RECs'!$F25,'Inputs_Indexed REC'!$D$37:$F$37,0))
*INDEX('Inputs_Indexed REC'!$H$40:$J$65,MATCH('Total Indexed RECs'!$H25,'Inputs_Indexed REC'!$B$40:$B$65,0),MATCH('Total Indexed RECs'!$F25,'Inputs_Indexed REC'!$H$37:$J$37,0)),
IF(X$4&gt;$H25+$B25,W25*(1-INDEX('Inputs_Indexed REC'!$E$6:$E$8,MATCH('Total Indexed RECs'!$F25,'Inputs_Indexed REC'!$C$6:$C$8,0))),
0))</f>
        <v>0</v>
      </c>
      <c r="Y25" s="86">
        <f>IF(Y$4=$H25+$B25,INDEX('Inputs_Indexed REC'!$D$40:$F$65,MATCH('Total Indexed RECs'!$H25,'Inputs_Indexed REC'!$B$40:$B$65,0),MATCH('Total Indexed RECs'!$F25,'Inputs_Indexed REC'!$D$37:$F$37,0))
*INDEX('Inputs_Indexed REC'!$H$40:$J$65,MATCH('Total Indexed RECs'!$H25,'Inputs_Indexed REC'!$B$40:$B$65,0),MATCH('Total Indexed RECs'!$F25,'Inputs_Indexed REC'!$H$37:$J$37,0)),
IF(Y$4&gt;$H25+$B25,X25*(1-INDEX('Inputs_Indexed REC'!$E$6:$E$8,MATCH('Total Indexed RECs'!$F25,'Inputs_Indexed REC'!$C$6:$C$8,0))),
0))</f>
        <v>0</v>
      </c>
      <c r="Z25" s="86">
        <f>IF(Z$4=$H25+$B25,INDEX('Inputs_Indexed REC'!$D$40:$F$65,MATCH('Total Indexed RECs'!$H25,'Inputs_Indexed REC'!$B$40:$B$65,0),MATCH('Total Indexed RECs'!$F25,'Inputs_Indexed REC'!$D$37:$F$37,0))
*INDEX('Inputs_Indexed REC'!$H$40:$J$65,MATCH('Total Indexed RECs'!$H25,'Inputs_Indexed REC'!$B$40:$B$65,0),MATCH('Total Indexed RECs'!$F25,'Inputs_Indexed REC'!$H$37:$J$37,0)),
IF(Z$4&gt;$H25+$B25,Y25*(1-INDEX('Inputs_Indexed REC'!$E$6:$E$8,MATCH('Total Indexed RECs'!$F25,'Inputs_Indexed REC'!$C$6:$C$8,0))),
0))</f>
        <v>0</v>
      </c>
      <c r="AA25" s="86">
        <f>IF(AA$4=$H25+$B25,INDEX('Inputs_Indexed REC'!$D$40:$F$65,MATCH('Total Indexed RECs'!$H25,'Inputs_Indexed REC'!$B$40:$B$65,0),MATCH('Total Indexed RECs'!$F25,'Inputs_Indexed REC'!$D$37:$F$37,0))
*INDEX('Inputs_Indexed REC'!$H$40:$J$65,MATCH('Total Indexed RECs'!$H25,'Inputs_Indexed REC'!$B$40:$B$65,0),MATCH('Total Indexed RECs'!$F25,'Inputs_Indexed REC'!$H$37:$J$37,0)),
IF(AA$4&gt;$H25+$B25,Z25*(1-INDEX('Inputs_Indexed REC'!$E$6:$E$8,MATCH('Total Indexed RECs'!$F25,'Inputs_Indexed REC'!$C$6:$C$8,0))),
0))</f>
        <v>0</v>
      </c>
      <c r="AB25" s="86">
        <f>IF(AB$4=$H25+$B25,INDEX('Inputs_Indexed REC'!$D$40:$F$65,MATCH('Total Indexed RECs'!$H25,'Inputs_Indexed REC'!$B$40:$B$65,0),MATCH('Total Indexed RECs'!$F25,'Inputs_Indexed REC'!$D$37:$F$37,0))
*INDEX('Inputs_Indexed REC'!$H$40:$J$65,MATCH('Total Indexed RECs'!$H25,'Inputs_Indexed REC'!$B$40:$B$65,0),MATCH('Total Indexed RECs'!$F25,'Inputs_Indexed REC'!$H$37:$J$37,0)),
IF(AB$4&gt;$H25+$B25,AA25*(1-INDEX('Inputs_Indexed REC'!$E$6:$E$8,MATCH('Total Indexed RECs'!$F25,'Inputs_Indexed REC'!$C$6:$C$8,0))),
0))</f>
        <v>0</v>
      </c>
      <c r="AC25" s="86">
        <f>IF(AC$4=$H25+$B25,INDEX('Inputs_Indexed REC'!$D$40:$F$65,MATCH('Total Indexed RECs'!$H25,'Inputs_Indexed REC'!$B$40:$B$65,0),MATCH('Total Indexed RECs'!$F25,'Inputs_Indexed REC'!$D$37:$F$37,0))
*INDEX('Inputs_Indexed REC'!$H$40:$J$65,MATCH('Total Indexed RECs'!$H25,'Inputs_Indexed REC'!$B$40:$B$65,0),MATCH('Total Indexed RECs'!$F25,'Inputs_Indexed REC'!$H$37:$J$37,0)),
IF(AC$4&gt;$H25+$B25,AB25*(1-INDEX('Inputs_Indexed REC'!$E$6:$E$8,MATCH('Total Indexed RECs'!$F25,'Inputs_Indexed REC'!$C$6:$C$8,0))),
0))</f>
        <v>0</v>
      </c>
      <c r="AD25" s="86">
        <f>IF(AD$4=$H25+$B25,INDEX('Inputs_Indexed REC'!$D$40:$F$65,MATCH('Total Indexed RECs'!$H25,'Inputs_Indexed REC'!$B$40:$B$65,0),MATCH('Total Indexed RECs'!$F25,'Inputs_Indexed REC'!$D$37:$F$37,0))
*INDEX('Inputs_Indexed REC'!$H$40:$J$65,MATCH('Total Indexed RECs'!$H25,'Inputs_Indexed REC'!$B$40:$B$65,0),MATCH('Total Indexed RECs'!$F25,'Inputs_Indexed REC'!$H$37:$J$37,0)),
IF(AD$4&gt;$H25+$B25,AC25*(1-INDEX('Inputs_Indexed REC'!$E$6:$E$8,MATCH('Total Indexed RECs'!$F25,'Inputs_Indexed REC'!$C$6:$C$8,0))),
0))</f>
        <v>0</v>
      </c>
      <c r="AE25" s="86">
        <f>IF(AE$4=$H25+$B25,INDEX('Inputs_Indexed REC'!$D$40:$F$65,MATCH('Total Indexed RECs'!$H25,'Inputs_Indexed REC'!$B$40:$B$65,0),MATCH('Total Indexed RECs'!$F25,'Inputs_Indexed REC'!$D$37:$F$37,0))
*INDEX('Inputs_Indexed REC'!$H$40:$J$65,MATCH('Total Indexed RECs'!$H25,'Inputs_Indexed REC'!$B$40:$B$65,0),MATCH('Total Indexed RECs'!$F25,'Inputs_Indexed REC'!$H$37:$J$37,0)),
IF(AE$4&gt;$H25+$B25,AD25*(1-INDEX('Inputs_Indexed REC'!$E$6:$E$8,MATCH('Total Indexed RECs'!$F25,'Inputs_Indexed REC'!$C$6:$C$8,0))),
0))</f>
        <v>2000000</v>
      </c>
      <c r="AF25" s="86">
        <f>IF(AF$4=$H25+$B25,INDEX('Inputs_Indexed REC'!$D$40:$F$65,MATCH('Total Indexed RECs'!$H25,'Inputs_Indexed REC'!$B$40:$B$65,0),MATCH('Total Indexed RECs'!$F25,'Inputs_Indexed REC'!$D$37:$F$37,0))
*INDEX('Inputs_Indexed REC'!$H$40:$J$65,MATCH('Total Indexed RECs'!$H25,'Inputs_Indexed REC'!$B$40:$B$65,0),MATCH('Total Indexed RECs'!$F25,'Inputs_Indexed REC'!$H$37:$J$37,0)),
IF(AF$4&gt;$H25+$B25,AE25*(1-INDEX('Inputs_Indexed REC'!$E$6:$E$8,MATCH('Total Indexed RECs'!$F25,'Inputs_Indexed REC'!$C$6:$C$8,0))),
0))</f>
        <v>2000000</v>
      </c>
      <c r="AG25" s="86">
        <f>IF(AG$4=$H25+$B25,INDEX('Inputs_Indexed REC'!$D$40:$F$65,MATCH('Total Indexed RECs'!$H25,'Inputs_Indexed REC'!$B$40:$B$65,0),MATCH('Total Indexed RECs'!$F25,'Inputs_Indexed REC'!$D$37:$F$37,0))
*INDEX('Inputs_Indexed REC'!$H$40:$J$65,MATCH('Total Indexed RECs'!$H25,'Inputs_Indexed REC'!$B$40:$B$65,0),MATCH('Total Indexed RECs'!$F25,'Inputs_Indexed REC'!$H$37:$J$37,0)),
IF(AG$4&gt;$H25+$B25,AF25*(1-INDEX('Inputs_Indexed REC'!$E$6:$E$8,MATCH('Total Indexed RECs'!$F25,'Inputs_Indexed REC'!$C$6:$C$8,0))),
0))</f>
        <v>2000000</v>
      </c>
      <c r="AH25" s="86">
        <f>IF(AH$4=$H25+$B25,INDEX('Inputs_Indexed REC'!$D$40:$F$65,MATCH('Total Indexed RECs'!$H25,'Inputs_Indexed REC'!$B$40:$B$65,0),MATCH('Total Indexed RECs'!$F25,'Inputs_Indexed REC'!$D$37:$F$37,0))
*INDEX('Inputs_Indexed REC'!$H$40:$J$65,MATCH('Total Indexed RECs'!$H25,'Inputs_Indexed REC'!$B$40:$B$65,0),MATCH('Total Indexed RECs'!$F25,'Inputs_Indexed REC'!$H$37:$J$37,0)),
IF(AH$4&gt;$H25+$B25,AG25*(1-INDEX('Inputs_Indexed REC'!$E$6:$E$8,MATCH('Total Indexed RECs'!$F25,'Inputs_Indexed REC'!$C$6:$C$8,0))),
0))</f>
        <v>2000000</v>
      </c>
    </row>
    <row r="26" spans="2:34" x14ac:dyDescent="0.35">
      <c r="B26" s="332">
        <f>INDEX('Inputs_Indexed REC'!$E$70:$E$72,MATCH('Indexed REC Deliveries'!$D26,'Inputs_Indexed REC'!$C$70:$C$72,0))</f>
        <v>3</v>
      </c>
      <c r="C26" s="332" t="str">
        <f>INDEX('Inputs_Indexed REC'!$L$40:$L$65,MATCH('Indexed REC Deliveries'!$G26,'Inputs_Indexed REC'!$C$40:$C$65,0))</f>
        <v>Projected</v>
      </c>
      <c r="D26" s="116" t="s">
        <v>239</v>
      </c>
      <c r="F26" s="19" t="s">
        <v>75</v>
      </c>
      <c r="G26" s="60" t="s">
        <v>39</v>
      </c>
      <c r="H26" s="347">
        <f t="shared" si="6"/>
        <v>2041</v>
      </c>
      <c r="I26" s="56" t="s">
        <v>91</v>
      </c>
      <c r="J26" s="86">
        <f>IF(J$4=$H26+$B26,INDEX('Inputs_Indexed REC'!$D$40:$F$65,MATCH('Total Indexed RECs'!$H26,'Inputs_Indexed REC'!$B$40:$B$65,0),MATCH('Total Indexed RECs'!$F26,'Inputs_Indexed REC'!$D$37:$F$37,0))
*INDEX('Inputs_Indexed REC'!$H$40:$J$65,MATCH('Total Indexed RECs'!$H26,'Inputs_Indexed REC'!$B$40:$B$65,0),MATCH('Total Indexed RECs'!$F26,'Inputs_Indexed REC'!$H$37:$J$37,0)),
IF(J$4&gt;$H26+$B26,I26*(1-INDEX('Inputs_Indexed REC'!$E$6:$E$8,MATCH('Total Indexed RECs'!$F26,'Inputs_Indexed REC'!$C$6:$C$8,0))),
0))</f>
        <v>0</v>
      </c>
      <c r="K26" s="86">
        <f>IF(K$4=$H26+$B26,INDEX('Inputs_Indexed REC'!$D$40:$F$65,MATCH('Total Indexed RECs'!$H26,'Inputs_Indexed REC'!$B$40:$B$65,0),MATCH('Total Indexed RECs'!$F26,'Inputs_Indexed REC'!$D$37:$F$37,0))
*INDEX('Inputs_Indexed REC'!$H$40:$J$65,MATCH('Total Indexed RECs'!$H26,'Inputs_Indexed REC'!$B$40:$B$65,0),MATCH('Total Indexed RECs'!$F26,'Inputs_Indexed REC'!$H$37:$J$37,0)),
IF(K$4&gt;$H26+$B26,J26*(1-INDEX('Inputs_Indexed REC'!$E$6:$E$8,MATCH('Total Indexed RECs'!$F26,'Inputs_Indexed REC'!$C$6:$C$8,0))),
0))</f>
        <v>0</v>
      </c>
      <c r="L26" s="86">
        <f>IF(L$4=$H26+$B26,INDEX('Inputs_Indexed REC'!$D$40:$F$65,MATCH('Total Indexed RECs'!$H26,'Inputs_Indexed REC'!$B$40:$B$65,0),MATCH('Total Indexed RECs'!$F26,'Inputs_Indexed REC'!$D$37:$F$37,0))
*INDEX('Inputs_Indexed REC'!$H$40:$J$65,MATCH('Total Indexed RECs'!$H26,'Inputs_Indexed REC'!$B$40:$B$65,0),MATCH('Total Indexed RECs'!$F26,'Inputs_Indexed REC'!$H$37:$J$37,0)),
IF(L$4&gt;$H26+$B26,K26*(1-INDEX('Inputs_Indexed REC'!$E$6:$E$8,MATCH('Total Indexed RECs'!$F26,'Inputs_Indexed REC'!$C$6:$C$8,0))),
0))</f>
        <v>0</v>
      </c>
      <c r="M26" s="86">
        <f>IF(M$4=$H26+$B26,INDEX('Inputs_Indexed REC'!$D$40:$F$65,MATCH('Total Indexed RECs'!$H26,'Inputs_Indexed REC'!$B$40:$B$65,0),MATCH('Total Indexed RECs'!$F26,'Inputs_Indexed REC'!$D$37:$F$37,0))
*INDEX('Inputs_Indexed REC'!$H$40:$J$65,MATCH('Total Indexed RECs'!$H26,'Inputs_Indexed REC'!$B$40:$B$65,0),MATCH('Total Indexed RECs'!$F26,'Inputs_Indexed REC'!$H$37:$J$37,0)),
IF(M$4&gt;$H26+$B26,L26*(1-INDEX('Inputs_Indexed REC'!$E$6:$E$8,MATCH('Total Indexed RECs'!$F26,'Inputs_Indexed REC'!$C$6:$C$8,0))),
0))</f>
        <v>0</v>
      </c>
      <c r="N26" s="86">
        <f>IF(N$4=$H26+$B26,INDEX('Inputs_Indexed REC'!$D$40:$F$65,MATCH('Total Indexed RECs'!$H26,'Inputs_Indexed REC'!$B$40:$B$65,0),MATCH('Total Indexed RECs'!$F26,'Inputs_Indexed REC'!$D$37:$F$37,0))
*INDEX('Inputs_Indexed REC'!$H$40:$J$65,MATCH('Total Indexed RECs'!$H26,'Inputs_Indexed REC'!$B$40:$B$65,0),MATCH('Total Indexed RECs'!$F26,'Inputs_Indexed REC'!$H$37:$J$37,0)),
IF(N$4&gt;$H26+$B26,M26*(1-INDEX('Inputs_Indexed REC'!$E$6:$E$8,MATCH('Total Indexed RECs'!$F26,'Inputs_Indexed REC'!$C$6:$C$8,0))),
0))</f>
        <v>0</v>
      </c>
      <c r="O26" s="86">
        <f>IF(O$4=$H26+$B26,INDEX('Inputs_Indexed REC'!$D$40:$F$65,MATCH('Total Indexed RECs'!$H26,'Inputs_Indexed REC'!$B$40:$B$65,0),MATCH('Total Indexed RECs'!$F26,'Inputs_Indexed REC'!$D$37:$F$37,0))
*INDEX('Inputs_Indexed REC'!$H$40:$J$65,MATCH('Total Indexed RECs'!$H26,'Inputs_Indexed REC'!$B$40:$B$65,0),MATCH('Total Indexed RECs'!$F26,'Inputs_Indexed REC'!$H$37:$J$37,0)),
IF(O$4&gt;$H26+$B26,N26*(1-INDEX('Inputs_Indexed REC'!$E$6:$E$8,MATCH('Total Indexed RECs'!$F26,'Inputs_Indexed REC'!$C$6:$C$8,0))),
0))</f>
        <v>0</v>
      </c>
      <c r="P26" s="86">
        <f>IF(P$4=$H26+$B26,INDEX('Inputs_Indexed REC'!$D$40:$F$65,MATCH('Total Indexed RECs'!$H26,'Inputs_Indexed REC'!$B$40:$B$65,0),MATCH('Total Indexed RECs'!$F26,'Inputs_Indexed REC'!$D$37:$F$37,0))
*INDEX('Inputs_Indexed REC'!$H$40:$J$65,MATCH('Total Indexed RECs'!$H26,'Inputs_Indexed REC'!$B$40:$B$65,0),MATCH('Total Indexed RECs'!$F26,'Inputs_Indexed REC'!$H$37:$J$37,0)),
IF(P$4&gt;$H26+$B26,O26*(1-INDEX('Inputs_Indexed REC'!$E$6:$E$8,MATCH('Total Indexed RECs'!$F26,'Inputs_Indexed REC'!$C$6:$C$8,0))),
0))</f>
        <v>0</v>
      </c>
      <c r="Q26" s="86">
        <f>IF(Q$4=$H26+$B26,INDEX('Inputs_Indexed REC'!$D$40:$F$65,MATCH('Total Indexed RECs'!$H26,'Inputs_Indexed REC'!$B$40:$B$65,0),MATCH('Total Indexed RECs'!$F26,'Inputs_Indexed REC'!$D$37:$F$37,0))
*INDEX('Inputs_Indexed REC'!$H$40:$J$65,MATCH('Total Indexed RECs'!$H26,'Inputs_Indexed REC'!$B$40:$B$65,0),MATCH('Total Indexed RECs'!$F26,'Inputs_Indexed REC'!$H$37:$J$37,0)),
IF(Q$4&gt;$H26+$B26,P26*(1-INDEX('Inputs_Indexed REC'!$E$6:$E$8,MATCH('Total Indexed RECs'!$F26,'Inputs_Indexed REC'!$C$6:$C$8,0))),
0))</f>
        <v>0</v>
      </c>
      <c r="R26" s="86">
        <f>IF(R$4=$H26+$B26,INDEX('Inputs_Indexed REC'!$D$40:$F$65,MATCH('Total Indexed RECs'!$H26,'Inputs_Indexed REC'!$B$40:$B$65,0),MATCH('Total Indexed RECs'!$F26,'Inputs_Indexed REC'!$D$37:$F$37,0))
*INDEX('Inputs_Indexed REC'!$H$40:$J$65,MATCH('Total Indexed RECs'!$H26,'Inputs_Indexed REC'!$B$40:$B$65,0),MATCH('Total Indexed RECs'!$F26,'Inputs_Indexed REC'!$H$37:$J$37,0)),
IF(R$4&gt;$H26+$B26,Q26*(1-INDEX('Inputs_Indexed REC'!$E$6:$E$8,MATCH('Total Indexed RECs'!$F26,'Inputs_Indexed REC'!$C$6:$C$8,0))),
0))</f>
        <v>0</v>
      </c>
      <c r="S26" s="86">
        <f>IF(S$4=$H26+$B26,INDEX('Inputs_Indexed REC'!$D$40:$F$65,MATCH('Total Indexed RECs'!$H26,'Inputs_Indexed REC'!$B$40:$B$65,0),MATCH('Total Indexed RECs'!$F26,'Inputs_Indexed REC'!$D$37:$F$37,0))
*INDEX('Inputs_Indexed REC'!$H$40:$J$65,MATCH('Total Indexed RECs'!$H26,'Inputs_Indexed REC'!$B$40:$B$65,0),MATCH('Total Indexed RECs'!$F26,'Inputs_Indexed REC'!$H$37:$J$37,0)),
IF(S$4&gt;$H26+$B26,R26*(1-INDEX('Inputs_Indexed REC'!$E$6:$E$8,MATCH('Total Indexed RECs'!$F26,'Inputs_Indexed REC'!$C$6:$C$8,0))),
0))</f>
        <v>0</v>
      </c>
      <c r="T26" s="86">
        <f>IF(T$4=$H26+$B26,INDEX('Inputs_Indexed REC'!$D$40:$F$65,MATCH('Total Indexed RECs'!$H26,'Inputs_Indexed REC'!$B$40:$B$65,0),MATCH('Total Indexed RECs'!$F26,'Inputs_Indexed REC'!$D$37:$F$37,0))
*INDEX('Inputs_Indexed REC'!$H$40:$J$65,MATCH('Total Indexed RECs'!$H26,'Inputs_Indexed REC'!$B$40:$B$65,0),MATCH('Total Indexed RECs'!$F26,'Inputs_Indexed REC'!$H$37:$J$37,0)),
IF(T$4&gt;$H26+$B26,S26*(1-INDEX('Inputs_Indexed REC'!$E$6:$E$8,MATCH('Total Indexed RECs'!$F26,'Inputs_Indexed REC'!$C$6:$C$8,0))),
0))</f>
        <v>0</v>
      </c>
      <c r="U26" s="86">
        <f>IF(U$4=$H26+$B26,INDEX('Inputs_Indexed REC'!$D$40:$F$65,MATCH('Total Indexed RECs'!$H26,'Inputs_Indexed REC'!$B$40:$B$65,0),MATCH('Total Indexed RECs'!$F26,'Inputs_Indexed REC'!$D$37:$F$37,0))
*INDEX('Inputs_Indexed REC'!$H$40:$J$65,MATCH('Total Indexed RECs'!$H26,'Inputs_Indexed REC'!$B$40:$B$65,0),MATCH('Total Indexed RECs'!$F26,'Inputs_Indexed REC'!$H$37:$J$37,0)),
IF(U$4&gt;$H26+$B26,T26*(1-INDEX('Inputs_Indexed REC'!$E$6:$E$8,MATCH('Total Indexed RECs'!$F26,'Inputs_Indexed REC'!$C$6:$C$8,0))),
0))</f>
        <v>0</v>
      </c>
      <c r="V26" s="86">
        <f>IF(V$4=$H26+$B26,INDEX('Inputs_Indexed REC'!$D$40:$F$65,MATCH('Total Indexed RECs'!$H26,'Inputs_Indexed REC'!$B$40:$B$65,0),MATCH('Total Indexed RECs'!$F26,'Inputs_Indexed REC'!$D$37:$F$37,0))
*INDEX('Inputs_Indexed REC'!$H$40:$J$65,MATCH('Total Indexed RECs'!$H26,'Inputs_Indexed REC'!$B$40:$B$65,0),MATCH('Total Indexed RECs'!$F26,'Inputs_Indexed REC'!$H$37:$J$37,0)),
IF(V$4&gt;$H26+$B26,U26*(1-INDEX('Inputs_Indexed REC'!$E$6:$E$8,MATCH('Total Indexed RECs'!$F26,'Inputs_Indexed REC'!$C$6:$C$8,0))),
0))</f>
        <v>0</v>
      </c>
      <c r="W26" s="86">
        <f>IF(W$4=$H26+$B26,INDEX('Inputs_Indexed REC'!$D$40:$F$65,MATCH('Total Indexed RECs'!$H26,'Inputs_Indexed REC'!$B$40:$B$65,0),MATCH('Total Indexed RECs'!$F26,'Inputs_Indexed REC'!$D$37:$F$37,0))
*INDEX('Inputs_Indexed REC'!$H$40:$J$65,MATCH('Total Indexed RECs'!$H26,'Inputs_Indexed REC'!$B$40:$B$65,0),MATCH('Total Indexed RECs'!$F26,'Inputs_Indexed REC'!$H$37:$J$37,0)),
IF(W$4&gt;$H26+$B26,V26*(1-INDEX('Inputs_Indexed REC'!$E$6:$E$8,MATCH('Total Indexed RECs'!$F26,'Inputs_Indexed REC'!$C$6:$C$8,0))),
0))</f>
        <v>0</v>
      </c>
      <c r="X26" s="86">
        <f>IF(X$4=$H26+$B26,INDEX('Inputs_Indexed REC'!$D$40:$F$65,MATCH('Total Indexed RECs'!$H26,'Inputs_Indexed REC'!$B$40:$B$65,0),MATCH('Total Indexed RECs'!$F26,'Inputs_Indexed REC'!$D$37:$F$37,0))
*INDEX('Inputs_Indexed REC'!$H$40:$J$65,MATCH('Total Indexed RECs'!$H26,'Inputs_Indexed REC'!$B$40:$B$65,0),MATCH('Total Indexed RECs'!$F26,'Inputs_Indexed REC'!$H$37:$J$37,0)),
IF(X$4&gt;$H26+$B26,W26*(1-INDEX('Inputs_Indexed REC'!$E$6:$E$8,MATCH('Total Indexed RECs'!$F26,'Inputs_Indexed REC'!$C$6:$C$8,0))),
0))</f>
        <v>0</v>
      </c>
      <c r="Y26" s="86">
        <f>IF(Y$4=$H26+$B26,INDEX('Inputs_Indexed REC'!$D$40:$F$65,MATCH('Total Indexed RECs'!$H26,'Inputs_Indexed REC'!$B$40:$B$65,0),MATCH('Total Indexed RECs'!$F26,'Inputs_Indexed REC'!$D$37:$F$37,0))
*INDEX('Inputs_Indexed REC'!$H$40:$J$65,MATCH('Total Indexed RECs'!$H26,'Inputs_Indexed REC'!$B$40:$B$65,0),MATCH('Total Indexed RECs'!$F26,'Inputs_Indexed REC'!$H$37:$J$37,0)),
IF(Y$4&gt;$H26+$B26,X26*(1-INDEX('Inputs_Indexed REC'!$E$6:$E$8,MATCH('Total Indexed RECs'!$F26,'Inputs_Indexed REC'!$C$6:$C$8,0))),
0))</f>
        <v>0</v>
      </c>
      <c r="Z26" s="86">
        <f>IF(Z$4=$H26+$B26,INDEX('Inputs_Indexed REC'!$D$40:$F$65,MATCH('Total Indexed RECs'!$H26,'Inputs_Indexed REC'!$B$40:$B$65,0),MATCH('Total Indexed RECs'!$F26,'Inputs_Indexed REC'!$D$37:$F$37,0))
*INDEX('Inputs_Indexed REC'!$H$40:$J$65,MATCH('Total Indexed RECs'!$H26,'Inputs_Indexed REC'!$B$40:$B$65,0),MATCH('Total Indexed RECs'!$F26,'Inputs_Indexed REC'!$H$37:$J$37,0)),
IF(Z$4&gt;$H26+$B26,Y26*(1-INDEX('Inputs_Indexed REC'!$E$6:$E$8,MATCH('Total Indexed RECs'!$F26,'Inputs_Indexed REC'!$C$6:$C$8,0))),
0))</f>
        <v>0</v>
      </c>
      <c r="AA26" s="86">
        <f>IF(AA$4=$H26+$B26,INDEX('Inputs_Indexed REC'!$D$40:$F$65,MATCH('Total Indexed RECs'!$H26,'Inputs_Indexed REC'!$B$40:$B$65,0),MATCH('Total Indexed RECs'!$F26,'Inputs_Indexed REC'!$D$37:$F$37,0))
*INDEX('Inputs_Indexed REC'!$H$40:$J$65,MATCH('Total Indexed RECs'!$H26,'Inputs_Indexed REC'!$B$40:$B$65,0),MATCH('Total Indexed RECs'!$F26,'Inputs_Indexed REC'!$H$37:$J$37,0)),
IF(AA$4&gt;$H26+$B26,Z26*(1-INDEX('Inputs_Indexed REC'!$E$6:$E$8,MATCH('Total Indexed RECs'!$F26,'Inputs_Indexed REC'!$C$6:$C$8,0))),
0))</f>
        <v>0</v>
      </c>
      <c r="AB26" s="86">
        <f>IF(AB$4=$H26+$B26,INDEX('Inputs_Indexed REC'!$D$40:$F$65,MATCH('Total Indexed RECs'!$H26,'Inputs_Indexed REC'!$B$40:$B$65,0),MATCH('Total Indexed RECs'!$F26,'Inputs_Indexed REC'!$D$37:$F$37,0))
*INDEX('Inputs_Indexed REC'!$H$40:$J$65,MATCH('Total Indexed RECs'!$H26,'Inputs_Indexed REC'!$B$40:$B$65,0),MATCH('Total Indexed RECs'!$F26,'Inputs_Indexed REC'!$H$37:$J$37,0)),
IF(AB$4&gt;$H26+$B26,AA26*(1-INDEX('Inputs_Indexed REC'!$E$6:$E$8,MATCH('Total Indexed RECs'!$F26,'Inputs_Indexed REC'!$C$6:$C$8,0))),
0))</f>
        <v>0</v>
      </c>
      <c r="AC26" s="86">
        <f>IF(AC$4=$H26+$B26,INDEX('Inputs_Indexed REC'!$D$40:$F$65,MATCH('Total Indexed RECs'!$H26,'Inputs_Indexed REC'!$B$40:$B$65,0),MATCH('Total Indexed RECs'!$F26,'Inputs_Indexed REC'!$D$37:$F$37,0))
*INDEX('Inputs_Indexed REC'!$H$40:$J$65,MATCH('Total Indexed RECs'!$H26,'Inputs_Indexed REC'!$B$40:$B$65,0),MATCH('Total Indexed RECs'!$F26,'Inputs_Indexed REC'!$H$37:$J$37,0)),
IF(AC$4&gt;$H26+$B26,AB26*(1-INDEX('Inputs_Indexed REC'!$E$6:$E$8,MATCH('Total Indexed RECs'!$F26,'Inputs_Indexed REC'!$C$6:$C$8,0))),
0))</f>
        <v>0</v>
      </c>
      <c r="AD26" s="86">
        <f>IF(AD$4=$H26+$B26,INDEX('Inputs_Indexed REC'!$D$40:$F$65,MATCH('Total Indexed RECs'!$H26,'Inputs_Indexed REC'!$B$40:$B$65,0),MATCH('Total Indexed RECs'!$F26,'Inputs_Indexed REC'!$D$37:$F$37,0))
*INDEX('Inputs_Indexed REC'!$H$40:$J$65,MATCH('Total Indexed RECs'!$H26,'Inputs_Indexed REC'!$B$40:$B$65,0),MATCH('Total Indexed RECs'!$F26,'Inputs_Indexed REC'!$H$37:$J$37,0)),
IF(AD$4&gt;$H26+$B26,AC26*(1-INDEX('Inputs_Indexed REC'!$E$6:$E$8,MATCH('Total Indexed RECs'!$F26,'Inputs_Indexed REC'!$C$6:$C$8,0))),
0))</f>
        <v>0</v>
      </c>
      <c r="AE26" s="86">
        <f>IF(AE$4=$H26+$B26,INDEX('Inputs_Indexed REC'!$D$40:$F$65,MATCH('Total Indexed RECs'!$H26,'Inputs_Indexed REC'!$B$40:$B$65,0),MATCH('Total Indexed RECs'!$F26,'Inputs_Indexed REC'!$D$37:$F$37,0))
*INDEX('Inputs_Indexed REC'!$H$40:$J$65,MATCH('Total Indexed RECs'!$H26,'Inputs_Indexed REC'!$B$40:$B$65,0),MATCH('Total Indexed RECs'!$F26,'Inputs_Indexed REC'!$H$37:$J$37,0)),
IF(AE$4&gt;$H26+$B26,AD26*(1-INDEX('Inputs_Indexed REC'!$E$6:$E$8,MATCH('Total Indexed RECs'!$F26,'Inputs_Indexed REC'!$C$6:$C$8,0))),
0))</f>
        <v>0</v>
      </c>
      <c r="AF26" s="86">
        <f>IF(AF$4=$H26+$B26,INDEX('Inputs_Indexed REC'!$D$40:$F$65,MATCH('Total Indexed RECs'!$H26,'Inputs_Indexed REC'!$B$40:$B$65,0),MATCH('Total Indexed RECs'!$F26,'Inputs_Indexed REC'!$D$37:$F$37,0))
*INDEX('Inputs_Indexed REC'!$H$40:$J$65,MATCH('Total Indexed RECs'!$H26,'Inputs_Indexed REC'!$B$40:$B$65,0),MATCH('Total Indexed RECs'!$F26,'Inputs_Indexed REC'!$H$37:$J$37,0)),
IF(AF$4&gt;$H26+$B26,AE26*(1-INDEX('Inputs_Indexed REC'!$E$6:$E$8,MATCH('Total Indexed RECs'!$F26,'Inputs_Indexed REC'!$C$6:$C$8,0))),
0))</f>
        <v>2000000</v>
      </c>
      <c r="AG26" s="86">
        <f>IF(AG$4=$H26+$B26,INDEX('Inputs_Indexed REC'!$D$40:$F$65,MATCH('Total Indexed RECs'!$H26,'Inputs_Indexed REC'!$B$40:$B$65,0),MATCH('Total Indexed RECs'!$F26,'Inputs_Indexed REC'!$D$37:$F$37,0))
*INDEX('Inputs_Indexed REC'!$H$40:$J$65,MATCH('Total Indexed RECs'!$H26,'Inputs_Indexed REC'!$B$40:$B$65,0),MATCH('Total Indexed RECs'!$F26,'Inputs_Indexed REC'!$H$37:$J$37,0)),
IF(AG$4&gt;$H26+$B26,AF26*(1-INDEX('Inputs_Indexed REC'!$E$6:$E$8,MATCH('Total Indexed RECs'!$F26,'Inputs_Indexed REC'!$C$6:$C$8,0))),
0))</f>
        <v>2000000</v>
      </c>
      <c r="AH26" s="86">
        <f>IF(AH$4=$H26+$B26,INDEX('Inputs_Indexed REC'!$D$40:$F$65,MATCH('Total Indexed RECs'!$H26,'Inputs_Indexed REC'!$B$40:$B$65,0),MATCH('Total Indexed RECs'!$F26,'Inputs_Indexed REC'!$D$37:$F$37,0))
*INDEX('Inputs_Indexed REC'!$H$40:$J$65,MATCH('Total Indexed RECs'!$H26,'Inputs_Indexed REC'!$B$40:$B$65,0),MATCH('Total Indexed RECs'!$F26,'Inputs_Indexed REC'!$H$37:$J$37,0)),
IF(AH$4&gt;$H26+$B26,AG26*(1-INDEX('Inputs_Indexed REC'!$E$6:$E$8,MATCH('Total Indexed RECs'!$F26,'Inputs_Indexed REC'!$C$6:$C$8,0))),
0))</f>
        <v>2000000</v>
      </c>
    </row>
    <row r="27" spans="2:34" x14ac:dyDescent="0.35">
      <c r="B27" s="332">
        <f>INDEX('Inputs_Indexed REC'!$E$70:$E$72,MATCH('Indexed REC Deliveries'!$D27,'Inputs_Indexed REC'!$C$70:$C$72,0))</f>
        <v>3</v>
      </c>
      <c r="C27" s="332" t="str">
        <f>INDEX('Inputs_Indexed REC'!$L$40:$L$65,MATCH('Indexed REC Deliveries'!$G27,'Inputs_Indexed REC'!$C$40:$C$65,0))</f>
        <v>Projected</v>
      </c>
      <c r="D27" s="116" t="s">
        <v>239</v>
      </c>
      <c r="F27" s="19" t="s">
        <v>75</v>
      </c>
      <c r="G27" s="60" t="s">
        <v>40</v>
      </c>
      <c r="H27" s="347">
        <f t="shared" si="6"/>
        <v>2042</v>
      </c>
      <c r="I27" s="56" t="s">
        <v>91</v>
      </c>
      <c r="J27" s="86">
        <f>IF(J$4=$H27+$B27,INDEX('Inputs_Indexed REC'!$D$40:$F$65,MATCH('Total Indexed RECs'!$H27,'Inputs_Indexed REC'!$B$40:$B$65,0),MATCH('Total Indexed RECs'!$F27,'Inputs_Indexed REC'!$D$37:$F$37,0))
*INDEX('Inputs_Indexed REC'!$H$40:$J$65,MATCH('Total Indexed RECs'!$H27,'Inputs_Indexed REC'!$B$40:$B$65,0),MATCH('Total Indexed RECs'!$F27,'Inputs_Indexed REC'!$H$37:$J$37,0)),
IF(J$4&gt;$H27+$B27,I27*(1-INDEX('Inputs_Indexed REC'!$E$6:$E$8,MATCH('Total Indexed RECs'!$F27,'Inputs_Indexed REC'!$C$6:$C$8,0))),
0))</f>
        <v>0</v>
      </c>
      <c r="K27" s="86">
        <f>IF(K$4=$H27+$B27,INDEX('Inputs_Indexed REC'!$D$40:$F$65,MATCH('Total Indexed RECs'!$H27,'Inputs_Indexed REC'!$B$40:$B$65,0),MATCH('Total Indexed RECs'!$F27,'Inputs_Indexed REC'!$D$37:$F$37,0))
*INDEX('Inputs_Indexed REC'!$H$40:$J$65,MATCH('Total Indexed RECs'!$H27,'Inputs_Indexed REC'!$B$40:$B$65,0),MATCH('Total Indexed RECs'!$F27,'Inputs_Indexed REC'!$H$37:$J$37,0)),
IF(K$4&gt;$H27+$B27,J27*(1-INDEX('Inputs_Indexed REC'!$E$6:$E$8,MATCH('Total Indexed RECs'!$F27,'Inputs_Indexed REC'!$C$6:$C$8,0))),
0))</f>
        <v>0</v>
      </c>
      <c r="L27" s="86">
        <f>IF(L$4=$H27+$B27,INDEX('Inputs_Indexed REC'!$D$40:$F$65,MATCH('Total Indexed RECs'!$H27,'Inputs_Indexed REC'!$B$40:$B$65,0),MATCH('Total Indexed RECs'!$F27,'Inputs_Indexed REC'!$D$37:$F$37,0))
*INDEX('Inputs_Indexed REC'!$H$40:$J$65,MATCH('Total Indexed RECs'!$H27,'Inputs_Indexed REC'!$B$40:$B$65,0),MATCH('Total Indexed RECs'!$F27,'Inputs_Indexed REC'!$H$37:$J$37,0)),
IF(L$4&gt;$H27+$B27,K27*(1-INDEX('Inputs_Indexed REC'!$E$6:$E$8,MATCH('Total Indexed RECs'!$F27,'Inputs_Indexed REC'!$C$6:$C$8,0))),
0))</f>
        <v>0</v>
      </c>
      <c r="M27" s="86">
        <f>IF(M$4=$H27+$B27,INDEX('Inputs_Indexed REC'!$D$40:$F$65,MATCH('Total Indexed RECs'!$H27,'Inputs_Indexed REC'!$B$40:$B$65,0),MATCH('Total Indexed RECs'!$F27,'Inputs_Indexed REC'!$D$37:$F$37,0))
*INDEX('Inputs_Indexed REC'!$H$40:$J$65,MATCH('Total Indexed RECs'!$H27,'Inputs_Indexed REC'!$B$40:$B$65,0),MATCH('Total Indexed RECs'!$F27,'Inputs_Indexed REC'!$H$37:$J$37,0)),
IF(M$4&gt;$H27+$B27,L27*(1-INDEX('Inputs_Indexed REC'!$E$6:$E$8,MATCH('Total Indexed RECs'!$F27,'Inputs_Indexed REC'!$C$6:$C$8,0))),
0))</f>
        <v>0</v>
      </c>
      <c r="N27" s="86">
        <f>IF(N$4=$H27+$B27,INDEX('Inputs_Indexed REC'!$D$40:$F$65,MATCH('Total Indexed RECs'!$H27,'Inputs_Indexed REC'!$B$40:$B$65,0),MATCH('Total Indexed RECs'!$F27,'Inputs_Indexed REC'!$D$37:$F$37,0))
*INDEX('Inputs_Indexed REC'!$H$40:$J$65,MATCH('Total Indexed RECs'!$H27,'Inputs_Indexed REC'!$B$40:$B$65,0),MATCH('Total Indexed RECs'!$F27,'Inputs_Indexed REC'!$H$37:$J$37,0)),
IF(N$4&gt;$H27+$B27,M27*(1-INDEX('Inputs_Indexed REC'!$E$6:$E$8,MATCH('Total Indexed RECs'!$F27,'Inputs_Indexed REC'!$C$6:$C$8,0))),
0))</f>
        <v>0</v>
      </c>
      <c r="O27" s="86">
        <f>IF(O$4=$H27+$B27,INDEX('Inputs_Indexed REC'!$D$40:$F$65,MATCH('Total Indexed RECs'!$H27,'Inputs_Indexed REC'!$B$40:$B$65,0),MATCH('Total Indexed RECs'!$F27,'Inputs_Indexed REC'!$D$37:$F$37,0))
*INDEX('Inputs_Indexed REC'!$H$40:$J$65,MATCH('Total Indexed RECs'!$H27,'Inputs_Indexed REC'!$B$40:$B$65,0),MATCH('Total Indexed RECs'!$F27,'Inputs_Indexed REC'!$H$37:$J$37,0)),
IF(O$4&gt;$H27+$B27,N27*(1-INDEX('Inputs_Indexed REC'!$E$6:$E$8,MATCH('Total Indexed RECs'!$F27,'Inputs_Indexed REC'!$C$6:$C$8,0))),
0))</f>
        <v>0</v>
      </c>
      <c r="P27" s="86">
        <f>IF(P$4=$H27+$B27,INDEX('Inputs_Indexed REC'!$D$40:$F$65,MATCH('Total Indexed RECs'!$H27,'Inputs_Indexed REC'!$B$40:$B$65,0),MATCH('Total Indexed RECs'!$F27,'Inputs_Indexed REC'!$D$37:$F$37,0))
*INDEX('Inputs_Indexed REC'!$H$40:$J$65,MATCH('Total Indexed RECs'!$H27,'Inputs_Indexed REC'!$B$40:$B$65,0),MATCH('Total Indexed RECs'!$F27,'Inputs_Indexed REC'!$H$37:$J$37,0)),
IF(P$4&gt;$H27+$B27,O27*(1-INDEX('Inputs_Indexed REC'!$E$6:$E$8,MATCH('Total Indexed RECs'!$F27,'Inputs_Indexed REC'!$C$6:$C$8,0))),
0))</f>
        <v>0</v>
      </c>
      <c r="Q27" s="86">
        <f>IF(Q$4=$H27+$B27,INDEX('Inputs_Indexed REC'!$D$40:$F$65,MATCH('Total Indexed RECs'!$H27,'Inputs_Indexed REC'!$B$40:$B$65,0),MATCH('Total Indexed RECs'!$F27,'Inputs_Indexed REC'!$D$37:$F$37,0))
*INDEX('Inputs_Indexed REC'!$H$40:$J$65,MATCH('Total Indexed RECs'!$H27,'Inputs_Indexed REC'!$B$40:$B$65,0),MATCH('Total Indexed RECs'!$F27,'Inputs_Indexed REC'!$H$37:$J$37,0)),
IF(Q$4&gt;$H27+$B27,P27*(1-INDEX('Inputs_Indexed REC'!$E$6:$E$8,MATCH('Total Indexed RECs'!$F27,'Inputs_Indexed REC'!$C$6:$C$8,0))),
0))</f>
        <v>0</v>
      </c>
      <c r="R27" s="86">
        <f>IF(R$4=$H27+$B27,INDEX('Inputs_Indexed REC'!$D$40:$F$65,MATCH('Total Indexed RECs'!$H27,'Inputs_Indexed REC'!$B$40:$B$65,0),MATCH('Total Indexed RECs'!$F27,'Inputs_Indexed REC'!$D$37:$F$37,0))
*INDEX('Inputs_Indexed REC'!$H$40:$J$65,MATCH('Total Indexed RECs'!$H27,'Inputs_Indexed REC'!$B$40:$B$65,0),MATCH('Total Indexed RECs'!$F27,'Inputs_Indexed REC'!$H$37:$J$37,0)),
IF(R$4&gt;$H27+$B27,Q27*(1-INDEX('Inputs_Indexed REC'!$E$6:$E$8,MATCH('Total Indexed RECs'!$F27,'Inputs_Indexed REC'!$C$6:$C$8,0))),
0))</f>
        <v>0</v>
      </c>
      <c r="S27" s="86">
        <f>IF(S$4=$H27+$B27,INDEX('Inputs_Indexed REC'!$D$40:$F$65,MATCH('Total Indexed RECs'!$H27,'Inputs_Indexed REC'!$B$40:$B$65,0),MATCH('Total Indexed RECs'!$F27,'Inputs_Indexed REC'!$D$37:$F$37,0))
*INDEX('Inputs_Indexed REC'!$H$40:$J$65,MATCH('Total Indexed RECs'!$H27,'Inputs_Indexed REC'!$B$40:$B$65,0),MATCH('Total Indexed RECs'!$F27,'Inputs_Indexed REC'!$H$37:$J$37,0)),
IF(S$4&gt;$H27+$B27,R27*(1-INDEX('Inputs_Indexed REC'!$E$6:$E$8,MATCH('Total Indexed RECs'!$F27,'Inputs_Indexed REC'!$C$6:$C$8,0))),
0))</f>
        <v>0</v>
      </c>
      <c r="T27" s="86">
        <f>IF(T$4=$H27+$B27,INDEX('Inputs_Indexed REC'!$D$40:$F$65,MATCH('Total Indexed RECs'!$H27,'Inputs_Indexed REC'!$B$40:$B$65,0),MATCH('Total Indexed RECs'!$F27,'Inputs_Indexed REC'!$D$37:$F$37,0))
*INDEX('Inputs_Indexed REC'!$H$40:$J$65,MATCH('Total Indexed RECs'!$H27,'Inputs_Indexed REC'!$B$40:$B$65,0),MATCH('Total Indexed RECs'!$F27,'Inputs_Indexed REC'!$H$37:$J$37,0)),
IF(T$4&gt;$H27+$B27,S27*(1-INDEX('Inputs_Indexed REC'!$E$6:$E$8,MATCH('Total Indexed RECs'!$F27,'Inputs_Indexed REC'!$C$6:$C$8,0))),
0))</f>
        <v>0</v>
      </c>
      <c r="U27" s="86">
        <f>IF(U$4=$H27+$B27,INDEX('Inputs_Indexed REC'!$D$40:$F$65,MATCH('Total Indexed RECs'!$H27,'Inputs_Indexed REC'!$B$40:$B$65,0),MATCH('Total Indexed RECs'!$F27,'Inputs_Indexed REC'!$D$37:$F$37,0))
*INDEX('Inputs_Indexed REC'!$H$40:$J$65,MATCH('Total Indexed RECs'!$H27,'Inputs_Indexed REC'!$B$40:$B$65,0),MATCH('Total Indexed RECs'!$F27,'Inputs_Indexed REC'!$H$37:$J$37,0)),
IF(U$4&gt;$H27+$B27,T27*(1-INDEX('Inputs_Indexed REC'!$E$6:$E$8,MATCH('Total Indexed RECs'!$F27,'Inputs_Indexed REC'!$C$6:$C$8,0))),
0))</f>
        <v>0</v>
      </c>
      <c r="V27" s="86">
        <f>IF(V$4=$H27+$B27,INDEX('Inputs_Indexed REC'!$D$40:$F$65,MATCH('Total Indexed RECs'!$H27,'Inputs_Indexed REC'!$B$40:$B$65,0),MATCH('Total Indexed RECs'!$F27,'Inputs_Indexed REC'!$D$37:$F$37,0))
*INDEX('Inputs_Indexed REC'!$H$40:$J$65,MATCH('Total Indexed RECs'!$H27,'Inputs_Indexed REC'!$B$40:$B$65,0),MATCH('Total Indexed RECs'!$F27,'Inputs_Indexed REC'!$H$37:$J$37,0)),
IF(V$4&gt;$H27+$B27,U27*(1-INDEX('Inputs_Indexed REC'!$E$6:$E$8,MATCH('Total Indexed RECs'!$F27,'Inputs_Indexed REC'!$C$6:$C$8,0))),
0))</f>
        <v>0</v>
      </c>
      <c r="W27" s="86">
        <f>IF(W$4=$H27+$B27,INDEX('Inputs_Indexed REC'!$D$40:$F$65,MATCH('Total Indexed RECs'!$H27,'Inputs_Indexed REC'!$B$40:$B$65,0),MATCH('Total Indexed RECs'!$F27,'Inputs_Indexed REC'!$D$37:$F$37,0))
*INDEX('Inputs_Indexed REC'!$H$40:$J$65,MATCH('Total Indexed RECs'!$H27,'Inputs_Indexed REC'!$B$40:$B$65,0),MATCH('Total Indexed RECs'!$F27,'Inputs_Indexed REC'!$H$37:$J$37,0)),
IF(W$4&gt;$H27+$B27,V27*(1-INDEX('Inputs_Indexed REC'!$E$6:$E$8,MATCH('Total Indexed RECs'!$F27,'Inputs_Indexed REC'!$C$6:$C$8,0))),
0))</f>
        <v>0</v>
      </c>
      <c r="X27" s="86">
        <f>IF(X$4=$H27+$B27,INDEX('Inputs_Indexed REC'!$D$40:$F$65,MATCH('Total Indexed RECs'!$H27,'Inputs_Indexed REC'!$B$40:$B$65,0),MATCH('Total Indexed RECs'!$F27,'Inputs_Indexed REC'!$D$37:$F$37,0))
*INDEX('Inputs_Indexed REC'!$H$40:$J$65,MATCH('Total Indexed RECs'!$H27,'Inputs_Indexed REC'!$B$40:$B$65,0),MATCH('Total Indexed RECs'!$F27,'Inputs_Indexed REC'!$H$37:$J$37,0)),
IF(X$4&gt;$H27+$B27,W27*(1-INDEX('Inputs_Indexed REC'!$E$6:$E$8,MATCH('Total Indexed RECs'!$F27,'Inputs_Indexed REC'!$C$6:$C$8,0))),
0))</f>
        <v>0</v>
      </c>
      <c r="Y27" s="86">
        <f>IF(Y$4=$H27+$B27,INDEX('Inputs_Indexed REC'!$D$40:$F$65,MATCH('Total Indexed RECs'!$H27,'Inputs_Indexed REC'!$B$40:$B$65,0),MATCH('Total Indexed RECs'!$F27,'Inputs_Indexed REC'!$D$37:$F$37,0))
*INDEX('Inputs_Indexed REC'!$H$40:$J$65,MATCH('Total Indexed RECs'!$H27,'Inputs_Indexed REC'!$B$40:$B$65,0),MATCH('Total Indexed RECs'!$F27,'Inputs_Indexed REC'!$H$37:$J$37,0)),
IF(Y$4&gt;$H27+$B27,X27*(1-INDEX('Inputs_Indexed REC'!$E$6:$E$8,MATCH('Total Indexed RECs'!$F27,'Inputs_Indexed REC'!$C$6:$C$8,0))),
0))</f>
        <v>0</v>
      </c>
      <c r="Z27" s="86">
        <f>IF(Z$4=$H27+$B27,INDEX('Inputs_Indexed REC'!$D$40:$F$65,MATCH('Total Indexed RECs'!$H27,'Inputs_Indexed REC'!$B$40:$B$65,0),MATCH('Total Indexed RECs'!$F27,'Inputs_Indexed REC'!$D$37:$F$37,0))
*INDEX('Inputs_Indexed REC'!$H$40:$J$65,MATCH('Total Indexed RECs'!$H27,'Inputs_Indexed REC'!$B$40:$B$65,0),MATCH('Total Indexed RECs'!$F27,'Inputs_Indexed REC'!$H$37:$J$37,0)),
IF(Z$4&gt;$H27+$B27,Y27*(1-INDEX('Inputs_Indexed REC'!$E$6:$E$8,MATCH('Total Indexed RECs'!$F27,'Inputs_Indexed REC'!$C$6:$C$8,0))),
0))</f>
        <v>0</v>
      </c>
      <c r="AA27" s="86">
        <f>IF(AA$4=$H27+$B27,INDEX('Inputs_Indexed REC'!$D$40:$F$65,MATCH('Total Indexed RECs'!$H27,'Inputs_Indexed REC'!$B$40:$B$65,0),MATCH('Total Indexed RECs'!$F27,'Inputs_Indexed REC'!$D$37:$F$37,0))
*INDEX('Inputs_Indexed REC'!$H$40:$J$65,MATCH('Total Indexed RECs'!$H27,'Inputs_Indexed REC'!$B$40:$B$65,0),MATCH('Total Indexed RECs'!$F27,'Inputs_Indexed REC'!$H$37:$J$37,0)),
IF(AA$4&gt;$H27+$B27,Z27*(1-INDEX('Inputs_Indexed REC'!$E$6:$E$8,MATCH('Total Indexed RECs'!$F27,'Inputs_Indexed REC'!$C$6:$C$8,0))),
0))</f>
        <v>0</v>
      </c>
      <c r="AB27" s="86">
        <f>IF(AB$4=$H27+$B27,INDEX('Inputs_Indexed REC'!$D$40:$F$65,MATCH('Total Indexed RECs'!$H27,'Inputs_Indexed REC'!$B$40:$B$65,0),MATCH('Total Indexed RECs'!$F27,'Inputs_Indexed REC'!$D$37:$F$37,0))
*INDEX('Inputs_Indexed REC'!$H$40:$J$65,MATCH('Total Indexed RECs'!$H27,'Inputs_Indexed REC'!$B$40:$B$65,0),MATCH('Total Indexed RECs'!$F27,'Inputs_Indexed REC'!$H$37:$J$37,0)),
IF(AB$4&gt;$H27+$B27,AA27*(1-INDEX('Inputs_Indexed REC'!$E$6:$E$8,MATCH('Total Indexed RECs'!$F27,'Inputs_Indexed REC'!$C$6:$C$8,0))),
0))</f>
        <v>0</v>
      </c>
      <c r="AC27" s="86">
        <f>IF(AC$4=$H27+$B27,INDEX('Inputs_Indexed REC'!$D$40:$F$65,MATCH('Total Indexed RECs'!$H27,'Inputs_Indexed REC'!$B$40:$B$65,0),MATCH('Total Indexed RECs'!$F27,'Inputs_Indexed REC'!$D$37:$F$37,0))
*INDEX('Inputs_Indexed REC'!$H$40:$J$65,MATCH('Total Indexed RECs'!$H27,'Inputs_Indexed REC'!$B$40:$B$65,0),MATCH('Total Indexed RECs'!$F27,'Inputs_Indexed REC'!$H$37:$J$37,0)),
IF(AC$4&gt;$H27+$B27,AB27*(1-INDEX('Inputs_Indexed REC'!$E$6:$E$8,MATCH('Total Indexed RECs'!$F27,'Inputs_Indexed REC'!$C$6:$C$8,0))),
0))</f>
        <v>0</v>
      </c>
      <c r="AD27" s="86">
        <f>IF(AD$4=$H27+$B27,INDEX('Inputs_Indexed REC'!$D$40:$F$65,MATCH('Total Indexed RECs'!$H27,'Inputs_Indexed REC'!$B$40:$B$65,0),MATCH('Total Indexed RECs'!$F27,'Inputs_Indexed REC'!$D$37:$F$37,0))
*INDEX('Inputs_Indexed REC'!$H$40:$J$65,MATCH('Total Indexed RECs'!$H27,'Inputs_Indexed REC'!$B$40:$B$65,0),MATCH('Total Indexed RECs'!$F27,'Inputs_Indexed REC'!$H$37:$J$37,0)),
IF(AD$4&gt;$H27+$B27,AC27*(1-INDEX('Inputs_Indexed REC'!$E$6:$E$8,MATCH('Total Indexed RECs'!$F27,'Inputs_Indexed REC'!$C$6:$C$8,0))),
0))</f>
        <v>0</v>
      </c>
      <c r="AE27" s="86">
        <f>IF(AE$4=$H27+$B27,INDEX('Inputs_Indexed REC'!$D$40:$F$65,MATCH('Total Indexed RECs'!$H27,'Inputs_Indexed REC'!$B$40:$B$65,0),MATCH('Total Indexed RECs'!$F27,'Inputs_Indexed REC'!$D$37:$F$37,0))
*INDEX('Inputs_Indexed REC'!$H$40:$J$65,MATCH('Total Indexed RECs'!$H27,'Inputs_Indexed REC'!$B$40:$B$65,0),MATCH('Total Indexed RECs'!$F27,'Inputs_Indexed REC'!$H$37:$J$37,0)),
IF(AE$4&gt;$H27+$B27,AD27*(1-INDEX('Inputs_Indexed REC'!$E$6:$E$8,MATCH('Total Indexed RECs'!$F27,'Inputs_Indexed REC'!$C$6:$C$8,0))),
0))</f>
        <v>0</v>
      </c>
      <c r="AF27" s="86">
        <f>IF(AF$4=$H27+$B27,INDEX('Inputs_Indexed REC'!$D$40:$F$65,MATCH('Total Indexed RECs'!$H27,'Inputs_Indexed REC'!$B$40:$B$65,0),MATCH('Total Indexed RECs'!$F27,'Inputs_Indexed REC'!$D$37:$F$37,0))
*INDEX('Inputs_Indexed REC'!$H$40:$J$65,MATCH('Total Indexed RECs'!$H27,'Inputs_Indexed REC'!$B$40:$B$65,0),MATCH('Total Indexed RECs'!$F27,'Inputs_Indexed REC'!$H$37:$J$37,0)),
IF(AF$4&gt;$H27+$B27,AE27*(1-INDEX('Inputs_Indexed REC'!$E$6:$E$8,MATCH('Total Indexed RECs'!$F27,'Inputs_Indexed REC'!$C$6:$C$8,0))),
0))</f>
        <v>0</v>
      </c>
      <c r="AG27" s="86">
        <f>IF(AG$4=$H27+$B27,INDEX('Inputs_Indexed REC'!$D$40:$F$65,MATCH('Total Indexed RECs'!$H27,'Inputs_Indexed REC'!$B$40:$B$65,0),MATCH('Total Indexed RECs'!$F27,'Inputs_Indexed REC'!$D$37:$F$37,0))
*INDEX('Inputs_Indexed REC'!$H$40:$J$65,MATCH('Total Indexed RECs'!$H27,'Inputs_Indexed REC'!$B$40:$B$65,0),MATCH('Total Indexed RECs'!$F27,'Inputs_Indexed REC'!$H$37:$J$37,0)),
IF(AG$4&gt;$H27+$B27,AF27*(1-INDEX('Inputs_Indexed REC'!$E$6:$E$8,MATCH('Total Indexed RECs'!$F27,'Inputs_Indexed REC'!$C$6:$C$8,0))),
0))</f>
        <v>2000000</v>
      </c>
      <c r="AH27" s="86">
        <f>IF(AH$4=$H27+$B27,INDEX('Inputs_Indexed REC'!$D$40:$F$65,MATCH('Total Indexed RECs'!$H27,'Inputs_Indexed REC'!$B$40:$B$65,0),MATCH('Total Indexed RECs'!$F27,'Inputs_Indexed REC'!$D$37:$F$37,0))
*INDEX('Inputs_Indexed REC'!$H$40:$J$65,MATCH('Total Indexed RECs'!$H27,'Inputs_Indexed REC'!$B$40:$B$65,0),MATCH('Total Indexed RECs'!$F27,'Inputs_Indexed REC'!$H$37:$J$37,0)),
IF(AH$4&gt;$H27+$B27,AG27*(1-INDEX('Inputs_Indexed REC'!$E$6:$E$8,MATCH('Total Indexed RECs'!$F27,'Inputs_Indexed REC'!$C$6:$C$8,0))),
0))</f>
        <v>2000000</v>
      </c>
    </row>
    <row r="28" spans="2:34" x14ac:dyDescent="0.35">
      <c r="B28" s="332">
        <f>INDEX('Inputs_Indexed REC'!$E$70:$E$72,MATCH('Indexed REC Deliveries'!$D28,'Inputs_Indexed REC'!$C$70:$C$72,0))</f>
        <v>3</v>
      </c>
      <c r="C28" s="332" t="str">
        <f>INDEX('Inputs_Indexed REC'!$L$40:$L$65,MATCH('Indexed REC Deliveries'!$G28,'Inputs_Indexed REC'!$C$40:$C$65,0))</f>
        <v>Projected</v>
      </c>
      <c r="D28" s="116" t="s">
        <v>239</v>
      </c>
      <c r="F28" s="19" t="s">
        <v>75</v>
      </c>
      <c r="G28" s="60" t="s">
        <v>41</v>
      </c>
      <c r="H28" s="347">
        <f t="shared" si="6"/>
        <v>2043</v>
      </c>
      <c r="I28" s="56" t="s">
        <v>91</v>
      </c>
      <c r="J28" s="86">
        <f>IF(J$4=$H28+$B28,INDEX('Inputs_Indexed REC'!$D$40:$F$65,MATCH('Total Indexed RECs'!$H28,'Inputs_Indexed REC'!$B$40:$B$65,0),MATCH('Total Indexed RECs'!$F28,'Inputs_Indexed REC'!$D$37:$F$37,0))
*INDEX('Inputs_Indexed REC'!$H$40:$J$65,MATCH('Total Indexed RECs'!$H28,'Inputs_Indexed REC'!$B$40:$B$65,0),MATCH('Total Indexed RECs'!$F28,'Inputs_Indexed REC'!$H$37:$J$37,0)),
IF(J$4&gt;$H28+$B28,I28*(1-INDEX('Inputs_Indexed REC'!$E$6:$E$8,MATCH('Total Indexed RECs'!$F28,'Inputs_Indexed REC'!$C$6:$C$8,0))),
0))</f>
        <v>0</v>
      </c>
      <c r="K28" s="86">
        <f>IF(K$4=$H28+$B28,INDEX('Inputs_Indexed REC'!$D$40:$F$65,MATCH('Total Indexed RECs'!$H28,'Inputs_Indexed REC'!$B$40:$B$65,0),MATCH('Total Indexed RECs'!$F28,'Inputs_Indexed REC'!$D$37:$F$37,0))
*INDEX('Inputs_Indexed REC'!$H$40:$J$65,MATCH('Total Indexed RECs'!$H28,'Inputs_Indexed REC'!$B$40:$B$65,0),MATCH('Total Indexed RECs'!$F28,'Inputs_Indexed REC'!$H$37:$J$37,0)),
IF(K$4&gt;$H28+$B28,J28*(1-INDEX('Inputs_Indexed REC'!$E$6:$E$8,MATCH('Total Indexed RECs'!$F28,'Inputs_Indexed REC'!$C$6:$C$8,0))),
0))</f>
        <v>0</v>
      </c>
      <c r="L28" s="86">
        <f>IF(L$4=$H28+$B28,INDEX('Inputs_Indexed REC'!$D$40:$F$65,MATCH('Total Indexed RECs'!$H28,'Inputs_Indexed REC'!$B$40:$B$65,0),MATCH('Total Indexed RECs'!$F28,'Inputs_Indexed REC'!$D$37:$F$37,0))
*INDEX('Inputs_Indexed REC'!$H$40:$J$65,MATCH('Total Indexed RECs'!$H28,'Inputs_Indexed REC'!$B$40:$B$65,0),MATCH('Total Indexed RECs'!$F28,'Inputs_Indexed REC'!$H$37:$J$37,0)),
IF(L$4&gt;$H28+$B28,K28*(1-INDEX('Inputs_Indexed REC'!$E$6:$E$8,MATCH('Total Indexed RECs'!$F28,'Inputs_Indexed REC'!$C$6:$C$8,0))),
0))</f>
        <v>0</v>
      </c>
      <c r="M28" s="86">
        <f>IF(M$4=$H28+$B28,INDEX('Inputs_Indexed REC'!$D$40:$F$65,MATCH('Total Indexed RECs'!$H28,'Inputs_Indexed REC'!$B$40:$B$65,0),MATCH('Total Indexed RECs'!$F28,'Inputs_Indexed REC'!$D$37:$F$37,0))
*INDEX('Inputs_Indexed REC'!$H$40:$J$65,MATCH('Total Indexed RECs'!$H28,'Inputs_Indexed REC'!$B$40:$B$65,0),MATCH('Total Indexed RECs'!$F28,'Inputs_Indexed REC'!$H$37:$J$37,0)),
IF(M$4&gt;$H28+$B28,L28*(1-INDEX('Inputs_Indexed REC'!$E$6:$E$8,MATCH('Total Indexed RECs'!$F28,'Inputs_Indexed REC'!$C$6:$C$8,0))),
0))</f>
        <v>0</v>
      </c>
      <c r="N28" s="86">
        <f>IF(N$4=$H28+$B28,INDEX('Inputs_Indexed REC'!$D$40:$F$65,MATCH('Total Indexed RECs'!$H28,'Inputs_Indexed REC'!$B$40:$B$65,0),MATCH('Total Indexed RECs'!$F28,'Inputs_Indexed REC'!$D$37:$F$37,0))
*INDEX('Inputs_Indexed REC'!$H$40:$J$65,MATCH('Total Indexed RECs'!$H28,'Inputs_Indexed REC'!$B$40:$B$65,0),MATCH('Total Indexed RECs'!$F28,'Inputs_Indexed REC'!$H$37:$J$37,0)),
IF(N$4&gt;$H28+$B28,M28*(1-INDEX('Inputs_Indexed REC'!$E$6:$E$8,MATCH('Total Indexed RECs'!$F28,'Inputs_Indexed REC'!$C$6:$C$8,0))),
0))</f>
        <v>0</v>
      </c>
      <c r="O28" s="86">
        <f>IF(O$4=$H28+$B28,INDEX('Inputs_Indexed REC'!$D$40:$F$65,MATCH('Total Indexed RECs'!$H28,'Inputs_Indexed REC'!$B$40:$B$65,0),MATCH('Total Indexed RECs'!$F28,'Inputs_Indexed REC'!$D$37:$F$37,0))
*INDEX('Inputs_Indexed REC'!$H$40:$J$65,MATCH('Total Indexed RECs'!$H28,'Inputs_Indexed REC'!$B$40:$B$65,0),MATCH('Total Indexed RECs'!$F28,'Inputs_Indexed REC'!$H$37:$J$37,0)),
IF(O$4&gt;$H28+$B28,N28*(1-INDEX('Inputs_Indexed REC'!$E$6:$E$8,MATCH('Total Indexed RECs'!$F28,'Inputs_Indexed REC'!$C$6:$C$8,0))),
0))</f>
        <v>0</v>
      </c>
      <c r="P28" s="86">
        <f>IF(P$4=$H28+$B28,INDEX('Inputs_Indexed REC'!$D$40:$F$65,MATCH('Total Indexed RECs'!$H28,'Inputs_Indexed REC'!$B$40:$B$65,0),MATCH('Total Indexed RECs'!$F28,'Inputs_Indexed REC'!$D$37:$F$37,0))
*INDEX('Inputs_Indexed REC'!$H$40:$J$65,MATCH('Total Indexed RECs'!$H28,'Inputs_Indexed REC'!$B$40:$B$65,0),MATCH('Total Indexed RECs'!$F28,'Inputs_Indexed REC'!$H$37:$J$37,0)),
IF(P$4&gt;$H28+$B28,O28*(1-INDEX('Inputs_Indexed REC'!$E$6:$E$8,MATCH('Total Indexed RECs'!$F28,'Inputs_Indexed REC'!$C$6:$C$8,0))),
0))</f>
        <v>0</v>
      </c>
      <c r="Q28" s="86">
        <f>IF(Q$4=$H28+$B28,INDEX('Inputs_Indexed REC'!$D$40:$F$65,MATCH('Total Indexed RECs'!$H28,'Inputs_Indexed REC'!$B$40:$B$65,0),MATCH('Total Indexed RECs'!$F28,'Inputs_Indexed REC'!$D$37:$F$37,0))
*INDEX('Inputs_Indexed REC'!$H$40:$J$65,MATCH('Total Indexed RECs'!$H28,'Inputs_Indexed REC'!$B$40:$B$65,0),MATCH('Total Indexed RECs'!$F28,'Inputs_Indexed REC'!$H$37:$J$37,0)),
IF(Q$4&gt;$H28+$B28,P28*(1-INDEX('Inputs_Indexed REC'!$E$6:$E$8,MATCH('Total Indexed RECs'!$F28,'Inputs_Indexed REC'!$C$6:$C$8,0))),
0))</f>
        <v>0</v>
      </c>
      <c r="R28" s="86">
        <f>IF(R$4=$H28+$B28,INDEX('Inputs_Indexed REC'!$D$40:$F$65,MATCH('Total Indexed RECs'!$H28,'Inputs_Indexed REC'!$B$40:$B$65,0),MATCH('Total Indexed RECs'!$F28,'Inputs_Indexed REC'!$D$37:$F$37,0))
*INDEX('Inputs_Indexed REC'!$H$40:$J$65,MATCH('Total Indexed RECs'!$H28,'Inputs_Indexed REC'!$B$40:$B$65,0),MATCH('Total Indexed RECs'!$F28,'Inputs_Indexed REC'!$H$37:$J$37,0)),
IF(R$4&gt;$H28+$B28,Q28*(1-INDEX('Inputs_Indexed REC'!$E$6:$E$8,MATCH('Total Indexed RECs'!$F28,'Inputs_Indexed REC'!$C$6:$C$8,0))),
0))</f>
        <v>0</v>
      </c>
      <c r="S28" s="86">
        <f>IF(S$4=$H28+$B28,INDEX('Inputs_Indexed REC'!$D$40:$F$65,MATCH('Total Indexed RECs'!$H28,'Inputs_Indexed REC'!$B$40:$B$65,0),MATCH('Total Indexed RECs'!$F28,'Inputs_Indexed REC'!$D$37:$F$37,0))
*INDEX('Inputs_Indexed REC'!$H$40:$J$65,MATCH('Total Indexed RECs'!$H28,'Inputs_Indexed REC'!$B$40:$B$65,0),MATCH('Total Indexed RECs'!$F28,'Inputs_Indexed REC'!$H$37:$J$37,0)),
IF(S$4&gt;$H28+$B28,R28*(1-INDEX('Inputs_Indexed REC'!$E$6:$E$8,MATCH('Total Indexed RECs'!$F28,'Inputs_Indexed REC'!$C$6:$C$8,0))),
0))</f>
        <v>0</v>
      </c>
      <c r="T28" s="86">
        <f>IF(T$4=$H28+$B28,INDEX('Inputs_Indexed REC'!$D$40:$F$65,MATCH('Total Indexed RECs'!$H28,'Inputs_Indexed REC'!$B$40:$B$65,0),MATCH('Total Indexed RECs'!$F28,'Inputs_Indexed REC'!$D$37:$F$37,0))
*INDEX('Inputs_Indexed REC'!$H$40:$J$65,MATCH('Total Indexed RECs'!$H28,'Inputs_Indexed REC'!$B$40:$B$65,0),MATCH('Total Indexed RECs'!$F28,'Inputs_Indexed REC'!$H$37:$J$37,0)),
IF(T$4&gt;$H28+$B28,S28*(1-INDEX('Inputs_Indexed REC'!$E$6:$E$8,MATCH('Total Indexed RECs'!$F28,'Inputs_Indexed REC'!$C$6:$C$8,0))),
0))</f>
        <v>0</v>
      </c>
      <c r="U28" s="86">
        <f>IF(U$4=$H28+$B28,INDEX('Inputs_Indexed REC'!$D$40:$F$65,MATCH('Total Indexed RECs'!$H28,'Inputs_Indexed REC'!$B$40:$B$65,0),MATCH('Total Indexed RECs'!$F28,'Inputs_Indexed REC'!$D$37:$F$37,0))
*INDEX('Inputs_Indexed REC'!$H$40:$J$65,MATCH('Total Indexed RECs'!$H28,'Inputs_Indexed REC'!$B$40:$B$65,0),MATCH('Total Indexed RECs'!$F28,'Inputs_Indexed REC'!$H$37:$J$37,0)),
IF(U$4&gt;$H28+$B28,T28*(1-INDEX('Inputs_Indexed REC'!$E$6:$E$8,MATCH('Total Indexed RECs'!$F28,'Inputs_Indexed REC'!$C$6:$C$8,0))),
0))</f>
        <v>0</v>
      </c>
      <c r="V28" s="86">
        <f>IF(V$4=$H28+$B28,INDEX('Inputs_Indexed REC'!$D$40:$F$65,MATCH('Total Indexed RECs'!$H28,'Inputs_Indexed REC'!$B$40:$B$65,0),MATCH('Total Indexed RECs'!$F28,'Inputs_Indexed REC'!$D$37:$F$37,0))
*INDEX('Inputs_Indexed REC'!$H$40:$J$65,MATCH('Total Indexed RECs'!$H28,'Inputs_Indexed REC'!$B$40:$B$65,0),MATCH('Total Indexed RECs'!$F28,'Inputs_Indexed REC'!$H$37:$J$37,0)),
IF(V$4&gt;$H28+$B28,U28*(1-INDEX('Inputs_Indexed REC'!$E$6:$E$8,MATCH('Total Indexed RECs'!$F28,'Inputs_Indexed REC'!$C$6:$C$8,0))),
0))</f>
        <v>0</v>
      </c>
      <c r="W28" s="86">
        <f>IF(W$4=$H28+$B28,INDEX('Inputs_Indexed REC'!$D$40:$F$65,MATCH('Total Indexed RECs'!$H28,'Inputs_Indexed REC'!$B$40:$B$65,0),MATCH('Total Indexed RECs'!$F28,'Inputs_Indexed REC'!$D$37:$F$37,0))
*INDEX('Inputs_Indexed REC'!$H$40:$J$65,MATCH('Total Indexed RECs'!$H28,'Inputs_Indexed REC'!$B$40:$B$65,0),MATCH('Total Indexed RECs'!$F28,'Inputs_Indexed REC'!$H$37:$J$37,0)),
IF(W$4&gt;$H28+$B28,V28*(1-INDEX('Inputs_Indexed REC'!$E$6:$E$8,MATCH('Total Indexed RECs'!$F28,'Inputs_Indexed REC'!$C$6:$C$8,0))),
0))</f>
        <v>0</v>
      </c>
      <c r="X28" s="86">
        <f>IF(X$4=$H28+$B28,INDEX('Inputs_Indexed REC'!$D$40:$F$65,MATCH('Total Indexed RECs'!$H28,'Inputs_Indexed REC'!$B$40:$B$65,0),MATCH('Total Indexed RECs'!$F28,'Inputs_Indexed REC'!$D$37:$F$37,0))
*INDEX('Inputs_Indexed REC'!$H$40:$J$65,MATCH('Total Indexed RECs'!$H28,'Inputs_Indexed REC'!$B$40:$B$65,0),MATCH('Total Indexed RECs'!$F28,'Inputs_Indexed REC'!$H$37:$J$37,0)),
IF(X$4&gt;$H28+$B28,W28*(1-INDEX('Inputs_Indexed REC'!$E$6:$E$8,MATCH('Total Indexed RECs'!$F28,'Inputs_Indexed REC'!$C$6:$C$8,0))),
0))</f>
        <v>0</v>
      </c>
      <c r="Y28" s="86">
        <f>IF(Y$4=$H28+$B28,INDEX('Inputs_Indexed REC'!$D$40:$F$65,MATCH('Total Indexed RECs'!$H28,'Inputs_Indexed REC'!$B$40:$B$65,0),MATCH('Total Indexed RECs'!$F28,'Inputs_Indexed REC'!$D$37:$F$37,0))
*INDEX('Inputs_Indexed REC'!$H$40:$J$65,MATCH('Total Indexed RECs'!$H28,'Inputs_Indexed REC'!$B$40:$B$65,0),MATCH('Total Indexed RECs'!$F28,'Inputs_Indexed REC'!$H$37:$J$37,0)),
IF(Y$4&gt;$H28+$B28,X28*(1-INDEX('Inputs_Indexed REC'!$E$6:$E$8,MATCH('Total Indexed RECs'!$F28,'Inputs_Indexed REC'!$C$6:$C$8,0))),
0))</f>
        <v>0</v>
      </c>
      <c r="Z28" s="86">
        <f>IF(Z$4=$H28+$B28,INDEX('Inputs_Indexed REC'!$D$40:$F$65,MATCH('Total Indexed RECs'!$H28,'Inputs_Indexed REC'!$B$40:$B$65,0),MATCH('Total Indexed RECs'!$F28,'Inputs_Indexed REC'!$D$37:$F$37,0))
*INDEX('Inputs_Indexed REC'!$H$40:$J$65,MATCH('Total Indexed RECs'!$H28,'Inputs_Indexed REC'!$B$40:$B$65,0),MATCH('Total Indexed RECs'!$F28,'Inputs_Indexed REC'!$H$37:$J$37,0)),
IF(Z$4&gt;$H28+$B28,Y28*(1-INDEX('Inputs_Indexed REC'!$E$6:$E$8,MATCH('Total Indexed RECs'!$F28,'Inputs_Indexed REC'!$C$6:$C$8,0))),
0))</f>
        <v>0</v>
      </c>
      <c r="AA28" s="86">
        <f>IF(AA$4=$H28+$B28,INDEX('Inputs_Indexed REC'!$D$40:$F$65,MATCH('Total Indexed RECs'!$H28,'Inputs_Indexed REC'!$B$40:$B$65,0),MATCH('Total Indexed RECs'!$F28,'Inputs_Indexed REC'!$D$37:$F$37,0))
*INDEX('Inputs_Indexed REC'!$H$40:$J$65,MATCH('Total Indexed RECs'!$H28,'Inputs_Indexed REC'!$B$40:$B$65,0),MATCH('Total Indexed RECs'!$F28,'Inputs_Indexed REC'!$H$37:$J$37,0)),
IF(AA$4&gt;$H28+$B28,Z28*(1-INDEX('Inputs_Indexed REC'!$E$6:$E$8,MATCH('Total Indexed RECs'!$F28,'Inputs_Indexed REC'!$C$6:$C$8,0))),
0))</f>
        <v>0</v>
      </c>
      <c r="AB28" s="86">
        <f>IF(AB$4=$H28+$B28,INDEX('Inputs_Indexed REC'!$D$40:$F$65,MATCH('Total Indexed RECs'!$H28,'Inputs_Indexed REC'!$B$40:$B$65,0),MATCH('Total Indexed RECs'!$F28,'Inputs_Indexed REC'!$D$37:$F$37,0))
*INDEX('Inputs_Indexed REC'!$H$40:$J$65,MATCH('Total Indexed RECs'!$H28,'Inputs_Indexed REC'!$B$40:$B$65,0),MATCH('Total Indexed RECs'!$F28,'Inputs_Indexed REC'!$H$37:$J$37,0)),
IF(AB$4&gt;$H28+$B28,AA28*(1-INDEX('Inputs_Indexed REC'!$E$6:$E$8,MATCH('Total Indexed RECs'!$F28,'Inputs_Indexed REC'!$C$6:$C$8,0))),
0))</f>
        <v>0</v>
      </c>
      <c r="AC28" s="86">
        <f>IF(AC$4=$H28+$B28,INDEX('Inputs_Indexed REC'!$D$40:$F$65,MATCH('Total Indexed RECs'!$H28,'Inputs_Indexed REC'!$B$40:$B$65,0),MATCH('Total Indexed RECs'!$F28,'Inputs_Indexed REC'!$D$37:$F$37,0))
*INDEX('Inputs_Indexed REC'!$H$40:$J$65,MATCH('Total Indexed RECs'!$H28,'Inputs_Indexed REC'!$B$40:$B$65,0),MATCH('Total Indexed RECs'!$F28,'Inputs_Indexed REC'!$H$37:$J$37,0)),
IF(AC$4&gt;$H28+$B28,AB28*(1-INDEX('Inputs_Indexed REC'!$E$6:$E$8,MATCH('Total Indexed RECs'!$F28,'Inputs_Indexed REC'!$C$6:$C$8,0))),
0))</f>
        <v>0</v>
      </c>
      <c r="AD28" s="86">
        <f>IF(AD$4=$H28+$B28,INDEX('Inputs_Indexed REC'!$D$40:$F$65,MATCH('Total Indexed RECs'!$H28,'Inputs_Indexed REC'!$B$40:$B$65,0),MATCH('Total Indexed RECs'!$F28,'Inputs_Indexed REC'!$D$37:$F$37,0))
*INDEX('Inputs_Indexed REC'!$H$40:$J$65,MATCH('Total Indexed RECs'!$H28,'Inputs_Indexed REC'!$B$40:$B$65,0),MATCH('Total Indexed RECs'!$F28,'Inputs_Indexed REC'!$H$37:$J$37,0)),
IF(AD$4&gt;$H28+$B28,AC28*(1-INDEX('Inputs_Indexed REC'!$E$6:$E$8,MATCH('Total Indexed RECs'!$F28,'Inputs_Indexed REC'!$C$6:$C$8,0))),
0))</f>
        <v>0</v>
      </c>
      <c r="AE28" s="86">
        <f>IF(AE$4=$H28+$B28,INDEX('Inputs_Indexed REC'!$D$40:$F$65,MATCH('Total Indexed RECs'!$H28,'Inputs_Indexed REC'!$B$40:$B$65,0),MATCH('Total Indexed RECs'!$F28,'Inputs_Indexed REC'!$D$37:$F$37,0))
*INDEX('Inputs_Indexed REC'!$H$40:$J$65,MATCH('Total Indexed RECs'!$H28,'Inputs_Indexed REC'!$B$40:$B$65,0),MATCH('Total Indexed RECs'!$F28,'Inputs_Indexed REC'!$H$37:$J$37,0)),
IF(AE$4&gt;$H28+$B28,AD28*(1-INDEX('Inputs_Indexed REC'!$E$6:$E$8,MATCH('Total Indexed RECs'!$F28,'Inputs_Indexed REC'!$C$6:$C$8,0))),
0))</f>
        <v>0</v>
      </c>
      <c r="AF28" s="86">
        <f>IF(AF$4=$H28+$B28,INDEX('Inputs_Indexed REC'!$D$40:$F$65,MATCH('Total Indexed RECs'!$H28,'Inputs_Indexed REC'!$B$40:$B$65,0),MATCH('Total Indexed RECs'!$F28,'Inputs_Indexed REC'!$D$37:$F$37,0))
*INDEX('Inputs_Indexed REC'!$H$40:$J$65,MATCH('Total Indexed RECs'!$H28,'Inputs_Indexed REC'!$B$40:$B$65,0),MATCH('Total Indexed RECs'!$F28,'Inputs_Indexed REC'!$H$37:$J$37,0)),
IF(AF$4&gt;$H28+$B28,AE28*(1-INDEX('Inputs_Indexed REC'!$E$6:$E$8,MATCH('Total Indexed RECs'!$F28,'Inputs_Indexed REC'!$C$6:$C$8,0))),
0))</f>
        <v>0</v>
      </c>
      <c r="AG28" s="86">
        <f>IF(AG$4=$H28+$B28,INDEX('Inputs_Indexed REC'!$D$40:$F$65,MATCH('Total Indexed RECs'!$H28,'Inputs_Indexed REC'!$B$40:$B$65,0),MATCH('Total Indexed RECs'!$F28,'Inputs_Indexed REC'!$D$37:$F$37,0))
*INDEX('Inputs_Indexed REC'!$H$40:$J$65,MATCH('Total Indexed RECs'!$H28,'Inputs_Indexed REC'!$B$40:$B$65,0),MATCH('Total Indexed RECs'!$F28,'Inputs_Indexed REC'!$H$37:$J$37,0)),
IF(AG$4&gt;$H28+$B28,AF28*(1-INDEX('Inputs_Indexed REC'!$E$6:$E$8,MATCH('Total Indexed RECs'!$F28,'Inputs_Indexed REC'!$C$6:$C$8,0))),
0))</f>
        <v>0</v>
      </c>
      <c r="AH28" s="86">
        <f>IF(AH$4=$H28+$B28,INDEX('Inputs_Indexed REC'!$D$40:$F$65,MATCH('Total Indexed RECs'!$H28,'Inputs_Indexed REC'!$B$40:$B$65,0),MATCH('Total Indexed RECs'!$F28,'Inputs_Indexed REC'!$D$37:$F$37,0))
*INDEX('Inputs_Indexed REC'!$H$40:$J$65,MATCH('Total Indexed RECs'!$H28,'Inputs_Indexed REC'!$B$40:$B$65,0),MATCH('Total Indexed RECs'!$F28,'Inputs_Indexed REC'!$H$37:$J$37,0)),
IF(AH$4&gt;$H28+$B28,AG28*(1-INDEX('Inputs_Indexed REC'!$E$6:$E$8,MATCH('Total Indexed RECs'!$F28,'Inputs_Indexed REC'!$C$6:$C$8,0))),
0))</f>
        <v>0</v>
      </c>
    </row>
    <row r="29" spans="2:34" x14ac:dyDescent="0.35">
      <c r="B29" s="332">
        <f>INDEX('Inputs_Indexed REC'!$E$70:$E$72,MATCH('Indexed REC Deliveries'!$D29,'Inputs_Indexed REC'!$C$70:$C$72,0))</f>
        <v>3</v>
      </c>
      <c r="C29" s="332" t="str">
        <f>INDEX('Inputs_Indexed REC'!$L$40:$L$65,MATCH('Indexed REC Deliveries'!$G29,'Inputs_Indexed REC'!$C$40:$C$65,0))</f>
        <v>Projected</v>
      </c>
      <c r="D29" s="116" t="s">
        <v>239</v>
      </c>
      <c r="F29" s="19" t="s">
        <v>75</v>
      </c>
      <c r="G29" s="60" t="s">
        <v>42</v>
      </c>
      <c r="H29" s="347">
        <f t="shared" si="6"/>
        <v>2044</v>
      </c>
      <c r="I29" s="56" t="s">
        <v>91</v>
      </c>
      <c r="J29" s="86">
        <f>IF(J$4=$H29+$B29,INDEX('Inputs_Indexed REC'!$D$40:$F$65,MATCH('Total Indexed RECs'!$H29,'Inputs_Indexed REC'!$B$40:$B$65,0),MATCH('Total Indexed RECs'!$F29,'Inputs_Indexed REC'!$D$37:$F$37,0))
*INDEX('Inputs_Indexed REC'!$H$40:$J$65,MATCH('Total Indexed RECs'!$H29,'Inputs_Indexed REC'!$B$40:$B$65,0),MATCH('Total Indexed RECs'!$F29,'Inputs_Indexed REC'!$H$37:$J$37,0)),
IF(J$4&gt;$H29+$B29,I29*(1-INDEX('Inputs_Indexed REC'!$E$6:$E$8,MATCH('Total Indexed RECs'!$F29,'Inputs_Indexed REC'!$C$6:$C$8,0))),
0))</f>
        <v>0</v>
      </c>
      <c r="K29" s="86">
        <f>IF(K$4=$H29+$B29,INDEX('Inputs_Indexed REC'!$D$40:$F$65,MATCH('Total Indexed RECs'!$H29,'Inputs_Indexed REC'!$B$40:$B$65,0),MATCH('Total Indexed RECs'!$F29,'Inputs_Indexed REC'!$D$37:$F$37,0))
*INDEX('Inputs_Indexed REC'!$H$40:$J$65,MATCH('Total Indexed RECs'!$H29,'Inputs_Indexed REC'!$B$40:$B$65,0),MATCH('Total Indexed RECs'!$F29,'Inputs_Indexed REC'!$H$37:$J$37,0)),
IF(K$4&gt;$H29+$B29,J29*(1-INDEX('Inputs_Indexed REC'!$E$6:$E$8,MATCH('Total Indexed RECs'!$F29,'Inputs_Indexed REC'!$C$6:$C$8,0))),
0))</f>
        <v>0</v>
      </c>
      <c r="L29" s="86">
        <f>IF(L$4=$H29+$B29,INDEX('Inputs_Indexed REC'!$D$40:$F$65,MATCH('Total Indexed RECs'!$H29,'Inputs_Indexed REC'!$B$40:$B$65,0),MATCH('Total Indexed RECs'!$F29,'Inputs_Indexed REC'!$D$37:$F$37,0))
*INDEX('Inputs_Indexed REC'!$H$40:$J$65,MATCH('Total Indexed RECs'!$H29,'Inputs_Indexed REC'!$B$40:$B$65,0),MATCH('Total Indexed RECs'!$F29,'Inputs_Indexed REC'!$H$37:$J$37,0)),
IF(L$4&gt;$H29+$B29,K29*(1-INDEX('Inputs_Indexed REC'!$E$6:$E$8,MATCH('Total Indexed RECs'!$F29,'Inputs_Indexed REC'!$C$6:$C$8,0))),
0))</f>
        <v>0</v>
      </c>
      <c r="M29" s="86">
        <f>IF(M$4=$H29+$B29,INDEX('Inputs_Indexed REC'!$D$40:$F$65,MATCH('Total Indexed RECs'!$H29,'Inputs_Indexed REC'!$B$40:$B$65,0),MATCH('Total Indexed RECs'!$F29,'Inputs_Indexed REC'!$D$37:$F$37,0))
*INDEX('Inputs_Indexed REC'!$H$40:$J$65,MATCH('Total Indexed RECs'!$H29,'Inputs_Indexed REC'!$B$40:$B$65,0),MATCH('Total Indexed RECs'!$F29,'Inputs_Indexed REC'!$H$37:$J$37,0)),
IF(M$4&gt;$H29+$B29,L29*(1-INDEX('Inputs_Indexed REC'!$E$6:$E$8,MATCH('Total Indexed RECs'!$F29,'Inputs_Indexed REC'!$C$6:$C$8,0))),
0))</f>
        <v>0</v>
      </c>
      <c r="N29" s="86">
        <f>IF(N$4=$H29+$B29,INDEX('Inputs_Indexed REC'!$D$40:$F$65,MATCH('Total Indexed RECs'!$H29,'Inputs_Indexed REC'!$B$40:$B$65,0),MATCH('Total Indexed RECs'!$F29,'Inputs_Indexed REC'!$D$37:$F$37,0))
*INDEX('Inputs_Indexed REC'!$H$40:$J$65,MATCH('Total Indexed RECs'!$H29,'Inputs_Indexed REC'!$B$40:$B$65,0),MATCH('Total Indexed RECs'!$F29,'Inputs_Indexed REC'!$H$37:$J$37,0)),
IF(N$4&gt;$H29+$B29,M29*(1-INDEX('Inputs_Indexed REC'!$E$6:$E$8,MATCH('Total Indexed RECs'!$F29,'Inputs_Indexed REC'!$C$6:$C$8,0))),
0))</f>
        <v>0</v>
      </c>
      <c r="O29" s="86">
        <f>IF(O$4=$H29+$B29,INDEX('Inputs_Indexed REC'!$D$40:$F$65,MATCH('Total Indexed RECs'!$H29,'Inputs_Indexed REC'!$B$40:$B$65,0),MATCH('Total Indexed RECs'!$F29,'Inputs_Indexed REC'!$D$37:$F$37,0))
*INDEX('Inputs_Indexed REC'!$H$40:$J$65,MATCH('Total Indexed RECs'!$H29,'Inputs_Indexed REC'!$B$40:$B$65,0),MATCH('Total Indexed RECs'!$F29,'Inputs_Indexed REC'!$H$37:$J$37,0)),
IF(O$4&gt;$H29+$B29,N29*(1-INDEX('Inputs_Indexed REC'!$E$6:$E$8,MATCH('Total Indexed RECs'!$F29,'Inputs_Indexed REC'!$C$6:$C$8,0))),
0))</f>
        <v>0</v>
      </c>
      <c r="P29" s="86">
        <f>IF(P$4=$H29+$B29,INDEX('Inputs_Indexed REC'!$D$40:$F$65,MATCH('Total Indexed RECs'!$H29,'Inputs_Indexed REC'!$B$40:$B$65,0),MATCH('Total Indexed RECs'!$F29,'Inputs_Indexed REC'!$D$37:$F$37,0))
*INDEX('Inputs_Indexed REC'!$H$40:$J$65,MATCH('Total Indexed RECs'!$H29,'Inputs_Indexed REC'!$B$40:$B$65,0),MATCH('Total Indexed RECs'!$F29,'Inputs_Indexed REC'!$H$37:$J$37,0)),
IF(P$4&gt;$H29+$B29,O29*(1-INDEX('Inputs_Indexed REC'!$E$6:$E$8,MATCH('Total Indexed RECs'!$F29,'Inputs_Indexed REC'!$C$6:$C$8,0))),
0))</f>
        <v>0</v>
      </c>
      <c r="Q29" s="86">
        <f>IF(Q$4=$H29+$B29,INDEX('Inputs_Indexed REC'!$D$40:$F$65,MATCH('Total Indexed RECs'!$H29,'Inputs_Indexed REC'!$B$40:$B$65,0),MATCH('Total Indexed RECs'!$F29,'Inputs_Indexed REC'!$D$37:$F$37,0))
*INDEX('Inputs_Indexed REC'!$H$40:$J$65,MATCH('Total Indexed RECs'!$H29,'Inputs_Indexed REC'!$B$40:$B$65,0),MATCH('Total Indexed RECs'!$F29,'Inputs_Indexed REC'!$H$37:$J$37,0)),
IF(Q$4&gt;$H29+$B29,P29*(1-INDEX('Inputs_Indexed REC'!$E$6:$E$8,MATCH('Total Indexed RECs'!$F29,'Inputs_Indexed REC'!$C$6:$C$8,0))),
0))</f>
        <v>0</v>
      </c>
      <c r="R29" s="86">
        <f>IF(R$4=$H29+$B29,INDEX('Inputs_Indexed REC'!$D$40:$F$65,MATCH('Total Indexed RECs'!$H29,'Inputs_Indexed REC'!$B$40:$B$65,0),MATCH('Total Indexed RECs'!$F29,'Inputs_Indexed REC'!$D$37:$F$37,0))
*INDEX('Inputs_Indexed REC'!$H$40:$J$65,MATCH('Total Indexed RECs'!$H29,'Inputs_Indexed REC'!$B$40:$B$65,0),MATCH('Total Indexed RECs'!$F29,'Inputs_Indexed REC'!$H$37:$J$37,0)),
IF(R$4&gt;$H29+$B29,Q29*(1-INDEX('Inputs_Indexed REC'!$E$6:$E$8,MATCH('Total Indexed RECs'!$F29,'Inputs_Indexed REC'!$C$6:$C$8,0))),
0))</f>
        <v>0</v>
      </c>
      <c r="S29" s="86">
        <f>IF(S$4=$H29+$B29,INDEX('Inputs_Indexed REC'!$D$40:$F$65,MATCH('Total Indexed RECs'!$H29,'Inputs_Indexed REC'!$B$40:$B$65,0),MATCH('Total Indexed RECs'!$F29,'Inputs_Indexed REC'!$D$37:$F$37,0))
*INDEX('Inputs_Indexed REC'!$H$40:$J$65,MATCH('Total Indexed RECs'!$H29,'Inputs_Indexed REC'!$B$40:$B$65,0),MATCH('Total Indexed RECs'!$F29,'Inputs_Indexed REC'!$H$37:$J$37,0)),
IF(S$4&gt;$H29+$B29,R29*(1-INDEX('Inputs_Indexed REC'!$E$6:$E$8,MATCH('Total Indexed RECs'!$F29,'Inputs_Indexed REC'!$C$6:$C$8,0))),
0))</f>
        <v>0</v>
      </c>
      <c r="T29" s="86">
        <f>IF(T$4=$H29+$B29,INDEX('Inputs_Indexed REC'!$D$40:$F$65,MATCH('Total Indexed RECs'!$H29,'Inputs_Indexed REC'!$B$40:$B$65,0),MATCH('Total Indexed RECs'!$F29,'Inputs_Indexed REC'!$D$37:$F$37,0))
*INDEX('Inputs_Indexed REC'!$H$40:$J$65,MATCH('Total Indexed RECs'!$H29,'Inputs_Indexed REC'!$B$40:$B$65,0),MATCH('Total Indexed RECs'!$F29,'Inputs_Indexed REC'!$H$37:$J$37,0)),
IF(T$4&gt;$H29+$B29,S29*(1-INDEX('Inputs_Indexed REC'!$E$6:$E$8,MATCH('Total Indexed RECs'!$F29,'Inputs_Indexed REC'!$C$6:$C$8,0))),
0))</f>
        <v>0</v>
      </c>
      <c r="U29" s="86">
        <f>IF(U$4=$H29+$B29,INDEX('Inputs_Indexed REC'!$D$40:$F$65,MATCH('Total Indexed RECs'!$H29,'Inputs_Indexed REC'!$B$40:$B$65,0),MATCH('Total Indexed RECs'!$F29,'Inputs_Indexed REC'!$D$37:$F$37,0))
*INDEX('Inputs_Indexed REC'!$H$40:$J$65,MATCH('Total Indexed RECs'!$H29,'Inputs_Indexed REC'!$B$40:$B$65,0),MATCH('Total Indexed RECs'!$F29,'Inputs_Indexed REC'!$H$37:$J$37,0)),
IF(U$4&gt;$H29+$B29,T29*(1-INDEX('Inputs_Indexed REC'!$E$6:$E$8,MATCH('Total Indexed RECs'!$F29,'Inputs_Indexed REC'!$C$6:$C$8,0))),
0))</f>
        <v>0</v>
      </c>
      <c r="V29" s="86">
        <f>IF(V$4=$H29+$B29,INDEX('Inputs_Indexed REC'!$D$40:$F$65,MATCH('Total Indexed RECs'!$H29,'Inputs_Indexed REC'!$B$40:$B$65,0),MATCH('Total Indexed RECs'!$F29,'Inputs_Indexed REC'!$D$37:$F$37,0))
*INDEX('Inputs_Indexed REC'!$H$40:$J$65,MATCH('Total Indexed RECs'!$H29,'Inputs_Indexed REC'!$B$40:$B$65,0),MATCH('Total Indexed RECs'!$F29,'Inputs_Indexed REC'!$H$37:$J$37,0)),
IF(V$4&gt;$H29+$B29,U29*(1-INDEX('Inputs_Indexed REC'!$E$6:$E$8,MATCH('Total Indexed RECs'!$F29,'Inputs_Indexed REC'!$C$6:$C$8,0))),
0))</f>
        <v>0</v>
      </c>
      <c r="W29" s="86">
        <f>IF(W$4=$H29+$B29,INDEX('Inputs_Indexed REC'!$D$40:$F$65,MATCH('Total Indexed RECs'!$H29,'Inputs_Indexed REC'!$B$40:$B$65,0),MATCH('Total Indexed RECs'!$F29,'Inputs_Indexed REC'!$D$37:$F$37,0))
*INDEX('Inputs_Indexed REC'!$H$40:$J$65,MATCH('Total Indexed RECs'!$H29,'Inputs_Indexed REC'!$B$40:$B$65,0),MATCH('Total Indexed RECs'!$F29,'Inputs_Indexed REC'!$H$37:$J$37,0)),
IF(W$4&gt;$H29+$B29,V29*(1-INDEX('Inputs_Indexed REC'!$E$6:$E$8,MATCH('Total Indexed RECs'!$F29,'Inputs_Indexed REC'!$C$6:$C$8,0))),
0))</f>
        <v>0</v>
      </c>
      <c r="X29" s="86">
        <f>IF(X$4=$H29+$B29,INDEX('Inputs_Indexed REC'!$D$40:$F$65,MATCH('Total Indexed RECs'!$H29,'Inputs_Indexed REC'!$B$40:$B$65,0),MATCH('Total Indexed RECs'!$F29,'Inputs_Indexed REC'!$D$37:$F$37,0))
*INDEX('Inputs_Indexed REC'!$H$40:$J$65,MATCH('Total Indexed RECs'!$H29,'Inputs_Indexed REC'!$B$40:$B$65,0),MATCH('Total Indexed RECs'!$F29,'Inputs_Indexed REC'!$H$37:$J$37,0)),
IF(X$4&gt;$H29+$B29,W29*(1-INDEX('Inputs_Indexed REC'!$E$6:$E$8,MATCH('Total Indexed RECs'!$F29,'Inputs_Indexed REC'!$C$6:$C$8,0))),
0))</f>
        <v>0</v>
      </c>
      <c r="Y29" s="86">
        <f>IF(Y$4=$H29+$B29,INDEX('Inputs_Indexed REC'!$D$40:$F$65,MATCH('Total Indexed RECs'!$H29,'Inputs_Indexed REC'!$B$40:$B$65,0),MATCH('Total Indexed RECs'!$F29,'Inputs_Indexed REC'!$D$37:$F$37,0))
*INDEX('Inputs_Indexed REC'!$H$40:$J$65,MATCH('Total Indexed RECs'!$H29,'Inputs_Indexed REC'!$B$40:$B$65,0),MATCH('Total Indexed RECs'!$F29,'Inputs_Indexed REC'!$H$37:$J$37,0)),
IF(Y$4&gt;$H29+$B29,X29*(1-INDEX('Inputs_Indexed REC'!$E$6:$E$8,MATCH('Total Indexed RECs'!$F29,'Inputs_Indexed REC'!$C$6:$C$8,0))),
0))</f>
        <v>0</v>
      </c>
      <c r="Z29" s="86">
        <f>IF(Z$4=$H29+$B29,INDEX('Inputs_Indexed REC'!$D$40:$F$65,MATCH('Total Indexed RECs'!$H29,'Inputs_Indexed REC'!$B$40:$B$65,0),MATCH('Total Indexed RECs'!$F29,'Inputs_Indexed REC'!$D$37:$F$37,0))
*INDEX('Inputs_Indexed REC'!$H$40:$J$65,MATCH('Total Indexed RECs'!$H29,'Inputs_Indexed REC'!$B$40:$B$65,0),MATCH('Total Indexed RECs'!$F29,'Inputs_Indexed REC'!$H$37:$J$37,0)),
IF(Z$4&gt;$H29+$B29,Y29*(1-INDEX('Inputs_Indexed REC'!$E$6:$E$8,MATCH('Total Indexed RECs'!$F29,'Inputs_Indexed REC'!$C$6:$C$8,0))),
0))</f>
        <v>0</v>
      </c>
      <c r="AA29" s="86">
        <f>IF(AA$4=$H29+$B29,INDEX('Inputs_Indexed REC'!$D$40:$F$65,MATCH('Total Indexed RECs'!$H29,'Inputs_Indexed REC'!$B$40:$B$65,0),MATCH('Total Indexed RECs'!$F29,'Inputs_Indexed REC'!$D$37:$F$37,0))
*INDEX('Inputs_Indexed REC'!$H$40:$J$65,MATCH('Total Indexed RECs'!$H29,'Inputs_Indexed REC'!$B$40:$B$65,0),MATCH('Total Indexed RECs'!$F29,'Inputs_Indexed REC'!$H$37:$J$37,0)),
IF(AA$4&gt;$H29+$B29,Z29*(1-INDEX('Inputs_Indexed REC'!$E$6:$E$8,MATCH('Total Indexed RECs'!$F29,'Inputs_Indexed REC'!$C$6:$C$8,0))),
0))</f>
        <v>0</v>
      </c>
      <c r="AB29" s="86">
        <f>IF(AB$4=$H29+$B29,INDEX('Inputs_Indexed REC'!$D$40:$F$65,MATCH('Total Indexed RECs'!$H29,'Inputs_Indexed REC'!$B$40:$B$65,0),MATCH('Total Indexed RECs'!$F29,'Inputs_Indexed REC'!$D$37:$F$37,0))
*INDEX('Inputs_Indexed REC'!$H$40:$J$65,MATCH('Total Indexed RECs'!$H29,'Inputs_Indexed REC'!$B$40:$B$65,0),MATCH('Total Indexed RECs'!$F29,'Inputs_Indexed REC'!$H$37:$J$37,0)),
IF(AB$4&gt;$H29+$B29,AA29*(1-INDEX('Inputs_Indexed REC'!$E$6:$E$8,MATCH('Total Indexed RECs'!$F29,'Inputs_Indexed REC'!$C$6:$C$8,0))),
0))</f>
        <v>0</v>
      </c>
      <c r="AC29" s="86">
        <f>IF(AC$4=$H29+$B29,INDEX('Inputs_Indexed REC'!$D$40:$F$65,MATCH('Total Indexed RECs'!$H29,'Inputs_Indexed REC'!$B$40:$B$65,0),MATCH('Total Indexed RECs'!$F29,'Inputs_Indexed REC'!$D$37:$F$37,0))
*INDEX('Inputs_Indexed REC'!$H$40:$J$65,MATCH('Total Indexed RECs'!$H29,'Inputs_Indexed REC'!$B$40:$B$65,0),MATCH('Total Indexed RECs'!$F29,'Inputs_Indexed REC'!$H$37:$J$37,0)),
IF(AC$4&gt;$H29+$B29,AB29*(1-INDEX('Inputs_Indexed REC'!$E$6:$E$8,MATCH('Total Indexed RECs'!$F29,'Inputs_Indexed REC'!$C$6:$C$8,0))),
0))</f>
        <v>0</v>
      </c>
      <c r="AD29" s="86">
        <f>IF(AD$4=$H29+$B29,INDEX('Inputs_Indexed REC'!$D$40:$F$65,MATCH('Total Indexed RECs'!$H29,'Inputs_Indexed REC'!$B$40:$B$65,0),MATCH('Total Indexed RECs'!$F29,'Inputs_Indexed REC'!$D$37:$F$37,0))
*INDEX('Inputs_Indexed REC'!$H$40:$J$65,MATCH('Total Indexed RECs'!$H29,'Inputs_Indexed REC'!$B$40:$B$65,0),MATCH('Total Indexed RECs'!$F29,'Inputs_Indexed REC'!$H$37:$J$37,0)),
IF(AD$4&gt;$H29+$B29,AC29*(1-INDEX('Inputs_Indexed REC'!$E$6:$E$8,MATCH('Total Indexed RECs'!$F29,'Inputs_Indexed REC'!$C$6:$C$8,0))),
0))</f>
        <v>0</v>
      </c>
      <c r="AE29" s="86">
        <f>IF(AE$4=$H29+$B29,INDEX('Inputs_Indexed REC'!$D$40:$F$65,MATCH('Total Indexed RECs'!$H29,'Inputs_Indexed REC'!$B$40:$B$65,0),MATCH('Total Indexed RECs'!$F29,'Inputs_Indexed REC'!$D$37:$F$37,0))
*INDEX('Inputs_Indexed REC'!$H$40:$J$65,MATCH('Total Indexed RECs'!$H29,'Inputs_Indexed REC'!$B$40:$B$65,0),MATCH('Total Indexed RECs'!$F29,'Inputs_Indexed REC'!$H$37:$J$37,0)),
IF(AE$4&gt;$H29+$B29,AD29*(1-INDEX('Inputs_Indexed REC'!$E$6:$E$8,MATCH('Total Indexed RECs'!$F29,'Inputs_Indexed REC'!$C$6:$C$8,0))),
0))</f>
        <v>0</v>
      </c>
      <c r="AF29" s="86">
        <f>IF(AF$4=$H29+$B29,INDEX('Inputs_Indexed REC'!$D$40:$F$65,MATCH('Total Indexed RECs'!$H29,'Inputs_Indexed REC'!$B$40:$B$65,0),MATCH('Total Indexed RECs'!$F29,'Inputs_Indexed REC'!$D$37:$F$37,0))
*INDEX('Inputs_Indexed REC'!$H$40:$J$65,MATCH('Total Indexed RECs'!$H29,'Inputs_Indexed REC'!$B$40:$B$65,0),MATCH('Total Indexed RECs'!$F29,'Inputs_Indexed REC'!$H$37:$J$37,0)),
IF(AF$4&gt;$H29+$B29,AE29*(1-INDEX('Inputs_Indexed REC'!$E$6:$E$8,MATCH('Total Indexed RECs'!$F29,'Inputs_Indexed REC'!$C$6:$C$8,0))),
0))</f>
        <v>0</v>
      </c>
      <c r="AG29" s="86">
        <f>IF(AG$4=$H29+$B29,INDEX('Inputs_Indexed REC'!$D$40:$F$65,MATCH('Total Indexed RECs'!$H29,'Inputs_Indexed REC'!$B$40:$B$65,0),MATCH('Total Indexed RECs'!$F29,'Inputs_Indexed REC'!$D$37:$F$37,0))
*INDEX('Inputs_Indexed REC'!$H$40:$J$65,MATCH('Total Indexed RECs'!$H29,'Inputs_Indexed REC'!$B$40:$B$65,0),MATCH('Total Indexed RECs'!$F29,'Inputs_Indexed REC'!$H$37:$J$37,0)),
IF(AG$4&gt;$H29+$B29,AF29*(1-INDEX('Inputs_Indexed REC'!$E$6:$E$8,MATCH('Total Indexed RECs'!$F29,'Inputs_Indexed REC'!$C$6:$C$8,0))),
0))</f>
        <v>0</v>
      </c>
      <c r="AH29" s="86">
        <f>IF(AH$4=$H29+$B29,INDEX('Inputs_Indexed REC'!$D$40:$F$65,MATCH('Total Indexed RECs'!$H29,'Inputs_Indexed REC'!$B$40:$B$65,0),MATCH('Total Indexed RECs'!$F29,'Inputs_Indexed REC'!$D$37:$F$37,0))
*INDEX('Inputs_Indexed REC'!$H$40:$J$65,MATCH('Total Indexed RECs'!$H29,'Inputs_Indexed REC'!$B$40:$B$65,0),MATCH('Total Indexed RECs'!$F29,'Inputs_Indexed REC'!$H$37:$J$37,0)),
IF(AH$4&gt;$H29+$B29,AG29*(1-INDEX('Inputs_Indexed REC'!$E$6:$E$8,MATCH('Total Indexed RECs'!$F29,'Inputs_Indexed REC'!$C$6:$C$8,0))),
0))</f>
        <v>0</v>
      </c>
    </row>
    <row r="30" spans="2:34" x14ac:dyDescent="0.35">
      <c r="B30" s="332">
        <f>INDEX('Inputs_Indexed REC'!$E$70:$E$72,MATCH('Indexed REC Deliveries'!$D30,'Inputs_Indexed REC'!$C$70:$C$72,0))</f>
        <v>3</v>
      </c>
      <c r="C30" s="332" t="str">
        <f>INDEX('Inputs_Indexed REC'!$L$40:$L$65,MATCH('Indexed REC Deliveries'!$G30,'Inputs_Indexed REC'!$C$40:$C$65,0))</f>
        <v>Projected</v>
      </c>
      <c r="D30" s="116" t="s">
        <v>239</v>
      </c>
      <c r="F30" s="19" t="s">
        <v>75</v>
      </c>
      <c r="G30" s="60" t="s">
        <v>43</v>
      </c>
      <c r="H30" s="347">
        <f t="shared" si="6"/>
        <v>2045</v>
      </c>
      <c r="I30" s="56" t="s">
        <v>91</v>
      </c>
      <c r="J30" s="86">
        <f>IF(J$4=$H30+$B30,INDEX('Inputs_Indexed REC'!$D$40:$F$65,MATCH('Total Indexed RECs'!$H30,'Inputs_Indexed REC'!$B$40:$B$65,0),MATCH('Total Indexed RECs'!$F30,'Inputs_Indexed REC'!$D$37:$F$37,0))
*INDEX('Inputs_Indexed REC'!$H$40:$J$65,MATCH('Total Indexed RECs'!$H30,'Inputs_Indexed REC'!$B$40:$B$65,0),MATCH('Total Indexed RECs'!$F30,'Inputs_Indexed REC'!$H$37:$J$37,0)),
IF(J$4&gt;$H30+$B30,I30*(1-INDEX('Inputs_Indexed REC'!$E$6:$E$8,MATCH('Total Indexed RECs'!$F30,'Inputs_Indexed REC'!$C$6:$C$8,0))),
0))</f>
        <v>0</v>
      </c>
      <c r="K30" s="86">
        <f>IF(K$4=$H30+$B30,INDEX('Inputs_Indexed REC'!$D$40:$F$65,MATCH('Total Indexed RECs'!$H30,'Inputs_Indexed REC'!$B$40:$B$65,0),MATCH('Total Indexed RECs'!$F30,'Inputs_Indexed REC'!$D$37:$F$37,0))
*INDEX('Inputs_Indexed REC'!$H$40:$J$65,MATCH('Total Indexed RECs'!$H30,'Inputs_Indexed REC'!$B$40:$B$65,0),MATCH('Total Indexed RECs'!$F30,'Inputs_Indexed REC'!$H$37:$J$37,0)),
IF(K$4&gt;$H30+$B30,J30*(1-INDEX('Inputs_Indexed REC'!$E$6:$E$8,MATCH('Total Indexed RECs'!$F30,'Inputs_Indexed REC'!$C$6:$C$8,0))),
0))</f>
        <v>0</v>
      </c>
      <c r="L30" s="86">
        <f>IF(L$4=$H30+$B30,INDEX('Inputs_Indexed REC'!$D$40:$F$65,MATCH('Total Indexed RECs'!$H30,'Inputs_Indexed REC'!$B$40:$B$65,0),MATCH('Total Indexed RECs'!$F30,'Inputs_Indexed REC'!$D$37:$F$37,0))
*INDEX('Inputs_Indexed REC'!$H$40:$J$65,MATCH('Total Indexed RECs'!$H30,'Inputs_Indexed REC'!$B$40:$B$65,0),MATCH('Total Indexed RECs'!$F30,'Inputs_Indexed REC'!$H$37:$J$37,0)),
IF(L$4&gt;$H30+$B30,K30*(1-INDEX('Inputs_Indexed REC'!$E$6:$E$8,MATCH('Total Indexed RECs'!$F30,'Inputs_Indexed REC'!$C$6:$C$8,0))),
0))</f>
        <v>0</v>
      </c>
      <c r="M30" s="86">
        <f>IF(M$4=$H30+$B30,INDEX('Inputs_Indexed REC'!$D$40:$F$65,MATCH('Total Indexed RECs'!$H30,'Inputs_Indexed REC'!$B$40:$B$65,0),MATCH('Total Indexed RECs'!$F30,'Inputs_Indexed REC'!$D$37:$F$37,0))
*INDEX('Inputs_Indexed REC'!$H$40:$J$65,MATCH('Total Indexed RECs'!$H30,'Inputs_Indexed REC'!$B$40:$B$65,0),MATCH('Total Indexed RECs'!$F30,'Inputs_Indexed REC'!$H$37:$J$37,0)),
IF(M$4&gt;$H30+$B30,L30*(1-INDEX('Inputs_Indexed REC'!$E$6:$E$8,MATCH('Total Indexed RECs'!$F30,'Inputs_Indexed REC'!$C$6:$C$8,0))),
0))</f>
        <v>0</v>
      </c>
      <c r="N30" s="86">
        <f>IF(N$4=$H30+$B30,INDEX('Inputs_Indexed REC'!$D$40:$F$65,MATCH('Total Indexed RECs'!$H30,'Inputs_Indexed REC'!$B$40:$B$65,0),MATCH('Total Indexed RECs'!$F30,'Inputs_Indexed REC'!$D$37:$F$37,0))
*INDEX('Inputs_Indexed REC'!$H$40:$J$65,MATCH('Total Indexed RECs'!$H30,'Inputs_Indexed REC'!$B$40:$B$65,0),MATCH('Total Indexed RECs'!$F30,'Inputs_Indexed REC'!$H$37:$J$37,0)),
IF(N$4&gt;$H30+$B30,M30*(1-INDEX('Inputs_Indexed REC'!$E$6:$E$8,MATCH('Total Indexed RECs'!$F30,'Inputs_Indexed REC'!$C$6:$C$8,0))),
0))</f>
        <v>0</v>
      </c>
      <c r="O30" s="86">
        <f>IF(O$4=$H30+$B30,INDEX('Inputs_Indexed REC'!$D$40:$F$65,MATCH('Total Indexed RECs'!$H30,'Inputs_Indexed REC'!$B$40:$B$65,0),MATCH('Total Indexed RECs'!$F30,'Inputs_Indexed REC'!$D$37:$F$37,0))
*INDEX('Inputs_Indexed REC'!$H$40:$J$65,MATCH('Total Indexed RECs'!$H30,'Inputs_Indexed REC'!$B$40:$B$65,0),MATCH('Total Indexed RECs'!$F30,'Inputs_Indexed REC'!$H$37:$J$37,0)),
IF(O$4&gt;$H30+$B30,N30*(1-INDEX('Inputs_Indexed REC'!$E$6:$E$8,MATCH('Total Indexed RECs'!$F30,'Inputs_Indexed REC'!$C$6:$C$8,0))),
0))</f>
        <v>0</v>
      </c>
      <c r="P30" s="86">
        <f>IF(P$4=$H30+$B30,INDEX('Inputs_Indexed REC'!$D$40:$F$65,MATCH('Total Indexed RECs'!$H30,'Inputs_Indexed REC'!$B$40:$B$65,0),MATCH('Total Indexed RECs'!$F30,'Inputs_Indexed REC'!$D$37:$F$37,0))
*INDEX('Inputs_Indexed REC'!$H$40:$J$65,MATCH('Total Indexed RECs'!$H30,'Inputs_Indexed REC'!$B$40:$B$65,0),MATCH('Total Indexed RECs'!$F30,'Inputs_Indexed REC'!$H$37:$J$37,0)),
IF(P$4&gt;$H30+$B30,O30*(1-INDEX('Inputs_Indexed REC'!$E$6:$E$8,MATCH('Total Indexed RECs'!$F30,'Inputs_Indexed REC'!$C$6:$C$8,0))),
0))</f>
        <v>0</v>
      </c>
      <c r="Q30" s="86">
        <f>IF(Q$4=$H30+$B30,INDEX('Inputs_Indexed REC'!$D$40:$F$65,MATCH('Total Indexed RECs'!$H30,'Inputs_Indexed REC'!$B$40:$B$65,0),MATCH('Total Indexed RECs'!$F30,'Inputs_Indexed REC'!$D$37:$F$37,0))
*INDEX('Inputs_Indexed REC'!$H$40:$J$65,MATCH('Total Indexed RECs'!$H30,'Inputs_Indexed REC'!$B$40:$B$65,0),MATCH('Total Indexed RECs'!$F30,'Inputs_Indexed REC'!$H$37:$J$37,0)),
IF(Q$4&gt;$H30+$B30,P30*(1-INDEX('Inputs_Indexed REC'!$E$6:$E$8,MATCH('Total Indexed RECs'!$F30,'Inputs_Indexed REC'!$C$6:$C$8,0))),
0))</f>
        <v>0</v>
      </c>
      <c r="R30" s="86">
        <f>IF(R$4=$H30+$B30,INDEX('Inputs_Indexed REC'!$D$40:$F$65,MATCH('Total Indexed RECs'!$H30,'Inputs_Indexed REC'!$B$40:$B$65,0),MATCH('Total Indexed RECs'!$F30,'Inputs_Indexed REC'!$D$37:$F$37,0))
*INDEX('Inputs_Indexed REC'!$H$40:$J$65,MATCH('Total Indexed RECs'!$H30,'Inputs_Indexed REC'!$B$40:$B$65,0),MATCH('Total Indexed RECs'!$F30,'Inputs_Indexed REC'!$H$37:$J$37,0)),
IF(R$4&gt;$H30+$B30,Q30*(1-INDEX('Inputs_Indexed REC'!$E$6:$E$8,MATCH('Total Indexed RECs'!$F30,'Inputs_Indexed REC'!$C$6:$C$8,0))),
0))</f>
        <v>0</v>
      </c>
      <c r="S30" s="86">
        <f>IF(S$4=$H30+$B30,INDEX('Inputs_Indexed REC'!$D$40:$F$65,MATCH('Total Indexed RECs'!$H30,'Inputs_Indexed REC'!$B$40:$B$65,0),MATCH('Total Indexed RECs'!$F30,'Inputs_Indexed REC'!$D$37:$F$37,0))
*INDEX('Inputs_Indexed REC'!$H$40:$J$65,MATCH('Total Indexed RECs'!$H30,'Inputs_Indexed REC'!$B$40:$B$65,0),MATCH('Total Indexed RECs'!$F30,'Inputs_Indexed REC'!$H$37:$J$37,0)),
IF(S$4&gt;$H30+$B30,R30*(1-INDEX('Inputs_Indexed REC'!$E$6:$E$8,MATCH('Total Indexed RECs'!$F30,'Inputs_Indexed REC'!$C$6:$C$8,0))),
0))</f>
        <v>0</v>
      </c>
      <c r="T30" s="86">
        <f>IF(T$4=$H30+$B30,INDEX('Inputs_Indexed REC'!$D$40:$F$65,MATCH('Total Indexed RECs'!$H30,'Inputs_Indexed REC'!$B$40:$B$65,0),MATCH('Total Indexed RECs'!$F30,'Inputs_Indexed REC'!$D$37:$F$37,0))
*INDEX('Inputs_Indexed REC'!$H$40:$J$65,MATCH('Total Indexed RECs'!$H30,'Inputs_Indexed REC'!$B$40:$B$65,0),MATCH('Total Indexed RECs'!$F30,'Inputs_Indexed REC'!$H$37:$J$37,0)),
IF(T$4&gt;$H30+$B30,S30*(1-INDEX('Inputs_Indexed REC'!$E$6:$E$8,MATCH('Total Indexed RECs'!$F30,'Inputs_Indexed REC'!$C$6:$C$8,0))),
0))</f>
        <v>0</v>
      </c>
      <c r="U30" s="86">
        <f>IF(U$4=$H30+$B30,INDEX('Inputs_Indexed REC'!$D$40:$F$65,MATCH('Total Indexed RECs'!$H30,'Inputs_Indexed REC'!$B$40:$B$65,0),MATCH('Total Indexed RECs'!$F30,'Inputs_Indexed REC'!$D$37:$F$37,0))
*INDEX('Inputs_Indexed REC'!$H$40:$J$65,MATCH('Total Indexed RECs'!$H30,'Inputs_Indexed REC'!$B$40:$B$65,0),MATCH('Total Indexed RECs'!$F30,'Inputs_Indexed REC'!$H$37:$J$37,0)),
IF(U$4&gt;$H30+$B30,T30*(1-INDEX('Inputs_Indexed REC'!$E$6:$E$8,MATCH('Total Indexed RECs'!$F30,'Inputs_Indexed REC'!$C$6:$C$8,0))),
0))</f>
        <v>0</v>
      </c>
      <c r="V30" s="86">
        <f>IF(V$4=$H30+$B30,INDEX('Inputs_Indexed REC'!$D$40:$F$65,MATCH('Total Indexed RECs'!$H30,'Inputs_Indexed REC'!$B$40:$B$65,0),MATCH('Total Indexed RECs'!$F30,'Inputs_Indexed REC'!$D$37:$F$37,0))
*INDEX('Inputs_Indexed REC'!$H$40:$J$65,MATCH('Total Indexed RECs'!$H30,'Inputs_Indexed REC'!$B$40:$B$65,0),MATCH('Total Indexed RECs'!$F30,'Inputs_Indexed REC'!$H$37:$J$37,0)),
IF(V$4&gt;$H30+$B30,U30*(1-INDEX('Inputs_Indexed REC'!$E$6:$E$8,MATCH('Total Indexed RECs'!$F30,'Inputs_Indexed REC'!$C$6:$C$8,0))),
0))</f>
        <v>0</v>
      </c>
      <c r="W30" s="86">
        <f>IF(W$4=$H30+$B30,INDEX('Inputs_Indexed REC'!$D$40:$F$65,MATCH('Total Indexed RECs'!$H30,'Inputs_Indexed REC'!$B$40:$B$65,0),MATCH('Total Indexed RECs'!$F30,'Inputs_Indexed REC'!$D$37:$F$37,0))
*INDEX('Inputs_Indexed REC'!$H$40:$J$65,MATCH('Total Indexed RECs'!$H30,'Inputs_Indexed REC'!$B$40:$B$65,0),MATCH('Total Indexed RECs'!$F30,'Inputs_Indexed REC'!$H$37:$J$37,0)),
IF(W$4&gt;$H30+$B30,V30*(1-INDEX('Inputs_Indexed REC'!$E$6:$E$8,MATCH('Total Indexed RECs'!$F30,'Inputs_Indexed REC'!$C$6:$C$8,0))),
0))</f>
        <v>0</v>
      </c>
      <c r="X30" s="86">
        <f>IF(X$4=$H30+$B30,INDEX('Inputs_Indexed REC'!$D$40:$F$65,MATCH('Total Indexed RECs'!$H30,'Inputs_Indexed REC'!$B$40:$B$65,0),MATCH('Total Indexed RECs'!$F30,'Inputs_Indexed REC'!$D$37:$F$37,0))
*INDEX('Inputs_Indexed REC'!$H$40:$J$65,MATCH('Total Indexed RECs'!$H30,'Inputs_Indexed REC'!$B$40:$B$65,0),MATCH('Total Indexed RECs'!$F30,'Inputs_Indexed REC'!$H$37:$J$37,0)),
IF(X$4&gt;$H30+$B30,W30*(1-INDEX('Inputs_Indexed REC'!$E$6:$E$8,MATCH('Total Indexed RECs'!$F30,'Inputs_Indexed REC'!$C$6:$C$8,0))),
0))</f>
        <v>0</v>
      </c>
      <c r="Y30" s="86">
        <f>IF(Y$4=$H30+$B30,INDEX('Inputs_Indexed REC'!$D$40:$F$65,MATCH('Total Indexed RECs'!$H30,'Inputs_Indexed REC'!$B$40:$B$65,0),MATCH('Total Indexed RECs'!$F30,'Inputs_Indexed REC'!$D$37:$F$37,0))
*INDEX('Inputs_Indexed REC'!$H$40:$J$65,MATCH('Total Indexed RECs'!$H30,'Inputs_Indexed REC'!$B$40:$B$65,0),MATCH('Total Indexed RECs'!$F30,'Inputs_Indexed REC'!$H$37:$J$37,0)),
IF(Y$4&gt;$H30+$B30,X30*(1-INDEX('Inputs_Indexed REC'!$E$6:$E$8,MATCH('Total Indexed RECs'!$F30,'Inputs_Indexed REC'!$C$6:$C$8,0))),
0))</f>
        <v>0</v>
      </c>
      <c r="Z30" s="86">
        <f>IF(Z$4=$H30+$B30,INDEX('Inputs_Indexed REC'!$D$40:$F$65,MATCH('Total Indexed RECs'!$H30,'Inputs_Indexed REC'!$B$40:$B$65,0),MATCH('Total Indexed RECs'!$F30,'Inputs_Indexed REC'!$D$37:$F$37,0))
*INDEX('Inputs_Indexed REC'!$H$40:$J$65,MATCH('Total Indexed RECs'!$H30,'Inputs_Indexed REC'!$B$40:$B$65,0),MATCH('Total Indexed RECs'!$F30,'Inputs_Indexed REC'!$H$37:$J$37,0)),
IF(Z$4&gt;$H30+$B30,Y30*(1-INDEX('Inputs_Indexed REC'!$E$6:$E$8,MATCH('Total Indexed RECs'!$F30,'Inputs_Indexed REC'!$C$6:$C$8,0))),
0))</f>
        <v>0</v>
      </c>
      <c r="AA30" s="86">
        <f>IF(AA$4=$H30+$B30,INDEX('Inputs_Indexed REC'!$D$40:$F$65,MATCH('Total Indexed RECs'!$H30,'Inputs_Indexed REC'!$B$40:$B$65,0),MATCH('Total Indexed RECs'!$F30,'Inputs_Indexed REC'!$D$37:$F$37,0))
*INDEX('Inputs_Indexed REC'!$H$40:$J$65,MATCH('Total Indexed RECs'!$H30,'Inputs_Indexed REC'!$B$40:$B$65,0),MATCH('Total Indexed RECs'!$F30,'Inputs_Indexed REC'!$H$37:$J$37,0)),
IF(AA$4&gt;$H30+$B30,Z30*(1-INDEX('Inputs_Indexed REC'!$E$6:$E$8,MATCH('Total Indexed RECs'!$F30,'Inputs_Indexed REC'!$C$6:$C$8,0))),
0))</f>
        <v>0</v>
      </c>
      <c r="AB30" s="86">
        <f>IF(AB$4=$H30+$B30,INDEX('Inputs_Indexed REC'!$D$40:$F$65,MATCH('Total Indexed RECs'!$H30,'Inputs_Indexed REC'!$B$40:$B$65,0),MATCH('Total Indexed RECs'!$F30,'Inputs_Indexed REC'!$D$37:$F$37,0))
*INDEX('Inputs_Indexed REC'!$H$40:$J$65,MATCH('Total Indexed RECs'!$H30,'Inputs_Indexed REC'!$B$40:$B$65,0),MATCH('Total Indexed RECs'!$F30,'Inputs_Indexed REC'!$H$37:$J$37,0)),
IF(AB$4&gt;$H30+$B30,AA30*(1-INDEX('Inputs_Indexed REC'!$E$6:$E$8,MATCH('Total Indexed RECs'!$F30,'Inputs_Indexed REC'!$C$6:$C$8,0))),
0))</f>
        <v>0</v>
      </c>
      <c r="AC30" s="86">
        <f>IF(AC$4=$H30+$B30,INDEX('Inputs_Indexed REC'!$D$40:$F$65,MATCH('Total Indexed RECs'!$H30,'Inputs_Indexed REC'!$B$40:$B$65,0),MATCH('Total Indexed RECs'!$F30,'Inputs_Indexed REC'!$D$37:$F$37,0))
*INDEX('Inputs_Indexed REC'!$H$40:$J$65,MATCH('Total Indexed RECs'!$H30,'Inputs_Indexed REC'!$B$40:$B$65,0),MATCH('Total Indexed RECs'!$F30,'Inputs_Indexed REC'!$H$37:$J$37,0)),
IF(AC$4&gt;$H30+$B30,AB30*(1-INDEX('Inputs_Indexed REC'!$E$6:$E$8,MATCH('Total Indexed RECs'!$F30,'Inputs_Indexed REC'!$C$6:$C$8,0))),
0))</f>
        <v>0</v>
      </c>
      <c r="AD30" s="86">
        <f>IF(AD$4=$H30+$B30,INDEX('Inputs_Indexed REC'!$D$40:$F$65,MATCH('Total Indexed RECs'!$H30,'Inputs_Indexed REC'!$B$40:$B$65,0),MATCH('Total Indexed RECs'!$F30,'Inputs_Indexed REC'!$D$37:$F$37,0))
*INDEX('Inputs_Indexed REC'!$H$40:$J$65,MATCH('Total Indexed RECs'!$H30,'Inputs_Indexed REC'!$B$40:$B$65,0),MATCH('Total Indexed RECs'!$F30,'Inputs_Indexed REC'!$H$37:$J$37,0)),
IF(AD$4&gt;$H30+$B30,AC30*(1-INDEX('Inputs_Indexed REC'!$E$6:$E$8,MATCH('Total Indexed RECs'!$F30,'Inputs_Indexed REC'!$C$6:$C$8,0))),
0))</f>
        <v>0</v>
      </c>
      <c r="AE30" s="86">
        <f>IF(AE$4=$H30+$B30,INDEX('Inputs_Indexed REC'!$D$40:$F$65,MATCH('Total Indexed RECs'!$H30,'Inputs_Indexed REC'!$B$40:$B$65,0),MATCH('Total Indexed RECs'!$F30,'Inputs_Indexed REC'!$D$37:$F$37,0))
*INDEX('Inputs_Indexed REC'!$H$40:$J$65,MATCH('Total Indexed RECs'!$H30,'Inputs_Indexed REC'!$B$40:$B$65,0),MATCH('Total Indexed RECs'!$F30,'Inputs_Indexed REC'!$H$37:$J$37,0)),
IF(AE$4&gt;$H30+$B30,AD30*(1-INDEX('Inputs_Indexed REC'!$E$6:$E$8,MATCH('Total Indexed RECs'!$F30,'Inputs_Indexed REC'!$C$6:$C$8,0))),
0))</f>
        <v>0</v>
      </c>
      <c r="AF30" s="86">
        <f>IF(AF$4=$H30+$B30,INDEX('Inputs_Indexed REC'!$D$40:$F$65,MATCH('Total Indexed RECs'!$H30,'Inputs_Indexed REC'!$B$40:$B$65,0),MATCH('Total Indexed RECs'!$F30,'Inputs_Indexed REC'!$D$37:$F$37,0))
*INDEX('Inputs_Indexed REC'!$H$40:$J$65,MATCH('Total Indexed RECs'!$H30,'Inputs_Indexed REC'!$B$40:$B$65,0),MATCH('Total Indexed RECs'!$F30,'Inputs_Indexed REC'!$H$37:$J$37,0)),
IF(AF$4&gt;$H30+$B30,AE30*(1-INDEX('Inputs_Indexed REC'!$E$6:$E$8,MATCH('Total Indexed RECs'!$F30,'Inputs_Indexed REC'!$C$6:$C$8,0))),
0))</f>
        <v>0</v>
      </c>
      <c r="AG30" s="86">
        <f>IF(AG$4=$H30+$B30,INDEX('Inputs_Indexed REC'!$D$40:$F$65,MATCH('Total Indexed RECs'!$H30,'Inputs_Indexed REC'!$B$40:$B$65,0),MATCH('Total Indexed RECs'!$F30,'Inputs_Indexed REC'!$D$37:$F$37,0))
*INDEX('Inputs_Indexed REC'!$H$40:$J$65,MATCH('Total Indexed RECs'!$H30,'Inputs_Indexed REC'!$B$40:$B$65,0),MATCH('Total Indexed RECs'!$F30,'Inputs_Indexed REC'!$H$37:$J$37,0)),
IF(AG$4&gt;$H30+$B30,AF30*(1-INDEX('Inputs_Indexed REC'!$E$6:$E$8,MATCH('Total Indexed RECs'!$F30,'Inputs_Indexed REC'!$C$6:$C$8,0))),
0))</f>
        <v>0</v>
      </c>
      <c r="AH30" s="86">
        <f>IF(AH$4=$H30+$B30,INDEX('Inputs_Indexed REC'!$D$40:$F$65,MATCH('Total Indexed RECs'!$H30,'Inputs_Indexed REC'!$B$40:$B$65,0),MATCH('Total Indexed RECs'!$F30,'Inputs_Indexed REC'!$D$37:$F$37,0))
*INDEX('Inputs_Indexed REC'!$H$40:$J$65,MATCH('Total Indexed RECs'!$H30,'Inputs_Indexed REC'!$B$40:$B$65,0),MATCH('Total Indexed RECs'!$F30,'Inputs_Indexed REC'!$H$37:$J$37,0)),
IF(AH$4&gt;$H30+$B30,AG30*(1-INDEX('Inputs_Indexed REC'!$E$6:$E$8,MATCH('Total Indexed RECs'!$F30,'Inputs_Indexed REC'!$C$6:$C$8,0))),
0))</f>
        <v>0</v>
      </c>
    </row>
    <row r="31" spans="2:34" x14ac:dyDescent="0.35">
      <c r="B31" s="332">
        <f>INDEX('Inputs_Indexed REC'!$E$70:$E$72,MATCH('Indexed REC Deliveries'!$D31,'Inputs_Indexed REC'!$C$70:$C$72,0))</f>
        <v>3</v>
      </c>
      <c r="C31" s="332" t="str">
        <f>INDEX('Inputs_Indexed REC'!$L$40:$L$65,MATCH('Indexed REC Deliveries'!$G31,'Inputs_Indexed REC'!$C$40:$C$65,0))</f>
        <v>Projected</v>
      </c>
      <c r="D31" s="116" t="s">
        <v>239</v>
      </c>
      <c r="F31" s="19" t="s">
        <v>75</v>
      </c>
      <c r="G31" s="60" t="s">
        <v>96</v>
      </c>
      <c r="H31" s="347">
        <f t="shared" si="6"/>
        <v>2046</v>
      </c>
      <c r="I31" s="56" t="s">
        <v>91</v>
      </c>
      <c r="J31" s="86">
        <f>IF(J$4=$H31+$B31,INDEX('Inputs_Indexed REC'!$D$40:$F$65,MATCH('Total Indexed RECs'!$H31,'Inputs_Indexed REC'!$B$40:$B$65,0),MATCH('Total Indexed RECs'!$F31,'Inputs_Indexed REC'!$D$37:$F$37,0))
*INDEX('Inputs_Indexed REC'!$H$40:$J$65,MATCH('Total Indexed RECs'!$H31,'Inputs_Indexed REC'!$B$40:$B$65,0),MATCH('Total Indexed RECs'!$F31,'Inputs_Indexed REC'!$H$37:$J$37,0)),
IF(J$4&gt;$H31+$B31,I31*(1-INDEX('Inputs_Indexed REC'!$E$6:$E$8,MATCH('Total Indexed RECs'!$F31,'Inputs_Indexed REC'!$C$6:$C$8,0))),
0))</f>
        <v>0</v>
      </c>
      <c r="K31" s="86">
        <f>IF(K$4=$H31+$B31,INDEX('Inputs_Indexed REC'!$D$40:$F$65,MATCH('Total Indexed RECs'!$H31,'Inputs_Indexed REC'!$B$40:$B$65,0),MATCH('Total Indexed RECs'!$F31,'Inputs_Indexed REC'!$D$37:$F$37,0))
*INDEX('Inputs_Indexed REC'!$H$40:$J$65,MATCH('Total Indexed RECs'!$H31,'Inputs_Indexed REC'!$B$40:$B$65,0),MATCH('Total Indexed RECs'!$F31,'Inputs_Indexed REC'!$H$37:$J$37,0)),
IF(K$4&gt;$H31+$B31,J31*(1-INDEX('Inputs_Indexed REC'!$E$6:$E$8,MATCH('Total Indexed RECs'!$F31,'Inputs_Indexed REC'!$C$6:$C$8,0))),
0))</f>
        <v>0</v>
      </c>
      <c r="L31" s="86">
        <f>IF(L$4=$H31+$B31,INDEX('Inputs_Indexed REC'!$D$40:$F$65,MATCH('Total Indexed RECs'!$H31,'Inputs_Indexed REC'!$B$40:$B$65,0),MATCH('Total Indexed RECs'!$F31,'Inputs_Indexed REC'!$D$37:$F$37,0))
*INDEX('Inputs_Indexed REC'!$H$40:$J$65,MATCH('Total Indexed RECs'!$H31,'Inputs_Indexed REC'!$B$40:$B$65,0),MATCH('Total Indexed RECs'!$F31,'Inputs_Indexed REC'!$H$37:$J$37,0)),
IF(L$4&gt;$H31+$B31,K31*(1-INDEX('Inputs_Indexed REC'!$E$6:$E$8,MATCH('Total Indexed RECs'!$F31,'Inputs_Indexed REC'!$C$6:$C$8,0))),
0))</f>
        <v>0</v>
      </c>
      <c r="M31" s="86">
        <f>IF(M$4=$H31+$B31,INDEX('Inputs_Indexed REC'!$D$40:$F$65,MATCH('Total Indexed RECs'!$H31,'Inputs_Indexed REC'!$B$40:$B$65,0),MATCH('Total Indexed RECs'!$F31,'Inputs_Indexed REC'!$D$37:$F$37,0))
*INDEX('Inputs_Indexed REC'!$H$40:$J$65,MATCH('Total Indexed RECs'!$H31,'Inputs_Indexed REC'!$B$40:$B$65,0),MATCH('Total Indexed RECs'!$F31,'Inputs_Indexed REC'!$H$37:$J$37,0)),
IF(M$4&gt;$H31+$B31,L31*(1-INDEX('Inputs_Indexed REC'!$E$6:$E$8,MATCH('Total Indexed RECs'!$F31,'Inputs_Indexed REC'!$C$6:$C$8,0))),
0))</f>
        <v>0</v>
      </c>
      <c r="N31" s="86">
        <f>IF(N$4=$H31+$B31,INDEX('Inputs_Indexed REC'!$D$40:$F$65,MATCH('Total Indexed RECs'!$H31,'Inputs_Indexed REC'!$B$40:$B$65,0),MATCH('Total Indexed RECs'!$F31,'Inputs_Indexed REC'!$D$37:$F$37,0))
*INDEX('Inputs_Indexed REC'!$H$40:$J$65,MATCH('Total Indexed RECs'!$H31,'Inputs_Indexed REC'!$B$40:$B$65,0),MATCH('Total Indexed RECs'!$F31,'Inputs_Indexed REC'!$H$37:$J$37,0)),
IF(N$4&gt;$H31+$B31,M31*(1-INDEX('Inputs_Indexed REC'!$E$6:$E$8,MATCH('Total Indexed RECs'!$F31,'Inputs_Indexed REC'!$C$6:$C$8,0))),
0))</f>
        <v>0</v>
      </c>
      <c r="O31" s="86">
        <f>IF(O$4=$H31+$B31,INDEX('Inputs_Indexed REC'!$D$40:$F$65,MATCH('Total Indexed RECs'!$H31,'Inputs_Indexed REC'!$B$40:$B$65,0),MATCH('Total Indexed RECs'!$F31,'Inputs_Indexed REC'!$D$37:$F$37,0))
*INDEX('Inputs_Indexed REC'!$H$40:$J$65,MATCH('Total Indexed RECs'!$H31,'Inputs_Indexed REC'!$B$40:$B$65,0),MATCH('Total Indexed RECs'!$F31,'Inputs_Indexed REC'!$H$37:$J$37,0)),
IF(O$4&gt;$H31+$B31,N31*(1-INDEX('Inputs_Indexed REC'!$E$6:$E$8,MATCH('Total Indexed RECs'!$F31,'Inputs_Indexed REC'!$C$6:$C$8,0))),
0))</f>
        <v>0</v>
      </c>
      <c r="P31" s="86">
        <f>IF(P$4=$H31+$B31,INDEX('Inputs_Indexed REC'!$D$40:$F$65,MATCH('Total Indexed RECs'!$H31,'Inputs_Indexed REC'!$B$40:$B$65,0),MATCH('Total Indexed RECs'!$F31,'Inputs_Indexed REC'!$D$37:$F$37,0))
*INDEX('Inputs_Indexed REC'!$H$40:$J$65,MATCH('Total Indexed RECs'!$H31,'Inputs_Indexed REC'!$B$40:$B$65,0),MATCH('Total Indexed RECs'!$F31,'Inputs_Indexed REC'!$H$37:$J$37,0)),
IF(P$4&gt;$H31+$B31,O31*(1-INDEX('Inputs_Indexed REC'!$E$6:$E$8,MATCH('Total Indexed RECs'!$F31,'Inputs_Indexed REC'!$C$6:$C$8,0))),
0))</f>
        <v>0</v>
      </c>
      <c r="Q31" s="86">
        <f>IF(Q$4=$H31+$B31,INDEX('Inputs_Indexed REC'!$D$40:$F$65,MATCH('Total Indexed RECs'!$H31,'Inputs_Indexed REC'!$B$40:$B$65,0),MATCH('Total Indexed RECs'!$F31,'Inputs_Indexed REC'!$D$37:$F$37,0))
*INDEX('Inputs_Indexed REC'!$H$40:$J$65,MATCH('Total Indexed RECs'!$H31,'Inputs_Indexed REC'!$B$40:$B$65,0),MATCH('Total Indexed RECs'!$F31,'Inputs_Indexed REC'!$H$37:$J$37,0)),
IF(Q$4&gt;$H31+$B31,P31*(1-INDEX('Inputs_Indexed REC'!$E$6:$E$8,MATCH('Total Indexed RECs'!$F31,'Inputs_Indexed REC'!$C$6:$C$8,0))),
0))</f>
        <v>0</v>
      </c>
      <c r="R31" s="86">
        <f>IF(R$4=$H31+$B31,INDEX('Inputs_Indexed REC'!$D$40:$F$65,MATCH('Total Indexed RECs'!$H31,'Inputs_Indexed REC'!$B$40:$B$65,0),MATCH('Total Indexed RECs'!$F31,'Inputs_Indexed REC'!$D$37:$F$37,0))
*INDEX('Inputs_Indexed REC'!$H$40:$J$65,MATCH('Total Indexed RECs'!$H31,'Inputs_Indexed REC'!$B$40:$B$65,0),MATCH('Total Indexed RECs'!$F31,'Inputs_Indexed REC'!$H$37:$J$37,0)),
IF(R$4&gt;$H31+$B31,Q31*(1-INDEX('Inputs_Indexed REC'!$E$6:$E$8,MATCH('Total Indexed RECs'!$F31,'Inputs_Indexed REC'!$C$6:$C$8,0))),
0))</f>
        <v>0</v>
      </c>
      <c r="S31" s="86">
        <f>IF(S$4=$H31+$B31,INDEX('Inputs_Indexed REC'!$D$40:$F$65,MATCH('Total Indexed RECs'!$H31,'Inputs_Indexed REC'!$B$40:$B$65,0),MATCH('Total Indexed RECs'!$F31,'Inputs_Indexed REC'!$D$37:$F$37,0))
*INDEX('Inputs_Indexed REC'!$H$40:$J$65,MATCH('Total Indexed RECs'!$H31,'Inputs_Indexed REC'!$B$40:$B$65,0),MATCH('Total Indexed RECs'!$F31,'Inputs_Indexed REC'!$H$37:$J$37,0)),
IF(S$4&gt;$H31+$B31,R31*(1-INDEX('Inputs_Indexed REC'!$E$6:$E$8,MATCH('Total Indexed RECs'!$F31,'Inputs_Indexed REC'!$C$6:$C$8,0))),
0))</f>
        <v>0</v>
      </c>
      <c r="T31" s="86">
        <f>IF(T$4=$H31+$B31,INDEX('Inputs_Indexed REC'!$D$40:$F$65,MATCH('Total Indexed RECs'!$H31,'Inputs_Indexed REC'!$B$40:$B$65,0),MATCH('Total Indexed RECs'!$F31,'Inputs_Indexed REC'!$D$37:$F$37,0))
*INDEX('Inputs_Indexed REC'!$H$40:$J$65,MATCH('Total Indexed RECs'!$H31,'Inputs_Indexed REC'!$B$40:$B$65,0),MATCH('Total Indexed RECs'!$F31,'Inputs_Indexed REC'!$H$37:$J$37,0)),
IF(T$4&gt;$H31+$B31,S31*(1-INDEX('Inputs_Indexed REC'!$E$6:$E$8,MATCH('Total Indexed RECs'!$F31,'Inputs_Indexed REC'!$C$6:$C$8,0))),
0))</f>
        <v>0</v>
      </c>
      <c r="U31" s="86">
        <f>IF(U$4=$H31+$B31,INDEX('Inputs_Indexed REC'!$D$40:$F$65,MATCH('Total Indexed RECs'!$H31,'Inputs_Indexed REC'!$B$40:$B$65,0),MATCH('Total Indexed RECs'!$F31,'Inputs_Indexed REC'!$D$37:$F$37,0))
*INDEX('Inputs_Indexed REC'!$H$40:$J$65,MATCH('Total Indexed RECs'!$H31,'Inputs_Indexed REC'!$B$40:$B$65,0),MATCH('Total Indexed RECs'!$F31,'Inputs_Indexed REC'!$H$37:$J$37,0)),
IF(U$4&gt;$H31+$B31,T31*(1-INDEX('Inputs_Indexed REC'!$E$6:$E$8,MATCH('Total Indexed RECs'!$F31,'Inputs_Indexed REC'!$C$6:$C$8,0))),
0))</f>
        <v>0</v>
      </c>
      <c r="V31" s="86">
        <f>IF(V$4=$H31+$B31,INDEX('Inputs_Indexed REC'!$D$40:$F$65,MATCH('Total Indexed RECs'!$H31,'Inputs_Indexed REC'!$B$40:$B$65,0),MATCH('Total Indexed RECs'!$F31,'Inputs_Indexed REC'!$D$37:$F$37,0))
*INDEX('Inputs_Indexed REC'!$H$40:$J$65,MATCH('Total Indexed RECs'!$H31,'Inputs_Indexed REC'!$B$40:$B$65,0),MATCH('Total Indexed RECs'!$F31,'Inputs_Indexed REC'!$H$37:$J$37,0)),
IF(V$4&gt;$H31+$B31,U31*(1-INDEX('Inputs_Indexed REC'!$E$6:$E$8,MATCH('Total Indexed RECs'!$F31,'Inputs_Indexed REC'!$C$6:$C$8,0))),
0))</f>
        <v>0</v>
      </c>
      <c r="W31" s="86">
        <f>IF(W$4=$H31+$B31,INDEX('Inputs_Indexed REC'!$D$40:$F$65,MATCH('Total Indexed RECs'!$H31,'Inputs_Indexed REC'!$B$40:$B$65,0),MATCH('Total Indexed RECs'!$F31,'Inputs_Indexed REC'!$D$37:$F$37,0))
*INDEX('Inputs_Indexed REC'!$H$40:$J$65,MATCH('Total Indexed RECs'!$H31,'Inputs_Indexed REC'!$B$40:$B$65,0),MATCH('Total Indexed RECs'!$F31,'Inputs_Indexed REC'!$H$37:$J$37,0)),
IF(W$4&gt;$H31+$B31,V31*(1-INDEX('Inputs_Indexed REC'!$E$6:$E$8,MATCH('Total Indexed RECs'!$F31,'Inputs_Indexed REC'!$C$6:$C$8,0))),
0))</f>
        <v>0</v>
      </c>
      <c r="X31" s="86">
        <f>IF(X$4=$H31+$B31,INDEX('Inputs_Indexed REC'!$D$40:$F$65,MATCH('Total Indexed RECs'!$H31,'Inputs_Indexed REC'!$B$40:$B$65,0),MATCH('Total Indexed RECs'!$F31,'Inputs_Indexed REC'!$D$37:$F$37,0))
*INDEX('Inputs_Indexed REC'!$H$40:$J$65,MATCH('Total Indexed RECs'!$H31,'Inputs_Indexed REC'!$B$40:$B$65,0),MATCH('Total Indexed RECs'!$F31,'Inputs_Indexed REC'!$H$37:$J$37,0)),
IF(X$4&gt;$H31+$B31,W31*(1-INDEX('Inputs_Indexed REC'!$E$6:$E$8,MATCH('Total Indexed RECs'!$F31,'Inputs_Indexed REC'!$C$6:$C$8,0))),
0))</f>
        <v>0</v>
      </c>
      <c r="Y31" s="86">
        <f>IF(Y$4=$H31+$B31,INDEX('Inputs_Indexed REC'!$D$40:$F$65,MATCH('Total Indexed RECs'!$H31,'Inputs_Indexed REC'!$B$40:$B$65,0),MATCH('Total Indexed RECs'!$F31,'Inputs_Indexed REC'!$D$37:$F$37,0))
*INDEX('Inputs_Indexed REC'!$H$40:$J$65,MATCH('Total Indexed RECs'!$H31,'Inputs_Indexed REC'!$B$40:$B$65,0),MATCH('Total Indexed RECs'!$F31,'Inputs_Indexed REC'!$H$37:$J$37,0)),
IF(Y$4&gt;$H31+$B31,X31*(1-INDEX('Inputs_Indexed REC'!$E$6:$E$8,MATCH('Total Indexed RECs'!$F31,'Inputs_Indexed REC'!$C$6:$C$8,0))),
0))</f>
        <v>0</v>
      </c>
      <c r="Z31" s="86">
        <f>IF(Z$4=$H31+$B31,INDEX('Inputs_Indexed REC'!$D$40:$F$65,MATCH('Total Indexed RECs'!$H31,'Inputs_Indexed REC'!$B$40:$B$65,0),MATCH('Total Indexed RECs'!$F31,'Inputs_Indexed REC'!$D$37:$F$37,0))
*INDEX('Inputs_Indexed REC'!$H$40:$J$65,MATCH('Total Indexed RECs'!$H31,'Inputs_Indexed REC'!$B$40:$B$65,0),MATCH('Total Indexed RECs'!$F31,'Inputs_Indexed REC'!$H$37:$J$37,0)),
IF(Z$4&gt;$H31+$B31,Y31*(1-INDEX('Inputs_Indexed REC'!$E$6:$E$8,MATCH('Total Indexed RECs'!$F31,'Inputs_Indexed REC'!$C$6:$C$8,0))),
0))</f>
        <v>0</v>
      </c>
      <c r="AA31" s="86">
        <f>IF(AA$4=$H31+$B31,INDEX('Inputs_Indexed REC'!$D$40:$F$65,MATCH('Total Indexed RECs'!$H31,'Inputs_Indexed REC'!$B$40:$B$65,0),MATCH('Total Indexed RECs'!$F31,'Inputs_Indexed REC'!$D$37:$F$37,0))
*INDEX('Inputs_Indexed REC'!$H$40:$J$65,MATCH('Total Indexed RECs'!$H31,'Inputs_Indexed REC'!$B$40:$B$65,0),MATCH('Total Indexed RECs'!$F31,'Inputs_Indexed REC'!$H$37:$J$37,0)),
IF(AA$4&gt;$H31+$B31,Z31*(1-INDEX('Inputs_Indexed REC'!$E$6:$E$8,MATCH('Total Indexed RECs'!$F31,'Inputs_Indexed REC'!$C$6:$C$8,0))),
0))</f>
        <v>0</v>
      </c>
      <c r="AB31" s="86">
        <f>IF(AB$4=$H31+$B31,INDEX('Inputs_Indexed REC'!$D$40:$F$65,MATCH('Total Indexed RECs'!$H31,'Inputs_Indexed REC'!$B$40:$B$65,0),MATCH('Total Indexed RECs'!$F31,'Inputs_Indexed REC'!$D$37:$F$37,0))
*INDEX('Inputs_Indexed REC'!$H$40:$J$65,MATCH('Total Indexed RECs'!$H31,'Inputs_Indexed REC'!$B$40:$B$65,0),MATCH('Total Indexed RECs'!$F31,'Inputs_Indexed REC'!$H$37:$J$37,0)),
IF(AB$4&gt;$H31+$B31,AA31*(1-INDEX('Inputs_Indexed REC'!$E$6:$E$8,MATCH('Total Indexed RECs'!$F31,'Inputs_Indexed REC'!$C$6:$C$8,0))),
0))</f>
        <v>0</v>
      </c>
      <c r="AC31" s="86">
        <f>IF(AC$4=$H31+$B31,INDEX('Inputs_Indexed REC'!$D$40:$F$65,MATCH('Total Indexed RECs'!$H31,'Inputs_Indexed REC'!$B$40:$B$65,0),MATCH('Total Indexed RECs'!$F31,'Inputs_Indexed REC'!$D$37:$F$37,0))
*INDEX('Inputs_Indexed REC'!$H$40:$J$65,MATCH('Total Indexed RECs'!$H31,'Inputs_Indexed REC'!$B$40:$B$65,0),MATCH('Total Indexed RECs'!$F31,'Inputs_Indexed REC'!$H$37:$J$37,0)),
IF(AC$4&gt;$H31+$B31,AB31*(1-INDEX('Inputs_Indexed REC'!$E$6:$E$8,MATCH('Total Indexed RECs'!$F31,'Inputs_Indexed REC'!$C$6:$C$8,0))),
0))</f>
        <v>0</v>
      </c>
      <c r="AD31" s="86">
        <f>IF(AD$4=$H31+$B31,INDEX('Inputs_Indexed REC'!$D$40:$F$65,MATCH('Total Indexed RECs'!$H31,'Inputs_Indexed REC'!$B$40:$B$65,0),MATCH('Total Indexed RECs'!$F31,'Inputs_Indexed REC'!$D$37:$F$37,0))
*INDEX('Inputs_Indexed REC'!$H$40:$J$65,MATCH('Total Indexed RECs'!$H31,'Inputs_Indexed REC'!$B$40:$B$65,0),MATCH('Total Indexed RECs'!$F31,'Inputs_Indexed REC'!$H$37:$J$37,0)),
IF(AD$4&gt;$H31+$B31,AC31*(1-INDEX('Inputs_Indexed REC'!$E$6:$E$8,MATCH('Total Indexed RECs'!$F31,'Inputs_Indexed REC'!$C$6:$C$8,0))),
0))</f>
        <v>0</v>
      </c>
      <c r="AE31" s="86">
        <f>IF(AE$4=$H31+$B31,INDEX('Inputs_Indexed REC'!$D$40:$F$65,MATCH('Total Indexed RECs'!$H31,'Inputs_Indexed REC'!$B$40:$B$65,0),MATCH('Total Indexed RECs'!$F31,'Inputs_Indexed REC'!$D$37:$F$37,0))
*INDEX('Inputs_Indexed REC'!$H$40:$J$65,MATCH('Total Indexed RECs'!$H31,'Inputs_Indexed REC'!$B$40:$B$65,0),MATCH('Total Indexed RECs'!$F31,'Inputs_Indexed REC'!$H$37:$J$37,0)),
IF(AE$4&gt;$H31+$B31,AD31*(1-INDEX('Inputs_Indexed REC'!$E$6:$E$8,MATCH('Total Indexed RECs'!$F31,'Inputs_Indexed REC'!$C$6:$C$8,0))),
0))</f>
        <v>0</v>
      </c>
      <c r="AF31" s="86">
        <f>IF(AF$4=$H31+$B31,INDEX('Inputs_Indexed REC'!$D$40:$F$65,MATCH('Total Indexed RECs'!$H31,'Inputs_Indexed REC'!$B$40:$B$65,0),MATCH('Total Indexed RECs'!$F31,'Inputs_Indexed REC'!$D$37:$F$37,0))
*INDEX('Inputs_Indexed REC'!$H$40:$J$65,MATCH('Total Indexed RECs'!$H31,'Inputs_Indexed REC'!$B$40:$B$65,0),MATCH('Total Indexed RECs'!$F31,'Inputs_Indexed REC'!$H$37:$J$37,0)),
IF(AF$4&gt;$H31+$B31,AE31*(1-INDEX('Inputs_Indexed REC'!$E$6:$E$8,MATCH('Total Indexed RECs'!$F31,'Inputs_Indexed REC'!$C$6:$C$8,0))),
0))</f>
        <v>0</v>
      </c>
      <c r="AG31" s="86">
        <f>IF(AG$4=$H31+$B31,INDEX('Inputs_Indexed REC'!$D$40:$F$65,MATCH('Total Indexed RECs'!$H31,'Inputs_Indexed REC'!$B$40:$B$65,0),MATCH('Total Indexed RECs'!$F31,'Inputs_Indexed REC'!$D$37:$F$37,0))
*INDEX('Inputs_Indexed REC'!$H$40:$J$65,MATCH('Total Indexed RECs'!$H31,'Inputs_Indexed REC'!$B$40:$B$65,0),MATCH('Total Indexed RECs'!$F31,'Inputs_Indexed REC'!$H$37:$J$37,0)),
IF(AG$4&gt;$H31+$B31,AF31*(1-INDEX('Inputs_Indexed REC'!$E$6:$E$8,MATCH('Total Indexed RECs'!$F31,'Inputs_Indexed REC'!$C$6:$C$8,0))),
0))</f>
        <v>0</v>
      </c>
      <c r="AH31" s="86">
        <f>IF(AH$4=$H31+$B31,INDEX('Inputs_Indexed REC'!$D$40:$F$65,MATCH('Total Indexed RECs'!$H31,'Inputs_Indexed REC'!$B$40:$B$65,0),MATCH('Total Indexed RECs'!$F31,'Inputs_Indexed REC'!$D$37:$F$37,0))
*INDEX('Inputs_Indexed REC'!$H$40:$J$65,MATCH('Total Indexed RECs'!$H31,'Inputs_Indexed REC'!$B$40:$B$65,0),MATCH('Total Indexed RECs'!$F31,'Inputs_Indexed REC'!$H$37:$J$37,0)),
IF(AH$4&gt;$H31+$B31,AG31*(1-INDEX('Inputs_Indexed REC'!$E$6:$E$8,MATCH('Total Indexed RECs'!$F31,'Inputs_Indexed REC'!$C$6:$C$8,0))),
0))</f>
        <v>0</v>
      </c>
    </row>
    <row r="32" spans="2:34" x14ac:dyDescent="0.35">
      <c r="F32" s="204"/>
      <c r="G32" s="204"/>
    </row>
    <row r="33" spans="2:34" x14ac:dyDescent="0.35">
      <c r="B33" s="332">
        <f>INDEX('Inputs_Indexed REC'!$E$70:$E$72,MATCH('Indexed REC Deliveries'!$D33,'Inputs_Indexed REC'!$C$70:$C$72,0))</f>
        <v>3</v>
      </c>
      <c r="C33" s="332" t="str">
        <f>INDEX('Inputs_Indexed REC'!$L$40:$L$65,MATCH('Indexed REC Deliveries'!$G33,'Inputs_Indexed REC'!$C$40:$C$65,0))</f>
        <v>Under Contract</v>
      </c>
      <c r="D33" s="116" t="s">
        <v>240</v>
      </c>
      <c r="F33" s="39" t="s">
        <v>76</v>
      </c>
      <c r="G33" s="60" t="s">
        <v>20</v>
      </c>
      <c r="H33" s="347">
        <v>2022</v>
      </c>
      <c r="I33" s="56" t="s">
        <v>91</v>
      </c>
      <c r="J33" s="37"/>
      <c r="K33" s="37"/>
      <c r="L33" s="37"/>
      <c r="M33" s="37"/>
      <c r="N33" s="37">
        <v>125856</v>
      </c>
      <c r="O33" s="37">
        <v>566167.99589041097</v>
      </c>
      <c r="P33" s="37">
        <v>895542.68549999991</v>
      </c>
      <c r="Q33" s="37">
        <v>918008.62969246565</v>
      </c>
      <c r="R33" s="37">
        <v>967464.7281999999</v>
      </c>
      <c r="S33" s="214">
        <f>R33*(1-INDEX('Inputs_Indexed REC'!$E$6:$E$8,MATCH('Indexed REC Deliveries'!$F33,'Inputs_Indexed REC'!$C$6:$C$8,0)))</f>
        <v>962627.40455899993</v>
      </c>
      <c r="T33" s="214">
        <f>S33*(1-INDEX('Inputs_Indexed REC'!$E$6:$E$8,MATCH('Indexed REC Deliveries'!$F33,'Inputs_Indexed REC'!$C$6:$C$8,0)))</f>
        <v>957814.26753620489</v>
      </c>
      <c r="U33" s="214">
        <f>T33*(1-INDEX('Inputs_Indexed REC'!$E$6:$E$8,MATCH('Indexed REC Deliveries'!$F33,'Inputs_Indexed REC'!$C$6:$C$8,0)))</f>
        <v>953025.19619852386</v>
      </c>
      <c r="V33" s="214">
        <f>U33*(1-INDEX('Inputs_Indexed REC'!$E$6:$E$8,MATCH('Indexed REC Deliveries'!$F33,'Inputs_Indexed REC'!$C$6:$C$8,0)))</f>
        <v>948260.07021753129</v>
      </c>
      <c r="W33" s="214">
        <f>V33*(1-INDEX('Inputs_Indexed REC'!$E$6:$E$8,MATCH('Indexed REC Deliveries'!$F33,'Inputs_Indexed REC'!$C$6:$C$8,0)))</f>
        <v>943518.76986644359</v>
      </c>
      <c r="X33" s="214">
        <f>W33*(1-INDEX('Inputs_Indexed REC'!$E$6:$E$8,MATCH('Indexed REC Deliveries'!$F33,'Inputs_Indexed REC'!$C$6:$C$8,0)))</f>
        <v>938801.1760171114</v>
      </c>
      <c r="Y33" s="214">
        <f>X33*(1-INDEX('Inputs_Indexed REC'!$E$6:$E$8,MATCH('Indexed REC Deliveries'!$F33,'Inputs_Indexed REC'!$C$6:$C$8,0)))</f>
        <v>934107.17013702588</v>
      </c>
      <c r="Z33" s="214">
        <f>Y33*(1-INDEX('Inputs_Indexed REC'!$E$6:$E$8,MATCH('Indexed REC Deliveries'!$F33,'Inputs_Indexed REC'!$C$6:$C$8,0)))</f>
        <v>929436.63428634079</v>
      </c>
      <c r="AA33" s="214">
        <f>Z33*(1-INDEX('Inputs_Indexed REC'!$E$6:$E$8,MATCH('Indexed REC Deliveries'!$F33,'Inputs_Indexed REC'!$C$6:$C$8,0)))</f>
        <v>924789.45111490914</v>
      </c>
      <c r="AB33" s="214">
        <f>AA33*(1-INDEX('Inputs_Indexed REC'!$E$6:$E$8,MATCH('Indexed REC Deliveries'!$F33,'Inputs_Indexed REC'!$C$6:$C$8,0)))</f>
        <v>920165.50385933463</v>
      </c>
      <c r="AC33" s="214">
        <f>AB33*(1-INDEX('Inputs_Indexed REC'!$E$6:$E$8,MATCH('Indexed REC Deliveries'!$F33,'Inputs_Indexed REC'!$C$6:$C$8,0)))</f>
        <v>915564.67634003796</v>
      </c>
      <c r="AD33" s="214">
        <f>AC33*(1-INDEX('Inputs_Indexed REC'!$E$6:$E$8,MATCH('Indexed REC Deliveries'!$F33,'Inputs_Indexed REC'!$C$6:$C$8,0)))</f>
        <v>910986.85295833775</v>
      </c>
      <c r="AE33" s="214">
        <f>AD33*(1-INDEX('Inputs_Indexed REC'!$E$6:$E$8,MATCH('Indexed REC Deliveries'!$F33,'Inputs_Indexed REC'!$C$6:$C$8,0)))</f>
        <v>906431.91869354609</v>
      </c>
      <c r="AF33" s="214">
        <f>AE33*(1-INDEX('Inputs_Indexed REC'!$E$6:$E$8,MATCH('Indexed REC Deliveries'!$F33,'Inputs_Indexed REC'!$C$6:$C$8,0)))</f>
        <v>901899.75910007837</v>
      </c>
      <c r="AG33" s="214">
        <f>AF33*(1-INDEX('Inputs_Indexed REC'!$E$6:$E$8,MATCH('Indexed REC Deliveries'!$F33,'Inputs_Indexed REC'!$C$6:$C$8,0)))</f>
        <v>897390.260304578</v>
      </c>
      <c r="AH33" s="214">
        <f>AG33*(1-INDEX('Inputs_Indexed REC'!$E$6:$E$8,MATCH('Indexed REC Deliveries'!$F33,'Inputs_Indexed REC'!$C$6:$C$8,0)))</f>
        <v>892903.3090030551</v>
      </c>
    </row>
    <row r="34" spans="2:34" x14ac:dyDescent="0.35">
      <c r="B34" s="332">
        <f>INDEX('Inputs_Indexed REC'!$E$70:$E$72,MATCH('Indexed REC Deliveries'!$D34,'Inputs_Indexed REC'!$C$70:$C$72,0))</f>
        <v>3</v>
      </c>
      <c r="C34" s="332" t="str">
        <f>INDEX('Inputs_Indexed REC'!$L$40:$L$65,MATCH('Indexed REC Deliveries'!$G34,'Inputs_Indexed REC'!$C$40:$C$65,0))</f>
        <v>Under Contract</v>
      </c>
      <c r="D34" s="116" t="s">
        <v>240</v>
      </c>
      <c r="F34" s="39" t="s">
        <v>76</v>
      </c>
      <c r="G34" s="60" t="s">
        <v>21</v>
      </c>
      <c r="H34" s="347">
        <f>H33+1</f>
        <v>2023</v>
      </c>
      <c r="I34" s="56" t="s">
        <v>91</v>
      </c>
      <c r="J34" s="37"/>
      <c r="K34" s="37"/>
      <c r="L34" s="37"/>
      <c r="M34" s="37"/>
      <c r="N34" s="37">
        <v>627435.18684931519</v>
      </c>
      <c r="O34" s="330">
        <v>1888667.8030520547</v>
      </c>
      <c r="P34" s="330">
        <v>2161153.7001636988</v>
      </c>
      <c r="Q34" s="330">
        <v>2222934.3207749999</v>
      </c>
      <c r="R34" s="214">
        <f>Q34*(1-INDEX('Inputs_Indexed REC'!$E$6:$E$8,MATCH('Indexed REC Deliveries'!$F34,'Inputs_Indexed REC'!$C$6:$C$8,0)))</f>
        <v>2211819.6491711247</v>
      </c>
      <c r="S34" s="214">
        <f>R34*(1-INDEX('Inputs_Indexed REC'!$E$6:$E$8,MATCH('Indexed REC Deliveries'!$F34,'Inputs_Indexed REC'!$C$6:$C$8,0)))</f>
        <v>2200760.5509252693</v>
      </c>
      <c r="T34" s="214">
        <f>S34*(1-INDEX('Inputs_Indexed REC'!$E$6:$E$8,MATCH('Indexed REC Deliveries'!$F34,'Inputs_Indexed REC'!$C$6:$C$8,0)))</f>
        <v>2189756.7481706431</v>
      </c>
      <c r="U34" s="214">
        <f>T34*(1-INDEX('Inputs_Indexed REC'!$E$6:$E$8,MATCH('Indexed REC Deliveries'!$F34,'Inputs_Indexed REC'!$C$6:$C$8,0)))</f>
        <v>2178807.9644297897</v>
      </c>
      <c r="V34" s="214">
        <f>U34*(1-INDEX('Inputs_Indexed REC'!$E$6:$E$8,MATCH('Indexed REC Deliveries'!$F34,'Inputs_Indexed REC'!$C$6:$C$8,0)))</f>
        <v>2167913.9246076406</v>
      </c>
      <c r="W34" s="214">
        <f>V34*(1-INDEX('Inputs_Indexed REC'!$E$6:$E$8,MATCH('Indexed REC Deliveries'!$F34,'Inputs_Indexed REC'!$C$6:$C$8,0)))</f>
        <v>2157074.3549846024</v>
      </c>
      <c r="X34" s="214">
        <f>W34*(1-INDEX('Inputs_Indexed REC'!$E$6:$E$8,MATCH('Indexed REC Deliveries'!$F34,'Inputs_Indexed REC'!$C$6:$C$8,0)))</f>
        <v>2146288.9832096794</v>
      </c>
      <c r="Y34" s="214">
        <f>X34*(1-INDEX('Inputs_Indexed REC'!$E$6:$E$8,MATCH('Indexed REC Deliveries'!$F34,'Inputs_Indexed REC'!$C$6:$C$8,0)))</f>
        <v>2135557.5382936308</v>
      </c>
      <c r="Z34" s="214">
        <f>Y34*(1-INDEX('Inputs_Indexed REC'!$E$6:$E$8,MATCH('Indexed REC Deliveries'!$F34,'Inputs_Indexed REC'!$C$6:$C$8,0)))</f>
        <v>2124879.7506021624</v>
      </c>
      <c r="AA34" s="214">
        <f>Z34*(1-INDEX('Inputs_Indexed REC'!$E$6:$E$8,MATCH('Indexed REC Deliveries'!$F34,'Inputs_Indexed REC'!$C$6:$C$8,0)))</f>
        <v>2114255.3518491518</v>
      </c>
      <c r="AB34" s="214">
        <f>AA34*(1-INDEX('Inputs_Indexed REC'!$E$6:$E$8,MATCH('Indexed REC Deliveries'!$F34,'Inputs_Indexed REC'!$C$6:$C$8,0)))</f>
        <v>2103684.0750899059</v>
      </c>
      <c r="AC34" s="214">
        <f>AB34*(1-INDEX('Inputs_Indexed REC'!$E$6:$E$8,MATCH('Indexed REC Deliveries'!$F34,'Inputs_Indexed REC'!$C$6:$C$8,0)))</f>
        <v>2093165.6547144563</v>
      </c>
      <c r="AD34" s="214">
        <f>AC34*(1-INDEX('Inputs_Indexed REC'!$E$6:$E$8,MATCH('Indexed REC Deliveries'!$F34,'Inputs_Indexed REC'!$C$6:$C$8,0)))</f>
        <v>2082699.826440884</v>
      </c>
      <c r="AE34" s="214">
        <f>AD34*(1-INDEX('Inputs_Indexed REC'!$E$6:$E$8,MATCH('Indexed REC Deliveries'!$F34,'Inputs_Indexed REC'!$C$6:$C$8,0)))</f>
        <v>2072286.3273086797</v>
      </c>
      <c r="AF34" s="214">
        <f>AE34*(1-INDEX('Inputs_Indexed REC'!$E$6:$E$8,MATCH('Indexed REC Deliveries'!$F34,'Inputs_Indexed REC'!$C$6:$C$8,0)))</f>
        <v>2061924.8956721362</v>
      </c>
      <c r="AG34" s="214">
        <f>AF34*(1-INDEX('Inputs_Indexed REC'!$E$6:$E$8,MATCH('Indexed REC Deliveries'!$F34,'Inputs_Indexed REC'!$C$6:$C$8,0)))</f>
        <v>2051615.2711937756</v>
      </c>
      <c r="AH34" s="214">
        <f>AG34*(1-INDEX('Inputs_Indexed REC'!$E$6:$E$8,MATCH('Indexed REC Deliveries'!$F34,'Inputs_Indexed REC'!$C$6:$C$8,0)))</f>
        <v>2041357.1948378067</v>
      </c>
    </row>
    <row r="35" spans="2:34" x14ac:dyDescent="0.35">
      <c r="B35" s="332">
        <f>INDEX('Inputs_Indexed REC'!$E$70:$E$72,MATCH('Indexed REC Deliveries'!$D35,'Inputs_Indexed REC'!$C$70:$C$72,0))</f>
        <v>3</v>
      </c>
      <c r="C35" s="332" t="str">
        <f>INDEX('Inputs_Indexed REC'!$L$40:$L$65,MATCH('Indexed REC Deliveries'!$G35,'Inputs_Indexed REC'!$C$40:$C$65,0))</f>
        <v>Under Contract</v>
      </c>
      <c r="D35" s="116" t="s">
        <v>240</v>
      </c>
      <c r="F35" s="39" t="s">
        <v>76</v>
      </c>
      <c r="G35" s="60" t="s">
        <v>22</v>
      </c>
      <c r="H35" s="347">
        <f t="shared" ref="H35:H57" si="7">H34+1</f>
        <v>2024</v>
      </c>
      <c r="I35" s="56" t="s">
        <v>91</v>
      </c>
      <c r="J35" s="37"/>
      <c r="K35" s="37"/>
      <c r="L35" s="37"/>
      <c r="M35" s="37"/>
      <c r="N35" s="37">
        <v>700477.76438356168</v>
      </c>
      <c r="O35" s="37">
        <v>1535778.831780822</v>
      </c>
      <c r="P35" s="37">
        <v>1806822.9029250001</v>
      </c>
      <c r="Q35" s="214">
        <f>P35*(1-INDEX('Inputs_Indexed REC'!$E$6:$E$8,MATCH('Indexed REC Deliveries'!$F35,'Inputs_Indexed REC'!$C$6:$C$8,0)))</f>
        <v>1797788.7884103751</v>
      </c>
      <c r="R35" s="214">
        <f>Q35*(1-INDEX('Inputs_Indexed REC'!$E$6:$E$8,MATCH('Indexed REC Deliveries'!$F35,'Inputs_Indexed REC'!$C$6:$C$8,0)))</f>
        <v>1788799.8444683233</v>
      </c>
      <c r="S35" s="214">
        <f>R35*(1-INDEX('Inputs_Indexed REC'!$E$6:$E$8,MATCH('Indexed REC Deliveries'!$F35,'Inputs_Indexed REC'!$C$6:$C$8,0)))</f>
        <v>1779855.8452459816</v>
      </c>
      <c r="T35" s="214">
        <f>S35*(1-INDEX('Inputs_Indexed REC'!$E$6:$E$8,MATCH('Indexed REC Deliveries'!$F35,'Inputs_Indexed REC'!$C$6:$C$8,0)))</f>
        <v>1770956.5660197516</v>
      </c>
      <c r="U35" s="214">
        <f>T35*(1-INDEX('Inputs_Indexed REC'!$E$6:$E$8,MATCH('Indexed REC Deliveries'!$F35,'Inputs_Indexed REC'!$C$6:$C$8,0)))</f>
        <v>1762101.7831896527</v>
      </c>
      <c r="V35" s="214">
        <f>U35*(1-INDEX('Inputs_Indexed REC'!$E$6:$E$8,MATCH('Indexed REC Deliveries'!$F35,'Inputs_Indexed REC'!$C$6:$C$8,0)))</f>
        <v>1753291.2742737045</v>
      </c>
      <c r="W35" s="214">
        <f>V35*(1-INDEX('Inputs_Indexed REC'!$E$6:$E$8,MATCH('Indexed REC Deliveries'!$F35,'Inputs_Indexed REC'!$C$6:$C$8,0)))</f>
        <v>1744524.8179023359</v>
      </c>
      <c r="X35" s="214">
        <f>W35*(1-INDEX('Inputs_Indexed REC'!$E$6:$E$8,MATCH('Indexed REC Deliveries'!$F35,'Inputs_Indexed REC'!$C$6:$C$8,0)))</f>
        <v>1735802.1938128243</v>
      </c>
      <c r="Y35" s="214">
        <f>X35*(1-INDEX('Inputs_Indexed REC'!$E$6:$E$8,MATCH('Indexed REC Deliveries'!$F35,'Inputs_Indexed REC'!$C$6:$C$8,0)))</f>
        <v>1727123.1828437601</v>
      </c>
      <c r="Z35" s="214">
        <f>Y35*(1-INDEX('Inputs_Indexed REC'!$E$6:$E$8,MATCH('Indexed REC Deliveries'!$F35,'Inputs_Indexed REC'!$C$6:$C$8,0)))</f>
        <v>1718487.5669295413</v>
      </c>
      <c r="AA35" s="214">
        <f>Z35*(1-INDEX('Inputs_Indexed REC'!$E$6:$E$8,MATCH('Indexed REC Deliveries'!$F35,'Inputs_Indexed REC'!$C$6:$C$8,0)))</f>
        <v>1709895.1290948936</v>
      </c>
      <c r="AB35" s="214">
        <f>AA35*(1-INDEX('Inputs_Indexed REC'!$E$6:$E$8,MATCH('Indexed REC Deliveries'!$F35,'Inputs_Indexed REC'!$C$6:$C$8,0)))</f>
        <v>1701345.6534494192</v>
      </c>
      <c r="AC35" s="214">
        <f>AB35*(1-INDEX('Inputs_Indexed REC'!$E$6:$E$8,MATCH('Indexed REC Deliveries'!$F35,'Inputs_Indexed REC'!$C$6:$C$8,0)))</f>
        <v>1692838.9251821721</v>
      </c>
      <c r="AD35" s="214">
        <f>AC35*(1-INDEX('Inputs_Indexed REC'!$E$6:$E$8,MATCH('Indexed REC Deliveries'!$F35,'Inputs_Indexed REC'!$C$6:$C$8,0)))</f>
        <v>1684374.7305562613</v>
      </c>
      <c r="AE35" s="214">
        <f>AD35*(1-INDEX('Inputs_Indexed REC'!$E$6:$E$8,MATCH('Indexed REC Deliveries'!$F35,'Inputs_Indexed REC'!$C$6:$C$8,0)))</f>
        <v>1675952.8569034799</v>
      </c>
      <c r="AF35" s="214">
        <f>AE35*(1-INDEX('Inputs_Indexed REC'!$E$6:$E$8,MATCH('Indexed REC Deliveries'!$F35,'Inputs_Indexed REC'!$C$6:$C$8,0)))</f>
        <v>1667573.0926189625</v>
      </c>
      <c r="AG35" s="214">
        <f>AF35*(1-INDEX('Inputs_Indexed REC'!$E$6:$E$8,MATCH('Indexed REC Deliveries'!$F35,'Inputs_Indexed REC'!$C$6:$C$8,0)))</f>
        <v>1659235.2271558677</v>
      </c>
      <c r="AH35" s="214">
        <f>AG35*(1-INDEX('Inputs_Indexed REC'!$E$6:$E$8,MATCH('Indexed REC Deliveries'!$F35,'Inputs_Indexed REC'!$C$6:$C$8,0)))</f>
        <v>1650939.0510200884</v>
      </c>
    </row>
    <row r="36" spans="2:34" x14ac:dyDescent="0.35">
      <c r="B36" s="332">
        <f>INDEX('Inputs_Indexed REC'!$E$70:$E$72,MATCH('Indexed REC Deliveries'!$D36,'Inputs_Indexed REC'!$C$70:$C$72,0))</f>
        <v>3</v>
      </c>
      <c r="C36" s="332" t="str">
        <f>INDEX('Inputs_Indexed REC'!$L$40:$L$65,MATCH('Indexed REC Deliveries'!$G36,'Inputs_Indexed REC'!$C$40:$C$65,0))</f>
        <v>Under Contract</v>
      </c>
      <c r="D36" s="116" t="s">
        <v>240</v>
      </c>
      <c r="F36" s="39" t="s">
        <v>76</v>
      </c>
      <c r="G36" s="60" t="s">
        <v>23</v>
      </c>
      <c r="H36" s="347">
        <f t="shared" si="7"/>
        <v>2025</v>
      </c>
      <c r="I36" s="56" t="s">
        <v>91</v>
      </c>
      <c r="J36" s="37">
        <f>IF(J$4=$H36+$B36,INDEX('Inputs_Indexed REC'!$D$40:$F$65,MATCH('Indexed REC Deliveries'!$H36,'Inputs_Indexed REC'!$C$40:$C$65,0),MATCH('Indexed REC Deliveries'!$F36,'Inputs_Indexed REC'!$D$37:$F$37,0))
*INDEX('Inputs_Indexed REC'!$H$40:$J$65,MATCH('Indexed REC Deliveries'!$H36,'Inputs_Indexed REC'!$C$40:$C$65,0),MATCH('Indexed REC Deliveries'!$F36,'Inputs_Indexed REC'!$H$37:$J$37,0)),
IF(J$4&gt;$H36+$B36,I36*(1-INDEX('Inputs_Indexed REC'!$E$6:$E$8,MATCH('Indexed REC Deliveries'!$F36,'Inputs_Indexed REC'!$C$6:$C$8,0))),
0))</f>
        <v>0</v>
      </c>
      <c r="K36" s="37">
        <f>IF(K$4=$H36+$B36,INDEX('Inputs_Indexed REC'!$D$40:$F$65,MATCH('Indexed REC Deliveries'!$H36,'Inputs_Indexed REC'!$C$40:$C$65,0),MATCH('Indexed REC Deliveries'!$F36,'Inputs_Indexed REC'!$D$37:$F$37,0))
*INDEX('Inputs_Indexed REC'!$H$40:$J$65,MATCH('Indexed REC Deliveries'!$H36,'Inputs_Indexed REC'!$C$40:$C$65,0),MATCH('Indexed REC Deliveries'!$F36,'Inputs_Indexed REC'!$H$37:$J$37,0)),
IF(K$4&gt;$H36+$B36,J36*(1-INDEX('Inputs_Indexed REC'!$E$6:$E$8,MATCH('Indexed REC Deliveries'!$F36,'Inputs_Indexed REC'!$C$6:$C$8,0))),
0))</f>
        <v>0</v>
      </c>
      <c r="L36" s="37">
        <f>IF(L$4=$H36+$B36,INDEX('Inputs_Indexed REC'!$D$40:$F$65,MATCH('Indexed REC Deliveries'!$H36,'Inputs_Indexed REC'!$C$40:$C$65,0),MATCH('Indexed REC Deliveries'!$F36,'Inputs_Indexed REC'!$D$37:$F$37,0))
*INDEX('Inputs_Indexed REC'!$H$40:$J$65,MATCH('Indexed REC Deliveries'!$H36,'Inputs_Indexed REC'!$C$40:$C$65,0),MATCH('Indexed REC Deliveries'!$F36,'Inputs_Indexed REC'!$H$37:$J$37,0)),
IF(L$4&gt;$H36+$B36,K36*(1-INDEX('Inputs_Indexed REC'!$E$6:$E$8,MATCH('Indexed REC Deliveries'!$F36,'Inputs_Indexed REC'!$C$6:$C$8,0))),
0))</f>
        <v>0</v>
      </c>
      <c r="M36" s="37">
        <f>IF(M$4=$H36+$B36,INDEX('Inputs_Indexed REC'!$D$40:$F$65,MATCH('Indexed REC Deliveries'!$H36,'Inputs_Indexed REC'!$C$40:$C$65,0),MATCH('Indexed REC Deliveries'!$F36,'Inputs_Indexed REC'!$D$37:$F$37,0))
*INDEX('Inputs_Indexed REC'!$H$40:$J$65,MATCH('Indexed REC Deliveries'!$H36,'Inputs_Indexed REC'!$C$40:$C$65,0),MATCH('Indexed REC Deliveries'!$F36,'Inputs_Indexed REC'!$H$37:$J$37,0)),
IF(M$4&gt;$H36+$B36,L36*(1-INDEX('Inputs_Indexed REC'!$E$6:$E$8,MATCH('Indexed REC Deliveries'!$F36,'Inputs_Indexed REC'!$C$6:$C$8,0))),
0))</f>
        <v>0</v>
      </c>
      <c r="N36" s="37">
        <f>IF(N$4=$H36+$B36,INDEX('Inputs_Indexed REC'!$D$40:$F$65,MATCH('Indexed REC Deliveries'!$H36,'Inputs_Indexed REC'!$C$40:$C$65,0),MATCH('Indexed REC Deliveries'!$F36,'Inputs_Indexed REC'!$D$37:$F$37,0))
*INDEX('Inputs_Indexed REC'!$H$40:$J$65,MATCH('Indexed REC Deliveries'!$H36,'Inputs_Indexed REC'!$C$40:$C$65,0),MATCH('Indexed REC Deliveries'!$F36,'Inputs_Indexed REC'!$H$37:$J$37,0)),
IF(N$4&gt;$H36+$B36,M36*(1-INDEX('Inputs_Indexed REC'!$E$6:$E$8,MATCH('Indexed REC Deliveries'!$F36,'Inputs_Indexed REC'!$C$6:$C$8,0))),
0))</f>
        <v>0</v>
      </c>
      <c r="O36" s="37">
        <f>IF(O$4=$H36+$B36,INDEX('Inputs_Indexed REC'!$D$40:$F$65,MATCH('Indexed REC Deliveries'!$H36,'Inputs_Indexed REC'!$C$40:$C$65,0),MATCH('Indexed REC Deliveries'!$F36,'Inputs_Indexed REC'!$D$37:$F$37,0))
*INDEX('Inputs_Indexed REC'!$H$40:$J$65,MATCH('Indexed REC Deliveries'!$H36,'Inputs_Indexed REC'!$C$40:$C$65,0),MATCH('Indexed REC Deliveries'!$F36,'Inputs_Indexed REC'!$H$37:$J$37,0)),
IF(O$4&gt;$H36+$B36,N36*(1-INDEX('Inputs_Indexed REC'!$E$6:$E$8,MATCH('Indexed REC Deliveries'!$F36,'Inputs_Indexed REC'!$C$6:$C$8,0))),
0))</f>
        <v>0</v>
      </c>
      <c r="P36" s="337">
        <f>Q36/2</f>
        <v>333000</v>
      </c>
      <c r="Q36" s="337">
        <f>'Total Indexed RECs'!M36</f>
        <v>666000</v>
      </c>
      <c r="R36" s="214">
        <f>Q36*(1-INDEX('Inputs_Indexed REC'!$E$6:$E$8,MATCH('Indexed REC Deliveries'!$F36,'Inputs_Indexed REC'!$C$6:$C$8,0)))</f>
        <v>662670</v>
      </c>
      <c r="S36" s="214">
        <f>R36*(1-INDEX('Inputs_Indexed REC'!$E$6:$E$8,MATCH('Indexed REC Deliveries'!$F36,'Inputs_Indexed REC'!$C$6:$C$8,0)))</f>
        <v>659356.65</v>
      </c>
      <c r="T36" s="214">
        <f>S36*(1-INDEX('Inputs_Indexed REC'!$E$6:$E$8,MATCH('Indexed REC Deliveries'!$F36,'Inputs_Indexed REC'!$C$6:$C$8,0)))</f>
        <v>656059.86675000004</v>
      </c>
      <c r="U36" s="214">
        <f>T36*(1-INDEX('Inputs_Indexed REC'!$E$6:$E$8,MATCH('Indexed REC Deliveries'!$F36,'Inputs_Indexed REC'!$C$6:$C$8,0)))</f>
        <v>652779.56741625001</v>
      </c>
      <c r="V36" s="214">
        <f>U36*(1-INDEX('Inputs_Indexed REC'!$E$6:$E$8,MATCH('Indexed REC Deliveries'!$F36,'Inputs_Indexed REC'!$C$6:$C$8,0)))</f>
        <v>649515.66957916878</v>
      </c>
      <c r="W36" s="214">
        <f>V36*(1-INDEX('Inputs_Indexed REC'!$E$6:$E$8,MATCH('Indexed REC Deliveries'!$F36,'Inputs_Indexed REC'!$C$6:$C$8,0)))</f>
        <v>646268.09123127291</v>
      </c>
      <c r="X36" s="214">
        <f>W36*(1-INDEX('Inputs_Indexed REC'!$E$6:$E$8,MATCH('Indexed REC Deliveries'!$F36,'Inputs_Indexed REC'!$C$6:$C$8,0)))</f>
        <v>643036.7507751165</v>
      </c>
      <c r="Y36" s="214">
        <f>X36*(1-INDEX('Inputs_Indexed REC'!$E$6:$E$8,MATCH('Indexed REC Deliveries'!$F36,'Inputs_Indexed REC'!$C$6:$C$8,0)))</f>
        <v>639821.56702124095</v>
      </c>
      <c r="Z36" s="214">
        <f>Y36*(1-INDEX('Inputs_Indexed REC'!$E$6:$E$8,MATCH('Indexed REC Deliveries'!$F36,'Inputs_Indexed REC'!$C$6:$C$8,0)))</f>
        <v>636622.45918613474</v>
      </c>
      <c r="AA36" s="214">
        <f>Z36*(1-INDEX('Inputs_Indexed REC'!$E$6:$E$8,MATCH('Indexed REC Deliveries'!$F36,'Inputs_Indexed REC'!$C$6:$C$8,0)))</f>
        <v>633439.34689020412</v>
      </c>
      <c r="AB36" s="214">
        <f>AA36*(1-INDEX('Inputs_Indexed REC'!$E$6:$E$8,MATCH('Indexed REC Deliveries'!$F36,'Inputs_Indexed REC'!$C$6:$C$8,0)))</f>
        <v>630272.15015575313</v>
      </c>
      <c r="AC36" s="214">
        <f>AB36*(1-INDEX('Inputs_Indexed REC'!$E$6:$E$8,MATCH('Indexed REC Deliveries'!$F36,'Inputs_Indexed REC'!$C$6:$C$8,0)))</f>
        <v>627120.78940497432</v>
      </c>
      <c r="AD36" s="214">
        <f>AC36*(1-INDEX('Inputs_Indexed REC'!$E$6:$E$8,MATCH('Indexed REC Deliveries'!$F36,'Inputs_Indexed REC'!$C$6:$C$8,0)))</f>
        <v>623985.18545794941</v>
      </c>
      <c r="AE36" s="214">
        <f>AD36*(1-INDEX('Inputs_Indexed REC'!$E$6:$E$8,MATCH('Indexed REC Deliveries'!$F36,'Inputs_Indexed REC'!$C$6:$C$8,0)))</f>
        <v>620865.25953065965</v>
      </c>
      <c r="AF36" s="214">
        <f>AE36*(1-INDEX('Inputs_Indexed REC'!$E$6:$E$8,MATCH('Indexed REC Deliveries'!$F36,'Inputs_Indexed REC'!$C$6:$C$8,0)))</f>
        <v>617760.93323300639</v>
      </c>
      <c r="AG36" s="214">
        <f>AF36*(1-INDEX('Inputs_Indexed REC'!$E$6:$E$8,MATCH('Indexed REC Deliveries'!$F36,'Inputs_Indexed REC'!$C$6:$C$8,0)))</f>
        <v>614672.12856684136</v>
      </c>
      <c r="AH36" s="214">
        <f>AG36*(1-INDEX('Inputs_Indexed REC'!$E$6:$E$8,MATCH('Indexed REC Deliveries'!$F36,'Inputs_Indexed REC'!$C$6:$C$8,0)))</f>
        <v>611598.76792400714</v>
      </c>
    </row>
    <row r="37" spans="2:34" x14ac:dyDescent="0.35">
      <c r="B37" s="332">
        <f>INDEX('Inputs_Indexed REC'!$E$70:$E$72,MATCH('Indexed REC Deliveries'!$D37,'Inputs_Indexed REC'!$C$70:$C$72,0))</f>
        <v>3</v>
      </c>
      <c r="C37" s="332" t="str">
        <f>INDEX('Inputs_Indexed REC'!$L$40:$L$65,MATCH('Indexed REC Deliveries'!$G37,'Inputs_Indexed REC'!$C$40:$C$65,0))</f>
        <v>Projected</v>
      </c>
      <c r="D37" s="116" t="s">
        <v>240</v>
      </c>
      <c r="F37" s="39" t="s">
        <v>76</v>
      </c>
      <c r="G37" s="60" t="s">
        <v>24</v>
      </c>
      <c r="H37" s="347">
        <f t="shared" si="7"/>
        <v>2026</v>
      </c>
      <c r="I37" s="56" t="s">
        <v>91</v>
      </c>
      <c r="J37" s="86">
        <f>IF(J$4=$H37+$B37,INDEX('Inputs_Indexed REC'!$D$40:$F$65,MATCH('Total Indexed RECs'!$H37,'Inputs_Indexed REC'!$B$40:$B$65,0),MATCH('Total Indexed RECs'!$F37,'Inputs_Indexed REC'!$D$37:$F$37,0))
*INDEX('Inputs_Indexed REC'!$H$40:$J$65,MATCH('Total Indexed RECs'!$H37,'Inputs_Indexed REC'!$B$40:$B$65,0),MATCH('Total Indexed RECs'!$F37,'Inputs_Indexed REC'!$H$37:$J$37,0)),
IF(J$4&gt;$H37+$B37,I37*(1-INDEX('Inputs_Indexed REC'!$E$6:$E$8,MATCH('Total Indexed RECs'!$F37,'Inputs_Indexed REC'!$C$6:$C$8,0))),
0))</f>
        <v>0</v>
      </c>
      <c r="K37" s="86">
        <f>IF(K$4=$H37+$B37,INDEX('Inputs_Indexed REC'!$D$40:$F$65,MATCH('Total Indexed RECs'!$H37,'Inputs_Indexed REC'!$B$40:$B$65,0),MATCH('Total Indexed RECs'!$F37,'Inputs_Indexed REC'!$D$37:$F$37,0))
*INDEX('Inputs_Indexed REC'!$H$40:$J$65,MATCH('Total Indexed RECs'!$H37,'Inputs_Indexed REC'!$B$40:$B$65,0),MATCH('Total Indexed RECs'!$F37,'Inputs_Indexed REC'!$H$37:$J$37,0)),
IF(K$4&gt;$H37+$B37,J37*(1-INDEX('Inputs_Indexed REC'!$E$6:$E$8,MATCH('Total Indexed RECs'!$F37,'Inputs_Indexed REC'!$C$6:$C$8,0))),
0))</f>
        <v>0</v>
      </c>
      <c r="L37" s="86">
        <f>IF(L$4=$H37+$B37,INDEX('Inputs_Indexed REC'!$D$40:$F$65,MATCH('Total Indexed RECs'!$H37,'Inputs_Indexed REC'!$B$40:$B$65,0),MATCH('Total Indexed RECs'!$F37,'Inputs_Indexed REC'!$D$37:$F$37,0))
*INDEX('Inputs_Indexed REC'!$H$40:$J$65,MATCH('Total Indexed RECs'!$H37,'Inputs_Indexed REC'!$B$40:$B$65,0),MATCH('Total Indexed RECs'!$F37,'Inputs_Indexed REC'!$H$37:$J$37,0)),
IF(L$4&gt;$H37+$B37,K37*(1-INDEX('Inputs_Indexed REC'!$E$6:$E$8,MATCH('Total Indexed RECs'!$F37,'Inputs_Indexed REC'!$C$6:$C$8,0))),
0))</f>
        <v>0</v>
      </c>
      <c r="M37" s="86">
        <f>IF(M$4=$H37+$B37,INDEX('Inputs_Indexed REC'!$D$40:$F$65,MATCH('Total Indexed RECs'!$H37,'Inputs_Indexed REC'!$B$40:$B$65,0),MATCH('Total Indexed RECs'!$F37,'Inputs_Indexed REC'!$D$37:$F$37,0))
*INDEX('Inputs_Indexed REC'!$H$40:$J$65,MATCH('Total Indexed RECs'!$H37,'Inputs_Indexed REC'!$B$40:$B$65,0),MATCH('Total Indexed RECs'!$F37,'Inputs_Indexed REC'!$H$37:$J$37,0)),
IF(M$4&gt;$H37+$B37,L37*(1-INDEX('Inputs_Indexed REC'!$E$6:$E$8,MATCH('Total Indexed RECs'!$F37,'Inputs_Indexed REC'!$C$6:$C$8,0))),
0))</f>
        <v>0</v>
      </c>
      <c r="N37" s="86">
        <f>IF(N$4=$H37+$B37,INDEX('Inputs_Indexed REC'!$D$40:$F$65,MATCH('Total Indexed RECs'!$H37,'Inputs_Indexed REC'!$B$40:$B$65,0),MATCH('Total Indexed RECs'!$F37,'Inputs_Indexed REC'!$D$37:$F$37,0))
*INDEX('Inputs_Indexed REC'!$H$40:$J$65,MATCH('Total Indexed RECs'!$H37,'Inputs_Indexed REC'!$B$40:$B$65,0),MATCH('Total Indexed RECs'!$F37,'Inputs_Indexed REC'!$H$37:$J$37,0)),
IF(N$4&gt;$H37+$B37,M37*(1-INDEX('Inputs_Indexed REC'!$E$6:$E$8,MATCH('Total Indexed RECs'!$F37,'Inputs_Indexed REC'!$C$6:$C$8,0))),
0))</f>
        <v>0</v>
      </c>
      <c r="O37" s="86">
        <f>IF(O$4=$H37+$B37,INDEX('Inputs_Indexed REC'!$D$40:$F$65,MATCH('Total Indexed RECs'!$H37,'Inputs_Indexed REC'!$B$40:$B$65,0),MATCH('Total Indexed RECs'!$F37,'Inputs_Indexed REC'!$D$37:$F$37,0))
*INDEX('Inputs_Indexed REC'!$H$40:$J$65,MATCH('Total Indexed RECs'!$H37,'Inputs_Indexed REC'!$B$40:$B$65,0),MATCH('Total Indexed RECs'!$F37,'Inputs_Indexed REC'!$H$37:$J$37,0)),
IF(O$4&gt;$H37+$B37,N37*(1-INDEX('Inputs_Indexed REC'!$E$6:$E$8,MATCH('Total Indexed RECs'!$F37,'Inputs_Indexed REC'!$C$6:$C$8,0))),
0))</f>
        <v>0</v>
      </c>
      <c r="P37" s="86">
        <f>IF(P$4=$H37+$B37,INDEX('Inputs_Indexed REC'!$D$40:$F$65,MATCH('Total Indexed RECs'!$H37,'Inputs_Indexed REC'!$B$40:$B$65,0),MATCH('Total Indexed RECs'!$F37,'Inputs_Indexed REC'!$D$37:$F$37,0))
*INDEX('Inputs_Indexed REC'!$H$40:$J$65,MATCH('Total Indexed RECs'!$H37,'Inputs_Indexed REC'!$B$40:$B$65,0),MATCH('Total Indexed RECs'!$F37,'Inputs_Indexed REC'!$H$37:$J$37,0)),
IF(P$4&gt;$H37+$B37,O37*(1-INDEX('Inputs_Indexed REC'!$E$6:$E$8,MATCH('Total Indexed RECs'!$F37,'Inputs_Indexed REC'!$C$6:$C$8,0))),
0))</f>
        <v>0</v>
      </c>
      <c r="Q37" s="86">
        <f>IF(Q$4=$H37+$B37,INDEX('Inputs_Indexed REC'!$D$40:$F$65,MATCH('Total Indexed RECs'!$H37,'Inputs_Indexed REC'!$B$40:$B$65,0),MATCH('Total Indexed RECs'!$F37,'Inputs_Indexed REC'!$D$37:$F$37,0))
*INDEX('Inputs_Indexed REC'!$H$40:$J$65,MATCH('Total Indexed RECs'!$H37,'Inputs_Indexed REC'!$B$40:$B$65,0),MATCH('Total Indexed RECs'!$F37,'Inputs_Indexed REC'!$H$37:$J$37,0)),
IF(Q$4&gt;$H37+$B37,P37*(1-INDEX('Inputs_Indexed REC'!$E$6:$E$8,MATCH('Total Indexed RECs'!$F37,'Inputs_Indexed REC'!$C$6:$C$8,0))),
0))</f>
        <v>1500000</v>
      </c>
      <c r="R37" s="86">
        <f>IF(R$4=$H37+$B37,INDEX('Inputs_Indexed REC'!$D$40:$F$65,MATCH('Total Indexed RECs'!$H37,'Inputs_Indexed REC'!$B$40:$B$65,0),MATCH('Total Indexed RECs'!$F37,'Inputs_Indexed REC'!$D$37:$F$37,0))
*INDEX('Inputs_Indexed REC'!$H$40:$J$65,MATCH('Total Indexed RECs'!$H37,'Inputs_Indexed REC'!$B$40:$B$65,0),MATCH('Total Indexed RECs'!$F37,'Inputs_Indexed REC'!$H$37:$J$37,0)),
IF(R$4&gt;$H37+$B37,Q37*(1-INDEX('Inputs_Indexed REC'!$E$6:$E$8,MATCH('Total Indexed RECs'!$F37,'Inputs_Indexed REC'!$C$6:$C$8,0))),
0))</f>
        <v>1492500</v>
      </c>
      <c r="S37" s="86">
        <f>IF(S$4=$H37+$B37,INDEX('Inputs_Indexed REC'!$D$40:$F$65,MATCH('Total Indexed RECs'!$H37,'Inputs_Indexed REC'!$B$40:$B$65,0),MATCH('Total Indexed RECs'!$F37,'Inputs_Indexed REC'!$D$37:$F$37,0))
*INDEX('Inputs_Indexed REC'!$H$40:$J$65,MATCH('Total Indexed RECs'!$H37,'Inputs_Indexed REC'!$B$40:$B$65,0),MATCH('Total Indexed RECs'!$F37,'Inputs_Indexed REC'!$H$37:$J$37,0)),
IF(S$4&gt;$H37+$B37,R37*(1-INDEX('Inputs_Indexed REC'!$E$6:$E$8,MATCH('Total Indexed RECs'!$F37,'Inputs_Indexed REC'!$C$6:$C$8,0))),
0))</f>
        <v>1485037.5</v>
      </c>
      <c r="T37" s="86">
        <f>IF(T$4=$H37+$B37,INDEX('Inputs_Indexed REC'!$D$40:$F$65,MATCH('Total Indexed RECs'!$H37,'Inputs_Indexed REC'!$B$40:$B$65,0),MATCH('Total Indexed RECs'!$F37,'Inputs_Indexed REC'!$D$37:$F$37,0))
*INDEX('Inputs_Indexed REC'!$H$40:$J$65,MATCH('Total Indexed RECs'!$H37,'Inputs_Indexed REC'!$B$40:$B$65,0),MATCH('Total Indexed RECs'!$F37,'Inputs_Indexed REC'!$H$37:$J$37,0)),
IF(T$4&gt;$H37+$B37,S37*(1-INDEX('Inputs_Indexed REC'!$E$6:$E$8,MATCH('Total Indexed RECs'!$F37,'Inputs_Indexed REC'!$C$6:$C$8,0))),
0))</f>
        <v>1477612.3125</v>
      </c>
      <c r="U37" s="86">
        <f>IF(U$4=$H37+$B37,INDEX('Inputs_Indexed REC'!$D$40:$F$65,MATCH('Total Indexed RECs'!$H37,'Inputs_Indexed REC'!$B$40:$B$65,0),MATCH('Total Indexed RECs'!$F37,'Inputs_Indexed REC'!$D$37:$F$37,0))
*INDEX('Inputs_Indexed REC'!$H$40:$J$65,MATCH('Total Indexed RECs'!$H37,'Inputs_Indexed REC'!$B$40:$B$65,0),MATCH('Total Indexed RECs'!$F37,'Inputs_Indexed REC'!$H$37:$J$37,0)),
IF(U$4&gt;$H37+$B37,T37*(1-INDEX('Inputs_Indexed REC'!$E$6:$E$8,MATCH('Total Indexed RECs'!$F37,'Inputs_Indexed REC'!$C$6:$C$8,0))),
0))</f>
        <v>1470224.2509375</v>
      </c>
      <c r="V37" s="86">
        <f>IF(V$4=$H37+$B37,INDEX('Inputs_Indexed REC'!$D$40:$F$65,MATCH('Total Indexed RECs'!$H37,'Inputs_Indexed REC'!$B$40:$B$65,0),MATCH('Total Indexed RECs'!$F37,'Inputs_Indexed REC'!$D$37:$F$37,0))
*INDEX('Inputs_Indexed REC'!$H$40:$J$65,MATCH('Total Indexed RECs'!$H37,'Inputs_Indexed REC'!$B$40:$B$65,0),MATCH('Total Indexed RECs'!$F37,'Inputs_Indexed REC'!$H$37:$J$37,0)),
IF(V$4&gt;$H37+$B37,U37*(1-INDEX('Inputs_Indexed REC'!$E$6:$E$8,MATCH('Total Indexed RECs'!$F37,'Inputs_Indexed REC'!$C$6:$C$8,0))),
0))</f>
        <v>1462873.1296828126</v>
      </c>
      <c r="W37" s="86">
        <f>IF(W$4=$H37+$B37,INDEX('Inputs_Indexed REC'!$D$40:$F$65,MATCH('Total Indexed RECs'!$H37,'Inputs_Indexed REC'!$B$40:$B$65,0),MATCH('Total Indexed RECs'!$F37,'Inputs_Indexed REC'!$D$37:$F$37,0))
*INDEX('Inputs_Indexed REC'!$H$40:$J$65,MATCH('Total Indexed RECs'!$H37,'Inputs_Indexed REC'!$B$40:$B$65,0),MATCH('Total Indexed RECs'!$F37,'Inputs_Indexed REC'!$H$37:$J$37,0)),
IF(W$4&gt;$H37+$B37,V37*(1-INDEX('Inputs_Indexed REC'!$E$6:$E$8,MATCH('Total Indexed RECs'!$F37,'Inputs_Indexed REC'!$C$6:$C$8,0))),
0))</f>
        <v>1455558.7640343986</v>
      </c>
      <c r="X37" s="86">
        <f>IF(X$4=$H37+$B37,INDEX('Inputs_Indexed REC'!$D$40:$F$65,MATCH('Total Indexed RECs'!$H37,'Inputs_Indexed REC'!$B$40:$B$65,0),MATCH('Total Indexed RECs'!$F37,'Inputs_Indexed REC'!$D$37:$F$37,0))
*INDEX('Inputs_Indexed REC'!$H$40:$J$65,MATCH('Total Indexed RECs'!$H37,'Inputs_Indexed REC'!$B$40:$B$65,0),MATCH('Total Indexed RECs'!$F37,'Inputs_Indexed REC'!$H$37:$J$37,0)),
IF(X$4&gt;$H37+$B37,W37*(1-INDEX('Inputs_Indexed REC'!$E$6:$E$8,MATCH('Total Indexed RECs'!$F37,'Inputs_Indexed REC'!$C$6:$C$8,0))),
0))</f>
        <v>1448280.9702142265</v>
      </c>
      <c r="Y37" s="86">
        <f>IF(Y$4=$H37+$B37,INDEX('Inputs_Indexed REC'!$D$40:$F$65,MATCH('Total Indexed RECs'!$H37,'Inputs_Indexed REC'!$B$40:$B$65,0),MATCH('Total Indexed RECs'!$F37,'Inputs_Indexed REC'!$D$37:$F$37,0))
*INDEX('Inputs_Indexed REC'!$H$40:$J$65,MATCH('Total Indexed RECs'!$H37,'Inputs_Indexed REC'!$B$40:$B$65,0),MATCH('Total Indexed RECs'!$F37,'Inputs_Indexed REC'!$H$37:$J$37,0)),
IF(Y$4&gt;$H37+$B37,X37*(1-INDEX('Inputs_Indexed REC'!$E$6:$E$8,MATCH('Total Indexed RECs'!$F37,'Inputs_Indexed REC'!$C$6:$C$8,0))),
0))</f>
        <v>1441039.5653631554</v>
      </c>
      <c r="Z37" s="86">
        <f>IF(Z$4=$H37+$B37,INDEX('Inputs_Indexed REC'!$D$40:$F$65,MATCH('Total Indexed RECs'!$H37,'Inputs_Indexed REC'!$B$40:$B$65,0),MATCH('Total Indexed RECs'!$F37,'Inputs_Indexed REC'!$D$37:$F$37,0))
*INDEX('Inputs_Indexed REC'!$H$40:$J$65,MATCH('Total Indexed RECs'!$H37,'Inputs_Indexed REC'!$B$40:$B$65,0),MATCH('Total Indexed RECs'!$F37,'Inputs_Indexed REC'!$H$37:$J$37,0)),
IF(Z$4&gt;$H37+$B37,Y37*(1-INDEX('Inputs_Indexed REC'!$E$6:$E$8,MATCH('Total Indexed RECs'!$F37,'Inputs_Indexed REC'!$C$6:$C$8,0))),
0))</f>
        <v>1433834.3675363397</v>
      </c>
      <c r="AA37" s="86">
        <f>IF(AA$4=$H37+$B37,INDEX('Inputs_Indexed REC'!$D$40:$F$65,MATCH('Total Indexed RECs'!$H37,'Inputs_Indexed REC'!$B$40:$B$65,0),MATCH('Total Indexed RECs'!$F37,'Inputs_Indexed REC'!$D$37:$F$37,0))
*INDEX('Inputs_Indexed REC'!$H$40:$J$65,MATCH('Total Indexed RECs'!$H37,'Inputs_Indexed REC'!$B$40:$B$65,0),MATCH('Total Indexed RECs'!$F37,'Inputs_Indexed REC'!$H$37:$J$37,0)),
IF(AA$4&gt;$H37+$B37,Z37*(1-INDEX('Inputs_Indexed REC'!$E$6:$E$8,MATCH('Total Indexed RECs'!$F37,'Inputs_Indexed REC'!$C$6:$C$8,0))),
0))</f>
        <v>1426665.195698658</v>
      </c>
      <c r="AB37" s="86">
        <f>IF(AB$4=$H37+$B37,INDEX('Inputs_Indexed REC'!$D$40:$F$65,MATCH('Total Indexed RECs'!$H37,'Inputs_Indexed REC'!$B$40:$B$65,0),MATCH('Total Indexed RECs'!$F37,'Inputs_Indexed REC'!$D$37:$F$37,0))
*INDEX('Inputs_Indexed REC'!$H$40:$J$65,MATCH('Total Indexed RECs'!$H37,'Inputs_Indexed REC'!$B$40:$B$65,0),MATCH('Total Indexed RECs'!$F37,'Inputs_Indexed REC'!$H$37:$J$37,0)),
IF(AB$4&gt;$H37+$B37,AA37*(1-INDEX('Inputs_Indexed REC'!$E$6:$E$8,MATCH('Total Indexed RECs'!$F37,'Inputs_Indexed REC'!$C$6:$C$8,0))),
0))</f>
        <v>1419531.8697201647</v>
      </c>
      <c r="AC37" s="86">
        <f>IF(AC$4=$H37+$B37,INDEX('Inputs_Indexed REC'!$D$40:$F$65,MATCH('Total Indexed RECs'!$H37,'Inputs_Indexed REC'!$B$40:$B$65,0),MATCH('Total Indexed RECs'!$F37,'Inputs_Indexed REC'!$D$37:$F$37,0))
*INDEX('Inputs_Indexed REC'!$H$40:$J$65,MATCH('Total Indexed RECs'!$H37,'Inputs_Indexed REC'!$B$40:$B$65,0),MATCH('Total Indexed RECs'!$F37,'Inputs_Indexed REC'!$H$37:$J$37,0)),
IF(AC$4&gt;$H37+$B37,AB37*(1-INDEX('Inputs_Indexed REC'!$E$6:$E$8,MATCH('Total Indexed RECs'!$F37,'Inputs_Indexed REC'!$C$6:$C$8,0))),
0))</f>
        <v>1412434.2103715639</v>
      </c>
      <c r="AD37" s="86">
        <f>IF(AD$4=$H37+$B37,INDEX('Inputs_Indexed REC'!$D$40:$F$65,MATCH('Total Indexed RECs'!$H37,'Inputs_Indexed REC'!$B$40:$B$65,0),MATCH('Total Indexed RECs'!$F37,'Inputs_Indexed REC'!$D$37:$F$37,0))
*INDEX('Inputs_Indexed REC'!$H$40:$J$65,MATCH('Total Indexed RECs'!$H37,'Inputs_Indexed REC'!$B$40:$B$65,0),MATCH('Total Indexed RECs'!$F37,'Inputs_Indexed REC'!$H$37:$J$37,0)),
IF(AD$4&gt;$H37+$B37,AC37*(1-INDEX('Inputs_Indexed REC'!$E$6:$E$8,MATCH('Total Indexed RECs'!$F37,'Inputs_Indexed REC'!$C$6:$C$8,0))),
0))</f>
        <v>1405372.0393197061</v>
      </c>
      <c r="AE37" s="86">
        <f>IF(AE$4=$H37+$B37,INDEX('Inputs_Indexed REC'!$D$40:$F$65,MATCH('Total Indexed RECs'!$H37,'Inputs_Indexed REC'!$B$40:$B$65,0),MATCH('Total Indexed RECs'!$F37,'Inputs_Indexed REC'!$D$37:$F$37,0))
*INDEX('Inputs_Indexed REC'!$H$40:$J$65,MATCH('Total Indexed RECs'!$H37,'Inputs_Indexed REC'!$B$40:$B$65,0),MATCH('Total Indexed RECs'!$F37,'Inputs_Indexed REC'!$H$37:$J$37,0)),
IF(AE$4&gt;$H37+$B37,AD37*(1-INDEX('Inputs_Indexed REC'!$E$6:$E$8,MATCH('Total Indexed RECs'!$F37,'Inputs_Indexed REC'!$C$6:$C$8,0))),
0))</f>
        <v>1398345.1791231076</v>
      </c>
      <c r="AF37" s="86">
        <f>IF(AF$4=$H37+$B37,INDEX('Inputs_Indexed REC'!$D$40:$F$65,MATCH('Total Indexed RECs'!$H37,'Inputs_Indexed REC'!$B$40:$B$65,0),MATCH('Total Indexed RECs'!$F37,'Inputs_Indexed REC'!$D$37:$F$37,0))
*INDEX('Inputs_Indexed REC'!$H$40:$J$65,MATCH('Total Indexed RECs'!$H37,'Inputs_Indexed REC'!$B$40:$B$65,0),MATCH('Total Indexed RECs'!$F37,'Inputs_Indexed REC'!$H$37:$J$37,0)),
IF(AF$4&gt;$H37+$B37,AE37*(1-INDEX('Inputs_Indexed REC'!$E$6:$E$8,MATCH('Total Indexed RECs'!$F37,'Inputs_Indexed REC'!$C$6:$C$8,0))),
0))</f>
        <v>1391353.453227492</v>
      </c>
      <c r="AG37" s="86">
        <f>IF(AG$4=$H37+$B37,INDEX('Inputs_Indexed REC'!$D$40:$F$65,MATCH('Total Indexed RECs'!$H37,'Inputs_Indexed REC'!$B$40:$B$65,0),MATCH('Total Indexed RECs'!$F37,'Inputs_Indexed REC'!$D$37:$F$37,0))
*INDEX('Inputs_Indexed REC'!$H$40:$J$65,MATCH('Total Indexed RECs'!$H37,'Inputs_Indexed REC'!$B$40:$B$65,0),MATCH('Total Indexed RECs'!$F37,'Inputs_Indexed REC'!$H$37:$J$37,0)),
IF(AG$4&gt;$H37+$B37,AF37*(1-INDEX('Inputs_Indexed REC'!$E$6:$E$8,MATCH('Total Indexed RECs'!$F37,'Inputs_Indexed REC'!$C$6:$C$8,0))),
0))</f>
        <v>1384396.6859613545</v>
      </c>
      <c r="AH37" s="86">
        <f>IF(AH$4=$H37+$B37,INDEX('Inputs_Indexed REC'!$D$40:$F$65,MATCH('Total Indexed RECs'!$H37,'Inputs_Indexed REC'!$B$40:$B$65,0),MATCH('Total Indexed RECs'!$F37,'Inputs_Indexed REC'!$D$37:$F$37,0))
*INDEX('Inputs_Indexed REC'!$H$40:$J$65,MATCH('Total Indexed RECs'!$H37,'Inputs_Indexed REC'!$B$40:$B$65,0),MATCH('Total Indexed RECs'!$F37,'Inputs_Indexed REC'!$H$37:$J$37,0)),
IF(AH$4&gt;$H37+$B37,AG37*(1-INDEX('Inputs_Indexed REC'!$E$6:$E$8,MATCH('Total Indexed RECs'!$F37,'Inputs_Indexed REC'!$C$6:$C$8,0))),
0))</f>
        <v>1377474.7025315478</v>
      </c>
    </row>
    <row r="38" spans="2:34" x14ac:dyDescent="0.35">
      <c r="B38" s="332">
        <f>INDEX('Inputs_Indexed REC'!$E$70:$E$72,MATCH('Indexed REC Deliveries'!$D38,'Inputs_Indexed REC'!$C$70:$C$72,0))</f>
        <v>3</v>
      </c>
      <c r="C38" s="332" t="str">
        <f>INDEX('Inputs_Indexed REC'!$L$40:$L$65,MATCH('Indexed REC Deliveries'!$G38,'Inputs_Indexed REC'!$C$40:$C$65,0))</f>
        <v>Projected</v>
      </c>
      <c r="D38" s="116" t="s">
        <v>240</v>
      </c>
      <c r="F38" s="39" t="s">
        <v>76</v>
      </c>
      <c r="G38" s="60" t="s">
        <v>25</v>
      </c>
      <c r="H38" s="347">
        <f t="shared" si="7"/>
        <v>2027</v>
      </c>
      <c r="I38" s="56" t="s">
        <v>91</v>
      </c>
      <c r="J38" s="86">
        <f>IF(J$4=$H38+$B38,INDEX('Inputs_Indexed REC'!$D$40:$F$65,MATCH('Total Indexed RECs'!$H38,'Inputs_Indexed REC'!$B$40:$B$65,0),MATCH('Total Indexed RECs'!$F38,'Inputs_Indexed REC'!$D$37:$F$37,0))
*INDEX('Inputs_Indexed REC'!$H$40:$J$65,MATCH('Total Indexed RECs'!$H38,'Inputs_Indexed REC'!$B$40:$B$65,0),MATCH('Total Indexed RECs'!$F38,'Inputs_Indexed REC'!$H$37:$J$37,0)),
IF(J$4&gt;$H38+$B38,I38*(1-INDEX('Inputs_Indexed REC'!$E$6:$E$8,MATCH('Total Indexed RECs'!$F38,'Inputs_Indexed REC'!$C$6:$C$8,0))),
0))</f>
        <v>0</v>
      </c>
      <c r="K38" s="86">
        <f>IF(K$4=$H38+$B38,INDEX('Inputs_Indexed REC'!$D$40:$F$65,MATCH('Total Indexed RECs'!$H38,'Inputs_Indexed REC'!$B$40:$B$65,0),MATCH('Total Indexed RECs'!$F38,'Inputs_Indexed REC'!$D$37:$F$37,0))
*INDEX('Inputs_Indexed REC'!$H$40:$J$65,MATCH('Total Indexed RECs'!$H38,'Inputs_Indexed REC'!$B$40:$B$65,0),MATCH('Total Indexed RECs'!$F38,'Inputs_Indexed REC'!$H$37:$J$37,0)),
IF(K$4&gt;$H38+$B38,J38*(1-INDEX('Inputs_Indexed REC'!$E$6:$E$8,MATCH('Total Indexed RECs'!$F38,'Inputs_Indexed REC'!$C$6:$C$8,0))),
0))</f>
        <v>0</v>
      </c>
      <c r="L38" s="86">
        <f>IF(L$4=$H38+$B38,INDEX('Inputs_Indexed REC'!$D$40:$F$65,MATCH('Total Indexed RECs'!$H38,'Inputs_Indexed REC'!$B$40:$B$65,0),MATCH('Total Indexed RECs'!$F38,'Inputs_Indexed REC'!$D$37:$F$37,0))
*INDEX('Inputs_Indexed REC'!$H$40:$J$65,MATCH('Total Indexed RECs'!$H38,'Inputs_Indexed REC'!$B$40:$B$65,0),MATCH('Total Indexed RECs'!$F38,'Inputs_Indexed REC'!$H$37:$J$37,0)),
IF(L$4&gt;$H38+$B38,K38*(1-INDEX('Inputs_Indexed REC'!$E$6:$E$8,MATCH('Total Indexed RECs'!$F38,'Inputs_Indexed REC'!$C$6:$C$8,0))),
0))</f>
        <v>0</v>
      </c>
      <c r="M38" s="86">
        <f>IF(M$4=$H38+$B38,INDEX('Inputs_Indexed REC'!$D$40:$F$65,MATCH('Total Indexed RECs'!$H38,'Inputs_Indexed REC'!$B$40:$B$65,0),MATCH('Total Indexed RECs'!$F38,'Inputs_Indexed REC'!$D$37:$F$37,0))
*INDEX('Inputs_Indexed REC'!$H$40:$J$65,MATCH('Total Indexed RECs'!$H38,'Inputs_Indexed REC'!$B$40:$B$65,0),MATCH('Total Indexed RECs'!$F38,'Inputs_Indexed REC'!$H$37:$J$37,0)),
IF(M$4&gt;$H38+$B38,L38*(1-INDEX('Inputs_Indexed REC'!$E$6:$E$8,MATCH('Total Indexed RECs'!$F38,'Inputs_Indexed REC'!$C$6:$C$8,0))),
0))</f>
        <v>0</v>
      </c>
      <c r="N38" s="86">
        <f>IF(N$4=$H38+$B38,INDEX('Inputs_Indexed REC'!$D$40:$F$65,MATCH('Total Indexed RECs'!$H38,'Inputs_Indexed REC'!$B$40:$B$65,0),MATCH('Total Indexed RECs'!$F38,'Inputs_Indexed REC'!$D$37:$F$37,0))
*INDEX('Inputs_Indexed REC'!$H$40:$J$65,MATCH('Total Indexed RECs'!$H38,'Inputs_Indexed REC'!$B$40:$B$65,0),MATCH('Total Indexed RECs'!$F38,'Inputs_Indexed REC'!$H$37:$J$37,0)),
IF(N$4&gt;$H38+$B38,M38*(1-INDEX('Inputs_Indexed REC'!$E$6:$E$8,MATCH('Total Indexed RECs'!$F38,'Inputs_Indexed REC'!$C$6:$C$8,0))),
0))</f>
        <v>0</v>
      </c>
      <c r="O38" s="86">
        <f>IF(O$4=$H38+$B38,INDEX('Inputs_Indexed REC'!$D$40:$F$65,MATCH('Total Indexed RECs'!$H38,'Inputs_Indexed REC'!$B$40:$B$65,0),MATCH('Total Indexed RECs'!$F38,'Inputs_Indexed REC'!$D$37:$F$37,0))
*INDEX('Inputs_Indexed REC'!$H$40:$J$65,MATCH('Total Indexed RECs'!$H38,'Inputs_Indexed REC'!$B$40:$B$65,0),MATCH('Total Indexed RECs'!$F38,'Inputs_Indexed REC'!$H$37:$J$37,0)),
IF(O$4&gt;$H38+$B38,N38*(1-INDEX('Inputs_Indexed REC'!$E$6:$E$8,MATCH('Total Indexed RECs'!$F38,'Inputs_Indexed REC'!$C$6:$C$8,0))),
0))</f>
        <v>0</v>
      </c>
      <c r="P38" s="86">
        <f>IF(P$4=$H38+$B38,INDEX('Inputs_Indexed REC'!$D$40:$F$65,MATCH('Total Indexed RECs'!$H38,'Inputs_Indexed REC'!$B$40:$B$65,0),MATCH('Total Indexed RECs'!$F38,'Inputs_Indexed REC'!$D$37:$F$37,0))
*INDEX('Inputs_Indexed REC'!$H$40:$J$65,MATCH('Total Indexed RECs'!$H38,'Inputs_Indexed REC'!$B$40:$B$65,0),MATCH('Total Indexed RECs'!$F38,'Inputs_Indexed REC'!$H$37:$J$37,0)),
IF(P$4&gt;$H38+$B38,O38*(1-INDEX('Inputs_Indexed REC'!$E$6:$E$8,MATCH('Total Indexed RECs'!$F38,'Inputs_Indexed REC'!$C$6:$C$8,0))),
0))</f>
        <v>0</v>
      </c>
      <c r="Q38" s="86">
        <f>IF(Q$4=$H38+$B38,INDEX('Inputs_Indexed REC'!$D$40:$F$65,MATCH('Total Indexed RECs'!$H38,'Inputs_Indexed REC'!$B$40:$B$65,0),MATCH('Total Indexed RECs'!$F38,'Inputs_Indexed REC'!$D$37:$F$37,0))
*INDEX('Inputs_Indexed REC'!$H$40:$J$65,MATCH('Total Indexed RECs'!$H38,'Inputs_Indexed REC'!$B$40:$B$65,0),MATCH('Total Indexed RECs'!$F38,'Inputs_Indexed REC'!$H$37:$J$37,0)),
IF(Q$4&gt;$H38+$B38,P38*(1-INDEX('Inputs_Indexed REC'!$E$6:$E$8,MATCH('Total Indexed RECs'!$F38,'Inputs_Indexed REC'!$C$6:$C$8,0))),
0))</f>
        <v>0</v>
      </c>
      <c r="R38" s="86">
        <f>IF(R$4=$H38+$B38,INDEX('Inputs_Indexed REC'!$D$40:$F$65,MATCH('Total Indexed RECs'!$H38,'Inputs_Indexed REC'!$B$40:$B$65,0),MATCH('Total Indexed RECs'!$F38,'Inputs_Indexed REC'!$D$37:$F$37,0))
*INDEX('Inputs_Indexed REC'!$H$40:$J$65,MATCH('Total Indexed RECs'!$H38,'Inputs_Indexed REC'!$B$40:$B$65,0),MATCH('Total Indexed RECs'!$F38,'Inputs_Indexed REC'!$H$37:$J$37,0)),
IF(R$4&gt;$H38+$B38,Q38*(1-INDEX('Inputs_Indexed REC'!$E$6:$E$8,MATCH('Total Indexed RECs'!$F38,'Inputs_Indexed REC'!$C$6:$C$8,0))),
0))</f>
        <v>1500000</v>
      </c>
      <c r="S38" s="86">
        <f>IF(S$4=$H38+$B38,INDEX('Inputs_Indexed REC'!$D$40:$F$65,MATCH('Total Indexed RECs'!$H38,'Inputs_Indexed REC'!$B$40:$B$65,0),MATCH('Total Indexed RECs'!$F38,'Inputs_Indexed REC'!$D$37:$F$37,0))
*INDEX('Inputs_Indexed REC'!$H$40:$J$65,MATCH('Total Indexed RECs'!$H38,'Inputs_Indexed REC'!$B$40:$B$65,0),MATCH('Total Indexed RECs'!$F38,'Inputs_Indexed REC'!$H$37:$J$37,0)),
IF(S$4&gt;$H38+$B38,R38*(1-INDEX('Inputs_Indexed REC'!$E$6:$E$8,MATCH('Total Indexed RECs'!$F38,'Inputs_Indexed REC'!$C$6:$C$8,0))),
0))</f>
        <v>1492500</v>
      </c>
      <c r="T38" s="86">
        <f>IF(T$4=$H38+$B38,INDEX('Inputs_Indexed REC'!$D$40:$F$65,MATCH('Total Indexed RECs'!$H38,'Inputs_Indexed REC'!$B$40:$B$65,0),MATCH('Total Indexed RECs'!$F38,'Inputs_Indexed REC'!$D$37:$F$37,0))
*INDEX('Inputs_Indexed REC'!$H$40:$J$65,MATCH('Total Indexed RECs'!$H38,'Inputs_Indexed REC'!$B$40:$B$65,0),MATCH('Total Indexed RECs'!$F38,'Inputs_Indexed REC'!$H$37:$J$37,0)),
IF(T$4&gt;$H38+$B38,S38*(1-INDEX('Inputs_Indexed REC'!$E$6:$E$8,MATCH('Total Indexed RECs'!$F38,'Inputs_Indexed REC'!$C$6:$C$8,0))),
0))</f>
        <v>1485037.5</v>
      </c>
      <c r="U38" s="86">
        <f>IF(U$4=$H38+$B38,INDEX('Inputs_Indexed REC'!$D$40:$F$65,MATCH('Total Indexed RECs'!$H38,'Inputs_Indexed REC'!$B$40:$B$65,0),MATCH('Total Indexed RECs'!$F38,'Inputs_Indexed REC'!$D$37:$F$37,0))
*INDEX('Inputs_Indexed REC'!$H$40:$J$65,MATCH('Total Indexed RECs'!$H38,'Inputs_Indexed REC'!$B$40:$B$65,0),MATCH('Total Indexed RECs'!$F38,'Inputs_Indexed REC'!$H$37:$J$37,0)),
IF(U$4&gt;$H38+$B38,T38*(1-INDEX('Inputs_Indexed REC'!$E$6:$E$8,MATCH('Total Indexed RECs'!$F38,'Inputs_Indexed REC'!$C$6:$C$8,0))),
0))</f>
        <v>1477612.3125</v>
      </c>
      <c r="V38" s="86">
        <f>IF(V$4=$H38+$B38,INDEX('Inputs_Indexed REC'!$D$40:$F$65,MATCH('Total Indexed RECs'!$H38,'Inputs_Indexed REC'!$B$40:$B$65,0),MATCH('Total Indexed RECs'!$F38,'Inputs_Indexed REC'!$D$37:$F$37,0))
*INDEX('Inputs_Indexed REC'!$H$40:$J$65,MATCH('Total Indexed RECs'!$H38,'Inputs_Indexed REC'!$B$40:$B$65,0),MATCH('Total Indexed RECs'!$F38,'Inputs_Indexed REC'!$H$37:$J$37,0)),
IF(V$4&gt;$H38+$B38,U38*(1-INDEX('Inputs_Indexed REC'!$E$6:$E$8,MATCH('Total Indexed RECs'!$F38,'Inputs_Indexed REC'!$C$6:$C$8,0))),
0))</f>
        <v>1470224.2509375</v>
      </c>
      <c r="W38" s="86">
        <f>IF(W$4=$H38+$B38,INDEX('Inputs_Indexed REC'!$D$40:$F$65,MATCH('Total Indexed RECs'!$H38,'Inputs_Indexed REC'!$B$40:$B$65,0),MATCH('Total Indexed RECs'!$F38,'Inputs_Indexed REC'!$D$37:$F$37,0))
*INDEX('Inputs_Indexed REC'!$H$40:$J$65,MATCH('Total Indexed RECs'!$H38,'Inputs_Indexed REC'!$B$40:$B$65,0),MATCH('Total Indexed RECs'!$F38,'Inputs_Indexed REC'!$H$37:$J$37,0)),
IF(W$4&gt;$H38+$B38,V38*(1-INDEX('Inputs_Indexed REC'!$E$6:$E$8,MATCH('Total Indexed RECs'!$F38,'Inputs_Indexed REC'!$C$6:$C$8,0))),
0))</f>
        <v>1462873.1296828126</v>
      </c>
      <c r="X38" s="86">
        <f>IF(X$4=$H38+$B38,INDEX('Inputs_Indexed REC'!$D$40:$F$65,MATCH('Total Indexed RECs'!$H38,'Inputs_Indexed REC'!$B$40:$B$65,0),MATCH('Total Indexed RECs'!$F38,'Inputs_Indexed REC'!$D$37:$F$37,0))
*INDEX('Inputs_Indexed REC'!$H$40:$J$65,MATCH('Total Indexed RECs'!$H38,'Inputs_Indexed REC'!$B$40:$B$65,0),MATCH('Total Indexed RECs'!$F38,'Inputs_Indexed REC'!$H$37:$J$37,0)),
IF(X$4&gt;$H38+$B38,W38*(1-INDEX('Inputs_Indexed REC'!$E$6:$E$8,MATCH('Total Indexed RECs'!$F38,'Inputs_Indexed REC'!$C$6:$C$8,0))),
0))</f>
        <v>1455558.7640343986</v>
      </c>
      <c r="Y38" s="86">
        <f>IF(Y$4=$H38+$B38,INDEX('Inputs_Indexed REC'!$D$40:$F$65,MATCH('Total Indexed RECs'!$H38,'Inputs_Indexed REC'!$B$40:$B$65,0),MATCH('Total Indexed RECs'!$F38,'Inputs_Indexed REC'!$D$37:$F$37,0))
*INDEX('Inputs_Indexed REC'!$H$40:$J$65,MATCH('Total Indexed RECs'!$H38,'Inputs_Indexed REC'!$B$40:$B$65,0),MATCH('Total Indexed RECs'!$F38,'Inputs_Indexed REC'!$H$37:$J$37,0)),
IF(Y$4&gt;$H38+$B38,X38*(1-INDEX('Inputs_Indexed REC'!$E$6:$E$8,MATCH('Total Indexed RECs'!$F38,'Inputs_Indexed REC'!$C$6:$C$8,0))),
0))</f>
        <v>1448280.9702142265</v>
      </c>
      <c r="Z38" s="86">
        <f>IF(Z$4=$H38+$B38,INDEX('Inputs_Indexed REC'!$D$40:$F$65,MATCH('Total Indexed RECs'!$H38,'Inputs_Indexed REC'!$B$40:$B$65,0),MATCH('Total Indexed RECs'!$F38,'Inputs_Indexed REC'!$D$37:$F$37,0))
*INDEX('Inputs_Indexed REC'!$H$40:$J$65,MATCH('Total Indexed RECs'!$H38,'Inputs_Indexed REC'!$B$40:$B$65,0),MATCH('Total Indexed RECs'!$F38,'Inputs_Indexed REC'!$H$37:$J$37,0)),
IF(Z$4&gt;$H38+$B38,Y38*(1-INDEX('Inputs_Indexed REC'!$E$6:$E$8,MATCH('Total Indexed RECs'!$F38,'Inputs_Indexed REC'!$C$6:$C$8,0))),
0))</f>
        <v>1441039.5653631554</v>
      </c>
      <c r="AA38" s="86">
        <f>IF(AA$4=$H38+$B38,INDEX('Inputs_Indexed REC'!$D$40:$F$65,MATCH('Total Indexed RECs'!$H38,'Inputs_Indexed REC'!$B$40:$B$65,0),MATCH('Total Indexed RECs'!$F38,'Inputs_Indexed REC'!$D$37:$F$37,0))
*INDEX('Inputs_Indexed REC'!$H$40:$J$65,MATCH('Total Indexed RECs'!$H38,'Inputs_Indexed REC'!$B$40:$B$65,0),MATCH('Total Indexed RECs'!$F38,'Inputs_Indexed REC'!$H$37:$J$37,0)),
IF(AA$4&gt;$H38+$B38,Z38*(1-INDEX('Inputs_Indexed REC'!$E$6:$E$8,MATCH('Total Indexed RECs'!$F38,'Inputs_Indexed REC'!$C$6:$C$8,0))),
0))</f>
        <v>1433834.3675363397</v>
      </c>
      <c r="AB38" s="86">
        <f>IF(AB$4=$H38+$B38,INDEX('Inputs_Indexed REC'!$D$40:$F$65,MATCH('Total Indexed RECs'!$H38,'Inputs_Indexed REC'!$B$40:$B$65,0),MATCH('Total Indexed RECs'!$F38,'Inputs_Indexed REC'!$D$37:$F$37,0))
*INDEX('Inputs_Indexed REC'!$H$40:$J$65,MATCH('Total Indexed RECs'!$H38,'Inputs_Indexed REC'!$B$40:$B$65,0),MATCH('Total Indexed RECs'!$F38,'Inputs_Indexed REC'!$H$37:$J$37,0)),
IF(AB$4&gt;$H38+$B38,AA38*(1-INDEX('Inputs_Indexed REC'!$E$6:$E$8,MATCH('Total Indexed RECs'!$F38,'Inputs_Indexed REC'!$C$6:$C$8,0))),
0))</f>
        <v>1426665.195698658</v>
      </c>
      <c r="AC38" s="86">
        <f>IF(AC$4=$H38+$B38,INDEX('Inputs_Indexed REC'!$D$40:$F$65,MATCH('Total Indexed RECs'!$H38,'Inputs_Indexed REC'!$B$40:$B$65,0),MATCH('Total Indexed RECs'!$F38,'Inputs_Indexed REC'!$D$37:$F$37,0))
*INDEX('Inputs_Indexed REC'!$H$40:$J$65,MATCH('Total Indexed RECs'!$H38,'Inputs_Indexed REC'!$B$40:$B$65,0),MATCH('Total Indexed RECs'!$F38,'Inputs_Indexed REC'!$H$37:$J$37,0)),
IF(AC$4&gt;$H38+$B38,AB38*(1-INDEX('Inputs_Indexed REC'!$E$6:$E$8,MATCH('Total Indexed RECs'!$F38,'Inputs_Indexed REC'!$C$6:$C$8,0))),
0))</f>
        <v>1419531.8697201647</v>
      </c>
      <c r="AD38" s="86">
        <f>IF(AD$4=$H38+$B38,INDEX('Inputs_Indexed REC'!$D$40:$F$65,MATCH('Total Indexed RECs'!$H38,'Inputs_Indexed REC'!$B$40:$B$65,0),MATCH('Total Indexed RECs'!$F38,'Inputs_Indexed REC'!$D$37:$F$37,0))
*INDEX('Inputs_Indexed REC'!$H$40:$J$65,MATCH('Total Indexed RECs'!$H38,'Inputs_Indexed REC'!$B$40:$B$65,0),MATCH('Total Indexed RECs'!$F38,'Inputs_Indexed REC'!$H$37:$J$37,0)),
IF(AD$4&gt;$H38+$B38,AC38*(1-INDEX('Inputs_Indexed REC'!$E$6:$E$8,MATCH('Total Indexed RECs'!$F38,'Inputs_Indexed REC'!$C$6:$C$8,0))),
0))</f>
        <v>1412434.2103715639</v>
      </c>
      <c r="AE38" s="86">
        <f>IF(AE$4=$H38+$B38,INDEX('Inputs_Indexed REC'!$D$40:$F$65,MATCH('Total Indexed RECs'!$H38,'Inputs_Indexed REC'!$B$40:$B$65,0),MATCH('Total Indexed RECs'!$F38,'Inputs_Indexed REC'!$D$37:$F$37,0))
*INDEX('Inputs_Indexed REC'!$H$40:$J$65,MATCH('Total Indexed RECs'!$H38,'Inputs_Indexed REC'!$B$40:$B$65,0),MATCH('Total Indexed RECs'!$F38,'Inputs_Indexed REC'!$H$37:$J$37,0)),
IF(AE$4&gt;$H38+$B38,AD38*(1-INDEX('Inputs_Indexed REC'!$E$6:$E$8,MATCH('Total Indexed RECs'!$F38,'Inputs_Indexed REC'!$C$6:$C$8,0))),
0))</f>
        <v>1405372.0393197061</v>
      </c>
      <c r="AF38" s="86">
        <f>IF(AF$4=$H38+$B38,INDEX('Inputs_Indexed REC'!$D$40:$F$65,MATCH('Total Indexed RECs'!$H38,'Inputs_Indexed REC'!$B$40:$B$65,0),MATCH('Total Indexed RECs'!$F38,'Inputs_Indexed REC'!$D$37:$F$37,0))
*INDEX('Inputs_Indexed REC'!$H$40:$J$65,MATCH('Total Indexed RECs'!$H38,'Inputs_Indexed REC'!$B$40:$B$65,0),MATCH('Total Indexed RECs'!$F38,'Inputs_Indexed REC'!$H$37:$J$37,0)),
IF(AF$4&gt;$H38+$B38,AE38*(1-INDEX('Inputs_Indexed REC'!$E$6:$E$8,MATCH('Total Indexed RECs'!$F38,'Inputs_Indexed REC'!$C$6:$C$8,0))),
0))</f>
        <v>1398345.1791231076</v>
      </c>
      <c r="AG38" s="86">
        <f>IF(AG$4=$H38+$B38,INDEX('Inputs_Indexed REC'!$D$40:$F$65,MATCH('Total Indexed RECs'!$H38,'Inputs_Indexed REC'!$B$40:$B$65,0),MATCH('Total Indexed RECs'!$F38,'Inputs_Indexed REC'!$D$37:$F$37,0))
*INDEX('Inputs_Indexed REC'!$H$40:$J$65,MATCH('Total Indexed RECs'!$H38,'Inputs_Indexed REC'!$B$40:$B$65,0),MATCH('Total Indexed RECs'!$F38,'Inputs_Indexed REC'!$H$37:$J$37,0)),
IF(AG$4&gt;$H38+$B38,AF38*(1-INDEX('Inputs_Indexed REC'!$E$6:$E$8,MATCH('Total Indexed RECs'!$F38,'Inputs_Indexed REC'!$C$6:$C$8,0))),
0))</f>
        <v>1391353.453227492</v>
      </c>
      <c r="AH38" s="86">
        <f>IF(AH$4=$H38+$B38,INDEX('Inputs_Indexed REC'!$D$40:$F$65,MATCH('Total Indexed RECs'!$H38,'Inputs_Indexed REC'!$B$40:$B$65,0),MATCH('Total Indexed RECs'!$F38,'Inputs_Indexed REC'!$D$37:$F$37,0))
*INDEX('Inputs_Indexed REC'!$H$40:$J$65,MATCH('Total Indexed RECs'!$H38,'Inputs_Indexed REC'!$B$40:$B$65,0),MATCH('Total Indexed RECs'!$F38,'Inputs_Indexed REC'!$H$37:$J$37,0)),
IF(AH$4&gt;$H38+$B38,AG38*(1-INDEX('Inputs_Indexed REC'!$E$6:$E$8,MATCH('Total Indexed RECs'!$F38,'Inputs_Indexed REC'!$C$6:$C$8,0))),
0))</f>
        <v>1384396.6859613545</v>
      </c>
    </row>
    <row r="39" spans="2:34" x14ac:dyDescent="0.35">
      <c r="B39" s="332">
        <f>INDEX('Inputs_Indexed REC'!$E$70:$E$72,MATCH('Indexed REC Deliveries'!$D39,'Inputs_Indexed REC'!$C$70:$C$72,0))</f>
        <v>3</v>
      </c>
      <c r="C39" s="332" t="str">
        <f>INDEX('Inputs_Indexed REC'!$L$40:$L$65,MATCH('Indexed REC Deliveries'!$G39,'Inputs_Indexed REC'!$C$40:$C$65,0))</f>
        <v>Projected</v>
      </c>
      <c r="D39" s="116" t="s">
        <v>240</v>
      </c>
      <c r="F39" s="39" t="s">
        <v>76</v>
      </c>
      <c r="G39" s="60" t="s">
        <v>26</v>
      </c>
      <c r="H39" s="347">
        <f t="shared" si="7"/>
        <v>2028</v>
      </c>
      <c r="I39" s="56" t="s">
        <v>91</v>
      </c>
      <c r="J39" s="86">
        <f>IF(J$4=$H39+$B39,INDEX('Inputs_Indexed REC'!$D$40:$F$65,MATCH('Total Indexed RECs'!$H39,'Inputs_Indexed REC'!$B$40:$B$65,0),MATCH('Total Indexed RECs'!$F39,'Inputs_Indexed REC'!$D$37:$F$37,0))
*INDEX('Inputs_Indexed REC'!$H$40:$J$65,MATCH('Total Indexed RECs'!$H39,'Inputs_Indexed REC'!$B$40:$B$65,0),MATCH('Total Indexed RECs'!$F39,'Inputs_Indexed REC'!$H$37:$J$37,0)),
IF(J$4&gt;$H39+$B39,I39*(1-INDEX('Inputs_Indexed REC'!$E$6:$E$8,MATCH('Total Indexed RECs'!$F39,'Inputs_Indexed REC'!$C$6:$C$8,0))),
0))</f>
        <v>0</v>
      </c>
      <c r="K39" s="86">
        <f>IF(K$4=$H39+$B39,INDEX('Inputs_Indexed REC'!$D$40:$F$65,MATCH('Total Indexed RECs'!$H39,'Inputs_Indexed REC'!$B$40:$B$65,0),MATCH('Total Indexed RECs'!$F39,'Inputs_Indexed REC'!$D$37:$F$37,0))
*INDEX('Inputs_Indexed REC'!$H$40:$J$65,MATCH('Total Indexed RECs'!$H39,'Inputs_Indexed REC'!$B$40:$B$65,0),MATCH('Total Indexed RECs'!$F39,'Inputs_Indexed REC'!$H$37:$J$37,0)),
IF(K$4&gt;$H39+$B39,J39*(1-INDEX('Inputs_Indexed REC'!$E$6:$E$8,MATCH('Total Indexed RECs'!$F39,'Inputs_Indexed REC'!$C$6:$C$8,0))),
0))</f>
        <v>0</v>
      </c>
      <c r="L39" s="86">
        <f>IF(L$4=$H39+$B39,INDEX('Inputs_Indexed REC'!$D$40:$F$65,MATCH('Total Indexed RECs'!$H39,'Inputs_Indexed REC'!$B$40:$B$65,0),MATCH('Total Indexed RECs'!$F39,'Inputs_Indexed REC'!$D$37:$F$37,0))
*INDEX('Inputs_Indexed REC'!$H$40:$J$65,MATCH('Total Indexed RECs'!$H39,'Inputs_Indexed REC'!$B$40:$B$65,0),MATCH('Total Indexed RECs'!$F39,'Inputs_Indexed REC'!$H$37:$J$37,0)),
IF(L$4&gt;$H39+$B39,K39*(1-INDEX('Inputs_Indexed REC'!$E$6:$E$8,MATCH('Total Indexed RECs'!$F39,'Inputs_Indexed REC'!$C$6:$C$8,0))),
0))</f>
        <v>0</v>
      </c>
      <c r="M39" s="86">
        <f>IF(M$4=$H39+$B39,INDEX('Inputs_Indexed REC'!$D$40:$F$65,MATCH('Total Indexed RECs'!$H39,'Inputs_Indexed REC'!$B$40:$B$65,0),MATCH('Total Indexed RECs'!$F39,'Inputs_Indexed REC'!$D$37:$F$37,0))
*INDEX('Inputs_Indexed REC'!$H$40:$J$65,MATCH('Total Indexed RECs'!$H39,'Inputs_Indexed REC'!$B$40:$B$65,0),MATCH('Total Indexed RECs'!$F39,'Inputs_Indexed REC'!$H$37:$J$37,0)),
IF(M$4&gt;$H39+$B39,L39*(1-INDEX('Inputs_Indexed REC'!$E$6:$E$8,MATCH('Total Indexed RECs'!$F39,'Inputs_Indexed REC'!$C$6:$C$8,0))),
0))</f>
        <v>0</v>
      </c>
      <c r="N39" s="86">
        <f>IF(N$4=$H39+$B39,INDEX('Inputs_Indexed REC'!$D$40:$F$65,MATCH('Total Indexed RECs'!$H39,'Inputs_Indexed REC'!$B$40:$B$65,0),MATCH('Total Indexed RECs'!$F39,'Inputs_Indexed REC'!$D$37:$F$37,0))
*INDEX('Inputs_Indexed REC'!$H$40:$J$65,MATCH('Total Indexed RECs'!$H39,'Inputs_Indexed REC'!$B$40:$B$65,0),MATCH('Total Indexed RECs'!$F39,'Inputs_Indexed REC'!$H$37:$J$37,0)),
IF(N$4&gt;$H39+$B39,M39*(1-INDEX('Inputs_Indexed REC'!$E$6:$E$8,MATCH('Total Indexed RECs'!$F39,'Inputs_Indexed REC'!$C$6:$C$8,0))),
0))</f>
        <v>0</v>
      </c>
      <c r="O39" s="86">
        <f>IF(O$4=$H39+$B39,INDEX('Inputs_Indexed REC'!$D$40:$F$65,MATCH('Total Indexed RECs'!$H39,'Inputs_Indexed REC'!$B$40:$B$65,0),MATCH('Total Indexed RECs'!$F39,'Inputs_Indexed REC'!$D$37:$F$37,0))
*INDEX('Inputs_Indexed REC'!$H$40:$J$65,MATCH('Total Indexed RECs'!$H39,'Inputs_Indexed REC'!$B$40:$B$65,0),MATCH('Total Indexed RECs'!$F39,'Inputs_Indexed REC'!$H$37:$J$37,0)),
IF(O$4&gt;$H39+$B39,N39*(1-INDEX('Inputs_Indexed REC'!$E$6:$E$8,MATCH('Total Indexed RECs'!$F39,'Inputs_Indexed REC'!$C$6:$C$8,0))),
0))</f>
        <v>0</v>
      </c>
      <c r="P39" s="86">
        <f>IF(P$4=$H39+$B39,INDEX('Inputs_Indexed REC'!$D$40:$F$65,MATCH('Total Indexed RECs'!$H39,'Inputs_Indexed REC'!$B$40:$B$65,0),MATCH('Total Indexed RECs'!$F39,'Inputs_Indexed REC'!$D$37:$F$37,0))
*INDEX('Inputs_Indexed REC'!$H$40:$J$65,MATCH('Total Indexed RECs'!$H39,'Inputs_Indexed REC'!$B$40:$B$65,0),MATCH('Total Indexed RECs'!$F39,'Inputs_Indexed REC'!$H$37:$J$37,0)),
IF(P$4&gt;$H39+$B39,O39*(1-INDEX('Inputs_Indexed REC'!$E$6:$E$8,MATCH('Total Indexed RECs'!$F39,'Inputs_Indexed REC'!$C$6:$C$8,0))),
0))</f>
        <v>0</v>
      </c>
      <c r="Q39" s="86">
        <f>IF(Q$4=$H39+$B39,INDEX('Inputs_Indexed REC'!$D$40:$F$65,MATCH('Total Indexed RECs'!$H39,'Inputs_Indexed REC'!$B$40:$B$65,0),MATCH('Total Indexed RECs'!$F39,'Inputs_Indexed REC'!$D$37:$F$37,0))
*INDEX('Inputs_Indexed REC'!$H$40:$J$65,MATCH('Total Indexed RECs'!$H39,'Inputs_Indexed REC'!$B$40:$B$65,0),MATCH('Total Indexed RECs'!$F39,'Inputs_Indexed REC'!$H$37:$J$37,0)),
IF(Q$4&gt;$H39+$B39,P39*(1-INDEX('Inputs_Indexed REC'!$E$6:$E$8,MATCH('Total Indexed RECs'!$F39,'Inputs_Indexed REC'!$C$6:$C$8,0))),
0))</f>
        <v>0</v>
      </c>
      <c r="R39" s="86">
        <f>IF(R$4=$H39+$B39,INDEX('Inputs_Indexed REC'!$D$40:$F$65,MATCH('Total Indexed RECs'!$H39,'Inputs_Indexed REC'!$B$40:$B$65,0),MATCH('Total Indexed RECs'!$F39,'Inputs_Indexed REC'!$D$37:$F$37,0))
*INDEX('Inputs_Indexed REC'!$H$40:$J$65,MATCH('Total Indexed RECs'!$H39,'Inputs_Indexed REC'!$B$40:$B$65,0),MATCH('Total Indexed RECs'!$F39,'Inputs_Indexed REC'!$H$37:$J$37,0)),
IF(R$4&gt;$H39+$B39,Q39*(1-INDEX('Inputs_Indexed REC'!$E$6:$E$8,MATCH('Total Indexed RECs'!$F39,'Inputs_Indexed REC'!$C$6:$C$8,0))),
0))</f>
        <v>0</v>
      </c>
      <c r="S39" s="86">
        <f>IF(S$4=$H39+$B39,INDEX('Inputs_Indexed REC'!$D$40:$F$65,MATCH('Total Indexed RECs'!$H39,'Inputs_Indexed REC'!$B$40:$B$65,0),MATCH('Total Indexed RECs'!$F39,'Inputs_Indexed REC'!$D$37:$F$37,0))
*INDEX('Inputs_Indexed REC'!$H$40:$J$65,MATCH('Total Indexed RECs'!$H39,'Inputs_Indexed REC'!$B$40:$B$65,0),MATCH('Total Indexed RECs'!$F39,'Inputs_Indexed REC'!$H$37:$J$37,0)),
IF(S$4&gt;$H39+$B39,R39*(1-INDEX('Inputs_Indexed REC'!$E$6:$E$8,MATCH('Total Indexed RECs'!$F39,'Inputs_Indexed REC'!$C$6:$C$8,0))),
0))</f>
        <v>1000000</v>
      </c>
      <c r="T39" s="86">
        <f>IF(T$4=$H39+$B39,INDEX('Inputs_Indexed REC'!$D$40:$F$65,MATCH('Total Indexed RECs'!$H39,'Inputs_Indexed REC'!$B$40:$B$65,0),MATCH('Total Indexed RECs'!$F39,'Inputs_Indexed REC'!$D$37:$F$37,0))
*INDEX('Inputs_Indexed REC'!$H$40:$J$65,MATCH('Total Indexed RECs'!$H39,'Inputs_Indexed REC'!$B$40:$B$65,0),MATCH('Total Indexed RECs'!$F39,'Inputs_Indexed REC'!$H$37:$J$37,0)),
IF(T$4&gt;$H39+$B39,S39*(1-INDEX('Inputs_Indexed REC'!$E$6:$E$8,MATCH('Total Indexed RECs'!$F39,'Inputs_Indexed REC'!$C$6:$C$8,0))),
0))</f>
        <v>995000</v>
      </c>
      <c r="U39" s="86">
        <f>IF(U$4=$H39+$B39,INDEX('Inputs_Indexed REC'!$D$40:$F$65,MATCH('Total Indexed RECs'!$H39,'Inputs_Indexed REC'!$B$40:$B$65,0),MATCH('Total Indexed RECs'!$F39,'Inputs_Indexed REC'!$D$37:$F$37,0))
*INDEX('Inputs_Indexed REC'!$H$40:$J$65,MATCH('Total Indexed RECs'!$H39,'Inputs_Indexed REC'!$B$40:$B$65,0),MATCH('Total Indexed RECs'!$F39,'Inputs_Indexed REC'!$H$37:$J$37,0)),
IF(U$4&gt;$H39+$B39,T39*(1-INDEX('Inputs_Indexed REC'!$E$6:$E$8,MATCH('Total Indexed RECs'!$F39,'Inputs_Indexed REC'!$C$6:$C$8,0))),
0))</f>
        <v>990025</v>
      </c>
      <c r="V39" s="86">
        <f>IF(V$4=$H39+$B39,INDEX('Inputs_Indexed REC'!$D$40:$F$65,MATCH('Total Indexed RECs'!$H39,'Inputs_Indexed REC'!$B$40:$B$65,0),MATCH('Total Indexed RECs'!$F39,'Inputs_Indexed REC'!$D$37:$F$37,0))
*INDEX('Inputs_Indexed REC'!$H$40:$J$65,MATCH('Total Indexed RECs'!$H39,'Inputs_Indexed REC'!$B$40:$B$65,0),MATCH('Total Indexed RECs'!$F39,'Inputs_Indexed REC'!$H$37:$J$37,0)),
IF(V$4&gt;$H39+$B39,U39*(1-INDEX('Inputs_Indexed REC'!$E$6:$E$8,MATCH('Total Indexed RECs'!$F39,'Inputs_Indexed REC'!$C$6:$C$8,0))),
0))</f>
        <v>985074.875</v>
      </c>
      <c r="W39" s="86">
        <f>IF(W$4=$H39+$B39,INDEX('Inputs_Indexed REC'!$D$40:$F$65,MATCH('Total Indexed RECs'!$H39,'Inputs_Indexed REC'!$B$40:$B$65,0),MATCH('Total Indexed RECs'!$F39,'Inputs_Indexed REC'!$D$37:$F$37,0))
*INDEX('Inputs_Indexed REC'!$H$40:$J$65,MATCH('Total Indexed RECs'!$H39,'Inputs_Indexed REC'!$B$40:$B$65,0),MATCH('Total Indexed RECs'!$F39,'Inputs_Indexed REC'!$H$37:$J$37,0)),
IF(W$4&gt;$H39+$B39,V39*(1-INDEX('Inputs_Indexed REC'!$E$6:$E$8,MATCH('Total Indexed RECs'!$F39,'Inputs_Indexed REC'!$C$6:$C$8,0))),
0))</f>
        <v>980149.50062499999</v>
      </c>
      <c r="X39" s="86">
        <f>IF(X$4=$H39+$B39,INDEX('Inputs_Indexed REC'!$D$40:$F$65,MATCH('Total Indexed RECs'!$H39,'Inputs_Indexed REC'!$B$40:$B$65,0),MATCH('Total Indexed RECs'!$F39,'Inputs_Indexed REC'!$D$37:$F$37,0))
*INDEX('Inputs_Indexed REC'!$H$40:$J$65,MATCH('Total Indexed RECs'!$H39,'Inputs_Indexed REC'!$B$40:$B$65,0),MATCH('Total Indexed RECs'!$F39,'Inputs_Indexed REC'!$H$37:$J$37,0)),
IF(X$4&gt;$H39+$B39,W39*(1-INDEX('Inputs_Indexed REC'!$E$6:$E$8,MATCH('Total Indexed RECs'!$F39,'Inputs_Indexed REC'!$C$6:$C$8,0))),
0))</f>
        <v>975248.75312187499</v>
      </c>
      <c r="Y39" s="86">
        <f>IF(Y$4=$H39+$B39,INDEX('Inputs_Indexed REC'!$D$40:$F$65,MATCH('Total Indexed RECs'!$H39,'Inputs_Indexed REC'!$B$40:$B$65,0),MATCH('Total Indexed RECs'!$F39,'Inputs_Indexed REC'!$D$37:$F$37,0))
*INDEX('Inputs_Indexed REC'!$H$40:$J$65,MATCH('Total Indexed RECs'!$H39,'Inputs_Indexed REC'!$B$40:$B$65,0),MATCH('Total Indexed RECs'!$F39,'Inputs_Indexed REC'!$H$37:$J$37,0)),
IF(Y$4&gt;$H39+$B39,X39*(1-INDEX('Inputs_Indexed REC'!$E$6:$E$8,MATCH('Total Indexed RECs'!$F39,'Inputs_Indexed REC'!$C$6:$C$8,0))),
0))</f>
        <v>970372.50935626565</v>
      </c>
      <c r="Z39" s="86">
        <f>IF(Z$4=$H39+$B39,INDEX('Inputs_Indexed REC'!$D$40:$F$65,MATCH('Total Indexed RECs'!$H39,'Inputs_Indexed REC'!$B$40:$B$65,0),MATCH('Total Indexed RECs'!$F39,'Inputs_Indexed REC'!$D$37:$F$37,0))
*INDEX('Inputs_Indexed REC'!$H$40:$J$65,MATCH('Total Indexed RECs'!$H39,'Inputs_Indexed REC'!$B$40:$B$65,0),MATCH('Total Indexed RECs'!$F39,'Inputs_Indexed REC'!$H$37:$J$37,0)),
IF(Z$4&gt;$H39+$B39,Y39*(1-INDEX('Inputs_Indexed REC'!$E$6:$E$8,MATCH('Total Indexed RECs'!$F39,'Inputs_Indexed REC'!$C$6:$C$8,0))),
0))</f>
        <v>965520.64680948434</v>
      </c>
      <c r="AA39" s="86">
        <f>IF(AA$4=$H39+$B39,INDEX('Inputs_Indexed REC'!$D$40:$F$65,MATCH('Total Indexed RECs'!$H39,'Inputs_Indexed REC'!$B$40:$B$65,0),MATCH('Total Indexed RECs'!$F39,'Inputs_Indexed REC'!$D$37:$F$37,0))
*INDEX('Inputs_Indexed REC'!$H$40:$J$65,MATCH('Total Indexed RECs'!$H39,'Inputs_Indexed REC'!$B$40:$B$65,0),MATCH('Total Indexed RECs'!$F39,'Inputs_Indexed REC'!$H$37:$J$37,0)),
IF(AA$4&gt;$H39+$B39,Z39*(1-INDEX('Inputs_Indexed REC'!$E$6:$E$8,MATCH('Total Indexed RECs'!$F39,'Inputs_Indexed REC'!$C$6:$C$8,0))),
0))</f>
        <v>960693.04357543692</v>
      </c>
      <c r="AB39" s="86">
        <f>IF(AB$4=$H39+$B39,INDEX('Inputs_Indexed REC'!$D$40:$F$65,MATCH('Total Indexed RECs'!$H39,'Inputs_Indexed REC'!$B$40:$B$65,0),MATCH('Total Indexed RECs'!$F39,'Inputs_Indexed REC'!$D$37:$F$37,0))
*INDEX('Inputs_Indexed REC'!$H$40:$J$65,MATCH('Total Indexed RECs'!$H39,'Inputs_Indexed REC'!$B$40:$B$65,0),MATCH('Total Indexed RECs'!$F39,'Inputs_Indexed REC'!$H$37:$J$37,0)),
IF(AB$4&gt;$H39+$B39,AA39*(1-INDEX('Inputs_Indexed REC'!$E$6:$E$8,MATCH('Total Indexed RECs'!$F39,'Inputs_Indexed REC'!$C$6:$C$8,0))),
0))</f>
        <v>955889.57835755975</v>
      </c>
      <c r="AC39" s="86">
        <f>IF(AC$4=$H39+$B39,INDEX('Inputs_Indexed REC'!$D$40:$F$65,MATCH('Total Indexed RECs'!$H39,'Inputs_Indexed REC'!$B$40:$B$65,0),MATCH('Total Indexed RECs'!$F39,'Inputs_Indexed REC'!$D$37:$F$37,0))
*INDEX('Inputs_Indexed REC'!$H$40:$J$65,MATCH('Total Indexed RECs'!$H39,'Inputs_Indexed REC'!$B$40:$B$65,0),MATCH('Total Indexed RECs'!$F39,'Inputs_Indexed REC'!$H$37:$J$37,0)),
IF(AC$4&gt;$H39+$B39,AB39*(1-INDEX('Inputs_Indexed REC'!$E$6:$E$8,MATCH('Total Indexed RECs'!$F39,'Inputs_Indexed REC'!$C$6:$C$8,0))),
0))</f>
        <v>951110.13046577189</v>
      </c>
      <c r="AD39" s="86">
        <f>IF(AD$4=$H39+$B39,INDEX('Inputs_Indexed REC'!$D$40:$F$65,MATCH('Total Indexed RECs'!$H39,'Inputs_Indexed REC'!$B$40:$B$65,0),MATCH('Total Indexed RECs'!$F39,'Inputs_Indexed REC'!$D$37:$F$37,0))
*INDEX('Inputs_Indexed REC'!$H$40:$J$65,MATCH('Total Indexed RECs'!$H39,'Inputs_Indexed REC'!$B$40:$B$65,0),MATCH('Total Indexed RECs'!$F39,'Inputs_Indexed REC'!$H$37:$J$37,0)),
IF(AD$4&gt;$H39+$B39,AC39*(1-INDEX('Inputs_Indexed REC'!$E$6:$E$8,MATCH('Total Indexed RECs'!$F39,'Inputs_Indexed REC'!$C$6:$C$8,0))),
0))</f>
        <v>946354.57981344301</v>
      </c>
      <c r="AE39" s="86">
        <f>IF(AE$4=$H39+$B39,INDEX('Inputs_Indexed REC'!$D$40:$F$65,MATCH('Total Indexed RECs'!$H39,'Inputs_Indexed REC'!$B$40:$B$65,0),MATCH('Total Indexed RECs'!$F39,'Inputs_Indexed REC'!$D$37:$F$37,0))
*INDEX('Inputs_Indexed REC'!$H$40:$J$65,MATCH('Total Indexed RECs'!$H39,'Inputs_Indexed REC'!$B$40:$B$65,0),MATCH('Total Indexed RECs'!$F39,'Inputs_Indexed REC'!$H$37:$J$37,0)),
IF(AE$4&gt;$H39+$B39,AD39*(1-INDEX('Inputs_Indexed REC'!$E$6:$E$8,MATCH('Total Indexed RECs'!$F39,'Inputs_Indexed REC'!$C$6:$C$8,0))),
0))</f>
        <v>941622.80691437575</v>
      </c>
      <c r="AF39" s="86">
        <f>IF(AF$4=$H39+$B39,INDEX('Inputs_Indexed REC'!$D$40:$F$65,MATCH('Total Indexed RECs'!$H39,'Inputs_Indexed REC'!$B$40:$B$65,0),MATCH('Total Indexed RECs'!$F39,'Inputs_Indexed REC'!$D$37:$F$37,0))
*INDEX('Inputs_Indexed REC'!$H$40:$J$65,MATCH('Total Indexed RECs'!$H39,'Inputs_Indexed REC'!$B$40:$B$65,0),MATCH('Total Indexed RECs'!$F39,'Inputs_Indexed REC'!$H$37:$J$37,0)),
IF(AF$4&gt;$H39+$B39,AE39*(1-INDEX('Inputs_Indexed REC'!$E$6:$E$8,MATCH('Total Indexed RECs'!$F39,'Inputs_Indexed REC'!$C$6:$C$8,0))),
0))</f>
        <v>936914.69287980383</v>
      </c>
      <c r="AG39" s="86">
        <f>IF(AG$4=$H39+$B39,INDEX('Inputs_Indexed REC'!$D$40:$F$65,MATCH('Total Indexed RECs'!$H39,'Inputs_Indexed REC'!$B$40:$B$65,0),MATCH('Total Indexed RECs'!$F39,'Inputs_Indexed REC'!$D$37:$F$37,0))
*INDEX('Inputs_Indexed REC'!$H$40:$J$65,MATCH('Total Indexed RECs'!$H39,'Inputs_Indexed REC'!$B$40:$B$65,0),MATCH('Total Indexed RECs'!$F39,'Inputs_Indexed REC'!$H$37:$J$37,0)),
IF(AG$4&gt;$H39+$B39,AF39*(1-INDEX('Inputs_Indexed REC'!$E$6:$E$8,MATCH('Total Indexed RECs'!$F39,'Inputs_Indexed REC'!$C$6:$C$8,0))),
0))</f>
        <v>932230.11941540486</v>
      </c>
      <c r="AH39" s="86">
        <f>IF(AH$4=$H39+$B39,INDEX('Inputs_Indexed REC'!$D$40:$F$65,MATCH('Total Indexed RECs'!$H39,'Inputs_Indexed REC'!$B$40:$B$65,0),MATCH('Total Indexed RECs'!$F39,'Inputs_Indexed REC'!$D$37:$F$37,0))
*INDEX('Inputs_Indexed REC'!$H$40:$J$65,MATCH('Total Indexed RECs'!$H39,'Inputs_Indexed REC'!$B$40:$B$65,0),MATCH('Total Indexed RECs'!$F39,'Inputs_Indexed REC'!$H$37:$J$37,0)),
IF(AH$4&gt;$H39+$B39,AG39*(1-INDEX('Inputs_Indexed REC'!$E$6:$E$8,MATCH('Total Indexed RECs'!$F39,'Inputs_Indexed REC'!$C$6:$C$8,0))),
0))</f>
        <v>927568.96881832788</v>
      </c>
    </row>
    <row r="40" spans="2:34" x14ac:dyDescent="0.35">
      <c r="B40" s="332">
        <f>INDEX('Inputs_Indexed REC'!$E$70:$E$72,MATCH('Indexed REC Deliveries'!$D40,'Inputs_Indexed REC'!$C$70:$C$72,0))</f>
        <v>3</v>
      </c>
      <c r="C40" s="332" t="str">
        <f>INDEX('Inputs_Indexed REC'!$L$40:$L$65,MATCH('Indexed REC Deliveries'!$G40,'Inputs_Indexed REC'!$C$40:$C$65,0))</f>
        <v>Projected</v>
      </c>
      <c r="D40" s="116" t="s">
        <v>240</v>
      </c>
      <c r="F40" s="39" t="s">
        <v>76</v>
      </c>
      <c r="G40" s="60" t="s">
        <v>27</v>
      </c>
      <c r="H40" s="347">
        <f t="shared" si="7"/>
        <v>2029</v>
      </c>
      <c r="I40" s="56" t="s">
        <v>91</v>
      </c>
      <c r="J40" s="86">
        <f>IF(J$4=$H40+$B40,INDEX('Inputs_Indexed REC'!$D$40:$F$65,MATCH('Total Indexed RECs'!$H40,'Inputs_Indexed REC'!$B$40:$B$65,0),MATCH('Total Indexed RECs'!$F40,'Inputs_Indexed REC'!$D$37:$F$37,0))
*INDEX('Inputs_Indexed REC'!$H$40:$J$65,MATCH('Total Indexed RECs'!$H40,'Inputs_Indexed REC'!$B$40:$B$65,0),MATCH('Total Indexed RECs'!$F40,'Inputs_Indexed REC'!$H$37:$J$37,0)),
IF(J$4&gt;$H40+$B40,I40*(1-INDEX('Inputs_Indexed REC'!$E$6:$E$8,MATCH('Total Indexed RECs'!$F40,'Inputs_Indexed REC'!$C$6:$C$8,0))),
0))</f>
        <v>0</v>
      </c>
      <c r="K40" s="86">
        <f>IF(K$4=$H40+$B40,INDEX('Inputs_Indexed REC'!$D$40:$F$65,MATCH('Total Indexed RECs'!$H40,'Inputs_Indexed REC'!$B$40:$B$65,0),MATCH('Total Indexed RECs'!$F40,'Inputs_Indexed REC'!$D$37:$F$37,0))
*INDEX('Inputs_Indexed REC'!$H$40:$J$65,MATCH('Total Indexed RECs'!$H40,'Inputs_Indexed REC'!$B$40:$B$65,0),MATCH('Total Indexed RECs'!$F40,'Inputs_Indexed REC'!$H$37:$J$37,0)),
IF(K$4&gt;$H40+$B40,J40*(1-INDEX('Inputs_Indexed REC'!$E$6:$E$8,MATCH('Total Indexed RECs'!$F40,'Inputs_Indexed REC'!$C$6:$C$8,0))),
0))</f>
        <v>0</v>
      </c>
      <c r="L40" s="86">
        <f>IF(L$4=$H40+$B40,INDEX('Inputs_Indexed REC'!$D$40:$F$65,MATCH('Total Indexed RECs'!$H40,'Inputs_Indexed REC'!$B$40:$B$65,0),MATCH('Total Indexed RECs'!$F40,'Inputs_Indexed REC'!$D$37:$F$37,0))
*INDEX('Inputs_Indexed REC'!$H$40:$J$65,MATCH('Total Indexed RECs'!$H40,'Inputs_Indexed REC'!$B$40:$B$65,0),MATCH('Total Indexed RECs'!$F40,'Inputs_Indexed REC'!$H$37:$J$37,0)),
IF(L$4&gt;$H40+$B40,K40*(1-INDEX('Inputs_Indexed REC'!$E$6:$E$8,MATCH('Total Indexed RECs'!$F40,'Inputs_Indexed REC'!$C$6:$C$8,0))),
0))</f>
        <v>0</v>
      </c>
      <c r="M40" s="86">
        <f>IF(M$4=$H40+$B40,INDEX('Inputs_Indexed REC'!$D$40:$F$65,MATCH('Total Indexed RECs'!$H40,'Inputs_Indexed REC'!$B$40:$B$65,0),MATCH('Total Indexed RECs'!$F40,'Inputs_Indexed REC'!$D$37:$F$37,0))
*INDEX('Inputs_Indexed REC'!$H$40:$J$65,MATCH('Total Indexed RECs'!$H40,'Inputs_Indexed REC'!$B$40:$B$65,0),MATCH('Total Indexed RECs'!$F40,'Inputs_Indexed REC'!$H$37:$J$37,0)),
IF(M$4&gt;$H40+$B40,L40*(1-INDEX('Inputs_Indexed REC'!$E$6:$E$8,MATCH('Total Indexed RECs'!$F40,'Inputs_Indexed REC'!$C$6:$C$8,0))),
0))</f>
        <v>0</v>
      </c>
      <c r="N40" s="86">
        <f>IF(N$4=$H40+$B40,INDEX('Inputs_Indexed REC'!$D$40:$F$65,MATCH('Total Indexed RECs'!$H40,'Inputs_Indexed REC'!$B$40:$B$65,0),MATCH('Total Indexed RECs'!$F40,'Inputs_Indexed REC'!$D$37:$F$37,0))
*INDEX('Inputs_Indexed REC'!$H$40:$J$65,MATCH('Total Indexed RECs'!$H40,'Inputs_Indexed REC'!$B$40:$B$65,0),MATCH('Total Indexed RECs'!$F40,'Inputs_Indexed REC'!$H$37:$J$37,0)),
IF(N$4&gt;$H40+$B40,M40*(1-INDEX('Inputs_Indexed REC'!$E$6:$E$8,MATCH('Total Indexed RECs'!$F40,'Inputs_Indexed REC'!$C$6:$C$8,0))),
0))</f>
        <v>0</v>
      </c>
      <c r="O40" s="86">
        <f>IF(O$4=$H40+$B40,INDEX('Inputs_Indexed REC'!$D$40:$F$65,MATCH('Total Indexed RECs'!$H40,'Inputs_Indexed REC'!$B$40:$B$65,0),MATCH('Total Indexed RECs'!$F40,'Inputs_Indexed REC'!$D$37:$F$37,0))
*INDEX('Inputs_Indexed REC'!$H$40:$J$65,MATCH('Total Indexed RECs'!$H40,'Inputs_Indexed REC'!$B$40:$B$65,0),MATCH('Total Indexed RECs'!$F40,'Inputs_Indexed REC'!$H$37:$J$37,0)),
IF(O$4&gt;$H40+$B40,N40*(1-INDEX('Inputs_Indexed REC'!$E$6:$E$8,MATCH('Total Indexed RECs'!$F40,'Inputs_Indexed REC'!$C$6:$C$8,0))),
0))</f>
        <v>0</v>
      </c>
      <c r="P40" s="86">
        <f>IF(P$4=$H40+$B40,INDEX('Inputs_Indexed REC'!$D$40:$F$65,MATCH('Total Indexed RECs'!$H40,'Inputs_Indexed REC'!$B$40:$B$65,0),MATCH('Total Indexed RECs'!$F40,'Inputs_Indexed REC'!$D$37:$F$37,0))
*INDEX('Inputs_Indexed REC'!$H$40:$J$65,MATCH('Total Indexed RECs'!$H40,'Inputs_Indexed REC'!$B$40:$B$65,0),MATCH('Total Indexed RECs'!$F40,'Inputs_Indexed REC'!$H$37:$J$37,0)),
IF(P$4&gt;$H40+$B40,O40*(1-INDEX('Inputs_Indexed REC'!$E$6:$E$8,MATCH('Total Indexed RECs'!$F40,'Inputs_Indexed REC'!$C$6:$C$8,0))),
0))</f>
        <v>0</v>
      </c>
      <c r="Q40" s="86">
        <f>IF(Q$4=$H40+$B40,INDEX('Inputs_Indexed REC'!$D$40:$F$65,MATCH('Total Indexed RECs'!$H40,'Inputs_Indexed REC'!$B$40:$B$65,0),MATCH('Total Indexed RECs'!$F40,'Inputs_Indexed REC'!$D$37:$F$37,0))
*INDEX('Inputs_Indexed REC'!$H$40:$J$65,MATCH('Total Indexed RECs'!$H40,'Inputs_Indexed REC'!$B$40:$B$65,0),MATCH('Total Indexed RECs'!$F40,'Inputs_Indexed REC'!$H$37:$J$37,0)),
IF(Q$4&gt;$H40+$B40,P40*(1-INDEX('Inputs_Indexed REC'!$E$6:$E$8,MATCH('Total Indexed RECs'!$F40,'Inputs_Indexed REC'!$C$6:$C$8,0))),
0))</f>
        <v>0</v>
      </c>
      <c r="R40" s="86">
        <f>IF(R$4=$H40+$B40,INDEX('Inputs_Indexed REC'!$D$40:$F$65,MATCH('Total Indexed RECs'!$H40,'Inputs_Indexed REC'!$B$40:$B$65,0),MATCH('Total Indexed RECs'!$F40,'Inputs_Indexed REC'!$D$37:$F$37,0))
*INDEX('Inputs_Indexed REC'!$H$40:$J$65,MATCH('Total Indexed RECs'!$H40,'Inputs_Indexed REC'!$B$40:$B$65,0),MATCH('Total Indexed RECs'!$F40,'Inputs_Indexed REC'!$H$37:$J$37,0)),
IF(R$4&gt;$H40+$B40,Q40*(1-INDEX('Inputs_Indexed REC'!$E$6:$E$8,MATCH('Total Indexed RECs'!$F40,'Inputs_Indexed REC'!$C$6:$C$8,0))),
0))</f>
        <v>0</v>
      </c>
      <c r="S40" s="86">
        <f>IF(S$4=$H40+$B40,INDEX('Inputs_Indexed REC'!$D$40:$F$65,MATCH('Total Indexed RECs'!$H40,'Inputs_Indexed REC'!$B$40:$B$65,0),MATCH('Total Indexed RECs'!$F40,'Inputs_Indexed REC'!$D$37:$F$37,0))
*INDEX('Inputs_Indexed REC'!$H$40:$J$65,MATCH('Total Indexed RECs'!$H40,'Inputs_Indexed REC'!$B$40:$B$65,0),MATCH('Total Indexed RECs'!$F40,'Inputs_Indexed REC'!$H$37:$J$37,0)),
IF(S$4&gt;$H40+$B40,R40*(1-INDEX('Inputs_Indexed REC'!$E$6:$E$8,MATCH('Total Indexed RECs'!$F40,'Inputs_Indexed REC'!$C$6:$C$8,0))),
0))</f>
        <v>0</v>
      </c>
      <c r="T40" s="86">
        <f>IF(T$4=$H40+$B40,INDEX('Inputs_Indexed REC'!$D$40:$F$65,MATCH('Total Indexed RECs'!$H40,'Inputs_Indexed REC'!$B$40:$B$65,0),MATCH('Total Indexed RECs'!$F40,'Inputs_Indexed REC'!$D$37:$F$37,0))
*INDEX('Inputs_Indexed REC'!$H$40:$J$65,MATCH('Total Indexed RECs'!$H40,'Inputs_Indexed REC'!$B$40:$B$65,0),MATCH('Total Indexed RECs'!$F40,'Inputs_Indexed REC'!$H$37:$J$37,0)),
IF(T$4&gt;$H40+$B40,S40*(1-INDEX('Inputs_Indexed REC'!$E$6:$E$8,MATCH('Total Indexed RECs'!$F40,'Inputs_Indexed REC'!$C$6:$C$8,0))),
0))</f>
        <v>1000000</v>
      </c>
      <c r="U40" s="86">
        <f>IF(U$4=$H40+$B40,INDEX('Inputs_Indexed REC'!$D$40:$F$65,MATCH('Total Indexed RECs'!$H40,'Inputs_Indexed REC'!$B$40:$B$65,0),MATCH('Total Indexed RECs'!$F40,'Inputs_Indexed REC'!$D$37:$F$37,0))
*INDEX('Inputs_Indexed REC'!$H$40:$J$65,MATCH('Total Indexed RECs'!$H40,'Inputs_Indexed REC'!$B$40:$B$65,0),MATCH('Total Indexed RECs'!$F40,'Inputs_Indexed REC'!$H$37:$J$37,0)),
IF(U$4&gt;$H40+$B40,T40*(1-INDEX('Inputs_Indexed REC'!$E$6:$E$8,MATCH('Total Indexed RECs'!$F40,'Inputs_Indexed REC'!$C$6:$C$8,0))),
0))</f>
        <v>995000</v>
      </c>
      <c r="V40" s="86">
        <f>IF(V$4=$H40+$B40,INDEX('Inputs_Indexed REC'!$D$40:$F$65,MATCH('Total Indexed RECs'!$H40,'Inputs_Indexed REC'!$B$40:$B$65,0),MATCH('Total Indexed RECs'!$F40,'Inputs_Indexed REC'!$D$37:$F$37,0))
*INDEX('Inputs_Indexed REC'!$H$40:$J$65,MATCH('Total Indexed RECs'!$H40,'Inputs_Indexed REC'!$B$40:$B$65,0),MATCH('Total Indexed RECs'!$F40,'Inputs_Indexed REC'!$H$37:$J$37,0)),
IF(V$4&gt;$H40+$B40,U40*(1-INDEX('Inputs_Indexed REC'!$E$6:$E$8,MATCH('Total Indexed RECs'!$F40,'Inputs_Indexed REC'!$C$6:$C$8,0))),
0))</f>
        <v>990025</v>
      </c>
      <c r="W40" s="86">
        <f>IF(W$4=$H40+$B40,INDEX('Inputs_Indexed REC'!$D$40:$F$65,MATCH('Total Indexed RECs'!$H40,'Inputs_Indexed REC'!$B$40:$B$65,0),MATCH('Total Indexed RECs'!$F40,'Inputs_Indexed REC'!$D$37:$F$37,0))
*INDEX('Inputs_Indexed REC'!$H$40:$J$65,MATCH('Total Indexed RECs'!$H40,'Inputs_Indexed REC'!$B$40:$B$65,0),MATCH('Total Indexed RECs'!$F40,'Inputs_Indexed REC'!$H$37:$J$37,0)),
IF(W$4&gt;$H40+$B40,V40*(1-INDEX('Inputs_Indexed REC'!$E$6:$E$8,MATCH('Total Indexed RECs'!$F40,'Inputs_Indexed REC'!$C$6:$C$8,0))),
0))</f>
        <v>985074.875</v>
      </c>
      <c r="X40" s="86">
        <f>IF(X$4=$H40+$B40,INDEX('Inputs_Indexed REC'!$D$40:$F$65,MATCH('Total Indexed RECs'!$H40,'Inputs_Indexed REC'!$B$40:$B$65,0),MATCH('Total Indexed RECs'!$F40,'Inputs_Indexed REC'!$D$37:$F$37,0))
*INDEX('Inputs_Indexed REC'!$H$40:$J$65,MATCH('Total Indexed RECs'!$H40,'Inputs_Indexed REC'!$B$40:$B$65,0),MATCH('Total Indexed RECs'!$F40,'Inputs_Indexed REC'!$H$37:$J$37,0)),
IF(X$4&gt;$H40+$B40,W40*(1-INDEX('Inputs_Indexed REC'!$E$6:$E$8,MATCH('Total Indexed RECs'!$F40,'Inputs_Indexed REC'!$C$6:$C$8,0))),
0))</f>
        <v>980149.50062499999</v>
      </c>
      <c r="Y40" s="86">
        <f>IF(Y$4=$H40+$B40,INDEX('Inputs_Indexed REC'!$D$40:$F$65,MATCH('Total Indexed RECs'!$H40,'Inputs_Indexed REC'!$B$40:$B$65,0),MATCH('Total Indexed RECs'!$F40,'Inputs_Indexed REC'!$D$37:$F$37,0))
*INDEX('Inputs_Indexed REC'!$H$40:$J$65,MATCH('Total Indexed RECs'!$H40,'Inputs_Indexed REC'!$B$40:$B$65,0),MATCH('Total Indexed RECs'!$F40,'Inputs_Indexed REC'!$H$37:$J$37,0)),
IF(Y$4&gt;$H40+$B40,X40*(1-INDEX('Inputs_Indexed REC'!$E$6:$E$8,MATCH('Total Indexed RECs'!$F40,'Inputs_Indexed REC'!$C$6:$C$8,0))),
0))</f>
        <v>975248.75312187499</v>
      </c>
      <c r="Z40" s="86">
        <f>IF(Z$4=$H40+$B40,INDEX('Inputs_Indexed REC'!$D$40:$F$65,MATCH('Total Indexed RECs'!$H40,'Inputs_Indexed REC'!$B$40:$B$65,0),MATCH('Total Indexed RECs'!$F40,'Inputs_Indexed REC'!$D$37:$F$37,0))
*INDEX('Inputs_Indexed REC'!$H$40:$J$65,MATCH('Total Indexed RECs'!$H40,'Inputs_Indexed REC'!$B$40:$B$65,0),MATCH('Total Indexed RECs'!$F40,'Inputs_Indexed REC'!$H$37:$J$37,0)),
IF(Z$4&gt;$H40+$B40,Y40*(1-INDEX('Inputs_Indexed REC'!$E$6:$E$8,MATCH('Total Indexed RECs'!$F40,'Inputs_Indexed REC'!$C$6:$C$8,0))),
0))</f>
        <v>970372.50935626565</v>
      </c>
      <c r="AA40" s="86">
        <f>IF(AA$4=$H40+$B40,INDEX('Inputs_Indexed REC'!$D$40:$F$65,MATCH('Total Indexed RECs'!$H40,'Inputs_Indexed REC'!$B$40:$B$65,0),MATCH('Total Indexed RECs'!$F40,'Inputs_Indexed REC'!$D$37:$F$37,0))
*INDEX('Inputs_Indexed REC'!$H$40:$J$65,MATCH('Total Indexed RECs'!$H40,'Inputs_Indexed REC'!$B$40:$B$65,0),MATCH('Total Indexed RECs'!$F40,'Inputs_Indexed REC'!$H$37:$J$37,0)),
IF(AA$4&gt;$H40+$B40,Z40*(1-INDEX('Inputs_Indexed REC'!$E$6:$E$8,MATCH('Total Indexed RECs'!$F40,'Inputs_Indexed REC'!$C$6:$C$8,0))),
0))</f>
        <v>965520.64680948434</v>
      </c>
      <c r="AB40" s="86">
        <f>IF(AB$4=$H40+$B40,INDEX('Inputs_Indexed REC'!$D$40:$F$65,MATCH('Total Indexed RECs'!$H40,'Inputs_Indexed REC'!$B$40:$B$65,0),MATCH('Total Indexed RECs'!$F40,'Inputs_Indexed REC'!$D$37:$F$37,0))
*INDEX('Inputs_Indexed REC'!$H$40:$J$65,MATCH('Total Indexed RECs'!$H40,'Inputs_Indexed REC'!$B$40:$B$65,0),MATCH('Total Indexed RECs'!$F40,'Inputs_Indexed REC'!$H$37:$J$37,0)),
IF(AB$4&gt;$H40+$B40,AA40*(1-INDEX('Inputs_Indexed REC'!$E$6:$E$8,MATCH('Total Indexed RECs'!$F40,'Inputs_Indexed REC'!$C$6:$C$8,0))),
0))</f>
        <v>960693.04357543692</v>
      </c>
      <c r="AC40" s="86">
        <f>IF(AC$4=$H40+$B40,INDEX('Inputs_Indexed REC'!$D$40:$F$65,MATCH('Total Indexed RECs'!$H40,'Inputs_Indexed REC'!$B$40:$B$65,0),MATCH('Total Indexed RECs'!$F40,'Inputs_Indexed REC'!$D$37:$F$37,0))
*INDEX('Inputs_Indexed REC'!$H$40:$J$65,MATCH('Total Indexed RECs'!$H40,'Inputs_Indexed REC'!$B$40:$B$65,0),MATCH('Total Indexed RECs'!$F40,'Inputs_Indexed REC'!$H$37:$J$37,0)),
IF(AC$4&gt;$H40+$B40,AB40*(1-INDEX('Inputs_Indexed REC'!$E$6:$E$8,MATCH('Total Indexed RECs'!$F40,'Inputs_Indexed REC'!$C$6:$C$8,0))),
0))</f>
        <v>955889.57835755975</v>
      </c>
      <c r="AD40" s="86">
        <f>IF(AD$4=$H40+$B40,INDEX('Inputs_Indexed REC'!$D$40:$F$65,MATCH('Total Indexed RECs'!$H40,'Inputs_Indexed REC'!$B$40:$B$65,0),MATCH('Total Indexed RECs'!$F40,'Inputs_Indexed REC'!$D$37:$F$37,0))
*INDEX('Inputs_Indexed REC'!$H$40:$J$65,MATCH('Total Indexed RECs'!$H40,'Inputs_Indexed REC'!$B$40:$B$65,0),MATCH('Total Indexed RECs'!$F40,'Inputs_Indexed REC'!$H$37:$J$37,0)),
IF(AD$4&gt;$H40+$B40,AC40*(1-INDEX('Inputs_Indexed REC'!$E$6:$E$8,MATCH('Total Indexed RECs'!$F40,'Inputs_Indexed REC'!$C$6:$C$8,0))),
0))</f>
        <v>951110.13046577189</v>
      </c>
      <c r="AE40" s="86">
        <f>IF(AE$4=$H40+$B40,INDEX('Inputs_Indexed REC'!$D$40:$F$65,MATCH('Total Indexed RECs'!$H40,'Inputs_Indexed REC'!$B$40:$B$65,0),MATCH('Total Indexed RECs'!$F40,'Inputs_Indexed REC'!$D$37:$F$37,0))
*INDEX('Inputs_Indexed REC'!$H$40:$J$65,MATCH('Total Indexed RECs'!$H40,'Inputs_Indexed REC'!$B$40:$B$65,0),MATCH('Total Indexed RECs'!$F40,'Inputs_Indexed REC'!$H$37:$J$37,0)),
IF(AE$4&gt;$H40+$B40,AD40*(1-INDEX('Inputs_Indexed REC'!$E$6:$E$8,MATCH('Total Indexed RECs'!$F40,'Inputs_Indexed REC'!$C$6:$C$8,0))),
0))</f>
        <v>946354.57981344301</v>
      </c>
      <c r="AF40" s="86">
        <f>IF(AF$4=$H40+$B40,INDEX('Inputs_Indexed REC'!$D$40:$F$65,MATCH('Total Indexed RECs'!$H40,'Inputs_Indexed REC'!$B$40:$B$65,0),MATCH('Total Indexed RECs'!$F40,'Inputs_Indexed REC'!$D$37:$F$37,0))
*INDEX('Inputs_Indexed REC'!$H$40:$J$65,MATCH('Total Indexed RECs'!$H40,'Inputs_Indexed REC'!$B$40:$B$65,0),MATCH('Total Indexed RECs'!$F40,'Inputs_Indexed REC'!$H$37:$J$37,0)),
IF(AF$4&gt;$H40+$B40,AE40*(1-INDEX('Inputs_Indexed REC'!$E$6:$E$8,MATCH('Total Indexed RECs'!$F40,'Inputs_Indexed REC'!$C$6:$C$8,0))),
0))</f>
        <v>941622.80691437575</v>
      </c>
      <c r="AG40" s="86">
        <f>IF(AG$4=$H40+$B40,INDEX('Inputs_Indexed REC'!$D$40:$F$65,MATCH('Total Indexed RECs'!$H40,'Inputs_Indexed REC'!$B$40:$B$65,0),MATCH('Total Indexed RECs'!$F40,'Inputs_Indexed REC'!$D$37:$F$37,0))
*INDEX('Inputs_Indexed REC'!$H$40:$J$65,MATCH('Total Indexed RECs'!$H40,'Inputs_Indexed REC'!$B$40:$B$65,0),MATCH('Total Indexed RECs'!$F40,'Inputs_Indexed REC'!$H$37:$J$37,0)),
IF(AG$4&gt;$H40+$B40,AF40*(1-INDEX('Inputs_Indexed REC'!$E$6:$E$8,MATCH('Total Indexed RECs'!$F40,'Inputs_Indexed REC'!$C$6:$C$8,0))),
0))</f>
        <v>936914.69287980383</v>
      </c>
      <c r="AH40" s="86">
        <f>IF(AH$4=$H40+$B40,INDEX('Inputs_Indexed REC'!$D$40:$F$65,MATCH('Total Indexed RECs'!$H40,'Inputs_Indexed REC'!$B$40:$B$65,0),MATCH('Total Indexed RECs'!$F40,'Inputs_Indexed REC'!$D$37:$F$37,0))
*INDEX('Inputs_Indexed REC'!$H$40:$J$65,MATCH('Total Indexed RECs'!$H40,'Inputs_Indexed REC'!$B$40:$B$65,0),MATCH('Total Indexed RECs'!$F40,'Inputs_Indexed REC'!$H$37:$J$37,0)),
IF(AH$4&gt;$H40+$B40,AG40*(1-INDEX('Inputs_Indexed REC'!$E$6:$E$8,MATCH('Total Indexed RECs'!$F40,'Inputs_Indexed REC'!$C$6:$C$8,0))),
0))</f>
        <v>932230.11941540486</v>
      </c>
    </row>
    <row r="41" spans="2:34" x14ac:dyDescent="0.35">
      <c r="B41" s="332">
        <f>INDEX('Inputs_Indexed REC'!$E$70:$E$72,MATCH('Indexed REC Deliveries'!$D41,'Inputs_Indexed REC'!$C$70:$C$72,0))</f>
        <v>3</v>
      </c>
      <c r="C41" s="332" t="str">
        <f>INDEX('Inputs_Indexed REC'!$L$40:$L$65,MATCH('Indexed REC Deliveries'!$G41,'Inputs_Indexed REC'!$C$40:$C$65,0))</f>
        <v>Projected</v>
      </c>
      <c r="D41" s="116" t="s">
        <v>240</v>
      </c>
      <c r="F41" s="39" t="s">
        <v>76</v>
      </c>
      <c r="G41" s="60" t="s">
        <v>28</v>
      </c>
      <c r="H41" s="347">
        <f t="shared" si="7"/>
        <v>2030</v>
      </c>
      <c r="I41" s="56" t="s">
        <v>91</v>
      </c>
      <c r="J41" s="86">
        <f>IF(J$4=$H41+$B41,INDEX('Inputs_Indexed REC'!$D$40:$F$65,MATCH('Total Indexed RECs'!$H41,'Inputs_Indexed REC'!$B$40:$B$65,0),MATCH('Total Indexed RECs'!$F41,'Inputs_Indexed REC'!$D$37:$F$37,0))
*INDEX('Inputs_Indexed REC'!$H$40:$J$65,MATCH('Total Indexed RECs'!$H41,'Inputs_Indexed REC'!$B$40:$B$65,0),MATCH('Total Indexed RECs'!$F41,'Inputs_Indexed REC'!$H$37:$J$37,0)),
IF(J$4&gt;$H41+$B41,I41*(1-INDEX('Inputs_Indexed REC'!$E$6:$E$8,MATCH('Total Indexed RECs'!$F41,'Inputs_Indexed REC'!$C$6:$C$8,0))),
0))</f>
        <v>0</v>
      </c>
      <c r="K41" s="86">
        <f>IF(K$4=$H41+$B41,INDEX('Inputs_Indexed REC'!$D$40:$F$65,MATCH('Total Indexed RECs'!$H41,'Inputs_Indexed REC'!$B$40:$B$65,0),MATCH('Total Indexed RECs'!$F41,'Inputs_Indexed REC'!$D$37:$F$37,0))
*INDEX('Inputs_Indexed REC'!$H$40:$J$65,MATCH('Total Indexed RECs'!$H41,'Inputs_Indexed REC'!$B$40:$B$65,0),MATCH('Total Indexed RECs'!$F41,'Inputs_Indexed REC'!$H$37:$J$37,0)),
IF(K$4&gt;$H41+$B41,J41*(1-INDEX('Inputs_Indexed REC'!$E$6:$E$8,MATCH('Total Indexed RECs'!$F41,'Inputs_Indexed REC'!$C$6:$C$8,0))),
0))</f>
        <v>0</v>
      </c>
      <c r="L41" s="86">
        <f>IF(L$4=$H41+$B41,INDEX('Inputs_Indexed REC'!$D$40:$F$65,MATCH('Total Indexed RECs'!$H41,'Inputs_Indexed REC'!$B$40:$B$65,0),MATCH('Total Indexed RECs'!$F41,'Inputs_Indexed REC'!$D$37:$F$37,0))
*INDEX('Inputs_Indexed REC'!$H$40:$J$65,MATCH('Total Indexed RECs'!$H41,'Inputs_Indexed REC'!$B$40:$B$65,0),MATCH('Total Indexed RECs'!$F41,'Inputs_Indexed REC'!$H$37:$J$37,0)),
IF(L$4&gt;$H41+$B41,K41*(1-INDEX('Inputs_Indexed REC'!$E$6:$E$8,MATCH('Total Indexed RECs'!$F41,'Inputs_Indexed REC'!$C$6:$C$8,0))),
0))</f>
        <v>0</v>
      </c>
      <c r="M41" s="86">
        <f>IF(M$4=$H41+$B41,INDEX('Inputs_Indexed REC'!$D$40:$F$65,MATCH('Total Indexed RECs'!$H41,'Inputs_Indexed REC'!$B$40:$B$65,0),MATCH('Total Indexed RECs'!$F41,'Inputs_Indexed REC'!$D$37:$F$37,0))
*INDEX('Inputs_Indexed REC'!$H$40:$J$65,MATCH('Total Indexed RECs'!$H41,'Inputs_Indexed REC'!$B$40:$B$65,0),MATCH('Total Indexed RECs'!$F41,'Inputs_Indexed REC'!$H$37:$J$37,0)),
IF(M$4&gt;$H41+$B41,L41*(1-INDEX('Inputs_Indexed REC'!$E$6:$E$8,MATCH('Total Indexed RECs'!$F41,'Inputs_Indexed REC'!$C$6:$C$8,0))),
0))</f>
        <v>0</v>
      </c>
      <c r="N41" s="86">
        <f>IF(N$4=$H41+$B41,INDEX('Inputs_Indexed REC'!$D$40:$F$65,MATCH('Total Indexed RECs'!$H41,'Inputs_Indexed REC'!$B$40:$B$65,0),MATCH('Total Indexed RECs'!$F41,'Inputs_Indexed REC'!$D$37:$F$37,0))
*INDEX('Inputs_Indexed REC'!$H$40:$J$65,MATCH('Total Indexed RECs'!$H41,'Inputs_Indexed REC'!$B$40:$B$65,0),MATCH('Total Indexed RECs'!$F41,'Inputs_Indexed REC'!$H$37:$J$37,0)),
IF(N$4&gt;$H41+$B41,M41*(1-INDEX('Inputs_Indexed REC'!$E$6:$E$8,MATCH('Total Indexed RECs'!$F41,'Inputs_Indexed REC'!$C$6:$C$8,0))),
0))</f>
        <v>0</v>
      </c>
      <c r="O41" s="86">
        <f>IF(O$4=$H41+$B41,INDEX('Inputs_Indexed REC'!$D$40:$F$65,MATCH('Total Indexed RECs'!$H41,'Inputs_Indexed REC'!$B$40:$B$65,0),MATCH('Total Indexed RECs'!$F41,'Inputs_Indexed REC'!$D$37:$F$37,0))
*INDEX('Inputs_Indexed REC'!$H$40:$J$65,MATCH('Total Indexed RECs'!$H41,'Inputs_Indexed REC'!$B$40:$B$65,0),MATCH('Total Indexed RECs'!$F41,'Inputs_Indexed REC'!$H$37:$J$37,0)),
IF(O$4&gt;$H41+$B41,N41*(1-INDEX('Inputs_Indexed REC'!$E$6:$E$8,MATCH('Total Indexed RECs'!$F41,'Inputs_Indexed REC'!$C$6:$C$8,0))),
0))</f>
        <v>0</v>
      </c>
      <c r="P41" s="86">
        <f>IF(P$4=$H41+$B41,INDEX('Inputs_Indexed REC'!$D$40:$F$65,MATCH('Total Indexed RECs'!$H41,'Inputs_Indexed REC'!$B$40:$B$65,0),MATCH('Total Indexed RECs'!$F41,'Inputs_Indexed REC'!$D$37:$F$37,0))
*INDEX('Inputs_Indexed REC'!$H$40:$J$65,MATCH('Total Indexed RECs'!$H41,'Inputs_Indexed REC'!$B$40:$B$65,0),MATCH('Total Indexed RECs'!$F41,'Inputs_Indexed REC'!$H$37:$J$37,0)),
IF(P$4&gt;$H41+$B41,O41*(1-INDEX('Inputs_Indexed REC'!$E$6:$E$8,MATCH('Total Indexed RECs'!$F41,'Inputs_Indexed REC'!$C$6:$C$8,0))),
0))</f>
        <v>0</v>
      </c>
      <c r="Q41" s="86">
        <f>IF(Q$4=$H41+$B41,INDEX('Inputs_Indexed REC'!$D$40:$F$65,MATCH('Total Indexed RECs'!$H41,'Inputs_Indexed REC'!$B$40:$B$65,0),MATCH('Total Indexed RECs'!$F41,'Inputs_Indexed REC'!$D$37:$F$37,0))
*INDEX('Inputs_Indexed REC'!$H$40:$J$65,MATCH('Total Indexed RECs'!$H41,'Inputs_Indexed REC'!$B$40:$B$65,0),MATCH('Total Indexed RECs'!$F41,'Inputs_Indexed REC'!$H$37:$J$37,0)),
IF(Q$4&gt;$H41+$B41,P41*(1-INDEX('Inputs_Indexed REC'!$E$6:$E$8,MATCH('Total Indexed RECs'!$F41,'Inputs_Indexed REC'!$C$6:$C$8,0))),
0))</f>
        <v>0</v>
      </c>
      <c r="R41" s="86">
        <f>IF(R$4=$H41+$B41,INDEX('Inputs_Indexed REC'!$D$40:$F$65,MATCH('Total Indexed RECs'!$H41,'Inputs_Indexed REC'!$B$40:$B$65,0),MATCH('Total Indexed RECs'!$F41,'Inputs_Indexed REC'!$D$37:$F$37,0))
*INDEX('Inputs_Indexed REC'!$H$40:$J$65,MATCH('Total Indexed RECs'!$H41,'Inputs_Indexed REC'!$B$40:$B$65,0),MATCH('Total Indexed RECs'!$F41,'Inputs_Indexed REC'!$H$37:$J$37,0)),
IF(R$4&gt;$H41+$B41,Q41*(1-INDEX('Inputs_Indexed REC'!$E$6:$E$8,MATCH('Total Indexed RECs'!$F41,'Inputs_Indexed REC'!$C$6:$C$8,0))),
0))</f>
        <v>0</v>
      </c>
      <c r="S41" s="86">
        <f>IF(S$4=$H41+$B41,INDEX('Inputs_Indexed REC'!$D$40:$F$65,MATCH('Total Indexed RECs'!$H41,'Inputs_Indexed REC'!$B$40:$B$65,0),MATCH('Total Indexed RECs'!$F41,'Inputs_Indexed REC'!$D$37:$F$37,0))
*INDEX('Inputs_Indexed REC'!$H$40:$J$65,MATCH('Total Indexed RECs'!$H41,'Inputs_Indexed REC'!$B$40:$B$65,0),MATCH('Total Indexed RECs'!$F41,'Inputs_Indexed REC'!$H$37:$J$37,0)),
IF(S$4&gt;$H41+$B41,R41*(1-INDEX('Inputs_Indexed REC'!$E$6:$E$8,MATCH('Total Indexed RECs'!$F41,'Inputs_Indexed REC'!$C$6:$C$8,0))),
0))</f>
        <v>0</v>
      </c>
      <c r="T41" s="86">
        <f>IF(T$4=$H41+$B41,INDEX('Inputs_Indexed REC'!$D$40:$F$65,MATCH('Total Indexed RECs'!$H41,'Inputs_Indexed REC'!$B$40:$B$65,0),MATCH('Total Indexed RECs'!$F41,'Inputs_Indexed REC'!$D$37:$F$37,0))
*INDEX('Inputs_Indexed REC'!$H$40:$J$65,MATCH('Total Indexed RECs'!$H41,'Inputs_Indexed REC'!$B$40:$B$65,0),MATCH('Total Indexed RECs'!$F41,'Inputs_Indexed REC'!$H$37:$J$37,0)),
IF(T$4&gt;$H41+$B41,S41*(1-INDEX('Inputs_Indexed REC'!$E$6:$E$8,MATCH('Total Indexed RECs'!$F41,'Inputs_Indexed REC'!$C$6:$C$8,0))),
0))</f>
        <v>0</v>
      </c>
      <c r="U41" s="86">
        <f>IF(U$4=$H41+$B41,INDEX('Inputs_Indexed REC'!$D$40:$F$65,MATCH('Total Indexed RECs'!$H41,'Inputs_Indexed REC'!$B$40:$B$65,0),MATCH('Total Indexed RECs'!$F41,'Inputs_Indexed REC'!$D$37:$F$37,0))
*INDEX('Inputs_Indexed REC'!$H$40:$J$65,MATCH('Total Indexed RECs'!$H41,'Inputs_Indexed REC'!$B$40:$B$65,0),MATCH('Total Indexed RECs'!$F41,'Inputs_Indexed REC'!$H$37:$J$37,0)),
IF(U$4&gt;$H41+$B41,T41*(1-INDEX('Inputs_Indexed REC'!$E$6:$E$8,MATCH('Total Indexed RECs'!$F41,'Inputs_Indexed REC'!$C$6:$C$8,0))),
0))</f>
        <v>1200000</v>
      </c>
      <c r="V41" s="86">
        <f>IF(V$4=$H41+$B41,INDEX('Inputs_Indexed REC'!$D$40:$F$65,MATCH('Total Indexed RECs'!$H41,'Inputs_Indexed REC'!$B$40:$B$65,0),MATCH('Total Indexed RECs'!$F41,'Inputs_Indexed REC'!$D$37:$F$37,0))
*INDEX('Inputs_Indexed REC'!$H$40:$J$65,MATCH('Total Indexed RECs'!$H41,'Inputs_Indexed REC'!$B$40:$B$65,0),MATCH('Total Indexed RECs'!$F41,'Inputs_Indexed REC'!$H$37:$J$37,0)),
IF(V$4&gt;$H41+$B41,U41*(1-INDEX('Inputs_Indexed REC'!$E$6:$E$8,MATCH('Total Indexed RECs'!$F41,'Inputs_Indexed REC'!$C$6:$C$8,0))),
0))</f>
        <v>1194000</v>
      </c>
      <c r="W41" s="86">
        <f>IF(W$4=$H41+$B41,INDEX('Inputs_Indexed REC'!$D$40:$F$65,MATCH('Total Indexed RECs'!$H41,'Inputs_Indexed REC'!$B$40:$B$65,0),MATCH('Total Indexed RECs'!$F41,'Inputs_Indexed REC'!$D$37:$F$37,0))
*INDEX('Inputs_Indexed REC'!$H$40:$J$65,MATCH('Total Indexed RECs'!$H41,'Inputs_Indexed REC'!$B$40:$B$65,0),MATCH('Total Indexed RECs'!$F41,'Inputs_Indexed REC'!$H$37:$J$37,0)),
IF(W$4&gt;$H41+$B41,V41*(1-INDEX('Inputs_Indexed REC'!$E$6:$E$8,MATCH('Total Indexed RECs'!$F41,'Inputs_Indexed REC'!$C$6:$C$8,0))),
0))</f>
        <v>1188030</v>
      </c>
      <c r="X41" s="86">
        <f>IF(X$4=$H41+$B41,INDEX('Inputs_Indexed REC'!$D$40:$F$65,MATCH('Total Indexed RECs'!$H41,'Inputs_Indexed REC'!$B$40:$B$65,0),MATCH('Total Indexed RECs'!$F41,'Inputs_Indexed REC'!$D$37:$F$37,0))
*INDEX('Inputs_Indexed REC'!$H$40:$J$65,MATCH('Total Indexed RECs'!$H41,'Inputs_Indexed REC'!$B$40:$B$65,0),MATCH('Total Indexed RECs'!$F41,'Inputs_Indexed REC'!$H$37:$J$37,0)),
IF(X$4&gt;$H41+$B41,W41*(1-INDEX('Inputs_Indexed REC'!$E$6:$E$8,MATCH('Total Indexed RECs'!$F41,'Inputs_Indexed REC'!$C$6:$C$8,0))),
0))</f>
        <v>1182089.8500000001</v>
      </c>
      <c r="Y41" s="86">
        <f>IF(Y$4=$H41+$B41,INDEX('Inputs_Indexed REC'!$D$40:$F$65,MATCH('Total Indexed RECs'!$H41,'Inputs_Indexed REC'!$B$40:$B$65,0),MATCH('Total Indexed RECs'!$F41,'Inputs_Indexed REC'!$D$37:$F$37,0))
*INDEX('Inputs_Indexed REC'!$H$40:$J$65,MATCH('Total Indexed RECs'!$H41,'Inputs_Indexed REC'!$B$40:$B$65,0),MATCH('Total Indexed RECs'!$F41,'Inputs_Indexed REC'!$H$37:$J$37,0)),
IF(Y$4&gt;$H41+$B41,X41*(1-INDEX('Inputs_Indexed REC'!$E$6:$E$8,MATCH('Total Indexed RECs'!$F41,'Inputs_Indexed REC'!$C$6:$C$8,0))),
0))</f>
        <v>1176179.40075</v>
      </c>
      <c r="Z41" s="86">
        <f>IF(Z$4=$H41+$B41,INDEX('Inputs_Indexed REC'!$D$40:$F$65,MATCH('Total Indexed RECs'!$H41,'Inputs_Indexed REC'!$B$40:$B$65,0),MATCH('Total Indexed RECs'!$F41,'Inputs_Indexed REC'!$D$37:$F$37,0))
*INDEX('Inputs_Indexed REC'!$H$40:$J$65,MATCH('Total Indexed RECs'!$H41,'Inputs_Indexed REC'!$B$40:$B$65,0),MATCH('Total Indexed RECs'!$F41,'Inputs_Indexed REC'!$H$37:$J$37,0)),
IF(Z$4&gt;$H41+$B41,Y41*(1-INDEX('Inputs_Indexed REC'!$E$6:$E$8,MATCH('Total Indexed RECs'!$F41,'Inputs_Indexed REC'!$C$6:$C$8,0))),
0))</f>
        <v>1170298.5037462499</v>
      </c>
      <c r="AA41" s="86">
        <f>IF(AA$4=$H41+$B41,INDEX('Inputs_Indexed REC'!$D$40:$F$65,MATCH('Total Indexed RECs'!$H41,'Inputs_Indexed REC'!$B$40:$B$65,0),MATCH('Total Indexed RECs'!$F41,'Inputs_Indexed REC'!$D$37:$F$37,0))
*INDEX('Inputs_Indexed REC'!$H$40:$J$65,MATCH('Total Indexed RECs'!$H41,'Inputs_Indexed REC'!$B$40:$B$65,0),MATCH('Total Indexed RECs'!$F41,'Inputs_Indexed REC'!$H$37:$J$37,0)),
IF(AA$4&gt;$H41+$B41,Z41*(1-INDEX('Inputs_Indexed REC'!$E$6:$E$8,MATCH('Total Indexed RECs'!$F41,'Inputs_Indexed REC'!$C$6:$C$8,0))),
0))</f>
        <v>1164447.0112275188</v>
      </c>
      <c r="AB41" s="86">
        <f>IF(AB$4=$H41+$B41,INDEX('Inputs_Indexed REC'!$D$40:$F$65,MATCH('Total Indexed RECs'!$H41,'Inputs_Indexed REC'!$B$40:$B$65,0),MATCH('Total Indexed RECs'!$F41,'Inputs_Indexed REC'!$D$37:$F$37,0))
*INDEX('Inputs_Indexed REC'!$H$40:$J$65,MATCH('Total Indexed RECs'!$H41,'Inputs_Indexed REC'!$B$40:$B$65,0),MATCH('Total Indexed RECs'!$F41,'Inputs_Indexed REC'!$H$37:$J$37,0)),
IF(AB$4&gt;$H41+$B41,AA41*(1-INDEX('Inputs_Indexed REC'!$E$6:$E$8,MATCH('Total Indexed RECs'!$F41,'Inputs_Indexed REC'!$C$6:$C$8,0))),
0))</f>
        <v>1158624.7761713811</v>
      </c>
      <c r="AC41" s="86">
        <f>IF(AC$4=$H41+$B41,INDEX('Inputs_Indexed REC'!$D$40:$F$65,MATCH('Total Indexed RECs'!$H41,'Inputs_Indexed REC'!$B$40:$B$65,0),MATCH('Total Indexed RECs'!$F41,'Inputs_Indexed REC'!$D$37:$F$37,0))
*INDEX('Inputs_Indexed REC'!$H$40:$J$65,MATCH('Total Indexed RECs'!$H41,'Inputs_Indexed REC'!$B$40:$B$65,0),MATCH('Total Indexed RECs'!$F41,'Inputs_Indexed REC'!$H$37:$J$37,0)),
IF(AC$4&gt;$H41+$B41,AB41*(1-INDEX('Inputs_Indexed REC'!$E$6:$E$8,MATCH('Total Indexed RECs'!$F41,'Inputs_Indexed REC'!$C$6:$C$8,0))),
0))</f>
        <v>1152831.6522905242</v>
      </c>
      <c r="AD41" s="86">
        <f>IF(AD$4=$H41+$B41,INDEX('Inputs_Indexed REC'!$D$40:$F$65,MATCH('Total Indexed RECs'!$H41,'Inputs_Indexed REC'!$B$40:$B$65,0),MATCH('Total Indexed RECs'!$F41,'Inputs_Indexed REC'!$D$37:$F$37,0))
*INDEX('Inputs_Indexed REC'!$H$40:$J$65,MATCH('Total Indexed RECs'!$H41,'Inputs_Indexed REC'!$B$40:$B$65,0),MATCH('Total Indexed RECs'!$F41,'Inputs_Indexed REC'!$H$37:$J$37,0)),
IF(AD$4&gt;$H41+$B41,AC41*(1-INDEX('Inputs_Indexed REC'!$E$6:$E$8,MATCH('Total Indexed RECs'!$F41,'Inputs_Indexed REC'!$C$6:$C$8,0))),
0))</f>
        <v>1147067.4940290716</v>
      </c>
      <c r="AE41" s="86">
        <f>IF(AE$4=$H41+$B41,INDEX('Inputs_Indexed REC'!$D$40:$F$65,MATCH('Total Indexed RECs'!$H41,'Inputs_Indexed REC'!$B$40:$B$65,0),MATCH('Total Indexed RECs'!$F41,'Inputs_Indexed REC'!$D$37:$F$37,0))
*INDEX('Inputs_Indexed REC'!$H$40:$J$65,MATCH('Total Indexed RECs'!$H41,'Inputs_Indexed REC'!$B$40:$B$65,0),MATCH('Total Indexed RECs'!$F41,'Inputs_Indexed REC'!$H$37:$J$37,0)),
IF(AE$4&gt;$H41+$B41,AD41*(1-INDEX('Inputs_Indexed REC'!$E$6:$E$8,MATCH('Total Indexed RECs'!$F41,'Inputs_Indexed REC'!$C$6:$C$8,0))),
0))</f>
        <v>1141332.1565589262</v>
      </c>
      <c r="AF41" s="86">
        <f>IF(AF$4=$H41+$B41,INDEX('Inputs_Indexed REC'!$D$40:$F$65,MATCH('Total Indexed RECs'!$H41,'Inputs_Indexed REC'!$B$40:$B$65,0),MATCH('Total Indexed RECs'!$F41,'Inputs_Indexed REC'!$D$37:$F$37,0))
*INDEX('Inputs_Indexed REC'!$H$40:$J$65,MATCH('Total Indexed RECs'!$H41,'Inputs_Indexed REC'!$B$40:$B$65,0),MATCH('Total Indexed RECs'!$F41,'Inputs_Indexed REC'!$H$37:$J$37,0)),
IF(AF$4&gt;$H41+$B41,AE41*(1-INDEX('Inputs_Indexed REC'!$E$6:$E$8,MATCH('Total Indexed RECs'!$F41,'Inputs_Indexed REC'!$C$6:$C$8,0))),
0))</f>
        <v>1135625.4957761315</v>
      </c>
      <c r="AG41" s="86">
        <f>IF(AG$4=$H41+$B41,INDEX('Inputs_Indexed REC'!$D$40:$F$65,MATCH('Total Indexed RECs'!$H41,'Inputs_Indexed REC'!$B$40:$B$65,0),MATCH('Total Indexed RECs'!$F41,'Inputs_Indexed REC'!$D$37:$F$37,0))
*INDEX('Inputs_Indexed REC'!$H$40:$J$65,MATCH('Total Indexed RECs'!$H41,'Inputs_Indexed REC'!$B$40:$B$65,0),MATCH('Total Indexed RECs'!$F41,'Inputs_Indexed REC'!$H$37:$J$37,0)),
IF(AG$4&gt;$H41+$B41,AF41*(1-INDEX('Inputs_Indexed REC'!$E$6:$E$8,MATCH('Total Indexed RECs'!$F41,'Inputs_Indexed REC'!$C$6:$C$8,0))),
0))</f>
        <v>1129947.3682972509</v>
      </c>
      <c r="AH41" s="86">
        <f>IF(AH$4=$H41+$B41,INDEX('Inputs_Indexed REC'!$D$40:$F$65,MATCH('Total Indexed RECs'!$H41,'Inputs_Indexed REC'!$B$40:$B$65,0),MATCH('Total Indexed RECs'!$F41,'Inputs_Indexed REC'!$D$37:$F$37,0))
*INDEX('Inputs_Indexed REC'!$H$40:$J$65,MATCH('Total Indexed RECs'!$H41,'Inputs_Indexed REC'!$B$40:$B$65,0),MATCH('Total Indexed RECs'!$F41,'Inputs_Indexed REC'!$H$37:$J$37,0)),
IF(AH$4&gt;$H41+$B41,AG41*(1-INDEX('Inputs_Indexed REC'!$E$6:$E$8,MATCH('Total Indexed RECs'!$F41,'Inputs_Indexed REC'!$C$6:$C$8,0))),
0))</f>
        <v>1124297.6314557646</v>
      </c>
    </row>
    <row r="42" spans="2:34" x14ac:dyDescent="0.35">
      <c r="B42" s="332">
        <f>INDEX('Inputs_Indexed REC'!$E$70:$E$72,MATCH('Indexed REC Deliveries'!$D42,'Inputs_Indexed REC'!$C$70:$C$72,0))</f>
        <v>3</v>
      </c>
      <c r="C42" s="332" t="str">
        <f>INDEX('Inputs_Indexed REC'!$L$40:$L$65,MATCH('Indexed REC Deliveries'!$G42,'Inputs_Indexed REC'!$C$40:$C$65,0))</f>
        <v>Projected</v>
      </c>
      <c r="D42" s="116" t="s">
        <v>240</v>
      </c>
      <c r="F42" s="39" t="s">
        <v>76</v>
      </c>
      <c r="G42" s="60" t="s">
        <v>29</v>
      </c>
      <c r="H42" s="347">
        <f t="shared" si="7"/>
        <v>2031</v>
      </c>
      <c r="I42" s="56" t="s">
        <v>91</v>
      </c>
      <c r="J42" s="86">
        <f>IF(J$4=$H42+$B42,INDEX('Inputs_Indexed REC'!$D$40:$F$65,MATCH('Total Indexed RECs'!$H42,'Inputs_Indexed REC'!$B$40:$B$65,0),MATCH('Total Indexed RECs'!$F42,'Inputs_Indexed REC'!$D$37:$F$37,0))
*INDEX('Inputs_Indexed REC'!$H$40:$J$65,MATCH('Total Indexed RECs'!$H42,'Inputs_Indexed REC'!$B$40:$B$65,0),MATCH('Total Indexed RECs'!$F42,'Inputs_Indexed REC'!$H$37:$J$37,0)),
IF(J$4&gt;$H42+$B42,I42*(1-INDEX('Inputs_Indexed REC'!$E$6:$E$8,MATCH('Total Indexed RECs'!$F42,'Inputs_Indexed REC'!$C$6:$C$8,0))),
0))</f>
        <v>0</v>
      </c>
      <c r="K42" s="86">
        <f>IF(K$4=$H42+$B42,INDEX('Inputs_Indexed REC'!$D$40:$F$65,MATCH('Total Indexed RECs'!$H42,'Inputs_Indexed REC'!$B$40:$B$65,0),MATCH('Total Indexed RECs'!$F42,'Inputs_Indexed REC'!$D$37:$F$37,0))
*INDEX('Inputs_Indexed REC'!$H$40:$J$65,MATCH('Total Indexed RECs'!$H42,'Inputs_Indexed REC'!$B$40:$B$65,0),MATCH('Total Indexed RECs'!$F42,'Inputs_Indexed REC'!$H$37:$J$37,0)),
IF(K$4&gt;$H42+$B42,J42*(1-INDEX('Inputs_Indexed REC'!$E$6:$E$8,MATCH('Total Indexed RECs'!$F42,'Inputs_Indexed REC'!$C$6:$C$8,0))),
0))</f>
        <v>0</v>
      </c>
      <c r="L42" s="86">
        <f>IF(L$4=$H42+$B42,INDEX('Inputs_Indexed REC'!$D$40:$F$65,MATCH('Total Indexed RECs'!$H42,'Inputs_Indexed REC'!$B$40:$B$65,0),MATCH('Total Indexed RECs'!$F42,'Inputs_Indexed REC'!$D$37:$F$37,0))
*INDEX('Inputs_Indexed REC'!$H$40:$J$65,MATCH('Total Indexed RECs'!$H42,'Inputs_Indexed REC'!$B$40:$B$65,0),MATCH('Total Indexed RECs'!$F42,'Inputs_Indexed REC'!$H$37:$J$37,0)),
IF(L$4&gt;$H42+$B42,K42*(1-INDEX('Inputs_Indexed REC'!$E$6:$E$8,MATCH('Total Indexed RECs'!$F42,'Inputs_Indexed REC'!$C$6:$C$8,0))),
0))</f>
        <v>0</v>
      </c>
      <c r="M42" s="86">
        <f>IF(M$4=$H42+$B42,INDEX('Inputs_Indexed REC'!$D$40:$F$65,MATCH('Total Indexed RECs'!$H42,'Inputs_Indexed REC'!$B$40:$B$65,0),MATCH('Total Indexed RECs'!$F42,'Inputs_Indexed REC'!$D$37:$F$37,0))
*INDEX('Inputs_Indexed REC'!$H$40:$J$65,MATCH('Total Indexed RECs'!$H42,'Inputs_Indexed REC'!$B$40:$B$65,0),MATCH('Total Indexed RECs'!$F42,'Inputs_Indexed REC'!$H$37:$J$37,0)),
IF(M$4&gt;$H42+$B42,L42*(1-INDEX('Inputs_Indexed REC'!$E$6:$E$8,MATCH('Total Indexed RECs'!$F42,'Inputs_Indexed REC'!$C$6:$C$8,0))),
0))</f>
        <v>0</v>
      </c>
      <c r="N42" s="86">
        <f>IF(N$4=$H42+$B42,INDEX('Inputs_Indexed REC'!$D$40:$F$65,MATCH('Total Indexed RECs'!$H42,'Inputs_Indexed REC'!$B$40:$B$65,0),MATCH('Total Indexed RECs'!$F42,'Inputs_Indexed REC'!$D$37:$F$37,0))
*INDEX('Inputs_Indexed REC'!$H$40:$J$65,MATCH('Total Indexed RECs'!$H42,'Inputs_Indexed REC'!$B$40:$B$65,0),MATCH('Total Indexed RECs'!$F42,'Inputs_Indexed REC'!$H$37:$J$37,0)),
IF(N$4&gt;$H42+$B42,M42*(1-INDEX('Inputs_Indexed REC'!$E$6:$E$8,MATCH('Total Indexed RECs'!$F42,'Inputs_Indexed REC'!$C$6:$C$8,0))),
0))</f>
        <v>0</v>
      </c>
      <c r="O42" s="86">
        <f>IF(O$4=$H42+$B42,INDEX('Inputs_Indexed REC'!$D$40:$F$65,MATCH('Total Indexed RECs'!$H42,'Inputs_Indexed REC'!$B$40:$B$65,0),MATCH('Total Indexed RECs'!$F42,'Inputs_Indexed REC'!$D$37:$F$37,0))
*INDEX('Inputs_Indexed REC'!$H$40:$J$65,MATCH('Total Indexed RECs'!$H42,'Inputs_Indexed REC'!$B$40:$B$65,0),MATCH('Total Indexed RECs'!$F42,'Inputs_Indexed REC'!$H$37:$J$37,0)),
IF(O$4&gt;$H42+$B42,N42*(1-INDEX('Inputs_Indexed REC'!$E$6:$E$8,MATCH('Total Indexed RECs'!$F42,'Inputs_Indexed REC'!$C$6:$C$8,0))),
0))</f>
        <v>0</v>
      </c>
      <c r="P42" s="86">
        <f>IF(P$4=$H42+$B42,INDEX('Inputs_Indexed REC'!$D$40:$F$65,MATCH('Total Indexed RECs'!$H42,'Inputs_Indexed REC'!$B$40:$B$65,0),MATCH('Total Indexed RECs'!$F42,'Inputs_Indexed REC'!$D$37:$F$37,0))
*INDEX('Inputs_Indexed REC'!$H$40:$J$65,MATCH('Total Indexed RECs'!$H42,'Inputs_Indexed REC'!$B$40:$B$65,0),MATCH('Total Indexed RECs'!$F42,'Inputs_Indexed REC'!$H$37:$J$37,0)),
IF(P$4&gt;$H42+$B42,O42*(1-INDEX('Inputs_Indexed REC'!$E$6:$E$8,MATCH('Total Indexed RECs'!$F42,'Inputs_Indexed REC'!$C$6:$C$8,0))),
0))</f>
        <v>0</v>
      </c>
      <c r="Q42" s="86">
        <f>IF(Q$4=$H42+$B42,INDEX('Inputs_Indexed REC'!$D$40:$F$65,MATCH('Total Indexed RECs'!$H42,'Inputs_Indexed REC'!$B$40:$B$65,0),MATCH('Total Indexed RECs'!$F42,'Inputs_Indexed REC'!$D$37:$F$37,0))
*INDEX('Inputs_Indexed REC'!$H$40:$J$65,MATCH('Total Indexed RECs'!$H42,'Inputs_Indexed REC'!$B$40:$B$65,0),MATCH('Total Indexed RECs'!$F42,'Inputs_Indexed REC'!$H$37:$J$37,0)),
IF(Q$4&gt;$H42+$B42,P42*(1-INDEX('Inputs_Indexed REC'!$E$6:$E$8,MATCH('Total Indexed RECs'!$F42,'Inputs_Indexed REC'!$C$6:$C$8,0))),
0))</f>
        <v>0</v>
      </c>
      <c r="R42" s="86">
        <f>IF(R$4=$H42+$B42,INDEX('Inputs_Indexed REC'!$D$40:$F$65,MATCH('Total Indexed RECs'!$H42,'Inputs_Indexed REC'!$B$40:$B$65,0),MATCH('Total Indexed RECs'!$F42,'Inputs_Indexed REC'!$D$37:$F$37,0))
*INDEX('Inputs_Indexed REC'!$H$40:$J$65,MATCH('Total Indexed RECs'!$H42,'Inputs_Indexed REC'!$B$40:$B$65,0),MATCH('Total Indexed RECs'!$F42,'Inputs_Indexed REC'!$H$37:$J$37,0)),
IF(R$4&gt;$H42+$B42,Q42*(1-INDEX('Inputs_Indexed REC'!$E$6:$E$8,MATCH('Total Indexed RECs'!$F42,'Inputs_Indexed REC'!$C$6:$C$8,0))),
0))</f>
        <v>0</v>
      </c>
      <c r="S42" s="86">
        <f>IF(S$4=$H42+$B42,INDEX('Inputs_Indexed REC'!$D$40:$F$65,MATCH('Total Indexed RECs'!$H42,'Inputs_Indexed REC'!$B$40:$B$65,0),MATCH('Total Indexed RECs'!$F42,'Inputs_Indexed REC'!$D$37:$F$37,0))
*INDEX('Inputs_Indexed REC'!$H$40:$J$65,MATCH('Total Indexed RECs'!$H42,'Inputs_Indexed REC'!$B$40:$B$65,0),MATCH('Total Indexed RECs'!$F42,'Inputs_Indexed REC'!$H$37:$J$37,0)),
IF(S$4&gt;$H42+$B42,R42*(1-INDEX('Inputs_Indexed REC'!$E$6:$E$8,MATCH('Total Indexed RECs'!$F42,'Inputs_Indexed REC'!$C$6:$C$8,0))),
0))</f>
        <v>0</v>
      </c>
      <c r="T42" s="86">
        <f>IF(T$4=$H42+$B42,INDEX('Inputs_Indexed REC'!$D$40:$F$65,MATCH('Total Indexed RECs'!$H42,'Inputs_Indexed REC'!$B$40:$B$65,0),MATCH('Total Indexed RECs'!$F42,'Inputs_Indexed REC'!$D$37:$F$37,0))
*INDEX('Inputs_Indexed REC'!$H$40:$J$65,MATCH('Total Indexed RECs'!$H42,'Inputs_Indexed REC'!$B$40:$B$65,0),MATCH('Total Indexed RECs'!$F42,'Inputs_Indexed REC'!$H$37:$J$37,0)),
IF(T$4&gt;$H42+$B42,S42*(1-INDEX('Inputs_Indexed REC'!$E$6:$E$8,MATCH('Total Indexed RECs'!$F42,'Inputs_Indexed REC'!$C$6:$C$8,0))),
0))</f>
        <v>0</v>
      </c>
      <c r="U42" s="86">
        <f>IF(U$4=$H42+$B42,INDEX('Inputs_Indexed REC'!$D$40:$F$65,MATCH('Total Indexed RECs'!$H42,'Inputs_Indexed REC'!$B$40:$B$65,0),MATCH('Total Indexed RECs'!$F42,'Inputs_Indexed REC'!$D$37:$F$37,0))
*INDEX('Inputs_Indexed REC'!$H$40:$J$65,MATCH('Total Indexed RECs'!$H42,'Inputs_Indexed REC'!$B$40:$B$65,0),MATCH('Total Indexed RECs'!$F42,'Inputs_Indexed REC'!$H$37:$J$37,0)),
IF(U$4&gt;$H42+$B42,T42*(1-INDEX('Inputs_Indexed REC'!$E$6:$E$8,MATCH('Total Indexed RECs'!$F42,'Inputs_Indexed REC'!$C$6:$C$8,0))),
0))</f>
        <v>0</v>
      </c>
      <c r="V42" s="86">
        <f>IF(V$4=$H42+$B42,INDEX('Inputs_Indexed REC'!$D$40:$F$65,MATCH('Total Indexed RECs'!$H42,'Inputs_Indexed REC'!$B$40:$B$65,0),MATCH('Total Indexed RECs'!$F42,'Inputs_Indexed REC'!$D$37:$F$37,0))
*INDEX('Inputs_Indexed REC'!$H$40:$J$65,MATCH('Total Indexed RECs'!$H42,'Inputs_Indexed REC'!$B$40:$B$65,0),MATCH('Total Indexed RECs'!$F42,'Inputs_Indexed REC'!$H$37:$J$37,0)),
IF(V$4&gt;$H42+$B42,U42*(1-INDEX('Inputs_Indexed REC'!$E$6:$E$8,MATCH('Total Indexed RECs'!$F42,'Inputs_Indexed REC'!$C$6:$C$8,0))),
0))</f>
        <v>1500000</v>
      </c>
      <c r="W42" s="86">
        <f>IF(W$4=$H42+$B42,INDEX('Inputs_Indexed REC'!$D$40:$F$65,MATCH('Total Indexed RECs'!$H42,'Inputs_Indexed REC'!$B$40:$B$65,0),MATCH('Total Indexed RECs'!$F42,'Inputs_Indexed REC'!$D$37:$F$37,0))
*INDEX('Inputs_Indexed REC'!$H$40:$J$65,MATCH('Total Indexed RECs'!$H42,'Inputs_Indexed REC'!$B$40:$B$65,0),MATCH('Total Indexed RECs'!$F42,'Inputs_Indexed REC'!$H$37:$J$37,0)),
IF(W$4&gt;$H42+$B42,V42*(1-INDEX('Inputs_Indexed REC'!$E$6:$E$8,MATCH('Total Indexed RECs'!$F42,'Inputs_Indexed REC'!$C$6:$C$8,0))),
0))</f>
        <v>1492500</v>
      </c>
      <c r="X42" s="86">
        <f>IF(X$4=$H42+$B42,INDEX('Inputs_Indexed REC'!$D$40:$F$65,MATCH('Total Indexed RECs'!$H42,'Inputs_Indexed REC'!$B$40:$B$65,0),MATCH('Total Indexed RECs'!$F42,'Inputs_Indexed REC'!$D$37:$F$37,0))
*INDEX('Inputs_Indexed REC'!$H$40:$J$65,MATCH('Total Indexed RECs'!$H42,'Inputs_Indexed REC'!$B$40:$B$65,0),MATCH('Total Indexed RECs'!$F42,'Inputs_Indexed REC'!$H$37:$J$37,0)),
IF(X$4&gt;$H42+$B42,W42*(1-INDEX('Inputs_Indexed REC'!$E$6:$E$8,MATCH('Total Indexed RECs'!$F42,'Inputs_Indexed REC'!$C$6:$C$8,0))),
0))</f>
        <v>1485037.5</v>
      </c>
      <c r="Y42" s="86">
        <f>IF(Y$4=$H42+$B42,INDEX('Inputs_Indexed REC'!$D$40:$F$65,MATCH('Total Indexed RECs'!$H42,'Inputs_Indexed REC'!$B$40:$B$65,0),MATCH('Total Indexed RECs'!$F42,'Inputs_Indexed REC'!$D$37:$F$37,0))
*INDEX('Inputs_Indexed REC'!$H$40:$J$65,MATCH('Total Indexed RECs'!$H42,'Inputs_Indexed REC'!$B$40:$B$65,0),MATCH('Total Indexed RECs'!$F42,'Inputs_Indexed REC'!$H$37:$J$37,0)),
IF(Y$4&gt;$H42+$B42,X42*(1-INDEX('Inputs_Indexed REC'!$E$6:$E$8,MATCH('Total Indexed RECs'!$F42,'Inputs_Indexed REC'!$C$6:$C$8,0))),
0))</f>
        <v>1477612.3125</v>
      </c>
      <c r="Z42" s="86">
        <f>IF(Z$4=$H42+$B42,INDEX('Inputs_Indexed REC'!$D$40:$F$65,MATCH('Total Indexed RECs'!$H42,'Inputs_Indexed REC'!$B$40:$B$65,0),MATCH('Total Indexed RECs'!$F42,'Inputs_Indexed REC'!$D$37:$F$37,0))
*INDEX('Inputs_Indexed REC'!$H$40:$J$65,MATCH('Total Indexed RECs'!$H42,'Inputs_Indexed REC'!$B$40:$B$65,0),MATCH('Total Indexed RECs'!$F42,'Inputs_Indexed REC'!$H$37:$J$37,0)),
IF(Z$4&gt;$H42+$B42,Y42*(1-INDEX('Inputs_Indexed REC'!$E$6:$E$8,MATCH('Total Indexed RECs'!$F42,'Inputs_Indexed REC'!$C$6:$C$8,0))),
0))</f>
        <v>1470224.2509375</v>
      </c>
      <c r="AA42" s="86">
        <f>IF(AA$4=$H42+$B42,INDEX('Inputs_Indexed REC'!$D$40:$F$65,MATCH('Total Indexed RECs'!$H42,'Inputs_Indexed REC'!$B$40:$B$65,0),MATCH('Total Indexed RECs'!$F42,'Inputs_Indexed REC'!$D$37:$F$37,0))
*INDEX('Inputs_Indexed REC'!$H$40:$J$65,MATCH('Total Indexed RECs'!$H42,'Inputs_Indexed REC'!$B$40:$B$65,0),MATCH('Total Indexed RECs'!$F42,'Inputs_Indexed REC'!$H$37:$J$37,0)),
IF(AA$4&gt;$H42+$B42,Z42*(1-INDEX('Inputs_Indexed REC'!$E$6:$E$8,MATCH('Total Indexed RECs'!$F42,'Inputs_Indexed REC'!$C$6:$C$8,0))),
0))</f>
        <v>1462873.1296828126</v>
      </c>
      <c r="AB42" s="86">
        <f>IF(AB$4=$H42+$B42,INDEX('Inputs_Indexed REC'!$D$40:$F$65,MATCH('Total Indexed RECs'!$H42,'Inputs_Indexed REC'!$B$40:$B$65,0),MATCH('Total Indexed RECs'!$F42,'Inputs_Indexed REC'!$D$37:$F$37,0))
*INDEX('Inputs_Indexed REC'!$H$40:$J$65,MATCH('Total Indexed RECs'!$H42,'Inputs_Indexed REC'!$B$40:$B$65,0),MATCH('Total Indexed RECs'!$F42,'Inputs_Indexed REC'!$H$37:$J$37,0)),
IF(AB$4&gt;$H42+$B42,AA42*(1-INDEX('Inputs_Indexed REC'!$E$6:$E$8,MATCH('Total Indexed RECs'!$F42,'Inputs_Indexed REC'!$C$6:$C$8,0))),
0))</f>
        <v>1455558.7640343986</v>
      </c>
      <c r="AC42" s="86">
        <f>IF(AC$4=$H42+$B42,INDEX('Inputs_Indexed REC'!$D$40:$F$65,MATCH('Total Indexed RECs'!$H42,'Inputs_Indexed REC'!$B$40:$B$65,0),MATCH('Total Indexed RECs'!$F42,'Inputs_Indexed REC'!$D$37:$F$37,0))
*INDEX('Inputs_Indexed REC'!$H$40:$J$65,MATCH('Total Indexed RECs'!$H42,'Inputs_Indexed REC'!$B$40:$B$65,0),MATCH('Total Indexed RECs'!$F42,'Inputs_Indexed REC'!$H$37:$J$37,0)),
IF(AC$4&gt;$H42+$B42,AB42*(1-INDEX('Inputs_Indexed REC'!$E$6:$E$8,MATCH('Total Indexed RECs'!$F42,'Inputs_Indexed REC'!$C$6:$C$8,0))),
0))</f>
        <v>1448280.9702142265</v>
      </c>
      <c r="AD42" s="86">
        <f>IF(AD$4=$H42+$B42,INDEX('Inputs_Indexed REC'!$D$40:$F$65,MATCH('Total Indexed RECs'!$H42,'Inputs_Indexed REC'!$B$40:$B$65,0),MATCH('Total Indexed RECs'!$F42,'Inputs_Indexed REC'!$D$37:$F$37,0))
*INDEX('Inputs_Indexed REC'!$H$40:$J$65,MATCH('Total Indexed RECs'!$H42,'Inputs_Indexed REC'!$B$40:$B$65,0),MATCH('Total Indexed RECs'!$F42,'Inputs_Indexed REC'!$H$37:$J$37,0)),
IF(AD$4&gt;$H42+$B42,AC42*(1-INDEX('Inputs_Indexed REC'!$E$6:$E$8,MATCH('Total Indexed RECs'!$F42,'Inputs_Indexed REC'!$C$6:$C$8,0))),
0))</f>
        <v>1441039.5653631554</v>
      </c>
      <c r="AE42" s="86">
        <f>IF(AE$4=$H42+$B42,INDEX('Inputs_Indexed REC'!$D$40:$F$65,MATCH('Total Indexed RECs'!$H42,'Inputs_Indexed REC'!$B$40:$B$65,0),MATCH('Total Indexed RECs'!$F42,'Inputs_Indexed REC'!$D$37:$F$37,0))
*INDEX('Inputs_Indexed REC'!$H$40:$J$65,MATCH('Total Indexed RECs'!$H42,'Inputs_Indexed REC'!$B$40:$B$65,0),MATCH('Total Indexed RECs'!$F42,'Inputs_Indexed REC'!$H$37:$J$37,0)),
IF(AE$4&gt;$H42+$B42,AD42*(1-INDEX('Inputs_Indexed REC'!$E$6:$E$8,MATCH('Total Indexed RECs'!$F42,'Inputs_Indexed REC'!$C$6:$C$8,0))),
0))</f>
        <v>1433834.3675363397</v>
      </c>
      <c r="AF42" s="86">
        <f>IF(AF$4=$H42+$B42,INDEX('Inputs_Indexed REC'!$D$40:$F$65,MATCH('Total Indexed RECs'!$H42,'Inputs_Indexed REC'!$B$40:$B$65,0),MATCH('Total Indexed RECs'!$F42,'Inputs_Indexed REC'!$D$37:$F$37,0))
*INDEX('Inputs_Indexed REC'!$H$40:$J$65,MATCH('Total Indexed RECs'!$H42,'Inputs_Indexed REC'!$B$40:$B$65,0),MATCH('Total Indexed RECs'!$F42,'Inputs_Indexed REC'!$H$37:$J$37,0)),
IF(AF$4&gt;$H42+$B42,AE42*(1-INDEX('Inputs_Indexed REC'!$E$6:$E$8,MATCH('Total Indexed RECs'!$F42,'Inputs_Indexed REC'!$C$6:$C$8,0))),
0))</f>
        <v>1426665.195698658</v>
      </c>
      <c r="AG42" s="86">
        <f>IF(AG$4=$H42+$B42,INDEX('Inputs_Indexed REC'!$D$40:$F$65,MATCH('Total Indexed RECs'!$H42,'Inputs_Indexed REC'!$B$40:$B$65,0),MATCH('Total Indexed RECs'!$F42,'Inputs_Indexed REC'!$D$37:$F$37,0))
*INDEX('Inputs_Indexed REC'!$H$40:$J$65,MATCH('Total Indexed RECs'!$H42,'Inputs_Indexed REC'!$B$40:$B$65,0),MATCH('Total Indexed RECs'!$F42,'Inputs_Indexed REC'!$H$37:$J$37,0)),
IF(AG$4&gt;$H42+$B42,AF42*(1-INDEX('Inputs_Indexed REC'!$E$6:$E$8,MATCH('Total Indexed RECs'!$F42,'Inputs_Indexed REC'!$C$6:$C$8,0))),
0))</f>
        <v>1419531.8697201647</v>
      </c>
      <c r="AH42" s="86">
        <f>IF(AH$4=$H42+$B42,INDEX('Inputs_Indexed REC'!$D$40:$F$65,MATCH('Total Indexed RECs'!$H42,'Inputs_Indexed REC'!$B$40:$B$65,0),MATCH('Total Indexed RECs'!$F42,'Inputs_Indexed REC'!$D$37:$F$37,0))
*INDEX('Inputs_Indexed REC'!$H$40:$J$65,MATCH('Total Indexed RECs'!$H42,'Inputs_Indexed REC'!$B$40:$B$65,0),MATCH('Total Indexed RECs'!$F42,'Inputs_Indexed REC'!$H$37:$J$37,0)),
IF(AH$4&gt;$H42+$B42,AG42*(1-INDEX('Inputs_Indexed REC'!$E$6:$E$8,MATCH('Total Indexed RECs'!$F42,'Inputs_Indexed REC'!$C$6:$C$8,0))),
0))</f>
        <v>1412434.2103715639</v>
      </c>
    </row>
    <row r="43" spans="2:34" x14ac:dyDescent="0.35">
      <c r="B43" s="332">
        <f>INDEX('Inputs_Indexed REC'!$E$70:$E$72,MATCH('Indexed REC Deliveries'!$D43,'Inputs_Indexed REC'!$C$70:$C$72,0))</f>
        <v>3</v>
      </c>
      <c r="C43" s="332" t="str">
        <f>INDEX('Inputs_Indexed REC'!$L$40:$L$65,MATCH('Indexed REC Deliveries'!$G43,'Inputs_Indexed REC'!$C$40:$C$65,0))</f>
        <v>Projected</v>
      </c>
      <c r="D43" s="116" t="s">
        <v>240</v>
      </c>
      <c r="F43" s="39" t="s">
        <v>76</v>
      </c>
      <c r="G43" s="60" t="s">
        <v>30</v>
      </c>
      <c r="H43" s="347">
        <f t="shared" si="7"/>
        <v>2032</v>
      </c>
      <c r="I43" s="56" t="s">
        <v>91</v>
      </c>
      <c r="J43" s="86">
        <f>IF(J$4=$H43+$B43,INDEX('Inputs_Indexed REC'!$D$40:$F$65,MATCH('Total Indexed RECs'!$H43,'Inputs_Indexed REC'!$B$40:$B$65,0),MATCH('Total Indexed RECs'!$F43,'Inputs_Indexed REC'!$D$37:$F$37,0))
*INDEX('Inputs_Indexed REC'!$H$40:$J$65,MATCH('Total Indexed RECs'!$H43,'Inputs_Indexed REC'!$B$40:$B$65,0),MATCH('Total Indexed RECs'!$F43,'Inputs_Indexed REC'!$H$37:$J$37,0)),
IF(J$4&gt;$H43+$B43,I43*(1-INDEX('Inputs_Indexed REC'!$E$6:$E$8,MATCH('Total Indexed RECs'!$F43,'Inputs_Indexed REC'!$C$6:$C$8,0))),
0))</f>
        <v>0</v>
      </c>
      <c r="K43" s="86">
        <f>IF(K$4=$H43+$B43,INDEX('Inputs_Indexed REC'!$D$40:$F$65,MATCH('Total Indexed RECs'!$H43,'Inputs_Indexed REC'!$B$40:$B$65,0),MATCH('Total Indexed RECs'!$F43,'Inputs_Indexed REC'!$D$37:$F$37,0))
*INDEX('Inputs_Indexed REC'!$H$40:$J$65,MATCH('Total Indexed RECs'!$H43,'Inputs_Indexed REC'!$B$40:$B$65,0),MATCH('Total Indexed RECs'!$F43,'Inputs_Indexed REC'!$H$37:$J$37,0)),
IF(K$4&gt;$H43+$B43,J43*(1-INDEX('Inputs_Indexed REC'!$E$6:$E$8,MATCH('Total Indexed RECs'!$F43,'Inputs_Indexed REC'!$C$6:$C$8,0))),
0))</f>
        <v>0</v>
      </c>
      <c r="L43" s="86">
        <f>IF(L$4=$H43+$B43,INDEX('Inputs_Indexed REC'!$D$40:$F$65,MATCH('Total Indexed RECs'!$H43,'Inputs_Indexed REC'!$B$40:$B$65,0),MATCH('Total Indexed RECs'!$F43,'Inputs_Indexed REC'!$D$37:$F$37,0))
*INDEX('Inputs_Indexed REC'!$H$40:$J$65,MATCH('Total Indexed RECs'!$H43,'Inputs_Indexed REC'!$B$40:$B$65,0),MATCH('Total Indexed RECs'!$F43,'Inputs_Indexed REC'!$H$37:$J$37,0)),
IF(L$4&gt;$H43+$B43,K43*(1-INDEX('Inputs_Indexed REC'!$E$6:$E$8,MATCH('Total Indexed RECs'!$F43,'Inputs_Indexed REC'!$C$6:$C$8,0))),
0))</f>
        <v>0</v>
      </c>
      <c r="M43" s="86">
        <f>IF(M$4=$H43+$B43,INDEX('Inputs_Indexed REC'!$D$40:$F$65,MATCH('Total Indexed RECs'!$H43,'Inputs_Indexed REC'!$B$40:$B$65,0),MATCH('Total Indexed RECs'!$F43,'Inputs_Indexed REC'!$D$37:$F$37,0))
*INDEX('Inputs_Indexed REC'!$H$40:$J$65,MATCH('Total Indexed RECs'!$H43,'Inputs_Indexed REC'!$B$40:$B$65,0),MATCH('Total Indexed RECs'!$F43,'Inputs_Indexed REC'!$H$37:$J$37,0)),
IF(M$4&gt;$H43+$B43,L43*(1-INDEX('Inputs_Indexed REC'!$E$6:$E$8,MATCH('Total Indexed RECs'!$F43,'Inputs_Indexed REC'!$C$6:$C$8,0))),
0))</f>
        <v>0</v>
      </c>
      <c r="N43" s="86">
        <f>IF(N$4=$H43+$B43,INDEX('Inputs_Indexed REC'!$D$40:$F$65,MATCH('Total Indexed RECs'!$H43,'Inputs_Indexed REC'!$B$40:$B$65,0),MATCH('Total Indexed RECs'!$F43,'Inputs_Indexed REC'!$D$37:$F$37,0))
*INDEX('Inputs_Indexed REC'!$H$40:$J$65,MATCH('Total Indexed RECs'!$H43,'Inputs_Indexed REC'!$B$40:$B$65,0),MATCH('Total Indexed RECs'!$F43,'Inputs_Indexed REC'!$H$37:$J$37,0)),
IF(N$4&gt;$H43+$B43,M43*(1-INDEX('Inputs_Indexed REC'!$E$6:$E$8,MATCH('Total Indexed RECs'!$F43,'Inputs_Indexed REC'!$C$6:$C$8,0))),
0))</f>
        <v>0</v>
      </c>
      <c r="O43" s="86">
        <f>IF(O$4=$H43+$B43,INDEX('Inputs_Indexed REC'!$D$40:$F$65,MATCH('Total Indexed RECs'!$H43,'Inputs_Indexed REC'!$B$40:$B$65,0),MATCH('Total Indexed RECs'!$F43,'Inputs_Indexed REC'!$D$37:$F$37,0))
*INDEX('Inputs_Indexed REC'!$H$40:$J$65,MATCH('Total Indexed RECs'!$H43,'Inputs_Indexed REC'!$B$40:$B$65,0),MATCH('Total Indexed RECs'!$F43,'Inputs_Indexed REC'!$H$37:$J$37,0)),
IF(O$4&gt;$H43+$B43,N43*(1-INDEX('Inputs_Indexed REC'!$E$6:$E$8,MATCH('Total Indexed RECs'!$F43,'Inputs_Indexed REC'!$C$6:$C$8,0))),
0))</f>
        <v>0</v>
      </c>
      <c r="P43" s="86">
        <f>IF(P$4=$H43+$B43,INDEX('Inputs_Indexed REC'!$D$40:$F$65,MATCH('Total Indexed RECs'!$H43,'Inputs_Indexed REC'!$B$40:$B$65,0),MATCH('Total Indexed RECs'!$F43,'Inputs_Indexed REC'!$D$37:$F$37,0))
*INDEX('Inputs_Indexed REC'!$H$40:$J$65,MATCH('Total Indexed RECs'!$H43,'Inputs_Indexed REC'!$B$40:$B$65,0),MATCH('Total Indexed RECs'!$F43,'Inputs_Indexed REC'!$H$37:$J$37,0)),
IF(P$4&gt;$H43+$B43,O43*(1-INDEX('Inputs_Indexed REC'!$E$6:$E$8,MATCH('Total Indexed RECs'!$F43,'Inputs_Indexed REC'!$C$6:$C$8,0))),
0))</f>
        <v>0</v>
      </c>
      <c r="Q43" s="86">
        <f>IF(Q$4=$H43+$B43,INDEX('Inputs_Indexed REC'!$D$40:$F$65,MATCH('Total Indexed RECs'!$H43,'Inputs_Indexed REC'!$B$40:$B$65,0),MATCH('Total Indexed RECs'!$F43,'Inputs_Indexed REC'!$D$37:$F$37,0))
*INDEX('Inputs_Indexed REC'!$H$40:$J$65,MATCH('Total Indexed RECs'!$H43,'Inputs_Indexed REC'!$B$40:$B$65,0),MATCH('Total Indexed RECs'!$F43,'Inputs_Indexed REC'!$H$37:$J$37,0)),
IF(Q$4&gt;$H43+$B43,P43*(1-INDEX('Inputs_Indexed REC'!$E$6:$E$8,MATCH('Total Indexed RECs'!$F43,'Inputs_Indexed REC'!$C$6:$C$8,0))),
0))</f>
        <v>0</v>
      </c>
      <c r="R43" s="86">
        <f>IF(R$4=$H43+$B43,INDEX('Inputs_Indexed REC'!$D$40:$F$65,MATCH('Total Indexed RECs'!$H43,'Inputs_Indexed REC'!$B$40:$B$65,0),MATCH('Total Indexed RECs'!$F43,'Inputs_Indexed REC'!$D$37:$F$37,0))
*INDEX('Inputs_Indexed REC'!$H$40:$J$65,MATCH('Total Indexed RECs'!$H43,'Inputs_Indexed REC'!$B$40:$B$65,0),MATCH('Total Indexed RECs'!$F43,'Inputs_Indexed REC'!$H$37:$J$37,0)),
IF(R$4&gt;$H43+$B43,Q43*(1-INDEX('Inputs_Indexed REC'!$E$6:$E$8,MATCH('Total Indexed RECs'!$F43,'Inputs_Indexed REC'!$C$6:$C$8,0))),
0))</f>
        <v>0</v>
      </c>
      <c r="S43" s="86">
        <f>IF(S$4=$H43+$B43,INDEX('Inputs_Indexed REC'!$D$40:$F$65,MATCH('Total Indexed RECs'!$H43,'Inputs_Indexed REC'!$B$40:$B$65,0),MATCH('Total Indexed RECs'!$F43,'Inputs_Indexed REC'!$D$37:$F$37,0))
*INDEX('Inputs_Indexed REC'!$H$40:$J$65,MATCH('Total Indexed RECs'!$H43,'Inputs_Indexed REC'!$B$40:$B$65,0),MATCH('Total Indexed RECs'!$F43,'Inputs_Indexed REC'!$H$37:$J$37,0)),
IF(S$4&gt;$H43+$B43,R43*(1-INDEX('Inputs_Indexed REC'!$E$6:$E$8,MATCH('Total Indexed RECs'!$F43,'Inputs_Indexed REC'!$C$6:$C$8,0))),
0))</f>
        <v>0</v>
      </c>
      <c r="T43" s="86">
        <f>IF(T$4=$H43+$B43,INDEX('Inputs_Indexed REC'!$D$40:$F$65,MATCH('Total Indexed RECs'!$H43,'Inputs_Indexed REC'!$B$40:$B$65,0),MATCH('Total Indexed RECs'!$F43,'Inputs_Indexed REC'!$D$37:$F$37,0))
*INDEX('Inputs_Indexed REC'!$H$40:$J$65,MATCH('Total Indexed RECs'!$H43,'Inputs_Indexed REC'!$B$40:$B$65,0),MATCH('Total Indexed RECs'!$F43,'Inputs_Indexed REC'!$H$37:$J$37,0)),
IF(T$4&gt;$H43+$B43,S43*(1-INDEX('Inputs_Indexed REC'!$E$6:$E$8,MATCH('Total Indexed RECs'!$F43,'Inputs_Indexed REC'!$C$6:$C$8,0))),
0))</f>
        <v>0</v>
      </c>
      <c r="U43" s="86">
        <f>IF(U$4=$H43+$B43,INDEX('Inputs_Indexed REC'!$D$40:$F$65,MATCH('Total Indexed RECs'!$H43,'Inputs_Indexed REC'!$B$40:$B$65,0),MATCH('Total Indexed RECs'!$F43,'Inputs_Indexed REC'!$D$37:$F$37,0))
*INDEX('Inputs_Indexed REC'!$H$40:$J$65,MATCH('Total Indexed RECs'!$H43,'Inputs_Indexed REC'!$B$40:$B$65,0),MATCH('Total Indexed RECs'!$F43,'Inputs_Indexed REC'!$H$37:$J$37,0)),
IF(U$4&gt;$H43+$B43,T43*(1-INDEX('Inputs_Indexed REC'!$E$6:$E$8,MATCH('Total Indexed RECs'!$F43,'Inputs_Indexed REC'!$C$6:$C$8,0))),
0))</f>
        <v>0</v>
      </c>
      <c r="V43" s="86">
        <f>IF(V$4=$H43+$B43,INDEX('Inputs_Indexed REC'!$D$40:$F$65,MATCH('Total Indexed RECs'!$H43,'Inputs_Indexed REC'!$B$40:$B$65,0),MATCH('Total Indexed RECs'!$F43,'Inputs_Indexed REC'!$D$37:$F$37,0))
*INDEX('Inputs_Indexed REC'!$H$40:$J$65,MATCH('Total Indexed RECs'!$H43,'Inputs_Indexed REC'!$B$40:$B$65,0),MATCH('Total Indexed RECs'!$F43,'Inputs_Indexed REC'!$H$37:$J$37,0)),
IF(V$4&gt;$H43+$B43,U43*(1-INDEX('Inputs_Indexed REC'!$E$6:$E$8,MATCH('Total Indexed RECs'!$F43,'Inputs_Indexed REC'!$C$6:$C$8,0))),
0))</f>
        <v>0</v>
      </c>
      <c r="W43" s="86">
        <f>IF(W$4=$H43+$B43,INDEX('Inputs_Indexed REC'!$D$40:$F$65,MATCH('Total Indexed RECs'!$H43,'Inputs_Indexed REC'!$B$40:$B$65,0),MATCH('Total Indexed RECs'!$F43,'Inputs_Indexed REC'!$D$37:$F$37,0))
*INDEX('Inputs_Indexed REC'!$H$40:$J$65,MATCH('Total Indexed RECs'!$H43,'Inputs_Indexed REC'!$B$40:$B$65,0),MATCH('Total Indexed RECs'!$F43,'Inputs_Indexed REC'!$H$37:$J$37,0)),
IF(W$4&gt;$H43+$B43,V43*(1-INDEX('Inputs_Indexed REC'!$E$6:$E$8,MATCH('Total Indexed RECs'!$F43,'Inputs_Indexed REC'!$C$6:$C$8,0))),
0))</f>
        <v>1500000</v>
      </c>
      <c r="X43" s="86">
        <f>IF(X$4=$H43+$B43,INDEX('Inputs_Indexed REC'!$D$40:$F$65,MATCH('Total Indexed RECs'!$H43,'Inputs_Indexed REC'!$B$40:$B$65,0),MATCH('Total Indexed RECs'!$F43,'Inputs_Indexed REC'!$D$37:$F$37,0))
*INDEX('Inputs_Indexed REC'!$H$40:$J$65,MATCH('Total Indexed RECs'!$H43,'Inputs_Indexed REC'!$B$40:$B$65,0),MATCH('Total Indexed RECs'!$F43,'Inputs_Indexed REC'!$H$37:$J$37,0)),
IF(X$4&gt;$H43+$B43,W43*(1-INDEX('Inputs_Indexed REC'!$E$6:$E$8,MATCH('Total Indexed RECs'!$F43,'Inputs_Indexed REC'!$C$6:$C$8,0))),
0))</f>
        <v>1492500</v>
      </c>
      <c r="Y43" s="86">
        <f>IF(Y$4=$H43+$B43,INDEX('Inputs_Indexed REC'!$D$40:$F$65,MATCH('Total Indexed RECs'!$H43,'Inputs_Indexed REC'!$B$40:$B$65,0),MATCH('Total Indexed RECs'!$F43,'Inputs_Indexed REC'!$D$37:$F$37,0))
*INDEX('Inputs_Indexed REC'!$H$40:$J$65,MATCH('Total Indexed RECs'!$H43,'Inputs_Indexed REC'!$B$40:$B$65,0),MATCH('Total Indexed RECs'!$F43,'Inputs_Indexed REC'!$H$37:$J$37,0)),
IF(Y$4&gt;$H43+$B43,X43*(1-INDEX('Inputs_Indexed REC'!$E$6:$E$8,MATCH('Total Indexed RECs'!$F43,'Inputs_Indexed REC'!$C$6:$C$8,0))),
0))</f>
        <v>1485037.5</v>
      </c>
      <c r="Z43" s="86">
        <f>IF(Z$4=$H43+$B43,INDEX('Inputs_Indexed REC'!$D$40:$F$65,MATCH('Total Indexed RECs'!$H43,'Inputs_Indexed REC'!$B$40:$B$65,0),MATCH('Total Indexed RECs'!$F43,'Inputs_Indexed REC'!$D$37:$F$37,0))
*INDEX('Inputs_Indexed REC'!$H$40:$J$65,MATCH('Total Indexed RECs'!$H43,'Inputs_Indexed REC'!$B$40:$B$65,0),MATCH('Total Indexed RECs'!$F43,'Inputs_Indexed REC'!$H$37:$J$37,0)),
IF(Z$4&gt;$H43+$B43,Y43*(1-INDEX('Inputs_Indexed REC'!$E$6:$E$8,MATCH('Total Indexed RECs'!$F43,'Inputs_Indexed REC'!$C$6:$C$8,0))),
0))</f>
        <v>1477612.3125</v>
      </c>
      <c r="AA43" s="86">
        <f>IF(AA$4=$H43+$B43,INDEX('Inputs_Indexed REC'!$D$40:$F$65,MATCH('Total Indexed RECs'!$H43,'Inputs_Indexed REC'!$B$40:$B$65,0),MATCH('Total Indexed RECs'!$F43,'Inputs_Indexed REC'!$D$37:$F$37,0))
*INDEX('Inputs_Indexed REC'!$H$40:$J$65,MATCH('Total Indexed RECs'!$H43,'Inputs_Indexed REC'!$B$40:$B$65,0),MATCH('Total Indexed RECs'!$F43,'Inputs_Indexed REC'!$H$37:$J$37,0)),
IF(AA$4&gt;$H43+$B43,Z43*(1-INDEX('Inputs_Indexed REC'!$E$6:$E$8,MATCH('Total Indexed RECs'!$F43,'Inputs_Indexed REC'!$C$6:$C$8,0))),
0))</f>
        <v>1470224.2509375</v>
      </c>
      <c r="AB43" s="86">
        <f>IF(AB$4=$H43+$B43,INDEX('Inputs_Indexed REC'!$D$40:$F$65,MATCH('Total Indexed RECs'!$H43,'Inputs_Indexed REC'!$B$40:$B$65,0),MATCH('Total Indexed RECs'!$F43,'Inputs_Indexed REC'!$D$37:$F$37,0))
*INDEX('Inputs_Indexed REC'!$H$40:$J$65,MATCH('Total Indexed RECs'!$H43,'Inputs_Indexed REC'!$B$40:$B$65,0),MATCH('Total Indexed RECs'!$F43,'Inputs_Indexed REC'!$H$37:$J$37,0)),
IF(AB$4&gt;$H43+$B43,AA43*(1-INDEX('Inputs_Indexed REC'!$E$6:$E$8,MATCH('Total Indexed RECs'!$F43,'Inputs_Indexed REC'!$C$6:$C$8,0))),
0))</f>
        <v>1462873.1296828126</v>
      </c>
      <c r="AC43" s="86">
        <f>IF(AC$4=$H43+$B43,INDEX('Inputs_Indexed REC'!$D$40:$F$65,MATCH('Total Indexed RECs'!$H43,'Inputs_Indexed REC'!$B$40:$B$65,0),MATCH('Total Indexed RECs'!$F43,'Inputs_Indexed REC'!$D$37:$F$37,0))
*INDEX('Inputs_Indexed REC'!$H$40:$J$65,MATCH('Total Indexed RECs'!$H43,'Inputs_Indexed REC'!$B$40:$B$65,0),MATCH('Total Indexed RECs'!$F43,'Inputs_Indexed REC'!$H$37:$J$37,0)),
IF(AC$4&gt;$H43+$B43,AB43*(1-INDEX('Inputs_Indexed REC'!$E$6:$E$8,MATCH('Total Indexed RECs'!$F43,'Inputs_Indexed REC'!$C$6:$C$8,0))),
0))</f>
        <v>1455558.7640343986</v>
      </c>
      <c r="AD43" s="86">
        <f>IF(AD$4=$H43+$B43,INDEX('Inputs_Indexed REC'!$D$40:$F$65,MATCH('Total Indexed RECs'!$H43,'Inputs_Indexed REC'!$B$40:$B$65,0),MATCH('Total Indexed RECs'!$F43,'Inputs_Indexed REC'!$D$37:$F$37,0))
*INDEX('Inputs_Indexed REC'!$H$40:$J$65,MATCH('Total Indexed RECs'!$H43,'Inputs_Indexed REC'!$B$40:$B$65,0),MATCH('Total Indexed RECs'!$F43,'Inputs_Indexed REC'!$H$37:$J$37,0)),
IF(AD$4&gt;$H43+$B43,AC43*(1-INDEX('Inputs_Indexed REC'!$E$6:$E$8,MATCH('Total Indexed RECs'!$F43,'Inputs_Indexed REC'!$C$6:$C$8,0))),
0))</f>
        <v>1448280.9702142265</v>
      </c>
      <c r="AE43" s="86">
        <f>IF(AE$4=$H43+$B43,INDEX('Inputs_Indexed REC'!$D$40:$F$65,MATCH('Total Indexed RECs'!$H43,'Inputs_Indexed REC'!$B$40:$B$65,0),MATCH('Total Indexed RECs'!$F43,'Inputs_Indexed REC'!$D$37:$F$37,0))
*INDEX('Inputs_Indexed REC'!$H$40:$J$65,MATCH('Total Indexed RECs'!$H43,'Inputs_Indexed REC'!$B$40:$B$65,0),MATCH('Total Indexed RECs'!$F43,'Inputs_Indexed REC'!$H$37:$J$37,0)),
IF(AE$4&gt;$H43+$B43,AD43*(1-INDEX('Inputs_Indexed REC'!$E$6:$E$8,MATCH('Total Indexed RECs'!$F43,'Inputs_Indexed REC'!$C$6:$C$8,0))),
0))</f>
        <v>1441039.5653631554</v>
      </c>
      <c r="AF43" s="86">
        <f>IF(AF$4=$H43+$B43,INDEX('Inputs_Indexed REC'!$D$40:$F$65,MATCH('Total Indexed RECs'!$H43,'Inputs_Indexed REC'!$B$40:$B$65,0),MATCH('Total Indexed RECs'!$F43,'Inputs_Indexed REC'!$D$37:$F$37,0))
*INDEX('Inputs_Indexed REC'!$H$40:$J$65,MATCH('Total Indexed RECs'!$H43,'Inputs_Indexed REC'!$B$40:$B$65,0),MATCH('Total Indexed RECs'!$F43,'Inputs_Indexed REC'!$H$37:$J$37,0)),
IF(AF$4&gt;$H43+$B43,AE43*(1-INDEX('Inputs_Indexed REC'!$E$6:$E$8,MATCH('Total Indexed RECs'!$F43,'Inputs_Indexed REC'!$C$6:$C$8,0))),
0))</f>
        <v>1433834.3675363397</v>
      </c>
      <c r="AG43" s="86">
        <f>IF(AG$4=$H43+$B43,INDEX('Inputs_Indexed REC'!$D$40:$F$65,MATCH('Total Indexed RECs'!$H43,'Inputs_Indexed REC'!$B$40:$B$65,0),MATCH('Total Indexed RECs'!$F43,'Inputs_Indexed REC'!$D$37:$F$37,0))
*INDEX('Inputs_Indexed REC'!$H$40:$J$65,MATCH('Total Indexed RECs'!$H43,'Inputs_Indexed REC'!$B$40:$B$65,0),MATCH('Total Indexed RECs'!$F43,'Inputs_Indexed REC'!$H$37:$J$37,0)),
IF(AG$4&gt;$H43+$B43,AF43*(1-INDEX('Inputs_Indexed REC'!$E$6:$E$8,MATCH('Total Indexed RECs'!$F43,'Inputs_Indexed REC'!$C$6:$C$8,0))),
0))</f>
        <v>1426665.195698658</v>
      </c>
      <c r="AH43" s="86">
        <f>IF(AH$4=$H43+$B43,INDEX('Inputs_Indexed REC'!$D$40:$F$65,MATCH('Total Indexed RECs'!$H43,'Inputs_Indexed REC'!$B$40:$B$65,0),MATCH('Total Indexed RECs'!$F43,'Inputs_Indexed REC'!$D$37:$F$37,0))
*INDEX('Inputs_Indexed REC'!$H$40:$J$65,MATCH('Total Indexed RECs'!$H43,'Inputs_Indexed REC'!$B$40:$B$65,0),MATCH('Total Indexed RECs'!$F43,'Inputs_Indexed REC'!$H$37:$J$37,0)),
IF(AH$4&gt;$H43+$B43,AG43*(1-INDEX('Inputs_Indexed REC'!$E$6:$E$8,MATCH('Total Indexed RECs'!$F43,'Inputs_Indexed REC'!$C$6:$C$8,0))),
0))</f>
        <v>1419531.8697201647</v>
      </c>
    </row>
    <row r="44" spans="2:34" x14ac:dyDescent="0.35">
      <c r="B44" s="332">
        <f>INDEX('Inputs_Indexed REC'!$E$70:$E$72,MATCH('Indexed REC Deliveries'!$D44,'Inputs_Indexed REC'!$C$70:$C$72,0))</f>
        <v>3</v>
      </c>
      <c r="C44" s="332" t="str">
        <f>INDEX('Inputs_Indexed REC'!$L$40:$L$65,MATCH('Indexed REC Deliveries'!$G44,'Inputs_Indexed REC'!$C$40:$C$65,0))</f>
        <v>Projected</v>
      </c>
      <c r="D44" s="116" t="s">
        <v>240</v>
      </c>
      <c r="F44" s="39" t="s">
        <v>76</v>
      </c>
      <c r="G44" s="60" t="s">
        <v>31</v>
      </c>
      <c r="H44" s="347">
        <f t="shared" si="7"/>
        <v>2033</v>
      </c>
      <c r="I44" s="56" t="s">
        <v>91</v>
      </c>
      <c r="J44" s="86">
        <f>IF(J$4=$H44+$B44,INDEX('Inputs_Indexed REC'!$D$40:$F$65,MATCH('Total Indexed RECs'!$H44,'Inputs_Indexed REC'!$B$40:$B$65,0),MATCH('Total Indexed RECs'!$F44,'Inputs_Indexed REC'!$D$37:$F$37,0))
*INDEX('Inputs_Indexed REC'!$H$40:$J$65,MATCH('Total Indexed RECs'!$H44,'Inputs_Indexed REC'!$B$40:$B$65,0),MATCH('Total Indexed RECs'!$F44,'Inputs_Indexed REC'!$H$37:$J$37,0)),
IF(J$4&gt;$H44+$B44,I44*(1-INDEX('Inputs_Indexed REC'!$E$6:$E$8,MATCH('Total Indexed RECs'!$F44,'Inputs_Indexed REC'!$C$6:$C$8,0))),
0))</f>
        <v>0</v>
      </c>
      <c r="K44" s="86">
        <f>IF(K$4=$H44+$B44,INDEX('Inputs_Indexed REC'!$D$40:$F$65,MATCH('Total Indexed RECs'!$H44,'Inputs_Indexed REC'!$B$40:$B$65,0),MATCH('Total Indexed RECs'!$F44,'Inputs_Indexed REC'!$D$37:$F$37,0))
*INDEX('Inputs_Indexed REC'!$H$40:$J$65,MATCH('Total Indexed RECs'!$H44,'Inputs_Indexed REC'!$B$40:$B$65,0),MATCH('Total Indexed RECs'!$F44,'Inputs_Indexed REC'!$H$37:$J$37,0)),
IF(K$4&gt;$H44+$B44,J44*(1-INDEX('Inputs_Indexed REC'!$E$6:$E$8,MATCH('Total Indexed RECs'!$F44,'Inputs_Indexed REC'!$C$6:$C$8,0))),
0))</f>
        <v>0</v>
      </c>
      <c r="L44" s="86">
        <f>IF(L$4=$H44+$B44,INDEX('Inputs_Indexed REC'!$D$40:$F$65,MATCH('Total Indexed RECs'!$H44,'Inputs_Indexed REC'!$B$40:$B$65,0),MATCH('Total Indexed RECs'!$F44,'Inputs_Indexed REC'!$D$37:$F$37,0))
*INDEX('Inputs_Indexed REC'!$H$40:$J$65,MATCH('Total Indexed RECs'!$H44,'Inputs_Indexed REC'!$B$40:$B$65,0),MATCH('Total Indexed RECs'!$F44,'Inputs_Indexed REC'!$H$37:$J$37,0)),
IF(L$4&gt;$H44+$B44,K44*(1-INDEX('Inputs_Indexed REC'!$E$6:$E$8,MATCH('Total Indexed RECs'!$F44,'Inputs_Indexed REC'!$C$6:$C$8,0))),
0))</f>
        <v>0</v>
      </c>
      <c r="M44" s="86">
        <f>IF(M$4=$H44+$B44,INDEX('Inputs_Indexed REC'!$D$40:$F$65,MATCH('Total Indexed RECs'!$H44,'Inputs_Indexed REC'!$B$40:$B$65,0),MATCH('Total Indexed RECs'!$F44,'Inputs_Indexed REC'!$D$37:$F$37,0))
*INDEX('Inputs_Indexed REC'!$H$40:$J$65,MATCH('Total Indexed RECs'!$H44,'Inputs_Indexed REC'!$B$40:$B$65,0),MATCH('Total Indexed RECs'!$F44,'Inputs_Indexed REC'!$H$37:$J$37,0)),
IF(M$4&gt;$H44+$B44,L44*(1-INDEX('Inputs_Indexed REC'!$E$6:$E$8,MATCH('Total Indexed RECs'!$F44,'Inputs_Indexed REC'!$C$6:$C$8,0))),
0))</f>
        <v>0</v>
      </c>
      <c r="N44" s="86">
        <f>IF(N$4=$H44+$B44,INDEX('Inputs_Indexed REC'!$D$40:$F$65,MATCH('Total Indexed RECs'!$H44,'Inputs_Indexed REC'!$B$40:$B$65,0),MATCH('Total Indexed RECs'!$F44,'Inputs_Indexed REC'!$D$37:$F$37,0))
*INDEX('Inputs_Indexed REC'!$H$40:$J$65,MATCH('Total Indexed RECs'!$H44,'Inputs_Indexed REC'!$B$40:$B$65,0),MATCH('Total Indexed RECs'!$F44,'Inputs_Indexed REC'!$H$37:$J$37,0)),
IF(N$4&gt;$H44+$B44,M44*(1-INDEX('Inputs_Indexed REC'!$E$6:$E$8,MATCH('Total Indexed RECs'!$F44,'Inputs_Indexed REC'!$C$6:$C$8,0))),
0))</f>
        <v>0</v>
      </c>
      <c r="O44" s="86">
        <f>IF(O$4=$H44+$B44,INDEX('Inputs_Indexed REC'!$D$40:$F$65,MATCH('Total Indexed RECs'!$H44,'Inputs_Indexed REC'!$B$40:$B$65,0),MATCH('Total Indexed RECs'!$F44,'Inputs_Indexed REC'!$D$37:$F$37,0))
*INDEX('Inputs_Indexed REC'!$H$40:$J$65,MATCH('Total Indexed RECs'!$H44,'Inputs_Indexed REC'!$B$40:$B$65,0),MATCH('Total Indexed RECs'!$F44,'Inputs_Indexed REC'!$H$37:$J$37,0)),
IF(O$4&gt;$H44+$B44,N44*(1-INDEX('Inputs_Indexed REC'!$E$6:$E$8,MATCH('Total Indexed RECs'!$F44,'Inputs_Indexed REC'!$C$6:$C$8,0))),
0))</f>
        <v>0</v>
      </c>
      <c r="P44" s="86">
        <f>IF(P$4=$H44+$B44,INDEX('Inputs_Indexed REC'!$D$40:$F$65,MATCH('Total Indexed RECs'!$H44,'Inputs_Indexed REC'!$B$40:$B$65,0),MATCH('Total Indexed RECs'!$F44,'Inputs_Indexed REC'!$D$37:$F$37,0))
*INDEX('Inputs_Indexed REC'!$H$40:$J$65,MATCH('Total Indexed RECs'!$H44,'Inputs_Indexed REC'!$B$40:$B$65,0),MATCH('Total Indexed RECs'!$F44,'Inputs_Indexed REC'!$H$37:$J$37,0)),
IF(P$4&gt;$H44+$B44,O44*(1-INDEX('Inputs_Indexed REC'!$E$6:$E$8,MATCH('Total Indexed RECs'!$F44,'Inputs_Indexed REC'!$C$6:$C$8,0))),
0))</f>
        <v>0</v>
      </c>
      <c r="Q44" s="86">
        <f>IF(Q$4=$H44+$B44,INDEX('Inputs_Indexed REC'!$D$40:$F$65,MATCH('Total Indexed RECs'!$H44,'Inputs_Indexed REC'!$B$40:$B$65,0),MATCH('Total Indexed RECs'!$F44,'Inputs_Indexed REC'!$D$37:$F$37,0))
*INDEX('Inputs_Indexed REC'!$H$40:$J$65,MATCH('Total Indexed RECs'!$H44,'Inputs_Indexed REC'!$B$40:$B$65,0),MATCH('Total Indexed RECs'!$F44,'Inputs_Indexed REC'!$H$37:$J$37,0)),
IF(Q$4&gt;$H44+$B44,P44*(1-INDEX('Inputs_Indexed REC'!$E$6:$E$8,MATCH('Total Indexed RECs'!$F44,'Inputs_Indexed REC'!$C$6:$C$8,0))),
0))</f>
        <v>0</v>
      </c>
      <c r="R44" s="86">
        <f>IF(R$4=$H44+$B44,INDEX('Inputs_Indexed REC'!$D$40:$F$65,MATCH('Total Indexed RECs'!$H44,'Inputs_Indexed REC'!$B$40:$B$65,0),MATCH('Total Indexed RECs'!$F44,'Inputs_Indexed REC'!$D$37:$F$37,0))
*INDEX('Inputs_Indexed REC'!$H$40:$J$65,MATCH('Total Indexed RECs'!$H44,'Inputs_Indexed REC'!$B$40:$B$65,0),MATCH('Total Indexed RECs'!$F44,'Inputs_Indexed REC'!$H$37:$J$37,0)),
IF(R$4&gt;$H44+$B44,Q44*(1-INDEX('Inputs_Indexed REC'!$E$6:$E$8,MATCH('Total Indexed RECs'!$F44,'Inputs_Indexed REC'!$C$6:$C$8,0))),
0))</f>
        <v>0</v>
      </c>
      <c r="S44" s="86">
        <f>IF(S$4=$H44+$B44,INDEX('Inputs_Indexed REC'!$D$40:$F$65,MATCH('Total Indexed RECs'!$H44,'Inputs_Indexed REC'!$B$40:$B$65,0),MATCH('Total Indexed RECs'!$F44,'Inputs_Indexed REC'!$D$37:$F$37,0))
*INDEX('Inputs_Indexed REC'!$H$40:$J$65,MATCH('Total Indexed RECs'!$H44,'Inputs_Indexed REC'!$B$40:$B$65,0),MATCH('Total Indexed RECs'!$F44,'Inputs_Indexed REC'!$H$37:$J$37,0)),
IF(S$4&gt;$H44+$B44,R44*(1-INDEX('Inputs_Indexed REC'!$E$6:$E$8,MATCH('Total Indexed RECs'!$F44,'Inputs_Indexed REC'!$C$6:$C$8,0))),
0))</f>
        <v>0</v>
      </c>
      <c r="T44" s="86">
        <f>IF(T$4=$H44+$B44,INDEX('Inputs_Indexed REC'!$D$40:$F$65,MATCH('Total Indexed RECs'!$H44,'Inputs_Indexed REC'!$B$40:$B$65,0),MATCH('Total Indexed RECs'!$F44,'Inputs_Indexed REC'!$D$37:$F$37,0))
*INDEX('Inputs_Indexed REC'!$H$40:$J$65,MATCH('Total Indexed RECs'!$H44,'Inputs_Indexed REC'!$B$40:$B$65,0),MATCH('Total Indexed RECs'!$F44,'Inputs_Indexed REC'!$H$37:$J$37,0)),
IF(T$4&gt;$H44+$B44,S44*(1-INDEX('Inputs_Indexed REC'!$E$6:$E$8,MATCH('Total Indexed RECs'!$F44,'Inputs_Indexed REC'!$C$6:$C$8,0))),
0))</f>
        <v>0</v>
      </c>
      <c r="U44" s="86">
        <f>IF(U$4=$H44+$B44,INDEX('Inputs_Indexed REC'!$D$40:$F$65,MATCH('Total Indexed RECs'!$H44,'Inputs_Indexed REC'!$B$40:$B$65,0),MATCH('Total Indexed RECs'!$F44,'Inputs_Indexed REC'!$D$37:$F$37,0))
*INDEX('Inputs_Indexed REC'!$H$40:$J$65,MATCH('Total Indexed RECs'!$H44,'Inputs_Indexed REC'!$B$40:$B$65,0),MATCH('Total Indexed RECs'!$F44,'Inputs_Indexed REC'!$H$37:$J$37,0)),
IF(U$4&gt;$H44+$B44,T44*(1-INDEX('Inputs_Indexed REC'!$E$6:$E$8,MATCH('Total Indexed RECs'!$F44,'Inputs_Indexed REC'!$C$6:$C$8,0))),
0))</f>
        <v>0</v>
      </c>
      <c r="V44" s="86">
        <f>IF(V$4=$H44+$B44,INDEX('Inputs_Indexed REC'!$D$40:$F$65,MATCH('Total Indexed RECs'!$H44,'Inputs_Indexed REC'!$B$40:$B$65,0),MATCH('Total Indexed RECs'!$F44,'Inputs_Indexed REC'!$D$37:$F$37,0))
*INDEX('Inputs_Indexed REC'!$H$40:$J$65,MATCH('Total Indexed RECs'!$H44,'Inputs_Indexed REC'!$B$40:$B$65,0),MATCH('Total Indexed RECs'!$F44,'Inputs_Indexed REC'!$H$37:$J$37,0)),
IF(V$4&gt;$H44+$B44,U44*(1-INDEX('Inputs_Indexed REC'!$E$6:$E$8,MATCH('Total Indexed RECs'!$F44,'Inputs_Indexed REC'!$C$6:$C$8,0))),
0))</f>
        <v>0</v>
      </c>
      <c r="W44" s="86">
        <f>IF(W$4=$H44+$B44,INDEX('Inputs_Indexed REC'!$D$40:$F$65,MATCH('Total Indexed RECs'!$H44,'Inputs_Indexed REC'!$B$40:$B$65,0),MATCH('Total Indexed RECs'!$F44,'Inputs_Indexed REC'!$D$37:$F$37,0))
*INDEX('Inputs_Indexed REC'!$H$40:$J$65,MATCH('Total Indexed RECs'!$H44,'Inputs_Indexed REC'!$B$40:$B$65,0),MATCH('Total Indexed RECs'!$F44,'Inputs_Indexed REC'!$H$37:$J$37,0)),
IF(W$4&gt;$H44+$B44,V44*(1-INDEX('Inputs_Indexed REC'!$E$6:$E$8,MATCH('Total Indexed RECs'!$F44,'Inputs_Indexed REC'!$C$6:$C$8,0))),
0))</f>
        <v>0</v>
      </c>
      <c r="X44" s="86">
        <f>IF(X$4=$H44+$B44,INDEX('Inputs_Indexed REC'!$D$40:$F$65,MATCH('Total Indexed RECs'!$H44,'Inputs_Indexed REC'!$B$40:$B$65,0),MATCH('Total Indexed RECs'!$F44,'Inputs_Indexed REC'!$D$37:$F$37,0))
*INDEX('Inputs_Indexed REC'!$H$40:$J$65,MATCH('Total Indexed RECs'!$H44,'Inputs_Indexed REC'!$B$40:$B$65,0),MATCH('Total Indexed RECs'!$F44,'Inputs_Indexed REC'!$H$37:$J$37,0)),
IF(X$4&gt;$H44+$B44,W44*(1-INDEX('Inputs_Indexed REC'!$E$6:$E$8,MATCH('Total Indexed RECs'!$F44,'Inputs_Indexed REC'!$C$6:$C$8,0))),
0))</f>
        <v>2500000</v>
      </c>
      <c r="Y44" s="86">
        <f>IF(Y$4=$H44+$B44,INDEX('Inputs_Indexed REC'!$D$40:$F$65,MATCH('Total Indexed RECs'!$H44,'Inputs_Indexed REC'!$B$40:$B$65,0),MATCH('Total Indexed RECs'!$F44,'Inputs_Indexed REC'!$D$37:$F$37,0))
*INDEX('Inputs_Indexed REC'!$H$40:$J$65,MATCH('Total Indexed RECs'!$H44,'Inputs_Indexed REC'!$B$40:$B$65,0),MATCH('Total Indexed RECs'!$F44,'Inputs_Indexed REC'!$H$37:$J$37,0)),
IF(Y$4&gt;$H44+$B44,X44*(1-INDEX('Inputs_Indexed REC'!$E$6:$E$8,MATCH('Total Indexed RECs'!$F44,'Inputs_Indexed REC'!$C$6:$C$8,0))),
0))</f>
        <v>2487500</v>
      </c>
      <c r="Z44" s="86">
        <f>IF(Z$4=$H44+$B44,INDEX('Inputs_Indexed REC'!$D$40:$F$65,MATCH('Total Indexed RECs'!$H44,'Inputs_Indexed REC'!$B$40:$B$65,0),MATCH('Total Indexed RECs'!$F44,'Inputs_Indexed REC'!$D$37:$F$37,0))
*INDEX('Inputs_Indexed REC'!$H$40:$J$65,MATCH('Total Indexed RECs'!$H44,'Inputs_Indexed REC'!$B$40:$B$65,0),MATCH('Total Indexed RECs'!$F44,'Inputs_Indexed REC'!$H$37:$J$37,0)),
IF(Z$4&gt;$H44+$B44,Y44*(1-INDEX('Inputs_Indexed REC'!$E$6:$E$8,MATCH('Total Indexed RECs'!$F44,'Inputs_Indexed REC'!$C$6:$C$8,0))),
0))</f>
        <v>2475062.5</v>
      </c>
      <c r="AA44" s="86">
        <f>IF(AA$4=$H44+$B44,INDEX('Inputs_Indexed REC'!$D$40:$F$65,MATCH('Total Indexed RECs'!$H44,'Inputs_Indexed REC'!$B$40:$B$65,0),MATCH('Total Indexed RECs'!$F44,'Inputs_Indexed REC'!$D$37:$F$37,0))
*INDEX('Inputs_Indexed REC'!$H$40:$J$65,MATCH('Total Indexed RECs'!$H44,'Inputs_Indexed REC'!$B$40:$B$65,0),MATCH('Total Indexed RECs'!$F44,'Inputs_Indexed REC'!$H$37:$J$37,0)),
IF(AA$4&gt;$H44+$B44,Z44*(1-INDEX('Inputs_Indexed REC'!$E$6:$E$8,MATCH('Total Indexed RECs'!$F44,'Inputs_Indexed REC'!$C$6:$C$8,0))),
0))</f>
        <v>2462687.1875</v>
      </c>
      <c r="AB44" s="86">
        <f>IF(AB$4=$H44+$B44,INDEX('Inputs_Indexed REC'!$D$40:$F$65,MATCH('Total Indexed RECs'!$H44,'Inputs_Indexed REC'!$B$40:$B$65,0),MATCH('Total Indexed RECs'!$F44,'Inputs_Indexed REC'!$D$37:$F$37,0))
*INDEX('Inputs_Indexed REC'!$H$40:$J$65,MATCH('Total Indexed RECs'!$H44,'Inputs_Indexed REC'!$B$40:$B$65,0),MATCH('Total Indexed RECs'!$F44,'Inputs_Indexed REC'!$H$37:$J$37,0)),
IF(AB$4&gt;$H44+$B44,AA44*(1-INDEX('Inputs_Indexed REC'!$E$6:$E$8,MATCH('Total Indexed RECs'!$F44,'Inputs_Indexed REC'!$C$6:$C$8,0))),
0))</f>
        <v>2450373.7515624999</v>
      </c>
      <c r="AC44" s="86">
        <f>IF(AC$4=$H44+$B44,INDEX('Inputs_Indexed REC'!$D$40:$F$65,MATCH('Total Indexed RECs'!$H44,'Inputs_Indexed REC'!$B$40:$B$65,0),MATCH('Total Indexed RECs'!$F44,'Inputs_Indexed REC'!$D$37:$F$37,0))
*INDEX('Inputs_Indexed REC'!$H$40:$J$65,MATCH('Total Indexed RECs'!$H44,'Inputs_Indexed REC'!$B$40:$B$65,0),MATCH('Total Indexed RECs'!$F44,'Inputs_Indexed REC'!$H$37:$J$37,0)),
IF(AC$4&gt;$H44+$B44,AB44*(1-INDEX('Inputs_Indexed REC'!$E$6:$E$8,MATCH('Total Indexed RECs'!$F44,'Inputs_Indexed REC'!$C$6:$C$8,0))),
0))</f>
        <v>2438121.8828046876</v>
      </c>
      <c r="AD44" s="86">
        <f>IF(AD$4=$H44+$B44,INDEX('Inputs_Indexed REC'!$D$40:$F$65,MATCH('Total Indexed RECs'!$H44,'Inputs_Indexed REC'!$B$40:$B$65,0),MATCH('Total Indexed RECs'!$F44,'Inputs_Indexed REC'!$D$37:$F$37,0))
*INDEX('Inputs_Indexed REC'!$H$40:$J$65,MATCH('Total Indexed RECs'!$H44,'Inputs_Indexed REC'!$B$40:$B$65,0),MATCH('Total Indexed RECs'!$F44,'Inputs_Indexed REC'!$H$37:$J$37,0)),
IF(AD$4&gt;$H44+$B44,AC44*(1-INDEX('Inputs_Indexed REC'!$E$6:$E$8,MATCH('Total Indexed RECs'!$F44,'Inputs_Indexed REC'!$C$6:$C$8,0))),
0))</f>
        <v>2425931.2733906643</v>
      </c>
      <c r="AE44" s="86">
        <f>IF(AE$4=$H44+$B44,INDEX('Inputs_Indexed REC'!$D$40:$F$65,MATCH('Total Indexed RECs'!$H44,'Inputs_Indexed REC'!$B$40:$B$65,0),MATCH('Total Indexed RECs'!$F44,'Inputs_Indexed REC'!$D$37:$F$37,0))
*INDEX('Inputs_Indexed REC'!$H$40:$J$65,MATCH('Total Indexed RECs'!$H44,'Inputs_Indexed REC'!$B$40:$B$65,0),MATCH('Total Indexed RECs'!$F44,'Inputs_Indexed REC'!$H$37:$J$37,0)),
IF(AE$4&gt;$H44+$B44,AD44*(1-INDEX('Inputs_Indexed REC'!$E$6:$E$8,MATCH('Total Indexed RECs'!$F44,'Inputs_Indexed REC'!$C$6:$C$8,0))),
0))</f>
        <v>2413801.6170237111</v>
      </c>
      <c r="AF44" s="86">
        <f>IF(AF$4=$H44+$B44,INDEX('Inputs_Indexed REC'!$D$40:$F$65,MATCH('Total Indexed RECs'!$H44,'Inputs_Indexed REC'!$B$40:$B$65,0),MATCH('Total Indexed RECs'!$F44,'Inputs_Indexed REC'!$D$37:$F$37,0))
*INDEX('Inputs_Indexed REC'!$H$40:$J$65,MATCH('Total Indexed RECs'!$H44,'Inputs_Indexed REC'!$B$40:$B$65,0),MATCH('Total Indexed RECs'!$F44,'Inputs_Indexed REC'!$H$37:$J$37,0)),
IF(AF$4&gt;$H44+$B44,AE44*(1-INDEX('Inputs_Indexed REC'!$E$6:$E$8,MATCH('Total Indexed RECs'!$F44,'Inputs_Indexed REC'!$C$6:$C$8,0))),
0))</f>
        <v>2401732.6089385925</v>
      </c>
      <c r="AG44" s="86">
        <f>IF(AG$4=$H44+$B44,INDEX('Inputs_Indexed REC'!$D$40:$F$65,MATCH('Total Indexed RECs'!$H44,'Inputs_Indexed REC'!$B$40:$B$65,0),MATCH('Total Indexed RECs'!$F44,'Inputs_Indexed REC'!$D$37:$F$37,0))
*INDEX('Inputs_Indexed REC'!$H$40:$J$65,MATCH('Total Indexed RECs'!$H44,'Inputs_Indexed REC'!$B$40:$B$65,0),MATCH('Total Indexed RECs'!$F44,'Inputs_Indexed REC'!$H$37:$J$37,0)),
IF(AG$4&gt;$H44+$B44,AF44*(1-INDEX('Inputs_Indexed REC'!$E$6:$E$8,MATCH('Total Indexed RECs'!$F44,'Inputs_Indexed REC'!$C$6:$C$8,0))),
0))</f>
        <v>2389723.9458938995</v>
      </c>
      <c r="AH44" s="86">
        <f>IF(AH$4=$H44+$B44,INDEX('Inputs_Indexed REC'!$D$40:$F$65,MATCH('Total Indexed RECs'!$H44,'Inputs_Indexed REC'!$B$40:$B$65,0),MATCH('Total Indexed RECs'!$F44,'Inputs_Indexed REC'!$D$37:$F$37,0))
*INDEX('Inputs_Indexed REC'!$H$40:$J$65,MATCH('Total Indexed RECs'!$H44,'Inputs_Indexed REC'!$B$40:$B$65,0),MATCH('Total Indexed RECs'!$F44,'Inputs_Indexed REC'!$H$37:$J$37,0)),
IF(AH$4&gt;$H44+$B44,AG44*(1-INDEX('Inputs_Indexed REC'!$E$6:$E$8,MATCH('Total Indexed RECs'!$F44,'Inputs_Indexed REC'!$C$6:$C$8,0))),
0))</f>
        <v>2377775.32616443</v>
      </c>
    </row>
    <row r="45" spans="2:34" x14ac:dyDescent="0.35">
      <c r="B45" s="332">
        <f>INDEX('Inputs_Indexed REC'!$E$70:$E$72,MATCH('Indexed REC Deliveries'!$D45,'Inputs_Indexed REC'!$C$70:$C$72,0))</f>
        <v>3</v>
      </c>
      <c r="C45" s="332" t="str">
        <f>INDEX('Inputs_Indexed REC'!$L$40:$L$65,MATCH('Indexed REC Deliveries'!$G45,'Inputs_Indexed REC'!$C$40:$C$65,0))</f>
        <v>Projected</v>
      </c>
      <c r="D45" s="116" t="s">
        <v>240</v>
      </c>
      <c r="F45" s="39" t="s">
        <v>76</v>
      </c>
      <c r="G45" s="60" t="s">
        <v>32</v>
      </c>
      <c r="H45" s="347">
        <f t="shared" si="7"/>
        <v>2034</v>
      </c>
      <c r="I45" s="56" t="s">
        <v>91</v>
      </c>
      <c r="J45" s="86">
        <f>IF(J$4=$H45+$B45,INDEX('Inputs_Indexed REC'!$D$40:$F$65,MATCH('Total Indexed RECs'!$H45,'Inputs_Indexed REC'!$B$40:$B$65,0),MATCH('Total Indexed RECs'!$F45,'Inputs_Indexed REC'!$D$37:$F$37,0))
*INDEX('Inputs_Indexed REC'!$H$40:$J$65,MATCH('Total Indexed RECs'!$H45,'Inputs_Indexed REC'!$B$40:$B$65,0),MATCH('Total Indexed RECs'!$F45,'Inputs_Indexed REC'!$H$37:$J$37,0)),
IF(J$4&gt;$H45+$B45,I45*(1-INDEX('Inputs_Indexed REC'!$E$6:$E$8,MATCH('Total Indexed RECs'!$F45,'Inputs_Indexed REC'!$C$6:$C$8,0))),
0))</f>
        <v>0</v>
      </c>
      <c r="K45" s="86">
        <f>IF(K$4=$H45+$B45,INDEX('Inputs_Indexed REC'!$D$40:$F$65,MATCH('Total Indexed RECs'!$H45,'Inputs_Indexed REC'!$B$40:$B$65,0),MATCH('Total Indexed RECs'!$F45,'Inputs_Indexed REC'!$D$37:$F$37,0))
*INDEX('Inputs_Indexed REC'!$H$40:$J$65,MATCH('Total Indexed RECs'!$H45,'Inputs_Indexed REC'!$B$40:$B$65,0),MATCH('Total Indexed RECs'!$F45,'Inputs_Indexed REC'!$H$37:$J$37,0)),
IF(K$4&gt;$H45+$B45,J45*(1-INDEX('Inputs_Indexed REC'!$E$6:$E$8,MATCH('Total Indexed RECs'!$F45,'Inputs_Indexed REC'!$C$6:$C$8,0))),
0))</f>
        <v>0</v>
      </c>
      <c r="L45" s="86">
        <f>IF(L$4=$H45+$B45,INDEX('Inputs_Indexed REC'!$D$40:$F$65,MATCH('Total Indexed RECs'!$H45,'Inputs_Indexed REC'!$B$40:$B$65,0),MATCH('Total Indexed RECs'!$F45,'Inputs_Indexed REC'!$D$37:$F$37,0))
*INDEX('Inputs_Indexed REC'!$H$40:$J$65,MATCH('Total Indexed RECs'!$H45,'Inputs_Indexed REC'!$B$40:$B$65,0),MATCH('Total Indexed RECs'!$F45,'Inputs_Indexed REC'!$H$37:$J$37,0)),
IF(L$4&gt;$H45+$B45,K45*(1-INDEX('Inputs_Indexed REC'!$E$6:$E$8,MATCH('Total Indexed RECs'!$F45,'Inputs_Indexed REC'!$C$6:$C$8,0))),
0))</f>
        <v>0</v>
      </c>
      <c r="M45" s="86">
        <f>IF(M$4=$H45+$B45,INDEX('Inputs_Indexed REC'!$D$40:$F$65,MATCH('Total Indexed RECs'!$H45,'Inputs_Indexed REC'!$B$40:$B$65,0),MATCH('Total Indexed RECs'!$F45,'Inputs_Indexed REC'!$D$37:$F$37,0))
*INDEX('Inputs_Indexed REC'!$H$40:$J$65,MATCH('Total Indexed RECs'!$H45,'Inputs_Indexed REC'!$B$40:$B$65,0),MATCH('Total Indexed RECs'!$F45,'Inputs_Indexed REC'!$H$37:$J$37,0)),
IF(M$4&gt;$H45+$B45,L45*(1-INDEX('Inputs_Indexed REC'!$E$6:$E$8,MATCH('Total Indexed RECs'!$F45,'Inputs_Indexed REC'!$C$6:$C$8,0))),
0))</f>
        <v>0</v>
      </c>
      <c r="N45" s="86">
        <f>IF(N$4=$H45+$B45,INDEX('Inputs_Indexed REC'!$D$40:$F$65,MATCH('Total Indexed RECs'!$H45,'Inputs_Indexed REC'!$B$40:$B$65,0),MATCH('Total Indexed RECs'!$F45,'Inputs_Indexed REC'!$D$37:$F$37,0))
*INDEX('Inputs_Indexed REC'!$H$40:$J$65,MATCH('Total Indexed RECs'!$H45,'Inputs_Indexed REC'!$B$40:$B$65,0),MATCH('Total Indexed RECs'!$F45,'Inputs_Indexed REC'!$H$37:$J$37,0)),
IF(N$4&gt;$H45+$B45,M45*(1-INDEX('Inputs_Indexed REC'!$E$6:$E$8,MATCH('Total Indexed RECs'!$F45,'Inputs_Indexed REC'!$C$6:$C$8,0))),
0))</f>
        <v>0</v>
      </c>
      <c r="O45" s="86">
        <f>IF(O$4=$H45+$B45,INDEX('Inputs_Indexed REC'!$D$40:$F$65,MATCH('Total Indexed RECs'!$H45,'Inputs_Indexed REC'!$B$40:$B$65,0),MATCH('Total Indexed RECs'!$F45,'Inputs_Indexed REC'!$D$37:$F$37,0))
*INDEX('Inputs_Indexed REC'!$H$40:$J$65,MATCH('Total Indexed RECs'!$H45,'Inputs_Indexed REC'!$B$40:$B$65,0),MATCH('Total Indexed RECs'!$F45,'Inputs_Indexed REC'!$H$37:$J$37,0)),
IF(O$4&gt;$H45+$B45,N45*(1-INDEX('Inputs_Indexed REC'!$E$6:$E$8,MATCH('Total Indexed RECs'!$F45,'Inputs_Indexed REC'!$C$6:$C$8,0))),
0))</f>
        <v>0</v>
      </c>
      <c r="P45" s="86">
        <f>IF(P$4=$H45+$B45,INDEX('Inputs_Indexed REC'!$D$40:$F$65,MATCH('Total Indexed RECs'!$H45,'Inputs_Indexed REC'!$B$40:$B$65,0),MATCH('Total Indexed RECs'!$F45,'Inputs_Indexed REC'!$D$37:$F$37,0))
*INDEX('Inputs_Indexed REC'!$H$40:$J$65,MATCH('Total Indexed RECs'!$H45,'Inputs_Indexed REC'!$B$40:$B$65,0),MATCH('Total Indexed RECs'!$F45,'Inputs_Indexed REC'!$H$37:$J$37,0)),
IF(P$4&gt;$H45+$B45,O45*(1-INDEX('Inputs_Indexed REC'!$E$6:$E$8,MATCH('Total Indexed RECs'!$F45,'Inputs_Indexed REC'!$C$6:$C$8,0))),
0))</f>
        <v>0</v>
      </c>
      <c r="Q45" s="86">
        <f>IF(Q$4=$H45+$B45,INDEX('Inputs_Indexed REC'!$D$40:$F$65,MATCH('Total Indexed RECs'!$H45,'Inputs_Indexed REC'!$B$40:$B$65,0),MATCH('Total Indexed RECs'!$F45,'Inputs_Indexed REC'!$D$37:$F$37,0))
*INDEX('Inputs_Indexed REC'!$H$40:$J$65,MATCH('Total Indexed RECs'!$H45,'Inputs_Indexed REC'!$B$40:$B$65,0),MATCH('Total Indexed RECs'!$F45,'Inputs_Indexed REC'!$H$37:$J$37,0)),
IF(Q$4&gt;$H45+$B45,P45*(1-INDEX('Inputs_Indexed REC'!$E$6:$E$8,MATCH('Total Indexed RECs'!$F45,'Inputs_Indexed REC'!$C$6:$C$8,0))),
0))</f>
        <v>0</v>
      </c>
      <c r="R45" s="86">
        <f>IF(R$4=$H45+$B45,INDEX('Inputs_Indexed REC'!$D$40:$F$65,MATCH('Total Indexed RECs'!$H45,'Inputs_Indexed REC'!$B$40:$B$65,0),MATCH('Total Indexed RECs'!$F45,'Inputs_Indexed REC'!$D$37:$F$37,0))
*INDEX('Inputs_Indexed REC'!$H$40:$J$65,MATCH('Total Indexed RECs'!$H45,'Inputs_Indexed REC'!$B$40:$B$65,0),MATCH('Total Indexed RECs'!$F45,'Inputs_Indexed REC'!$H$37:$J$37,0)),
IF(R$4&gt;$H45+$B45,Q45*(1-INDEX('Inputs_Indexed REC'!$E$6:$E$8,MATCH('Total Indexed RECs'!$F45,'Inputs_Indexed REC'!$C$6:$C$8,0))),
0))</f>
        <v>0</v>
      </c>
      <c r="S45" s="86">
        <f>IF(S$4=$H45+$B45,INDEX('Inputs_Indexed REC'!$D$40:$F$65,MATCH('Total Indexed RECs'!$H45,'Inputs_Indexed REC'!$B$40:$B$65,0),MATCH('Total Indexed RECs'!$F45,'Inputs_Indexed REC'!$D$37:$F$37,0))
*INDEX('Inputs_Indexed REC'!$H$40:$J$65,MATCH('Total Indexed RECs'!$H45,'Inputs_Indexed REC'!$B$40:$B$65,0),MATCH('Total Indexed RECs'!$F45,'Inputs_Indexed REC'!$H$37:$J$37,0)),
IF(S$4&gt;$H45+$B45,R45*(1-INDEX('Inputs_Indexed REC'!$E$6:$E$8,MATCH('Total Indexed RECs'!$F45,'Inputs_Indexed REC'!$C$6:$C$8,0))),
0))</f>
        <v>0</v>
      </c>
      <c r="T45" s="86">
        <f>IF(T$4=$H45+$B45,INDEX('Inputs_Indexed REC'!$D$40:$F$65,MATCH('Total Indexed RECs'!$H45,'Inputs_Indexed REC'!$B$40:$B$65,0),MATCH('Total Indexed RECs'!$F45,'Inputs_Indexed REC'!$D$37:$F$37,0))
*INDEX('Inputs_Indexed REC'!$H$40:$J$65,MATCH('Total Indexed RECs'!$H45,'Inputs_Indexed REC'!$B$40:$B$65,0),MATCH('Total Indexed RECs'!$F45,'Inputs_Indexed REC'!$H$37:$J$37,0)),
IF(T$4&gt;$H45+$B45,S45*(1-INDEX('Inputs_Indexed REC'!$E$6:$E$8,MATCH('Total Indexed RECs'!$F45,'Inputs_Indexed REC'!$C$6:$C$8,0))),
0))</f>
        <v>0</v>
      </c>
      <c r="U45" s="86">
        <f>IF(U$4=$H45+$B45,INDEX('Inputs_Indexed REC'!$D$40:$F$65,MATCH('Total Indexed RECs'!$H45,'Inputs_Indexed REC'!$B$40:$B$65,0),MATCH('Total Indexed RECs'!$F45,'Inputs_Indexed REC'!$D$37:$F$37,0))
*INDEX('Inputs_Indexed REC'!$H$40:$J$65,MATCH('Total Indexed RECs'!$H45,'Inputs_Indexed REC'!$B$40:$B$65,0),MATCH('Total Indexed RECs'!$F45,'Inputs_Indexed REC'!$H$37:$J$37,0)),
IF(U$4&gt;$H45+$B45,T45*(1-INDEX('Inputs_Indexed REC'!$E$6:$E$8,MATCH('Total Indexed RECs'!$F45,'Inputs_Indexed REC'!$C$6:$C$8,0))),
0))</f>
        <v>0</v>
      </c>
      <c r="V45" s="86">
        <f>IF(V$4=$H45+$B45,INDEX('Inputs_Indexed REC'!$D$40:$F$65,MATCH('Total Indexed RECs'!$H45,'Inputs_Indexed REC'!$B$40:$B$65,0),MATCH('Total Indexed RECs'!$F45,'Inputs_Indexed REC'!$D$37:$F$37,0))
*INDEX('Inputs_Indexed REC'!$H$40:$J$65,MATCH('Total Indexed RECs'!$H45,'Inputs_Indexed REC'!$B$40:$B$65,0),MATCH('Total Indexed RECs'!$F45,'Inputs_Indexed REC'!$H$37:$J$37,0)),
IF(V$4&gt;$H45+$B45,U45*(1-INDEX('Inputs_Indexed REC'!$E$6:$E$8,MATCH('Total Indexed RECs'!$F45,'Inputs_Indexed REC'!$C$6:$C$8,0))),
0))</f>
        <v>0</v>
      </c>
      <c r="W45" s="86">
        <f>IF(W$4=$H45+$B45,INDEX('Inputs_Indexed REC'!$D$40:$F$65,MATCH('Total Indexed RECs'!$H45,'Inputs_Indexed REC'!$B$40:$B$65,0),MATCH('Total Indexed RECs'!$F45,'Inputs_Indexed REC'!$D$37:$F$37,0))
*INDEX('Inputs_Indexed REC'!$H$40:$J$65,MATCH('Total Indexed RECs'!$H45,'Inputs_Indexed REC'!$B$40:$B$65,0),MATCH('Total Indexed RECs'!$F45,'Inputs_Indexed REC'!$H$37:$J$37,0)),
IF(W$4&gt;$H45+$B45,V45*(1-INDEX('Inputs_Indexed REC'!$E$6:$E$8,MATCH('Total Indexed RECs'!$F45,'Inputs_Indexed REC'!$C$6:$C$8,0))),
0))</f>
        <v>0</v>
      </c>
      <c r="X45" s="86">
        <f>IF(X$4=$H45+$B45,INDEX('Inputs_Indexed REC'!$D$40:$F$65,MATCH('Total Indexed RECs'!$H45,'Inputs_Indexed REC'!$B$40:$B$65,0),MATCH('Total Indexed RECs'!$F45,'Inputs_Indexed REC'!$D$37:$F$37,0))
*INDEX('Inputs_Indexed REC'!$H$40:$J$65,MATCH('Total Indexed RECs'!$H45,'Inputs_Indexed REC'!$B$40:$B$65,0),MATCH('Total Indexed RECs'!$F45,'Inputs_Indexed REC'!$H$37:$J$37,0)),
IF(X$4&gt;$H45+$B45,W45*(1-INDEX('Inputs_Indexed REC'!$E$6:$E$8,MATCH('Total Indexed RECs'!$F45,'Inputs_Indexed REC'!$C$6:$C$8,0))),
0))</f>
        <v>0</v>
      </c>
      <c r="Y45" s="86">
        <f>IF(Y$4=$H45+$B45,INDEX('Inputs_Indexed REC'!$D$40:$F$65,MATCH('Total Indexed RECs'!$H45,'Inputs_Indexed REC'!$B$40:$B$65,0),MATCH('Total Indexed RECs'!$F45,'Inputs_Indexed REC'!$D$37:$F$37,0))
*INDEX('Inputs_Indexed REC'!$H$40:$J$65,MATCH('Total Indexed RECs'!$H45,'Inputs_Indexed REC'!$B$40:$B$65,0),MATCH('Total Indexed RECs'!$F45,'Inputs_Indexed REC'!$H$37:$J$37,0)),
IF(Y$4&gt;$H45+$B45,X45*(1-INDEX('Inputs_Indexed REC'!$E$6:$E$8,MATCH('Total Indexed RECs'!$F45,'Inputs_Indexed REC'!$C$6:$C$8,0))),
0))</f>
        <v>2800000</v>
      </c>
      <c r="Z45" s="86">
        <f>IF(Z$4=$H45+$B45,INDEX('Inputs_Indexed REC'!$D$40:$F$65,MATCH('Total Indexed RECs'!$H45,'Inputs_Indexed REC'!$B$40:$B$65,0),MATCH('Total Indexed RECs'!$F45,'Inputs_Indexed REC'!$D$37:$F$37,0))
*INDEX('Inputs_Indexed REC'!$H$40:$J$65,MATCH('Total Indexed RECs'!$H45,'Inputs_Indexed REC'!$B$40:$B$65,0),MATCH('Total Indexed RECs'!$F45,'Inputs_Indexed REC'!$H$37:$J$37,0)),
IF(Z$4&gt;$H45+$B45,Y45*(1-INDEX('Inputs_Indexed REC'!$E$6:$E$8,MATCH('Total Indexed RECs'!$F45,'Inputs_Indexed REC'!$C$6:$C$8,0))),
0))</f>
        <v>2786000</v>
      </c>
      <c r="AA45" s="86">
        <f>IF(AA$4=$H45+$B45,INDEX('Inputs_Indexed REC'!$D$40:$F$65,MATCH('Total Indexed RECs'!$H45,'Inputs_Indexed REC'!$B$40:$B$65,0),MATCH('Total Indexed RECs'!$F45,'Inputs_Indexed REC'!$D$37:$F$37,0))
*INDEX('Inputs_Indexed REC'!$H$40:$J$65,MATCH('Total Indexed RECs'!$H45,'Inputs_Indexed REC'!$B$40:$B$65,0),MATCH('Total Indexed RECs'!$F45,'Inputs_Indexed REC'!$H$37:$J$37,0)),
IF(AA$4&gt;$H45+$B45,Z45*(1-INDEX('Inputs_Indexed REC'!$E$6:$E$8,MATCH('Total Indexed RECs'!$F45,'Inputs_Indexed REC'!$C$6:$C$8,0))),
0))</f>
        <v>2772070</v>
      </c>
      <c r="AB45" s="86">
        <f>IF(AB$4=$H45+$B45,INDEX('Inputs_Indexed REC'!$D$40:$F$65,MATCH('Total Indexed RECs'!$H45,'Inputs_Indexed REC'!$B$40:$B$65,0),MATCH('Total Indexed RECs'!$F45,'Inputs_Indexed REC'!$D$37:$F$37,0))
*INDEX('Inputs_Indexed REC'!$H$40:$J$65,MATCH('Total Indexed RECs'!$H45,'Inputs_Indexed REC'!$B$40:$B$65,0),MATCH('Total Indexed RECs'!$F45,'Inputs_Indexed REC'!$H$37:$J$37,0)),
IF(AB$4&gt;$H45+$B45,AA45*(1-INDEX('Inputs_Indexed REC'!$E$6:$E$8,MATCH('Total Indexed RECs'!$F45,'Inputs_Indexed REC'!$C$6:$C$8,0))),
0))</f>
        <v>2758209.65</v>
      </c>
      <c r="AC45" s="86">
        <f>IF(AC$4=$H45+$B45,INDEX('Inputs_Indexed REC'!$D$40:$F$65,MATCH('Total Indexed RECs'!$H45,'Inputs_Indexed REC'!$B$40:$B$65,0),MATCH('Total Indexed RECs'!$F45,'Inputs_Indexed REC'!$D$37:$F$37,0))
*INDEX('Inputs_Indexed REC'!$H$40:$J$65,MATCH('Total Indexed RECs'!$H45,'Inputs_Indexed REC'!$B$40:$B$65,0),MATCH('Total Indexed RECs'!$F45,'Inputs_Indexed REC'!$H$37:$J$37,0)),
IF(AC$4&gt;$H45+$B45,AB45*(1-INDEX('Inputs_Indexed REC'!$E$6:$E$8,MATCH('Total Indexed RECs'!$F45,'Inputs_Indexed REC'!$C$6:$C$8,0))),
0))</f>
        <v>2744418.6017499999</v>
      </c>
      <c r="AD45" s="86">
        <f>IF(AD$4=$H45+$B45,INDEX('Inputs_Indexed REC'!$D$40:$F$65,MATCH('Total Indexed RECs'!$H45,'Inputs_Indexed REC'!$B$40:$B$65,0),MATCH('Total Indexed RECs'!$F45,'Inputs_Indexed REC'!$D$37:$F$37,0))
*INDEX('Inputs_Indexed REC'!$H$40:$J$65,MATCH('Total Indexed RECs'!$H45,'Inputs_Indexed REC'!$B$40:$B$65,0),MATCH('Total Indexed RECs'!$F45,'Inputs_Indexed REC'!$H$37:$J$37,0)),
IF(AD$4&gt;$H45+$B45,AC45*(1-INDEX('Inputs_Indexed REC'!$E$6:$E$8,MATCH('Total Indexed RECs'!$F45,'Inputs_Indexed REC'!$C$6:$C$8,0))),
0))</f>
        <v>2730696.5087412498</v>
      </c>
      <c r="AE45" s="86">
        <f>IF(AE$4=$H45+$B45,INDEX('Inputs_Indexed REC'!$D$40:$F$65,MATCH('Total Indexed RECs'!$H45,'Inputs_Indexed REC'!$B$40:$B$65,0),MATCH('Total Indexed RECs'!$F45,'Inputs_Indexed REC'!$D$37:$F$37,0))
*INDEX('Inputs_Indexed REC'!$H$40:$J$65,MATCH('Total Indexed RECs'!$H45,'Inputs_Indexed REC'!$B$40:$B$65,0),MATCH('Total Indexed RECs'!$F45,'Inputs_Indexed REC'!$H$37:$J$37,0)),
IF(AE$4&gt;$H45+$B45,AD45*(1-INDEX('Inputs_Indexed REC'!$E$6:$E$8,MATCH('Total Indexed RECs'!$F45,'Inputs_Indexed REC'!$C$6:$C$8,0))),
0))</f>
        <v>2717043.0261975434</v>
      </c>
      <c r="AF45" s="86">
        <f>IF(AF$4=$H45+$B45,INDEX('Inputs_Indexed REC'!$D$40:$F$65,MATCH('Total Indexed RECs'!$H45,'Inputs_Indexed REC'!$B$40:$B$65,0),MATCH('Total Indexed RECs'!$F45,'Inputs_Indexed REC'!$D$37:$F$37,0))
*INDEX('Inputs_Indexed REC'!$H$40:$J$65,MATCH('Total Indexed RECs'!$H45,'Inputs_Indexed REC'!$B$40:$B$65,0),MATCH('Total Indexed RECs'!$F45,'Inputs_Indexed REC'!$H$37:$J$37,0)),
IF(AF$4&gt;$H45+$B45,AE45*(1-INDEX('Inputs_Indexed REC'!$E$6:$E$8,MATCH('Total Indexed RECs'!$F45,'Inputs_Indexed REC'!$C$6:$C$8,0))),
0))</f>
        <v>2703457.8110665558</v>
      </c>
      <c r="AG45" s="86">
        <f>IF(AG$4=$H45+$B45,INDEX('Inputs_Indexed REC'!$D$40:$F$65,MATCH('Total Indexed RECs'!$H45,'Inputs_Indexed REC'!$B$40:$B$65,0),MATCH('Total Indexed RECs'!$F45,'Inputs_Indexed REC'!$D$37:$F$37,0))
*INDEX('Inputs_Indexed REC'!$H$40:$J$65,MATCH('Total Indexed RECs'!$H45,'Inputs_Indexed REC'!$B$40:$B$65,0),MATCH('Total Indexed RECs'!$F45,'Inputs_Indexed REC'!$H$37:$J$37,0)),
IF(AG$4&gt;$H45+$B45,AF45*(1-INDEX('Inputs_Indexed REC'!$E$6:$E$8,MATCH('Total Indexed RECs'!$F45,'Inputs_Indexed REC'!$C$6:$C$8,0))),
0))</f>
        <v>2689940.5220112228</v>
      </c>
      <c r="AH45" s="86">
        <f>IF(AH$4=$H45+$B45,INDEX('Inputs_Indexed REC'!$D$40:$F$65,MATCH('Total Indexed RECs'!$H45,'Inputs_Indexed REC'!$B$40:$B$65,0),MATCH('Total Indexed RECs'!$F45,'Inputs_Indexed REC'!$D$37:$F$37,0))
*INDEX('Inputs_Indexed REC'!$H$40:$J$65,MATCH('Total Indexed RECs'!$H45,'Inputs_Indexed REC'!$B$40:$B$65,0),MATCH('Total Indexed RECs'!$F45,'Inputs_Indexed REC'!$H$37:$J$37,0)),
IF(AH$4&gt;$H45+$B45,AG45*(1-INDEX('Inputs_Indexed REC'!$E$6:$E$8,MATCH('Total Indexed RECs'!$F45,'Inputs_Indexed REC'!$C$6:$C$8,0))),
0))</f>
        <v>2676490.8194011669</v>
      </c>
    </row>
    <row r="46" spans="2:34" x14ac:dyDescent="0.35">
      <c r="B46" s="332">
        <f>INDEX('Inputs_Indexed REC'!$E$70:$E$72,MATCH('Indexed REC Deliveries'!$D46,'Inputs_Indexed REC'!$C$70:$C$72,0))</f>
        <v>3</v>
      </c>
      <c r="C46" s="332" t="str">
        <f>INDEX('Inputs_Indexed REC'!$L$40:$L$65,MATCH('Indexed REC Deliveries'!$G46,'Inputs_Indexed REC'!$C$40:$C$65,0))</f>
        <v>Projected</v>
      </c>
      <c r="D46" s="116" t="s">
        <v>240</v>
      </c>
      <c r="F46" s="39" t="s">
        <v>76</v>
      </c>
      <c r="G46" s="60" t="s">
        <v>33</v>
      </c>
      <c r="H46" s="347">
        <f t="shared" si="7"/>
        <v>2035</v>
      </c>
      <c r="I46" s="56" t="s">
        <v>91</v>
      </c>
      <c r="J46" s="86">
        <f>IF(J$4=$H46+$B46,INDEX('Inputs_Indexed REC'!$D$40:$F$65,MATCH('Total Indexed RECs'!$H46,'Inputs_Indexed REC'!$B$40:$B$65,0),MATCH('Total Indexed RECs'!$F46,'Inputs_Indexed REC'!$D$37:$F$37,0))
*INDEX('Inputs_Indexed REC'!$H$40:$J$65,MATCH('Total Indexed RECs'!$H46,'Inputs_Indexed REC'!$B$40:$B$65,0),MATCH('Total Indexed RECs'!$F46,'Inputs_Indexed REC'!$H$37:$J$37,0)),
IF(J$4&gt;$H46+$B46,I46*(1-INDEX('Inputs_Indexed REC'!$E$6:$E$8,MATCH('Total Indexed RECs'!$F46,'Inputs_Indexed REC'!$C$6:$C$8,0))),
0))</f>
        <v>0</v>
      </c>
      <c r="K46" s="86">
        <f>IF(K$4=$H46+$B46,INDEX('Inputs_Indexed REC'!$D$40:$F$65,MATCH('Total Indexed RECs'!$H46,'Inputs_Indexed REC'!$B$40:$B$65,0),MATCH('Total Indexed RECs'!$F46,'Inputs_Indexed REC'!$D$37:$F$37,0))
*INDEX('Inputs_Indexed REC'!$H$40:$J$65,MATCH('Total Indexed RECs'!$H46,'Inputs_Indexed REC'!$B$40:$B$65,0),MATCH('Total Indexed RECs'!$F46,'Inputs_Indexed REC'!$H$37:$J$37,0)),
IF(K$4&gt;$H46+$B46,J46*(1-INDEX('Inputs_Indexed REC'!$E$6:$E$8,MATCH('Total Indexed RECs'!$F46,'Inputs_Indexed REC'!$C$6:$C$8,0))),
0))</f>
        <v>0</v>
      </c>
      <c r="L46" s="86">
        <f>IF(L$4=$H46+$B46,INDEX('Inputs_Indexed REC'!$D$40:$F$65,MATCH('Total Indexed RECs'!$H46,'Inputs_Indexed REC'!$B$40:$B$65,0),MATCH('Total Indexed RECs'!$F46,'Inputs_Indexed REC'!$D$37:$F$37,0))
*INDEX('Inputs_Indexed REC'!$H$40:$J$65,MATCH('Total Indexed RECs'!$H46,'Inputs_Indexed REC'!$B$40:$B$65,0),MATCH('Total Indexed RECs'!$F46,'Inputs_Indexed REC'!$H$37:$J$37,0)),
IF(L$4&gt;$H46+$B46,K46*(1-INDEX('Inputs_Indexed REC'!$E$6:$E$8,MATCH('Total Indexed RECs'!$F46,'Inputs_Indexed REC'!$C$6:$C$8,0))),
0))</f>
        <v>0</v>
      </c>
      <c r="M46" s="86">
        <f>IF(M$4=$H46+$B46,INDEX('Inputs_Indexed REC'!$D$40:$F$65,MATCH('Total Indexed RECs'!$H46,'Inputs_Indexed REC'!$B$40:$B$65,0),MATCH('Total Indexed RECs'!$F46,'Inputs_Indexed REC'!$D$37:$F$37,0))
*INDEX('Inputs_Indexed REC'!$H$40:$J$65,MATCH('Total Indexed RECs'!$H46,'Inputs_Indexed REC'!$B$40:$B$65,0),MATCH('Total Indexed RECs'!$F46,'Inputs_Indexed REC'!$H$37:$J$37,0)),
IF(M$4&gt;$H46+$B46,L46*(1-INDEX('Inputs_Indexed REC'!$E$6:$E$8,MATCH('Total Indexed RECs'!$F46,'Inputs_Indexed REC'!$C$6:$C$8,0))),
0))</f>
        <v>0</v>
      </c>
      <c r="N46" s="86">
        <f>IF(N$4=$H46+$B46,INDEX('Inputs_Indexed REC'!$D$40:$F$65,MATCH('Total Indexed RECs'!$H46,'Inputs_Indexed REC'!$B$40:$B$65,0),MATCH('Total Indexed RECs'!$F46,'Inputs_Indexed REC'!$D$37:$F$37,0))
*INDEX('Inputs_Indexed REC'!$H$40:$J$65,MATCH('Total Indexed RECs'!$H46,'Inputs_Indexed REC'!$B$40:$B$65,0),MATCH('Total Indexed RECs'!$F46,'Inputs_Indexed REC'!$H$37:$J$37,0)),
IF(N$4&gt;$H46+$B46,M46*(1-INDEX('Inputs_Indexed REC'!$E$6:$E$8,MATCH('Total Indexed RECs'!$F46,'Inputs_Indexed REC'!$C$6:$C$8,0))),
0))</f>
        <v>0</v>
      </c>
      <c r="O46" s="86">
        <f>IF(O$4=$H46+$B46,INDEX('Inputs_Indexed REC'!$D$40:$F$65,MATCH('Total Indexed RECs'!$H46,'Inputs_Indexed REC'!$B$40:$B$65,0),MATCH('Total Indexed RECs'!$F46,'Inputs_Indexed REC'!$D$37:$F$37,0))
*INDEX('Inputs_Indexed REC'!$H$40:$J$65,MATCH('Total Indexed RECs'!$H46,'Inputs_Indexed REC'!$B$40:$B$65,0),MATCH('Total Indexed RECs'!$F46,'Inputs_Indexed REC'!$H$37:$J$37,0)),
IF(O$4&gt;$H46+$B46,N46*(1-INDEX('Inputs_Indexed REC'!$E$6:$E$8,MATCH('Total Indexed RECs'!$F46,'Inputs_Indexed REC'!$C$6:$C$8,0))),
0))</f>
        <v>0</v>
      </c>
      <c r="P46" s="86">
        <f>IF(P$4=$H46+$B46,INDEX('Inputs_Indexed REC'!$D$40:$F$65,MATCH('Total Indexed RECs'!$H46,'Inputs_Indexed REC'!$B$40:$B$65,0),MATCH('Total Indexed RECs'!$F46,'Inputs_Indexed REC'!$D$37:$F$37,0))
*INDEX('Inputs_Indexed REC'!$H$40:$J$65,MATCH('Total Indexed RECs'!$H46,'Inputs_Indexed REC'!$B$40:$B$65,0),MATCH('Total Indexed RECs'!$F46,'Inputs_Indexed REC'!$H$37:$J$37,0)),
IF(P$4&gt;$H46+$B46,O46*(1-INDEX('Inputs_Indexed REC'!$E$6:$E$8,MATCH('Total Indexed RECs'!$F46,'Inputs_Indexed REC'!$C$6:$C$8,0))),
0))</f>
        <v>0</v>
      </c>
      <c r="Q46" s="86">
        <f>IF(Q$4=$H46+$B46,INDEX('Inputs_Indexed REC'!$D$40:$F$65,MATCH('Total Indexed RECs'!$H46,'Inputs_Indexed REC'!$B$40:$B$65,0),MATCH('Total Indexed RECs'!$F46,'Inputs_Indexed REC'!$D$37:$F$37,0))
*INDEX('Inputs_Indexed REC'!$H$40:$J$65,MATCH('Total Indexed RECs'!$H46,'Inputs_Indexed REC'!$B$40:$B$65,0),MATCH('Total Indexed RECs'!$F46,'Inputs_Indexed REC'!$H$37:$J$37,0)),
IF(Q$4&gt;$H46+$B46,P46*(1-INDEX('Inputs_Indexed REC'!$E$6:$E$8,MATCH('Total Indexed RECs'!$F46,'Inputs_Indexed REC'!$C$6:$C$8,0))),
0))</f>
        <v>0</v>
      </c>
      <c r="R46" s="86">
        <f>IF(R$4=$H46+$B46,INDEX('Inputs_Indexed REC'!$D$40:$F$65,MATCH('Total Indexed RECs'!$H46,'Inputs_Indexed REC'!$B$40:$B$65,0),MATCH('Total Indexed RECs'!$F46,'Inputs_Indexed REC'!$D$37:$F$37,0))
*INDEX('Inputs_Indexed REC'!$H$40:$J$65,MATCH('Total Indexed RECs'!$H46,'Inputs_Indexed REC'!$B$40:$B$65,0),MATCH('Total Indexed RECs'!$F46,'Inputs_Indexed REC'!$H$37:$J$37,0)),
IF(R$4&gt;$H46+$B46,Q46*(1-INDEX('Inputs_Indexed REC'!$E$6:$E$8,MATCH('Total Indexed RECs'!$F46,'Inputs_Indexed REC'!$C$6:$C$8,0))),
0))</f>
        <v>0</v>
      </c>
      <c r="S46" s="86">
        <f>IF(S$4=$H46+$B46,INDEX('Inputs_Indexed REC'!$D$40:$F$65,MATCH('Total Indexed RECs'!$H46,'Inputs_Indexed REC'!$B$40:$B$65,0),MATCH('Total Indexed RECs'!$F46,'Inputs_Indexed REC'!$D$37:$F$37,0))
*INDEX('Inputs_Indexed REC'!$H$40:$J$65,MATCH('Total Indexed RECs'!$H46,'Inputs_Indexed REC'!$B$40:$B$65,0),MATCH('Total Indexed RECs'!$F46,'Inputs_Indexed REC'!$H$37:$J$37,0)),
IF(S$4&gt;$H46+$B46,R46*(1-INDEX('Inputs_Indexed REC'!$E$6:$E$8,MATCH('Total Indexed RECs'!$F46,'Inputs_Indexed REC'!$C$6:$C$8,0))),
0))</f>
        <v>0</v>
      </c>
      <c r="T46" s="86">
        <f>IF(T$4=$H46+$B46,INDEX('Inputs_Indexed REC'!$D$40:$F$65,MATCH('Total Indexed RECs'!$H46,'Inputs_Indexed REC'!$B$40:$B$65,0),MATCH('Total Indexed RECs'!$F46,'Inputs_Indexed REC'!$D$37:$F$37,0))
*INDEX('Inputs_Indexed REC'!$H$40:$J$65,MATCH('Total Indexed RECs'!$H46,'Inputs_Indexed REC'!$B$40:$B$65,0),MATCH('Total Indexed RECs'!$F46,'Inputs_Indexed REC'!$H$37:$J$37,0)),
IF(T$4&gt;$H46+$B46,S46*(1-INDEX('Inputs_Indexed REC'!$E$6:$E$8,MATCH('Total Indexed RECs'!$F46,'Inputs_Indexed REC'!$C$6:$C$8,0))),
0))</f>
        <v>0</v>
      </c>
      <c r="U46" s="86">
        <f>IF(U$4=$H46+$B46,INDEX('Inputs_Indexed REC'!$D$40:$F$65,MATCH('Total Indexed RECs'!$H46,'Inputs_Indexed REC'!$B$40:$B$65,0),MATCH('Total Indexed RECs'!$F46,'Inputs_Indexed REC'!$D$37:$F$37,0))
*INDEX('Inputs_Indexed REC'!$H$40:$J$65,MATCH('Total Indexed RECs'!$H46,'Inputs_Indexed REC'!$B$40:$B$65,0),MATCH('Total Indexed RECs'!$F46,'Inputs_Indexed REC'!$H$37:$J$37,0)),
IF(U$4&gt;$H46+$B46,T46*(1-INDEX('Inputs_Indexed REC'!$E$6:$E$8,MATCH('Total Indexed RECs'!$F46,'Inputs_Indexed REC'!$C$6:$C$8,0))),
0))</f>
        <v>0</v>
      </c>
      <c r="V46" s="86">
        <f>IF(V$4=$H46+$B46,INDEX('Inputs_Indexed REC'!$D$40:$F$65,MATCH('Total Indexed RECs'!$H46,'Inputs_Indexed REC'!$B$40:$B$65,0),MATCH('Total Indexed RECs'!$F46,'Inputs_Indexed REC'!$D$37:$F$37,0))
*INDEX('Inputs_Indexed REC'!$H$40:$J$65,MATCH('Total Indexed RECs'!$H46,'Inputs_Indexed REC'!$B$40:$B$65,0),MATCH('Total Indexed RECs'!$F46,'Inputs_Indexed REC'!$H$37:$J$37,0)),
IF(V$4&gt;$H46+$B46,U46*(1-INDEX('Inputs_Indexed REC'!$E$6:$E$8,MATCH('Total Indexed RECs'!$F46,'Inputs_Indexed REC'!$C$6:$C$8,0))),
0))</f>
        <v>0</v>
      </c>
      <c r="W46" s="86">
        <f>IF(W$4=$H46+$B46,INDEX('Inputs_Indexed REC'!$D$40:$F$65,MATCH('Total Indexed RECs'!$H46,'Inputs_Indexed REC'!$B$40:$B$65,0),MATCH('Total Indexed RECs'!$F46,'Inputs_Indexed REC'!$D$37:$F$37,0))
*INDEX('Inputs_Indexed REC'!$H$40:$J$65,MATCH('Total Indexed RECs'!$H46,'Inputs_Indexed REC'!$B$40:$B$65,0),MATCH('Total Indexed RECs'!$F46,'Inputs_Indexed REC'!$H$37:$J$37,0)),
IF(W$4&gt;$H46+$B46,V46*(1-INDEX('Inputs_Indexed REC'!$E$6:$E$8,MATCH('Total Indexed RECs'!$F46,'Inputs_Indexed REC'!$C$6:$C$8,0))),
0))</f>
        <v>0</v>
      </c>
      <c r="X46" s="86">
        <f>IF(X$4=$H46+$B46,INDEX('Inputs_Indexed REC'!$D$40:$F$65,MATCH('Total Indexed RECs'!$H46,'Inputs_Indexed REC'!$B$40:$B$65,0),MATCH('Total Indexed RECs'!$F46,'Inputs_Indexed REC'!$D$37:$F$37,0))
*INDEX('Inputs_Indexed REC'!$H$40:$J$65,MATCH('Total Indexed RECs'!$H46,'Inputs_Indexed REC'!$B$40:$B$65,0),MATCH('Total Indexed RECs'!$F46,'Inputs_Indexed REC'!$H$37:$J$37,0)),
IF(X$4&gt;$H46+$B46,W46*(1-INDEX('Inputs_Indexed REC'!$E$6:$E$8,MATCH('Total Indexed RECs'!$F46,'Inputs_Indexed REC'!$C$6:$C$8,0))),
0))</f>
        <v>0</v>
      </c>
      <c r="Y46" s="86">
        <f>IF(Y$4=$H46+$B46,INDEX('Inputs_Indexed REC'!$D$40:$F$65,MATCH('Total Indexed RECs'!$H46,'Inputs_Indexed REC'!$B$40:$B$65,0),MATCH('Total Indexed RECs'!$F46,'Inputs_Indexed REC'!$D$37:$F$37,0))
*INDEX('Inputs_Indexed REC'!$H$40:$J$65,MATCH('Total Indexed RECs'!$H46,'Inputs_Indexed REC'!$B$40:$B$65,0),MATCH('Total Indexed RECs'!$F46,'Inputs_Indexed REC'!$H$37:$J$37,0)),
IF(Y$4&gt;$H46+$B46,X46*(1-INDEX('Inputs_Indexed REC'!$E$6:$E$8,MATCH('Total Indexed RECs'!$F46,'Inputs_Indexed REC'!$C$6:$C$8,0))),
0))</f>
        <v>0</v>
      </c>
      <c r="Z46" s="86">
        <f>IF(Z$4=$H46+$B46,INDEX('Inputs_Indexed REC'!$D$40:$F$65,MATCH('Total Indexed RECs'!$H46,'Inputs_Indexed REC'!$B$40:$B$65,0),MATCH('Total Indexed RECs'!$F46,'Inputs_Indexed REC'!$D$37:$F$37,0))
*INDEX('Inputs_Indexed REC'!$H$40:$J$65,MATCH('Total Indexed RECs'!$H46,'Inputs_Indexed REC'!$B$40:$B$65,0),MATCH('Total Indexed RECs'!$F46,'Inputs_Indexed REC'!$H$37:$J$37,0)),
IF(Z$4&gt;$H46+$B46,Y46*(1-INDEX('Inputs_Indexed REC'!$E$6:$E$8,MATCH('Total Indexed RECs'!$F46,'Inputs_Indexed REC'!$C$6:$C$8,0))),
0))</f>
        <v>1500000</v>
      </c>
      <c r="AA46" s="86">
        <f>IF(AA$4=$H46+$B46,INDEX('Inputs_Indexed REC'!$D$40:$F$65,MATCH('Total Indexed RECs'!$H46,'Inputs_Indexed REC'!$B$40:$B$65,0),MATCH('Total Indexed RECs'!$F46,'Inputs_Indexed REC'!$D$37:$F$37,0))
*INDEX('Inputs_Indexed REC'!$H$40:$J$65,MATCH('Total Indexed RECs'!$H46,'Inputs_Indexed REC'!$B$40:$B$65,0),MATCH('Total Indexed RECs'!$F46,'Inputs_Indexed REC'!$H$37:$J$37,0)),
IF(AA$4&gt;$H46+$B46,Z46*(1-INDEX('Inputs_Indexed REC'!$E$6:$E$8,MATCH('Total Indexed RECs'!$F46,'Inputs_Indexed REC'!$C$6:$C$8,0))),
0))</f>
        <v>1492500</v>
      </c>
      <c r="AB46" s="86">
        <f>IF(AB$4=$H46+$B46,INDEX('Inputs_Indexed REC'!$D$40:$F$65,MATCH('Total Indexed RECs'!$H46,'Inputs_Indexed REC'!$B$40:$B$65,0),MATCH('Total Indexed RECs'!$F46,'Inputs_Indexed REC'!$D$37:$F$37,0))
*INDEX('Inputs_Indexed REC'!$H$40:$J$65,MATCH('Total Indexed RECs'!$H46,'Inputs_Indexed REC'!$B$40:$B$65,0),MATCH('Total Indexed RECs'!$F46,'Inputs_Indexed REC'!$H$37:$J$37,0)),
IF(AB$4&gt;$H46+$B46,AA46*(1-INDEX('Inputs_Indexed REC'!$E$6:$E$8,MATCH('Total Indexed RECs'!$F46,'Inputs_Indexed REC'!$C$6:$C$8,0))),
0))</f>
        <v>1485037.5</v>
      </c>
      <c r="AC46" s="86">
        <f>IF(AC$4=$H46+$B46,INDEX('Inputs_Indexed REC'!$D$40:$F$65,MATCH('Total Indexed RECs'!$H46,'Inputs_Indexed REC'!$B$40:$B$65,0),MATCH('Total Indexed RECs'!$F46,'Inputs_Indexed REC'!$D$37:$F$37,0))
*INDEX('Inputs_Indexed REC'!$H$40:$J$65,MATCH('Total Indexed RECs'!$H46,'Inputs_Indexed REC'!$B$40:$B$65,0),MATCH('Total Indexed RECs'!$F46,'Inputs_Indexed REC'!$H$37:$J$37,0)),
IF(AC$4&gt;$H46+$B46,AB46*(1-INDEX('Inputs_Indexed REC'!$E$6:$E$8,MATCH('Total Indexed RECs'!$F46,'Inputs_Indexed REC'!$C$6:$C$8,0))),
0))</f>
        <v>1477612.3125</v>
      </c>
      <c r="AD46" s="86">
        <f>IF(AD$4=$H46+$B46,INDEX('Inputs_Indexed REC'!$D$40:$F$65,MATCH('Total Indexed RECs'!$H46,'Inputs_Indexed REC'!$B$40:$B$65,0),MATCH('Total Indexed RECs'!$F46,'Inputs_Indexed REC'!$D$37:$F$37,0))
*INDEX('Inputs_Indexed REC'!$H$40:$J$65,MATCH('Total Indexed RECs'!$H46,'Inputs_Indexed REC'!$B$40:$B$65,0),MATCH('Total Indexed RECs'!$F46,'Inputs_Indexed REC'!$H$37:$J$37,0)),
IF(AD$4&gt;$H46+$B46,AC46*(1-INDEX('Inputs_Indexed REC'!$E$6:$E$8,MATCH('Total Indexed RECs'!$F46,'Inputs_Indexed REC'!$C$6:$C$8,0))),
0))</f>
        <v>1470224.2509375</v>
      </c>
      <c r="AE46" s="86">
        <f>IF(AE$4=$H46+$B46,INDEX('Inputs_Indexed REC'!$D$40:$F$65,MATCH('Total Indexed RECs'!$H46,'Inputs_Indexed REC'!$B$40:$B$65,0),MATCH('Total Indexed RECs'!$F46,'Inputs_Indexed REC'!$D$37:$F$37,0))
*INDEX('Inputs_Indexed REC'!$H$40:$J$65,MATCH('Total Indexed RECs'!$H46,'Inputs_Indexed REC'!$B$40:$B$65,0),MATCH('Total Indexed RECs'!$F46,'Inputs_Indexed REC'!$H$37:$J$37,0)),
IF(AE$4&gt;$H46+$B46,AD46*(1-INDEX('Inputs_Indexed REC'!$E$6:$E$8,MATCH('Total Indexed RECs'!$F46,'Inputs_Indexed REC'!$C$6:$C$8,0))),
0))</f>
        <v>1462873.1296828126</v>
      </c>
      <c r="AF46" s="86">
        <f>IF(AF$4=$H46+$B46,INDEX('Inputs_Indexed REC'!$D$40:$F$65,MATCH('Total Indexed RECs'!$H46,'Inputs_Indexed REC'!$B$40:$B$65,0),MATCH('Total Indexed RECs'!$F46,'Inputs_Indexed REC'!$D$37:$F$37,0))
*INDEX('Inputs_Indexed REC'!$H$40:$J$65,MATCH('Total Indexed RECs'!$H46,'Inputs_Indexed REC'!$B$40:$B$65,0),MATCH('Total Indexed RECs'!$F46,'Inputs_Indexed REC'!$H$37:$J$37,0)),
IF(AF$4&gt;$H46+$B46,AE46*(1-INDEX('Inputs_Indexed REC'!$E$6:$E$8,MATCH('Total Indexed RECs'!$F46,'Inputs_Indexed REC'!$C$6:$C$8,0))),
0))</f>
        <v>1455558.7640343986</v>
      </c>
      <c r="AG46" s="86">
        <f>IF(AG$4=$H46+$B46,INDEX('Inputs_Indexed REC'!$D$40:$F$65,MATCH('Total Indexed RECs'!$H46,'Inputs_Indexed REC'!$B$40:$B$65,0),MATCH('Total Indexed RECs'!$F46,'Inputs_Indexed REC'!$D$37:$F$37,0))
*INDEX('Inputs_Indexed REC'!$H$40:$J$65,MATCH('Total Indexed RECs'!$H46,'Inputs_Indexed REC'!$B$40:$B$65,0),MATCH('Total Indexed RECs'!$F46,'Inputs_Indexed REC'!$H$37:$J$37,0)),
IF(AG$4&gt;$H46+$B46,AF46*(1-INDEX('Inputs_Indexed REC'!$E$6:$E$8,MATCH('Total Indexed RECs'!$F46,'Inputs_Indexed REC'!$C$6:$C$8,0))),
0))</f>
        <v>1448280.9702142265</v>
      </c>
      <c r="AH46" s="86">
        <f>IF(AH$4=$H46+$B46,INDEX('Inputs_Indexed REC'!$D$40:$F$65,MATCH('Total Indexed RECs'!$H46,'Inputs_Indexed REC'!$B$40:$B$65,0),MATCH('Total Indexed RECs'!$F46,'Inputs_Indexed REC'!$D$37:$F$37,0))
*INDEX('Inputs_Indexed REC'!$H$40:$J$65,MATCH('Total Indexed RECs'!$H46,'Inputs_Indexed REC'!$B$40:$B$65,0),MATCH('Total Indexed RECs'!$F46,'Inputs_Indexed REC'!$H$37:$J$37,0)),
IF(AH$4&gt;$H46+$B46,AG46*(1-INDEX('Inputs_Indexed REC'!$E$6:$E$8,MATCH('Total Indexed RECs'!$F46,'Inputs_Indexed REC'!$C$6:$C$8,0))),
0))</f>
        <v>1441039.5653631554</v>
      </c>
    </row>
    <row r="47" spans="2:34" x14ac:dyDescent="0.35">
      <c r="B47" s="332">
        <f>INDEX('Inputs_Indexed REC'!$E$70:$E$72,MATCH('Indexed REC Deliveries'!$D47,'Inputs_Indexed REC'!$C$70:$C$72,0))</f>
        <v>3</v>
      </c>
      <c r="C47" s="332" t="str">
        <f>INDEX('Inputs_Indexed REC'!$L$40:$L$65,MATCH('Indexed REC Deliveries'!$G47,'Inputs_Indexed REC'!$C$40:$C$65,0))</f>
        <v>Projected</v>
      </c>
      <c r="D47" s="116" t="s">
        <v>240</v>
      </c>
      <c r="F47" s="39" t="s">
        <v>76</v>
      </c>
      <c r="G47" s="60" t="s">
        <v>34</v>
      </c>
      <c r="H47" s="347">
        <f t="shared" si="7"/>
        <v>2036</v>
      </c>
      <c r="I47" s="56" t="s">
        <v>91</v>
      </c>
      <c r="J47" s="86">
        <f>IF(J$4=$H47+$B47,INDEX('Inputs_Indexed REC'!$D$40:$F$65,MATCH('Total Indexed RECs'!$H47,'Inputs_Indexed REC'!$B$40:$B$65,0),MATCH('Total Indexed RECs'!$F47,'Inputs_Indexed REC'!$D$37:$F$37,0))
*INDEX('Inputs_Indexed REC'!$H$40:$J$65,MATCH('Total Indexed RECs'!$H47,'Inputs_Indexed REC'!$B$40:$B$65,0),MATCH('Total Indexed RECs'!$F47,'Inputs_Indexed REC'!$H$37:$J$37,0)),
IF(J$4&gt;$H47+$B47,I47*(1-INDEX('Inputs_Indexed REC'!$E$6:$E$8,MATCH('Total Indexed RECs'!$F47,'Inputs_Indexed REC'!$C$6:$C$8,0))),
0))</f>
        <v>0</v>
      </c>
      <c r="K47" s="86">
        <f>IF(K$4=$H47+$B47,INDEX('Inputs_Indexed REC'!$D$40:$F$65,MATCH('Total Indexed RECs'!$H47,'Inputs_Indexed REC'!$B$40:$B$65,0),MATCH('Total Indexed RECs'!$F47,'Inputs_Indexed REC'!$D$37:$F$37,0))
*INDEX('Inputs_Indexed REC'!$H$40:$J$65,MATCH('Total Indexed RECs'!$H47,'Inputs_Indexed REC'!$B$40:$B$65,0),MATCH('Total Indexed RECs'!$F47,'Inputs_Indexed REC'!$H$37:$J$37,0)),
IF(K$4&gt;$H47+$B47,J47*(1-INDEX('Inputs_Indexed REC'!$E$6:$E$8,MATCH('Total Indexed RECs'!$F47,'Inputs_Indexed REC'!$C$6:$C$8,0))),
0))</f>
        <v>0</v>
      </c>
      <c r="L47" s="86">
        <f>IF(L$4=$H47+$B47,INDEX('Inputs_Indexed REC'!$D$40:$F$65,MATCH('Total Indexed RECs'!$H47,'Inputs_Indexed REC'!$B$40:$B$65,0),MATCH('Total Indexed RECs'!$F47,'Inputs_Indexed REC'!$D$37:$F$37,0))
*INDEX('Inputs_Indexed REC'!$H$40:$J$65,MATCH('Total Indexed RECs'!$H47,'Inputs_Indexed REC'!$B$40:$B$65,0),MATCH('Total Indexed RECs'!$F47,'Inputs_Indexed REC'!$H$37:$J$37,0)),
IF(L$4&gt;$H47+$B47,K47*(1-INDEX('Inputs_Indexed REC'!$E$6:$E$8,MATCH('Total Indexed RECs'!$F47,'Inputs_Indexed REC'!$C$6:$C$8,0))),
0))</f>
        <v>0</v>
      </c>
      <c r="M47" s="86">
        <f>IF(M$4=$H47+$B47,INDEX('Inputs_Indexed REC'!$D$40:$F$65,MATCH('Total Indexed RECs'!$H47,'Inputs_Indexed REC'!$B$40:$B$65,0),MATCH('Total Indexed RECs'!$F47,'Inputs_Indexed REC'!$D$37:$F$37,0))
*INDEX('Inputs_Indexed REC'!$H$40:$J$65,MATCH('Total Indexed RECs'!$H47,'Inputs_Indexed REC'!$B$40:$B$65,0),MATCH('Total Indexed RECs'!$F47,'Inputs_Indexed REC'!$H$37:$J$37,0)),
IF(M$4&gt;$H47+$B47,L47*(1-INDEX('Inputs_Indexed REC'!$E$6:$E$8,MATCH('Total Indexed RECs'!$F47,'Inputs_Indexed REC'!$C$6:$C$8,0))),
0))</f>
        <v>0</v>
      </c>
      <c r="N47" s="86">
        <f>IF(N$4=$H47+$B47,INDEX('Inputs_Indexed REC'!$D$40:$F$65,MATCH('Total Indexed RECs'!$H47,'Inputs_Indexed REC'!$B$40:$B$65,0),MATCH('Total Indexed RECs'!$F47,'Inputs_Indexed REC'!$D$37:$F$37,0))
*INDEX('Inputs_Indexed REC'!$H$40:$J$65,MATCH('Total Indexed RECs'!$H47,'Inputs_Indexed REC'!$B$40:$B$65,0),MATCH('Total Indexed RECs'!$F47,'Inputs_Indexed REC'!$H$37:$J$37,0)),
IF(N$4&gt;$H47+$B47,M47*(1-INDEX('Inputs_Indexed REC'!$E$6:$E$8,MATCH('Total Indexed RECs'!$F47,'Inputs_Indexed REC'!$C$6:$C$8,0))),
0))</f>
        <v>0</v>
      </c>
      <c r="O47" s="86">
        <f>IF(O$4=$H47+$B47,INDEX('Inputs_Indexed REC'!$D$40:$F$65,MATCH('Total Indexed RECs'!$H47,'Inputs_Indexed REC'!$B$40:$B$65,0),MATCH('Total Indexed RECs'!$F47,'Inputs_Indexed REC'!$D$37:$F$37,0))
*INDEX('Inputs_Indexed REC'!$H$40:$J$65,MATCH('Total Indexed RECs'!$H47,'Inputs_Indexed REC'!$B$40:$B$65,0),MATCH('Total Indexed RECs'!$F47,'Inputs_Indexed REC'!$H$37:$J$37,0)),
IF(O$4&gt;$H47+$B47,N47*(1-INDEX('Inputs_Indexed REC'!$E$6:$E$8,MATCH('Total Indexed RECs'!$F47,'Inputs_Indexed REC'!$C$6:$C$8,0))),
0))</f>
        <v>0</v>
      </c>
      <c r="P47" s="86">
        <f>IF(P$4=$H47+$B47,INDEX('Inputs_Indexed REC'!$D$40:$F$65,MATCH('Total Indexed RECs'!$H47,'Inputs_Indexed REC'!$B$40:$B$65,0),MATCH('Total Indexed RECs'!$F47,'Inputs_Indexed REC'!$D$37:$F$37,0))
*INDEX('Inputs_Indexed REC'!$H$40:$J$65,MATCH('Total Indexed RECs'!$H47,'Inputs_Indexed REC'!$B$40:$B$65,0),MATCH('Total Indexed RECs'!$F47,'Inputs_Indexed REC'!$H$37:$J$37,0)),
IF(P$4&gt;$H47+$B47,O47*(1-INDEX('Inputs_Indexed REC'!$E$6:$E$8,MATCH('Total Indexed RECs'!$F47,'Inputs_Indexed REC'!$C$6:$C$8,0))),
0))</f>
        <v>0</v>
      </c>
      <c r="Q47" s="86">
        <f>IF(Q$4=$H47+$B47,INDEX('Inputs_Indexed REC'!$D$40:$F$65,MATCH('Total Indexed RECs'!$H47,'Inputs_Indexed REC'!$B$40:$B$65,0),MATCH('Total Indexed RECs'!$F47,'Inputs_Indexed REC'!$D$37:$F$37,0))
*INDEX('Inputs_Indexed REC'!$H$40:$J$65,MATCH('Total Indexed RECs'!$H47,'Inputs_Indexed REC'!$B$40:$B$65,0),MATCH('Total Indexed RECs'!$F47,'Inputs_Indexed REC'!$H$37:$J$37,0)),
IF(Q$4&gt;$H47+$B47,P47*(1-INDEX('Inputs_Indexed REC'!$E$6:$E$8,MATCH('Total Indexed RECs'!$F47,'Inputs_Indexed REC'!$C$6:$C$8,0))),
0))</f>
        <v>0</v>
      </c>
      <c r="R47" s="86">
        <f>IF(R$4=$H47+$B47,INDEX('Inputs_Indexed REC'!$D$40:$F$65,MATCH('Total Indexed RECs'!$H47,'Inputs_Indexed REC'!$B$40:$B$65,0),MATCH('Total Indexed RECs'!$F47,'Inputs_Indexed REC'!$D$37:$F$37,0))
*INDEX('Inputs_Indexed REC'!$H$40:$J$65,MATCH('Total Indexed RECs'!$H47,'Inputs_Indexed REC'!$B$40:$B$65,0),MATCH('Total Indexed RECs'!$F47,'Inputs_Indexed REC'!$H$37:$J$37,0)),
IF(R$4&gt;$H47+$B47,Q47*(1-INDEX('Inputs_Indexed REC'!$E$6:$E$8,MATCH('Total Indexed RECs'!$F47,'Inputs_Indexed REC'!$C$6:$C$8,0))),
0))</f>
        <v>0</v>
      </c>
      <c r="S47" s="86">
        <f>IF(S$4=$H47+$B47,INDEX('Inputs_Indexed REC'!$D$40:$F$65,MATCH('Total Indexed RECs'!$H47,'Inputs_Indexed REC'!$B$40:$B$65,0),MATCH('Total Indexed RECs'!$F47,'Inputs_Indexed REC'!$D$37:$F$37,0))
*INDEX('Inputs_Indexed REC'!$H$40:$J$65,MATCH('Total Indexed RECs'!$H47,'Inputs_Indexed REC'!$B$40:$B$65,0),MATCH('Total Indexed RECs'!$F47,'Inputs_Indexed REC'!$H$37:$J$37,0)),
IF(S$4&gt;$H47+$B47,R47*(1-INDEX('Inputs_Indexed REC'!$E$6:$E$8,MATCH('Total Indexed RECs'!$F47,'Inputs_Indexed REC'!$C$6:$C$8,0))),
0))</f>
        <v>0</v>
      </c>
      <c r="T47" s="86">
        <f>IF(T$4=$H47+$B47,INDEX('Inputs_Indexed REC'!$D$40:$F$65,MATCH('Total Indexed RECs'!$H47,'Inputs_Indexed REC'!$B$40:$B$65,0),MATCH('Total Indexed RECs'!$F47,'Inputs_Indexed REC'!$D$37:$F$37,0))
*INDEX('Inputs_Indexed REC'!$H$40:$J$65,MATCH('Total Indexed RECs'!$H47,'Inputs_Indexed REC'!$B$40:$B$65,0),MATCH('Total Indexed RECs'!$F47,'Inputs_Indexed REC'!$H$37:$J$37,0)),
IF(T$4&gt;$H47+$B47,S47*(1-INDEX('Inputs_Indexed REC'!$E$6:$E$8,MATCH('Total Indexed RECs'!$F47,'Inputs_Indexed REC'!$C$6:$C$8,0))),
0))</f>
        <v>0</v>
      </c>
      <c r="U47" s="86">
        <f>IF(U$4=$H47+$B47,INDEX('Inputs_Indexed REC'!$D$40:$F$65,MATCH('Total Indexed RECs'!$H47,'Inputs_Indexed REC'!$B$40:$B$65,0),MATCH('Total Indexed RECs'!$F47,'Inputs_Indexed REC'!$D$37:$F$37,0))
*INDEX('Inputs_Indexed REC'!$H$40:$J$65,MATCH('Total Indexed RECs'!$H47,'Inputs_Indexed REC'!$B$40:$B$65,0),MATCH('Total Indexed RECs'!$F47,'Inputs_Indexed REC'!$H$37:$J$37,0)),
IF(U$4&gt;$H47+$B47,T47*(1-INDEX('Inputs_Indexed REC'!$E$6:$E$8,MATCH('Total Indexed RECs'!$F47,'Inputs_Indexed REC'!$C$6:$C$8,0))),
0))</f>
        <v>0</v>
      </c>
      <c r="V47" s="86">
        <f>IF(V$4=$H47+$B47,INDEX('Inputs_Indexed REC'!$D$40:$F$65,MATCH('Total Indexed RECs'!$H47,'Inputs_Indexed REC'!$B$40:$B$65,0),MATCH('Total Indexed RECs'!$F47,'Inputs_Indexed REC'!$D$37:$F$37,0))
*INDEX('Inputs_Indexed REC'!$H$40:$J$65,MATCH('Total Indexed RECs'!$H47,'Inputs_Indexed REC'!$B$40:$B$65,0),MATCH('Total Indexed RECs'!$F47,'Inputs_Indexed REC'!$H$37:$J$37,0)),
IF(V$4&gt;$H47+$B47,U47*(1-INDEX('Inputs_Indexed REC'!$E$6:$E$8,MATCH('Total Indexed RECs'!$F47,'Inputs_Indexed REC'!$C$6:$C$8,0))),
0))</f>
        <v>0</v>
      </c>
      <c r="W47" s="86">
        <f>IF(W$4=$H47+$B47,INDEX('Inputs_Indexed REC'!$D$40:$F$65,MATCH('Total Indexed RECs'!$H47,'Inputs_Indexed REC'!$B$40:$B$65,0),MATCH('Total Indexed RECs'!$F47,'Inputs_Indexed REC'!$D$37:$F$37,0))
*INDEX('Inputs_Indexed REC'!$H$40:$J$65,MATCH('Total Indexed RECs'!$H47,'Inputs_Indexed REC'!$B$40:$B$65,0),MATCH('Total Indexed RECs'!$F47,'Inputs_Indexed REC'!$H$37:$J$37,0)),
IF(W$4&gt;$H47+$B47,V47*(1-INDEX('Inputs_Indexed REC'!$E$6:$E$8,MATCH('Total Indexed RECs'!$F47,'Inputs_Indexed REC'!$C$6:$C$8,0))),
0))</f>
        <v>0</v>
      </c>
      <c r="X47" s="86">
        <f>IF(X$4=$H47+$B47,INDEX('Inputs_Indexed REC'!$D$40:$F$65,MATCH('Total Indexed RECs'!$H47,'Inputs_Indexed REC'!$B$40:$B$65,0),MATCH('Total Indexed RECs'!$F47,'Inputs_Indexed REC'!$D$37:$F$37,0))
*INDEX('Inputs_Indexed REC'!$H$40:$J$65,MATCH('Total Indexed RECs'!$H47,'Inputs_Indexed REC'!$B$40:$B$65,0),MATCH('Total Indexed RECs'!$F47,'Inputs_Indexed REC'!$H$37:$J$37,0)),
IF(X$4&gt;$H47+$B47,W47*(1-INDEX('Inputs_Indexed REC'!$E$6:$E$8,MATCH('Total Indexed RECs'!$F47,'Inputs_Indexed REC'!$C$6:$C$8,0))),
0))</f>
        <v>0</v>
      </c>
      <c r="Y47" s="86">
        <f>IF(Y$4=$H47+$B47,INDEX('Inputs_Indexed REC'!$D$40:$F$65,MATCH('Total Indexed RECs'!$H47,'Inputs_Indexed REC'!$B$40:$B$65,0),MATCH('Total Indexed RECs'!$F47,'Inputs_Indexed REC'!$D$37:$F$37,0))
*INDEX('Inputs_Indexed REC'!$H$40:$J$65,MATCH('Total Indexed RECs'!$H47,'Inputs_Indexed REC'!$B$40:$B$65,0),MATCH('Total Indexed RECs'!$F47,'Inputs_Indexed REC'!$H$37:$J$37,0)),
IF(Y$4&gt;$H47+$B47,X47*(1-INDEX('Inputs_Indexed REC'!$E$6:$E$8,MATCH('Total Indexed RECs'!$F47,'Inputs_Indexed REC'!$C$6:$C$8,0))),
0))</f>
        <v>0</v>
      </c>
      <c r="Z47" s="86">
        <f>IF(Z$4=$H47+$B47,INDEX('Inputs_Indexed REC'!$D$40:$F$65,MATCH('Total Indexed RECs'!$H47,'Inputs_Indexed REC'!$B$40:$B$65,0),MATCH('Total Indexed RECs'!$F47,'Inputs_Indexed REC'!$D$37:$F$37,0))
*INDEX('Inputs_Indexed REC'!$H$40:$J$65,MATCH('Total Indexed RECs'!$H47,'Inputs_Indexed REC'!$B$40:$B$65,0),MATCH('Total Indexed RECs'!$F47,'Inputs_Indexed REC'!$H$37:$J$37,0)),
IF(Z$4&gt;$H47+$B47,Y47*(1-INDEX('Inputs_Indexed REC'!$E$6:$E$8,MATCH('Total Indexed RECs'!$F47,'Inputs_Indexed REC'!$C$6:$C$8,0))),
0))</f>
        <v>0</v>
      </c>
      <c r="AA47" s="86">
        <f>IF(AA$4=$H47+$B47,INDEX('Inputs_Indexed REC'!$D$40:$F$65,MATCH('Total Indexed RECs'!$H47,'Inputs_Indexed REC'!$B$40:$B$65,0),MATCH('Total Indexed RECs'!$F47,'Inputs_Indexed REC'!$D$37:$F$37,0))
*INDEX('Inputs_Indexed REC'!$H$40:$J$65,MATCH('Total Indexed RECs'!$H47,'Inputs_Indexed REC'!$B$40:$B$65,0),MATCH('Total Indexed RECs'!$F47,'Inputs_Indexed REC'!$H$37:$J$37,0)),
IF(AA$4&gt;$H47+$B47,Z47*(1-INDEX('Inputs_Indexed REC'!$E$6:$E$8,MATCH('Total Indexed RECs'!$F47,'Inputs_Indexed REC'!$C$6:$C$8,0))),
0))</f>
        <v>1700000</v>
      </c>
      <c r="AB47" s="86">
        <f>IF(AB$4=$H47+$B47,INDEX('Inputs_Indexed REC'!$D$40:$F$65,MATCH('Total Indexed RECs'!$H47,'Inputs_Indexed REC'!$B$40:$B$65,0),MATCH('Total Indexed RECs'!$F47,'Inputs_Indexed REC'!$D$37:$F$37,0))
*INDEX('Inputs_Indexed REC'!$H$40:$J$65,MATCH('Total Indexed RECs'!$H47,'Inputs_Indexed REC'!$B$40:$B$65,0),MATCH('Total Indexed RECs'!$F47,'Inputs_Indexed REC'!$H$37:$J$37,0)),
IF(AB$4&gt;$H47+$B47,AA47*(1-INDEX('Inputs_Indexed REC'!$E$6:$E$8,MATCH('Total Indexed RECs'!$F47,'Inputs_Indexed REC'!$C$6:$C$8,0))),
0))</f>
        <v>1691500</v>
      </c>
      <c r="AC47" s="86">
        <f>IF(AC$4=$H47+$B47,INDEX('Inputs_Indexed REC'!$D$40:$F$65,MATCH('Total Indexed RECs'!$H47,'Inputs_Indexed REC'!$B$40:$B$65,0),MATCH('Total Indexed RECs'!$F47,'Inputs_Indexed REC'!$D$37:$F$37,0))
*INDEX('Inputs_Indexed REC'!$H$40:$J$65,MATCH('Total Indexed RECs'!$H47,'Inputs_Indexed REC'!$B$40:$B$65,0),MATCH('Total Indexed RECs'!$F47,'Inputs_Indexed REC'!$H$37:$J$37,0)),
IF(AC$4&gt;$H47+$B47,AB47*(1-INDEX('Inputs_Indexed REC'!$E$6:$E$8,MATCH('Total Indexed RECs'!$F47,'Inputs_Indexed REC'!$C$6:$C$8,0))),
0))</f>
        <v>1683042.5</v>
      </c>
      <c r="AD47" s="86">
        <f>IF(AD$4=$H47+$B47,INDEX('Inputs_Indexed REC'!$D$40:$F$65,MATCH('Total Indexed RECs'!$H47,'Inputs_Indexed REC'!$B$40:$B$65,0),MATCH('Total Indexed RECs'!$F47,'Inputs_Indexed REC'!$D$37:$F$37,0))
*INDEX('Inputs_Indexed REC'!$H$40:$J$65,MATCH('Total Indexed RECs'!$H47,'Inputs_Indexed REC'!$B$40:$B$65,0),MATCH('Total Indexed RECs'!$F47,'Inputs_Indexed REC'!$H$37:$J$37,0)),
IF(AD$4&gt;$H47+$B47,AC47*(1-INDEX('Inputs_Indexed REC'!$E$6:$E$8,MATCH('Total Indexed RECs'!$F47,'Inputs_Indexed REC'!$C$6:$C$8,0))),
0))</f>
        <v>1674627.2875000001</v>
      </c>
      <c r="AE47" s="86">
        <f>IF(AE$4=$H47+$B47,INDEX('Inputs_Indexed REC'!$D$40:$F$65,MATCH('Total Indexed RECs'!$H47,'Inputs_Indexed REC'!$B$40:$B$65,0),MATCH('Total Indexed RECs'!$F47,'Inputs_Indexed REC'!$D$37:$F$37,0))
*INDEX('Inputs_Indexed REC'!$H$40:$J$65,MATCH('Total Indexed RECs'!$H47,'Inputs_Indexed REC'!$B$40:$B$65,0),MATCH('Total Indexed RECs'!$F47,'Inputs_Indexed REC'!$H$37:$J$37,0)),
IF(AE$4&gt;$H47+$B47,AD47*(1-INDEX('Inputs_Indexed REC'!$E$6:$E$8,MATCH('Total Indexed RECs'!$F47,'Inputs_Indexed REC'!$C$6:$C$8,0))),
0))</f>
        <v>1666254.1510625002</v>
      </c>
      <c r="AF47" s="86">
        <f>IF(AF$4=$H47+$B47,INDEX('Inputs_Indexed REC'!$D$40:$F$65,MATCH('Total Indexed RECs'!$H47,'Inputs_Indexed REC'!$B$40:$B$65,0),MATCH('Total Indexed RECs'!$F47,'Inputs_Indexed REC'!$D$37:$F$37,0))
*INDEX('Inputs_Indexed REC'!$H$40:$J$65,MATCH('Total Indexed RECs'!$H47,'Inputs_Indexed REC'!$B$40:$B$65,0),MATCH('Total Indexed RECs'!$F47,'Inputs_Indexed REC'!$H$37:$J$37,0)),
IF(AF$4&gt;$H47+$B47,AE47*(1-INDEX('Inputs_Indexed REC'!$E$6:$E$8,MATCH('Total Indexed RECs'!$F47,'Inputs_Indexed REC'!$C$6:$C$8,0))),
0))</f>
        <v>1657922.8803071878</v>
      </c>
      <c r="AG47" s="86">
        <f>IF(AG$4=$H47+$B47,INDEX('Inputs_Indexed REC'!$D$40:$F$65,MATCH('Total Indexed RECs'!$H47,'Inputs_Indexed REC'!$B$40:$B$65,0),MATCH('Total Indexed RECs'!$F47,'Inputs_Indexed REC'!$D$37:$F$37,0))
*INDEX('Inputs_Indexed REC'!$H$40:$J$65,MATCH('Total Indexed RECs'!$H47,'Inputs_Indexed REC'!$B$40:$B$65,0),MATCH('Total Indexed RECs'!$F47,'Inputs_Indexed REC'!$H$37:$J$37,0)),
IF(AG$4&gt;$H47+$B47,AF47*(1-INDEX('Inputs_Indexed REC'!$E$6:$E$8,MATCH('Total Indexed RECs'!$F47,'Inputs_Indexed REC'!$C$6:$C$8,0))),
0))</f>
        <v>1649633.2659056517</v>
      </c>
      <c r="AH47" s="86">
        <f>IF(AH$4=$H47+$B47,INDEX('Inputs_Indexed REC'!$D$40:$F$65,MATCH('Total Indexed RECs'!$H47,'Inputs_Indexed REC'!$B$40:$B$65,0),MATCH('Total Indexed RECs'!$F47,'Inputs_Indexed REC'!$D$37:$F$37,0))
*INDEX('Inputs_Indexed REC'!$H$40:$J$65,MATCH('Total Indexed RECs'!$H47,'Inputs_Indexed REC'!$B$40:$B$65,0),MATCH('Total Indexed RECs'!$F47,'Inputs_Indexed REC'!$H$37:$J$37,0)),
IF(AH$4&gt;$H47+$B47,AG47*(1-INDEX('Inputs_Indexed REC'!$E$6:$E$8,MATCH('Total Indexed RECs'!$F47,'Inputs_Indexed REC'!$C$6:$C$8,0))),
0))</f>
        <v>1641385.0995761235</v>
      </c>
    </row>
    <row r="48" spans="2:34" x14ac:dyDescent="0.35">
      <c r="B48" s="332">
        <f>INDEX('Inputs_Indexed REC'!$E$70:$E$72,MATCH('Indexed REC Deliveries'!$D48,'Inputs_Indexed REC'!$C$70:$C$72,0))</f>
        <v>3</v>
      </c>
      <c r="C48" s="332" t="str">
        <f>INDEX('Inputs_Indexed REC'!$L$40:$L$65,MATCH('Indexed REC Deliveries'!$G48,'Inputs_Indexed REC'!$C$40:$C$65,0))</f>
        <v>Projected</v>
      </c>
      <c r="D48" s="116" t="s">
        <v>240</v>
      </c>
      <c r="F48" s="39" t="s">
        <v>76</v>
      </c>
      <c r="G48" s="60" t="s">
        <v>35</v>
      </c>
      <c r="H48" s="347">
        <f t="shared" si="7"/>
        <v>2037</v>
      </c>
      <c r="I48" s="56" t="s">
        <v>91</v>
      </c>
      <c r="J48" s="86">
        <f>IF(J$4=$H48+$B48,INDEX('Inputs_Indexed REC'!$D$40:$F$65,MATCH('Total Indexed RECs'!$H48,'Inputs_Indexed REC'!$B$40:$B$65,0),MATCH('Total Indexed RECs'!$F48,'Inputs_Indexed REC'!$D$37:$F$37,0))
*INDEX('Inputs_Indexed REC'!$H$40:$J$65,MATCH('Total Indexed RECs'!$H48,'Inputs_Indexed REC'!$B$40:$B$65,0),MATCH('Total Indexed RECs'!$F48,'Inputs_Indexed REC'!$H$37:$J$37,0)),
IF(J$4&gt;$H48+$B48,I48*(1-INDEX('Inputs_Indexed REC'!$E$6:$E$8,MATCH('Total Indexed RECs'!$F48,'Inputs_Indexed REC'!$C$6:$C$8,0))),
0))</f>
        <v>0</v>
      </c>
      <c r="K48" s="86">
        <f>IF(K$4=$H48+$B48,INDEX('Inputs_Indexed REC'!$D$40:$F$65,MATCH('Total Indexed RECs'!$H48,'Inputs_Indexed REC'!$B$40:$B$65,0),MATCH('Total Indexed RECs'!$F48,'Inputs_Indexed REC'!$D$37:$F$37,0))
*INDEX('Inputs_Indexed REC'!$H$40:$J$65,MATCH('Total Indexed RECs'!$H48,'Inputs_Indexed REC'!$B$40:$B$65,0),MATCH('Total Indexed RECs'!$F48,'Inputs_Indexed REC'!$H$37:$J$37,0)),
IF(K$4&gt;$H48+$B48,J48*(1-INDEX('Inputs_Indexed REC'!$E$6:$E$8,MATCH('Total Indexed RECs'!$F48,'Inputs_Indexed REC'!$C$6:$C$8,0))),
0))</f>
        <v>0</v>
      </c>
      <c r="L48" s="86">
        <f>IF(L$4=$H48+$B48,INDEX('Inputs_Indexed REC'!$D$40:$F$65,MATCH('Total Indexed RECs'!$H48,'Inputs_Indexed REC'!$B$40:$B$65,0),MATCH('Total Indexed RECs'!$F48,'Inputs_Indexed REC'!$D$37:$F$37,0))
*INDEX('Inputs_Indexed REC'!$H$40:$J$65,MATCH('Total Indexed RECs'!$H48,'Inputs_Indexed REC'!$B$40:$B$65,0),MATCH('Total Indexed RECs'!$F48,'Inputs_Indexed REC'!$H$37:$J$37,0)),
IF(L$4&gt;$H48+$B48,K48*(1-INDEX('Inputs_Indexed REC'!$E$6:$E$8,MATCH('Total Indexed RECs'!$F48,'Inputs_Indexed REC'!$C$6:$C$8,0))),
0))</f>
        <v>0</v>
      </c>
      <c r="M48" s="86">
        <f>IF(M$4=$H48+$B48,INDEX('Inputs_Indexed REC'!$D$40:$F$65,MATCH('Total Indexed RECs'!$H48,'Inputs_Indexed REC'!$B$40:$B$65,0),MATCH('Total Indexed RECs'!$F48,'Inputs_Indexed REC'!$D$37:$F$37,0))
*INDEX('Inputs_Indexed REC'!$H$40:$J$65,MATCH('Total Indexed RECs'!$H48,'Inputs_Indexed REC'!$B$40:$B$65,0),MATCH('Total Indexed RECs'!$F48,'Inputs_Indexed REC'!$H$37:$J$37,0)),
IF(M$4&gt;$H48+$B48,L48*(1-INDEX('Inputs_Indexed REC'!$E$6:$E$8,MATCH('Total Indexed RECs'!$F48,'Inputs_Indexed REC'!$C$6:$C$8,0))),
0))</f>
        <v>0</v>
      </c>
      <c r="N48" s="86">
        <f>IF(N$4=$H48+$B48,INDEX('Inputs_Indexed REC'!$D$40:$F$65,MATCH('Total Indexed RECs'!$H48,'Inputs_Indexed REC'!$B$40:$B$65,0),MATCH('Total Indexed RECs'!$F48,'Inputs_Indexed REC'!$D$37:$F$37,0))
*INDEX('Inputs_Indexed REC'!$H$40:$J$65,MATCH('Total Indexed RECs'!$H48,'Inputs_Indexed REC'!$B$40:$B$65,0),MATCH('Total Indexed RECs'!$F48,'Inputs_Indexed REC'!$H$37:$J$37,0)),
IF(N$4&gt;$H48+$B48,M48*(1-INDEX('Inputs_Indexed REC'!$E$6:$E$8,MATCH('Total Indexed RECs'!$F48,'Inputs_Indexed REC'!$C$6:$C$8,0))),
0))</f>
        <v>0</v>
      </c>
      <c r="O48" s="86">
        <f>IF(O$4=$H48+$B48,INDEX('Inputs_Indexed REC'!$D$40:$F$65,MATCH('Total Indexed RECs'!$H48,'Inputs_Indexed REC'!$B$40:$B$65,0),MATCH('Total Indexed RECs'!$F48,'Inputs_Indexed REC'!$D$37:$F$37,0))
*INDEX('Inputs_Indexed REC'!$H$40:$J$65,MATCH('Total Indexed RECs'!$H48,'Inputs_Indexed REC'!$B$40:$B$65,0),MATCH('Total Indexed RECs'!$F48,'Inputs_Indexed REC'!$H$37:$J$37,0)),
IF(O$4&gt;$H48+$B48,N48*(1-INDEX('Inputs_Indexed REC'!$E$6:$E$8,MATCH('Total Indexed RECs'!$F48,'Inputs_Indexed REC'!$C$6:$C$8,0))),
0))</f>
        <v>0</v>
      </c>
      <c r="P48" s="86">
        <f>IF(P$4=$H48+$B48,INDEX('Inputs_Indexed REC'!$D$40:$F$65,MATCH('Total Indexed RECs'!$H48,'Inputs_Indexed REC'!$B$40:$B$65,0),MATCH('Total Indexed RECs'!$F48,'Inputs_Indexed REC'!$D$37:$F$37,0))
*INDEX('Inputs_Indexed REC'!$H$40:$J$65,MATCH('Total Indexed RECs'!$H48,'Inputs_Indexed REC'!$B$40:$B$65,0),MATCH('Total Indexed RECs'!$F48,'Inputs_Indexed REC'!$H$37:$J$37,0)),
IF(P$4&gt;$H48+$B48,O48*(1-INDEX('Inputs_Indexed REC'!$E$6:$E$8,MATCH('Total Indexed RECs'!$F48,'Inputs_Indexed REC'!$C$6:$C$8,0))),
0))</f>
        <v>0</v>
      </c>
      <c r="Q48" s="86">
        <f>IF(Q$4=$H48+$B48,INDEX('Inputs_Indexed REC'!$D$40:$F$65,MATCH('Total Indexed RECs'!$H48,'Inputs_Indexed REC'!$B$40:$B$65,0),MATCH('Total Indexed RECs'!$F48,'Inputs_Indexed REC'!$D$37:$F$37,0))
*INDEX('Inputs_Indexed REC'!$H$40:$J$65,MATCH('Total Indexed RECs'!$H48,'Inputs_Indexed REC'!$B$40:$B$65,0),MATCH('Total Indexed RECs'!$F48,'Inputs_Indexed REC'!$H$37:$J$37,0)),
IF(Q$4&gt;$H48+$B48,P48*(1-INDEX('Inputs_Indexed REC'!$E$6:$E$8,MATCH('Total Indexed RECs'!$F48,'Inputs_Indexed REC'!$C$6:$C$8,0))),
0))</f>
        <v>0</v>
      </c>
      <c r="R48" s="86">
        <f>IF(R$4=$H48+$B48,INDEX('Inputs_Indexed REC'!$D$40:$F$65,MATCH('Total Indexed RECs'!$H48,'Inputs_Indexed REC'!$B$40:$B$65,0),MATCH('Total Indexed RECs'!$F48,'Inputs_Indexed REC'!$D$37:$F$37,0))
*INDEX('Inputs_Indexed REC'!$H$40:$J$65,MATCH('Total Indexed RECs'!$H48,'Inputs_Indexed REC'!$B$40:$B$65,0),MATCH('Total Indexed RECs'!$F48,'Inputs_Indexed REC'!$H$37:$J$37,0)),
IF(R$4&gt;$H48+$B48,Q48*(1-INDEX('Inputs_Indexed REC'!$E$6:$E$8,MATCH('Total Indexed RECs'!$F48,'Inputs_Indexed REC'!$C$6:$C$8,0))),
0))</f>
        <v>0</v>
      </c>
      <c r="S48" s="86">
        <f>IF(S$4=$H48+$B48,INDEX('Inputs_Indexed REC'!$D$40:$F$65,MATCH('Total Indexed RECs'!$H48,'Inputs_Indexed REC'!$B$40:$B$65,0),MATCH('Total Indexed RECs'!$F48,'Inputs_Indexed REC'!$D$37:$F$37,0))
*INDEX('Inputs_Indexed REC'!$H$40:$J$65,MATCH('Total Indexed RECs'!$H48,'Inputs_Indexed REC'!$B$40:$B$65,0),MATCH('Total Indexed RECs'!$F48,'Inputs_Indexed REC'!$H$37:$J$37,0)),
IF(S$4&gt;$H48+$B48,R48*(1-INDEX('Inputs_Indexed REC'!$E$6:$E$8,MATCH('Total Indexed RECs'!$F48,'Inputs_Indexed REC'!$C$6:$C$8,0))),
0))</f>
        <v>0</v>
      </c>
      <c r="T48" s="86">
        <f>IF(T$4=$H48+$B48,INDEX('Inputs_Indexed REC'!$D$40:$F$65,MATCH('Total Indexed RECs'!$H48,'Inputs_Indexed REC'!$B$40:$B$65,0),MATCH('Total Indexed RECs'!$F48,'Inputs_Indexed REC'!$D$37:$F$37,0))
*INDEX('Inputs_Indexed REC'!$H$40:$J$65,MATCH('Total Indexed RECs'!$H48,'Inputs_Indexed REC'!$B$40:$B$65,0),MATCH('Total Indexed RECs'!$F48,'Inputs_Indexed REC'!$H$37:$J$37,0)),
IF(T$4&gt;$H48+$B48,S48*(1-INDEX('Inputs_Indexed REC'!$E$6:$E$8,MATCH('Total Indexed RECs'!$F48,'Inputs_Indexed REC'!$C$6:$C$8,0))),
0))</f>
        <v>0</v>
      </c>
      <c r="U48" s="86">
        <f>IF(U$4=$H48+$B48,INDEX('Inputs_Indexed REC'!$D$40:$F$65,MATCH('Total Indexed RECs'!$H48,'Inputs_Indexed REC'!$B$40:$B$65,0),MATCH('Total Indexed RECs'!$F48,'Inputs_Indexed REC'!$D$37:$F$37,0))
*INDEX('Inputs_Indexed REC'!$H$40:$J$65,MATCH('Total Indexed RECs'!$H48,'Inputs_Indexed REC'!$B$40:$B$65,0),MATCH('Total Indexed RECs'!$F48,'Inputs_Indexed REC'!$H$37:$J$37,0)),
IF(U$4&gt;$H48+$B48,T48*(1-INDEX('Inputs_Indexed REC'!$E$6:$E$8,MATCH('Total Indexed RECs'!$F48,'Inputs_Indexed REC'!$C$6:$C$8,0))),
0))</f>
        <v>0</v>
      </c>
      <c r="V48" s="86">
        <f>IF(V$4=$H48+$B48,INDEX('Inputs_Indexed REC'!$D$40:$F$65,MATCH('Total Indexed RECs'!$H48,'Inputs_Indexed REC'!$B$40:$B$65,0),MATCH('Total Indexed RECs'!$F48,'Inputs_Indexed REC'!$D$37:$F$37,0))
*INDEX('Inputs_Indexed REC'!$H$40:$J$65,MATCH('Total Indexed RECs'!$H48,'Inputs_Indexed REC'!$B$40:$B$65,0),MATCH('Total Indexed RECs'!$F48,'Inputs_Indexed REC'!$H$37:$J$37,0)),
IF(V$4&gt;$H48+$B48,U48*(1-INDEX('Inputs_Indexed REC'!$E$6:$E$8,MATCH('Total Indexed RECs'!$F48,'Inputs_Indexed REC'!$C$6:$C$8,0))),
0))</f>
        <v>0</v>
      </c>
      <c r="W48" s="86">
        <f>IF(W$4=$H48+$B48,INDEX('Inputs_Indexed REC'!$D$40:$F$65,MATCH('Total Indexed RECs'!$H48,'Inputs_Indexed REC'!$B$40:$B$65,0),MATCH('Total Indexed RECs'!$F48,'Inputs_Indexed REC'!$D$37:$F$37,0))
*INDEX('Inputs_Indexed REC'!$H$40:$J$65,MATCH('Total Indexed RECs'!$H48,'Inputs_Indexed REC'!$B$40:$B$65,0),MATCH('Total Indexed RECs'!$F48,'Inputs_Indexed REC'!$H$37:$J$37,0)),
IF(W$4&gt;$H48+$B48,V48*(1-INDEX('Inputs_Indexed REC'!$E$6:$E$8,MATCH('Total Indexed RECs'!$F48,'Inputs_Indexed REC'!$C$6:$C$8,0))),
0))</f>
        <v>0</v>
      </c>
      <c r="X48" s="86">
        <f>IF(X$4=$H48+$B48,INDEX('Inputs_Indexed REC'!$D$40:$F$65,MATCH('Total Indexed RECs'!$H48,'Inputs_Indexed REC'!$B$40:$B$65,0),MATCH('Total Indexed RECs'!$F48,'Inputs_Indexed REC'!$D$37:$F$37,0))
*INDEX('Inputs_Indexed REC'!$H$40:$J$65,MATCH('Total Indexed RECs'!$H48,'Inputs_Indexed REC'!$B$40:$B$65,0),MATCH('Total Indexed RECs'!$F48,'Inputs_Indexed REC'!$H$37:$J$37,0)),
IF(X$4&gt;$H48+$B48,W48*(1-INDEX('Inputs_Indexed REC'!$E$6:$E$8,MATCH('Total Indexed RECs'!$F48,'Inputs_Indexed REC'!$C$6:$C$8,0))),
0))</f>
        <v>0</v>
      </c>
      <c r="Y48" s="86">
        <f>IF(Y$4=$H48+$B48,INDEX('Inputs_Indexed REC'!$D$40:$F$65,MATCH('Total Indexed RECs'!$H48,'Inputs_Indexed REC'!$B$40:$B$65,0),MATCH('Total Indexed RECs'!$F48,'Inputs_Indexed REC'!$D$37:$F$37,0))
*INDEX('Inputs_Indexed REC'!$H$40:$J$65,MATCH('Total Indexed RECs'!$H48,'Inputs_Indexed REC'!$B$40:$B$65,0),MATCH('Total Indexed RECs'!$F48,'Inputs_Indexed REC'!$H$37:$J$37,0)),
IF(Y$4&gt;$H48+$B48,X48*(1-INDEX('Inputs_Indexed REC'!$E$6:$E$8,MATCH('Total Indexed RECs'!$F48,'Inputs_Indexed REC'!$C$6:$C$8,0))),
0))</f>
        <v>0</v>
      </c>
      <c r="Z48" s="86">
        <f>IF(Z$4=$H48+$B48,INDEX('Inputs_Indexed REC'!$D$40:$F$65,MATCH('Total Indexed RECs'!$H48,'Inputs_Indexed REC'!$B$40:$B$65,0),MATCH('Total Indexed RECs'!$F48,'Inputs_Indexed REC'!$D$37:$F$37,0))
*INDEX('Inputs_Indexed REC'!$H$40:$J$65,MATCH('Total Indexed RECs'!$H48,'Inputs_Indexed REC'!$B$40:$B$65,0),MATCH('Total Indexed RECs'!$F48,'Inputs_Indexed REC'!$H$37:$J$37,0)),
IF(Z$4&gt;$H48+$B48,Y48*(1-INDEX('Inputs_Indexed REC'!$E$6:$E$8,MATCH('Total Indexed RECs'!$F48,'Inputs_Indexed REC'!$C$6:$C$8,0))),
0))</f>
        <v>0</v>
      </c>
      <c r="AA48" s="86">
        <f>IF(AA$4=$H48+$B48,INDEX('Inputs_Indexed REC'!$D$40:$F$65,MATCH('Total Indexed RECs'!$H48,'Inputs_Indexed REC'!$B$40:$B$65,0),MATCH('Total Indexed RECs'!$F48,'Inputs_Indexed REC'!$D$37:$F$37,0))
*INDEX('Inputs_Indexed REC'!$H$40:$J$65,MATCH('Total Indexed RECs'!$H48,'Inputs_Indexed REC'!$B$40:$B$65,0),MATCH('Total Indexed RECs'!$F48,'Inputs_Indexed REC'!$H$37:$J$37,0)),
IF(AA$4&gt;$H48+$B48,Z48*(1-INDEX('Inputs_Indexed REC'!$E$6:$E$8,MATCH('Total Indexed RECs'!$F48,'Inputs_Indexed REC'!$C$6:$C$8,0))),
0))</f>
        <v>0</v>
      </c>
      <c r="AB48" s="86">
        <f>IF(AB$4=$H48+$B48,INDEX('Inputs_Indexed REC'!$D$40:$F$65,MATCH('Total Indexed RECs'!$H48,'Inputs_Indexed REC'!$B$40:$B$65,0),MATCH('Total Indexed RECs'!$F48,'Inputs_Indexed REC'!$D$37:$F$37,0))
*INDEX('Inputs_Indexed REC'!$H$40:$J$65,MATCH('Total Indexed RECs'!$H48,'Inputs_Indexed REC'!$B$40:$B$65,0),MATCH('Total Indexed RECs'!$F48,'Inputs_Indexed REC'!$H$37:$J$37,0)),
IF(AB$4&gt;$H48+$B48,AA48*(1-INDEX('Inputs_Indexed REC'!$E$6:$E$8,MATCH('Total Indexed RECs'!$F48,'Inputs_Indexed REC'!$C$6:$C$8,0))),
0))</f>
        <v>1000000</v>
      </c>
      <c r="AC48" s="86">
        <f>IF(AC$4=$H48+$B48,INDEX('Inputs_Indexed REC'!$D$40:$F$65,MATCH('Total Indexed RECs'!$H48,'Inputs_Indexed REC'!$B$40:$B$65,0),MATCH('Total Indexed RECs'!$F48,'Inputs_Indexed REC'!$D$37:$F$37,0))
*INDEX('Inputs_Indexed REC'!$H$40:$J$65,MATCH('Total Indexed RECs'!$H48,'Inputs_Indexed REC'!$B$40:$B$65,0),MATCH('Total Indexed RECs'!$F48,'Inputs_Indexed REC'!$H$37:$J$37,0)),
IF(AC$4&gt;$H48+$B48,AB48*(1-INDEX('Inputs_Indexed REC'!$E$6:$E$8,MATCH('Total Indexed RECs'!$F48,'Inputs_Indexed REC'!$C$6:$C$8,0))),
0))</f>
        <v>995000</v>
      </c>
      <c r="AD48" s="86">
        <f>IF(AD$4=$H48+$B48,INDEX('Inputs_Indexed REC'!$D$40:$F$65,MATCH('Total Indexed RECs'!$H48,'Inputs_Indexed REC'!$B$40:$B$65,0),MATCH('Total Indexed RECs'!$F48,'Inputs_Indexed REC'!$D$37:$F$37,0))
*INDEX('Inputs_Indexed REC'!$H$40:$J$65,MATCH('Total Indexed RECs'!$H48,'Inputs_Indexed REC'!$B$40:$B$65,0),MATCH('Total Indexed RECs'!$F48,'Inputs_Indexed REC'!$H$37:$J$37,0)),
IF(AD$4&gt;$H48+$B48,AC48*(1-INDEX('Inputs_Indexed REC'!$E$6:$E$8,MATCH('Total Indexed RECs'!$F48,'Inputs_Indexed REC'!$C$6:$C$8,0))),
0))</f>
        <v>990025</v>
      </c>
      <c r="AE48" s="86">
        <f>IF(AE$4=$H48+$B48,INDEX('Inputs_Indexed REC'!$D$40:$F$65,MATCH('Total Indexed RECs'!$H48,'Inputs_Indexed REC'!$B$40:$B$65,0),MATCH('Total Indexed RECs'!$F48,'Inputs_Indexed REC'!$D$37:$F$37,0))
*INDEX('Inputs_Indexed REC'!$H$40:$J$65,MATCH('Total Indexed RECs'!$H48,'Inputs_Indexed REC'!$B$40:$B$65,0),MATCH('Total Indexed RECs'!$F48,'Inputs_Indexed REC'!$H$37:$J$37,0)),
IF(AE$4&gt;$H48+$B48,AD48*(1-INDEX('Inputs_Indexed REC'!$E$6:$E$8,MATCH('Total Indexed RECs'!$F48,'Inputs_Indexed REC'!$C$6:$C$8,0))),
0))</f>
        <v>985074.875</v>
      </c>
      <c r="AF48" s="86">
        <f>IF(AF$4=$H48+$B48,INDEX('Inputs_Indexed REC'!$D$40:$F$65,MATCH('Total Indexed RECs'!$H48,'Inputs_Indexed REC'!$B$40:$B$65,0),MATCH('Total Indexed RECs'!$F48,'Inputs_Indexed REC'!$D$37:$F$37,0))
*INDEX('Inputs_Indexed REC'!$H$40:$J$65,MATCH('Total Indexed RECs'!$H48,'Inputs_Indexed REC'!$B$40:$B$65,0),MATCH('Total Indexed RECs'!$F48,'Inputs_Indexed REC'!$H$37:$J$37,0)),
IF(AF$4&gt;$H48+$B48,AE48*(1-INDEX('Inputs_Indexed REC'!$E$6:$E$8,MATCH('Total Indexed RECs'!$F48,'Inputs_Indexed REC'!$C$6:$C$8,0))),
0))</f>
        <v>980149.50062499999</v>
      </c>
      <c r="AG48" s="86">
        <f>IF(AG$4=$H48+$B48,INDEX('Inputs_Indexed REC'!$D$40:$F$65,MATCH('Total Indexed RECs'!$H48,'Inputs_Indexed REC'!$B$40:$B$65,0),MATCH('Total Indexed RECs'!$F48,'Inputs_Indexed REC'!$D$37:$F$37,0))
*INDEX('Inputs_Indexed REC'!$H$40:$J$65,MATCH('Total Indexed RECs'!$H48,'Inputs_Indexed REC'!$B$40:$B$65,0),MATCH('Total Indexed RECs'!$F48,'Inputs_Indexed REC'!$H$37:$J$37,0)),
IF(AG$4&gt;$H48+$B48,AF48*(1-INDEX('Inputs_Indexed REC'!$E$6:$E$8,MATCH('Total Indexed RECs'!$F48,'Inputs_Indexed REC'!$C$6:$C$8,0))),
0))</f>
        <v>975248.75312187499</v>
      </c>
      <c r="AH48" s="86">
        <f>IF(AH$4=$H48+$B48,INDEX('Inputs_Indexed REC'!$D$40:$F$65,MATCH('Total Indexed RECs'!$H48,'Inputs_Indexed REC'!$B$40:$B$65,0),MATCH('Total Indexed RECs'!$F48,'Inputs_Indexed REC'!$D$37:$F$37,0))
*INDEX('Inputs_Indexed REC'!$H$40:$J$65,MATCH('Total Indexed RECs'!$H48,'Inputs_Indexed REC'!$B$40:$B$65,0),MATCH('Total Indexed RECs'!$F48,'Inputs_Indexed REC'!$H$37:$J$37,0)),
IF(AH$4&gt;$H48+$B48,AG48*(1-INDEX('Inputs_Indexed REC'!$E$6:$E$8,MATCH('Total Indexed RECs'!$F48,'Inputs_Indexed REC'!$C$6:$C$8,0))),
0))</f>
        <v>970372.50935626565</v>
      </c>
    </row>
    <row r="49" spans="2:53" x14ac:dyDescent="0.35">
      <c r="B49" s="332">
        <f>INDEX('Inputs_Indexed REC'!$E$70:$E$72,MATCH('Indexed REC Deliveries'!$D49,'Inputs_Indexed REC'!$C$70:$C$72,0))</f>
        <v>3</v>
      </c>
      <c r="C49" s="332" t="str">
        <f>INDEX('Inputs_Indexed REC'!$L$40:$L$65,MATCH('Indexed REC Deliveries'!$G49,'Inputs_Indexed REC'!$C$40:$C$65,0))</f>
        <v>Projected</v>
      </c>
      <c r="D49" s="116" t="s">
        <v>240</v>
      </c>
      <c r="F49" s="39" t="s">
        <v>76</v>
      </c>
      <c r="G49" s="60" t="s">
        <v>36</v>
      </c>
      <c r="H49" s="347">
        <f t="shared" si="7"/>
        <v>2038</v>
      </c>
      <c r="I49" s="56" t="s">
        <v>91</v>
      </c>
      <c r="J49" s="86">
        <f>IF(J$4=$H49+$B49,INDEX('Inputs_Indexed REC'!$D$40:$F$65,MATCH('Total Indexed RECs'!$H49,'Inputs_Indexed REC'!$B$40:$B$65,0),MATCH('Total Indexed RECs'!$F49,'Inputs_Indexed REC'!$D$37:$F$37,0))
*INDEX('Inputs_Indexed REC'!$H$40:$J$65,MATCH('Total Indexed RECs'!$H49,'Inputs_Indexed REC'!$B$40:$B$65,0),MATCH('Total Indexed RECs'!$F49,'Inputs_Indexed REC'!$H$37:$J$37,0)),
IF(J$4&gt;$H49+$B49,I49*(1-INDEX('Inputs_Indexed REC'!$E$6:$E$8,MATCH('Total Indexed RECs'!$F49,'Inputs_Indexed REC'!$C$6:$C$8,0))),
0))</f>
        <v>0</v>
      </c>
      <c r="K49" s="86">
        <f>IF(K$4=$H49+$B49,INDEX('Inputs_Indexed REC'!$D$40:$F$65,MATCH('Total Indexed RECs'!$H49,'Inputs_Indexed REC'!$B$40:$B$65,0),MATCH('Total Indexed RECs'!$F49,'Inputs_Indexed REC'!$D$37:$F$37,0))
*INDEX('Inputs_Indexed REC'!$H$40:$J$65,MATCH('Total Indexed RECs'!$H49,'Inputs_Indexed REC'!$B$40:$B$65,0),MATCH('Total Indexed RECs'!$F49,'Inputs_Indexed REC'!$H$37:$J$37,0)),
IF(K$4&gt;$H49+$B49,J49*(1-INDEX('Inputs_Indexed REC'!$E$6:$E$8,MATCH('Total Indexed RECs'!$F49,'Inputs_Indexed REC'!$C$6:$C$8,0))),
0))</f>
        <v>0</v>
      </c>
      <c r="L49" s="86">
        <f>IF(L$4=$H49+$B49,INDEX('Inputs_Indexed REC'!$D$40:$F$65,MATCH('Total Indexed RECs'!$H49,'Inputs_Indexed REC'!$B$40:$B$65,0),MATCH('Total Indexed RECs'!$F49,'Inputs_Indexed REC'!$D$37:$F$37,0))
*INDEX('Inputs_Indexed REC'!$H$40:$J$65,MATCH('Total Indexed RECs'!$H49,'Inputs_Indexed REC'!$B$40:$B$65,0),MATCH('Total Indexed RECs'!$F49,'Inputs_Indexed REC'!$H$37:$J$37,0)),
IF(L$4&gt;$H49+$B49,K49*(1-INDEX('Inputs_Indexed REC'!$E$6:$E$8,MATCH('Total Indexed RECs'!$F49,'Inputs_Indexed REC'!$C$6:$C$8,0))),
0))</f>
        <v>0</v>
      </c>
      <c r="M49" s="86">
        <f>IF(M$4=$H49+$B49,INDEX('Inputs_Indexed REC'!$D$40:$F$65,MATCH('Total Indexed RECs'!$H49,'Inputs_Indexed REC'!$B$40:$B$65,0),MATCH('Total Indexed RECs'!$F49,'Inputs_Indexed REC'!$D$37:$F$37,0))
*INDEX('Inputs_Indexed REC'!$H$40:$J$65,MATCH('Total Indexed RECs'!$H49,'Inputs_Indexed REC'!$B$40:$B$65,0),MATCH('Total Indexed RECs'!$F49,'Inputs_Indexed REC'!$H$37:$J$37,0)),
IF(M$4&gt;$H49+$B49,L49*(1-INDEX('Inputs_Indexed REC'!$E$6:$E$8,MATCH('Total Indexed RECs'!$F49,'Inputs_Indexed REC'!$C$6:$C$8,0))),
0))</f>
        <v>0</v>
      </c>
      <c r="N49" s="86">
        <f>IF(N$4=$H49+$B49,INDEX('Inputs_Indexed REC'!$D$40:$F$65,MATCH('Total Indexed RECs'!$H49,'Inputs_Indexed REC'!$B$40:$B$65,0),MATCH('Total Indexed RECs'!$F49,'Inputs_Indexed REC'!$D$37:$F$37,0))
*INDEX('Inputs_Indexed REC'!$H$40:$J$65,MATCH('Total Indexed RECs'!$H49,'Inputs_Indexed REC'!$B$40:$B$65,0),MATCH('Total Indexed RECs'!$F49,'Inputs_Indexed REC'!$H$37:$J$37,0)),
IF(N$4&gt;$H49+$B49,M49*(1-INDEX('Inputs_Indexed REC'!$E$6:$E$8,MATCH('Total Indexed RECs'!$F49,'Inputs_Indexed REC'!$C$6:$C$8,0))),
0))</f>
        <v>0</v>
      </c>
      <c r="O49" s="86">
        <f>IF(O$4=$H49+$B49,INDEX('Inputs_Indexed REC'!$D$40:$F$65,MATCH('Total Indexed RECs'!$H49,'Inputs_Indexed REC'!$B$40:$B$65,0),MATCH('Total Indexed RECs'!$F49,'Inputs_Indexed REC'!$D$37:$F$37,0))
*INDEX('Inputs_Indexed REC'!$H$40:$J$65,MATCH('Total Indexed RECs'!$H49,'Inputs_Indexed REC'!$B$40:$B$65,0),MATCH('Total Indexed RECs'!$F49,'Inputs_Indexed REC'!$H$37:$J$37,0)),
IF(O$4&gt;$H49+$B49,N49*(1-INDEX('Inputs_Indexed REC'!$E$6:$E$8,MATCH('Total Indexed RECs'!$F49,'Inputs_Indexed REC'!$C$6:$C$8,0))),
0))</f>
        <v>0</v>
      </c>
      <c r="P49" s="86">
        <f>IF(P$4=$H49+$B49,INDEX('Inputs_Indexed REC'!$D$40:$F$65,MATCH('Total Indexed RECs'!$H49,'Inputs_Indexed REC'!$B$40:$B$65,0),MATCH('Total Indexed RECs'!$F49,'Inputs_Indexed REC'!$D$37:$F$37,0))
*INDEX('Inputs_Indexed REC'!$H$40:$J$65,MATCH('Total Indexed RECs'!$H49,'Inputs_Indexed REC'!$B$40:$B$65,0),MATCH('Total Indexed RECs'!$F49,'Inputs_Indexed REC'!$H$37:$J$37,0)),
IF(P$4&gt;$H49+$B49,O49*(1-INDEX('Inputs_Indexed REC'!$E$6:$E$8,MATCH('Total Indexed RECs'!$F49,'Inputs_Indexed REC'!$C$6:$C$8,0))),
0))</f>
        <v>0</v>
      </c>
      <c r="Q49" s="86">
        <f>IF(Q$4=$H49+$B49,INDEX('Inputs_Indexed REC'!$D$40:$F$65,MATCH('Total Indexed RECs'!$H49,'Inputs_Indexed REC'!$B$40:$B$65,0),MATCH('Total Indexed RECs'!$F49,'Inputs_Indexed REC'!$D$37:$F$37,0))
*INDEX('Inputs_Indexed REC'!$H$40:$J$65,MATCH('Total Indexed RECs'!$H49,'Inputs_Indexed REC'!$B$40:$B$65,0),MATCH('Total Indexed RECs'!$F49,'Inputs_Indexed REC'!$H$37:$J$37,0)),
IF(Q$4&gt;$H49+$B49,P49*(1-INDEX('Inputs_Indexed REC'!$E$6:$E$8,MATCH('Total Indexed RECs'!$F49,'Inputs_Indexed REC'!$C$6:$C$8,0))),
0))</f>
        <v>0</v>
      </c>
      <c r="R49" s="86">
        <f>IF(R$4=$H49+$B49,INDEX('Inputs_Indexed REC'!$D$40:$F$65,MATCH('Total Indexed RECs'!$H49,'Inputs_Indexed REC'!$B$40:$B$65,0),MATCH('Total Indexed RECs'!$F49,'Inputs_Indexed REC'!$D$37:$F$37,0))
*INDEX('Inputs_Indexed REC'!$H$40:$J$65,MATCH('Total Indexed RECs'!$H49,'Inputs_Indexed REC'!$B$40:$B$65,0),MATCH('Total Indexed RECs'!$F49,'Inputs_Indexed REC'!$H$37:$J$37,0)),
IF(R$4&gt;$H49+$B49,Q49*(1-INDEX('Inputs_Indexed REC'!$E$6:$E$8,MATCH('Total Indexed RECs'!$F49,'Inputs_Indexed REC'!$C$6:$C$8,0))),
0))</f>
        <v>0</v>
      </c>
      <c r="S49" s="86">
        <f>IF(S$4=$H49+$B49,INDEX('Inputs_Indexed REC'!$D$40:$F$65,MATCH('Total Indexed RECs'!$H49,'Inputs_Indexed REC'!$B$40:$B$65,0),MATCH('Total Indexed RECs'!$F49,'Inputs_Indexed REC'!$D$37:$F$37,0))
*INDEX('Inputs_Indexed REC'!$H$40:$J$65,MATCH('Total Indexed RECs'!$H49,'Inputs_Indexed REC'!$B$40:$B$65,0),MATCH('Total Indexed RECs'!$F49,'Inputs_Indexed REC'!$H$37:$J$37,0)),
IF(S$4&gt;$H49+$B49,R49*(1-INDEX('Inputs_Indexed REC'!$E$6:$E$8,MATCH('Total Indexed RECs'!$F49,'Inputs_Indexed REC'!$C$6:$C$8,0))),
0))</f>
        <v>0</v>
      </c>
      <c r="T49" s="86">
        <f>IF(T$4=$H49+$B49,INDEX('Inputs_Indexed REC'!$D$40:$F$65,MATCH('Total Indexed RECs'!$H49,'Inputs_Indexed REC'!$B$40:$B$65,0),MATCH('Total Indexed RECs'!$F49,'Inputs_Indexed REC'!$D$37:$F$37,0))
*INDEX('Inputs_Indexed REC'!$H$40:$J$65,MATCH('Total Indexed RECs'!$H49,'Inputs_Indexed REC'!$B$40:$B$65,0),MATCH('Total Indexed RECs'!$F49,'Inputs_Indexed REC'!$H$37:$J$37,0)),
IF(T$4&gt;$H49+$B49,S49*(1-INDEX('Inputs_Indexed REC'!$E$6:$E$8,MATCH('Total Indexed RECs'!$F49,'Inputs_Indexed REC'!$C$6:$C$8,0))),
0))</f>
        <v>0</v>
      </c>
      <c r="U49" s="86">
        <f>IF(U$4=$H49+$B49,INDEX('Inputs_Indexed REC'!$D$40:$F$65,MATCH('Total Indexed RECs'!$H49,'Inputs_Indexed REC'!$B$40:$B$65,0),MATCH('Total Indexed RECs'!$F49,'Inputs_Indexed REC'!$D$37:$F$37,0))
*INDEX('Inputs_Indexed REC'!$H$40:$J$65,MATCH('Total Indexed RECs'!$H49,'Inputs_Indexed REC'!$B$40:$B$65,0),MATCH('Total Indexed RECs'!$F49,'Inputs_Indexed REC'!$H$37:$J$37,0)),
IF(U$4&gt;$H49+$B49,T49*(1-INDEX('Inputs_Indexed REC'!$E$6:$E$8,MATCH('Total Indexed RECs'!$F49,'Inputs_Indexed REC'!$C$6:$C$8,0))),
0))</f>
        <v>0</v>
      </c>
      <c r="V49" s="86">
        <f>IF(V$4=$H49+$B49,INDEX('Inputs_Indexed REC'!$D$40:$F$65,MATCH('Total Indexed RECs'!$H49,'Inputs_Indexed REC'!$B$40:$B$65,0),MATCH('Total Indexed RECs'!$F49,'Inputs_Indexed REC'!$D$37:$F$37,0))
*INDEX('Inputs_Indexed REC'!$H$40:$J$65,MATCH('Total Indexed RECs'!$H49,'Inputs_Indexed REC'!$B$40:$B$65,0),MATCH('Total Indexed RECs'!$F49,'Inputs_Indexed REC'!$H$37:$J$37,0)),
IF(V$4&gt;$H49+$B49,U49*(1-INDEX('Inputs_Indexed REC'!$E$6:$E$8,MATCH('Total Indexed RECs'!$F49,'Inputs_Indexed REC'!$C$6:$C$8,0))),
0))</f>
        <v>0</v>
      </c>
      <c r="W49" s="86">
        <f>IF(W$4=$H49+$B49,INDEX('Inputs_Indexed REC'!$D$40:$F$65,MATCH('Total Indexed RECs'!$H49,'Inputs_Indexed REC'!$B$40:$B$65,0),MATCH('Total Indexed RECs'!$F49,'Inputs_Indexed REC'!$D$37:$F$37,0))
*INDEX('Inputs_Indexed REC'!$H$40:$J$65,MATCH('Total Indexed RECs'!$H49,'Inputs_Indexed REC'!$B$40:$B$65,0),MATCH('Total Indexed RECs'!$F49,'Inputs_Indexed REC'!$H$37:$J$37,0)),
IF(W$4&gt;$H49+$B49,V49*(1-INDEX('Inputs_Indexed REC'!$E$6:$E$8,MATCH('Total Indexed RECs'!$F49,'Inputs_Indexed REC'!$C$6:$C$8,0))),
0))</f>
        <v>0</v>
      </c>
      <c r="X49" s="86">
        <f>IF(X$4=$H49+$B49,INDEX('Inputs_Indexed REC'!$D$40:$F$65,MATCH('Total Indexed RECs'!$H49,'Inputs_Indexed REC'!$B$40:$B$65,0),MATCH('Total Indexed RECs'!$F49,'Inputs_Indexed REC'!$D$37:$F$37,0))
*INDEX('Inputs_Indexed REC'!$H$40:$J$65,MATCH('Total Indexed RECs'!$H49,'Inputs_Indexed REC'!$B$40:$B$65,0),MATCH('Total Indexed RECs'!$F49,'Inputs_Indexed REC'!$H$37:$J$37,0)),
IF(X$4&gt;$H49+$B49,W49*(1-INDEX('Inputs_Indexed REC'!$E$6:$E$8,MATCH('Total Indexed RECs'!$F49,'Inputs_Indexed REC'!$C$6:$C$8,0))),
0))</f>
        <v>0</v>
      </c>
      <c r="Y49" s="86">
        <f>IF(Y$4=$H49+$B49,INDEX('Inputs_Indexed REC'!$D$40:$F$65,MATCH('Total Indexed RECs'!$H49,'Inputs_Indexed REC'!$B$40:$B$65,0),MATCH('Total Indexed RECs'!$F49,'Inputs_Indexed REC'!$D$37:$F$37,0))
*INDEX('Inputs_Indexed REC'!$H$40:$J$65,MATCH('Total Indexed RECs'!$H49,'Inputs_Indexed REC'!$B$40:$B$65,0),MATCH('Total Indexed RECs'!$F49,'Inputs_Indexed REC'!$H$37:$J$37,0)),
IF(Y$4&gt;$H49+$B49,X49*(1-INDEX('Inputs_Indexed REC'!$E$6:$E$8,MATCH('Total Indexed RECs'!$F49,'Inputs_Indexed REC'!$C$6:$C$8,0))),
0))</f>
        <v>0</v>
      </c>
      <c r="Z49" s="86">
        <f>IF(Z$4=$H49+$B49,INDEX('Inputs_Indexed REC'!$D$40:$F$65,MATCH('Total Indexed RECs'!$H49,'Inputs_Indexed REC'!$B$40:$B$65,0),MATCH('Total Indexed RECs'!$F49,'Inputs_Indexed REC'!$D$37:$F$37,0))
*INDEX('Inputs_Indexed REC'!$H$40:$J$65,MATCH('Total Indexed RECs'!$H49,'Inputs_Indexed REC'!$B$40:$B$65,0),MATCH('Total Indexed RECs'!$F49,'Inputs_Indexed REC'!$H$37:$J$37,0)),
IF(Z$4&gt;$H49+$B49,Y49*(1-INDEX('Inputs_Indexed REC'!$E$6:$E$8,MATCH('Total Indexed RECs'!$F49,'Inputs_Indexed REC'!$C$6:$C$8,0))),
0))</f>
        <v>0</v>
      </c>
      <c r="AA49" s="86">
        <f>IF(AA$4=$H49+$B49,INDEX('Inputs_Indexed REC'!$D$40:$F$65,MATCH('Total Indexed RECs'!$H49,'Inputs_Indexed REC'!$B$40:$B$65,0),MATCH('Total Indexed RECs'!$F49,'Inputs_Indexed REC'!$D$37:$F$37,0))
*INDEX('Inputs_Indexed REC'!$H$40:$J$65,MATCH('Total Indexed RECs'!$H49,'Inputs_Indexed REC'!$B$40:$B$65,0),MATCH('Total Indexed RECs'!$F49,'Inputs_Indexed REC'!$H$37:$J$37,0)),
IF(AA$4&gt;$H49+$B49,Z49*(1-INDEX('Inputs_Indexed REC'!$E$6:$E$8,MATCH('Total Indexed RECs'!$F49,'Inputs_Indexed REC'!$C$6:$C$8,0))),
0))</f>
        <v>0</v>
      </c>
      <c r="AB49" s="86">
        <f>IF(AB$4=$H49+$B49,INDEX('Inputs_Indexed REC'!$D$40:$F$65,MATCH('Total Indexed RECs'!$H49,'Inputs_Indexed REC'!$B$40:$B$65,0),MATCH('Total Indexed RECs'!$F49,'Inputs_Indexed REC'!$D$37:$F$37,0))
*INDEX('Inputs_Indexed REC'!$H$40:$J$65,MATCH('Total Indexed RECs'!$H49,'Inputs_Indexed REC'!$B$40:$B$65,0),MATCH('Total Indexed RECs'!$F49,'Inputs_Indexed REC'!$H$37:$J$37,0)),
IF(AB$4&gt;$H49+$B49,AA49*(1-INDEX('Inputs_Indexed REC'!$E$6:$E$8,MATCH('Total Indexed RECs'!$F49,'Inputs_Indexed REC'!$C$6:$C$8,0))),
0))</f>
        <v>0</v>
      </c>
      <c r="AC49" s="86">
        <f>IF(AC$4=$H49+$B49,INDEX('Inputs_Indexed REC'!$D$40:$F$65,MATCH('Total Indexed RECs'!$H49,'Inputs_Indexed REC'!$B$40:$B$65,0),MATCH('Total Indexed RECs'!$F49,'Inputs_Indexed REC'!$D$37:$F$37,0))
*INDEX('Inputs_Indexed REC'!$H$40:$J$65,MATCH('Total Indexed RECs'!$H49,'Inputs_Indexed REC'!$B$40:$B$65,0),MATCH('Total Indexed RECs'!$F49,'Inputs_Indexed REC'!$H$37:$J$37,0)),
IF(AC$4&gt;$H49+$B49,AB49*(1-INDEX('Inputs_Indexed REC'!$E$6:$E$8,MATCH('Total Indexed RECs'!$F49,'Inputs_Indexed REC'!$C$6:$C$8,0))),
0))</f>
        <v>1000000</v>
      </c>
      <c r="AD49" s="86">
        <f>IF(AD$4=$H49+$B49,INDEX('Inputs_Indexed REC'!$D$40:$F$65,MATCH('Total Indexed RECs'!$H49,'Inputs_Indexed REC'!$B$40:$B$65,0),MATCH('Total Indexed RECs'!$F49,'Inputs_Indexed REC'!$D$37:$F$37,0))
*INDEX('Inputs_Indexed REC'!$H$40:$J$65,MATCH('Total Indexed RECs'!$H49,'Inputs_Indexed REC'!$B$40:$B$65,0),MATCH('Total Indexed RECs'!$F49,'Inputs_Indexed REC'!$H$37:$J$37,0)),
IF(AD$4&gt;$H49+$B49,AC49*(1-INDEX('Inputs_Indexed REC'!$E$6:$E$8,MATCH('Total Indexed RECs'!$F49,'Inputs_Indexed REC'!$C$6:$C$8,0))),
0))</f>
        <v>995000</v>
      </c>
      <c r="AE49" s="86">
        <f>IF(AE$4=$H49+$B49,INDEX('Inputs_Indexed REC'!$D$40:$F$65,MATCH('Total Indexed RECs'!$H49,'Inputs_Indexed REC'!$B$40:$B$65,0),MATCH('Total Indexed RECs'!$F49,'Inputs_Indexed REC'!$D$37:$F$37,0))
*INDEX('Inputs_Indexed REC'!$H$40:$J$65,MATCH('Total Indexed RECs'!$H49,'Inputs_Indexed REC'!$B$40:$B$65,0),MATCH('Total Indexed RECs'!$F49,'Inputs_Indexed REC'!$H$37:$J$37,0)),
IF(AE$4&gt;$H49+$B49,AD49*(1-INDEX('Inputs_Indexed REC'!$E$6:$E$8,MATCH('Total Indexed RECs'!$F49,'Inputs_Indexed REC'!$C$6:$C$8,0))),
0))</f>
        <v>990025</v>
      </c>
      <c r="AF49" s="86">
        <f>IF(AF$4=$H49+$B49,INDEX('Inputs_Indexed REC'!$D$40:$F$65,MATCH('Total Indexed RECs'!$H49,'Inputs_Indexed REC'!$B$40:$B$65,0),MATCH('Total Indexed RECs'!$F49,'Inputs_Indexed REC'!$D$37:$F$37,0))
*INDEX('Inputs_Indexed REC'!$H$40:$J$65,MATCH('Total Indexed RECs'!$H49,'Inputs_Indexed REC'!$B$40:$B$65,0),MATCH('Total Indexed RECs'!$F49,'Inputs_Indexed REC'!$H$37:$J$37,0)),
IF(AF$4&gt;$H49+$B49,AE49*(1-INDEX('Inputs_Indexed REC'!$E$6:$E$8,MATCH('Total Indexed RECs'!$F49,'Inputs_Indexed REC'!$C$6:$C$8,0))),
0))</f>
        <v>985074.875</v>
      </c>
      <c r="AG49" s="86">
        <f>IF(AG$4=$H49+$B49,INDEX('Inputs_Indexed REC'!$D$40:$F$65,MATCH('Total Indexed RECs'!$H49,'Inputs_Indexed REC'!$B$40:$B$65,0),MATCH('Total Indexed RECs'!$F49,'Inputs_Indexed REC'!$D$37:$F$37,0))
*INDEX('Inputs_Indexed REC'!$H$40:$J$65,MATCH('Total Indexed RECs'!$H49,'Inputs_Indexed REC'!$B$40:$B$65,0),MATCH('Total Indexed RECs'!$F49,'Inputs_Indexed REC'!$H$37:$J$37,0)),
IF(AG$4&gt;$H49+$B49,AF49*(1-INDEX('Inputs_Indexed REC'!$E$6:$E$8,MATCH('Total Indexed RECs'!$F49,'Inputs_Indexed REC'!$C$6:$C$8,0))),
0))</f>
        <v>980149.50062499999</v>
      </c>
      <c r="AH49" s="86">
        <f>IF(AH$4=$H49+$B49,INDEX('Inputs_Indexed REC'!$D$40:$F$65,MATCH('Total Indexed RECs'!$H49,'Inputs_Indexed REC'!$B$40:$B$65,0),MATCH('Total Indexed RECs'!$F49,'Inputs_Indexed REC'!$D$37:$F$37,0))
*INDEX('Inputs_Indexed REC'!$H$40:$J$65,MATCH('Total Indexed RECs'!$H49,'Inputs_Indexed REC'!$B$40:$B$65,0),MATCH('Total Indexed RECs'!$F49,'Inputs_Indexed REC'!$H$37:$J$37,0)),
IF(AH$4&gt;$H49+$B49,AG49*(1-INDEX('Inputs_Indexed REC'!$E$6:$E$8,MATCH('Total Indexed RECs'!$F49,'Inputs_Indexed REC'!$C$6:$C$8,0))),
0))</f>
        <v>975248.75312187499</v>
      </c>
    </row>
    <row r="50" spans="2:53" x14ac:dyDescent="0.35">
      <c r="B50" s="332">
        <f>INDEX('Inputs_Indexed REC'!$E$70:$E$72,MATCH('Indexed REC Deliveries'!$D50,'Inputs_Indexed REC'!$C$70:$C$72,0))</f>
        <v>3</v>
      </c>
      <c r="C50" s="332" t="str">
        <f>INDEX('Inputs_Indexed REC'!$L$40:$L$65,MATCH('Indexed REC Deliveries'!$G50,'Inputs_Indexed REC'!$C$40:$C$65,0))</f>
        <v>Projected</v>
      </c>
      <c r="D50" s="116" t="s">
        <v>240</v>
      </c>
      <c r="F50" s="39" t="s">
        <v>76</v>
      </c>
      <c r="G50" s="60" t="s">
        <v>37</v>
      </c>
      <c r="H50" s="347">
        <f t="shared" si="7"/>
        <v>2039</v>
      </c>
      <c r="I50" s="56" t="s">
        <v>91</v>
      </c>
      <c r="J50" s="86">
        <f>IF(J$4=$H50+$B50,INDEX('Inputs_Indexed REC'!$D$40:$F$65,MATCH('Total Indexed RECs'!$H50,'Inputs_Indexed REC'!$B$40:$B$65,0),MATCH('Total Indexed RECs'!$F50,'Inputs_Indexed REC'!$D$37:$F$37,0))
*INDEX('Inputs_Indexed REC'!$H$40:$J$65,MATCH('Total Indexed RECs'!$H50,'Inputs_Indexed REC'!$B$40:$B$65,0),MATCH('Total Indexed RECs'!$F50,'Inputs_Indexed REC'!$H$37:$J$37,0)),
IF(J$4&gt;$H50+$B50,I50*(1-INDEX('Inputs_Indexed REC'!$E$6:$E$8,MATCH('Total Indexed RECs'!$F50,'Inputs_Indexed REC'!$C$6:$C$8,0))),
0))</f>
        <v>0</v>
      </c>
      <c r="K50" s="86">
        <f>IF(K$4=$H50+$B50,INDEX('Inputs_Indexed REC'!$D$40:$F$65,MATCH('Total Indexed RECs'!$H50,'Inputs_Indexed REC'!$B$40:$B$65,0),MATCH('Total Indexed RECs'!$F50,'Inputs_Indexed REC'!$D$37:$F$37,0))
*INDEX('Inputs_Indexed REC'!$H$40:$J$65,MATCH('Total Indexed RECs'!$H50,'Inputs_Indexed REC'!$B$40:$B$65,0),MATCH('Total Indexed RECs'!$F50,'Inputs_Indexed REC'!$H$37:$J$37,0)),
IF(K$4&gt;$H50+$B50,J50*(1-INDEX('Inputs_Indexed REC'!$E$6:$E$8,MATCH('Total Indexed RECs'!$F50,'Inputs_Indexed REC'!$C$6:$C$8,0))),
0))</f>
        <v>0</v>
      </c>
      <c r="L50" s="86">
        <f>IF(L$4=$H50+$B50,INDEX('Inputs_Indexed REC'!$D$40:$F$65,MATCH('Total Indexed RECs'!$H50,'Inputs_Indexed REC'!$B$40:$B$65,0),MATCH('Total Indexed RECs'!$F50,'Inputs_Indexed REC'!$D$37:$F$37,0))
*INDEX('Inputs_Indexed REC'!$H$40:$J$65,MATCH('Total Indexed RECs'!$H50,'Inputs_Indexed REC'!$B$40:$B$65,0),MATCH('Total Indexed RECs'!$F50,'Inputs_Indexed REC'!$H$37:$J$37,0)),
IF(L$4&gt;$H50+$B50,K50*(1-INDEX('Inputs_Indexed REC'!$E$6:$E$8,MATCH('Total Indexed RECs'!$F50,'Inputs_Indexed REC'!$C$6:$C$8,0))),
0))</f>
        <v>0</v>
      </c>
      <c r="M50" s="86">
        <f>IF(M$4=$H50+$B50,INDEX('Inputs_Indexed REC'!$D$40:$F$65,MATCH('Total Indexed RECs'!$H50,'Inputs_Indexed REC'!$B$40:$B$65,0),MATCH('Total Indexed RECs'!$F50,'Inputs_Indexed REC'!$D$37:$F$37,0))
*INDEX('Inputs_Indexed REC'!$H$40:$J$65,MATCH('Total Indexed RECs'!$H50,'Inputs_Indexed REC'!$B$40:$B$65,0),MATCH('Total Indexed RECs'!$F50,'Inputs_Indexed REC'!$H$37:$J$37,0)),
IF(M$4&gt;$H50+$B50,L50*(1-INDEX('Inputs_Indexed REC'!$E$6:$E$8,MATCH('Total Indexed RECs'!$F50,'Inputs_Indexed REC'!$C$6:$C$8,0))),
0))</f>
        <v>0</v>
      </c>
      <c r="N50" s="86">
        <f>IF(N$4=$H50+$B50,INDEX('Inputs_Indexed REC'!$D$40:$F$65,MATCH('Total Indexed RECs'!$H50,'Inputs_Indexed REC'!$B$40:$B$65,0),MATCH('Total Indexed RECs'!$F50,'Inputs_Indexed REC'!$D$37:$F$37,0))
*INDEX('Inputs_Indexed REC'!$H$40:$J$65,MATCH('Total Indexed RECs'!$H50,'Inputs_Indexed REC'!$B$40:$B$65,0),MATCH('Total Indexed RECs'!$F50,'Inputs_Indexed REC'!$H$37:$J$37,0)),
IF(N$4&gt;$H50+$B50,M50*(1-INDEX('Inputs_Indexed REC'!$E$6:$E$8,MATCH('Total Indexed RECs'!$F50,'Inputs_Indexed REC'!$C$6:$C$8,0))),
0))</f>
        <v>0</v>
      </c>
      <c r="O50" s="86">
        <f>IF(O$4=$H50+$B50,INDEX('Inputs_Indexed REC'!$D$40:$F$65,MATCH('Total Indexed RECs'!$H50,'Inputs_Indexed REC'!$B$40:$B$65,0),MATCH('Total Indexed RECs'!$F50,'Inputs_Indexed REC'!$D$37:$F$37,0))
*INDEX('Inputs_Indexed REC'!$H$40:$J$65,MATCH('Total Indexed RECs'!$H50,'Inputs_Indexed REC'!$B$40:$B$65,0),MATCH('Total Indexed RECs'!$F50,'Inputs_Indexed REC'!$H$37:$J$37,0)),
IF(O$4&gt;$H50+$B50,N50*(1-INDEX('Inputs_Indexed REC'!$E$6:$E$8,MATCH('Total Indexed RECs'!$F50,'Inputs_Indexed REC'!$C$6:$C$8,0))),
0))</f>
        <v>0</v>
      </c>
      <c r="P50" s="86">
        <f>IF(P$4=$H50+$B50,INDEX('Inputs_Indexed REC'!$D$40:$F$65,MATCH('Total Indexed RECs'!$H50,'Inputs_Indexed REC'!$B$40:$B$65,0),MATCH('Total Indexed RECs'!$F50,'Inputs_Indexed REC'!$D$37:$F$37,0))
*INDEX('Inputs_Indexed REC'!$H$40:$J$65,MATCH('Total Indexed RECs'!$H50,'Inputs_Indexed REC'!$B$40:$B$65,0),MATCH('Total Indexed RECs'!$F50,'Inputs_Indexed REC'!$H$37:$J$37,0)),
IF(P$4&gt;$H50+$B50,O50*(1-INDEX('Inputs_Indexed REC'!$E$6:$E$8,MATCH('Total Indexed RECs'!$F50,'Inputs_Indexed REC'!$C$6:$C$8,0))),
0))</f>
        <v>0</v>
      </c>
      <c r="Q50" s="86">
        <f>IF(Q$4=$H50+$B50,INDEX('Inputs_Indexed REC'!$D$40:$F$65,MATCH('Total Indexed RECs'!$H50,'Inputs_Indexed REC'!$B$40:$B$65,0),MATCH('Total Indexed RECs'!$F50,'Inputs_Indexed REC'!$D$37:$F$37,0))
*INDEX('Inputs_Indexed REC'!$H$40:$J$65,MATCH('Total Indexed RECs'!$H50,'Inputs_Indexed REC'!$B$40:$B$65,0),MATCH('Total Indexed RECs'!$F50,'Inputs_Indexed REC'!$H$37:$J$37,0)),
IF(Q$4&gt;$H50+$B50,P50*(1-INDEX('Inputs_Indexed REC'!$E$6:$E$8,MATCH('Total Indexed RECs'!$F50,'Inputs_Indexed REC'!$C$6:$C$8,0))),
0))</f>
        <v>0</v>
      </c>
      <c r="R50" s="86">
        <f>IF(R$4=$H50+$B50,INDEX('Inputs_Indexed REC'!$D$40:$F$65,MATCH('Total Indexed RECs'!$H50,'Inputs_Indexed REC'!$B$40:$B$65,0),MATCH('Total Indexed RECs'!$F50,'Inputs_Indexed REC'!$D$37:$F$37,0))
*INDEX('Inputs_Indexed REC'!$H$40:$J$65,MATCH('Total Indexed RECs'!$H50,'Inputs_Indexed REC'!$B$40:$B$65,0),MATCH('Total Indexed RECs'!$F50,'Inputs_Indexed REC'!$H$37:$J$37,0)),
IF(R$4&gt;$H50+$B50,Q50*(1-INDEX('Inputs_Indexed REC'!$E$6:$E$8,MATCH('Total Indexed RECs'!$F50,'Inputs_Indexed REC'!$C$6:$C$8,0))),
0))</f>
        <v>0</v>
      </c>
      <c r="S50" s="86">
        <f>IF(S$4=$H50+$B50,INDEX('Inputs_Indexed REC'!$D$40:$F$65,MATCH('Total Indexed RECs'!$H50,'Inputs_Indexed REC'!$B$40:$B$65,0),MATCH('Total Indexed RECs'!$F50,'Inputs_Indexed REC'!$D$37:$F$37,0))
*INDEX('Inputs_Indexed REC'!$H$40:$J$65,MATCH('Total Indexed RECs'!$H50,'Inputs_Indexed REC'!$B$40:$B$65,0),MATCH('Total Indexed RECs'!$F50,'Inputs_Indexed REC'!$H$37:$J$37,0)),
IF(S$4&gt;$H50+$B50,R50*(1-INDEX('Inputs_Indexed REC'!$E$6:$E$8,MATCH('Total Indexed RECs'!$F50,'Inputs_Indexed REC'!$C$6:$C$8,0))),
0))</f>
        <v>0</v>
      </c>
      <c r="T50" s="86">
        <f>IF(T$4=$H50+$B50,INDEX('Inputs_Indexed REC'!$D$40:$F$65,MATCH('Total Indexed RECs'!$H50,'Inputs_Indexed REC'!$B$40:$B$65,0),MATCH('Total Indexed RECs'!$F50,'Inputs_Indexed REC'!$D$37:$F$37,0))
*INDEX('Inputs_Indexed REC'!$H$40:$J$65,MATCH('Total Indexed RECs'!$H50,'Inputs_Indexed REC'!$B$40:$B$65,0),MATCH('Total Indexed RECs'!$F50,'Inputs_Indexed REC'!$H$37:$J$37,0)),
IF(T$4&gt;$H50+$B50,S50*(1-INDEX('Inputs_Indexed REC'!$E$6:$E$8,MATCH('Total Indexed RECs'!$F50,'Inputs_Indexed REC'!$C$6:$C$8,0))),
0))</f>
        <v>0</v>
      </c>
      <c r="U50" s="86">
        <f>IF(U$4=$H50+$B50,INDEX('Inputs_Indexed REC'!$D$40:$F$65,MATCH('Total Indexed RECs'!$H50,'Inputs_Indexed REC'!$B$40:$B$65,0),MATCH('Total Indexed RECs'!$F50,'Inputs_Indexed REC'!$D$37:$F$37,0))
*INDEX('Inputs_Indexed REC'!$H$40:$J$65,MATCH('Total Indexed RECs'!$H50,'Inputs_Indexed REC'!$B$40:$B$65,0),MATCH('Total Indexed RECs'!$F50,'Inputs_Indexed REC'!$H$37:$J$37,0)),
IF(U$4&gt;$H50+$B50,T50*(1-INDEX('Inputs_Indexed REC'!$E$6:$E$8,MATCH('Total Indexed RECs'!$F50,'Inputs_Indexed REC'!$C$6:$C$8,0))),
0))</f>
        <v>0</v>
      </c>
      <c r="V50" s="86">
        <f>IF(V$4=$H50+$B50,INDEX('Inputs_Indexed REC'!$D$40:$F$65,MATCH('Total Indexed RECs'!$H50,'Inputs_Indexed REC'!$B$40:$B$65,0),MATCH('Total Indexed RECs'!$F50,'Inputs_Indexed REC'!$D$37:$F$37,0))
*INDEX('Inputs_Indexed REC'!$H$40:$J$65,MATCH('Total Indexed RECs'!$H50,'Inputs_Indexed REC'!$B$40:$B$65,0),MATCH('Total Indexed RECs'!$F50,'Inputs_Indexed REC'!$H$37:$J$37,0)),
IF(V$4&gt;$H50+$B50,U50*(1-INDEX('Inputs_Indexed REC'!$E$6:$E$8,MATCH('Total Indexed RECs'!$F50,'Inputs_Indexed REC'!$C$6:$C$8,0))),
0))</f>
        <v>0</v>
      </c>
      <c r="W50" s="86">
        <f>IF(W$4=$H50+$B50,INDEX('Inputs_Indexed REC'!$D$40:$F$65,MATCH('Total Indexed RECs'!$H50,'Inputs_Indexed REC'!$B$40:$B$65,0),MATCH('Total Indexed RECs'!$F50,'Inputs_Indexed REC'!$D$37:$F$37,0))
*INDEX('Inputs_Indexed REC'!$H$40:$J$65,MATCH('Total Indexed RECs'!$H50,'Inputs_Indexed REC'!$B$40:$B$65,0),MATCH('Total Indexed RECs'!$F50,'Inputs_Indexed REC'!$H$37:$J$37,0)),
IF(W$4&gt;$H50+$B50,V50*(1-INDEX('Inputs_Indexed REC'!$E$6:$E$8,MATCH('Total Indexed RECs'!$F50,'Inputs_Indexed REC'!$C$6:$C$8,0))),
0))</f>
        <v>0</v>
      </c>
      <c r="X50" s="86">
        <f>IF(X$4=$H50+$B50,INDEX('Inputs_Indexed REC'!$D$40:$F$65,MATCH('Total Indexed RECs'!$H50,'Inputs_Indexed REC'!$B$40:$B$65,0),MATCH('Total Indexed RECs'!$F50,'Inputs_Indexed REC'!$D$37:$F$37,0))
*INDEX('Inputs_Indexed REC'!$H$40:$J$65,MATCH('Total Indexed RECs'!$H50,'Inputs_Indexed REC'!$B$40:$B$65,0),MATCH('Total Indexed RECs'!$F50,'Inputs_Indexed REC'!$H$37:$J$37,0)),
IF(X$4&gt;$H50+$B50,W50*(1-INDEX('Inputs_Indexed REC'!$E$6:$E$8,MATCH('Total Indexed RECs'!$F50,'Inputs_Indexed REC'!$C$6:$C$8,0))),
0))</f>
        <v>0</v>
      </c>
      <c r="Y50" s="86">
        <f>IF(Y$4=$H50+$B50,INDEX('Inputs_Indexed REC'!$D$40:$F$65,MATCH('Total Indexed RECs'!$H50,'Inputs_Indexed REC'!$B$40:$B$65,0),MATCH('Total Indexed RECs'!$F50,'Inputs_Indexed REC'!$D$37:$F$37,0))
*INDEX('Inputs_Indexed REC'!$H$40:$J$65,MATCH('Total Indexed RECs'!$H50,'Inputs_Indexed REC'!$B$40:$B$65,0),MATCH('Total Indexed RECs'!$F50,'Inputs_Indexed REC'!$H$37:$J$37,0)),
IF(Y$4&gt;$H50+$B50,X50*(1-INDEX('Inputs_Indexed REC'!$E$6:$E$8,MATCH('Total Indexed RECs'!$F50,'Inputs_Indexed REC'!$C$6:$C$8,0))),
0))</f>
        <v>0</v>
      </c>
      <c r="Z50" s="86">
        <f>IF(Z$4=$H50+$B50,INDEX('Inputs_Indexed REC'!$D$40:$F$65,MATCH('Total Indexed RECs'!$H50,'Inputs_Indexed REC'!$B$40:$B$65,0),MATCH('Total Indexed RECs'!$F50,'Inputs_Indexed REC'!$D$37:$F$37,0))
*INDEX('Inputs_Indexed REC'!$H$40:$J$65,MATCH('Total Indexed RECs'!$H50,'Inputs_Indexed REC'!$B$40:$B$65,0),MATCH('Total Indexed RECs'!$F50,'Inputs_Indexed REC'!$H$37:$J$37,0)),
IF(Z$4&gt;$H50+$B50,Y50*(1-INDEX('Inputs_Indexed REC'!$E$6:$E$8,MATCH('Total Indexed RECs'!$F50,'Inputs_Indexed REC'!$C$6:$C$8,0))),
0))</f>
        <v>0</v>
      </c>
      <c r="AA50" s="86">
        <f>IF(AA$4=$H50+$B50,INDEX('Inputs_Indexed REC'!$D$40:$F$65,MATCH('Total Indexed RECs'!$H50,'Inputs_Indexed REC'!$B$40:$B$65,0),MATCH('Total Indexed RECs'!$F50,'Inputs_Indexed REC'!$D$37:$F$37,0))
*INDEX('Inputs_Indexed REC'!$H$40:$J$65,MATCH('Total Indexed RECs'!$H50,'Inputs_Indexed REC'!$B$40:$B$65,0),MATCH('Total Indexed RECs'!$F50,'Inputs_Indexed REC'!$H$37:$J$37,0)),
IF(AA$4&gt;$H50+$B50,Z50*(1-INDEX('Inputs_Indexed REC'!$E$6:$E$8,MATCH('Total Indexed RECs'!$F50,'Inputs_Indexed REC'!$C$6:$C$8,0))),
0))</f>
        <v>0</v>
      </c>
      <c r="AB50" s="86">
        <f>IF(AB$4=$H50+$B50,INDEX('Inputs_Indexed REC'!$D$40:$F$65,MATCH('Total Indexed RECs'!$H50,'Inputs_Indexed REC'!$B$40:$B$65,0),MATCH('Total Indexed RECs'!$F50,'Inputs_Indexed REC'!$D$37:$F$37,0))
*INDEX('Inputs_Indexed REC'!$H$40:$J$65,MATCH('Total Indexed RECs'!$H50,'Inputs_Indexed REC'!$B$40:$B$65,0),MATCH('Total Indexed RECs'!$F50,'Inputs_Indexed REC'!$H$37:$J$37,0)),
IF(AB$4&gt;$H50+$B50,AA50*(1-INDEX('Inputs_Indexed REC'!$E$6:$E$8,MATCH('Total Indexed RECs'!$F50,'Inputs_Indexed REC'!$C$6:$C$8,0))),
0))</f>
        <v>0</v>
      </c>
      <c r="AC50" s="86">
        <f>IF(AC$4=$H50+$B50,INDEX('Inputs_Indexed REC'!$D$40:$F$65,MATCH('Total Indexed RECs'!$H50,'Inputs_Indexed REC'!$B$40:$B$65,0),MATCH('Total Indexed RECs'!$F50,'Inputs_Indexed REC'!$D$37:$F$37,0))
*INDEX('Inputs_Indexed REC'!$H$40:$J$65,MATCH('Total Indexed RECs'!$H50,'Inputs_Indexed REC'!$B$40:$B$65,0),MATCH('Total Indexed RECs'!$F50,'Inputs_Indexed REC'!$H$37:$J$37,0)),
IF(AC$4&gt;$H50+$B50,AB50*(1-INDEX('Inputs_Indexed REC'!$E$6:$E$8,MATCH('Total Indexed RECs'!$F50,'Inputs_Indexed REC'!$C$6:$C$8,0))),
0))</f>
        <v>0</v>
      </c>
      <c r="AD50" s="86">
        <f>IF(AD$4=$H50+$B50,INDEX('Inputs_Indexed REC'!$D$40:$F$65,MATCH('Total Indexed RECs'!$H50,'Inputs_Indexed REC'!$B$40:$B$65,0),MATCH('Total Indexed RECs'!$F50,'Inputs_Indexed REC'!$D$37:$F$37,0))
*INDEX('Inputs_Indexed REC'!$H$40:$J$65,MATCH('Total Indexed RECs'!$H50,'Inputs_Indexed REC'!$B$40:$B$65,0),MATCH('Total Indexed RECs'!$F50,'Inputs_Indexed REC'!$H$37:$J$37,0)),
IF(AD$4&gt;$H50+$B50,AC50*(1-INDEX('Inputs_Indexed REC'!$E$6:$E$8,MATCH('Total Indexed RECs'!$F50,'Inputs_Indexed REC'!$C$6:$C$8,0))),
0))</f>
        <v>1000000</v>
      </c>
      <c r="AE50" s="86">
        <f>IF(AE$4=$H50+$B50,INDEX('Inputs_Indexed REC'!$D$40:$F$65,MATCH('Total Indexed RECs'!$H50,'Inputs_Indexed REC'!$B$40:$B$65,0),MATCH('Total Indexed RECs'!$F50,'Inputs_Indexed REC'!$D$37:$F$37,0))
*INDEX('Inputs_Indexed REC'!$H$40:$J$65,MATCH('Total Indexed RECs'!$H50,'Inputs_Indexed REC'!$B$40:$B$65,0),MATCH('Total Indexed RECs'!$F50,'Inputs_Indexed REC'!$H$37:$J$37,0)),
IF(AE$4&gt;$H50+$B50,AD50*(1-INDEX('Inputs_Indexed REC'!$E$6:$E$8,MATCH('Total Indexed RECs'!$F50,'Inputs_Indexed REC'!$C$6:$C$8,0))),
0))</f>
        <v>995000</v>
      </c>
      <c r="AF50" s="86">
        <f>IF(AF$4=$H50+$B50,INDEX('Inputs_Indexed REC'!$D$40:$F$65,MATCH('Total Indexed RECs'!$H50,'Inputs_Indexed REC'!$B$40:$B$65,0),MATCH('Total Indexed RECs'!$F50,'Inputs_Indexed REC'!$D$37:$F$37,0))
*INDEX('Inputs_Indexed REC'!$H$40:$J$65,MATCH('Total Indexed RECs'!$H50,'Inputs_Indexed REC'!$B$40:$B$65,0),MATCH('Total Indexed RECs'!$F50,'Inputs_Indexed REC'!$H$37:$J$37,0)),
IF(AF$4&gt;$H50+$B50,AE50*(1-INDEX('Inputs_Indexed REC'!$E$6:$E$8,MATCH('Total Indexed RECs'!$F50,'Inputs_Indexed REC'!$C$6:$C$8,0))),
0))</f>
        <v>990025</v>
      </c>
      <c r="AG50" s="86">
        <f>IF(AG$4=$H50+$B50,INDEX('Inputs_Indexed REC'!$D$40:$F$65,MATCH('Total Indexed RECs'!$H50,'Inputs_Indexed REC'!$B$40:$B$65,0),MATCH('Total Indexed RECs'!$F50,'Inputs_Indexed REC'!$D$37:$F$37,0))
*INDEX('Inputs_Indexed REC'!$H$40:$J$65,MATCH('Total Indexed RECs'!$H50,'Inputs_Indexed REC'!$B$40:$B$65,0),MATCH('Total Indexed RECs'!$F50,'Inputs_Indexed REC'!$H$37:$J$37,0)),
IF(AG$4&gt;$H50+$B50,AF50*(1-INDEX('Inputs_Indexed REC'!$E$6:$E$8,MATCH('Total Indexed RECs'!$F50,'Inputs_Indexed REC'!$C$6:$C$8,0))),
0))</f>
        <v>985074.875</v>
      </c>
      <c r="AH50" s="86">
        <f>IF(AH$4=$H50+$B50,INDEX('Inputs_Indexed REC'!$D$40:$F$65,MATCH('Total Indexed RECs'!$H50,'Inputs_Indexed REC'!$B$40:$B$65,0),MATCH('Total Indexed RECs'!$F50,'Inputs_Indexed REC'!$D$37:$F$37,0))
*INDEX('Inputs_Indexed REC'!$H$40:$J$65,MATCH('Total Indexed RECs'!$H50,'Inputs_Indexed REC'!$B$40:$B$65,0),MATCH('Total Indexed RECs'!$F50,'Inputs_Indexed REC'!$H$37:$J$37,0)),
IF(AH$4&gt;$H50+$B50,AG50*(1-INDEX('Inputs_Indexed REC'!$E$6:$E$8,MATCH('Total Indexed RECs'!$F50,'Inputs_Indexed REC'!$C$6:$C$8,0))),
0))</f>
        <v>980149.50062499999</v>
      </c>
    </row>
    <row r="51" spans="2:53" x14ac:dyDescent="0.35">
      <c r="B51" s="332">
        <f>INDEX('Inputs_Indexed REC'!$E$70:$E$72,MATCH('Indexed REC Deliveries'!$D51,'Inputs_Indexed REC'!$C$70:$C$72,0))</f>
        <v>3</v>
      </c>
      <c r="C51" s="332" t="str">
        <f>INDEX('Inputs_Indexed REC'!$L$40:$L$65,MATCH('Indexed REC Deliveries'!$G51,'Inputs_Indexed REC'!$C$40:$C$65,0))</f>
        <v>Projected</v>
      </c>
      <c r="D51" s="116" t="s">
        <v>240</v>
      </c>
      <c r="F51" s="39" t="s">
        <v>76</v>
      </c>
      <c r="G51" s="60" t="s">
        <v>38</v>
      </c>
      <c r="H51" s="347">
        <f t="shared" si="7"/>
        <v>2040</v>
      </c>
      <c r="I51" s="56" t="s">
        <v>91</v>
      </c>
      <c r="J51" s="86">
        <f>IF(J$4=$H51+$B51,INDEX('Inputs_Indexed REC'!$D$40:$F$65,MATCH('Total Indexed RECs'!$H51,'Inputs_Indexed REC'!$B$40:$B$65,0),MATCH('Total Indexed RECs'!$F51,'Inputs_Indexed REC'!$D$37:$F$37,0))
*INDEX('Inputs_Indexed REC'!$H$40:$J$65,MATCH('Total Indexed RECs'!$H51,'Inputs_Indexed REC'!$B$40:$B$65,0),MATCH('Total Indexed RECs'!$F51,'Inputs_Indexed REC'!$H$37:$J$37,0)),
IF(J$4&gt;$H51+$B51,I51*(1-INDEX('Inputs_Indexed REC'!$E$6:$E$8,MATCH('Total Indexed RECs'!$F51,'Inputs_Indexed REC'!$C$6:$C$8,0))),
0))</f>
        <v>0</v>
      </c>
      <c r="K51" s="86">
        <f>IF(K$4=$H51+$B51,INDEX('Inputs_Indexed REC'!$D$40:$F$65,MATCH('Total Indexed RECs'!$H51,'Inputs_Indexed REC'!$B$40:$B$65,0),MATCH('Total Indexed RECs'!$F51,'Inputs_Indexed REC'!$D$37:$F$37,0))
*INDEX('Inputs_Indexed REC'!$H$40:$J$65,MATCH('Total Indexed RECs'!$H51,'Inputs_Indexed REC'!$B$40:$B$65,0),MATCH('Total Indexed RECs'!$F51,'Inputs_Indexed REC'!$H$37:$J$37,0)),
IF(K$4&gt;$H51+$B51,J51*(1-INDEX('Inputs_Indexed REC'!$E$6:$E$8,MATCH('Total Indexed RECs'!$F51,'Inputs_Indexed REC'!$C$6:$C$8,0))),
0))</f>
        <v>0</v>
      </c>
      <c r="L51" s="86">
        <f>IF(L$4=$H51+$B51,INDEX('Inputs_Indexed REC'!$D$40:$F$65,MATCH('Total Indexed RECs'!$H51,'Inputs_Indexed REC'!$B$40:$B$65,0),MATCH('Total Indexed RECs'!$F51,'Inputs_Indexed REC'!$D$37:$F$37,0))
*INDEX('Inputs_Indexed REC'!$H$40:$J$65,MATCH('Total Indexed RECs'!$H51,'Inputs_Indexed REC'!$B$40:$B$65,0),MATCH('Total Indexed RECs'!$F51,'Inputs_Indexed REC'!$H$37:$J$37,0)),
IF(L$4&gt;$H51+$B51,K51*(1-INDEX('Inputs_Indexed REC'!$E$6:$E$8,MATCH('Total Indexed RECs'!$F51,'Inputs_Indexed REC'!$C$6:$C$8,0))),
0))</f>
        <v>0</v>
      </c>
      <c r="M51" s="86">
        <f>IF(M$4=$H51+$B51,INDEX('Inputs_Indexed REC'!$D$40:$F$65,MATCH('Total Indexed RECs'!$H51,'Inputs_Indexed REC'!$B$40:$B$65,0),MATCH('Total Indexed RECs'!$F51,'Inputs_Indexed REC'!$D$37:$F$37,0))
*INDEX('Inputs_Indexed REC'!$H$40:$J$65,MATCH('Total Indexed RECs'!$H51,'Inputs_Indexed REC'!$B$40:$B$65,0),MATCH('Total Indexed RECs'!$F51,'Inputs_Indexed REC'!$H$37:$J$37,0)),
IF(M$4&gt;$H51+$B51,L51*(1-INDEX('Inputs_Indexed REC'!$E$6:$E$8,MATCH('Total Indexed RECs'!$F51,'Inputs_Indexed REC'!$C$6:$C$8,0))),
0))</f>
        <v>0</v>
      </c>
      <c r="N51" s="86">
        <f>IF(N$4=$H51+$B51,INDEX('Inputs_Indexed REC'!$D$40:$F$65,MATCH('Total Indexed RECs'!$H51,'Inputs_Indexed REC'!$B$40:$B$65,0),MATCH('Total Indexed RECs'!$F51,'Inputs_Indexed REC'!$D$37:$F$37,0))
*INDEX('Inputs_Indexed REC'!$H$40:$J$65,MATCH('Total Indexed RECs'!$H51,'Inputs_Indexed REC'!$B$40:$B$65,0),MATCH('Total Indexed RECs'!$F51,'Inputs_Indexed REC'!$H$37:$J$37,0)),
IF(N$4&gt;$H51+$B51,M51*(1-INDEX('Inputs_Indexed REC'!$E$6:$E$8,MATCH('Total Indexed RECs'!$F51,'Inputs_Indexed REC'!$C$6:$C$8,0))),
0))</f>
        <v>0</v>
      </c>
      <c r="O51" s="86">
        <f>IF(O$4=$H51+$B51,INDEX('Inputs_Indexed REC'!$D$40:$F$65,MATCH('Total Indexed RECs'!$H51,'Inputs_Indexed REC'!$B$40:$B$65,0),MATCH('Total Indexed RECs'!$F51,'Inputs_Indexed REC'!$D$37:$F$37,0))
*INDEX('Inputs_Indexed REC'!$H$40:$J$65,MATCH('Total Indexed RECs'!$H51,'Inputs_Indexed REC'!$B$40:$B$65,0),MATCH('Total Indexed RECs'!$F51,'Inputs_Indexed REC'!$H$37:$J$37,0)),
IF(O$4&gt;$H51+$B51,N51*(1-INDEX('Inputs_Indexed REC'!$E$6:$E$8,MATCH('Total Indexed RECs'!$F51,'Inputs_Indexed REC'!$C$6:$C$8,0))),
0))</f>
        <v>0</v>
      </c>
      <c r="P51" s="86">
        <f>IF(P$4=$H51+$B51,INDEX('Inputs_Indexed REC'!$D$40:$F$65,MATCH('Total Indexed RECs'!$H51,'Inputs_Indexed REC'!$B$40:$B$65,0),MATCH('Total Indexed RECs'!$F51,'Inputs_Indexed REC'!$D$37:$F$37,0))
*INDEX('Inputs_Indexed REC'!$H$40:$J$65,MATCH('Total Indexed RECs'!$H51,'Inputs_Indexed REC'!$B$40:$B$65,0),MATCH('Total Indexed RECs'!$F51,'Inputs_Indexed REC'!$H$37:$J$37,0)),
IF(P$4&gt;$H51+$B51,O51*(1-INDEX('Inputs_Indexed REC'!$E$6:$E$8,MATCH('Total Indexed RECs'!$F51,'Inputs_Indexed REC'!$C$6:$C$8,0))),
0))</f>
        <v>0</v>
      </c>
      <c r="Q51" s="86">
        <f>IF(Q$4=$H51+$B51,INDEX('Inputs_Indexed REC'!$D$40:$F$65,MATCH('Total Indexed RECs'!$H51,'Inputs_Indexed REC'!$B$40:$B$65,0),MATCH('Total Indexed RECs'!$F51,'Inputs_Indexed REC'!$D$37:$F$37,0))
*INDEX('Inputs_Indexed REC'!$H$40:$J$65,MATCH('Total Indexed RECs'!$H51,'Inputs_Indexed REC'!$B$40:$B$65,0),MATCH('Total Indexed RECs'!$F51,'Inputs_Indexed REC'!$H$37:$J$37,0)),
IF(Q$4&gt;$H51+$B51,P51*(1-INDEX('Inputs_Indexed REC'!$E$6:$E$8,MATCH('Total Indexed RECs'!$F51,'Inputs_Indexed REC'!$C$6:$C$8,0))),
0))</f>
        <v>0</v>
      </c>
      <c r="R51" s="86">
        <f>IF(R$4=$H51+$B51,INDEX('Inputs_Indexed REC'!$D$40:$F$65,MATCH('Total Indexed RECs'!$H51,'Inputs_Indexed REC'!$B$40:$B$65,0),MATCH('Total Indexed RECs'!$F51,'Inputs_Indexed REC'!$D$37:$F$37,0))
*INDEX('Inputs_Indexed REC'!$H$40:$J$65,MATCH('Total Indexed RECs'!$H51,'Inputs_Indexed REC'!$B$40:$B$65,0),MATCH('Total Indexed RECs'!$F51,'Inputs_Indexed REC'!$H$37:$J$37,0)),
IF(R$4&gt;$H51+$B51,Q51*(1-INDEX('Inputs_Indexed REC'!$E$6:$E$8,MATCH('Total Indexed RECs'!$F51,'Inputs_Indexed REC'!$C$6:$C$8,0))),
0))</f>
        <v>0</v>
      </c>
      <c r="S51" s="86">
        <f>IF(S$4=$H51+$B51,INDEX('Inputs_Indexed REC'!$D$40:$F$65,MATCH('Total Indexed RECs'!$H51,'Inputs_Indexed REC'!$B$40:$B$65,0),MATCH('Total Indexed RECs'!$F51,'Inputs_Indexed REC'!$D$37:$F$37,0))
*INDEX('Inputs_Indexed REC'!$H$40:$J$65,MATCH('Total Indexed RECs'!$H51,'Inputs_Indexed REC'!$B$40:$B$65,0),MATCH('Total Indexed RECs'!$F51,'Inputs_Indexed REC'!$H$37:$J$37,0)),
IF(S$4&gt;$H51+$B51,R51*(1-INDEX('Inputs_Indexed REC'!$E$6:$E$8,MATCH('Total Indexed RECs'!$F51,'Inputs_Indexed REC'!$C$6:$C$8,0))),
0))</f>
        <v>0</v>
      </c>
      <c r="T51" s="86">
        <f>IF(T$4=$H51+$B51,INDEX('Inputs_Indexed REC'!$D$40:$F$65,MATCH('Total Indexed RECs'!$H51,'Inputs_Indexed REC'!$B$40:$B$65,0),MATCH('Total Indexed RECs'!$F51,'Inputs_Indexed REC'!$D$37:$F$37,0))
*INDEX('Inputs_Indexed REC'!$H$40:$J$65,MATCH('Total Indexed RECs'!$H51,'Inputs_Indexed REC'!$B$40:$B$65,0),MATCH('Total Indexed RECs'!$F51,'Inputs_Indexed REC'!$H$37:$J$37,0)),
IF(T$4&gt;$H51+$B51,S51*(1-INDEX('Inputs_Indexed REC'!$E$6:$E$8,MATCH('Total Indexed RECs'!$F51,'Inputs_Indexed REC'!$C$6:$C$8,0))),
0))</f>
        <v>0</v>
      </c>
      <c r="U51" s="86">
        <f>IF(U$4=$H51+$B51,INDEX('Inputs_Indexed REC'!$D$40:$F$65,MATCH('Total Indexed RECs'!$H51,'Inputs_Indexed REC'!$B$40:$B$65,0),MATCH('Total Indexed RECs'!$F51,'Inputs_Indexed REC'!$D$37:$F$37,0))
*INDEX('Inputs_Indexed REC'!$H$40:$J$65,MATCH('Total Indexed RECs'!$H51,'Inputs_Indexed REC'!$B$40:$B$65,0),MATCH('Total Indexed RECs'!$F51,'Inputs_Indexed REC'!$H$37:$J$37,0)),
IF(U$4&gt;$H51+$B51,T51*(1-INDEX('Inputs_Indexed REC'!$E$6:$E$8,MATCH('Total Indexed RECs'!$F51,'Inputs_Indexed REC'!$C$6:$C$8,0))),
0))</f>
        <v>0</v>
      </c>
      <c r="V51" s="86">
        <f>IF(V$4=$H51+$B51,INDEX('Inputs_Indexed REC'!$D$40:$F$65,MATCH('Total Indexed RECs'!$H51,'Inputs_Indexed REC'!$B$40:$B$65,0),MATCH('Total Indexed RECs'!$F51,'Inputs_Indexed REC'!$D$37:$F$37,0))
*INDEX('Inputs_Indexed REC'!$H$40:$J$65,MATCH('Total Indexed RECs'!$H51,'Inputs_Indexed REC'!$B$40:$B$65,0),MATCH('Total Indexed RECs'!$F51,'Inputs_Indexed REC'!$H$37:$J$37,0)),
IF(V$4&gt;$H51+$B51,U51*(1-INDEX('Inputs_Indexed REC'!$E$6:$E$8,MATCH('Total Indexed RECs'!$F51,'Inputs_Indexed REC'!$C$6:$C$8,0))),
0))</f>
        <v>0</v>
      </c>
      <c r="W51" s="86">
        <f>IF(W$4=$H51+$B51,INDEX('Inputs_Indexed REC'!$D$40:$F$65,MATCH('Total Indexed RECs'!$H51,'Inputs_Indexed REC'!$B$40:$B$65,0),MATCH('Total Indexed RECs'!$F51,'Inputs_Indexed REC'!$D$37:$F$37,0))
*INDEX('Inputs_Indexed REC'!$H$40:$J$65,MATCH('Total Indexed RECs'!$H51,'Inputs_Indexed REC'!$B$40:$B$65,0),MATCH('Total Indexed RECs'!$F51,'Inputs_Indexed REC'!$H$37:$J$37,0)),
IF(W$4&gt;$H51+$B51,V51*(1-INDEX('Inputs_Indexed REC'!$E$6:$E$8,MATCH('Total Indexed RECs'!$F51,'Inputs_Indexed REC'!$C$6:$C$8,0))),
0))</f>
        <v>0</v>
      </c>
      <c r="X51" s="86">
        <f>IF(X$4=$H51+$B51,INDEX('Inputs_Indexed REC'!$D$40:$F$65,MATCH('Total Indexed RECs'!$H51,'Inputs_Indexed REC'!$B$40:$B$65,0),MATCH('Total Indexed RECs'!$F51,'Inputs_Indexed REC'!$D$37:$F$37,0))
*INDEX('Inputs_Indexed REC'!$H$40:$J$65,MATCH('Total Indexed RECs'!$H51,'Inputs_Indexed REC'!$B$40:$B$65,0),MATCH('Total Indexed RECs'!$F51,'Inputs_Indexed REC'!$H$37:$J$37,0)),
IF(X$4&gt;$H51+$B51,W51*(1-INDEX('Inputs_Indexed REC'!$E$6:$E$8,MATCH('Total Indexed RECs'!$F51,'Inputs_Indexed REC'!$C$6:$C$8,0))),
0))</f>
        <v>0</v>
      </c>
      <c r="Y51" s="86">
        <f>IF(Y$4=$H51+$B51,INDEX('Inputs_Indexed REC'!$D$40:$F$65,MATCH('Total Indexed RECs'!$H51,'Inputs_Indexed REC'!$B$40:$B$65,0),MATCH('Total Indexed RECs'!$F51,'Inputs_Indexed REC'!$D$37:$F$37,0))
*INDEX('Inputs_Indexed REC'!$H$40:$J$65,MATCH('Total Indexed RECs'!$H51,'Inputs_Indexed REC'!$B$40:$B$65,0),MATCH('Total Indexed RECs'!$F51,'Inputs_Indexed REC'!$H$37:$J$37,0)),
IF(Y$4&gt;$H51+$B51,X51*(1-INDEX('Inputs_Indexed REC'!$E$6:$E$8,MATCH('Total Indexed RECs'!$F51,'Inputs_Indexed REC'!$C$6:$C$8,0))),
0))</f>
        <v>0</v>
      </c>
      <c r="Z51" s="86">
        <f>IF(Z$4=$H51+$B51,INDEX('Inputs_Indexed REC'!$D$40:$F$65,MATCH('Total Indexed RECs'!$H51,'Inputs_Indexed REC'!$B$40:$B$65,0),MATCH('Total Indexed RECs'!$F51,'Inputs_Indexed REC'!$D$37:$F$37,0))
*INDEX('Inputs_Indexed REC'!$H$40:$J$65,MATCH('Total Indexed RECs'!$H51,'Inputs_Indexed REC'!$B$40:$B$65,0),MATCH('Total Indexed RECs'!$F51,'Inputs_Indexed REC'!$H$37:$J$37,0)),
IF(Z$4&gt;$H51+$B51,Y51*(1-INDEX('Inputs_Indexed REC'!$E$6:$E$8,MATCH('Total Indexed RECs'!$F51,'Inputs_Indexed REC'!$C$6:$C$8,0))),
0))</f>
        <v>0</v>
      </c>
      <c r="AA51" s="86">
        <f>IF(AA$4=$H51+$B51,INDEX('Inputs_Indexed REC'!$D$40:$F$65,MATCH('Total Indexed RECs'!$H51,'Inputs_Indexed REC'!$B$40:$B$65,0),MATCH('Total Indexed RECs'!$F51,'Inputs_Indexed REC'!$D$37:$F$37,0))
*INDEX('Inputs_Indexed REC'!$H$40:$J$65,MATCH('Total Indexed RECs'!$H51,'Inputs_Indexed REC'!$B$40:$B$65,0),MATCH('Total Indexed RECs'!$F51,'Inputs_Indexed REC'!$H$37:$J$37,0)),
IF(AA$4&gt;$H51+$B51,Z51*(1-INDEX('Inputs_Indexed REC'!$E$6:$E$8,MATCH('Total Indexed RECs'!$F51,'Inputs_Indexed REC'!$C$6:$C$8,0))),
0))</f>
        <v>0</v>
      </c>
      <c r="AB51" s="86">
        <f>IF(AB$4=$H51+$B51,INDEX('Inputs_Indexed REC'!$D$40:$F$65,MATCH('Total Indexed RECs'!$H51,'Inputs_Indexed REC'!$B$40:$B$65,0),MATCH('Total Indexed RECs'!$F51,'Inputs_Indexed REC'!$D$37:$F$37,0))
*INDEX('Inputs_Indexed REC'!$H$40:$J$65,MATCH('Total Indexed RECs'!$H51,'Inputs_Indexed REC'!$B$40:$B$65,0),MATCH('Total Indexed RECs'!$F51,'Inputs_Indexed REC'!$H$37:$J$37,0)),
IF(AB$4&gt;$H51+$B51,AA51*(1-INDEX('Inputs_Indexed REC'!$E$6:$E$8,MATCH('Total Indexed RECs'!$F51,'Inputs_Indexed REC'!$C$6:$C$8,0))),
0))</f>
        <v>0</v>
      </c>
      <c r="AC51" s="86">
        <f>IF(AC$4=$H51+$B51,INDEX('Inputs_Indexed REC'!$D$40:$F$65,MATCH('Total Indexed RECs'!$H51,'Inputs_Indexed REC'!$B$40:$B$65,0),MATCH('Total Indexed RECs'!$F51,'Inputs_Indexed REC'!$D$37:$F$37,0))
*INDEX('Inputs_Indexed REC'!$H$40:$J$65,MATCH('Total Indexed RECs'!$H51,'Inputs_Indexed REC'!$B$40:$B$65,0),MATCH('Total Indexed RECs'!$F51,'Inputs_Indexed REC'!$H$37:$J$37,0)),
IF(AC$4&gt;$H51+$B51,AB51*(1-INDEX('Inputs_Indexed REC'!$E$6:$E$8,MATCH('Total Indexed RECs'!$F51,'Inputs_Indexed REC'!$C$6:$C$8,0))),
0))</f>
        <v>0</v>
      </c>
      <c r="AD51" s="86">
        <f>IF(AD$4=$H51+$B51,INDEX('Inputs_Indexed REC'!$D$40:$F$65,MATCH('Total Indexed RECs'!$H51,'Inputs_Indexed REC'!$B$40:$B$65,0),MATCH('Total Indexed RECs'!$F51,'Inputs_Indexed REC'!$D$37:$F$37,0))
*INDEX('Inputs_Indexed REC'!$H$40:$J$65,MATCH('Total Indexed RECs'!$H51,'Inputs_Indexed REC'!$B$40:$B$65,0),MATCH('Total Indexed RECs'!$F51,'Inputs_Indexed REC'!$H$37:$J$37,0)),
IF(AD$4&gt;$H51+$B51,AC51*(1-INDEX('Inputs_Indexed REC'!$E$6:$E$8,MATCH('Total Indexed RECs'!$F51,'Inputs_Indexed REC'!$C$6:$C$8,0))),
0))</f>
        <v>0</v>
      </c>
      <c r="AE51" s="86">
        <f>IF(AE$4=$H51+$B51,INDEX('Inputs_Indexed REC'!$D$40:$F$65,MATCH('Total Indexed RECs'!$H51,'Inputs_Indexed REC'!$B$40:$B$65,0),MATCH('Total Indexed RECs'!$F51,'Inputs_Indexed REC'!$D$37:$F$37,0))
*INDEX('Inputs_Indexed REC'!$H$40:$J$65,MATCH('Total Indexed RECs'!$H51,'Inputs_Indexed REC'!$B$40:$B$65,0),MATCH('Total Indexed RECs'!$F51,'Inputs_Indexed REC'!$H$37:$J$37,0)),
IF(AE$4&gt;$H51+$B51,AD51*(1-INDEX('Inputs_Indexed REC'!$E$6:$E$8,MATCH('Total Indexed RECs'!$F51,'Inputs_Indexed REC'!$C$6:$C$8,0))),
0))</f>
        <v>1000000</v>
      </c>
      <c r="AF51" s="86">
        <f>IF(AF$4=$H51+$B51,INDEX('Inputs_Indexed REC'!$D$40:$F$65,MATCH('Total Indexed RECs'!$H51,'Inputs_Indexed REC'!$B$40:$B$65,0),MATCH('Total Indexed RECs'!$F51,'Inputs_Indexed REC'!$D$37:$F$37,0))
*INDEX('Inputs_Indexed REC'!$H$40:$J$65,MATCH('Total Indexed RECs'!$H51,'Inputs_Indexed REC'!$B$40:$B$65,0),MATCH('Total Indexed RECs'!$F51,'Inputs_Indexed REC'!$H$37:$J$37,0)),
IF(AF$4&gt;$H51+$B51,AE51*(1-INDEX('Inputs_Indexed REC'!$E$6:$E$8,MATCH('Total Indexed RECs'!$F51,'Inputs_Indexed REC'!$C$6:$C$8,0))),
0))</f>
        <v>995000</v>
      </c>
      <c r="AG51" s="86">
        <f>IF(AG$4=$H51+$B51,INDEX('Inputs_Indexed REC'!$D$40:$F$65,MATCH('Total Indexed RECs'!$H51,'Inputs_Indexed REC'!$B$40:$B$65,0),MATCH('Total Indexed RECs'!$F51,'Inputs_Indexed REC'!$D$37:$F$37,0))
*INDEX('Inputs_Indexed REC'!$H$40:$J$65,MATCH('Total Indexed RECs'!$H51,'Inputs_Indexed REC'!$B$40:$B$65,0),MATCH('Total Indexed RECs'!$F51,'Inputs_Indexed REC'!$H$37:$J$37,0)),
IF(AG$4&gt;$H51+$B51,AF51*(1-INDEX('Inputs_Indexed REC'!$E$6:$E$8,MATCH('Total Indexed RECs'!$F51,'Inputs_Indexed REC'!$C$6:$C$8,0))),
0))</f>
        <v>990025</v>
      </c>
      <c r="AH51" s="86">
        <f>IF(AH$4=$H51+$B51,INDEX('Inputs_Indexed REC'!$D$40:$F$65,MATCH('Total Indexed RECs'!$H51,'Inputs_Indexed REC'!$B$40:$B$65,0),MATCH('Total Indexed RECs'!$F51,'Inputs_Indexed REC'!$D$37:$F$37,0))
*INDEX('Inputs_Indexed REC'!$H$40:$J$65,MATCH('Total Indexed RECs'!$H51,'Inputs_Indexed REC'!$B$40:$B$65,0),MATCH('Total Indexed RECs'!$F51,'Inputs_Indexed REC'!$H$37:$J$37,0)),
IF(AH$4&gt;$H51+$B51,AG51*(1-INDEX('Inputs_Indexed REC'!$E$6:$E$8,MATCH('Total Indexed RECs'!$F51,'Inputs_Indexed REC'!$C$6:$C$8,0))),
0))</f>
        <v>985074.875</v>
      </c>
    </row>
    <row r="52" spans="2:53" x14ac:dyDescent="0.35">
      <c r="B52" s="332">
        <f>INDEX('Inputs_Indexed REC'!$E$70:$E$72,MATCH('Indexed REC Deliveries'!$D52,'Inputs_Indexed REC'!$C$70:$C$72,0))</f>
        <v>3</v>
      </c>
      <c r="C52" s="332" t="str">
        <f>INDEX('Inputs_Indexed REC'!$L$40:$L$65,MATCH('Indexed REC Deliveries'!$G52,'Inputs_Indexed REC'!$C$40:$C$65,0))</f>
        <v>Projected</v>
      </c>
      <c r="D52" s="116" t="s">
        <v>240</v>
      </c>
      <c r="F52" s="39" t="s">
        <v>76</v>
      </c>
      <c r="G52" s="60" t="s">
        <v>39</v>
      </c>
      <c r="H52" s="347">
        <f t="shared" si="7"/>
        <v>2041</v>
      </c>
      <c r="I52" s="56" t="s">
        <v>91</v>
      </c>
      <c r="J52" s="86">
        <f>IF(J$4=$H52+$B52,INDEX('Inputs_Indexed REC'!$D$40:$F$65,MATCH('Total Indexed RECs'!$H52,'Inputs_Indexed REC'!$B$40:$B$65,0),MATCH('Total Indexed RECs'!$F52,'Inputs_Indexed REC'!$D$37:$F$37,0))
*INDEX('Inputs_Indexed REC'!$H$40:$J$65,MATCH('Total Indexed RECs'!$H52,'Inputs_Indexed REC'!$B$40:$B$65,0),MATCH('Total Indexed RECs'!$F52,'Inputs_Indexed REC'!$H$37:$J$37,0)),
IF(J$4&gt;$H52+$B52,I52*(1-INDEX('Inputs_Indexed REC'!$E$6:$E$8,MATCH('Total Indexed RECs'!$F52,'Inputs_Indexed REC'!$C$6:$C$8,0))),
0))</f>
        <v>0</v>
      </c>
      <c r="K52" s="86">
        <f>IF(K$4=$H52+$B52,INDEX('Inputs_Indexed REC'!$D$40:$F$65,MATCH('Total Indexed RECs'!$H52,'Inputs_Indexed REC'!$B$40:$B$65,0),MATCH('Total Indexed RECs'!$F52,'Inputs_Indexed REC'!$D$37:$F$37,0))
*INDEX('Inputs_Indexed REC'!$H$40:$J$65,MATCH('Total Indexed RECs'!$H52,'Inputs_Indexed REC'!$B$40:$B$65,0),MATCH('Total Indexed RECs'!$F52,'Inputs_Indexed REC'!$H$37:$J$37,0)),
IF(K$4&gt;$H52+$B52,J52*(1-INDEX('Inputs_Indexed REC'!$E$6:$E$8,MATCH('Total Indexed RECs'!$F52,'Inputs_Indexed REC'!$C$6:$C$8,0))),
0))</f>
        <v>0</v>
      </c>
      <c r="L52" s="86">
        <f>IF(L$4=$H52+$B52,INDEX('Inputs_Indexed REC'!$D$40:$F$65,MATCH('Total Indexed RECs'!$H52,'Inputs_Indexed REC'!$B$40:$B$65,0),MATCH('Total Indexed RECs'!$F52,'Inputs_Indexed REC'!$D$37:$F$37,0))
*INDEX('Inputs_Indexed REC'!$H$40:$J$65,MATCH('Total Indexed RECs'!$H52,'Inputs_Indexed REC'!$B$40:$B$65,0),MATCH('Total Indexed RECs'!$F52,'Inputs_Indexed REC'!$H$37:$J$37,0)),
IF(L$4&gt;$H52+$B52,K52*(1-INDEX('Inputs_Indexed REC'!$E$6:$E$8,MATCH('Total Indexed RECs'!$F52,'Inputs_Indexed REC'!$C$6:$C$8,0))),
0))</f>
        <v>0</v>
      </c>
      <c r="M52" s="86">
        <f>IF(M$4=$H52+$B52,INDEX('Inputs_Indexed REC'!$D$40:$F$65,MATCH('Total Indexed RECs'!$H52,'Inputs_Indexed REC'!$B$40:$B$65,0),MATCH('Total Indexed RECs'!$F52,'Inputs_Indexed REC'!$D$37:$F$37,0))
*INDEX('Inputs_Indexed REC'!$H$40:$J$65,MATCH('Total Indexed RECs'!$H52,'Inputs_Indexed REC'!$B$40:$B$65,0),MATCH('Total Indexed RECs'!$F52,'Inputs_Indexed REC'!$H$37:$J$37,0)),
IF(M$4&gt;$H52+$B52,L52*(1-INDEX('Inputs_Indexed REC'!$E$6:$E$8,MATCH('Total Indexed RECs'!$F52,'Inputs_Indexed REC'!$C$6:$C$8,0))),
0))</f>
        <v>0</v>
      </c>
      <c r="N52" s="86">
        <f>IF(N$4=$H52+$B52,INDEX('Inputs_Indexed REC'!$D$40:$F$65,MATCH('Total Indexed RECs'!$H52,'Inputs_Indexed REC'!$B$40:$B$65,0),MATCH('Total Indexed RECs'!$F52,'Inputs_Indexed REC'!$D$37:$F$37,0))
*INDEX('Inputs_Indexed REC'!$H$40:$J$65,MATCH('Total Indexed RECs'!$H52,'Inputs_Indexed REC'!$B$40:$B$65,0),MATCH('Total Indexed RECs'!$F52,'Inputs_Indexed REC'!$H$37:$J$37,0)),
IF(N$4&gt;$H52+$B52,M52*(1-INDEX('Inputs_Indexed REC'!$E$6:$E$8,MATCH('Total Indexed RECs'!$F52,'Inputs_Indexed REC'!$C$6:$C$8,0))),
0))</f>
        <v>0</v>
      </c>
      <c r="O52" s="86">
        <f>IF(O$4=$H52+$B52,INDEX('Inputs_Indexed REC'!$D$40:$F$65,MATCH('Total Indexed RECs'!$H52,'Inputs_Indexed REC'!$B$40:$B$65,0),MATCH('Total Indexed RECs'!$F52,'Inputs_Indexed REC'!$D$37:$F$37,0))
*INDEX('Inputs_Indexed REC'!$H$40:$J$65,MATCH('Total Indexed RECs'!$H52,'Inputs_Indexed REC'!$B$40:$B$65,0),MATCH('Total Indexed RECs'!$F52,'Inputs_Indexed REC'!$H$37:$J$37,0)),
IF(O$4&gt;$H52+$B52,N52*(1-INDEX('Inputs_Indexed REC'!$E$6:$E$8,MATCH('Total Indexed RECs'!$F52,'Inputs_Indexed REC'!$C$6:$C$8,0))),
0))</f>
        <v>0</v>
      </c>
      <c r="P52" s="86">
        <f>IF(P$4=$H52+$B52,INDEX('Inputs_Indexed REC'!$D$40:$F$65,MATCH('Total Indexed RECs'!$H52,'Inputs_Indexed REC'!$B$40:$B$65,0),MATCH('Total Indexed RECs'!$F52,'Inputs_Indexed REC'!$D$37:$F$37,0))
*INDEX('Inputs_Indexed REC'!$H$40:$J$65,MATCH('Total Indexed RECs'!$H52,'Inputs_Indexed REC'!$B$40:$B$65,0),MATCH('Total Indexed RECs'!$F52,'Inputs_Indexed REC'!$H$37:$J$37,0)),
IF(P$4&gt;$H52+$B52,O52*(1-INDEX('Inputs_Indexed REC'!$E$6:$E$8,MATCH('Total Indexed RECs'!$F52,'Inputs_Indexed REC'!$C$6:$C$8,0))),
0))</f>
        <v>0</v>
      </c>
      <c r="Q52" s="86">
        <f>IF(Q$4=$H52+$B52,INDEX('Inputs_Indexed REC'!$D$40:$F$65,MATCH('Total Indexed RECs'!$H52,'Inputs_Indexed REC'!$B$40:$B$65,0),MATCH('Total Indexed RECs'!$F52,'Inputs_Indexed REC'!$D$37:$F$37,0))
*INDEX('Inputs_Indexed REC'!$H$40:$J$65,MATCH('Total Indexed RECs'!$H52,'Inputs_Indexed REC'!$B$40:$B$65,0),MATCH('Total Indexed RECs'!$F52,'Inputs_Indexed REC'!$H$37:$J$37,0)),
IF(Q$4&gt;$H52+$B52,P52*(1-INDEX('Inputs_Indexed REC'!$E$6:$E$8,MATCH('Total Indexed RECs'!$F52,'Inputs_Indexed REC'!$C$6:$C$8,0))),
0))</f>
        <v>0</v>
      </c>
      <c r="R52" s="86">
        <f>IF(R$4=$H52+$B52,INDEX('Inputs_Indexed REC'!$D$40:$F$65,MATCH('Total Indexed RECs'!$H52,'Inputs_Indexed REC'!$B$40:$B$65,0),MATCH('Total Indexed RECs'!$F52,'Inputs_Indexed REC'!$D$37:$F$37,0))
*INDEX('Inputs_Indexed REC'!$H$40:$J$65,MATCH('Total Indexed RECs'!$H52,'Inputs_Indexed REC'!$B$40:$B$65,0),MATCH('Total Indexed RECs'!$F52,'Inputs_Indexed REC'!$H$37:$J$37,0)),
IF(R$4&gt;$H52+$B52,Q52*(1-INDEX('Inputs_Indexed REC'!$E$6:$E$8,MATCH('Total Indexed RECs'!$F52,'Inputs_Indexed REC'!$C$6:$C$8,0))),
0))</f>
        <v>0</v>
      </c>
      <c r="S52" s="86">
        <f>IF(S$4=$H52+$B52,INDEX('Inputs_Indexed REC'!$D$40:$F$65,MATCH('Total Indexed RECs'!$H52,'Inputs_Indexed REC'!$B$40:$B$65,0),MATCH('Total Indexed RECs'!$F52,'Inputs_Indexed REC'!$D$37:$F$37,0))
*INDEX('Inputs_Indexed REC'!$H$40:$J$65,MATCH('Total Indexed RECs'!$H52,'Inputs_Indexed REC'!$B$40:$B$65,0),MATCH('Total Indexed RECs'!$F52,'Inputs_Indexed REC'!$H$37:$J$37,0)),
IF(S$4&gt;$H52+$B52,R52*(1-INDEX('Inputs_Indexed REC'!$E$6:$E$8,MATCH('Total Indexed RECs'!$F52,'Inputs_Indexed REC'!$C$6:$C$8,0))),
0))</f>
        <v>0</v>
      </c>
      <c r="T52" s="86">
        <f>IF(T$4=$H52+$B52,INDEX('Inputs_Indexed REC'!$D$40:$F$65,MATCH('Total Indexed RECs'!$H52,'Inputs_Indexed REC'!$B$40:$B$65,0),MATCH('Total Indexed RECs'!$F52,'Inputs_Indexed REC'!$D$37:$F$37,0))
*INDEX('Inputs_Indexed REC'!$H$40:$J$65,MATCH('Total Indexed RECs'!$H52,'Inputs_Indexed REC'!$B$40:$B$65,0),MATCH('Total Indexed RECs'!$F52,'Inputs_Indexed REC'!$H$37:$J$37,0)),
IF(T$4&gt;$H52+$B52,S52*(1-INDEX('Inputs_Indexed REC'!$E$6:$E$8,MATCH('Total Indexed RECs'!$F52,'Inputs_Indexed REC'!$C$6:$C$8,0))),
0))</f>
        <v>0</v>
      </c>
      <c r="U52" s="86">
        <f>IF(U$4=$H52+$B52,INDEX('Inputs_Indexed REC'!$D$40:$F$65,MATCH('Total Indexed RECs'!$H52,'Inputs_Indexed REC'!$B$40:$B$65,0),MATCH('Total Indexed RECs'!$F52,'Inputs_Indexed REC'!$D$37:$F$37,0))
*INDEX('Inputs_Indexed REC'!$H$40:$J$65,MATCH('Total Indexed RECs'!$H52,'Inputs_Indexed REC'!$B$40:$B$65,0),MATCH('Total Indexed RECs'!$F52,'Inputs_Indexed REC'!$H$37:$J$37,0)),
IF(U$4&gt;$H52+$B52,T52*(1-INDEX('Inputs_Indexed REC'!$E$6:$E$8,MATCH('Total Indexed RECs'!$F52,'Inputs_Indexed REC'!$C$6:$C$8,0))),
0))</f>
        <v>0</v>
      </c>
      <c r="V52" s="86">
        <f>IF(V$4=$H52+$B52,INDEX('Inputs_Indexed REC'!$D$40:$F$65,MATCH('Total Indexed RECs'!$H52,'Inputs_Indexed REC'!$B$40:$B$65,0),MATCH('Total Indexed RECs'!$F52,'Inputs_Indexed REC'!$D$37:$F$37,0))
*INDEX('Inputs_Indexed REC'!$H$40:$J$65,MATCH('Total Indexed RECs'!$H52,'Inputs_Indexed REC'!$B$40:$B$65,0),MATCH('Total Indexed RECs'!$F52,'Inputs_Indexed REC'!$H$37:$J$37,0)),
IF(V$4&gt;$H52+$B52,U52*(1-INDEX('Inputs_Indexed REC'!$E$6:$E$8,MATCH('Total Indexed RECs'!$F52,'Inputs_Indexed REC'!$C$6:$C$8,0))),
0))</f>
        <v>0</v>
      </c>
      <c r="W52" s="86">
        <f>IF(W$4=$H52+$B52,INDEX('Inputs_Indexed REC'!$D$40:$F$65,MATCH('Total Indexed RECs'!$H52,'Inputs_Indexed REC'!$B$40:$B$65,0),MATCH('Total Indexed RECs'!$F52,'Inputs_Indexed REC'!$D$37:$F$37,0))
*INDEX('Inputs_Indexed REC'!$H$40:$J$65,MATCH('Total Indexed RECs'!$H52,'Inputs_Indexed REC'!$B$40:$B$65,0),MATCH('Total Indexed RECs'!$F52,'Inputs_Indexed REC'!$H$37:$J$37,0)),
IF(W$4&gt;$H52+$B52,V52*(1-INDEX('Inputs_Indexed REC'!$E$6:$E$8,MATCH('Total Indexed RECs'!$F52,'Inputs_Indexed REC'!$C$6:$C$8,0))),
0))</f>
        <v>0</v>
      </c>
      <c r="X52" s="86">
        <f>IF(X$4=$H52+$B52,INDEX('Inputs_Indexed REC'!$D$40:$F$65,MATCH('Total Indexed RECs'!$H52,'Inputs_Indexed REC'!$B$40:$B$65,0),MATCH('Total Indexed RECs'!$F52,'Inputs_Indexed REC'!$D$37:$F$37,0))
*INDEX('Inputs_Indexed REC'!$H$40:$J$65,MATCH('Total Indexed RECs'!$H52,'Inputs_Indexed REC'!$B$40:$B$65,0),MATCH('Total Indexed RECs'!$F52,'Inputs_Indexed REC'!$H$37:$J$37,0)),
IF(X$4&gt;$H52+$B52,W52*(1-INDEX('Inputs_Indexed REC'!$E$6:$E$8,MATCH('Total Indexed RECs'!$F52,'Inputs_Indexed REC'!$C$6:$C$8,0))),
0))</f>
        <v>0</v>
      </c>
      <c r="Y52" s="86">
        <f>IF(Y$4=$H52+$B52,INDEX('Inputs_Indexed REC'!$D$40:$F$65,MATCH('Total Indexed RECs'!$H52,'Inputs_Indexed REC'!$B$40:$B$65,0),MATCH('Total Indexed RECs'!$F52,'Inputs_Indexed REC'!$D$37:$F$37,0))
*INDEX('Inputs_Indexed REC'!$H$40:$J$65,MATCH('Total Indexed RECs'!$H52,'Inputs_Indexed REC'!$B$40:$B$65,0),MATCH('Total Indexed RECs'!$F52,'Inputs_Indexed REC'!$H$37:$J$37,0)),
IF(Y$4&gt;$H52+$B52,X52*(1-INDEX('Inputs_Indexed REC'!$E$6:$E$8,MATCH('Total Indexed RECs'!$F52,'Inputs_Indexed REC'!$C$6:$C$8,0))),
0))</f>
        <v>0</v>
      </c>
      <c r="Z52" s="86">
        <f>IF(Z$4=$H52+$B52,INDEX('Inputs_Indexed REC'!$D$40:$F$65,MATCH('Total Indexed RECs'!$H52,'Inputs_Indexed REC'!$B$40:$B$65,0),MATCH('Total Indexed RECs'!$F52,'Inputs_Indexed REC'!$D$37:$F$37,0))
*INDEX('Inputs_Indexed REC'!$H$40:$J$65,MATCH('Total Indexed RECs'!$H52,'Inputs_Indexed REC'!$B$40:$B$65,0),MATCH('Total Indexed RECs'!$F52,'Inputs_Indexed REC'!$H$37:$J$37,0)),
IF(Z$4&gt;$H52+$B52,Y52*(1-INDEX('Inputs_Indexed REC'!$E$6:$E$8,MATCH('Total Indexed RECs'!$F52,'Inputs_Indexed REC'!$C$6:$C$8,0))),
0))</f>
        <v>0</v>
      </c>
      <c r="AA52" s="86">
        <f>IF(AA$4=$H52+$B52,INDEX('Inputs_Indexed REC'!$D$40:$F$65,MATCH('Total Indexed RECs'!$H52,'Inputs_Indexed REC'!$B$40:$B$65,0),MATCH('Total Indexed RECs'!$F52,'Inputs_Indexed REC'!$D$37:$F$37,0))
*INDEX('Inputs_Indexed REC'!$H$40:$J$65,MATCH('Total Indexed RECs'!$H52,'Inputs_Indexed REC'!$B$40:$B$65,0),MATCH('Total Indexed RECs'!$F52,'Inputs_Indexed REC'!$H$37:$J$37,0)),
IF(AA$4&gt;$H52+$B52,Z52*(1-INDEX('Inputs_Indexed REC'!$E$6:$E$8,MATCH('Total Indexed RECs'!$F52,'Inputs_Indexed REC'!$C$6:$C$8,0))),
0))</f>
        <v>0</v>
      </c>
      <c r="AB52" s="86">
        <f>IF(AB$4=$H52+$B52,INDEX('Inputs_Indexed REC'!$D$40:$F$65,MATCH('Total Indexed RECs'!$H52,'Inputs_Indexed REC'!$B$40:$B$65,0),MATCH('Total Indexed RECs'!$F52,'Inputs_Indexed REC'!$D$37:$F$37,0))
*INDEX('Inputs_Indexed REC'!$H$40:$J$65,MATCH('Total Indexed RECs'!$H52,'Inputs_Indexed REC'!$B$40:$B$65,0),MATCH('Total Indexed RECs'!$F52,'Inputs_Indexed REC'!$H$37:$J$37,0)),
IF(AB$4&gt;$H52+$B52,AA52*(1-INDEX('Inputs_Indexed REC'!$E$6:$E$8,MATCH('Total Indexed RECs'!$F52,'Inputs_Indexed REC'!$C$6:$C$8,0))),
0))</f>
        <v>0</v>
      </c>
      <c r="AC52" s="86">
        <f>IF(AC$4=$H52+$B52,INDEX('Inputs_Indexed REC'!$D$40:$F$65,MATCH('Total Indexed RECs'!$H52,'Inputs_Indexed REC'!$B$40:$B$65,0),MATCH('Total Indexed RECs'!$F52,'Inputs_Indexed REC'!$D$37:$F$37,0))
*INDEX('Inputs_Indexed REC'!$H$40:$J$65,MATCH('Total Indexed RECs'!$H52,'Inputs_Indexed REC'!$B$40:$B$65,0),MATCH('Total Indexed RECs'!$F52,'Inputs_Indexed REC'!$H$37:$J$37,0)),
IF(AC$4&gt;$H52+$B52,AB52*(1-INDEX('Inputs_Indexed REC'!$E$6:$E$8,MATCH('Total Indexed RECs'!$F52,'Inputs_Indexed REC'!$C$6:$C$8,0))),
0))</f>
        <v>0</v>
      </c>
      <c r="AD52" s="86">
        <f>IF(AD$4=$H52+$B52,INDEX('Inputs_Indexed REC'!$D$40:$F$65,MATCH('Total Indexed RECs'!$H52,'Inputs_Indexed REC'!$B$40:$B$65,0),MATCH('Total Indexed RECs'!$F52,'Inputs_Indexed REC'!$D$37:$F$37,0))
*INDEX('Inputs_Indexed REC'!$H$40:$J$65,MATCH('Total Indexed RECs'!$H52,'Inputs_Indexed REC'!$B$40:$B$65,0),MATCH('Total Indexed RECs'!$F52,'Inputs_Indexed REC'!$H$37:$J$37,0)),
IF(AD$4&gt;$H52+$B52,AC52*(1-INDEX('Inputs_Indexed REC'!$E$6:$E$8,MATCH('Total Indexed RECs'!$F52,'Inputs_Indexed REC'!$C$6:$C$8,0))),
0))</f>
        <v>0</v>
      </c>
      <c r="AE52" s="86">
        <f>IF(AE$4=$H52+$B52,INDEX('Inputs_Indexed REC'!$D$40:$F$65,MATCH('Total Indexed RECs'!$H52,'Inputs_Indexed REC'!$B$40:$B$65,0),MATCH('Total Indexed RECs'!$F52,'Inputs_Indexed REC'!$D$37:$F$37,0))
*INDEX('Inputs_Indexed REC'!$H$40:$J$65,MATCH('Total Indexed RECs'!$H52,'Inputs_Indexed REC'!$B$40:$B$65,0),MATCH('Total Indexed RECs'!$F52,'Inputs_Indexed REC'!$H$37:$J$37,0)),
IF(AE$4&gt;$H52+$B52,AD52*(1-INDEX('Inputs_Indexed REC'!$E$6:$E$8,MATCH('Total Indexed RECs'!$F52,'Inputs_Indexed REC'!$C$6:$C$8,0))),
0))</f>
        <v>0</v>
      </c>
      <c r="AF52" s="86">
        <f>IF(AF$4=$H52+$B52,INDEX('Inputs_Indexed REC'!$D$40:$F$65,MATCH('Total Indexed RECs'!$H52,'Inputs_Indexed REC'!$B$40:$B$65,0),MATCH('Total Indexed RECs'!$F52,'Inputs_Indexed REC'!$D$37:$F$37,0))
*INDEX('Inputs_Indexed REC'!$H$40:$J$65,MATCH('Total Indexed RECs'!$H52,'Inputs_Indexed REC'!$B$40:$B$65,0),MATCH('Total Indexed RECs'!$F52,'Inputs_Indexed REC'!$H$37:$J$37,0)),
IF(AF$4&gt;$H52+$B52,AE52*(1-INDEX('Inputs_Indexed REC'!$E$6:$E$8,MATCH('Total Indexed RECs'!$F52,'Inputs_Indexed REC'!$C$6:$C$8,0))),
0))</f>
        <v>1000000</v>
      </c>
      <c r="AG52" s="86">
        <f>IF(AG$4=$H52+$B52,INDEX('Inputs_Indexed REC'!$D$40:$F$65,MATCH('Total Indexed RECs'!$H52,'Inputs_Indexed REC'!$B$40:$B$65,0),MATCH('Total Indexed RECs'!$F52,'Inputs_Indexed REC'!$D$37:$F$37,0))
*INDEX('Inputs_Indexed REC'!$H$40:$J$65,MATCH('Total Indexed RECs'!$H52,'Inputs_Indexed REC'!$B$40:$B$65,0),MATCH('Total Indexed RECs'!$F52,'Inputs_Indexed REC'!$H$37:$J$37,0)),
IF(AG$4&gt;$H52+$B52,AF52*(1-INDEX('Inputs_Indexed REC'!$E$6:$E$8,MATCH('Total Indexed RECs'!$F52,'Inputs_Indexed REC'!$C$6:$C$8,0))),
0))</f>
        <v>995000</v>
      </c>
      <c r="AH52" s="86">
        <f>IF(AH$4=$H52+$B52,INDEX('Inputs_Indexed REC'!$D$40:$F$65,MATCH('Total Indexed RECs'!$H52,'Inputs_Indexed REC'!$B$40:$B$65,0),MATCH('Total Indexed RECs'!$F52,'Inputs_Indexed REC'!$D$37:$F$37,0))
*INDEX('Inputs_Indexed REC'!$H$40:$J$65,MATCH('Total Indexed RECs'!$H52,'Inputs_Indexed REC'!$B$40:$B$65,0),MATCH('Total Indexed RECs'!$F52,'Inputs_Indexed REC'!$H$37:$J$37,0)),
IF(AH$4&gt;$H52+$B52,AG52*(1-INDEX('Inputs_Indexed REC'!$E$6:$E$8,MATCH('Total Indexed RECs'!$F52,'Inputs_Indexed REC'!$C$6:$C$8,0))),
0))</f>
        <v>990025</v>
      </c>
    </row>
    <row r="53" spans="2:53" x14ac:dyDescent="0.35">
      <c r="B53" s="332">
        <f>INDEX('Inputs_Indexed REC'!$E$70:$E$72,MATCH('Indexed REC Deliveries'!$D53,'Inputs_Indexed REC'!$C$70:$C$72,0))</f>
        <v>3</v>
      </c>
      <c r="C53" s="332" t="str">
        <f>INDEX('Inputs_Indexed REC'!$L$40:$L$65,MATCH('Indexed REC Deliveries'!$G53,'Inputs_Indexed REC'!$C$40:$C$65,0))</f>
        <v>Projected</v>
      </c>
      <c r="D53" s="116" t="s">
        <v>240</v>
      </c>
      <c r="F53" s="39" t="s">
        <v>76</v>
      </c>
      <c r="G53" s="60" t="s">
        <v>40</v>
      </c>
      <c r="H53" s="347">
        <f t="shared" si="7"/>
        <v>2042</v>
      </c>
      <c r="I53" s="56" t="s">
        <v>91</v>
      </c>
      <c r="J53" s="86">
        <f>IF(J$4=$H53+$B53,INDEX('Inputs_Indexed REC'!$D$40:$F$65,MATCH('Total Indexed RECs'!$H53,'Inputs_Indexed REC'!$B$40:$B$65,0),MATCH('Total Indexed RECs'!$F53,'Inputs_Indexed REC'!$D$37:$F$37,0))
*INDEX('Inputs_Indexed REC'!$H$40:$J$65,MATCH('Total Indexed RECs'!$H53,'Inputs_Indexed REC'!$B$40:$B$65,0),MATCH('Total Indexed RECs'!$F53,'Inputs_Indexed REC'!$H$37:$J$37,0)),
IF(J$4&gt;$H53+$B53,I53*(1-INDEX('Inputs_Indexed REC'!$E$6:$E$8,MATCH('Total Indexed RECs'!$F53,'Inputs_Indexed REC'!$C$6:$C$8,0))),
0))</f>
        <v>0</v>
      </c>
      <c r="K53" s="86">
        <f>IF(K$4=$H53+$B53,INDEX('Inputs_Indexed REC'!$D$40:$F$65,MATCH('Total Indexed RECs'!$H53,'Inputs_Indexed REC'!$B$40:$B$65,0),MATCH('Total Indexed RECs'!$F53,'Inputs_Indexed REC'!$D$37:$F$37,0))
*INDEX('Inputs_Indexed REC'!$H$40:$J$65,MATCH('Total Indexed RECs'!$H53,'Inputs_Indexed REC'!$B$40:$B$65,0),MATCH('Total Indexed RECs'!$F53,'Inputs_Indexed REC'!$H$37:$J$37,0)),
IF(K$4&gt;$H53+$B53,J53*(1-INDEX('Inputs_Indexed REC'!$E$6:$E$8,MATCH('Total Indexed RECs'!$F53,'Inputs_Indexed REC'!$C$6:$C$8,0))),
0))</f>
        <v>0</v>
      </c>
      <c r="L53" s="86">
        <f>IF(L$4=$H53+$B53,INDEX('Inputs_Indexed REC'!$D$40:$F$65,MATCH('Total Indexed RECs'!$H53,'Inputs_Indexed REC'!$B$40:$B$65,0),MATCH('Total Indexed RECs'!$F53,'Inputs_Indexed REC'!$D$37:$F$37,0))
*INDEX('Inputs_Indexed REC'!$H$40:$J$65,MATCH('Total Indexed RECs'!$H53,'Inputs_Indexed REC'!$B$40:$B$65,0),MATCH('Total Indexed RECs'!$F53,'Inputs_Indexed REC'!$H$37:$J$37,0)),
IF(L$4&gt;$H53+$B53,K53*(1-INDEX('Inputs_Indexed REC'!$E$6:$E$8,MATCH('Total Indexed RECs'!$F53,'Inputs_Indexed REC'!$C$6:$C$8,0))),
0))</f>
        <v>0</v>
      </c>
      <c r="M53" s="86">
        <f>IF(M$4=$H53+$B53,INDEX('Inputs_Indexed REC'!$D$40:$F$65,MATCH('Total Indexed RECs'!$H53,'Inputs_Indexed REC'!$B$40:$B$65,0),MATCH('Total Indexed RECs'!$F53,'Inputs_Indexed REC'!$D$37:$F$37,0))
*INDEX('Inputs_Indexed REC'!$H$40:$J$65,MATCH('Total Indexed RECs'!$H53,'Inputs_Indexed REC'!$B$40:$B$65,0),MATCH('Total Indexed RECs'!$F53,'Inputs_Indexed REC'!$H$37:$J$37,0)),
IF(M$4&gt;$H53+$B53,L53*(1-INDEX('Inputs_Indexed REC'!$E$6:$E$8,MATCH('Total Indexed RECs'!$F53,'Inputs_Indexed REC'!$C$6:$C$8,0))),
0))</f>
        <v>0</v>
      </c>
      <c r="N53" s="86">
        <f>IF(N$4=$H53+$B53,INDEX('Inputs_Indexed REC'!$D$40:$F$65,MATCH('Total Indexed RECs'!$H53,'Inputs_Indexed REC'!$B$40:$B$65,0),MATCH('Total Indexed RECs'!$F53,'Inputs_Indexed REC'!$D$37:$F$37,0))
*INDEX('Inputs_Indexed REC'!$H$40:$J$65,MATCH('Total Indexed RECs'!$H53,'Inputs_Indexed REC'!$B$40:$B$65,0),MATCH('Total Indexed RECs'!$F53,'Inputs_Indexed REC'!$H$37:$J$37,0)),
IF(N$4&gt;$H53+$B53,M53*(1-INDEX('Inputs_Indexed REC'!$E$6:$E$8,MATCH('Total Indexed RECs'!$F53,'Inputs_Indexed REC'!$C$6:$C$8,0))),
0))</f>
        <v>0</v>
      </c>
      <c r="O53" s="86">
        <f>IF(O$4=$H53+$B53,INDEX('Inputs_Indexed REC'!$D$40:$F$65,MATCH('Total Indexed RECs'!$H53,'Inputs_Indexed REC'!$B$40:$B$65,0),MATCH('Total Indexed RECs'!$F53,'Inputs_Indexed REC'!$D$37:$F$37,0))
*INDEX('Inputs_Indexed REC'!$H$40:$J$65,MATCH('Total Indexed RECs'!$H53,'Inputs_Indexed REC'!$B$40:$B$65,0),MATCH('Total Indexed RECs'!$F53,'Inputs_Indexed REC'!$H$37:$J$37,0)),
IF(O$4&gt;$H53+$B53,N53*(1-INDEX('Inputs_Indexed REC'!$E$6:$E$8,MATCH('Total Indexed RECs'!$F53,'Inputs_Indexed REC'!$C$6:$C$8,0))),
0))</f>
        <v>0</v>
      </c>
      <c r="P53" s="86">
        <f>IF(P$4=$H53+$B53,INDEX('Inputs_Indexed REC'!$D$40:$F$65,MATCH('Total Indexed RECs'!$H53,'Inputs_Indexed REC'!$B$40:$B$65,0),MATCH('Total Indexed RECs'!$F53,'Inputs_Indexed REC'!$D$37:$F$37,0))
*INDEX('Inputs_Indexed REC'!$H$40:$J$65,MATCH('Total Indexed RECs'!$H53,'Inputs_Indexed REC'!$B$40:$B$65,0),MATCH('Total Indexed RECs'!$F53,'Inputs_Indexed REC'!$H$37:$J$37,0)),
IF(P$4&gt;$H53+$B53,O53*(1-INDEX('Inputs_Indexed REC'!$E$6:$E$8,MATCH('Total Indexed RECs'!$F53,'Inputs_Indexed REC'!$C$6:$C$8,0))),
0))</f>
        <v>0</v>
      </c>
      <c r="Q53" s="86">
        <f>IF(Q$4=$H53+$B53,INDEX('Inputs_Indexed REC'!$D$40:$F$65,MATCH('Total Indexed RECs'!$H53,'Inputs_Indexed REC'!$B$40:$B$65,0),MATCH('Total Indexed RECs'!$F53,'Inputs_Indexed REC'!$D$37:$F$37,0))
*INDEX('Inputs_Indexed REC'!$H$40:$J$65,MATCH('Total Indexed RECs'!$H53,'Inputs_Indexed REC'!$B$40:$B$65,0),MATCH('Total Indexed RECs'!$F53,'Inputs_Indexed REC'!$H$37:$J$37,0)),
IF(Q$4&gt;$H53+$B53,P53*(1-INDEX('Inputs_Indexed REC'!$E$6:$E$8,MATCH('Total Indexed RECs'!$F53,'Inputs_Indexed REC'!$C$6:$C$8,0))),
0))</f>
        <v>0</v>
      </c>
      <c r="R53" s="86">
        <f>IF(R$4=$H53+$B53,INDEX('Inputs_Indexed REC'!$D$40:$F$65,MATCH('Total Indexed RECs'!$H53,'Inputs_Indexed REC'!$B$40:$B$65,0),MATCH('Total Indexed RECs'!$F53,'Inputs_Indexed REC'!$D$37:$F$37,0))
*INDEX('Inputs_Indexed REC'!$H$40:$J$65,MATCH('Total Indexed RECs'!$H53,'Inputs_Indexed REC'!$B$40:$B$65,0),MATCH('Total Indexed RECs'!$F53,'Inputs_Indexed REC'!$H$37:$J$37,0)),
IF(R$4&gt;$H53+$B53,Q53*(1-INDEX('Inputs_Indexed REC'!$E$6:$E$8,MATCH('Total Indexed RECs'!$F53,'Inputs_Indexed REC'!$C$6:$C$8,0))),
0))</f>
        <v>0</v>
      </c>
      <c r="S53" s="86">
        <f>IF(S$4=$H53+$B53,INDEX('Inputs_Indexed REC'!$D$40:$F$65,MATCH('Total Indexed RECs'!$H53,'Inputs_Indexed REC'!$B$40:$B$65,0),MATCH('Total Indexed RECs'!$F53,'Inputs_Indexed REC'!$D$37:$F$37,0))
*INDEX('Inputs_Indexed REC'!$H$40:$J$65,MATCH('Total Indexed RECs'!$H53,'Inputs_Indexed REC'!$B$40:$B$65,0),MATCH('Total Indexed RECs'!$F53,'Inputs_Indexed REC'!$H$37:$J$37,0)),
IF(S$4&gt;$H53+$B53,R53*(1-INDEX('Inputs_Indexed REC'!$E$6:$E$8,MATCH('Total Indexed RECs'!$F53,'Inputs_Indexed REC'!$C$6:$C$8,0))),
0))</f>
        <v>0</v>
      </c>
      <c r="T53" s="86">
        <f>IF(T$4=$H53+$B53,INDEX('Inputs_Indexed REC'!$D$40:$F$65,MATCH('Total Indexed RECs'!$H53,'Inputs_Indexed REC'!$B$40:$B$65,0),MATCH('Total Indexed RECs'!$F53,'Inputs_Indexed REC'!$D$37:$F$37,0))
*INDEX('Inputs_Indexed REC'!$H$40:$J$65,MATCH('Total Indexed RECs'!$H53,'Inputs_Indexed REC'!$B$40:$B$65,0),MATCH('Total Indexed RECs'!$F53,'Inputs_Indexed REC'!$H$37:$J$37,0)),
IF(T$4&gt;$H53+$B53,S53*(1-INDEX('Inputs_Indexed REC'!$E$6:$E$8,MATCH('Total Indexed RECs'!$F53,'Inputs_Indexed REC'!$C$6:$C$8,0))),
0))</f>
        <v>0</v>
      </c>
      <c r="U53" s="86">
        <f>IF(U$4=$H53+$B53,INDEX('Inputs_Indexed REC'!$D$40:$F$65,MATCH('Total Indexed RECs'!$H53,'Inputs_Indexed REC'!$B$40:$B$65,0),MATCH('Total Indexed RECs'!$F53,'Inputs_Indexed REC'!$D$37:$F$37,0))
*INDEX('Inputs_Indexed REC'!$H$40:$J$65,MATCH('Total Indexed RECs'!$H53,'Inputs_Indexed REC'!$B$40:$B$65,0),MATCH('Total Indexed RECs'!$F53,'Inputs_Indexed REC'!$H$37:$J$37,0)),
IF(U$4&gt;$H53+$B53,T53*(1-INDEX('Inputs_Indexed REC'!$E$6:$E$8,MATCH('Total Indexed RECs'!$F53,'Inputs_Indexed REC'!$C$6:$C$8,0))),
0))</f>
        <v>0</v>
      </c>
      <c r="V53" s="86">
        <f>IF(V$4=$H53+$B53,INDEX('Inputs_Indexed REC'!$D$40:$F$65,MATCH('Total Indexed RECs'!$H53,'Inputs_Indexed REC'!$B$40:$B$65,0),MATCH('Total Indexed RECs'!$F53,'Inputs_Indexed REC'!$D$37:$F$37,0))
*INDEX('Inputs_Indexed REC'!$H$40:$J$65,MATCH('Total Indexed RECs'!$H53,'Inputs_Indexed REC'!$B$40:$B$65,0),MATCH('Total Indexed RECs'!$F53,'Inputs_Indexed REC'!$H$37:$J$37,0)),
IF(V$4&gt;$H53+$B53,U53*(1-INDEX('Inputs_Indexed REC'!$E$6:$E$8,MATCH('Total Indexed RECs'!$F53,'Inputs_Indexed REC'!$C$6:$C$8,0))),
0))</f>
        <v>0</v>
      </c>
      <c r="W53" s="86">
        <f>IF(W$4=$H53+$B53,INDEX('Inputs_Indexed REC'!$D$40:$F$65,MATCH('Total Indexed RECs'!$H53,'Inputs_Indexed REC'!$B$40:$B$65,0),MATCH('Total Indexed RECs'!$F53,'Inputs_Indexed REC'!$D$37:$F$37,0))
*INDEX('Inputs_Indexed REC'!$H$40:$J$65,MATCH('Total Indexed RECs'!$H53,'Inputs_Indexed REC'!$B$40:$B$65,0),MATCH('Total Indexed RECs'!$F53,'Inputs_Indexed REC'!$H$37:$J$37,0)),
IF(W$4&gt;$H53+$B53,V53*(1-INDEX('Inputs_Indexed REC'!$E$6:$E$8,MATCH('Total Indexed RECs'!$F53,'Inputs_Indexed REC'!$C$6:$C$8,0))),
0))</f>
        <v>0</v>
      </c>
      <c r="X53" s="86">
        <f>IF(X$4=$H53+$B53,INDEX('Inputs_Indexed REC'!$D$40:$F$65,MATCH('Total Indexed RECs'!$H53,'Inputs_Indexed REC'!$B$40:$B$65,0),MATCH('Total Indexed RECs'!$F53,'Inputs_Indexed REC'!$D$37:$F$37,0))
*INDEX('Inputs_Indexed REC'!$H$40:$J$65,MATCH('Total Indexed RECs'!$H53,'Inputs_Indexed REC'!$B$40:$B$65,0),MATCH('Total Indexed RECs'!$F53,'Inputs_Indexed REC'!$H$37:$J$37,0)),
IF(X$4&gt;$H53+$B53,W53*(1-INDEX('Inputs_Indexed REC'!$E$6:$E$8,MATCH('Total Indexed RECs'!$F53,'Inputs_Indexed REC'!$C$6:$C$8,0))),
0))</f>
        <v>0</v>
      </c>
      <c r="Y53" s="86">
        <f>IF(Y$4=$H53+$B53,INDEX('Inputs_Indexed REC'!$D$40:$F$65,MATCH('Total Indexed RECs'!$H53,'Inputs_Indexed REC'!$B$40:$B$65,0),MATCH('Total Indexed RECs'!$F53,'Inputs_Indexed REC'!$D$37:$F$37,0))
*INDEX('Inputs_Indexed REC'!$H$40:$J$65,MATCH('Total Indexed RECs'!$H53,'Inputs_Indexed REC'!$B$40:$B$65,0),MATCH('Total Indexed RECs'!$F53,'Inputs_Indexed REC'!$H$37:$J$37,0)),
IF(Y$4&gt;$H53+$B53,X53*(1-INDEX('Inputs_Indexed REC'!$E$6:$E$8,MATCH('Total Indexed RECs'!$F53,'Inputs_Indexed REC'!$C$6:$C$8,0))),
0))</f>
        <v>0</v>
      </c>
      <c r="Z53" s="86">
        <f>IF(Z$4=$H53+$B53,INDEX('Inputs_Indexed REC'!$D$40:$F$65,MATCH('Total Indexed RECs'!$H53,'Inputs_Indexed REC'!$B$40:$B$65,0),MATCH('Total Indexed RECs'!$F53,'Inputs_Indexed REC'!$D$37:$F$37,0))
*INDEX('Inputs_Indexed REC'!$H$40:$J$65,MATCH('Total Indexed RECs'!$H53,'Inputs_Indexed REC'!$B$40:$B$65,0),MATCH('Total Indexed RECs'!$F53,'Inputs_Indexed REC'!$H$37:$J$37,0)),
IF(Z$4&gt;$H53+$B53,Y53*(1-INDEX('Inputs_Indexed REC'!$E$6:$E$8,MATCH('Total Indexed RECs'!$F53,'Inputs_Indexed REC'!$C$6:$C$8,0))),
0))</f>
        <v>0</v>
      </c>
      <c r="AA53" s="86">
        <f>IF(AA$4=$H53+$B53,INDEX('Inputs_Indexed REC'!$D$40:$F$65,MATCH('Total Indexed RECs'!$H53,'Inputs_Indexed REC'!$B$40:$B$65,0),MATCH('Total Indexed RECs'!$F53,'Inputs_Indexed REC'!$D$37:$F$37,0))
*INDEX('Inputs_Indexed REC'!$H$40:$J$65,MATCH('Total Indexed RECs'!$H53,'Inputs_Indexed REC'!$B$40:$B$65,0),MATCH('Total Indexed RECs'!$F53,'Inputs_Indexed REC'!$H$37:$J$37,0)),
IF(AA$4&gt;$H53+$B53,Z53*(1-INDEX('Inputs_Indexed REC'!$E$6:$E$8,MATCH('Total Indexed RECs'!$F53,'Inputs_Indexed REC'!$C$6:$C$8,0))),
0))</f>
        <v>0</v>
      </c>
      <c r="AB53" s="86">
        <f>IF(AB$4=$H53+$B53,INDEX('Inputs_Indexed REC'!$D$40:$F$65,MATCH('Total Indexed RECs'!$H53,'Inputs_Indexed REC'!$B$40:$B$65,0),MATCH('Total Indexed RECs'!$F53,'Inputs_Indexed REC'!$D$37:$F$37,0))
*INDEX('Inputs_Indexed REC'!$H$40:$J$65,MATCH('Total Indexed RECs'!$H53,'Inputs_Indexed REC'!$B$40:$B$65,0),MATCH('Total Indexed RECs'!$F53,'Inputs_Indexed REC'!$H$37:$J$37,0)),
IF(AB$4&gt;$H53+$B53,AA53*(1-INDEX('Inputs_Indexed REC'!$E$6:$E$8,MATCH('Total Indexed RECs'!$F53,'Inputs_Indexed REC'!$C$6:$C$8,0))),
0))</f>
        <v>0</v>
      </c>
      <c r="AC53" s="86">
        <f>IF(AC$4=$H53+$B53,INDEX('Inputs_Indexed REC'!$D$40:$F$65,MATCH('Total Indexed RECs'!$H53,'Inputs_Indexed REC'!$B$40:$B$65,0),MATCH('Total Indexed RECs'!$F53,'Inputs_Indexed REC'!$D$37:$F$37,0))
*INDEX('Inputs_Indexed REC'!$H$40:$J$65,MATCH('Total Indexed RECs'!$H53,'Inputs_Indexed REC'!$B$40:$B$65,0),MATCH('Total Indexed RECs'!$F53,'Inputs_Indexed REC'!$H$37:$J$37,0)),
IF(AC$4&gt;$H53+$B53,AB53*(1-INDEX('Inputs_Indexed REC'!$E$6:$E$8,MATCH('Total Indexed RECs'!$F53,'Inputs_Indexed REC'!$C$6:$C$8,0))),
0))</f>
        <v>0</v>
      </c>
      <c r="AD53" s="86">
        <f>IF(AD$4=$H53+$B53,INDEX('Inputs_Indexed REC'!$D$40:$F$65,MATCH('Total Indexed RECs'!$H53,'Inputs_Indexed REC'!$B$40:$B$65,0),MATCH('Total Indexed RECs'!$F53,'Inputs_Indexed REC'!$D$37:$F$37,0))
*INDEX('Inputs_Indexed REC'!$H$40:$J$65,MATCH('Total Indexed RECs'!$H53,'Inputs_Indexed REC'!$B$40:$B$65,0),MATCH('Total Indexed RECs'!$F53,'Inputs_Indexed REC'!$H$37:$J$37,0)),
IF(AD$4&gt;$H53+$B53,AC53*(1-INDEX('Inputs_Indexed REC'!$E$6:$E$8,MATCH('Total Indexed RECs'!$F53,'Inputs_Indexed REC'!$C$6:$C$8,0))),
0))</f>
        <v>0</v>
      </c>
      <c r="AE53" s="86">
        <f>IF(AE$4=$H53+$B53,INDEX('Inputs_Indexed REC'!$D$40:$F$65,MATCH('Total Indexed RECs'!$H53,'Inputs_Indexed REC'!$B$40:$B$65,0),MATCH('Total Indexed RECs'!$F53,'Inputs_Indexed REC'!$D$37:$F$37,0))
*INDEX('Inputs_Indexed REC'!$H$40:$J$65,MATCH('Total Indexed RECs'!$H53,'Inputs_Indexed REC'!$B$40:$B$65,0),MATCH('Total Indexed RECs'!$F53,'Inputs_Indexed REC'!$H$37:$J$37,0)),
IF(AE$4&gt;$H53+$B53,AD53*(1-INDEX('Inputs_Indexed REC'!$E$6:$E$8,MATCH('Total Indexed RECs'!$F53,'Inputs_Indexed REC'!$C$6:$C$8,0))),
0))</f>
        <v>0</v>
      </c>
      <c r="AF53" s="86">
        <f>IF(AF$4=$H53+$B53,INDEX('Inputs_Indexed REC'!$D$40:$F$65,MATCH('Total Indexed RECs'!$H53,'Inputs_Indexed REC'!$B$40:$B$65,0),MATCH('Total Indexed RECs'!$F53,'Inputs_Indexed REC'!$D$37:$F$37,0))
*INDEX('Inputs_Indexed REC'!$H$40:$J$65,MATCH('Total Indexed RECs'!$H53,'Inputs_Indexed REC'!$B$40:$B$65,0),MATCH('Total Indexed RECs'!$F53,'Inputs_Indexed REC'!$H$37:$J$37,0)),
IF(AF$4&gt;$H53+$B53,AE53*(1-INDEX('Inputs_Indexed REC'!$E$6:$E$8,MATCH('Total Indexed RECs'!$F53,'Inputs_Indexed REC'!$C$6:$C$8,0))),
0))</f>
        <v>0</v>
      </c>
      <c r="AG53" s="86">
        <f>IF(AG$4=$H53+$B53,INDEX('Inputs_Indexed REC'!$D$40:$F$65,MATCH('Total Indexed RECs'!$H53,'Inputs_Indexed REC'!$B$40:$B$65,0),MATCH('Total Indexed RECs'!$F53,'Inputs_Indexed REC'!$D$37:$F$37,0))
*INDEX('Inputs_Indexed REC'!$H$40:$J$65,MATCH('Total Indexed RECs'!$H53,'Inputs_Indexed REC'!$B$40:$B$65,0),MATCH('Total Indexed RECs'!$F53,'Inputs_Indexed REC'!$H$37:$J$37,0)),
IF(AG$4&gt;$H53+$B53,AF53*(1-INDEX('Inputs_Indexed REC'!$E$6:$E$8,MATCH('Total Indexed RECs'!$F53,'Inputs_Indexed REC'!$C$6:$C$8,0))),
0))</f>
        <v>1000000</v>
      </c>
      <c r="AH53" s="86">
        <f>IF(AH$4=$H53+$B53,INDEX('Inputs_Indexed REC'!$D$40:$F$65,MATCH('Total Indexed RECs'!$H53,'Inputs_Indexed REC'!$B$40:$B$65,0),MATCH('Total Indexed RECs'!$F53,'Inputs_Indexed REC'!$D$37:$F$37,0))
*INDEX('Inputs_Indexed REC'!$H$40:$J$65,MATCH('Total Indexed RECs'!$H53,'Inputs_Indexed REC'!$B$40:$B$65,0),MATCH('Total Indexed RECs'!$F53,'Inputs_Indexed REC'!$H$37:$J$37,0)),
IF(AH$4&gt;$H53+$B53,AG53*(1-INDEX('Inputs_Indexed REC'!$E$6:$E$8,MATCH('Total Indexed RECs'!$F53,'Inputs_Indexed REC'!$C$6:$C$8,0))),
0))</f>
        <v>995000</v>
      </c>
    </row>
    <row r="54" spans="2:53" x14ac:dyDescent="0.35">
      <c r="B54" s="332">
        <f>INDEX('Inputs_Indexed REC'!$E$70:$E$72,MATCH('Indexed REC Deliveries'!$D54,'Inputs_Indexed REC'!$C$70:$C$72,0))</f>
        <v>3</v>
      </c>
      <c r="C54" s="332" t="str">
        <f>INDEX('Inputs_Indexed REC'!$L$40:$L$65,MATCH('Indexed REC Deliveries'!$G54,'Inputs_Indexed REC'!$C$40:$C$65,0))</f>
        <v>Projected</v>
      </c>
      <c r="D54" s="116" t="s">
        <v>240</v>
      </c>
      <c r="F54" s="39" t="s">
        <v>76</v>
      </c>
      <c r="G54" s="60" t="s">
        <v>41</v>
      </c>
      <c r="H54" s="347">
        <f t="shared" si="7"/>
        <v>2043</v>
      </c>
      <c r="I54" s="56" t="s">
        <v>91</v>
      </c>
      <c r="J54" s="86">
        <f>IF(J$4=$H54+$B54,INDEX('Inputs_Indexed REC'!$D$40:$F$65,MATCH('Total Indexed RECs'!$H54,'Inputs_Indexed REC'!$B$40:$B$65,0),MATCH('Total Indexed RECs'!$F54,'Inputs_Indexed REC'!$D$37:$F$37,0))
*INDEX('Inputs_Indexed REC'!$H$40:$J$65,MATCH('Total Indexed RECs'!$H54,'Inputs_Indexed REC'!$B$40:$B$65,0),MATCH('Total Indexed RECs'!$F54,'Inputs_Indexed REC'!$H$37:$J$37,0)),
IF(J$4&gt;$H54+$B54,I54*(1-INDEX('Inputs_Indexed REC'!$E$6:$E$8,MATCH('Total Indexed RECs'!$F54,'Inputs_Indexed REC'!$C$6:$C$8,0))),
0))</f>
        <v>0</v>
      </c>
      <c r="K54" s="86">
        <f>IF(K$4=$H54+$B54,INDEX('Inputs_Indexed REC'!$D$40:$F$65,MATCH('Total Indexed RECs'!$H54,'Inputs_Indexed REC'!$B$40:$B$65,0),MATCH('Total Indexed RECs'!$F54,'Inputs_Indexed REC'!$D$37:$F$37,0))
*INDEX('Inputs_Indexed REC'!$H$40:$J$65,MATCH('Total Indexed RECs'!$H54,'Inputs_Indexed REC'!$B$40:$B$65,0),MATCH('Total Indexed RECs'!$F54,'Inputs_Indexed REC'!$H$37:$J$37,0)),
IF(K$4&gt;$H54+$B54,J54*(1-INDEX('Inputs_Indexed REC'!$E$6:$E$8,MATCH('Total Indexed RECs'!$F54,'Inputs_Indexed REC'!$C$6:$C$8,0))),
0))</f>
        <v>0</v>
      </c>
      <c r="L54" s="86">
        <f>IF(L$4=$H54+$B54,INDEX('Inputs_Indexed REC'!$D$40:$F$65,MATCH('Total Indexed RECs'!$H54,'Inputs_Indexed REC'!$B$40:$B$65,0),MATCH('Total Indexed RECs'!$F54,'Inputs_Indexed REC'!$D$37:$F$37,0))
*INDEX('Inputs_Indexed REC'!$H$40:$J$65,MATCH('Total Indexed RECs'!$H54,'Inputs_Indexed REC'!$B$40:$B$65,0),MATCH('Total Indexed RECs'!$F54,'Inputs_Indexed REC'!$H$37:$J$37,0)),
IF(L$4&gt;$H54+$B54,K54*(1-INDEX('Inputs_Indexed REC'!$E$6:$E$8,MATCH('Total Indexed RECs'!$F54,'Inputs_Indexed REC'!$C$6:$C$8,0))),
0))</f>
        <v>0</v>
      </c>
      <c r="M54" s="86">
        <f>IF(M$4=$H54+$B54,INDEX('Inputs_Indexed REC'!$D$40:$F$65,MATCH('Total Indexed RECs'!$H54,'Inputs_Indexed REC'!$B$40:$B$65,0),MATCH('Total Indexed RECs'!$F54,'Inputs_Indexed REC'!$D$37:$F$37,0))
*INDEX('Inputs_Indexed REC'!$H$40:$J$65,MATCH('Total Indexed RECs'!$H54,'Inputs_Indexed REC'!$B$40:$B$65,0),MATCH('Total Indexed RECs'!$F54,'Inputs_Indexed REC'!$H$37:$J$37,0)),
IF(M$4&gt;$H54+$B54,L54*(1-INDEX('Inputs_Indexed REC'!$E$6:$E$8,MATCH('Total Indexed RECs'!$F54,'Inputs_Indexed REC'!$C$6:$C$8,0))),
0))</f>
        <v>0</v>
      </c>
      <c r="N54" s="86">
        <f>IF(N$4=$H54+$B54,INDEX('Inputs_Indexed REC'!$D$40:$F$65,MATCH('Total Indexed RECs'!$H54,'Inputs_Indexed REC'!$B$40:$B$65,0),MATCH('Total Indexed RECs'!$F54,'Inputs_Indexed REC'!$D$37:$F$37,0))
*INDEX('Inputs_Indexed REC'!$H$40:$J$65,MATCH('Total Indexed RECs'!$H54,'Inputs_Indexed REC'!$B$40:$B$65,0),MATCH('Total Indexed RECs'!$F54,'Inputs_Indexed REC'!$H$37:$J$37,0)),
IF(N$4&gt;$H54+$B54,M54*(1-INDEX('Inputs_Indexed REC'!$E$6:$E$8,MATCH('Total Indexed RECs'!$F54,'Inputs_Indexed REC'!$C$6:$C$8,0))),
0))</f>
        <v>0</v>
      </c>
      <c r="O54" s="86">
        <f>IF(O$4=$H54+$B54,INDEX('Inputs_Indexed REC'!$D$40:$F$65,MATCH('Total Indexed RECs'!$H54,'Inputs_Indexed REC'!$B$40:$B$65,0),MATCH('Total Indexed RECs'!$F54,'Inputs_Indexed REC'!$D$37:$F$37,0))
*INDEX('Inputs_Indexed REC'!$H$40:$J$65,MATCH('Total Indexed RECs'!$H54,'Inputs_Indexed REC'!$B$40:$B$65,0),MATCH('Total Indexed RECs'!$F54,'Inputs_Indexed REC'!$H$37:$J$37,0)),
IF(O$4&gt;$H54+$B54,N54*(1-INDEX('Inputs_Indexed REC'!$E$6:$E$8,MATCH('Total Indexed RECs'!$F54,'Inputs_Indexed REC'!$C$6:$C$8,0))),
0))</f>
        <v>0</v>
      </c>
      <c r="P54" s="86">
        <f>IF(P$4=$H54+$B54,INDEX('Inputs_Indexed REC'!$D$40:$F$65,MATCH('Total Indexed RECs'!$H54,'Inputs_Indexed REC'!$B$40:$B$65,0),MATCH('Total Indexed RECs'!$F54,'Inputs_Indexed REC'!$D$37:$F$37,0))
*INDEX('Inputs_Indexed REC'!$H$40:$J$65,MATCH('Total Indexed RECs'!$H54,'Inputs_Indexed REC'!$B$40:$B$65,0),MATCH('Total Indexed RECs'!$F54,'Inputs_Indexed REC'!$H$37:$J$37,0)),
IF(P$4&gt;$H54+$B54,O54*(1-INDEX('Inputs_Indexed REC'!$E$6:$E$8,MATCH('Total Indexed RECs'!$F54,'Inputs_Indexed REC'!$C$6:$C$8,0))),
0))</f>
        <v>0</v>
      </c>
      <c r="Q54" s="86">
        <f>IF(Q$4=$H54+$B54,INDEX('Inputs_Indexed REC'!$D$40:$F$65,MATCH('Total Indexed RECs'!$H54,'Inputs_Indexed REC'!$B$40:$B$65,0),MATCH('Total Indexed RECs'!$F54,'Inputs_Indexed REC'!$D$37:$F$37,0))
*INDEX('Inputs_Indexed REC'!$H$40:$J$65,MATCH('Total Indexed RECs'!$H54,'Inputs_Indexed REC'!$B$40:$B$65,0),MATCH('Total Indexed RECs'!$F54,'Inputs_Indexed REC'!$H$37:$J$37,0)),
IF(Q$4&gt;$H54+$B54,P54*(1-INDEX('Inputs_Indexed REC'!$E$6:$E$8,MATCH('Total Indexed RECs'!$F54,'Inputs_Indexed REC'!$C$6:$C$8,0))),
0))</f>
        <v>0</v>
      </c>
      <c r="R54" s="86">
        <f>IF(R$4=$H54+$B54,INDEX('Inputs_Indexed REC'!$D$40:$F$65,MATCH('Total Indexed RECs'!$H54,'Inputs_Indexed REC'!$B$40:$B$65,0),MATCH('Total Indexed RECs'!$F54,'Inputs_Indexed REC'!$D$37:$F$37,0))
*INDEX('Inputs_Indexed REC'!$H$40:$J$65,MATCH('Total Indexed RECs'!$H54,'Inputs_Indexed REC'!$B$40:$B$65,0),MATCH('Total Indexed RECs'!$F54,'Inputs_Indexed REC'!$H$37:$J$37,0)),
IF(R$4&gt;$H54+$B54,Q54*(1-INDEX('Inputs_Indexed REC'!$E$6:$E$8,MATCH('Total Indexed RECs'!$F54,'Inputs_Indexed REC'!$C$6:$C$8,0))),
0))</f>
        <v>0</v>
      </c>
      <c r="S54" s="86">
        <f>IF(S$4=$H54+$B54,INDEX('Inputs_Indexed REC'!$D$40:$F$65,MATCH('Total Indexed RECs'!$H54,'Inputs_Indexed REC'!$B$40:$B$65,0),MATCH('Total Indexed RECs'!$F54,'Inputs_Indexed REC'!$D$37:$F$37,0))
*INDEX('Inputs_Indexed REC'!$H$40:$J$65,MATCH('Total Indexed RECs'!$H54,'Inputs_Indexed REC'!$B$40:$B$65,0),MATCH('Total Indexed RECs'!$F54,'Inputs_Indexed REC'!$H$37:$J$37,0)),
IF(S$4&gt;$H54+$B54,R54*(1-INDEX('Inputs_Indexed REC'!$E$6:$E$8,MATCH('Total Indexed RECs'!$F54,'Inputs_Indexed REC'!$C$6:$C$8,0))),
0))</f>
        <v>0</v>
      </c>
      <c r="T54" s="86">
        <f>IF(T$4=$H54+$B54,INDEX('Inputs_Indexed REC'!$D$40:$F$65,MATCH('Total Indexed RECs'!$H54,'Inputs_Indexed REC'!$B$40:$B$65,0),MATCH('Total Indexed RECs'!$F54,'Inputs_Indexed REC'!$D$37:$F$37,0))
*INDEX('Inputs_Indexed REC'!$H$40:$J$65,MATCH('Total Indexed RECs'!$H54,'Inputs_Indexed REC'!$B$40:$B$65,0),MATCH('Total Indexed RECs'!$F54,'Inputs_Indexed REC'!$H$37:$J$37,0)),
IF(T$4&gt;$H54+$B54,S54*(1-INDEX('Inputs_Indexed REC'!$E$6:$E$8,MATCH('Total Indexed RECs'!$F54,'Inputs_Indexed REC'!$C$6:$C$8,0))),
0))</f>
        <v>0</v>
      </c>
      <c r="U54" s="86">
        <f>IF(U$4=$H54+$B54,INDEX('Inputs_Indexed REC'!$D$40:$F$65,MATCH('Total Indexed RECs'!$H54,'Inputs_Indexed REC'!$B$40:$B$65,0),MATCH('Total Indexed RECs'!$F54,'Inputs_Indexed REC'!$D$37:$F$37,0))
*INDEX('Inputs_Indexed REC'!$H$40:$J$65,MATCH('Total Indexed RECs'!$H54,'Inputs_Indexed REC'!$B$40:$B$65,0),MATCH('Total Indexed RECs'!$F54,'Inputs_Indexed REC'!$H$37:$J$37,0)),
IF(U$4&gt;$H54+$B54,T54*(1-INDEX('Inputs_Indexed REC'!$E$6:$E$8,MATCH('Total Indexed RECs'!$F54,'Inputs_Indexed REC'!$C$6:$C$8,0))),
0))</f>
        <v>0</v>
      </c>
      <c r="V54" s="86">
        <f>IF(V$4=$H54+$B54,INDEX('Inputs_Indexed REC'!$D$40:$F$65,MATCH('Total Indexed RECs'!$H54,'Inputs_Indexed REC'!$B$40:$B$65,0),MATCH('Total Indexed RECs'!$F54,'Inputs_Indexed REC'!$D$37:$F$37,0))
*INDEX('Inputs_Indexed REC'!$H$40:$J$65,MATCH('Total Indexed RECs'!$H54,'Inputs_Indexed REC'!$B$40:$B$65,0),MATCH('Total Indexed RECs'!$F54,'Inputs_Indexed REC'!$H$37:$J$37,0)),
IF(V$4&gt;$H54+$B54,U54*(1-INDEX('Inputs_Indexed REC'!$E$6:$E$8,MATCH('Total Indexed RECs'!$F54,'Inputs_Indexed REC'!$C$6:$C$8,0))),
0))</f>
        <v>0</v>
      </c>
      <c r="W54" s="86">
        <f>IF(W$4=$H54+$B54,INDEX('Inputs_Indexed REC'!$D$40:$F$65,MATCH('Total Indexed RECs'!$H54,'Inputs_Indexed REC'!$B$40:$B$65,0),MATCH('Total Indexed RECs'!$F54,'Inputs_Indexed REC'!$D$37:$F$37,0))
*INDEX('Inputs_Indexed REC'!$H$40:$J$65,MATCH('Total Indexed RECs'!$H54,'Inputs_Indexed REC'!$B$40:$B$65,0),MATCH('Total Indexed RECs'!$F54,'Inputs_Indexed REC'!$H$37:$J$37,0)),
IF(W$4&gt;$H54+$B54,V54*(1-INDEX('Inputs_Indexed REC'!$E$6:$E$8,MATCH('Total Indexed RECs'!$F54,'Inputs_Indexed REC'!$C$6:$C$8,0))),
0))</f>
        <v>0</v>
      </c>
      <c r="X54" s="86">
        <f>IF(X$4=$H54+$B54,INDEX('Inputs_Indexed REC'!$D$40:$F$65,MATCH('Total Indexed RECs'!$H54,'Inputs_Indexed REC'!$B$40:$B$65,0),MATCH('Total Indexed RECs'!$F54,'Inputs_Indexed REC'!$D$37:$F$37,0))
*INDEX('Inputs_Indexed REC'!$H$40:$J$65,MATCH('Total Indexed RECs'!$H54,'Inputs_Indexed REC'!$B$40:$B$65,0),MATCH('Total Indexed RECs'!$F54,'Inputs_Indexed REC'!$H$37:$J$37,0)),
IF(X$4&gt;$H54+$B54,W54*(1-INDEX('Inputs_Indexed REC'!$E$6:$E$8,MATCH('Total Indexed RECs'!$F54,'Inputs_Indexed REC'!$C$6:$C$8,0))),
0))</f>
        <v>0</v>
      </c>
      <c r="Y54" s="86">
        <f>IF(Y$4=$H54+$B54,INDEX('Inputs_Indexed REC'!$D$40:$F$65,MATCH('Total Indexed RECs'!$H54,'Inputs_Indexed REC'!$B$40:$B$65,0),MATCH('Total Indexed RECs'!$F54,'Inputs_Indexed REC'!$D$37:$F$37,0))
*INDEX('Inputs_Indexed REC'!$H$40:$J$65,MATCH('Total Indexed RECs'!$H54,'Inputs_Indexed REC'!$B$40:$B$65,0),MATCH('Total Indexed RECs'!$F54,'Inputs_Indexed REC'!$H$37:$J$37,0)),
IF(Y$4&gt;$H54+$B54,X54*(1-INDEX('Inputs_Indexed REC'!$E$6:$E$8,MATCH('Total Indexed RECs'!$F54,'Inputs_Indexed REC'!$C$6:$C$8,0))),
0))</f>
        <v>0</v>
      </c>
      <c r="Z54" s="86">
        <f>IF(Z$4=$H54+$B54,INDEX('Inputs_Indexed REC'!$D$40:$F$65,MATCH('Total Indexed RECs'!$H54,'Inputs_Indexed REC'!$B$40:$B$65,0),MATCH('Total Indexed RECs'!$F54,'Inputs_Indexed REC'!$D$37:$F$37,0))
*INDEX('Inputs_Indexed REC'!$H$40:$J$65,MATCH('Total Indexed RECs'!$H54,'Inputs_Indexed REC'!$B$40:$B$65,0),MATCH('Total Indexed RECs'!$F54,'Inputs_Indexed REC'!$H$37:$J$37,0)),
IF(Z$4&gt;$H54+$B54,Y54*(1-INDEX('Inputs_Indexed REC'!$E$6:$E$8,MATCH('Total Indexed RECs'!$F54,'Inputs_Indexed REC'!$C$6:$C$8,0))),
0))</f>
        <v>0</v>
      </c>
      <c r="AA54" s="86">
        <f>IF(AA$4=$H54+$B54,INDEX('Inputs_Indexed REC'!$D$40:$F$65,MATCH('Total Indexed RECs'!$H54,'Inputs_Indexed REC'!$B$40:$B$65,0),MATCH('Total Indexed RECs'!$F54,'Inputs_Indexed REC'!$D$37:$F$37,0))
*INDEX('Inputs_Indexed REC'!$H$40:$J$65,MATCH('Total Indexed RECs'!$H54,'Inputs_Indexed REC'!$B$40:$B$65,0),MATCH('Total Indexed RECs'!$F54,'Inputs_Indexed REC'!$H$37:$J$37,0)),
IF(AA$4&gt;$H54+$B54,Z54*(1-INDEX('Inputs_Indexed REC'!$E$6:$E$8,MATCH('Total Indexed RECs'!$F54,'Inputs_Indexed REC'!$C$6:$C$8,0))),
0))</f>
        <v>0</v>
      </c>
      <c r="AB54" s="86">
        <f>IF(AB$4=$H54+$B54,INDEX('Inputs_Indexed REC'!$D$40:$F$65,MATCH('Total Indexed RECs'!$H54,'Inputs_Indexed REC'!$B$40:$B$65,0),MATCH('Total Indexed RECs'!$F54,'Inputs_Indexed REC'!$D$37:$F$37,0))
*INDEX('Inputs_Indexed REC'!$H$40:$J$65,MATCH('Total Indexed RECs'!$H54,'Inputs_Indexed REC'!$B$40:$B$65,0),MATCH('Total Indexed RECs'!$F54,'Inputs_Indexed REC'!$H$37:$J$37,0)),
IF(AB$4&gt;$H54+$B54,AA54*(1-INDEX('Inputs_Indexed REC'!$E$6:$E$8,MATCH('Total Indexed RECs'!$F54,'Inputs_Indexed REC'!$C$6:$C$8,0))),
0))</f>
        <v>0</v>
      </c>
      <c r="AC54" s="86">
        <f>IF(AC$4=$H54+$B54,INDEX('Inputs_Indexed REC'!$D$40:$F$65,MATCH('Total Indexed RECs'!$H54,'Inputs_Indexed REC'!$B$40:$B$65,0),MATCH('Total Indexed RECs'!$F54,'Inputs_Indexed REC'!$D$37:$F$37,0))
*INDEX('Inputs_Indexed REC'!$H$40:$J$65,MATCH('Total Indexed RECs'!$H54,'Inputs_Indexed REC'!$B$40:$B$65,0),MATCH('Total Indexed RECs'!$F54,'Inputs_Indexed REC'!$H$37:$J$37,0)),
IF(AC$4&gt;$H54+$B54,AB54*(1-INDEX('Inputs_Indexed REC'!$E$6:$E$8,MATCH('Total Indexed RECs'!$F54,'Inputs_Indexed REC'!$C$6:$C$8,0))),
0))</f>
        <v>0</v>
      </c>
      <c r="AD54" s="86">
        <f>IF(AD$4=$H54+$B54,INDEX('Inputs_Indexed REC'!$D$40:$F$65,MATCH('Total Indexed RECs'!$H54,'Inputs_Indexed REC'!$B$40:$B$65,0),MATCH('Total Indexed RECs'!$F54,'Inputs_Indexed REC'!$D$37:$F$37,0))
*INDEX('Inputs_Indexed REC'!$H$40:$J$65,MATCH('Total Indexed RECs'!$H54,'Inputs_Indexed REC'!$B$40:$B$65,0),MATCH('Total Indexed RECs'!$F54,'Inputs_Indexed REC'!$H$37:$J$37,0)),
IF(AD$4&gt;$H54+$B54,AC54*(1-INDEX('Inputs_Indexed REC'!$E$6:$E$8,MATCH('Total Indexed RECs'!$F54,'Inputs_Indexed REC'!$C$6:$C$8,0))),
0))</f>
        <v>0</v>
      </c>
      <c r="AE54" s="86">
        <f>IF(AE$4=$H54+$B54,INDEX('Inputs_Indexed REC'!$D$40:$F$65,MATCH('Total Indexed RECs'!$H54,'Inputs_Indexed REC'!$B$40:$B$65,0),MATCH('Total Indexed RECs'!$F54,'Inputs_Indexed REC'!$D$37:$F$37,0))
*INDEX('Inputs_Indexed REC'!$H$40:$J$65,MATCH('Total Indexed RECs'!$H54,'Inputs_Indexed REC'!$B$40:$B$65,0),MATCH('Total Indexed RECs'!$F54,'Inputs_Indexed REC'!$H$37:$J$37,0)),
IF(AE$4&gt;$H54+$B54,AD54*(1-INDEX('Inputs_Indexed REC'!$E$6:$E$8,MATCH('Total Indexed RECs'!$F54,'Inputs_Indexed REC'!$C$6:$C$8,0))),
0))</f>
        <v>0</v>
      </c>
      <c r="AF54" s="86">
        <f>IF(AF$4=$H54+$B54,INDEX('Inputs_Indexed REC'!$D$40:$F$65,MATCH('Total Indexed RECs'!$H54,'Inputs_Indexed REC'!$B$40:$B$65,0),MATCH('Total Indexed RECs'!$F54,'Inputs_Indexed REC'!$D$37:$F$37,0))
*INDEX('Inputs_Indexed REC'!$H$40:$J$65,MATCH('Total Indexed RECs'!$H54,'Inputs_Indexed REC'!$B$40:$B$65,0),MATCH('Total Indexed RECs'!$F54,'Inputs_Indexed REC'!$H$37:$J$37,0)),
IF(AF$4&gt;$H54+$B54,AE54*(1-INDEX('Inputs_Indexed REC'!$E$6:$E$8,MATCH('Total Indexed RECs'!$F54,'Inputs_Indexed REC'!$C$6:$C$8,0))),
0))</f>
        <v>0</v>
      </c>
      <c r="AG54" s="86">
        <f>IF(AG$4=$H54+$B54,INDEX('Inputs_Indexed REC'!$D$40:$F$65,MATCH('Total Indexed RECs'!$H54,'Inputs_Indexed REC'!$B$40:$B$65,0),MATCH('Total Indexed RECs'!$F54,'Inputs_Indexed REC'!$D$37:$F$37,0))
*INDEX('Inputs_Indexed REC'!$H$40:$J$65,MATCH('Total Indexed RECs'!$H54,'Inputs_Indexed REC'!$B$40:$B$65,0),MATCH('Total Indexed RECs'!$F54,'Inputs_Indexed REC'!$H$37:$J$37,0)),
IF(AG$4&gt;$H54+$B54,AF54*(1-INDEX('Inputs_Indexed REC'!$E$6:$E$8,MATCH('Total Indexed RECs'!$F54,'Inputs_Indexed REC'!$C$6:$C$8,0))),
0))</f>
        <v>0</v>
      </c>
      <c r="AH54" s="86">
        <f>IF(AH$4=$H54+$B54,INDEX('Inputs_Indexed REC'!$D$40:$F$65,MATCH('Total Indexed RECs'!$H54,'Inputs_Indexed REC'!$B$40:$B$65,0),MATCH('Total Indexed RECs'!$F54,'Inputs_Indexed REC'!$D$37:$F$37,0))
*INDEX('Inputs_Indexed REC'!$H$40:$J$65,MATCH('Total Indexed RECs'!$H54,'Inputs_Indexed REC'!$B$40:$B$65,0),MATCH('Total Indexed RECs'!$F54,'Inputs_Indexed REC'!$H$37:$J$37,0)),
IF(AH$4&gt;$H54+$B54,AG54*(1-INDEX('Inputs_Indexed REC'!$E$6:$E$8,MATCH('Total Indexed RECs'!$F54,'Inputs_Indexed REC'!$C$6:$C$8,0))),
0))</f>
        <v>0</v>
      </c>
    </row>
    <row r="55" spans="2:53" x14ac:dyDescent="0.35">
      <c r="B55" s="332">
        <f>INDEX('Inputs_Indexed REC'!$E$70:$E$72,MATCH('Indexed REC Deliveries'!$D55,'Inputs_Indexed REC'!$C$70:$C$72,0))</f>
        <v>3</v>
      </c>
      <c r="C55" s="332" t="str">
        <f>INDEX('Inputs_Indexed REC'!$L$40:$L$65,MATCH('Indexed REC Deliveries'!$G55,'Inputs_Indexed REC'!$C$40:$C$65,0))</f>
        <v>Projected</v>
      </c>
      <c r="D55" s="116" t="s">
        <v>240</v>
      </c>
      <c r="F55" s="39" t="s">
        <v>76</v>
      </c>
      <c r="G55" s="60" t="s">
        <v>42</v>
      </c>
      <c r="H55" s="347">
        <f t="shared" si="7"/>
        <v>2044</v>
      </c>
      <c r="I55" s="56" t="s">
        <v>91</v>
      </c>
      <c r="J55" s="86">
        <f>IF(J$4=$H55+$B55,INDEX('Inputs_Indexed REC'!$D$40:$F$65,MATCH('Total Indexed RECs'!$H55,'Inputs_Indexed REC'!$B$40:$B$65,0),MATCH('Total Indexed RECs'!$F55,'Inputs_Indexed REC'!$D$37:$F$37,0))
*INDEX('Inputs_Indexed REC'!$H$40:$J$65,MATCH('Total Indexed RECs'!$H55,'Inputs_Indexed REC'!$B$40:$B$65,0),MATCH('Total Indexed RECs'!$F55,'Inputs_Indexed REC'!$H$37:$J$37,0)),
IF(J$4&gt;$H55+$B55,I55*(1-INDEX('Inputs_Indexed REC'!$E$6:$E$8,MATCH('Total Indexed RECs'!$F55,'Inputs_Indexed REC'!$C$6:$C$8,0))),
0))</f>
        <v>0</v>
      </c>
      <c r="K55" s="86">
        <f>IF(K$4=$H55+$B55,INDEX('Inputs_Indexed REC'!$D$40:$F$65,MATCH('Total Indexed RECs'!$H55,'Inputs_Indexed REC'!$B$40:$B$65,0),MATCH('Total Indexed RECs'!$F55,'Inputs_Indexed REC'!$D$37:$F$37,0))
*INDEX('Inputs_Indexed REC'!$H$40:$J$65,MATCH('Total Indexed RECs'!$H55,'Inputs_Indexed REC'!$B$40:$B$65,0),MATCH('Total Indexed RECs'!$F55,'Inputs_Indexed REC'!$H$37:$J$37,0)),
IF(K$4&gt;$H55+$B55,J55*(1-INDEX('Inputs_Indexed REC'!$E$6:$E$8,MATCH('Total Indexed RECs'!$F55,'Inputs_Indexed REC'!$C$6:$C$8,0))),
0))</f>
        <v>0</v>
      </c>
      <c r="L55" s="86">
        <f>IF(L$4=$H55+$B55,INDEX('Inputs_Indexed REC'!$D$40:$F$65,MATCH('Total Indexed RECs'!$H55,'Inputs_Indexed REC'!$B$40:$B$65,0),MATCH('Total Indexed RECs'!$F55,'Inputs_Indexed REC'!$D$37:$F$37,0))
*INDEX('Inputs_Indexed REC'!$H$40:$J$65,MATCH('Total Indexed RECs'!$H55,'Inputs_Indexed REC'!$B$40:$B$65,0),MATCH('Total Indexed RECs'!$F55,'Inputs_Indexed REC'!$H$37:$J$37,0)),
IF(L$4&gt;$H55+$B55,K55*(1-INDEX('Inputs_Indexed REC'!$E$6:$E$8,MATCH('Total Indexed RECs'!$F55,'Inputs_Indexed REC'!$C$6:$C$8,0))),
0))</f>
        <v>0</v>
      </c>
      <c r="M55" s="86">
        <f>IF(M$4=$H55+$B55,INDEX('Inputs_Indexed REC'!$D$40:$F$65,MATCH('Total Indexed RECs'!$H55,'Inputs_Indexed REC'!$B$40:$B$65,0),MATCH('Total Indexed RECs'!$F55,'Inputs_Indexed REC'!$D$37:$F$37,0))
*INDEX('Inputs_Indexed REC'!$H$40:$J$65,MATCH('Total Indexed RECs'!$H55,'Inputs_Indexed REC'!$B$40:$B$65,0),MATCH('Total Indexed RECs'!$F55,'Inputs_Indexed REC'!$H$37:$J$37,0)),
IF(M$4&gt;$H55+$B55,L55*(1-INDEX('Inputs_Indexed REC'!$E$6:$E$8,MATCH('Total Indexed RECs'!$F55,'Inputs_Indexed REC'!$C$6:$C$8,0))),
0))</f>
        <v>0</v>
      </c>
      <c r="N55" s="86">
        <f>IF(N$4=$H55+$B55,INDEX('Inputs_Indexed REC'!$D$40:$F$65,MATCH('Total Indexed RECs'!$H55,'Inputs_Indexed REC'!$B$40:$B$65,0),MATCH('Total Indexed RECs'!$F55,'Inputs_Indexed REC'!$D$37:$F$37,0))
*INDEX('Inputs_Indexed REC'!$H$40:$J$65,MATCH('Total Indexed RECs'!$H55,'Inputs_Indexed REC'!$B$40:$B$65,0),MATCH('Total Indexed RECs'!$F55,'Inputs_Indexed REC'!$H$37:$J$37,0)),
IF(N$4&gt;$H55+$B55,M55*(1-INDEX('Inputs_Indexed REC'!$E$6:$E$8,MATCH('Total Indexed RECs'!$F55,'Inputs_Indexed REC'!$C$6:$C$8,0))),
0))</f>
        <v>0</v>
      </c>
      <c r="O55" s="86">
        <f>IF(O$4=$H55+$B55,INDEX('Inputs_Indexed REC'!$D$40:$F$65,MATCH('Total Indexed RECs'!$H55,'Inputs_Indexed REC'!$B$40:$B$65,0),MATCH('Total Indexed RECs'!$F55,'Inputs_Indexed REC'!$D$37:$F$37,0))
*INDEX('Inputs_Indexed REC'!$H$40:$J$65,MATCH('Total Indexed RECs'!$H55,'Inputs_Indexed REC'!$B$40:$B$65,0),MATCH('Total Indexed RECs'!$F55,'Inputs_Indexed REC'!$H$37:$J$37,0)),
IF(O$4&gt;$H55+$B55,N55*(1-INDEX('Inputs_Indexed REC'!$E$6:$E$8,MATCH('Total Indexed RECs'!$F55,'Inputs_Indexed REC'!$C$6:$C$8,0))),
0))</f>
        <v>0</v>
      </c>
      <c r="P55" s="86">
        <f>IF(P$4=$H55+$B55,INDEX('Inputs_Indexed REC'!$D$40:$F$65,MATCH('Total Indexed RECs'!$H55,'Inputs_Indexed REC'!$B$40:$B$65,0),MATCH('Total Indexed RECs'!$F55,'Inputs_Indexed REC'!$D$37:$F$37,0))
*INDEX('Inputs_Indexed REC'!$H$40:$J$65,MATCH('Total Indexed RECs'!$H55,'Inputs_Indexed REC'!$B$40:$B$65,0),MATCH('Total Indexed RECs'!$F55,'Inputs_Indexed REC'!$H$37:$J$37,0)),
IF(P$4&gt;$H55+$B55,O55*(1-INDEX('Inputs_Indexed REC'!$E$6:$E$8,MATCH('Total Indexed RECs'!$F55,'Inputs_Indexed REC'!$C$6:$C$8,0))),
0))</f>
        <v>0</v>
      </c>
      <c r="Q55" s="86">
        <f>IF(Q$4=$H55+$B55,INDEX('Inputs_Indexed REC'!$D$40:$F$65,MATCH('Total Indexed RECs'!$H55,'Inputs_Indexed REC'!$B$40:$B$65,0),MATCH('Total Indexed RECs'!$F55,'Inputs_Indexed REC'!$D$37:$F$37,0))
*INDEX('Inputs_Indexed REC'!$H$40:$J$65,MATCH('Total Indexed RECs'!$H55,'Inputs_Indexed REC'!$B$40:$B$65,0),MATCH('Total Indexed RECs'!$F55,'Inputs_Indexed REC'!$H$37:$J$37,0)),
IF(Q$4&gt;$H55+$B55,P55*(1-INDEX('Inputs_Indexed REC'!$E$6:$E$8,MATCH('Total Indexed RECs'!$F55,'Inputs_Indexed REC'!$C$6:$C$8,0))),
0))</f>
        <v>0</v>
      </c>
      <c r="R55" s="86">
        <f>IF(R$4=$H55+$B55,INDEX('Inputs_Indexed REC'!$D$40:$F$65,MATCH('Total Indexed RECs'!$H55,'Inputs_Indexed REC'!$B$40:$B$65,0),MATCH('Total Indexed RECs'!$F55,'Inputs_Indexed REC'!$D$37:$F$37,0))
*INDEX('Inputs_Indexed REC'!$H$40:$J$65,MATCH('Total Indexed RECs'!$H55,'Inputs_Indexed REC'!$B$40:$B$65,0),MATCH('Total Indexed RECs'!$F55,'Inputs_Indexed REC'!$H$37:$J$37,0)),
IF(R$4&gt;$H55+$B55,Q55*(1-INDEX('Inputs_Indexed REC'!$E$6:$E$8,MATCH('Total Indexed RECs'!$F55,'Inputs_Indexed REC'!$C$6:$C$8,0))),
0))</f>
        <v>0</v>
      </c>
      <c r="S55" s="86">
        <f>IF(S$4=$H55+$B55,INDEX('Inputs_Indexed REC'!$D$40:$F$65,MATCH('Total Indexed RECs'!$H55,'Inputs_Indexed REC'!$B$40:$B$65,0),MATCH('Total Indexed RECs'!$F55,'Inputs_Indexed REC'!$D$37:$F$37,0))
*INDEX('Inputs_Indexed REC'!$H$40:$J$65,MATCH('Total Indexed RECs'!$H55,'Inputs_Indexed REC'!$B$40:$B$65,0),MATCH('Total Indexed RECs'!$F55,'Inputs_Indexed REC'!$H$37:$J$37,0)),
IF(S$4&gt;$H55+$B55,R55*(1-INDEX('Inputs_Indexed REC'!$E$6:$E$8,MATCH('Total Indexed RECs'!$F55,'Inputs_Indexed REC'!$C$6:$C$8,0))),
0))</f>
        <v>0</v>
      </c>
      <c r="T55" s="86">
        <f>IF(T$4=$H55+$B55,INDEX('Inputs_Indexed REC'!$D$40:$F$65,MATCH('Total Indexed RECs'!$H55,'Inputs_Indexed REC'!$B$40:$B$65,0),MATCH('Total Indexed RECs'!$F55,'Inputs_Indexed REC'!$D$37:$F$37,0))
*INDEX('Inputs_Indexed REC'!$H$40:$J$65,MATCH('Total Indexed RECs'!$H55,'Inputs_Indexed REC'!$B$40:$B$65,0),MATCH('Total Indexed RECs'!$F55,'Inputs_Indexed REC'!$H$37:$J$37,0)),
IF(T$4&gt;$H55+$B55,S55*(1-INDEX('Inputs_Indexed REC'!$E$6:$E$8,MATCH('Total Indexed RECs'!$F55,'Inputs_Indexed REC'!$C$6:$C$8,0))),
0))</f>
        <v>0</v>
      </c>
      <c r="U55" s="86">
        <f>IF(U$4=$H55+$B55,INDEX('Inputs_Indexed REC'!$D$40:$F$65,MATCH('Total Indexed RECs'!$H55,'Inputs_Indexed REC'!$B$40:$B$65,0),MATCH('Total Indexed RECs'!$F55,'Inputs_Indexed REC'!$D$37:$F$37,0))
*INDEX('Inputs_Indexed REC'!$H$40:$J$65,MATCH('Total Indexed RECs'!$H55,'Inputs_Indexed REC'!$B$40:$B$65,0),MATCH('Total Indexed RECs'!$F55,'Inputs_Indexed REC'!$H$37:$J$37,0)),
IF(U$4&gt;$H55+$B55,T55*(1-INDEX('Inputs_Indexed REC'!$E$6:$E$8,MATCH('Total Indexed RECs'!$F55,'Inputs_Indexed REC'!$C$6:$C$8,0))),
0))</f>
        <v>0</v>
      </c>
      <c r="V55" s="86">
        <f>IF(V$4=$H55+$B55,INDEX('Inputs_Indexed REC'!$D$40:$F$65,MATCH('Total Indexed RECs'!$H55,'Inputs_Indexed REC'!$B$40:$B$65,0),MATCH('Total Indexed RECs'!$F55,'Inputs_Indexed REC'!$D$37:$F$37,0))
*INDEX('Inputs_Indexed REC'!$H$40:$J$65,MATCH('Total Indexed RECs'!$H55,'Inputs_Indexed REC'!$B$40:$B$65,0),MATCH('Total Indexed RECs'!$F55,'Inputs_Indexed REC'!$H$37:$J$37,0)),
IF(V$4&gt;$H55+$B55,U55*(1-INDEX('Inputs_Indexed REC'!$E$6:$E$8,MATCH('Total Indexed RECs'!$F55,'Inputs_Indexed REC'!$C$6:$C$8,0))),
0))</f>
        <v>0</v>
      </c>
      <c r="W55" s="86">
        <f>IF(W$4=$H55+$B55,INDEX('Inputs_Indexed REC'!$D$40:$F$65,MATCH('Total Indexed RECs'!$H55,'Inputs_Indexed REC'!$B$40:$B$65,0),MATCH('Total Indexed RECs'!$F55,'Inputs_Indexed REC'!$D$37:$F$37,0))
*INDEX('Inputs_Indexed REC'!$H$40:$J$65,MATCH('Total Indexed RECs'!$H55,'Inputs_Indexed REC'!$B$40:$B$65,0),MATCH('Total Indexed RECs'!$F55,'Inputs_Indexed REC'!$H$37:$J$37,0)),
IF(W$4&gt;$H55+$B55,V55*(1-INDEX('Inputs_Indexed REC'!$E$6:$E$8,MATCH('Total Indexed RECs'!$F55,'Inputs_Indexed REC'!$C$6:$C$8,0))),
0))</f>
        <v>0</v>
      </c>
      <c r="X55" s="86">
        <f>IF(X$4=$H55+$B55,INDEX('Inputs_Indexed REC'!$D$40:$F$65,MATCH('Total Indexed RECs'!$H55,'Inputs_Indexed REC'!$B$40:$B$65,0),MATCH('Total Indexed RECs'!$F55,'Inputs_Indexed REC'!$D$37:$F$37,0))
*INDEX('Inputs_Indexed REC'!$H$40:$J$65,MATCH('Total Indexed RECs'!$H55,'Inputs_Indexed REC'!$B$40:$B$65,0),MATCH('Total Indexed RECs'!$F55,'Inputs_Indexed REC'!$H$37:$J$37,0)),
IF(X$4&gt;$H55+$B55,W55*(1-INDEX('Inputs_Indexed REC'!$E$6:$E$8,MATCH('Total Indexed RECs'!$F55,'Inputs_Indexed REC'!$C$6:$C$8,0))),
0))</f>
        <v>0</v>
      </c>
      <c r="Y55" s="86">
        <f>IF(Y$4=$H55+$B55,INDEX('Inputs_Indexed REC'!$D$40:$F$65,MATCH('Total Indexed RECs'!$H55,'Inputs_Indexed REC'!$B$40:$B$65,0),MATCH('Total Indexed RECs'!$F55,'Inputs_Indexed REC'!$D$37:$F$37,0))
*INDEX('Inputs_Indexed REC'!$H$40:$J$65,MATCH('Total Indexed RECs'!$H55,'Inputs_Indexed REC'!$B$40:$B$65,0),MATCH('Total Indexed RECs'!$F55,'Inputs_Indexed REC'!$H$37:$J$37,0)),
IF(Y$4&gt;$H55+$B55,X55*(1-INDEX('Inputs_Indexed REC'!$E$6:$E$8,MATCH('Total Indexed RECs'!$F55,'Inputs_Indexed REC'!$C$6:$C$8,0))),
0))</f>
        <v>0</v>
      </c>
      <c r="Z55" s="86">
        <f>IF(Z$4=$H55+$B55,INDEX('Inputs_Indexed REC'!$D$40:$F$65,MATCH('Total Indexed RECs'!$H55,'Inputs_Indexed REC'!$B$40:$B$65,0),MATCH('Total Indexed RECs'!$F55,'Inputs_Indexed REC'!$D$37:$F$37,0))
*INDEX('Inputs_Indexed REC'!$H$40:$J$65,MATCH('Total Indexed RECs'!$H55,'Inputs_Indexed REC'!$B$40:$B$65,0),MATCH('Total Indexed RECs'!$F55,'Inputs_Indexed REC'!$H$37:$J$37,0)),
IF(Z$4&gt;$H55+$B55,Y55*(1-INDEX('Inputs_Indexed REC'!$E$6:$E$8,MATCH('Total Indexed RECs'!$F55,'Inputs_Indexed REC'!$C$6:$C$8,0))),
0))</f>
        <v>0</v>
      </c>
      <c r="AA55" s="86">
        <f>IF(AA$4=$H55+$B55,INDEX('Inputs_Indexed REC'!$D$40:$F$65,MATCH('Total Indexed RECs'!$H55,'Inputs_Indexed REC'!$B$40:$B$65,0),MATCH('Total Indexed RECs'!$F55,'Inputs_Indexed REC'!$D$37:$F$37,0))
*INDEX('Inputs_Indexed REC'!$H$40:$J$65,MATCH('Total Indexed RECs'!$H55,'Inputs_Indexed REC'!$B$40:$B$65,0),MATCH('Total Indexed RECs'!$F55,'Inputs_Indexed REC'!$H$37:$J$37,0)),
IF(AA$4&gt;$H55+$B55,Z55*(1-INDEX('Inputs_Indexed REC'!$E$6:$E$8,MATCH('Total Indexed RECs'!$F55,'Inputs_Indexed REC'!$C$6:$C$8,0))),
0))</f>
        <v>0</v>
      </c>
      <c r="AB55" s="86">
        <f>IF(AB$4=$H55+$B55,INDEX('Inputs_Indexed REC'!$D$40:$F$65,MATCH('Total Indexed RECs'!$H55,'Inputs_Indexed REC'!$B$40:$B$65,0),MATCH('Total Indexed RECs'!$F55,'Inputs_Indexed REC'!$D$37:$F$37,0))
*INDEX('Inputs_Indexed REC'!$H$40:$J$65,MATCH('Total Indexed RECs'!$H55,'Inputs_Indexed REC'!$B$40:$B$65,0),MATCH('Total Indexed RECs'!$F55,'Inputs_Indexed REC'!$H$37:$J$37,0)),
IF(AB$4&gt;$H55+$B55,AA55*(1-INDEX('Inputs_Indexed REC'!$E$6:$E$8,MATCH('Total Indexed RECs'!$F55,'Inputs_Indexed REC'!$C$6:$C$8,0))),
0))</f>
        <v>0</v>
      </c>
      <c r="AC55" s="86">
        <f>IF(AC$4=$H55+$B55,INDEX('Inputs_Indexed REC'!$D$40:$F$65,MATCH('Total Indexed RECs'!$H55,'Inputs_Indexed REC'!$B$40:$B$65,0),MATCH('Total Indexed RECs'!$F55,'Inputs_Indexed REC'!$D$37:$F$37,0))
*INDEX('Inputs_Indexed REC'!$H$40:$J$65,MATCH('Total Indexed RECs'!$H55,'Inputs_Indexed REC'!$B$40:$B$65,0),MATCH('Total Indexed RECs'!$F55,'Inputs_Indexed REC'!$H$37:$J$37,0)),
IF(AC$4&gt;$H55+$B55,AB55*(1-INDEX('Inputs_Indexed REC'!$E$6:$E$8,MATCH('Total Indexed RECs'!$F55,'Inputs_Indexed REC'!$C$6:$C$8,0))),
0))</f>
        <v>0</v>
      </c>
      <c r="AD55" s="86">
        <f>IF(AD$4=$H55+$B55,INDEX('Inputs_Indexed REC'!$D$40:$F$65,MATCH('Total Indexed RECs'!$H55,'Inputs_Indexed REC'!$B$40:$B$65,0),MATCH('Total Indexed RECs'!$F55,'Inputs_Indexed REC'!$D$37:$F$37,0))
*INDEX('Inputs_Indexed REC'!$H$40:$J$65,MATCH('Total Indexed RECs'!$H55,'Inputs_Indexed REC'!$B$40:$B$65,0),MATCH('Total Indexed RECs'!$F55,'Inputs_Indexed REC'!$H$37:$J$37,0)),
IF(AD$4&gt;$H55+$B55,AC55*(1-INDEX('Inputs_Indexed REC'!$E$6:$E$8,MATCH('Total Indexed RECs'!$F55,'Inputs_Indexed REC'!$C$6:$C$8,0))),
0))</f>
        <v>0</v>
      </c>
      <c r="AE55" s="86">
        <f>IF(AE$4=$H55+$B55,INDEX('Inputs_Indexed REC'!$D$40:$F$65,MATCH('Total Indexed RECs'!$H55,'Inputs_Indexed REC'!$B$40:$B$65,0),MATCH('Total Indexed RECs'!$F55,'Inputs_Indexed REC'!$D$37:$F$37,0))
*INDEX('Inputs_Indexed REC'!$H$40:$J$65,MATCH('Total Indexed RECs'!$H55,'Inputs_Indexed REC'!$B$40:$B$65,0),MATCH('Total Indexed RECs'!$F55,'Inputs_Indexed REC'!$H$37:$J$37,0)),
IF(AE$4&gt;$H55+$B55,AD55*(1-INDEX('Inputs_Indexed REC'!$E$6:$E$8,MATCH('Total Indexed RECs'!$F55,'Inputs_Indexed REC'!$C$6:$C$8,0))),
0))</f>
        <v>0</v>
      </c>
      <c r="AF55" s="86">
        <f>IF(AF$4=$H55+$B55,INDEX('Inputs_Indexed REC'!$D$40:$F$65,MATCH('Total Indexed RECs'!$H55,'Inputs_Indexed REC'!$B$40:$B$65,0),MATCH('Total Indexed RECs'!$F55,'Inputs_Indexed REC'!$D$37:$F$37,0))
*INDEX('Inputs_Indexed REC'!$H$40:$J$65,MATCH('Total Indexed RECs'!$H55,'Inputs_Indexed REC'!$B$40:$B$65,0),MATCH('Total Indexed RECs'!$F55,'Inputs_Indexed REC'!$H$37:$J$37,0)),
IF(AF$4&gt;$H55+$B55,AE55*(1-INDEX('Inputs_Indexed REC'!$E$6:$E$8,MATCH('Total Indexed RECs'!$F55,'Inputs_Indexed REC'!$C$6:$C$8,0))),
0))</f>
        <v>0</v>
      </c>
      <c r="AG55" s="86">
        <f>IF(AG$4=$H55+$B55,INDEX('Inputs_Indexed REC'!$D$40:$F$65,MATCH('Total Indexed RECs'!$H55,'Inputs_Indexed REC'!$B$40:$B$65,0),MATCH('Total Indexed RECs'!$F55,'Inputs_Indexed REC'!$D$37:$F$37,0))
*INDEX('Inputs_Indexed REC'!$H$40:$J$65,MATCH('Total Indexed RECs'!$H55,'Inputs_Indexed REC'!$B$40:$B$65,0),MATCH('Total Indexed RECs'!$F55,'Inputs_Indexed REC'!$H$37:$J$37,0)),
IF(AG$4&gt;$H55+$B55,AF55*(1-INDEX('Inputs_Indexed REC'!$E$6:$E$8,MATCH('Total Indexed RECs'!$F55,'Inputs_Indexed REC'!$C$6:$C$8,0))),
0))</f>
        <v>0</v>
      </c>
      <c r="AH55" s="86">
        <f>IF(AH$4=$H55+$B55,INDEX('Inputs_Indexed REC'!$D$40:$F$65,MATCH('Total Indexed RECs'!$H55,'Inputs_Indexed REC'!$B$40:$B$65,0),MATCH('Total Indexed RECs'!$F55,'Inputs_Indexed REC'!$D$37:$F$37,0))
*INDEX('Inputs_Indexed REC'!$H$40:$J$65,MATCH('Total Indexed RECs'!$H55,'Inputs_Indexed REC'!$B$40:$B$65,0),MATCH('Total Indexed RECs'!$F55,'Inputs_Indexed REC'!$H$37:$J$37,0)),
IF(AH$4&gt;$H55+$B55,AG55*(1-INDEX('Inputs_Indexed REC'!$E$6:$E$8,MATCH('Total Indexed RECs'!$F55,'Inputs_Indexed REC'!$C$6:$C$8,0))),
0))</f>
        <v>0</v>
      </c>
    </row>
    <row r="56" spans="2:53" x14ac:dyDescent="0.35">
      <c r="B56" s="332">
        <f>INDEX('Inputs_Indexed REC'!$E$70:$E$72,MATCH('Indexed REC Deliveries'!$D56,'Inputs_Indexed REC'!$C$70:$C$72,0))</f>
        <v>3</v>
      </c>
      <c r="C56" s="332" t="str">
        <f>INDEX('Inputs_Indexed REC'!$L$40:$L$65,MATCH('Indexed REC Deliveries'!$G56,'Inputs_Indexed REC'!$C$40:$C$65,0))</f>
        <v>Projected</v>
      </c>
      <c r="D56" s="116" t="s">
        <v>240</v>
      </c>
      <c r="F56" s="39" t="s">
        <v>76</v>
      </c>
      <c r="G56" s="60" t="s">
        <v>43</v>
      </c>
      <c r="H56" s="347">
        <f t="shared" si="7"/>
        <v>2045</v>
      </c>
      <c r="I56" s="56" t="s">
        <v>91</v>
      </c>
      <c r="J56" s="86">
        <f>IF(J$4=$H56+$B56,INDEX('Inputs_Indexed REC'!$D$40:$F$65,MATCH('Total Indexed RECs'!$H56,'Inputs_Indexed REC'!$B$40:$B$65,0),MATCH('Total Indexed RECs'!$F56,'Inputs_Indexed REC'!$D$37:$F$37,0))
*INDEX('Inputs_Indexed REC'!$H$40:$J$65,MATCH('Total Indexed RECs'!$H56,'Inputs_Indexed REC'!$B$40:$B$65,0),MATCH('Total Indexed RECs'!$F56,'Inputs_Indexed REC'!$H$37:$J$37,0)),
IF(J$4&gt;$H56+$B56,I56*(1-INDEX('Inputs_Indexed REC'!$E$6:$E$8,MATCH('Total Indexed RECs'!$F56,'Inputs_Indexed REC'!$C$6:$C$8,0))),
0))</f>
        <v>0</v>
      </c>
      <c r="K56" s="86">
        <f>IF(K$4=$H56+$B56,INDEX('Inputs_Indexed REC'!$D$40:$F$65,MATCH('Total Indexed RECs'!$H56,'Inputs_Indexed REC'!$B$40:$B$65,0),MATCH('Total Indexed RECs'!$F56,'Inputs_Indexed REC'!$D$37:$F$37,0))
*INDEX('Inputs_Indexed REC'!$H$40:$J$65,MATCH('Total Indexed RECs'!$H56,'Inputs_Indexed REC'!$B$40:$B$65,0),MATCH('Total Indexed RECs'!$F56,'Inputs_Indexed REC'!$H$37:$J$37,0)),
IF(K$4&gt;$H56+$B56,J56*(1-INDEX('Inputs_Indexed REC'!$E$6:$E$8,MATCH('Total Indexed RECs'!$F56,'Inputs_Indexed REC'!$C$6:$C$8,0))),
0))</f>
        <v>0</v>
      </c>
      <c r="L56" s="86">
        <f>IF(L$4=$H56+$B56,INDEX('Inputs_Indexed REC'!$D$40:$F$65,MATCH('Total Indexed RECs'!$H56,'Inputs_Indexed REC'!$B$40:$B$65,0),MATCH('Total Indexed RECs'!$F56,'Inputs_Indexed REC'!$D$37:$F$37,0))
*INDEX('Inputs_Indexed REC'!$H$40:$J$65,MATCH('Total Indexed RECs'!$H56,'Inputs_Indexed REC'!$B$40:$B$65,0),MATCH('Total Indexed RECs'!$F56,'Inputs_Indexed REC'!$H$37:$J$37,0)),
IF(L$4&gt;$H56+$B56,K56*(1-INDEX('Inputs_Indexed REC'!$E$6:$E$8,MATCH('Total Indexed RECs'!$F56,'Inputs_Indexed REC'!$C$6:$C$8,0))),
0))</f>
        <v>0</v>
      </c>
      <c r="M56" s="86">
        <f>IF(M$4=$H56+$B56,INDEX('Inputs_Indexed REC'!$D$40:$F$65,MATCH('Total Indexed RECs'!$H56,'Inputs_Indexed REC'!$B$40:$B$65,0),MATCH('Total Indexed RECs'!$F56,'Inputs_Indexed REC'!$D$37:$F$37,0))
*INDEX('Inputs_Indexed REC'!$H$40:$J$65,MATCH('Total Indexed RECs'!$H56,'Inputs_Indexed REC'!$B$40:$B$65,0),MATCH('Total Indexed RECs'!$F56,'Inputs_Indexed REC'!$H$37:$J$37,0)),
IF(M$4&gt;$H56+$B56,L56*(1-INDEX('Inputs_Indexed REC'!$E$6:$E$8,MATCH('Total Indexed RECs'!$F56,'Inputs_Indexed REC'!$C$6:$C$8,0))),
0))</f>
        <v>0</v>
      </c>
      <c r="N56" s="86">
        <f>IF(N$4=$H56+$B56,INDEX('Inputs_Indexed REC'!$D$40:$F$65,MATCH('Total Indexed RECs'!$H56,'Inputs_Indexed REC'!$B$40:$B$65,0),MATCH('Total Indexed RECs'!$F56,'Inputs_Indexed REC'!$D$37:$F$37,0))
*INDEX('Inputs_Indexed REC'!$H$40:$J$65,MATCH('Total Indexed RECs'!$H56,'Inputs_Indexed REC'!$B$40:$B$65,0),MATCH('Total Indexed RECs'!$F56,'Inputs_Indexed REC'!$H$37:$J$37,0)),
IF(N$4&gt;$H56+$B56,M56*(1-INDEX('Inputs_Indexed REC'!$E$6:$E$8,MATCH('Total Indexed RECs'!$F56,'Inputs_Indexed REC'!$C$6:$C$8,0))),
0))</f>
        <v>0</v>
      </c>
      <c r="O56" s="86">
        <f>IF(O$4=$H56+$B56,INDEX('Inputs_Indexed REC'!$D$40:$F$65,MATCH('Total Indexed RECs'!$H56,'Inputs_Indexed REC'!$B$40:$B$65,0),MATCH('Total Indexed RECs'!$F56,'Inputs_Indexed REC'!$D$37:$F$37,0))
*INDEX('Inputs_Indexed REC'!$H$40:$J$65,MATCH('Total Indexed RECs'!$H56,'Inputs_Indexed REC'!$B$40:$B$65,0),MATCH('Total Indexed RECs'!$F56,'Inputs_Indexed REC'!$H$37:$J$37,0)),
IF(O$4&gt;$H56+$B56,N56*(1-INDEX('Inputs_Indexed REC'!$E$6:$E$8,MATCH('Total Indexed RECs'!$F56,'Inputs_Indexed REC'!$C$6:$C$8,0))),
0))</f>
        <v>0</v>
      </c>
      <c r="P56" s="86">
        <f>IF(P$4=$H56+$B56,INDEX('Inputs_Indexed REC'!$D$40:$F$65,MATCH('Total Indexed RECs'!$H56,'Inputs_Indexed REC'!$B$40:$B$65,0),MATCH('Total Indexed RECs'!$F56,'Inputs_Indexed REC'!$D$37:$F$37,0))
*INDEX('Inputs_Indexed REC'!$H$40:$J$65,MATCH('Total Indexed RECs'!$H56,'Inputs_Indexed REC'!$B$40:$B$65,0),MATCH('Total Indexed RECs'!$F56,'Inputs_Indexed REC'!$H$37:$J$37,0)),
IF(P$4&gt;$H56+$B56,O56*(1-INDEX('Inputs_Indexed REC'!$E$6:$E$8,MATCH('Total Indexed RECs'!$F56,'Inputs_Indexed REC'!$C$6:$C$8,0))),
0))</f>
        <v>0</v>
      </c>
      <c r="Q56" s="86">
        <f>IF(Q$4=$H56+$B56,INDEX('Inputs_Indexed REC'!$D$40:$F$65,MATCH('Total Indexed RECs'!$H56,'Inputs_Indexed REC'!$B$40:$B$65,0),MATCH('Total Indexed RECs'!$F56,'Inputs_Indexed REC'!$D$37:$F$37,0))
*INDEX('Inputs_Indexed REC'!$H$40:$J$65,MATCH('Total Indexed RECs'!$H56,'Inputs_Indexed REC'!$B$40:$B$65,0),MATCH('Total Indexed RECs'!$F56,'Inputs_Indexed REC'!$H$37:$J$37,0)),
IF(Q$4&gt;$H56+$B56,P56*(1-INDEX('Inputs_Indexed REC'!$E$6:$E$8,MATCH('Total Indexed RECs'!$F56,'Inputs_Indexed REC'!$C$6:$C$8,0))),
0))</f>
        <v>0</v>
      </c>
      <c r="R56" s="86">
        <f>IF(R$4=$H56+$B56,INDEX('Inputs_Indexed REC'!$D$40:$F$65,MATCH('Total Indexed RECs'!$H56,'Inputs_Indexed REC'!$B$40:$B$65,0),MATCH('Total Indexed RECs'!$F56,'Inputs_Indexed REC'!$D$37:$F$37,0))
*INDEX('Inputs_Indexed REC'!$H$40:$J$65,MATCH('Total Indexed RECs'!$H56,'Inputs_Indexed REC'!$B$40:$B$65,0),MATCH('Total Indexed RECs'!$F56,'Inputs_Indexed REC'!$H$37:$J$37,0)),
IF(R$4&gt;$H56+$B56,Q56*(1-INDEX('Inputs_Indexed REC'!$E$6:$E$8,MATCH('Total Indexed RECs'!$F56,'Inputs_Indexed REC'!$C$6:$C$8,0))),
0))</f>
        <v>0</v>
      </c>
      <c r="S56" s="86">
        <f>IF(S$4=$H56+$B56,INDEX('Inputs_Indexed REC'!$D$40:$F$65,MATCH('Total Indexed RECs'!$H56,'Inputs_Indexed REC'!$B$40:$B$65,0),MATCH('Total Indexed RECs'!$F56,'Inputs_Indexed REC'!$D$37:$F$37,0))
*INDEX('Inputs_Indexed REC'!$H$40:$J$65,MATCH('Total Indexed RECs'!$H56,'Inputs_Indexed REC'!$B$40:$B$65,0),MATCH('Total Indexed RECs'!$F56,'Inputs_Indexed REC'!$H$37:$J$37,0)),
IF(S$4&gt;$H56+$B56,R56*(1-INDEX('Inputs_Indexed REC'!$E$6:$E$8,MATCH('Total Indexed RECs'!$F56,'Inputs_Indexed REC'!$C$6:$C$8,0))),
0))</f>
        <v>0</v>
      </c>
      <c r="T56" s="86">
        <f>IF(T$4=$H56+$B56,INDEX('Inputs_Indexed REC'!$D$40:$F$65,MATCH('Total Indexed RECs'!$H56,'Inputs_Indexed REC'!$B$40:$B$65,0),MATCH('Total Indexed RECs'!$F56,'Inputs_Indexed REC'!$D$37:$F$37,0))
*INDEX('Inputs_Indexed REC'!$H$40:$J$65,MATCH('Total Indexed RECs'!$H56,'Inputs_Indexed REC'!$B$40:$B$65,0),MATCH('Total Indexed RECs'!$F56,'Inputs_Indexed REC'!$H$37:$J$37,0)),
IF(T$4&gt;$H56+$B56,S56*(1-INDEX('Inputs_Indexed REC'!$E$6:$E$8,MATCH('Total Indexed RECs'!$F56,'Inputs_Indexed REC'!$C$6:$C$8,0))),
0))</f>
        <v>0</v>
      </c>
      <c r="U56" s="86">
        <f>IF(U$4=$H56+$B56,INDEX('Inputs_Indexed REC'!$D$40:$F$65,MATCH('Total Indexed RECs'!$H56,'Inputs_Indexed REC'!$B$40:$B$65,0),MATCH('Total Indexed RECs'!$F56,'Inputs_Indexed REC'!$D$37:$F$37,0))
*INDEX('Inputs_Indexed REC'!$H$40:$J$65,MATCH('Total Indexed RECs'!$H56,'Inputs_Indexed REC'!$B$40:$B$65,0),MATCH('Total Indexed RECs'!$F56,'Inputs_Indexed REC'!$H$37:$J$37,0)),
IF(U$4&gt;$H56+$B56,T56*(1-INDEX('Inputs_Indexed REC'!$E$6:$E$8,MATCH('Total Indexed RECs'!$F56,'Inputs_Indexed REC'!$C$6:$C$8,0))),
0))</f>
        <v>0</v>
      </c>
      <c r="V56" s="86">
        <f>IF(V$4=$H56+$B56,INDEX('Inputs_Indexed REC'!$D$40:$F$65,MATCH('Total Indexed RECs'!$H56,'Inputs_Indexed REC'!$B$40:$B$65,0),MATCH('Total Indexed RECs'!$F56,'Inputs_Indexed REC'!$D$37:$F$37,0))
*INDEX('Inputs_Indexed REC'!$H$40:$J$65,MATCH('Total Indexed RECs'!$H56,'Inputs_Indexed REC'!$B$40:$B$65,0),MATCH('Total Indexed RECs'!$F56,'Inputs_Indexed REC'!$H$37:$J$37,0)),
IF(V$4&gt;$H56+$B56,U56*(1-INDEX('Inputs_Indexed REC'!$E$6:$E$8,MATCH('Total Indexed RECs'!$F56,'Inputs_Indexed REC'!$C$6:$C$8,0))),
0))</f>
        <v>0</v>
      </c>
      <c r="W56" s="86">
        <f>IF(W$4=$H56+$B56,INDEX('Inputs_Indexed REC'!$D$40:$F$65,MATCH('Total Indexed RECs'!$H56,'Inputs_Indexed REC'!$B$40:$B$65,0),MATCH('Total Indexed RECs'!$F56,'Inputs_Indexed REC'!$D$37:$F$37,0))
*INDEX('Inputs_Indexed REC'!$H$40:$J$65,MATCH('Total Indexed RECs'!$H56,'Inputs_Indexed REC'!$B$40:$B$65,0),MATCH('Total Indexed RECs'!$F56,'Inputs_Indexed REC'!$H$37:$J$37,0)),
IF(W$4&gt;$H56+$B56,V56*(1-INDEX('Inputs_Indexed REC'!$E$6:$E$8,MATCH('Total Indexed RECs'!$F56,'Inputs_Indexed REC'!$C$6:$C$8,0))),
0))</f>
        <v>0</v>
      </c>
      <c r="X56" s="86">
        <f>IF(X$4=$H56+$B56,INDEX('Inputs_Indexed REC'!$D$40:$F$65,MATCH('Total Indexed RECs'!$H56,'Inputs_Indexed REC'!$B$40:$B$65,0),MATCH('Total Indexed RECs'!$F56,'Inputs_Indexed REC'!$D$37:$F$37,0))
*INDEX('Inputs_Indexed REC'!$H$40:$J$65,MATCH('Total Indexed RECs'!$H56,'Inputs_Indexed REC'!$B$40:$B$65,0),MATCH('Total Indexed RECs'!$F56,'Inputs_Indexed REC'!$H$37:$J$37,0)),
IF(X$4&gt;$H56+$B56,W56*(1-INDEX('Inputs_Indexed REC'!$E$6:$E$8,MATCH('Total Indexed RECs'!$F56,'Inputs_Indexed REC'!$C$6:$C$8,0))),
0))</f>
        <v>0</v>
      </c>
      <c r="Y56" s="86">
        <f>IF(Y$4=$H56+$B56,INDEX('Inputs_Indexed REC'!$D$40:$F$65,MATCH('Total Indexed RECs'!$H56,'Inputs_Indexed REC'!$B$40:$B$65,0),MATCH('Total Indexed RECs'!$F56,'Inputs_Indexed REC'!$D$37:$F$37,0))
*INDEX('Inputs_Indexed REC'!$H$40:$J$65,MATCH('Total Indexed RECs'!$H56,'Inputs_Indexed REC'!$B$40:$B$65,0),MATCH('Total Indexed RECs'!$F56,'Inputs_Indexed REC'!$H$37:$J$37,0)),
IF(Y$4&gt;$H56+$B56,X56*(1-INDEX('Inputs_Indexed REC'!$E$6:$E$8,MATCH('Total Indexed RECs'!$F56,'Inputs_Indexed REC'!$C$6:$C$8,0))),
0))</f>
        <v>0</v>
      </c>
      <c r="Z56" s="86">
        <f>IF(Z$4=$H56+$B56,INDEX('Inputs_Indexed REC'!$D$40:$F$65,MATCH('Total Indexed RECs'!$H56,'Inputs_Indexed REC'!$B$40:$B$65,0),MATCH('Total Indexed RECs'!$F56,'Inputs_Indexed REC'!$D$37:$F$37,0))
*INDEX('Inputs_Indexed REC'!$H$40:$J$65,MATCH('Total Indexed RECs'!$H56,'Inputs_Indexed REC'!$B$40:$B$65,0),MATCH('Total Indexed RECs'!$F56,'Inputs_Indexed REC'!$H$37:$J$37,0)),
IF(Z$4&gt;$H56+$B56,Y56*(1-INDEX('Inputs_Indexed REC'!$E$6:$E$8,MATCH('Total Indexed RECs'!$F56,'Inputs_Indexed REC'!$C$6:$C$8,0))),
0))</f>
        <v>0</v>
      </c>
      <c r="AA56" s="86">
        <f>IF(AA$4=$H56+$B56,INDEX('Inputs_Indexed REC'!$D$40:$F$65,MATCH('Total Indexed RECs'!$H56,'Inputs_Indexed REC'!$B$40:$B$65,0),MATCH('Total Indexed RECs'!$F56,'Inputs_Indexed REC'!$D$37:$F$37,0))
*INDEX('Inputs_Indexed REC'!$H$40:$J$65,MATCH('Total Indexed RECs'!$H56,'Inputs_Indexed REC'!$B$40:$B$65,0),MATCH('Total Indexed RECs'!$F56,'Inputs_Indexed REC'!$H$37:$J$37,0)),
IF(AA$4&gt;$H56+$B56,Z56*(1-INDEX('Inputs_Indexed REC'!$E$6:$E$8,MATCH('Total Indexed RECs'!$F56,'Inputs_Indexed REC'!$C$6:$C$8,0))),
0))</f>
        <v>0</v>
      </c>
      <c r="AB56" s="86">
        <f>IF(AB$4=$H56+$B56,INDEX('Inputs_Indexed REC'!$D$40:$F$65,MATCH('Total Indexed RECs'!$H56,'Inputs_Indexed REC'!$B$40:$B$65,0),MATCH('Total Indexed RECs'!$F56,'Inputs_Indexed REC'!$D$37:$F$37,0))
*INDEX('Inputs_Indexed REC'!$H$40:$J$65,MATCH('Total Indexed RECs'!$H56,'Inputs_Indexed REC'!$B$40:$B$65,0),MATCH('Total Indexed RECs'!$F56,'Inputs_Indexed REC'!$H$37:$J$37,0)),
IF(AB$4&gt;$H56+$B56,AA56*(1-INDEX('Inputs_Indexed REC'!$E$6:$E$8,MATCH('Total Indexed RECs'!$F56,'Inputs_Indexed REC'!$C$6:$C$8,0))),
0))</f>
        <v>0</v>
      </c>
      <c r="AC56" s="86">
        <f>IF(AC$4=$H56+$B56,INDEX('Inputs_Indexed REC'!$D$40:$F$65,MATCH('Total Indexed RECs'!$H56,'Inputs_Indexed REC'!$B$40:$B$65,0),MATCH('Total Indexed RECs'!$F56,'Inputs_Indexed REC'!$D$37:$F$37,0))
*INDEX('Inputs_Indexed REC'!$H$40:$J$65,MATCH('Total Indexed RECs'!$H56,'Inputs_Indexed REC'!$B$40:$B$65,0),MATCH('Total Indexed RECs'!$F56,'Inputs_Indexed REC'!$H$37:$J$37,0)),
IF(AC$4&gt;$H56+$B56,AB56*(1-INDEX('Inputs_Indexed REC'!$E$6:$E$8,MATCH('Total Indexed RECs'!$F56,'Inputs_Indexed REC'!$C$6:$C$8,0))),
0))</f>
        <v>0</v>
      </c>
      <c r="AD56" s="86">
        <f>IF(AD$4=$H56+$B56,INDEX('Inputs_Indexed REC'!$D$40:$F$65,MATCH('Total Indexed RECs'!$H56,'Inputs_Indexed REC'!$B$40:$B$65,0),MATCH('Total Indexed RECs'!$F56,'Inputs_Indexed REC'!$D$37:$F$37,0))
*INDEX('Inputs_Indexed REC'!$H$40:$J$65,MATCH('Total Indexed RECs'!$H56,'Inputs_Indexed REC'!$B$40:$B$65,0),MATCH('Total Indexed RECs'!$F56,'Inputs_Indexed REC'!$H$37:$J$37,0)),
IF(AD$4&gt;$H56+$B56,AC56*(1-INDEX('Inputs_Indexed REC'!$E$6:$E$8,MATCH('Total Indexed RECs'!$F56,'Inputs_Indexed REC'!$C$6:$C$8,0))),
0))</f>
        <v>0</v>
      </c>
      <c r="AE56" s="86">
        <f>IF(AE$4=$H56+$B56,INDEX('Inputs_Indexed REC'!$D$40:$F$65,MATCH('Total Indexed RECs'!$H56,'Inputs_Indexed REC'!$B$40:$B$65,0),MATCH('Total Indexed RECs'!$F56,'Inputs_Indexed REC'!$D$37:$F$37,0))
*INDEX('Inputs_Indexed REC'!$H$40:$J$65,MATCH('Total Indexed RECs'!$H56,'Inputs_Indexed REC'!$B$40:$B$65,0),MATCH('Total Indexed RECs'!$F56,'Inputs_Indexed REC'!$H$37:$J$37,0)),
IF(AE$4&gt;$H56+$B56,AD56*(1-INDEX('Inputs_Indexed REC'!$E$6:$E$8,MATCH('Total Indexed RECs'!$F56,'Inputs_Indexed REC'!$C$6:$C$8,0))),
0))</f>
        <v>0</v>
      </c>
      <c r="AF56" s="86">
        <f>IF(AF$4=$H56+$B56,INDEX('Inputs_Indexed REC'!$D$40:$F$65,MATCH('Total Indexed RECs'!$H56,'Inputs_Indexed REC'!$B$40:$B$65,0),MATCH('Total Indexed RECs'!$F56,'Inputs_Indexed REC'!$D$37:$F$37,0))
*INDEX('Inputs_Indexed REC'!$H$40:$J$65,MATCH('Total Indexed RECs'!$H56,'Inputs_Indexed REC'!$B$40:$B$65,0),MATCH('Total Indexed RECs'!$F56,'Inputs_Indexed REC'!$H$37:$J$37,0)),
IF(AF$4&gt;$H56+$B56,AE56*(1-INDEX('Inputs_Indexed REC'!$E$6:$E$8,MATCH('Total Indexed RECs'!$F56,'Inputs_Indexed REC'!$C$6:$C$8,0))),
0))</f>
        <v>0</v>
      </c>
      <c r="AG56" s="86">
        <f>IF(AG$4=$H56+$B56,INDEX('Inputs_Indexed REC'!$D$40:$F$65,MATCH('Total Indexed RECs'!$H56,'Inputs_Indexed REC'!$B$40:$B$65,0),MATCH('Total Indexed RECs'!$F56,'Inputs_Indexed REC'!$D$37:$F$37,0))
*INDEX('Inputs_Indexed REC'!$H$40:$J$65,MATCH('Total Indexed RECs'!$H56,'Inputs_Indexed REC'!$B$40:$B$65,0),MATCH('Total Indexed RECs'!$F56,'Inputs_Indexed REC'!$H$37:$J$37,0)),
IF(AG$4&gt;$H56+$B56,AF56*(1-INDEX('Inputs_Indexed REC'!$E$6:$E$8,MATCH('Total Indexed RECs'!$F56,'Inputs_Indexed REC'!$C$6:$C$8,0))),
0))</f>
        <v>0</v>
      </c>
      <c r="AH56" s="86">
        <f>IF(AH$4=$H56+$B56,INDEX('Inputs_Indexed REC'!$D$40:$F$65,MATCH('Total Indexed RECs'!$H56,'Inputs_Indexed REC'!$B$40:$B$65,0),MATCH('Total Indexed RECs'!$F56,'Inputs_Indexed REC'!$D$37:$F$37,0))
*INDEX('Inputs_Indexed REC'!$H$40:$J$65,MATCH('Total Indexed RECs'!$H56,'Inputs_Indexed REC'!$B$40:$B$65,0),MATCH('Total Indexed RECs'!$F56,'Inputs_Indexed REC'!$H$37:$J$37,0)),
IF(AH$4&gt;$H56+$B56,AG56*(1-INDEX('Inputs_Indexed REC'!$E$6:$E$8,MATCH('Total Indexed RECs'!$F56,'Inputs_Indexed REC'!$C$6:$C$8,0))),
0))</f>
        <v>0</v>
      </c>
    </row>
    <row r="57" spans="2:53" x14ac:dyDescent="0.35">
      <c r="B57" s="332">
        <f>INDEX('Inputs_Indexed REC'!$E$70:$E$72,MATCH('Indexed REC Deliveries'!$D57,'Inputs_Indexed REC'!$C$70:$C$72,0))</f>
        <v>3</v>
      </c>
      <c r="C57" s="332" t="str">
        <f>INDEX('Inputs_Indexed REC'!$L$40:$L$65,MATCH('Indexed REC Deliveries'!$G57,'Inputs_Indexed REC'!$C$40:$C$65,0))</f>
        <v>Projected</v>
      </c>
      <c r="D57" s="116" t="s">
        <v>240</v>
      </c>
      <c r="F57" s="39" t="s">
        <v>76</v>
      </c>
      <c r="G57" s="60" t="s">
        <v>96</v>
      </c>
      <c r="H57" s="347">
        <f t="shared" si="7"/>
        <v>2046</v>
      </c>
      <c r="I57" s="56" t="s">
        <v>91</v>
      </c>
      <c r="J57" s="86">
        <f>IF(J$4=$H57+$B57,INDEX('Inputs_Indexed REC'!$D$40:$F$65,MATCH('Total Indexed RECs'!$H57,'Inputs_Indexed REC'!$B$40:$B$65,0),MATCH('Total Indexed RECs'!$F57,'Inputs_Indexed REC'!$D$37:$F$37,0))
*INDEX('Inputs_Indexed REC'!$H$40:$J$65,MATCH('Total Indexed RECs'!$H57,'Inputs_Indexed REC'!$B$40:$B$65,0),MATCH('Total Indexed RECs'!$F57,'Inputs_Indexed REC'!$H$37:$J$37,0)),
IF(J$4&gt;$H57+$B57,I57*(1-INDEX('Inputs_Indexed REC'!$E$6:$E$8,MATCH('Total Indexed RECs'!$F57,'Inputs_Indexed REC'!$C$6:$C$8,0))),
0))</f>
        <v>0</v>
      </c>
      <c r="K57" s="86">
        <f>IF(K$4=$H57+$B57,INDEX('Inputs_Indexed REC'!$D$40:$F$65,MATCH('Total Indexed RECs'!$H57,'Inputs_Indexed REC'!$B$40:$B$65,0),MATCH('Total Indexed RECs'!$F57,'Inputs_Indexed REC'!$D$37:$F$37,0))
*INDEX('Inputs_Indexed REC'!$H$40:$J$65,MATCH('Total Indexed RECs'!$H57,'Inputs_Indexed REC'!$B$40:$B$65,0),MATCH('Total Indexed RECs'!$F57,'Inputs_Indexed REC'!$H$37:$J$37,0)),
IF(K$4&gt;$H57+$B57,J57*(1-INDEX('Inputs_Indexed REC'!$E$6:$E$8,MATCH('Total Indexed RECs'!$F57,'Inputs_Indexed REC'!$C$6:$C$8,0))),
0))</f>
        <v>0</v>
      </c>
      <c r="L57" s="86">
        <f>IF(L$4=$H57+$B57,INDEX('Inputs_Indexed REC'!$D$40:$F$65,MATCH('Total Indexed RECs'!$H57,'Inputs_Indexed REC'!$B$40:$B$65,0),MATCH('Total Indexed RECs'!$F57,'Inputs_Indexed REC'!$D$37:$F$37,0))
*INDEX('Inputs_Indexed REC'!$H$40:$J$65,MATCH('Total Indexed RECs'!$H57,'Inputs_Indexed REC'!$B$40:$B$65,0),MATCH('Total Indexed RECs'!$F57,'Inputs_Indexed REC'!$H$37:$J$37,0)),
IF(L$4&gt;$H57+$B57,K57*(1-INDEX('Inputs_Indexed REC'!$E$6:$E$8,MATCH('Total Indexed RECs'!$F57,'Inputs_Indexed REC'!$C$6:$C$8,0))),
0))</f>
        <v>0</v>
      </c>
      <c r="M57" s="86">
        <f>IF(M$4=$H57+$B57,INDEX('Inputs_Indexed REC'!$D$40:$F$65,MATCH('Total Indexed RECs'!$H57,'Inputs_Indexed REC'!$B$40:$B$65,0),MATCH('Total Indexed RECs'!$F57,'Inputs_Indexed REC'!$D$37:$F$37,0))
*INDEX('Inputs_Indexed REC'!$H$40:$J$65,MATCH('Total Indexed RECs'!$H57,'Inputs_Indexed REC'!$B$40:$B$65,0),MATCH('Total Indexed RECs'!$F57,'Inputs_Indexed REC'!$H$37:$J$37,0)),
IF(M$4&gt;$H57+$B57,L57*(1-INDEX('Inputs_Indexed REC'!$E$6:$E$8,MATCH('Total Indexed RECs'!$F57,'Inputs_Indexed REC'!$C$6:$C$8,0))),
0))</f>
        <v>0</v>
      </c>
      <c r="N57" s="86">
        <f>IF(N$4=$H57+$B57,INDEX('Inputs_Indexed REC'!$D$40:$F$65,MATCH('Total Indexed RECs'!$H57,'Inputs_Indexed REC'!$B$40:$B$65,0),MATCH('Total Indexed RECs'!$F57,'Inputs_Indexed REC'!$D$37:$F$37,0))
*INDEX('Inputs_Indexed REC'!$H$40:$J$65,MATCH('Total Indexed RECs'!$H57,'Inputs_Indexed REC'!$B$40:$B$65,0),MATCH('Total Indexed RECs'!$F57,'Inputs_Indexed REC'!$H$37:$J$37,0)),
IF(N$4&gt;$H57+$B57,M57*(1-INDEX('Inputs_Indexed REC'!$E$6:$E$8,MATCH('Total Indexed RECs'!$F57,'Inputs_Indexed REC'!$C$6:$C$8,0))),
0))</f>
        <v>0</v>
      </c>
      <c r="O57" s="86">
        <f>IF(O$4=$H57+$B57,INDEX('Inputs_Indexed REC'!$D$40:$F$65,MATCH('Total Indexed RECs'!$H57,'Inputs_Indexed REC'!$B$40:$B$65,0),MATCH('Total Indexed RECs'!$F57,'Inputs_Indexed REC'!$D$37:$F$37,0))
*INDEX('Inputs_Indexed REC'!$H$40:$J$65,MATCH('Total Indexed RECs'!$H57,'Inputs_Indexed REC'!$B$40:$B$65,0),MATCH('Total Indexed RECs'!$F57,'Inputs_Indexed REC'!$H$37:$J$37,0)),
IF(O$4&gt;$H57+$B57,N57*(1-INDEX('Inputs_Indexed REC'!$E$6:$E$8,MATCH('Total Indexed RECs'!$F57,'Inputs_Indexed REC'!$C$6:$C$8,0))),
0))</f>
        <v>0</v>
      </c>
      <c r="P57" s="86">
        <f>IF(P$4=$H57+$B57,INDEX('Inputs_Indexed REC'!$D$40:$F$65,MATCH('Total Indexed RECs'!$H57,'Inputs_Indexed REC'!$B$40:$B$65,0),MATCH('Total Indexed RECs'!$F57,'Inputs_Indexed REC'!$D$37:$F$37,0))
*INDEX('Inputs_Indexed REC'!$H$40:$J$65,MATCH('Total Indexed RECs'!$H57,'Inputs_Indexed REC'!$B$40:$B$65,0),MATCH('Total Indexed RECs'!$F57,'Inputs_Indexed REC'!$H$37:$J$37,0)),
IF(P$4&gt;$H57+$B57,O57*(1-INDEX('Inputs_Indexed REC'!$E$6:$E$8,MATCH('Total Indexed RECs'!$F57,'Inputs_Indexed REC'!$C$6:$C$8,0))),
0))</f>
        <v>0</v>
      </c>
      <c r="Q57" s="86">
        <f>IF(Q$4=$H57+$B57,INDEX('Inputs_Indexed REC'!$D$40:$F$65,MATCH('Total Indexed RECs'!$H57,'Inputs_Indexed REC'!$B$40:$B$65,0),MATCH('Total Indexed RECs'!$F57,'Inputs_Indexed REC'!$D$37:$F$37,0))
*INDEX('Inputs_Indexed REC'!$H$40:$J$65,MATCH('Total Indexed RECs'!$H57,'Inputs_Indexed REC'!$B$40:$B$65,0),MATCH('Total Indexed RECs'!$F57,'Inputs_Indexed REC'!$H$37:$J$37,0)),
IF(Q$4&gt;$H57+$B57,P57*(1-INDEX('Inputs_Indexed REC'!$E$6:$E$8,MATCH('Total Indexed RECs'!$F57,'Inputs_Indexed REC'!$C$6:$C$8,0))),
0))</f>
        <v>0</v>
      </c>
      <c r="R57" s="86">
        <f>IF(R$4=$H57+$B57,INDEX('Inputs_Indexed REC'!$D$40:$F$65,MATCH('Total Indexed RECs'!$H57,'Inputs_Indexed REC'!$B$40:$B$65,0),MATCH('Total Indexed RECs'!$F57,'Inputs_Indexed REC'!$D$37:$F$37,0))
*INDEX('Inputs_Indexed REC'!$H$40:$J$65,MATCH('Total Indexed RECs'!$H57,'Inputs_Indexed REC'!$B$40:$B$65,0),MATCH('Total Indexed RECs'!$F57,'Inputs_Indexed REC'!$H$37:$J$37,0)),
IF(R$4&gt;$H57+$B57,Q57*(1-INDEX('Inputs_Indexed REC'!$E$6:$E$8,MATCH('Total Indexed RECs'!$F57,'Inputs_Indexed REC'!$C$6:$C$8,0))),
0))</f>
        <v>0</v>
      </c>
      <c r="S57" s="86">
        <f>IF(S$4=$H57+$B57,INDEX('Inputs_Indexed REC'!$D$40:$F$65,MATCH('Total Indexed RECs'!$H57,'Inputs_Indexed REC'!$B$40:$B$65,0),MATCH('Total Indexed RECs'!$F57,'Inputs_Indexed REC'!$D$37:$F$37,0))
*INDEX('Inputs_Indexed REC'!$H$40:$J$65,MATCH('Total Indexed RECs'!$H57,'Inputs_Indexed REC'!$B$40:$B$65,0),MATCH('Total Indexed RECs'!$F57,'Inputs_Indexed REC'!$H$37:$J$37,0)),
IF(S$4&gt;$H57+$B57,R57*(1-INDEX('Inputs_Indexed REC'!$E$6:$E$8,MATCH('Total Indexed RECs'!$F57,'Inputs_Indexed REC'!$C$6:$C$8,0))),
0))</f>
        <v>0</v>
      </c>
      <c r="T57" s="86">
        <f>IF(T$4=$H57+$B57,INDEX('Inputs_Indexed REC'!$D$40:$F$65,MATCH('Total Indexed RECs'!$H57,'Inputs_Indexed REC'!$B$40:$B$65,0),MATCH('Total Indexed RECs'!$F57,'Inputs_Indexed REC'!$D$37:$F$37,0))
*INDEX('Inputs_Indexed REC'!$H$40:$J$65,MATCH('Total Indexed RECs'!$H57,'Inputs_Indexed REC'!$B$40:$B$65,0),MATCH('Total Indexed RECs'!$F57,'Inputs_Indexed REC'!$H$37:$J$37,0)),
IF(T$4&gt;$H57+$B57,S57*(1-INDEX('Inputs_Indexed REC'!$E$6:$E$8,MATCH('Total Indexed RECs'!$F57,'Inputs_Indexed REC'!$C$6:$C$8,0))),
0))</f>
        <v>0</v>
      </c>
      <c r="U57" s="86">
        <f>IF(U$4=$H57+$B57,INDEX('Inputs_Indexed REC'!$D$40:$F$65,MATCH('Total Indexed RECs'!$H57,'Inputs_Indexed REC'!$B$40:$B$65,0),MATCH('Total Indexed RECs'!$F57,'Inputs_Indexed REC'!$D$37:$F$37,0))
*INDEX('Inputs_Indexed REC'!$H$40:$J$65,MATCH('Total Indexed RECs'!$H57,'Inputs_Indexed REC'!$B$40:$B$65,0),MATCH('Total Indexed RECs'!$F57,'Inputs_Indexed REC'!$H$37:$J$37,0)),
IF(U$4&gt;$H57+$B57,T57*(1-INDEX('Inputs_Indexed REC'!$E$6:$E$8,MATCH('Total Indexed RECs'!$F57,'Inputs_Indexed REC'!$C$6:$C$8,0))),
0))</f>
        <v>0</v>
      </c>
      <c r="V57" s="86">
        <f>IF(V$4=$H57+$B57,INDEX('Inputs_Indexed REC'!$D$40:$F$65,MATCH('Total Indexed RECs'!$H57,'Inputs_Indexed REC'!$B$40:$B$65,0),MATCH('Total Indexed RECs'!$F57,'Inputs_Indexed REC'!$D$37:$F$37,0))
*INDEX('Inputs_Indexed REC'!$H$40:$J$65,MATCH('Total Indexed RECs'!$H57,'Inputs_Indexed REC'!$B$40:$B$65,0),MATCH('Total Indexed RECs'!$F57,'Inputs_Indexed REC'!$H$37:$J$37,0)),
IF(V$4&gt;$H57+$B57,U57*(1-INDEX('Inputs_Indexed REC'!$E$6:$E$8,MATCH('Total Indexed RECs'!$F57,'Inputs_Indexed REC'!$C$6:$C$8,0))),
0))</f>
        <v>0</v>
      </c>
      <c r="W57" s="86">
        <f>IF(W$4=$H57+$B57,INDEX('Inputs_Indexed REC'!$D$40:$F$65,MATCH('Total Indexed RECs'!$H57,'Inputs_Indexed REC'!$B$40:$B$65,0),MATCH('Total Indexed RECs'!$F57,'Inputs_Indexed REC'!$D$37:$F$37,0))
*INDEX('Inputs_Indexed REC'!$H$40:$J$65,MATCH('Total Indexed RECs'!$H57,'Inputs_Indexed REC'!$B$40:$B$65,0),MATCH('Total Indexed RECs'!$F57,'Inputs_Indexed REC'!$H$37:$J$37,0)),
IF(W$4&gt;$H57+$B57,V57*(1-INDEX('Inputs_Indexed REC'!$E$6:$E$8,MATCH('Total Indexed RECs'!$F57,'Inputs_Indexed REC'!$C$6:$C$8,0))),
0))</f>
        <v>0</v>
      </c>
      <c r="X57" s="86">
        <f>IF(X$4=$H57+$B57,INDEX('Inputs_Indexed REC'!$D$40:$F$65,MATCH('Total Indexed RECs'!$H57,'Inputs_Indexed REC'!$B$40:$B$65,0),MATCH('Total Indexed RECs'!$F57,'Inputs_Indexed REC'!$D$37:$F$37,0))
*INDEX('Inputs_Indexed REC'!$H$40:$J$65,MATCH('Total Indexed RECs'!$H57,'Inputs_Indexed REC'!$B$40:$B$65,0),MATCH('Total Indexed RECs'!$F57,'Inputs_Indexed REC'!$H$37:$J$37,0)),
IF(X$4&gt;$H57+$B57,W57*(1-INDEX('Inputs_Indexed REC'!$E$6:$E$8,MATCH('Total Indexed RECs'!$F57,'Inputs_Indexed REC'!$C$6:$C$8,0))),
0))</f>
        <v>0</v>
      </c>
      <c r="Y57" s="86">
        <f>IF(Y$4=$H57+$B57,INDEX('Inputs_Indexed REC'!$D$40:$F$65,MATCH('Total Indexed RECs'!$H57,'Inputs_Indexed REC'!$B$40:$B$65,0),MATCH('Total Indexed RECs'!$F57,'Inputs_Indexed REC'!$D$37:$F$37,0))
*INDEX('Inputs_Indexed REC'!$H$40:$J$65,MATCH('Total Indexed RECs'!$H57,'Inputs_Indexed REC'!$B$40:$B$65,0),MATCH('Total Indexed RECs'!$F57,'Inputs_Indexed REC'!$H$37:$J$37,0)),
IF(Y$4&gt;$H57+$B57,X57*(1-INDEX('Inputs_Indexed REC'!$E$6:$E$8,MATCH('Total Indexed RECs'!$F57,'Inputs_Indexed REC'!$C$6:$C$8,0))),
0))</f>
        <v>0</v>
      </c>
      <c r="Z57" s="86">
        <f>IF(Z$4=$H57+$B57,INDEX('Inputs_Indexed REC'!$D$40:$F$65,MATCH('Total Indexed RECs'!$H57,'Inputs_Indexed REC'!$B$40:$B$65,0),MATCH('Total Indexed RECs'!$F57,'Inputs_Indexed REC'!$D$37:$F$37,0))
*INDEX('Inputs_Indexed REC'!$H$40:$J$65,MATCH('Total Indexed RECs'!$H57,'Inputs_Indexed REC'!$B$40:$B$65,0),MATCH('Total Indexed RECs'!$F57,'Inputs_Indexed REC'!$H$37:$J$37,0)),
IF(Z$4&gt;$H57+$B57,Y57*(1-INDEX('Inputs_Indexed REC'!$E$6:$E$8,MATCH('Total Indexed RECs'!$F57,'Inputs_Indexed REC'!$C$6:$C$8,0))),
0))</f>
        <v>0</v>
      </c>
      <c r="AA57" s="86">
        <f>IF(AA$4=$H57+$B57,INDEX('Inputs_Indexed REC'!$D$40:$F$65,MATCH('Total Indexed RECs'!$H57,'Inputs_Indexed REC'!$B$40:$B$65,0),MATCH('Total Indexed RECs'!$F57,'Inputs_Indexed REC'!$D$37:$F$37,0))
*INDEX('Inputs_Indexed REC'!$H$40:$J$65,MATCH('Total Indexed RECs'!$H57,'Inputs_Indexed REC'!$B$40:$B$65,0),MATCH('Total Indexed RECs'!$F57,'Inputs_Indexed REC'!$H$37:$J$37,0)),
IF(AA$4&gt;$H57+$B57,Z57*(1-INDEX('Inputs_Indexed REC'!$E$6:$E$8,MATCH('Total Indexed RECs'!$F57,'Inputs_Indexed REC'!$C$6:$C$8,0))),
0))</f>
        <v>0</v>
      </c>
      <c r="AB57" s="86">
        <f>IF(AB$4=$H57+$B57,INDEX('Inputs_Indexed REC'!$D$40:$F$65,MATCH('Total Indexed RECs'!$H57,'Inputs_Indexed REC'!$B$40:$B$65,0),MATCH('Total Indexed RECs'!$F57,'Inputs_Indexed REC'!$D$37:$F$37,0))
*INDEX('Inputs_Indexed REC'!$H$40:$J$65,MATCH('Total Indexed RECs'!$H57,'Inputs_Indexed REC'!$B$40:$B$65,0),MATCH('Total Indexed RECs'!$F57,'Inputs_Indexed REC'!$H$37:$J$37,0)),
IF(AB$4&gt;$H57+$B57,AA57*(1-INDEX('Inputs_Indexed REC'!$E$6:$E$8,MATCH('Total Indexed RECs'!$F57,'Inputs_Indexed REC'!$C$6:$C$8,0))),
0))</f>
        <v>0</v>
      </c>
      <c r="AC57" s="86">
        <f>IF(AC$4=$H57+$B57,INDEX('Inputs_Indexed REC'!$D$40:$F$65,MATCH('Total Indexed RECs'!$H57,'Inputs_Indexed REC'!$B$40:$B$65,0),MATCH('Total Indexed RECs'!$F57,'Inputs_Indexed REC'!$D$37:$F$37,0))
*INDEX('Inputs_Indexed REC'!$H$40:$J$65,MATCH('Total Indexed RECs'!$H57,'Inputs_Indexed REC'!$B$40:$B$65,0),MATCH('Total Indexed RECs'!$F57,'Inputs_Indexed REC'!$H$37:$J$37,0)),
IF(AC$4&gt;$H57+$B57,AB57*(1-INDEX('Inputs_Indexed REC'!$E$6:$E$8,MATCH('Total Indexed RECs'!$F57,'Inputs_Indexed REC'!$C$6:$C$8,0))),
0))</f>
        <v>0</v>
      </c>
      <c r="AD57" s="86">
        <f>IF(AD$4=$H57+$B57,INDEX('Inputs_Indexed REC'!$D$40:$F$65,MATCH('Total Indexed RECs'!$H57,'Inputs_Indexed REC'!$B$40:$B$65,0),MATCH('Total Indexed RECs'!$F57,'Inputs_Indexed REC'!$D$37:$F$37,0))
*INDEX('Inputs_Indexed REC'!$H$40:$J$65,MATCH('Total Indexed RECs'!$H57,'Inputs_Indexed REC'!$B$40:$B$65,0),MATCH('Total Indexed RECs'!$F57,'Inputs_Indexed REC'!$H$37:$J$37,0)),
IF(AD$4&gt;$H57+$B57,AC57*(1-INDEX('Inputs_Indexed REC'!$E$6:$E$8,MATCH('Total Indexed RECs'!$F57,'Inputs_Indexed REC'!$C$6:$C$8,0))),
0))</f>
        <v>0</v>
      </c>
      <c r="AE57" s="86">
        <f>IF(AE$4=$H57+$B57,INDEX('Inputs_Indexed REC'!$D$40:$F$65,MATCH('Total Indexed RECs'!$H57,'Inputs_Indexed REC'!$B$40:$B$65,0),MATCH('Total Indexed RECs'!$F57,'Inputs_Indexed REC'!$D$37:$F$37,0))
*INDEX('Inputs_Indexed REC'!$H$40:$J$65,MATCH('Total Indexed RECs'!$H57,'Inputs_Indexed REC'!$B$40:$B$65,0),MATCH('Total Indexed RECs'!$F57,'Inputs_Indexed REC'!$H$37:$J$37,0)),
IF(AE$4&gt;$H57+$B57,AD57*(1-INDEX('Inputs_Indexed REC'!$E$6:$E$8,MATCH('Total Indexed RECs'!$F57,'Inputs_Indexed REC'!$C$6:$C$8,0))),
0))</f>
        <v>0</v>
      </c>
      <c r="AF57" s="86">
        <f>IF(AF$4=$H57+$B57,INDEX('Inputs_Indexed REC'!$D$40:$F$65,MATCH('Total Indexed RECs'!$H57,'Inputs_Indexed REC'!$B$40:$B$65,0),MATCH('Total Indexed RECs'!$F57,'Inputs_Indexed REC'!$D$37:$F$37,0))
*INDEX('Inputs_Indexed REC'!$H$40:$J$65,MATCH('Total Indexed RECs'!$H57,'Inputs_Indexed REC'!$B$40:$B$65,0),MATCH('Total Indexed RECs'!$F57,'Inputs_Indexed REC'!$H$37:$J$37,0)),
IF(AF$4&gt;$H57+$B57,AE57*(1-INDEX('Inputs_Indexed REC'!$E$6:$E$8,MATCH('Total Indexed RECs'!$F57,'Inputs_Indexed REC'!$C$6:$C$8,0))),
0))</f>
        <v>0</v>
      </c>
      <c r="AG57" s="86">
        <f>IF(AG$4=$H57+$B57,INDEX('Inputs_Indexed REC'!$D$40:$F$65,MATCH('Total Indexed RECs'!$H57,'Inputs_Indexed REC'!$B$40:$B$65,0),MATCH('Total Indexed RECs'!$F57,'Inputs_Indexed REC'!$D$37:$F$37,0))
*INDEX('Inputs_Indexed REC'!$H$40:$J$65,MATCH('Total Indexed RECs'!$H57,'Inputs_Indexed REC'!$B$40:$B$65,0),MATCH('Total Indexed RECs'!$F57,'Inputs_Indexed REC'!$H$37:$J$37,0)),
IF(AG$4&gt;$H57+$B57,AF57*(1-INDEX('Inputs_Indexed REC'!$E$6:$E$8,MATCH('Total Indexed RECs'!$F57,'Inputs_Indexed REC'!$C$6:$C$8,0))),
0))</f>
        <v>0</v>
      </c>
      <c r="AH57" s="86">
        <f>IF(AH$4=$H57+$B57,INDEX('Inputs_Indexed REC'!$D$40:$F$65,MATCH('Total Indexed RECs'!$H57,'Inputs_Indexed REC'!$B$40:$B$65,0),MATCH('Total Indexed RECs'!$F57,'Inputs_Indexed REC'!$D$37:$F$37,0))
*INDEX('Inputs_Indexed REC'!$H$40:$J$65,MATCH('Total Indexed RECs'!$H57,'Inputs_Indexed REC'!$B$40:$B$65,0),MATCH('Total Indexed RECs'!$F57,'Inputs_Indexed REC'!$H$37:$J$37,0)),
IF(AH$4&gt;$H57+$B57,AG57*(1-INDEX('Inputs_Indexed REC'!$E$6:$E$8,MATCH('Total Indexed RECs'!$F57,'Inputs_Indexed REC'!$C$6:$C$8,0))),
0))</f>
        <v>0</v>
      </c>
    </row>
    <row r="58" spans="2:53" x14ac:dyDescent="0.35">
      <c r="F58" s="204"/>
      <c r="G58" s="204"/>
    </row>
    <row r="59" spans="2:53" x14ac:dyDescent="0.35">
      <c r="B59" s="332">
        <f>INDEX('Inputs_Indexed REC'!$E$70:$E$72,MATCH('Indexed REC Deliveries'!$D59,'Inputs_Indexed REC'!$C$70:$C$72,0))</f>
        <v>3</v>
      </c>
      <c r="C59" s="332" t="str">
        <f>INDEX('Inputs_Indexed REC'!$L$40:$L$65,MATCH('Indexed REC Deliveries'!$G59,'Inputs_Indexed REC'!$C$40:$C$65,0))</f>
        <v>Under Contract</v>
      </c>
      <c r="D59" s="116" t="s">
        <v>241</v>
      </c>
      <c r="E59" s="212"/>
      <c r="F59" s="39" t="s">
        <v>77</v>
      </c>
      <c r="G59" s="60" t="s">
        <v>20</v>
      </c>
      <c r="H59" s="347">
        <v>2022</v>
      </c>
      <c r="I59" s="56" t="s">
        <v>91</v>
      </c>
      <c r="J59" s="37">
        <v>0</v>
      </c>
      <c r="K59" s="37">
        <v>0</v>
      </c>
      <c r="L59" s="37">
        <v>0</v>
      </c>
      <c r="M59" s="37"/>
      <c r="N59" s="37">
        <v>14795.650000000001</v>
      </c>
      <c r="O59" s="37">
        <v>14721.671750000001</v>
      </c>
      <c r="P59" s="37">
        <v>14647.693500000001</v>
      </c>
      <c r="Q59" s="37">
        <v>23791.926208904111</v>
      </c>
      <c r="R59" s="37">
        <v>42167.702000000005</v>
      </c>
      <c r="S59" s="214">
        <f>R59*(1-INDEX('Inputs_Indexed REC'!$E$6:$E$8,MATCH('Indexed REC Deliveries'!$F59,'Inputs_Indexed REC'!$C$6:$C$8,0)))</f>
        <v>41956.863490000003</v>
      </c>
      <c r="T59" s="214">
        <f>S59*(1-INDEX('Inputs_Indexed REC'!$E$6:$E$8,MATCH('Indexed REC Deliveries'!$F59,'Inputs_Indexed REC'!$C$6:$C$8,0)))</f>
        <v>41747.079172550002</v>
      </c>
      <c r="U59" s="214">
        <f>T59*(1-INDEX('Inputs_Indexed REC'!$E$6:$E$8,MATCH('Indexed REC Deliveries'!$F59,'Inputs_Indexed REC'!$C$6:$C$8,0)))</f>
        <v>41538.343776687252</v>
      </c>
      <c r="V59" s="214">
        <f>U59*(1-INDEX('Inputs_Indexed REC'!$E$6:$E$8,MATCH('Indexed REC Deliveries'!$F59,'Inputs_Indexed REC'!$C$6:$C$8,0)))</f>
        <v>41330.652057803818</v>
      </c>
      <c r="W59" s="214">
        <f>V59*(1-INDEX('Inputs_Indexed REC'!$E$6:$E$8,MATCH('Indexed REC Deliveries'!$F59,'Inputs_Indexed REC'!$C$6:$C$8,0)))</f>
        <v>41123.998797514796</v>
      </c>
      <c r="X59" s="214">
        <f>W59*(1-INDEX('Inputs_Indexed REC'!$E$6:$E$8,MATCH('Indexed REC Deliveries'!$F59,'Inputs_Indexed REC'!$C$6:$C$8,0)))</f>
        <v>40918.378803527223</v>
      </c>
      <c r="Y59" s="214">
        <f>X59*(1-INDEX('Inputs_Indexed REC'!$E$6:$E$8,MATCH('Indexed REC Deliveries'!$F59,'Inputs_Indexed REC'!$C$6:$C$8,0)))</f>
        <v>40713.786909509588</v>
      </c>
      <c r="Z59" s="214">
        <f>Y59*(1-INDEX('Inputs_Indexed REC'!$E$6:$E$8,MATCH('Indexed REC Deliveries'!$F59,'Inputs_Indexed REC'!$C$6:$C$8,0)))</f>
        <v>40510.217974962041</v>
      </c>
      <c r="AA59" s="214">
        <f>Z59*(1-INDEX('Inputs_Indexed REC'!$E$6:$E$8,MATCH('Indexed REC Deliveries'!$F59,'Inputs_Indexed REC'!$C$6:$C$8,0)))</f>
        <v>40307.66688508723</v>
      </c>
      <c r="AB59" s="214">
        <f>AA59*(1-INDEX('Inputs_Indexed REC'!$E$6:$E$8,MATCH('Indexed REC Deliveries'!$F59,'Inputs_Indexed REC'!$C$6:$C$8,0)))</f>
        <v>40106.128550661793</v>
      </c>
      <c r="AC59" s="214">
        <f>AB59*(1-INDEX('Inputs_Indexed REC'!$E$6:$E$8,MATCH('Indexed REC Deliveries'!$F59,'Inputs_Indexed REC'!$C$6:$C$8,0)))</f>
        <v>39905.597907908486</v>
      </c>
      <c r="AD59" s="214">
        <f>AC59*(1-INDEX('Inputs_Indexed REC'!$E$6:$E$8,MATCH('Indexed REC Deliveries'!$F59,'Inputs_Indexed REC'!$C$6:$C$8,0)))</f>
        <v>39706.069918368943</v>
      </c>
      <c r="AE59" s="214">
        <f>AD59*(1-INDEX('Inputs_Indexed REC'!$E$6:$E$8,MATCH('Indexed REC Deliveries'!$F59,'Inputs_Indexed REC'!$C$6:$C$8,0)))</f>
        <v>39507.539568777102</v>
      </c>
      <c r="AF59" s="214">
        <f>AE59*(1-INDEX('Inputs_Indexed REC'!$E$6:$E$8,MATCH('Indexed REC Deliveries'!$F59,'Inputs_Indexed REC'!$C$6:$C$8,0)))</f>
        <v>39310.001870933214</v>
      </c>
      <c r="AG59" s="214">
        <f>AF59*(1-INDEX('Inputs_Indexed REC'!$E$6:$E$8,MATCH('Indexed REC Deliveries'!$F59,'Inputs_Indexed REC'!$C$6:$C$8,0)))</f>
        <v>39113.451861578549</v>
      </c>
      <c r="AH59" s="214">
        <f>AG59*(1-INDEX('Inputs_Indexed REC'!$E$6:$E$8,MATCH('Indexed REC Deliveries'!$F59,'Inputs_Indexed REC'!$C$6:$C$8,0)))</f>
        <v>38917.884602270657</v>
      </c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</row>
    <row r="60" spans="2:53" x14ac:dyDescent="0.35">
      <c r="B60" s="332">
        <f>INDEX('Inputs_Indexed REC'!$E$70:$E$72,MATCH('Indexed REC Deliveries'!$D60,'Inputs_Indexed REC'!$C$70:$C$72,0))</f>
        <v>3</v>
      </c>
      <c r="C60" s="332" t="str">
        <f>INDEX('Inputs_Indexed REC'!$L$40:$L$65,MATCH('Indexed REC Deliveries'!$G60,'Inputs_Indexed REC'!$C$40:$C$65,0))</f>
        <v>Under Contract</v>
      </c>
      <c r="D60" s="116" t="s">
        <v>241</v>
      </c>
      <c r="E60" s="212"/>
      <c r="F60" s="39" t="s">
        <v>77</v>
      </c>
      <c r="G60" s="60" t="s">
        <v>21</v>
      </c>
      <c r="H60" s="347">
        <f t="shared" ref="H60:H83" si="8">H59+1</f>
        <v>2023</v>
      </c>
      <c r="I60" s="56" t="s">
        <v>91</v>
      </c>
      <c r="J60" s="37"/>
      <c r="K60" s="37">
        <v>0</v>
      </c>
      <c r="L60" s="37">
        <v>0</v>
      </c>
      <c r="M60" s="37">
        <v>0</v>
      </c>
      <c r="N60" s="37">
        <v>0</v>
      </c>
      <c r="O60" s="330">
        <v>7586.3013698630139</v>
      </c>
      <c r="P60" s="330">
        <v>12935</v>
      </c>
      <c r="Q60" s="330">
        <v>43615.59623287672</v>
      </c>
      <c r="R60" s="330">
        <v>105085.93</v>
      </c>
      <c r="S60" s="214">
        <f>R60*(1-INDEX('Inputs_Indexed REC'!$E$6:$E$8,MATCH('Indexed REC Deliveries'!$F60,'Inputs_Indexed REC'!$C$6:$C$8,0)))</f>
        <v>104560.50034999999</v>
      </c>
      <c r="T60" s="214">
        <f>S60*(1-INDEX('Inputs_Indexed REC'!$E$6:$E$8,MATCH('Indexed REC Deliveries'!$F60,'Inputs_Indexed REC'!$C$6:$C$8,0)))</f>
        <v>104037.69784824998</v>
      </c>
      <c r="U60" s="214">
        <f>T60*(1-INDEX('Inputs_Indexed REC'!$E$6:$E$8,MATCH('Indexed REC Deliveries'!$F60,'Inputs_Indexed REC'!$C$6:$C$8,0)))</f>
        <v>103517.50935900873</v>
      </c>
      <c r="V60" s="214">
        <f>U60*(1-INDEX('Inputs_Indexed REC'!$E$6:$E$8,MATCH('Indexed REC Deliveries'!$F60,'Inputs_Indexed REC'!$C$6:$C$8,0)))</f>
        <v>102999.9218122137</v>
      </c>
      <c r="W60" s="214">
        <f>V60*(1-INDEX('Inputs_Indexed REC'!$E$6:$E$8,MATCH('Indexed REC Deliveries'!$F60,'Inputs_Indexed REC'!$C$6:$C$8,0)))</f>
        <v>102484.92220315263</v>
      </c>
      <c r="X60" s="214">
        <f>W60*(1-INDEX('Inputs_Indexed REC'!$E$6:$E$8,MATCH('Indexed REC Deliveries'!$F60,'Inputs_Indexed REC'!$C$6:$C$8,0)))</f>
        <v>101972.49759213686</v>
      </c>
      <c r="Y60" s="214">
        <f>X60*(1-INDEX('Inputs_Indexed REC'!$E$6:$E$8,MATCH('Indexed REC Deliveries'!$F60,'Inputs_Indexed REC'!$C$6:$C$8,0)))</f>
        <v>101462.63510417618</v>
      </c>
      <c r="Z60" s="214">
        <f>Y60*(1-INDEX('Inputs_Indexed REC'!$E$6:$E$8,MATCH('Indexed REC Deliveries'!$F60,'Inputs_Indexed REC'!$C$6:$C$8,0)))</f>
        <v>100955.32192865531</v>
      </c>
      <c r="AA60" s="214">
        <f>Z60*(1-INDEX('Inputs_Indexed REC'!$E$6:$E$8,MATCH('Indexed REC Deliveries'!$F60,'Inputs_Indexed REC'!$C$6:$C$8,0)))</f>
        <v>100450.54531901203</v>
      </c>
      <c r="AB60" s="214">
        <f>AA60*(1-INDEX('Inputs_Indexed REC'!$E$6:$E$8,MATCH('Indexed REC Deliveries'!$F60,'Inputs_Indexed REC'!$C$6:$C$8,0)))</f>
        <v>99948.292592416969</v>
      </c>
      <c r="AC60" s="214">
        <f>AB60*(1-INDEX('Inputs_Indexed REC'!$E$6:$E$8,MATCH('Indexed REC Deliveries'!$F60,'Inputs_Indexed REC'!$C$6:$C$8,0)))</f>
        <v>99448.551129454878</v>
      </c>
      <c r="AD60" s="214">
        <f>AC60*(1-INDEX('Inputs_Indexed REC'!$E$6:$E$8,MATCH('Indexed REC Deliveries'!$F60,'Inputs_Indexed REC'!$C$6:$C$8,0)))</f>
        <v>98951.308373807609</v>
      </c>
      <c r="AE60" s="214">
        <f>AD60*(1-INDEX('Inputs_Indexed REC'!$E$6:$E$8,MATCH('Indexed REC Deliveries'!$F60,'Inputs_Indexed REC'!$C$6:$C$8,0)))</f>
        <v>98456.551831938574</v>
      </c>
      <c r="AF60" s="214">
        <f>AE60*(1-INDEX('Inputs_Indexed REC'!$E$6:$E$8,MATCH('Indexed REC Deliveries'!$F60,'Inputs_Indexed REC'!$C$6:$C$8,0)))</f>
        <v>97964.269072778887</v>
      </c>
      <c r="AG60" s="214">
        <f>AF60*(1-INDEX('Inputs_Indexed REC'!$E$6:$E$8,MATCH('Indexed REC Deliveries'!$F60,'Inputs_Indexed REC'!$C$6:$C$8,0)))</f>
        <v>97474.447727414998</v>
      </c>
      <c r="AH60" s="214">
        <f>AG60*(1-INDEX('Inputs_Indexed REC'!$E$6:$E$8,MATCH('Indexed REC Deliveries'!$F60,'Inputs_Indexed REC'!$C$6:$C$8,0)))</f>
        <v>96987.075488777919</v>
      </c>
    </row>
    <row r="61" spans="2:53" x14ac:dyDescent="0.35">
      <c r="B61" s="332">
        <f>INDEX('Inputs_Indexed REC'!$E$70:$E$72,MATCH('Indexed REC Deliveries'!$D61,'Inputs_Indexed REC'!$C$70:$C$72,0))</f>
        <v>3</v>
      </c>
      <c r="C61" s="332" t="str">
        <f>INDEX('Inputs_Indexed REC'!$L$40:$L$65,MATCH('Indexed REC Deliveries'!$G61,'Inputs_Indexed REC'!$C$40:$C$65,0))</f>
        <v>Under Contract</v>
      </c>
      <c r="D61" s="116" t="s">
        <v>241</v>
      </c>
      <c r="E61" s="212"/>
      <c r="F61" s="39" t="s">
        <v>77</v>
      </c>
      <c r="G61" s="60" t="s">
        <v>22</v>
      </c>
      <c r="H61" s="347">
        <f t="shared" si="8"/>
        <v>2024</v>
      </c>
      <c r="I61" s="56" t="s">
        <v>91</v>
      </c>
      <c r="J61" s="37"/>
      <c r="K61" s="37"/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214">
        <f>S61*(1-INDEX('Inputs_Indexed REC'!$E$6:$E$8,MATCH('Indexed REC Deliveries'!$F61,'Inputs_Indexed REC'!$C$6:$C$8,0)))</f>
        <v>0</v>
      </c>
      <c r="U61" s="214">
        <f>T61*(1-INDEX('Inputs_Indexed REC'!$E$6:$E$8,MATCH('Indexed REC Deliveries'!$F61,'Inputs_Indexed REC'!$C$6:$C$8,0)))</f>
        <v>0</v>
      </c>
      <c r="V61" s="214">
        <f>U61*(1-INDEX('Inputs_Indexed REC'!$E$6:$E$8,MATCH('Indexed REC Deliveries'!$F61,'Inputs_Indexed REC'!$C$6:$C$8,0)))</f>
        <v>0</v>
      </c>
      <c r="W61" s="214">
        <f>V61*(1-INDEX('Inputs_Indexed REC'!$E$6:$E$8,MATCH('Indexed REC Deliveries'!$F61,'Inputs_Indexed REC'!$C$6:$C$8,0)))</f>
        <v>0</v>
      </c>
      <c r="X61" s="214">
        <f>W61*(1-INDEX('Inputs_Indexed REC'!$E$6:$E$8,MATCH('Indexed REC Deliveries'!$F61,'Inputs_Indexed REC'!$C$6:$C$8,0)))</f>
        <v>0</v>
      </c>
      <c r="Y61" s="214">
        <f>X61*(1-INDEX('Inputs_Indexed REC'!$E$6:$E$8,MATCH('Indexed REC Deliveries'!$F61,'Inputs_Indexed REC'!$C$6:$C$8,0)))</f>
        <v>0</v>
      </c>
      <c r="Z61" s="214">
        <f>Y61*(1-INDEX('Inputs_Indexed REC'!$E$6:$E$8,MATCH('Indexed REC Deliveries'!$F61,'Inputs_Indexed REC'!$C$6:$C$8,0)))</f>
        <v>0</v>
      </c>
      <c r="AA61" s="214">
        <f>Z61*(1-INDEX('Inputs_Indexed REC'!$E$6:$E$8,MATCH('Indexed REC Deliveries'!$F61,'Inputs_Indexed REC'!$C$6:$C$8,0)))</f>
        <v>0</v>
      </c>
      <c r="AB61" s="214">
        <f>AA61*(1-INDEX('Inputs_Indexed REC'!$E$6:$E$8,MATCH('Indexed REC Deliveries'!$F61,'Inputs_Indexed REC'!$C$6:$C$8,0)))</f>
        <v>0</v>
      </c>
      <c r="AC61" s="214">
        <f>AB61*(1-INDEX('Inputs_Indexed REC'!$E$6:$E$8,MATCH('Indexed REC Deliveries'!$F61,'Inputs_Indexed REC'!$C$6:$C$8,0)))</f>
        <v>0</v>
      </c>
      <c r="AD61" s="214">
        <f>AC61*(1-INDEX('Inputs_Indexed REC'!$E$6:$E$8,MATCH('Indexed REC Deliveries'!$F61,'Inputs_Indexed REC'!$C$6:$C$8,0)))</f>
        <v>0</v>
      </c>
      <c r="AE61" s="214">
        <f>AD61*(1-INDEX('Inputs_Indexed REC'!$E$6:$E$8,MATCH('Indexed REC Deliveries'!$F61,'Inputs_Indexed REC'!$C$6:$C$8,0)))</f>
        <v>0</v>
      </c>
      <c r="AF61" s="214">
        <f>AE61*(1-INDEX('Inputs_Indexed REC'!$E$6:$E$8,MATCH('Indexed REC Deliveries'!$F61,'Inputs_Indexed REC'!$C$6:$C$8,0)))</f>
        <v>0</v>
      </c>
      <c r="AG61" s="214">
        <f>AF61*(1-INDEX('Inputs_Indexed REC'!$E$6:$E$8,MATCH('Indexed REC Deliveries'!$F61,'Inputs_Indexed REC'!$C$6:$C$8,0)))</f>
        <v>0</v>
      </c>
      <c r="AH61" s="214">
        <f>AG61*(1-INDEX('Inputs_Indexed REC'!$E$6:$E$8,MATCH('Indexed REC Deliveries'!$F61,'Inputs_Indexed REC'!$C$6:$C$8,0)))</f>
        <v>0</v>
      </c>
    </row>
    <row r="62" spans="2:53" x14ac:dyDescent="0.35">
      <c r="B62" s="332">
        <f>INDEX('Inputs_Indexed REC'!$E$70:$E$72,MATCH('Indexed REC Deliveries'!$D62,'Inputs_Indexed REC'!$C$70:$C$72,0))</f>
        <v>3</v>
      </c>
      <c r="C62" s="332" t="str">
        <f>INDEX('Inputs_Indexed REC'!$L$40:$L$65,MATCH('Indexed REC Deliveries'!$G62,'Inputs_Indexed REC'!$C$40:$C$65,0))</f>
        <v>Under Contract</v>
      </c>
      <c r="D62" s="116" t="s">
        <v>241</v>
      </c>
      <c r="E62" s="212"/>
      <c r="F62" s="39" t="s">
        <v>77</v>
      </c>
      <c r="G62" s="60" t="s">
        <v>23</v>
      </c>
      <c r="H62" s="347">
        <f t="shared" si="8"/>
        <v>2025</v>
      </c>
      <c r="I62" s="56" t="s">
        <v>91</v>
      </c>
      <c r="J62" s="37">
        <f>IF(J$4=$H62+$B62,INDEX('Inputs_Indexed REC'!$D$40:$F$65,MATCH('Indexed REC Deliveries'!$H62,'Inputs_Indexed REC'!$C$40:$C$65,0),MATCH('Indexed REC Deliveries'!$F62,'Inputs_Indexed REC'!$D$37:$F$37,0))
*INDEX('Inputs_Indexed REC'!$H$40:$J$65,MATCH('Indexed REC Deliveries'!$H62,'Inputs_Indexed REC'!$C$40:$C$65,0),MATCH('Indexed REC Deliveries'!$F62,'Inputs_Indexed REC'!$H$37:$J$37,0)),
IF(J$4&gt;$H62+$B62,I62*(1-INDEX('Inputs_Indexed REC'!$E$6:$E$8,MATCH('Indexed REC Deliveries'!$F62,'Inputs_Indexed REC'!$C$6:$C$8,0))),
0))</f>
        <v>0</v>
      </c>
      <c r="K62" s="37">
        <f>IF(K$4=$H62+$B62,INDEX('Inputs_Indexed REC'!$D$40:$F$65,MATCH('Indexed REC Deliveries'!$H62,'Inputs_Indexed REC'!$C$40:$C$65,0),MATCH('Indexed REC Deliveries'!$F62,'Inputs_Indexed REC'!$D$37:$F$37,0))
*INDEX('Inputs_Indexed REC'!$H$40:$J$65,MATCH('Indexed REC Deliveries'!$H62,'Inputs_Indexed REC'!$C$40:$C$65,0),MATCH('Indexed REC Deliveries'!$F62,'Inputs_Indexed REC'!$H$37:$J$37,0)),
IF(K$4&gt;$H62+$B62,J62*(1-INDEX('Inputs_Indexed REC'!$E$6:$E$8,MATCH('Indexed REC Deliveries'!$F62,'Inputs_Indexed REC'!$C$6:$C$8,0))),
0))</f>
        <v>0</v>
      </c>
      <c r="L62" s="37">
        <f>IF(L$4=$H62+$B62,INDEX('Inputs_Indexed REC'!$D$40:$F$65,MATCH('Indexed REC Deliveries'!$H62,'Inputs_Indexed REC'!$C$40:$C$65,0),MATCH('Indexed REC Deliveries'!$F62,'Inputs_Indexed REC'!$D$37:$F$37,0))
*INDEX('Inputs_Indexed REC'!$H$40:$J$65,MATCH('Indexed REC Deliveries'!$H62,'Inputs_Indexed REC'!$C$40:$C$65,0),MATCH('Indexed REC Deliveries'!$F62,'Inputs_Indexed REC'!$H$37:$J$37,0)),
IF(L$4&gt;$H62+$B62,K62*(1-INDEX('Inputs_Indexed REC'!$E$6:$E$8,MATCH('Indexed REC Deliveries'!$F62,'Inputs_Indexed REC'!$C$6:$C$8,0))),
0))</f>
        <v>0</v>
      </c>
      <c r="M62" s="37">
        <f>IF(M$4=$H62+$B62,INDEX('Inputs_Indexed REC'!$D$40:$F$65,MATCH('Indexed REC Deliveries'!$H62,'Inputs_Indexed REC'!$C$40:$C$65,0),MATCH('Indexed REC Deliveries'!$F62,'Inputs_Indexed REC'!$D$37:$F$37,0))
*INDEX('Inputs_Indexed REC'!$H$40:$J$65,MATCH('Indexed REC Deliveries'!$H62,'Inputs_Indexed REC'!$C$40:$C$65,0),MATCH('Indexed REC Deliveries'!$F62,'Inputs_Indexed REC'!$H$37:$J$37,0)),
IF(M$4&gt;$H62+$B62,L62*(1-INDEX('Inputs_Indexed REC'!$E$6:$E$8,MATCH('Indexed REC Deliveries'!$F62,'Inputs_Indexed REC'!$C$6:$C$8,0))),
0))</f>
        <v>0</v>
      </c>
      <c r="N62" s="37">
        <f>IF(N$4=$H62+$B62,INDEX('Inputs_Indexed REC'!$D$40:$F$65,MATCH('Indexed REC Deliveries'!$H62,'Inputs_Indexed REC'!$C$40:$C$65,0),MATCH('Indexed REC Deliveries'!$F62,'Inputs_Indexed REC'!$D$37:$F$37,0))
*INDEX('Inputs_Indexed REC'!$H$40:$J$65,MATCH('Indexed REC Deliveries'!$H62,'Inputs_Indexed REC'!$C$40:$C$65,0),MATCH('Indexed REC Deliveries'!$F62,'Inputs_Indexed REC'!$H$37:$J$37,0)),
IF(N$4&gt;$H62+$B62,M62*(1-INDEX('Inputs_Indexed REC'!$E$6:$E$8,MATCH('Indexed REC Deliveries'!$F62,'Inputs_Indexed REC'!$C$6:$C$8,0))),
0))</f>
        <v>0</v>
      </c>
      <c r="O62" s="37">
        <f>IF(O$4=$H62+$B62,INDEX('Inputs_Indexed REC'!$D$40:$F$65,MATCH('Indexed REC Deliveries'!$H62,'Inputs_Indexed REC'!$C$40:$C$65,0),MATCH('Indexed REC Deliveries'!$F62,'Inputs_Indexed REC'!$D$37:$F$37,0))
*INDEX('Inputs_Indexed REC'!$H$40:$J$65,MATCH('Indexed REC Deliveries'!$H62,'Inputs_Indexed REC'!$C$40:$C$65,0),MATCH('Indexed REC Deliveries'!$F62,'Inputs_Indexed REC'!$H$37:$J$37,0)),
IF(O$4&gt;$H62+$B62,N62*(1-INDEX('Inputs_Indexed REC'!$E$6:$E$8,MATCH('Indexed REC Deliveries'!$F62,'Inputs_Indexed REC'!$C$6:$C$8,0))),
0))</f>
        <v>0</v>
      </c>
      <c r="P62" s="337">
        <f>Q62/2</f>
        <v>111000</v>
      </c>
      <c r="Q62" s="337">
        <f>'Total Indexed RECs'!M62</f>
        <v>222000</v>
      </c>
      <c r="R62" s="214">
        <f>Q62*(1-INDEX('Inputs_Indexed REC'!$E$6:$E$8,MATCH('Indexed REC Deliveries'!$F62,'Inputs_Indexed REC'!$C$6:$C$8,0)))</f>
        <v>220890</v>
      </c>
      <c r="S62" s="214">
        <f>R62*(1-INDEX('Inputs_Indexed REC'!$E$6:$E$8,MATCH('Indexed REC Deliveries'!$F62,'Inputs_Indexed REC'!$C$6:$C$8,0)))</f>
        <v>219785.55</v>
      </c>
      <c r="T62" s="214">
        <f>S62*(1-INDEX('Inputs_Indexed REC'!$E$6:$E$8,MATCH('Indexed REC Deliveries'!$F62,'Inputs_Indexed REC'!$C$6:$C$8,0)))</f>
        <v>218686.62224999999</v>
      </c>
      <c r="U62" s="214">
        <f>T62*(1-INDEX('Inputs_Indexed REC'!$E$6:$E$8,MATCH('Indexed REC Deliveries'!$F62,'Inputs_Indexed REC'!$C$6:$C$8,0)))</f>
        <v>217593.18913874999</v>
      </c>
      <c r="V62" s="214">
        <f>U62*(1-INDEX('Inputs_Indexed REC'!$E$6:$E$8,MATCH('Indexed REC Deliveries'!$F62,'Inputs_Indexed REC'!$C$6:$C$8,0)))</f>
        <v>216505.22319305624</v>
      </c>
      <c r="W62" s="214">
        <f>V62*(1-INDEX('Inputs_Indexed REC'!$E$6:$E$8,MATCH('Indexed REC Deliveries'!$F62,'Inputs_Indexed REC'!$C$6:$C$8,0)))</f>
        <v>215422.69707709097</v>
      </c>
      <c r="X62" s="214">
        <f>W62*(1-INDEX('Inputs_Indexed REC'!$E$6:$E$8,MATCH('Indexed REC Deliveries'!$F62,'Inputs_Indexed REC'!$C$6:$C$8,0)))</f>
        <v>214345.58359170551</v>
      </c>
      <c r="Y62" s="214">
        <f>X62*(1-INDEX('Inputs_Indexed REC'!$E$6:$E$8,MATCH('Indexed REC Deliveries'!$F62,'Inputs_Indexed REC'!$C$6:$C$8,0)))</f>
        <v>213273.85567374699</v>
      </c>
      <c r="Z62" s="214">
        <f>Y62*(1-INDEX('Inputs_Indexed REC'!$E$6:$E$8,MATCH('Indexed REC Deliveries'!$F62,'Inputs_Indexed REC'!$C$6:$C$8,0)))</f>
        <v>212207.48639537825</v>
      </c>
      <c r="AA62" s="214">
        <f>Z62*(1-INDEX('Inputs_Indexed REC'!$E$6:$E$8,MATCH('Indexed REC Deliveries'!$F62,'Inputs_Indexed REC'!$C$6:$C$8,0)))</f>
        <v>211146.44896340134</v>
      </c>
      <c r="AB62" s="214">
        <f>AA62*(1-INDEX('Inputs_Indexed REC'!$E$6:$E$8,MATCH('Indexed REC Deliveries'!$F62,'Inputs_Indexed REC'!$C$6:$C$8,0)))</f>
        <v>210090.71671858433</v>
      </c>
      <c r="AC62" s="214">
        <f>AB62*(1-INDEX('Inputs_Indexed REC'!$E$6:$E$8,MATCH('Indexed REC Deliveries'!$F62,'Inputs_Indexed REC'!$C$6:$C$8,0)))</f>
        <v>209040.2631349914</v>
      </c>
      <c r="AD62" s="214">
        <f>AC62*(1-INDEX('Inputs_Indexed REC'!$E$6:$E$8,MATCH('Indexed REC Deliveries'!$F62,'Inputs_Indexed REC'!$C$6:$C$8,0)))</f>
        <v>207995.06181931644</v>
      </c>
      <c r="AE62" s="214">
        <f>AD62*(1-INDEX('Inputs_Indexed REC'!$E$6:$E$8,MATCH('Indexed REC Deliveries'!$F62,'Inputs_Indexed REC'!$C$6:$C$8,0)))</f>
        <v>206955.08651021984</v>
      </c>
      <c r="AF62" s="214">
        <f>AE62*(1-INDEX('Inputs_Indexed REC'!$E$6:$E$8,MATCH('Indexed REC Deliveries'!$F62,'Inputs_Indexed REC'!$C$6:$C$8,0)))</f>
        <v>205920.31107766874</v>
      </c>
      <c r="AG62" s="214">
        <f>AF62*(1-INDEX('Inputs_Indexed REC'!$E$6:$E$8,MATCH('Indexed REC Deliveries'!$F62,'Inputs_Indexed REC'!$C$6:$C$8,0)))</f>
        <v>204890.70952228041</v>
      </c>
      <c r="AH62" s="214">
        <f>AG62*(1-INDEX('Inputs_Indexed REC'!$E$6:$E$8,MATCH('Indexed REC Deliveries'!$F62,'Inputs_Indexed REC'!$C$6:$C$8,0)))</f>
        <v>203866.25597466901</v>
      </c>
    </row>
    <row r="63" spans="2:53" x14ac:dyDescent="0.35">
      <c r="B63" s="332">
        <f>INDEX('Inputs_Indexed REC'!$E$70:$E$72,MATCH('Indexed REC Deliveries'!$D63,'Inputs_Indexed REC'!$C$70:$C$72,0))</f>
        <v>3</v>
      </c>
      <c r="C63" s="332" t="str">
        <f>INDEX('Inputs_Indexed REC'!$L$40:$L$65,MATCH('Indexed REC Deliveries'!$G63,'Inputs_Indexed REC'!$C$40:$C$65,0))</f>
        <v>Projected</v>
      </c>
      <c r="D63" s="116" t="s">
        <v>241</v>
      </c>
      <c r="E63" s="212"/>
      <c r="F63" s="39" t="s">
        <v>77</v>
      </c>
      <c r="G63" s="60" t="s">
        <v>24</v>
      </c>
      <c r="H63" s="347">
        <f t="shared" si="8"/>
        <v>2026</v>
      </c>
      <c r="I63" s="56" t="s">
        <v>91</v>
      </c>
      <c r="J63" s="86">
        <f>IF(J$4=$H63+$B63,INDEX('Inputs_Indexed REC'!$D$40:$F$65,MATCH('Total Indexed RECs'!$H63,'Inputs_Indexed REC'!$B$40:$B$65,0),MATCH('Total Indexed RECs'!$F63,'Inputs_Indexed REC'!$D$37:$F$37,0))
*INDEX('Inputs_Indexed REC'!$H$40:$J$65,MATCH('Total Indexed RECs'!$H63,'Inputs_Indexed REC'!$B$40:$B$65,0),MATCH('Total Indexed RECs'!$F63,'Inputs_Indexed REC'!$H$37:$J$37,0)),
IF(J$4&gt;$H63+$B63,I63*(1-INDEX('Inputs_Indexed REC'!$E$6:$E$8,MATCH('Total Indexed RECs'!$F63,'Inputs_Indexed REC'!$C$6:$C$8,0))),
0))</f>
        <v>0</v>
      </c>
      <c r="K63" s="86">
        <f>IF(K$4=$H63+$B63,INDEX('Inputs_Indexed REC'!$D$40:$F$65,MATCH('Total Indexed RECs'!$H63,'Inputs_Indexed REC'!$B$40:$B$65,0),MATCH('Total Indexed RECs'!$F63,'Inputs_Indexed REC'!$D$37:$F$37,0))
*INDEX('Inputs_Indexed REC'!$H$40:$J$65,MATCH('Total Indexed RECs'!$H63,'Inputs_Indexed REC'!$B$40:$B$65,0),MATCH('Total Indexed RECs'!$F63,'Inputs_Indexed REC'!$H$37:$J$37,0)),
IF(K$4&gt;$H63+$B63,J63*(1-INDEX('Inputs_Indexed REC'!$E$6:$E$8,MATCH('Total Indexed RECs'!$F63,'Inputs_Indexed REC'!$C$6:$C$8,0))),
0))</f>
        <v>0</v>
      </c>
      <c r="L63" s="86">
        <f>IF(L$4=$H63+$B63,INDEX('Inputs_Indexed REC'!$D$40:$F$65,MATCH('Total Indexed RECs'!$H63,'Inputs_Indexed REC'!$B$40:$B$65,0),MATCH('Total Indexed RECs'!$F63,'Inputs_Indexed REC'!$D$37:$F$37,0))
*INDEX('Inputs_Indexed REC'!$H$40:$J$65,MATCH('Total Indexed RECs'!$H63,'Inputs_Indexed REC'!$B$40:$B$65,0),MATCH('Total Indexed RECs'!$F63,'Inputs_Indexed REC'!$H$37:$J$37,0)),
IF(L$4&gt;$H63+$B63,K63*(1-INDEX('Inputs_Indexed REC'!$E$6:$E$8,MATCH('Total Indexed RECs'!$F63,'Inputs_Indexed REC'!$C$6:$C$8,0))),
0))</f>
        <v>0</v>
      </c>
      <c r="M63" s="86">
        <f>IF(M$4=$H63+$B63,INDEX('Inputs_Indexed REC'!$D$40:$F$65,MATCH('Total Indexed RECs'!$H63,'Inputs_Indexed REC'!$B$40:$B$65,0),MATCH('Total Indexed RECs'!$F63,'Inputs_Indexed REC'!$D$37:$F$37,0))
*INDEX('Inputs_Indexed REC'!$H$40:$J$65,MATCH('Total Indexed RECs'!$H63,'Inputs_Indexed REC'!$B$40:$B$65,0),MATCH('Total Indexed RECs'!$F63,'Inputs_Indexed REC'!$H$37:$J$37,0)),
IF(M$4&gt;$H63+$B63,L63*(1-INDEX('Inputs_Indexed REC'!$E$6:$E$8,MATCH('Total Indexed RECs'!$F63,'Inputs_Indexed REC'!$C$6:$C$8,0))),
0))</f>
        <v>0</v>
      </c>
      <c r="N63" s="86">
        <f>IF(N$4=$H63+$B63,INDEX('Inputs_Indexed REC'!$D$40:$F$65,MATCH('Total Indexed RECs'!$H63,'Inputs_Indexed REC'!$B$40:$B$65,0),MATCH('Total Indexed RECs'!$F63,'Inputs_Indexed REC'!$D$37:$F$37,0))
*INDEX('Inputs_Indexed REC'!$H$40:$J$65,MATCH('Total Indexed RECs'!$H63,'Inputs_Indexed REC'!$B$40:$B$65,0),MATCH('Total Indexed RECs'!$F63,'Inputs_Indexed REC'!$H$37:$J$37,0)),
IF(N$4&gt;$H63+$B63,M63*(1-INDEX('Inputs_Indexed REC'!$E$6:$E$8,MATCH('Total Indexed RECs'!$F63,'Inputs_Indexed REC'!$C$6:$C$8,0))),
0))</f>
        <v>0</v>
      </c>
      <c r="O63" s="86">
        <f>IF(O$4=$H63+$B63,INDEX('Inputs_Indexed REC'!$D$40:$F$65,MATCH('Total Indexed RECs'!$H63,'Inputs_Indexed REC'!$B$40:$B$65,0),MATCH('Total Indexed RECs'!$F63,'Inputs_Indexed REC'!$D$37:$F$37,0))
*INDEX('Inputs_Indexed REC'!$H$40:$J$65,MATCH('Total Indexed RECs'!$H63,'Inputs_Indexed REC'!$B$40:$B$65,0),MATCH('Total Indexed RECs'!$F63,'Inputs_Indexed REC'!$H$37:$J$37,0)),
IF(O$4&gt;$H63+$B63,N63*(1-INDEX('Inputs_Indexed REC'!$E$6:$E$8,MATCH('Total Indexed RECs'!$F63,'Inputs_Indexed REC'!$C$6:$C$8,0))),
0))</f>
        <v>0</v>
      </c>
      <c r="P63" s="86">
        <f>IF(P$4=$H63+$B63,INDEX('Inputs_Indexed REC'!$D$40:$F$65,MATCH('Total Indexed RECs'!$H63,'Inputs_Indexed REC'!$B$40:$B$65,0),MATCH('Total Indexed RECs'!$F63,'Inputs_Indexed REC'!$D$37:$F$37,0))
*INDEX('Inputs_Indexed REC'!$H$40:$J$65,MATCH('Total Indexed RECs'!$H63,'Inputs_Indexed REC'!$B$40:$B$65,0),MATCH('Total Indexed RECs'!$F63,'Inputs_Indexed REC'!$H$37:$J$37,0)),
IF(P$4&gt;$H63+$B63,O63*(1-INDEX('Inputs_Indexed REC'!$E$6:$E$8,MATCH('Total Indexed RECs'!$F63,'Inputs_Indexed REC'!$C$6:$C$8,0))),
0))</f>
        <v>0</v>
      </c>
      <c r="Q63" s="86">
        <f>IF(Q$4=$H63+$B63,INDEX('Inputs_Indexed REC'!$D$40:$F$65,MATCH('Total Indexed RECs'!$H63,'Inputs_Indexed REC'!$B$40:$B$65,0),MATCH('Total Indexed RECs'!$F63,'Inputs_Indexed REC'!$D$37:$F$37,0))
*INDEX('Inputs_Indexed REC'!$H$40:$J$65,MATCH('Total Indexed RECs'!$H63,'Inputs_Indexed REC'!$B$40:$B$65,0),MATCH('Total Indexed RECs'!$F63,'Inputs_Indexed REC'!$H$37:$J$37,0)),
IF(Q$4&gt;$H63+$B63,P63*(1-INDEX('Inputs_Indexed REC'!$E$6:$E$8,MATCH('Total Indexed RECs'!$F63,'Inputs_Indexed REC'!$C$6:$C$8,0))),
0))</f>
        <v>90000</v>
      </c>
      <c r="R63" s="86">
        <f>IF(R$4=$H63+$B63,INDEX('Inputs_Indexed REC'!$D$40:$F$65,MATCH('Total Indexed RECs'!$H63,'Inputs_Indexed REC'!$B$40:$B$65,0),MATCH('Total Indexed RECs'!$F63,'Inputs_Indexed REC'!$D$37:$F$37,0))
*INDEX('Inputs_Indexed REC'!$H$40:$J$65,MATCH('Total Indexed RECs'!$H63,'Inputs_Indexed REC'!$B$40:$B$65,0),MATCH('Total Indexed RECs'!$F63,'Inputs_Indexed REC'!$H$37:$J$37,0)),
IF(R$4&gt;$H63+$B63,Q63*(1-INDEX('Inputs_Indexed REC'!$E$6:$E$8,MATCH('Total Indexed RECs'!$F63,'Inputs_Indexed REC'!$C$6:$C$8,0))),
0))</f>
        <v>89550</v>
      </c>
      <c r="S63" s="86">
        <f>IF(S$4=$H63+$B63,INDEX('Inputs_Indexed REC'!$D$40:$F$65,MATCH('Total Indexed RECs'!$H63,'Inputs_Indexed REC'!$B$40:$B$65,0),MATCH('Total Indexed RECs'!$F63,'Inputs_Indexed REC'!$D$37:$F$37,0))
*INDEX('Inputs_Indexed REC'!$H$40:$J$65,MATCH('Total Indexed RECs'!$H63,'Inputs_Indexed REC'!$B$40:$B$65,0),MATCH('Total Indexed RECs'!$F63,'Inputs_Indexed REC'!$H$37:$J$37,0)),
IF(S$4&gt;$H63+$B63,R63*(1-INDEX('Inputs_Indexed REC'!$E$6:$E$8,MATCH('Total Indexed RECs'!$F63,'Inputs_Indexed REC'!$C$6:$C$8,0))),
0))</f>
        <v>89102.25</v>
      </c>
      <c r="T63" s="86">
        <f>IF(T$4=$H63+$B63,INDEX('Inputs_Indexed REC'!$D$40:$F$65,MATCH('Total Indexed RECs'!$H63,'Inputs_Indexed REC'!$B$40:$B$65,0),MATCH('Total Indexed RECs'!$F63,'Inputs_Indexed REC'!$D$37:$F$37,0))
*INDEX('Inputs_Indexed REC'!$H$40:$J$65,MATCH('Total Indexed RECs'!$H63,'Inputs_Indexed REC'!$B$40:$B$65,0),MATCH('Total Indexed RECs'!$F63,'Inputs_Indexed REC'!$H$37:$J$37,0)),
IF(T$4&gt;$H63+$B63,S63*(1-INDEX('Inputs_Indexed REC'!$E$6:$E$8,MATCH('Total Indexed RECs'!$F63,'Inputs_Indexed REC'!$C$6:$C$8,0))),
0))</f>
        <v>88656.738750000004</v>
      </c>
      <c r="U63" s="86">
        <f>IF(U$4=$H63+$B63,INDEX('Inputs_Indexed REC'!$D$40:$F$65,MATCH('Total Indexed RECs'!$H63,'Inputs_Indexed REC'!$B$40:$B$65,0),MATCH('Total Indexed RECs'!$F63,'Inputs_Indexed REC'!$D$37:$F$37,0))
*INDEX('Inputs_Indexed REC'!$H$40:$J$65,MATCH('Total Indexed RECs'!$H63,'Inputs_Indexed REC'!$B$40:$B$65,0),MATCH('Total Indexed RECs'!$F63,'Inputs_Indexed REC'!$H$37:$J$37,0)),
IF(U$4&gt;$H63+$B63,T63*(1-INDEX('Inputs_Indexed REC'!$E$6:$E$8,MATCH('Total Indexed RECs'!$F63,'Inputs_Indexed REC'!$C$6:$C$8,0))),
0))</f>
        <v>88213.455056250008</v>
      </c>
      <c r="V63" s="86">
        <f>IF(V$4=$H63+$B63,INDEX('Inputs_Indexed REC'!$D$40:$F$65,MATCH('Total Indexed RECs'!$H63,'Inputs_Indexed REC'!$B$40:$B$65,0),MATCH('Total Indexed RECs'!$F63,'Inputs_Indexed REC'!$D$37:$F$37,0))
*INDEX('Inputs_Indexed REC'!$H$40:$J$65,MATCH('Total Indexed RECs'!$H63,'Inputs_Indexed REC'!$B$40:$B$65,0),MATCH('Total Indexed RECs'!$F63,'Inputs_Indexed REC'!$H$37:$J$37,0)),
IF(V$4&gt;$H63+$B63,U63*(1-INDEX('Inputs_Indexed REC'!$E$6:$E$8,MATCH('Total Indexed RECs'!$F63,'Inputs_Indexed REC'!$C$6:$C$8,0))),
0))</f>
        <v>87772.387780968755</v>
      </c>
      <c r="W63" s="86">
        <f>IF(W$4=$H63+$B63,INDEX('Inputs_Indexed REC'!$D$40:$F$65,MATCH('Total Indexed RECs'!$H63,'Inputs_Indexed REC'!$B$40:$B$65,0),MATCH('Total Indexed RECs'!$F63,'Inputs_Indexed REC'!$D$37:$F$37,0))
*INDEX('Inputs_Indexed REC'!$H$40:$J$65,MATCH('Total Indexed RECs'!$H63,'Inputs_Indexed REC'!$B$40:$B$65,0),MATCH('Total Indexed RECs'!$F63,'Inputs_Indexed REC'!$H$37:$J$37,0)),
IF(W$4&gt;$H63+$B63,V63*(1-INDEX('Inputs_Indexed REC'!$E$6:$E$8,MATCH('Total Indexed RECs'!$F63,'Inputs_Indexed REC'!$C$6:$C$8,0))),
0))</f>
        <v>87333.525842063915</v>
      </c>
      <c r="X63" s="86">
        <f>IF(X$4=$H63+$B63,INDEX('Inputs_Indexed REC'!$D$40:$F$65,MATCH('Total Indexed RECs'!$H63,'Inputs_Indexed REC'!$B$40:$B$65,0),MATCH('Total Indexed RECs'!$F63,'Inputs_Indexed REC'!$D$37:$F$37,0))
*INDEX('Inputs_Indexed REC'!$H$40:$J$65,MATCH('Total Indexed RECs'!$H63,'Inputs_Indexed REC'!$B$40:$B$65,0),MATCH('Total Indexed RECs'!$F63,'Inputs_Indexed REC'!$H$37:$J$37,0)),
IF(X$4&gt;$H63+$B63,W63*(1-INDEX('Inputs_Indexed REC'!$E$6:$E$8,MATCH('Total Indexed RECs'!$F63,'Inputs_Indexed REC'!$C$6:$C$8,0))),
0))</f>
        <v>86896.858212853593</v>
      </c>
      <c r="Y63" s="86">
        <f>IF(Y$4=$H63+$B63,INDEX('Inputs_Indexed REC'!$D$40:$F$65,MATCH('Total Indexed RECs'!$H63,'Inputs_Indexed REC'!$B$40:$B$65,0),MATCH('Total Indexed RECs'!$F63,'Inputs_Indexed REC'!$D$37:$F$37,0))
*INDEX('Inputs_Indexed REC'!$H$40:$J$65,MATCH('Total Indexed RECs'!$H63,'Inputs_Indexed REC'!$B$40:$B$65,0),MATCH('Total Indexed RECs'!$F63,'Inputs_Indexed REC'!$H$37:$J$37,0)),
IF(Y$4&gt;$H63+$B63,X63*(1-INDEX('Inputs_Indexed REC'!$E$6:$E$8,MATCH('Total Indexed RECs'!$F63,'Inputs_Indexed REC'!$C$6:$C$8,0))),
0))</f>
        <v>86462.373921789331</v>
      </c>
      <c r="Z63" s="86">
        <f>IF(Z$4=$H63+$B63,INDEX('Inputs_Indexed REC'!$D$40:$F$65,MATCH('Total Indexed RECs'!$H63,'Inputs_Indexed REC'!$B$40:$B$65,0),MATCH('Total Indexed RECs'!$F63,'Inputs_Indexed REC'!$D$37:$F$37,0))
*INDEX('Inputs_Indexed REC'!$H$40:$J$65,MATCH('Total Indexed RECs'!$H63,'Inputs_Indexed REC'!$B$40:$B$65,0),MATCH('Total Indexed RECs'!$F63,'Inputs_Indexed REC'!$H$37:$J$37,0)),
IF(Z$4&gt;$H63+$B63,Y63*(1-INDEX('Inputs_Indexed REC'!$E$6:$E$8,MATCH('Total Indexed RECs'!$F63,'Inputs_Indexed REC'!$C$6:$C$8,0))),
0))</f>
        <v>86030.062052180379</v>
      </c>
      <c r="AA63" s="86">
        <f>IF(AA$4=$H63+$B63,INDEX('Inputs_Indexed REC'!$D$40:$F$65,MATCH('Total Indexed RECs'!$H63,'Inputs_Indexed REC'!$B$40:$B$65,0),MATCH('Total Indexed RECs'!$F63,'Inputs_Indexed REC'!$D$37:$F$37,0))
*INDEX('Inputs_Indexed REC'!$H$40:$J$65,MATCH('Total Indexed RECs'!$H63,'Inputs_Indexed REC'!$B$40:$B$65,0),MATCH('Total Indexed RECs'!$F63,'Inputs_Indexed REC'!$H$37:$J$37,0)),
IF(AA$4&gt;$H63+$B63,Z63*(1-INDEX('Inputs_Indexed REC'!$E$6:$E$8,MATCH('Total Indexed RECs'!$F63,'Inputs_Indexed REC'!$C$6:$C$8,0))),
0))</f>
        <v>85599.911741919481</v>
      </c>
      <c r="AB63" s="86">
        <f>IF(AB$4=$H63+$B63,INDEX('Inputs_Indexed REC'!$D$40:$F$65,MATCH('Total Indexed RECs'!$H63,'Inputs_Indexed REC'!$B$40:$B$65,0),MATCH('Total Indexed RECs'!$F63,'Inputs_Indexed REC'!$D$37:$F$37,0))
*INDEX('Inputs_Indexed REC'!$H$40:$J$65,MATCH('Total Indexed RECs'!$H63,'Inputs_Indexed REC'!$B$40:$B$65,0),MATCH('Total Indexed RECs'!$F63,'Inputs_Indexed REC'!$H$37:$J$37,0)),
IF(AB$4&gt;$H63+$B63,AA63*(1-INDEX('Inputs_Indexed REC'!$E$6:$E$8,MATCH('Total Indexed RECs'!$F63,'Inputs_Indexed REC'!$C$6:$C$8,0))),
0))</f>
        <v>85171.91218320989</v>
      </c>
      <c r="AC63" s="86">
        <f>IF(AC$4=$H63+$B63,INDEX('Inputs_Indexed REC'!$D$40:$F$65,MATCH('Total Indexed RECs'!$H63,'Inputs_Indexed REC'!$B$40:$B$65,0),MATCH('Total Indexed RECs'!$F63,'Inputs_Indexed REC'!$D$37:$F$37,0))
*INDEX('Inputs_Indexed REC'!$H$40:$J$65,MATCH('Total Indexed RECs'!$H63,'Inputs_Indexed REC'!$B$40:$B$65,0),MATCH('Total Indexed RECs'!$F63,'Inputs_Indexed REC'!$H$37:$J$37,0)),
IF(AC$4&gt;$H63+$B63,AB63*(1-INDEX('Inputs_Indexed REC'!$E$6:$E$8,MATCH('Total Indexed RECs'!$F63,'Inputs_Indexed REC'!$C$6:$C$8,0))),
0))</f>
        <v>84746.052622293835</v>
      </c>
      <c r="AD63" s="86">
        <f>IF(AD$4=$H63+$B63,INDEX('Inputs_Indexed REC'!$D$40:$F$65,MATCH('Total Indexed RECs'!$H63,'Inputs_Indexed REC'!$B$40:$B$65,0),MATCH('Total Indexed RECs'!$F63,'Inputs_Indexed REC'!$D$37:$F$37,0))
*INDEX('Inputs_Indexed REC'!$H$40:$J$65,MATCH('Total Indexed RECs'!$H63,'Inputs_Indexed REC'!$B$40:$B$65,0),MATCH('Total Indexed RECs'!$F63,'Inputs_Indexed REC'!$H$37:$J$37,0)),
IF(AD$4&gt;$H63+$B63,AC63*(1-INDEX('Inputs_Indexed REC'!$E$6:$E$8,MATCH('Total Indexed RECs'!$F63,'Inputs_Indexed REC'!$C$6:$C$8,0))),
0))</f>
        <v>84322.322359182363</v>
      </c>
      <c r="AE63" s="86">
        <f>IF(AE$4=$H63+$B63,INDEX('Inputs_Indexed REC'!$D$40:$F$65,MATCH('Total Indexed RECs'!$H63,'Inputs_Indexed REC'!$B$40:$B$65,0),MATCH('Total Indexed RECs'!$F63,'Inputs_Indexed REC'!$D$37:$F$37,0))
*INDEX('Inputs_Indexed REC'!$H$40:$J$65,MATCH('Total Indexed RECs'!$H63,'Inputs_Indexed REC'!$B$40:$B$65,0),MATCH('Total Indexed RECs'!$F63,'Inputs_Indexed REC'!$H$37:$J$37,0)),
IF(AE$4&gt;$H63+$B63,AD63*(1-INDEX('Inputs_Indexed REC'!$E$6:$E$8,MATCH('Total Indexed RECs'!$F63,'Inputs_Indexed REC'!$C$6:$C$8,0))),
0))</f>
        <v>83900.710747386445</v>
      </c>
      <c r="AF63" s="86">
        <f>IF(AF$4=$H63+$B63,INDEX('Inputs_Indexed REC'!$D$40:$F$65,MATCH('Total Indexed RECs'!$H63,'Inputs_Indexed REC'!$B$40:$B$65,0),MATCH('Total Indexed RECs'!$F63,'Inputs_Indexed REC'!$D$37:$F$37,0))
*INDEX('Inputs_Indexed REC'!$H$40:$J$65,MATCH('Total Indexed RECs'!$H63,'Inputs_Indexed REC'!$B$40:$B$65,0),MATCH('Total Indexed RECs'!$F63,'Inputs_Indexed REC'!$H$37:$J$37,0)),
IF(AF$4&gt;$H63+$B63,AE63*(1-INDEX('Inputs_Indexed REC'!$E$6:$E$8,MATCH('Total Indexed RECs'!$F63,'Inputs_Indexed REC'!$C$6:$C$8,0))),
0))</f>
        <v>83481.207193649519</v>
      </c>
      <c r="AG63" s="86">
        <f>IF(AG$4=$H63+$B63,INDEX('Inputs_Indexed REC'!$D$40:$F$65,MATCH('Total Indexed RECs'!$H63,'Inputs_Indexed REC'!$B$40:$B$65,0),MATCH('Total Indexed RECs'!$F63,'Inputs_Indexed REC'!$D$37:$F$37,0))
*INDEX('Inputs_Indexed REC'!$H$40:$J$65,MATCH('Total Indexed RECs'!$H63,'Inputs_Indexed REC'!$B$40:$B$65,0),MATCH('Total Indexed RECs'!$F63,'Inputs_Indexed REC'!$H$37:$J$37,0)),
IF(AG$4&gt;$H63+$B63,AF63*(1-INDEX('Inputs_Indexed REC'!$E$6:$E$8,MATCH('Total Indexed RECs'!$F63,'Inputs_Indexed REC'!$C$6:$C$8,0))),
0))</f>
        <v>83063.801157681271</v>
      </c>
      <c r="AH63" s="86">
        <f>IF(AH$4=$H63+$B63,INDEX('Inputs_Indexed REC'!$D$40:$F$65,MATCH('Total Indexed RECs'!$H63,'Inputs_Indexed REC'!$B$40:$B$65,0),MATCH('Total Indexed RECs'!$F63,'Inputs_Indexed REC'!$D$37:$F$37,0))
*INDEX('Inputs_Indexed REC'!$H$40:$J$65,MATCH('Total Indexed RECs'!$H63,'Inputs_Indexed REC'!$B$40:$B$65,0),MATCH('Total Indexed RECs'!$F63,'Inputs_Indexed REC'!$H$37:$J$37,0)),
IF(AH$4&gt;$H63+$B63,AG63*(1-INDEX('Inputs_Indexed REC'!$E$6:$E$8,MATCH('Total Indexed RECs'!$F63,'Inputs_Indexed REC'!$C$6:$C$8,0))),
0))</f>
        <v>82648.482151892866</v>
      </c>
    </row>
    <row r="64" spans="2:53" x14ac:dyDescent="0.35">
      <c r="B64" s="332">
        <f>INDEX('Inputs_Indexed REC'!$E$70:$E$72,MATCH('Indexed REC Deliveries'!$D64,'Inputs_Indexed REC'!$C$70:$C$72,0))</f>
        <v>3</v>
      </c>
      <c r="C64" s="332" t="str">
        <f>INDEX('Inputs_Indexed REC'!$L$40:$L$65,MATCH('Indexed REC Deliveries'!$G64,'Inputs_Indexed REC'!$C$40:$C$65,0))</f>
        <v>Projected</v>
      </c>
      <c r="D64" s="116" t="s">
        <v>241</v>
      </c>
      <c r="E64" s="212"/>
      <c r="F64" s="39" t="s">
        <v>77</v>
      </c>
      <c r="G64" s="60" t="s">
        <v>25</v>
      </c>
      <c r="H64" s="347">
        <f t="shared" si="8"/>
        <v>2027</v>
      </c>
      <c r="I64" s="56" t="s">
        <v>91</v>
      </c>
      <c r="J64" s="86">
        <f>IF(J$4=$H64+$B64,INDEX('Inputs_Indexed REC'!$D$40:$F$65,MATCH('Total Indexed RECs'!$H64,'Inputs_Indexed REC'!$B$40:$B$65,0),MATCH('Total Indexed RECs'!$F64,'Inputs_Indexed REC'!$D$37:$F$37,0))
*INDEX('Inputs_Indexed REC'!$H$40:$J$65,MATCH('Total Indexed RECs'!$H64,'Inputs_Indexed REC'!$B$40:$B$65,0),MATCH('Total Indexed RECs'!$F64,'Inputs_Indexed REC'!$H$37:$J$37,0)),
IF(J$4&gt;$H64+$B64,I64*(1-INDEX('Inputs_Indexed REC'!$E$6:$E$8,MATCH('Total Indexed RECs'!$F64,'Inputs_Indexed REC'!$C$6:$C$8,0))),
0))</f>
        <v>0</v>
      </c>
      <c r="K64" s="86">
        <f>IF(K$4=$H64+$B64,INDEX('Inputs_Indexed REC'!$D$40:$F$65,MATCH('Total Indexed RECs'!$H64,'Inputs_Indexed REC'!$B$40:$B$65,0),MATCH('Total Indexed RECs'!$F64,'Inputs_Indexed REC'!$D$37:$F$37,0))
*INDEX('Inputs_Indexed REC'!$H$40:$J$65,MATCH('Total Indexed RECs'!$H64,'Inputs_Indexed REC'!$B$40:$B$65,0),MATCH('Total Indexed RECs'!$F64,'Inputs_Indexed REC'!$H$37:$J$37,0)),
IF(K$4&gt;$H64+$B64,J64*(1-INDEX('Inputs_Indexed REC'!$E$6:$E$8,MATCH('Total Indexed RECs'!$F64,'Inputs_Indexed REC'!$C$6:$C$8,0))),
0))</f>
        <v>0</v>
      </c>
      <c r="L64" s="86">
        <f>IF(L$4=$H64+$B64,INDEX('Inputs_Indexed REC'!$D$40:$F$65,MATCH('Total Indexed RECs'!$H64,'Inputs_Indexed REC'!$B$40:$B$65,0),MATCH('Total Indexed RECs'!$F64,'Inputs_Indexed REC'!$D$37:$F$37,0))
*INDEX('Inputs_Indexed REC'!$H$40:$J$65,MATCH('Total Indexed RECs'!$H64,'Inputs_Indexed REC'!$B$40:$B$65,0),MATCH('Total Indexed RECs'!$F64,'Inputs_Indexed REC'!$H$37:$J$37,0)),
IF(L$4&gt;$H64+$B64,K64*(1-INDEX('Inputs_Indexed REC'!$E$6:$E$8,MATCH('Total Indexed RECs'!$F64,'Inputs_Indexed REC'!$C$6:$C$8,0))),
0))</f>
        <v>0</v>
      </c>
      <c r="M64" s="86">
        <f>IF(M$4=$H64+$B64,INDEX('Inputs_Indexed REC'!$D$40:$F$65,MATCH('Total Indexed RECs'!$H64,'Inputs_Indexed REC'!$B$40:$B$65,0),MATCH('Total Indexed RECs'!$F64,'Inputs_Indexed REC'!$D$37:$F$37,0))
*INDEX('Inputs_Indexed REC'!$H$40:$J$65,MATCH('Total Indexed RECs'!$H64,'Inputs_Indexed REC'!$B$40:$B$65,0),MATCH('Total Indexed RECs'!$F64,'Inputs_Indexed REC'!$H$37:$J$37,0)),
IF(M$4&gt;$H64+$B64,L64*(1-INDEX('Inputs_Indexed REC'!$E$6:$E$8,MATCH('Total Indexed RECs'!$F64,'Inputs_Indexed REC'!$C$6:$C$8,0))),
0))</f>
        <v>0</v>
      </c>
      <c r="N64" s="86">
        <f>IF(N$4=$H64+$B64,INDEX('Inputs_Indexed REC'!$D$40:$F$65,MATCH('Total Indexed RECs'!$H64,'Inputs_Indexed REC'!$B$40:$B$65,0),MATCH('Total Indexed RECs'!$F64,'Inputs_Indexed REC'!$D$37:$F$37,0))
*INDEX('Inputs_Indexed REC'!$H$40:$J$65,MATCH('Total Indexed RECs'!$H64,'Inputs_Indexed REC'!$B$40:$B$65,0),MATCH('Total Indexed RECs'!$F64,'Inputs_Indexed REC'!$H$37:$J$37,0)),
IF(N$4&gt;$H64+$B64,M64*(1-INDEX('Inputs_Indexed REC'!$E$6:$E$8,MATCH('Total Indexed RECs'!$F64,'Inputs_Indexed REC'!$C$6:$C$8,0))),
0))</f>
        <v>0</v>
      </c>
      <c r="O64" s="86">
        <f>IF(O$4=$H64+$B64,INDEX('Inputs_Indexed REC'!$D$40:$F$65,MATCH('Total Indexed RECs'!$H64,'Inputs_Indexed REC'!$B$40:$B$65,0),MATCH('Total Indexed RECs'!$F64,'Inputs_Indexed REC'!$D$37:$F$37,0))
*INDEX('Inputs_Indexed REC'!$H$40:$J$65,MATCH('Total Indexed RECs'!$H64,'Inputs_Indexed REC'!$B$40:$B$65,0),MATCH('Total Indexed RECs'!$F64,'Inputs_Indexed REC'!$H$37:$J$37,0)),
IF(O$4&gt;$H64+$B64,N64*(1-INDEX('Inputs_Indexed REC'!$E$6:$E$8,MATCH('Total Indexed RECs'!$F64,'Inputs_Indexed REC'!$C$6:$C$8,0))),
0))</f>
        <v>0</v>
      </c>
      <c r="P64" s="86">
        <f>IF(P$4=$H64+$B64,INDEX('Inputs_Indexed REC'!$D$40:$F$65,MATCH('Total Indexed RECs'!$H64,'Inputs_Indexed REC'!$B$40:$B$65,0),MATCH('Total Indexed RECs'!$F64,'Inputs_Indexed REC'!$D$37:$F$37,0))
*INDEX('Inputs_Indexed REC'!$H$40:$J$65,MATCH('Total Indexed RECs'!$H64,'Inputs_Indexed REC'!$B$40:$B$65,0),MATCH('Total Indexed RECs'!$F64,'Inputs_Indexed REC'!$H$37:$J$37,0)),
IF(P$4&gt;$H64+$B64,O64*(1-INDEX('Inputs_Indexed REC'!$E$6:$E$8,MATCH('Total Indexed RECs'!$F64,'Inputs_Indexed REC'!$C$6:$C$8,0))),
0))</f>
        <v>0</v>
      </c>
      <c r="Q64" s="86">
        <f>IF(Q$4=$H64+$B64,INDEX('Inputs_Indexed REC'!$D$40:$F$65,MATCH('Total Indexed RECs'!$H64,'Inputs_Indexed REC'!$B$40:$B$65,0),MATCH('Total Indexed RECs'!$F64,'Inputs_Indexed REC'!$D$37:$F$37,0))
*INDEX('Inputs_Indexed REC'!$H$40:$J$65,MATCH('Total Indexed RECs'!$H64,'Inputs_Indexed REC'!$B$40:$B$65,0),MATCH('Total Indexed RECs'!$F64,'Inputs_Indexed REC'!$H$37:$J$37,0)),
IF(Q$4&gt;$H64+$B64,P64*(1-INDEX('Inputs_Indexed REC'!$E$6:$E$8,MATCH('Total Indexed RECs'!$F64,'Inputs_Indexed REC'!$C$6:$C$8,0))),
0))</f>
        <v>0</v>
      </c>
      <c r="R64" s="86">
        <f>IF(R$4=$H64+$B64,INDEX('Inputs_Indexed REC'!$D$40:$F$65,MATCH('Total Indexed RECs'!$H64,'Inputs_Indexed REC'!$B$40:$B$65,0),MATCH('Total Indexed RECs'!$F64,'Inputs_Indexed REC'!$D$37:$F$37,0))
*INDEX('Inputs_Indexed REC'!$H$40:$J$65,MATCH('Total Indexed RECs'!$H64,'Inputs_Indexed REC'!$B$40:$B$65,0),MATCH('Total Indexed RECs'!$F64,'Inputs_Indexed REC'!$H$37:$J$37,0)),
IF(R$4&gt;$H64+$B64,Q64*(1-INDEX('Inputs_Indexed REC'!$E$6:$E$8,MATCH('Total Indexed RECs'!$F64,'Inputs_Indexed REC'!$C$6:$C$8,0))),
0))</f>
        <v>90000</v>
      </c>
      <c r="S64" s="86">
        <f>IF(S$4=$H64+$B64,INDEX('Inputs_Indexed REC'!$D$40:$F$65,MATCH('Total Indexed RECs'!$H64,'Inputs_Indexed REC'!$B$40:$B$65,0),MATCH('Total Indexed RECs'!$F64,'Inputs_Indexed REC'!$D$37:$F$37,0))
*INDEX('Inputs_Indexed REC'!$H$40:$J$65,MATCH('Total Indexed RECs'!$H64,'Inputs_Indexed REC'!$B$40:$B$65,0),MATCH('Total Indexed RECs'!$F64,'Inputs_Indexed REC'!$H$37:$J$37,0)),
IF(S$4&gt;$H64+$B64,R64*(1-INDEX('Inputs_Indexed REC'!$E$6:$E$8,MATCH('Total Indexed RECs'!$F64,'Inputs_Indexed REC'!$C$6:$C$8,0))),
0))</f>
        <v>89550</v>
      </c>
      <c r="T64" s="86">
        <f>IF(T$4=$H64+$B64,INDEX('Inputs_Indexed REC'!$D$40:$F$65,MATCH('Total Indexed RECs'!$H64,'Inputs_Indexed REC'!$B$40:$B$65,0),MATCH('Total Indexed RECs'!$F64,'Inputs_Indexed REC'!$D$37:$F$37,0))
*INDEX('Inputs_Indexed REC'!$H$40:$J$65,MATCH('Total Indexed RECs'!$H64,'Inputs_Indexed REC'!$B$40:$B$65,0),MATCH('Total Indexed RECs'!$F64,'Inputs_Indexed REC'!$H$37:$J$37,0)),
IF(T$4&gt;$H64+$B64,S64*(1-INDEX('Inputs_Indexed REC'!$E$6:$E$8,MATCH('Total Indexed RECs'!$F64,'Inputs_Indexed REC'!$C$6:$C$8,0))),
0))</f>
        <v>89102.25</v>
      </c>
      <c r="U64" s="86">
        <f>IF(U$4=$H64+$B64,INDEX('Inputs_Indexed REC'!$D$40:$F$65,MATCH('Total Indexed RECs'!$H64,'Inputs_Indexed REC'!$B$40:$B$65,0),MATCH('Total Indexed RECs'!$F64,'Inputs_Indexed REC'!$D$37:$F$37,0))
*INDEX('Inputs_Indexed REC'!$H$40:$J$65,MATCH('Total Indexed RECs'!$H64,'Inputs_Indexed REC'!$B$40:$B$65,0),MATCH('Total Indexed RECs'!$F64,'Inputs_Indexed REC'!$H$37:$J$37,0)),
IF(U$4&gt;$H64+$B64,T64*(1-INDEX('Inputs_Indexed REC'!$E$6:$E$8,MATCH('Total Indexed RECs'!$F64,'Inputs_Indexed REC'!$C$6:$C$8,0))),
0))</f>
        <v>88656.738750000004</v>
      </c>
      <c r="V64" s="86">
        <f>IF(V$4=$H64+$B64,INDEX('Inputs_Indexed REC'!$D$40:$F$65,MATCH('Total Indexed RECs'!$H64,'Inputs_Indexed REC'!$B$40:$B$65,0),MATCH('Total Indexed RECs'!$F64,'Inputs_Indexed REC'!$D$37:$F$37,0))
*INDEX('Inputs_Indexed REC'!$H$40:$J$65,MATCH('Total Indexed RECs'!$H64,'Inputs_Indexed REC'!$B$40:$B$65,0),MATCH('Total Indexed RECs'!$F64,'Inputs_Indexed REC'!$H$37:$J$37,0)),
IF(V$4&gt;$H64+$B64,U64*(1-INDEX('Inputs_Indexed REC'!$E$6:$E$8,MATCH('Total Indexed RECs'!$F64,'Inputs_Indexed REC'!$C$6:$C$8,0))),
0))</f>
        <v>88213.455056250008</v>
      </c>
      <c r="W64" s="86">
        <f>IF(W$4=$H64+$B64,INDEX('Inputs_Indexed REC'!$D$40:$F$65,MATCH('Total Indexed RECs'!$H64,'Inputs_Indexed REC'!$B$40:$B$65,0),MATCH('Total Indexed RECs'!$F64,'Inputs_Indexed REC'!$D$37:$F$37,0))
*INDEX('Inputs_Indexed REC'!$H$40:$J$65,MATCH('Total Indexed RECs'!$H64,'Inputs_Indexed REC'!$B$40:$B$65,0),MATCH('Total Indexed RECs'!$F64,'Inputs_Indexed REC'!$H$37:$J$37,0)),
IF(W$4&gt;$H64+$B64,V64*(1-INDEX('Inputs_Indexed REC'!$E$6:$E$8,MATCH('Total Indexed RECs'!$F64,'Inputs_Indexed REC'!$C$6:$C$8,0))),
0))</f>
        <v>87772.387780968755</v>
      </c>
      <c r="X64" s="86">
        <f>IF(X$4=$H64+$B64,INDEX('Inputs_Indexed REC'!$D$40:$F$65,MATCH('Total Indexed RECs'!$H64,'Inputs_Indexed REC'!$B$40:$B$65,0),MATCH('Total Indexed RECs'!$F64,'Inputs_Indexed REC'!$D$37:$F$37,0))
*INDEX('Inputs_Indexed REC'!$H$40:$J$65,MATCH('Total Indexed RECs'!$H64,'Inputs_Indexed REC'!$B$40:$B$65,0),MATCH('Total Indexed RECs'!$F64,'Inputs_Indexed REC'!$H$37:$J$37,0)),
IF(X$4&gt;$H64+$B64,W64*(1-INDEX('Inputs_Indexed REC'!$E$6:$E$8,MATCH('Total Indexed RECs'!$F64,'Inputs_Indexed REC'!$C$6:$C$8,0))),
0))</f>
        <v>87333.525842063915</v>
      </c>
      <c r="Y64" s="86">
        <f>IF(Y$4=$H64+$B64,INDEX('Inputs_Indexed REC'!$D$40:$F$65,MATCH('Total Indexed RECs'!$H64,'Inputs_Indexed REC'!$B$40:$B$65,0),MATCH('Total Indexed RECs'!$F64,'Inputs_Indexed REC'!$D$37:$F$37,0))
*INDEX('Inputs_Indexed REC'!$H$40:$J$65,MATCH('Total Indexed RECs'!$H64,'Inputs_Indexed REC'!$B$40:$B$65,0),MATCH('Total Indexed RECs'!$F64,'Inputs_Indexed REC'!$H$37:$J$37,0)),
IF(Y$4&gt;$H64+$B64,X64*(1-INDEX('Inputs_Indexed REC'!$E$6:$E$8,MATCH('Total Indexed RECs'!$F64,'Inputs_Indexed REC'!$C$6:$C$8,0))),
0))</f>
        <v>86896.858212853593</v>
      </c>
      <c r="Z64" s="86">
        <f>IF(Z$4=$H64+$B64,INDEX('Inputs_Indexed REC'!$D$40:$F$65,MATCH('Total Indexed RECs'!$H64,'Inputs_Indexed REC'!$B$40:$B$65,0),MATCH('Total Indexed RECs'!$F64,'Inputs_Indexed REC'!$D$37:$F$37,0))
*INDEX('Inputs_Indexed REC'!$H$40:$J$65,MATCH('Total Indexed RECs'!$H64,'Inputs_Indexed REC'!$B$40:$B$65,0),MATCH('Total Indexed RECs'!$F64,'Inputs_Indexed REC'!$H$37:$J$37,0)),
IF(Z$4&gt;$H64+$B64,Y64*(1-INDEX('Inputs_Indexed REC'!$E$6:$E$8,MATCH('Total Indexed RECs'!$F64,'Inputs_Indexed REC'!$C$6:$C$8,0))),
0))</f>
        <v>86462.373921789331</v>
      </c>
      <c r="AA64" s="86">
        <f>IF(AA$4=$H64+$B64,INDEX('Inputs_Indexed REC'!$D$40:$F$65,MATCH('Total Indexed RECs'!$H64,'Inputs_Indexed REC'!$B$40:$B$65,0),MATCH('Total Indexed RECs'!$F64,'Inputs_Indexed REC'!$D$37:$F$37,0))
*INDEX('Inputs_Indexed REC'!$H$40:$J$65,MATCH('Total Indexed RECs'!$H64,'Inputs_Indexed REC'!$B$40:$B$65,0),MATCH('Total Indexed RECs'!$F64,'Inputs_Indexed REC'!$H$37:$J$37,0)),
IF(AA$4&gt;$H64+$B64,Z64*(1-INDEX('Inputs_Indexed REC'!$E$6:$E$8,MATCH('Total Indexed RECs'!$F64,'Inputs_Indexed REC'!$C$6:$C$8,0))),
0))</f>
        <v>86030.062052180379</v>
      </c>
      <c r="AB64" s="86">
        <f>IF(AB$4=$H64+$B64,INDEX('Inputs_Indexed REC'!$D$40:$F$65,MATCH('Total Indexed RECs'!$H64,'Inputs_Indexed REC'!$B$40:$B$65,0),MATCH('Total Indexed RECs'!$F64,'Inputs_Indexed REC'!$D$37:$F$37,0))
*INDEX('Inputs_Indexed REC'!$H$40:$J$65,MATCH('Total Indexed RECs'!$H64,'Inputs_Indexed REC'!$B$40:$B$65,0),MATCH('Total Indexed RECs'!$F64,'Inputs_Indexed REC'!$H$37:$J$37,0)),
IF(AB$4&gt;$H64+$B64,AA64*(1-INDEX('Inputs_Indexed REC'!$E$6:$E$8,MATCH('Total Indexed RECs'!$F64,'Inputs_Indexed REC'!$C$6:$C$8,0))),
0))</f>
        <v>85599.911741919481</v>
      </c>
      <c r="AC64" s="86">
        <f>IF(AC$4=$H64+$B64,INDEX('Inputs_Indexed REC'!$D$40:$F$65,MATCH('Total Indexed RECs'!$H64,'Inputs_Indexed REC'!$B$40:$B$65,0),MATCH('Total Indexed RECs'!$F64,'Inputs_Indexed REC'!$D$37:$F$37,0))
*INDEX('Inputs_Indexed REC'!$H$40:$J$65,MATCH('Total Indexed RECs'!$H64,'Inputs_Indexed REC'!$B$40:$B$65,0),MATCH('Total Indexed RECs'!$F64,'Inputs_Indexed REC'!$H$37:$J$37,0)),
IF(AC$4&gt;$H64+$B64,AB64*(1-INDEX('Inputs_Indexed REC'!$E$6:$E$8,MATCH('Total Indexed RECs'!$F64,'Inputs_Indexed REC'!$C$6:$C$8,0))),
0))</f>
        <v>85171.91218320989</v>
      </c>
      <c r="AD64" s="86">
        <f>IF(AD$4=$H64+$B64,INDEX('Inputs_Indexed REC'!$D$40:$F$65,MATCH('Total Indexed RECs'!$H64,'Inputs_Indexed REC'!$B$40:$B$65,0),MATCH('Total Indexed RECs'!$F64,'Inputs_Indexed REC'!$D$37:$F$37,0))
*INDEX('Inputs_Indexed REC'!$H$40:$J$65,MATCH('Total Indexed RECs'!$H64,'Inputs_Indexed REC'!$B$40:$B$65,0),MATCH('Total Indexed RECs'!$F64,'Inputs_Indexed REC'!$H$37:$J$37,0)),
IF(AD$4&gt;$H64+$B64,AC64*(1-INDEX('Inputs_Indexed REC'!$E$6:$E$8,MATCH('Total Indexed RECs'!$F64,'Inputs_Indexed REC'!$C$6:$C$8,0))),
0))</f>
        <v>84746.052622293835</v>
      </c>
      <c r="AE64" s="86">
        <f>IF(AE$4=$H64+$B64,INDEX('Inputs_Indexed REC'!$D$40:$F$65,MATCH('Total Indexed RECs'!$H64,'Inputs_Indexed REC'!$B$40:$B$65,0),MATCH('Total Indexed RECs'!$F64,'Inputs_Indexed REC'!$D$37:$F$37,0))
*INDEX('Inputs_Indexed REC'!$H$40:$J$65,MATCH('Total Indexed RECs'!$H64,'Inputs_Indexed REC'!$B$40:$B$65,0),MATCH('Total Indexed RECs'!$F64,'Inputs_Indexed REC'!$H$37:$J$37,0)),
IF(AE$4&gt;$H64+$B64,AD64*(1-INDEX('Inputs_Indexed REC'!$E$6:$E$8,MATCH('Total Indexed RECs'!$F64,'Inputs_Indexed REC'!$C$6:$C$8,0))),
0))</f>
        <v>84322.322359182363</v>
      </c>
      <c r="AF64" s="86">
        <f>IF(AF$4=$H64+$B64,INDEX('Inputs_Indexed REC'!$D$40:$F$65,MATCH('Total Indexed RECs'!$H64,'Inputs_Indexed REC'!$B$40:$B$65,0),MATCH('Total Indexed RECs'!$F64,'Inputs_Indexed REC'!$D$37:$F$37,0))
*INDEX('Inputs_Indexed REC'!$H$40:$J$65,MATCH('Total Indexed RECs'!$H64,'Inputs_Indexed REC'!$B$40:$B$65,0),MATCH('Total Indexed RECs'!$F64,'Inputs_Indexed REC'!$H$37:$J$37,0)),
IF(AF$4&gt;$H64+$B64,AE64*(1-INDEX('Inputs_Indexed REC'!$E$6:$E$8,MATCH('Total Indexed RECs'!$F64,'Inputs_Indexed REC'!$C$6:$C$8,0))),
0))</f>
        <v>83900.710747386445</v>
      </c>
      <c r="AG64" s="86">
        <f>IF(AG$4=$H64+$B64,INDEX('Inputs_Indexed REC'!$D$40:$F$65,MATCH('Total Indexed RECs'!$H64,'Inputs_Indexed REC'!$B$40:$B$65,0),MATCH('Total Indexed RECs'!$F64,'Inputs_Indexed REC'!$D$37:$F$37,0))
*INDEX('Inputs_Indexed REC'!$H$40:$J$65,MATCH('Total Indexed RECs'!$H64,'Inputs_Indexed REC'!$B$40:$B$65,0),MATCH('Total Indexed RECs'!$F64,'Inputs_Indexed REC'!$H$37:$J$37,0)),
IF(AG$4&gt;$H64+$B64,AF64*(1-INDEX('Inputs_Indexed REC'!$E$6:$E$8,MATCH('Total Indexed RECs'!$F64,'Inputs_Indexed REC'!$C$6:$C$8,0))),
0))</f>
        <v>83481.207193649519</v>
      </c>
      <c r="AH64" s="86">
        <f>IF(AH$4=$H64+$B64,INDEX('Inputs_Indexed REC'!$D$40:$F$65,MATCH('Total Indexed RECs'!$H64,'Inputs_Indexed REC'!$B$40:$B$65,0),MATCH('Total Indexed RECs'!$F64,'Inputs_Indexed REC'!$D$37:$F$37,0))
*INDEX('Inputs_Indexed REC'!$H$40:$J$65,MATCH('Total Indexed RECs'!$H64,'Inputs_Indexed REC'!$B$40:$B$65,0),MATCH('Total Indexed RECs'!$F64,'Inputs_Indexed REC'!$H$37:$J$37,0)),
IF(AH$4&gt;$H64+$B64,AG64*(1-INDEX('Inputs_Indexed REC'!$E$6:$E$8,MATCH('Total Indexed RECs'!$F64,'Inputs_Indexed REC'!$C$6:$C$8,0))),
0))</f>
        <v>83063.801157681271</v>
      </c>
    </row>
    <row r="65" spans="2:34" x14ac:dyDescent="0.35">
      <c r="B65" s="332">
        <f>INDEX('Inputs_Indexed REC'!$E$70:$E$72,MATCH('Indexed REC Deliveries'!$D65,'Inputs_Indexed REC'!$C$70:$C$72,0))</f>
        <v>3</v>
      </c>
      <c r="C65" s="332" t="str">
        <f>INDEX('Inputs_Indexed REC'!$L$40:$L$65,MATCH('Indexed REC Deliveries'!$G65,'Inputs_Indexed REC'!$C$40:$C$65,0))</f>
        <v>Projected</v>
      </c>
      <c r="D65" s="116" t="s">
        <v>241</v>
      </c>
      <c r="E65" s="212"/>
      <c r="F65" s="39" t="s">
        <v>77</v>
      </c>
      <c r="G65" s="60" t="s">
        <v>26</v>
      </c>
      <c r="H65" s="347">
        <f t="shared" si="8"/>
        <v>2028</v>
      </c>
      <c r="I65" s="56" t="s">
        <v>91</v>
      </c>
      <c r="J65" s="86">
        <f>IF(J$4=$H65+$B65,INDEX('Inputs_Indexed REC'!$D$40:$F$65,MATCH('Total Indexed RECs'!$H65,'Inputs_Indexed REC'!$B$40:$B$65,0),MATCH('Total Indexed RECs'!$F65,'Inputs_Indexed REC'!$D$37:$F$37,0))
*INDEX('Inputs_Indexed REC'!$H$40:$J$65,MATCH('Total Indexed RECs'!$H65,'Inputs_Indexed REC'!$B$40:$B$65,0),MATCH('Total Indexed RECs'!$F65,'Inputs_Indexed REC'!$H$37:$J$37,0)),
IF(J$4&gt;$H65+$B65,I65*(1-INDEX('Inputs_Indexed REC'!$E$6:$E$8,MATCH('Total Indexed RECs'!$F65,'Inputs_Indexed REC'!$C$6:$C$8,0))),
0))</f>
        <v>0</v>
      </c>
      <c r="K65" s="86">
        <f>IF(K$4=$H65+$B65,INDEX('Inputs_Indexed REC'!$D$40:$F$65,MATCH('Total Indexed RECs'!$H65,'Inputs_Indexed REC'!$B$40:$B$65,0),MATCH('Total Indexed RECs'!$F65,'Inputs_Indexed REC'!$D$37:$F$37,0))
*INDEX('Inputs_Indexed REC'!$H$40:$J$65,MATCH('Total Indexed RECs'!$H65,'Inputs_Indexed REC'!$B$40:$B$65,0),MATCH('Total Indexed RECs'!$F65,'Inputs_Indexed REC'!$H$37:$J$37,0)),
IF(K$4&gt;$H65+$B65,J65*(1-INDEX('Inputs_Indexed REC'!$E$6:$E$8,MATCH('Total Indexed RECs'!$F65,'Inputs_Indexed REC'!$C$6:$C$8,0))),
0))</f>
        <v>0</v>
      </c>
      <c r="L65" s="86">
        <f>IF(L$4=$H65+$B65,INDEX('Inputs_Indexed REC'!$D$40:$F$65,MATCH('Total Indexed RECs'!$H65,'Inputs_Indexed REC'!$B$40:$B$65,0),MATCH('Total Indexed RECs'!$F65,'Inputs_Indexed REC'!$D$37:$F$37,0))
*INDEX('Inputs_Indexed REC'!$H$40:$J$65,MATCH('Total Indexed RECs'!$H65,'Inputs_Indexed REC'!$B$40:$B$65,0),MATCH('Total Indexed RECs'!$F65,'Inputs_Indexed REC'!$H$37:$J$37,0)),
IF(L$4&gt;$H65+$B65,K65*(1-INDEX('Inputs_Indexed REC'!$E$6:$E$8,MATCH('Total Indexed RECs'!$F65,'Inputs_Indexed REC'!$C$6:$C$8,0))),
0))</f>
        <v>0</v>
      </c>
      <c r="M65" s="86">
        <f>IF(M$4=$H65+$B65,INDEX('Inputs_Indexed REC'!$D$40:$F$65,MATCH('Total Indexed RECs'!$H65,'Inputs_Indexed REC'!$B$40:$B$65,0),MATCH('Total Indexed RECs'!$F65,'Inputs_Indexed REC'!$D$37:$F$37,0))
*INDEX('Inputs_Indexed REC'!$H$40:$J$65,MATCH('Total Indexed RECs'!$H65,'Inputs_Indexed REC'!$B$40:$B$65,0),MATCH('Total Indexed RECs'!$F65,'Inputs_Indexed REC'!$H$37:$J$37,0)),
IF(M$4&gt;$H65+$B65,L65*(1-INDEX('Inputs_Indexed REC'!$E$6:$E$8,MATCH('Total Indexed RECs'!$F65,'Inputs_Indexed REC'!$C$6:$C$8,0))),
0))</f>
        <v>0</v>
      </c>
      <c r="N65" s="86">
        <f>IF(N$4=$H65+$B65,INDEX('Inputs_Indexed REC'!$D$40:$F$65,MATCH('Total Indexed RECs'!$H65,'Inputs_Indexed REC'!$B$40:$B$65,0),MATCH('Total Indexed RECs'!$F65,'Inputs_Indexed REC'!$D$37:$F$37,0))
*INDEX('Inputs_Indexed REC'!$H$40:$J$65,MATCH('Total Indexed RECs'!$H65,'Inputs_Indexed REC'!$B$40:$B$65,0),MATCH('Total Indexed RECs'!$F65,'Inputs_Indexed REC'!$H$37:$J$37,0)),
IF(N$4&gt;$H65+$B65,M65*(1-INDEX('Inputs_Indexed REC'!$E$6:$E$8,MATCH('Total Indexed RECs'!$F65,'Inputs_Indexed REC'!$C$6:$C$8,0))),
0))</f>
        <v>0</v>
      </c>
      <c r="O65" s="86">
        <f>IF(O$4=$H65+$B65,INDEX('Inputs_Indexed REC'!$D$40:$F$65,MATCH('Total Indexed RECs'!$H65,'Inputs_Indexed REC'!$B$40:$B$65,0),MATCH('Total Indexed RECs'!$F65,'Inputs_Indexed REC'!$D$37:$F$37,0))
*INDEX('Inputs_Indexed REC'!$H$40:$J$65,MATCH('Total Indexed RECs'!$H65,'Inputs_Indexed REC'!$B$40:$B$65,0),MATCH('Total Indexed RECs'!$F65,'Inputs_Indexed REC'!$H$37:$J$37,0)),
IF(O$4&gt;$H65+$B65,N65*(1-INDEX('Inputs_Indexed REC'!$E$6:$E$8,MATCH('Total Indexed RECs'!$F65,'Inputs_Indexed REC'!$C$6:$C$8,0))),
0))</f>
        <v>0</v>
      </c>
      <c r="P65" s="86">
        <f>IF(P$4=$H65+$B65,INDEX('Inputs_Indexed REC'!$D$40:$F$65,MATCH('Total Indexed RECs'!$H65,'Inputs_Indexed REC'!$B$40:$B$65,0),MATCH('Total Indexed RECs'!$F65,'Inputs_Indexed REC'!$D$37:$F$37,0))
*INDEX('Inputs_Indexed REC'!$H$40:$J$65,MATCH('Total Indexed RECs'!$H65,'Inputs_Indexed REC'!$B$40:$B$65,0),MATCH('Total Indexed RECs'!$F65,'Inputs_Indexed REC'!$H$37:$J$37,0)),
IF(P$4&gt;$H65+$B65,O65*(1-INDEX('Inputs_Indexed REC'!$E$6:$E$8,MATCH('Total Indexed RECs'!$F65,'Inputs_Indexed REC'!$C$6:$C$8,0))),
0))</f>
        <v>0</v>
      </c>
      <c r="Q65" s="86">
        <f>IF(Q$4=$H65+$B65,INDEX('Inputs_Indexed REC'!$D$40:$F$65,MATCH('Total Indexed RECs'!$H65,'Inputs_Indexed REC'!$B$40:$B$65,0),MATCH('Total Indexed RECs'!$F65,'Inputs_Indexed REC'!$D$37:$F$37,0))
*INDEX('Inputs_Indexed REC'!$H$40:$J$65,MATCH('Total Indexed RECs'!$H65,'Inputs_Indexed REC'!$B$40:$B$65,0),MATCH('Total Indexed RECs'!$F65,'Inputs_Indexed REC'!$H$37:$J$37,0)),
IF(Q$4&gt;$H65+$B65,P65*(1-INDEX('Inputs_Indexed REC'!$E$6:$E$8,MATCH('Total Indexed RECs'!$F65,'Inputs_Indexed REC'!$C$6:$C$8,0))),
0))</f>
        <v>0</v>
      </c>
      <c r="R65" s="86">
        <f>IF(R$4=$H65+$B65,INDEX('Inputs_Indexed REC'!$D$40:$F$65,MATCH('Total Indexed RECs'!$H65,'Inputs_Indexed REC'!$B$40:$B$65,0),MATCH('Total Indexed RECs'!$F65,'Inputs_Indexed REC'!$D$37:$F$37,0))
*INDEX('Inputs_Indexed REC'!$H$40:$J$65,MATCH('Total Indexed RECs'!$H65,'Inputs_Indexed REC'!$B$40:$B$65,0),MATCH('Total Indexed RECs'!$F65,'Inputs_Indexed REC'!$H$37:$J$37,0)),
IF(R$4&gt;$H65+$B65,Q65*(1-INDEX('Inputs_Indexed REC'!$E$6:$E$8,MATCH('Total Indexed RECs'!$F65,'Inputs_Indexed REC'!$C$6:$C$8,0))),
0))</f>
        <v>0</v>
      </c>
      <c r="S65" s="86">
        <f>IF(S$4=$H65+$B65,INDEX('Inputs_Indexed REC'!$D$40:$F$65,MATCH('Total Indexed RECs'!$H65,'Inputs_Indexed REC'!$B$40:$B$65,0),MATCH('Total Indexed RECs'!$F65,'Inputs_Indexed REC'!$D$37:$F$37,0))
*INDEX('Inputs_Indexed REC'!$H$40:$J$65,MATCH('Total Indexed RECs'!$H65,'Inputs_Indexed REC'!$B$40:$B$65,0),MATCH('Total Indexed RECs'!$F65,'Inputs_Indexed REC'!$H$37:$J$37,0)),
IF(S$4&gt;$H65+$B65,R65*(1-INDEX('Inputs_Indexed REC'!$E$6:$E$8,MATCH('Total Indexed RECs'!$F65,'Inputs_Indexed REC'!$C$6:$C$8,0))),
0))</f>
        <v>90000</v>
      </c>
      <c r="T65" s="86">
        <f>IF(T$4=$H65+$B65,INDEX('Inputs_Indexed REC'!$D$40:$F$65,MATCH('Total Indexed RECs'!$H65,'Inputs_Indexed REC'!$B$40:$B$65,0),MATCH('Total Indexed RECs'!$F65,'Inputs_Indexed REC'!$D$37:$F$37,0))
*INDEX('Inputs_Indexed REC'!$H$40:$J$65,MATCH('Total Indexed RECs'!$H65,'Inputs_Indexed REC'!$B$40:$B$65,0),MATCH('Total Indexed RECs'!$F65,'Inputs_Indexed REC'!$H$37:$J$37,0)),
IF(T$4&gt;$H65+$B65,S65*(1-INDEX('Inputs_Indexed REC'!$E$6:$E$8,MATCH('Total Indexed RECs'!$F65,'Inputs_Indexed REC'!$C$6:$C$8,0))),
0))</f>
        <v>89550</v>
      </c>
      <c r="U65" s="86">
        <f>IF(U$4=$H65+$B65,INDEX('Inputs_Indexed REC'!$D$40:$F$65,MATCH('Total Indexed RECs'!$H65,'Inputs_Indexed REC'!$B$40:$B$65,0),MATCH('Total Indexed RECs'!$F65,'Inputs_Indexed REC'!$D$37:$F$37,0))
*INDEX('Inputs_Indexed REC'!$H$40:$J$65,MATCH('Total Indexed RECs'!$H65,'Inputs_Indexed REC'!$B$40:$B$65,0),MATCH('Total Indexed RECs'!$F65,'Inputs_Indexed REC'!$H$37:$J$37,0)),
IF(U$4&gt;$H65+$B65,T65*(1-INDEX('Inputs_Indexed REC'!$E$6:$E$8,MATCH('Total Indexed RECs'!$F65,'Inputs_Indexed REC'!$C$6:$C$8,0))),
0))</f>
        <v>89102.25</v>
      </c>
      <c r="V65" s="86">
        <f>IF(V$4=$H65+$B65,INDEX('Inputs_Indexed REC'!$D$40:$F$65,MATCH('Total Indexed RECs'!$H65,'Inputs_Indexed REC'!$B$40:$B$65,0),MATCH('Total Indexed RECs'!$F65,'Inputs_Indexed REC'!$D$37:$F$37,0))
*INDEX('Inputs_Indexed REC'!$H$40:$J$65,MATCH('Total Indexed RECs'!$H65,'Inputs_Indexed REC'!$B$40:$B$65,0),MATCH('Total Indexed RECs'!$F65,'Inputs_Indexed REC'!$H$37:$J$37,0)),
IF(V$4&gt;$H65+$B65,U65*(1-INDEX('Inputs_Indexed REC'!$E$6:$E$8,MATCH('Total Indexed RECs'!$F65,'Inputs_Indexed REC'!$C$6:$C$8,0))),
0))</f>
        <v>88656.738750000004</v>
      </c>
      <c r="W65" s="86">
        <f>IF(W$4=$H65+$B65,INDEX('Inputs_Indexed REC'!$D$40:$F$65,MATCH('Total Indexed RECs'!$H65,'Inputs_Indexed REC'!$B$40:$B$65,0),MATCH('Total Indexed RECs'!$F65,'Inputs_Indexed REC'!$D$37:$F$37,0))
*INDEX('Inputs_Indexed REC'!$H$40:$J$65,MATCH('Total Indexed RECs'!$H65,'Inputs_Indexed REC'!$B$40:$B$65,0),MATCH('Total Indexed RECs'!$F65,'Inputs_Indexed REC'!$H$37:$J$37,0)),
IF(W$4&gt;$H65+$B65,V65*(1-INDEX('Inputs_Indexed REC'!$E$6:$E$8,MATCH('Total Indexed RECs'!$F65,'Inputs_Indexed REC'!$C$6:$C$8,0))),
0))</f>
        <v>88213.455056250008</v>
      </c>
      <c r="X65" s="86">
        <f>IF(X$4=$H65+$B65,INDEX('Inputs_Indexed REC'!$D$40:$F$65,MATCH('Total Indexed RECs'!$H65,'Inputs_Indexed REC'!$B$40:$B$65,0),MATCH('Total Indexed RECs'!$F65,'Inputs_Indexed REC'!$D$37:$F$37,0))
*INDEX('Inputs_Indexed REC'!$H$40:$J$65,MATCH('Total Indexed RECs'!$H65,'Inputs_Indexed REC'!$B$40:$B$65,0),MATCH('Total Indexed RECs'!$F65,'Inputs_Indexed REC'!$H$37:$J$37,0)),
IF(X$4&gt;$H65+$B65,W65*(1-INDEX('Inputs_Indexed REC'!$E$6:$E$8,MATCH('Total Indexed RECs'!$F65,'Inputs_Indexed REC'!$C$6:$C$8,0))),
0))</f>
        <v>87772.387780968755</v>
      </c>
      <c r="Y65" s="86">
        <f>IF(Y$4=$H65+$B65,INDEX('Inputs_Indexed REC'!$D$40:$F$65,MATCH('Total Indexed RECs'!$H65,'Inputs_Indexed REC'!$B$40:$B$65,0),MATCH('Total Indexed RECs'!$F65,'Inputs_Indexed REC'!$D$37:$F$37,0))
*INDEX('Inputs_Indexed REC'!$H$40:$J$65,MATCH('Total Indexed RECs'!$H65,'Inputs_Indexed REC'!$B$40:$B$65,0),MATCH('Total Indexed RECs'!$F65,'Inputs_Indexed REC'!$H$37:$J$37,0)),
IF(Y$4&gt;$H65+$B65,X65*(1-INDEX('Inputs_Indexed REC'!$E$6:$E$8,MATCH('Total Indexed RECs'!$F65,'Inputs_Indexed REC'!$C$6:$C$8,0))),
0))</f>
        <v>87333.525842063915</v>
      </c>
      <c r="Z65" s="86">
        <f>IF(Z$4=$H65+$B65,INDEX('Inputs_Indexed REC'!$D$40:$F$65,MATCH('Total Indexed RECs'!$H65,'Inputs_Indexed REC'!$B$40:$B$65,0),MATCH('Total Indexed RECs'!$F65,'Inputs_Indexed REC'!$D$37:$F$37,0))
*INDEX('Inputs_Indexed REC'!$H$40:$J$65,MATCH('Total Indexed RECs'!$H65,'Inputs_Indexed REC'!$B$40:$B$65,0),MATCH('Total Indexed RECs'!$F65,'Inputs_Indexed REC'!$H$37:$J$37,0)),
IF(Z$4&gt;$H65+$B65,Y65*(1-INDEX('Inputs_Indexed REC'!$E$6:$E$8,MATCH('Total Indexed RECs'!$F65,'Inputs_Indexed REC'!$C$6:$C$8,0))),
0))</f>
        <v>86896.858212853593</v>
      </c>
      <c r="AA65" s="86">
        <f>IF(AA$4=$H65+$B65,INDEX('Inputs_Indexed REC'!$D$40:$F$65,MATCH('Total Indexed RECs'!$H65,'Inputs_Indexed REC'!$B$40:$B$65,0),MATCH('Total Indexed RECs'!$F65,'Inputs_Indexed REC'!$D$37:$F$37,0))
*INDEX('Inputs_Indexed REC'!$H$40:$J$65,MATCH('Total Indexed RECs'!$H65,'Inputs_Indexed REC'!$B$40:$B$65,0),MATCH('Total Indexed RECs'!$F65,'Inputs_Indexed REC'!$H$37:$J$37,0)),
IF(AA$4&gt;$H65+$B65,Z65*(1-INDEX('Inputs_Indexed REC'!$E$6:$E$8,MATCH('Total Indexed RECs'!$F65,'Inputs_Indexed REC'!$C$6:$C$8,0))),
0))</f>
        <v>86462.373921789331</v>
      </c>
      <c r="AB65" s="86">
        <f>IF(AB$4=$H65+$B65,INDEX('Inputs_Indexed REC'!$D$40:$F$65,MATCH('Total Indexed RECs'!$H65,'Inputs_Indexed REC'!$B$40:$B$65,0),MATCH('Total Indexed RECs'!$F65,'Inputs_Indexed REC'!$D$37:$F$37,0))
*INDEX('Inputs_Indexed REC'!$H$40:$J$65,MATCH('Total Indexed RECs'!$H65,'Inputs_Indexed REC'!$B$40:$B$65,0),MATCH('Total Indexed RECs'!$F65,'Inputs_Indexed REC'!$H$37:$J$37,0)),
IF(AB$4&gt;$H65+$B65,AA65*(1-INDEX('Inputs_Indexed REC'!$E$6:$E$8,MATCH('Total Indexed RECs'!$F65,'Inputs_Indexed REC'!$C$6:$C$8,0))),
0))</f>
        <v>86030.062052180379</v>
      </c>
      <c r="AC65" s="86">
        <f>IF(AC$4=$H65+$B65,INDEX('Inputs_Indexed REC'!$D$40:$F$65,MATCH('Total Indexed RECs'!$H65,'Inputs_Indexed REC'!$B$40:$B$65,0),MATCH('Total Indexed RECs'!$F65,'Inputs_Indexed REC'!$D$37:$F$37,0))
*INDEX('Inputs_Indexed REC'!$H$40:$J$65,MATCH('Total Indexed RECs'!$H65,'Inputs_Indexed REC'!$B$40:$B$65,0),MATCH('Total Indexed RECs'!$F65,'Inputs_Indexed REC'!$H$37:$J$37,0)),
IF(AC$4&gt;$H65+$B65,AB65*(1-INDEX('Inputs_Indexed REC'!$E$6:$E$8,MATCH('Total Indexed RECs'!$F65,'Inputs_Indexed REC'!$C$6:$C$8,0))),
0))</f>
        <v>85599.911741919481</v>
      </c>
      <c r="AD65" s="86">
        <f>IF(AD$4=$H65+$B65,INDEX('Inputs_Indexed REC'!$D$40:$F$65,MATCH('Total Indexed RECs'!$H65,'Inputs_Indexed REC'!$B$40:$B$65,0),MATCH('Total Indexed RECs'!$F65,'Inputs_Indexed REC'!$D$37:$F$37,0))
*INDEX('Inputs_Indexed REC'!$H$40:$J$65,MATCH('Total Indexed RECs'!$H65,'Inputs_Indexed REC'!$B$40:$B$65,0),MATCH('Total Indexed RECs'!$F65,'Inputs_Indexed REC'!$H$37:$J$37,0)),
IF(AD$4&gt;$H65+$B65,AC65*(1-INDEX('Inputs_Indexed REC'!$E$6:$E$8,MATCH('Total Indexed RECs'!$F65,'Inputs_Indexed REC'!$C$6:$C$8,0))),
0))</f>
        <v>85171.91218320989</v>
      </c>
      <c r="AE65" s="86">
        <f>IF(AE$4=$H65+$B65,INDEX('Inputs_Indexed REC'!$D$40:$F$65,MATCH('Total Indexed RECs'!$H65,'Inputs_Indexed REC'!$B$40:$B$65,0),MATCH('Total Indexed RECs'!$F65,'Inputs_Indexed REC'!$D$37:$F$37,0))
*INDEX('Inputs_Indexed REC'!$H$40:$J$65,MATCH('Total Indexed RECs'!$H65,'Inputs_Indexed REC'!$B$40:$B$65,0),MATCH('Total Indexed RECs'!$F65,'Inputs_Indexed REC'!$H$37:$J$37,0)),
IF(AE$4&gt;$H65+$B65,AD65*(1-INDEX('Inputs_Indexed REC'!$E$6:$E$8,MATCH('Total Indexed RECs'!$F65,'Inputs_Indexed REC'!$C$6:$C$8,0))),
0))</f>
        <v>84746.052622293835</v>
      </c>
      <c r="AF65" s="86">
        <f>IF(AF$4=$H65+$B65,INDEX('Inputs_Indexed REC'!$D$40:$F$65,MATCH('Total Indexed RECs'!$H65,'Inputs_Indexed REC'!$B$40:$B$65,0),MATCH('Total Indexed RECs'!$F65,'Inputs_Indexed REC'!$D$37:$F$37,0))
*INDEX('Inputs_Indexed REC'!$H$40:$J$65,MATCH('Total Indexed RECs'!$H65,'Inputs_Indexed REC'!$B$40:$B$65,0),MATCH('Total Indexed RECs'!$F65,'Inputs_Indexed REC'!$H$37:$J$37,0)),
IF(AF$4&gt;$H65+$B65,AE65*(1-INDEX('Inputs_Indexed REC'!$E$6:$E$8,MATCH('Total Indexed RECs'!$F65,'Inputs_Indexed REC'!$C$6:$C$8,0))),
0))</f>
        <v>84322.322359182363</v>
      </c>
      <c r="AG65" s="86">
        <f>IF(AG$4=$H65+$B65,INDEX('Inputs_Indexed REC'!$D$40:$F$65,MATCH('Total Indexed RECs'!$H65,'Inputs_Indexed REC'!$B$40:$B$65,0),MATCH('Total Indexed RECs'!$F65,'Inputs_Indexed REC'!$D$37:$F$37,0))
*INDEX('Inputs_Indexed REC'!$H$40:$J$65,MATCH('Total Indexed RECs'!$H65,'Inputs_Indexed REC'!$B$40:$B$65,0),MATCH('Total Indexed RECs'!$F65,'Inputs_Indexed REC'!$H$37:$J$37,0)),
IF(AG$4&gt;$H65+$B65,AF65*(1-INDEX('Inputs_Indexed REC'!$E$6:$E$8,MATCH('Total Indexed RECs'!$F65,'Inputs_Indexed REC'!$C$6:$C$8,0))),
0))</f>
        <v>83900.710747386445</v>
      </c>
      <c r="AH65" s="86">
        <f>IF(AH$4=$H65+$B65,INDEX('Inputs_Indexed REC'!$D$40:$F$65,MATCH('Total Indexed RECs'!$H65,'Inputs_Indexed REC'!$B$40:$B$65,0),MATCH('Total Indexed RECs'!$F65,'Inputs_Indexed REC'!$D$37:$F$37,0))
*INDEX('Inputs_Indexed REC'!$H$40:$J$65,MATCH('Total Indexed RECs'!$H65,'Inputs_Indexed REC'!$B$40:$B$65,0),MATCH('Total Indexed RECs'!$F65,'Inputs_Indexed REC'!$H$37:$J$37,0)),
IF(AH$4&gt;$H65+$B65,AG65*(1-INDEX('Inputs_Indexed REC'!$E$6:$E$8,MATCH('Total Indexed RECs'!$F65,'Inputs_Indexed REC'!$C$6:$C$8,0))),
0))</f>
        <v>83481.207193649519</v>
      </c>
    </row>
    <row r="66" spans="2:34" x14ac:dyDescent="0.35">
      <c r="B66" s="332">
        <f>INDEX('Inputs_Indexed REC'!$E$70:$E$72,MATCH('Indexed REC Deliveries'!$D66,'Inputs_Indexed REC'!$C$70:$C$72,0))</f>
        <v>3</v>
      </c>
      <c r="C66" s="332" t="str">
        <f>INDEX('Inputs_Indexed REC'!$L$40:$L$65,MATCH('Indexed REC Deliveries'!$G66,'Inputs_Indexed REC'!$C$40:$C$65,0))</f>
        <v>Projected</v>
      </c>
      <c r="D66" s="116" t="s">
        <v>241</v>
      </c>
      <c r="E66" s="212"/>
      <c r="F66" s="39" t="s">
        <v>77</v>
      </c>
      <c r="G66" s="60" t="s">
        <v>27</v>
      </c>
      <c r="H66" s="347">
        <f t="shared" si="8"/>
        <v>2029</v>
      </c>
      <c r="I66" s="56" t="s">
        <v>91</v>
      </c>
      <c r="J66" s="86">
        <f>IF(J$4=$H66+$B66,INDEX('Inputs_Indexed REC'!$D$40:$F$65,MATCH('Total Indexed RECs'!$H66,'Inputs_Indexed REC'!$B$40:$B$65,0),MATCH('Total Indexed RECs'!$F66,'Inputs_Indexed REC'!$D$37:$F$37,0))
*INDEX('Inputs_Indexed REC'!$H$40:$J$65,MATCH('Total Indexed RECs'!$H66,'Inputs_Indexed REC'!$B$40:$B$65,0),MATCH('Total Indexed RECs'!$F66,'Inputs_Indexed REC'!$H$37:$J$37,0)),
IF(J$4&gt;$H66+$B66,I66*(1-INDEX('Inputs_Indexed REC'!$E$6:$E$8,MATCH('Total Indexed RECs'!$F66,'Inputs_Indexed REC'!$C$6:$C$8,0))),
0))</f>
        <v>0</v>
      </c>
      <c r="K66" s="86">
        <f>IF(K$4=$H66+$B66,INDEX('Inputs_Indexed REC'!$D$40:$F$65,MATCH('Total Indexed RECs'!$H66,'Inputs_Indexed REC'!$B$40:$B$65,0),MATCH('Total Indexed RECs'!$F66,'Inputs_Indexed REC'!$D$37:$F$37,0))
*INDEX('Inputs_Indexed REC'!$H$40:$J$65,MATCH('Total Indexed RECs'!$H66,'Inputs_Indexed REC'!$B$40:$B$65,0),MATCH('Total Indexed RECs'!$F66,'Inputs_Indexed REC'!$H$37:$J$37,0)),
IF(K$4&gt;$H66+$B66,J66*(1-INDEX('Inputs_Indexed REC'!$E$6:$E$8,MATCH('Total Indexed RECs'!$F66,'Inputs_Indexed REC'!$C$6:$C$8,0))),
0))</f>
        <v>0</v>
      </c>
      <c r="L66" s="86">
        <f>IF(L$4=$H66+$B66,INDEX('Inputs_Indexed REC'!$D$40:$F$65,MATCH('Total Indexed RECs'!$H66,'Inputs_Indexed REC'!$B$40:$B$65,0),MATCH('Total Indexed RECs'!$F66,'Inputs_Indexed REC'!$D$37:$F$37,0))
*INDEX('Inputs_Indexed REC'!$H$40:$J$65,MATCH('Total Indexed RECs'!$H66,'Inputs_Indexed REC'!$B$40:$B$65,0),MATCH('Total Indexed RECs'!$F66,'Inputs_Indexed REC'!$H$37:$J$37,0)),
IF(L$4&gt;$H66+$B66,K66*(1-INDEX('Inputs_Indexed REC'!$E$6:$E$8,MATCH('Total Indexed RECs'!$F66,'Inputs_Indexed REC'!$C$6:$C$8,0))),
0))</f>
        <v>0</v>
      </c>
      <c r="M66" s="86">
        <f>IF(M$4=$H66+$B66,INDEX('Inputs_Indexed REC'!$D$40:$F$65,MATCH('Total Indexed RECs'!$H66,'Inputs_Indexed REC'!$B$40:$B$65,0),MATCH('Total Indexed RECs'!$F66,'Inputs_Indexed REC'!$D$37:$F$37,0))
*INDEX('Inputs_Indexed REC'!$H$40:$J$65,MATCH('Total Indexed RECs'!$H66,'Inputs_Indexed REC'!$B$40:$B$65,0),MATCH('Total Indexed RECs'!$F66,'Inputs_Indexed REC'!$H$37:$J$37,0)),
IF(M$4&gt;$H66+$B66,L66*(1-INDEX('Inputs_Indexed REC'!$E$6:$E$8,MATCH('Total Indexed RECs'!$F66,'Inputs_Indexed REC'!$C$6:$C$8,0))),
0))</f>
        <v>0</v>
      </c>
      <c r="N66" s="86">
        <f>IF(N$4=$H66+$B66,INDEX('Inputs_Indexed REC'!$D$40:$F$65,MATCH('Total Indexed RECs'!$H66,'Inputs_Indexed REC'!$B$40:$B$65,0),MATCH('Total Indexed RECs'!$F66,'Inputs_Indexed REC'!$D$37:$F$37,0))
*INDEX('Inputs_Indexed REC'!$H$40:$J$65,MATCH('Total Indexed RECs'!$H66,'Inputs_Indexed REC'!$B$40:$B$65,0),MATCH('Total Indexed RECs'!$F66,'Inputs_Indexed REC'!$H$37:$J$37,0)),
IF(N$4&gt;$H66+$B66,M66*(1-INDEX('Inputs_Indexed REC'!$E$6:$E$8,MATCH('Total Indexed RECs'!$F66,'Inputs_Indexed REC'!$C$6:$C$8,0))),
0))</f>
        <v>0</v>
      </c>
      <c r="O66" s="86">
        <f>IF(O$4=$H66+$B66,INDEX('Inputs_Indexed REC'!$D$40:$F$65,MATCH('Total Indexed RECs'!$H66,'Inputs_Indexed REC'!$B$40:$B$65,0),MATCH('Total Indexed RECs'!$F66,'Inputs_Indexed REC'!$D$37:$F$37,0))
*INDEX('Inputs_Indexed REC'!$H$40:$J$65,MATCH('Total Indexed RECs'!$H66,'Inputs_Indexed REC'!$B$40:$B$65,0),MATCH('Total Indexed RECs'!$F66,'Inputs_Indexed REC'!$H$37:$J$37,0)),
IF(O$4&gt;$H66+$B66,N66*(1-INDEX('Inputs_Indexed REC'!$E$6:$E$8,MATCH('Total Indexed RECs'!$F66,'Inputs_Indexed REC'!$C$6:$C$8,0))),
0))</f>
        <v>0</v>
      </c>
      <c r="P66" s="86">
        <f>IF(P$4=$H66+$B66,INDEX('Inputs_Indexed REC'!$D$40:$F$65,MATCH('Total Indexed RECs'!$H66,'Inputs_Indexed REC'!$B$40:$B$65,0),MATCH('Total Indexed RECs'!$F66,'Inputs_Indexed REC'!$D$37:$F$37,0))
*INDEX('Inputs_Indexed REC'!$H$40:$J$65,MATCH('Total Indexed RECs'!$H66,'Inputs_Indexed REC'!$B$40:$B$65,0),MATCH('Total Indexed RECs'!$F66,'Inputs_Indexed REC'!$H$37:$J$37,0)),
IF(P$4&gt;$H66+$B66,O66*(1-INDEX('Inputs_Indexed REC'!$E$6:$E$8,MATCH('Total Indexed RECs'!$F66,'Inputs_Indexed REC'!$C$6:$C$8,0))),
0))</f>
        <v>0</v>
      </c>
      <c r="Q66" s="86">
        <f>IF(Q$4=$H66+$B66,INDEX('Inputs_Indexed REC'!$D$40:$F$65,MATCH('Total Indexed RECs'!$H66,'Inputs_Indexed REC'!$B$40:$B$65,0),MATCH('Total Indexed RECs'!$F66,'Inputs_Indexed REC'!$D$37:$F$37,0))
*INDEX('Inputs_Indexed REC'!$H$40:$J$65,MATCH('Total Indexed RECs'!$H66,'Inputs_Indexed REC'!$B$40:$B$65,0),MATCH('Total Indexed RECs'!$F66,'Inputs_Indexed REC'!$H$37:$J$37,0)),
IF(Q$4&gt;$H66+$B66,P66*(1-INDEX('Inputs_Indexed REC'!$E$6:$E$8,MATCH('Total Indexed RECs'!$F66,'Inputs_Indexed REC'!$C$6:$C$8,0))),
0))</f>
        <v>0</v>
      </c>
      <c r="R66" s="86">
        <f>IF(R$4=$H66+$B66,INDEX('Inputs_Indexed REC'!$D$40:$F$65,MATCH('Total Indexed RECs'!$H66,'Inputs_Indexed REC'!$B$40:$B$65,0),MATCH('Total Indexed RECs'!$F66,'Inputs_Indexed REC'!$D$37:$F$37,0))
*INDEX('Inputs_Indexed REC'!$H$40:$J$65,MATCH('Total Indexed RECs'!$H66,'Inputs_Indexed REC'!$B$40:$B$65,0),MATCH('Total Indexed RECs'!$F66,'Inputs_Indexed REC'!$H$37:$J$37,0)),
IF(R$4&gt;$H66+$B66,Q66*(1-INDEX('Inputs_Indexed REC'!$E$6:$E$8,MATCH('Total Indexed RECs'!$F66,'Inputs_Indexed REC'!$C$6:$C$8,0))),
0))</f>
        <v>0</v>
      </c>
      <c r="S66" s="86">
        <f>IF(S$4=$H66+$B66,INDEX('Inputs_Indexed REC'!$D$40:$F$65,MATCH('Total Indexed RECs'!$H66,'Inputs_Indexed REC'!$B$40:$B$65,0),MATCH('Total Indexed RECs'!$F66,'Inputs_Indexed REC'!$D$37:$F$37,0))
*INDEX('Inputs_Indexed REC'!$H$40:$J$65,MATCH('Total Indexed RECs'!$H66,'Inputs_Indexed REC'!$B$40:$B$65,0),MATCH('Total Indexed RECs'!$F66,'Inputs_Indexed REC'!$H$37:$J$37,0)),
IF(S$4&gt;$H66+$B66,R66*(1-INDEX('Inputs_Indexed REC'!$E$6:$E$8,MATCH('Total Indexed RECs'!$F66,'Inputs_Indexed REC'!$C$6:$C$8,0))),
0))</f>
        <v>0</v>
      </c>
      <c r="T66" s="86">
        <f>IF(T$4=$H66+$B66,INDEX('Inputs_Indexed REC'!$D$40:$F$65,MATCH('Total Indexed RECs'!$H66,'Inputs_Indexed REC'!$B$40:$B$65,0),MATCH('Total Indexed RECs'!$F66,'Inputs_Indexed REC'!$D$37:$F$37,0))
*INDEX('Inputs_Indexed REC'!$H$40:$J$65,MATCH('Total Indexed RECs'!$H66,'Inputs_Indexed REC'!$B$40:$B$65,0),MATCH('Total Indexed RECs'!$F66,'Inputs_Indexed REC'!$H$37:$J$37,0)),
IF(T$4&gt;$H66+$B66,S66*(1-INDEX('Inputs_Indexed REC'!$E$6:$E$8,MATCH('Total Indexed RECs'!$F66,'Inputs_Indexed REC'!$C$6:$C$8,0))),
0))</f>
        <v>90000</v>
      </c>
      <c r="U66" s="86">
        <f>IF(U$4=$H66+$B66,INDEX('Inputs_Indexed REC'!$D$40:$F$65,MATCH('Total Indexed RECs'!$H66,'Inputs_Indexed REC'!$B$40:$B$65,0),MATCH('Total Indexed RECs'!$F66,'Inputs_Indexed REC'!$D$37:$F$37,0))
*INDEX('Inputs_Indexed REC'!$H$40:$J$65,MATCH('Total Indexed RECs'!$H66,'Inputs_Indexed REC'!$B$40:$B$65,0),MATCH('Total Indexed RECs'!$F66,'Inputs_Indexed REC'!$H$37:$J$37,0)),
IF(U$4&gt;$H66+$B66,T66*(1-INDEX('Inputs_Indexed REC'!$E$6:$E$8,MATCH('Total Indexed RECs'!$F66,'Inputs_Indexed REC'!$C$6:$C$8,0))),
0))</f>
        <v>89550</v>
      </c>
      <c r="V66" s="86">
        <f>IF(V$4=$H66+$B66,INDEX('Inputs_Indexed REC'!$D$40:$F$65,MATCH('Total Indexed RECs'!$H66,'Inputs_Indexed REC'!$B$40:$B$65,0),MATCH('Total Indexed RECs'!$F66,'Inputs_Indexed REC'!$D$37:$F$37,0))
*INDEX('Inputs_Indexed REC'!$H$40:$J$65,MATCH('Total Indexed RECs'!$H66,'Inputs_Indexed REC'!$B$40:$B$65,0),MATCH('Total Indexed RECs'!$F66,'Inputs_Indexed REC'!$H$37:$J$37,0)),
IF(V$4&gt;$H66+$B66,U66*(1-INDEX('Inputs_Indexed REC'!$E$6:$E$8,MATCH('Total Indexed RECs'!$F66,'Inputs_Indexed REC'!$C$6:$C$8,0))),
0))</f>
        <v>89102.25</v>
      </c>
      <c r="W66" s="86">
        <f>IF(W$4=$H66+$B66,INDEX('Inputs_Indexed REC'!$D$40:$F$65,MATCH('Total Indexed RECs'!$H66,'Inputs_Indexed REC'!$B$40:$B$65,0),MATCH('Total Indexed RECs'!$F66,'Inputs_Indexed REC'!$D$37:$F$37,0))
*INDEX('Inputs_Indexed REC'!$H$40:$J$65,MATCH('Total Indexed RECs'!$H66,'Inputs_Indexed REC'!$B$40:$B$65,0),MATCH('Total Indexed RECs'!$F66,'Inputs_Indexed REC'!$H$37:$J$37,0)),
IF(W$4&gt;$H66+$B66,V66*(1-INDEX('Inputs_Indexed REC'!$E$6:$E$8,MATCH('Total Indexed RECs'!$F66,'Inputs_Indexed REC'!$C$6:$C$8,0))),
0))</f>
        <v>88656.738750000004</v>
      </c>
      <c r="X66" s="86">
        <f>IF(X$4=$H66+$B66,INDEX('Inputs_Indexed REC'!$D$40:$F$65,MATCH('Total Indexed RECs'!$H66,'Inputs_Indexed REC'!$B$40:$B$65,0),MATCH('Total Indexed RECs'!$F66,'Inputs_Indexed REC'!$D$37:$F$37,0))
*INDEX('Inputs_Indexed REC'!$H$40:$J$65,MATCH('Total Indexed RECs'!$H66,'Inputs_Indexed REC'!$B$40:$B$65,0),MATCH('Total Indexed RECs'!$F66,'Inputs_Indexed REC'!$H$37:$J$37,0)),
IF(X$4&gt;$H66+$B66,W66*(1-INDEX('Inputs_Indexed REC'!$E$6:$E$8,MATCH('Total Indexed RECs'!$F66,'Inputs_Indexed REC'!$C$6:$C$8,0))),
0))</f>
        <v>88213.455056250008</v>
      </c>
      <c r="Y66" s="86">
        <f>IF(Y$4=$H66+$B66,INDEX('Inputs_Indexed REC'!$D$40:$F$65,MATCH('Total Indexed RECs'!$H66,'Inputs_Indexed REC'!$B$40:$B$65,0),MATCH('Total Indexed RECs'!$F66,'Inputs_Indexed REC'!$D$37:$F$37,0))
*INDEX('Inputs_Indexed REC'!$H$40:$J$65,MATCH('Total Indexed RECs'!$H66,'Inputs_Indexed REC'!$B$40:$B$65,0),MATCH('Total Indexed RECs'!$F66,'Inputs_Indexed REC'!$H$37:$J$37,0)),
IF(Y$4&gt;$H66+$B66,X66*(1-INDEX('Inputs_Indexed REC'!$E$6:$E$8,MATCH('Total Indexed RECs'!$F66,'Inputs_Indexed REC'!$C$6:$C$8,0))),
0))</f>
        <v>87772.387780968755</v>
      </c>
      <c r="Z66" s="86">
        <f>IF(Z$4=$H66+$B66,INDEX('Inputs_Indexed REC'!$D$40:$F$65,MATCH('Total Indexed RECs'!$H66,'Inputs_Indexed REC'!$B$40:$B$65,0),MATCH('Total Indexed RECs'!$F66,'Inputs_Indexed REC'!$D$37:$F$37,0))
*INDEX('Inputs_Indexed REC'!$H$40:$J$65,MATCH('Total Indexed RECs'!$H66,'Inputs_Indexed REC'!$B$40:$B$65,0),MATCH('Total Indexed RECs'!$F66,'Inputs_Indexed REC'!$H$37:$J$37,0)),
IF(Z$4&gt;$H66+$B66,Y66*(1-INDEX('Inputs_Indexed REC'!$E$6:$E$8,MATCH('Total Indexed RECs'!$F66,'Inputs_Indexed REC'!$C$6:$C$8,0))),
0))</f>
        <v>87333.525842063915</v>
      </c>
      <c r="AA66" s="86">
        <f>IF(AA$4=$H66+$B66,INDEX('Inputs_Indexed REC'!$D$40:$F$65,MATCH('Total Indexed RECs'!$H66,'Inputs_Indexed REC'!$B$40:$B$65,0),MATCH('Total Indexed RECs'!$F66,'Inputs_Indexed REC'!$D$37:$F$37,0))
*INDEX('Inputs_Indexed REC'!$H$40:$J$65,MATCH('Total Indexed RECs'!$H66,'Inputs_Indexed REC'!$B$40:$B$65,0),MATCH('Total Indexed RECs'!$F66,'Inputs_Indexed REC'!$H$37:$J$37,0)),
IF(AA$4&gt;$H66+$B66,Z66*(1-INDEX('Inputs_Indexed REC'!$E$6:$E$8,MATCH('Total Indexed RECs'!$F66,'Inputs_Indexed REC'!$C$6:$C$8,0))),
0))</f>
        <v>86896.858212853593</v>
      </c>
      <c r="AB66" s="86">
        <f>IF(AB$4=$H66+$B66,INDEX('Inputs_Indexed REC'!$D$40:$F$65,MATCH('Total Indexed RECs'!$H66,'Inputs_Indexed REC'!$B$40:$B$65,0),MATCH('Total Indexed RECs'!$F66,'Inputs_Indexed REC'!$D$37:$F$37,0))
*INDEX('Inputs_Indexed REC'!$H$40:$J$65,MATCH('Total Indexed RECs'!$H66,'Inputs_Indexed REC'!$B$40:$B$65,0),MATCH('Total Indexed RECs'!$F66,'Inputs_Indexed REC'!$H$37:$J$37,0)),
IF(AB$4&gt;$H66+$B66,AA66*(1-INDEX('Inputs_Indexed REC'!$E$6:$E$8,MATCH('Total Indexed RECs'!$F66,'Inputs_Indexed REC'!$C$6:$C$8,0))),
0))</f>
        <v>86462.373921789331</v>
      </c>
      <c r="AC66" s="86">
        <f>IF(AC$4=$H66+$B66,INDEX('Inputs_Indexed REC'!$D$40:$F$65,MATCH('Total Indexed RECs'!$H66,'Inputs_Indexed REC'!$B$40:$B$65,0),MATCH('Total Indexed RECs'!$F66,'Inputs_Indexed REC'!$D$37:$F$37,0))
*INDEX('Inputs_Indexed REC'!$H$40:$J$65,MATCH('Total Indexed RECs'!$H66,'Inputs_Indexed REC'!$B$40:$B$65,0),MATCH('Total Indexed RECs'!$F66,'Inputs_Indexed REC'!$H$37:$J$37,0)),
IF(AC$4&gt;$H66+$B66,AB66*(1-INDEX('Inputs_Indexed REC'!$E$6:$E$8,MATCH('Total Indexed RECs'!$F66,'Inputs_Indexed REC'!$C$6:$C$8,0))),
0))</f>
        <v>86030.062052180379</v>
      </c>
      <c r="AD66" s="86">
        <f>IF(AD$4=$H66+$B66,INDEX('Inputs_Indexed REC'!$D$40:$F$65,MATCH('Total Indexed RECs'!$H66,'Inputs_Indexed REC'!$B$40:$B$65,0),MATCH('Total Indexed RECs'!$F66,'Inputs_Indexed REC'!$D$37:$F$37,0))
*INDEX('Inputs_Indexed REC'!$H$40:$J$65,MATCH('Total Indexed RECs'!$H66,'Inputs_Indexed REC'!$B$40:$B$65,0),MATCH('Total Indexed RECs'!$F66,'Inputs_Indexed REC'!$H$37:$J$37,0)),
IF(AD$4&gt;$H66+$B66,AC66*(1-INDEX('Inputs_Indexed REC'!$E$6:$E$8,MATCH('Total Indexed RECs'!$F66,'Inputs_Indexed REC'!$C$6:$C$8,0))),
0))</f>
        <v>85599.911741919481</v>
      </c>
      <c r="AE66" s="86">
        <f>IF(AE$4=$H66+$B66,INDEX('Inputs_Indexed REC'!$D$40:$F$65,MATCH('Total Indexed RECs'!$H66,'Inputs_Indexed REC'!$B$40:$B$65,0),MATCH('Total Indexed RECs'!$F66,'Inputs_Indexed REC'!$D$37:$F$37,0))
*INDEX('Inputs_Indexed REC'!$H$40:$J$65,MATCH('Total Indexed RECs'!$H66,'Inputs_Indexed REC'!$B$40:$B$65,0),MATCH('Total Indexed RECs'!$F66,'Inputs_Indexed REC'!$H$37:$J$37,0)),
IF(AE$4&gt;$H66+$B66,AD66*(1-INDEX('Inputs_Indexed REC'!$E$6:$E$8,MATCH('Total Indexed RECs'!$F66,'Inputs_Indexed REC'!$C$6:$C$8,0))),
0))</f>
        <v>85171.91218320989</v>
      </c>
      <c r="AF66" s="86">
        <f>IF(AF$4=$H66+$B66,INDEX('Inputs_Indexed REC'!$D$40:$F$65,MATCH('Total Indexed RECs'!$H66,'Inputs_Indexed REC'!$B$40:$B$65,0),MATCH('Total Indexed RECs'!$F66,'Inputs_Indexed REC'!$D$37:$F$37,0))
*INDEX('Inputs_Indexed REC'!$H$40:$J$65,MATCH('Total Indexed RECs'!$H66,'Inputs_Indexed REC'!$B$40:$B$65,0),MATCH('Total Indexed RECs'!$F66,'Inputs_Indexed REC'!$H$37:$J$37,0)),
IF(AF$4&gt;$H66+$B66,AE66*(1-INDEX('Inputs_Indexed REC'!$E$6:$E$8,MATCH('Total Indexed RECs'!$F66,'Inputs_Indexed REC'!$C$6:$C$8,0))),
0))</f>
        <v>84746.052622293835</v>
      </c>
      <c r="AG66" s="86">
        <f>IF(AG$4=$H66+$B66,INDEX('Inputs_Indexed REC'!$D$40:$F$65,MATCH('Total Indexed RECs'!$H66,'Inputs_Indexed REC'!$B$40:$B$65,0),MATCH('Total Indexed RECs'!$F66,'Inputs_Indexed REC'!$D$37:$F$37,0))
*INDEX('Inputs_Indexed REC'!$H$40:$J$65,MATCH('Total Indexed RECs'!$H66,'Inputs_Indexed REC'!$B$40:$B$65,0),MATCH('Total Indexed RECs'!$F66,'Inputs_Indexed REC'!$H$37:$J$37,0)),
IF(AG$4&gt;$H66+$B66,AF66*(1-INDEX('Inputs_Indexed REC'!$E$6:$E$8,MATCH('Total Indexed RECs'!$F66,'Inputs_Indexed REC'!$C$6:$C$8,0))),
0))</f>
        <v>84322.322359182363</v>
      </c>
      <c r="AH66" s="86">
        <f>IF(AH$4=$H66+$B66,INDEX('Inputs_Indexed REC'!$D$40:$F$65,MATCH('Total Indexed RECs'!$H66,'Inputs_Indexed REC'!$B$40:$B$65,0),MATCH('Total Indexed RECs'!$F66,'Inputs_Indexed REC'!$D$37:$F$37,0))
*INDEX('Inputs_Indexed REC'!$H$40:$J$65,MATCH('Total Indexed RECs'!$H66,'Inputs_Indexed REC'!$B$40:$B$65,0),MATCH('Total Indexed RECs'!$F66,'Inputs_Indexed REC'!$H$37:$J$37,0)),
IF(AH$4&gt;$H66+$B66,AG66*(1-INDEX('Inputs_Indexed REC'!$E$6:$E$8,MATCH('Total Indexed RECs'!$F66,'Inputs_Indexed REC'!$C$6:$C$8,0))),
0))</f>
        <v>83900.710747386445</v>
      </c>
    </row>
    <row r="67" spans="2:34" x14ac:dyDescent="0.35">
      <c r="B67" s="332">
        <f>INDEX('Inputs_Indexed REC'!$E$70:$E$72,MATCH('Indexed REC Deliveries'!$D67,'Inputs_Indexed REC'!$C$70:$C$72,0))</f>
        <v>3</v>
      </c>
      <c r="C67" s="332" t="str">
        <f>INDEX('Inputs_Indexed REC'!$L$40:$L$65,MATCH('Indexed REC Deliveries'!$G67,'Inputs_Indexed REC'!$C$40:$C$65,0))</f>
        <v>Projected</v>
      </c>
      <c r="D67" s="116" t="s">
        <v>241</v>
      </c>
      <c r="E67" s="212"/>
      <c r="F67" s="39" t="s">
        <v>77</v>
      </c>
      <c r="G67" s="60" t="s">
        <v>28</v>
      </c>
      <c r="H67" s="347">
        <f t="shared" si="8"/>
        <v>2030</v>
      </c>
      <c r="I67" s="56" t="s">
        <v>91</v>
      </c>
      <c r="J67" s="86">
        <f>IF(J$4=$H67+$B67,INDEX('Inputs_Indexed REC'!$D$40:$F$65,MATCH('Total Indexed RECs'!$H67,'Inputs_Indexed REC'!$B$40:$B$65,0),MATCH('Total Indexed RECs'!$F67,'Inputs_Indexed REC'!$D$37:$F$37,0))
*INDEX('Inputs_Indexed REC'!$H$40:$J$65,MATCH('Total Indexed RECs'!$H67,'Inputs_Indexed REC'!$B$40:$B$65,0),MATCH('Total Indexed RECs'!$F67,'Inputs_Indexed REC'!$H$37:$J$37,0)),
IF(J$4&gt;$H67+$B67,I67*(1-INDEX('Inputs_Indexed REC'!$E$6:$E$8,MATCH('Total Indexed RECs'!$F67,'Inputs_Indexed REC'!$C$6:$C$8,0))),
0))</f>
        <v>0</v>
      </c>
      <c r="K67" s="86">
        <f>IF(K$4=$H67+$B67,INDEX('Inputs_Indexed REC'!$D$40:$F$65,MATCH('Total Indexed RECs'!$H67,'Inputs_Indexed REC'!$B$40:$B$65,0),MATCH('Total Indexed RECs'!$F67,'Inputs_Indexed REC'!$D$37:$F$37,0))
*INDEX('Inputs_Indexed REC'!$H$40:$J$65,MATCH('Total Indexed RECs'!$H67,'Inputs_Indexed REC'!$B$40:$B$65,0),MATCH('Total Indexed RECs'!$F67,'Inputs_Indexed REC'!$H$37:$J$37,0)),
IF(K$4&gt;$H67+$B67,J67*(1-INDEX('Inputs_Indexed REC'!$E$6:$E$8,MATCH('Total Indexed RECs'!$F67,'Inputs_Indexed REC'!$C$6:$C$8,0))),
0))</f>
        <v>0</v>
      </c>
      <c r="L67" s="86">
        <f>IF(L$4=$H67+$B67,INDEX('Inputs_Indexed REC'!$D$40:$F$65,MATCH('Total Indexed RECs'!$H67,'Inputs_Indexed REC'!$B$40:$B$65,0),MATCH('Total Indexed RECs'!$F67,'Inputs_Indexed REC'!$D$37:$F$37,0))
*INDEX('Inputs_Indexed REC'!$H$40:$J$65,MATCH('Total Indexed RECs'!$H67,'Inputs_Indexed REC'!$B$40:$B$65,0),MATCH('Total Indexed RECs'!$F67,'Inputs_Indexed REC'!$H$37:$J$37,0)),
IF(L$4&gt;$H67+$B67,K67*(1-INDEX('Inputs_Indexed REC'!$E$6:$E$8,MATCH('Total Indexed RECs'!$F67,'Inputs_Indexed REC'!$C$6:$C$8,0))),
0))</f>
        <v>0</v>
      </c>
      <c r="M67" s="86">
        <f>IF(M$4=$H67+$B67,INDEX('Inputs_Indexed REC'!$D$40:$F$65,MATCH('Total Indexed RECs'!$H67,'Inputs_Indexed REC'!$B$40:$B$65,0),MATCH('Total Indexed RECs'!$F67,'Inputs_Indexed REC'!$D$37:$F$37,0))
*INDEX('Inputs_Indexed REC'!$H$40:$J$65,MATCH('Total Indexed RECs'!$H67,'Inputs_Indexed REC'!$B$40:$B$65,0),MATCH('Total Indexed RECs'!$F67,'Inputs_Indexed REC'!$H$37:$J$37,0)),
IF(M$4&gt;$H67+$B67,L67*(1-INDEX('Inputs_Indexed REC'!$E$6:$E$8,MATCH('Total Indexed RECs'!$F67,'Inputs_Indexed REC'!$C$6:$C$8,0))),
0))</f>
        <v>0</v>
      </c>
      <c r="N67" s="86">
        <f>IF(N$4=$H67+$B67,INDEX('Inputs_Indexed REC'!$D$40:$F$65,MATCH('Total Indexed RECs'!$H67,'Inputs_Indexed REC'!$B$40:$B$65,0),MATCH('Total Indexed RECs'!$F67,'Inputs_Indexed REC'!$D$37:$F$37,0))
*INDEX('Inputs_Indexed REC'!$H$40:$J$65,MATCH('Total Indexed RECs'!$H67,'Inputs_Indexed REC'!$B$40:$B$65,0),MATCH('Total Indexed RECs'!$F67,'Inputs_Indexed REC'!$H$37:$J$37,0)),
IF(N$4&gt;$H67+$B67,M67*(1-INDEX('Inputs_Indexed REC'!$E$6:$E$8,MATCH('Total Indexed RECs'!$F67,'Inputs_Indexed REC'!$C$6:$C$8,0))),
0))</f>
        <v>0</v>
      </c>
      <c r="O67" s="86">
        <f>IF(O$4=$H67+$B67,INDEX('Inputs_Indexed REC'!$D$40:$F$65,MATCH('Total Indexed RECs'!$H67,'Inputs_Indexed REC'!$B$40:$B$65,0),MATCH('Total Indexed RECs'!$F67,'Inputs_Indexed REC'!$D$37:$F$37,0))
*INDEX('Inputs_Indexed REC'!$H$40:$J$65,MATCH('Total Indexed RECs'!$H67,'Inputs_Indexed REC'!$B$40:$B$65,0),MATCH('Total Indexed RECs'!$F67,'Inputs_Indexed REC'!$H$37:$J$37,0)),
IF(O$4&gt;$H67+$B67,N67*(1-INDEX('Inputs_Indexed REC'!$E$6:$E$8,MATCH('Total Indexed RECs'!$F67,'Inputs_Indexed REC'!$C$6:$C$8,0))),
0))</f>
        <v>0</v>
      </c>
      <c r="P67" s="86">
        <f>IF(P$4=$H67+$B67,INDEX('Inputs_Indexed REC'!$D$40:$F$65,MATCH('Total Indexed RECs'!$H67,'Inputs_Indexed REC'!$B$40:$B$65,0),MATCH('Total Indexed RECs'!$F67,'Inputs_Indexed REC'!$D$37:$F$37,0))
*INDEX('Inputs_Indexed REC'!$H$40:$J$65,MATCH('Total Indexed RECs'!$H67,'Inputs_Indexed REC'!$B$40:$B$65,0),MATCH('Total Indexed RECs'!$F67,'Inputs_Indexed REC'!$H$37:$J$37,0)),
IF(P$4&gt;$H67+$B67,O67*(1-INDEX('Inputs_Indexed REC'!$E$6:$E$8,MATCH('Total Indexed RECs'!$F67,'Inputs_Indexed REC'!$C$6:$C$8,0))),
0))</f>
        <v>0</v>
      </c>
      <c r="Q67" s="86">
        <f>IF(Q$4=$H67+$B67,INDEX('Inputs_Indexed REC'!$D$40:$F$65,MATCH('Total Indexed RECs'!$H67,'Inputs_Indexed REC'!$B$40:$B$65,0),MATCH('Total Indexed RECs'!$F67,'Inputs_Indexed REC'!$D$37:$F$37,0))
*INDEX('Inputs_Indexed REC'!$H$40:$J$65,MATCH('Total Indexed RECs'!$H67,'Inputs_Indexed REC'!$B$40:$B$65,0),MATCH('Total Indexed RECs'!$F67,'Inputs_Indexed REC'!$H$37:$J$37,0)),
IF(Q$4&gt;$H67+$B67,P67*(1-INDEX('Inputs_Indexed REC'!$E$6:$E$8,MATCH('Total Indexed RECs'!$F67,'Inputs_Indexed REC'!$C$6:$C$8,0))),
0))</f>
        <v>0</v>
      </c>
      <c r="R67" s="86">
        <f>IF(R$4=$H67+$B67,INDEX('Inputs_Indexed REC'!$D$40:$F$65,MATCH('Total Indexed RECs'!$H67,'Inputs_Indexed REC'!$B$40:$B$65,0),MATCH('Total Indexed RECs'!$F67,'Inputs_Indexed REC'!$D$37:$F$37,0))
*INDEX('Inputs_Indexed REC'!$H$40:$J$65,MATCH('Total Indexed RECs'!$H67,'Inputs_Indexed REC'!$B$40:$B$65,0),MATCH('Total Indexed RECs'!$F67,'Inputs_Indexed REC'!$H$37:$J$37,0)),
IF(R$4&gt;$H67+$B67,Q67*(1-INDEX('Inputs_Indexed REC'!$E$6:$E$8,MATCH('Total Indexed RECs'!$F67,'Inputs_Indexed REC'!$C$6:$C$8,0))),
0))</f>
        <v>0</v>
      </c>
      <c r="S67" s="86">
        <f>IF(S$4=$H67+$B67,INDEX('Inputs_Indexed REC'!$D$40:$F$65,MATCH('Total Indexed RECs'!$H67,'Inputs_Indexed REC'!$B$40:$B$65,0),MATCH('Total Indexed RECs'!$F67,'Inputs_Indexed REC'!$D$37:$F$37,0))
*INDEX('Inputs_Indexed REC'!$H$40:$J$65,MATCH('Total Indexed RECs'!$H67,'Inputs_Indexed REC'!$B$40:$B$65,0),MATCH('Total Indexed RECs'!$F67,'Inputs_Indexed REC'!$H$37:$J$37,0)),
IF(S$4&gt;$H67+$B67,R67*(1-INDEX('Inputs_Indexed REC'!$E$6:$E$8,MATCH('Total Indexed RECs'!$F67,'Inputs_Indexed REC'!$C$6:$C$8,0))),
0))</f>
        <v>0</v>
      </c>
      <c r="T67" s="86">
        <f>IF(T$4=$H67+$B67,INDEX('Inputs_Indexed REC'!$D$40:$F$65,MATCH('Total Indexed RECs'!$H67,'Inputs_Indexed REC'!$B$40:$B$65,0),MATCH('Total Indexed RECs'!$F67,'Inputs_Indexed REC'!$D$37:$F$37,0))
*INDEX('Inputs_Indexed REC'!$H$40:$J$65,MATCH('Total Indexed RECs'!$H67,'Inputs_Indexed REC'!$B$40:$B$65,0),MATCH('Total Indexed RECs'!$F67,'Inputs_Indexed REC'!$H$37:$J$37,0)),
IF(T$4&gt;$H67+$B67,S67*(1-INDEX('Inputs_Indexed REC'!$E$6:$E$8,MATCH('Total Indexed RECs'!$F67,'Inputs_Indexed REC'!$C$6:$C$8,0))),
0))</f>
        <v>0</v>
      </c>
      <c r="U67" s="86">
        <f>IF(U$4=$H67+$B67,INDEX('Inputs_Indexed REC'!$D$40:$F$65,MATCH('Total Indexed RECs'!$H67,'Inputs_Indexed REC'!$B$40:$B$65,0),MATCH('Total Indexed RECs'!$F67,'Inputs_Indexed REC'!$D$37:$F$37,0))
*INDEX('Inputs_Indexed REC'!$H$40:$J$65,MATCH('Total Indexed RECs'!$H67,'Inputs_Indexed REC'!$B$40:$B$65,0),MATCH('Total Indexed RECs'!$F67,'Inputs_Indexed REC'!$H$37:$J$37,0)),
IF(U$4&gt;$H67+$B67,T67*(1-INDEX('Inputs_Indexed REC'!$E$6:$E$8,MATCH('Total Indexed RECs'!$F67,'Inputs_Indexed REC'!$C$6:$C$8,0))),
0))</f>
        <v>100000</v>
      </c>
      <c r="V67" s="86">
        <f>IF(V$4=$H67+$B67,INDEX('Inputs_Indexed REC'!$D$40:$F$65,MATCH('Total Indexed RECs'!$H67,'Inputs_Indexed REC'!$B$40:$B$65,0),MATCH('Total Indexed RECs'!$F67,'Inputs_Indexed REC'!$D$37:$F$37,0))
*INDEX('Inputs_Indexed REC'!$H$40:$J$65,MATCH('Total Indexed RECs'!$H67,'Inputs_Indexed REC'!$B$40:$B$65,0),MATCH('Total Indexed RECs'!$F67,'Inputs_Indexed REC'!$H$37:$J$37,0)),
IF(V$4&gt;$H67+$B67,U67*(1-INDEX('Inputs_Indexed REC'!$E$6:$E$8,MATCH('Total Indexed RECs'!$F67,'Inputs_Indexed REC'!$C$6:$C$8,0))),
0))</f>
        <v>99500</v>
      </c>
      <c r="W67" s="86">
        <f>IF(W$4=$H67+$B67,INDEX('Inputs_Indexed REC'!$D$40:$F$65,MATCH('Total Indexed RECs'!$H67,'Inputs_Indexed REC'!$B$40:$B$65,0),MATCH('Total Indexed RECs'!$F67,'Inputs_Indexed REC'!$D$37:$F$37,0))
*INDEX('Inputs_Indexed REC'!$H$40:$J$65,MATCH('Total Indexed RECs'!$H67,'Inputs_Indexed REC'!$B$40:$B$65,0),MATCH('Total Indexed RECs'!$F67,'Inputs_Indexed REC'!$H$37:$J$37,0)),
IF(W$4&gt;$H67+$B67,V67*(1-INDEX('Inputs_Indexed REC'!$E$6:$E$8,MATCH('Total Indexed RECs'!$F67,'Inputs_Indexed REC'!$C$6:$C$8,0))),
0))</f>
        <v>99002.5</v>
      </c>
      <c r="X67" s="86">
        <f>IF(X$4=$H67+$B67,INDEX('Inputs_Indexed REC'!$D$40:$F$65,MATCH('Total Indexed RECs'!$H67,'Inputs_Indexed REC'!$B$40:$B$65,0),MATCH('Total Indexed RECs'!$F67,'Inputs_Indexed REC'!$D$37:$F$37,0))
*INDEX('Inputs_Indexed REC'!$H$40:$J$65,MATCH('Total Indexed RECs'!$H67,'Inputs_Indexed REC'!$B$40:$B$65,0),MATCH('Total Indexed RECs'!$F67,'Inputs_Indexed REC'!$H$37:$J$37,0)),
IF(X$4&gt;$H67+$B67,W67*(1-INDEX('Inputs_Indexed REC'!$E$6:$E$8,MATCH('Total Indexed RECs'!$F67,'Inputs_Indexed REC'!$C$6:$C$8,0))),
0))</f>
        <v>98507.487500000003</v>
      </c>
      <c r="Y67" s="86">
        <f>IF(Y$4=$H67+$B67,INDEX('Inputs_Indexed REC'!$D$40:$F$65,MATCH('Total Indexed RECs'!$H67,'Inputs_Indexed REC'!$B$40:$B$65,0),MATCH('Total Indexed RECs'!$F67,'Inputs_Indexed REC'!$D$37:$F$37,0))
*INDEX('Inputs_Indexed REC'!$H$40:$J$65,MATCH('Total Indexed RECs'!$H67,'Inputs_Indexed REC'!$B$40:$B$65,0),MATCH('Total Indexed RECs'!$F67,'Inputs_Indexed REC'!$H$37:$J$37,0)),
IF(Y$4&gt;$H67+$B67,X67*(1-INDEX('Inputs_Indexed REC'!$E$6:$E$8,MATCH('Total Indexed RECs'!$F67,'Inputs_Indexed REC'!$C$6:$C$8,0))),
0))</f>
        <v>98014.950062500007</v>
      </c>
      <c r="Z67" s="86">
        <f>IF(Z$4=$H67+$B67,INDEX('Inputs_Indexed REC'!$D$40:$F$65,MATCH('Total Indexed RECs'!$H67,'Inputs_Indexed REC'!$B$40:$B$65,0),MATCH('Total Indexed RECs'!$F67,'Inputs_Indexed REC'!$D$37:$F$37,0))
*INDEX('Inputs_Indexed REC'!$H$40:$J$65,MATCH('Total Indexed RECs'!$H67,'Inputs_Indexed REC'!$B$40:$B$65,0),MATCH('Total Indexed RECs'!$F67,'Inputs_Indexed REC'!$H$37:$J$37,0)),
IF(Z$4&gt;$H67+$B67,Y67*(1-INDEX('Inputs_Indexed REC'!$E$6:$E$8,MATCH('Total Indexed RECs'!$F67,'Inputs_Indexed REC'!$C$6:$C$8,0))),
0))</f>
        <v>97524.875312187505</v>
      </c>
      <c r="AA67" s="86">
        <f>IF(AA$4=$H67+$B67,INDEX('Inputs_Indexed REC'!$D$40:$F$65,MATCH('Total Indexed RECs'!$H67,'Inputs_Indexed REC'!$B$40:$B$65,0),MATCH('Total Indexed RECs'!$F67,'Inputs_Indexed REC'!$D$37:$F$37,0))
*INDEX('Inputs_Indexed REC'!$H$40:$J$65,MATCH('Total Indexed RECs'!$H67,'Inputs_Indexed REC'!$B$40:$B$65,0),MATCH('Total Indexed RECs'!$F67,'Inputs_Indexed REC'!$H$37:$J$37,0)),
IF(AA$4&gt;$H67+$B67,Z67*(1-INDEX('Inputs_Indexed REC'!$E$6:$E$8,MATCH('Total Indexed RECs'!$F67,'Inputs_Indexed REC'!$C$6:$C$8,0))),
0))</f>
        <v>97037.250935626565</v>
      </c>
      <c r="AB67" s="86">
        <f>IF(AB$4=$H67+$B67,INDEX('Inputs_Indexed REC'!$D$40:$F$65,MATCH('Total Indexed RECs'!$H67,'Inputs_Indexed REC'!$B$40:$B$65,0),MATCH('Total Indexed RECs'!$F67,'Inputs_Indexed REC'!$D$37:$F$37,0))
*INDEX('Inputs_Indexed REC'!$H$40:$J$65,MATCH('Total Indexed RECs'!$H67,'Inputs_Indexed REC'!$B$40:$B$65,0),MATCH('Total Indexed RECs'!$F67,'Inputs_Indexed REC'!$H$37:$J$37,0)),
IF(AB$4&gt;$H67+$B67,AA67*(1-INDEX('Inputs_Indexed REC'!$E$6:$E$8,MATCH('Total Indexed RECs'!$F67,'Inputs_Indexed REC'!$C$6:$C$8,0))),
0))</f>
        <v>96552.064680948431</v>
      </c>
      <c r="AC67" s="86">
        <f>IF(AC$4=$H67+$B67,INDEX('Inputs_Indexed REC'!$D$40:$F$65,MATCH('Total Indexed RECs'!$H67,'Inputs_Indexed REC'!$B$40:$B$65,0),MATCH('Total Indexed RECs'!$F67,'Inputs_Indexed REC'!$D$37:$F$37,0))
*INDEX('Inputs_Indexed REC'!$H$40:$J$65,MATCH('Total Indexed RECs'!$H67,'Inputs_Indexed REC'!$B$40:$B$65,0),MATCH('Total Indexed RECs'!$F67,'Inputs_Indexed REC'!$H$37:$J$37,0)),
IF(AC$4&gt;$H67+$B67,AB67*(1-INDEX('Inputs_Indexed REC'!$E$6:$E$8,MATCH('Total Indexed RECs'!$F67,'Inputs_Indexed REC'!$C$6:$C$8,0))),
0))</f>
        <v>96069.30435754369</v>
      </c>
      <c r="AD67" s="86">
        <f>IF(AD$4=$H67+$B67,INDEX('Inputs_Indexed REC'!$D$40:$F$65,MATCH('Total Indexed RECs'!$H67,'Inputs_Indexed REC'!$B$40:$B$65,0),MATCH('Total Indexed RECs'!$F67,'Inputs_Indexed REC'!$D$37:$F$37,0))
*INDEX('Inputs_Indexed REC'!$H$40:$J$65,MATCH('Total Indexed RECs'!$H67,'Inputs_Indexed REC'!$B$40:$B$65,0),MATCH('Total Indexed RECs'!$F67,'Inputs_Indexed REC'!$H$37:$J$37,0)),
IF(AD$4&gt;$H67+$B67,AC67*(1-INDEX('Inputs_Indexed REC'!$E$6:$E$8,MATCH('Total Indexed RECs'!$F67,'Inputs_Indexed REC'!$C$6:$C$8,0))),
0))</f>
        <v>95588.957835755966</v>
      </c>
      <c r="AE67" s="86">
        <f>IF(AE$4=$H67+$B67,INDEX('Inputs_Indexed REC'!$D$40:$F$65,MATCH('Total Indexed RECs'!$H67,'Inputs_Indexed REC'!$B$40:$B$65,0),MATCH('Total Indexed RECs'!$F67,'Inputs_Indexed REC'!$D$37:$F$37,0))
*INDEX('Inputs_Indexed REC'!$H$40:$J$65,MATCH('Total Indexed RECs'!$H67,'Inputs_Indexed REC'!$B$40:$B$65,0),MATCH('Total Indexed RECs'!$F67,'Inputs_Indexed REC'!$H$37:$J$37,0)),
IF(AE$4&gt;$H67+$B67,AD67*(1-INDEX('Inputs_Indexed REC'!$E$6:$E$8,MATCH('Total Indexed RECs'!$F67,'Inputs_Indexed REC'!$C$6:$C$8,0))),
0))</f>
        <v>95111.01304657718</v>
      </c>
      <c r="AF67" s="86">
        <f>IF(AF$4=$H67+$B67,INDEX('Inputs_Indexed REC'!$D$40:$F$65,MATCH('Total Indexed RECs'!$H67,'Inputs_Indexed REC'!$B$40:$B$65,0),MATCH('Total Indexed RECs'!$F67,'Inputs_Indexed REC'!$D$37:$F$37,0))
*INDEX('Inputs_Indexed REC'!$H$40:$J$65,MATCH('Total Indexed RECs'!$H67,'Inputs_Indexed REC'!$B$40:$B$65,0),MATCH('Total Indexed RECs'!$F67,'Inputs_Indexed REC'!$H$37:$J$37,0)),
IF(AF$4&gt;$H67+$B67,AE67*(1-INDEX('Inputs_Indexed REC'!$E$6:$E$8,MATCH('Total Indexed RECs'!$F67,'Inputs_Indexed REC'!$C$6:$C$8,0))),
0))</f>
        <v>94635.457981344298</v>
      </c>
      <c r="AG67" s="86">
        <f>IF(AG$4=$H67+$B67,INDEX('Inputs_Indexed REC'!$D$40:$F$65,MATCH('Total Indexed RECs'!$H67,'Inputs_Indexed REC'!$B$40:$B$65,0),MATCH('Total Indexed RECs'!$F67,'Inputs_Indexed REC'!$D$37:$F$37,0))
*INDEX('Inputs_Indexed REC'!$H$40:$J$65,MATCH('Total Indexed RECs'!$H67,'Inputs_Indexed REC'!$B$40:$B$65,0),MATCH('Total Indexed RECs'!$F67,'Inputs_Indexed REC'!$H$37:$J$37,0)),
IF(AG$4&gt;$H67+$B67,AF67*(1-INDEX('Inputs_Indexed REC'!$E$6:$E$8,MATCH('Total Indexed RECs'!$F67,'Inputs_Indexed REC'!$C$6:$C$8,0))),
0))</f>
        <v>94162.280691437569</v>
      </c>
      <c r="AH67" s="86">
        <f>IF(AH$4=$H67+$B67,INDEX('Inputs_Indexed REC'!$D$40:$F$65,MATCH('Total Indexed RECs'!$H67,'Inputs_Indexed REC'!$B$40:$B$65,0),MATCH('Total Indexed RECs'!$F67,'Inputs_Indexed REC'!$D$37:$F$37,0))
*INDEX('Inputs_Indexed REC'!$H$40:$J$65,MATCH('Total Indexed RECs'!$H67,'Inputs_Indexed REC'!$B$40:$B$65,0),MATCH('Total Indexed RECs'!$F67,'Inputs_Indexed REC'!$H$37:$J$37,0)),
IF(AH$4&gt;$H67+$B67,AG67*(1-INDEX('Inputs_Indexed REC'!$E$6:$E$8,MATCH('Total Indexed RECs'!$F67,'Inputs_Indexed REC'!$C$6:$C$8,0))),
0))</f>
        <v>93691.469287980377</v>
      </c>
    </row>
    <row r="68" spans="2:34" x14ac:dyDescent="0.35">
      <c r="B68" s="332">
        <f>INDEX('Inputs_Indexed REC'!$E$70:$E$72,MATCH('Indexed REC Deliveries'!$D68,'Inputs_Indexed REC'!$C$70:$C$72,0))</f>
        <v>3</v>
      </c>
      <c r="C68" s="332" t="str">
        <f>INDEX('Inputs_Indexed REC'!$L$40:$L$65,MATCH('Indexed REC Deliveries'!$G68,'Inputs_Indexed REC'!$C$40:$C$65,0))</f>
        <v>Projected</v>
      </c>
      <c r="D68" s="116" t="s">
        <v>241</v>
      </c>
      <c r="E68" s="212"/>
      <c r="F68" s="39" t="s">
        <v>77</v>
      </c>
      <c r="G68" s="60" t="s">
        <v>29</v>
      </c>
      <c r="H68" s="347">
        <f t="shared" si="8"/>
        <v>2031</v>
      </c>
      <c r="I68" s="56" t="s">
        <v>91</v>
      </c>
      <c r="J68" s="86">
        <f>IF(J$4=$H68+$B68,INDEX('Inputs_Indexed REC'!$D$40:$F$65,MATCH('Total Indexed RECs'!$H68,'Inputs_Indexed REC'!$B$40:$B$65,0),MATCH('Total Indexed RECs'!$F68,'Inputs_Indexed REC'!$D$37:$F$37,0))
*INDEX('Inputs_Indexed REC'!$H$40:$J$65,MATCH('Total Indexed RECs'!$H68,'Inputs_Indexed REC'!$B$40:$B$65,0),MATCH('Total Indexed RECs'!$F68,'Inputs_Indexed REC'!$H$37:$J$37,0)),
IF(J$4&gt;$H68+$B68,I68*(1-INDEX('Inputs_Indexed REC'!$E$6:$E$8,MATCH('Total Indexed RECs'!$F68,'Inputs_Indexed REC'!$C$6:$C$8,0))),
0))</f>
        <v>0</v>
      </c>
      <c r="K68" s="86">
        <f>IF(K$4=$H68+$B68,INDEX('Inputs_Indexed REC'!$D$40:$F$65,MATCH('Total Indexed RECs'!$H68,'Inputs_Indexed REC'!$B$40:$B$65,0),MATCH('Total Indexed RECs'!$F68,'Inputs_Indexed REC'!$D$37:$F$37,0))
*INDEX('Inputs_Indexed REC'!$H$40:$J$65,MATCH('Total Indexed RECs'!$H68,'Inputs_Indexed REC'!$B$40:$B$65,0),MATCH('Total Indexed RECs'!$F68,'Inputs_Indexed REC'!$H$37:$J$37,0)),
IF(K$4&gt;$H68+$B68,J68*(1-INDEX('Inputs_Indexed REC'!$E$6:$E$8,MATCH('Total Indexed RECs'!$F68,'Inputs_Indexed REC'!$C$6:$C$8,0))),
0))</f>
        <v>0</v>
      </c>
      <c r="L68" s="86">
        <f>IF(L$4=$H68+$B68,INDEX('Inputs_Indexed REC'!$D$40:$F$65,MATCH('Total Indexed RECs'!$H68,'Inputs_Indexed REC'!$B$40:$B$65,0),MATCH('Total Indexed RECs'!$F68,'Inputs_Indexed REC'!$D$37:$F$37,0))
*INDEX('Inputs_Indexed REC'!$H$40:$J$65,MATCH('Total Indexed RECs'!$H68,'Inputs_Indexed REC'!$B$40:$B$65,0),MATCH('Total Indexed RECs'!$F68,'Inputs_Indexed REC'!$H$37:$J$37,0)),
IF(L$4&gt;$H68+$B68,K68*(1-INDEX('Inputs_Indexed REC'!$E$6:$E$8,MATCH('Total Indexed RECs'!$F68,'Inputs_Indexed REC'!$C$6:$C$8,0))),
0))</f>
        <v>0</v>
      </c>
      <c r="M68" s="86">
        <f>IF(M$4=$H68+$B68,INDEX('Inputs_Indexed REC'!$D$40:$F$65,MATCH('Total Indexed RECs'!$H68,'Inputs_Indexed REC'!$B$40:$B$65,0),MATCH('Total Indexed RECs'!$F68,'Inputs_Indexed REC'!$D$37:$F$37,0))
*INDEX('Inputs_Indexed REC'!$H$40:$J$65,MATCH('Total Indexed RECs'!$H68,'Inputs_Indexed REC'!$B$40:$B$65,0),MATCH('Total Indexed RECs'!$F68,'Inputs_Indexed REC'!$H$37:$J$37,0)),
IF(M$4&gt;$H68+$B68,L68*(1-INDEX('Inputs_Indexed REC'!$E$6:$E$8,MATCH('Total Indexed RECs'!$F68,'Inputs_Indexed REC'!$C$6:$C$8,0))),
0))</f>
        <v>0</v>
      </c>
      <c r="N68" s="86">
        <f>IF(N$4=$H68+$B68,INDEX('Inputs_Indexed REC'!$D$40:$F$65,MATCH('Total Indexed RECs'!$H68,'Inputs_Indexed REC'!$B$40:$B$65,0),MATCH('Total Indexed RECs'!$F68,'Inputs_Indexed REC'!$D$37:$F$37,0))
*INDEX('Inputs_Indexed REC'!$H$40:$J$65,MATCH('Total Indexed RECs'!$H68,'Inputs_Indexed REC'!$B$40:$B$65,0),MATCH('Total Indexed RECs'!$F68,'Inputs_Indexed REC'!$H$37:$J$37,0)),
IF(N$4&gt;$H68+$B68,M68*(1-INDEX('Inputs_Indexed REC'!$E$6:$E$8,MATCH('Total Indexed RECs'!$F68,'Inputs_Indexed REC'!$C$6:$C$8,0))),
0))</f>
        <v>0</v>
      </c>
      <c r="O68" s="86">
        <f>IF(O$4=$H68+$B68,INDEX('Inputs_Indexed REC'!$D$40:$F$65,MATCH('Total Indexed RECs'!$H68,'Inputs_Indexed REC'!$B$40:$B$65,0),MATCH('Total Indexed RECs'!$F68,'Inputs_Indexed REC'!$D$37:$F$37,0))
*INDEX('Inputs_Indexed REC'!$H$40:$J$65,MATCH('Total Indexed RECs'!$H68,'Inputs_Indexed REC'!$B$40:$B$65,0),MATCH('Total Indexed RECs'!$F68,'Inputs_Indexed REC'!$H$37:$J$37,0)),
IF(O$4&gt;$H68+$B68,N68*(1-INDEX('Inputs_Indexed REC'!$E$6:$E$8,MATCH('Total Indexed RECs'!$F68,'Inputs_Indexed REC'!$C$6:$C$8,0))),
0))</f>
        <v>0</v>
      </c>
      <c r="P68" s="86">
        <f>IF(P$4=$H68+$B68,INDEX('Inputs_Indexed REC'!$D$40:$F$65,MATCH('Total Indexed RECs'!$H68,'Inputs_Indexed REC'!$B$40:$B$65,0),MATCH('Total Indexed RECs'!$F68,'Inputs_Indexed REC'!$D$37:$F$37,0))
*INDEX('Inputs_Indexed REC'!$H$40:$J$65,MATCH('Total Indexed RECs'!$H68,'Inputs_Indexed REC'!$B$40:$B$65,0),MATCH('Total Indexed RECs'!$F68,'Inputs_Indexed REC'!$H$37:$J$37,0)),
IF(P$4&gt;$H68+$B68,O68*(1-INDEX('Inputs_Indexed REC'!$E$6:$E$8,MATCH('Total Indexed RECs'!$F68,'Inputs_Indexed REC'!$C$6:$C$8,0))),
0))</f>
        <v>0</v>
      </c>
      <c r="Q68" s="86">
        <f>IF(Q$4=$H68+$B68,INDEX('Inputs_Indexed REC'!$D$40:$F$65,MATCH('Total Indexed RECs'!$H68,'Inputs_Indexed REC'!$B$40:$B$65,0),MATCH('Total Indexed RECs'!$F68,'Inputs_Indexed REC'!$D$37:$F$37,0))
*INDEX('Inputs_Indexed REC'!$H$40:$J$65,MATCH('Total Indexed RECs'!$H68,'Inputs_Indexed REC'!$B$40:$B$65,0),MATCH('Total Indexed RECs'!$F68,'Inputs_Indexed REC'!$H$37:$J$37,0)),
IF(Q$4&gt;$H68+$B68,P68*(1-INDEX('Inputs_Indexed REC'!$E$6:$E$8,MATCH('Total Indexed RECs'!$F68,'Inputs_Indexed REC'!$C$6:$C$8,0))),
0))</f>
        <v>0</v>
      </c>
      <c r="R68" s="86">
        <f>IF(R$4=$H68+$B68,INDEX('Inputs_Indexed REC'!$D$40:$F$65,MATCH('Total Indexed RECs'!$H68,'Inputs_Indexed REC'!$B$40:$B$65,0),MATCH('Total Indexed RECs'!$F68,'Inputs_Indexed REC'!$D$37:$F$37,0))
*INDEX('Inputs_Indexed REC'!$H$40:$J$65,MATCH('Total Indexed RECs'!$H68,'Inputs_Indexed REC'!$B$40:$B$65,0),MATCH('Total Indexed RECs'!$F68,'Inputs_Indexed REC'!$H$37:$J$37,0)),
IF(R$4&gt;$H68+$B68,Q68*(1-INDEX('Inputs_Indexed REC'!$E$6:$E$8,MATCH('Total Indexed RECs'!$F68,'Inputs_Indexed REC'!$C$6:$C$8,0))),
0))</f>
        <v>0</v>
      </c>
      <c r="S68" s="86">
        <f>IF(S$4=$H68+$B68,INDEX('Inputs_Indexed REC'!$D$40:$F$65,MATCH('Total Indexed RECs'!$H68,'Inputs_Indexed REC'!$B$40:$B$65,0),MATCH('Total Indexed RECs'!$F68,'Inputs_Indexed REC'!$D$37:$F$37,0))
*INDEX('Inputs_Indexed REC'!$H$40:$J$65,MATCH('Total Indexed RECs'!$H68,'Inputs_Indexed REC'!$B$40:$B$65,0),MATCH('Total Indexed RECs'!$F68,'Inputs_Indexed REC'!$H$37:$J$37,0)),
IF(S$4&gt;$H68+$B68,R68*(1-INDEX('Inputs_Indexed REC'!$E$6:$E$8,MATCH('Total Indexed RECs'!$F68,'Inputs_Indexed REC'!$C$6:$C$8,0))),
0))</f>
        <v>0</v>
      </c>
      <c r="T68" s="86">
        <f>IF(T$4=$H68+$B68,INDEX('Inputs_Indexed REC'!$D$40:$F$65,MATCH('Total Indexed RECs'!$H68,'Inputs_Indexed REC'!$B$40:$B$65,0),MATCH('Total Indexed RECs'!$F68,'Inputs_Indexed REC'!$D$37:$F$37,0))
*INDEX('Inputs_Indexed REC'!$H$40:$J$65,MATCH('Total Indexed RECs'!$H68,'Inputs_Indexed REC'!$B$40:$B$65,0),MATCH('Total Indexed RECs'!$F68,'Inputs_Indexed REC'!$H$37:$J$37,0)),
IF(T$4&gt;$H68+$B68,S68*(1-INDEX('Inputs_Indexed REC'!$E$6:$E$8,MATCH('Total Indexed RECs'!$F68,'Inputs_Indexed REC'!$C$6:$C$8,0))),
0))</f>
        <v>0</v>
      </c>
      <c r="U68" s="86">
        <f>IF(U$4=$H68+$B68,INDEX('Inputs_Indexed REC'!$D$40:$F$65,MATCH('Total Indexed RECs'!$H68,'Inputs_Indexed REC'!$B$40:$B$65,0),MATCH('Total Indexed RECs'!$F68,'Inputs_Indexed REC'!$D$37:$F$37,0))
*INDEX('Inputs_Indexed REC'!$H$40:$J$65,MATCH('Total Indexed RECs'!$H68,'Inputs_Indexed REC'!$B$40:$B$65,0),MATCH('Total Indexed RECs'!$F68,'Inputs_Indexed REC'!$H$37:$J$37,0)),
IF(U$4&gt;$H68+$B68,T68*(1-INDEX('Inputs_Indexed REC'!$E$6:$E$8,MATCH('Total Indexed RECs'!$F68,'Inputs_Indexed REC'!$C$6:$C$8,0))),
0))</f>
        <v>0</v>
      </c>
      <c r="V68" s="86">
        <f>IF(V$4=$H68+$B68,INDEX('Inputs_Indexed REC'!$D$40:$F$65,MATCH('Total Indexed RECs'!$H68,'Inputs_Indexed REC'!$B$40:$B$65,0),MATCH('Total Indexed RECs'!$F68,'Inputs_Indexed REC'!$D$37:$F$37,0))
*INDEX('Inputs_Indexed REC'!$H$40:$J$65,MATCH('Total Indexed RECs'!$H68,'Inputs_Indexed REC'!$B$40:$B$65,0),MATCH('Total Indexed RECs'!$F68,'Inputs_Indexed REC'!$H$37:$J$37,0)),
IF(V$4&gt;$H68+$B68,U68*(1-INDEX('Inputs_Indexed REC'!$E$6:$E$8,MATCH('Total Indexed RECs'!$F68,'Inputs_Indexed REC'!$C$6:$C$8,0))),
0))</f>
        <v>100000</v>
      </c>
      <c r="W68" s="86">
        <f>IF(W$4=$H68+$B68,INDEX('Inputs_Indexed REC'!$D$40:$F$65,MATCH('Total Indexed RECs'!$H68,'Inputs_Indexed REC'!$B$40:$B$65,0),MATCH('Total Indexed RECs'!$F68,'Inputs_Indexed REC'!$D$37:$F$37,0))
*INDEX('Inputs_Indexed REC'!$H$40:$J$65,MATCH('Total Indexed RECs'!$H68,'Inputs_Indexed REC'!$B$40:$B$65,0),MATCH('Total Indexed RECs'!$F68,'Inputs_Indexed REC'!$H$37:$J$37,0)),
IF(W$4&gt;$H68+$B68,V68*(1-INDEX('Inputs_Indexed REC'!$E$6:$E$8,MATCH('Total Indexed RECs'!$F68,'Inputs_Indexed REC'!$C$6:$C$8,0))),
0))</f>
        <v>99500</v>
      </c>
      <c r="X68" s="86">
        <f>IF(X$4=$H68+$B68,INDEX('Inputs_Indexed REC'!$D$40:$F$65,MATCH('Total Indexed RECs'!$H68,'Inputs_Indexed REC'!$B$40:$B$65,0),MATCH('Total Indexed RECs'!$F68,'Inputs_Indexed REC'!$D$37:$F$37,0))
*INDEX('Inputs_Indexed REC'!$H$40:$J$65,MATCH('Total Indexed RECs'!$H68,'Inputs_Indexed REC'!$B$40:$B$65,0),MATCH('Total Indexed RECs'!$F68,'Inputs_Indexed REC'!$H$37:$J$37,0)),
IF(X$4&gt;$H68+$B68,W68*(1-INDEX('Inputs_Indexed REC'!$E$6:$E$8,MATCH('Total Indexed RECs'!$F68,'Inputs_Indexed REC'!$C$6:$C$8,0))),
0))</f>
        <v>99002.5</v>
      </c>
      <c r="Y68" s="86">
        <f>IF(Y$4=$H68+$B68,INDEX('Inputs_Indexed REC'!$D$40:$F$65,MATCH('Total Indexed RECs'!$H68,'Inputs_Indexed REC'!$B$40:$B$65,0),MATCH('Total Indexed RECs'!$F68,'Inputs_Indexed REC'!$D$37:$F$37,0))
*INDEX('Inputs_Indexed REC'!$H$40:$J$65,MATCH('Total Indexed RECs'!$H68,'Inputs_Indexed REC'!$B$40:$B$65,0),MATCH('Total Indexed RECs'!$F68,'Inputs_Indexed REC'!$H$37:$J$37,0)),
IF(Y$4&gt;$H68+$B68,X68*(1-INDEX('Inputs_Indexed REC'!$E$6:$E$8,MATCH('Total Indexed RECs'!$F68,'Inputs_Indexed REC'!$C$6:$C$8,0))),
0))</f>
        <v>98507.487500000003</v>
      </c>
      <c r="Z68" s="86">
        <f>IF(Z$4=$H68+$B68,INDEX('Inputs_Indexed REC'!$D$40:$F$65,MATCH('Total Indexed RECs'!$H68,'Inputs_Indexed REC'!$B$40:$B$65,0),MATCH('Total Indexed RECs'!$F68,'Inputs_Indexed REC'!$D$37:$F$37,0))
*INDEX('Inputs_Indexed REC'!$H$40:$J$65,MATCH('Total Indexed RECs'!$H68,'Inputs_Indexed REC'!$B$40:$B$65,0),MATCH('Total Indexed RECs'!$F68,'Inputs_Indexed REC'!$H$37:$J$37,0)),
IF(Z$4&gt;$H68+$B68,Y68*(1-INDEX('Inputs_Indexed REC'!$E$6:$E$8,MATCH('Total Indexed RECs'!$F68,'Inputs_Indexed REC'!$C$6:$C$8,0))),
0))</f>
        <v>98014.950062500007</v>
      </c>
      <c r="AA68" s="86">
        <f>IF(AA$4=$H68+$B68,INDEX('Inputs_Indexed REC'!$D$40:$F$65,MATCH('Total Indexed RECs'!$H68,'Inputs_Indexed REC'!$B$40:$B$65,0),MATCH('Total Indexed RECs'!$F68,'Inputs_Indexed REC'!$D$37:$F$37,0))
*INDEX('Inputs_Indexed REC'!$H$40:$J$65,MATCH('Total Indexed RECs'!$H68,'Inputs_Indexed REC'!$B$40:$B$65,0),MATCH('Total Indexed RECs'!$F68,'Inputs_Indexed REC'!$H$37:$J$37,0)),
IF(AA$4&gt;$H68+$B68,Z68*(1-INDEX('Inputs_Indexed REC'!$E$6:$E$8,MATCH('Total Indexed RECs'!$F68,'Inputs_Indexed REC'!$C$6:$C$8,0))),
0))</f>
        <v>97524.875312187505</v>
      </c>
      <c r="AB68" s="86">
        <f>IF(AB$4=$H68+$B68,INDEX('Inputs_Indexed REC'!$D$40:$F$65,MATCH('Total Indexed RECs'!$H68,'Inputs_Indexed REC'!$B$40:$B$65,0),MATCH('Total Indexed RECs'!$F68,'Inputs_Indexed REC'!$D$37:$F$37,0))
*INDEX('Inputs_Indexed REC'!$H$40:$J$65,MATCH('Total Indexed RECs'!$H68,'Inputs_Indexed REC'!$B$40:$B$65,0),MATCH('Total Indexed RECs'!$F68,'Inputs_Indexed REC'!$H$37:$J$37,0)),
IF(AB$4&gt;$H68+$B68,AA68*(1-INDEX('Inputs_Indexed REC'!$E$6:$E$8,MATCH('Total Indexed RECs'!$F68,'Inputs_Indexed REC'!$C$6:$C$8,0))),
0))</f>
        <v>97037.250935626565</v>
      </c>
      <c r="AC68" s="86">
        <f>IF(AC$4=$H68+$B68,INDEX('Inputs_Indexed REC'!$D$40:$F$65,MATCH('Total Indexed RECs'!$H68,'Inputs_Indexed REC'!$B$40:$B$65,0),MATCH('Total Indexed RECs'!$F68,'Inputs_Indexed REC'!$D$37:$F$37,0))
*INDEX('Inputs_Indexed REC'!$H$40:$J$65,MATCH('Total Indexed RECs'!$H68,'Inputs_Indexed REC'!$B$40:$B$65,0),MATCH('Total Indexed RECs'!$F68,'Inputs_Indexed REC'!$H$37:$J$37,0)),
IF(AC$4&gt;$H68+$B68,AB68*(1-INDEX('Inputs_Indexed REC'!$E$6:$E$8,MATCH('Total Indexed RECs'!$F68,'Inputs_Indexed REC'!$C$6:$C$8,0))),
0))</f>
        <v>96552.064680948431</v>
      </c>
      <c r="AD68" s="86">
        <f>IF(AD$4=$H68+$B68,INDEX('Inputs_Indexed REC'!$D$40:$F$65,MATCH('Total Indexed RECs'!$H68,'Inputs_Indexed REC'!$B$40:$B$65,0),MATCH('Total Indexed RECs'!$F68,'Inputs_Indexed REC'!$D$37:$F$37,0))
*INDEX('Inputs_Indexed REC'!$H$40:$J$65,MATCH('Total Indexed RECs'!$H68,'Inputs_Indexed REC'!$B$40:$B$65,0),MATCH('Total Indexed RECs'!$F68,'Inputs_Indexed REC'!$H$37:$J$37,0)),
IF(AD$4&gt;$H68+$B68,AC68*(1-INDEX('Inputs_Indexed REC'!$E$6:$E$8,MATCH('Total Indexed RECs'!$F68,'Inputs_Indexed REC'!$C$6:$C$8,0))),
0))</f>
        <v>96069.30435754369</v>
      </c>
      <c r="AE68" s="86">
        <f>IF(AE$4=$H68+$B68,INDEX('Inputs_Indexed REC'!$D$40:$F$65,MATCH('Total Indexed RECs'!$H68,'Inputs_Indexed REC'!$B$40:$B$65,0),MATCH('Total Indexed RECs'!$F68,'Inputs_Indexed REC'!$D$37:$F$37,0))
*INDEX('Inputs_Indexed REC'!$H$40:$J$65,MATCH('Total Indexed RECs'!$H68,'Inputs_Indexed REC'!$B$40:$B$65,0),MATCH('Total Indexed RECs'!$F68,'Inputs_Indexed REC'!$H$37:$J$37,0)),
IF(AE$4&gt;$H68+$B68,AD68*(1-INDEX('Inputs_Indexed REC'!$E$6:$E$8,MATCH('Total Indexed RECs'!$F68,'Inputs_Indexed REC'!$C$6:$C$8,0))),
0))</f>
        <v>95588.957835755966</v>
      </c>
      <c r="AF68" s="86">
        <f>IF(AF$4=$H68+$B68,INDEX('Inputs_Indexed REC'!$D$40:$F$65,MATCH('Total Indexed RECs'!$H68,'Inputs_Indexed REC'!$B$40:$B$65,0),MATCH('Total Indexed RECs'!$F68,'Inputs_Indexed REC'!$D$37:$F$37,0))
*INDEX('Inputs_Indexed REC'!$H$40:$J$65,MATCH('Total Indexed RECs'!$H68,'Inputs_Indexed REC'!$B$40:$B$65,0),MATCH('Total Indexed RECs'!$F68,'Inputs_Indexed REC'!$H$37:$J$37,0)),
IF(AF$4&gt;$H68+$B68,AE68*(1-INDEX('Inputs_Indexed REC'!$E$6:$E$8,MATCH('Total Indexed RECs'!$F68,'Inputs_Indexed REC'!$C$6:$C$8,0))),
0))</f>
        <v>95111.01304657718</v>
      </c>
      <c r="AG68" s="86">
        <f>IF(AG$4=$H68+$B68,INDEX('Inputs_Indexed REC'!$D$40:$F$65,MATCH('Total Indexed RECs'!$H68,'Inputs_Indexed REC'!$B$40:$B$65,0),MATCH('Total Indexed RECs'!$F68,'Inputs_Indexed REC'!$D$37:$F$37,0))
*INDEX('Inputs_Indexed REC'!$H$40:$J$65,MATCH('Total Indexed RECs'!$H68,'Inputs_Indexed REC'!$B$40:$B$65,0),MATCH('Total Indexed RECs'!$F68,'Inputs_Indexed REC'!$H$37:$J$37,0)),
IF(AG$4&gt;$H68+$B68,AF68*(1-INDEX('Inputs_Indexed REC'!$E$6:$E$8,MATCH('Total Indexed RECs'!$F68,'Inputs_Indexed REC'!$C$6:$C$8,0))),
0))</f>
        <v>94635.457981344298</v>
      </c>
      <c r="AH68" s="86">
        <f>IF(AH$4=$H68+$B68,INDEX('Inputs_Indexed REC'!$D$40:$F$65,MATCH('Total Indexed RECs'!$H68,'Inputs_Indexed REC'!$B$40:$B$65,0),MATCH('Total Indexed RECs'!$F68,'Inputs_Indexed REC'!$D$37:$F$37,0))
*INDEX('Inputs_Indexed REC'!$H$40:$J$65,MATCH('Total Indexed RECs'!$H68,'Inputs_Indexed REC'!$B$40:$B$65,0),MATCH('Total Indexed RECs'!$F68,'Inputs_Indexed REC'!$H$37:$J$37,0)),
IF(AH$4&gt;$H68+$B68,AG68*(1-INDEX('Inputs_Indexed REC'!$E$6:$E$8,MATCH('Total Indexed RECs'!$F68,'Inputs_Indexed REC'!$C$6:$C$8,0))),
0))</f>
        <v>94162.280691437569</v>
      </c>
    </row>
    <row r="69" spans="2:34" x14ac:dyDescent="0.35">
      <c r="B69" s="332">
        <f>INDEX('Inputs_Indexed REC'!$E$70:$E$72,MATCH('Indexed REC Deliveries'!$D69,'Inputs_Indexed REC'!$C$70:$C$72,0))</f>
        <v>3</v>
      </c>
      <c r="C69" s="332" t="str">
        <f>INDEX('Inputs_Indexed REC'!$L$40:$L$65,MATCH('Indexed REC Deliveries'!$G69,'Inputs_Indexed REC'!$C$40:$C$65,0))</f>
        <v>Projected</v>
      </c>
      <c r="D69" s="116" t="s">
        <v>241</v>
      </c>
      <c r="E69" s="212"/>
      <c r="F69" s="39" t="s">
        <v>77</v>
      </c>
      <c r="G69" s="60" t="s">
        <v>30</v>
      </c>
      <c r="H69" s="347">
        <f t="shared" si="8"/>
        <v>2032</v>
      </c>
      <c r="I69" s="56" t="s">
        <v>91</v>
      </c>
      <c r="J69" s="86">
        <f>IF(J$4=$H69+$B69,INDEX('Inputs_Indexed REC'!$D$40:$F$65,MATCH('Total Indexed RECs'!$H69,'Inputs_Indexed REC'!$B$40:$B$65,0),MATCH('Total Indexed RECs'!$F69,'Inputs_Indexed REC'!$D$37:$F$37,0))
*INDEX('Inputs_Indexed REC'!$H$40:$J$65,MATCH('Total Indexed RECs'!$H69,'Inputs_Indexed REC'!$B$40:$B$65,0),MATCH('Total Indexed RECs'!$F69,'Inputs_Indexed REC'!$H$37:$J$37,0)),
IF(J$4&gt;$H69+$B69,I69*(1-INDEX('Inputs_Indexed REC'!$E$6:$E$8,MATCH('Total Indexed RECs'!$F69,'Inputs_Indexed REC'!$C$6:$C$8,0))),
0))</f>
        <v>0</v>
      </c>
      <c r="K69" s="86">
        <f>IF(K$4=$H69+$B69,INDEX('Inputs_Indexed REC'!$D$40:$F$65,MATCH('Total Indexed RECs'!$H69,'Inputs_Indexed REC'!$B$40:$B$65,0),MATCH('Total Indexed RECs'!$F69,'Inputs_Indexed REC'!$D$37:$F$37,0))
*INDEX('Inputs_Indexed REC'!$H$40:$J$65,MATCH('Total Indexed RECs'!$H69,'Inputs_Indexed REC'!$B$40:$B$65,0),MATCH('Total Indexed RECs'!$F69,'Inputs_Indexed REC'!$H$37:$J$37,0)),
IF(K$4&gt;$H69+$B69,J69*(1-INDEX('Inputs_Indexed REC'!$E$6:$E$8,MATCH('Total Indexed RECs'!$F69,'Inputs_Indexed REC'!$C$6:$C$8,0))),
0))</f>
        <v>0</v>
      </c>
      <c r="L69" s="86">
        <f>IF(L$4=$H69+$B69,INDEX('Inputs_Indexed REC'!$D$40:$F$65,MATCH('Total Indexed RECs'!$H69,'Inputs_Indexed REC'!$B$40:$B$65,0),MATCH('Total Indexed RECs'!$F69,'Inputs_Indexed REC'!$D$37:$F$37,0))
*INDEX('Inputs_Indexed REC'!$H$40:$J$65,MATCH('Total Indexed RECs'!$H69,'Inputs_Indexed REC'!$B$40:$B$65,0),MATCH('Total Indexed RECs'!$F69,'Inputs_Indexed REC'!$H$37:$J$37,0)),
IF(L$4&gt;$H69+$B69,K69*(1-INDEX('Inputs_Indexed REC'!$E$6:$E$8,MATCH('Total Indexed RECs'!$F69,'Inputs_Indexed REC'!$C$6:$C$8,0))),
0))</f>
        <v>0</v>
      </c>
      <c r="M69" s="86">
        <f>IF(M$4=$H69+$B69,INDEX('Inputs_Indexed REC'!$D$40:$F$65,MATCH('Total Indexed RECs'!$H69,'Inputs_Indexed REC'!$B$40:$B$65,0),MATCH('Total Indexed RECs'!$F69,'Inputs_Indexed REC'!$D$37:$F$37,0))
*INDEX('Inputs_Indexed REC'!$H$40:$J$65,MATCH('Total Indexed RECs'!$H69,'Inputs_Indexed REC'!$B$40:$B$65,0),MATCH('Total Indexed RECs'!$F69,'Inputs_Indexed REC'!$H$37:$J$37,0)),
IF(M$4&gt;$H69+$B69,L69*(1-INDEX('Inputs_Indexed REC'!$E$6:$E$8,MATCH('Total Indexed RECs'!$F69,'Inputs_Indexed REC'!$C$6:$C$8,0))),
0))</f>
        <v>0</v>
      </c>
      <c r="N69" s="86">
        <f>IF(N$4=$H69+$B69,INDEX('Inputs_Indexed REC'!$D$40:$F$65,MATCH('Total Indexed RECs'!$H69,'Inputs_Indexed REC'!$B$40:$B$65,0),MATCH('Total Indexed RECs'!$F69,'Inputs_Indexed REC'!$D$37:$F$37,0))
*INDEX('Inputs_Indexed REC'!$H$40:$J$65,MATCH('Total Indexed RECs'!$H69,'Inputs_Indexed REC'!$B$40:$B$65,0),MATCH('Total Indexed RECs'!$F69,'Inputs_Indexed REC'!$H$37:$J$37,0)),
IF(N$4&gt;$H69+$B69,M69*(1-INDEX('Inputs_Indexed REC'!$E$6:$E$8,MATCH('Total Indexed RECs'!$F69,'Inputs_Indexed REC'!$C$6:$C$8,0))),
0))</f>
        <v>0</v>
      </c>
      <c r="O69" s="86">
        <f>IF(O$4=$H69+$B69,INDEX('Inputs_Indexed REC'!$D$40:$F$65,MATCH('Total Indexed RECs'!$H69,'Inputs_Indexed REC'!$B$40:$B$65,0),MATCH('Total Indexed RECs'!$F69,'Inputs_Indexed REC'!$D$37:$F$37,0))
*INDEX('Inputs_Indexed REC'!$H$40:$J$65,MATCH('Total Indexed RECs'!$H69,'Inputs_Indexed REC'!$B$40:$B$65,0),MATCH('Total Indexed RECs'!$F69,'Inputs_Indexed REC'!$H$37:$J$37,0)),
IF(O$4&gt;$H69+$B69,N69*(1-INDEX('Inputs_Indexed REC'!$E$6:$E$8,MATCH('Total Indexed RECs'!$F69,'Inputs_Indexed REC'!$C$6:$C$8,0))),
0))</f>
        <v>0</v>
      </c>
      <c r="P69" s="86">
        <f>IF(P$4=$H69+$B69,INDEX('Inputs_Indexed REC'!$D$40:$F$65,MATCH('Total Indexed RECs'!$H69,'Inputs_Indexed REC'!$B$40:$B$65,0),MATCH('Total Indexed RECs'!$F69,'Inputs_Indexed REC'!$D$37:$F$37,0))
*INDEX('Inputs_Indexed REC'!$H$40:$J$65,MATCH('Total Indexed RECs'!$H69,'Inputs_Indexed REC'!$B$40:$B$65,0),MATCH('Total Indexed RECs'!$F69,'Inputs_Indexed REC'!$H$37:$J$37,0)),
IF(P$4&gt;$H69+$B69,O69*(1-INDEX('Inputs_Indexed REC'!$E$6:$E$8,MATCH('Total Indexed RECs'!$F69,'Inputs_Indexed REC'!$C$6:$C$8,0))),
0))</f>
        <v>0</v>
      </c>
      <c r="Q69" s="86">
        <f>IF(Q$4=$H69+$B69,INDEX('Inputs_Indexed REC'!$D$40:$F$65,MATCH('Total Indexed RECs'!$H69,'Inputs_Indexed REC'!$B$40:$B$65,0),MATCH('Total Indexed RECs'!$F69,'Inputs_Indexed REC'!$D$37:$F$37,0))
*INDEX('Inputs_Indexed REC'!$H$40:$J$65,MATCH('Total Indexed RECs'!$H69,'Inputs_Indexed REC'!$B$40:$B$65,0),MATCH('Total Indexed RECs'!$F69,'Inputs_Indexed REC'!$H$37:$J$37,0)),
IF(Q$4&gt;$H69+$B69,P69*(1-INDEX('Inputs_Indexed REC'!$E$6:$E$8,MATCH('Total Indexed RECs'!$F69,'Inputs_Indexed REC'!$C$6:$C$8,0))),
0))</f>
        <v>0</v>
      </c>
      <c r="R69" s="86">
        <f>IF(R$4=$H69+$B69,INDEX('Inputs_Indexed REC'!$D$40:$F$65,MATCH('Total Indexed RECs'!$H69,'Inputs_Indexed REC'!$B$40:$B$65,0),MATCH('Total Indexed RECs'!$F69,'Inputs_Indexed REC'!$D$37:$F$37,0))
*INDEX('Inputs_Indexed REC'!$H$40:$J$65,MATCH('Total Indexed RECs'!$H69,'Inputs_Indexed REC'!$B$40:$B$65,0),MATCH('Total Indexed RECs'!$F69,'Inputs_Indexed REC'!$H$37:$J$37,0)),
IF(R$4&gt;$H69+$B69,Q69*(1-INDEX('Inputs_Indexed REC'!$E$6:$E$8,MATCH('Total Indexed RECs'!$F69,'Inputs_Indexed REC'!$C$6:$C$8,0))),
0))</f>
        <v>0</v>
      </c>
      <c r="S69" s="86">
        <f>IF(S$4=$H69+$B69,INDEX('Inputs_Indexed REC'!$D$40:$F$65,MATCH('Total Indexed RECs'!$H69,'Inputs_Indexed REC'!$B$40:$B$65,0),MATCH('Total Indexed RECs'!$F69,'Inputs_Indexed REC'!$D$37:$F$37,0))
*INDEX('Inputs_Indexed REC'!$H$40:$J$65,MATCH('Total Indexed RECs'!$H69,'Inputs_Indexed REC'!$B$40:$B$65,0),MATCH('Total Indexed RECs'!$F69,'Inputs_Indexed REC'!$H$37:$J$37,0)),
IF(S$4&gt;$H69+$B69,R69*(1-INDEX('Inputs_Indexed REC'!$E$6:$E$8,MATCH('Total Indexed RECs'!$F69,'Inputs_Indexed REC'!$C$6:$C$8,0))),
0))</f>
        <v>0</v>
      </c>
      <c r="T69" s="86">
        <f>IF(T$4=$H69+$B69,INDEX('Inputs_Indexed REC'!$D$40:$F$65,MATCH('Total Indexed RECs'!$H69,'Inputs_Indexed REC'!$B$40:$B$65,0),MATCH('Total Indexed RECs'!$F69,'Inputs_Indexed REC'!$D$37:$F$37,0))
*INDEX('Inputs_Indexed REC'!$H$40:$J$65,MATCH('Total Indexed RECs'!$H69,'Inputs_Indexed REC'!$B$40:$B$65,0),MATCH('Total Indexed RECs'!$F69,'Inputs_Indexed REC'!$H$37:$J$37,0)),
IF(T$4&gt;$H69+$B69,S69*(1-INDEX('Inputs_Indexed REC'!$E$6:$E$8,MATCH('Total Indexed RECs'!$F69,'Inputs_Indexed REC'!$C$6:$C$8,0))),
0))</f>
        <v>0</v>
      </c>
      <c r="U69" s="86">
        <f>IF(U$4=$H69+$B69,INDEX('Inputs_Indexed REC'!$D$40:$F$65,MATCH('Total Indexed RECs'!$H69,'Inputs_Indexed REC'!$B$40:$B$65,0),MATCH('Total Indexed RECs'!$F69,'Inputs_Indexed REC'!$D$37:$F$37,0))
*INDEX('Inputs_Indexed REC'!$H$40:$J$65,MATCH('Total Indexed RECs'!$H69,'Inputs_Indexed REC'!$B$40:$B$65,0),MATCH('Total Indexed RECs'!$F69,'Inputs_Indexed REC'!$H$37:$J$37,0)),
IF(U$4&gt;$H69+$B69,T69*(1-INDEX('Inputs_Indexed REC'!$E$6:$E$8,MATCH('Total Indexed RECs'!$F69,'Inputs_Indexed REC'!$C$6:$C$8,0))),
0))</f>
        <v>0</v>
      </c>
      <c r="V69" s="86">
        <f>IF(V$4=$H69+$B69,INDEX('Inputs_Indexed REC'!$D$40:$F$65,MATCH('Total Indexed RECs'!$H69,'Inputs_Indexed REC'!$B$40:$B$65,0),MATCH('Total Indexed RECs'!$F69,'Inputs_Indexed REC'!$D$37:$F$37,0))
*INDEX('Inputs_Indexed REC'!$H$40:$J$65,MATCH('Total Indexed RECs'!$H69,'Inputs_Indexed REC'!$B$40:$B$65,0),MATCH('Total Indexed RECs'!$F69,'Inputs_Indexed REC'!$H$37:$J$37,0)),
IF(V$4&gt;$H69+$B69,U69*(1-INDEX('Inputs_Indexed REC'!$E$6:$E$8,MATCH('Total Indexed RECs'!$F69,'Inputs_Indexed REC'!$C$6:$C$8,0))),
0))</f>
        <v>0</v>
      </c>
      <c r="W69" s="86">
        <f>IF(W$4=$H69+$B69,INDEX('Inputs_Indexed REC'!$D$40:$F$65,MATCH('Total Indexed RECs'!$H69,'Inputs_Indexed REC'!$B$40:$B$65,0),MATCH('Total Indexed RECs'!$F69,'Inputs_Indexed REC'!$D$37:$F$37,0))
*INDEX('Inputs_Indexed REC'!$H$40:$J$65,MATCH('Total Indexed RECs'!$H69,'Inputs_Indexed REC'!$B$40:$B$65,0),MATCH('Total Indexed RECs'!$F69,'Inputs_Indexed REC'!$H$37:$J$37,0)),
IF(W$4&gt;$H69+$B69,V69*(1-INDEX('Inputs_Indexed REC'!$E$6:$E$8,MATCH('Total Indexed RECs'!$F69,'Inputs_Indexed REC'!$C$6:$C$8,0))),
0))</f>
        <v>100000</v>
      </c>
      <c r="X69" s="86">
        <f>IF(X$4=$H69+$B69,INDEX('Inputs_Indexed REC'!$D$40:$F$65,MATCH('Total Indexed RECs'!$H69,'Inputs_Indexed REC'!$B$40:$B$65,0),MATCH('Total Indexed RECs'!$F69,'Inputs_Indexed REC'!$D$37:$F$37,0))
*INDEX('Inputs_Indexed REC'!$H$40:$J$65,MATCH('Total Indexed RECs'!$H69,'Inputs_Indexed REC'!$B$40:$B$65,0),MATCH('Total Indexed RECs'!$F69,'Inputs_Indexed REC'!$H$37:$J$37,0)),
IF(X$4&gt;$H69+$B69,W69*(1-INDEX('Inputs_Indexed REC'!$E$6:$E$8,MATCH('Total Indexed RECs'!$F69,'Inputs_Indexed REC'!$C$6:$C$8,0))),
0))</f>
        <v>99500</v>
      </c>
      <c r="Y69" s="86">
        <f>IF(Y$4=$H69+$B69,INDEX('Inputs_Indexed REC'!$D$40:$F$65,MATCH('Total Indexed RECs'!$H69,'Inputs_Indexed REC'!$B$40:$B$65,0),MATCH('Total Indexed RECs'!$F69,'Inputs_Indexed REC'!$D$37:$F$37,0))
*INDEX('Inputs_Indexed REC'!$H$40:$J$65,MATCH('Total Indexed RECs'!$H69,'Inputs_Indexed REC'!$B$40:$B$65,0),MATCH('Total Indexed RECs'!$F69,'Inputs_Indexed REC'!$H$37:$J$37,0)),
IF(Y$4&gt;$H69+$B69,X69*(1-INDEX('Inputs_Indexed REC'!$E$6:$E$8,MATCH('Total Indexed RECs'!$F69,'Inputs_Indexed REC'!$C$6:$C$8,0))),
0))</f>
        <v>99002.5</v>
      </c>
      <c r="Z69" s="86">
        <f>IF(Z$4=$H69+$B69,INDEX('Inputs_Indexed REC'!$D$40:$F$65,MATCH('Total Indexed RECs'!$H69,'Inputs_Indexed REC'!$B$40:$B$65,0),MATCH('Total Indexed RECs'!$F69,'Inputs_Indexed REC'!$D$37:$F$37,0))
*INDEX('Inputs_Indexed REC'!$H$40:$J$65,MATCH('Total Indexed RECs'!$H69,'Inputs_Indexed REC'!$B$40:$B$65,0),MATCH('Total Indexed RECs'!$F69,'Inputs_Indexed REC'!$H$37:$J$37,0)),
IF(Z$4&gt;$H69+$B69,Y69*(1-INDEX('Inputs_Indexed REC'!$E$6:$E$8,MATCH('Total Indexed RECs'!$F69,'Inputs_Indexed REC'!$C$6:$C$8,0))),
0))</f>
        <v>98507.487500000003</v>
      </c>
      <c r="AA69" s="86">
        <f>IF(AA$4=$H69+$B69,INDEX('Inputs_Indexed REC'!$D$40:$F$65,MATCH('Total Indexed RECs'!$H69,'Inputs_Indexed REC'!$B$40:$B$65,0),MATCH('Total Indexed RECs'!$F69,'Inputs_Indexed REC'!$D$37:$F$37,0))
*INDEX('Inputs_Indexed REC'!$H$40:$J$65,MATCH('Total Indexed RECs'!$H69,'Inputs_Indexed REC'!$B$40:$B$65,0),MATCH('Total Indexed RECs'!$F69,'Inputs_Indexed REC'!$H$37:$J$37,0)),
IF(AA$4&gt;$H69+$B69,Z69*(1-INDEX('Inputs_Indexed REC'!$E$6:$E$8,MATCH('Total Indexed RECs'!$F69,'Inputs_Indexed REC'!$C$6:$C$8,0))),
0))</f>
        <v>98014.950062500007</v>
      </c>
      <c r="AB69" s="86">
        <f>IF(AB$4=$H69+$B69,INDEX('Inputs_Indexed REC'!$D$40:$F$65,MATCH('Total Indexed RECs'!$H69,'Inputs_Indexed REC'!$B$40:$B$65,0),MATCH('Total Indexed RECs'!$F69,'Inputs_Indexed REC'!$D$37:$F$37,0))
*INDEX('Inputs_Indexed REC'!$H$40:$J$65,MATCH('Total Indexed RECs'!$H69,'Inputs_Indexed REC'!$B$40:$B$65,0),MATCH('Total Indexed RECs'!$F69,'Inputs_Indexed REC'!$H$37:$J$37,0)),
IF(AB$4&gt;$H69+$B69,AA69*(1-INDEX('Inputs_Indexed REC'!$E$6:$E$8,MATCH('Total Indexed RECs'!$F69,'Inputs_Indexed REC'!$C$6:$C$8,0))),
0))</f>
        <v>97524.875312187505</v>
      </c>
      <c r="AC69" s="86">
        <f>IF(AC$4=$H69+$B69,INDEX('Inputs_Indexed REC'!$D$40:$F$65,MATCH('Total Indexed RECs'!$H69,'Inputs_Indexed REC'!$B$40:$B$65,0),MATCH('Total Indexed RECs'!$F69,'Inputs_Indexed REC'!$D$37:$F$37,0))
*INDEX('Inputs_Indexed REC'!$H$40:$J$65,MATCH('Total Indexed RECs'!$H69,'Inputs_Indexed REC'!$B$40:$B$65,0),MATCH('Total Indexed RECs'!$F69,'Inputs_Indexed REC'!$H$37:$J$37,0)),
IF(AC$4&gt;$H69+$B69,AB69*(1-INDEX('Inputs_Indexed REC'!$E$6:$E$8,MATCH('Total Indexed RECs'!$F69,'Inputs_Indexed REC'!$C$6:$C$8,0))),
0))</f>
        <v>97037.250935626565</v>
      </c>
      <c r="AD69" s="86">
        <f>IF(AD$4=$H69+$B69,INDEX('Inputs_Indexed REC'!$D$40:$F$65,MATCH('Total Indexed RECs'!$H69,'Inputs_Indexed REC'!$B$40:$B$65,0),MATCH('Total Indexed RECs'!$F69,'Inputs_Indexed REC'!$D$37:$F$37,0))
*INDEX('Inputs_Indexed REC'!$H$40:$J$65,MATCH('Total Indexed RECs'!$H69,'Inputs_Indexed REC'!$B$40:$B$65,0),MATCH('Total Indexed RECs'!$F69,'Inputs_Indexed REC'!$H$37:$J$37,0)),
IF(AD$4&gt;$H69+$B69,AC69*(1-INDEX('Inputs_Indexed REC'!$E$6:$E$8,MATCH('Total Indexed RECs'!$F69,'Inputs_Indexed REC'!$C$6:$C$8,0))),
0))</f>
        <v>96552.064680948431</v>
      </c>
      <c r="AE69" s="86">
        <f>IF(AE$4=$H69+$B69,INDEX('Inputs_Indexed REC'!$D$40:$F$65,MATCH('Total Indexed RECs'!$H69,'Inputs_Indexed REC'!$B$40:$B$65,0),MATCH('Total Indexed RECs'!$F69,'Inputs_Indexed REC'!$D$37:$F$37,0))
*INDEX('Inputs_Indexed REC'!$H$40:$J$65,MATCH('Total Indexed RECs'!$H69,'Inputs_Indexed REC'!$B$40:$B$65,0),MATCH('Total Indexed RECs'!$F69,'Inputs_Indexed REC'!$H$37:$J$37,0)),
IF(AE$4&gt;$H69+$B69,AD69*(1-INDEX('Inputs_Indexed REC'!$E$6:$E$8,MATCH('Total Indexed RECs'!$F69,'Inputs_Indexed REC'!$C$6:$C$8,0))),
0))</f>
        <v>96069.30435754369</v>
      </c>
      <c r="AF69" s="86">
        <f>IF(AF$4=$H69+$B69,INDEX('Inputs_Indexed REC'!$D$40:$F$65,MATCH('Total Indexed RECs'!$H69,'Inputs_Indexed REC'!$B$40:$B$65,0),MATCH('Total Indexed RECs'!$F69,'Inputs_Indexed REC'!$D$37:$F$37,0))
*INDEX('Inputs_Indexed REC'!$H$40:$J$65,MATCH('Total Indexed RECs'!$H69,'Inputs_Indexed REC'!$B$40:$B$65,0),MATCH('Total Indexed RECs'!$F69,'Inputs_Indexed REC'!$H$37:$J$37,0)),
IF(AF$4&gt;$H69+$B69,AE69*(1-INDEX('Inputs_Indexed REC'!$E$6:$E$8,MATCH('Total Indexed RECs'!$F69,'Inputs_Indexed REC'!$C$6:$C$8,0))),
0))</f>
        <v>95588.957835755966</v>
      </c>
      <c r="AG69" s="86">
        <f>IF(AG$4=$H69+$B69,INDEX('Inputs_Indexed REC'!$D$40:$F$65,MATCH('Total Indexed RECs'!$H69,'Inputs_Indexed REC'!$B$40:$B$65,0),MATCH('Total Indexed RECs'!$F69,'Inputs_Indexed REC'!$D$37:$F$37,0))
*INDEX('Inputs_Indexed REC'!$H$40:$J$65,MATCH('Total Indexed RECs'!$H69,'Inputs_Indexed REC'!$B$40:$B$65,0),MATCH('Total Indexed RECs'!$F69,'Inputs_Indexed REC'!$H$37:$J$37,0)),
IF(AG$4&gt;$H69+$B69,AF69*(1-INDEX('Inputs_Indexed REC'!$E$6:$E$8,MATCH('Total Indexed RECs'!$F69,'Inputs_Indexed REC'!$C$6:$C$8,0))),
0))</f>
        <v>95111.01304657718</v>
      </c>
      <c r="AH69" s="86">
        <f>IF(AH$4=$H69+$B69,INDEX('Inputs_Indexed REC'!$D$40:$F$65,MATCH('Total Indexed RECs'!$H69,'Inputs_Indexed REC'!$B$40:$B$65,0),MATCH('Total Indexed RECs'!$F69,'Inputs_Indexed REC'!$D$37:$F$37,0))
*INDEX('Inputs_Indexed REC'!$H$40:$J$65,MATCH('Total Indexed RECs'!$H69,'Inputs_Indexed REC'!$B$40:$B$65,0),MATCH('Total Indexed RECs'!$F69,'Inputs_Indexed REC'!$H$37:$J$37,0)),
IF(AH$4&gt;$H69+$B69,AG69*(1-INDEX('Inputs_Indexed REC'!$E$6:$E$8,MATCH('Total Indexed RECs'!$F69,'Inputs_Indexed REC'!$C$6:$C$8,0))),
0))</f>
        <v>94635.457981344298</v>
      </c>
    </row>
    <row r="70" spans="2:34" x14ac:dyDescent="0.35">
      <c r="B70" s="332">
        <f>INDEX('Inputs_Indexed REC'!$E$70:$E$72,MATCH('Indexed REC Deliveries'!$D70,'Inputs_Indexed REC'!$C$70:$C$72,0))</f>
        <v>3</v>
      </c>
      <c r="C70" s="332" t="str">
        <f>INDEX('Inputs_Indexed REC'!$L$40:$L$65,MATCH('Indexed REC Deliveries'!$G70,'Inputs_Indexed REC'!$C$40:$C$65,0))</f>
        <v>Projected</v>
      </c>
      <c r="D70" s="116" t="s">
        <v>241</v>
      </c>
      <c r="E70" s="212"/>
      <c r="F70" s="39" t="s">
        <v>77</v>
      </c>
      <c r="G70" s="60" t="s">
        <v>31</v>
      </c>
      <c r="H70" s="347">
        <f t="shared" si="8"/>
        <v>2033</v>
      </c>
      <c r="I70" s="56" t="s">
        <v>91</v>
      </c>
      <c r="J70" s="86">
        <f>IF(J$4=$H70+$B70,INDEX('Inputs_Indexed REC'!$D$40:$F$65,MATCH('Total Indexed RECs'!$H70,'Inputs_Indexed REC'!$B$40:$B$65,0),MATCH('Total Indexed RECs'!$F70,'Inputs_Indexed REC'!$D$37:$F$37,0))
*INDEX('Inputs_Indexed REC'!$H$40:$J$65,MATCH('Total Indexed RECs'!$H70,'Inputs_Indexed REC'!$B$40:$B$65,0),MATCH('Total Indexed RECs'!$F70,'Inputs_Indexed REC'!$H$37:$J$37,0)),
IF(J$4&gt;$H70+$B70,I70*(1-INDEX('Inputs_Indexed REC'!$E$6:$E$8,MATCH('Total Indexed RECs'!$F70,'Inputs_Indexed REC'!$C$6:$C$8,0))),
0))</f>
        <v>0</v>
      </c>
      <c r="K70" s="86">
        <f>IF(K$4=$H70+$B70,INDEX('Inputs_Indexed REC'!$D$40:$F$65,MATCH('Total Indexed RECs'!$H70,'Inputs_Indexed REC'!$B$40:$B$65,0),MATCH('Total Indexed RECs'!$F70,'Inputs_Indexed REC'!$D$37:$F$37,0))
*INDEX('Inputs_Indexed REC'!$H$40:$J$65,MATCH('Total Indexed RECs'!$H70,'Inputs_Indexed REC'!$B$40:$B$65,0),MATCH('Total Indexed RECs'!$F70,'Inputs_Indexed REC'!$H$37:$J$37,0)),
IF(K$4&gt;$H70+$B70,J70*(1-INDEX('Inputs_Indexed REC'!$E$6:$E$8,MATCH('Total Indexed RECs'!$F70,'Inputs_Indexed REC'!$C$6:$C$8,0))),
0))</f>
        <v>0</v>
      </c>
      <c r="L70" s="86">
        <f>IF(L$4=$H70+$B70,INDEX('Inputs_Indexed REC'!$D$40:$F$65,MATCH('Total Indexed RECs'!$H70,'Inputs_Indexed REC'!$B$40:$B$65,0),MATCH('Total Indexed RECs'!$F70,'Inputs_Indexed REC'!$D$37:$F$37,0))
*INDEX('Inputs_Indexed REC'!$H$40:$J$65,MATCH('Total Indexed RECs'!$H70,'Inputs_Indexed REC'!$B$40:$B$65,0),MATCH('Total Indexed RECs'!$F70,'Inputs_Indexed REC'!$H$37:$J$37,0)),
IF(L$4&gt;$H70+$B70,K70*(1-INDEX('Inputs_Indexed REC'!$E$6:$E$8,MATCH('Total Indexed RECs'!$F70,'Inputs_Indexed REC'!$C$6:$C$8,0))),
0))</f>
        <v>0</v>
      </c>
      <c r="M70" s="86">
        <f>IF(M$4=$H70+$B70,INDEX('Inputs_Indexed REC'!$D$40:$F$65,MATCH('Total Indexed RECs'!$H70,'Inputs_Indexed REC'!$B$40:$B$65,0),MATCH('Total Indexed RECs'!$F70,'Inputs_Indexed REC'!$D$37:$F$37,0))
*INDEX('Inputs_Indexed REC'!$H$40:$J$65,MATCH('Total Indexed RECs'!$H70,'Inputs_Indexed REC'!$B$40:$B$65,0),MATCH('Total Indexed RECs'!$F70,'Inputs_Indexed REC'!$H$37:$J$37,0)),
IF(M$4&gt;$H70+$B70,L70*(1-INDEX('Inputs_Indexed REC'!$E$6:$E$8,MATCH('Total Indexed RECs'!$F70,'Inputs_Indexed REC'!$C$6:$C$8,0))),
0))</f>
        <v>0</v>
      </c>
      <c r="N70" s="86">
        <f>IF(N$4=$H70+$B70,INDEX('Inputs_Indexed REC'!$D$40:$F$65,MATCH('Total Indexed RECs'!$H70,'Inputs_Indexed REC'!$B$40:$B$65,0),MATCH('Total Indexed RECs'!$F70,'Inputs_Indexed REC'!$D$37:$F$37,0))
*INDEX('Inputs_Indexed REC'!$H$40:$J$65,MATCH('Total Indexed RECs'!$H70,'Inputs_Indexed REC'!$B$40:$B$65,0),MATCH('Total Indexed RECs'!$F70,'Inputs_Indexed REC'!$H$37:$J$37,0)),
IF(N$4&gt;$H70+$B70,M70*(1-INDEX('Inputs_Indexed REC'!$E$6:$E$8,MATCH('Total Indexed RECs'!$F70,'Inputs_Indexed REC'!$C$6:$C$8,0))),
0))</f>
        <v>0</v>
      </c>
      <c r="O70" s="86">
        <f>IF(O$4=$H70+$B70,INDEX('Inputs_Indexed REC'!$D$40:$F$65,MATCH('Total Indexed RECs'!$H70,'Inputs_Indexed REC'!$B$40:$B$65,0),MATCH('Total Indexed RECs'!$F70,'Inputs_Indexed REC'!$D$37:$F$37,0))
*INDEX('Inputs_Indexed REC'!$H$40:$J$65,MATCH('Total Indexed RECs'!$H70,'Inputs_Indexed REC'!$B$40:$B$65,0),MATCH('Total Indexed RECs'!$F70,'Inputs_Indexed REC'!$H$37:$J$37,0)),
IF(O$4&gt;$H70+$B70,N70*(1-INDEX('Inputs_Indexed REC'!$E$6:$E$8,MATCH('Total Indexed RECs'!$F70,'Inputs_Indexed REC'!$C$6:$C$8,0))),
0))</f>
        <v>0</v>
      </c>
      <c r="P70" s="86">
        <f>IF(P$4=$H70+$B70,INDEX('Inputs_Indexed REC'!$D$40:$F$65,MATCH('Total Indexed RECs'!$H70,'Inputs_Indexed REC'!$B$40:$B$65,0),MATCH('Total Indexed RECs'!$F70,'Inputs_Indexed REC'!$D$37:$F$37,0))
*INDEX('Inputs_Indexed REC'!$H$40:$J$65,MATCH('Total Indexed RECs'!$H70,'Inputs_Indexed REC'!$B$40:$B$65,0),MATCH('Total Indexed RECs'!$F70,'Inputs_Indexed REC'!$H$37:$J$37,0)),
IF(P$4&gt;$H70+$B70,O70*(1-INDEX('Inputs_Indexed REC'!$E$6:$E$8,MATCH('Total Indexed RECs'!$F70,'Inputs_Indexed REC'!$C$6:$C$8,0))),
0))</f>
        <v>0</v>
      </c>
      <c r="Q70" s="86">
        <f>IF(Q$4=$H70+$B70,INDEX('Inputs_Indexed REC'!$D$40:$F$65,MATCH('Total Indexed RECs'!$H70,'Inputs_Indexed REC'!$B$40:$B$65,0),MATCH('Total Indexed RECs'!$F70,'Inputs_Indexed REC'!$D$37:$F$37,0))
*INDEX('Inputs_Indexed REC'!$H$40:$J$65,MATCH('Total Indexed RECs'!$H70,'Inputs_Indexed REC'!$B$40:$B$65,0),MATCH('Total Indexed RECs'!$F70,'Inputs_Indexed REC'!$H$37:$J$37,0)),
IF(Q$4&gt;$H70+$B70,P70*(1-INDEX('Inputs_Indexed REC'!$E$6:$E$8,MATCH('Total Indexed RECs'!$F70,'Inputs_Indexed REC'!$C$6:$C$8,0))),
0))</f>
        <v>0</v>
      </c>
      <c r="R70" s="86">
        <f>IF(R$4=$H70+$B70,INDEX('Inputs_Indexed REC'!$D$40:$F$65,MATCH('Total Indexed RECs'!$H70,'Inputs_Indexed REC'!$B$40:$B$65,0),MATCH('Total Indexed RECs'!$F70,'Inputs_Indexed REC'!$D$37:$F$37,0))
*INDEX('Inputs_Indexed REC'!$H$40:$J$65,MATCH('Total Indexed RECs'!$H70,'Inputs_Indexed REC'!$B$40:$B$65,0),MATCH('Total Indexed RECs'!$F70,'Inputs_Indexed REC'!$H$37:$J$37,0)),
IF(R$4&gt;$H70+$B70,Q70*(1-INDEX('Inputs_Indexed REC'!$E$6:$E$8,MATCH('Total Indexed RECs'!$F70,'Inputs_Indexed REC'!$C$6:$C$8,0))),
0))</f>
        <v>0</v>
      </c>
      <c r="S70" s="86">
        <f>IF(S$4=$H70+$B70,INDEX('Inputs_Indexed REC'!$D$40:$F$65,MATCH('Total Indexed RECs'!$H70,'Inputs_Indexed REC'!$B$40:$B$65,0),MATCH('Total Indexed RECs'!$F70,'Inputs_Indexed REC'!$D$37:$F$37,0))
*INDEX('Inputs_Indexed REC'!$H$40:$J$65,MATCH('Total Indexed RECs'!$H70,'Inputs_Indexed REC'!$B$40:$B$65,0),MATCH('Total Indexed RECs'!$F70,'Inputs_Indexed REC'!$H$37:$J$37,0)),
IF(S$4&gt;$H70+$B70,R70*(1-INDEX('Inputs_Indexed REC'!$E$6:$E$8,MATCH('Total Indexed RECs'!$F70,'Inputs_Indexed REC'!$C$6:$C$8,0))),
0))</f>
        <v>0</v>
      </c>
      <c r="T70" s="86">
        <f>IF(T$4=$H70+$B70,INDEX('Inputs_Indexed REC'!$D$40:$F$65,MATCH('Total Indexed RECs'!$H70,'Inputs_Indexed REC'!$B$40:$B$65,0),MATCH('Total Indexed RECs'!$F70,'Inputs_Indexed REC'!$D$37:$F$37,0))
*INDEX('Inputs_Indexed REC'!$H$40:$J$65,MATCH('Total Indexed RECs'!$H70,'Inputs_Indexed REC'!$B$40:$B$65,0),MATCH('Total Indexed RECs'!$F70,'Inputs_Indexed REC'!$H$37:$J$37,0)),
IF(T$4&gt;$H70+$B70,S70*(1-INDEX('Inputs_Indexed REC'!$E$6:$E$8,MATCH('Total Indexed RECs'!$F70,'Inputs_Indexed REC'!$C$6:$C$8,0))),
0))</f>
        <v>0</v>
      </c>
      <c r="U70" s="86">
        <f>IF(U$4=$H70+$B70,INDEX('Inputs_Indexed REC'!$D$40:$F$65,MATCH('Total Indexed RECs'!$H70,'Inputs_Indexed REC'!$B$40:$B$65,0),MATCH('Total Indexed RECs'!$F70,'Inputs_Indexed REC'!$D$37:$F$37,0))
*INDEX('Inputs_Indexed REC'!$H$40:$J$65,MATCH('Total Indexed RECs'!$H70,'Inputs_Indexed REC'!$B$40:$B$65,0),MATCH('Total Indexed RECs'!$F70,'Inputs_Indexed REC'!$H$37:$J$37,0)),
IF(U$4&gt;$H70+$B70,T70*(1-INDEX('Inputs_Indexed REC'!$E$6:$E$8,MATCH('Total Indexed RECs'!$F70,'Inputs_Indexed REC'!$C$6:$C$8,0))),
0))</f>
        <v>0</v>
      </c>
      <c r="V70" s="86">
        <f>IF(V$4=$H70+$B70,INDEX('Inputs_Indexed REC'!$D$40:$F$65,MATCH('Total Indexed RECs'!$H70,'Inputs_Indexed REC'!$B$40:$B$65,0),MATCH('Total Indexed RECs'!$F70,'Inputs_Indexed REC'!$D$37:$F$37,0))
*INDEX('Inputs_Indexed REC'!$H$40:$J$65,MATCH('Total Indexed RECs'!$H70,'Inputs_Indexed REC'!$B$40:$B$65,0),MATCH('Total Indexed RECs'!$F70,'Inputs_Indexed REC'!$H$37:$J$37,0)),
IF(V$4&gt;$H70+$B70,U70*(1-INDEX('Inputs_Indexed REC'!$E$6:$E$8,MATCH('Total Indexed RECs'!$F70,'Inputs_Indexed REC'!$C$6:$C$8,0))),
0))</f>
        <v>0</v>
      </c>
      <c r="W70" s="86">
        <f>IF(W$4=$H70+$B70,INDEX('Inputs_Indexed REC'!$D$40:$F$65,MATCH('Total Indexed RECs'!$H70,'Inputs_Indexed REC'!$B$40:$B$65,0),MATCH('Total Indexed RECs'!$F70,'Inputs_Indexed REC'!$D$37:$F$37,0))
*INDEX('Inputs_Indexed REC'!$H$40:$J$65,MATCH('Total Indexed RECs'!$H70,'Inputs_Indexed REC'!$B$40:$B$65,0),MATCH('Total Indexed RECs'!$F70,'Inputs_Indexed REC'!$H$37:$J$37,0)),
IF(W$4&gt;$H70+$B70,V70*(1-INDEX('Inputs_Indexed REC'!$E$6:$E$8,MATCH('Total Indexed RECs'!$F70,'Inputs_Indexed REC'!$C$6:$C$8,0))),
0))</f>
        <v>0</v>
      </c>
      <c r="X70" s="86">
        <f>IF(X$4=$H70+$B70,INDEX('Inputs_Indexed REC'!$D$40:$F$65,MATCH('Total Indexed RECs'!$H70,'Inputs_Indexed REC'!$B$40:$B$65,0),MATCH('Total Indexed RECs'!$F70,'Inputs_Indexed REC'!$D$37:$F$37,0))
*INDEX('Inputs_Indexed REC'!$H$40:$J$65,MATCH('Total Indexed RECs'!$H70,'Inputs_Indexed REC'!$B$40:$B$65,0),MATCH('Total Indexed RECs'!$F70,'Inputs_Indexed REC'!$H$37:$J$37,0)),
IF(X$4&gt;$H70+$B70,W70*(1-INDEX('Inputs_Indexed REC'!$E$6:$E$8,MATCH('Total Indexed RECs'!$F70,'Inputs_Indexed REC'!$C$6:$C$8,0))),
0))</f>
        <v>100000</v>
      </c>
      <c r="Y70" s="86">
        <f>IF(Y$4=$H70+$B70,INDEX('Inputs_Indexed REC'!$D$40:$F$65,MATCH('Total Indexed RECs'!$H70,'Inputs_Indexed REC'!$B$40:$B$65,0),MATCH('Total Indexed RECs'!$F70,'Inputs_Indexed REC'!$D$37:$F$37,0))
*INDEX('Inputs_Indexed REC'!$H$40:$J$65,MATCH('Total Indexed RECs'!$H70,'Inputs_Indexed REC'!$B$40:$B$65,0),MATCH('Total Indexed RECs'!$F70,'Inputs_Indexed REC'!$H$37:$J$37,0)),
IF(Y$4&gt;$H70+$B70,X70*(1-INDEX('Inputs_Indexed REC'!$E$6:$E$8,MATCH('Total Indexed RECs'!$F70,'Inputs_Indexed REC'!$C$6:$C$8,0))),
0))</f>
        <v>99500</v>
      </c>
      <c r="Z70" s="86">
        <f>IF(Z$4=$H70+$B70,INDEX('Inputs_Indexed REC'!$D$40:$F$65,MATCH('Total Indexed RECs'!$H70,'Inputs_Indexed REC'!$B$40:$B$65,0),MATCH('Total Indexed RECs'!$F70,'Inputs_Indexed REC'!$D$37:$F$37,0))
*INDEX('Inputs_Indexed REC'!$H$40:$J$65,MATCH('Total Indexed RECs'!$H70,'Inputs_Indexed REC'!$B$40:$B$65,0),MATCH('Total Indexed RECs'!$F70,'Inputs_Indexed REC'!$H$37:$J$37,0)),
IF(Z$4&gt;$H70+$B70,Y70*(1-INDEX('Inputs_Indexed REC'!$E$6:$E$8,MATCH('Total Indexed RECs'!$F70,'Inputs_Indexed REC'!$C$6:$C$8,0))),
0))</f>
        <v>99002.5</v>
      </c>
      <c r="AA70" s="86">
        <f>IF(AA$4=$H70+$B70,INDEX('Inputs_Indexed REC'!$D$40:$F$65,MATCH('Total Indexed RECs'!$H70,'Inputs_Indexed REC'!$B$40:$B$65,0),MATCH('Total Indexed RECs'!$F70,'Inputs_Indexed REC'!$D$37:$F$37,0))
*INDEX('Inputs_Indexed REC'!$H$40:$J$65,MATCH('Total Indexed RECs'!$H70,'Inputs_Indexed REC'!$B$40:$B$65,0),MATCH('Total Indexed RECs'!$F70,'Inputs_Indexed REC'!$H$37:$J$37,0)),
IF(AA$4&gt;$H70+$B70,Z70*(1-INDEX('Inputs_Indexed REC'!$E$6:$E$8,MATCH('Total Indexed RECs'!$F70,'Inputs_Indexed REC'!$C$6:$C$8,0))),
0))</f>
        <v>98507.487500000003</v>
      </c>
      <c r="AB70" s="86">
        <f>IF(AB$4=$H70+$B70,INDEX('Inputs_Indexed REC'!$D$40:$F$65,MATCH('Total Indexed RECs'!$H70,'Inputs_Indexed REC'!$B$40:$B$65,0),MATCH('Total Indexed RECs'!$F70,'Inputs_Indexed REC'!$D$37:$F$37,0))
*INDEX('Inputs_Indexed REC'!$H$40:$J$65,MATCH('Total Indexed RECs'!$H70,'Inputs_Indexed REC'!$B$40:$B$65,0),MATCH('Total Indexed RECs'!$F70,'Inputs_Indexed REC'!$H$37:$J$37,0)),
IF(AB$4&gt;$H70+$B70,AA70*(1-INDEX('Inputs_Indexed REC'!$E$6:$E$8,MATCH('Total Indexed RECs'!$F70,'Inputs_Indexed REC'!$C$6:$C$8,0))),
0))</f>
        <v>98014.950062500007</v>
      </c>
      <c r="AC70" s="86">
        <f>IF(AC$4=$H70+$B70,INDEX('Inputs_Indexed REC'!$D$40:$F$65,MATCH('Total Indexed RECs'!$H70,'Inputs_Indexed REC'!$B$40:$B$65,0),MATCH('Total Indexed RECs'!$F70,'Inputs_Indexed REC'!$D$37:$F$37,0))
*INDEX('Inputs_Indexed REC'!$H$40:$J$65,MATCH('Total Indexed RECs'!$H70,'Inputs_Indexed REC'!$B$40:$B$65,0),MATCH('Total Indexed RECs'!$F70,'Inputs_Indexed REC'!$H$37:$J$37,0)),
IF(AC$4&gt;$H70+$B70,AB70*(1-INDEX('Inputs_Indexed REC'!$E$6:$E$8,MATCH('Total Indexed RECs'!$F70,'Inputs_Indexed REC'!$C$6:$C$8,0))),
0))</f>
        <v>97524.875312187505</v>
      </c>
      <c r="AD70" s="86">
        <f>IF(AD$4=$H70+$B70,INDEX('Inputs_Indexed REC'!$D$40:$F$65,MATCH('Total Indexed RECs'!$H70,'Inputs_Indexed REC'!$B$40:$B$65,0),MATCH('Total Indexed RECs'!$F70,'Inputs_Indexed REC'!$D$37:$F$37,0))
*INDEX('Inputs_Indexed REC'!$H$40:$J$65,MATCH('Total Indexed RECs'!$H70,'Inputs_Indexed REC'!$B$40:$B$65,0),MATCH('Total Indexed RECs'!$F70,'Inputs_Indexed REC'!$H$37:$J$37,0)),
IF(AD$4&gt;$H70+$B70,AC70*(1-INDEX('Inputs_Indexed REC'!$E$6:$E$8,MATCH('Total Indexed RECs'!$F70,'Inputs_Indexed REC'!$C$6:$C$8,0))),
0))</f>
        <v>97037.250935626565</v>
      </c>
      <c r="AE70" s="86">
        <f>IF(AE$4=$H70+$B70,INDEX('Inputs_Indexed REC'!$D$40:$F$65,MATCH('Total Indexed RECs'!$H70,'Inputs_Indexed REC'!$B$40:$B$65,0),MATCH('Total Indexed RECs'!$F70,'Inputs_Indexed REC'!$D$37:$F$37,0))
*INDEX('Inputs_Indexed REC'!$H$40:$J$65,MATCH('Total Indexed RECs'!$H70,'Inputs_Indexed REC'!$B$40:$B$65,0),MATCH('Total Indexed RECs'!$F70,'Inputs_Indexed REC'!$H$37:$J$37,0)),
IF(AE$4&gt;$H70+$B70,AD70*(1-INDEX('Inputs_Indexed REC'!$E$6:$E$8,MATCH('Total Indexed RECs'!$F70,'Inputs_Indexed REC'!$C$6:$C$8,0))),
0))</f>
        <v>96552.064680948431</v>
      </c>
      <c r="AF70" s="86">
        <f>IF(AF$4=$H70+$B70,INDEX('Inputs_Indexed REC'!$D$40:$F$65,MATCH('Total Indexed RECs'!$H70,'Inputs_Indexed REC'!$B$40:$B$65,0),MATCH('Total Indexed RECs'!$F70,'Inputs_Indexed REC'!$D$37:$F$37,0))
*INDEX('Inputs_Indexed REC'!$H$40:$J$65,MATCH('Total Indexed RECs'!$H70,'Inputs_Indexed REC'!$B$40:$B$65,0),MATCH('Total Indexed RECs'!$F70,'Inputs_Indexed REC'!$H$37:$J$37,0)),
IF(AF$4&gt;$H70+$B70,AE70*(1-INDEX('Inputs_Indexed REC'!$E$6:$E$8,MATCH('Total Indexed RECs'!$F70,'Inputs_Indexed REC'!$C$6:$C$8,0))),
0))</f>
        <v>96069.30435754369</v>
      </c>
      <c r="AG70" s="86">
        <f>IF(AG$4=$H70+$B70,INDEX('Inputs_Indexed REC'!$D$40:$F$65,MATCH('Total Indexed RECs'!$H70,'Inputs_Indexed REC'!$B$40:$B$65,0),MATCH('Total Indexed RECs'!$F70,'Inputs_Indexed REC'!$D$37:$F$37,0))
*INDEX('Inputs_Indexed REC'!$H$40:$J$65,MATCH('Total Indexed RECs'!$H70,'Inputs_Indexed REC'!$B$40:$B$65,0),MATCH('Total Indexed RECs'!$F70,'Inputs_Indexed REC'!$H$37:$J$37,0)),
IF(AG$4&gt;$H70+$B70,AF70*(1-INDEX('Inputs_Indexed REC'!$E$6:$E$8,MATCH('Total Indexed RECs'!$F70,'Inputs_Indexed REC'!$C$6:$C$8,0))),
0))</f>
        <v>95588.957835755966</v>
      </c>
      <c r="AH70" s="86">
        <f>IF(AH$4=$H70+$B70,INDEX('Inputs_Indexed REC'!$D$40:$F$65,MATCH('Total Indexed RECs'!$H70,'Inputs_Indexed REC'!$B$40:$B$65,0),MATCH('Total Indexed RECs'!$F70,'Inputs_Indexed REC'!$D$37:$F$37,0))
*INDEX('Inputs_Indexed REC'!$H$40:$J$65,MATCH('Total Indexed RECs'!$H70,'Inputs_Indexed REC'!$B$40:$B$65,0),MATCH('Total Indexed RECs'!$F70,'Inputs_Indexed REC'!$H$37:$J$37,0)),
IF(AH$4&gt;$H70+$B70,AG70*(1-INDEX('Inputs_Indexed REC'!$E$6:$E$8,MATCH('Total Indexed RECs'!$F70,'Inputs_Indexed REC'!$C$6:$C$8,0))),
0))</f>
        <v>95111.01304657718</v>
      </c>
    </row>
    <row r="71" spans="2:34" x14ac:dyDescent="0.35">
      <c r="B71" s="332">
        <f>INDEX('Inputs_Indexed REC'!$E$70:$E$72,MATCH('Indexed REC Deliveries'!$D71,'Inputs_Indexed REC'!$C$70:$C$72,0))</f>
        <v>3</v>
      </c>
      <c r="C71" s="332" t="str">
        <f>INDEX('Inputs_Indexed REC'!$L$40:$L$65,MATCH('Indexed REC Deliveries'!$G71,'Inputs_Indexed REC'!$C$40:$C$65,0))</f>
        <v>Projected</v>
      </c>
      <c r="D71" s="116" t="s">
        <v>241</v>
      </c>
      <c r="E71" s="212"/>
      <c r="F71" s="39" t="s">
        <v>77</v>
      </c>
      <c r="G71" s="60" t="s">
        <v>32</v>
      </c>
      <c r="H71" s="347">
        <f t="shared" si="8"/>
        <v>2034</v>
      </c>
      <c r="I71" s="56" t="s">
        <v>91</v>
      </c>
      <c r="J71" s="86">
        <f>IF(J$4=$H71+$B71,INDEX('Inputs_Indexed REC'!$D$40:$F$65,MATCH('Total Indexed RECs'!$H71,'Inputs_Indexed REC'!$B$40:$B$65,0),MATCH('Total Indexed RECs'!$F71,'Inputs_Indexed REC'!$D$37:$F$37,0))
*INDEX('Inputs_Indexed REC'!$H$40:$J$65,MATCH('Total Indexed RECs'!$H71,'Inputs_Indexed REC'!$B$40:$B$65,0),MATCH('Total Indexed RECs'!$F71,'Inputs_Indexed REC'!$H$37:$J$37,0)),
IF(J$4&gt;$H71+$B71,I71*(1-INDEX('Inputs_Indexed REC'!$E$6:$E$8,MATCH('Total Indexed RECs'!$F71,'Inputs_Indexed REC'!$C$6:$C$8,0))),
0))</f>
        <v>0</v>
      </c>
      <c r="K71" s="86">
        <f>IF(K$4=$H71+$B71,INDEX('Inputs_Indexed REC'!$D$40:$F$65,MATCH('Total Indexed RECs'!$H71,'Inputs_Indexed REC'!$B$40:$B$65,0),MATCH('Total Indexed RECs'!$F71,'Inputs_Indexed REC'!$D$37:$F$37,0))
*INDEX('Inputs_Indexed REC'!$H$40:$J$65,MATCH('Total Indexed RECs'!$H71,'Inputs_Indexed REC'!$B$40:$B$65,0),MATCH('Total Indexed RECs'!$F71,'Inputs_Indexed REC'!$H$37:$J$37,0)),
IF(K$4&gt;$H71+$B71,J71*(1-INDEX('Inputs_Indexed REC'!$E$6:$E$8,MATCH('Total Indexed RECs'!$F71,'Inputs_Indexed REC'!$C$6:$C$8,0))),
0))</f>
        <v>0</v>
      </c>
      <c r="L71" s="86">
        <f>IF(L$4=$H71+$B71,INDEX('Inputs_Indexed REC'!$D$40:$F$65,MATCH('Total Indexed RECs'!$H71,'Inputs_Indexed REC'!$B$40:$B$65,0),MATCH('Total Indexed RECs'!$F71,'Inputs_Indexed REC'!$D$37:$F$37,0))
*INDEX('Inputs_Indexed REC'!$H$40:$J$65,MATCH('Total Indexed RECs'!$H71,'Inputs_Indexed REC'!$B$40:$B$65,0),MATCH('Total Indexed RECs'!$F71,'Inputs_Indexed REC'!$H$37:$J$37,0)),
IF(L$4&gt;$H71+$B71,K71*(1-INDEX('Inputs_Indexed REC'!$E$6:$E$8,MATCH('Total Indexed RECs'!$F71,'Inputs_Indexed REC'!$C$6:$C$8,0))),
0))</f>
        <v>0</v>
      </c>
      <c r="M71" s="86">
        <f>IF(M$4=$H71+$B71,INDEX('Inputs_Indexed REC'!$D$40:$F$65,MATCH('Total Indexed RECs'!$H71,'Inputs_Indexed REC'!$B$40:$B$65,0),MATCH('Total Indexed RECs'!$F71,'Inputs_Indexed REC'!$D$37:$F$37,0))
*INDEX('Inputs_Indexed REC'!$H$40:$J$65,MATCH('Total Indexed RECs'!$H71,'Inputs_Indexed REC'!$B$40:$B$65,0),MATCH('Total Indexed RECs'!$F71,'Inputs_Indexed REC'!$H$37:$J$37,0)),
IF(M$4&gt;$H71+$B71,L71*(1-INDEX('Inputs_Indexed REC'!$E$6:$E$8,MATCH('Total Indexed RECs'!$F71,'Inputs_Indexed REC'!$C$6:$C$8,0))),
0))</f>
        <v>0</v>
      </c>
      <c r="N71" s="86">
        <f>IF(N$4=$H71+$B71,INDEX('Inputs_Indexed REC'!$D$40:$F$65,MATCH('Total Indexed RECs'!$H71,'Inputs_Indexed REC'!$B$40:$B$65,0),MATCH('Total Indexed RECs'!$F71,'Inputs_Indexed REC'!$D$37:$F$37,0))
*INDEX('Inputs_Indexed REC'!$H$40:$J$65,MATCH('Total Indexed RECs'!$H71,'Inputs_Indexed REC'!$B$40:$B$65,0),MATCH('Total Indexed RECs'!$F71,'Inputs_Indexed REC'!$H$37:$J$37,0)),
IF(N$4&gt;$H71+$B71,M71*(1-INDEX('Inputs_Indexed REC'!$E$6:$E$8,MATCH('Total Indexed RECs'!$F71,'Inputs_Indexed REC'!$C$6:$C$8,0))),
0))</f>
        <v>0</v>
      </c>
      <c r="O71" s="86">
        <f>IF(O$4=$H71+$B71,INDEX('Inputs_Indexed REC'!$D$40:$F$65,MATCH('Total Indexed RECs'!$H71,'Inputs_Indexed REC'!$B$40:$B$65,0),MATCH('Total Indexed RECs'!$F71,'Inputs_Indexed REC'!$D$37:$F$37,0))
*INDEX('Inputs_Indexed REC'!$H$40:$J$65,MATCH('Total Indexed RECs'!$H71,'Inputs_Indexed REC'!$B$40:$B$65,0),MATCH('Total Indexed RECs'!$F71,'Inputs_Indexed REC'!$H$37:$J$37,0)),
IF(O$4&gt;$H71+$B71,N71*(1-INDEX('Inputs_Indexed REC'!$E$6:$E$8,MATCH('Total Indexed RECs'!$F71,'Inputs_Indexed REC'!$C$6:$C$8,0))),
0))</f>
        <v>0</v>
      </c>
      <c r="P71" s="86">
        <f>IF(P$4=$H71+$B71,INDEX('Inputs_Indexed REC'!$D$40:$F$65,MATCH('Total Indexed RECs'!$H71,'Inputs_Indexed REC'!$B$40:$B$65,0),MATCH('Total Indexed RECs'!$F71,'Inputs_Indexed REC'!$D$37:$F$37,0))
*INDEX('Inputs_Indexed REC'!$H$40:$J$65,MATCH('Total Indexed RECs'!$H71,'Inputs_Indexed REC'!$B$40:$B$65,0),MATCH('Total Indexed RECs'!$F71,'Inputs_Indexed REC'!$H$37:$J$37,0)),
IF(P$4&gt;$H71+$B71,O71*(1-INDEX('Inputs_Indexed REC'!$E$6:$E$8,MATCH('Total Indexed RECs'!$F71,'Inputs_Indexed REC'!$C$6:$C$8,0))),
0))</f>
        <v>0</v>
      </c>
      <c r="Q71" s="86">
        <f>IF(Q$4=$H71+$B71,INDEX('Inputs_Indexed REC'!$D$40:$F$65,MATCH('Total Indexed RECs'!$H71,'Inputs_Indexed REC'!$B$40:$B$65,0),MATCH('Total Indexed RECs'!$F71,'Inputs_Indexed REC'!$D$37:$F$37,0))
*INDEX('Inputs_Indexed REC'!$H$40:$J$65,MATCH('Total Indexed RECs'!$H71,'Inputs_Indexed REC'!$B$40:$B$65,0),MATCH('Total Indexed RECs'!$F71,'Inputs_Indexed REC'!$H$37:$J$37,0)),
IF(Q$4&gt;$H71+$B71,P71*(1-INDEX('Inputs_Indexed REC'!$E$6:$E$8,MATCH('Total Indexed RECs'!$F71,'Inputs_Indexed REC'!$C$6:$C$8,0))),
0))</f>
        <v>0</v>
      </c>
      <c r="R71" s="86">
        <f>IF(R$4=$H71+$B71,INDEX('Inputs_Indexed REC'!$D$40:$F$65,MATCH('Total Indexed RECs'!$H71,'Inputs_Indexed REC'!$B$40:$B$65,0),MATCH('Total Indexed RECs'!$F71,'Inputs_Indexed REC'!$D$37:$F$37,0))
*INDEX('Inputs_Indexed REC'!$H$40:$J$65,MATCH('Total Indexed RECs'!$H71,'Inputs_Indexed REC'!$B$40:$B$65,0),MATCH('Total Indexed RECs'!$F71,'Inputs_Indexed REC'!$H$37:$J$37,0)),
IF(R$4&gt;$H71+$B71,Q71*(1-INDEX('Inputs_Indexed REC'!$E$6:$E$8,MATCH('Total Indexed RECs'!$F71,'Inputs_Indexed REC'!$C$6:$C$8,0))),
0))</f>
        <v>0</v>
      </c>
      <c r="S71" s="86">
        <f>IF(S$4=$H71+$B71,INDEX('Inputs_Indexed REC'!$D$40:$F$65,MATCH('Total Indexed RECs'!$H71,'Inputs_Indexed REC'!$B$40:$B$65,0),MATCH('Total Indexed RECs'!$F71,'Inputs_Indexed REC'!$D$37:$F$37,0))
*INDEX('Inputs_Indexed REC'!$H$40:$J$65,MATCH('Total Indexed RECs'!$H71,'Inputs_Indexed REC'!$B$40:$B$65,0),MATCH('Total Indexed RECs'!$F71,'Inputs_Indexed REC'!$H$37:$J$37,0)),
IF(S$4&gt;$H71+$B71,R71*(1-INDEX('Inputs_Indexed REC'!$E$6:$E$8,MATCH('Total Indexed RECs'!$F71,'Inputs_Indexed REC'!$C$6:$C$8,0))),
0))</f>
        <v>0</v>
      </c>
      <c r="T71" s="86">
        <f>IF(T$4=$H71+$B71,INDEX('Inputs_Indexed REC'!$D$40:$F$65,MATCH('Total Indexed RECs'!$H71,'Inputs_Indexed REC'!$B$40:$B$65,0),MATCH('Total Indexed RECs'!$F71,'Inputs_Indexed REC'!$D$37:$F$37,0))
*INDEX('Inputs_Indexed REC'!$H$40:$J$65,MATCH('Total Indexed RECs'!$H71,'Inputs_Indexed REC'!$B$40:$B$65,0),MATCH('Total Indexed RECs'!$F71,'Inputs_Indexed REC'!$H$37:$J$37,0)),
IF(T$4&gt;$H71+$B71,S71*(1-INDEX('Inputs_Indexed REC'!$E$6:$E$8,MATCH('Total Indexed RECs'!$F71,'Inputs_Indexed REC'!$C$6:$C$8,0))),
0))</f>
        <v>0</v>
      </c>
      <c r="U71" s="86">
        <f>IF(U$4=$H71+$B71,INDEX('Inputs_Indexed REC'!$D$40:$F$65,MATCH('Total Indexed RECs'!$H71,'Inputs_Indexed REC'!$B$40:$B$65,0),MATCH('Total Indexed RECs'!$F71,'Inputs_Indexed REC'!$D$37:$F$37,0))
*INDEX('Inputs_Indexed REC'!$H$40:$J$65,MATCH('Total Indexed RECs'!$H71,'Inputs_Indexed REC'!$B$40:$B$65,0),MATCH('Total Indexed RECs'!$F71,'Inputs_Indexed REC'!$H$37:$J$37,0)),
IF(U$4&gt;$H71+$B71,T71*(1-INDEX('Inputs_Indexed REC'!$E$6:$E$8,MATCH('Total Indexed RECs'!$F71,'Inputs_Indexed REC'!$C$6:$C$8,0))),
0))</f>
        <v>0</v>
      </c>
      <c r="V71" s="86">
        <f>IF(V$4=$H71+$B71,INDEX('Inputs_Indexed REC'!$D$40:$F$65,MATCH('Total Indexed RECs'!$H71,'Inputs_Indexed REC'!$B$40:$B$65,0),MATCH('Total Indexed RECs'!$F71,'Inputs_Indexed REC'!$D$37:$F$37,0))
*INDEX('Inputs_Indexed REC'!$H$40:$J$65,MATCH('Total Indexed RECs'!$H71,'Inputs_Indexed REC'!$B$40:$B$65,0),MATCH('Total Indexed RECs'!$F71,'Inputs_Indexed REC'!$H$37:$J$37,0)),
IF(V$4&gt;$H71+$B71,U71*(1-INDEX('Inputs_Indexed REC'!$E$6:$E$8,MATCH('Total Indexed RECs'!$F71,'Inputs_Indexed REC'!$C$6:$C$8,0))),
0))</f>
        <v>0</v>
      </c>
      <c r="W71" s="86">
        <f>IF(W$4=$H71+$B71,INDEX('Inputs_Indexed REC'!$D$40:$F$65,MATCH('Total Indexed RECs'!$H71,'Inputs_Indexed REC'!$B$40:$B$65,0),MATCH('Total Indexed RECs'!$F71,'Inputs_Indexed REC'!$D$37:$F$37,0))
*INDEX('Inputs_Indexed REC'!$H$40:$J$65,MATCH('Total Indexed RECs'!$H71,'Inputs_Indexed REC'!$B$40:$B$65,0),MATCH('Total Indexed RECs'!$F71,'Inputs_Indexed REC'!$H$37:$J$37,0)),
IF(W$4&gt;$H71+$B71,V71*(1-INDEX('Inputs_Indexed REC'!$E$6:$E$8,MATCH('Total Indexed RECs'!$F71,'Inputs_Indexed REC'!$C$6:$C$8,0))),
0))</f>
        <v>0</v>
      </c>
      <c r="X71" s="86">
        <f>IF(X$4=$H71+$B71,INDEX('Inputs_Indexed REC'!$D$40:$F$65,MATCH('Total Indexed RECs'!$H71,'Inputs_Indexed REC'!$B$40:$B$65,0),MATCH('Total Indexed RECs'!$F71,'Inputs_Indexed REC'!$D$37:$F$37,0))
*INDEX('Inputs_Indexed REC'!$H$40:$J$65,MATCH('Total Indexed RECs'!$H71,'Inputs_Indexed REC'!$B$40:$B$65,0),MATCH('Total Indexed RECs'!$F71,'Inputs_Indexed REC'!$H$37:$J$37,0)),
IF(X$4&gt;$H71+$B71,W71*(1-INDEX('Inputs_Indexed REC'!$E$6:$E$8,MATCH('Total Indexed RECs'!$F71,'Inputs_Indexed REC'!$C$6:$C$8,0))),
0))</f>
        <v>0</v>
      </c>
      <c r="Y71" s="86">
        <f>IF(Y$4=$H71+$B71,INDEX('Inputs_Indexed REC'!$D$40:$F$65,MATCH('Total Indexed RECs'!$H71,'Inputs_Indexed REC'!$B$40:$B$65,0),MATCH('Total Indexed RECs'!$F71,'Inputs_Indexed REC'!$D$37:$F$37,0))
*INDEX('Inputs_Indexed REC'!$H$40:$J$65,MATCH('Total Indexed RECs'!$H71,'Inputs_Indexed REC'!$B$40:$B$65,0),MATCH('Total Indexed RECs'!$F71,'Inputs_Indexed REC'!$H$37:$J$37,0)),
IF(Y$4&gt;$H71+$B71,X71*(1-INDEX('Inputs_Indexed REC'!$E$6:$E$8,MATCH('Total Indexed RECs'!$F71,'Inputs_Indexed REC'!$C$6:$C$8,0))),
0))</f>
        <v>100000</v>
      </c>
      <c r="Z71" s="86">
        <f>IF(Z$4=$H71+$B71,INDEX('Inputs_Indexed REC'!$D$40:$F$65,MATCH('Total Indexed RECs'!$H71,'Inputs_Indexed REC'!$B$40:$B$65,0),MATCH('Total Indexed RECs'!$F71,'Inputs_Indexed REC'!$D$37:$F$37,0))
*INDEX('Inputs_Indexed REC'!$H$40:$J$65,MATCH('Total Indexed RECs'!$H71,'Inputs_Indexed REC'!$B$40:$B$65,0),MATCH('Total Indexed RECs'!$F71,'Inputs_Indexed REC'!$H$37:$J$37,0)),
IF(Z$4&gt;$H71+$B71,Y71*(1-INDEX('Inputs_Indexed REC'!$E$6:$E$8,MATCH('Total Indexed RECs'!$F71,'Inputs_Indexed REC'!$C$6:$C$8,0))),
0))</f>
        <v>99500</v>
      </c>
      <c r="AA71" s="86">
        <f>IF(AA$4=$H71+$B71,INDEX('Inputs_Indexed REC'!$D$40:$F$65,MATCH('Total Indexed RECs'!$H71,'Inputs_Indexed REC'!$B$40:$B$65,0),MATCH('Total Indexed RECs'!$F71,'Inputs_Indexed REC'!$D$37:$F$37,0))
*INDEX('Inputs_Indexed REC'!$H$40:$J$65,MATCH('Total Indexed RECs'!$H71,'Inputs_Indexed REC'!$B$40:$B$65,0),MATCH('Total Indexed RECs'!$F71,'Inputs_Indexed REC'!$H$37:$J$37,0)),
IF(AA$4&gt;$H71+$B71,Z71*(1-INDEX('Inputs_Indexed REC'!$E$6:$E$8,MATCH('Total Indexed RECs'!$F71,'Inputs_Indexed REC'!$C$6:$C$8,0))),
0))</f>
        <v>99002.5</v>
      </c>
      <c r="AB71" s="86">
        <f>IF(AB$4=$H71+$B71,INDEX('Inputs_Indexed REC'!$D$40:$F$65,MATCH('Total Indexed RECs'!$H71,'Inputs_Indexed REC'!$B$40:$B$65,0),MATCH('Total Indexed RECs'!$F71,'Inputs_Indexed REC'!$D$37:$F$37,0))
*INDEX('Inputs_Indexed REC'!$H$40:$J$65,MATCH('Total Indexed RECs'!$H71,'Inputs_Indexed REC'!$B$40:$B$65,0),MATCH('Total Indexed RECs'!$F71,'Inputs_Indexed REC'!$H$37:$J$37,0)),
IF(AB$4&gt;$H71+$B71,AA71*(1-INDEX('Inputs_Indexed REC'!$E$6:$E$8,MATCH('Total Indexed RECs'!$F71,'Inputs_Indexed REC'!$C$6:$C$8,0))),
0))</f>
        <v>98507.487500000003</v>
      </c>
      <c r="AC71" s="86">
        <f>IF(AC$4=$H71+$B71,INDEX('Inputs_Indexed REC'!$D$40:$F$65,MATCH('Total Indexed RECs'!$H71,'Inputs_Indexed REC'!$B$40:$B$65,0),MATCH('Total Indexed RECs'!$F71,'Inputs_Indexed REC'!$D$37:$F$37,0))
*INDEX('Inputs_Indexed REC'!$H$40:$J$65,MATCH('Total Indexed RECs'!$H71,'Inputs_Indexed REC'!$B$40:$B$65,0),MATCH('Total Indexed RECs'!$F71,'Inputs_Indexed REC'!$H$37:$J$37,0)),
IF(AC$4&gt;$H71+$B71,AB71*(1-INDEX('Inputs_Indexed REC'!$E$6:$E$8,MATCH('Total Indexed RECs'!$F71,'Inputs_Indexed REC'!$C$6:$C$8,0))),
0))</f>
        <v>98014.950062500007</v>
      </c>
      <c r="AD71" s="86">
        <f>IF(AD$4=$H71+$B71,INDEX('Inputs_Indexed REC'!$D$40:$F$65,MATCH('Total Indexed RECs'!$H71,'Inputs_Indexed REC'!$B$40:$B$65,0),MATCH('Total Indexed RECs'!$F71,'Inputs_Indexed REC'!$D$37:$F$37,0))
*INDEX('Inputs_Indexed REC'!$H$40:$J$65,MATCH('Total Indexed RECs'!$H71,'Inputs_Indexed REC'!$B$40:$B$65,0),MATCH('Total Indexed RECs'!$F71,'Inputs_Indexed REC'!$H$37:$J$37,0)),
IF(AD$4&gt;$H71+$B71,AC71*(1-INDEX('Inputs_Indexed REC'!$E$6:$E$8,MATCH('Total Indexed RECs'!$F71,'Inputs_Indexed REC'!$C$6:$C$8,0))),
0))</f>
        <v>97524.875312187505</v>
      </c>
      <c r="AE71" s="86">
        <f>IF(AE$4=$H71+$B71,INDEX('Inputs_Indexed REC'!$D$40:$F$65,MATCH('Total Indexed RECs'!$H71,'Inputs_Indexed REC'!$B$40:$B$65,0),MATCH('Total Indexed RECs'!$F71,'Inputs_Indexed REC'!$D$37:$F$37,0))
*INDEX('Inputs_Indexed REC'!$H$40:$J$65,MATCH('Total Indexed RECs'!$H71,'Inputs_Indexed REC'!$B$40:$B$65,0),MATCH('Total Indexed RECs'!$F71,'Inputs_Indexed REC'!$H$37:$J$37,0)),
IF(AE$4&gt;$H71+$B71,AD71*(1-INDEX('Inputs_Indexed REC'!$E$6:$E$8,MATCH('Total Indexed RECs'!$F71,'Inputs_Indexed REC'!$C$6:$C$8,0))),
0))</f>
        <v>97037.250935626565</v>
      </c>
      <c r="AF71" s="86">
        <f>IF(AF$4=$H71+$B71,INDEX('Inputs_Indexed REC'!$D$40:$F$65,MATCH('Total Indexed RECs'!$H71,'Inputs_Indexed REC'!$B$40:$B$65,0),MATCH('Total Indexed RECs'!$F71,'Inputs_Indexed REC'!$D$37:$F$37,0))
*INDEX('Inputs_Indexed REC'!$H$40:$J$65,MATCH('Total Indexed RECs'!$H71,'Inputs_Indexed REC'!$B$40:$B$65,0),MATCH('Total Indexed RECs'!$F71,'Inputs_Indexed REC'!$H$37:$J$37,0)),
IF(AF$4&gt;$H71+$B71,AE71*(1-INDEX('Inputs_Indexed REC'!$E$6:$E$8,MATCH('Total Indexed RECs'!$F71,'Inputs_Indexed REC'!$C$6:$C$8,0))),
0))</f>
        <v>96552.064680948431</v>
      </c>
      <c r="AG71" s="86">
        <f>IF(AG$4=$H71+$B71,INDEX('Inputs_Indexed REC'!$D$40:$F$65,MATCH('Total Indexed RECs'!$H71,'Inputs_Indexed REC'!$B$40:$B$65,0),MATCH('Total Indexed RECs'!$F71,'Inputs_Indexed REC'!$D$37:$F$37,0))
*INDEX('Inputs_Indexed REC'!$H$40:$J$65,MATCH('Total Indexed RECs'!$H71,'Inputs_Indexed REC'!$B$40:$B$65,0),MATCH('Total Indexed RECs'!$F71,'Inputs_Indexed REC'!$H$37:$J$37,0)),
IF(AG$4&gt;$H71+$B71,AF71*(1-INDEX('Inputs_Indexed REC'!$E$6:$E$8,MATCH('Total Indexed RECs'!$F71,'Inputs_Indexed REC'!$C$6:$C$8,0))),
0))</f>
        <v>96069.30435754369</v>
      </c>
      <c r="AH71" s="86">
        <f>IF(AH$4=$H71+$B71,INDEX('Inputs_Indexed REC'!$D$40:$F$65,MATCH('Total Indexed RECs'!$H71,'Inputs_Indexed REC'!$B$40:$B$65,0),MATCH('Total Indexed RECs'!$F71,'Inputs_Indexed REC'!$D$37:$F$37,0))
*INDEX('Inputs_Indexed REC'!$H$40:$J$65,MATCH('Total Indexed RECs'!$H71,'Inputs_Indexed REC'!$B$40:$B$65,0),MATCH('Total Indexed RECs'!$F71,'Inputs_Indexed REC'!$H$37:$J$37,0)),
IF(AH$4&gt;$H71+$B71,AG71*(1-INDEX('Inputs_Indexed REC'!$E$6:$E$8,MATCH('Total Indexed RECs'!$F71,'Inputs_Indexed REC'!$C$6:$C$8,0))),
0))</f>
        <v>95588.957835755966</v>
      </c>
    </row>
    <row r="72" spans="2:34" x14ac:dyDescent="0.35">
      <c r="B72" s="332">
        <f>INDEX('Inputs_Indexed REC'!$E$70:$E$72,MATCH('Indexed REC Deliveries'!$D72,'Inputs_Indexed REC'!$C$70:$C$72,0))</f>
        <v>3</v>
      </c>
      <c r="C72" s="332" t="str">
        <f>INDEX('Inputs_Indexed REC'!$L$40:$L$65,MATCH('Indexed REC Deliveries'!$G72,'Inputs_Indexed REC'!$C$40:$C$65,0))</f>
        <v>Projected</v>
      </c>
      <c r="D72" s="116" t="s">
        <v>241</v>
      </c>
      <c r="E72" s="212"/>
      <c r="F72" s="39" t="s">
        <v>77</v>
      </c>
      <c r="G72" s="60" t="s">
        <v>33</v>
      </c>
      <c r="H72" s="347">
        <f t="shared" si="8"/>
        <v>2035</v>
      </c>
      <c r="I72" s="56" t="s">
        <v>91</v>
      </c>
      <c r="J72" s="86">
        <f>IF(J$4=$H72+$B72,INDEX('Inputs_Indexed REC'!$D$40:$F$65,MATCH('Total Indexed RECs'!$H72,'Inputs_Indexed REC'!$B$40:$B$65,0),MATCH('Total Indexed RECs'!$F72,'Inputs_Indexed REC'!$D$37:$F$37,0))
*INDEX('Inputs_Indexed REC'!$H$40:$J$65,MATCH('Total Indexed RECs'!$H72,'Inputs_Indexed REC'!$B$40:$B$65,0),MATCH('Total Indexed RECs'!$F72,'Inputs_Indexed REC'!$H$37:$J$37,0)),
IF(J$4&gt;$H72+$B72,I72*(1-INDEX('Inputs_Indexed REC'!$E$6:$E$8,MATCH('Total Indexed RECs'!$F72,'Inputs_Indexed REC'!$C$6:$C$8,0))),
0))</f>
        <v>0</v>
      </c>
      <c r="K72" s="86">
        <f>IF(K$4=$H72+$B72,INDEX('Inputs_Indexed REC'!$D$40:$F$65,MATCH('Total Indexed RECs'!$H72,'Inputs_Indexed REC'!$B$40:$B$65,0),MATCH('Total Indexed RECs'!$F72,'Inputs_Indexed REC'!$D$37:$F$37,0))
*INDEX('Inputs_Indexed REC'!$H$40:$J$65,MATCH('Total Indexed RECs'!$H72,'Inputs_Indexed REC'!$B$40:$B$65,0),MATCH('Total Indexed RECs'!$F72,'Inputs_Indexed REC'!$H$37:$J$37,0)),
IF(K$4&gt;$H72+$B72,J72*(1-INDEX('Inputs_Indexed REC'!$E$6:$E$8,MATCH('Total Indexed RECs'!$F72,'Inputs_Indexed REC'!$C$6:$C$8,0))),
0))</f>
        <v>0</v>
      </c>
      <c r="L72" s="86">
        <f>IF(L$4=$H72+$B72,INDEX('Inputs_Indexed REC'!$D$40:$F$65,MATCH('Total Indexed RECs'!$H72,'Inputs_Indexed REC'!$B$40:$B$65,0),MATCH('Total Indexed RECs'!$F72,'Inputs_Indexed REC'!$D$37:$F$37,0))
*INDEX('Inputs_Indexed REC'!$H$40:$J$65,MATCH('Total Indexed RECs'!$H72,'Inputs_Indexed REC'!$B$40:$B$65,0),MATCH('Total Indexed RECs'!$F72,'Inputs_Indexed REC'!$H$37:$J$37,0)),
IF(L$4&gt;$H72+$B72,K72*(1-INDEX('Inputs_Indexed REC'!$E$6:$E$8,MATCH('Total Indexed RECs'!$F72,'Inputs_Indexed REC'!$C$6:$C$8,0))),
0))</f>
        <v>0</v>
      </c>
      <c r="M72" s="86">
        <f>IF(M$4=$H72+$B72,INDEX('Inputs_Indexed REC'!$D$40:$F$65,MATCH('Total Indexed RECs'!$H72,'Inputs_Indexed REC'!$B$40:$B$65,0),MATCH('Total Indexed RECs'!$F72,'Inputs_Indexed REC'!$D$37:$F$37,0))
*INDEX('Inputs_Indexed REC'!$H$40:$J$65,MATCH('Total Indexed RECs'!$H72,'Inputs_Indexed REC'!$B$40:$B$65,0),MATCH('Total Indexed RECs'!$F72,'Inputs_Indexed REC'!$H$37:$J$37,0)),
IF(M$4&gt;$H72+$B72,L72*(1-INDEX('Inputs_Indexed REC'!$E$6:$E$8,MATCH('Total Indexed RECs'!$F72,'Inputs_Indexed REC'!$C$6:$C$8,0))),
0))</f>
        <v>0</v>
      </c>
      <c r="N72" s="86">
        <f>IF(N$4=$H72+$B72,INDEX('Inputs_Indexed REC'!$D$40:$F$65,MATCH('Total Indexed RECs'!$H72,'Inputs_Indexed REC'!$B$40:$B$65,0),MATCH('Total Indexed RECs'!$F72,'Inputs_Indexed REC'!$D$37:$F$37,0))
*INDEX('Inputs_Indexed REC'!$H$40:$J$65,MATCH('Total Indexed RECs'!$H72,'Inputs_Indexed REC'!$B$40:$B$65,0),MATCH('Total Indexed RECs'!$F72,'Inputs_Indexed REC'!$H$37:$J$37,0)),
IF(N$4&gt;$H72+$B72,M72*(1-INDEX('Inputs_Indexed REC'!$E$6:$E$8,MATCH('Total Indexed RECs'!$F72,'Inputs_Indexed REC'!$C$6:$C$8,0))),
0))</f>
        <v>0</v>
      </c>
      <c r="O72" s="86">
        <f>IF(O$4=$H72+$B72,INDEX('Inputs_Indexed REC'!$D$40:$F$65,MATCH('Total Indexed RECs'!$H72,'Inputs_Indexed REC'!$B$40:$B$65,0),MATCH('Total Indexed RECs'!$F72,'Inputs_Indexed REC'!$D$37:$F$37,0))
*INDEX('Inputs_Indexed REC'!$H$40:$J$65,MATCH('Total Indexed RECs'!$H72,'Inputs_Indexed REC'!$B$40:$B$65,0),MATCH('Total Indexed RECs'!$F72,'Inputs_Indexed REC'!$H$37:$J$37,0)),
IF(O$4&gt;$H72+$B72,N72*(1-INDEX('Inputs_Indexed REC'!$E$6:$E$8,MATCH('Total Indexed RECs'!$F72,'Inputs_Indexed REC'!$C$6:$C$8,0))),
0))</f>
        <v>0</v>
      </c>
      <c r="P72" s="86">
        <f>IF(P$4=$H72+$B72,INDEX('Inputs_Indexed REC'!$D$40:$F$65,MATCH('Total Indexed RECs'!$H72,'Inputs_Indexed REC'!$B$40:$B$65,0),MATCH('Total Indexed RECs'!$F72,'Inputs_Indexed REC'!$D$37:$F$37,0))
*INDEX('Inputs_Indexed REC'!$H$40:$J$65,MATCH('Total Indexed RECs'!$H72,'Inputs_Indexed REC'!$B$40:$B$65,0),MATCH('Total Indexed RECs'!$F72,'Inputs_Indexed REC'!$H$37:$J$37,0)),
IF(P$4&gt;$H72+$B72,O72*(1-INDEX('Inputs_Indexed REC'!$E$6:$E$8,MATCH('Total Indexed RECs'!$F72,'Inputs_Indexed REC'!$C$6:$C$8,0))),
0))</f>
        <v>0</v>
      </c>
      <c r="Q72" s="86">
        <f>IF(Q$4=$H72+$B72,INDEX('Inputs_Indexed REC'!$D$40:$F$65,MATCH('Total Indexed RECs'!$H72,'Inputs_Indexed REC'!$B$40:$B$65,0),MATCH('Total Indexed RECs'!$F72,'Inputs_Indexed REC'!$D$37:$F$37,0))
*INDEX('Inputs_Indexed REC'!$H$40:$J$65,MATCH('Total Indexed RECs'!$H72,'Inputs_Indexed REC'!$B$40:$B$65,0),MATCH('Total Indexed RECs'!$F72,'Inputs_Indexed REC'!$H$37:$J$37,0)),
IF(Q$4&gt;$H72+$B72,P72*(1-INDEX('Inputs_Indexed REC'!$E$6:$E$8,MATCH('Total Indexed RECs'!$F72,'Inputs_Indexed REC'!$C$6:$C$8,0))),
0))</f>
        <v>0</v>
      </c>
      <c r="R72" s="86">
        <f>IF(R$4=$H72+$B72,INDEX('Inputs_Indexed REC'!$D$40:$F$65,MATCH('Total Indexed RECs'!$H72,'Inputs_Indexed REC'!$B$40:$B$65,0),MATCH('Total Indexed RECs'!$F72,'Inputs_Indexed REC'!$D$37:$F$37,0))
*INDEX('Inputs_Indexed REC'!$H$40:$J$65,MATCH('Total Indexed RECs'!$H72,'Inputs_Indexed REC'!$B$40:$B$65,0),MATCH('Total Indexed RECs'!$F72,'Inputs_Indexed REC'!$H$37:$J$37,0)),
IF(R$4&gt;$H72+$B72,Q72*(1-INDEX('Inputs_Indexed REC'!$E$6:$E$8,MATCH('Total Indexed RECs'!$F72,'Inputs_Indexed REC'!$C$6:$C$8,0))),
0))</f>
        <v>0</v>
      </c>
      <c r="S72" s="86">
        <f>IF(S$4=$H72+$B72,INDEX('Inputs_Indexed REC'!$D$40:$F$65,MATCH('Total Indexed RECs'!$H72,'Inputs_Indexed REC'!$B$40:$B$65,0),MATCH('Total Indexed RECs'!$F72,'Inputs_Indexed REC'!$D$37:$F$37,0))
*INDEX('Inputs_Indexed REC'!$H$40:$J$65,MATCH('Total Indexed RECs'!$H72,'Inputs_Indexed REC'!$B$40:$B$65,0),MATCH('Total Indexed RECs'!$F72,'Inputs_Indexed REC'!$H$37:$J$37,0)),
IF(S$4&gt;$H72+$B72,R72*(1-INDEX('Inputs_Indexed REC'!$E$6:$E$8,MATCH('Total Indexed RECs'!$F72,'Inputs_Indexed REC'!$C$6:$C$8,0))),
0))</f>
        <v>0</v>
      </c>
      <c r="T72" s="86">
        <f>IF(T$4=$H72+$B72,INDEX('Inputs_Indexed REC'!$D$40:$F$65,MATCH('Total Indexed RECs'!$H72,'Inputs_Indexed REC'!$B$40:$B$65,0),MATCH('Total Indexed RECs'!$F72,'Inputs_Indexed REC'!$D$37:$F$37,0))
*INDEX('Inputs_Indexed REC'!$H$40:$J$65,MATCH('Total Indexed RECs'!$H72,'Inputs_Indexed REC'!$B$40:$B$65,0),MATCH('Total Indexed RECs'!$F72,'Inputs_Indexed REC'!$H$37:$J$37,0)),
IF(T$4&gt;$H72+$B72,S72*(1-INDEX('Inputs_Indexed REC'!$E$6:$E$8,MATCH('Total Indexed RECs'!$F72,'Inputs_Indexed REC'!$C$6:$C$8,0))),
0))</f>
        <v>0</v>
      </c>
      <c r="U72" s="86">
        <f>IF(U$4=$H72+$B72,INDEX('Inputs_Indexed REC'!$D$40:$F$65,MATCH('Total Indexed RECs'!$H72,'Inputs_Indexed REC'!$B$40:$B$65,0),MATCH('Total Indexed RECs'!$F72,'Inputs_Indexed REC'!$D$37:$F$37,0))
*INDEX('Inputs_Indexed REC'!$H$40:$J$65,MATCH('Total Indexed RECs'!$H72,'Inputs_Indexed REC'!$B$40:$B$65,0),MATCH('Total Indexed RECs'!$F72,'Inputs_Indexed REC'!$H$37:$J$37,0)),
IF(U$4&gt;$H72+$B72,T72*(1-INDEX('Inputs_Indexed REC'!$E$6:$E$8,MATCH('Total Indexed RECs'!$F72,'Inputs_Indexed REC'!$C$6:$C$8,0))),
0))</f>
        <v>0</v>
      </c>
      <c r="V72" s="86">
        <f>IF(V$4=$H72+$B72,INDEX('Inputs_Indexed REC'!$D$40:$F$65,MATCH('Total Indexed RECs'!$H72,'Inputs_Indexed REC'!$B$40:$B$65,0),MATCH('Total Indexed RECs'!$F72,'Inputs_Indexed REC'!$D$37:$F$37,0))
*INDEX('Inputs_Indexed REC'!$H$40:$J$65,MATCH('Total Indexed RECs'!$H72,'Inputs_Indexed REC'!$B$40:$B$65,0),MATCH('Total Indexed RECs'!$F72,'Inputs_Indexed REC'!$H$37:$J$37,0)),
IF(V$4&gt;$H72+$B72,U72*(1-INDEX('Inputs_Indexed REC'!$E$6:$E$8,MATCH('Total Indexed RECs'!$F72,'Inputs_Indexed REC'!$C$6:$C$8,0))),
0))</f>
        <v>0</v>
      </c>
      <c r="W72" s="86">
        <f>IF(W$4=$H72+$B72,INDEX('Inputs_Indexed REC'!$D$40:$F$65,MATCH('Total Indexed RECs'!$H72,'Inputs_Indexed REC'!$B$40:$B$65,0),MATCH('Total Indexed RECs'!$F72,'Inputs_Indexed REC'!$D$37:$F$37,0))
*INDEX('Inputs_Indexed REC'!$H$40:$J$65,MATCH('Total Indexed RECs'!$H72,'Inputs_Indexed REC'!$B$40:$B$65,0),MATCH('Total Indexed RECs'!$F72,'Inputs_Indexed REC'!$H$37:$J$37,0)),
IF(W$4&gt;$H72+$B72,V72*(1-INDEX('Inputs_Indexed REC'!$E$6:$E$8,MATCH('Total Indexed RECs'!$F72,'Inputs_Indexed REC'!$C$6:$C$8,0))),
0))</f>
        <v>0</v>
      </c>
      <c r="X72" s="86">
        <f>IF(X$4=$H72+$B72,INDEX('Inputs_Indexed REC'!$D$40:$F$65,MATCH('Total Indexed RECs'!$H72,'Inputs_Indexed REC'!$B$40:$B$65,0),MATCH('Total Indexed RECs'!$F72,'Inputs_Indexed REC'!$D$37:$F$37,0))
*INDEX('Inputs_Indexed REC'!$H$40:$J$65,MATCH('Total Indexed RECs'!$H72,'Inputs_Indexed REC'!$B$40:$B$65,0),MATCH('Total Indexed RECs'!$F72,'Inputs_Indexed REC'!$H$37:$J$37,0)),
IF(X$4&gt;$H72+$B72,W72*(1-INDEX('Inputs_Indexed REC'!$E$6:$E$8,MATCH('Total Indexed RECs'!$F72,'Inputs_Indexed REC'!$C$6:$C$8,0))),
0))</f>
        <v>0</v>
      </c>
      <c r="Y72" s="86">
        <f>IF(Y$4=$H72+$B72,INDEX('Inputs_Indexed REC'!$D$40:$F$65,MATCH('Total Indexed RECs'!$H72,'Inputs_Indexed REC'!$B$40:$B$65,0),MATCH('Total Indexed RECs'!$F72,'Inputs_Indexed REC'!$D$37:$F$37,0))
*INDEX('Inputs_Indexed REC'!$H$40:$J$65,MATCH('Total Indexed RECs'!$H72,'Inputs_Indexed REC'!$B$40:$B$65,0),MATCH('Total Indexed RECs'!$F72,'Inputs_Indexed REC'!$H$37:$J$37,0)),
IF(Y$4&gt;$H72+$B72,X72*(1-INDEX('Inputs_Indexed REC'!$E$6:$E$8,MATCH('Total Indexed RECs'!$F72,'Inputs_Indexed REC'!$C$6:$C$8,0))),
0))</f>
        <v>0</v>
      </c>
      <c r="Z72" s="86">
        <f>IF(Z$4=$H72+$B72,INDEX('Inputs_Indexed REC'!$D$40:$F$65,MATCH('Total Indexed RECs'!$H72,'Inputs_Indexed REC'!$B$40:$B$65,0),MATCH('Total Indexed RECs'!$F72,'Inputs_Indexed REC'!$D$37:$F$37,0))
*INDEX('Inputs_Indexed REC'!$H$40:$J$65,MATCH('Total Indexed RECs'!$H72,'Inputs_Indexed REC'!$B$40:$B$65,0),MATCH('Total Indexed RECs'!$F72,'Inputs_Indexed REC'!$H$37:$J$37,0)),
IF(Z$4&gt;$H72+$B72,Y72*(1-INDEX('Inputs_Indexed REC'!$E$6:$E$8,MATCH('Total Indexed RECs'!$F72,'Inputs_Indexed REC'!$C$6:$C$8,0))),
0))</f>
        <v>100000</v>
      </c>
      <c r="AA72" s="86">
        <f>IF(AA$4=$H72+$B72,INDEX('Inputs_Indexed REC'!$D$40:$F$65,MATCH('Total Indexed RECs'!$H72,'Inputs_Indexed REC'!$B$40:$B$65,0),MATCH('Total Indexed RECs'!$F72,'Inputs_Indexed REC'!$D$37:$F$37,0))
*INDEX('Inputs_Indexed REC'!$H$40:$J$65,MATCH('Total Indexed RECs'!$H72,'Inputs_Indexed REC'!$B$40:$B$65,0),MATCH('Total Indexed RECs'!$F72,'Inputs_Indexed REC'!$H$37:$J$37,0)),
IF(AA$4&gt;$H72+$B72,Z72*(1-INDEX('Inputs_Indexed REC'!$E$6:$E$8,MATCH('Total Indexed RECs'!$F72,'Inputs_Indexed REC'!$C$6:$C$8,0))),
0))</f>
        <v>99500</v>
      </c>
      <c r="AB72" s="86">
        <f>IF(AB$4=$H72+$B72,INDEX('Inputs_Indexed REC'!$D$40:$F$65,MATCH('Total Indexed RECs'!$H72,'Inputs_Indexed REC'!$B$40:$B$65,0),MATCH('Total Indexed RECs'!$F72,'Inputs_Indexed REC'!$D$37:$F$37,0))
*INDEX('Inputs_Indexed REC'!$H$40:$J$65,MATCH('Total Indexed RECs'!$H72,'Inputs_Indexed REC'!$B$40:$B$65,0),MATCH('Total Indexed RECs'!$F72,'Inputs_Indexed REC'!$H$37:$J$37,0)),
IF(AB$4&gt;$H72+$B72,AA72*(1-INDEX('Inputs_Indexed REC'!$E$6:$E$8,MATCH('Total Indexed RECs'!$F72,'Inputs_Indexed REC'!$C$6:$C$8,0))),
0))</f>
        <v>99002.5</v>
      </c>
      <c r="AC72" s="86">
        <f>IF(AC$4=$H72+$B72,INDEX('Inputs_Indexed REC'!$D$40:$F$65,MATCH('Total Indexed RECs'!$H72,'Inputs_Indexed REC'!$B$40:$B$65,0),MATCH('Total Indexed RECs'!$F72,'Inputs_Indexed REC'!$D$37:$F$37,0))
*INDEX('Inputs_Indexed REC'!$H$40:$J$65,MATCH('Total Indexed RECs'!$H72,'Inputs_Indexed REC'!$B$40:$B$65,0),MATCH('Total Indexed RECs'!$F72,'Inputs_Indexed REC'!$H$37:$J$37,0)),
IF(AC$4&gt;$H72+$B72,AB72*(1-INDEX('Inputs_Indexed REC'!$E$6:$E$8,MATCH('Total Indexed RECs'!$F72,'Inputs_Indexed REC'!$C$6:$C$8,0))),
0))</f>
        <v>98507.487500000003</v>
      </c>
      <c r="AD72" s="86">
        <f>IF(AD$4=$H72+$B72,INDEX('Inputs_Indexed REC'!$D$40:$F$65,MATCH('Total Indexed RECs'!$H72,'Inputs_Indexed REC'!$B$40:$B$65,0),MATCH('Total Indexed RECs'!$F72,'Inputs_Indexed REC'!$D$37:$F$37,0))
*INDEX('Inputs_Indexed REC'!$H$40:$J$65,MATCH('Total Indexed RECs'!$H72,'Inputs_Indexed REC'!$B$40:$B$65,0),MATCH('Total Indexed RECs'!$F72,'Inputs_Indexed REC'!$H$37:$J$37,0)),
IF(AD$4&gt;$H72+$B72,AC72*(1-INDEX('Inputs_Indexed REC'!$E$6:$E$8,MATCH('Total Indexed RECs'!$F72,'Inputs_Indexed REC'!$C$6:$C$8,0))),
0))</f>
        <v>98014.950062500007</v>
      </c>
      <c r="AE72" s="86">
        <f>IF(AE$4=$H72+$B72,INDEX('Inputs_Indexed REC'!$D$40:$F$65,MATCH('Total Indexed RECs'!$H72,'Inputs_Indexed REC'!$B$40:$B$65,0),MATCH('Total Indexed RECs'!$F72,'Inputs_Indexed REC'!$D$37:$F$37,0))
*INDEX('Inputs_Indexed REC'!$H$40:$J$65,MATCH('Total Indexed RECs'!$H72,'Inputs_Indexed REC'!$B$40:$B$65,0),MATCH('Total Indexed RECs'!$F72,'Inputs_Indexed REC'!$H$37:$J$37,0)),
IF(AE$4&gt;$H72+$B72,AD72*(1-INDEX('Inputs_Indexed REC'!$E$6:$E$8,MATCH('Total Indexed RECs'!$F72,'Inputs_Indexed REC'!$C$6:$C$8,0))),
0))</f>
        <v>97524.875312187505</v>
      </c>
      <c r="AF72" s="86">
        <f>IF(AF$4=$H72+$B72,INDEX('Inputs_Indexed REC'!$D$40:$F$65,MATCH('Total Indexed RECs'!$H72,'Inputs_Indexed REC'!$B$40:$B$65,0),MATCH('Total Indexed RECs'!$F72,'Inputs_Indexed REC'!$D$37:$F$37,0))
*INDEX('Inputs_Indexed REC'!$H$40:$J$65,MATCH('Total Indexed RECs'!$H72,'Inputs_Indexed REC'!$B$40:$B$65,0),MATCH('Total Indexed RECs'!$F72,'Inputs_Indexed REC'!$H$37:$J$37,0)),
IF(AF$4&gt;$H72+$B72,AE72*(1-INDEX('Inputs_Indexed REC'!$E$6:$E$8,MATCH('Total Indexed RECs'!$F72,'Inputs_Indexed REC'!$C$6:$C$8,0))),
0))</f>
        <v>97037.250935626565</v>
      </c>
      <c r="AG72" s="86">
        <f>IF(AG$4=$H72+$B72,INDEX('Inputs_Indexed REC'!$D$40:$F$65,MATCH('Total Indexed RECs'!$H72,'Inputs_Indexed REC'!$B$40:$B$65,0),MATCH('Total Indexed RECs'!$F72,'Inputs_Indexed REC'!$D$37:$F$37,0))
*INDEX('Inputs_Indexed REC'!$H$40:$J$65,MATCH('Total Indexed RECs'!$H72,'Inputs_Indexed REC'!$B$40:$B$65,0),MATCH('Total Indexed RECs'!$F72,'Inputs_Indexed REC'!$H$37:$J$37,0)),
IF(AG$4&gt;$H72+$B72,AF72*(1-INDEX('Inputs_Indexed REC'!$E$6:$E$8,MATCH('Total Indexed RECs'!$F72,'Inputs_Indexed REC'!$C$6:$C$8,0))),
0))</f>
        <v>96552.064680948431</v>
      </c>
      <c r="AH72" s="86">
        <f>IF(AH$4=$H72+$B72,INDEX('Inputs_Indexed REC'!$D$40:$F$65,MATCH('Total Indexed RECs'!$H72,'Inputs_Indexed REC'!$B$40:$B$65,0),MATCH('Total Indexed RECs'!$F72,'Inputs_Indexed REC'!$D$37:$F$37,0))
*INDEX('Inputs_Indexed REC'!$H$40:$J$65,MATCH('Total Indexed RECs'!$H72,'Inputs_Indexed REC'!$B$40:$B$65,0),MATCH('Total Indexed RECs'!$F72,'Inputs_Indexed REC'!$H$37:$J$37,0)),
IF(AH$4&gt;$H72+$B72,AG72*(1-INDEX('Inputs_Indexed REC'!$E$6:$E$8,MATCH('Total Indexed RECs'!$F72,'Inputs_Indexed REC'!$C$6:$C$8,0))),
0))</f>
        <v>96069.30435754369</v>
      </c>
    </row>
    <row r="73" spans="2:34" x14ac:dyDescent="0.35">
      <c r="B73" s="332">
        <f>INDEX('Inputs_Indexed REC'!$E$70:$E$72,MATCH('Indexed REC Deliveries'!$D73,'Inputs_Indexed REC'!$C$70:$C$72,0))</f>
        <v>3</v>
      </c>
      <c r="C73" s="332" t="str">
        <f>INDEX('Inputs_Indexed REC'!$L$40:$L$65,MATCH('Indexed REC Deliveries'!$G73,'Inputs_Indexed REC'!$C$40:$C$65,0))</f>
        <v>Projected</v>
      </c>
      <c r="D73" s="116" t="s">
        <v>241</v>
      </c>
      <c r="E73" s="212"/>
      <c r="F73" s="39" t="s">
        <v>77</v>
      </c>
      <c r="G73" s="60" t="s">
        <v>34</v>
      </c>
      <c r="H73" s="347">
        <f t="shared" si="8"/>
        <v>2036</v>
      </c>
      <c r="I73" s="56" t="s">
        <v>91</v>
      </c>
      <c r="J73" s="86">
        <f>IF(J$4=$H73+$B73,INDEX('Inputs_Indexed REC'!$D$40:$F$65,MATCH('Total Indexed RECs'!$H73,'Inputs_Indexed REC'!$B$40:$B$65,0),MATCH('Total Indexed RECs'!$F73,'Inputs_Indexed REC'!$D$37:$F$37,0))
*INDEX('Inputs_Indexed REC'!$H$40:$J$65,MATCH('Total Indexed RECs'!$H73,'Inputs_Indexed REC'!$B$40:$B$65,0),MATCH('Total Indexed RECs'!$F73,'Inputs_Indexed REC'!$H$37:$J$37,0)),
IF(J$4&gt;$H73+$B73,I73*(1-INDEX('Inputs_Indexed REC'!$E$6:$E$8,MATCH('Total Indexed RECs'!$F73,'Inputs_Indexed REC'!$C$6:$C$8,0))),
0))</f>
        <v>0</v>
      </c>
      <c r="K73" s="86">
        <f>IF(K$4=$H73+$B73,INDEX('Inputs_Indexed REC'!$D$40:$F$65,MATCH('Total Indexed RECs'!$H73,'Inputs_Indexed REC'!$B$40:$B$65,0),MATCH('Total Indexed RECs'!$F73,'Inputs_Indexed REC'!$D$37:$F$37,0))
*INDEX('Inputs_Indexed REC'!$H$40:$J$65,MATCH('Total Indexed RECs'!$H73,'Inputs_Indexed REC'!$B$40:$B$65,0),MATCH('Total Indexed RECs'!$F73,'Inputs_Indexed REC'!$H$37:$J$37,0)),
IF(K$4&gt;$H73+$B73,J73*(1-INDEX('Inputs_Indexed REC'!$E$6:$E$8,MATCH('Total Indexed RECs'!$F73,'Inputs_Indexed REC'!$C$6:$C$8,0))),
0))</f>
        <v>0</v>
      </c>
      <c r="L73" s="86">
        <f>IF(L$4=$H73+$B73,INDEX('Inputs_Indexed REC'!$D$40:$F$65,MATCH('Total Indexed RECs'!$H73,'Inputs_Indexed REC'!$B$40:$B$65,0),MATCH('Total Indexed RECs'!$F73,'Inputs_Indexed REC'!$D$37:$F$37,0))
*INDEX('Inputs_Indexed REC'!$H$40:$J$65,MATCH('Total Indexed RECs'!$H73,'Inputs_Indexed REC'!$B$40:$B$65,0),MATCH('Total Indexed RECs'!$F73,'Inputs_Indexed REC'!$H$37:$J$37,0)),
IF(L$4&gt;$H73+$B73,K73*(1-INDEX('Inputs_Indexed REC'!$E$6:$E$8,MATCH('Total Indexed RECs'!$F73,'Inputs_Indexed REC'!$C$6:$C$8,0))),
0))</f>
        <v>0</v>
      </c>
      <c r="M73" s="86">
        <f>IF(M$4=$H73+$B73,INDEX('Inputs_Indexed REC'!$D$40:$F$65,MATCH('Total Indexed RECs'!$H73,'Inputs_Indexed REC'!$B$40:$B$65,0),MATCH('Total Indexed RECs'!$F73,'Inputs_Indexed REC'!$D$37:$F$37,0))
*INDEX('Inputs_Indexed REC'!$H$40:$J$65,MATCH('Total Indexed RECs'!$H73,'Inputs_Indexed REC'!$B$40:$B$65,0),MATCH('Total Indexed RECs'!$F73,'Inputs_Indexed REC'!$H$37:$J$37,0)),
IF(M$4&gt;$H73+$B73,L73*(1-INDEX('Inputs_Indexed REC'!$E$6:$E$8,MATCH('Total Indexed RECs'!$F73,'Inputs_Indexed REC'!$C$6:$C$8,0))),
0))</f>
        <v>0</v>
      </c>
      <c r="N73" s="86">
        <f>IF(N$4=$H73+$B73,INDEX('Inputs_Indexed REC'!$D$40:$F$65,MATCH('Total Indexed RECs'!$H73,'Inputs_Indexed REC'!$B$40:$B$65,0),MATCH('Total Indexed RECs'!$F73,'Inputs_Indexed REC'!$D$37:$F$37,0))
*INDEX('Inputs_Indexed REC'!$H$40:$J$65,MATCH('Total Indexed RECs'!$H73,'Inputs_Indexed REC'!$B$40:$B$65,0),MATCH('Total Indexed RECs'!$F73,'Inputs_Indexed REC'!$H$37:$J$37,0)),
IF(N$4&gt;$H73+$B73,M73*(1-INDEX('Inputs_Indexed REC'!$E$6:$E$8,MATCH('Total Indexed RECs'!$F73,'Inputs_Indexed REC'!$C$6:$C$8,0))),
0))</f>
        <v>0</v>
      </c>
      <c r="O73" s="86">
        <f>IF(O$4=$H73+$B73,INDEX('Inputs_Indexed REC'!$D$40:$F$65,MATCH('Total Indexed RECs'!$H73,'Inputs_Indexed REC'!$B$40:$B$65,0),MATCH('Total Indexed RECs'!$F73,'Inputs_Indexed REC'!$D$37:$F$37,0))
*INDEX('Inputs_Indexed REC'!$H$40:$J$65,MATCH('Total Indexed RECs'!$H73,'Inputs_Indexed REC'!$B$40:$B$65,0),MATCH('Total Indexed RECs'!$F73,'Inputs_Indexed REC'!$H$37:$J$37,0)),
IF(O$4&gt;$H73+$B73,N73*(1-INDEX('Inputs_Indexed REC'!$E$6:$E$8,MATCH('Total Indexed RECs'!$F73,'Inputs_Indexed REC'!$C$6:$C$8,0))),
0))</f>
        <v>0</v>
      </c>
      <c r="P73" s="86">
        <f>IF(P$4=$H73+$B73,INDEX('Inputs_Indexed REC'!$D$40:$F$65,MATCH('Total Indexed RECs'!$H73,'Inputs_Indexed REC'!$B$40:$B$65,0),MATCH('Total Indexed RECs'!$F73,'Inputs_Indexed REC'!$D$37:$F$37,0))
*INDEX('Inputs_Indexed REC'!$H$40:$J$65,MATCH('Total Indexed RECs'!$H73,'Inputs_Indexed REC'!$B$40:$B$65,0),MATCH('Total Indexed RECs'!$F73,'Inputs_Indexed REC'!$H$37:$J$37,0)),
IF(P$4&gt;$H73+$B73,O73*(1-INDEX('Inputs_Indexed REC'!$E$6:$E$8,MATCH('Total Indexed RECs'!$F73,'Inputs_Indexed REC'!$C$6:$C$8,0))),
0))</f>
        <v>0</v>
      </c>
      <c r="Q73" s="86">
        <f>IF(Q$4=$H73+$B73,INDEX('Inputs_Indexed REC'!$D$40:$F$65,MATCH('Total Indexed RECs'!$H73,'Inputs_Indexed REC'!$B$40:$B$65,0),MATCH('Total Indexed RECs'!$F73,'Inputs_Indexed REC'!$D$37:$F$37,0))
*INDEX('Inputs_Indexed REC'!$H$40:$J$65,MATCH('Total Indexed RECs'!$H73,'Inputs_Indexed REC'!$B$40:$B$65,0),MATCH('Total Indexed RECs'!$F73,'Inputs_Indexed REC'!$H$37:$J$37,0)),
IF(Q$4&gt;$H73+$B73,P73*(1-INDEX('Inputs_Indexed REC'!$E$6:$E$8,MATCH('Total Indexed RECs'!$F73,'Inputs_Indexed REC'!$C$6:$C$8,0))),
0))</f>
        <v>0</v>
      </c>
      <c r="R73" s="86">
        <f>IF(R$4=$H73+$B73,INDEX('Inputs_Indexed REC'!$D$40:$F$65,MATCH('Total Indexed RECs'!$H73,'Inputs_Indexed REC'!$B$40:$B$65,0),MATCH('Total Indexed RECs'!$F73,'Inputs_Indexed REC'!$D$37:$F$37,0))
*INDEX('Inputs_Indexed REC'!$H$40:$J$65,MATCH('Total Indexed RECs'!$H73,'Inputs_Indexed REC'!$B$40:$B$65,0),MATCH('Total Indexed RECs'!$F73,'Inputs_Indexed REC'!$H$37:$J$37,0)),
IF(R$4&gt;$H73+$B73,Q73*(1-INDEX('Inputs_Indexed REC'!$E$6:$E$8,MATCH('Total Indexed RECs'!$F73,'Inputs_Indexed REC'!$C$6:$C$8,0))),
0))</f>
        <v>0</v>
      </c>
      <c r="S73" s="86">
        <f>IF(S$4=$H73+$B73,INDEX('Inputs_Indexed REC'!$D$40:$F$65,MATCH('Total Indexed RECs'!$H73,'Inputs_Indexed REC'!$B$40:$B$65,0),MATCH('Total Indexed RECs'!$F73,'Inputs_Indexed REC'!$D$37:$F$37,0))
*INDEX('Inputs_Indexed REC'!$H$40:$J$65,MATCH('Total Indexed RECs'!$H73,'Inputs_Indexed REC'!$B$40:$B$65,0),MATCH('Total Indexed RECs'!$F73,'Inputs_Indexed REC'!$H$37:$J$37,0)),
IF(S$4&gt;$H73+$B73,R73*(1-INDEX('Inputs_Indexed REC'!$E$6:$E$8,MATCH('Total Indexed RECs'!$F73,'Inputs_Indexed REC'!$C$6:$C$8,0))),
0))</f>
        <v>0</v>
      </c>
      <c r="T73" s="86">
        <f>IF(T$4=$H73+$B73,INDEX('Inputs_Indexed REC'!$D$40:$F$65,MATCH('Total Indexed RECs'!$H73,'Inputs_Indexed REC'!$B$40:$B$65,0),MATCH('Total Indexed RECs'!$F73,'Inputs_Indexed REC'!$D$37:$F$37,0))
*INDEX('Inputs_Indexed REC'!$H$40:$J$65,MATCH('Total Indexed RECs'!$H73,'Inputs_Indexed REC'!$B$40:$B$65,0),MATCH('Total Indexed RECs'!$F73,'Inputs_Indexed REC'!$H$37:$J$37,0)),
IF(T$4&gt;$H73+$B73,S73*(1-INDEX('Inputs_Indexed REC'!$E$6:$E$8,MATCH('Total Indexed RECs'!$F73,'Inputs_Indexed REC'!$C$6:$C$8,0))),
0))</f>
        <v>0</v>
      </c>
      <c r="U73" s="86">
        <f>IF(U$4=$H73+$B73,INDEX('Inputs_Indexed REC'!$D$40:$F$65,MATCH('Total Indexed RECs'!$H73,'Inputs_Indexed REC'!$B$40:$B$65,0),MATCH('Total Indexed RECs'!$F73,'Inputs_Indexed REC'!$D$37:$F$37,0))
*INDEX('Inputs_Indexed REC'!$H$40:$J$65,MATCH('Total Indexed RECs'!$H73,'Inputs_Indexed REC'!$B$40:$B$65,0),MATCH('Total Indexed RECs'!$F73,'Inputs_Indexed REC'!$H$37:$J$37,0)),
IF(U$4&gt;$H73+$B73,T73*(1-INDEX('Inputs_Indexed REC'!$E$6:$E$8,MATCH('Total Indexed RECs'!$F73,'Inputs_Indexed REC'!$C$6:$C$8,0))),
0))</f>
        <v>0</v>
      </c>
      <c r="V73" s="86">
        <f>IF(V$4=$H73+$B73,INDEX('Inputs_Indexed REC'!$D$40:$F$65,MATCH('Total Indexed RECs'!$H73,'Inputs_Indexed REC'!$B$40:$B$65,0),MATCH('Total Indexed RECs'!$F73,'Inputs_Indexed REC'!$D$37:$F$37,0))
*INDEX('Inputs_Indexed REC'!$H$40:$J$65,MATCH('Total Indexed RECs'!$H73,'Inputs_Indexed REC'!$B$40:$B$65,0),MATCH('Total Indexed RECs'!$F73,'Inputs_Indexed REC'!$H$37:$J$37,0)),
IF(V$4&gt;$H73+$B73,U73*(1-INDEX('Inputs_Indexed REC'!$E$6:$E$8,MATCH('Total Indexed RECs'!$F73,'Inputs_Indexed REC'!$C$6:$C$8,0))),
0))</f>
        <v>0</v>
      </c>
      <c r="W73" s="86">
        <f>IF(W$4=$H73+$B73,INDEX('Inputs_Indexed REC'!$D$40:$F$65,MATCH('Total Indexed RECs'!$H73,'Inputs_Indexed REC'!$B$40:$B$65,0),MATCH('Total Indexed RECs'!$F73,'Inputs_Indexed REC'!$D$37:$F$37,0))
*INDEX('Inputs_Indexed REC'!$H$40:$J$65,MATCH('Total Indexed RECs'!$H73,'Inputs_Indexed REC'!$B$40:$B$65,0),MATCH('Total Indexed RECs'!$F73,'Inputs_Indexed REC'!$H$37:$J$37,0)),
IF(W$4&gt;$H73+$B73,V73*(1-INDEX('Inputs_Indexed REC'!$E$6:$E$8,MATCH('Total Indexed RECs'!$F73,'Inputs_Indexed REC'!$C$6:$C$8,0))),
0))</f>
        <v>0</v>
      </c>
      <c r="X73" s="86">
        <f>IF(X$4=$H73+$B73,INDEX('Inputs_Indexed REC'!$D$40:$F$65,MATCH('Total Indexed RECs'!$H73,'Inputs_Indexed REC'!$B$40:$B$65,0),MATCH('Total Indexed RECs'!$F73,'Inputs_Indexed REC'!$D$37:$F$37,0))
*INDEX('Inputs_Indexed REC'!$H$40:$J$65,MATCH('Total Indexed RECs'!$H73,'Inputs_Indexed REC'!$B$40:$B$65,0),MATCH('Total Indexed RECs'!$F73,'Inputs_Indexed REC'!$H$37:$J$37,0)),
IF(X$4&gt;$H73+$B73,W73*(1-INDEX('Inputs_Indexed REC'!$E$6:$E$8,MATCH('Total Indexed RECs'!$F73,'Inputs_Indexed REC'!$C$6:$C$8,0))),
0))</f>
        <v>0</v>
      </c>
      <c r="Y73" s="86">
        <f>IF(Y$4=$H73+$B73,INDEX('Inputs_Indexed REC'!$D$40:$F$65,MATCH('Total Indexed RECs'!$H73,'Inputs_Indexed REC'!$B$40:$B$65,0),MATCH('Total Indexed RECs'!$F73,'Inputs_Indexed REC'!$D$37:$F$37,0))
*INDEX('Inputs_Indexed REC'!$H$40:$J$65,MATCH('Total Indexed RECs'!$H73,'Inputs_Indexed REC'!$B$40:$B$65,0),MATCH('Total Indexed RECs'!$F73,'Inputs_Indexed REC'!$H$37:$J$37,0)),
IF(Y$4&gt;$H73+$B73,X73*(1-INDEX('Inputs_Indexed REC'!$E$6:$E$8,MATCH('Total Indexed RECs'!$F73,'Inputs_Indexed REC'!$C$6:$C$8,0))),
0))</f>
        <v>0</v>
      </c>
      <c r="Z73" s="86">
        <f>IF(Z$4=$H73+$B73,INDEX('Inputs_Indexed REC'!$D$40:$F$65,MATCH('Total Indexed RECs'!$H73,'Inputs_Indexed REC'!$B$40:$B$65,0),MATCH('Total Indexed RECs'!$F73,'Inputs_Indexed REC'!$D$37:$F$37,0))
*INDEX('Inputs_Indexed REC'!$H$40:$J$65,MATCH('Total Indexed RECs'!$H73,'Inputs_Indexed REC'!$B$40:$B$65,0),MATCH('Total Indexed RECs'!$F73,'Inputs_Indexed REC'!$H$37:$J$37,0)),
IF(Z$4&gt;$H73+$B73,Y73*(1-INDEX('Inputs_Indexed REC'!$E$6:$E$8,MATCH('Total Indexed RECs'!$F73,'Inputs_Indexed REC'!$C$6:$C$8,0))),
0))</f>
        <v>0</v>
      </c>
      <c r="AA73" s="86">
        <f>IF(AA$4=$H73+$B73,INDEX('Inputs_Indexed REC'!$D$40:$F$65,MATCH('Total Indexed RECs'!$H73,'Inputs_Indexed REC'!$B$40:$B$65,0),MATCH('Total Indexed RECs'!$F73,'Inputs_Indexed REC'!$D$37:$F$37,0))
*INDEX('Inputs_Indexed REC'!$H$40:$J$65,MATCH('Total Indexed RECs'!$H73,'Inputs_Indexed REC'!$B$40:$B$65,0),MATCH('Total Indexed RECs'!$F73,'Inputs_Indexed REC'!$H$37:$J$37,0)),
IF(AA$4&gt;$H73+$B73,Z73*(1-INDEX('Inputs_Indexed REC'!$E$6:$E$8,MATCH('Total Indexed RECs'!$F73,'Inputs_Indexed REC'!$C$6:$C$8,0))),
0))</f>
        <v>100000</v>
      </c>
      <c r="AB73" s="86">
        <f>IF(AB$4=$H73+$B73,INDEX('Inputs_Indexed REC'!$D$40:$F$65,MATCH('Total Indexed RECs'!$H73,'Inputs_Indexed REC'!$B$40:$B$65,0),MATCH('Total Indexed RECs'!$F73,'Inputs_Indexed REC'!$D$37:$F$37,0))
*INDEX('Inputs_Indexed REC'!$H$40:$J$65,MATCH('Total Indexed RECs'!$H73,'Inputs_Indexed REC'!$B$40:$B$65,0),MATCH('Total Indexed RECs'!$F73,'Inputs_Indexed REC'!$H$37:$J$37,0)),
IF(AB$4&gt;$H73+$B73,AA73*(1-INDEX('Inputs_Indexed REC'!$E$6:$E$8,MATCH('Total Indexed RECs'!$F73,'Inputs_Indexed REC'!$C$6:$C$8,0))),
0))</f>
        <v>99500</v>
      </c>
      <c r="AC73" s="86">
        <f>IF(AC$4=$H73+$B73,INDEX('Inputs_Indexed REC'!$D$40:$F$65,MATCH('Total Indexed RECs'!$H73,'Inputs_Indexed REC'!$B$40:$B$65,0),MATCH('Total Indexed RECs'!$F73,'Inputs_Indexed REC'!$D$37:$F$37,0))
*INDEX('Inputs_Indexed REC'!$H$40:$J$65,MATCH('Total Indexed RECs'!$H73,'Inputs_Indexed REC'!$B$40:$B$65,0),MATCH('Total Indexed RECs'!$F73,'Inputs_Indexed REC'!$H$37:$J$37,0)),
IF(AC$4&gt;$H73+$B73,AB73*(1-INDEX('Inputs_Indexed REC'!$E$6:$E$8,MATCH('Total Indexed RECs'!$F73,'Inputs_Indexed REC'!$C$6:$C$8,0))),
0))</f>
        <v>99002.5</v>
      </c>
      <c r="AD73" s="86">
        <f>IF(AD$4=$H73+$B73,INDEX('Inputs_Indexed REC'!$D$40:$F$65,MATCH('Total Indexed RECs'!$H73,'Inputs_Indexed REC'!$B$40:$B$65,0),MATCH('Total Indexed RECs'!$F73,'Inputs_Indexed REC'!$D$37:$F$37,0))
*INDEX('Inputs_Indexed REC'!$H$40:$J$65,MATCH('Total Indexed RECs'!$H73,'Inputs_Indexed REC'!$B$40:$B$65,0),MATCH('Total Indexed RECs'!$F73,'Inputs_Indexed REC'!$H$37:$J$37,0)),
IF(AD$4&gt;$H73+$B73,AC73*(1-INDEX('Inputs_Indexed REC'!$E$6:$E$8,MATCH('Total Indexed RECs'!$F73,'Inputs_Indexed REC'!$C$6:$C$8,0))),
0))</f>
        <v>98507.487500000003</v>
      </c>
      <c r="AE73" s="86">
        <f>IF(AE$4=$H73+$B73,INDEX('Inputs_Indexed REC'!$D$40:$F$65,MATCH('Total Indexed RECs'!$H73,'Inputs_Indexed REC'!$B$40:$B$65,0),MATCH('Total Indexed RECs'!$F73,'Inputs_Indexed REC'!$D$37:$F$37,0))
*INDEX('Inputs_Indexed REC'!$H$40:$J$65,MATCH('Total Indexed RECs'!$H73,'Inputs_Indexed REC'!$B$40:$B$65,0),MATCH('Total Indexed RECs'!$F73,'Inputs_Indexed REC'!$H$37:$J$37,0)),
IF(AE$4&gt;$H73+$B73,AD73*(1-INDEX('Inputs_Indexed REC'!$E$6:$E$8,MATCH('Total Indexed RECs'!$F73,'Inputs_Indexed REC'!$C$6:$C$8,0))),
0))</f>
        <v>98014.950062500007</v>
      </c>
      <c r="AF73" s="86">
        <f>IF(AF$4=$H73+$B73,INDEX('Inputs_Indexed REC'!$D$40:$F$65,MATCH('Total Indexed RECs'!$H73,'Inputs_Indexed REC'!$B$40:$B$65,0),MATCH('Total Indexed RECs'!$F73,'Inputs_Indexed REC'!$D$37:$F$37,0))
*INDEX('Inputs_Indexed REC'!$H$40:$J$65,MATCH('Total Indexed RECs'!$H73,'Inputs_Indexed REC'!$B$40:$B$65,0),MATCH('Total Indexed RECs'!$F73,'Inputs_Indexed REC'!$H$37:$J$37,0)),
IF(AF$4&gt;$H73+$B73,AE73*(1-INDEX('Inputs_Indexed REC'!$E$6:$E$8,MATCH('Total Indexed RECs'!$F73,'Inputs_Indexed REC'!$C$6:$C$8,0))),
0))</f>
        <v>97524.875312187505</v>
      </c>
      <c r="AG73" s="86">
        <f>IF(AG$4=$H73+$B73,INDEX('Inputs_Indexed REC'!$D$40:$F$65,MATCH('Total Indexed RECs'!$H73,'Inputs_Indexed REC'!$B$40:$B$65,0),MATCH('Total Indexed RECs'!$F73,'Inputs_Indexed REC'!$D$37:$F$37,0))
*INDEX('Inputs_Indexed REC'!$H$40:$J$65,MATCH('Total Indexed RECs'!$H73,'Inputs_Indexed REC'!$B$40:$B$65,0),MATCH('Total Indexed RECs'!$F73,'Inputs_Indexed REC'!$H$37:$J$37,0)),
IF(AG$4&gt;$H73+$B73,AF73*(1-INDEX('Inputs_Indexed REC'!$E$6:$E$8,MATCH('Total Indexed RECs'!$F73,'Inputs_Indexed REC'!$C$6:$C$8,0))),
0))</f>
        <v>97037.250935626565</v>
      </c>
      <c r="AH73" s="86">
        <f>IF(AH$4=$H73+$B73,INDEX('Inputs_Indexed REC'!$D$40:$F$65,MATCH('Total Indexed RECs'!$H73,'Inputs_Indexed REC'!$B$40:$B$65,0),MATCH('Total Indexed RECs'!$F73,'Inputs_Indexed REC'!$D$37:$F$37,0))
*INDEX('Inputs_Indexed REC'!$H$40:$J$65,MATCH('Total Indexed RECs'!$H73,'Inputs_Indexed REC'!$B$40:$B$65,0),MATCH('Total Indexed RECs'!$F73,'Inputs_Indexed REC'!$H$37:$J$37,0)),
IF(AH$4&gt;$H73+$B73,AG73*(1-INDEX('Inputs_Indexed REC'!$E$6:$E$8,MATCH('Total Indexed RECs'!$F73,'Inputs_Indexed REC'!$C$6:$C$8,0))),
0))</f>
        <v>96552.064680948431</v>
      </c>
    </row>
    <row r="74" spans="2:34" x14ac:dyDescent="0.35">
      <c r="B74" s="332">
        <f>INDEX('Inputs_Indexed REC'!$E$70:$E$72,MATCH('Indexed REC Deliveries'!$D74,'Inputs_Indexed REC'!$C$70:$C$72,0))</f>
        <v>3</v>
      </c>
      <c r="C74" s="332" t="str">
        <f>INDEX('Inputs_Indexed REC'!$L$40:$L$65,MATCH('Indexed REC Deliveries'!$G74,'Inputs_Indexed REC'!$C$40:$C$65,0))</f>
        <v>Projected</v>
      </c>
      <c r="D74" s="116" t="s">
        <v>241</v>
      </c>
      <c r="E74" s="212"/>
      <c r="F74" s="39" t="s">
        <v>77</v>
      </c>
      <c r="G74" s="60" t="s">
        <v>35</v>
      </c>
      <c r="H74" s="347">
        <f t="shared" si="8"/>
        <v>2037</v>
      </c>
      <c r="I74" s="56" t="s">
        <v>91</v>
      </c>
      <c r="J74" s="86">
        <f>IF(J$4=$H74+$B74,INDEX('Inputs_Indexed REC'!$D$40:$F$65,MATCH('Total Indexed RECs'!$H74,'Inputs_Indexed REC'!$B$40:$B$65,0),MATCH('Total Indexed RECs'!$F74,'Inputs_Indexed REC'!$D$37:$F$37,0))
*INDEX('Inputs_Indexed REC'!$H$40:$J$65,MATCH('Total Indexed RECs'!$H74,'Inputs_Indexed REC'!$B$40:$B$65,0),MATCH('Total Indexed RECs'!$F74,'Inputs_Indexed REC'!$H$37:$J$37,0)),
IF(J$4&gt;$H74+$B74,I74*(1-INDEX('Inputs_Indexed REC'!$E$6:$E$8,MATCH('Total Indexed RECs'!$F74,'Inputs_Indexed REC'!$C$6:$C$8,0))),
0))</f>
        <v>0</v>
      </c>
      <c r="K74" s="86">
        <f>IF(K$4=$H74+$B74,INDEX('Inputs_Indexed REC'!$D$40:$F$65,MATCH('Total Indexed RECs'!$H74,'Inputs_Indexed REC'!$B$40:$B$65,0),MATCH('Total Indexed RECs'!$F74,'Inputs_Indexed REC'!$D$37:$F$37,0))
*INDEX('Inputs_Indexed REC'!$H$40:$J$65,MATCH('Total Indexed RECs'!$H74,'Inputs_Indexed REC'!$B$40:$B$65,0),MATCH('Total Indexed RECs'!$F74,'Inputs_Indexed REC'!$H$37:$J$37,0)),
IF(K$4&gt;$H74+$B74,J74*(1-INDEX('Inputs_Indexed REC'!$E$6:$E$8,MATCH('Total Indexed RECs'!$F74,'Inputs_Indexed REC'!$C$6:$C$8,0))),
0))</f>
        <v>0</v>
      </c>
      <c r="L74" s="86">
        <f>IF(L$4=$H74+$B74,INDEX('Inputs_Indexed REC'!$D$40:$F$65,MATCH('Total Indexed RECs'!$H74,'Inputs_Indexed REC'!$B$40:$B$65,0),MATCH('Total Indexed RECs'!$F74,'Inputs_Indexed REC'!$D$37:$F$37,0))
*INDEX('Inputs_Indexed REC'!$H$40:$J$65,MATCH('Total Indexed RECs'!$H74,'Inputs_Indexed REC'!$B$40:$B$65,0),MATCH('Total Indexed RECs'!$F74,'Inputs_Indexed REC'!$H$37:$J$37,0)),
IF(L$4&gt;$H74+$B74,K74*(1-INDEX('Inputs_Indexed REC'!$E$6:$E$8,MATCH('Total Indexed RECs'!$F74,'Inputs_Indexed REC'!$C$6:$C$8,0))),
0))</f>
        <v>0</v>
      </c>
      <c r="M74" s="86">
        <f>IF(M$4=$H74+$B74,INDEX('Inputs_Indexed REC'!$D$40:$F$65,MATCH('Total Indexed RECs'!$H74,'Inputs_Indexed REC'!$B$40:$B$65,0),MATCH('Total Indexed RECs'!$F74,'Inputs_Indexed REC'!$D$37:$F$37,0))
*INDEX('Inputs_Indexed REC'!$H$40:$J$65,MATCH('Total Indexed RECs'!$H74,'Inputs_Indexed REC'!$B$40:$B$65,0),MATCH('Total Indexed RECs'!$F74,'Inputs_Indexed REC'!$H$37:$J$37,0)),
IF(M$4&gt;$H74+$B74,L74*(1-INDEX('Inputs_Indexed REC'!$E$6:$E$8,MATCH('Total Indexed RECs'!$F74,'Inputs_Indexed REC'!$C$6:$C$8,0))),
0))</f>
        <v>0</v>
      </c>
      <c r="N74" s="86">
        <f>IF(N$4=$H74+$B74,INDEX('Inputs_Indexed REC'!$D$40:$F$65,MATCH('Total Indexed RECs'!$H74,'Inputs_Indexed REC'!$B$40:$B$65,0),MATCH('Total Indexed RECs'!$F74,'Inputs_Indexed REC'!$D$37:$F$37,0))
*INDEX('Inputs_Indexed REC'!$H$40:$J$65,MATCH('Total Indexed RECs'!$H74,'Inputs_Indexed REC'!$B$40:$B$65,0),MATCH('Total Indexed RECs'!$F74,'Inputs_Indexed REC'!$H$37:$J$37,0)),
IF(N$4&gt;$H74+$B74,M74*(1-INDEX('Inputs_Indexed REC'!$E$6:$E$8,MATCH('Total Indexed RECs'!$F74,'Inputs_Indexed REC'!$C$6:$C$8,0))),
0))</f>
        <v>0</v>
      </c>
      <c r="O74" s="86">
        <f>IF(O$4=$H74+$B74,INDEX('Inputs_Indexed REC'!$D$40:$F$65,MATCH('Total Indexed RECs'!$H74,'Inputs_Indexed REC'!$B$40:$B$65,0),MATCH('Total Indexed RECs'!$F74,'Inputs_Indexed REC'!$D$37:$F$37,0))
*INDEX('Inputs_Indexed REC'!$H$40:$J$65,MATCH('Total Indexed RECs'!$H74,'Inputs_Indexed REC'!$B$40:$B$65,0),MATCH('Total Indexed RECs'!$F74,'Inputs_Indexed REC'!$H$37:$J$37,0)),
IF(O$4&gt;$H74+$B74,N74*(1-INDEX('Inputs_Indexed REC'!$E$6:$E$8,MATCH('Total Indexed RECs'!$F74,'Inputs_Indexed REC'!$C$6:$C$8,0))),
0))</f>
        <v>0</v>
      </c>
      <c r="P74" s="86">
        <f>IF(P$4=$H74+$B74,INDEX('Inputs_Indexed REC'!$D$40:$F$65,MATCH('Total Indexed RECs'!$H74,'Inputs_Indexed REC'!$B$40:$B$65,0),MATCH('Total Indexed RECs'!$F74,'Inputs_Indexed REC'!$D$37:$F$37,0))
*INDEX('Inputs_Indexed REC'!$H$40:$J$65,MATCH('Total Indexed RECs'!$H74,'Inputs_Indexed REC'!$B$40:$B$65,0),MATCH('Total Indexed RECs'!$F74,'Inputs_Indexed REC'!$H$37:$J$37,0)),
IF(P$4&gt;$H74+$B74,O74*(1-INDEX('Inputs_Indexed REC'!$E$6:$E$8,MATCH('Total Indexed RECs'!$F74,'Inputs_Indexed REC'!$C$6:$C$8,0))),
0))</f>
        <v>0</v>
      </c>
      <c r="Q74" s="86">
        <f>IF(Q$4=$H74+$B74,INDEX('Inputs_Indexed REC'!$D$40:$F$65,MATCH('Total Indexed RECs'!$H74,'Inputs_Indexed REC'!$B$40:$B$65,0),MATCH('Total Indexed RECs'!$F74,'Inputs_Indexed REC'!$D$37:$F$37,0))
*INDEX('Inputs_Indexed REC'!$H$40:$J$65,MATCH('Total Indexed RECs'!$H74,'Inputs_Indexed REC'!$B$40:$B$65,0),MATCH('Total Indexed RECs'!$F74,'Inputs_Indexed REC'!$H$37:$J$37,0)),
IF(Q$4&gt;$H74+$B74,P74*(1-INDEX('Inputs_Indexed REC'!$E$6:$E$8,MATCH('Total Indexed RECs'!$F74,'Inputs_Indexed REC'!$C$6:$C$8,0))),
0))</f>
        <v>0</v>
      </c>
      <c r="R74" s="86">
        <f>IF(R$4=$H74+$B74,INDEX('Inputs_Indexed REC'!$D$40:$F$65,MATCH('Total Indexed RECs'!$H74,'Inputs_Indexed REC'!$B$40:$B$65,0),MATCH('Total Indexed RECs'!$F74,'Inputs_Indexed REC'!$D$37:$F$37,0))
*INDEX('Inputs_Indexed REC'!$H$40:$J$65,MATCH('Total Indexed RECs'!$H74,'Inputs_Indexed REC'!$B$40:$B$65,0),MATCH('Total Indexed RECs'!$F74,'Inputs_Indexed REC'!$H$37:$J$37,0)),
IF(R$4&gt;$H74+$B74,Q74*(1-INDEX('Inputs_Indexed REC'!$E$6:$E$8,MATCH('Total Indexed RECs'!$F74,'Inputs_Indexed REC'!$C$6:$C$8,0))),
0))</f>
        <v>0</v>
      </c>
      <c r="S74" s="86">
        <f>IF(S$4=$H74+$B74,INDEX('Inputs_Indexed REC'!$D$40:$F$65,MATCH('Total Indexed RECs'!$H74,'Inputs_Indexed REC'!$B$40:$B$65,0),MATCH('Total Indexed RECs'!$F74,'Inputs_Indexed REC'!$D$37:$F$37,0))
*INDEX('Inputs_Indexed REC'!$H$40:$J$65,MATCH('Total Indexed RECs'!$H74,'Inputs_Indexed REC'!$B$40:$B$65,0),MATCH('Total Indexed RECs'!$F74,'Inputs_Indexed REC'!$H$37:$J$37,0)),
IF(S$4&gt;$H74+$B74,R74*(1-INDEX('Inputs_Indexed REC'!$E$6:$E$8,MATCH('Total Indexed RECs'!$F74,'Inputs_Indexed REC'!$C$6:$C$8,0))),
0))</f>
        <v>0</v>
      </c>
      <c r="T74" s="86">
        <f>IF(T$4=$H74+$B74,INDEX('Inputs_Indexed REC'!$D$40:$F$65,MATCH('Total Indexed RECs'!$H74,'Inputs_Indexed REC'!$B$40:$B$65,0),MATCH('Total Indexed RECs'!$F74,'Inputs_Indexed REC'!$D$37:$F$37,0))
*INDEX('Inputs_Indexed REC'!$H$40:$J$65,MATCH('Total Indexed RECs'!$H74,'Inputs_Indexed REC'!$B$40:$B$65,0),MATCH('Total Indexed RECs'!$F74,'Inputs_Indexed REC'!$H$37:$J$37,0)),
IF(T$4&gt;$H74+$B74,S74*(1-INDEX('Inputs_Indexed REC'!$E$6:$E$8,MATCH('Total Indexed RECs'!$F74,'Inputs_Indexed REC'!$C$6:$C$8,0))),
0))</f>
        <v>0</v>
      </c>
      <c r="U74" s="86">
        <f>IF(U$4=$H74+$B74,INDEX('Inputs_Indexed REC'!$D$40:$F$65,MATCH('Total Indexed RECs'!$H74,'Inputs_Indexed REC'!$B$40:$B$65,0),MATCH('Total Indexed RECs'!$F74,'Inputs_Indexed REC'!$D$37:$F$37,0))
*INDEX('Inputs_Indexed REC'!$H$40:$J$65,MATCH('Total Indexed RECs'!$H74,'Inputs_Indexed REC'!$B$40:$B$65,0),MATCH('Total Indexed RECs'!$F74,'Inputs_Indexed REC'!$H$37:$J$37,0)),
IF(U$4&gt;$H74+$B74,T74*(1-INDEX('Inputs_Indexed REC'!$E$6:$E$8,MATCH('Total Indexed RECs'!$F74,'Inputs_Indexed REC'!$C$6:$C$8,0))),
0))</f>
        <v>0</v>
      </c>
      <c r="V74" s="86">
        <f>IF(V$4=$H74+$B74,INDEX('Inputs_Indexed REC'!$D$40:$F$65,MATCH('Total Indexed RECs'!$H74,'Inputs_Indexed REC'!$B$40:$B$65,0),MATCH('Total Indexed RECs'!$F74,'Inputs_Indexed REC'!$D$37:$F$37,0))
*INDEX('Inputs_Indexed REC'!$H$40:$J$65,MATCH('Total Indexed RECs'!$H74,'Inputs_Indexed REC'!$B$40:$B$65,0),MATCH('Total Indexed RECs'!$F74,'Inputs_Indexed REC'!$H$37:$J$37,0)),
IF(V$4&gt;$H74+$B74,U74*(1-INDEX('Inputs_Indexed REC'!$E$6:$E$8,MATCH('Total Indexed RECs'!$F74,'Inputs_Indexed REC'!$C$6:$C$8,0))),
0))</f>
        <v>0</v>
      </c>
      <c r="W74" s="86">
        <f>IF(W$4=$H74+$B74,INDEX('Inputs_Indexed REC'!$D$40:$F$65,MATCH('Total Indexed RECs'!$H74,'Inputs_Indexed REC'!$B$40:$B$65,0),MATCH('Total Indexed RECs'!$F74,'Inputs_Indexed REC'!$D$37:$F$37,0))
*INDEX('Inputs_Indexed REC'!$H$40:$J$65,MATCH('Total Indexed RECs'!$H74,'Inputs_Indexed REC'!$B$40:$B$65,0),MATCH('Total Indexed RECs'!$F74,'Inputs_Indexed REC'!$H$37:$J$37,0)),
IF(W$4&gt;$H74+$B74,V74*(1-INDEX('Inputs_Indexed REC'!$E$6:$E$8,MATCH('Total Indexed RECs'!$F74,'Inputs_Indexed REC'!$C$6:$C$8,0))),
0))</f>
        <v>0</v>
      </c>
      <c r="X74" s="86">
        <f>IF(X$4=$H74+$B74,INDEX('Inputs_Indexed REC'!$D$40:$F$65,MATCH('Total Indexed RECs'!$H74,'Inputs_Indexed REC'!$B$40:$B$65,0),MATCH('Total Indexed RECs'!$F74,'Inputs_Indexed REC'!$D$37:$F$37,0))
*INDEX('Inputs_Indexed REC'!$H$40:$J$65,MATCH('Total Indexed RECs'!$H74,'Inputs_Indexed REC'!$B$40:$B$65,0),MATCH('Total Indexed RECs'!$F74,'Inputs_Indexed REC'!$H$37:$J$37,0)),
IF(X$4&gt;$H74+$B74,W74*(1-INDEX('Inputs_Indexed REC'!$E$6:$E$8,MATCH('Total Indexed RECs'!$F74,'Inputs_Indexed REC'!$C$6:$C$8,0))),
0))</f>
        <v>0</v>
      </c>
      <c r="Y74" s="86">
        <f>IF(Y$4=$H74+$B74,INDEX('Inputs_Indexed REC'!$D$40:$F$65,MATCH('Total Indexed RECs'!$H74,'Inputs_Indexed REC'!$B$40:$B$65,0),MATCH('Total Indexed RECs'!$F74,'Inputs_Indexed REC'!$D$37:$F$37,0))
*INDEX('Inputs_Indexed REC'!$H$40:$J$65,MATCH('Total Indexed RECs'!$H74,'Inputs_Indexed REC'!$B$40:$B$65,0),MATCH('Total Indexed RECs'!$F74,'Inputs_Indexed REC'!$H$37:$J$37,0)),
IF(Y$4&gt;$H74+$B74,X74*(1-INDEX('Inputs_Indexed REC'!$E$6:$E$8,MATCH('Total Indexed RECs'!$F74,'Inputs_Indexed REC'!$C$6:$C$8,0))),
0))</f>
        <v>0</v>
      </c>
      <c r="Z74" s="86">
        <f>IF(Z$4=$H74+$B74,INDEX('Inputs_Indexed REC'!$D$40:$F$65,MATCH('Total Indexed RECs'!$H74,'Inputs_Indexed REC'!$B$40:$B$65,0),MATCH('Total Indexed RECs'!$F74,'Inputs_Indexed REC'!$D$37:$F$37,0))
*INDEX('Inputs_Indexed REC'!$H$40:$J$65,MATCH('Total Indexed RECs'!$H74,'Inputs_Indexed REC'!$B$40:$B$65,0),MATCH('Total Indexed RECs'!$F74,'Inputs_Indexed REC'!$H$37:$J$37,0)),
IF(Z$4&gt;$H74+$B74,Y74*(1-INDEX('Inputs_Indexed REC'!$E$6:$E$8,MATCH('Total Indexed RECs'!$F74,'Inputs_Indexed REC'!$C$6:$C$8,0))),
0))</f>
        <v>0</v>
      </c>
      <c r="AA74" s="86">
        <f>IF(AA$4=$H74+$B74,INDEX('Inputs_Indexed REC'!$D$40:$F$65,MATCH('Total Indexed RECs'!$H74,'Inputs_Indexed REC'!$B$40:$B$65,0),MATCH('Total Indexed RECs'!$F74,'Inputs_Indexed REC'!$D$37:$F$37,0))
*INDEX('Inputs_Indexed REC'!$H$40:$J$65,MATCH('Total Indexed RECs'!$H74,'Inputs_Indexed REC'!$B$40:$B$65,0),MATCH('Total Indexed RECs'!$F74,'Inputs_Indexed REC'!$H$37:$J$37,0)),
IF(AA$4&gt;$H74+$B74,Z74*(1-INDEX('Inputs_Indexed REC'!$E$6:$E$8,MATCH('Total Indexed RECs'!$F74,'Inputs_Indexed REC'!$C$6:$C$8,0))),
0))</f>
        <v>0</v>
      </c>
      <c r="AB74" s="86">
        <f>IF(AB$4=$H74+$B74,INDEX('Inputs_Indexed REC'!$D$40:$F$65,MATCH('Total Indexed RECs'!$H74,'Inputs_Indexed REC'!$B$40:$B$65,0),MATCH('Total Indexed RECs'!$F74,'Inputs_Indexed REC'!$D$37:$F$37,0))
*INDEX('Inputs_Indexed REC'!$H$40:$J$65,MATCH('Total Indexed RECs'!$H74,'Inputs_Indexed REC'!$B$40:$B$65,0),MATCH('Total Indexed RECs'!$F74,'Inputs_Indexed REC'!$H$37:$J$37,0)),
IF(AB$4&gt;$H74+$B74,AA74*(1-INDEX('Inputs_Indexed REC'!$E$6:$E$8,MATCH('Total Indexed RECs'!$F74,'Inputs_Indexed REC'!$C$6:$C$8,0))),
0))</f>
        <v>100000</v>
      </c>
      <c r="AC74" s="86">
        <f>IF(AC$4=$H74+$B74,INDEX('Inputs_Indexed REC'!$D$40:$F$65,MATCH('Total Indexed RECs'!$H74,'Inputs_Indexed REC'!$B$40:$B$65,0),MATCH('Total Indexed RECs'!$F74,'Inputs_Indexed REC'!$D$37:$F$37,0))
*INDEX('Inputs_Indexed REC'!$H$40:$J$65,MATCH('Total Indexed RECs'!$H74,'Inputs_Indexed REC'!$B$40:$B$65,0),MATCH('Total Indexed RECs'!$F74,'Inputs_Indexed REC'!$H$37:$J$37,0)),
IF(AC$4&gt;$H74+$B74,AB74*(1-INDEX('Inputs_Indexed REC'!$E$6:$E$8,MATCH('Total Indexed RECs'!$F74,'Inputs_Indexed REC'!$C$6:$C$8,0))),
0))</f>
        <v>99500</v>
      </c>
      <c r="AD74" s="86">
        <f>IF(AD$4=$H74+$B74,INDEX('Inputs_Indexed REC'!$D$40:$F$65,MATCH('Total Indexed RECs'!$H74,'Inputs_Indexed REC'!$B$40:$B$65,0),MATCH('Total Indexed RECs'!$F74,'Inputs_Indexed REC'!$D$37:$F$37,0))
*INDEX('Inputs_Indexed REC'!$H$40:$J$65,MATCH('Total Indexed RECs'!$H74,'Inputs_Indexed REC'!$B$40:$B$65,0),MATCH('Total Indexed RECs'!$F74,'Inputs_Indexed REC'!$H$37:$J$37,0)),
IF(AD$4&gt;$H74+$B74,AC74*(1-INDEX('Inputs_Indexed REC'!$E$6:$E$8,MATCH('Total Indexed RECs'!$F74,'Inputs_Indexed REC'!$C$6:$C$8,0))),
0))</f>
        <v>99002.5</v>
      </c>
      <c r="AE74" s="86">
        <f>IF(AE$4=$H74+$B74,INDEX('Inputs_Indexed REC'!$D$40:$F$65,MATCH('Total Indexed RECs'!$H74,'Inputs_Indexed REC'!$B$40:$B$65,0),MATCH('Total Indexed RECs'!$F74,'Inputs_Indexed REC'!$D$37:$F$37,0))
*INDEX('Inputs_Indexed REC'!$H$40:$J$65,MATCH('Total Indexed RECs'!$H74,'Inputs_Indexed REC'!$B$40:$B$65,0),MATCH('Total Indexed RECs'!$F74,'Inputs_Indexed REC'!$H$37:$J$37,0)),
IF(AE$4&gt;$H74+$B74,AD74*(1-INDEX('Inputs_Indexed REC'!$E$6:$E$8,MATCH('Total Indexed RECs'!$F74,'Inputs_Indexed REC'!$C$6:$C$8,0))),
0))</f>
        <v>98507.487500000003</v>
      </c>
      <c r="AF74" s="86">
        <f>IF(AF$4=$H74+$B74,INDEX('Inputs_Indexed REC'!$D$40:$F$65,MATCH('Total Indexed RECs'!$H74,'Inputs_Indexed REC'!$B$40:$B$65,0),MATCH('Total Indexed RECs'!$F74,'Inputs_Indexed REC'!$D$37:$F$37,0))
*INDEX('Inputs_Indexed REC'!$H$40:$J$65,MATCH('Total Indexed RECs'!$H74,'Inputs_Indexed REC'!$B$40:$B$65,0),MATCH('Total Indexed RECs'!$F74,'Inputs_Indexed REC'!$H$37:$J$37,0)),
IF(AF$4&gt;$H74+$B74,AE74*(1-INDEX('Inputs_Indexed REC'!$E$6:$E$8,MATCH('Total Indexed RECs'!$F74,'Inputs_Indexed REC'!$C$6:$C$8,0))),
0))</f>
        <v>98014.950062500007</v>
      </c>
      <c r="AG74" s="86">
        <f>IF(AG$4=$H74+$B74,INDEX('Inputs_Indexed REC'!$D$40:$F$65,MATCH('Total Indexed RECs'!$H74,'Inputs_Indexed REC'!$B$40:$B$65,0),MATCH('Total Indexed RECs'!$F74,'Inputs_Indexed REC'!$D$37:$F$37,0))
*INDEX('Inputs_Indexed REC'!$H$40:$J$65,MATCH('Total Indexed RECs'!$H74,'Inputs_Indexed REC'!$B$40:$B$65,0),MATCH('Total Indexed RECs'!$F74,'Inputs_Indexed REC'!$H$37:$J$37,0)),
IF(AG$4&gt;$H74+$B74,AF74*(1-INDEX('Inputs_Indexed REC'!$E$6:$E$8,MATCH('Total Indexed RECs'!$F74,'Inputs_Indexed REC'!$C$6:$C$8,0))),
0))</f>
        <v>97524.875312187505</v>
      </c>
      <c r="AH74" s="86">
        <f>IF(AH$4=$H74+$B74,INDEX('Inputs_Indexed REC'!$D$40:$F$65,MATCH('Total Indexed RECs'!$H74,'Inputs_Indexed REC'!$B$40:$B$65,0),MATCH('Total Indexed RECs'!$F74,'Inputs_Indexed REC'!$D$37:$F$37,0))
*INDEX('Inputs_Indexed REC'!$H$40:$J$65,MATCH('Total Indexed RECs'!$H74,'Inputs_Indexed REC'!$B$40:$B$65,0),MATCH('Total Indexed RECs'!$F74,'Inputs_Indexed REC'!$H$37:$J$37,0)),
IF(AH$4&gt;$H74+$B74,AG74*(1-INDEX('Inputs_Indexed REC'!$E$6:$E$8,MATCH('Total Indexed RECs'!$F74,'Inputs_Indexed REC'!$C$6:$C$8,0))),
0))</f>
        <v>97037.250935626565</v>
      </c>
    </row>
    <row r="75" spans="2:34" x14ac:dyDescent="0.35">
      <c r="B75" s="332">
        <f>INDEX('Inputs_Indexed REC'!$E$70:$E$72,MATCH('Indexed REC Deliveries'!$D75,'Inputs_Indexed REC'!$C$70:$C$72,0))</f>
        <v>3</v>
      </c>
      <c r="C75" s="332" t="str">
        <f>INDEX('Inputs_Indexed REC'!$L$40:$L$65,MATCH('Indexed REC Deliveries'!$G75,'Inputs_Indexed REC'!$C$40:$C$65,0))</f>
        <v>Projected</v>
      </c>
      <c r="D75" s="116" t="s">
        <v>241</v>
      </c>
      <c r="E75" s="212"/>
      <c r="F75" s="39" t="s">
        <v>77</v>
      </c>
      <c r="G75" s="60" t="s">
        <v>36</v>
      </c>
      <c r="H75" s="347">
        <f t="shared" si="8"/>
        <v>2038</v>
      </c>
      <c r="I75" s="56" t="s">
        <v>91</v>
      </c>
      <c r="J75" s="86">
        <f>IF(J$4=$H75+$B75,INDEX('Inputs_Indexed REC'!$D$40:$F$65,MATCH('Total Indexed RECs'!$H75,'Inputs_Indexed REC'!$B$40:$B$65,0),MATCH('Total Indexed RECs'!$F75,'Inputs_Indexed REC'!$D$37:$F$37,0))
*INDEX('Inputs_Indexed REC'!$H$40:$J$65,MATCH('Total Indexed RECs'!$H75,'Inputs_Indexed REC'!$B$40:$B$65,0),MATCH('Total Indexed RECs'!$F75,'Inputs_Indexed REC'!$H$37:$J$37,0)),
IF(J$4&gt;$H75+$B75,I75*(1-INDEX('Inputs_Indexed REC'!$E$6:$E$8,MATCH('Total Indexed RECs'!$F75,'Inputs_Indexed REC'!$C$6:$C$8,0))),
0))</f>
        <v>0</v>
      </c>
      <c r="K75" s="86">
        <f>IF(K$4=$H75+$B75,INDEX('Inputs_Indexed REC'!$D$40:$F$65,MATCH('Total Indexed RECs'!$H75,'Inputs_Indexed REC'!$B$40:$B$65,0),MATCH('Total Indexed RECs'!$F75,'Inputs_Indexed REC'!$D$37:$F$37,0))
*INDEX('Inputs_Indexed REC'!$H$40:$J$65,MATCH('Total Indexed RECs'!$H75,'Inputs_Indexed REC'!$B$40:$B$65,0),MATCH('Total Indexed RECs'!$F75,'Inputs_Indexed REC'!$H$37:$J$37,0)),
IF(K$4&gt;$H75+$B75,J75*(1-INDEX('Inputs_Indexed REC'!$E$6:$E$8,MATCH('Total Indexed RECs'!$F75,'Inputs_Indexed REC'!$C$6:$C$8,0))),
0))</f>
        <v>0</v>
      </c>
      <c r="L75" s="86">
        <f>IF(L$4=$H75+$B75,INDEX('Inputs_Indexed REC'!$D$40:$F$65,MATCH('Total Indexed RECs'!$H75,'Inputs_Indexed REC'!$B$40:$B$65,0),MATCH('Total Indexed RECs'!$F75,'Inputs_Indexed REC'!$D$37:$F$37,0))
*INDEX('Inputs_Indexed REC'!$H$40:$J$65,MATCH('Total Indexed RECs'!$H75,'Inputs_Indexed REC'!$B$40:$B$65,0),MATCH('Total Indexed RECs'!$F75,'Inputs_Indexed REC'!$H$37:$J$37,0)),
IF(L$4&gt;$H75+$B75,K75*(1-INDEX('Inputs_Indexed REC'!$E$6:$E$8,MATCH('Total Indexed RECs'!$F75,'Inputs_Indexed REC'!$C$6:$C$8,0))),
0))</f>
        <v>0</v>
      </c>
      <c r="M75" s="86">
        <f>IF(M$4=$H75+$B75,INDEX('Inputs_Indexed REC'!$D$40:$F$65,MATCH('Total Indexed RECs'!$H75,'Inputs_Indexed REC'!$B$40:$B$65,0),MATCH('Total Indexed RECs'!$F75,'Inputs_Indexed REC'!$D$37:$F$37,0))
*INDEX('Inputs_Indexed REC'!$H$40:$J$65,MATCH('Total Indexed RECs'!$H75,'Inputs_Indexed REC'!$B$40:$B$65,0),MATCH('Total Indexed RECs'!$F75,'Inputs_Indexed REC'!$H$37:$J$37,0)),
IF(M$4&gt;$H75+$B75,L75*(1-INDEX('Inputs_Indexed REC'!$E$6:$E$8,MATCH('Total Indexed RECs'!$F75,'Inputs_Indexed REC'!$C$6:$C$8,0))),
0))</f>
        <v>0</v>
      </c>
      <c r="N75" s="86">
        <f>IF(N$4=$H75+$B75,INDEX('Inputs_Indexed REC'!$D$40:$F$65,MATCH('Total Indexed RECs'!$H75,'Inputs_Indexed REC'!$B$40:$B$65,0),MATCH('Total Indexed RECs'!$F75,'Inputs_Indexed REC'!$D$37:$F$37,0))
*INDEX('Inputs_Indexed REC'!$H$40:$J$65,MATCH('Total Indexed RECs'!$H75,'Inputs_Indexed REC'!$B$40:$B$65,0),MATCH('Total Indexed RECs'!$F75,'Inputs_Indexed REC'!$H$37:$J$37,0)),
IF(N$4&gt;$H75+$B75,M75*(1-INDEX('Inputs_Indexed REC'!$E$6:$E$8,MATCH('Total Indexed RECs'!$F75,'Inputs_Indexed REC'!$C$6:$C$8,0))),
0))</f>
        <v>0</v>
      </c>
      <c r="O75" s="86">
        <f>IF(O$4=$H75+$B75,INDEX('Inputs_Indexed REC'!$D$40:$F$65,MATCH('Total Indexed RECs'!$H75,'Inputs_Indexed REC'!$B$40:$B$65,0),MATCH('Total Indexed RECs'!$F75,'Inputs_Indexed REC'!$D$37:$F$37,0))
*INDEX('Inputs_Indexed REC'!$H$40:$J$65,MATCH('Total Indexed RECs'!$H75,'Inputs_Indexed REC'!$B$40:$B$65,0),MATCH('Total Indexed RECs'!$F75,'Inputs_Indexed REC'!$H$37:$J$37,0)),
IF(O$4&gt;$H75+$B75,N75*(1-INDEX('Inputs_Indexed REC'!$E$6:$E$8,MATCH('Total Indexed RECs'!$F75,'Inputs_Indexed REC'!$C$6:$C$8,0))),
0))</f>
        <v>0</v>
      </c>
      <c r="P75" s="86">
        <f>IF(P$4=$H75+$B75,INDEX('Inputs_Indexed REC'!$D$40:$F$65,MATCH('Total Indexed RECs'!$H75,'Inputs_Indexed REC'!$B$40:$B$65,0),MATCH('Total Indexed RECs'!$F75,'Inputs_Indexed REC'!$D$37:$F$37,0))
*INDEX('Inputs_Indexed REC'!$H$40:$J$65,MATCH('Total Indexed RECs'!$H75,'Inputs_Indexed REC'!$B$40:$B$65,0),MATCH('Total Indexed RECs'!$F75,'Inputs_Indexed REC'!$H$37:$J$37,0)),
IF(P$4&gt;$H75+$B75,O75*(1-INDEX('Inputs_Indexed REC'!$E$6:$E$8,MATCH('Total Indexed RECs'!$F75,'Inputs_Indexed REC'!$C$6:$C$8,0))),
0))</f>
        <v>0</v>
      </c>
      <c r="Q75" s="86">
        <f>IF(Q$4=$H75+$B75,INDEX('Inputs_Indexed REC'!$D$40:$F$65,MATCH('Total Indexed RECs'!$H75,'Inputs_Indexed REC'!$B$40:$B$65,0),MATCH('Total Indexed RECs'!$F75,'Inputs_Indexed REC'!$D$37:$F$37,0))
*INDEX('Inputs_Indexed REC'!$H$40:$J$65,MATCH('Total Indexed RECs'!$H75,'Inputs_Indexed REC'!$B$40:$B$65,0),MATCH('Total Indexed RECs'!$F75,'Inputs_Indexed REC'!$H$37:$J$37,0)),
IF(Q$4&gt;$H75+$B75,P75*(1-INDEX('Inputs_Indexed REC'!$E$6:$E$8,MATCH('Total Indexed RECs'!$F75,'Inputs_Indexed REC'!$C$6:$C$8,0))),
0))</f>
        <v>0</v>
      </c>
      <c r="R75" s="86">
        <f>IF(R$4=$H75+$B75,INDEX('Inputs_Indexed REC'!$D$40:$F$65,MATCH('Total Indexed RECs'!$H75,'Inputs_Indexed REC'!$B$40:$B$65,0),MATCH('Total Indexed RECs'!$F75,'Inputs_Indexed REC'!$D$37:$F$37,0))
*INDEX('Inputs_Indexed REC'!$H$40:$J$65,MATCH('Total Indexed RECs'!$H75,'Inputs_Indexed REC'!$B$40:$B$65,0),MATCH('Total Indexed RECs'!$F75,'Inputs_Indexed REC'!$H$37:$J$37,0)),
IF(R$4&gt;$H75+$B75,Q75*(1-INDEX('Inputs_Indexed REC'!$E$6:$E$8,MATCH('Total Indexed RECs'!$F75,'Inputs_Indexed REC'!$C$6:$C$8,0))),
0))</f>
        <v>0</v>
      </c>
      <c r="S75" s="86">
        <f>IF(S$4=$H75+$B75,INDEX('Inputs_Indexed REC'!$D$40:$F$65,MATCH('Total Indexed RECs'!$H75,'Inputs_Indexed REC'!$B$40:$B$65,0),MATCH('Total Indexed RECs'!$F75,'Inputs_Indexed REC'!$D$37:$F$37,0))
*INDEX('Inputs_Indexed REC'!$H$40:$J$65,MATCH('Total Indexed RECs'!$H75,'Inputs_Indexed REC'!$B$40:$B$65,0),MATCH('Total Indexed RECs'!$F75,'Inputs_Indexed REC'!$H$37:$J$37,0)),
IF(S$4&gt;$H75+$B75,R75*(1-INDEX('Inputs_Indexed REC'!$E$6:$E$8,MATCH('Total Indexed RECs'!$F75,'Inputs_Indexed REC'!$C$6:$C$8,0))),
0))</f>
        <v>0</v>
      </c>
      <c r="T75" s="86">
        <f>IF(T$4=$H75+$B75,INDEX('Inputs_Indexed REC'!$D$40:$F$65,MATCH('Total Indexed RECs'!$H75,'Inputs_Indexed REC'!$B$40:$B$65,0),MATCH('Total Indexed RECs'!$F75,'Inputs_Indexed REC'!$D$37:$F$37,0))
*INDEX('Inputs_Indexed REC'!$H$40:$J$65,MATCH('Total Indexed RECs'!$H75,'Inputs_Indexed REC'!$B$40:$B$65,0),MATCH('Total Indexed RECs'!$F75,'Inputs_Indexed REC'!$H$37:$J$37,0)),
IF(T$4&gt;$H75+$B75,S75*(1-INDEX('Inputs_Indexed REC'!$E$6:$E$8,MATCH('Total Indexed RECs'!$F75,'Inputs_Indexed REC'!$C$6:$C$8,0))),
0))</f>
        <v>0</v>
      </c>
      <c r="U75" s="86">
        <f>IF(U$4=$H75+$B75,INDEX('Inputs_Indexed REC'!$D$40:$F$65,MATCH('Total Indexed RECs'!$H75,'Inputs_Indexed REC'!$B$40:$B$65,0),MATCH('Total Indexed RECs'!$F75,'Inputs_Indexed REC'!$D$37:$F$37,0))
*INDEX('Inputs_Indexed REC'!$H$40:$J$65,MATCH('Total Indexed RECs'!$H75,'Inputs_Indexed REC'!$B$40:$B$65,0),MATCH('Total Indexed RECs'!$F75,'Inputs_Indexed REC'!$H$37:$J$37,0)),
IF(U$4&gt;$H75+$B75,T75*(1-INDEX('Inputs_Indexed REC'!$E$6:$E$8,MATCH('Total Indexed RECs'!$F75,'Inputs_Indexed REC'!$C$6:$C$8,0))),
0))</f>
        <v>0</v>
      </c>
      <c r="V75" s="86">
        <f>IF(V$4=$H75+$B75,INDEX('Inputs_Indexed REC'!$D$40:$F$65,MATCH('Total Indexed RECs'!$H75,'Inputs_Indexed REC'!$B$40:$B$65,0),MATCH('Total Indexed RECs'!$F75,'Inputs_Indexed REC'!$D$37:$F$37,0))
*INDEX('Inputs_Indexed REC'!$H$40:$J$65,MATCH('Total Indexed RECs'!$H75,'Inputs_Indexed REC'!$B$40:$B$65,0),MATCH('Total Indexed RECs'!$F75,'Inputs_Indexed REC'!$H$37:$J$37,0)),
IF(V$4&gt;$H75+$B75,U75*(1-INDEX('Inputs_Indexed REC'!$E$6:$E$8,MATCH('Total Indexed RECs'!$F75,'Inputs_Indexed REC'!$C$6:$C$8,0))),
0))</f>
        <v>0</v>
      </c>
      <c r="W75" s="86">
        <f>IF(W$4=$H75+$B75,INDEX('Inputs_Indexed REC'!$D$40:$F$65,MATCH('Total Indexed RECs'!$H75,'Inputs_Indexed REC'!$B$40:$B$65,0),MATCH('Total Indexed RECs'!$F75,'Inputs_Indexed REC'!$D$37:$F$37,0))
*INDEX('Inputs_Indexed REC'!$H$40:$J$65,MATCH('Total Indexed RECs'!$H75,'Inputs_Indexed REC'!$B$40:$B$65,0),MATCH('Total Indexed RECs'!$F75,'Inputs_Indexed REC'!$H$37:$J$37,0)),
IF(W$4&gt;$H75+$B75,V75*(1-INDEX('Inputs_Indexed REC'!$E$6:$E$8,MATCH('Total Indexed RECs'!$F75,'Inputs_Indexed REC'!$C$6:$C$8,0))),
0))</f>
        <v>0</v>
      </c>
      <c r="X75" s="86">
        <f>IF(X$4=$H75+$B75,INDEX('Inputs_Indexed REC'!$D$40:$F$65,MATCH('Total Indexed RECs'!$H75,'Inputs_Indexed REC'!$B$40:$B$65,0),MATCH('Total Indexed RECs'!$F75,'Inputs_Indexed REC'!$D$37:$F$37,0))
*INDEX('Inputs_Indexed REC'!$H$40:$J$65,MATCH('Total Indexed RECs'!$H75,'Inputs_Indexed REC'!$B$40:$B$65,0),MATCH('Total Indexed RECs'!$F75,'Inputs_Indexed REC'!$H$37:$J$37,0)),
IF(X$4&gt;$H75+$B75,W75*(1-INDEX('Inputs_Indexed REC'!$E$6:$E$8,MATCH('Total Indexed RECs'!$F75,'Inputs_Indexed REC'!$C$6:$C$8,0))),
0))</f>
        <v>0</v>
      </c>
      <c r="Y75" s="86">
        <f>IF(Y$4=$H75+$B75,INDEX('Inputs_Indexed REC'!$D$40:$F$65,MATCH('Total Indexed RECs'!$H75,'Inputs_Indexed REC'!$B$40:$B$65,0),MATCH('Total Indexed RECs'!$F75,'Inputs_Indexed REC'!$D$37:$F$37,0))
*INDEX('Inputs_Indexed REC'!$H$40:$J$65,MATCH('Total Indexed RECs'!$H75,'Inputs_Indexed REC'!$B$40:$B$65,0),MATCH('Total Indexed RECs'!$F75,'Inputs_Indexed REC'!$H$37:$J$37,0)),
IF(Y$4&gt;$H75+$B75,X75*(1-INDEX('Inputs_Indexed REC'!$E$6:$E$8,MATCH('Total Indexed RECs'!$F75,'Inputs_Indexed REC'!$C$6:$C$8,0))),
0))</f>
        <v>0</v>
      </c>
      <c r="Z75" s="86">
        <f>IF(Z$4=$H75+$B75,INDEX('Inputs_Indexed REC'!$D$40:$F$65,MATCH('Total Indexed RECs'!$H75,'Inputs_Indexed REC'!$B$40:$B$65,0),MATCH('Total Indexed RECs'!$F75,'Inputs_Indexed REC'!$D$37:$F$37,0))
*INDEX('Inputs_Indexed REC'!$H$40:$J$65,MATCH('Total Indexed RECs'!$H75,'Inputs_Indexed REC'!$B$40:$B$65,0),MATCH('Total Indexed RECs'!$F75,'Inputs_Indexed REC'!$H$37:$J$37,0)),
IF(Z$4&gt;$H75+$B75,Y75*(1-INDEX('Inputs_Indexed REC'!$E$6:$E$8,MATCH('Total Indexed RECs'!$F75,'Inputs_Indexed REC'!$C$6:$C$8,0))),
0))</f>
        <v>0</v>
      </c>
      <c r="AA75" s="86">
        <f>IF(AA$4=$H75+$B75,INDEX('Inputs_Indexed REC'!$D$40:$F$65,MATCH('Total Indexed RECs'!$H75,'Inputs_Indexed REC'!$B$40:$B$65,0),MATCH('Total Indexed RECs'!$F75,'Inputs_Indexed REC'!$D$37:$F$37,0))
*INDEX('Inputs_Indexed REC'!$H$40:$J$65,MATCH('Total Indexed RECs'!$H75,'Inputs_Indexed REC'!$B$40:$B$65,0),MATCH('Total Indexed RECs'!$F75,'Inputs_Indexed REC'!$H$37:$J$37,0)),
IF(AA$4&gt;$H75+$B75,Z75*(1-INDEX('Inputs_Indexed REC'!$E$6:$E$8,MATCH('Total Indexed RECs'!$F75,'Inputs_Indexed REC'!$C$6:$C$8,0))),
0))</f>
        <v>0</v>
      </c>
      <c r="AB75" s="86">
        <f>IF(AB$4=$H75+$B75,INDEX('Inputs_Indexed REC'!$D$40:$F$65,MATCH('Total Indexed RECs'!$H75,'Inputs_Indexed REC'!$B$40:$B$65,0),MATCH('Total Indexed RECs'!$F75,'Inputs_Indexed REC'!$D$37:$F$37,0))
*INDEX('Inputs_Indexed REC'!$H$40:$J$65,MATCH('Total Indexed RECs'!$H75,'Inputs_Indexed REC'!$B$40:$B$65,0),MATCH('Total Indexed RECs'!$F75,'Inputs_Indexed REC'!$H$37:$J$37,0)),
IF(AB$4&gt;$H75+$B75,AA75*(1-INDEX('Inputs_Indexed REC'!$E$6:$E$8,MATCH('Total Indexed RECs'!$F75,'Inputs_Indexed REC'!$C$6:$C$8,0))),
0))</f>
        <v>0</v>
      </c>
      <c r="AC75" s="86">
        <f>IF(AC$4=$H75+$B75,INDEX('Inputs_Indexed REC'!$D$40:$F$65,MATCH('Total Indexed RECs'!$H75,'Inputs_Indexed REC'!$B$40:$B$65,0),MATCH('Total Indexed RECs'!$F75,'Inputs_Indexed REC'!$D$37:$F$37,0))
*INDEX('Inputs_Indexed REC'!$H$40:$J$65,MATCH('Total Indexed RECs'!$H75,'Inputs_Indexed REC'!$B$40:$B$65,0),MATCH('Total Indexed RECs'!$F75,'Inputs_Indexed REC'!$H$37:$J$37,0)),
IF(AC$4&gt;$H75+$B75,AB75*(1-INDEX('Inputs_Indexed REC'!$E$6:$E$8,MATCH('Total Indexed RECs'!$F75,'Inputs_Indexed REC'!$C$6:$C$8,0))),
0))</f>
        <v>100000</v>
      </c>
      <c r="AD75" s="86">
        <f>IF(AD$4=$H75+$B75,INDEX('Inputs_Indexed REC'!$D$40:$F$65,MATCH('Total Indexed RECs'!$H75,'Inputs_Indexed REC'!$B$40:$B$65,0),MATCH('Total Indexed RECs'!$F75,'Inputs_Indexed REC'!$D$37:$F$37,0))
*INDEX('Inputs_Indexed REC'!$H$40:$J$65,MATCH('Total Indexed RECs'!$H75,'Inputs_Indexed REC'!$B$40:$B$65,0),MATCH('Total Indexed RECs'!$F75,'Inputs_Indexed REC'!$H$37:$J$37,0)),
IF(AD$4&gt;$H75+$B75,AC75*(1-INDEX('Inputs_Indexed REC'!$E$6:$E$8,MATCH('Total Indexed RECs'!$F75,'Inputs_Indexed REC'!$C$6:$C$8,0))),
0))</f>
        <v>99500</v>
      </c>
      <c r="AE75" s="86">
        <f>IF(AE$4=$H75+$B75,INDEX('Inputs_Indexed REC'!$D$40:$F$65,MATCH('Total Indexed RECs'!$H75,'Inputs_Indexed REC'!$B$40:$B$65,0),MATCH('Total Indexed RECs'!$F75,'Inputs_Indexed REC'!$D$37:$F$37,0))
*INDEX('Inputs_Indexed REC'!$H$40:$J$65,MATCH('Total Indexed RECs'!$H75,'Inputs_Indexed REC'!$B$40:$B$65,0),MATCH('Total Indexed RECs'!$F75,'Inputs_Indexed REC'!$H$37:$J$37,0)),
IF(AE$4&gt;$H75+$B75,AD75*(1-INDEX('Inputs_Indexed REC'!$E$6:$E$8,MATCH('Total Indexed RECs'!$F75,'Inputs_Indexed REC'!$C$6:$C$8,0))),
0))</f>
        <v>99002.5</v>
      </c>
      <c r="AF75" s="86">
        <f>IF(AF$4=$H75+$B75,INDEX('Inputs_Indexed REC'!$D$40:$F$65,MATCH('Total Indexed RECs'!$H75,'Inputs_Indexed REC'!$B$40:$B$65,0),MATCH('Total Indexed RECs'!$F75,'Inputs_Indexed REC'!$D$37:$F$37,0))
*INDEX('Inputs_Indexed REC'!$H$40:$J$65,MATCH('Total Indexed RECs'!$H75,'Inputs_Indexed REC'!$B$40:$B$65,0),MATCH('Total Indexed RECs'!$F75,'Inputs_Indexed REC'!$H$37:$J$37,0)),
IF(AF$4&gt;$H75+$B75,AE75*(1-INDEX('Inputs_Indexed REC'!$E$6:$E$8,MATCH('Total Indexed RECs'!$F75,'Inputs_Indexed REC'!$C$6:$C$8,0))),
0))</f>
        <v>98507.487500000003</v>
      </c>
      <c r="AG75" s="86">
        <f>IF(AG$4=$H75+$B75,INDEX('Inputs_Indexed REC'!$D$40:$F$65,MATCH('Total Indexed RECs'!$H75,'Inputs_Indexed REC'!$B$40:$B$65,0),MATCH('Total Indexed RECs'!$F75,'Inputs_Indexed REC'!$D$37:$F$37,0))
*INDEX('Inputs_Indexed REC'!$H$40:$J$65,MATCH('Total Indexed RECs'!$H75,'Inputs_Indexed REC'!$B$40:$B$65,0),MATCH('Total Indexed RECs'!$F75,'Inputs_Indexed REC'!$H$37:$J$37,0)),
IF(AG$4&gt;$H75+$B75,AF75*(1-INDEX('Inputs_Indexed REC'!$E$6:$E$8,MATCH('Total Indexed RECs'!$F75,'Inputs_Indexed REC'!$C$6:$C$8,0))),
0))</f>
        <v>98014.950062500007</v>
      </c>
      <c r="AH75" s="86">
        <f>IF(AH$4=$H75+$B75,INDEX('Inputs_Indexed REC'!$D$40:$F$65,MATCH('Total Indexed RECs'!$H75,'Inputs_Indexed REC'!$B$40:$B$65,0),MATCH('Total Indexed RECs'!$F75,'Inputs_Indexed REC'!$D$37:$F$37,0))
*INDEX('Inputs_Indexed REC'!$H$40:$J$65,MATCH('Total Indexed RECs'!$H75,'Inputs_Indexed REC'!$B$40:$B$65,0),MATCH('Total Indexed RECs'!$F75,'Inputs_Indexed REC'!$H$37:$J$37,0)),
IF(AH$4&gt;$H75+$B75,AG75*(1-INDEX('Inputs_Indexed REC'!$E$6:$E$8,MATCH('Total Indexed RECs'!$F75,'Inputs_Indexed REC'!$C$6:$C$8,0))),
0))</f>
        <v>97524.875312187505</v>
      </c>
    </row>
    <row r="76" spans="2:34" x14ac:dyDescent="0.35">
      <c r="B76" s="332">
        <f>INDEX('Inputs_Indexed REC'!$E$70:$E$72,MATCH('Indexed REC Deliveries'!$D76,'Inputs_Indexed REC'!$C$70:$C$72,0))</f>
        <v>3</v>
      </c>
      <c r="C76" s="332" t="str">
        <f>INDEX('Inputs_Indexed REC'!$L$40:$L$65,MATCH('Indexed REC Deliveries'!$G76,'Inputs_Indexed REC'!$C$40:$C$65,0))</f>
        <v>Projected</v>
      </c>
      <c r="D76" s="116" t="s">
        <v>241</v>
      </c>
      <c r="E76" s="212"/>
      <c r="F76" s="39" t="s">
        <v>77</v>
      </c>
      <c r="G76" s="60" t="s">
        <v>37</v>
      </c>
      <c r="H76" s="347">
        <f t="shared" si="8"/>
        <v>2039</v>
      </c>
      <c r="I76" s="56" t="s">
        <v>91</v>
      </c>
      <c r="J76" s="86">
        <f>IF(J$4=$H76+$B76,INDEX('Inputs_Indexed REC'!$D$40:$F$65,MATCH('Total Indexed RECs'!$H76,'Inputs_Indexed REC'!$B$40:$B$65,0),MATCH('Total Indexed RECs'!$F76,'Inputs_Indexed REC'!$D$37:$F$37,0))
*INDEX('Inputs_Indexed REC'!$H$40:$J$65,MATCH('Total Indexed RECs'!$H76,'Inputs_Indexed REC'!$B$40:$B$65,0),MATCH('Total Indexed RECs'!$F76,'Inputs_Indexed REC'!$H$37:$J$37,0)),
IF(J$4&gt;$H76+$B76,I76*(1-INDEX('Inputs_Indexed REC'!$E$6:$E$8,MATCH('Total Indexed RECs'!$F76,'Inputs_Indexed REC'!$C$6:$C$8,0))),
0))</f>
        <v>0</v>
      </c>
      <c r="K76" s="86">
        <f>IF(K$4=$H76+$B76,INDEX('Inputs_Indexed REC'!$D$40:$F$65,MATCH('Total Indexed RECs'!$H76,'Inputs_Indexed REC'!$B$40:$B$65,0),MATCH('Total Indexed RECs'!$F76,'Inputs_Indexed REC'!$D$37:$F$37,0))
*INDEX('Inputs_Indexed REC'!$H$40:$J$65,MATCH('Total Indexed RECs'!$H76,'Inputs_Indexed REC'!$B$40:$B$65,0),MATCH('Total Indexed RECs'!$F76,'Inputs_Indexed REC'!$H$37:$J$37,0)),
IF(K$4&gt;$H76+$B76,J76*(1-INDEX('Inputs_Indexed REC'!$E$6:$E$8,MATCH('Total Indexed RECs'!$F76,'Inputs_Indexed REC'!$C$6:$C$8,0))),
0))</f>
        <v>0</v>
      </c>
      <c r="L76" s="86">
        <f>IF(L$4=$H76+$B76,INDEX('Inputs_Indexed REC'!$D$40:$F$65,MATCH('Total Indexed RECs'!$H76,'Inputs_Indexed REC'!$B$40:$B$65,0),MATCH('Total Indexed RECs'!$F76,'Inputs_Indexed REC'!$D$37:$F$37,0))
*INDEX('Inputs_Indexed REC'!$H$40:$J$65,MATCH('Total Indexed RECs'!$H76,'Inputs_Indexed REC'!$B$40:$B$65,0),MATCH('Total Indexed RECs'!$F76,'Inputs_Indexed REC'!$H$37:$J$37,0)),
IF(L$4&gt;$H76+$B76,K76*(1-INDEX('Inputs_Indexed REC'!$E$6:$E$8,MATCH('Total Indexed RECs'!$F76,'Inputs_Indexed REC'!$C$6:$C$8,0))),
0))</f>
        <v>0</v>
      </c>
      <c r="M76" s="86">
        <f>IF(M$4=$H76+$B76,INDEX('Inputs_Indexed REC'!$D$40:$F$65,MATCH('Total Indexed RECs'!$H76,'Inputs_Indexed REC'!$B$40:$B$65,0),MATCH('Total Indexed RECs'!$F76,'Inputs_Indexed REC'!$D$37:$F$37,0))
*INDEX('Inputs_Indexed REC'!$H$40:$J$65,MATCH('Total Indexed RECs'!$H76,'Inputs_Indexed REC'!$B$40:$B$65,0),MATCH('Total Indexed RECs'!$F76,'Inputs_Indexed REC'!$H$37:$J$37,0)),
IF(M$4&gt;$H76+$B76,L76*(1-INDEX('Inputs_Indexed REC'!$E$6:$E$8,MATCH('Total Indexed RECs'!$F76,'Inputs_Indexed REC'!$C$6:$C$8,0))),
0))</f>
        <v>0</v>
      </c>
      <c r="N76" s="86">
        <f>IF(N$4=$H76+$B76,INDEX('Inputs_Indexed REC'!$D$40:$F$65,MATCH('Total Indexed RECs'!$H76,'Inputs_Indexed REC'!$B$40:$B$65,0),MATCH('Total Indexed RECs'!$F76,'Inputs_Indexed REC'!$D$37:$F$37,0))
*INDEX('Inputs_Indexed REC'!$H$40:$J$65,MATCH('Total Indexed RECs'!$H76,'Inputs_Indexed REC'!$B$40:$B$65,0),MATCH('Total Indexed RECs'!$F76,'Inputs_Indexed REC'!$H$37:$J$37,0)),
IF(N$4&gt;$H76+$B76,M76*(1-INDEX('Inputs_Indexed REC'!$E$6:$E$8,MATCH('Total Indexed RECs'!$F76,'Inputs_Indexed REC'!$C$6:$C$8,0))),
0))</f>
        <v>0</v>
      </c>
      <c r="O76" s="86">
        <f>IF(O$4=$H76+$B76,INDEX('Inputs_Indexed REC'!$D$40:$F$65,MATCH('Total Indexed RECs'!$H76,'Inputs_Indexed REC'!$B$40:$B$65,0),MATCH('Total Indexed RECs'!$F76,'Inputs_Indexed REC'!$D$37:$F$37,0))
*INDEX('Inputs_Indexed REC'!$H$40:$J$65,MATCH('Total Indexed RECs'!$H76,'Inputs_Indexed REC'!$B$40:$B$65,0),MATCH('Total Indexed RECs'!$F76,'Inputs_Indexed REC'!$H$37:$J$37,0)),
IF(O$4&gt;$H76+$B76,N76*(1-INDEX('Inputs_Indexed REC'!$E$6:$E$8,MATCH('Total Indexed RECs'!$F76,'Inputs_Indexed REC'!$C$6:$C$8,0))),
0))</f>
        <v>0</v>
      </c>
      <c r="P76" s="86">
        <f>IF(P$4=$H76+$B76,INDEX('Inputs_Indexed REC'!$D$40:$F$65,MATCH('Total Indexed RECs'!$H76,'Inputs_Indexed REC'!$B$40:$B$65,0),MATCH('Total Indexed RECs'!$F76,'Inputs_Indexed REC'!$D$37:$F$37,0))
*INDEX('Inputs_Indexed REC'!$H$40:$J$65,MATCH('Total Indexed RECs'!$H76,'Inputs_Indexed REC'!$B$40:$B$65,0),MATCH('Total Indexed RECs'!$F76,'Inputs_Indexed REC'!$H$37:$J$37,0)),
IF(P$4&gt;$H76+$B76,O76*(1-INDEX('Inputs_Indexed REC'!$E$6:$E$8,MATCH('Total Indexed RECs'!$F76,'Inputs_Indexed REC'!$C$6:$C$8,0))),
0))</f>
        <v>0</v>
      </c>
      <c r="Q76" s="86">
        <f>IF(Q$4=$H76+$B76,INDEX('Inputs_Indexed REC'!$D$40:$F$65,MATCH('Total Indexed RECs'!$H76,'Inputs_Indexed REC'!$B$40:$B$65,0),MATCH('Total Indexed RECs'!$F76,'Inputs_Indexed REC'!$D$37:$F$37,0))
*INDEX('Inputs_Indexed REC'!$H$40:$J$65,MATCH('Total Indexed RECs'!$H76,'Inputs_Indexed REC'!$B$40:$B$65,0),MATCH('Total Indexed RECs'!$F76,'Inputs_Indexed REC'!$H$37:$J$37,0)),
IF(Q$4&gt;$H76+$B76,P76*(1-INDEX('Inputs_Indexed REC'!$E$6:$E$8,MATCH('Total Indexed RECs'!$F76,'Inputs_Indexed REC'!$C$6:$C$8,0))),
0))</f>
        <v>0</v>
      </c>
      <c r="R76" s="86">
        <f>IF(R$4=$H76+$B76,INDEX('Inputs_Indexed REC'!$D$40:$F$65,MATCH('Total Indexed RECs'!$H76,'Inputs_Indexed REC'!$B$40:$B$65,0),MATCH('Total Indexed RECs'!$F76,'Inputs_Indexed REC'!$D$37:$F$37,0))
*INDEX('Inputs_Indexed REC'!$H$40:$J$65,MATCH('Total Indexed RECs'!$H76,'Inputs_Indexed REC'!$B$40:$B$65,0),MATCH('Total Indexed RECs'!$F76,'Inputs_Indexed REC'!$H$37:$J$37,0)),
IF(R$4&gt;$H76+$B76,Q76*(1-INDEX('Inputs_Indexed REC'!$E$6:$E$8,MATCH('Total Indexed RECs'!$F76,'Inputs_Indexed REC'!$C$6:$C$8,0))),
0))</f>
        <v>0</v>
      </c>
      <c r="S76" s="86">
        <f>IF(S$4=$H76+$B76,INDEX('Inputs_Indexed REC'!$D$40:$F$65,MATCH('Total Indexed RECs'!$H76,'Inputs_Indexed REC'!$B$40:$B$65,0),MATCH('Total Indexed RECs'!$F76,'Inputs_Indexed REC'!$D$37:$F$37,0))
*INDEX('Inputs_Indexed REC'!$H$40:$J$65,MATCH('Total Indexed RECs'!$H76,'Inputs_Indexed REC'!$B$40:$B$65,0),MATCH('Total Indexed RECs'!$F76,'Inputs_Indexed REC'!$H$37:$J$37,0)),
IF(S$4&gt;$H76+$B76,R76*(1-INDEX('Inputs_Indexed REC'!$E$6:$E$8,MATCH('Total Indexed RECs'!$F76,'Inputs_Indexed REC'!$C$6:$C$8,0))),
0))</f>
        <v>0</v>
      </c>
      <c r="T76" s="86">
        <f>IF(T$4=$H76+$B76,INDEX('Inputs_Indexed REC'!$D$40:$F$65,MATCH('Total Indexed RECs'!$H76,'Inputs_Indexed REC'!$B$40:$B$65,0),MATCH('Total Indexed RECs'!$F76,'Inputs_Indexed REC'!$D$37:$F$37,0))
*INDEX('Inputs_Indexed REC'!$H$40:$J$65,MATCH('Total Indexed RECs'!$H76,'Inputs_Indexed REC'!$B$40:$B$65,0),MATCH('Total Indexed RECs'!$F76,'Inputs_Indexed REC'!$H$37:$J$37,0)),
IF(T$4&gt;$H76+$B76,S76*(1-INDEX('Inputs_Indexed REC'!$E$6:$E$8,MATCH('Total Indexed RECs'!$F76,'Inputs_Indexed REC'!$C$6:$C$8,0))),
0))</f>
        <v>0</v>
      </c>
      <c r="U76" s="86">
        <f>IF(U$4=$H76+$B76,INDEX('Inputs_Indexed REC'!$D$40:$F$65,MATCH('Total Indexed RECs'!$H76,'Inputs_Indexed REC'!$B$40:$B$65,0),MATCH('Total Indexed RECs'!$F76,'Inputs_Indexed REC'!$D$37:$F$37,0))
*INDEX('Inputs_Indexed REC'!$H$40:$J$65,MATCH('Total Indexed RECs'!$H76,'Inputs_Indexed REC'!$B$40:$B$65,0),MATCH('Total Indexed RECs'!$F76,'Inputs_Indexed REC'!$H$37:$J$37,0)),
IF(U$4&gt;$H76+$B76,T76*(1-INDEX('Inputs_Indexed REC'!$E$6:$E$8,MATCH('Total Indexed RECs'!$F76,'Inputs_Indexed REC'!$C$6:$C$8,0))),
0))</f>
        <v>0</v>
      </c>
      <c r="V76" s="86">
        <f>IF(V$4=$H76+$B76,INDEX('Inputs_Indexed REC'!$D$40:$F$65,MATCH('Total Indexed RECs'!$H76,'Inputs_Indexed REC'!$B$40:$B$65,0),MATCH('Total Indexed RECs'!$F76,'Inputs_Indexed REC'!$D$37:$F$37,0))
*INDEX('Inputs_Indexed REC'!$H$40:$J$65,MATCH('Total Indexed RECs'!$H76,'Inputs_Indexed REC'!$B$40:$B$65,0),MATCH('Total Indexed RECs'!$F76,'Inputs_Indexed REC'!$H$37:$J$37,0)),
IF(V$4&gt;$H76+$B76,U76*(1-INDEX('Inputs_Indexed REC'!$E$6:$E$8,MATCH('Total Indexed RECs'!$F76,'Inputs_Indexed REC'!$C$6:$C$8,0))),
0))</f>
        <v>0</v>
      </c>
      <c r="W76" s="86">
        <f>IF(W$4=$H76+$B76,INDEX('Inputs_Indexed REC'!$D$40:$F$65,MATCH('Total Indexed RECs'!$H76,'Inputs_Indexed REC'!$B$40:$B$65,0),MATCH('Total Indexed RECs'!$F76,'Inputs_Indexed REC'!$D$37:$F$37,0))
*INDEX('Inputs_Indexed REC'!$H$40:$J$65,MATCH('Total Indexed RECs'!$H76,'Inputs_Indexed REC'!$B$40:$B$65,0),MATCH('Total Indexed RECs'!$F76,'Inputs_Indexed REC'!$H$37:$J$37,0)),
IF(W$4&gt;$H76+$B76,V76*(1-INDEX('Inputs_Indexed REC'!$E$6:$E$8,MATCH('Total Indexed RECs'!$F76,'Inputs_Indexed REC'!$C$6:$C$8,0))),
0))</f>
        <v>0</v>
      </c>
      <c r="X76" s="86">
        <f>IF(X$4=$H76+$B76,INDEX('Inputs_Indexed REC'!$D$40:$F$65,MATCH('Total Indexed RECs'!$H76,'Inputs_Indexed REC'!$B$40:$B$65,0),MATCH('Total Indexed RECs'!$F76,'Inputs_Indexed REC'!$D$37:$F$37,0))
*INDEX('Inputs_Indexed REC'!$H$40:$J$65,MATCH('Total Indexed RECs'!$H76,'Inputs_Indexed REC'!$B$40:$B$65,0),MATCH('Total Indexed RECs'!$F76,'Inputs_Indexed REC'!$H$37:$J$37,0)),
IF(X$4&gt;$H76+$B76,W76*(1-INDEX('Inputs_Indexed REC'!$E$6:$E$8,MATCH('Total Indexed RECs'!$F76,'Inputs_Indexed REC'!$C$6:$C$8,0))),
0))</f>
        <v>0</v>
      </c>
      <c r="Y76" s="86">
        <f>IF(Y$4=$H76+$B76,INDEX('Inputs_Indexed REC'!$D$40:$F$65,MATCH('Total Indexed RECs'!$H76,'Inputs_Indexed REC'!$B$40:$B$65,0),MATCH('Total Indexed RECs'!$F76,'Inputs_Indexed REC'!$D$37:$F$37,0))
*INDEX('Inputs_Indexed REC'!$H$40:$J$65,MATCH('Total Indexed RECs'!$H76,'Inputs_Indexed REC'!$B$40:$B$65,0),MATCH('Total Indexed RECs'!$F76,'Inputs_Indexed REC'!$H$37:$J$37,0)),
IF(Y$4&gt;$H76+$B76,X76*(1-INDEX('Inputs_Indexed REC'!$E$6:$E$8,MATCH('Total Indexed RECs'!$F76,'Inputs_Indexed REC'!$C$6:$C$8,0))),
0))</f>
        <v>0</v>
      </c>
      <c r="Z76" s="86">
        <f>IF(Z$4=$H76+$B76,INDEX('Inputs_Indexed REC'!$D$40:$F$65,MATCH('Total Indexed RECs'!$H76,'Inputs_Indexed REC'!$B$40:$B$65,0),MATCH('Total Indexed RECs'!$F76,'Inputs_Indexed REC'!$D$37:$F$37,0))
*INDEX('Inputs_Indexed REC'!$H$40:$J$65,MATCH('Total Indexed RECs'!$H76,'Inputs_Indexed REC'!$B$40:$B$65,0),MATCH('Total Indexed RECs'!$F76,'Inputs_Indexed REC'!$H$37:$J$37,0)),
IF(Z$4&gt;$H76+$B76,Y76*(1-INDEX('Inputs_Indexed REC'!$E$6:$E$8,MATCH('Total Indexed RECs'!$F76,'Inputs_Indexed REC'!$C$6:$C$8,0))),
0))</f>
        <v>0</v>
      </c>
      <c r="AA76" s="86">
        <f>IF(AA$4=$H76+$B76,INDEX('Inputs_Indexed REC'!$D$40:$F$65,MATCH('Total Indexed RECs'!$H76,'Inputs_Indexed REC'!$B$40:$B$65,0),MATCH('Total Indexed RECs'!$F76,'Inputs_Indexed REC'!$D$37:$F$37,0))
*INDEX('Inputs_Indexed REC'!$H$40:$J$65,MATCH('Total Indexed RECs'!$H76,'Inputs_Indexed REC'!$B$40:$B$65,0),MATCH('Total Indexed RECs'!$F76,'Inputs_Indexed REC'!$H$37:$J$37,0)),
IF(AA$4&gt;$H76+$B76,Z76*(1-INDEX('Inputs_Indexed REC'!$E$6:$E$8,MATCH('Total Indexed RECs'!$F76,'Inputs_Indexed REC'!$C$6:$C$8,0))),
0))</f>
        <v>0</v>
      </c>
      <c r="AB76" s="86">
        <f>IF(AB$4=$H76+$B76,INDEX('Inputs_Indexed REC'!$D$40:$F$65,MATCH('Total Indexed RECs'!$H76,'Inputs_Indexed REC'!$B$40:$B$65,0),MATCH('Total Indexed RECs'!$F76,'Inputs_Indexed REC'!$D$37:$F$37,0))
*INDEX('Inputs_Indexed REC'!$H$40:$J$65,MATCH('Total Indexed RECs'!$H76,'Inputs_Indexed REC'!$B$40:$B$65,0),MATCH('Total Indexed RECs'!$F76,'Inputs_Indexed REC'!$H$37:$J$37,0)),
IF(AB$4&gt;$H76+$B76,AA76*(1-INDEX('Inputs_Indexed REC'!$E$6:$E$8,MATCH('Total Indexed RECs'!$F76,'Inputs_Indexed REC'!$C$6:$C$8,0))),
0))</f>
        <v>0</v>
      </c>
      <c r="AC76" s="86">
        <f>IF(AC$4=$H76+$B76,INDEX('Inputs_Indexed REC'!$D$40:$F$65,MATCH('Total Indexed RECs'!$H76,'Inputs_Indexed REC'!$B$40:$B$65,0),MATCH('Total Indexed RECs'!$F76,'Inputs_Indexed REC'!$D$37:$F$37,0))
*INDEX('Inputs_Indexed REC'!$H$40:$J$65,MATCH('Total Indexed RECs'!$H76,'Inputs_Indexed REC'!$B$40:$B$65,0),MATCH('Total Indexed RECs'!$F76,'Inputs_Indexed REC'!$H$37:$J$37,0)),
IF(AC$4&gt;$H76+$B76,AB76*(1-INDEX('Inputs_Indexed REC'!$E$6:$E$8,MATCH('Total Indexed RECs'!$F76,'Inputs_Indexed REC'!$C$6:$C$8,0))),
0))</f>
        <v>0</v>
      </c>
      <c r="AD76" s="86">
        <f>IF(AD$4=$H76+$B76,INDEX('Inputs_Indexed REC'!$D$40:$F$65,MATCH('Total Indexed RECs'!$H76,'Inputs_Indexed REC'!$B$40:$B$65,0),MATCH('Total Indexed RECs'!$F76,'Inputs_Indexed REC'!$D$37:$F$37,0))
*INDEX('Inputs_Indexed REC'!$H$40:$J$65,MATCH('Total Indexed RECs'!$H76,'Inputs_Indexed REC'!$B$40:$B$65,0),MATCH('Total Indexed RECs'!$F76,'Inputs_Indexed REC'!$H$37:$J$37,0)),
IF(AD$4&gt;$H76+$B76,AC76*(1-INDEX('Inputs_Indexed REC'!$E$6:$E$8,MATCH('Total Indexed RECs'!$F76,'Inputs_Indexed REC'!$C$6:$C$8,0))),
0))</f>
        <v>100000</v>
      </c>
      <c r="AE76" s="86">
        <f>IF(AE$4=$H76+$B76,INDEX('Inputs_Indexed REC'!$D$40:$F$65,MATCH('Total Indexed RECs'!$H76,'Inputs_Indexed REC'!$B$40:$B$65,0),MATCH('Total Indexed RECs'!$F76,'Inputs_Indexed REC'!$D$37:$F$37,0))
*INDEX('Inputs_Indexed REC'!$H$40:$J$65,MATCH('Total Indexed RECs'!$H76,'Inputs_Indexed REC'!$B$40:$B$65,0),MATCH('Total Indexed RECs'!$F76,'Inputs_Indexed REC'!$H$37:$J$37,0)),
IF(AE$4&gt;$H76+$B76,AD76*(1-INDEX('Inputs_Indexed REC'!$E$6:$E$8,MATCH('Total Indexed RECs'!$F76,'Inputs_Indexed REC'!$C$6:$C$8,0))),
0))</f>
        <v>99500</v>
      </c>
      <c r="AF76" s="86">
        <f>IF(AF$4=$H76+$B76,INDEX('Inputs_Indexed REC'!$D$40:$F$65,MATCH('Total Indexed RECs'!$H76,'Inputs_Indexed REC'!$B$40:$B$65,0),MATCH('Total Indexed RECs'!$F76,'Inputs_Indexed REC'!$D$37:$F$37,0))
*INDEX('Inputs_Indexed REC'!$H$40:$J$65,MATCH('Total Indexed RECs'!$H76,'Inputs_Indexed REC'!$B$40:$B$65,0),MATCH('Total Indexed RECs'!$F76,'Inputs_Indexed REC'!$H$37:$J$37,0)),
IF(AF$4&gt;$H76+$B76,AE76*(1-INDEX('Inputs_Indexed REC'!$E$6:$E$8,MATCH('Total Indexed RECs'!$F76,'Inputs_Indexed REC'!$C$6:$C$8,0))),
0))</f>
        <v>99002.5</v>
      </c>
      <c r="AG76" s="86">
        <f>IF(AG$4=$H76+$B76,INDEX('Inputs_Indexed REC'!$D$40:$F$65,MATCH('Total Indexed RECs'!$H76,'Inputs_Indexed REC'!$B$40:$B$65,0),MATCH('Total Indexed RECs'!$F76,'Inputs_Indexed REC'!$D$37:$F$37,0))
*INDEX('Inputs_Indexed REC'!$H$40:$J$65,MATCH('Total Indexed RECs'!$H76,'Inputs_Indexed REC'!$B$40:$B$65,0),MATCH('Total Indexed RECs'!$F76,'Inputs_Indexed REC'!$H$37:$J$37,0)),
IF(AG$4&gt;$H76+$B76,AF76*(1-INDEX('Inputs_Indexed REC'!$E$6:$E$8,MATCH('Total Indexed RECs'!$F76,'Inputs_Indexed REC'!$C$6:$C$8,0))),
0))</f>
        <v>98507.487500000003</v>
      </c>
      <c r="AH76" s="86">
        <f>IF(AH$4=$H76+$B76,INDEX('Inputs_Indexed REC'!$D$40:$F$65,MATCH('Total Indexed RECs'!$H76,'Inputs_Indexed REC'!$B$40:$B$65,0),MATCH('Total Indexed RECs'!$F76,'Inputs_Indexed REC'!$D$37:$F$37,0))
*INDEX('Inputs_Indexed REC'!$H$40:$J$65,MATCH('Total Indexed RECs'!$H76,'Inputs_Indexed REC'!$B$40:$B$65,0),MATCH('Total Indexed RECs'!$F76,'Inputs_Indexed REC'!$H$37:$J$37,0)),
IF(AH$4&gt;$H76+$B76,AG76*(1-INDEX('Inputs_Indexed REC'!$E$6:$E$8,MATCH('Total Indexed RECs'!$F76,'Inputs_Indexed REC'!$C$6:$C$8,0))),
0))</f>
        <v>98014.950062500007</v>
      </c>
    </row>
    <row r="77" spans="2:34" x14ac:dyDescent="0.35">
      <c r="B77" s="332">
        <f>INDEX('Inputs_Indexed REC'!$E$70:$E$72,MATCH('Indexed REC Deliveries'!$D77,'Inputs_Indexed REC'!$C$70:$C$72,0))</f>
        <v>3</v>
      </c>
      <c r="C77" s="332" t="str">
        <f>INDEX('Inputs_Indexed REC'!$L$40:$L$65,MATCH('Indexed REC Deliveries'!$G77,'Inputs_Indexed REC'!$C$40:$C$65,0))</f>
        <v>Projected</v>
      </c>
      <c r="D77" s="116" t="s">
        <v>241</v>
      </c>
      <c r="E77" s="212"/>
      <c r="F77" s="39" t="s">
        <v>77</v>
      </c>
      <c r="G77" s="60" t="s">
        <v>38</v>
      </c>
      <c r="H77" s="347">
        <f t="shared" si="8"/>
        <v>2040</v>
      </c>
      <c r="I77" s="56" t="s">
        <v>91</v>
      </c>
      <c r="J77" s="86">
        <f>IF(J$4=$H77+$B77,INDEX('Inputs_Indexed REC'!$D$40:$F$65,MATCH('Total Indexed RECs'!$H77,'Inputs_Indexed REC'!$B$40:$B$65,0),MATCH('Total Indexed RECs'!$F77,'Inputs_Indexed REC'!$D$37:$F$37,0))
*INDEX('Inputs_Indexed REC'!$H$40:$J$65,MATCH('Total Indexed RECs'!$H77,'Inputs_Indexed REC'!$B$40:$B$65,0),MATCH('Total Indexed RECs'!$F77,'Inputs_Indexed REC'!$H$37:$J$37,0)),
IF(J$4&gt;$H77+$B77,I77*(1-INDEX('Inputs_Indexed REC'!$E$6:$E$8,MATCH('Total Indexed RECs'!$F77,'Inputs_Indexed REC'!$C$6:$C$8,0))),
0))</f>
        <v>0</v>
      </c>
      <c r="K77" s="86">
        <f>IF(K$4=$H77+$B77,INDEX('Inputs_Indexed REC'!$D$40:$F$65,MATCH('Total Indexed RECs'!$H77,'Inputs_Indexed REC'!$B$40:$B$65,0),MATCH('Total Indexed RECs'!$F77,'Inputs_Indexed REC'!$D$37:$F$37,0))
*INDEX('Inputs_Indexed REC'!$H$40:$J$65,MATCH('Total Indexed RECs'!$H77,'Inputs_Indexed REC'!$B$40:$B$65,0),MATCH('Total Indexed RECs'!$F77,'Inputs_Indexed REC'!$H$37:$J$37,0)),
IF(K$4&gt;$H77+$B77,J77*(1-INDEX('Inputs_Indexed REC'!$E$6:$E$8,MATCH('Total Indexed RECs'!$F77,'Inputs_Indexed REC'!$C$6:$C$8,0))),
0))</f>
        <v>0</v>
      </c>
      <c r="L77" s="86">
        <f>IF(L$4=$H77+$B77,INDEX('Inputs_Indexed REC'!$D$40:$F$65,MATCH('Total Indexed RECs'!$H77,'Inputs_Indexed REC'!$B$40:$B$65,0),MATCH('Total Indexed RECs'!$F77,'Inputs_Indexed REC'!$D$37:$F$37,0))
*INDEX('Inputs_Indexed REC'!$H$40:$J$65,MATCH('Total Indexed RECs'!$H77,'Inputs_Indexed REC'!$B$40:$B$65,0),MATCH('Total Indexed RECs'!$F77,'Inputs_Indexed REC'!$H$37:$J$37,0)),
IF(L$4&gt;$H77+$B77,K77*(1-INDEX('Inputs_Indexed REC'!$E$6:$E$8,MATCH('Total Indexed RECs'!$F77,'Inputs_Indexed REC'!$C$6:$C$8,0))),
0))</f>
        <v>0</v>
      </c>
      <c r="M77" s="86">
        <f>IF(M$4=$H77+$B77,INDEX('Inputs_Indexed REC'!$D$40:$F$65,MATCH('Total Indexed RECs'!$H77,'Inputs_Indexed REC'!$B$40:$B$65,0),MATCH('Total Indexed RECs'!$F77,'Inputs_Indexed REC'!$D$37:$F$37,0))
*INDEX('Inputs_Indexed REC'!$H$40:$J$65,MATCH('Total Indexed RECs'!$H77,'Inputs_Indexed REC'!$B$40:$B$65,0),MATCH('Total Indexed RECs'!$F77,'Inputs_Indexed REC'!$H$37:$J$37,0)),
IF(M$4&gt;$H77+$B77,L77*(1-INDEX('Inputs_Indexed REC'!$E$6:$E$8,MATCH('Total Indexed RECs'!$F77,'Inputs_Indexed REC'!$C$6:$C$8,0))),
0))</f>
        <v>0</v>
      </c>
      <c r="N77" s="86">
        <f>IF(N$4=$H77+$B77,INDEX('Inputs_Indexed REC'!$D$40:$F$65,MATCH('Total Indexed RECs'!$H77,'Inputs_Indexed REC'!$B$40:$B$65,0),MATCH('Total Indexed RECs'!$F77,'Inputs_Indexed REC'!$D$37:$F$37,0))
*INDEX('Inputs_Indexed REC'!$H$40:$J$65,MATCH('Total Indexed RECs'!$H77,'Inputs_Indexed REC'!$B$40:$B$65,0),MATCH('Total Indexed RECs'!$F77,'Inputs_Indexed REC'!$H$37:$J$37,0)),
IF(N$4&gt;$H77+$B77,M77*(1-INDEX('Inputs_Indexed REC'!$E$6:$E$8,MATCH('Total Indexed RECs'!$F77,'Inputs_Indexed REC'!$C$6:$C$8,0))),
0))</f>
        <v>0</v>
      </c>
      <c r="O77" s="86">
        <f>IF(O$4=$H77+$B77,INDEX('Inputs_Indexed REC'!$D$40:$F$65,MATCH('Total Indexed RECs'!$H77,'Inputs_Indexed REC'!$B$40:$B$65,0),MATCH('Total Indexed RECs'!$F77,'Inputs_Indexed REC'!$D$37:$F$37,0))
*INDEX('Inputs_Indexed REC'!$H$40:$J$65,MATCH('Total Indexed RECs'!$H77,'Inputs_Indexed REC'!$B$40:$B$65,0),MATCH('Total Indexed RECs'!$F77,'Inputs_Indexed REC'!$H$37:$J$37,0)),
IF(O$4&gt;$H77+$B77,N77*(1-INDEX('Inputs_Indexed REC'!$E$6:$E$8,MATCH('Total Indexed RECs'!$F77,'Inputs_Indexed REC'!$C$6:$C$8,0))),
0))</f>
        <v>0</v>
      </c>
      <c r="P77" s="86">
        <f>IF(P$4=$H77+$B77,INDEX('Inputs_Indexed REC'!$D$40:$F$65,MATCH('Total Indexed RECs'!$H77,'Inputs_Indexed REC'!$B$40:$B$65,0),MATCH('Total Indexed RECs'!$F77,'Inputs_Indexed REC'!$D$37:$F$37,0))
*INDEX('Inputs_Indexed REC'!$H$40:$J$65,MATCH('Total Indexed RECs'!$H77,'Inputs_Indexed REC'!$B$40:$B$65,0),MATCH('Total Indexed RECs'!$F77,'Inputs_Indexed REC'!$H$37:$J$37,0)),
IF(P$4&gt;$H77+$B77,O77*(1-INDEX('Inputs_Indexed REC'!$E$6:$E$8,MATCH('Total Indexed RECs'!$F77,'Inputs_Indexed REC'!$C$6:$C$8,0))),
0))</f>
        <v>0</v>
      </c>
      <c r="Q77" s="86">
        <f>IF(Q$4=$H77+$B77,INDEX('Inputs_Indexed REC'!$D$40:$F$65,MATCH('Total Indexed RECs'!$H77,'Inputs_Indexed REC'!$B$40:$B$65,0),MATCH('Total Indexed RECs'!$F77,'Inputs_Indexed REC'!$D$37:$F$37,0))
*INDEX('Inputs_Indexed REC'!$H$40:$J$65,MATCH('Total Indexed RECs'!$H77,'Inputs_Indexed REC'!$B$40:$B$65,0),MATCH('Total Indexed RECs'!$F77,'Inputs_Indexed REC'!$H$37:$J$37,0)),
IF(Q$4&gt;$H77+$B77,P77*(1-INDEX('Inputs_Indexed REC'!$E$6:$E$8,MATCH('Total Indexed RECs'!$F77,'Inputs_Indexed REC'!$C$6:$C$8,0))),
0))</f>
        <v>0</v>
      </c>
      <c r="R77" s="86">
        <f>IF(R$4=$H77+$B77,INDEX('Inputs_Indexed REC'!$D$40:$F$65,MATCH('Total Indexed RECs'!$H77,'Inputs_Indexed REC'!$B$40:$B$65,0),MATCH('Total Indexed RECs'!$F77,'Inputs_Indexed REC'!$D$37:$F$37,0))
*INDEX('Inputs_Indexed REC'!$H$40:$J$65,MATCH('Total Indexed RECs'!$H77,'Inputs_Indexed REC'!$B$40:$B$65,0),MATCH('Total Indexed RECs'!$F77,'Inputs_Indexed REC'!$H$37:$J$37,0)),
IF(R$4&gt;$H77+$B77,Q77*(1-INDEX('Inputs_Indexed REC'!$E$6:$E$8,MATCH('Total Indexed RECs'!$F77,'Inputs_Indexed REC'!$C$6:$C$8,0))),
0))</f>
        <v>0</v>
      </c>
      <c r="S77" s="86">
        <f>IF(S$4=$H77+$B77,INDEX('Inputs_Indexed REC'!$D$40:$F$65,MATCH('Total Indexed RECs'!$H77,'Inputs_Indexed REC'!$B$40:$B$65,0),MATCH('Total Indexed RECs'!$F77,'Inputs_Indexed REC'!$D$37:$F$37,0))
*INDEX('Inputs_Indexed REC'!$H$40:$J$65,MATCH('Total Indexed RECs'!$H77,'Inputs_Indexed REC'!$B$40:$B$65,0),MATCH('Total Indexed RECs'!$F77,'Inputs_Indexed REC'!$H$37:$J$37,0)),
IF(S$4&gt;$H77+$B77,R77*(1-INDEX('Inputs_Indexed REC'!$E$6:$E$8,MATCH('Total Indexed RECs'!$F77,'Inputs_Indexed REC'!$C$6:$C$8,0))),
0))</f>
        <v>0</v>
      </c>
      <c r="T77" s="86">
        <f>IF(T$4=$H77+$B77,INDEX('Inputs_Indexed REC'!$D$40:$F$65,MATCH('Total Indexed RECs'!$H77,'Inputs_Indexed REC'!$B$40:$B$65,0),MATCH('Total Indexed RECs'!$F77,'Inputs_Indexed REC'!$D$37:$F$37,0))
*INDEX('Inputs_Indexed REC'!$H$40:$J$65,MATCH('Total Indexed RECs'!$H77,'Inputs_Indexed REC'!$B$40:$B$65,0),MATCH('Total Indexed RECs'!$F77,'Inputs_Indexed REC'!$H$37:$J$37,0)),
IF(T$4&gt;$H77+$B77,S77*(1-INDEX('Inputs_Indexed REC'!$E$6:$E$8,MATCH('Total Indexed RECs'!$F77,'Inputs_Indexed REC'!$C$6:$C$8,0))),
0))</f>
        <v>0</v>
      </c>
      <c r="U77" s="86">
        <f>IF(U$4=$H77+$B77,INDEX('Inputs_Indexed REC'!$D$40:$F$65,MATCH('Total Indexed RECs'!$H77,'Inputs_Indexed REC'!$B$40:$B$65,0),MATCH('Total Indexed RECs'!$F77,'Inputs_Indexed REC'!$D$37:$F$37,0))
*INDEX('Inputs_Indexed REC'!$H$40:$J$65,MATCH('Total Indexed RECs'!$H77,'Inputs_Indexed REC'!$B$40:$B$65,0),MATCH('Total Indexed RECs'!$F77,'Inputs_Indexed REC'!$H$37:$J$37,0)),
IF(U$4&gt;$H77+$B77,T77*(1-INDEX('Inputs_Indexed REC'!$E$6:$E$8,MATCH('Total Indexed RECs'!$F77,'Inputs_Indexed REC'!$C$6:$C$8,0))),
0))</f>
        <v>0</v>
      </c>
      <c r="V77" s="86">
        <f>IF(V$4=$H77+$B77,INDEX('Inputs_Indexed REC'!$D$40:$F$65,MATCH('Total Indexed RECs'!$H77,'Inputs_Indexed REC'!$B$40:$B$65,0),MATCH('Total Indexed RECs'!$F77,'Inputs_Indexed REC'!$D$37:$F$37,0))
*INDEX('Inputs_Indexed REC'!$H$40:$J$65,MATCH('Total Indexed RECs'!$H77,'Inputs_Indexed REC'!$B$40:$B$65,0),MATCH('Total Indexed RECs'!$F77,'Inputs_Indexed REC'!$H$37:$J$37,0)),
IF(V$4&gt;$H77+$B77,U77*(1-INDEX('Inputs_Indexed REC'!$E$6:$E$8,MATCH('Total Indexed RECs'!$F77,'Inputs_Indexed REC'!$C$6:$C$8,0))),
0))</f>
        <v>0</v>
      </c>
      <c r="W77" s="86">
        <f>IF(W$4=$H77+$B77,INDEX('Inputs_Indexed REC'!$D$40:$F$65,MATCH('Total Indexed RECs'!$H77,'Inputs_Indexed REC'!$B$40:$B$65,0),MATCH('Total Indexed RECs'!$F77,'Inputs_Indexed REC'!$D$37:$F$37,0))
*INDEX('Inputs_Indexed REC'!$H$40:$J$65,MATCH('Total Indexed RECs'!$H77,'Inputs_Indexed REC'!$B$40:$B$65,0),MATCH('Total Indexed RECs'!$F77,'Inputs_Indexed REC'!$H$37:$J$37,0)),
IF(W$4&gt;$H77+$B77,V77*(1-INDEX('Inputs_Indexed REC'!$E$6:$E$8,MATCH('Total Indexed RECs'!$F77,'Inputs_Indexed REC'!$C$6:$C$8,0))),
0))</f>
        <v>0</v>
      </c>
      <c r="X77" s="86">
        <f>IF(X$4=$H77+$B77,INDEX('Inputs_Indexed REC'!$D$40:$F$65,MATCH('Total Indexed RECs'!$H77,'Inputs_Indexed REC'!$B$40:$B$65,0),MATCH('Total Indexed RECs'!$F77,'Inputs_Indexed REC'!$D$37:$F$37,0))
*INDEX('Inputs_Indexed REC'!$H$40:$J$65,MATCH('Total Indexed RECs'!$H77,'Inputs_Indexed REC'!$B$40:$B$65,0),MATCH('Total Indexed RECs'!$F77,'Inputs_Indexed REC'!$H$37:$J$37,0)),
IF(X$4&gt;$H77+$B77,W77*(1-INDEX('Inputs_Indexed REC'!$E$6:$E$8,MATCH('Total Indexed RECs'!$F77,'Inputs_Indexed REC'!$C$6:$C$8,0))),
0))</f>
        <v>0</v>
      </c>
      <c r="Y77" s="86">
        <f>IF(Y$4=$H77+$B77,INDEX('Inputs_Indexed REC'!$D$40:$F$65,MATCH('Total Indexed RECs'!$H77,'Inputs_Indexed REC'!$B$40:$B$65,0),MATCH('Total Indexed RECs'!$F77,'Inputs_Indexed REC'!$D$37:$F$37,0))
*INDEX('Inputs_Indexed REC'!$H$40:$J$65,MATCH('Total Indexed RECs'!$H77,'Inputs_Indexed REC'!$B$40:$B$65,0),MATCH('Total Indexed RECs'!$F77,'Inputs_Indexed REC'!$H$37:$J$37,0)),
IF(Y$4&gt;$H77+$B77,X77*(1-INDEX('Inputs_Indexed REC'!$E$6:$E$8,MATCH('Total Indexed RECs'!$F77,'Inputs_Indexed REC'!$C$6:$C$8,0))),
0))</f>
        <v>0</v>
      </c>
      <c r="Z77" s="86">
        <f>IF(Z$4=$H77+$B77,INDEX('Inputs_Indexed REC'!$D$40:$F$65,MATCH('Total Indexed RECs'!$H77,'Inputs_Indexed REC'!$B$40:$B$65,0),MATCH('Total Indexed RECs'!$F77,'Inputs_Indexed REC'!$D$37:$F$37,0))
*INDEX('Inputs_Indexed REC'!$H$40:$J$65,MATCH('Total Indexed RECs'!$H77,'Inputs_Indexed REC'!$B$40:$B$65,0),MATCH('Total Indexed RECs'!$F77,'Inputs_Indexed REC'!$H$37:$J$37,0)),
IF(Z$4&gt;$H77+$B77,Y77*(1-INDEX('Inputs_Indexed REC'!$E$6:$E$8,MATCH('Total Indexed RECs'!$F77,'Inputs_Indexed REC'!$C$6:$C$8,0))),
0))</f>
        <v>0</v>
      </c>
      <c r="AA77" s="86">
        <f>IF(AA$4=$H77+$B77,INDEX('Inputs_Indexed REC'!$D$40:$F$65,MATCH('Total Indexed RECs'!$H77,'Inputs_Indexed REC'!$B$40:$B$65,0),MATCH('Total Indexed RECs'!$F77,'Inputs_Indexed REC'!$D$37:$F$37,0))
*INDEX('Inputs_Indexed REC'!$H$40:$J$65,MATCH('Total Indexed RECs'!$H77,'Inputs_Indexed REC'!$B$40:$B$65,0),MATCH('Total Indexed RECs'!$F77,'Inputs_Indexed REC'!$H$37:$J$37,0)),
IF(AA$4&gt;$H77+$B77,Z77*(1-INDEX('Inputs_Indexed REC'!$E$6:$E$8,MATCH('Total Indexed RECs'!$F77,'Inputs_Indexed REC'!$C$6:$C$8,0))),
0))</f>
        <v>0</v>
      </c>
      <c r="AB77" s="86">
        <f>IF(AB$4=$H77+$B77,INDEX('Inputs_Indexed REC'!$D$40:$F$65,MATCH('Total Indexed RECs'!$H77,'Inputs_Indexed REC'!$B$40:$B$65,0),MATCH('Total Indexed RECs'!$F77,'Inputs_Indexed REC'!$D$37:$F$37,0))
*INDEX('Inputs_Indexed REC'!$H$40:$J$65,MATCH('Total Indexed RECs'!$H77,'Inputs_Indexed REC'!$B$40:$B$65,0),MATCH('Total Indexed RECs'!$F77,'Inputs_Indexed REC'!$H$37:$J$37,0)),
IF(AB$4&gt;$H77+$B77,AA77*(1-INDEX('Inputs_Indexed REC'!$E$6:$E$8,MATCH('Total Indexed RECs'!$F77,'Inputs_Indexed REC'!$C$6:$C$8,0))),
0))</f>
        <v>0</v>
      </c>
      <c r="AC77" s="86">
        <f>IF(AC$4=$H77+$B77,INDEX('Inputs_Indexed REC'!$D$40:$F$65,MATCH('Total Indexed RECs'!$H77,'Inputs_Indexed REC'!$B$40:$B$65,0),MATCH('Total Indexed RECs'!$F77,'Inputs_Indexed REC'!$D$37:$F$37,0))
*INDEX('Inputs_Indexed REC'!$H$40:$J$65,MATCH('Total Indexed RECs'!$H77,'Inputs_Indexed REC'!$B$40:$B$65,0),MATCH('Total Indexed RECs'!$F77,'Inputs_Indexed REC'!$H$37:$J$37,0)),
IF(AC$4&gt;$H77+$B77,AB77*(1-INDEX('Inputs_Indexed REC'!$E$6:$E$8,MATCH('Total Indexed RECs'!$F77,'Inputs_Indexed REC'!$C$6:$C$8,0))),
0))</f>
        <v>0</v>
      </c>
      <c r="AD77" s="86">
        <f>IF(AD$4=$H77+$B77,INDEX('Inputs_Indexed REC'!$D$40:$F$65,MATCH('Total Indexed RECs'!$H77,'Inputs_Indexed REC'!$B$40:$B$65,0),MATCH('Total Indexed RECs'!$F77,'Inputs_Indexed REC'!$D$37:$F$37,0))
*INDEX('Inputs_Indexed REC'!$H$40:$J$65,MATCH('Total Indexed RECs'!$H77,'Inputs_Indexed REC'!$B$40:$B$65,0),MATCH('Total Indexed RECs'!$F77,'Inputs_Indexed REC'!$H$37:$J$37,0)),
IF(AD$4&gt;$H77+$B77,AC77*(1-INDEX('Inputs_Indexed REC'!$E$6:$E$8,MATCH('Total Indexed RECs'!$F77,'Inputs_Indexed REC'!$C$6:$C$8,0))),
0))</f>
        <v>0</v>
      </c>
      <c r="AE77" s="86">
        <f>IF(AE$4=$H77+$B77,INDEX('Inputs_Indexed REC'!$D$40:$F$65,MATCH('Total Indexed RECs'!$H77,'Inputs_Indexed REC'!$B$40:$B$65,0),MATCH('Total Indexed RECs'!$F77,'Inputs_Indexed REC'!$D$37:$F$37,0))
*INDEX('Inputs_Indexed REC'!$H$40:$J$65,MATCH('Total Indexed RECs'!$H77,'Inputs_Indexed REC'!$B$40:$B$65,0),MATCH('Total Indexed RECs'!$F77,'Inputs_Indexed REC'!$H$37:$J$37,0)),
IF(AE$4&gt;$H77+$B77,AD77*(1-INDEX('Inputs_Indexed REC'!$E$6:$E$8,MATCH('Total Indexed RECs'!$F77,'Inputs_Indexed REC'!$C$6:$C$8,0))),
0))</f>
        <v>100000</v>
      </c>
      <c r="AF77" s="86">
        <f>IF(AF$4=$H77+$B77,INDEX('Inputs_Indexed REC'!$D$40:$F$65,MATCH('Total Indexed RECs'!$H77,'Inputs_Indexed REC'!$B$40:$B$65,0),MATCH('Total Indexed RECs'!$F77,'Inputs_Indexed REC'!$D$37:$F$37,0))
*INDEX('Inputs_Indexed REC'!$H$40:$J$65,MATCH('Total Indexed RECs'!$H77,'Inputs_Indexed REC'!$B$40:$B$65,0),MATCH('Total Indexed RECs'!$F77,'Inputs_Indexed REC'!$H$37:$J$37,0)),
IF(AF$4&gt;$H77+$B77,AE77*(1-INDEX('Inputs_Indexed REC'!$E$6:$E$8,MATCH('Total Indexed RECs'!$F77,'Inputs_Indexed REC'!$C$6:$C$8,0))),
0))</f>
        <v>99500</v>
      </c>
      <c r="AG77" s="86">
        <f>IF(AG$4=$H77+$B77,INDEX('Inputs_Indexed REC'!$D$40:$F$65,MATCH('Total Indexed RECs'!$H77,'Inputs_Indexed REC'!$B$40:$B$65,0),MATCH('Total Indexed RECs'!$F77,'Inputs_Indexed REC'!$D$37:$F$37,0))
*INDEX('Inputs_Indexed REC'!$H$40:$J$65,MATCH('Total Indexed RECs'!$H77,'Inputs_Indexed REC'!$B$40:$B$65,0),MATCH('Total Indexed RECs'!$F77,'Inputs_Indexed REC'!$H$37:$J$37,0)),
IF(AG$4&gt;$H77+$B77,AF77*(1-INDEX('Inputs_Indexed REC'!$E$6:$E$8,MATCH('Total Indexed RECs'!$F77,'Inputs_Indexed REC'!$C$6:$C$8,0))),
0))</f>
        <v>99002.5</v>
      </c>
      <c r="AH77" s="86">
        <f>IF(AH$4=$H77+$B77,INDEX('Inputs_Indexed REC'!$D$40:$F$65,MATCH('Total Indexed RECs'!$H77,'Inputs_Indexed REC'!$B$40:$B$65,0),MATCH('Total Indexed RECs'!$F77,'Inputs_Indexed REC'!$D$37:$F$37,0))
*INDEX('Inputs_Indexed REC'!$H$40:$J$65,MATCH('Total Indexed RECs'!$H77,'Inputs_Indexed REC'!$B$40:$B$65,0),MATCH('Total Indexed RECs'!$F77,'Inputs_Indexed REC'!$H$37:$J$37,0)),
IF(AH$4&gt;$H77+$B77,AG77*(1-INDEX('Inputs_Indexed REC'!$E$6:$E$8,MATCH('Total Indexed RECs'!$F77,'Inputs_Indexed REC'!$C$6:$C$8,0))),
0))</f>
        <v>98507.487500000003</v>
      </c>
    </row>
    <row r="78" spans="2:34" x14ac:dyDescent="0.35">
      <c r="B78" s="332">
        <f>INDEX('Inputs_Indexed REC'!$E$70:$E$72,MATCH('Indexed REC Deliveries'!$D78,'Inputs_Indexed REC'!$C$70:$C$72,0))</f>
        <v>3</v>
      </c>
      <c r="C78" s="332" t="str">
        <f>INDEX('Inputs_Indexed REC'!$L$40:$L$65,MATCH('Indexed REC Deliveries'!$G78,'Inputs_Indexed REC'!$C$40:$C$65,0))</f>
        <v>Projected</v>
      </c>
      <c r="D78" s="116" t="s">
        <v>241</v>
      </c>
      <c r="E78" s="212"/>
      <c r="F78" s="39" t="s">
        <v>77</v>
      </c>
      <c r="G78" s="60" t="s">
        <v>39</v>
      </c>
      <c r="H78" s="347">
        <f t="shared" si="8"/>
        <v>2041</v>
      </c>
      <c r="I78" s="56" t="s">
        <v>91</v>
      </c>
      <c r="J78" s="86">
        <f>IF(J$4=$H78+$B78,INDEX('Inputs_Indexed REC'!$D$40:$F$65,MATCH('Total Indexed RECs'!$H78,'Inputs_Indexed REC'!$B$40:$B$65,0),MATCH('Total Indexed RECs'!$F78,'Inputs_Indexed REC'!$D$37:$F$37,0))
*INDEX('Inputs_Indexed REC'!$H$40:$J$65,MATCH('Total Indexed RECs'!$H78,'Inputs_Indexed REC'!$B$40:$B$65,0),MATCH('Total Indexed RECs'!$F78,'Inputs_Indexed REC'!$H$37:$J$37,0)),
IF(J$4&gt;$H78+$B78,I78*(1-INDEX('Inputs_Indexed REC'!$E$6:$E$8,MATCH('Total Indexed RECs'!$F78,'Inputs_Indexed REC'!$C$6:$C$8,0))),
0))</f>
        <v>0</v>
      </c>
      <c r="K78" s="86">
        <f>IF(K$4=$H78+$B78,INDEX('Inputs_Indexed REC'!$D$40:$F$65,MATCH('Total Indexed RECs'!$H78,'Inputs_Indexed REC'!$B$40:$B$65,0),MATCH('Total Indexed RECs'!$F78,'Inputs_Indexed REC'!$D$37:$F$37,0))
*INDEX('Inputs_Indexed REC'!$H$40:$J$65,MATCH('Total Indexed RECs'!$H78,'Inputs_Indexed REC'!$B$40:$B$65,0),MATCH('Total Indexed RECs'!$F78,'Inputs_Indexed REC'!$H$37:$J$37,0)),
IF(K$4&gt;$H78+$B78,J78*(1-INDEX('Inputs_Indexed REC'!$E$6:$E$8,MATCH('Total Indexed RECs'!$F78,'Inputs_Indexed REC'!$C$6:$C$8,0))),
0))</f>
        <v>0</v>
      </c>
      <c r="L78" s="86">
        <f>IF(L$4=$H78+$B78,INDEX('Inputs_Indexed REC'!$D$40:$F$65,MATCH('Total Indexed RECs'!$H78,'Inputs_Indexed REC'!$B$40:$B$65,0),MATCH('Total Indexed RECs'!$F78,'Inputs_Indexed REC'!$D$37:$F$37,0))
*INDEX('Inputs_Indexed REC'!$H$40:$J$65,MATCH('Total Indexed RECs'!$H78,'Inputs_Indexed REC'!$B$40:$B$65,0),MATCH('Total Indexed RECs'!$F78,'Inputs_Indexed REC'!$H$37:$J$37,0)),
IF(L$4&gt;$H78+$B78,K78*(1-INDEX('Inputs_Indexed REC'!$E$6:$E$8,MATCH('Total Indexed RECs'!$F78,'Inputs_Indexed REC'!$C$6:$C$8,0))),
0))</f>
        <v>0</v>
      </c>
      <c r="M78" s="86">
        <f>IF(M$4=$H78+$B78,INDEX('Inputs_Indexed REC'!$D$40:$F$65,MATCH('Total Indexed RECs'!$H78,'Inputs_Indexed REC'!$B$40:$B$65,0),MATCH('Total Indexed RECs'!$F78,'Inputs_Indexed REC'!$D$37:$F$37,0))
*INDEX('Inputs_Indexed REC'!$H$40:$J$65,MATCH('Total Indexed RECs'!$H78,'Inputs_Indexed REC'!$B$40:$B$65,0),MATCH('Total Indexed RECs'!$F78,'Inputs_Indexed REC'!$H$37:$J$37,0)),
IF(M$4&gt;$H78+$B78,L78*(1-INDEX('Inputs_Indexed REC'!$E$6:$E$8,MATCH('Total Indexed RECs'!$F78,'Inputs_Indexed REC'!$C$6:$C$8,0))),
0))</f>
        <v>0</v>
      </c>
      <c r="N78" s="86">
        <f>IF(N$4=$H78+$B78,INDEX('Inputs_Indexed REC'!$D$40:$F$65,MATCH('Total Indexed RECs'!$H78,'Inputs_Indexed REC'!$B$40:$B$65,0),MATCH('Total Indexed RECs'!$F78,'Inputs_Indexed REC'!$D$37:$F$37,0))
*INDEX('Inputs_Indexed REC'!$H$40:$J$65,MATCH('Total Indexed RECs'!$H78,'Inputs_Indexed REC'!$B$40:$B$65,0),MATCH('Total Indexed RECs'!$F78,'Inputs_Indexed REC'!$H$37:$J$37,0)),
IF(N$4&gt;$H78+$B78,M78*(1-INDEX('Inputs_Indexed REC'!$E$6:$E$8,MATCH('Total Indexed RECs'!$F78,'Inputs_Indexed REC'!$C$6:$C$8,0))),
0))</f>
        <v>0</v>
      </c>
      <c r="O78" s="86">
        <f>IF(O$4=$H78+$B78,INDEX('Inputs_Indexed REC'!$D$40:$F$65,MATCH('Total Indexed RECs'!$H78,'Inputs_Indexed REC'!$B$40:$B$65,0),MATCH('Total Indexed RECs'!$F78,'Inputs_Indexed REC'!$D$37:$F$37,0))
*INDEX('Inputs_Indexed REC'!$H$40:$J$65,MATCH('Total Indexed RECs'!$H78,'Inputs_Indexed REC'!$B$40:$B$65,0),MATCH('Total Indexed RECs'!$F78,'Inputs_Indexed REC'!$H$37:$J$37,0)),
IF(O$4&gt;$H78+$B78,N78*(1-INDEX('Inputs_Indexed REC'!$E$6:$E$8,MATCH('Total Indexed RECs'!$F78,'Inputs_Indexed REC'!$C$6:$C$8,0))),
0))</f>
        <v>0</v>
      </c>
      <c r="P78" s="86">
        <f>IF(P$4=$H78+$B78,INDEX('Inputs_Indexed REC'!$D$40:$F$65,MATCH('Total Indexed RECs'!$H78,'Inputs_Indexed REC'!$B$40:$B$65,0),MATCH('Total Indexed RECs'!$F78,'Inputs_Indexed REC'!$D$37:$F$37,0))
*INDEX('Inputs_Indexed REC'!$H$40:$J$65,MATCH('Total Indexed RECs'!$H78,'Inputs_Indexed REC'!$B$40:$B$65,0),MATCH('Total Indexed RECs'!$F78,'Inputs_Indexed REC'!$H$37:$J$37,0)),
IF(P$4&gt;$H78+$B78,O78*(1-INDEX('Inputs_Indexed REC'!$E$6:$E$8,MATCH('Total Indexed RECs'!$F78,'Inputs_Indexed REC'!$C$6:$C$8,0))),
0))</f>
        <v>0</v>
      </c>
      <c r="Q78" s="86">
        <f>IF(Q$4=$H78+$B78,INDEX('Inputs_Indexed REC'!$D$40:$F$65,MATCH('Total Indexed RECs'!$H78,'Inputs_Indexed REC'!$B$40:$B$65,0),MATCH('Total Indexed RECs'!$F78,'Inputs_Indexed REC'!$D$37:$F$37,0))
*INDEX('Inputs_Indexed REC'!$H$40:$J$65,MATCH('Total Indexed RECs'!$H78,'Inputs_Indexed REC'!$B$40:$B$65,0),MATCH('Total Indexed RECs'!$F78,'Inputs_Indexed REC'!$H$37:$J$37,0)),
IF(Q$4&gt;$H78+$B78,P78*(1-INDEX('Inputs_Indexed REC'!$E$6:$E$8,MATCH('Total Indexed RECs'!$F78,'Inputs_Indexed REC'!$C$6:$C$8,0))),
0))</f>
        <v>0</v>
      </c>
      <c r="R78" s="86">
        <f>IF(R$4=$H78+$B78,INDEX('Inputs_Indexed REC'!$D$40:$F$65,MATCH('Total Indexed RECs'!$H78,'Inputs_Indexed REC'!$B$40:$B$65,0),MATCH('Total Indexed RECs'!$F78,'Inputs_Indexed REC'!$D$37:$F$37,0))
*INDEX('Inputs_Indexed REC'!$H$40:$J$65,MATCH('Total Indexed RECs'!$H78,'Inputs_Indexed REC'!$B$40:$B$65,0),MATCH('Total Indexed RECs'!$F78,'Inputs_Indexed REC'!$H$37:$J$37,0)),
IF(R$4&gt;$H78+$B78,Q78*(1-INDEX('Inputs_Indexed REC'!$E$6:$E$8,MATCH('Total Indexed RECs'!$F78,'Inputs_Indexed REC'!$C$6:$C$8,0))),
0))</f>
        <v>0</v>
      </c>
      <c r="S78" s="86">
        <f>IF(S$4=$H78+$B78,INDEX('Inputs_Indexed REC'!$D$40:$F$65,MATCH('Total Indexed RECs'!$H78,'Inputs_Indexed REC'!$B$40:$B$65,0),MATCH('Total Indexed RECs'!$F78,'Inputs_Indexed REC'!$D$37:$F$37,0))
*INDEX('Inputs_Indexed REC'!$H$40:$J$65,MATCH('Total Indexed RECs'!$H78,'Inputs_Indexed REC'!$B$40:$B$65,0),MATCH('Total Indexed RECs'!$F78,'Inputs_Indexed REC'!$H$37:$J$37,0)),
IF(S$4&gt;$H78+$B78,R78*(1-INDEX('Inputs_Indexed REC'!$E$6:$E$8,MATCH('Total Indexed RECs'!$F78,'Inputs_Indexed REC'!$C$6:$C$8,0))),
0))</f>
        <v>0</v>
      </c>
      <c r="T78" s="86">
        <f>IF(T$4=$H78+$B78,INDEX('Inputs_Indexed REC'!$D$40:$F$65,MATCH('Total Indexed RECs'!$H78,'Inputs_Indexed REC'!$B$40:$B$65,0),MATCH('Total Indexed RECs'!$F78,'Inputs_Indexed REC'!$D$37:$F$37,0))
*INDEX('Inputs_Indexed REC'!$H$40:$J$65,MATCH('Total Indexed RECs'!$H78,'Inputs_Indexed REC'!$B$40:$B$65,0),MATCH('Total Indexed RECs'!$F78,'Inputs_Indexed REC'!$H$37:$J$37,0)),
IF(T$4&gt;$H78+$B78,S78*(1-INDEX('Inputs_Indexed REC'!$E$6:$E$8,MATCH('Total Indexed RECs'!$F78,'Inputs_Indexed REC'!$C$6:$C$8,0))),
0))</f>
        <v>0</v>
      </c>
      <c r="U78" s="86">
        <f>IF(U$4=$H78+$B78,INDEX('Inputs_Indexed REC'!$D$40:$F$65,MATCH('Total Indexed RECs'!$H78,'Inputs_Indexed REC'!$B$40:$B$65,0),MATCH('Total Indexed RECs'!$F78,'Inputs_Indexed REC'!$D$37:$F$37,0))
*INDEX('Inputs_Indexed REC'!$H$40:$J$65,MATCH('Total Indexed RECs'!$H78,'Inputs_Indexed REC'!$B$40:$B$65,0),MATCH('Total Indexed RECs'!$F78,'Inputs_Indexed REC'!$H$37:$J$37,0)),
IF(U$4&gt;$H78+$B78,T78*(1-INDEX('Inputs_Indexed REC'!$E$6:$E$8,MATCH('Total Indexed RECs'!$F78,'Inputs_Indexed REC'!$C$6:$C$8,0))),
0))</f>
        <v>0</v>
      </c>
      <c r="V78" s="86">
        <f>IF(V$4=$H78+$B78,INDEX('Inputs_Indexed REC'!$D$40:$F$65,MATCH('Total Indexed RECs'!$H78,'Inputs_Indexed REC'!$B$40:$B$65,0),MATCH('Total Indexed RECs'!$F78,'Inputs_Indexed REC'!$D$37:$F$37,0))
*INDEX('Inputs_Indexed REC'!$H$40:$J$65,MATCH('Total Indexed RECs'!$H78,'Inputs_Indexed REC'!$B$40:$B$65,0),MATCH('Total Indexed RECs'!$F78,'Inputs_Indexed REC'!$H$37:$J$37,0)),
IF(V$4&gt;$H78+$B78,U78*(1-INDEX('Inputs_Indexed REC'!$E$6:$E$8,MATCH('Total Indexed RECs'!$F78,'Inputs_Indexed REC'!$C$6:$C$8,0))),
0))</f>
        <v>0</v>
      </c>
      <c r="W78" s="86">
        <f>IF(W$4=$H78+$B78,INDEX('Inputs_Indexed REC'!$D$40:$F$65,MATCH('Total Indexed RECs'!$H78,'Inputs_Indexed REC'!$B$40:$B$65,0),MATCH('Total Indexed RECs'!$F78,'Inputs_Indexed REC'!$D$37:$F$37,0))
*INDEX('Inputs_Indexed REC'!$H$40:$J$65,MATCH('Total Indexed RECs'!$H78,'Inputs_Indexed REC'!$B$40:$B$65,0),MATCH('Total Indexed RECs'!$F78,'Inputs_Indexed REC'!$H$37:$J$37,0)),
IF(W$4&gt;$H78+$B78,V78*(1-INDEX('Inputs_Indexed REC'!$E$6:$E$8,MATCH('Total Indexed RECs'!$F78,'Inputs_Indexed REC'!$C$6:$C$8,0))),
0))</f>
        <v>0</v>
      </c>
      <c r="X78" s="86">
        <f>IF(X$4=$H78+$B78,INDEX('Inputs_Indexed REC'!$D$40:$F$65,MATCH('Total Indexed RECs'!$H78,'Inputs_Indexed REC'!$B$40:$B$65,0),MATCH('Total Indexed RECs'!$F78,'Inputs_Indexed REC'!$D$37:$F$37,0))
*INDEX('Inputs_Indexed REC'!$H$40:$J$65,MATCH('Total Indexed RECs'!$H78,'Inputs_Indexed REC'!$B$40:$B$65,0),MATCH('Total Indexed RECs'!$F78,'Inputs_Indexed REC'!$H$37:$J$37,0)),
IF(X$4&gt;$H78+$B78,W78*(1-INDEX('Inputs_Indexed REC'!$E$6:$E$8,MATCH('Total Indexed RECs'!$F78,'Inputs_Indexed REC'!$C$6:$C$8,0))),
0))</f>
        <v>0</v>
      </c>
      <c r="Y78" s="86">
        <f>IF(Y$4=$H78+$B78,INDEX('Inputs_Indexed REC'!$D$40:$F$65,MATCH('Total Indexed RECs'!$H78,'Inputs_Indexed REC'!$B$40:$B$65,0),MATCH('Total Indexed RECs'!$F78,'Inputs_Indexed REC'!$D$37:$F$37,0))
*INDEX('Inputs_Indexed REC'!$H$40:$J$65,MATCH('Total Indexed RECs'!$H78,'Inputs_Indexed REC'!$B$40:$B$65,0),MATCH('Total Indexed RECs'!$F78,'Inputs_Indexed REC'!$H$37:$J$37,0)),
IF(Y$4&gt;$H78+$B78,X78*(1-INDEX('Inputs_Indexed REC'!$E$6:$E$8,MATCH('Total Indexed RECs'!$F78,'Inputs_Indexed REC'!$C$6:$C$8,0))),
0))</f>
        <v>0</v>
      </c>
      <c r="Z78" s="86">
        <f>IF(Z$4=$H78+$B78,INDEX('Inputs_Indexed REC'!$D$40:$F$65,MATCH('Total Indexed RECs'!$H78,'Inputs_Indexed REC'!$B$40:$B$65,0),MATCH('Total Indexed RECs'!$F78,'Inputs_Indexed REC'!$D$37:$F$37,0))
*INDEX('Inputs_Indexed REC'!$H$40:$J$65,MATCH('Total Indexed RECs'!$H78,'Inputs_Indexed REC'!$B$40:$B$65,0),MATCH('Total Indexed RECs'!$F78,'Inputs_Indexed REC'!$H$37:$J$37,0)),
IF(Z$4&gt;$H78+$B78,Y78*(1-INDEX('Inputs_Indexed REC'!$E$6:$E$8,MATCH('Total Indexed RECs'!$F78,'Inputs_Indexed REC'!$C$6:$C$8,0))),
0))</f>
        <v>0</v>
      </c>
      <c r="AA78" s="86">
        <f>IF(AA$4=$H78+$B78,INDEX('Inputs_Indexed REC'!$D$40:$F$65,MATCH('Total Indexed RECs'!$H78,'Inputs_Indexed REC'!$B$40:$B$65,0),MATCH('Total Indexed RECs'!$F78,'Inputs_Indexed REC'!$D$37:$F$37,0))
*INDEX('Inputs_Indexed REC'!$H$40:$J$65,MATCH('Total Indexed RECs'!$H78,'Inputs_Indexed REC'!$B$40:$B$65,0),MATCH('Total Indexed RECs'!$F78,'Inputs_Indexed REC'!$H$37:$J$37,0)),
IF(AA$4&gt;$H78+$B78,Z78*(1-INDEX('Inputs_Indexed REC'!$E$6:$E$8,MATCH('Total Indexed RECs'!$F78,'Inputs_Indexed REC'!$C$6:$C$8,0))),
0))</f>
        <v>0</v>
      </c>
      <c r="AB78" s="86">
        <f>IF(AB$4=$H78+$B78,INDEX('Inputs_Indexed REC'!$D$40:$F$65,MATCH('Total Indexed RECs'!$H78,'Inputs_Indexed REC'!$B$40:$B$65,0),MATCH('Total Indexed RECs'!$F78,'Inputs_Indexed REC'!$D$37:$F$37,0))
*INDEX('Inputs_Indexed REC'!$H$40:$J$65,MATCH('Total Indexed RECs'!$H78,'Inputs_Indexed REC'!$B$40:$B$65,0),MATCH('Total Indexed RECs'!$F78,'Inputs_Indexed REC'!$H$37:$J$37,0)),
IF(AB$4&gt;$H78+$B78,AA78*(1-INDEX('Inputs_Indexed REC'!$E$6:$E$8,MATCH('Total Indexed RECs'!$F78,'Inputs_Indexed REC'!$C$6:$C$8,0))),
0))</f>
        <v>0</v>
      </c>
      <c r="AC78" s="86">
        <f>IF(AC$4=$H78+$B78,INDEX('Inputs_Indexed REC'!$D$40:$F$65,MATCH('Total Indexed RECs'!$H78,'Inputs_Indexed REC'!$B$40:$B$65,0),MATCH('Total Indexed RECs'!$F78,'Inputs_Indexed REC'!$D$37:$F$37,0))
*INDEX('Inputs_Indexed REC'!$H$40:$J$65,MATCH('Total Indexed RECs'!$H78,'Inputs_Indexed REC'!$B$40:$B$65,0),MATCH('Total Indexed RECs'!$F78,'Inputs_Indexed REC'!$H$37:$J$37,0)),
IF(AC$4&gt;$H78+$B78,AB78*(1-INDEX('Inputs_Indexed REC'!$E$6:$E$8,MATCH('Total Indexed RECs'!$F78,'Inputs_Indexed REC'!$C$6:$C$8,0))),
0))</f>
        <v>0</v>
      </c>
      <c r="AD78" s="86">
        <f>IF(AD$4=$H78+$B78,INDEX('Inputs_Indexed REC'!$D$40:$F$65,MATCH('Total Indexed RECs'!$H78,'Inputs_Indexed REC'!$B$40:$B$65,0),MATCH('Total Indexed RECs'!$F78,'Inputs_Indexed REC'!$D$37:$F$37,0))
*INDEX('Inputs_Indexed REC'!$H$40:$J$65,MATCH('Total Indexed RECs'!$H78,'Inputs_Indexed REC'!$B$40:$B$65,0),MATCH('Total Indexed RECs'!$F78,'Inputs_Indexed REC'!$H$37:$J$37,0)),
IF(AD$4&gt;$H78+$B78,AC78*(1-INDEX('Inputs_Indexed REC'!$E$6:$E$8,MATCH('Total Indexed RECs'!$F78,'Inputs_Indexed REC'!$C$6:$C$8,0))),
0))</f>
        <v>0</v>
      </c>
      <c r="AE78" s="86">
        <f>IF(AE$4=$H78+$B78,INDEX('Inputs_Indexed REC'!$D$40:$F$65,MATCH('Total Indexed RECs'!$H78,'Inputs_Indexed REC'!$B$40:$B$65,0),MATCH('Total Indexed RECs'!$F78,'Inputs_Indexed REC'!$D$37:$F$37,0))
*INDEX('Inputs_Indexed REC'!$H$40:$J$65,MATCH('Total Indexed RECs'!$H78,'Inputs_Indexed REC'!$B$40:$B$65,0),MATCH('Total Indexed RECs'!$F78,'Inputs_Indexed REC'!$H$37:$J$37,0)),
IF(AE$4&gt;$H78+$B78,AD78*(1-INDEX('Inputs_Indexed REC'!$E$6:$E$8,MATCH('Total Indexed RECs'!$F78,'Inputs_Indexed REC'!$C$6:$C$8,0))),
0))</f>
        <v>0</v>
      </c>
      <c r="AF78" s="86">
        <f>IF(AF$4=$H78+$B78,INDEX('Inputs_Indexed REC'!$D$40:$F$65,MATCH('Total Indexed RECs'!$H78,'Inputs_Indexed REC'!$B$40:$B$65,0),MATCH('Total Indexed RECs'!$F78,'Inputs_Indexed REC'!$D$37:$F$37,0))
*INDEX('Inputs_Indexed REC'!$H$40:$J$65,MATCH('Total Indexed RECs'!$H78,'Inputs_Indexed REC'!$B$40:$B$65,0),MATCH('Total Indexed RECs'!$F78,'Inputs_Indexed REC'!$H$37:$J$37,0)),
IF(AF$4&gt;$H78+$B78,AE78*(1-INDEX('Inputs_Indexed REC'!$E$6:$E$8,MATCH('Total Indexed RECs'!$F78,'Inputs_Indexed REC'!$C$6:$C$8,0))),
0))</f>
        <v>100000</v>
      </c>
      <c r="AG78" s="86">
        <f>IF(AG$4=$H78+$B78,INDEX('Inputs_Indexed REC'!$D$40:$F$65,MATCH('Total Indexed RECs'!$H78,'Inputs_Indexed REC'!$B$40:$B$65,0),MATCH('Total Indexed RECs'!$F78,'Inputs_Indexed REC'!$D$37:$F$37,0))
*INDEX('Inputs_Indexed REC'!$H$40:$J$65,MATCH('Total Indexed RECs'!$H78,'Inputs_Indexed REC'!$B$40:$B$65,0),MATCH('Total Indexed RECs'!$F78,'Inputs_Indexed REC'!$H$37:$J$37,0)),
IF(AG$4&gt;$H78+$B78,AF78*(1-INDEX('Inputs_Indexed REC'!$E$6:$E$8,MATCH('Total Indexed RECs'!$F78,'Inputs_Indexed REC'!$C$6:$C$8,0))),
0))</f>
        <v>99500</v>
      </c>
      <c r="AH78" s="86">
        <f>IF(AH$4=$H78+$B78,INDEX('Inputs_Indexed REC'!$D$40:$F$65,MATCH('Total Indexed RECs'!$H78,'Inputs_Indexed REC'!$B$40:$B$65,0),MATCH('Total Indexed RECs'!$F78,'Inputs_Indexed REC'!$D$37:$F$37,0))
*INDEX('Inputs_Indexed REC'!$H$40:$J$65,MATCH('Total Indexed RECs'!$H78,'Inputs_Indexed REC'!$B$40:$B$65,0),MATCH('Total Indexed RECs'!$F78,'Inputs_Indexed REC'!$H$37:$J$37,0)),
IF(AH$4&gt;$H78+$B78,AG78*(1-INDEX('Inputs_Indexed REC'!$E$6:$E$8,MATCH('Total Indexed RECs'!$F78,'Inputs_Indexed REC'!$C$6:$C$8,0))),
0))</f>
        <v>99002.5</v>
      </c>
    </row>
    <row r="79" spans="2:34" x14ac:dyDescent="0.35">
      <c r="B79" s="332">
        <f>INDEX('Inputs_Indexed REC'!$E$70:$E$72,MATCH('Indexed REC Deliveries'!$D79,'Inputs_Indexed REC'!$C$70:$C$72,0))</f>
        <v>3</v>
      </c>
      <c r="C79" s="332" t="str">
        <f>INDEX('Inputs_Indexed REC'!$L$40:$L$65,MATCH('Indexed REC Deliveries'!$G79,'Inputs_Indexed REC'!$C$40:$C$65,0))</f>
        <v>Projected</v>
      </c>
      <c r="D79" s="116" t="s">
        <v>241</v>
      </c>
      <c r="E79" s="212"/>
      <c r="F79" s="39" t="s">
        <v>77</v>
      </c>
      <c r="G79" s="60" t="s">
        <v>40</v>
      </c>
      <c r="H79" s="347">
        <f t="shared" si="8"/>
        <v>2042</v>
      </c>
      <c r="I79" s="56" t="s">
        <v>91</v>
      </c>
      <c r="J79" s="86">
        <f>IF(J$4=$H79+$B79,INDEX('Inputs_Indexed REC'!$D$40:$F$65,MATCH('Total Indexed RECs'!$H79,'Inputs_Indexed REC'!$B$40:$B$65,0),MATCH('Total Indexed RECs'!$F79,'Inputs_Indexed REC'!$D$37:$F$37,0))
*INDEX('Inputs_Indexed REC'!$H$40:$J$65,MATCH('Total Indexed RECs'!$H79,'Inputs_Indexed REC'!$B$40:$B$65,0),MATCH('Total Indexed RECs'!$F79,'Inputs_Indexed REC'!$H$37:$J$37,0)),
IF(J$4&gt;$H79+$B79,I79*(1-INDEX('Inputs_Indexed REC'!$E$6:$E$8,MATCH('Total Indexed RECs'!$F79,'Inputs_Indexed REC'!$C$6:$C$8,0))),
0))</f>
        <v>0</v>
      </c>
      <c r="K79" s="86">
        <f>IF(K$4=$H79+$B79,INDEX('Inputs_Indexed REC'!$D$40:$F$65,MATCH('Total Indexed RECs'!$H79,'Inputs_Indexed REC'!$B$40:$B$65,0),MATCH('Total Indexed RECs'!$F79,'Inputs_Indexed REC'!$D$37:$F$37,0))
*INDEX('Inputs_Indexed REC'!$H$40:$J$65,MATCH('Total Indexed RECs'!$H79,'Inputs_Indexed REC'!$B$40:$B$65,0),MATCH('Total Indexed RECs'!$F79,'Inputs_Indexed REC'!$H$37:$J$37,0)),
IF(K$4&gt;$H79+$B79,J79*(1-INDEX('Inputs_Indexed REC'!$E$6:$E$8,MATCH('Total Indexed RECs'!$F79,'Inputs_Indexed REC'!$C$6:$C$8,0))),
0))</f>
        <v>0</v>
      </c>
      <c r="L79" s="86">
        <f>IF(L$4=$H79+$B79,INDEX('Inputs_Indexed REC'!$D$40:$F$65,MATCH('Total Indexed RECs'!$H79,'Inputs_Indexed REC'!$B$40:$B$65,0),MATCH('Total Indexed RECs'!$F79,'Inputs_Indexed REC'!$D$37:$F$37,0))
*INDEX('Inputs_Indexed REC'!$H$40:$J$65,MATCH('Total Indexed RECs'!$H79,'Inputs_Indexed REC'!$B$40:$B$65,0),MATCH('Total Indexed RECs'!$F79,'Inputs_Indexed REC'!$H$37:$J$37,0)),
IF(L$4&gt;$H79+$B79,K79*(1-INDEX('Inputs_Indexed REC'!$E$6:$E$8,MATCH('Total Indexed RECs'!$F79,'Inputs_Indexed REC'!$C$6:$C$8,0))),
0))</f>
        <v>0</v>
      </c>
      <c r="M79" s="86">
        <f>IF(M$4=$H79+$B79,INDEX('Inputs_Indexed REC'!$D$40:$F$65,MATCH('Total Indexed RECs'!$H79,'Inputs_Indexed REC'!$B$40:$B$65,0),MATCH('Total Indexed RECs'!$F79,'Inputs_Indexed REC'!$D$37:$F$37,0))
*INDEX('Inputs_Indexed REC'!$H$40:$J$65,MATCH('Total Indexed RECs'!$H79,'Inputs_Indexed REC'!$B$40:$B$65,0),MATCH('Total Indexed RECs'!$F79,'Inputs_Indexed REC'!$H$37:$J$37,0)),
IF(M$4&gt;$H79+$B79,L79*(1-INDEX('Inputs_Indexed REC'!$E$6:$E$8,MATCH('Total Indexed RECs'!$F79,'Inputs_Indexed REC'!$C$6:$C$8,0))),
0))</f>
        <v>0</v>
      </c>
      <c r="N79" s="86">
        <f>IF(N$4=$H79+$B79,INDEX('Inputs_Indexed REC'!$D$40:$F$65,MATCH('Total Indexed RECs'!$H79,'Inputs_Indexed REC'!$B$40:$B$65,0),MATCH('Total Indexed RECs'!$F79,'Inputs_Indexed REC'!$D$37:$F$37,0))
*INDEX('Inputs_Indexed REC'!$H$40:$J$65,MATCH('Total Indexed RECs'!$H79,'Inputs_Indexed REC'!$B$40:$B$65,0),MATCH('Total Indexed RECs'!$F79,'Inputs_Indexed REC'!$H$37:$J$37,0)),
IF(N$4&gt;$H79+$B79,M79*(1-INDEX('Inputs_Indexed REC'!$E$6:$E$8,MATCH('Total Indexed RECs'!$F79,'Inputs_Indexed REC'!$C$6:$C$8,0))),
0))</f>
        <v>0</v>
      </c>
      <c r="O79" s="86">
        <f>IF(O$4=$H79+$B79,INDEX('Inputs_Indexed REC'!$D$40:$F$65,MATCH('Total Indexed RECs'!$H79,'Inputs_Indexed REC'!$B$40:$B$65,0),MATCH('Total Indexed RECs'!$F79,'Inputs_Indexed REC'!$D$37:$F$37,0))
*INDEX('Inputs_Indexed REC'!$H$40:$J$65,MATCH('Total Indexed RECs'!$H79,'Inputs_Indexed REC'!$B$40:$B$65,0),MATCH('Total Indexed RECs'!$F79,'Inputs_Indexed REC'!$H$37:$J$37,0)),
IF(O$4&gt;$H79+$B79,N79*(1-INDEX('Inputs_Indexed REC'!$E$6:$E$8,MATCH('Total Indexed RECs'!$F79,'Inputs_Indexed REC'!$C$6:$C$8,0))),
0))</f>
        <v>0</v>
      </c>
      <c r="P79" s="86">
        <f>IF(P$4=$H79+$B79,INDEX('Inputs_Indexed REC'!$D$40:$F$65,MATCH('Total Indexed RECs'!$H79,'Inputs_Indexed REC'!$B$40:$B$65,0),MATCH('Total Indexed RECs'!$F79,'Inputs_Indexed REC'!$D$37:$F$37,0))
*INDEX('Inputs_Indexed REC'!$H$40:$J$65,MATCH('Total Indexed RECs'!$H79,'Inputs_Indexed REC'!$B$40:$B$65,0),MATCH('Total Indexed RECs'!$F79,'Inputs_Indexed REC'!$H$37:$J$37,0)),
IF(P$4&gt;$H79+$B79,O79*(1-INDEX('Inputs_Indexed REC'!$E$6:$E$8,MATCH('Total Indexed RECs'!$F79,'Inputs_Indexed REC'!$C$6:$C$8,0))),
0))</f>
        <v>0</v>
      </c>
      <c r="Q79" s="86">
        <f>IF(Q$4=$H79+$B79,INDEX('Inputs_Indexed REC'!$D$40:$F$65,MATCH('Total Indexed RECs'!$H79,'Inputs_Indexed REC'!$B$40:$B$65,0),MATCH('Total Indexed RECs'!$F79,'Inputs_Indexed REC'!$D$37:$F$37,0))
*INDEX('Inputs_Indexed REC'!$H$40:$J$65,MATCH('Total Indexed RECs'!$H79,'Inputs_Indexed REC'!$B$40:$B$65,0),MATCH('Total Indexed RECs'!$F79,'Inputs_Indexed REC'!$H$37:$J$37,0)),
IF(Q$4&gt;$H79+$B79,P79*(1-INDEX('Inputs_Indexed REC'!$E$6:$E$8,MATCH('Total Indexed RECs'!$F79,'Inputs_Indexed REC'!$C$6:$C$8,0))),
0))</f>
        <v>0</v>
      </c>
      <c r="R79" s="86">
        <f>IF(R$4=$H79+$B79,INDEX('Inputs_Indexed REC'!$D$40:$F$65,MATCH('Total Indexed RECs'!$H79,'Inputs_Indexed REC'!$B$40:$B$65,0),MATCH('Total Indexed RECs'!$F79,'Inputs_Indexed REC'!$D$37:$F$37,0))
*INDEX('Inputs_Indexed REC'!$H$40:$J$65,MATCH('Total Indexed RECs'!$H79,'Inputs_Indexed REC'!$B$40:$B$65,0),MATCH('Total Indexed RECs'!$F79,'Inputs_Indexed REC'!$H$37:$J$37,0)),
IF(R$4&gt;$H79+$B79,Q79*(1-INDEX('Inputs_Indexed REC'!$E$6:$E$8,MATCH('Total Indexed RECs'!$F79,'Inputs_Indexed REC'!$C$6:$C$8,0))),
0))</f>
        <v>0</v>
      </c>
      <c r="S79" s="86">
        <f>IF(S$4=$H79+$B79,INDEX('Inputs_Indexed REC'!$D$40:$F$65,MATCH('Total Indexed RECs'!$H79,'Inputs_Indexed REC'!$B$40:$B$65,0),MATCH('Total Indexed RECs'!$F79,'Inputs_Indexed REC'!$D$37:$F$37,0))
*INDEX('Inputs_Indexed REC'!$H$40:$J$65,MATCH('Total Indexed RECs'!$H79,'Inputs_Indexed REC'!$B$40:$B$65,0),MATCH('Total Indexed RECs'!$F79,'Inputs_Indexed REC'!$H$37:$J$37,0)),
IF(S$4&gt;$H79+$B79,R79*(1-INDEX('Inputs_Indexed REC'!$E$6:$E$8,MATCH('Total Indexed RECs'!$F79,'Inputs_Indexed REC'!$C$6:$C$8,0))),
0))</f>
        <v>0</v>
      </c>
      <c r="T79" s="86">
        <f>IF(T$4=$H79+$B79,INDEX('Inputs_Indexed REC'!$D$40:$F$65,MATCH('Total Indexed RECs'!$H79,'Inputs_Indexed REC'!$B$40:$B$65,0),MATCH('Total Indexed RECs'!$F79,'Inputs_Indexed REC'!$D$37:$F$37,0))
*INDEX('Inputs_Indexed REC'!$H$40:$J$65,MATCH('Total Indexed RECs'!$H79,'Inputs_Indexed REC'!$B$40:$B$65,0),MATCH('Total Indexed RECs'!$F79,'Inputs_Indexed REC'!$H$37:$J$37,0)),
IF(T$4&gt;$H79+$B79,S79*(1-INDEX('Inputs_Indexed REC'!$E$6:$E$8,MATCH('Total Indexed RECs'!$F79,'Inputs_Indexed REC'!$C$6:$C$8,0))),
0))</f>
        <v>0</v>
      </c>
      <c r="U79" s="86">
        <f>IF(U$4=$H79+$B79,INDEX('Inputs_Indexed REC'!$D$40:$F$65,MATCH('Total Indexed RECs'!$H79,'Inputs_Indexed REC'!$B$40:$B$65,0),MATCH('Total Indexed RECs'!$F79,'Inputs_Indexed REC'!$D$37:$F$37,0))
*INDEX('Inputs_Indexed REC'!$H$40:$J$65,MATCH('Total Indexed RECs'!$H79,'Inputs_Indexed REC'!$B$40:$B$65,0),MATCH('Total Indexed RECs'!$F79,'Inputs_Indexed REC'!$H$37:$J$37,0)),
IF(U$4&gt;$H79+$B79,T79*(1-INDEX('Inputs_Indexed REC'!$E$6:$E$8,MATCH('Total Indexed RECs'!$F79,'Inputs_Indexed REC'!$C$6:$C$8,0))),
0))</f>
        <v>0</v>
      </c>
      <c r="V79" s="86">
        <f>IF(V$4=$H79+$B79,INDEX('Inputs_Indexed REC'!$D$40:$F$65,MATCH('Total Indexed RECs'!$H79,'Inputs_Indexed REC'!$B$40:$B$65,0),MATCH('Total Indexed RECs'!$F79,'Inputs_Indexed REC'!$D$37:$F$37,0))
*INDEX('Inputs_Indexed REC'!$H$40:$J$65,MATCH('Total Indexed RECs'!$H79,'Inputs_Indexed REC'!$B$40:$B$65,0),MATCH('Total Indexed RECs'!$F79,'Inputs_Indexed REC'!$H$37:$J$37,0)),
IF(V$4&gt;$H79+$B79,U79*(1-INDEX('Inputs_Indexed REC'!$E$6:$E$8,MATCH('Total Indexed RECs'!$F79,'Inputs_Indexed REC'!$C$6:$C$8,0))),
0))</f>
        <v>0</v>
      </c>
      <c r="W79" s="86">
        <f>IF(W$4=$H79+$B79,INDEX('Inputs_Indexed REC'!$D$40:$F$65,MATCH('Total Indexed RECs'!$H79,'Inputs_Indexed REC'!$B$40:$B$65,0),MATCH('Total Indexed RECs'!$F79,'Inputs_Indexed REC'!$D$37:$F$37,0))
*INDEX('Inputs_Indexed REC'!$H$40:$J$65,MATCH('Total Indexed RECs'!$H79,'Inputs_Indexed REC'!$B$40:$B$65,0),MATCH('Total Indexed RECs'!$F79,'Inputs_Indexed REC'!$H$37:$J$37,0)),
IF(W$4&gt;$H79+$B79,V79*(1-INDEX('Inputs_Indexed REC'!$E$6:$E$8,MATCH('Total Indexed RECs'!$F79,'Inputs_Indexed REC'!$C$6:$C$8,0))),
0))</f>
        <v>0</v>
      </c>
      <c r="X79" s="86">
        <f>IF(X$4=$H79+$B79,INDEX('Inputs_Indexed REC'!$D$40:$F$65,MATCH('Total Indexed RECs'!$H79,'Inputs_Indexed REC'!$B$40:$B$65,0),MATCH('Total Indexed RECs'!$F79,'Inputs_Indexed REC'!$D$37:$F$37,0))
*INDEX('Inputs_Indexed REC'!$H$40:$J$65,MATCH('Total Indexed RECs'!$H79,'Inputs_Indexed REC'!$B$40:$B$65,0),MATCH('Total Indexed RECs'!$F79,'Inputs_Indexed REC'!$H$37:$J$37,0)),
IF(X$4&gt;$H79+$B79,W79*(1-INDEX('Inputs_Indexed REC'!$E$6:$E$8,MATCH('Total Indexed RECs'!$F79,'Inputs_Indexed REC'!$C$6:$C$8,0))),
0))</f>
        <v>0</v>
      </c>
      <c r="Y79" s="86">
        <f>IF(Y$4=$H79+$B79,INDEX('Inputs_Indexed REC'!$D$40:$F$65,MATCH('Total Indexed RECs'!$H79,'Inputs_Indexed REC'!$B$40:$B$65,0),MATCH('Total Indexed RECs'!$F79,'Inputs_Indexed REC'!$D$37:$F$37,0))
*INDEX('Inputs_Indexed REC'!$H$40:$J$65,MATCH('Total Indexed RECs'!$H79,'Inputs_Indexed REC'!$B$40:$B$65,0),MATCH('Total Indexed RECs'!$F79,'Inputs_Indexed REC'!$H$37:$J$37,0)),
IF(Y$4&gt;$H79+$B79,X79*(1-INDEX('Inputs_Indexed REC'!$E$6:$E$8,MATCH('Total Indexed RECs'!$F79,'Inputs_Indexed REC'!$C$6:$C$8,0))),
0))</f>
        <v>0</v>
      </c>
      <c r="Z79" s="86">
        <f>IF(Z$4=$H79+$B79,INDEX('Inputs_Indexed REC'!$D$40:$F$65,MATCH('Total Indexed RECs'!$H79,'Inputs_Indexed REC'!$B$40:$B$65,0),MATCH('Total Indexed RECs'!$F79,'Inputs_Indexed REC'!$D$37:$F$37,0))
*INDEX('Inputs_Indexed REC'!$H$40:$J$65,MATCH('Total Indexed RECs'!$H79,'Inputs_Indexed REC'!$B$40:$B$65,0),MATCH('Total Indexed RECs'!$F79,'Inputs_Indexed REC'!$H$37:$J$37,0)),
IF(Z$4&gt;$H79+$B79,Y79*(1-INDEX('Inputs_Indexed REC'!$E$6:$E$8,MATCH('Total Indexed RECs'!$F79,'Inputs_Indexed REC'!$C$6:$C$8,0))),
0))</f>
        <v>0</v>
      </c>
      <c r="AA79" s="86">
        <f>IF(AA$4=$H79+$B79,INDEX('Inputs_Indexed REC'!$D$40:$F$65,MATCH('Total Indexed RECs'!$H79,'Inputs_Indexed REC'!$B$40:$B$65,0),MATCH('Total Indexed RECs'!$F79,'Inputs_Indexed REC'!$D$37:$F$37,0))
*INDEX('Inputs_Indexed REC'!$H$40:$J$65,MATCH('Total Indexed RECs'!$H79,'Inputs_Indexed REC'!$B$40:$B$65,0),MATCH('Total Indexed RECs'!$F79,'Inputs_Indexed REC'!$H$37:$J$37,0)),
IF(AA$4&gt;$H79+$B79,Z79*(1-INDEX('Inputs_Indexed REC'!$E$6:$E$8,MATCH('Total Indexed RECs'!$F79,'Inputs_Indexed REC'!$C$6:$C$8,0))),
0))</f>
        <v>0</v>
      </c>
      <c r="AB79" s="86">
        <f>IF(AB$4=$H79+$B79,INDEX('Inputs_Indexed REC'!$D$40:$F$65,MATCH('Total Indexed RECs'!$H79,'Inputs_Indexed REC'!$B$40:$B$65,0),MATCH('Total Indexed RECs'!$F79,'Inputs_Indexed REC'!$D$37:$F$37,0))
*INDEX('Inputs_Indexed REC'!$H$40:$J$65,MATCH('Total Indexed RECs'!$H79,'Inputs_Indexed REC'!$B$40:$B$65,0),MATCH('Total Indexed RECs'!$F79,'Inputs_Indexed REC'!$H$37:$J$37,0)),
IF(AB$4&gt;$H79+$B79,AA79*(1-INDEX('Inputs_Indexed REC'!$E$6:$E$8,MATCH('Total Indexed RECs'!$F79,'Inputs_Indexed REC'!$C$6:$C$8,0))),
0))</f>
        <v>0</v>
      </c>
      <c r="AC79" s="86">
        <f>IF(AC$4=$H79+$B79,INDEX('Inputs_Indexed REC'!$D$40:$F$65,MATCH('Total Indexed RECs'!$H79,'Inputs_Indexed REC'!$B$40:$B$65,0),MATCH('Total Indexed RECs'!$F79,'Inputs_Indexed REC'!$D$37:$F$37,0))
*INDEX('Inputs_Indexed REC'!$H$40:$J$65,MATCH('Total Indexed RECs'!$H79,'Inputs_Indexed REC'!$B$40:$B$65,0),MATCH('Total Indexed RECs'!$F79,'Inputs_Indexed REC'!$H$37:$J$37,0)),
IF(AC$4&gt;$H79+$B79,AB79*(1-INDEX('Inputs_Indexed REC'!$E$6:$E$8,MATCH('Total Indexed RECs'!$F79,'Inputs_Indexed REC'!$C$6:$C$8,0))),
0))</f>
        <v>0</v>
      </c>
      <c r="AD79" s="86">
        <f>IF(AD$4=$H79+$B79,INDEX('Inputs_Indexed REC'!$D$40:$F$65,MATCH('Total Indexed RECs'!$H79,'Inputs_Indexed REC'!$B$40:$B$65,0),MATCH('Total Indexed RECs'!$F79,'Inputs_Indexed REC'!$D$37:$F$37,0))
*INDEX('Inputs_Indexed REC'!$H$40:$J$65,MATCH('Total Indexed RECs'!$H79,'Inputs_Indexed REC'!$B$40:$B$65,0),MATCH('Total Indexed RECs'!$F79,'Inputs_Indexed REC'!$H$37:$J$37,0)),
IF(AD$4&gt;$H79+$B79,AC79*(1-INDEX('Inputs_Indexed REC'!$E$6:$E$8,MATCH('Total Indexed RECs'!$F79,'Inputs_Indexed REC'!$C$6:$C$8,0))),
0))</f>
        <v>0</v>
      </c>
      <c r="AE79" s="86">
        <f>IF(AE$4=$H79+$B79,INDEX('Inputs_Indexed REC'!$D$40:$F$65,MATCH('Total Indexed RECs'!$H79,'Inputs_Indexed REC'!$B$40:$B$65,0),MATCH('Total Indexed RECs'!$F79,'Inputs_Indexed REC'!$D$37:$F$37,0))
*INDEX('Inputs_Indexed REC'!$H$40:$J$65,MATCH('Total Indexed RECs'!$H79,'Inputs_Indexed REC'!$B$40:$B$65,0),MATCH('Total Indexed RECs'!$F79,'Inputs_Indexed REC'!$H$37:$J$37,0)),
IF(AE$4&gt;$H79+$B79,AD79*(1-INDEX('Inputs_Indexed REC'!$E$6:$E$8,MATCH('Total Indexed RECs'!$F79,'Inputs_Indexed REC'!$C$6:$C$8,0))),
0))</f>
        <v>0</v>
      </c>
      <c r="AF79" s="86">
        <f>IF(AF$4=$H79+$B79,INDEX('Inputs_Indexed REC'!$D$40:$F$65,MATCH('Total Indexed RECs'!$H79,'Inputs_Indexed REC'!$B$40:$B$65,0),MATCH('Total Indexed RECs'!$F79,'Inputs_Indexed REC'!$D$37:$F$37,0))
*INDEX('Inputs_Indexed REC'!$H$40:$J$65,MATCH('Total Indexed RECs'!$H79,'Inputs_Indexed REC'!$B$40:$B$65,0),MATCH('Total Indexed RECs'!$F79,'Inputs_Indexed REC'!$H$37:$J$37,0)),
IF(AF$4&gt;$H79+$B79,AE79*(1-INDEX('Inputs_Indexed REC'!$E$6:$E$8,MATCH('Total Indexed RECs'!$F79,'Inputs_Indexed REC'!$C$6:$C$8,0))),
0))</f>
        <v>0</v>
      </c>
      <c r="AG79" s="86">
        <f>IF(AG$4=$H79+$B79,INDEX('Inputs_Indexed REC'!$D$40:$F$65,MATCH('Total Indexed RECs'!$H79,'Inputs_Indexed REC'!$B$40:$B$65,0),MATCH('Total Indexed RECs'!$F79,'Inputs_Indexed REC'!$D$37:$F$37,0))
*INDEX('Inputs_Indexed REC'!$H$40:$J$65,MATCH('Total Indexed RECs'!$H79,'Inputs_Indexed REC'!$B$40:$B$65,0),MATCH('Total Indexed RECs'!$F79,'Inputs_Indexed REC'!$H$37:$J$37,0)),
IF(AG$4&gt;$H79+$B79,AF79*(1-INDEX('Inputs_Indexed REC'!$E$6:$E$8,MATCH('Total Indexed RECs'!$F79,'Inputs_Indexed REC'!$C$6:$C$8,0))),
0))</f>
        <v>100000</v>
      </c>
      <c r="AH79" s="86">
        <f>IF(AH$4=$H79+$B79,INDEX('Inputs_Indexed REC'!$D$40:$F$65,MATCH('Total Indexed RECs'!$H79,'Inputs_Indexed REC'!$B$40:$B$65,0),MATCH('Total Indexed RECs'!$F79,'Inputs_Indexed REC'!$D$37:$F$37,0))
*INDEX('Inputs_Indexed REC'!$H$40:$J$65,MATCH('Total Indexed RECs'!$H79,'Inputs_Indexed REC'!$B$40:$B$65,0),MATCH('Total Indexed RECs'!$F79,'Inputs_Indexed REC'!$H$37:$J$37,0)),
IF(AH$4&gt;$H79+$B79,AG79*(1-INDEX('Inputs_Indexed REC'!$E$6:$E$8,MATCH('Total Indexed RECs'!$F79,'Inputs_Indexed REC'!$C$6:$C$8,0))),
0))</f>
        <v>99500</v>
      </c>
    </row>
    <row r="80" spans="2:34" x14ac:dyDescent="0.35">
      <c r="B80" s="332">
        <f>INDEX('Inputs_Indexed REC'!$E$70:$E$72,MATCH('Indexed REC Deliveries'!$D80,'Inputs_Indexed REC'!$C$70:$C$72,0))</f>
        <v>3</v>
      </c>
      <c r="C80" s="332" t="str">
        <f>INDEX('Inputs_Indexed REC'!$L$40:$L$65,MATCH('Indexed REC Deliveries'!$G80,'Inputs_Indexed REC'!$C$40:$C$65,0))</f>
        <v>Projected</v>
      </c>
      <c r="D80" s="116" t="s">
        <v>241</v>
      </c>
      <c r="E80" s="212"/>
      <c r="F80" s="39" t="s">
        <v>77</v>
      </c>
      <c r="G80" s="60" t="s">
        <v>41</v>
      </c>
      <c r="H80" s="347">
        <f t="shared" si="8"/>
        <v>2043</v>
      </c>
      <c r="I80" s="56" t="s">
        <v>91</v>
      </c>
      <c r="J80" s="86">
        <f>IF(J$4=$H80+$B80,INDEX('Inputs_Indexed REC'!$D$40:$F$65,MATCH('Total Indexed RECs'!$H80,'Inputs_Indexed REC'!$B$40:$B$65,0),MATCH('Total Indexed RECs'!$F80,'Inputs_Indexed REC'!$D$37:$F$37,0))
*INDEX('Inputs_Indexed REC'!$H$40:$J$65,MATCH('Total Indexed RECs'!$H80,'Inputs_Indexed REC'!$B$40:$B$65,0),MATCH('Total Indexed RECs'!$F80,'Inputs_Indexed REC'!$H$37:$J$37,0)),
IF(J$4&gt;$H80+$B80,I80*(1-INDEX('Inputs_Indexed REC'!$E$6:$E$8,MATCH('Total Indexed RECs'!$F80,'Inputs_Indexed REC'!$C$6:$C$8,0))),
0))</f>
        <v>0</v>
      </c>
      <c r="K80" s="86">
        <f>IF(K$4=$H80+$B80,INDEX('Inputs_Indexed REC'!$D$40:$F$65,MATCH('Total Indexed RECs'!$H80,'Inputs_Indexed REC'!$B$40:$B$65,0),MATCH('Total Indexed RECs'!$F80,'Inputs_Indexed REC'!$D$37:$F$37,0))
*INDEX('Inputs_Indexed REC'!$H$40:$J$65,MATCH('Total Indexed RECs'!$H80,'Inputs_Indexed REC'!$B$40:$B$65,0),MATCH('Total Indexed RECs'!$F80,'Inputs_Indexed REC'!$H$37:$J$37,0)),
IF(K$4&gt;$H80+$B80,J80*(1-INDEX('Inputs_Indexed REC'!$E$6:$E$8,MATCH('Total Indexed RECs'!$F80,'Inputs_Indexed REC'!$C$6:$C$8,0))),
0))</f>
        <v>0</v>
      </c>
      <c r="L80" s="86">
        <f>IF(L$4=$H80+$B80,INDEX('Inputs_Indexed REC'!$D$40:$F$65,MATCH('Total Indexed RECs'!$H80,'Inputs_Indexed REC'!$B$40:$B$65,0),MATCH('Total Indexed RECs'!$F80,'Inputs_Indexed REC'!$D$37:$F$37,0))
*INDEX('Inputs_Indexed REC'!$H$40:$J$65,MATCH('Total Indexed RECs'!$H80,'Inputs_Indexed REC'!$B$40:$B$65,0),MATCH('Total Indexed RECs'!$F80,'Inputs_Indexed REC'!$H$37:$J$37,0)),
IF(L$4&gt;$H80+$B80,K80*(1-INDEX('Inputs_Indexed REC'!$E$6:$E$8,MATCH('Total Indexed RECs'!$F80,'Inputs_Indexed REC'!$C$6:$C$8,0))),
0))</f>
        <v>0</v>
      </c>
      <c r="M80" s="86">
        <f>IF(M$4=$H80+$B80,INDEX('Inputs_Indexed REC'!$D$40:$F$65,MATCH('Total Indexed RECs'!$H80,'Inputs_Indexed REC'!$B$40:$B$65,0),MATCH('Total Indexed RECs'!$F80,'Inputs_Indexed REC'!$D$37:$F$37,0))
*INDEX('Inputs_Indexed REC'!$H$40:$J$65,MATCH('Total Indexed RECs'!$H80,'Inputs_Indexed REC'!$B$40:$B$65,0),MATCH('Total Indexed RECs'!$F80,'Inputs_Indexed REC'!$H$37:$J$37,0)),
IF(M$4&gt;$H80+$B80,L80*(1-INDEX('Inputs_Indexed REC'!$E$6:$E$8,MATCH('Total Indexed RECs'!$F80,'Inputs_Indexed REC'!$C$6:$C$8,0))),
0))</f>
        <v>0</v>
      </c>
      <c r="N80" s="86">
        <f>IF(N$4=$H80+$B80,INDEX('Inputs_Indexed REC'!$D$40:$F$65,MATCH('Total Indexed RECs'!$H80,'Inputs_Indexed REC'!$B$40:$B$65,0),MATCH('Total Indexed RECs'!$F80,'Inputs_Indexed REC'!$D$37:$F$37,0))
*INDEX('Inputs_Indexed REC'!$H$40:$J$65,MATCH('Total Indexed RECs'!$H80,'Inputs_Indexed REC'!$B$40:$B$65,0),MATCH('Total Indexed RECs'!$F80,'Inputs_Indexed REC'!$H$37:$J$37,0)),
IF(N$4&gt;$H80+$B80,M80*(1-INDEX('Inputs_Indexed REC'!$E$6:$E$8,MATCH('Total Indexed RECs'!$F80,'Inputs_Indexed REC'!$C$6:$C$8,0))),
0))</f>
        <v>0</v>
      </c>
      <c r="O80" s="86">
        <f>IF(O$4=$H80+$B80,INDEX('Inputs_Indexed REC'!$D$40:$F$65,MATCH('Total Indexed RECs'!$H80,'Inputs_Indexed REC'!$B$40:$B$65,0),MATCH('Total Indexed RECs'!$F80,'Inputs_Indexed REC'!$D$37:$F$37,0))
*INDEX('Inputs_Indexed REC'!$H$40:$J$65,MATCH('Total Indexed RECs'!$H80,'Inputs_Indexed REC'!$B$40:$B$65,0),MATCH('Total Indexed RECs'!$F80,'Inputs_Indexed REC'!$H$37:$J$37,0)),
IF(O$4&gt;$H80+$B80,N80*(1-INDEX('Inputs_Indexed REC'!$E$6:$E$8,MATCH('Total Indexed RECs'!$F80,'Inputs_Indexed REC'!$C$6:$C$8,0))),
0))</f>
        <v>0</v>
      </c>
      <c r="P80" s="86">
        <f>IF(P$4=$H80+$B80,INDEX('Inputs_Indexed REC'!$D$40:$F$65,MATCH('Total Indexed RECs'!$H80,'Inputs_Indexed REC'!$B$40:$B$65,0),MATCH('Total Indexed RECs'!$F80,'Inputs_Indexed REC'!$D$37:$F$37,0))
*INDEX('Inputs_Indexed REC'!$H$40:$J$65,MATCH('Total Indexed RECs'!$H80,'Inputs_Indexed REC'!$B$40:$B$65,0),MATCH('Total Indexed RECs'!$F80,'Inputs_Indexed REC'!$H$37:$J$37,0)),
IF(P$4&gt;$H80+$B80,O80*(1-INDEX('Inputs_Indexed REC'!$E$6:$E$8,MATCH('Total Indexed RECs'!$F80,'Inputs_Indexed REC'!$C$6:$C$8,0))),
0))</f>
        <v>0</v>
      </c>
      <c r="Q80" s="86">
        <f>IF(Q$4=$H80+$B80,INDEX('Inputs_Indexed REC'!$D$40:$F$65,MATCH('Total Indexed RECs'!$H80,'Inputs_Indexed REC'!$B$40:$B$65,0),MATCH('Total Indexed RECs'!$F80,'Inputs_Indexed REC'!$D$37:$F$37,0))
*INDEX('Inputs_Indexed REC'!$H$40:$J$65,MATCH('Total Indexed RECs'!$H80,'Inputs_Indexed REC'!$B$40:$B$65,0),MATCH('Total Indexed RECs'!$F80,'Inputs_Indexed REC'!$H$37:$J$37,0)),
IF(Q$4&gt;$H80+$B80,P80*(1-INDEX('Inputs_Indexed REC'!$E$6:$E$8,MATCH('Total Indexed RECs'!$F80,'Inputs_Indexed REC'!$C$6:$C$8,0))),
0))</f>
        <v>0</v>
      </c>
      <c r="R80" s="86">
        <f>IF(R$4=$H80+$B80,INDEX('Inputs_Indexed REC'!$D$40:$F$65,MATCH('Total Indexed RECs'!$H80,'Inputs_Indexed REC'!$B$40:$B$65,0),MATCH('Total Indexed RECs'!$F80,'Inputs_Indexed REC'!$D$37:$F$37,0))
*INDEX('Inputs_Indexed REC'!$H$40:$J$65,MATCH('Total Indexed RECs'!$H80,'Inputs_Indexed REC'!$B$40:$B$65,0),MATCH('Total Indexed RECs'!$F80,'Inputs_Indexed REC'!$H$37:$J$37,0)),
IF(R$4&gt;$H80+$B80,Q80*(1-INDEX('Inputs_Indexed REC'!$E$6:$E$8,MATCH('Total Indexed RECs'!$F80,'Inputs_Indexed REC'!$C$6:$C$8,0))),
0))</f>
        <v>0</v>
      </c>
      <c r="S80" s="86">
        <f>IF(S$4=$H80+$B80,INDEX('Inputs_Indexed REC'!$D$40:$F$65,MATCH('Total Indexed RECs'!$H80,'Inputs_Indexed REC'!$B$40:$B$65,0),MATCH('Total Indexed RECs'!$F80,'Inputs_Indexed REC'!$D$37:$F$37,0))
*INDEX('Inputs_Indexed REC'!$H$40:$J$65,MATCH('Total Indexed RECs'!$H80,'Inputs_Indexed REC'!$B$40:$B$65,0),MATCH('Total Indexed RECs'!$F80,'Inputs_Indexed REC'!$H$37:$J$37,0)),
IF(S$4&gt;$H80+$B80,R80*(1-INDEX('Inputs_Indexed REC'!$E$6:$E$8,MATCH('Total Indexed RECs'!$F80,'Inputs_Indexed REC'!$C$6:$C$8,0))),
0))</f>
        <v>0</v>
      </c>
      <c r="T80" s="86">
        <f>IF(T$4=$H80+$B80,INDEX('Inputs_Indexed REC'!$D$40:$F$65,MATCH('Total Indexed RECs'!$H80,'Inputs_Indexed REC'!$B$40:$B$65,0),MATCH('Total Indexed RECs'!$F80,'Inputs_Indexed REC'!$D$37:$F$37,0))
*INDEX('Inputs_Indexed REC'!$H$40:$J$65,MATCH('Total Indexed RECs'!$H80,'Inputs_Indexed REC'!$B$40:$B$65,0),MATCH('Total Indexed RECs'!$F80,'Inputs_Indexed REC'!$H$37:$J$37,0)),
IF(T$4&gt;$H80+$B80,S80*(1-INDEX('Inputs_Indexed REC'!$E$6:$E$8,MATCH('Total Indexed RECs'!$F80,'Inputs_Indexed REC'!$C$6:$C$8,0))),
0))</f>
        <v>0</v>
      </c>
      <c r="U80" s="86">
        <f>IF(U$4=$H80+$B80,INDEX('Inputs_Indexed REC'!$D$40:$F$65,MATCH('Total Indexed RECs'!$H80,'Inputs_Indexed REC'!$B$40:$B$65,0),MATCH('Total Indexed RECs'!$F80,'Inputs_Indexed REC'!$D$37:$F$37,0))
*INDEX('Inputs_Indexed REC'!$H$40:$J$65,MATCH('Total Indexed RECs'!$H80,'Inputs_Indexed REC'!$B$40:$B$65,0),MATCH('Total Indexed RECs'!$F80,'Inputs_Indexed REC'!$H$37:$J$37,0)),
IF(U$4&gt;$H80+$B80,T80*(1-INDEX('Inputs_Indexed REC'!$E$6:$E$8,MATCH('Total Indexed RECs'!$F80,'Inputs_Indexed REC'!$C$6:$C$8,0))),
0))</f>
        <v>0</v>
      </c>
      <c r="V80" s="86">
        <f>IF(V$4=$H80+$B80,INDEX('Inputs_Indexed REC'!$D$40:$F$65,MATCH('Total Indexed RECs'!$H80,'Inputs_Indexed REC'!$B$40:$B$65,0),MATCH('Total Indexed RECs'!$F80,'Inputs_Indexed REC'!$D$37:$F$37,0))
*INDEX('Inputs_Indexed REC'!$H$40:$J$65,MATCH('Total Indexed RECs'!$H80,'Inputs_Indexed REC'!$B$40:$B$65,0),MATCH('Total Indexed RECs'!$F80,'Inputs_Indexed REC'!$H$37:$J$37,0)),
IF(V$4&gt;$H80+$B80,U80*(1-INDEX('Inputs_Indexed REC'!$E$6:$E$8,MATCH('Total Indexed RECs'!$F80,'Inputs_Indexed REC'!$C$6:$C$8,0))),
0))</f>
        <v>0</v>
      </c>
      <c r="W80" s="86">
        <f>IF(W$4=$H80+$B80,INDEX('Inputs_Indexed REC'!$D$40:$F$65,MATCH('Total Indexed RECs'!$H80,'Inputs_Indexed REC'!$B$40:$B$65,0),MATCH('Total Indexed RECs'!$F80,'Inputs_Indexed REC'!$D$37:$F$37,0))
*INDEX('Inputs_Indexed REC'!$H$40:$J$65,MATCH('Total Indexed RECs'!$H80,'Inputs_Indexed REC'!$B$40:$B$65,0),MATCH('Total Indexed RECs'!$F80,'Inputs_Indexed REC'!$H$37:$J$37,0)),
IF(W$4&gt;$H80+$B80,V80*(1-INDEX('Inputs_Indexed REC'!$E$6:$E$8,MATCH('Total Indexed RECs'!$F80,'Inputs_Indexed REC'!$C$6:$C$8,0))),
0))</f>
        <v>0</v>
      </c>
      <c r="X80" s="86">
        <f>IF(X$4=$H80+$B80,INDEX('Inputs_Indexed REC'!$D$40:$F$65,MATCH('Total Indexed RECs'!$H80,'Inputs_Indexed REC'!$B$40:$B$65,0),MATCH('Total Indexed RECs'!$F80,'Inputs_Indexed REC'!$D$37:$F$37,0))
*INDEX('Inputs_Indexed REC'!$H$40:$J$65,MATCH('Total Indexed RECs'!$H80,'Inputs_Indexed REC'!$B$40:$B$65,0),MATCH('Total Indexed RECs'!$F80,'Inputs_Indexed REC'!$H$37:$J$37,0)),
IF(X$4&gt;$H80+$B80,W80*(1-INDEX('Inputs_Indexed REC'!$E$6:$E$8,MATCH('Total Indexed RECs'!$F80,'Inputs_Indexed REC'!$C$6:$C$8,0))),
0))</f>
        <v>0</v>
      </c>
      <c r="Y80" s="86">
        <f>IF(Y$4=$H80+$B80,INDEX('Inputs_Indexed REC'!$D$40:$F$65,MATCH('Total Indexed RECs'!$H80,'Inputs_Indexed REC'!$B$40:$B$65,0),MATCH('Total Indexed RECs'!$F80,'Inputs_Indexed REC'!$D$37:$F$37,0))
*INDEX('Inputs_Indexed REC'!$H$40:$J$65,MATCH('Total Indexed RECs'!$H80,'Inputs_Indexed REC'!$B$40:$B$65,0),MATCH('Total Indexed RECs'!$F80,'Inputs_Indexed REC'!$H$37:$J$37,0)),
IF(Y$4&gt;$H80+$B80,X80*(1-INDEX('Inputs_Indexed REC'!$E$6:$E$8,MATCH('Total Indexed RECs'!$F80,'Inputs_Indexed REC'!$C$6:$C$8,0))),
0))</f>
        <v>0</v>
      </c>
      <c r="Z80" s="86">
        <f>IF(Z$4=$H80+$B80,INDEX('Inputs_Indexed REC'!$D$40:$F$65,MATCH('Total Indexed RECs'!$H80,'Inputs_Indexed REC'!$B$40:$B$65,0),MATCH('Total Indexed RECs'!$F80,'Inputs_Indexed REC'!$D$37:$F$37,0))
*INDEX('Inputs_Indexed REC'!$H$40:$J$65,MATCH('Total Indexed RECs'!$H80,'Inputs_Indexed REC'!$B$40:$B$65,0),MATCH('Total Indexed RECs'!$F80,'Inputs_Indexed REC'!$H$37:$J$37,0)),
IF(Z$4&gt;$H80+$B80,Y80*(1-INDEX('Inputs_Indexed REC'!$E$6:$E$8,MATCH('Total Indexed RECs'!$F80,'Inputs_Indexed REC'!$C$6:$C$8,0))),
0))</f>
        <v>0</v>
      </c>
      <c r="AA80" s="86">
        <f>IF(AA$4=$H80+$B80,INDEX('Inputs_Indexed REC'!$D$40:$F$65,MATCH('Total Indexed RECs'!$H80,'Inputs_Indexed REC'!$B$40:$B$65,0),MATCH('Total Indexed RECs'!$F80,'Inputs_Indexed REC'!$D$37:$F$37,0))
*INDEX('Inputs_Indexed REC'!$H$40:$J$65,MATCH('Total Indexed RECs'!$H80,'Inputs_Indexed REC'!$B$40:$B$65,0),MATCH('Total Indexed RECs'!$F80,'Inputs_Indexed REC'!$H$37:$J$37,0)),
IF(AA$4&gt;$H80+$B80,Z80*(1-INDEX('Inputs_Indexed REC'!$E$6:$E$8,MATCH('Total Indexed RECs'!$F80,'Inputs_Indexed REC'!$C$6:$C$8,0))),
0))</f>
        <v>0</v>
      </c>
      <c r="AB80" s="86">
        <f>IF(AB$4=$H80+$B80,INDEX('Inputs_Indexed REC'!$D$40:$F$65,MATCH('Total Indexed RECs'!$H80,'Inputs_Indexed REC'!$B$40:$B$65,0),MATCH('Total Indexed RECs'!$F80,'Inputs_Indexed REC'!$D$37:$F$37,0))
*INDEX('Inputs_Indexed REC'!$H$40:$J$65,MATCH('Total Indexed RECs'!$H80,'Inputs_Indexed REC'!$B$40:$B$65,0),MATCH('Total Indexed RECs'!$F80,'Inputs_Indexed REC'!$H$37:$J$37,0)),
IF(AB$4&gt;$H80+$B80,AA80*(1-INDEX('Inputs_Indexed REC'!$E$6:$E$8,MATCH('Total Indexed RECs'!$F80,'Inputs_Indexed REC'!$C$6:$C$8,0))),
0))</f>
        <v>0</v>
      </c>
      <c r="AC80" s="86">
        <f>IF(AC$4=$H80+$B80,INDEX('Inputs_Indexed REC'!$D$40:$F$65,MATCH('Total Indexed RECs'!$H80,'Inputs_Indexed REC'!$B$40:$B$65,0),MATCH('Total Indexed RECs'!$F80,'Inputs_Indexed REC'!$D$37:$F$37,0))
*INDEX('Inputs_Indexed REC'!$H$40:$J$65,MATCH('Total Indexed RECs'!$H80,'Inputs_Indexed REC'!$B$40:$B$65,0),MATCH('Total Indexed RECs'!$F80,'Inputs_Indexed REC'!$H$37:$J$37,0)),
IF(AC$4&gt;$H80+$B80,AB80*(1-INDEX('Inputs_Indexed REC'!$E$6:$E$8,MATCH('Total Indexed RECs'!$F80,'Inputs_Indexed REC'!$C$6:$C$8,0))),
0))</f>
        <v>0</v>
      </c>
      <c r="AD80" s="86">
        <f>IF(AD$4=$H80+$B80,INDEX('Inputs_Indexed REC'!$D$40:$F$65,MATCH('Total Indexed RECs'!$H80,'Inputs_Indexed REC'!$B$40:$B$65,0),MATCH('Total Indexed RECs'!$F80,'Inputs_Indexed REC'!$D$37:$F$37,0))
*INDEX('Inputs_Indexed REC'!$H$40:$J$65,MATCH('Total Indexed RECs'!$H80,'Inputs_Indexed REC'!$B$40:$B$65,0),MATCH('Total Indexed RECs'!$F80,'Inputs_Indexed REC'!$H$37:$J$37,0)),
IF(AD$4&gt;$H80+$B80,AC80*(1-INDEX('Inputs_Indexed REC'!$E$6:$E$8,MATCH('Total Indexed RECs'!$F80,'Inputs_Indexed REC'!$C$6:$C$8,0))),
0))</f>
        <v>0</v>
      </c>
      <c r="AE80" s="86">
        <f>IF(AE$4=$H80+$B80,INDEX('Inputs_Indexed REC'!$D$40:$F$65,MATCH('Total Indexed RECs'!$H80,'Inputs_Indexed REC'!$B$40:$B$65,0),MATCH('Total Indexed RECs'!$F80,'Inputs_Indexed REC'!$D$37:$F$37,0))
*INDEX('Inputs_Indexed REC'!$H$40:$J$65,MATCH('Total Indexed RECs'!$H80,'Inputs_Indexed REC'!$B$40:$B$65,0),MATCH('Total Indexed RECs'!$F80,'Inputs_Indexed REC'!$H$37:$J$37,0)),
IF(AE$4&gt;$H80+$B80,AD80*(1-INDEX('Inputs_Indexed REC'!$E$6:$E$8,MATCH('Total Indexed RECs'!$F80,'Inputs_Indexed REC'!$C$6:$C$8,0))),
0))</f>
        <v>0</v>
      </c>
      <c r="AF80" s="86">
        <f>IF(AF$4=$H80+$B80,INDEX('Inputs_Indexed REC'!$D$40:$F$65,MATCH('Total Indexed RECs'!$H80,'Inputs_Indexed REC'!$B$40:$B$65,0),MATCH('Total Indexed RECs'!$F80,'Inputs_Indexed REC'!$D$37:$F$37,0))
*INDEX('Inputs_Indexed REC'!$H$40:$J$65,MATCH('Total Indexed RECs'!$H80,'Inputs_Indexed REC'!$B$40:$B$65,0),MATCH('Total Indexed RECs'!$F80,'Inputs_Indexed REC'!$H$37:$J$37,0)),
IF(AF$4&gt;$H80+$B80,AE80*(1-INDEX('Inputs_Indexed REC'!$E$6:$E$8,MATCH('Total Indexed RECs'!$F80,'Inputs_Indexed REC'!$C$6:$C$8,0))),
0))</f>
        <v>0</v>
      </c>
      <c r="AG80" s="86">
        <f>IF(AG$4=$H80+$B80,INDEX('Inputs_Indexed REC'!$D$40:$F$65,MATCH('Total Indexed RECs'!$H80,'Inputs_Indexed REC'!$B$40:$B$65,0),MATCH('Total Indexed RECs'!$F80,'Inputs_Indexed REC'!$D$37:$F$37,0))
*INDEX('Inputs_Indexed REC'!$H$40:$J$65,MATCH('Total Indexed RECs'!$H80,'Inputs_Indexed REC'!$B$40:$B$65,0),MATCH('Total Indexed RECs'!$F80,'Inputs_Indexed REC'!$H$37:$J$37,0)),
IF(AG$4&gt;$H80+$B80,AF80*(1-INDEX('Inputs_Indexed REC'!$E$6:$E$8,MATCH('Total Indexed RECs'!$F80,'Inputs_Indexed REC'!$C$6:$C$8,0))),
0))</f>
        <v>0</v>
      </c>
      <c r="AH80" s="86">
        <f>IF(AH$4=$H80+$B80,INDEX('Inputs_Indexed REC'!$D$40:$F$65,MATCH('Total Indexed RECs'!$H80,'Inputs_Indexed REC'!$B$40:$B$65,0),MATCH('Total Indexed RECs'!$F80,'Inputs_Indexed REC'!$D$37:$F$37,0))
*INDEX('Inputs_Indexed REC'!$H$40:$J$65,MATCH('Total Indexed RECs'!$H80,'Inputs_Indexed REC'!$B$40:$B$65,0),MATCH('Total Indexed RECs'!$F80,'Inputs_Indexed REC'!$H$37:$J$37,0)),
IF(AH$4&gt;$H80+$B80,AG80*(1-INDEX('Inputs_Indexed REC'!$E$6:$E$8,MATCH('Total Indexed RECs'!$F80,'Inputs_Indexed REC'!$C$6:$C$8,0))),
0))</f>
        <v>0</v>
      </c>
    </row>
    <row r="81" spans="2:34" x14ac:dyDescent="0.35">
      <c r="B81" s="332">
        <f>INDEX('Inputs_Indexed REC'!$E$70:$E$72,MATCH('Indexed REC Deliveries'!$D81,'Inputs_Indexed REC'!$C$70:$C$72,0))</f>
        <v>3</v>
      </c>
      <c r="C81" s="332" t="str">
        <f>INDEX('Inputs_Indexed REC'!$L$40:$L$65,MATCH('Indexed REC Deliveries'!$G81,'Inputs_Indexed REC'!$C$40:$C$65,0))</f>
        <v>Projected</v>
      </c>
      <c r="D81" s="116" t="s">
        <v>241</v>
      </c>
      <c r="E81" s="212"/>
      <c r="F81" s="39" t="s">
        <v>77</v>
      </c>
      <c r="G81" s="60" t="s">
        <v>42</v>
      </c>
      <c r="H81" s="347">
        <f t="shared" si="8"/>
        <v>2044</v>
      </c>
      <c r="I81" s="56" t="s">
        <v>91</v>
      </c>
      <c r="J81" s="86">
        <f>IF(J$4=$H81+$B81,INDEX('Inputs_Indexed REC'!$D$40:$F$65,MATCH('Total Indexed RECs'!$H81,'Inputs_Indexed REC'!$B$40:$B$65,0),MATCH('Total Indexed RECs'!$F81,'Inputs_Indexed REC'!$D$37:$F$37,0))
*INDEX('Inputs_Indexed REC'!$H$40:$J$65,MATCH('Total Indexed RECs'!$H81,'Inputs_Indexed REC'!$B$40:$B$65,0),MATCH('Total Indexed RECs'!$F81,'Inputs_Indexed REC'!$H$37:$J$37,0)),
IF(J$4&gt;$H81+$B81,I81*(1-INDEX('Inputs_Indexed REC'!$E$6:$E$8,MATCH('Total Indexed RECs'!$F81,'Inputs_Indexed REC'!$C$6:$C$8,0))),
0))</f>
        <v>0</v>
      </c>
      <c r="K81" s="86">
        <f>IF(K$4=$H81+$B81,INDEX('Inputs_Indexed REC'!$D$40:$F$65,MATCH('Total Indexed RECs'!$H81,'Inputs_Indexed REC'!$B$40:$B$65,0),MATCH('Total Indexed RECs'!$F81,'Inputs_Indexed REC'!$D$37:$F$37,0))
*INDEX('Inputs_Indexed REC'!$H$40:$J$65,MATCH('Total Indexed RECs'!$H81,'Inputs_Indexed REC'!$B$40:$B$65,0),MATCH('Total Indexed RECs'!$F81,'Inputs_Indexed REC'!$H$37:$J$37,0)),
IF(K$4&gt;$H81+$B81,J81*(1-INDEX('Inputs_Indexed REC'!$E$6:$E$8,MATCH('Total Indexed RECs'!$F81,'Inputs_Indexed REC'!$C$6:$C$8,0))),
0))</f>
        <v>0</v>
      </c>
      <c r="L81" s="86">
        <f>IF(L$4=$H81+$B81,INDEX('Inputs_Indexed REC'!$D$40:$F$65,MATCH('Total Indexed RECs'!$H81,'Inputs_Indexed REC'!$B$40:$B$65,0),MATCH('Total Indexed RECs'!$F81,'Inputs_Indexed REC'!$D$37:$F$37,0))
*INDEX('Inputs_Indexed REC'!$H$40:$J$65,MATCH('Total Indexed RECs'!$H81,'Inputs_Indexed REC'!$B$40:$B$65,0),MATCH('Total Indexed RECs'!$F81,'Inputs_Indexed REC'!$H$37:$J$37,0)),
IF(L$4&gt;$H81+$B81,K81*(1-INDEX('Inputs_Indexed REC'!$E$6:$E$8,MATCH('Total Indexed RECs'!$F81,'Inputs_Indexed REC'!$C$6:$C$8,0))),
0))</f>
        <v>0</v>
      </c>
      <c r="M81" s="86">
        <f>IF(M$4=$H81+$B81,INDEX('Inputs_Indexed REC'!$D$40:$F$65,MATCH('Total Indexed RECs'!$H81,'Inputs_Indexed REC'!$B$40:$B$65,0),MATCH('Total Indexed RECs'!$F81,'Inputs_Indexed REC'!$D$37:$F$37,0))
*INDEX('Inputs_Indexed REC'!$H$40:$J$65,MATCH('Total Indexed RECs'!$H81,'Inputs_Indexed REC'!$B$40:$B$65,0),MATCH('Total Indexed RECs'!$F81,'Inputs_Indexed REC'!$H$37:$J$37,0)),
IF(M$4&gt;$H81+$B81,L81*(1-INDEX('Inputs_Indexed REC'!$E$6:$E$8,MATCH('Total Indexed RECs'!$F81,'Inputs_Indexed REC'!$C$6:$C$8,0))),
0))</f>
        <v>0</v>
      </c>
      <c r="N81" s="86">
        <f>IF(N$4=$H81+$B81,INDEX('Inputs_Indexed REC'!$D$40:$F$65,MATCH('Total Indexed RECs'!$H81,'Inputs_Indexed REC'!$B$40:$B$65,0),MATCH('Total Indexed RECs'!$F81,'Inputs_Indexed REC'!$D$37:$F$37,0))
*INDEX('Inputs_Indexed REC'!$H$40:$J$65,MATCH('Total Indexed RECs'!$H81,'Inputs_Indexed REC'!$B$40:$B$65,0),MATCH('Total Indexed RECs'!$F81,'Inputs_Indexed REC'!$H$37:$J$37,0)),
IF(N$4&gt;$H81+$B81,M81*(1-INDEX('Inputs_Indexed REC'!$E$6:$E$8,MATCH('Total Indexed RECs'!$F81,'Inputs_Indexed REC'!$C$6:$C$8,0))),
0))</f>
        <v>0</v>
      </c>
      <c r="O81" s="86">
        <f>IF(O$4=$H81+$B81,INDEX('Inputs_Indexed REC'!$D$40:$F$65,MATCH('Total Indexed RECs'!$H81,'Inputs_Indexed REC'!$B$40:$B$65,0),MATCH('Total Indexed RECs'!$F81,'Inputs_Indexed REC'!$D$37:$F$37,0))
*INDEX('Inputs_Indexed REC'!$H$40:$J$65,MATCH('Total Indexed RECs'!$H81,'Inputs_Indexed REC'!$B$40:$B$65,0),MATCH('Total Indexed RECs'!$F81,'Inputs_Indexed REC'!$H$37:$J$37,0)),
IF(O$4&gt;$H81+$B81,N81*(1-INDEX('Inputs_Indexed REC'!$E$6:$E$8,MATCH('Total Indexed RECs'!$F81,'Inputs_Indexed REC'!$C$6:$C$8,0))),
0))</f>
        <v>0</v>
      </c>
      <c r="P81" s="86">
        <f>IF(P$4=$H81+$B81,INDEX('Inputs_Indexed REC'!$D$40:$F$65,MATCH('Total Indexed RECs'!$H81,'Inputs_Indexed REC'!$B$40:$B$65,0),MATCH('Total Indexed RECs'!$F81,'Inputs_Indexed REC'!$D$37:$F$37,0))
*INDEX('Inputs_Indexed REC'!$H$40:$J$65,MATCH('Total Indexed RECs'!$H81,'Inputs_Indexed REC'!$B$40:$B$65,0),MATCH('Total Indexed RECs'!$F81,'Inputs_Indexed REC'!$H$37:$J$37,0)),
IF(P$4&gt;$H81+$B81,O81*(1-INDEX('Inputs_Indexed REC'!$E$6:$E$8,MATCH('Total Indexed RECs'!$F81,'Inputs_Indexed REC'!$C$6:$C$8,0))),
0))</f>
        <v>0</v>
      </c>
      <c r="Q81" s="86">
        <f>IF(Q$4=$H81+$B81,INDEX('Inputs_Indexed REC'!$D$40:$F$65,MATCH('Total Indexed RECs'!$H81,'Inputs_Indexed REC'!$B$40:$B$65,0),MATCH('Total Indexed RECs'!$F81,'Inputs_Indexed REC'!$D$37:$F$37,0))
*INDEX('Inputs_Indexed REC'!$H$40:$J$65,MATCH('Total Indexed RECs'!$H81,'Inputs_Indexed REC'!$B$40:$B$65,0),MATCH('Total Indexed RECs'!$F81,'Inputs_Indexed REC'!$H$37:$J$37,0)),
IF(Q$4&gt;$H81+$B81,P81*(1-INDEX('Inputs_Indexed REC'!$E$6:$E$8,MATCH('Total Indexed RECs'!$F81,'Inputs_Indexed REC'!$C$6:$C$8,0))),
0))</f>
        <v>0</v>
      </c>
      <c r="R81" s="86">
        <f>IF(R$4=$H81+$B81,INDEX('Inputs_Indexed REC'!$D$40:$F$65,MATCH('Total Indexed RECs'!$H81,'Inputs_Indexed REC'!$B$40:$B$65,0),MATCH('Total Indexed RECs'!$F81,'Inputs_Indexed REC'!$D$37:$F$37,0))
*INDEX('Inputs_Indexed REC'!$H$40:$J$65,MATCH('Total Indexed RECs'!$H81,'Inputs_Indexed REC'!$B$40:$B$65,0),MATCH('Total Indexed RECs'!$F81,'Inputs_Indexed REC'!$H$37:$J$37,0)),
IF(R$4&gt;$H81+$B81,Q81*(1-INDEX('Inputs_Indexed REC'!$E$6:$E$8,MATCH('Total Indexed RECs'!$F81,'Inputs_Indexed REC'!$C$6:$C$8,0))),
0))</f>
        <v>0</v>
      </c>
      <c r="S81" s="86">
        <f>IF(S$4=$H81+$B81,INDEX('Inputs_Indexed REC'!$D$40:$F$65,MATCH('Total Indexed RECs'!$H81,'Inputs_Indexed REC'!$B$40:$B$65,0),MATCH('Total Indexed RECs'!$F81,'Inputs_Indexed REC'!$D$37:$F$37,0))
*INDEX('Inputs_Indexed REC'!$H$40:$J$65,MATCH('Total Indexed RECs'!$H81,'Inputs_Indexed REC'!$B$40:$B$65,0),MATCH('Total Indexed RECs'!$F81,'Inputs_Indexed REC'!$H$37:$J$37,0)),
IF(S$4&gt;$H81+$B81,R81*(1-INDEX('Inputs_Indexed REC'!$E$6:$E$8,MATCH('Total Indexed RECs'!$F81,'Inputs_Indexed REC'!$C$6:$C$8,0))),
0))</f>
        <v>0</v>
      </c>
      <c r="T81" s="86">
        <f>IF(T$4=$H81+$B81,INDEX('Inputs_Indexed REC'!$D$40:$F$65,MATCH('Total Indexed RECs'!$H81,'Inputs_Indexed REC'!$B$40:$B$65,0),MATCH('Total Indexed RECs'!$F81,'Inputs_Indexed REC'!$D$37:$F$37,0))
*INDEX('Inputs_Indexed REC'!$H$40:$J$65,MATCH('Total Indexed RECs'!$H81,'Inputs_Indexed REC'!$B$40:$B$65,0),MATCH('Total Indexed RECs'!$F81,'Inputs_Indexed REC'!$H$37:$J$37,0)),
IF(T$4&gt;$H81+$B81,S81*(1-INDEX('Inputs_Indexed REC'!$E$6:$E$8,MATCH('Total Indexed RECs'!$F81,'Inputs_Indexed REC'!$C$6:$C$8,0))),
0))</f>
        <v>0</v>
      </c>
      <c r="U81" s="86">
        <f>IF(U$4=$H81+$B81,INDEX('Inputs_Indexed REC'!$D$40:$F$65,MATCH('Total Indexed RECs'!$H81,'Inputs_Indexed REC'!$B$40:$B$65,0),MATCH('Total Indexed RECs'!$F81,'Inputs_Indexed REC'!$D$37:$F$37,0))
*INDEX('Inputs_Indexed REC'!$H$40:$J$65,MATCH('Total Indexed RECs'!$H81,'Inputs_Indexed REC'!$B$40:$B$65,0),MATCH('Total Indexed RECs'!$F81,'Inputs_Indexed REC'!$H$37:$J$37,0)),
IF(U$4&gt;$H81+$B81,T81*(1-INDEX('Inputs_Indexed REC'!$E$6:$E$8,MATCH('Total Indexed RECs'!$F81,'Inputs_Indexed REC'!$C$6:$C$8,0))),
0))</f>
        <v>0</v>
      </c>
      <c r="V81" s="86">
        <f>IF(V$4=$H81+$B81,INDEX('Inputs_Indexed REC'!$D$40:$F$65,MATCH('Total Indexed RECs'!$H81,'Inputs_Indexed REC'!$B$40:$B$65,0),MATCH('Total Indexed RECs'!$F81,'Inputs_Indexed REC'!$D$37:$F$37,0))
*INDEX('Inputs_Indexed REC'!$H$40:$J$65,MATCH('Total Indexed RECs'!$H81,'Inputs_Indexed REC'!$B$40:$B$65,0),MATCH('Total Indexed RECs'!$F81,'Inputs_Indexed REC'!$H$37:$J$37,0)),
IF(V$4&gt;$H81+$B81,U81*(1-INDEX('Inputs_Indexed REC'!$E$6:$E$8,MATCH('Total Indexed RECs'!$F81,'Inputs_Indexed REC'!$C$6:$C$8,0))),
0))</f>
        <v>0</v>
      </c>
      <c r="W81" s="86">
        <f>IF(W$4=$H81+$B81,INDEX('Inputs_Indexed REC'!$D$40:$F$65,MATCH('Total Indexed RECs'!$H81,'Inputs_Indexed REC'!$B$40:$B$65,0),MATCH('Total Indexed RECs'!$F81,'Inputs_Indexed REC'!$D$37:$F$37,0))
*INDEX('Inputs_Indexed REC'!$H$40:$J$65,MATCH('Total Indexed RECs'!$H81,'Inputs_Indexed REC'!$B$40:$B$65,0),MATCH('Total Indexed RECs'!$F81,'Inputs_Indexed REC'!$H$37:$J$37,0)),
IF(W$4&gt;$H81+$B81,V81*(1-INDEX('Inputs_Indexed REC'!$E$6:$E$8,MATCH('Total Indexed RECs'!$F81,'Inputs_Indexed REC'!$C$6:$C$8,0))),
0))</f>
        <v>0</v>
      </c>
      <c r="X81" s="86">
        <f>IF(X$4=$H81+$B81,INDEX('Inputs_Indexed REC'!$D$40:$F$65,MATCH('Total Indexed RECs'!$H81,'Inputs_Indexed REC'!$B$40:$B$65,0),MATCH('Total Indexed RECs'!$F81,'Inputs_Indexed REC'!$D$37:$F$37,0))
*INDEX('Inputs_Indexed REC'!$H$40:$J$65,MATCH('Total Indexed RECs'!$H81,'Inputs_Indexed REC'!$B$40:$B$65,0),MATCH('Total Indexed RECs'!$F81,'Inputs_Indexed REC'!$H$37:$J$37,0)),
IF(X$4&gt;$H81+$B81,W81*(1-INDEX('Inputs_Indexed REC'!$E$6:$E$8,MATCH('Total Indexed RECs'!$F81,'Inputs_Indexed REC'!$C$6:$C$8,0))),
0))</f>
        <v>0</v>
      </c>
      <c r="Y81" s="86">
        <f>IF(Y$4=$H81+$B81,INDEX('Inputs_Indexed REC'!$D$40:$F$65,MATCH('Total Indexed RECs'!$H81,'Inputs_Indexed REC'!$B$40:$B$65,0),MATCH('Total Indexed RECs'!$F81,'Inputs_Indexed REC'!$D$37:$F$37,0))
*INDEX('Inputs_Indexed REC'!$H$40:$J$65,MATCH('Total Indexed RECs'!$H81,'Inputs_Indexed REC'!$B$40:$B$65,0),MATCH('Total Indexed RECs'!$F81,'Inputs_Indexed REC'!$H$37:$J$37,0)),
IF(Y$4&gt;$H81+$B81,X81*(1-INDEX('Inputs_Indexed REC'!$E$6:$E$8,MATCH('Total Indexed RECs'!$F81,'Inputs_Indexed REC'!$C$6:$C$8,0))),
0))</f>
        <v>0</v>
      </c>
      <c r="Z81" s="86">
        <f>IF(Z$4=$H81+$B81,INDEX('Inputs_Indexed REC'!$D$40:$F$65,MATCH('Total Indexed RECs'!$H81,'Inputs_Indexed REC'!$B$40:$B$65,0),MATCH('Total Indexed RECs'!$F81,'Inputs_Indexed REC'!$D$37:$F$37,0))
*INDEX('Inputs_Indexed REC'!$H$40:$J$65,MATCH('Total Indexed RECs'!$H81,'Inputs_Indexed REC'!$B$40:$B$65,0),MATCH('Total Indexed RECs'!$F81,'Inputs_Indexed REC'!$H$37:$J$37,0)),
IF(Z$4&gt;$H81+$B81,Y81*(1-INDEX('Inputs_Indexed REC'!$E$6:$E$8,MATCH('Total Indexed RECs'!$F81,'Inputs_Indexed REC'!$C$6:$C$8,0))),
0))</f>
        <v>0</v>
      </c>
      <c r="AA81" s="86">
        <f>IF(AA$4=$H81+$B81,INDEX('Inputs_Indexed REC'!$D$40:$F$65,MATCH('Total Indexed RECs'!$H81,'Inputs_Indexed REC'!$B$40:$B$65,0),MATCH('Total Indexed RECs'!$F81,'Inputs_Indexed REC'!$D$37:$F$37,0))
*INDEX('Inputs_Indexed REC'!$H$40:$J$65,MATCH('Total Indexed RECs'!$H81,'Inputs_Indexed REC'!$B$40:$B$65,0),MATCH('Total Indexed RECs'!$F81,'Inputs_Indexed REC'!$H$37:$J$37,0)),
IF(AA$4&gt;$H81+$B81,Z81*(1-INDEX('Inputs_Indexed REC'!$E$6:$E$8,MATCH('Total Indexed RECs'!$F81,'Inputs_Indexed REC'!$C$6:$C$8,0))),
0))</f>
        <v>0</v>
      </c>
      <c r="AB81" s="86">
        <f>IF(AB$4=$H81+$B81,INDEX('Inputs_Indexed REC'!$D$40:$F$65,MATCH('Total Indexed RECs'!$H81,'Inputs_Indexed REC'!$B$40:$B$65,0),MATCH('Total Indexed RECs'!$F81,'Inputs_Indexed REC'!$D$37:$F$37,0))
*INDEX('Inputs_Indexed REC'!$H$40:$J$65,MATCH('Total Indexed RECs'!$H81,'Inputs_Indexed REC'!$B$40:$B$65,0),MATCH('Total Indexed RECs'!$F81,'Inputs_Indexed REC'!$H$37:$J$37,0)),
IF(AB$4&gt;$H81+$B81,AA81*(1-INDEX('Inputs_Indexed REC'!$E$6:$E$8,MATCH('Total Indexed RECs'!$F81,'Inputs_Indexed REC'!$C$6:$C$8,0))),
0))</f>
        <v>0</v>
      </c>
      <c r="AC81" s="86">
        <f>IF(AC$4=$H81+$B81,INDEX('Inputs_Indexed REC'!$D$40:$F$65,MATCH('Total Indexed RECs'!$H81,'Inputs_Indexed REC'!$B$40:$B$65,0),MATCH('Total Indexed RECs'!$F81,'Inputs_Indexed REC'!$D$37:$F$37,0))
*INDEX('Inputs_Indexed REC'!$H$40:$J$65,MATCH('Total Indexed RECs'!$H81,'Inputs_Indexed REC'!$B$40:$B$65,0),MATCH('Total Indexed RECs'!$F81,'Inputs_Indexed REC'!$H$37:$J$37,0)),
IF(AC$4&gt;$H81+$B81,AB81*(1-INDEX('Inputs_Indexed REC'!$E$6:$E$8,MATCH('Total Indexed RECs'!$F81,'Inputs_Indexed REC'!$C$6:$C$8,0))),
0))</f>
        <v>0</v>
      </c>
      <c r="AD81" s="86">
        <f>IF(AD$4=$H81+$B81,INDEX('Inputs_Indexed REC'!$D$40:$F$65,MATCH('Total Indexed RECs'!$H81,'Inputs_Indexed REC'!$B$40:$B$65,0),MATCH('Total Indexed RECs'!$F81,'Inputs_Indexed REC'!$D$37:$F$37,0))
*INDEX('Inputs_Indexed REC'!$H$40:$J$65,MATCH('Total Indexed RECs'!$H81,'Inputs_Indexed REC'!$B$40:$B$65,0),MATCH('Total Indexed RECs'!$F81,'Inputs_Indexed REC'!$H$37:$J$37,0)),
IF(AD$4&gt;$H81+$B81,AC81*(1-INDEX('Inputs_Indexed REC'!$E$6:$E$8,MATCH('Total Indexed RECs'!$F81,'Inputs_Indexed REC'!$C$6:$C$8,0))),
0))</f>
        <v>0</v>
      </c>
      <c r="AE81" s="86">
        <f>IF(AE$4=$H81+$B81,INDEX('Inputs_Indexed REC'!$D$40:$F$65,MATCH('Total Indexed RECs'!$H81,'Inputs_Indexed REC'!$B$40:$B$65,0),MATCH('Total Indexed RECs'!$F81,'Inputs_Indexed REC'!$D$37:$F$37,0))
*INDEX('Inputs_Indexed REC'!$H$40:$J$65,MATCH('Total Indexed RECs'!$H81,'Inputs_Indexed REC'!$B$40:$B$65,0),MATCH('Total Indexed RECs'!$F81,'Inputs_Indexed REC'!$H$37:$J$37,0)),
IF(AE$4&gt;$H81+$B81,AD81*(1-INDEX('Inputs_Indexed REC'!$E$6:$E$8,MATCH('Total Indexed RECs'!$F81,'Inputs_Indexed REC'!$C$6:$C$8,0))),
0))</f>
        <v>0</v>
      </c>
      <c r="AF81" s="86">
        <f>IF(AF$4=$H81+$B81,INDEX('Inputs_Indexed REC'!$D$40:$F$65,MATCH('Total Indexed RECs'!$H81,'Inputs_Indexed REC'!$B$40:$B$65,0),MATCH('Total Indexed RECs'!$F81,'Inputs_Indexed REC'!$D$37:$F$37,0))
*INDEX('Inputs_Indexed REC'!$H$40:$J$65,MATCH('Total Indexed RECs'!$H81,'Inputs_Indexed REC'!$B$40:$B$65,0),MATCH('Total Indexed RECs'!$F81,'Inputs_Indexed REC'!$H$37:$J$37,0)),
IF(AF$4&gt;$H81+$B81,AE81*(1-INDEX('Inputs_Indexed REC'!$E$6:$E$8,MATCH('Total Indexed RECs'!$F81,'Inputs_Indexed REC'!$C$6:$C$8,0))),
0))</f>
        <v>0</v>
      </c>
      <c r="AG81" s="86">
        <f>IF(AG$4=$H81+$B81,INDEX('Inputs_Indexed REC'!$D$40:$F$65,MATCH('Total Indexed RECs'!$H81,'Inputs_Indexed REC'!$B$40:$B$65,0),MATCH('Total Indexed RECs'!$F81,'Inputs_Indexed REC'!$D$37:$F$37,0))
*INDEX('Inputs_Indexed REC'!$H$40:$J$65,MATCH('Total Indexed RECs'!$H81,'Inputs_Indexed REC'!$B$40:$B$65,0),MATCH('Total Indexed RECs'!$F81,'Inputs_Indexed REC'!$H$37:$J$37,0)),
IF(AG$4&gt;$H81+$B81,AF81*(1-INDEX('Inputs_Indexed REC'!$E$6:$E$8,MATCH('Total Indexed RECs'!$F81,'Inputs_Indexed REC'!$C$6:$C$8,0))),
0))</f>
        <v>0</v>
      </c>
      <c r="AH81" s="86">
        <f>IF(AH$4=$H81+$B81,INDEX('Inputs_Indexed REC'!$D$40:$F$65,MATCH('Total Indexed RECs'!$H81,'Inputs_Indexed REC'!$B$40:$B$65,0),MATCH('Total Indexed RECs'!$F81,'Inputs_Indexed REC'!$D$37:$F$37,0))
*INDEX('Inputs_Indexed REC'!$H$40:$J$65,MATCH('Total Indexed RECs'!$H81,'Inputs_Indexed REC'!$B$40:$B$65,0),MATCH('Total Indexed RECs'!$F81,'Inputs_Indexed REC'!$H$37:$J$37,0)),
IF(AH$4&gt;$H81+$B81,AG81*(1-INDEX('Inputs_Indexed REC'!$E$6:$E$8,MATCH('Total Indexed RECs'!$F81,'Inputs_Indexed REC'!$C$6:$C$8,0))),
0))</f>
        <v>0</v>
      </c>
    </row>
    <row r="82" spans="2:34" x14ac:dyDescent="0.35">
      <c r="B82" s="332">
        <f>INDEX('Inputs_Indexed REC'!$E$70:$E$72,MATCH('Indexed REC Deliveries'!$D82,'Inputs_Indexed REC'!$C$70:$C$72,0))</f>
        <v>3</v>
      </c>
      <c r="C82" s="332" t="str">
        <f>INDEX('Inputs_Indexed REC'!$L$40:$L$65,MATCH('Indexed REC Deliveries'!$G82,'Inputs_Indexed REC'!$C$40:$C$65,0))</f>
        <v>Projected</v>
      </c>
      <c r="D82" s="116" t="s">
        <v>241</v>
      </c>
      <c r="E82" s="212"/>
      <c r="F82" s="39" t="s">
        <v>77</v>
      </c>
      <c r="G82" s="60" t="s">
        <v>43</v>
      </c>
      <c r="H82" s="347">
        <f t="shared" si="8"/>
        <v>2045</v>
      </c>
      <c r="I82" s="56" t="s">
        <v>91</v>
      </c>
      <c r="J82" s="86">
        <f>IF(J$4=$H82+$B82,INDEX('Inputs_Indexed REC'!$D$40:$F$65,MATCH('Total Indexed RECs'!$H82,'Inputs_Indexed REC'!$B$40:$B$65,0),MATCH('Total Indexed RECs'!$F82,'Inputs_Indexed REC'!$D$37:$F$37,0))
*INDEX('Inputs_Indexed REC'!$H$40:$J$65,MATCH('Total Indexed RECs'!$H82,'Inputs_Indexed REC'!$B$40:$B$65,0),MATCH('Total Indexed RECs'!$F82,'Inputs_Indexed REC'!$H$37:$J$37,0)),
IF(J$4&gt;$H82+$B82,I82*(1-INDEX('Inputs_Indexed REC'!$E$6:$E$8,MATCH('Total Indexed RECs'!$F82,'Inputs_Indexed REC'!$C$6:$C$8,0))),
0))</f>
        <v>0</v>
      </c>
      <c r="K82" s="86">
        <f>IF(K$4=$H82+$B82,INDEX('Inputs_Indexed REC'!$D$40:$F$65,MATCH('Total Indexed RECs'!$H82,'Inputs_Indexed REC'!$B$40:$B$65,0),MATCH('Total Indexed RECs'!$F82,'Inputs_Indexed REC'!$D$37:$F$37,0))
*INDEX('Inputs_Indexed REC'!$H$40:$J$65,MATCH('Total Indexed RECs'!$H82,'Inputs_Indexed REC'!$B$40:$B$65,0),MATCH('Total Indexed RECs'!$F82,'Inputs_Indexed REC'!$H$37:$J$37,0)),
IF(K$4&gt;$H82+$B82,J82*(1-INDEX('Inputs_Indexed REC'!$E$6:$E$8,MATCH('Total Indexed RECs'!$F82,'Inputs_Indexed REC'!$C$6:$C$8,0))),
0))</f>
        <v>0</v>
      </c>
      <c r="L82" s="86">
        <f>IF(L$4=$H82+$B82,INDEX('Inputs_Indexed REC'!$D$40:$F$65,MATCH('Total Indexed RECs'!$H82,'Inputs_Indexed REC'!$B$40:$B$65,0),MATCH('Total Indexed RECs'!$F82,'Inputs_Indexed REC'!$D$37:$F$37,0))
*INDEX('Inputs_Indexed REC'!$H$40:$J$65,MATCH('Total Indexed RECs'!$H82,'Inputs_Indexed REC'!$B$40:$B$65,0),MATCH('Total Indexed RECs'!$F82,'Inputs_Indexed REC'!$H$37:$J$37,0)),
IF(L$4&gt;$H82+$B82,K82*(1-INDEX('Inputs_Indexed REC'!$E$6:$E$8,MATCH('Total Indexed RECs'!$F82,'Inputs_Indexed REC'!$C$6:$C$8,0))),
0))</f>
        <v>0</v>
      </c>
      <c r="M82" s="86">
        <f>IF(M$4=$H82+$B82,INDEX('Inputs_Indexed REC'!$D$40:$F$65,MATCH('Total Indexed RECs'!$H82,'Inputs_Indexed REC'!$B$40:$B$65,0),MATCH('Total Indexed RECs'!$F82,'Inputs_Indexed REC'!$D$37:$F$37,0))
*INDEX('Inputs_Indexed REC'!$H$40:$J$65,MATCH('Total Indexed RECs'!$H82,'Inputs_Indexed REC'!$B$40:$B$65,0),MATCH('Total Indexed RECs'!$F82,'Inputs_Indexed REC'!$H$37:$J$37,0)),
IF(M$4&gt;$H82+$B82,L82*(1-INDEX('Inputs_Indexed REC'!$E$6:$E$8,MATCH('Total Indexed RECs'!$F82,'Inputs_Indexed REC'!$C$6:$C$8,0))),
0))</f>
        <v>0</v>
      </c>
      <c r="N82" s="86">
        <f>IF(N$4=$H82+$B82,INDEX('Inputs_Indexed REC'!$D$40:$F$65,MATCH('Total Indexed RECs'!$H82,'Inputs_Indexed REC'!$B$40:$B$65,0),MATCH('Total Indexed RECs'!$F82,'Inputs_Indexed REC'!$D$37:$F$37,0))
*INDEX('Inputs_Indexed REC'!$H$40:$J$65,MATCH('Total Indexed RECs'!$H82,'Inputs_Indexed REC'!$B$40:$B$65,0),MATCH('Total Indexed RECs'!$F82,'Inputs_Indexed REC'!$H$37:$J$37,0)),
IF(N$4&gt;$H82+$B82,M82*(1-INDEX('Inputs_Indexed REC'!$E$6:$E$8,MATCH('Total Indexed RECs'!$F82,'Inputs_Indexed REC'!$C$6:$C$8,0))),
0))</f>
        <v>0</v>
      </c>
      <c r="O82" s="86">
        <f>IF(O$4=$H82+$B82,INDEX('Inputs_Indexed REC'!$D$40:$F$65,MATCH('Total Indexed RECs'!$H82,'Inputs_Indexed REC'!$B$40:$B$65,0),MATCH('Total Indexed RECs'!$F82,'Inputs_Indexed REC'!$D$37:$F$37,0))
*INDEX('Inputs_Indexed REC'!$H$40:$J$65,MATCH('Total Indexed RECs'!$H82,'Inputs_Indexed REC'!$B$40:$B$65,0),MATCH('Total Indexed RECs'!$F82,'Inputs_Indexed REC'!$H$37:$J$37,0)),
IF(O$4&gt;$H82+$B82,N82*(1-INDEX('Inputs_Indexed REC'!$E$6:$E$8,MATCH('Total Indexed RECs'!$F82,'Inputs_Indexed REC'!$C$6:$C$8,0))),
0))</f>
        <v>0</v>
      </c>
      <c r="P82" s="86">
        <f>IF(P$4=$H82+$B82,INDEX('Inputs_Indexed REC'!$D$40:$F$65,MATCH('Total Indexed RECs'!$H82,'Inputs_Indexed REC'!$B$40:$B$65,0),MATCH('Total Indexed RECs'!$F82,'Inputs_Indexed REC'!$D$37:$F$37,0))
*INDEX('Inputs_Indexed REC'!$H$40:$J$65,MATCH('Total Indexed RECs'!$H82,'Inputs_Indexed REC'!$B$40:$B$65,0),MATCH('Total Indexed RECs'!$F82,'Inputs_Indexed REC'!$H$37:$J$37,0)),
IF(P$4&gt;$H82+$B82,O82*(1-INDEX('Inputs_Indexed REC'!$E$6:$E$8,MATCH('Total Indexed RECs'!$F82,'Inputs_Indexed REC'!$C$6:$C$8,0))),
0))</f>
        <v>0</v>
      </c>
      <c r="Q82" s="86">
        <f>IF(Q$4=$H82+$B82,INDEX('Inputs_Indexed REC'!$D$40:$F$65,MATCH('Total Indexed RECs'!$H82,'Inputs_Indexed REC'!$B$40:$B$65,0),MATCH('Total Indexed RECs'!$F82,'Inputs_Indexed REC'!$D$37:$F$37,0))
*INDEX('Inputs_Indexed REC'!$H$40:$J$65,MATCH('Total Indexed RECs'!$H82,'Inputs_Indexed REC'!$B$40:$B$65,0),MATCH('Total Indexed RECs'!$F82,'Inputs_Indexed REC'!$H$37:$J$37,0)),
IF(Q$4&gt;$H82+$B82,P82*(1-INDEX('Inputs_Indexed REC'!$E$6:$E$8,MATCH('Total Indexed RECs'!$F82,'Inputs_Indexed REC'!$C$6:$C$8,0))),
0))</f>
        <v>0</v>
      </c>
      <c r="R82" s="86">
        <f>IF(R$4=$H82+$B82,INDEX('Inputs_Indexed REC'!$D$40:$F$65,MATCH('Total Indexed RECs'!$H82,'Inputs_Indexed REC'!$B$40:$B$65,0),MATCH('Total Indexed RECs'!$F82,'Inputs_Indexed REC'!$D$37:$F$37,0))
*INDEX('Inputs_Indexed REC'!$H$40:$J$65,MATCH('Total Indexed RECs'!$H82,'Inputs_Indexed REC'!$B$40:$B$65,0),MATCH('Total Indexed RECs'!$F82,'Inputs_Indexed REC'!$H$37:$J$37,0)),
IF(R$4&gt;$H82+$B82,Q82*(1-INDEX('Inputs_Indexed REC'!$E$6:$E$8,MATCH('Total Indexed RECs'!$F82,'Inputs_Indexed REC'!$C$6:$C$8,0))),
0))</f>
        <v>0</v>
      </c>
      <c r="S82" s="86">
        <f>IF(S$4=$H82+$B82,INDEX('Inputs_Indexed REC'!$D$40:$F$65,MATCH('Total Indexed RECs'!$H82,'Inputs_Indexed REC'!$B$40:$B$65,0),MATCH('Total Indexed RECs'!$F82,'Inputs_Indexed REC'!$D$37:$F$37,0))
*INDEX('Inputs_Indexed REC'!$H$40:$J$65,MATCH('Total Indexed RECs'!$H82,'Inputs_Indexed REC'!$B$40:$B$65,0),MATCH('Total Indexed RECs'!$F82,'Inputs_Indexed REC'!$H$37:$J$37,0)),
IF(S$4&gt;$H82+$B82,R82*(1-INDEX('Inputs_Indexed REC'!$E$6:$E$8,MATCH('Total Indexed RECs'!$F82,'Inputs_Indexed REC'!$C$6:$C$8,0))),
0))</f>
        <v>0</v>
      </c>
      <c r="T82" s="86">
        <f>IF(T$4=$H82+$B82,INDEX('Inputs_Indexed REC'!$D$40:$F$65,MATCH('Total Indexed RECs'!$H82,'Inputs_Indexed REC'!$B$40:$B$65,0),MATCH('Total Indexed RECs'!$F82,'Inputs_Indexed REC'!$D$37:$F$37,0))
*INDEX('Inputs_Indexed REC'!$H$40:$J$65,MATCH('Total Indexed RECs'!$H82,'Inputs_Indexed REC'!$B$40:$B$65,0),MATCH('Total Indexed RECs'!$F82,'Inputs_Indexed REC'!$H$37:$J$37,0)),
IF(T$4&gt;$H82+$B82,S82*(1-INDEX('Inputs_Indexed REC'!$E$6:$E$8,MATCH('Total Indexed RECs'!$F82,'Inputs_Indexed REC'!$C$6:$C$8,0))),
0))</f>
        <v>0</v>
      </c>
      <c r="U82" s="86">
        <f>IF(U$4=$H82+$B82,INDEX('Inputs_Indexed REC'!$D$40:$F$65,MATCH('Total Indexed RECs'!$H82,'Inputs_Indexed REC'!$B$40:$B$65,0),MATCH('Total Indexed RECs'!$F82,'Inputs_Indexed REC'!$D$37:$F$37,0))
*INDEX('Inputs_Indexed REC'!$H$40:$J$65,MATCH('Total Indexed RECs'!$H82,'Inputs_Indexed REC'!$B$40:$B$65,0),MATCH('Total Indexed RECs'!$F82,'Inputs_Indexed REC'!$H$37:$J$37,0)),
IF(U$4&gt;$H82+$B82,T82*(1-INDEX('Inputs_Indexed REC'!$E$6:$E$8,MATCH('Total Indexed RECs'!$F82,'Inputs_Indexed REC'!$C$6:$C$8,0))),
0))</f>
        <v>0</v>
      </c>
      <c r="V82" s="86">
        <f>IF(V$4=$H82+$B82,INDEX('Inputs_Indexed REC'!$D$40:$F$65,MATCH('Total Indexed RECs'!$H82,'Inputs_Indexed REC'!$B$40:$B$65,0),MATCH('Total Indexed RECs'!$F82,'Inputs_Indexed REC'!$D$37:$F$37,0))
*INDEX('Inputs_Indexed REC'!$H$40:$J$65,MATCH('Total Indexed RECs'!$H82,'Inputs_Indexed REC'!$B$40:$B$65,0),MATCH('Total Indexed RECs'!$F82,'Inputs_Indexed REC'!$H$37:$J$37,0)),
IF(V$4&gt;$H82+$B82,U82*(1-INDEX('Inputs_Indexed REC'!$E$6:$E$8,MATCH('Total Indexed RECs'!$F82,'Inputs_Indexed REC'!$C$6:$C$8,0))),
0))</f>
        <v>0</v>
      </c>
      <c r="W82" s="86">
        <f>IF(W$4=$H82+$B82,INDEX('Inputs_Indexed REC'!$D$40:$F$65,MATCH('Total Indexed RECs'!$H82,'Inputs_Indexed REC'!$B$40:$B$65,0),MATCH('Total Indexed RECs'!$F82,'Inputs_Indexed REC'!$D$37:$F$37,0))
*INDEX('Inputs_Indexed REC'!$H$40:$J$65,MATCH('Total Indexed RECs'!$H82,'Inputs_Indexed REC'!$B$40:$B$65,0),MATCH('Total Indexed RECs'!$F82,'Inputs_Indexed REC'!$H$37:$J$37,0)),
IF(W$4&gt;$H82+$B82,V82*(1-INDEX('Inputs_Indexed REC'!$E$6:$E$8,MATCH('Total Indexed RECs'!$F82,'Inputs_Indexed REC'!$C$6:$C$8,0))),
0))</f>
        <v>0</v>
      </c>
      <c r="X82" s="86">
        <f>IF(X$4=$H82+$B82,INDEX('Inputs_Indexed REC'!$D$40:$F$65,MATCH('Total Indexed RECs'!$H82,'Inputs_Indexed REC'!$B$40:$B$65,0),MATCH('Total Indexed RECs'!$F82,'Inputs_Indexed REC'!$D$37:$F$37,0))
*INDEX('Inputs_Indexed REC'!$H$40:$J$65,MATCH('Total Indexed RECs'!$H82,'Inputs_Indexed REC'!$B$40:$B$65,0),MATCH('Total Indexed RECs'!$F82,'Inputs_Indexed REC'!$H$37:$J$37,0)),
IF(X$4&gt;$H82+$B82,W82*(1-INDEX('Inputs_Indexed REC'!$E$6:$E$8,MATCH('Total Indexed RECs'!$F82,'Inputs_Indexed REC'!$C$6:$C$8,0))),
0))</f>
        <v>0</v>
      </c>
      <c r="Y82" s="86">
        <f>IF(Y$4=$H82+$B82,INDEX('Inputs_Indexed REC'!$D$40:$F$65,MATCH('Total Indexed RECs'!$H82,'Inputs_Indexed REC'!$B$40:$B$65,0),MATCH('Total Indexed RECs'!$F82,'Inputs_Indexed REC'!$D$37:$F$37,0))
*INDEX('Inputs_Indexed REC'!$H$40:$J$65,MATCH('Total Indexed RECs'!$H82,'Inputs_Indexed REC'!$B$40:$B$65,0),MATCH('Total Indexed RECs'!$F82,'Inputs_Indexed REC'!$H$37:$J$37,0)),
IF(Y$4&gt;$H82+$B82,X82*(1-INDEX('Inputs_Indexed REC'!$E$6:$E$8,MATCH('Total Indexed RECs'!$F82,'Inputs_Indexed REC'!$C$6:$C$8,0))),
0))</f>
        <v>0</v>
      </c>
      <c r="Z82" s="86">
        <f>IF(Z$4=$H82+$B82,INDEX('Inputs_Indexed REC'!$D$40:$F$65,MATCH('Total Indexed RECs'!$H82,'Inputs_Indexed REC'!$B$40:$B$65,0),MATCH('Total Indexed RECs'!$F82,'Inputs_Indexed REC'!$D$37:$F$37,0))
*INDEX('Inputs_Indexed REC'!$H$40:$J$65,MATCH('Total Indexed RECs'!$H82,'Inputs_Indexed REC'!$B$40:$B$65,0),MATCH('Total Indexed RECs'!$F82,'Inputs_Indexed REC'!$H$37:$J$37,0)),
IF(Z$4&gt;$H82+$B82,Y82*(1-INDEX('Inputs_Indexed REC'!$E$6:$E$8,MATCH('Total Indexed RECs'!$F82,'Inputs_Indexed REC'!$C$6:$C$8,0))),
0))</f>
        <v>0</v>
      </c>
      <c r="AA82" s="86">
        <f>IF(AA$4=$H82+$B82,INDEX('Inputs_Indexed REC'!$D$40:$F$65,MATCH('Total Indexed RECs'!$H82,'Inputs_Indexed REC'!$B$40:$B$65,0),MATCH('Total Indexed RECs'!$F82,'Inputs_Indexed REC'!$D$37:$F$37,0))
*INDEX('Inputs_Indexed REC'!$H$40:$J$65,MATCH('Total Indexed RECs'!$H82,'Inputs_Indexed REC'!$B$40:$B$65,0),MATCH('Total Indexed RECs'!$F82,'Inputs_Indexed REC'!$H$37:$J$37,0)),
IF(AA$4&gt;$H82+$B82,Z82*(1-INDEX('Inputs_Indexed REC'!$E$6:$E$8,MATCH('Total Indexed RECs'!$F82,'Inputs_Indexed REC'!$C$6:$C$8,0))),
0))</f>
        <v>0</v>
      </c>
      <c r="AB82" s="86">
        <f>IF(AB$4=$H82+$B82,INDEX('Inputs_Indexed REC'!$D$40:$F$65,MATCH('Total Indexed RECs'!$H82,'Inputs_Indexed REC'!$B$40:$B$65,0),MATCH('Total Indexed RECs'!$F82,'Inputs_Indexed REC'!$D$37:$F$37,0))
*INDEX('Inputs_Indexed REC'!$H$40:$J$65,MATCH('Total Indexed RECs'!$H82,'Inputs_Indexed REC'!$B$40:$B$65,0),MATCH('Total Indexed RECs'!$F82,'Inputs_Indexed REC'!$H$37:$J$37,0)),
IF(AB$4&gt;$H82+$B82,AA82*(1-INDEX('Inputs_Indexed REC'!$E$6:$E$8,MATCH('Total Indexed RECs'!$F82,'Inputs_Indexed REC'!$C$6:$C$8,0))),
0))</f>
        <v>0</v>
      </c>
      <c r="AC82" s="86">
        <f>IF(AC$4=$H82+$B82,INDEX('Inputs_Indexed REC'!$D$40:$F$65,MATCH('Total Indexed RECs'!$H82,'Inputs_Indexed REC'!$B$40:$B$65,0),MATCH('Total Indexed RECs'!$F82,'Inputs_Indexed REC'!$D$37:$F$37,0))
*INDEX('Inputs_Indexed REC'!$H$40:$J$65,MATCH('Total Indexed RECs'!$H82,'Inputs_Indexed REC'!$B$40:$B$65,0),MATCH('Total Indexed RECs'!$F82,'Inputs_Indexed REC'!$H$37:$J$37,0)),
IF(AC$4&gt;$H82+$B82,AB82*(1-INDEX('Inputs_Indexed REC'!$E$6:$E$8,MATCH('Total Indexed RECs'!$F82,'Inputs_Indexed REC'!$C$6:$C$8,0))),
0))</f>
        <v>0</v>
      </c>
      <c r="AD82" s="86">
        <f>IF(AD$4=$H82+$B82,INDEX('Inputs_Indexed REC'!$D$40:$F$65,MATCH('Total Indexed RECs'!$H82,'Inputs_Indexed REC'!$B$40:$B$65,0),MATCH('Total Indexed RECs'!$F82,'Inputs_Indexed REC'!$D$37:$F$37,0))
*INDEX('Inputs_Indexed REC'!$H$40:$J$65,MATCH('Total Indexed RECs'!$H82,'Inputs_Indexed REC'!$B$40:$B$65,0),MATCH('Total Indexed RECs'!$F82,'Inputs_Indexed REC'!$H$37:$J$37,0)),
IF(AD$4&gt;$H82+$B82,AC82*(1-INDEX('Inputs_Indexed REC'!$E$6:$E$8,MATCH('Total Indexed RECs'!$F82,'Inputs_Indexed REC'!$C$6:$C$8,0))),
0))</f>
        <v>0</v>
      </c>
      <c r="AE82" s="86">
        <f>IF(AE$4=$H82+$B82,INDEX('Inputs_Indexed REC'!$D$40:$F$65,MATCH('Total Indexed RECs'!$H82,'Inputs_Indexed REC'!$B$40:$B$65,0),MATCH('Total Indexed RECs'!$F82,'Inputs_Indexed REC'!$D$37:$F$37,0))
*INDEX('Inputs_Indexed REC'!$H$40:$J$65,MATCH('Total Indexed RECs'!$H82,'Inputs_Indexed REC'!$B$40:$B$65,0),MATCH('Total Indexed RECs'!$F82,'Inputs_Indexed REC'!$H$37:$J$37,0)),
IF(AE$4&gt;$H82+$B82,AD82*(1-INDEX('Inputs_Indexed REC'!$E$6:$E$8,MATCH('Total Indexed RECs'!$F82,'Inputs_Indexed REC'!$C$6:$C$8,0))),
0))</f>
        <v>0</v>
      </c>
      <c r="AF82" s="86">
        <f>IF(AF$4=$H82+$B82,INDEX('Inputs_Indexed REC'!$D$40:$F$65,MATCH('Total Indexed RECs'!$H82,'Inputs_Indexed REC'!$B$40:$B$65,0),MATCH('Total Indexed RECs'!$F82,'Inputs_Indexed REC'!$D$37:$F$37,0))
*INDEX('Inputs_Indexed REC'!$H$40:$J$65,MATCH('Total Indexed RECs'!$H82,'Inputs_Indexed REC'!$B$40:$B$65,0),MATCH('Total Indexed RECs'!$F82,'Inputs_Indexed REC'!$H$37:$J$37,0)),
IF(AF$4&gt;$H82+$B82,AE82*(1-INDEX('Inputs_Indexed REC'!$E$6:$E$8,MATCH('Total Indexed RECs'!$F82,'Inputs_Indexed REC'!$C$6:$C$8,0))),
0))</f>
        <v>0</v>
      </c>
      <c r="AG82" s="86">
        <f>IF(AG$4=$H82+$B82,INDEX('Inputs_Indexed REC'!$D$40:$F$65,MATCH('Total Indexed RECs'!$H82,'Inputs_Indexed REC'!$B$40:$B$65,0),MATCH('Total Indexed RECs'!$F82,'Inputs_Indexed REC'!$D$37:$F$37,0))
*INDEX('Inputs_Indexed REC'!$H$40:$J$65,MATCH('Total Indexed RECs'!$H82,'Inputs_Indexed REC'!$B$40:$B$65,0),MATCH('Total Indexed RECs'!$F82,'Inputs_Indexed REC'!$H$37:$J$37,0)),
IF(AG$4&gt;$H82+$B82,AF82*(1-INDEX('Inputs_Indexed REC'!$E$6:$E$8,MATCH('Total Indexed RECs'!$F82,'Inputs_Indexed REC'!$C$6:$C$8,0))),
0))</f>
        <v>0</v>
      </c>
      <c r="AH82" s="86">
        <f>IF(AH$4=$H82+$B82,INDEX('Inputs_Indexed REC'!$D$40:$F$65,MATCH('Total Indexed RECs'!$H82,'Inputs_Indexed REC'!$B$40:$B$65,0),MATCH('Total Indexed RECs'!$F82,'Inputs_Indexed REC'!$D$37:$F$37,0))
*INDEX('Inputs_Indexed REC'!$H$40:$J$65,MATCH('Total Indexed RECs'!$H82,'Inputs_Indexed REC'!$B$40:$B$65,0),MATCH('Total Indexed RECs'!$F82,'Inputs_Indexed REC'!$H$37:$J$37,0)),
IF(AH$4&gt;$H82+$B82,AG82*(1-INDEX('Inputs_Indexed REC'!$E$6:$E$8,MATCH('Total Indexed RECs'!$F82,'Inputs_Indexed REC'!$C$6:$C$8,0))),
0))</f>
        <v>0</v>
      </c>
    </row>
    <row r="83" spans="2:34" x14ac:dyDescent="0.35">
      <c r="B83" s="332">
        <f>INDEX('Inputs_Indexed REC'!$E$70:$E$72,MATCH('Indexed REC Deliveries'!$D83,'Inputs_Indexed REC'!$C$70:$C$72,0))</f>
        <v>3</v>
      </c>
      <c r="C83" s="332" t="str">
        <f>INDEX('Inputs_Indexed REC'!$L$40:$L$65,MATCH('Indexed REC Deliveries'!$G83,'Inputs_Indexed REC'!$C$40:$C$65,0))</f>
        <v>Projected</v>
      </c>
      <c r="D83" s="116" t="s">
        <v>241</v>
      </c>
      <c r="E83" s="212"/>
      <c r="F83" s="39" t="s">
        <v>77</v>
      </c>
      <c r="G83" s="60" t="s">
        <v>96</v>
      </c>
      <c r="H83" s="347">
        <f t="shared" si="8"/>
        <v>2046</v>
      </c>
      <c r="I83" s="56" t="s">
        <v>91</v>
      </c>
      <c r="J83" s="86">
        <f>IF(J$4=$H83+$B83,INDEX('Inputs_Indexed REC'!$D$40:$F$65,MATCH('Total Indexed RECs'!$H83,'Inputs_Indexed REC'!$B$40:$B$65,0),MATCH('Total Indexed RECs'!$F83,'Inputs_Indexed REC'!$D$37:$F$37,0))
*INDEX('Inputs_Indexed REC'!$H$40:$J$65,MATCH('Total Indexed RECs'!$H83,'Inputs_Indexed REC'!$B$40:$B$65,0),MATCH('Total Indexed RECs'!$F83,'Inputs_Indexed REC'!$H$37:$J$37,0)),
IF(J$4&gt;$H83+$B83,I83*(1-INDEX('Inputs_Indexed REC'!$E$6:$E$8,MATCH('Total Indexed RECs'!$F83,'Inputs_Indexed REC'!$C$6:$C$8,0))),
0))</f>
        <v>0</v>
      </c>
      <c r="K83" s="86">
        <f>IF(K$4=$H83+$B83,INDEX('Inputs_Indexed REC'!$D$40:$F$65,MATCH('Total Indexed RECs'!$H83,'Inputs_Indexed REC'!$B$40:$B$65,0),MATCH('Total Indexed RECs'!$F83,'Inputs_Indexed REC'!$D$37:$F$37,0))
*INDEX('Inputs_Indexed REC'!$H$40:$J$65,MATCH('Total Indexed RECs'!$H83,'Inputs_Indexed REC'!$B$40:$B$65,0),MATCH('Total Indexed RECs'!$F83,'Inputs_Indexed REC'!$H$37:$J$37,0)),
IF(K$4&gt;$H83+$B83,J83*(1-INDEX('Inputs_Indexed REC'!$E$6:$E$8,MATCH('Total Indexed RECs'!$F83,'Inputs_Indexed REC'!$C$6:$C$8,0))),
0))</f>
        <v>0</v>
      </c>
      <c r="L83" s="86">
        <f>IF(L$4=$H83+$B83,INDEX('Inputs_Indexed REC'!$D$40:$F$65,MATCH('Total Indexed RECs'!$H83,'Inputs_Indexed REC'!$B$40:$B$65,0),MATCH('Total Indexed RECs'!$F83,'Inputs_Indexed REC'!$D$37:$F$37,0))
*INDEX('Inputs_Indexed REC'!$H$40:$J$65,MATCH('Total Indexed RECs'!$H83,'Inputs_Indexed REC'!$B$40:$B$65,0),MATCH('Total Indexed RECs'!$F83,'Inputs_Indexed REC'!$H$37:$J$37,0)),
IF(L$4&gt;$H83+$B83,K83*(1-INDEX('Inputs_Indexed REC'!$E$6:$E$8,MATCH('Total Indexed RECs'!$F83,'Inputs_Indexed REC'!$C$6:$C$8,0))),
0))</f>
        <v>0</v>
      </c>
      <c r="M83" s="86">
        <f>IF(M$4=$H83+$B83,INDEX('Inputs_Indexed REC'!$D$40:$F$65,MATCH('Total Indexed RECs'!$H83,'Inputs_Indexed REC'!$B$40:$B$65,0),MATCH('Total Indexed RECs'!$F83,'Inputs_Indexed REC'!$D$37:$F$37,0))
*INDEX('Inputs_Indexed REC'!$H$40:$J$65,MATCH('Total Indexed RECs'!$H83,'Inputs_Indexed REC'!$B$40:$B$65,0),MATCH('Total Indexed RECs'!$F83,'Inputs_Indexed REC'!$H$37:$J$37,0)),
IF(M$4&gt;$H83+$B83,L83*(1-INDEX('Inputs_Indexed REC'!$E$6:$E$8,MATCH('Total Indexed RECs'!$F83,'Inputs_Indexed REC'!$C$6:$C$8,0))),
0))</f>
        <v>0</v>
      </c>
      <c r="N83" s="86">
        <f>IF(N$4=$H83+$B83,INDEX('Inputs_Indexed REC'!$D$40:$F$65,MATCH('Total Indexed RECs'!$H83,'Inputs_Indexed REC'!$B$40:$B$65,0),MATCH('Total Indexed RECs'!$F83,'Inputs_Indexed REC'!$D$37:$F$37,0))
*INDEX('Inputs_Indexed REC'!$H$40:$J$65,MATCH('Total Indexed RECs'!$H83,'Inputs_Indexed REC'!$B$40:$B$65,0),MATCH('Total Indexed RECs'!$F83,'Inputs_Indexed REC'!$H$37:$J$37,0)),
IF(N$4&gt;$H83+$B83,M83*(1-INDEX('Inputs_Indexed REC'!$E$6:$E$8,MATCH('Total Indexed RECs'!$F83,'Inputs_Indexed REC'!$C$6:$C$8,0))),
0))</f>
        <v>0</v>
      </c>
      <c r="O83" s="86">
        <f>IF(O$4=$H83+$B83,INDEX('Inputs_Indexed REC'!$D$40:$F$65,MATCH('Total Indexed RECs'!$H83,'Inputs_Indexed REC'!$B$40:$B$65,0),MATCH('Total Indexed RECs'!$F83,'Inputs_Indexed REC'!$D$37:$F$37,0))
*INDEX('Inputs_Indexed REC'!$H$40:$J$65,MATCH('Total Indexed RECs'!$H83,'Inputs_Indexed REC'!$B$40:$B$65,0),MATCH('Total Indexed RECs'!$F83,'Inputs_Indexed REC'!$H$37:$J$37,0)),
IF(O$4&gt;$H83+$B83,N83*(1-INDEX('Inputs_Indexed REC'!$E$6:$E$8,MATCH('Total Indexed RECs'!$F83,'Inputs_Indexed REC'!$C$6:$C$8,0))),
0))</f>
        <v>0</v>
      </c>
      <c r="P83" s="86">
        <f>IF(P$4=$H83+$B83,INDEX('Inputs_Indexed REC'!$D$40:$F$65,MATCH('Total Indexed RECs'!$H83,'Inputs_Indexed REC'!$B$40:$B$65,0),MATCH('Total Indexed RECs'!$F83,'Inputs_Indexed REC'!$D$37:$F$37,0))
*INDEX('Inputs_Indexed REC'!$H$40:$J$65,MATCH('Total Indexed RECs'!$H83,'Inputs_Indexed REC'!$B$40:$B$65,0),MATCH('Total Indexed RECs'!$F83,'Inputs_Indexed REC'!$H$37:$J$37,0)),
IF(P$4&gt;$H83+$B83,O83*(1-INDEX('Inputs_Indexed REC'!$E$6:$E$8,MATCH('Total Indexed RECs'!$F83,'Inputs_Indexed REC'!$C$6:$C$8,0))),
0))</f>
        <v>0</v>
      </c>
      <c r="Q83" s="86">
        <f>IF(Q$4=$H83+$B83,INDEX('Inputs_Indexed REC'!$D$40:$F$65,MATCH('Total Indexed RECs'!$H83,'Inputs_Indexed REC'!$B$40:$B$65,0),MATCH('Total Indexed RECs'!$F83,'Inputs_Indexed REC'!$D$37:$F$37,0))
*INDEX('Inputs_Indexed REC'!$H$40:$J$65,MATCH('Total Indexed RECs'!$H83,'Inputs_Indexed REC'!$B$40:$B$65,0),MATCH('Total Indexed RECs'!$F83,'Inputs_Indexed REC'!$H$37:$J$37,0)),
IF(Q$4&gt;$H83+$B83,P83*(1-INDEX('Inputs_Indexed REC'!$E$6:$E$8,MATCH('Total Indexed RECs'!$F83,'Inputs_Indexed REC'!$C$6:$C$8,0))),
0))</f>
        <v>0</v>
      </c>
      <c r="R83" s="86">
        <f>IF(R$4=$H83+$B83,INDEX('Inputs_Indexed REC'!$D$40:$F$65,MATCH('Total Indexed RECs'!$H83,'Inputs_Indexed REC'!$B$40:$B$65,0),MATCH('Total Indexed RECs'!$F83,'Inputs_Indexed REC'!$D$37:$F$37,0))
*INDEX('Inputs_Indexed REC'!$H$40:$J$65,MATCH('Total Indexed RECs'!$H83,'Inputs_Indexed REC'!$B$40:$B$65,0),MATCH('Total Indexed RECs'!$F83,'Inputs_Indexed REC'!$H$37:$J$37,0)),
IF(R$4&gt;$H83+$B83,Q83*(1-INDEX('Inputs_Indexed REC'!$E$6:$E$8,MATCH('Total Indexed RECs'!$F83,'Inputs_Indexed REC'!$C$6:$C$8,0))),
0))</f>
        <v>0</v>
      </c>
      <c r="S83" s="86">
        <f>IF(S$4=$H83+$B83,INDEX('Inputs_Indexed REC'!$D$40:$F$65,MATCH('Total Indexed RECs'!$H83,'Inputs_Indexed REC'!$B$40:$B$65,0),MATCH('Total Indexed RECs'!$F83,'Inputs_Indexed REC'!$D$37:$F$37,0))
*INDEX('Inputs_Indexed REC'!$H$40:$J$65,MATCH('Total Indexed RECs'!$H83,'Inputs_Indexed REC'!$B$40:$B$65,0),MATCH('Total Indexed RECs'!$F83,'Inputs_Indexed REC'!$H$37:$J$37,0)),
IF(S$4&gt;$H83+$B83,R83*(1-INDEX('Inputs_Indexed REC'!$E$6:$E$8,MATCH('Total Indexed RECs'!$F83,'Inputs_Indexed REC'!$C$6:$C$8,0))),
0))</f>
        <v>0</v>
      </c>
      <c r="T83" s="86">
        <f>IF(T$4=$H83+$B83,INDEX('Inputs_Indexed REC'!$D$40:$F$65,MATCH('Total Indexed RECs'!$H83,'Inputs_Indexed REC'!$B$40:$B$65,0),MATCH('Total Indexed RECs'!$F83,'Inputs_Indexed REC'!$D$37:$F$37,0))
*INDEX('Inputs_Indexed REC'!$H$40:$J$65,MATCH('Total Indexed RECs'!$H83,'Inputs_Indexed REC'!$B$40:$B$65,0),MATCH('Total Indexed RECs'!$F83,'Inputs_Indexed REC'!$H$37:$J$37,0)),
IF(T$4&gt;$H83+$B83,S83*(1-INDEX('Inputs_Indexed REC'!$E$6:$E$8,MATCH('Total Indexed RECs'!$F83,'Inputs_Indexed REC'!$C$6:$C$8,0))),
0))</f>
        <v>0</v>
      </c>
      <c r="U83" s="86">
        <f>IF(U$4=$H83+$B83,INDEX('Inputs_Indexed REC'!$D$40:$F$65,MATCH('Total Indexed RECs'!$H83,'Inputs_Indexed REC'!$B$40:$B$65,0),MATCH('Total Indexed RECs'!$F83,'Inputs_Indexed REC'!$D$37:$F$37,0))
*INDEX('Inputs_Indexed REC'!$H$40:$J$65,MATCH('Total Indexed RECs'!$H83,'Inputs_Indexed REC'!$B$40:$B$65,0),MATCH('Total Indexed RECs'!$F83,'Inputs_Indexed REC'!$H$37:$J$37,0)),
IF(U$4&gt;$H83+$B83,T83*(1-INDEX('Inputs_Indexed REC'!$E$6:$E$8,MATCH('Total Indexed RECs'!$F83,'Inputs_Indexed REC'!$C$6:$C$8,0))),
0))</f>
        <v>0</v>
      </c>
      <c r="V83" s="86">
        <f>IF(V$4=$H83+$B83,INDEX('Inputs_Indexed REC'!$D$40:$F$65,MATCH('Total Indexed RECs'!$H83,'Inputs_Indexed REC'!$B$40:$B$65,0),MATCH('Total Indexed RECs'!$F83,'Inputs_Indexed REC'!$D$37:$F$37,0))
*INDEX('Inputs_Indexed REC'!$H$40:$J$65,MATCH('Total Indexed RECs'!$H83,'Inputs_Indexed REC'!$B$40:$B$65,0),MATCH('Total Indexed RECs'!$F83,'Inputs_Indexed REC'!$H$37:$J$37,0)),
IF(V$4&gt;$H83+$B83,U83*(1-INDEX('Inputs_Indexed REC'!$E$6:$E$8,MATCH('Total Indexed RECs'!$F83,'Inputs_Indexed REC'!$C$6:$C$8,0))),
0))</f>
        <v>0</v>
      </c>
      <c r="W83" s="86">
        <f>IF(W$4=$H83+$B83,INDEX('Inputs_Indexed REC'!$D$40:$F$65,MATCH('Total Indexed RECs'!$H83,'Inputs_Indexed REC'!$B$40:$B$65,0),MATCH('Total Indexed RECs'!$F83,'Inputs_Indexed REC'!$D$37:$F$37,0))
*INDEX('Inputs_Indexed REC'!$H$40:$J$65,MATCH('Total Indexed RECs'!$H83,'Inputs_Indexed REC'!$B$40:$B$65,0),MATCH('Total Indexed RECs'!$F83,'Inputs_Indexed REC'!$H$37:$J$37,0)),
IF(W$4&gt;$H83+$B83,V83*(1-INDEX('Inputs_Indexed REC'!$E$6:$E$8,MATCH('Total Indexed RECs'!$F83,'Inputs_Indexed REC'!$C$6:$C$8,0))),
0))</f>
        <v>0</v>
      </c>
      <c r="X83" s="86">
        <f>IF(X$4=$H83+$B83,INDEX('Inputs_Indexed REC'!$D$40:$F$65,MATCH('Total Indexed RECs'!$H83,'Inputs_Indexed REC'!$B$40:$B$65,0),MATCH('Total Indexed RECs'!$F83,'Inputs_Indexed REC'!$D$37:$F$37,0))
*INDEX('Inputs_Indexed REC'!$H$40:$J$65,MATCH('Total Indexed RECs'!$H83,'Inputs_Indexed REC'!$B$40:$B$65,0),MATCH('Total Indexed RECs'!$F83,'Inputs_Indexed REC'!$H$37:$J$37,0)),
IF(X$4&gt;$H83+$B83,W83*(1-INDEX('Inputs_Indexed REC'!$E$6:$E$8,MATCH('Total Indexed RECs'!$F83,'Inputs_Indexed REC'!$C$6:$C$8,0))),
0))</f>
        <v>0</v>
      </c>
      <c r="Y83" s="86">
        <f>IF(Y$4=$H83+$B83,INDEX('Inputs_Indexed REC'!$D$40:$F$65,MATCH('Total Indexed RECs'!$H83,'Inputs_Indexed REC'!$B$40:$B$65,0),MATCH('Total Indexed RECs'!$F83,'Inputs_Indexed REC'!$D$37:$F$37,0))
*INDEX('Inputs_Indexed REC'!$H$40:$J$65,MATCH('Total Indexed RECs'!$H83,'Inputs_Indexed REC'!$B$40:$B$65,0),MATCH('Total Indexed RECs'!$F83,'Inputs_Indexed REC'!$H$37:$J$37,0)),
IF(Y$4&gt;$H83+$B83,X83*(1-INDEX('Inputs_Indexed REC'!$E$6:$E$8,MATCH('Total Indexed RECs'!$F83,'Inputs_Indexed REC'!$C$6:$C$8,0))),
0))</f>
        <v>0</v>
      </c>
      <c r="Z83" s="86">
        <f>IF(Z$4=$H83+$B83,INDEX('Inputs_Indexed REC'!$D$40:$F$65,MATCH('Total Indexed RECs'!$H83,'Inputs_Indexed REC'!$B$40:$B$65,0),MATCH('Total Indexed RECs'!$F83,'Inputs_Indexed REC'!$D$37:$F$37,0))
*INDEX('Inputs_Indexed REC'!$H$40:$J$65,MATCH('Total Indexed RECs'!$H83,'Inputs_Indexed REC'!$B$40:$B$65,0),MATCH('Total Indexed RECs'!$F83,'Inputs_Indexed REC'!$H$37:$J$37,0)),
IF(Z$4&gt;$H83+$B83,Y83*(1-INDEX('Inputs_Indexed REC'!$E$6:$E$8,MATCH('Total Indexed RECs'!$F83,'Inputs_Indexed REC'!$C$6:$C$8,0))),
0))</f>
        <v>0</v>
      </c>
      <c r="AA83" s="86">
        <f>IF(AA$4=$H83+$B83,INDEX('Inputs_Indexed REC'!$D$40:$F$65,MATCH('Total Indexed RECs'!$H83,'Inputs_Indexed REC'!$B$40:$B$65,0),MATCH('Total Indexed RECs'!$F83,'Inputs_Indexed REC'!$D$37:$F$37,0))
*INDEX('Inputs_Indexed REC'!$H$40:$J$65,MATCH('Total Indexed RECs'!$H83,'Inputs_Indexed REC'!$B$40:$B$65,0),MATCH('Total Indexed RECs'!$F83,'Inputs_Indexed REC'!$H$37:$J$37,0)),
IF(AA$4&gt;$H83+$B83,Z83*(1-INDEX('Inputs_Indexed REC'!$E$6:$E$8,MATCH('Total Indexed RECs'!$F83,'Inputs_Indexed REC'!$C$6:$C$8,0))),
0))</f>
        <v>0</v>
      </c>
      <c r="AB83" s="86">
        <f>IF(AB$4=$H83+$B83,INDEX('Inputs_Indexed REC'!$D$40:$F$65,MATCH('Total Indexed RECs'!$H83,'Inputs_Indexed REC'!$B$40:$B$65,0),MATCH('Total Indexed RECs'!$F83,'Inputs_Indexed REC'!$D$37:$F$37,0))
*INDEX('Inputs_Indexed REC'!$H$40:$J$65,MATCH('Total Indexed RECs'!$H83,'Inputs_Indexed REC'!$B$40:$B$65,0),MATCH('Total Indexed RECs'!$F83,'Inputs_Indexed REC'!$H$37:$J$37,0)),
IF(AB$4&gt;$H83+$B83,AA83*(1-INDEX('Inputs_Indexed REC'!$E$6:$E$8,MATCH('Total Indexed RECs'!$F83,'Inputs_Indexed REC'!$C$6:$C$8,0))),
0))</f>
        <v>0</v>
      </c>
      <c r="AC83" s="86">
        <f>IF(AC$4=$H83+$B83,INDEX('Inputs_Indexed REC'!$D$40:$F$65,MATCH('Total Indexed RECs'!$H83,'Inputs_Indexed REC'!$B$40:$B$65,0),MATCH('Total Indexed RECs'!$F83,'Inputs_Indexed REC'!$D$37:$F$37,0))
*INDEX('Inputs_Indexed REC'!$H$40:$J$65,MATCH('Total Indexed RECs'!$H83,'Inputs_Indexed REC'!$B$40:$B$65,0),MATCH('Total Indexed RECs'!$F83,'Inputs_Indexed REC'!$H$37:$J$37,0)),
IF(AC$4&gt;$H83+$B83,AB83*(1-INDEX('Inputs_Indexed REC'!$E$6:$E$8,MATCH('Total Indexed RECs'!$F83,'Inputs_Indexed REC'!$C$6:$C$8,0))),
0))</f>
        <v>0</v>
      </c>
      <c r="AD83" s="86">
        <f>IF(AD$4=$H83+$B83,INDEX('Inputs_Indexed REC'!$D$40:$F$65,MATCH('Total Indexed RECs'!$H83,'Inputs_Indexed REC'!$B$40:$B$65,0),MATCH('Total Indexed RECs'!$F83,'Inputs_Indexed REC'!$D$37:$F$37,0))
*INDEX('Inputs_Indexed REC'!$H$40:$J$65,MATCH('Total Indexed RECs'!$H83,'Inputs_Indexed REC'!$B$40:$B$65,0),MATCH('Total Indexed RECs'!$F83,'Inputs_Indexed REC'!$H$37:$J$37,0)),
IF(AD$4&gt;$H83+$B83,AC83*(1-INDEX('Inputs_Indexed REC'!$E$6:$E$8,MATCH('Total Indexed RECs'!$F83,'Inputs_Indexed REC'!$C$6:$C$8,0))),
0))</f>
        <v>0</v>
      </c>
      <c r="AE83" s="86">
        <f>IF(AE$4=$H83+$B83,INDEX('Inputs_Indexed REC'!$D$40:$F$65,MATCH('Total Indexed RECs'!$H83,'Inputs_Indexed REC'!$B$40:$B$65,0),MATCH('Total Indexed RECs'!$F83,'Inputs_Indexed REC'!$D$37:$F$37,0))
*INDEX('Inputs_Indexed REC'!$H$40:$J$65,MATCH('Total Indexed RECs'!$H83,'Inputs_Indexed REC'!$B$40:$B$65,0),MATCH('Total Indexed RECs'!$F83,'Inputs_Indexed REC'!$H$37:$J$37,0)),
IF(AE$4&gt;$H83+$B83,AD83*(1-INDEX('Inputs_Indexed REC'!$E$6:$E$8,MATCH('Total Indexed RECs'!$F83,'Inputs_Indexed REC'!$C$6:$C$8,0))),
0))</f>
        <v>0</v>
      </c>
      <c r="AF83" s="86">
        <f>IF(AF$4=$H83+$B83,INDEX('Inputs_Indexed REC'!$D$40:$F$65,MATCH('Total Indexed RECs'!$H83,'Inputs_Indexed REC'!$B$40:$B$65,0),MATCH('Total Indexed RECs'!$F83,'Inputs_Indexed REC'!$D$37:$F$37,0))
*INDEX('Inputs_Indexed REC'!$H$40:$J$65,MATCH('Total Indexed RECs'!$H83,'Inputs_Indexed REC'!$B$40:$B$65,0),MATCH('Total Indexed RECs'!$F83,'Inputs_Indexed REC'!$H$37:$J$37,0)),
IF(AF$4&gt;$H83+$B83,AE83*(1-INDEX('Inputs_Indexed REC'!$E$6:$E$8,MATCH('Total Indexed RECs'!$F83,'Inputs_Indexed REC'!$C$6:$C$8,0))),
0))</f>
        <v>0</v>
      </c>
      <c r="AG83" s="86">
        <f>IF(AG$4=$H83+$B83,INDEX('Inputs_Indexed REC'!$D$40:$F$65,MATCH('Total Indexed RECs'!$H83,'Inputs_Indexed REC'!$B$40:$B$65,0),MATCH('Total Indexed RECs'!$F83,'Inputs_Indexed REC'!$D$37:$F$37,0))
*INDEX('Inputs_Indexed REC'!$H$40:$J$65,MATCH('Total Indexed RECs'!$H83,'Inputs_Indexed REC'!$B$40:$B$65,0),MATCH('Total Indexed RECs'!$F83,'Inputs_Indexed REC'!$H$37:$J$37,0)),
IF(AG$4&gt;$H83+$B83,AF83*(1-INDEX('Inputs_Indexed REC'!$E$6:$E$8,MATCH('Total Indexed RECs'!$F83,'Inputs_Indexed REC'!$C$6:$C$8,0))),
0))</f>
        <v>0</v>
      </c>
      <c r="AH83" s="86">
        <f>IF(AH$4=$H83+$B83,INDEX('Inputs_Indexed REC'!$D$40:$F$65,MATCH('Total Indexed RECs'!$H83,'Inputs_Indexed REC'!$B$40:$B$65,0),MATCH('Total Indexed RECs'!$F83,'Inputs_Indexed REC'!$D$37:$F$37,0))
*INDEX('Inputs_Indexed REC'!$H$40:$J$65,MATCH('Total Indexed RECs'!$H83,'Inputs_Indexed REC'!$B$40:$B$65,0),MATCH('Total Indexed RECs'!$F83,'Inputs_Indexed REC'!$H$37:$J$37,0)),
IF(AH$4&gt;$H83+$B83,AG83*(1-INDEX('Inputs_Indexed REC'!$E$6:$E$8,MATCH('Total Indexed RECs'!$F83,'Inputs_Indexed REC'!$C$6:$C$8,0))),
0))</f>
        <v>0</v>
      </c>
    </row>
    <row r="84" spans="2:34" x14ac:dyDescent="0.35">
      <c r="O84" s="209"/>
    </row>
    <row r="86" spans="2:34" x14ac:dyDescent="0.35">
      <c r="M86" s="318"/>
      <c r="N86" s="318"/>
      <c r="O86" s="318"/>
      <c r="P86" s="318"/>
      <c r="Q86" s="318"/>
      <c r="R86" s="318"/>
      <c r="S86" s="318"/>
    </row>
    <row r="87" spans="2:34" x14ac:dyDescent="0.35">
      <c r="M87" s="318"/>
      <c r="N87" s="318"/>
      <c r="O87" s="318"/>
      <c r="P87" s="318"/>
      <c r="Q87" s="318"/>
      <c r="R87" s="318"/>
      <c r="S87" s="318"/>
    </row>
    <row r="88" spans="2:34" x14ac:dyDescent="0.35">
      <c r="M88" s="318"/>
      <c r="N88" s="318"/>
      <c r="O88" s="318"/>
      <c r="P88" s="318"/>
      <c r="Q88" s="318"/>
      <c r="R88" s="318"/>
      <c r="S88" s="318"/>
    </row>
  </sheetData>
  <dataConsolidate/>
  <pageMargins left="0.7" right="0.7" top="0.75" bottom="0.75" header="0.3" footer="0.3"/>
  <pageSetup scale="23" fitToHeight="3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9E0D5-79D3-714D-BD39-229E1F1F7001}">
  <sheetPr>
    <pageSetUpPr fitToPage="1"/>
  </sheetPr>
  <dimension ref="B1:AY82"/>
  <sheetViews>
    <sheetView workbookViewId="0"/>
  </sheetViews>
  <sheetFormatPr defaultColWidth="9.59765625" defaultRowHeight="14.5" x14ac:dyDescent="0.35"/>
  <cols>
    <col min="1" max="1" width="13.796875" style="204" customWidth="1"/>
    <col min="2" max="2" width="20" style="353" bestFit="1" customWidth="1"/>
    <col min="3" max="3" width="12" style="206" bestFit="1" customWidth="1"/>
    <col min="4" max="4" width="22.796875" style="206" customWidth="1"/>
    <col min="5" max="5" width="20" style="207" customWidth="1"/>
    <col min="6" max="6" width="12.59765625" style="207" customWidth="1"/>
    <col min="7" max="7" width="5.59765625" style="207" customWidth="1"/>
    <col min="8" max="8" width="13.19921875" style="204" bestFit="1" customWidth="1"/>
    <col min="9" max="32" width="11.59765625" style="204" bestFit="1" customWidth="1"/>
    <col min="33" max="16384" width="9.59765625" style="204"/>
  </cols>
  <sheetData>
    <row r="1" spans="2:32" ht="16.25" customHeight="1" x14ac:dyDescent="0.35">
      <c r="H1" s="210" t="s">
        <v>269</v>
      </c>
    </row>
    <row r="2" spans="2:32" ht="16.25" customHeight="1" thickBot="1" x14ac:dyDescent="0.5">
      <c r="C2" s="199" t="s">
        <v>275</v>
      </c>
      <c r="D2" s="199"/>
      <c r="H2" s="43">
        <v>2022</v>
      </c>
      <c r="I2" s="43">
        <f t="shared" ref="I2:AF2" si="0">H2+1</f>
        <v>2023</v>
      </c>
      <c r="J2" s="43">
        <f t="shared" si="0"/>
        <v>2024</v>
      </c>
      <c r="K2" s="43">
        <f t="shared" si="0"/>
        <v>2025</v>
      </c>
      <c r="L2" s="43">
        <f t="shared" si="0"/>
        <v>2026</v>
      </c>
      <c r="M2" s="43">
        <f t="shared" si="0"/>
        <v>2027</v>
      </c>
      <c r="N2" s="43">
        <f t="shared" si="0"/>
        <v>2028</v>
      </c>
      <c r="O2" s="43">
        <f t="shared" si="0"/>
        <v>2029</v>
      </c>
      <c r="P2" s="43">
        <f t="shared" si="0"/>
        <v>2030</v>
      </c>
      <c r="Q2" s="43">
        <f t="shared" si="0"/>
        <v>2031</v>
      </c>
      <c r="R2" s="43">
        <f t="shared" si="0"/>
        <v>2032</v>
      </c>
      <c r="S2" s="43">
        <f t="shared" si="0"/>
        <v>2033</v>
      </c>
      <c r="T2" s="43">
        <f t="shared" si="0"/>
        <v>2034</v>
      </c>
      <c r="U2" s="43">
        <f t="shared" si="0"/>
        <v>2035</v>
      </c>
      <c r="V2" s="43">
        <f t="shared" si="0"/>
        <v>2036</v>
      </c>
      <c r="W2" s="43">
        <f t="shared" si="0"/>
        <v>2037</v>
      </c>
      <c r="X2" s="43">
        <f t="shared" si="0"/>
        <v>2038</v>
      </c>
      <c r="Y2" s="43">
        <f t="shared" si="0"/>
        <v>2039</v>
      </c>
      <c r="Z2" s="43">
        <f t="shared" si="0"/>
        <v>2040</v>
      </c>
      <c r="AA2" s="43">
        <f t="shared" si="0"/>
        <v>2041</v>
      </c>
      <c r="AB2" s="43">
        <f t="shared" si="0"/>
        <v>2042</v>
      </c>
      <c r="AC2" s="43">
        <f t="shared" si="0"/>
        <v>2043</v>
      </c>
      <c r="AD2" s="43">
        <f t="shared" si="0"/>
        <v>2044</v>
      </c>
      <c r="AE2" s="43">
        <f t="shared" si="0"/>
        <v>2045</v>
      </c>
      <c r="AF2" s="43">
        <f t="shared" si="0"/>
        <v>2046</v>
      </c>
    </row>
    <row r="4" spans="2:32" x14ac:dyDescent="0.35">
      <c r="B4" s="355" t="s">
        <v>74</v>
      </c>
      <c r="C4" s="270" t="s">
        <v>187</v>
      </c>
      <c r="D4" s="59" t="s">
        <v>74</v>
      </c>
      <c r="E4" s="304" t="s">
        <v>14</v>
      </c>
      <c r="H4" s="18" t="s">
        <v>20</v>
      </c>
      <c r="I4" s="18" t="s">
        <v>21</v>
      </c>
      <c r="J4" s="18" t="s">
        <v>22</v>
      </c>
      <c r="K4" s="18" t="s">
        <v>23</v>
      </c>
      <c r="L4" s="18" t="s">
        <v>24</v>
      </c>
      <c r="M4" s="18" t="s">
        <v>25</v>
      </c>
      <c r="N4" s="18" t="s">
        <v>26</v>
      </c>
      <c r="O4" s="18" t="s">
        <v>27</v>
      </c>
      <c r="P4" s="18" t="s">
        <v>28</v>
      </c>
      <c r="Q4" s="18" t="s">
        <v>29</v>
      </c>
      <c r="R4" s="18" t="s">
        <v>30</v>
      </c>
      <c r="S4" s="18" t="s">
        <v>31</v>
      </c>
      <c r="T4" s="18" t="s">
        <v>32</v>
      </c>
      <c r="U4" s="18" t="s">
        <v>33</v>
      </c>
      <c r="V4" s="18" t="s">
        <v>34</v>
      </c>
      <c r="W4" s="18" t="s">
        <v>35</v>
      </c>
      <c r="X4" s="18" t="s">
        <v>36</v>
      </c>
      <c r="Y4" s="18" t="s">
        <v>37</v>
      </c>
      <c r="Z4" s="18" t="s">
        <v>38</v>
      </c>
      <c r="AA4" s="18" t="s">
        <v>39</v>
      </c>
      <c r="AB4" s="18" t="s">
        <v>40</v>
      </c>
      <c r="AC4" s="18" t="s">
        <v>41</v>
      </c>
      <c r="AD4" s="18" t="s">
        <v>42</v>
      </c>
      <c r="AE4" s="18" t="s">
        <v>43</v>
      </c>
      <c r="AF4" s="18" t="s">
        <v>96</v>
      </c>
    </row>
    <row r="5" spans="2:32" x14ac:dyDescent="0.35">
      <c r="B5" s="354">
        <v>2022</v>
      </c>
      <c r="C5" s="227" t="s">
        <v>75</v>
      </c>
      <c r="D5" s="60" t="s">
        <v>20</v>
      </c>
      <c r="E5" s="249" t="s">
        <v>93</v>
      </c>
      <c r="H5" s="215">
        <f>IF(H$2&gt;=$B5,'Indexed REC Strike Price'!H5-INDEX('Inputs_Indexed REC'!E$25:E$27,MATCH('Indexed REC Prices'!$C5,'Inputs_Indexed REC'!$C$25:$C$27,0)),0)</f>
        <v>-40.406488945578225</v>
      </c>
      <c r="I5" s="215">
        <f>IF(I$2&gt;=$B5,'Indexed REC Strike Price'!I5-INDEX('Inputs_Indexed REC'!F$25:F$27,MATCH('Indexed REC Prices'!$C5,'Inputs_Indexed REC'!$C$25:$C$27,0)),0)</f>
        <v>-40.406488945578225</v>
      </c>
      <c r="J5" s="215">
        <f>IF(J$2&gt;=$B5,'Indexed REC Strike Price'!J5-INDEX('Inputs_Indexed REC'!G$25:G$27,MATCH('Indexed REC Prices'!$C5,'Inputs_Indexed REC'!$C$25:$C$27,0)),0)</f>
        <v>-40.406488945578225</v>
      </c>
      <c r="K5" s="215">
        <f>IF(K$2&gt;=$B5,'Indexed REC Strike Price'!K5-INDEX('Inputs_Indexed REC'!H$25:H$27,MATCH('Indexed REC Prices'!$C5,'Inputs_Indexed REC'!$C$25:$C$27,0)),0)</f>
        <v>-40.406488945578225</v>
      </c>
      <c r="L5" s="215">
        <f>IF(L$2&gt;=$B5,'Indexed REC Strike Price'!L5-INDEX('Inputs_Indexed REC'!I$25:I$27,MATCH('Indexed REC Prices'!$C5,'Inputs_Indexed REC'!$C$25:$C$27,0)),0)</f>
        <v>-38.827423611111115</v>
      </c>
      <c r="M5" s="215">
        <f>IF(M$2&gt;=$B5,'Indexed REC Strike Price'!M5-INDEX('Inputs_Indexed REC'!J$25:J$27,MATCH('Indexed REC Prices'!$C5,'Inputs_Indexed REC'!$C$25:$C$27,0)),0)</f>
        <v>-39.27141666666666</v>
      </c>
      <c r="N5" s="215">
        <f>IF(N$2&gt;=$B5,'Indexed REC Strike Price'!N5-INDEX('Inputs_Indexed REC'!K$25:K$27,MATCH('Indexed REC Prices'!$C5,'Inputs_Indexed REC'!$C$25:$C$27,0)),0)</f>
        <v>-38.892670138888889</v>
      </c>
      <c r="O5" s="215">
        <f>IF(O$2&gt;=$B5,'Indexed REC Strike Price'!O5-INDEX('Inputs_Indexed REC'!L$25:L$27,MATCH('Indexed REC Prices'!$C5,'Inputs_Indexed REC'!$C$25:$C$27,0)),0)</f>
        <v>-38.915666170634914</v>
      </c>
      <c r="P5" s="215">
        <f>IF(P$2&gt;=$B5,'Indexed REC Strike Price'!P5-INDEX('Inputs_Indexed REC'!M$25:M$27,MATCH('Indexed REC Prices'!$C5,'Inputs_Indexed REC'!$C$25:$C$27,0)),0)</f>
        <v>-39.274310019841266</v>
      </c>
      <c r="Q5" s="215">
        <f>IF(Q$2&gt;=$B5,'Indexed REC Strike Price'!Q5-INDEX('Inputs_Indexed REC'!N$25:N$27,MATCH('Indexed REC Prices'!$C5,'Inputs_Indexed REC'!$C$25:$C$27,0)),0)</f>
        <v>-39.039420634920631</v>
      </c>
      <c r="R5" s="215">
        <f>IF(R$2&gt;=$B5,'Indexed REC Strike Price'!R5-INDEX('Inputs_Indexed REC'!O$25:O$27,MATCH('Indexed REC Prices'!$C5,'Inputs_Indexed REC'!$C$25:$C$27,0)),0)</f>
        <v>-38.712745039682538</v>
      </c>
      <c r="S5" s="215">
        <f>IF(S$2&gt;=$B5,'Indexed REC Strike Price'!S5-INDEX('Inputs_Indexed REC'!P$25:P$27,MATCH('Indexed REC Prices'!$C5,'Inputs_Indexed REC'!$C$25:$C$27,0)),0)</f>
        <v>-38.99015823412698</v>
      </c>
      <c r="T5" s="215">
        <f>IF(T$2&gt;=$B5,'Indexed REC Strike Price'!T5-INDEX('Inputs_Indexed REC'!Q$25:Q$27,MATCH('Indexed REC Prices'!$C5,'Inputs_Indexed REC'!$C$25:$C$27,0)),0)</f>
        <v>-39.739838293650799</v>
      </c>
      <c r="U5" s="215">
        <f>IF(U$2&gt;=$B5,'Indexed REC Strike Price'!U5-INDEX('Inputs_Indexed REC'!R$25:R$27,MATCH('Indexed REC Prices'!$C5,'Inputs_Indexed REC'!$C$25:$C$27,0)),0)</f>
        <v>-41.067482142857138</v>
      </c>
      <c r="V5" s="215">
        <f>IF(V$2&gt;=$B5,'Indexed REC Strike Price'!V5-INDEX('Inputs_Indexed REC'!S$25:S$27,MATCH('Indexed REC Prices'!$C5,'Inputs_Indexed REC'!$C$25:$C$27,0)),0)</f>
        <v>-40.962435515873025</v>
      </c>
      <c r="W5" s="215">
        <f>IF(W$2&gt;=$B5,'Indexed REC Strike Price'!W5-INDEX('Inputs_Indexed REC'!T$25:T$27,MATCH('Indexed REC Prices'!$C5,'Inputs_Indexed REC'!$C$25:$C$27,0)),0)</f>
        <v>-40.794432539682532</v>
      </c>
      <c r="X5" s="215">
        <f>IF(X$2&gt;=$B5,'Indexed REC Strike Price'!X5-INDEX('Inputs_Indexed REC'!U$25:U$27,MATCH('Indexed REC Prices'!$C5,'Inputs_Indexed REC'!$C$25:$C$27,0)),0)</f>
        <v>-40.585244047619042</v>
      </c>
      <c r="Y5" s="215">
        <f>IF(Y$2&gt;=$B5,'Indexed REC Strike Price'!Y5-INDEX('Inputs_Indexed REC'!V$25:V$27,MATCH('Indexed REC Prices'!$C5,'Inputs_Indexed REC'!$C$25:$C$27,0)),0)</f>
        <v>-40.686275793650793</v>
      </c>
      <c r="Z5" s="215">
        <f>IF(Z$2&gt;=$B5,'Indexed REC Strike Price'!Z5-INDEX('Inputs_Indexed REC'!W$25:W$27,MATCH('Indexed REC Prices'!$C5,'Inputs_Indexed REC'!$C$25:$C$27,0)),0)</f>
        <v>-40.793753968253966</v>
      </c>
      <c r="AA5" s="215">
        <f>IF(AA$2&gt;=$B5,'Indexed REC Strike Price'!AA5-INDEX('Inputs_Indexed REC'!X$25:X$27,MATCH('Indexed REC Prices'!$C5,'Inputs_Indexed REC'!$C$25:$C$27,0)),0)</f>
        <v>-41.051469742063489</v>
      </c>
      <c r="AB5" s="215">
        <f>IF(AB$2&gt;=$B5,'Indexed REC Strike Price'!AB5-INDEX('Inputs_Indexed REC'!Y$25:Y$27,MATCH('Indexed REC Prices'!$C5,'Inputs_Indexed REC'!$C$25:$C$27,0)),0)</f>
        <v>-41.248415674603173</v>
      </c>
      <c r="AC5" s="215">
        <f>IF(AC$2&gt;=$B5,'Indexed REC Strike Price'!AC5-INDEX('Inputs_Indexed REC'!Z$25:Z$27,MATCH('Indexed REC Prices'!$C5,'Inputs_Indexed REC'!$C$25:$C$27,0)),0)</f>
        <v>-41.403497519841274</v>
      </c>
      <c r="AD5" s="215">
        <f>IF(AD$2&gt;=$B5,'Indexed REC Strike Price'!AD5-INDEX('Inputs_Indexed REC'!AA$25:AA$27,MATCH('Indexed REC Prices'!$C5,'Inputs_Indexed REC'!$C$25:$C$27,0)),0)</f>
        <v>-42.231567470238097</v>
      </c>
      <c r="AE5" s="215">
        <f>IF(AE$2&gt;=$B5,'Indexed REC Strike Price'!AE5-INDEX('Inputs_Indexed REC'!AB$25:AB$27,MATCH('Indexed REC Prices'!$C5,'Inputs_Indexed REC'!$C$25:$C$27,0)),0)</f>
        <v>-43.076198819642862</v>
      </c>
      <c r="AF5" s="215">
        <f>IF(AF$2&gt;=$B5,'Indexed REC Strike Price'!AF5-INDEX('Inputs_Indexed REC'!AC$25:AC$27,MATCH('Indexed REC Prices'!$C5,'Inputs_Indexed REC'!$C$25:$C$27,0)),0)</f>
        <v>-43.937722796035722</v>
      </c>
    </row>
    <row r="6" spans="2:32" x14ac:dyDescent="0.35">
      <c r="B6" s="354">
        <f>B5+1</f>
        <v>2023</v>
      </c>
      <c r="C6" s="227" t="s">
        <v>75</v>
      </c>
      <c r="D6" s="60" t="s">
        <v>21</v>
      </c>
      <c r="E6" s="249" t="s">
        <v>93</v>
      </c>
      <c r="H6" s="215">
        <f>IF(H$2&gt;=$B6,'Indexed REC Strike Price'!H6-INDEX('Inputs_Indexed REC'!E$25:E$27,MATCH('Indexed REC Prices'!$C6,'Inputs_Indexed REC'!$C$25:$C$27,0)),0)</f>
        <v>0</v>
      </c>
      <c r="I6" s="215">
        <f>IF(I$2&gt;=$B6,'Indexed REC Strike Price'!I6-INDEX('Inputs_Indexed REC'!F$25:F$27,MATCH('Indexed REC Prices'!$C6,'Inputs_Indexed REC'!$C$25:$C$27,0)),0)</f>
        <v>34.593511054421775</v>
      </c>
      <c r="J6" s="215">
        <f>IF(J$2&gt;=$B6,'Indexed REC Strike Price'!J6-INDEX('Inputs_Indexed REC'!G$25:G$27,MATCH('Indexed REC Prices'!$C6,'Inputs_Indexed REC'!$C$25:$C$27,0)),0)</f>
        <v>34.593511054421775</v>
      </c>
      <c r="K6" s="215">
        <f>IF(K$2&gt;=$B6,'Indexed REC Strike Price'!K6-INDEX('Inputs_Indexed REC'!H$25:H$27,MATCH('Indexed REC Prices'!$C6,'Inputs_Indexed REC'!$C$25:$C$27,0)),0)</f>
        <v>34.593511054421775</v>
      </c>
      <c r="L6" s="215">
        <f>IF(L$2&gt;=$B6,'Indexed REC Strike Price'!L6-INDEX('Inputs_Indexed REC'!I$25:I$27,MATCH('Indexed REC Prices'!$C6,'Inputs_Indexed REC'!$C$25:$C$27,0)),0)</f>
        <v>36.172576388888885</v>
      </c>
      <c r="M6" s="215">
        <f>IF(M$2&gt;=$B6,'Indexed REC Strike Price'!M6-INDEX('Inputs_Indexed REC'!J$25:J$27,MATCH('Indexed REC Prices'!$C6,'Inputs_Indexed REC'!$C$25:$C$27,0)),0)</f>
        <v>35.72858333333334</v>
      </c>
      <c r="N6" s="215">
        <f>IF(N$2&gt;=$B6,'Indexed REC Strike Price'!N6-INDEX('Inputs_Indexed REC'!K$25:K$27,MATCH('Indexed REC Prices'!$C6,'Inputs_Indexed REC'!$C$25:$C$27,0)),0)</f>
        <v>36.107329861111111</v>
      </c>
      <c r="O6" s="215">
        <f>IF(O$2&gt;=$B6,'Indexed REC Strike Price'!O6-INDEX('Inputs_Indexed REC'!L$25:L$27,MATCH('Indexed REC Prices'!$C6,'Inputs_Indexed REC'!$C$25:$C$27,0)),0)</f>
        <v>36.084333829365086</v>
      </c>
      <c r="P6" s="215">
        <f>IF(P$2&gt;=$B6,'Indexed REC Strike Price'!P6-INDEX('Inputs_Indexed REC'!M$25:M$27,MATCH('Indexed REC Prices'!$C6,'Inputs_Indexed REC'!$C$25:$C$27,0)),0)</f>
        <v>35.725689980158734</v>
      </c>
      <c r="Q6" s="215">
        <f>IF(Q$2&gt;=$B6,'Indexed REC Strike Price'!Q6-INDEX('Inputs_Indexed REC'!N$25:N$27,MATCH('Indexed REC Prices'!$C6,'Inputs_Indexed REC'!$C$25:$C$27,0)),0)</f>
        <v>35.960579365079369</v>
      </c>
      <c r="R6" s="215">
        <f>IF(R$2&gt;=$B6,'Indexed REC Strike Price'!R6-INDEX('Inputs_Indexed REC'!O$25:O$27,MATCH('Indexed REC Prices'!$C6,'Inputs_Indexed REC'!$C$25:$C$27,0)),0)</f>
        <v>36.287254960317462</v>
      </c>
      <c r="S6" s="215">
        <f>IF(S$2&gt;=$B6,'Indexed REC Strike Price'!S6-INDEX('Inputs_Indexed REC'!P$25:P$27,MATCH('Indexed REC Prices'!$C6,'Inputs_Indexed REC'!$C$25:$C$27,0)),0)</f>
        <v>36.00984176587302</v>
      </c>
      <c r="T6" s="215">
        <f>IF(T$2&gt;=$B6,'Indexed REC Strike Price'!T6-INDEX('Inputs_Indexed REC'!Q$25:Q$27,MATCH('Indexed REC Prices'!$C6,'Inputs_Indexed REC'!$C$25:$C$27,0)),0)</f>
        <v>35.260161706349201</v>
      </c>
      <c r="U6" s="215">
        <f>IF(U$2&gt;=$B6,'Indexed REC Strike Price'!U6-INDEX('Inputs_Indexed REC'!R$25:R$27,MATCH('Indexed REC Prices'!$C6,'Inputs_Indexed REC'!$C$25:$C$27,0)),0)</f>
        <v>33.932517857142862</v>
      </c>
      <c r="V6" s="215">
        <f>IF(V$2&gt;=$B6,'Indexed REC Strike Price'!V6-INDEX('Inputs_Indexed REC'!S$25:S$27,MATCH('Indexed REC Prices'!$C6,'Inputs_Indexed REC'!$C$25:$C$27,0)),0)</f>
        <v>34.037564484126975</v>
      </c>
      <c r="W6" s="215">
        <f>IF(W$2&gt;=$B6,'Indexed REC Strike Price'!W6-INDEX('Inputs_Indexed REC'!T$25:T$27,MATCH('Indexed REC Prices'!$C6,'Inputs_Indexed REC'!$C$25:$C$27,0)),0)</f>
        <v>34.205567460317468</v>
      </c>
      <c r="X6" s="215">
        <f>IF(X$2&gt;=$B6,'Indexed REC Strike Price'!X6-INDEX('Inputs_Indexed REC'!U$25:U$27,MATCH('Indexed REC Prices'!$C6,'Inputs_Indexed REC'!$C$25:$C$27,0)),0)</f>
        <v>34.414755952380958</v>
      </c>
      <c r="Y6" s="215">
        <f>IF(Y$2&gt;=$B6,'Indexed REC Strike Price'!Y6-INDEX('Inputs_Indexed REC'!V$25:V$27,MATCH('Indexed REC Prices'!$C6,'Inputs_Indexed REC'!$C$25:$C$27,0)),0)</f>
        <v>34.313724206349207</v>
      </c>
      <c r="Z6" s="215">
        <f>IF(Z$2&gt;=$B6,'Indexed REC Strike Price'!Z6-INDEX('Inputs_Indexed REC'!W$25:W$27,MATCH('Indexed REC Prices'!$C6,'Inputs_Indexed REC'!$C$25:$C$27,0)),0)</f>
        <v>34.206246031746034</v>
      </c>
      <c r="AA6" s="215">
        <f>IF(AA$2&gt;=$B6,'Indexed REC Strike Price'!AA6-INDEX('Inputs_Indexed REC'!X$25:X$27,MATCH('Indexed REC Prices'!$C6,'Inputs_Indexed REC'!$C$25:$C$27,0)),0)</f>
        <v>33.948530257936511</v>
      </c>
      <c r="AB6" s="215">
        <f>IF(AB$2&gt;=$B6,'Indexed REC Strike Price'!AB6-INDEX('Inputs_Indexed REC'!Y$25:Y$27,MATCH('Indexed REC Prices'!$C6,'Inputs_Indexed REC'!$C$25:$C$27,0)),0)</f>
        <v>33.751584325396827</v>
      </c>
      <c r="AC6" s="215">
        <f>IF(AC$2&gt;=$B6,'Indexed REC Strike Price'!AC6-INDEX('Inputs_Indexed REC'!Z$25:Z$27,MATCH('Indexed REC Prices'!$C6,'Inputs_Indexed REC'!$C$25:$C$27,0)),0)</f>
        <v>33.596502480158726</v>
      </c>
      <c r="AD6" s="215">
        <f>IF(AD$2&gt;=$B6,'Indexed REC Strike Price'!AD6-INDEX('Inputs_Indexed REC'!AA$25:AA$27,MATCH('Indexed REC Prices'!$C6,'Inputs_Indexed REC'!$C$25:$C$27,0)),0)</f>
        <v>32.768432529761903</v>
      </c>
      <c r="AE6" s="215">
        <f>IF(AE$2&gt;=$B6,'Indexed REC Strike Price'!AE6-INDEX('Inputs_Indexed REC'!AB$25:AB$27,MATCH('Indexed REC Prices'!$C6,'Inputs_Indexed REC'!$C$25:$C$27,0)),0)</f>
        <v>31.923801180357138</v>
      </c>
      <c r="AF6" s="215">
        <f>IF(AF$2&gt;=$B6,'Indexed REC Strike Price'!AF6-INDEX('Inputs_Indexed REC'!AC$25:AC$27,MATCH('Indexed REC Prices'!$C6,'Inputs_Indexed REC'!$C$25:$C$27,0)),0)</f>
        <v>31.062277203964278</v>
      </c>
    </row>
    <row r="7" spans="2:32" x14ac:dyDescent="0.35">
      <c r="B7" s="354">
        <f t="shared" ref="B7:B29" si="1">B6+1</f>
        <v>2024</v>
      </c>
      <c r="C7" s="227" t="s">
        <v>75</v>
      </c>
      <c r="D7" s="60" t="s">
        <v>22</v>
      </c>
      <c r="E7" s="249" t="s">
        <v>93</v>
      </c>
      <c r="H7" s="215">
        <f>IF(H$2&gt;=$B7,'Indexed REC Strike Price'!H7-INDEX('Inputs_Indexed REC'!E$25:E$27,MATCH('Indexed REC Prices'!$C7,'Inputs_Indexed REC'!$C$25:$C$27,0)),0)</f>
        <v>0</v>
      </c>
      <c r="I7" s="215">
        <f>IF(I$2&gt;=$B7,'Indexed REC Strike Price'!I7-INDEX('Inputs_Indexed REC'!F$25:F$27,MATCH('Indexed REC Prices'!$C7,'Inputs_Indexed REC'!$C$25:$C$27,0)),0)</f>
        <v>0</v>
      </c>
      <c r="J7" s="215">
        <f>IF(J$2&gt;=$B7,'Indexed REC Strike Price'!J7-INDEX('Inputs_Indexed REC'!G$25:G$27,MATCH('Indexed REC Prices'!$C7,'Inputs_Indexed REC'!$C$25:$C$27,0)),0)</f>
        <v>35.942769732383177</v>
      </c>
      <c r="K7" s="215">
        <f>IF(K$2&gt;=$B7,'Indexed REC Strike Price'!K7-INDEX('Inputs_Indexed REC'!H$25:H$27,MATCH('Indexed REC Prices'!$C7,'Inputs_Indexed REC'!$C$25:$C$27,0)),0)</f>
        <v>35.942769732383177</v>
      </c>
      <c r="L7" s="215">
        <f>IF(L$2&gt;=$B7,'Indexed REC Strike Price'!L7-INDEX('Inputs_Indexed REC'!I$25:I$27,MATCH('Indexed REC Prices'!$C7,'Inputs_Indexed REC'!$C$25:$C$27,0)),0)</f>
        <v>37.521835066850286</v>
      </c>
      <c r="M7" s="215">
        <f>IF(M$2&gt;=$B7,'Indexed REC Strike Price'!M7-INDEX('Inputs_Indexed REC'!J$25:J$27,MATCH('Indexed REC Prices'!$C7,'Inputs_Indexed REC'!$C$25:$C$27,0)),0)</f>
        <v>37.077842011294742</v>
      </c>
      <c r="N7" s="215">
        <f>IF(N$2&gt;=$B7,'Indexed REC Strike Price'!N7-INDEX('Inputs_Indexed REC'!K$25:K$27,MATCH('Indexed REC Prices'!$C7,'Inputs_Indexed REC'!$C$25:$C$27,0)),0)</f>
        <v>37.456588539072513</v>
      </c>
      <c r="O7" s="215">
        <f>IF(O$2&gt;=$B7,'Indexed REC Strike Price'!O7-INDEX('Inputs_Indexed REC'!L$25:L$27,MATCH('Indexed REC Prices'!$C7,'Inputs_Indexed REC'!$C$25:$C$27,0)),0)</f>
        <v>37.433592507326487</v>
      </c>
      <c r="P7" s="215">
        <f>IF(P$2&gt;=$B7,'Indexed REC Strike Price'!P7-INDEX('Inputs_Indexed REC'!M$25:M$27,MATCH('Indexed REC Prices'!$C7,'Inputs_Indexed REC'!$C$25:$C$27,0)),0)</f>
        <v>37.074948658120135</v>
      </c>
      <c r="Q7" s="215">
        <f>IF(Q$2&gt;=$B7,'Indexed REC Strike Price'!Q7-INDEX('Inputs_Indexed REC'!N$25:N$27,MATCH('Indexed REC Prices'!$C7,'Inputs_Indexed REC'!$C$25:$C$27,0)),0)</f>
        <v>37.30983804304077</v>
      </c>
      <c r="R7" s="215">
        <f>IF(R$2&gt;=$B7,'Indexed REC Strike Price'!R7-INDEX('Inputs_Indexed REC'!O$25:O$27,MATCH('Indexed REC Prices'!$C7,'Inputs_Indexed REC'!$C$25:$C$27,0)),0)</f>
        <v>37.636513638278863</v>
      </c>
      <c r="S7" s="215">
        <f>IF(S$2&gt;=$B7,'Indexed REC Strike Price'!S7-INDEX('Inputs_Indexed REC'!P$25:P$27,MATCH('Indexed REC Prices'!$C7,'Inputs_Indexed REC'!$C$25:$C$27,0)),0)</f>
        <v>37.359100443834421</v>
      </c>
      <c r="T7" s="215">
        <f>IF(T$2&gt;=$B7,'Indexed REC Strike Price'!T7-INDEX('Inputs_Indexed REC'!Q$25:Q$27,MATCH('Indexed REC Prices'!$C7,'Inputs_Indexed REC'!$C$25:$C$27,0)),0)</f>
        <v>36.609420384310603</v>
      </c>
      <c r="U7" s="215">
        <f>IF(U$2&gt;=$B7,'Indexed REC Strike Price'!U7-INDEX('Inputs_Indexed REC'!R$25:R$27,MATCH('Indexed REC Prices'!$C7,'Inputs_Indexed REC'!$C$25:$C$27,0)),0)</f>
        <v>35.281776535104264</v>
      </c>
      <c r="V7" s="215">
        <f>IF(V$2&gt;=$B7,'Indexed REC Strike Price'!V7-INDEX('Inputs_Indexed REC'!S$25:S$27,MATCH('Indexed REC Prices'!$C7,'Inputs_Indexed REC'!$C$25:$C$27,0)),0)</f>
        <v>35.386823162088376</v>
      </c>
      <c r="W7" s="215">
        <f>IF(W$2&gt;=$B7,'Indexed REC Strike Price'!W7-INDEX('Inputs_Indexed REC'!T$25:T$27,MATCH('Indexed REC Prices'!$C7,'Inputs_Indexed REC'!$C$25:$C$27,0)),0)</f>
        <v>35.55482613827887</v>
      </c>
      <c r="X7" s="215">
        <f>IF(X$2&gt;=$B7,'Indexed REC Strike Price'!X7-INDEX('Inputs_Indexed REC'!U$25:U$27,MATCH('Indexed REC Prices'!$C7,'Inputs_Indexed REC'!$C$25:$C$27,0)),0)</f>
        <v>35.764014630342359</v>
      </c>
      <c r="Y7" s="215">
        <f>IF(Y$2&gt;=$B7,'Indexed REC Strike Price'!Y7-INDEX('Inputs_Indexed REC'!V$25:V$27,MATCH('Indexed REC Prices'!$C7,'Inputs_Indexed REC'!$C$25:$C$27,0)),0)</f>
        <v>35.662982884310608</v>
      </c>
      <c r="Z7" s="215">
        <f>IF(Z$2&gt;=$B7,'Indexed REC Strike Price'!Z7-INDEX('Inputs_Indexed REC'!W$25:W$27,MATCH('Indexed REC Prices'!$C7,'Inputs_Indexed REC'!$C$25:$C$27,0)),0)</f>
        <v>35.555504709707435</v>
      </c>
      <c r="AA7" s="215">
        <f>IF(AA$2&gt;=$B7,'Indexed REC Strike Price'!AA7-INDEX('Inputs_Indexed REC'!X$25:X$27,MATCH('Indexed REC Prices'!$C7,'Inputs_Indexed REC'!$C$25:$C$27,0)),0)</f>
        <v>35.297788935897913</v>
      </c>
      <c r="AB7" s="215">
        <f>IF(AB$2&gt;=$B7,'Indexed REC Strike Price'!AB7-INDEX('Inputs_Indexed REC'!Y$25:Y$27,MATCH('Indexed REC Prices'!$C7,'Inputs_Indexed REC'!$C$25:$C$27,0)),0)</f>
        <v>35.100843003358229</v>
      </c>
      <c r="AC7" s="215">
        <f>IF(AC$2&gt;=$B7,'Indexed REC Strike Price'!AC7-INDEX('Inputs_Indexed REC'!Z$25:Z$27,MATCH('Indexed REC Prices'!$C7,'Inputs_Indexed REC'!$C$25:$C$27,0)),0)</f>
        <v>34.945761158120128</v>
      </c>
      <c r="AD7" s="215">
        <f>IF(AD$2&gt;=$B7,'Indexed REC Strike Price'!AD7-INDEX('Inputs_Indexed REC'!AA$25:AA$27,MATCH('Indexed REC Prices'!$C7,'Inputs_Indexed REC'!$C$25:$C$27,0)),0)</f>
        <v>34.117691207723304</v>
      </c>
      <c r="AE7" s="215">
        <f>IF(AE$2&gt;=$B7,'Indexed REC Strike Price'!AE7-INDEX('Inputs_Indexed REC'!AB$25:AB$27,MATCH('Indexed REC Prices'!$C7,'Inputs_Indexed REC'!$C$25:$C$27,0)),0)</f>
        <v>33.27305985831854</v>
      </c>
      <c r="AF7" s="215">
        <f>IF(AF$2&gt;=$B7,'Indexed REC Strike Price'!AF7-INDEX('Inputs_Indexed REC'!AC$25:AC$27,MATCH('Indexed REC Prices'!$C7,'Inputs_Indexed REC'!$C$25:$C$27,0)),0)</f>
        <v>32.41153588192568</v>
      </c>
    </row>
    <row r="8" spans="2:32" x14ac:dyDescent="0.35">
      <c r="B8" s="354">
        <f t="shared" si="1"/>
        <v>2025</v>
      </c>
      <c r="C8" s="227" t="s">
        <v>75</v>
      </c>
      <c r="D8" s="60" t="s">
        <v>23</v>
      </c>
      <c r="E8" s="249" t="s">
        <v>93</v>
      </c>
      <c r="H8" s="215">
        <f>IF(H$2&gt;=$B8,'Indexed REC Strike Price'!H8-INDEX('Inputs_Indexed REC'!E$25:E$27,MATCH('Indexed REC Prices'!$C8,'Inputs_Indexed REC'!$C$25:$C$27,0)),0)</f>
        <v>0</v>
      </c>
      <c r="I8" s="215">
        <f>IF(I$2&gt;=$B8,'Indexed REC Strike Price'!I8-INDEX('Inputs_Indexed REC'!F$25:F$27,MATCH('Indexed REC Prices'!$C8,'Inputs_Indexed REC'!$C$25:$C$27,0)),0)</f>
        <v>0</v>
      </c>
      <c r="J8" s="215">
        <f>IF(J$2&gt;=$B8,'Indexed REC Strike Price'!J8-INDEX('Inputs_Indexed REC'!G$25:G$27,MATCH('Indexed REC Prices'!$C8,'Inputs_Indexed REC'!$C$25:$C$27,0)),0)</f>
        <v>0</v>
      </c>
      <c r="K8" s="215">
        <f>IF(K$2&gt;=$B8,'Indexed REC Strike Price'!K8-INDEX('Inputs_Indexed REC'!H$25:H$27,MATCH('Indexed REC Prices'!$C8,'Inputs_Indexed REC'!$C$25:$C$27,0)),0)</f>
        <v>40.050079264800935</v>
      </c>
      <c r="L8" s="215">
        <f>IF(L$2&gt;=$B8,'Indexed REC Strike Price'!L8-INDEX('Inputs_Indexed REC'!I$25:I$27,MATCH('Indexed REC Prices'!$C8,'Inputs_Indexed REC'!$C$25:$C$27,0)),0)</f>
        <v>41.629144599268045</v>
      </c>
      <c r="M8" s="215">
        <f>IF(M$2&gt;=$B8,'Indexed REC Strike Price'!M8-INDEX('Inputs_Indexed REC'!J$25:J$27,MATCH('Indexed REC Prices'!$C8,'Inputs_Indexed REC'!$C$25:$C$27,0)),0)</f>
        <v>41.1851515437125</v>
      </c>
      <c r="N8" s="215">
        <f>IF(N$2&gt;=$B8,'Indexed REC Strike Price'!N8-INDEX('Inputs_Indexed REC'!K$25:K$27,MATCH('Indexed REC Prices'!$C8,'Inputs_Indexed REC'!$C$25:$C$27,0)),0)</f>
        <v>41.563898071490271</v>
      </c>
      <c r="O8" s="215">
        <f>IF(O$2&gt;=$B8,'Indexed REC Strike Price'!O8-INDEX('Inputs_Indexed REC'!L$25:L$27,MATCH('Indexed REC Prices'!$C8,'Inputs_Indexed REC'!$C$25:$C$27,0)),0)</f>
        <v>41.540902039744246</v>
      </c>
      <c r="P8" s="215">
        <f>IF(P$2&gt;=$B8,'Indexed REC Strike Price'!P8-INDEX('Inputs_Indexed REC'!M$25:M$27,MATCH('Indexed REC Prices'!$C8,'Inputs_Indexed REC'!$C$25:$C$27,0)),0)</f>
        <v>41.182258190537894</v>
      </c>
      <c r="Q8" s="215">
        <f>IF(Q$2&gt;=$B8,'Indexed REC Strike Price'!Q8-INDEX('Inputs_Indexed REC'!N$25:N$27,MATCH('Indexed REC Prices'!$C8,'Inputs_Indexed REC'!$C$25:$C$27,0)),0)</f>
        <v>41.417147575458529</v>
      </c>
      <c r="R8" s="215">
        <f>IF(R$2&gt;=$B8,'Indexed REC Strike Price'!R8-INDEX('Inputs_Indexed REC'!O$25:O$27,MATCH('Indexed REC Prices'!$C8,'Inputs_Indexed REC'!$C$25:$C$27,0)),0)</f>
        <v>41.743823170696622</v>
      </c>
      <c r="S8" s="215">
        <f>IF(S$2&gt;=$B8,'Indexed REC Strike Price'!S8-INDEX('Inputs_Indexed REC'!P$25:P$27,MATCH('Indexed REC Prices'!$C8,'Inputs_Indexed REC'!$C$25:$C$27,0)),0)</f>
        <v>41.46640997625218</v>
      </c>
      <c r="T8" s="215">
        <f>IF(T$2&gt;=$B8,'Indexed REC Strike Price'!T8-INDEX('Inputs_Indexed REC'!Q$25:Q$27,MATCH('Indexed REC Prices'!$C8,'Inputs_Indexed REC'!$C$25:$C$27,0)),0)</f>
        <v>40.716729916728362</v>
      </c>
      <c r="U8" s="215">
        <f>IF(U$2&gt;=$B8,'Indexed REC Strike Price'!U8-INDEX('Inputs_Indexed REC'!R$25:R$27,MATCH('Indexed REC Prices'!$C8,'Inputs_Indexed REC'!$C$25:$C$27,0)),0)</f>
        <v>39.389086067522022</v>
      </c>
      <c r="V8" s="215">
        <f>IF(V$2&gt;=$B8,'Indexed REC Strike Price'!V8-INDEX('Inputs_Indexed REC'!S$25:S$27,MATCH('Indexed REC Prices'!$C8,'Inputs_Indexed REC'!$C$25:$C$27,0)),0)</f>
        <v>39.494132694506135</v>
      </c>
      <c r="W8" s="215">
        <f>IF(W$2&gt;=$B8,'Indexed REC Strike Price'!W8-INDEX('Inputs_Indexed REC'!T$25:T$27,MATCH('Indexed REC Prices'!$C8,'Inputs_Indexed REC'!$C$25:$C$27,0)),0)</f>
        <v>39.662135670696628</v>
      </c>
      <c r="X8" s="215">
        <f>IF(X$2&gt;=$B8,'Indexed REC Strike Price'!X8-INDEX('Inputs_Indexed REC'!U$25:U$27,MATCH('Indexed REC Prices'!$C8,'Inputs_Indexed REC'!$C$25:$C$27,0)),0)</f>
        <v>39.871324162760118</v>
      </c>
      <c r="Y8" s="215">
        <f>IF(Y$2&gt;=$B8,'Indexed REC Strike Price'!Y8-INDEX('Inputs_Indexed REC'!V$25:V$27,MATCH('Indexed REC Prices'!$C8,'Inputs_Indexed REC'!$C$25:$C$27,0)),0)</f>
        <v>39.770292416728367</v>
      </c>
      <c r="Z8" s="215">
        <f>IF(Z$2&gt;=$B8,'Indexed REC Strike Price'!Z8-INDEX('Inputs_Indexed REC'!W$25:W$27,MATCH('Indexed REC Prices'!$C8,'Inputs_Indexed REC'!$C$25:$C$27,0)),0)</f>
        <v>39.662814242125194</v>
      </c>
      <c r="AA8" s="215">
        <f>IF(AA$2&gt;=$B8,'Indexed REC Strike Price'!AA8-INDEX('Inputs_Indexed REC'!X$25:X$27,MATCH('Indexed REC Prices'!$C8,'Inputs_Indexed REC'!$C$25:$C$27,0)),0)</f>
        <v>39.405098468315671</v>
      </c>
      <c r="AB8" s="215">
        <f>IF(AB$2&gt;=$B8,'Indexed REC Strike Price'!AB8-INDEX('Inputs_Indexed REC'!Y$25:Y$27,MATCH('Indexed REC Prices'!$C8,'Inputs_Indexed REC'!$C$25:$C$27,0)),0)</f>
        <v>39.208152535775987</v>
      </c>
      <c r="AC8" s="215">
        <f>IF(AC$2&gt;=$B8,'Indexed REC Strike Price'!AC8-INDEX('Inputs_Indexed REC'!Z$25:Z$27,MATCH('Indexed REC Prices'!$C8,'Inputs_Indexed REC'!$C$25:$C$27,0)),0)</f>
        <v>39.053070690537886</v>
      </c>
      <c r="AD8" s="215">
        <f>IF(AD$2&gt;=$B8,'Indexed REC Strike Price'!AD8-INDEX('Inputs_Indexed REC'!AA$25:AA$27,MATCH('Indexed REC Prices'!$C8,'Inputs_Indexed REC'!$C$25:$C$27,0)),0)</f>
        <v>38.225000740141063</v>
      </c>
      <c r="AE8" s="215">
        <f>IF(AE$2&gt;=$B8,'Indexed REC Strike Price'!AE8-INDEX('Inputs_Indexed REC'!AB$25:AB$27,MATCH('Indexed REC Prices'!$C8,'Inputs_Indexed REC'!$C$25:$C$27,0)),0)</f>
        <v>37.380369390736298</v>
      </c>
      <c r="AF8" s="215">
        <f>IF(AF$2&gt;=$B8,'Indexed REC Strike Price'!AF8-INDEX('Inputs_Indexed REC'!AC$25:AC$27,MATCH('Indexed REC Prices'!$C8,'Inputs_Indexed REC'!$C$25:$C$27,0)),0)</f>
        <v>36.518845414343438</v>
      </c>
    </row>
    <row r="9" spans="2:32" x14ac:dyDescent="0.35">
      <c r="B9" s="354">
        <f t="shared" si="1"/>
        <v>2026</v>
      </c>
      <c r="C9" s="227" t="s">
        <v>75</v>
      </c>
      <c r="D9" s="60" t="s">
        <v>24</v>
      </c>
      <c r="E9" s="249" t="s">
        <v>93</v>
      </c>
      <c r="H9" s="215">
        <f>IF(H$2&gt;=$B9,'Indexed REC Strike Price'!H9-INDEX('Inputs_Indexed REC'!E$25:E$27,MATCH('Indexed REC Prices'!$C9,'Inputs_Indexed REC'!$C$25:$C$27,0)),0)</f>
        <v>0</v>
      </c>
      <c r="I9" s="215">
        <f>IF(I$2&gt;=$B9,'Indexed REC Strike Price'!I9-INDEX('Inputs_Indexed REC'!F$25:F$27,MATCH('Indexed REC Prices'!$C9,'Inputs_Indexed REC'!$C$25:$C$27,0)),0)</f>
        <v>0</v>
      </c>
      <c r="J9" s="215">
        <f>IF(J$2&gt;=$B9,'Indexed REC Strike Price'!J9-INDEX('Inputs_Indexed REC'!G$25:G$27,MATCH('Indexed REC Prices'!$C9,'Inputs_Indexed REC'!$C$25:$C$27,0)),0)</f>
        <v>0</v>
      </c>
      <c r="K9" s="215">
        <f>IF(K$2&gt;=$B9,'Indexed REC Strike Price'!K9-INDEX('Inputs_Indexed REC'!H$25:H$27,MATCH('Indexed REC Prices'!$C9,'Inputs_Indexed REC'!$C$25:$C$27,0)),0)</f>
        <v>0</v>
      </c>
      <c r="L9" s="215">
        <f>IF(L$2&gt;=$B9,'Indexed REC Strike Price'!L9-INDEX('Inputs_Indexed REC'!I$25:I$27,MATCH('Indexed REC Prices'!$C9,'Inputs_Indexed REC'!$C$25:$C$27,0)),0)</f>
        <v>56.627657086982296</v>
      </c>
      <c r="M9" s="215">
        <f>IF(M$2&gt;=$B9,'Indexed REC Strike Price'!M9-INDEX('Inputs_Indexed REC'!J$25:J$27,MATCH('Indexed REC Prices'!$C9,'Inputs_Indexed REC'!$C$25:$C$27,0)),0)</f>
        <v>56.183664031426751</v>
      </c>
      <c r="N9" s="215">
        <f>IF(N$2&gt;=$B9,'Indexed REC Strike Price'!N9-INDEX('Inputs_Indexed REC'!K$25:K$27,MATCH('Indexed REC Prices'!$C9,'Inputs_Indexed REC'!$C$25:$C$27,0)),0)</f>
        <v>56.562410559204523</v>
      </c>
      <c r="O9" s="215">
        <f>IF(O$2&gt;=$B9,'Indexed REC Strike Price'!O9-INDEX('Inputs_Indexed REC'!L$25:L$27,MATCH('Indexed REC Prices'!$C9,'Inputs_Indexed REC'!$C$25:$C$27,0)),0)</f>
        <v>56.539414527458497</v>
      </c>
      <c r="P9" s="215">
        <f>IF(P$2&gt;=$B9,'Indexed REC Strike Price'!P9-INDEX('Inputs_Indexed REC'!M$25:M$27,MATCH('Indexed REC Prices'!$C9,'Inputs_Indexed REC'!$C$25:$C$27,0)),0)</f>
        <v>56.180770678252145</v>
      </c>
      <c r="Q9" s="215">
        <f>IF(Q$2&gt;=$B9,'Indexed REC Strike Price'!Q9-INDEX('Inputs_Indexed REC'!N$25:N$27,MATCH('Indexed REC Prices'!$C9,'Inputs_Indexed REC'!$C$25:$C$27,0)),0)</f>
        <v>56.41566006317278</v>
      </c>
      <c r="R9" s="215">
        <f>IF(R$2&gt;=$B9,'Indexed REC Strike Price'!R9-INDEX('Inputs_Indexed REC'!O$25:O$27,MATCH('Indexed REC Prices'!$C9,'Inputs_Indexed REC'!$C$25:$C$27,0)),0)</f>
        <v>56.742335658410873</v>
      </c>
      <c r="S9" s="215">
        <f>IF(S$2&gt;=$B9,'Indexed REC Strike Price'!S9-INDEX('Inputs_Indexed REC'!P$25:P$27,MATCH('Indexed REC Prices'!$C9,'Inputs_Indexed REC'!$C$25:$C$27,0)),0)</f>
        <v>56.464922463966431</v>
      </c>
      <c r="T9" s="215">
        <f>IF(T$2&gt;=$B9,'Indexed REC Strike Price'!T9-INDEX('Inputs_Indexed REC'!Q$25:Q$27,MATCH('Indexed REC Prices'!$C9,'Inputs_Indexed REC'!$C$25:$C$27,0)),0)</f>
        <v>55.715242404442613</v>
      </c>
      <c r="U9" s="215">
        <f>IF(U$2&gt;=$B9,'Indexed REC Strike Price'!U9-INDEX('Inputs_Indexed REC'!R$25:R$27,MATCH('Indexed REC Prices'!$C9,'Inputs_Indexed REC'!$C$25:$C$27,0)),0)</f>
        <v>54.387598555236274</v>
      </c>
      <c r="V9" s="215">
        <f>IF(V$2&gt;=$B9,'Indexed REC Strike Price'!V9-INDEX('Inputs_Indexed REC'!S$25:S$27,MATCH('Indexed REC Prices'!$C9,'Inputs_Indexed REC'!$C$25:$C$27,0)),0)</f>
        <v>54.492645182220386</v>
      </c>
      <c r="W9" s="215">
        <f>IF(W$2&gt;=$B9,'Indexed REC Strike Price'!W9-INDEX('Inputs_Indexed REC'!T$25:T$27,MATCH('Indexed REC Prices'!$C9,'Inputs_Indexed REC'!$C$25:$C$27,0)),0)</f>
        <v>54.660648158410879</v>
      </c>
      <c r="X9" s="215">
        <f>IF(X$2&gt;=$B9,'Indexed REC Strike Price'!X9-INDEX('Inputs_Indexed REC'!U$25:U$27,MATCH('Indexed REC Prices'!$C9,'Inputs_Indexed REC'!$C$25:$C$27,0)),0)</f>
        <v>54.869836650474369</v>
      </c>
      <c r="Y9" s="215">
        <f>IF(Y$2&gt;=$B9,'Indexed REC Strike Price'!Y9-INDEX('Inputs_Indexed REC'!V$25:V$27,MATCH('Indexed REC Prices'!$C9,'Inputs_Indexed REC'!$C$25:$C$27,0)),0)</f>
        <v>54.768804904442618</v>
      </c>
      <c r="Z9" s="215">
        <f>IF(Z$2&gt;=$B9,'Indexed REC Strike Price'!Z9-INDEX('Inputs_Indexed REC'!W$25:W$27,MATCH('Indexed REC Prices'!$C9,'Inputs_Indexed REC'!$C$25:$C$27,0)),0)</f>
        <v>54.661326729839445</v>
      </c>
      <c r="AA9" s="215">
        <f>IF(AA$2&gt;=$B9,'Indexed REC Strike Price'!AA9-INDEX('Inputs_Indexed REC'!X$25:X$27,MATCH('Indexed REC Prices'!$C9,'Inputs_Indexed REC'!$C$25:$C$27,0)),0)</f>
        <v>54.403610956029922</v>
      </c>
      <c r="AB9" s="215">
        <f>IF(AB$2&gt;=$B9,'Indexed REC Strike Price'!AB9-INDEX('Inputs_Indexed REC'!Y$25:Y$27,MATCH('Indexed REC Prices'!$C9,'Inputs_Indexed REC'!$C$25:$C$27,0)),0)</f>
        <v>54.206665023490238</v>
      </c>
      <c r="AC9" s="215">
        <f>IF(AC$2&gt;=$B9,'Indexed REC Strike Price'!AC9-INDEX('Inputs_Indexed REC'!Z$25:Z$27,MATCH('Indexed REC Prices'!$C9,'Inputs_Indexed REC'!$C$25:$C$27,0)),0)</f>
        <v>54.051583178252137</v>
      </c>
      <c r="AD9" s="215">
        <f>IF(AD$2&gt;=$B9,'Indexed REC Strike Price'!AD9-INDEX('Inputs_Indexed REC'!AA$25:AA$27,MATCH('Indexed REC Prices'!$C9,'Inputs_Indexed REC'!$C$25:$C$27,0)),0)</f>
        <v>53.223513227855314</v>
      </c>
      <c r="AE9" s="215">
        <f>IF(AE$2&gt;=$B9,'Indexed REC Strike Price'!AE9-INDEX('Inputs_Indexed REC'!AB$25:AB$27,MATCH('Indexed REC Prices'!$C9,'Inputs_Indexed REC'!$C$25:$C$27,0)),0)</f>
        <v>52.378881878450549</v>
      </c>
      <c r="AF9" s="215">
        <f>IF(AF$2&gt;=$B9,'Indexed REC Strike Price'!AF9-INDEX('Inputs_Indexed REC'!AC$25:AC$27,MATCH('Indexed REC Prices'!$C9,'Inputs_Indexed REC'!$C$25:$C$27,0)),0)</f>
        <v>51.51735790205769</v>
      </c>
    </row>
    <row r="10" spans="2:32" x14ac:dyDescent="0.35">
      <c r="B10" s="354">
        <f t="shared" si="1"/>
        <v>2027</v>
      </c>
      <c r="C10" s="227" t="s">
        <v>75</v>
      </c>
      <c r="D10" s="60" t="s">
        <v>25</v>
      </c>
      <c r="E10" s="249" t="s">
        <v>93</v>
      </c>
      <c r="H10" s="215">
        <f>IF(H$2&gt;=$B10,'Indexed REC Strike Price'!H10-INDEX('Inputs_Indexed REC'!E$25:E$27,MATCH('Indexed REC Prices'!$C10,'Inputs_Indexed REC'!$C$25:$C$27,0)),0)</f>
        <v>0</v>
      </c>
      <c r="I10" s="215">
        <f>IF(I$2&gt;=$B10,'Indexed REC Strike Price'!I10-INDEX('Inputs_Indexed REC'!F$25:F$27,MATCH('Indexed REC Prices'!$C10,'Inputs_Indexed REC'!$C$25:$C$27,0)),0)</f>
        <v>0</v>
      </c>
      <c r="J10" s="215">
        <f>IF(J$2&gt;=$B10,'Indexed REC Strike Price'!J10-INDEX('Inputs_Indexed REC'!G$25:G$27,MATCH('Indexed REC Prices'!$C10,'Inputs_Indexed REC'!$C$25:$C$27,0)),0)</f>
        <v>0</v>
      </c>
      <c r="K10" s="215">
        <f>IF(K$2&gt;=$B10,'Indexed REC Strike Price'!K10-INDEX('Inputs_Indexed REC'!H$25:H$27,MATCH('Indexed REC Prices'!$C10,'Inputs_Indexed REC'!$C$25:$C$27,0)),0)</f>
        <v>0</v>
      </c>
      <c r="L10" s="215">
        <f>IF(L$2&gt;=$B10,'Indexed REC Strike Price'!L10-INDEX('Inputs_Indexed REC'!I$25:I$27,MATCH('Indexed REC Prices'!$C10,'Inputs_Indexed REC'!$C$25:$C$27,0)),0)</f>
        <v>0</v>
      </c>
      <c r="M10" s="215">
        <f>IF(M$2&gt;=$B10,'Indexed REC Strike Price'!M10-INDEX('Inputs_Indexed REC'!J$25:J$27,MATCH('Indexed REC Prices'!$C10,'Inputs_Indexed REC'!$C$25:$C$27,0)),0)</f>
        <v>56.092144299213821</v>
      </c>
      <c r="N10" s="215">
        <f>IF(N$2&gt;=$B10,'Indexed REC Strike Price'!N10-INDEX('Inputs_Indexed REC'!K$25:K$27,MATCH('Indexed REC Prices'!$C10,'Inputs_Indexed REC'!$C$25:$C$27,0)),0)</f>
        <v>56.470890826991592</v>
      </c>
      <c r="O10" s="215">
        <f>IF(O$2&gt;=$B10,'Indexed REC Strike Price'!O10-INDEX('Inputs_Indexed REC'!L$25:L$27,MATCH('Indexed REC Prices'!$C10,'Inputs_Indexed REC'!$C$25:$C$27,0)),0)</f>
        <v>56.447894795245567</v>
      </c>
      <c r="P10" s="215">
        <f>IF(P$2&gt;=$B10,'Indexed REC Strike Price'!P10-INDEX('Inputs_Indexed REC'!M$25:M$27,MATCH('Indexed REC Prices'!$C10,'Inputs_Indexed REC'!$C$25:$C$27,0)),0)</f>
        <v>56.089250946039215</v>
      </c>
      <c r="Q10" s="215">
        <f>IF(Q$2&gt;=$B10,'Indexed REC Strike Price'!Q10-INDEX('Inputs_Indexed REC'!N$25:N$27,MATCH('Indexed REC Prices'!$C10,'Inputs_Indexed REC'!$C$25:$C$27,0)),0)</f>
        <v>56.32414033095985</v>
      </c>
      <c r="R10" s="215">
        <f>IF(R$2&gt;=$B10,'Indexed REC Strike Price'!R10-INDEX('Inputs_Indexed REC'!O$25:O$27,MATCH('Indexed REC Prices'!$C10,'Inputs_Indexed REC'!$C$25:$C$27,0)),0)</f>
        <v>56.650815926197943</v>
      </c>
      <c r="S10" s="215">
        <f>IF(S$2&gt;=$B10,'Indexed REC Strike Price'!S10-INDEX('Inputs_Indexed REC'!P$25:P$27,MATCH('Indexed REC Prices'!$C10,'Inputs_Indexed REC'!$C$25:$C$27,0)),0)</f>
        <v>56.373402731753501</v>
      </c>
      <c r="T10" s="215">
        <f>IF(T$2&gt;=$B10,'Indexed REC Strike Price'!T10-INDEX('Inputs_Indexed REC'!Q$25:Q$27,MATCH('Indexed REC Prices'!$C10,'Inputs_Indexed REC'!$C$25:$C$27,0)),0)</f>
        <v>55.623722672229682</v>
      </c>
      <c r="U10" s="215">
        <f>IF(U$2&gt;=$B10,'Indexed REC Strike Price'!U10-INDEX('Inputs_Indexed REC'!R$25:R$27,MATCH('Indexed REC Prices'!$C10,'Inputs_Indexed REC'!$C$25:$C$27,0)),0)</f>
        <v>54.296078823023343</v>
      </c>
      <c r="V10" s="215">
        <f>IF(V$2&gt;=$B10,'Indexed REC Strike Price'!V10-INDEX('Inputs_Indexed REC'!S$25:S$27,MATCH('Indexed REC Prices'!$C10,'Inputs_Indexed REC'!$C$25:$C$27,0)),0)</f>
        <v>54.401125450007456</v>
      </c>
      <c r="W10" s="215">
        <f>IF(W$2&gt;=$B10,'Indexed REC Strike Price'!W10-INDEX('Inputs_Indexed REC'!T$25:T$27,MATCH('Indexed REC Prices'!$C10,'Inputs_Indexed REC'!$C$25:$C$27,0)),0)</f>
        <v>54.569128426197949</v>
      </c>
      <c r="X10" s="215">
        <f>IF(X$2&gt;=$B10,'Indexed REC Strike Price'!X10-INDEX('Inputs_Indexed REC'!U$25:U$27,MATCH('Indexed REC Prices'!$C10,'Inputs_Indexed REC'!$C$25:$C$27,0)),0)</f>
        <v>54.778316918261439</v>
      </c>
      <c r="Y10" s="215">
        <f>IF(Y$2&gt;=$B10,'Indexed REC Strike Price'!Y10-INDEX('Inputs_Indexed REC'!V$25:V$27,MATCH('Indexed REC Prices'!$C10,'Inputs_Indexed REC'!$C$25:$C$27,0)),0)</f>
        <v>54.677285172229688</v>
      </c>
      <c r="Z10" s="215">
        <f>IF(Z$2&gt;=$B10,'Indexed REC Strike Price'!Z10-INDEX('Inputs_Indexed REC'!W$25:W$27,MATCH('Indexed REC Prices'!$C10,'Inputs_Indexed REC'!$C$25:$C$27,0)),0)</f>
        <v>54.569806997626515</v>
      </c>
      <c r="AA10" s="215">
        <f>IF(AA$2&gt;=$B10,'Indexed REC Strike Price'!AA10-INDEX('Inputs_Indexed REC'!X$25:X$27,MATCH('Indexed REC Prices'!$C10,'Inputs_Indexed REC'!$C$25:$C$27,0)),0)</f>
        <v>54.312091223816992</v>
      </c>
      <c r="AB10" s="215">
        <f>IF(AB$2&gt;=$B10,'Indexed REC Strike Price'!AB10-INDEX('Inputs_Indexed REC'!Y$25:Y$27,MATCH('Indexed REC Prices'!$C10,'Inputs_Indexed REC'!$C$25:$C$27,0)),0)</f>
        <v>54.115145291277308</v>
      </c>
      <c r="AC10" s="215">
        <f>IF(AC$2&gt;=$B10,'Indexed REC Strike Price'!AC10-INDEX('Inputs_Indexed REC'!Z$25:Z$27,MATCH('Indexed REC Prices'!$C10,'Inputs_Indexed REC'!$C$25:$C$27,0)),0)</f>
        <v>53.960063446039207</v>
      </c>
      <c r="AD10" s="215">
        <f>IF(AD$2&gt;=$B10,'Indexed REC Strike Price'!AD10-INDEX('Inputs_Indexed REC'!AA$25:AA$27,MATCH('Indexed REC Prices'!$C10,'Inputs_Indexed REC'!$C$25:$C$27,0)),0)</f>
        <v>53.131993495642384</v>
      </c>
      <c r="AE10" s="215">
        <f>IF(AE$2&gt;=$B10,'Indexed REC Strike Price'!AE10-INDEX('Inputs_Indexed REC'!AB$25:AB$27,MATCH('Indexed REC Prices'!$C10,'Inputs_Indexed REC'!$C$25:$C$27,0)),0)</f>
        <v>52.287362146237619</v>
      </c>
      <c r="AF10" s="215">
        <f>IF(AF$2&gt;=$B10,'Indexed REC Strike Price'!AF10-INDEX('Inputs_Indexed REC'!AC$25:AC$27,MATCH('Indexed REC Prices'!$C10,'Inputs_Indexed REC'!$C$25:$C$27,0)),0)</f>
        <v>51.425838169844759</v>
      </c>
    </row>
    <row r="11" spans="2:32" x14ac:dyDescent="0.35">
      <c r="B11" s="354">
        <f t="shared" si="1"/>
        <v>2028</v>
      </c>
      <c r="C11" s="227" t="s">
        <v>75</v>
      </c>
      <c r="D11" s="60" t="s">
        <v>26</v>
      </c>
      <c r="E11" s="249" t="s">
        <v>93</v>
      </c>
      <c r="H11" s="215">
        <f>IF(H$2&gt;=$B11,'Indexed REC Strike Price'!H11-INDEX('Inputs_Indexed REC'!E$25:E$27,MATCH('Indexed REC Prices'!$C11,'Inputs_Indexed REC'!$C$25:$C$27,0)),0)</f>
        <v>0</v>
      </c>
      <c r="I11" s="215">
        <f>IF(I$2&gt;=$B11,'Indexed REC Strike Price'!I11-INDEX('Inputs_Indexed REC'!F$25:F$27,MATCH('Indexed REC Prices'!$C11,'Inputs_Indexed REC'!$C$25:$C$27,0)),0)</f>
        <v>0</v>
      </c>
      <c r="J11" s="215">
        <f>IF(J$2&gt;=$B11,'Indexed REC Strike Price'!J11-INDEX('Inputs_Indexed REC'!G$25:G$27,MATCH('Indexed REC Prices'!$C11,'Inputs_Indexed REC'!$C$25:$C$27,0)),0)</f>
        <v>0</v>
      </c>
      <c r="K11" s="215">
        <f>IF(K$2&gt;=$B11,'Indexed REC Strike Price'!K11-INDEX('Inputs_Indexed REC'!H$25:H$27,MATCH('Indexed REC Prices'!$C11,'Inputs_Indexed REC'!$C$25:$C$27,0)),0)</f>
        <v>0</v>
      </c>
      <c r="L11" s="215">
        <f>IF(L$2&gt;=$B11,'Indexed REC Strike Price'!L11-INDEX('Inputs_Indexed REC'!I$25:I$27,MATCH('Indexed REC Prices'!$C11,'Inputs_Indexed REC'!$C$25:$C$27,0)),0)</f>
        <v>0</v>
      </c>
      <c r="M11" s="215">
        <f>IF(M$2&gt;=$B11,'Indexed REC Strike Price'!M11-INDEX('Inputs_Indexed REC'!J$25:J$27,MATCH('Indexed REC Prices'!$C11,'Inputs_Indexed REC'!$C$25:$C$27,0)),0)</f>
        <v>0</v>
      </c>
      <c r="N11" s="215">
        <f>IF(N$2&gt;=$B11,'Indexed REC Strike Price'!N11-INDEX('Inputs_Indexed REC'!K$25:K$27,MATCH('Indexed REC Prices'!$C11,'Inputs_Indexed REC'!$C$25:$C$27,0)),0)</f>
        <v>54.98827116514201</v>
      </c>
      <c r="O11" s="215">
        <f>IF(O$2&gt;=$B11,'Indexed REC Strike Price'!O11-INDEX('Inputs_Indexed REC'!L$25:L$27,MATCH('Indexed REC Prices'!$C11,'Inputs_Indexed REC'!$C$25:$C$27,0)),0)</f>
        <v>54.965275133395984</v>
      </c>
      <c r="P11" s="215">
        <f>IF(P$2&gt;=$B11,'Indexed REC Strike Price'!P11-INDEX('Inputs_Indexed REC'!M$25:M$27,MATCH('Indexed REC Prices'!$C11,'Inputs_Indexed REC'!$C$25:$C$27,0)),0)</f>
        <v>54.606631284189632</v>
      </c>
      <c r="Q11" s="215">
        <f>IF(Q$2&gt;=$B11,'Indexed REC Strike Price'!Q11-INDEX('Inputs_Indexed REC'!N$25:N$27,MATCH('Indexed REC Prices'!$C11,'Inputs_Indexed REC'!$C$25:$C$27,0)),0)</f>
        <v>54.841520669110267</v>
      </c>
      <c r="R11" s="215">
        <f>IF(R$2&gt;=$B11,'Indexed REC Strike Price'!R11-INDEX('Inputs_Indexed REC'!O$25:O$27,MATCH('Indexed REC Prices'!$C11,'Inputs_Indexed REC'!$C$25:$C$27,0)),0)</f>
        <v>55.16819626434836</v>
      </c>
      <c r="S11" s="215">
        <f>IF(S$2&gt;=$B11,'Indexed REC Strike Price'!S11-INDEX('Inputs_Indexed REC'!P$25:P$27,MATCH('Indexed REC Prices'!$C11,'Inputs_Indexed REC'!$C$25:$C$27,0)),0)</f>
        <v>54.890783069903918</v>
      </c>
      <c r="T11" s="215">
        <f>IF(T$2&gt;=$B11,'Indexed REC Strike Price'!T11-INDEX('Inputs_Indexed REC'!Q$25:Q$27,MATCH('Indexed REC Prices'!$C11,'Inputs_Indexed REC'!$C$25:$C$27,0)),0)</f>
        <v>54.1411030103801</v>
      </c>
      <c r="U11" s="215">
        <f>IF(U$2&gt;=$B11,'Indexed REC Strike Price'!U11-INDEX('Inputs_Indexed REC'!R$25:R$27,MATCH('Indexed REC Prices'!$C11,'Inputs_Indexed REC'!$C$25:$C$27,0)),0)</f>
        <v>52.81345916117376</v>
      </c>
      <c r="V11" s="215">
        <f>IF(V$2&gt;=$B11,'Indexed REC Strike Price'!V11-INDEX('Inputs_Indexed REC'!S$25:S$27,MATCH('Indexed REC Prices'!$C11,'Inputs_Indexed REC'!$C$25:$C$27,0)),0)</f>
        <v>52.918505788157873</v>
      </c>
      <c r="W11" s="215">
        <f>IF(W$2&gt;=$B11,'Indexed REC Strike Price'!W11-INDEX('Inputs_Indexed REC'!T$25:T$27,MATCH('Indexed REC Prices'!$C11,'Inputs_Indexed REC'!$C$25:$C$27,0)),0)</f>
        <v>53.086508764348366</v>
      </c>
      <c r="X11" s="215">
        <f>IF(X$2&gt;=$B11,'Indexed REC Strike Price'!X11-INDEX('Inputs_Indexed REC'!U$25:U$27,MATCH('Indexed REC Prices'!$C11,'Inputs_Indexed REC'!$C$25:$C$27,0)),0)</f>
        <v>53.295697256411856</v>
      </c>
      <c r="Y11" s="215">
        <f>IF(Y$2&gt;=$B11,'Indexed REC Strike Price'!Y11-INDEX('Inputs_Indexed REC'!V$25:V$27,MATCH('Indexed REC Prices'!$C11,'Inputs_Indexed REC'!$C$25:$C$27,0)),0)</f>
        <v>53.194665510380105</v>
      </c>
      <c r="Z11" s="215">
        <f>IF(Z$2&gt;=$B11,'Indexed REC Strike Price'!Z11-INDEX('Inputs_Indexed REC'!W$25:W$27,MATCH('Indexed REC Prices'!$C11,'Inputs_Indexed REC'!$C$25:$C$27,0)),0)</f>
        <v>53.087187335776932</v>
      </c>
      <c r="AA11" s="215">
        <f>IF(AA$2&gt;=$B11,'Indexed REC Strike Price'!AA11-INDEX('Inputs_Indexed REC'!X$25:X$27,MATCH('Indexed REC Prices'!$C11,'Inputs_Indexed REC'!$C$25:$C$27,0)),0)</f>
        <v>52.829471561967409</v>
      </c>
      <c r="AB11" s="215">
        <f>IF(AB$2&gt;=$B11,'Indexed REC Strike Price'!AB11-INDEX('Inputs_Indexed REC'!Y$25:Y$27,MATCH('Indexed REC Prices'!$C11,'Inputs_Indexed REC'!$C$25:$C$27,0)),0)</f>
        <v>52.632525629427725</v>
      </c>
      <c r="AC11" s="215">
        <f>IF(AC$2&gt;=$B11,'Indexed REC Strike Price'!AC11-INDEX('Inputs_Indexed REC'!Z$25:Z$27,MATCH('Indexed REC Prices'!$C11,'Inputs_Indexed REC'!$C$25:$C$27,0)),0)</f>
        <v>52.477443784189624</v>
      </c>
      <c r="AD11" s="215">
        <f>IF(AD$2&gt;=$B11,'Indexed REC Strike Price'!AD11-INDEX('Inputs_Indexed REC'!AA$25:AA$27,MATCH('Indexed REC Prices'!$C11,'Inputs_Indexed REC'!$C$25:$C$27,0)),0)</f>
        <v>51.649373833792801</v>
      </c>
      <c r="AE11" s="215">
        <f>IF(AE$2&gt;=$B11,'Indexed REC Strike Price'!AE11-INDEX('Inputs_Indexed REC'!AB$25:AB$27,MATCH('Indexed REC Prices'!$C11,'Inputs_Indexed REC'!$C$25:$C$27,0)),0)</f>
        <v>50.804742484388036</v>
      </c>
      <c r="AF11" s="215">
        <f>IF(AF$2&gt;=$B11,'Indexed REC Strike Price'!AF11-INDEX('Inputs_Indexed REC'!AC$25:AC$27,MATCH('Indexed REC Prices'!$C11,'Inputs_Indexed REC'!$C$25:$C$27,0)),0)</f>
        <v>49.943218507995176</v>
      </c>
    </row>
    <row r="12" spans="2:32" x14ac:dyDescent="0.35">
      <c r="B12" s="354">
        <f t="shared" si="1"/>
        <v>2029</v>
      </c>
      <c r="C12" s="227" t="s">
        <v>75</v>
      </c>
      <c r="D12" s="60" t="s">
        <v>27</v>
      </c>
      <c r="E12" s="249" t="s">
        <v>93</v>
      </c>
      <c r="H12" s="215">
        <f>IF(H$2&gt;=$B12,'Indexed REC Strike Price'!H12-INDEX('Inputs_Indexed REC'!E$25:E$27,MATCH('Indexed REC Prices'!$C12,'Inputs_Indexed REC'!$C$25:$C$27,0)),0)</f>
        <v>0</v>
      </c>
      <c r="I12" s="215">
        <f>IF(I$2&gt;=$B12,'Indexed REC Strike Price'!I12-INDEX('Inputs_Indexed REC'!F$25:F$27,MATCH('Indexed REC Prices'!$C12,'Inputs_Indexed REC'!$C$25:$C$27,0)),0)</f>
        <v>0</v>
      </c>
      <c r="J12" s="215">
        <f>IF(J$2&gt;=$B12,'Indexed REC Strike Price'!J12-INDEX('Inputs_Indexed REC'!G$25:G$27,MATCH('Indexed REC Prices'!$C12,'Inputs_Indexed REC'!$C$25:$C$27,0)),0)</f>
        <v>0</v>
      </c>
      <c r="K12" s="215">
        <f>IF(K$2&gt;=$B12,'Indexed REC Strike Price'!K12-INDEX('Inputs_Indexed REC'!H$25:H$27,MATCH('Indexed REC Prices'!$C12,'Inputs_Indexed REC'!$C$25:$C$27,0)),0)</f>
        <v>0</v>
      </c>
      <c r="L12" s="215">
        <f>IF(L$2&gt;=$B12,'Indexed REC Strike Price'!L12-INDEX('Inputs_Indexed REC'!I$25:I$27,MATCH('Indexed REC Prices'!$C12,'Inputs_Indexed REC'!$C$25:$C$27,0)),0)</f>
        <v>0</v>
      </c>
      <c r="M12" s="215">
        <f>IF(M$2&gt;=$B12,'Indexed REC Strike Price'!M12-INDEX('Inputs_Indexed REC'!J$25:J$27,MATCH('Indexed REC Prices'!$C12,'Inputs_Indexed REC'!$C$25:$C$27,0)),0)</f>
        <v>0</v>
      </c>
      <c r="N12" s="215">
        <f>IF(N$2&gt;=$B12,'Indexed REC Strike Price'!N12-INDEX('Inputs_Indexed REC'!K$25:K$27,MATCH('Indexed REC Prices'!$C12,'Inputs_Indexed REC'!$C$25:$C$27,0)),0)</f>
        <v>0</v>
      </c>
      <c r="O12" s="215">
        <f>IF(O$2&gt;=$B12,'Indexed REC Strike Price'!O12-INDEX('Inputs_Indexed REC'!L$25:L$27,MATCH('Indexed REC Prices'!$C12,'Inputs_Indexed REC'!$C$25:$C$27,0)),0)</f>
        <v>53.244704167792769</v>
      </c>
      <c r="P12" s="215">
        <f>IF(P$2&gt;=$B12,'Indexed REC Strike Price'!P12-INDEX('Inputs_Indexed REC'!M$25:M$27,MATCH('Indexed REC Prices'!$C12,'Inputs_Indexed REC'!$C$25:$C$27,0)),0)</f>
        <v>52.886060318586416</v>
      </c>
      <c r="Q12" s="215">
        <f>IF(Q$2&gt;=$B12,'Indexed REC Strike Price'!Q12-INDEX('Inputs_Indexed REC'!N$25:N$27,MATCH('Indexed REC Prices'!$C12,'Inputs_Indexed REC'!$C$25:$C$27,0)),0)</f>
        <v>53.120949703507051</v>
      </c>
      <c r="R12" s="215">
        <f>IF(R$2&gt;=$B12,'Indexed REC Strike Price'!R12-INDEX('Inputs_Indexed REC'!O$25:O$27,MATCH('Indexed REC Prices'!$C12,'Inputs_Indexed REC'!$C$25:$C$27,0)),0)</f>
        <v>53.447625298745145</v>
      </c>
      <c r="S12" s="215">
        <f>IF(S$2&gt;=$B12,'Indexed REC Strike Price'!S12-INDEX('Inputs_Indexed REC'!P$25:P$27,MATCH('Indexed REC Prices'!$C12,'Inputs_Indexed REC'!$C$25:$C$27,0)),0)</f>
        <v>53.170212104300703</v>
      </c>
      <c r="T12" s="215">
        <f>IF(T$2&gt;=$B12,'Indexed REC Strike Price'!T12-INDEX('Inputs_Indexed REC'!Q$25:Q$27,MATCH('Indexed REC Prices'!$C12,'Inputs_Indexed REC'!$C$25:$C$27,0)),0)</f>
        <v>52.420532044776884</v>
      </c>
      <c r="U12" s="215">
        <f>IF(U$2&gt;=$B12,'Indexed REC Strike Price'!U12-INDEX('Inputs_Indexed REC'!R$25:R$27,MATCH('Indexed REC Prices'!$C12,'Inputs_Indexed REC'!$C$25:$C$27,0)),0)</f>
        <v>51.092888195570545</v>
      </c>
      <c r="V12" s="215">
        <f>IF(V$2&gt;=$B12,'Indexed REC Strike Price'!V12-INDEX('Inputs_Indexed REC'!S$25:S$27,MATCH('Indexed REC Prices'!$C12,'Inputs_Indexed REC'!$C$25:$C$27,0)),0)</f>
        <v>51.197934822554657</v>
      </c>
      <c r="W12" s="215">
        <f>IF(W$2&gt;=$B12,'Indexed REC Strike Price'!W12-INDEX('Inputs_Indexed REC'!T$25:T$27,MATCH('Indexed REC Prices'!$C12,'Inputs_Indexed REC'!$C$25:$C$27,0)),0)</f>
        <v>51.365937798745151</v>
      </c>
      <c r="X12" s="215">
        <f>IF(X$2&gt;=$B12,'Indexed REC Strike Price'!X12-INDEX('Inputs_Indexed REC'!U$25:U$27,MATCH('Indexed REC Prices'!$C12,'Inputs_Indexed REC'!$C$25:$C$27,0)),0)</f>
        <v>51.57512629080864</v>
      </c>
      <c r="Y12" s="215">
        <f>IF(Y$2&gt;=$B12,'Indexed REC Strike Price'!Y12-INDEX('Inputs_Indexed REC'!V$25:V$27,MATCH('Indexed REC Prices'!$C12,'Inputs_Indexed REC'!$C$25:$C$27,0)),0)</f>
        <v>51.474094544776889</v>
      </c>
      <c r="Z12" s="215">
        <f>IF(Z$2&gt;=$B12,'Indexed REC Strike Price'!Z12-INDEX('Inputs_Indexed REC'!W$25:W$27,MATCH('Indexed REC Prices'!$C12,'Inputs_Indexed REC'!$C$25:$C$27,0)),0)</f>
        <v>51.366616370173716</v>
      </c>
      <c r="AA12" s="215">
        <f>IF(AA$2&gt;=$B12,'Indexed REC Strike Price'!AA12-INDEX('Inputs_Indexed REC'!X$25:X$27,MATCH('Indexed REC Prices'!$C12,'Inputs_Indexed REC'!$C$25:$C$27,0)),0)</f>
        <v>51.108900596364194</v>
      </c>
      <c r="AB12" s="215">
        <f>IF(AB$2&gt;=$B12,'Indexed REC Strike Price'!AB12-INDEX('Inputs_Indexed REC'!Y$25:Y$27,MATCH('Indexed REC Prices'!$C12,'Inputs_Indexed REC'!$C$25:$C$27,0)),0)</f>
        <v>50.91195466382451</v>
      </c>
      <c r="AC12" s="215">
        <f>IF(AC$2&gt;=$B12,'Indexed REC Strike Price'!AC12-INDEX('Inputs_Indexed REC'!Z$25:Z$27,MATCH('Indexed REC Prices'!$C12,'Inputs_Indexed REC'!$C$25:$C$27,0)),0)</f>
        <v>50.756872818586409</v>
      </c>
      <c r="AD12" s="215">
        <f>IF(AD$2&gt;=$B12,'Indexed REC Strike Price'!AD12-INDEX('Inputs_Indexed REC'!AA$25:AA$27,MATCH('Indexed REC Prices'!$C12,'Inputs_Indexed REC'!$C$25:$C$27,0)),0)</f>
        <v>49.928802868189585</v>
      </c>
      <c r="AE12" s="215">
        <f>IF(AE$2&gt;=$B12,'Indexed REC Strike Price'!AE12-INDEX('Inputs_Indexed REC'!AB$25:AB$27,MATCH('Indexed REC Prices'!$C12,'Inputs_Indexed REC'!$C$25:$C$27,0)),0)</f>
        <v>49.084171518784821</v>
      </c>
      <c r="AF12" s="215">
        <f>IF(AF$2&gt;=$B12,'Indexed REC Strike Price'!AF12-INDEX('Inputs_Indexed REC'!AC$25:AC$27,MATCH('Indexed REC Prices'!$C12,'Inputs_Indexed REC'!$C$25:$C$27,0)),0)</f>
        <v>48.222647542391961</v>
      </c>
    </row>
    <row r="13" spans="2:32" x14ac:dyDescent="0.35">
      <c r="B13" s="354">
        <f t="shared" si="1"/>
        <v>2030</v>
      </c>
      <c r="C13" s="227" t="s">
        <v>75</v>
      </c>
      <c r="D13" s="60" t="s">
        <v>28</v>
      </c>
      <c r="E13" s="249" t="s">
        <v>93</v>
      </c>
      <c r="H13" s="215">
        <f>IF(H$2&gt;=$B13,'Indexed REC Strike Price'!H13-INDEX('Inputs_Indexed REC'!E$25:E$27,MATCH('Indexed REC Prices'!$C13,'Inputs_Indexed REC'!$C$25:$C$27,0)),0)</f>
        <v>0</v>
      </c>
      <c r="I13" s="215">
        <f>IF(I$2&gt;=$B13,'Indexed REC Strike Price'!I13-INDEX('Inputs_Indexed REC'!F$25:F$27,MATCH('Indexed REC Prices'!$C13,'Inputs_Indexed REC'!$C$25:$C$27,0)),0)</f>
        <v>0</v>
      </c>
      <c r="J13" s="215">
        <f>IF(J$2&gt;=$B13,'Indexed REC Strike Price'!J13-INDEX('Inputs_Indexed REC'!G$25:G$27,MATCH('Indexed REC Prices'!$C13,'Inputs_Indexed REC'!$C$25:$C$27,0)),0)</f>
        <v>0</v>
      </c>
      <c r="K13" s="215">
        <f>IF(K$2&gt;=$B13,'Indexed REC Strike Price'!K13-INDEX('Inputs_Indexed REC'!H$25:H$27,MATCH('Indexed REC Prices'!$C13,'Inputs_Indexed REC'!$C$25:$C$27,0)),0)</f>
        <v>0</v>
      </c>
      <c r="L13" s="215">
        <f>IF(L$2&gt;=$B13,'Indexed REC Strike Price'!L13-INDEX('Inputs_Indexed REC'!I$25:I$27,MATCH('Indexed REC Prices'!$C13,'Inputs_Indexed REC'!$C$25:$C$27,0)),0)</f>
        <v>0</v>
      </c>
      <c r="M13" s="215">
        <f>IF(M$2&gt;=$B13,'Indexed REC Strike Price'!M13-INDEX('Inputs_Indexed REC'!J$25:J$27,MATCH('Indexed REC Prices'!$C13,'Inputs_Indexed REC'!$C$25:$C$27,0)),0)</f>
        <v>0</v>
      </c>
      <c r="N13" s="215">
        <f>IF(N$2&gt;=$B13,'Indexed REC Strike Price'!N13-INDEX('Inputs_Indexed REC'!K$25:K$27,MATCH('Indexed REC Prices'!$C13,'Inputs_Indexed REC'!$C$25:$C$27,0)),0)</f>
        <v>0</v>
      </c>
      <c r="O13" s="215">
        <f>IF(O$2&gt;=$B13,'Indexed REC Strike Price'!O13-INDEX('Inputs_Indexed REC'!L$25:L$27,MATCH('Indexed REC Prices'!$C13,'Inputs_Indexed REC'!$C$25:$C$27,0)),0)</f>
        <v>0</v>
      </c>
      <c r="P13" s="215">
        <f>IF(P$2&gt;=$B13,'Indexed REC Strike Price'!P13-INDEX('Inputs_Indexed REC'!M$25:M$27,MATCH('Indexed REC Prices'!$C13,'Inputs_Indexed REC'!$C$25:$C$27,0)),0)</f>
        <v>73.880686888234194</v>
      </c>
      <c r="Q13" s="215">
        <f>IF(Q$2&gt;=$B13,'Indexed REC Strike Price'!Q13-INDEX('Inputs_Indexed REC'!N$25:N$27,MATCH('Indexed REC Prices'!$C13,'Inputs_Indexed REC'!$C$25:$C$27,0)),0)</f>
        <v>74.115576273154829</v>
      </c>
      <c r="R13" s="215">
        <f>IF(R$2&gt;=$B13,'Indexed REC Strike Price'!R13-INDEX('Inputs_Indexed REC'!O$25:O$27,MATCH('Indexed REC Prices'!$C13,'Inputs_Indexed REC'!$C$25:$C$27,0)),0)</f>
        <v>74.44225186839293</v>
      </c>
      <c r="S13" s="215">
        <f>IF(S$2&gt;=$B13,'Indexed REC Strike Price'!S13-INDEX('Inputs_Indexed REC'!P$25:P$27,MATCH('Indexed REC Prices'!$C13,'Inputs_Indexed REC'!$C$25:$C$27,0)),0)</f>
        <v>74.164838673948481</v>
      </c>
      <c r="T13" s="215">
        <f>IF(T$2&gt;=$B13,'Indexed REC Strike Price'!T13-INDEX('Inputs_Indexed REC'!Q$25:Q$27,MATCH('Indexed REC Prices'!$C13,'Inputs_Indexed REC'!$C$25:$C$27,0)),0)</f>
        <v>73.415158614424655</v>
      </c>
      <c r="U13" s="215">
        <f>IF(U$2&gt;=$B13,'Indexed REC Strike Price'!U13-INDEX('Inputs_Indexed REC'!R$25:R$27,MATCH('Indexed REC Prices'!$C13,'Inputs_Indexed REC'!$C$25:$C$27,0)),0)</f>
        <v>72.087514765218316</v>
      </c>
      <c r="V13" s="215">
        <f>IF(V$2&gt;=$B13,'Indexed REC Strike Price'!V13-INDEX('Inputs_Indexed REC'!S$25:S$27,MATCH('Indexed REC Prices'!$C13,'Inputs_Indexed REC'!$C$25:$C$27,0)),0)</f>
        <v>72.192561392202435</v>
      </c>
      <c r="W13" s="215">
        <f>IF(W$2&gt;=$B13,'Indexed REC Strike Price'!W13-INDEX('Inputs_Indexed REC'!T$25:T$27,MATCH('Indexed REC Prices'!$C13,'Inputs_Indexed REC'!$C$25:$C$27,0)),0)</f>
        <v>72.360564368392929</v>
      </c>
      <c r="X13" s="215">
        <f>IF(X$2&gt;=$B13,'Indexed REC Strike Price'!X13-INDEX('Inputs_Indexed REC'!U$25:U$27,MATCH('Indexed REC Prices'!$C13,'Inputs_Indexed REC'!$C$25:$C$27,0)),0)</f>
        <v>72.569752860456418</v>
      </c>
      <c r="Y13" s="215">
        <f>IF(Y$2&gt;=$B13,'Indexed REC Strike Price'!Y13-INDEX('Inputs_Indexed REC'!V$25:V$27,MATCH('Indexed REC Prices'!$C13,'Inputs_Indexed REC'!$C$25:$C$27,0)),0)</f>
        <v>72.468721114424667</v>
      </c>
      <c r="Z13" s="215">
        <f>IF(Z$2&gt;=$B13,'Indexed REC Strike Price'!Z13-INDEX('Inputs_Indexed REC'!W$25:W$27,MATCH('Indexed REC Prices'!$C13,'Inputs_Indexed REC'!$C$25:$C$27,0)),0)</f>
        <v>72.361242939821494</v>
      </c>
      <c r="AA13" s="215">
        <f>IF(AA$2&gt;=$B13,'Indexed REC Strike Price'!AA13-INDEX('Inputs_Indexed REC'!X$25:X$27,MATCH('Indexed REC Prices'!$C13,'Inputs_Indexed REC'!$C$25:$C$27,0)),0)</f>
        <v>72.103527166011972</v>
      </c>
      <c r="AB13" s="215">
        <f>IF(AB$2&gt;=$B13,'Indexed REC Strike Price'!AB13-INDEX('Inputs_Indexed REC'!Y$25:Y$27,MATCH('Indexed REC Prices'!$C13,'Inputs_Indexed REC'!$C$25:$C$27,0)),0)</f>
        <v>71.906581233472281</v>
      </c>
      <c r="AC13" s="215">
        <f>IF(AC$2&gt;=$B13,'Indexed REC Strike Price'!AC13-INDEX('Inputs_Indexed REC'!Z$25:Z$27,MATCH('Indexed REC Prices'!$C13,'Inputs_Indexed REC'!$C$25:$C$27,0)),0)</f>
        <v>71.75149938823418</v>
      </c>
      <c r="AD13" s="215">
        <f>IF(AD$2&gt;=$B13,'Indexed REC Strike Price'!AD13-INDEX('Inputs_Indexed REC'!AA$25:AA$27,MATCH('Indexed REC Prices'!$C13,'Inputs_Indexed REC'!$C$25:$C$27,0)),0)</f>
        <v>70.92342943783737</v>
      </c>
      <c r="AE13" s="215">
        <f>IF(AE$2&gt;=$B13,'Indexed REC Strike Price'!AE13-INDEX('Inputs_Indexed REC'!AB$25:AB$27,MATCH('Indexed REC Prices'!$C13,'Inputs_Indexed REC'!$C$25:$C$27,0)),0)</f>
        <v>70.078798088432592</v>
      </c>
      <c r="AF13" s="215">
        <f>IF(AF$2&gt;=$B13,'Indexed REC Strike Price'!AF13-INDEX('Inputs_Indexed REC'!AC$25:AC$27,MATCH('Indexed REC Prices'!$C13,'Inputs_Indexed REC'!$C$25:$C$27,0)),0)</f>
        <v>69.217274112039746</v>
      </c>
    </row>
    <row r="14" spans="2:32" x14ac:dyDescent="0.35">
      <c r="B14" s="354">
        <f t="shared" si="1"/>
        <v>2031</v>
      </c>
      <c r="C14" s="227" t="s">
        <v>75</v>
      </c>
      <c r="D14" s="60" t="s">
        <v>29</v>
      </c>
      <c r="E14" s="249" t="s">
        <v>93</v>
      </c>
      <c r="H14" s="215">
        <f>IF(H$2&gt;=$B14,'Indexed REC Strike Price'!H14-INDEX('Inputs_Indexed REC'!E$25:E$27,MATCH('Indexed REC Prices'!$C14,'Inputs_Indexed REC'!$C$25:$C$27,0)),0)</f>
        <v>0</v>
      </c>
      <c r="I14" s="215">
        <f>IF(I$2&gt;=$B14,'Indexed REC Strike Price'!I14-INDEX('Inputs_Indexed REC'!F$25:F$27,MATCH('Indexed REC Prices'!$C14,'Inputs_Indexed REC'!$C$25:$C$27,0)),0)</f>
        <v>0</v>
      </c>
      <c r="J14" s="215">
        <f>IF(J$2&gt;=$B14,'Indexed REC Strike Price'!J14-INDEX('Inputs_Indexed REC'!G$25:G$27,MATCH('Indexed REC Prices'!$C14,'Inputs_Indexed REC'!$C$25:$C$27,0)),0)</f>
        <v>0</v>
      </c>
      <c r="K14" s="215">
        <f>IF(K$2&gt;=$B14,'Indexed REC Strike Price'!K14-INDEX('Inputs_Indexed REC'!H$25:H$27,MATCH('Indexed REC Prices'!$C14,'Inputs_Indexed REC'!$C$25:$C$27,0)),0)</f>
        <v>0</v>
      </c>
      <c r="L14" s="215">
        <f>IF(L$2&gt;=$B14,'Indexed REC Strike Price'!L14-INDEX('Inputs_Indexed REC'!I$25:I$27,MATCH('Indexed REC Prices'!$C14,'Inputs_Indexed REC'!$C$25:$C$27,0)),0)</f>
        <v>0</v>
      </c>
      <c r="M14" s="215">
        <f>IF(M$2&gt;=$B14,'Indexed REC Strike Price'!M14-INDEX('Inputs_Indexed REC'!J$25:J$27,MATCH('Indexed REC Prices'!$C14,'Inputs_Indexed REC'!$C$25:$C$27,0)),0)</f>
        <v>0</v>
      </c>
      <c r="N14" s="215">
        <f>IF(N$2&gt;=$B14,'Indexed REC Strike Price'!N14-INDEX('Inputs_Indexed REC'!K$25:K$27,MATCH('Indexed REC Prices'!$C14,'Inputs_Indexed REC'!$C$25:$C$27,0)),0)</f>
        <v>0</v>
      </c>
      <c r="O14" s="215">
        <f>IF(O$2&gt;=$B14,'Indexed REC Strike Price'!O14-INDEX('Inputs_Indexed REC'!L$25:L$27,MATCH('Indexed REC Prices'!$C14,'Inputs_Indexed REC'!$C$25:$C$27,0)),0)</f>
        <v>0</v>
      </c>
      <c r="P14" s="215">
        <f>IF(P$2&gt;=$B14,'Indexed REC Strike Price'!P14-INDEX('Inputs_Indexed REC'!M$25:M$27,MATCH('Indexed REC Prices'!$C14,'Inputs_Indexed REC'!$C$25:$C$27,0)),0)</f>
        <v>0</v>
      </c>
      <c r="Q14" s="215">
        <f>IF(Q$2&gt;=$B14,'Indexed REC Strike Price'!Q14-INDEX('Inputs_Indexed REC'!N$25:N$27,MATCH('Indexed REC Prices'!$C14,'Inputs_Indexed REC'!$C$25:$C$27,0)),0)</f>
        <v>75.195509113267491</v>
      </c>
      <c r="R14" s="215">
        <f>IF(R$2&gt;=$B14,'Indexed REC Strike Price'!R14-INDEX('Inputs_Indexed REC'!O$25:O$27,MATCH('Indexed REC Prices'!$C14,'Inputs_Indexed REC'!$C$25:$C$27,0)),0)</f>
        <v>75.522184708505591</v>
      </c>
      <c r="S14" s="215">
        <f>IF(S$2&gt;=$B14,'Indexed REC Strike Price'!S14-INDEX('Inputs_Indexed REC'!P$25:P$27,MATCH('Indexed REC Prices'!$C14,'Inputs_Indexed REC'!$C$25:$C$27,0)),0)</f>
        <v>75.244771514061142</v>
      </c>
      <c r="T14" s="215">
        <f>IF(T$2&gt;=$B14,'Indexed REC Strike Price'!T14-INDEX('Inputs_Indexed REC'!Q$25:Q$27,MATCH('Indexed REC Prices'!$C14,'Inputs_Indexed REC'!$C$25:$C$27,0)),0)</f>
        <v>74.495091454537317</v>
      </c>
      <c r="U14" s="215">
        <f>IF(U$2&gt;=$B14,'Indexed REC Strike Price'!U14-INDEX('Inputs_Indexed REC'!R$25:R$27,MATCH('Indexed REC Prices'!$C14,'Inputs_Indexed REC'!$C$25:$C$27,0)),0)</f>
        <v>73.167447605330977</v>
      </c>
      <c r="V14" s="215">
        <f>IF(V$2&gt;=$B14,'Indexed REC Strike Price'!V14-INDEX('Inputs_Indexed REC'!S$25:S$27,MATCH('Indexed REC Prices'!$C14,'Inputs_Indexed REC'!$C$25:$C$27,0)),0)</f>
        <v>73.272494232315097</v>
      </c>
      <c r="W14" s="215">
        <f>IF(W$2&gt;=$B14,'Indexed REC Strike Price'!W14-INDEX('Inputs_Indexed REC'!T$25:T$27,MATCH('Indexed REC Prices'!$C14,'Inputs_Indexed REC'!$C$25:$C$27,0)),0)</f>
        <v>73.44049720850559</v>
      </c>
      <c r="X14" s="215">
        <f>IF(X$2&gt;=$B14,'Indexed REC Strike Price'!X14-INDEX('Inputs_Indexed REC'!U$25:U$27,MATCH('Indexed REC Prices'!$C14,'Inputs_Indexed REC'!$C$25:$C$27,0)),0)</f>
        <v>73.64968570056908</v>
      </c>
      <c r="Y14" s="215">
        <f>IF(Y$2&gt;=$B14,'Indexed REC Strike Price'!Y14-INDEX('Inputs_Indexed REC'!V$25:V$27,MATCH('Indexed REC Prices'!$C14,'Inputs_Indexed REC'!$C$25:$C$27,0)),0)</f>
        <v>73.548653954537329</v>
      </c>
      <c r="Z14" s="215">
        <f>IF(Z$2&gt;=$B14,'Indexed REC Strike Price'!Z14-INDEX('Inputs_Indexed REC'!W$25:W$27,MATCH('Indexed REC Prices'!$C14,'Inputs_Indexed REC'!$C$25:$C$27,0)),0)</f>
        <v>73.441175779934156</v>
      </c>
      <c r="AA14" s="215">
        <f>IF(AA$2&gt;=$B14,'Indexed REC Strike Price'!AA14-INDEX('Inputs_Indexed REC'!X$25:X$27,MATCH('Indexed REC Prices'!$C14,'Inputs_Indexed REC'!$C$25:$C$27,0)),0)</f>
        <v>73.183460006124633</v>
      </c>
      <c r="AB14" s="215">
        <f>IF(AB$2&gt;=$B14,'Indexed REC Strike Price'!AB14-INDEX('Inputs_Indexed REC'!Y$25:Y$27,MATCH('Indexed REC Prices'!$C14,'Inputs_Indexed REC'!$C$25:$C$27,0)),0)</f>
        <v>72.986514073584942</v>
      </c>
      <c r="AC14" s="215">
        <f>IF(AC$2&gt;=$B14,'Indexed REC Strike Price'!AC14-INDEX('Inputs_Indexed REC'!Z$25:Z$27,MATCH('Indexed REC Prices'!$C14,'Inputs_Indexed REC'!$C$25:$C$27,0)),0)</f>
        <v>72.831432228346841</v>
      </c>
      <c r="AD14" s="215">
        <f>IF(AD$2&gt;=$B14,'Indexed REC Strike Price'!AD14-INDEX('Inputs_Indexed REC'!AA$25:AA$27,MATCH('Indexed REC Prices'!$C14,'Inputs_Indexed REC'!$C$25:$C$27,0)),0)</f>
        <v>72.003362277950032</v>
      </c>
      <c r="AE14" s="215">
        <f>IF(AE$2&gt;=$B14,'Indexed REC Strike Price'!AE14-INDEX('Inputs_Indexed REC'!AB$25:AB$27,MATCH('Indexed REC Prices'!$C14,'Inputs_Indexed REC'!$C$25:$C$27,0)),0)</f>
        <v>71.158730928545253</v>
      </c>
      <c r="AF14" s="215">
        <f>IF(AF$2&gt;=$B14,'Indexed REC Strike Price'!AF14-INDEX('Inputs_Indexed REC'!AC$25:AC$27,MATCH('Indexed REC Prices'!$C14,'Inputs_Indexed REC'!$C$25:$C$27,0)),0)</f>
        <v>70.297206952152408</v>
      </c>
    </row>
    <row r="15" spans="2:32" x14ac:dyDescent="0.35">
      <c r="B15" s="354">
        <f t="shared" si="1"/>
        <v>2032</v>
      </c>
      <c r="C15" s="227" t="s">
        <v>75</v>
      </c>
      <c r="D15" s="60" t="s">
        <v>30</v>
      </c>
      <c r="E15" s="249" t="s">
        <v>93</v>
      </c>
      <c r="H15" s="215">
        <f>IF(H$2&gt;=$B15,'Indexed REC Strike Price'!H15-INDEX('Inputs_Indexed REC'!E$25:E$27,MATCH('Indexed REC Prices'!$C15,'Inputs_Indexed REC'!$C$25:$C$27,0)),0)</f>
        <v>0</v>
      </c>
      <c r="I15" s="215">
        <f>IF(I$2&gt;=$B15,'Indexed REC Strike Price'!I15-INDEX('Inputs_Indexed REC'!F$25:F$27,MATCH('Indexed REC Prices'!$C15,'Inputs_Indexed REC'!$C$25:$C$27,0)),0)</f>
        <v>0</v>
      </c>
      <c r="J15" s="215">
        <f>IF(J$2&gt;=$B15,'Indexed REC Strike Price'!J15-INDEX('Inputs_Indexed REC'!G$25:G$27,MATCH('Indexed REC Prices'!$C15,'Inputs_Indexed REC'!$C$25:$C$27,0)),0)</f>
        <v>0</v>
      </c>
      <c r="K15" s="215">
        <f>IF(K$2&gt;=$B15,'Indexed REC Strike Price'!K15-INDEX('Inputs_Indexed REC'!H$25:H$27,MATCH('Indexed REC Prices'!$C15,'Inputs_Indexed REC'!$C$25:$C$27,0)),0)</f>
        <v>0</v>
      </c>
      <c r="L15" s="215">
        <f>IF(L$2&gt;=$B15,'Indexed REC Strike Price'!L15-INDEX('Inputs_Indexed REC'!I$25:I$27,MATCH('Indexed REC Prices'!$C15,'Inputs_Indexed REC'!$C$25:$C$27,0)),0)</f>
        <v>0</v>
      </c>
      <c r="M15" s="215">
        <f>IF(M$2&gt;=$B15,'Indexed REC Strike Price'!M15-INDEX('Inputs_Indexed REC'!J$25:J$27,MATCH('Indexed REC Prices'!$C15,'Inputs_Indexed REC'!$C$25:$C$27,0)),0)</f>
        <v>0</v>
      </c>
      <c r="N15" s="215">
        <f>IF(N$2&gt;=$B15,'Indexed REC Strike Price'!N15-INDEX('Inputs_Indexed REC'!K$25:K$27,MATCH('Indexed REC Prices'!$C15,'Inputs_Indexed REC'!$C$25:$C$27,0)),0)</f>
        <v>0</v>
      </c>
      <c r="O15" s="215">
        <f>IF(O$2&gt;=$B15,'Indexed REC Strike Price'!O15-INDEX('Inputs_Indexed REC'!L$25:L$27,MATCH('Indexed REC Prices'!$C15,'Inputs_Indexed REC'!$C$25:$C$27,0)),0)</f>
        <v>0</v>
      </c>
      <c r="P15" s="215">
        <f>IF(P$2&gt;=$B15,'Indexed REC Strike Price'!P15-INDEX('Inputs_Indexed REC'!M$25:M$27,MATCH('Indexed REC Prices'!$C15,'Inputs_Indexed REC'!$C$25:$C$27,0)),0)</f>
        <v>0</v>
      </c>
      <c r="Q15" s="215">
        <f>IF(Q$2&gt;=$B15,'Indexed REC Strike Price'!Q15-INDEX('Inputs_Indexed REC'!N$25:N$27,MATCH('Indexed REC Prices'!$C15,'Inputs_Indexed REC'!$C$25:$C$27,0)),0)</f>
        <v>0</v>
      </c>
      <c r="R15" s="215">
        <f>IF(R$2&gt;=$B15,'Indexed REC Strike Price'!R15-INDEX('Inputs_Indexed REC'!O$25:O$27,MATCH('Indexed REC Prices'!$C15,'Inputs_Indexed REC'!$C$25:$C$27,0)),0)</f>
        <v>76.583813602175667</v>
      </c>
      <c r="S15" s="215">
        <f>IF(S$2&gt;=$B15,'Indexed REC Strike Price'!S15-INDEX('Inputs_Indexed REC'!P$25:P$27,MATCH('Indexed REC Prices'!$C15,'Inputs_Indexed REC'!$C$25:$C$27,0)),0)</f>
        <v>76.306400407731218</v>
      </c>
      <c r="T15" s="215">
        <f>IF(T$2&gt;=$B15,'Indexed REC Strike Price'!T15-INDEX('Inputs_Indexed REC'!Q$25:Q$27,MATCH('Indexed REC Prices'!$C15,'Inputs_Indexed REC'!$C$25:$C$27,0)),0)</f>
        <v>75.556720348207392</v>
      </c>
      <c r="U15" s="215">
        <f>IF(U$2&gt;=$B15,'Indexed REC Strike Price'!U15-INDEX('Inputs_Indexed REC'!R$25:R$27,MATCH('Indexed REC Prices'!$C15,'Inputs_Indexed REC'!$C$25:$C$27,0)),0)</f>
        <v>74.229076499001053</v>
      </c>
      <c r="V15" s="215">
        <f>IF(V$2&gt;=$B15,'Indexed REC Strike Price'!V15-INDEX('Inputs_Indexed REC'!S$25:S$27,MATCH('Indexed REC Prices'!$C15,'Inputs_Indexed REC'!$C$25:$C$27,0)),0)</f>
        <v>74.334123125985172</v>
      </c>
      <c r="W15" s="215">
        <f>IF(W$2&gt;=$B15,'Indexed REC Strike Price'!W15-INDEX('Inputs_Indexed REC'!T$25:T$27,MATCH('Indexed REC Prices'!$C15,'Inputs_Indexed REC'!$C$25:$C$27,0)),0)</f>
        <v>74.502126102175666</v>
      </c>
      <c r="X15" s="215">
        <f>IF(X$2&gt;=$B15,'Indexed REC Strike Price'!X15-INDEX('Inputs_Indexed REC'!U$25:U$27,MATCH('Indexed REC Prices'!$C15,'Inputs_Indexed REC'!$C$25:$C$27,0)),0)</f>
        <v>74.711314594239155</v>
      </c>
      <c r="Y15" s="215">
        <f>IF(Y$2&gt;=$B15,'Indexed REC Strike Price'!Y15-INDEX('Inputs_Indexed REC'!V$25:V$27,MATCH('Indexed REC Prices'!$C15,'Inputs_Indexed REC'!$C$25:$C$27,0)),0)</f>
        <v>74.610282848207405</v>
      </c>
      <c r="Z15" s="215">
        <f>IF(Z$2&gt;=$B15,'Indexed REC Strike Price'!Z15-INDEX('Inputs_Indexed REC'!W$25:W$27,MATCH('Indexed REC Prices'!$C15,'Inputs_Indexed REC'!$C$25:$C$27,0)),0)</f>
        <v>74.502804673604231</v>
      </c>
      <c r="AA15" s="215">
        <f>IF(AA$2&gt;=$B15,'Indexed REC Strike Price'!AA15-INDEX('Inputs_Indexed REC'!X$25:X$27,MATCH('Indexed REC Prices'!$C15,'Inputs_Indexed REC'!$C$25:$C$27,0)),0)</f>
        <v>74.245088899794709</v>
      </c>
      <c r="AB15" s="215">
        <f>IF(AB$2&gt;=$B15,'Indexed REC Strike Price'!AB15-INDEX('Inputs_Indexed REC'!Y$25:Y$27,MATCH('Indexed REC Prices'!$C15,'Inputs_Indexed REC'!$C$25:$C$27,0)),0)</f>
        <v>74.048142967255018</v>
      </c>
      <c r="AC15" s="215">
        <f>IF(AC$2&gt;=$B15,'Indexed REC Strike Price'!AC15-INDEX('Inputs_Indexed REC'!Z$25:Z$27,MATCH('Indexed REC Prices'!$C15,'Inputs_Indexed REC'!$C$25:$C$27,0)),0)</f>
        <v>73.893061122016917</v>
      </c>
      <c r="AD15" s="215">
        <f>IF(AD$2&gt;=$B15,'Indexed REC Strike Price'!AD15-INDEX('Inputs_Indexed REC'!AA$25:AA$27,MATCH('Indexed REC Prices'!$C15,'Inputs_Indexed REC'!$C$25:$C$27,0)),0)</f>
        <v>73.064991171620107</v>
      </c>
      <c r="AE15" s="215">
        <f>IF(AE$2&gt;=$B15,'Indexed REC Strike Price'!AE15-INDEX('Inputs_Indexed REC'!AB$25:AB$27,MATCH('Indexed REC Prices'!$C15,'Inputs_Indexed REC'!$C$25:$C$27,0)),0)</f>
        <v>72.220359822215329</v>
      </c>
      <c r="AF15" s="215">
        <f>IF(AF$2&gt;=$B15,'Indexed REC Strike Price'!AF15-INDEX('Inputs_Indexed REC'!AC$25:AC$27,MATCH('Indexed REC Prices'!$C15,'Inputs_Indexed REC'!$C$25:$C$27,0)),0)</f>
        <v>71.358835845822483</v>
      </c>
    </row>
    <row r="16" spans="2:32" x14ac:dyDescent="0.35">
      <c r="B16" s="354">
        <f t="shared" si="1"/>
        <v>2033</v>
      </c>
      <c r="C16" s="227" t="s">
        <v>75</v>
      </c>
      <c r="D16" s="60" t="s">
        <v>31</v>
      </c>
      <c r="E16" s="249" t="s">
        <v>93</v>
      </c>
      <c r="H16" s="215">
        <f>IF(H$2&gt;=$B16,'Indexed REC Strike Price'!H16-INDEX('Inputs_Indexed REC'!E$25:E$27,MATCH('Indexed REC Prices'!$C16,'Inputs_Indexed REC'!$C$25:$C$27,0)),0)</f>
        <v>0</v>
      </c>
      <c r="I16" s="215">
        <f>IF(I$2&gt;=$B16,'Indexed REC Strike Price'!I16-INDEX('Inputs_Indexed REC'!F$25:F$27,MATCH('Indexed REC Prices'!$C16,'Inputs_Indexed REC'!$C$25:$C$27,0)),0)</f>
        <v>0</v>
      </c>
      <c r="J16" s="215">
        <f>IF(J$2&gt;=$B16,'Indexed REC Strike Price'!J16-INDEX('Inputs_Indexed REC'!G$25:G$27,MATCH('Indexed REC Prices'!$C16,'Inputs_Indexed REC'!$C$25:$C$27,0)),0)</f>
        <v>0</v>
      </c>
      <c r="K16" s="215">
        <f>IF(K$2&gt;=$B16,'Indexed REC Strike Price'!K16-INDEX('Inputs_Indexed REC'!H$25:H$27,MATCH('Indexed REC Prices'!$C16,'Inputs_Indexed REC'!$C$25:$C$27,0)),0)</f>
        <v>0</v>
      </c>
      <c r="L16" s="215">
        <f>IF(L$2&gt;=$B16,'Indexed REC Strike Price'!L16-INDEX('Inputs_Indexed REC'!I$25:I$27,MATCH('Indexed REC Prices'!$C16,'Inputs_Indexed REC'!$C$25:$C$27,0)),0)</f>
        <v>0</v>
      </c>
      <c r="M16" s="215">
        <f>IF(M$2&gt;=$B16,'Indexed REC Strike Price'!M16-INDEX('Inputs_Indexed REC'!J$25:J$27,MATCH('Indexed REC Prices'!$C16,'Inputs_Indexed REC'!$C$25:$C$27,0)),0)</f>
        <v>0</v>
      </c>
      <c r="N16" s="215">
        <f>IF(N$2&gt;=$B16,'Indexed REC Strike Price'!N16-INDEX('Inputs_Indexed REC'!K$25:K$27,MATCH('Indexed REC Prices'!$C16,'Inputs_Indexed REC'!$C$25:$C$27,0)),0)</f>
        <v>0</v>
      </c>
      <c r="O16" s="215">
        <f>IF(O$2&gt;=$B16,'Indexed REC Strike Price'!O16-INDEX('Inputs_Indexed REC'!L$25:L$27,MATCH('Indexed REC Prices'!$C16,'Inputs_Indexed REC'!$C$25:$C$27,0)),0)</f>
        <v>0</v>
      </c>
      <c r="P16" s="215">
        <f>IF(P$2&gt;=$B16,'Indexed REC Strike Price'!P16-INDEX('Inputs_Indexed REC'!M$25:M$27,MATCH('Indexed REC Prices'!$C16,'Inputs_Indexed REC'!$C$25:$C$27,0)),0)</f>
        <v>0</v>
      </c>
      <c r="Q16" s="215">
        <f>IF(Q$2&gt;=$B16,'Indexed REC Strike Price'!Q16-INDEX('Inputs_Indexed REC'!N$25:N$27,MATCH('Indexed REC Prices'!$C16,'Inputs_Indexed REC'!$C$25:$C$27,0)),0)</f>
        <v>0</v>
      </c>
      <c r="R16" s="215">
        <f>IF(R$2&gt;=$B16,'Indexed REC Strike Price'!R16-INDEX('Inputs_Indexed REC'!O$25:O$27,MATCH('Indexed REC Prices'!$C16,'Inputs_Indexed REC'!$C$25:$C$27,0)),0)</f>
        <v>0</v>
      </c>
      <c r="S16" s="215">
        <f>IF(S$2&gt;=$B16,'Indexed REC Strike Price'!S16-INDEX('Inputs_Indexed REC'!P$25:P$27,MATCH('Indexed REC Prices'!$C16,'Inputs_Indexed REC'!$C$25:$C$27,0)),0)</f>
        <v>77.368029301401293</v>
      </c>
      <c r="T16" s="215">
        <f>IF(T$2&gt;=$B16,'Indexed REC Strike Price'!T16-INDEX('Inputs_Indexed REC'!Q$25:Q$27,MATCH('Indexed REC Prices'!$C16,'Inputs_Indexed REC'!$C$25:$C$27,0)),0)</f>
        <v>76.618349241877468</v>
      </c>
      <c r="U16" s="215">
        <f>IF(U$2&gt;=$B16,'Indexed REC Strike Price'!U16-INDEX('Inputs_Indexed REC'!R$25:R$27,MATCH('Indexed REC Prices'!$C16,'Inputs_Indexed REC'!$C$25:$C$27,0)),0)</f>
        <v>75.290705392671128</v>
      </c>
      <c r="V16" s="215">
        <f>IF(V$2&gt;=$B16,'Indexed REC Strike Price'!V16-INDEX('Inputs_Indexed REC'!S$25:S$27,MATCH('Indexed REC Prices'!$C16,'Inputs_Indexed REC'!$C$25:$C$27,0)),0)</f>
        <v>75.395752019655248</v>
      </c>
      <c r="W16" s="215">
        <f>IF(W$2&gt;=$B16,'Indexed REC Strike Price'!W16-INDEX('Inputs_Indexed REC'!T$25:T$27,MATCH('Indexed REC Prices'!$C16,'Inputs_Indexed REC'!$C$25:$C$27,0)),0)</f>
        <v>75.563754995845741</v>
      </c>
      <c r="X16" s="215">
        <f>IF(X$2&gt;=$B16,'Indexed REC Strike Price'!X16-INDEX('Inputs_Indexed REC'!U$25:U$27,MATCH('Indexed REC Prices'!$C16,'Inputs_Indexed REC'!$C$25:$C$27,0)),0)</f>
        <v>75.772943487909231</v>
      </c>
      <c r="Y16" s="215">
        <f>IF(Y$2&gt;=$B16,'Indexed REC Strike Price'!Y16-INDEX('Inputs_Indexed REC'!V$25:V$27,MATCH('Indexed REC Prices'!$C16,'Inputs_Indexed REC'!$C$25:$C$27,0)),0)</f>
        <v>75.67191174187748</v>
      </c>
      <c r="Z16" s="215">
        <f>IF(Z$2&gt;=$B16,'Indexed REC Strike Price'!Z16-INDEX('Inputs_Indexed REC'!W$25:W$27,MATCH('Indexed REC Prices'!$C16,'Inputs_Indexed REC'!$C$25:$C$27,0)),0)</f>
        <v>75.564433567274307</v>
      </c>
      <c r="AA16" s="215">
        <f>IF(AA$2&gt;=$B16,'Indexed REC Strike Price'!AA16-INDEX('Inputs_Indexed REC'!X$25:X$27,MATCH('Indexed REC Prices'!$C16,'Inputs_Indexed REC'!$C$25:$C$27,0)),0)</f>
        <v>75.306717793464784</v>
      </c>
      <c r="AB16" s="215">
        <f>IF(AB$2&gt;=$B16,'Indexed REC Strike Price'!AB16-INDEX('Inputs_Indexed REC'!Y$25:Y$27,MATCH('Indexed REC Prices'!$C16,'Inputs_Indexed REC'!$C$25:$C$27,0)),0)</f>
        <v>75.109771860925093</v>
      </c>
      <c r="AC16" s="215">
        <f>IF(AC$2&gt;=$B16,'Indexed REC Strike Price'!AC16-INDEX('Inputs_Indexed REC'!Z$25:Z$27,MATCH('Indexed REC Prices'!$C16,'Inputs_Indexed REC'!$C$25:$C$27,0)),0)</f>
        <v>74.954690015686992</v>
      </c>
      <c r="AD16" s="215">
        <f>IF(AD$2&gt;=$B16,'Indexed REC Strike Price'!AD16-INDEX('Inputs_Indexed REC'!AA$25:AA$27,MATCH('Indexed REC Prices'!$C16,'Inputs_Indexed REC'!$C$25:$C$27,0)),0)</f>
        <v>74.126620065290183</v>
      </c>
      <c r="AE16" s="215">
        <f>IF(AE$2&gt;=$B16,'Indexed REC Strike Price'!AE16-INDEX('Inputs_Indexed REC'!AB$25:AB$27,MATCH('Indexed REC Prices'!$C16,'Inputs_Indexed REC'!$C$25:$C$27,0)),0)</f>
        <v>73.281988715885404</v>
      </c>
      <c r="AF16" s="215">
        <f>IF(AF$2&gt;=$B16,'Indexed REC Strike Price'!AF16-INDEX('Inputs_Indexed REC'!AC$25:AC$27,MATCH('Indexed REC Prices'!$C16,'Inputs_Indexed REC'!$C$25:$C$27,0)),0)</f>
        <v>72.420464739492559</v>
      </c>
    </row>
    <row r="17" spans="2:32" x14ac:dyDescent="0.35">
      <c r="B17" s="354">
        <f t="shared" si="1"/>
        <v>2034</v>
      </c>
      <c r="C17" s="227" t="s">
        <v>75</v>
      </c>
      <c r="D17" s="60" t="s">
        <v>32</v>
      </c>
      <c r="E17" s="249" t="s">
        <v>93</v>
      </c>
      <c r="H17" s="215">
        <f>IF(H$2&gt;=$B17,'Indexed REC Strike Price'!H17-INDEX('Inputs_Indexed REC'!E$25:E$27,MATCH('Indexed REC Prices'!$C17,'Inputs_Indexed REC'!$C$25:$C$27,0)),0)</f>
        <v>0</v>
      </c>
      <c r="I17" s="215">
        <f>IF(I$2&gt;=$B17,'Indexed REC Strike Price'!I17-INDEX('Inputs_Indexed REC'!F$25:F$27,MATCH('Indexed REC Prices'!$C17,'Inputs_Indexed REC'!$C$25:$C$27,0)),0)</f>
        <v>0</v>
      </c>
      <c r="J17" s="215">
        <f>IF(J$2&gt;=$B17,'Indexed REC Strike Price'!J17-INDEX('Inputs_Indexed REC'!G$25:G$27,MATCH('Indexed REC Prices'!$C17,'Inputs_Indexed REC'!$C$25:$C$27,0)),0)</f>
        <v>0</v>
      </c>
      <c r="K17" s="215">
        <f>IF(K$2&gt;=$B17,'Indexed REC Strike Price'!K17-INDEX('Inputs_Indexed REC'!H$25:H$27,MATCH('Indexed REC Prices'!$C17,'Inputs_Indexed REC'!$C$25:$C$27,0)),0)</f>
        <v>0</v>
      </c>
      <c r="L17" s="215">
        <f>IF(L$2&gt;=$B17,'Indexed REC Strike Price'!L17-INDEX('Inputs_Indexed REC'!I$25:I$27,MATCH('Indexed REC Prices'!$C17,'Inputs_Indexed REC'!$C$25:$C$27,0)),0)</f>
        <v>0</v>
      </c>
      <c r="M17" s="215">
        <f>IF(M$2&gt;=$B17,'Indexed REC Strike Price'!M17-INDEX('Inputs_Indexed REC'!J$25:J$27,MATCH('Indexed REC Prices'!$C17,'Inputs_Indexed REC'!$C$25:$C$27,0)),0)</f>
        <v>0</v>
      </c>
      <c r="N17" s="215">
        <f>IF(N$2&gt;=$B17,'Indexed REC Strike Price'!N17-INDEX('Inputs_Indexed REC'!K$25:K$27,MATCH('Indexed REC Prices'!$C17,'Inputs_Indexed REC'!$C$25:$C$27,0)),0)</f>
        <v>0</v>
      </c>
      <c r="O17" s="215">
        <f>IF(O$2&gt;=$B17,'Indexed REC Strike Price'!O17-INDEX('Inputs_Indexed REC'!L$25:L$27,MATCH('Indexed REC Prices'!$C17,'Inputs_Indexed REC'!$C$25:$C$27,0)),0)</f>
        <v>0</v>
      </c>
      <c r="P17" s="215">
        <f>IF(P$2&gt;=$B17,'Indexed REC Strike Price'!P17-INDEX('Inputs_Indexed REC'!M$25:M$27,MATCH('Indexed REC Prices'!$C17,'Inputs_Indexed REC'!$C$25:$C$27,0)),0)</f>
        <v>0</v>
      </c>
      <c r="Q17" s="215">
        <f>IF(Q$2&gt;=$B17,'Indexed REC Strike Price'!Q17-INDEX('Inputs_Indexed REC'!N$25:N$27,MATCH('Indexed REC Prices'!$C17,'Inputs_Indexed REC'!$C$25:$C$27,0)),0)</f>
        <v>0</v>
      </c>
      <c r="R17" s="215">
        <f>IF(R$2&gt;=$B17,'Indexed REC Strike Price'!R17-INDEX('Inputs_Indexed REC'!O$25:O$27,MATCH('Indexed REC Prices'!$C17,'Inputs_Indexed REC'!$C$25:$C$27,0)),0)</f>
        <v>0</v>
      </c>
      <c r="S17" s="215">
        <f>IF(S$2&gt;=$B17,'Indexed REC Strike Price'!S17-INDEX('Inputs_Indexed REC'!P$25:P$27,MATCH('Indexed REC Prices'!$C17,'Inputs_Indexed REC'!$C$25:$C$27,0)),0)</f>
        <v>0</v>
      </c>
      <c r="T17" s="215">
        <f>IF(T$2&gt;=$B17,'Indexed REC Strike Price'!T17-INDEX('Inputs_Indexed REC'!Q$25:Q$27,MATCH('Indexed REC Prices'!$C17,'Inputs_Indexed REC'!$C$25:$C$27,0)),0)</f>
        <v>77.679978135547543</v>
      </c>
      <c r="U17" s="215">
        <f>IF(U$2&gt;=$B17,'Indexed REC Strike Price'!U17-INDEX('Inputs_Indexed REC'!R$25:R$27,MATCH('Indexed REC Prices'!$C17,'Inputs_Indexed REC'!$C$25:$C$27,0)),0)</f>
        <v>76.352334286341204</v>
      </c>
      <c r="V17" s="215">
        <f>IF(V$2&gt;=$B17,'Indexed REC Strike Price'!V17-INDEX('Inputs_Indexed REC'!S$25:S$27,MATCH('Indexed REC Prices'!$C17,'Inputs_Indexed REC'!$C$25:$C$27,0)),0)</f>
        <v>76.457380913325323</v>
      </c>
      <c r="W17" s="215">
        <f>IF(W$2&gt;=$B17,'Indexed REC Strike Price'!W17-INDEX('Inputs_Indexed REC'!T$25:T$27,MATCH('Indexed REC Prices'!$C17,'Inputs_Indexed REC'!$C$25:$C$27,0)),0)</f>
        <v>76.625383889515817</v>
      </c>
      <c r="X17" s="215">
        <f>IF(X$2&gt;=$B17,'Indexed REC Strike Price'!X17-INDEX('Inputs_Indexed REC'!U$25:U$27,MATCH('Indexed REC Prices'!$C17,'Inputs_Indexed REC'!$C$25:$C$27,0)),0)</f>
        <v>76.834572381579306</v>
      </c>
      <c r="Y17" s="215">
        <f>IF(Y$2&gt;=$B17,'Indexed REC Strike Price'!Y17-INDEX('Inputs_Indexed REC'!V$25:V$27,MATCH('Indexed REC Prices'!$C17,'Inputs_Indexed REC'!$C$25:$C$27,0)),0)</f>
        <v>76.733540635547556</v>
      </c>
      <c r="Z17" s="215">
        <f>IF(Z$2&gt;=$B17,'Indexed REC Strike Price'!Z17-INDEX('Inputs_Indexed REC'!W$25:W$27,MATCH('Indexed REC Prices'!$C17,'Inputs_Indexed REC'!$C$25:$C$27,0)),0)</f>
        <v>76.626062460944382</v>
      </c>
      <c r="AA17" s="215">
        <f>IF(AA$2&gt;=$B17,'Indexed REC Strike Price'!AA17-INDEX('Inputs_Indexed REC'!X$25:X$27,MATCH('Indexed REC Prices'!$C17,'Inputs_Indexed REC'!$C$25:$C$27,0)),0)</f>
        <v>76.36834668713486</v>
      </c>
      <c r="AB17" s="215">
        <f>IF(AB$2&gt;=$B17,'Indexed REC Strike Price'!AB17-INDEX('Inputs_Indexed REC'!Y$25:Y$27,MATCH('Indexed REC Prices'!$C17,'Inputs_Indexed REC'!$C$25:$C$27,0)),0)</f>
        <v>76.171400754595169</v>
      </c>
      <c r="AC17" s="215">
        <f>IF(AC$2&gt;=$B17,'Indexed REC Strike Price'!AC17-INDEX('Inputs_Indexed REC'!Z$25:Z$27,MATCH('Indexed REC Prices'!$C17,'Inputs_Indexed REC'!$C$25:$C$27,0)),0)</f>
        <v>76.016318909357068</v>
      </c>
      <c r="AD17" s="215">
        <f>IF(AD$2&gt;=$B17,'Indexed REC Strike Price'!AD17-INDEX('Inputs_Indexed REC'!AA$25:AA$27,MATCH('Indexed REC Prices'!$C17,'Inputs_Indexed REC'!$C$25:$C$27,0)),0)</f>
        <v>75.188248958960259</v>
      </c>
      <c r="AE17" s="215">
        <f>IF(AE$2&gt;=$B17,'Indexed REC Strike Price'!AE17-INDEX('Inputs_Indexed REC'!AB$25:AB$27,MATCH('Indexed REC Prices'!$C17,'Inputs_Indexed REC'!$C$25:$C$27,0)),0)</f>
        <v>74.34361760955548</v>
      </c>
      <c r="AF17" s="215">
        <f>IF(AF$2&gt;=$B17,'Indexed REC Strike Price'!AF17-INDEX('Inputs_Indexed REC'!AC$25:AC$27,MATCH('Indexed REC Prices'!$C17,'Inputs_Indexed REC'!$C$25:$C$27,0)),0)</f>
        <v>73.482093633162634</v>
      </c>
    </row>
    <row r="18" spans="2:32" x14ac:dyDescent="0.35">
      <c r="B18" s="354">
        <f t="shared" si="1"/>
        <v>2035</v>
      </c>
      <c r="C18" s="227" t="s">
        <v>75</v>
      </c>
      <c r="D18" s="60" t="s">
        <v>33</v>
      </c>
      <c r="E18" s="249" t="s">
        <v>93</v>
      </c>
      <c r="H18" s="215">
        <f>IF(H$2&gt;=$B18,'Indexed REC Strike Price'!H18-INDEX('Inputs_Indexed REC'!E$25:E$27,MATCH('Indexed REC Prices'!$C18,'Inputs_Indexed REC'!$C$25:$C$27,0)),0)</f>
        <v>0</v>
      </c>
      <c r="I18" s="215">
        <f>IF(I$2&gt;=$B18,'Indexed REC Strike Price'!I18-INDEX('Inputs_Indexed REC'!F$25:F$27,MATCH('Indexed REC Prices'!$C18,'Inputs_Indexed REC'!$C$25:$C$27,0)),0)</f>
        <v>0</v>
      </c>
      <c r="J18" s="215">
        <f>IF(J$2&gt;=$B18,'Indexed REC Strike Price'!J18-INDEX('Inputs_Indexed REC'!G$25:G$27,MATCH('Indexed REC Prices'!$C18,'Inputs_Indexed REC'!$C$25:$C$27,0)),0)</f>
        <v>0</v>
      </c>
      <c r="K18" s="215">
        <f>IF(K$2&gt;=$B18,'Indexed REC Strike Price'!K18-INDEX('Inputs_Indexed REC'!H$25:H$27,MATCH('Indexed REC Prices'!$C18,'Inputs_Indexed REC'!$C$25:$C$27,0)),0)</f>
        <v>0</v>
      </c>
      <c r="L18" s="215">
        <f>IF(L$2&gt;=$B18,'Indexed REC Strike Price'!L18-INDEX('Inputs_Indexed REC'!I$25:I$27,MATCH('Indexed REC Prices'!$C18,'Inputs_Indexed REC'!$C$25:$C$27,0)),0)</f>
        <v>0</v>
      </c>
      <c r="M18" s="215">
        <f>IF(M$2&gt;=$B18,'Indexed REC Strike Price'!M18-INDEX('Inputs_Indexed REC'!J$25:J$27,MATCH('Indexed REC Prices'!$C18,'Inputs_Indexed REC'!$C$25:$C$27,0)),0)</f>
        <v>0</v>
      </c>
      <c r="N18" s="215">
        <f>IF(N$2&gt;=$B18,'Indexed REC Strike Price'!N18-INDEX('Inputs_Indexed REC'!K$25:K$27,MATCH('Indexed REC Prices'!$C18,'Inputs_Indexed REC'!$C$25:$C$27,0)),0)</f>
        <v>0</v>
      </c>
      <c r="O18" s="215">
        <f>IF(O$2&gt;=$B18,'Indexed REC Strike Price'!O18-INDEX('Inputs_Indexed REC'!L$25:L$27,MATCH('Indexed REC Prices'!$C18,'Inputs_Indexed REC'!$C$25:$C$27,0)),0)</f>
        <v>0</v>
      </c>
      <c r="P18" s="215">
        <f>IF(P$2&gt;=$B18,'Indexed REC Strike Price'!P18-INDEX('Inputs_Indexed REC'!M$25:M$27,MATCH('Indexed REC Prices'!$C18,'Inputs_Indexed REC'!$C$25:$C$27,0)),0)</f>
        <v>0</v>
      </c>
      <c r="Q18" s="215">
        <f>IF(Q$2&gt;=$B18,'Indexed REC Strike Price'!Q18-INDEX('Inputs_Indexed REC'!N$25:N$27,MATCH('Indexed REC Prices'!$C18,'Inputs_Indexed REC'!$C$25:$C$27,0)),0)</f>
        <v>0</v>
      </c>
      <c r="R18" s="215">
        <f>IF(R$2&gt;=$B18,'Indexed REC Strike Price'!R18-INDEX('Inputs_Indexed REC'!O$25:O$27,MATCH('Indexed REC Prices'!$C18,'Inputs_Indexed REC'!$C$25:$C$27,0)),0)</f>
        <v>0</v>
      </c>
      <c r="S18" s="215">
        <f>IF(S$2&gt;=$B18,'Indexed REC Strike Price'!S18-INDEX('Inputs_Indexed REC'!P$25:P$27,MATCH('Indexed REC Prices'!$C18,'Inputs_Indexed REC'!$C$25:$C$27,0)),0)</f>
        <v>0</v>
      </c>
      <c r="T18" s="215">
        <f>IF(T$2&gt;=$B18,'Indexed REC Strike Price'!T18-INDEX('Inputs_Indexed REC'!Q$25:Q$27,MATCH('Indexed REC Prices'!$C18,'Inputs_Indexed REC'!$C$25:$C$27,0)),0)</f>
        <v>0</v>
      </c>
      <c r="U18" s="215">
        <f>IF(U$2&gt;=$B18,'Indexed REC Strike Price'!U18-INDEX('Inputs_Indexed REC'!R$25:R$27,MATCH('Indexed REC Prices'!$C18,'Inputs_Indexed REC'!$C$25:$C$27,0)),0)</f>
        <v>77.41396318001128</v>
      </c>
      <c r="V18" s="215">
        <f>IF(V$2&gt;=$B18,'Indexed REC Strike Price'!V18-INDEX('Inputs_Indexed REC'!S$25:S$27,MATCH('Indexed REC Prices'!$C18,'Inputs_Indexed REC'!$C$25:$C$27,0)),0)</f>
        <v>77.519009806995399</v>
      </c>
      <c r="W18" s="215">
        <f>IF(W$2&gt;=$B18,'Indexed REC Strike Price'!W18-INDEX('Inputs_Indexed REC'!T$25:T$27,MATCH('Indexed REC Prices'!$C18,'Inputs_Indexed REC'!$C$25:$C$27,0)),0)</f>
        <v>77.687012783185892</v>
      </c>
      <c r="X18" s="215">
        <f>IF(X$2&gt;=$B18,'Indexed REC Strike Price'!X18-INDEX('Inputs_Indexed REC'!U$25:U$27,MATCH('Indexed REC Prices'!$C18,'Inputs_Indexed REC'!$C$25:$C$27,0)),0)</f>
        <v>77.896201275249382</v>
      </c>
      <c r="Y18" s="215">
        <f>IF(Y$2&gt;=$B18,'Indexed REC Strike Price'!Y18-INDEX('Inputs_Indexed REC'!V$25:V$27,MATCH('Indexed REC Prices'!$C18,'Inputs_Indexed REC'!$C$25:$C$27,0)),0)</f>
        <v>77.795169529217631</v>
      </c>
      <c r="Z18" s="215">
        <f>IF(Z$2&gt;=$B18,'Indexed REC Strike Price'!Z18-INDEX('Inputs_Indexed REC'!W$25:W$27,MATCH('Indexed REC Prices'!$C18,'Inputs_Indexed REC'!$C$25:$C$27,0)),0)</f>
        <v>77.687691354614458</v>
      </c>
      <c r="AA18" s="215">
        <f>IF(AA$2&gt;=$B18,'Indexed REC Strike Price'!AA18-INDEX('Inputs_Indexed REC'!X$25:X$27,MATCH('Indexed REC Prices'!$C18,'Inputs_Indexed REC'!$C$25:$C$27,0)),0)</f>
        <v>77.429975580804935</v>
      </c>
      <c r="AB18" s="215">
        <f>IF(AB$2&gt;=$B18,'Indexed REC Strike Price'!AB18-INDEX('Inputs_Indexed REC'!Y$25:Y$27,MATCH('Indexed REC Prices'!$C18,'Inputs_Indexed REC'!$C$25:$C$27,0)),0)</f>
        <v>77.233029648265244</v>
      </c>
      <c r="AC18" s="215">
        <f>IF(AC$2&gt;=$B18,'Indexed REC Strike Price'!AC18-INDEX('Inputs_Indexed REC'!Z$25:Z$27,MATCH('Indexed REC Prices'!$C18,'Inputs_Indexed REC'!$C$25:$C$27,0)),0)</f>
        <v>77.077947803027143</v>
      </c>
      <c r="AD18" s="215">
        <f>IF(AD$2&gt;=$B18,'Indexed REC Strike Price'!AD18-INDEX('Inputs_Indexed REC'!AA$25:AA$27,MATCH('Indexed REC Prices'!$C18,'Inputs_Indexed REC'!$C$25:$C$27,0)),0)</f>
        <v>76.249877852630334</v>
      </c>
      <c r="AE18" s="215">
        <f>IF(AE$2&gt;=$B18,'Indexed REC Strike Price'!AE18-INDEX('Inputs_Indexed REC'!AB$25:AB$27,MATCH('Indexed REC Prices'!$C18,'Inputs_Indexed REC'!$C$25:$C$27,0)),0)</f>
        <v>75.405246503225555</v>
      </c>
      <c r="AF18" s="215">
        <f>IF(AF$2&gt;=$B18,'Indexed REC Strike Price'!AF18-INDEX('Inputs_Indexed REC'!AC$25:AC$27,MATCH('Indexed REC Prices'!$C18,'Inputs_Indexed REC'!$C$25:$C$27,0)),0)</f>
        <v>74.54372252683271</v>
      </c>
    </row>
    <row r="19" spans="2:32" x14ac:dyDescent="0.35">
      <c r="B19" s="354">
        <f t="shared" si="1"/>
        <v>2036</v>
      </c>
      <c r="C19" s="227" t="s">
        <v>75</v>
      </c>
      <c r="D19" s="60" t="s">
        <v>34</v>
      </c>
      <c r="E19" s="249" t="s">
        <v>93</v>
      </c>
      <c r="H19" s="215">
        <f>IF(H$2&gt;=$B19,'Indexed REC Strike Price'!H19-INDEX('Inputs_Indexed REC'!E$25:E$27,MATCH('Indexed REC Prices'!$C19,'Inputs_Indexed REC'!$C$25:$C$27,0)),0)</f>
        <v>0</v>
      </c>
      <c r="I19" s="215">
        <f>IF(I$2&gt;=$B19,'Indexed REC Strike Price'!I19-INDEX('Inputs_Indexed REC'!F$25:F$27,MATCH('Indexed REC Prices'!$C19,'Inputs_Indexed REC'!$C$25:$C$27,0)),0)</f>
        <v>0</v>
      </c>
      <c r="J19" s="215">
        <f>IF(J$2&gt;=$B19,'Indexed REC Strike Price'!J19-INDEX('Inputs_Indexed REC'!G$25:G$27,MATCH('Indexed REC Prices'!$C19,'Inputs_Indexed REC'!$C$25:$C$27,0)),0)</f>
        <v>0</v>
      </c>
      <c r="K19" s="215">
        <f>IF(K$2&gt;=$B19,'Indexed REC Strike Price'!K19-INDEX('Inputs_Indexed REC'!H$25:H$27,MATCH('Indexed REC Prices'!$C19,'Inputs_Indexed REC'!$C$25:$C$27,0)),0)</f>
        <v>0</v>
      </c>
      <c r="L19" s="215">
        <f>IF(L$2&gt;=$B19,'Indexed REC Strike Price'!L19-INDEX('Inputs_Indexed REC'!I$25:I$27,MATCH('Indexed REC Prices'!$C19,'Inputs_Indexed REC'!$C$25:$C$27,0)),0)</f>
        <v>0</v>
      </c>
      <c r="M19" s="215">
        <f>IF(M$2&gt;=$B19,'Indexed REC Strike Price'!M19-INDEX('Inputs_Indexed REC'!J$25:J$27,MATCH('Indexed REC Prices'!$C19,'Inputs_Indexed REC'!$C$25:$C$27,0)),0)</f>
        <v>0</v>
      </c>
      <c r="N19" s="215">
        <f>IF(N$2&gt;=$B19,'Indexed REC Strike Price'!N19-INDEX('Inputs_Indexed REC'!K$25:K$27,MATCH('Indexed REC Prices'!$C19,'Inputs_Indexed REC'!$C$25:$C$27,0)),0)</f>
        <v>0</v>
      </c>
      <c r="O19" s="215">
        <f>IF(O$2&gt;=$B19,'Indexed REC Strike Price'!O19-INDEX('Inputs_Indexed REC'!L$25:L$27,MATCH('Indexed REC Prices'!$C19,'Inputs_Indexed REC'!$C$25:$C$27,0)),0)</f>
        <v>0</v>
      </c>
      <c r="P19" s="215">
        <f>IF(P$2&gt;=$B19,'Indexed REC Strike Price'!P19-INDEX('Inputs_Indexed REC'!M$25:M$27,MATCH('Indexed REC Prices'!$C19,'Inputs_Indexed REC'!$C$25:$C$27,0)),0)</f>
        <v>0</v>
      </c>
      <c r="Q19" s="215">
        <f>IF(Q$2&gt;=$B19,'Indexed REC Strike Price'!Q19-INDEX('Inputs_Indexed REC'!N$25:N$27,MATCH('Indexed REC Prices'!$C19,'Inputs_Indexed REC'!$C$25:$C$27,0)),0)</f>
        <v>0</v>
      </c>
      <c r="R19" s="215">
        <f>IF(R$2&gt;=$B19,'Indexed REC Strike Price'!R19-INDEX('Inputs_Indexed REC'!O$25:O$27,MATCH('Indexed REC Prices'!$C19,'Inputs_Indexed REC'!$C$25:$C$27,0)),0)</f>
        <v>0</v>
      </c>
      <c r="S19" s="215">
        <f>IF(S$2&gt;=$B19,'Indexed REC Strike Price'!S19-INDEX('Inputs_Indexed REC'!P$25:P$27,MATCH('Indexed REC Prices'!$C19,'Inputs_Indexed REC'!$C$25:$C$27,0)),0)</f>
        <v>0</v>
      </c>
      <c r="T19" s="215">
        <f>IF(T$2&gt;=$B19,'Indexed REC Strike Price'!T19-INDEX('Inputs_Indexed REC'!Q$25:Q$27,MATCH('Indexed REC Prices'!$C19,'Inputs_Indexed REC'!$C$25:$C$27,0)),0)</f>
        <v>0</v>
      </c>
      <c r="U19" s="215">
        <f>IF(U$2&gt;=$B19,'Indexed REC Strike Price'!U19-INDEX('Inputs_Indexed REC'!R$25:R$27,MATCH('Indexed REC Prices'!$C19,'Inputs_Indexed REC'!$C$25:$C$27,0)),0)</f>
        <v>0</v>
      </c>
      <c r="V19" s="215">
        <f>IF(V$2&gt;=$B19,'Indexed REC Strike Price'!V19-INDEX('Inputs_Indexed REC'!S$25:S$27,MATCH('Indexed REC Prices'!$C19,'Inputs_Indexed REC'!$C$25:$C$27,0)),0)</f>
        <v>78.58063870066546</v>
      </c>
      <c r="W19" s="215">
        <f>IF(W$2&gt;=$B19,'Indexed REC Strike Price'!W19-INDEX('Inputs_Indexed REC'!T$25:T$27,MATCH('Indexed REC Prices'!$C19,'Inputs_Indexed REC'!$C$25:$C$27,0)),0)</f>
        <v>78.748641676855954</v>
      </c>
      <c r="X19" s="215">
        <f>IF(X$2&gt;=$B19,'Indexed REC Strike Price'!X19-INDEX('Inputs_Indexed REC'!U$25:U$27,MATCH('Indexed REC Prices'!$C19,'Inputs_Indexed REC'!$C$25:$C$27,0)),0)</f>
        <v>78.957830168919443</v>
      </c>
      <c r="Y19" s="215">
        <f>IF(Y$2&gt;=$B19,'Indexed REC Strike Price'!Y19-INDEX('Inputs_Indexed REC'!V$25:V$27,MATCH('Indexed REC Prices'!$C19,'Inputs_Indexed REC'!$C$25:$C$27,0)),0)</f>
        <v>78.856798422887692</v>
      </c>
      <c r="Z19" s="215">
        <f>IF(Z$2&gt;=$B19,'Indexed REC Strike Price'!Z19-INDEX('Inputs_Indexed REC'!W$25:W$27,MATCH('Indexed REC Prices'!$C19,'Inputs_Indexed REC'!$C$25:$C$27,0)),0)</f>
        <v>78.749320248284519</v>
      </c>
      <c r="AA19" s="215">
        <f>IF(AA$2&gt;=$B19,'Indexed REC Strike Price'!AA19-INDEX('Inputs_Indexed REC'!X$25:X$27,MATCH('Indexed REC Prices'!$C19,'Inputs_Indexed REC'!$C$25:$C$27,0)),0)</f>
        <v>78.491604474474997</v>
      </c>
      <c r="AB19" s="215">
        <f>IF(AB$2&gt;=$B19,'Indexed REC Strike Price'!AB19-INDEX('Inputs_Indexed REC'!Y$25:Y$27,MATCH('Indexed REC Prices'!$C19,'Inputs_Indexed REC'!$C$25:$C$27,0)),0)</f>
        <v>78.29465854193532</v>
      </c>
      <c r="AC19" s="215">
        <f>IF(AC$2&gt;=$B19,'Indexed REC Strike Price'!AC19-INDEX('Inputs_Indexed REC'!Z$25:Z$27,MATCH('Indexed REC Prices'!$C19,'Inputs_Indexed REC'!$C$25:$C$27,0)),0)</f>
        <v>78.139576696697219</v>
      </c>
      <c r="AD19" s="215">
        <f>IF(AD$2&gt;=$B19,'Indexed REC Strike Price'!AD19-INDEX('Inputs_Indexed REC'!AA$25:AA$27,MATCH('Indexed REC Prices'!$C19,'Inputs_Indexed REC'!$C$25:$C$27,0)),0)</f>
        <v>77.311506746300381</v>
      </c>
      <c r="AE19" s="215">
        <f>IF(AE$2&gt;=$B19,'Indexed REC Strike Price'!AE19-INDEX('Inputs_Indexed REC'!AB$25:AB$27,MATCH('Indexed REC Prices'!$C19,'Inputs_Indexed REC'!$C$25:$C$27,0)),0)</f>
        <v>76.466875396895631</v>
      </c>
      <c r="AF19" s="215">
        <f>IF(AF$2&gt;=$B19,'Indexed REC Strike Price'!AF19-INDEX('Inputs_Indexed REC'!AC$25:AC$27,MATCH('Indexed REC Prices'!$C19,'Inputs_Indexed REC'!$C$25:$C$27,0)),0)</f>
        <v>75.605351420502757</v>
      </c>
    </row>
    <row r="20" spans="2:32" x14ac:dyDescent="0.35">
      <c r="B20" s="354">
        <f t="shared" si="1"/>
        <v>2037</v>
      </c>
      <c r="C20" s="227" t="s">
        <v>75</v>
      </c>
      <c r="D20" s="60" t="s">
        <v>35</v>
      </c>
      <c r="E20" s="249" t="s">
        <v>93</v>
      </c>
      <c r="H20" s="215">
        <f>IF(H$2&gt;=$B20,'Indexed REC Strike Price'!H20-INDEX('Inputs_Indexed REC'!E$25:E$27,MATCH('Indexed REC Prices'!$C20,'Inputs_Indexed REC'!$C$25:$C$27,0)),0)</f>
        <v>0</v>
      </c>
      <c r="I20" s="215">
        <f>IF(I$2&gt;=$B20,'Indexed REC Strike Price'!I20-INDEX('Inputs_Indexed REC'!F$25:F$27,MATCH('Indexed REC Prices'!$C20,'Inputs_Indexed REC'!$C$25:$C$27,0)),0)</f>
        <v>0</v>
      </c>
      <c r="J20" s="215">
        <f>IF(J$2&gt;=$B20,'Indexed REC Strike Price'!J20-INDEX('Inputs_Indexed REC'!G$25:G$27,MATCH('Indexed REC Prices'!$C20,'Inputs_Indexed REC'!$C$25:$C$27,0)),0)</f>
        <v>0</v>
      </c>
      <c r="K20" s="215">
        <f>IF(K$2&gt;=$B20,'Indexed REC Strike Price'!K20-INDEX('Inputs_Indexed REC'!H$25:H$27,MATCH('Indexed REC Prices'!$C20,'Inputs_Indexed REC'!$C$25:$C$27,0)),0)</f>
        <v>0</v>
      </c>
      <c r="L20" s="215">
        <f>IF(L$2&gt;=$B20,'Indexed REC Strike Price'!L20-INDEX('Inputs_Indexed REC'!I$25:I$27,MATCH('Indexed REC Prices'!$C20,'Inputs_Indexed REC'!$C$25:$C$27,0)),0)</f>
        <v>0</v>
      </c>
      <c r="M20" s="215">
        <f>IF(M$2&gt;=$B20,'Indexed REC Strike Price'!M20-INDEX('Inputs_Indexed REC'!J$25:J$27,MATCH('Indexed REC Prices'!$C20,'Inputs_Indexed REC'!$C$25:$C$27,0)),0)</f>
        <v>0</v>
      </c>
      <c r="N20" s="215">
        <f>IF(N$2&gt;=$B20,'Indexed REC Strike Price'!N20-INDEX('Inputs_Indexed REC'!K$25:K$27,MATCH('Indexed REC Prices'!$C20,'Inputs_Indexed REC'!$C$25:$C$27,0)),0)</f>
        <v>0</v>
      </c>
      <c r="O20" s="215">
        <f>IF(O$2&gt;=$B20,'Indexed REC Strike Price'!O20-INDEX('Inputs_Indexed REC'!L$25:L$27,MATCH('Indexed REC Prices'!$C20,'Inputs_Indexed REC'!$C$25:$C$27,0)),0)</f>
        <v>0</v>
      </c>
      <c r="P20" s="215">
        <f>IF(P$2&gt;=$B20,'Indexed REC Strike Price'!P20-INDEX('Inputs_Indexed REC'!M$25:M$27,MATCH('Indexed REC Prices'!$C20,'Inputs_Indexed REC'!$C$25:$C$27,0)),0)</f>
        <v>0</v>
      </c>
      <c r="Q20" s="215">
        <f>IF(Q$2&gt;=$B20,'Indexed REC Strike Price'!Q20-INDEX('Inputs_Indexed REC'!N$25:N$27,MATCH('Indexed REC Prices'!$C20,'Inputs_Indexed REC'!$C$25:$C$27,0)),0)</f>
        <v>0</v>
      </c>
      <c r="R20" s="215">
        <f>IF(R$2&gt;=$B20,'Indexed REC Strike Price'!R20-INDEX('Inputs_Indexed REC'!O$25:O$27,MATCH('Indexed REC Prices'!$C20,'Inputs_Indexed REC'!$C$25:$C$27,0)),0)</f>
        <v>0</v>
      </c>
      <c r="S20" s="215">
        <f>IF(S$2&gt;=$B20,'Indexed REC Strike Price'!S20-INDEX('Inputs_Indexed REC'!P$25:P$27,MATCH('Indexed REC Prices'!$C20,'Inputs_Indexed REC'!$C$25:$C$27,0)),0)</f>
        <v>0</v>
      </c>
      <c r="T20" s="215">
        <f>IF(T$2&gt;=$B20,'Indexed REC Strike Price'!T20-INDEX('Inputs_Indexed REC'!Q$25:Q$27,MATCH('Indexed REC Prices'!$C20,'Inputs_Indexed REC'!$C$25:$C$27,0)),0)</f>
        <v>0</v>
      </c>
      <c r="U20" s="215">
        <f>IF(U$2&gt;=$B20,'Indexed REC Strike Price'!U20-INDEX('Inputs_Indexed REC'!R$25:R$27,MATCH('Indexed REC Prices'!$C20,'Inputs_Indexed REC'!$C$25:$C$27,0)),0)</f>
        <v>0</v>
      </c>
      <c r="V20" s="215">
        <f>IF(V$2&gt;=$B20,'Indexed REC Strike Price'!V20-INDEX('Inputs_Indexed REC'!S$25:S$27,MATCH('Indexed REC Prices'!$C20,'Inputs_Indexed REC'!$C$25:$C$27,0)),0)</f>
        <v>0</v>
      </c>
      <c r="W20" s="215">
        <f>IF(W$2&gt;=$B20,'Indexed REC Strike Price'!W20-INDEX('Inputs_Indexed REC'!T$25:T$27,MATCH('Indexed REC Prices'!$C20,'Inputs_Indexed REC'!$C$25:$C$27,0)),0)</f>
        <v>79.791966624083415</v>
      </c>
      <c r="X20" s="215">
        <f>IF(X$2&gt;=$B20,'Indexed REC Strike Price'!X20-INDEX('Inputs_Indexed REC'!U$25:U$27,MATCH('Indexed REC Prices'!$C20,'Inputs_Indexed REC'!$C$25:$C$27,0)),0)</f>
        <v>80.001155116146904</v>
      </c>
      <c r="Y20" s="215">
        <f>IF(Y$2&gt;=$B20,'Indexed REC Strike Price'!Y20-INDEX('Inputs_Indexed REC'!V$25:V$27,MATCH('Indexed REC Prices'!$C20,'Inputs_Indexed REC'!$C$25:$C$27,0)),0)</f>
        <v>79.900123370115153</v>
      </c>
      <c r="Z20" s="215">
        <f>IF(Z$2&gt;=$B20,'Indexed REC Strike Price'!Z20-INDEX('Inputs_Indexed REC'!W$25:W$27,MATCH('Indexed REC Prices'!$C20,'Inputs_Indexed REC'!$C$25:$C$27,0)),0)</f>
        <v>79.79264519551198</v>
      </c>
      <c r="AA20" s="215">
        <f>IF(AA$2&gt;=$B20,'Indexed REC Strike Price'!AA20-INDEX('Inputs_Indexed REC'!X$25:X$27,MATCH('Indexed REC Prices'!$C20,'Inputs_Indexed REC'!$C$25:$C$27,0)),0)</f>
        <v>79.534929421702458</v>
      </c>
      <c r="AB20" s="215">
        <f>IF(AB$2&gt;=$B20,'Indexed REC Strike Price'!AB20-INDEX('Inputs_Indexed REC'!Y$25:Y$27,MATCH('Indexed REC Prices'!$C20,'Inputs_Indexed REC'!$C$25:$C$27,0)),0)</f>
        <v>79.337983489162781</v>
      </c>
      <c r="AC20" s="215">
        <f>IF(AC$2&gt;=$B20,'Indexed REC Strike Price'!AC20-INDEX('Inputs_Indexed REC'!Z$25:Z$27,MATCH('Indexed REC Prices'!$C20,'Inputs_Indexed REC'!$C$25:$C$27,0)),0)</f>
        <v>79.18290164392468</v>
      </c>
      <c r="AD20" s="215">
        <f>IF(AD$2&gt;=$B20,'Indexed REC Strike Price'!AD20-INDEX('Inputs_Indexed REC'!AA$25:AA$27,MATCH('Indexed REC Prices'!$C20,'Inputs_Indexed REC'!$C$25:$C$27,0)),0)</f>
        <v>78.354831693527842</v>
      </c>
      <c r="AE20" s="215">
        <f>IF(AE$2&gt;=$B20,'Indexed REC Strike Price'!AE20-INDEX('Inputs_Indexed REC'!AB$25:AB$27,MATCH('Indexed REC Prices'!$C20,'Inputs_Indexed REC'!$C$25:$C$27,0)),0)</f>
        <v>77.510200344123092</v>
      </c>
      <c r="AF20" s="215">
        <f>IF(AF$2&gt;=$B20,'Indexed REC Strike Price'!AF20-INDEX('Inputs_Indexed REC'!AC$25:AC$27,MATCH('Indexed REC Prices'!$C20,'Inputs_Indexed REC'!$C$25:$C$27,0)),0)</f>
        <v>76.648676367730218</v>
      </c>
    </row>
    <row r="21" spans="2:32" x14ac:dyDescent="0.35">
      <c r="B21" s="354">
        <f t="shared" si="1"/>
        <v>2038</v>
      </c>
      <c r="C21" s="227" t="s">
        <v>75</v>
      </c>
      <c r="D21" s="60" t="s">
        <v>36</v>
      </c>
      <c r="E21" s="249" t="s">
        <v>93</v>
      </c>
      <c r="H21" s="215">
        <f>IF(H$2&gt;=$B21,'Indexed REC Strike Price'!H21-INDEX('Inputs_Indexed REC'!E$25:E$27,MATCH('Indexed REC Prices'!$C21,'Inputs_Indexed REC'!$C$25:$C$27,0)),0)</f>
        <v>0</v>
      </c>
      <c r="I21" s="215">
        <f>IF(I$2&gt;=$B21,'Indexed REC Strike Price'!I21-INDEX('Inputs_Indexed REC'!F$25:F$27,MATCH('Indexed REC Prices'!$C21,'Inputs_Indexed REC'!$C$25:$C$27,0)),0)</f>
        <v>0</v>
      </c>
      <c r="J21" s="215">
        <f>IF(J$2&gt;=$B21,'Indexed REC Strike Price'!J21-INDEX('Inputs_Indexed REC'!G$25:G$27,MATCH('Indexed REC Prices'!$C21,'Inputs_Indexed REC'!$C$25:$C$27,0)),0)</f>
        <v>0</v>
      </c>
      <c r="K21" s="215">
        <f>IF(K$2&gt;=$B21,'Indexed REC Strike Price'!K21-INDEX('Inputs_Indexed REC'!H$25:H$27,MATCH('Indexed REC Prices'!$C21,'Inputs_Indexed REC'!$C$25:$C$27,0)),0)</f>
        <v>0</v>
      </c>
      <c r="L21" s="215">
        <f>IF(L$2&gt;=$B21,'Indexed REC Strike Price'!L21-INDEX('Inputs_Indexed REC'!I$25:I$27,MATCH('Indexed REC Prices'!$C21,'Inputs_Indexed REC'!$C$25:$C$27,0)),0)</f>
        <v>0</v>
      </c>
      <c r="M21" s="215">
        <f>IF(M$2&gt;=$B21,'Indexed REC Strike Price'!M21-INDEX('Inputs_Indexed REC'!J$25:J$27,MATCH('Indexed REC Prices'!$C21,'Inputs_Indexed REC'!$C$25:$C$27,0)),0)</f>
        <v>0</v>
      </c>
      <c r="N21" s="215">
        <f>IF(N$2&gt;=$B21,'Indexed REC Strike Price'!N21-INDEX('Inputs_Indexed REC'!K$25:K$27,MATCH('Indexed REC Prices'!$C21,'Inputs_Indexed REC'!$C$25:$C$27,0)),0)</f>
        <v>0</v>
      </c>
      <c r="O21" s="215">
        <f>IF(O$2&gt;=$B21,'Indexed REC Strike Price'!O21-INDEX('Inputs_Indexed REC'!L$25:L$27,MATCH('Indexed REC Prices'!$C21,'Inputs_Indexed REC'!$C$25:$C$27,0)),0)</f>
        <v>0</v>
      </c>
      <c r="P21" s="215">
        <f>IF(P$2&gt;=$B21,'Indexed REC Strike Price'!P21-INDEX('Inputs_Indexed REC'!M$25:M$27,MATCH('Indexed REC Prices'!$C21,'Inputs_Indexed REC'!$C$25:$C$27,0)),0)</f>
        <v>0</v>
      </c>
      <c r="Q21" s="215">
        <f>IF(Q$2&gt;=$B21,'Indexed REC Strike Price'!Q21-INDEX('Inputs_Indexed REC'!N$25:N$27,MATCH('Indexed REC Prices'!$C21,'Inputs_Indexed REC'!$C$25:$C$27,0)),0)</f>
        <v>0</v>
      </c>
      <c r="R21" s="215">
        <f>IF(R$2&gt;=$B21,'Indexed REC Strike Price'!R21-INDEX('Inputs_Indexed REC'!O$25:O$27,MATCH('Indexed REC Prices'!$C21,'Inputs_Indexed REC'!$C$25:$C$27,0)),0)</f>
        <v>0</v>
      </c>
      <c r="S21" s="215">
        <f>IF(S$2&gt;=$B21,'Indexed REC Strike Price'!S21-INDEX('Inputs_Indexed REC'!P$25:P$27,MATCH('Indexed REC Prices'!$C21,'Inputs_Indexed REC'!$C$25:$C$27,0)),0)</f>
        <v>0</v>
      </c>
      <c r="T21" s="215">
        <f>IF(T$2&gt;=$B21,'Indexed REC Strike Price'!T21-INDEX('Inputs_Indexed REC'!Q$25:Q$27,MATCH('Indexed REC Prices'!$C21,'Inputs_Indexed REC'!$C$25:$C$27,0)),0)</f>
        <v>0</v>
      </c>
      <c r="U21" s="215">
        <f>IF(U$2&gt;=$B21,'Indexed REC Strike Price'!U21-INDEX('Inputs_Indexed REC'!R$25:R$27,MATCH('Indexed REC Prices'!$C21,'Inputs_Indexed REC'!$C$25:$C$27,0)),0)</f>
        <v>0</v>
      </c>
      <c r="V21" s="215">
        <f>IF(V$2&gt;=$B21,'Indexed REC Strike Price'!V21-INDEX('Inputs_Indexed REC'!S$25:S$27,MATCH('Indexed REC Prices'!$C21,'Inputs_Indexed REC'!$C$25:$C$27,0)),0)</f>
        <v>0</v>
      </c>
      <c r="W21" s="215">
        <f>IF(W$2&gt;=$B21,'Indexed REC Strike Price'!W21-INDEX('Inputs_Indexed REC'!T$25:T$27,MATCH('Indexed REC Prices'!$C21,'Inputs_Indexed REC'!$C$25:$C$27,0)),0)</f>
        <v>0</v>
      </c>
      <c r="X21" s="215">
        <f>IF(X$2&gt;=$B21,'Indexed REC Strike Price'!X21-INDEX('Inputs_Indexed REC'!U$25:U$27,MATCH('Indexed REC Prices'!$C21,'Inputs_Indexed REC'!$C$25:$C$27,0)),0)</f>
        <v>81.062784009816966</v>
      </c>
      <c r="Y21" s="215">
        <f>IF(Y$2&gt;=$B21,'Indexed REC Strike Price'!Y21-INDEX('Inputs_Indexed REC'!V$25:V$27,MATCH('Indexed REC Prices'!$C21,'Inputs_Indexed REC'!$C$25:$C$27,0)),0)</f>
        <v>80.961752263785215</v>
      </c>
      <c r="Z21" s="215">
        <f>IF(Z$2&gt;=$B21,'Indexed REC Strike Price'!Z21-INDEX('Inputs_Indexed REC'!W$25:W$27,MATCH('Indexed REC Prices'!$C21,'Inputs_Indexed REC'!$C$25:$C$27,0)),0)</f>
        <v>80.854274089182042</v>
      </c>
      <c r="AA21" s="215">
        <f>IF(AA$2&gt;=$B21,'Indexed REC Strike Price'!AA21-INDEX('Inputs_Indexed REC'!X$25:X$27,MATCH('Indexed REC Prices'!$C21,'Inputs_Indexed REC'!$C$25:$C$27,0)),0)</f>
        <v>80.596558315372519</v>
      </c>
      <c r="AB21" s="215">
        <f>IF(AB$2&gt;=$B21,'Indexed REC Strike Price'!AB21-INDEX('Inputs_Indexed REC'!Y$25:Y$27,MATCH('Indexed REC Prices'!$C21,'Inputs_Indexed REC'!$C$25:$C$27,0)),0)</f>
        <v>80.399612382832828</v>
      </c>
      <c r="AC21" s="215">
        <f>IF(AC$2&gt;=$B21,'Indexed REC Strike Price'!AC21-INDEX('Inputs_Indexed REC'!Z$25:Z$27,MATCH('Indexed REC Prices'!$C21,'Inputs_Indexed REC'!$C$25:$C$27,0)),0)</f>
        <v>80.244530537594727</v>
      </c>
      <c r="AD21" s="215">
        <f>IF(AD$2&gt;=$B21,'Indexed REC Strike Price'!AD21-INDEX('Inputs_Indexed REC'!AA$25:AA$27,MATCH('Indexed REC Prices'!$C21,'Inputs_Indexed REC'!$C$25:$C$27,0)),0)</f>
        <v>79.416460587197918</v>
      </c>
      <c r="AE21" s="215">
        <f>IF(AE$2&gt;=$B21,'Indexed REC Strike Price'!AE21-INDEX('Inputs_Indexed REC'!AB$25:AB$27,MATCH('Indexed REC Prices'!$C21,'Inputs_Indexed REC'!$C$25:$C$27,0)),0)</f>
        <v>78.571829237793139</v>
      </c>
      <c r="AF21" s="215">
        <f>IF(AF$2&gt;=$B21,'Indexed REC Strike Price'!AF21-INDEX('Inputs_Indexed REC'!AC$25:AC$27,MATCH('Indexed REC Prices'!$C21,'Inputs_Indexed REC'!$C$25:$C$27,0)),0)</f>
        <v>77.710305261400293</v>
      </c>
    </row>
    <row r="22" spans="2:32" x14ac:dyDescent="0.35">
      <c r="B22" s="354">
        <f t="shared" si="1"/>
        <v>2039</v>
      </c>
      <c r="C22" s="227" t="s">
        <v>75</v>
      </c>
      <c r="D22" s="60" t="s">
        <v>37</v>
      </c>
      <c r="E22" s="249" t="s">
        <v>93</v>
      </c>
      <c r="H22" s="215">
        <f>IF(H$2&gt;=$B22,'Indexed REC Strike Price'!H22-INDEX('Inputs_Indexed REC'!E$25:E$27,MATCH('Indexed REC Prices'!$C22,'Inputs_Indexed REC'!$C$25:$C$27,0)),0)</f>
        <v>0</v>
      </c>
      <c r="I22" s="215">
        <f>IF(I$2&gt;=$B22,'Indexed REC Strike Price'!I22-INDEX('Inputs_Indexed REC'!F$25:F$27,MATCH('Indexed REC Prices'!$C22,'Inputs_Indexed REC'!$C$25:$C$27,0)),0)</f>
        <v>0</v>
      </c>
      <c r="J22" s="215">
        <f>IF(J$2&gt;=$B22,'Indexed REC Strike Price'!J22-INDEX('Inputs_Indexed REC'!G$25:G$27,MATCH('Indexed REC Prices'!$C22,'Inputs_Indexed REC'!$C$25:$C$27,0)),0)</f>
        <v>0</v>
      </c>
      <c r="K22" s="215">
        <f>IF(K$2&gt;=$B22,'Indexed REC Strike Price'!K22-INDEX('Inputs_Indexed REC'!H$25:H$27,MATCH('Indexed REC Prices'!$C22,'Inputs_Indexed REC'!$C$25:$C$27,0)),0)</f>
        <v>0</v>
      </c>
      <c r="L22" s="215">
        <f>IF(L$2&gt;=$B22,'Indexed REC Strike Price'!L22-INDEX('Inputs_Indexed REC'!I$25:I$27,MATCH('Indexed REC Prices'!$C22,'Inputs_Indexed REC'!$C$25:$C$27,0)),0)</f>
        <v>0</v>
      </c>
      <c r="M22" s="215">
        <f>IF(M$2&gt;=$B22,'Indexed REC Strike Price'!M22-INDEX('Inputs_Indexed REC'!J$25:J$27,MATCH('Indexed REC Prices'!$C22,'Inputs_Indexed REC'!$C$25:$C$27,0)),0)</f>
        <v>0</v>
      </c>
      <c r="N22" s="215">
        <f>IF(N$2&gt;=$B22,'Indexed REC Strike Price'!N22-INDEX('Inputs_Indexed REC'!K$25:K$27,MATCH('Indexed REC Prices'!$C22,'Inputs_Indexed REC'!$C$25:$C$27,0)),0)</f>
        <v>0</v>
      </c>
      <c r="O22" s="215">
        <f>IF(O$2&gt;=$B22,'Indexed REC Strike Price'!O22-INDEX('Inputs_Indexed REC'!L$25:L$27,MATCH('Indexed REC Prices'!$C22,'Inputs_Indexed REC'!$C$25:$C$27,0)),0)</f>
        <v>0</v>
      </c>
      <c r="P22" s="215">
        <f>IF(P$2&gt;=$B22,'Indexed REC Strike Price'!P22-INDEX('Inputs_Indexed REC'!M$25:M$27,MATCH('Indexed REC Prices'!$C22,'Inputs_Indexed REC'!$C$25:$C$27,0)),0)</f>
        <v>0</v>
      </c>
      <c r="Q22" s="215">
        <f>IF(Q$2&gt;=$B22,'Indexed REC Strike Price'!Q22-INDEX('Inputs_Indexed REC'!N$25:N$27,MATCH('Indexed REC Prices'!$C22,'Inputs_Indexed REC'!$C$25:$C$27,0)),0)</f>
        <v>0</v>
      </c>
      <c r="R22" s="215">
        <f>IF(R$2&gt;=$B22,'Indexed REC Strike Price'!R22-INDEX('Inputs_Indexed REC'!O$25:O$27,MATCH('Indexed REC Prices'!$C22,'Inputs_Indexed REC'!$C$25:$C$27,0)),0)</f>
        <v>0</v>
      </c>
      <c r="S22" s="215">
        <f>IF(S$2&gt;=$B22,'Indexed REC Strike Price'!S22-INDEX('Inputs_Indexed REC'!P$25:P$27,MATCH('Indexed REC Prices'!$C22,'Inputs_Indexed REC'!$C$25:$C$27,0)),0)</f>
        <v>0</v>
      </c>
      <c r="T22" s="215">
        <f>IF(T$2&gt;=$B22,'Indexed REC Strike Price'!T22-INDEX('Inputs_Indexed REC'!Q$25:Q$27,MATCH('Indexed REC Prices'!$C22,'Inputs_Indexed REC'!$C$25:$C$27,0)),0)</f>
        <v>0</v>
      </c>
      <c r="U22" s="215">
        <f>IF(U$2&gt;=$B22,'Indexed REC Strike Price'!U22-INDEX('Inputs_Indexed REC'!R$25:R$27,MATCH('Indexed REC Prices'!$C22,'Inputs_Indexed REC'!$C$25:$C$27,0)),0)</f>
        <v>0</v>
      </c>
      <c r="V22" s="215">
        <f>IF(V$2&gt;=$B22,'Indexed REC Strike Price'!V22-INDEX('Inputs_Indexed REC'!S$25:S$27,MATCH('Indexed REC Prices'!$C22,'Inputs_Indexed REC'!$C$25:$C$27,0)),0)</f>
        <v>0</v>
      </c>
      <c r="W22" s="215">
        <f>IF(W$2&gt;=$B22,'Indexed REC Strike Price'!W22-INDEX('Inputs_Indexed REC'!T$25:T$27,MATCH('Indexed REC Prices'!$C22,'Inputs_Indexed REC'!$C$25:$C$27,0)),0)</f>
        <v>0</v>
      </c>
      <c r="X22" s="215">
        <f>IF(X$2&gt;=$B22,'Indexed REC Strike Price'!X22-INDEX('Inputs_Indexed REC'!U$25:U$27,MATCH('Indexed REC Prices'!$C22,'Inputs_Indexed REC'!$C$25:$C$27,0)),0)</f>
        <v>0</v>
      </c>
      <c r="Y22" s="215">
        <f>IF(Y$2&gt;=$B22,'Indexed REC Strike Price'!Y22-INDEX('Inputs_Indexed REC'!V$25:V$27,MATCH('Indexed REC Prices'!$C22,'Inputs_Indexed REC'!$C$25:$C$27,0)),0)</f>
        <v>82.005077211012718</v>
      </c>
      <c r="Z22" s="215">
        <f>IF(Z$2&gt;=$B22,'Indexed REC Strike Price'!Z22-INDEX('Inputs_Indexed REC'!W$25:W$27,MATCH('Indexed REC Prices'!$C22,'Inputs_Indexed REC'!$C$25:$C$27,0)),0)</f>
        <v>81.897599036409545</v>
      </c>
      <c r="AA22" s="215">
        <f>IF(AA$2&gt;=$B22,'Indexed REC Strike Price'!AA22-INDEX('Inputs_Indexed REC'!X$25:X$27,MATCH('Indexed REC Prices'!$C22,'Inputs_Indexed REC'!$C$25:$C$27,0)),0)</f>
        <v>81.639883262600023</v>
      </c>
      <c r="AB22" s="215">
        <f>IF(AB$2&gt;=$B22,'Indexed REC Strike Price'!AB22-INDEX('Inputs_Indexed REC'!Y$25:Y$27,MATCH('Indexed REC Prices'!$C22,'Inputs_Indexed REC'!$C$25:$C$27,0)),0)</f>
        <v>81.442937330060346</v>
      </c>
      <c r="AC22" s="215">
        <f>IF(AC$2&gt;=$B22,'Indexed REC Strike Price'!AC22-INDEX('Inputs_Indexed REC'!Z$25:Z$27,MATCH('Indexed REC Prices'!$C22,'Inputs_Indexed REC'!$C$25:$C$27,0)),0)</f>
        <v>81.287855484822245</v>
      </c>
      <c r="AD22" s="215">
        <f>IF(AD$2&gt;=$B22,'Indexed REC Strike Price'!AD22-INDEX('Inputs_Indexed REC'!AA$25:AA$27,MATCH('Indexed REC Prices'!$C22,'Inputs_Indexed REC'!$C$25:$C$27,0)),0)</f>
        <v>80.459785534425407</v>
      </c>
      <c r="AE22" s="215">
        <f>IF(AE$2&gt;=$B22,'Indexed REC Strike Price'!AE22-INDEX('Inputs_Indexed REC'!AB$25:AB$27,MATCH('Indexed REC Prices'!$C22,'Inputs_Indexed REC'!$C$25:$C$27,0)),0)</f>
        <v>79.615154185020657</v>
      </c>
      <c r="AF22" s="215">
        <f>IF(AF$2&gt;=$B22,'Indexed REC Strike Price'!AF22-INDEX('Inputs_Indexed REC'!AC$25:AC$27,MATCH('Indexed REC Prices'!$C22,'Inputs_Indexed REC'!$C$25:$C$27,0)),0)</f>
        <v>78.753630208627783</v>
      </c>
    </row>
    <row r="23" spans="2:32" x14ac:dyDescent="0.35">
      <c r="B23" s="354">
        <f t="shared" si="1"/>
        <v>2040</v>
      </c>
      <c r="C23" s="227" t="s">
        <v>75</v>
      </c>
      <c r="D23" s="60" t="s">
        <v>38</v>
      </c>
      <c r="E23" s="249" t="s">
        <v>93</v>
      </c>
      <c r="H23" s="215">
        <f>IF(H$2&gt;=$B23,'Indexed REC Strike Price'!H23-INDEX('Inputs_Indexed REC'!E$25:E$27,MATCH('Indexed REC Prices'!$C23,'Inputs_Indexed REC'!$C$25:$C$27,0)),0)</f>
        <v>0</v>
      </c>
      <c r="I23" s="215">
        <f>IF(I$2&gt;=$B23,'Indexed REC Strike Price'!I23-INDEX('Inputs_Indexed REC'!F$25:F$27,MATCH('Indexed REC Prices'!$C23,'Inputs_Indexed REC'!$C$25:$C$27,0)),0)</f>
        <v>0</v>
      </c>
      <c r="J23" s="215">
        <f>IF(J$2&gt;=$B23,'Indexed REC Strike Price'!J23-INDEX('Inputs_Indexed REC'!G$25:G$27,MATCH('Indexed REC Prices'!$C23,'Inputs_Indexed REC'!$C$25:$C$27,0)),0)</f>
        <v>0</v>
      </c>
      <c r="K23" s="215">
        <f>IF(K$2&gt;=$B23,'Indexed REC Strike Price'!K23-INDEX('Inputs_Indexed REC'!H$25:H$27,MATCH('Indexed REC Prices'!$C23,'Inputs_Indexed REC'!$C$25:$C$27,0)),0)</f>
        <v>0</v>
      </c>
      <c r="L23" s="215">
        <f>IF(L$2&gt;=$B23,'Indexed REC Strike Price'!L23-INDEX('Inputs_Indexed REC'!I$25:I$27,MATCH('Indexed REC Prices'!$C23,'Inputs_Indexed REC'!$C$25:$C$27,0)),0)</f>
        <v>0</v>
      </c>
      <c r="M23" s="215">
        <f>IF(M$2&gt;=$B23,'Indexed REC Strike Price'!M23-INDEX('Inputs_Indexed REC'!J$25:J$27,MATCH('Indexed REC Prices'!$C23,'Inputs_Indexed REC'!$C$25:$C$27,0)),0)</f>
        <v>0</v>
      </c>
      <c r="N23" s="215">
        <f>IF(N$2&gt;=$B23,'Indexed REC Strike Price'!N23-INDEX('Inputs_Indexed REC'!K$25:K$27,MATCH('Indexed REC Prices'!$C23,'Inputs_Indexed REC'!$C$25:$C$27,0)),0)</f>
        <v>0</v>
      </c>
      <c r="O23" s="215">
        <f>IF(O$2&gt;=$B23,'Indexed REC Strike Price'!O23-INDEX('Inputs_Indexed REC'!L$25:L$27,MATCH('Indexed REC Prices'!$C23,'Inputs_Indexed REC'!$C$25:$C$27,0)),0)</f>
        <v>0</v>
      </c>
      <c r="P23" s="215">
        <f>IF(P$2&gt;=$B23,'Indexed REC Strike Price'!P23-INDEX('Inputs_Indexed REC'!M$25:M$27,MATCH('Indexed REC Prices'!$C23,'Inputs_Indexed REC'!$C$25:$C$27,0)),0)</f>
        <v>0</v>
      </c>
      <c r="Q23" s="215">
        <f>IF(Q$2&gt;=$B23,'Indexed REC Strike Price'!Q23-INDEX('Inputs_Indexed REC'!N$25:N$27,MATCH('Indexed REC Prices'!$C23,'Inputs_Indexed REC'!$C$25:$C$27,0)),0)</f>
        <v>0</v>
      </c>
      <c r="R23" s="215">
        <f>IF(R$2&gt;=$B23,'Indexed REC Strike Price'!R23-INDEX('Inputs_Indexed REC'!O$25:O$27,MATCH('Indexed REC Prices'!$C23,'Inputs_Indexed REC'!$C$25:$C$27,0)),0)</f>
        <v>0</v>
      </c>
      <c r="S23" s="215">
        <f>IF(S$2&gt;=$B23,'Indexed REC Strike Price'!S23-INDEX('Inputs_Indexed REC'!P$25:P$27,MATCH('Indexed REC Prices'!$C23,'Inputs_Indexed REC'!$C$25:$C$27,0)),0)</f>
        <v>0</v>
      </c>
      <c r="T23" s="215">
        <f>IF(T$2&gt;=$B23,'Indexed REC Strike Price'!T23-INDEX('Inputs_Indexed REC'!Q$25:Q$27,MATCH('Indexed REC Prices'!$C23,'Inputs_Indexed REC'!$C$25:$C$27,0)),0)</f>
        <v>0</v>
      </c>
      <c r="U23" s="215">
        <f>IF(U$2&gt;=$B23,'Indexed REC Strike Price'!U23-INDEX('Inputs_Indexed REC'!R$25:R$27,MATCH('Indexed REC Prices'!$C23,'Inputs_Indexed REC'!$C$25:$C$27,0)),0)</f>
        <v>0</v>
      </c>
      <c r="V23" s="215">
        <f>IF(V$2&gt;=$B23,'Indexed REC Strike Price'!V23-INDEX('Inputs_Indexed REC'!S$25:S$27,MATCH('Indexed REC Prices'!$C23,'Inputs_Indexed REC'!$C$25:$C$27,0)),0)</f>
        <v>0</v>
      </c>
      <c r="W23" s="215">
        <f>IF(W$2&gt;=$B23,'Indexed REC Strike Price'!W23-INDEX('Inputs_Indexed REC'!T$25:T$27,MATCH('Indexed REC Prices'!$C23,'Inputs_Indexed REC'!$C$25:$C$27,0)),0)</f>
        <v>0</v>
      </c>
      <c r="X23" s="215">
        <f>IF(X$2&gt;=$B23,'Indexed REC Strike Price'!X23-INDEX('Inputs_Indexed REC'!U$25:U$27,MATCH('Indexed REC Prices'!$C23,'Inputs_Indexed REC'!$C$25:$C$27,0)),0)</f>
        <v>0</v>
      </c>
      <c r="Y23" s="215">
        <f>IF(Y$2&gt;=$B23,'Indexed REC Strike Price'!Y23-INDEX('Inputs_Indexed REC'!V$25:V$27,MATCH('Indexed REC Prices'!$C23,'Inputs_Indexed REC'!$C$25:$C$27,0)),0)</f>
        <v>0</v>
      </c>
      <c r="Z23" s="215">
        <f>IF(Z$2&gt;=$B23,'Indexed REC Strike Price'!Z23-INDEX('Inputs_Indexed REC'!W$25:W$27,MATCH('Indexed REC Prices'!$C23,'Inputs_Indexed REC'!$C$25:$C$27,0)),0)</f>
        <v>82.94092398363702</v>
      </c>
      <c r="AA23" s="215">
        <f>IF(AA$2&gt;=$B23,'Indexed REC Strike Price'!AA23-INDEX('Inputs_Indexed REC'!X$25:X$27,MATCH('Indexed REC Prices'!$C23,'Inputs_Indexed REC'!$C$25:$C$27,0)),0)</f>
        <v>82.683208209827498</v>
      </c>
      <c r="AB23" s="215">
        <f>IF(AB$2&gt;=$B23,'Indexed REC Strike Price'!AB23-INDEX('Inputs_Indexed REC'!Y$25:Y$27,MATCH('Indexed REC Prices'!$C23,'Inputs_Indexed REC'!$C$25:$C$27,0)),0)</f>
        <v>82.486262277287807</v>
      </c>
      <c r="AC23" s="215">
        <f>IF(AC$2&gt;=$B23,'Indexed REC Strike Price'!AC23-INDEX('Inputs_Indexed REC'!Z$25:Z$27,MATCH('Indexed REC Prices'!$C23,'Inputs_Indexed REC'!$C$25:$C$27,0)),0)</f>
        <v>82.331180432049706</v>
      </c>
      <c r="AD23" s="215">
        <f>IF(AD$2&gt;=$B23,'Indexed REC Strike Price'!AD23-INDEX('Inputs_Indexed REC'!AA$25:AA$27,MATCH('Indexed REC Prices'!$C23,'Inputs_Indexed REC'!$C$25:$C$27,0)),0)</f>
        <v>81.503110481652897</v>
      </c>
      <c r="AE23" s="215">
        <f>IF(AE$2&gt;=$B23,'Indexed REC Strike Price'!AE23-INDEX('Inputs_Indexed REC'!AB$25:AB$27,MATCH('Indexed REC Prices'!$C23,'Inputs_Indexed REC'!$C$25:$C$27,0)),0)</f>
        <v>80.658479132248118</v>
      </c>
      <c r="AF23" s="215">
        <f>IF(AF$2&gt;=$B23,'Indexed REC Strike Price'!AF23-INDEX('Inputs_Indexed REC'!AC$25:AC$27,MATCH('Indexed REC Prices'!$C23,'Inputs_Indexed REC'!$C$25:$C$27,0)),0)</f>
        <v>79.796955155855272</v>
      </c>
    </row>
    <row r="24" spans="2:32" x14ac:dyDescent="0.35">
      <c r="B24" s="354">
        <f t="shared" si="1"/>
        <v>2041</v>
      </c>
      <c r="C24" s="227" t="s">
        <v>75</v>
      </c>
      <c r="D24" s="60" t="s">
        <v>39</v>
      </c>
      <c r="E24" s="249" t="s">
        <v>93</v>
      </c>
      <c r="H24" s="215">
        <f>IF(H$2&gt;=$B24,'Indexed REC Strike Price'!H24-INDEX('Inputs_Indexed REC'!E$25:E$27,MATCH('Indexed REC Prices'!$C24,'Inputs_Indexed REC'!$C$25:$C$27,0)),0)</f>
        <v>0</v>
      </c>
      <c r="I24" s="215">
        <f>IF(I$2&gt;=$B24,'Indexed REC Strike Price'!I24-INDEX('Inputs_Indexed REC'!F$25:F$27,MATCH('Indexed REC Prices'!$C24,'Inputs_Indexed REC'!$C$25:$C$27,0)),0)</f>
        <v>0</v>
      </c>
      <c r="J24" s="215">
        <f>IF(J$2&gt;=$B24,'Indexed REC Strike Price'!J24-INDEX('Inputs_Indexed REC'!G$25:G$27,MATCH('Indexed REC Prices'!$C24,'Inputs_Indexed REC'!$C$25:$C$27,0)),0)</f>
        <v>0</v>
      </c>
      <c r="K24" s="215">
        <f>IF(K$2&gt;=$B24,'Indexed REC Strike Price'!K24-INDEX('Inputs_Indexed REC'!H$25:H$27,MATCH('Indexed REC Prices'!$C24,'Inputs_Indexed REC'!$C$25:$C$27,0)),0)</f>
        <v>0</v>
      </c>
      <c r="L24" s="215">
        <f>IF(L$2&gt;=$B24,'Indexed REC Strike Price'!L24-INDEX('Inputs_Indexed REC'!I$25:I$27,MATCH('Indexed REC Prices'!$C24,'Inputs_Indexed REC'!$C$25:$C$27,0)),0)</f>
        <v>0</v>
      </c>
      <c r="M24" s="215">
        <f>IF(M$2&gt;=$B24,'Indexed REC Strike Price'!M24-INDEX('Inputs_Indexed REC'!J$25:J$27,MATCH('Indexed REC Prices'!$C24,'Inputs_Indexed REC'!$C$25:$C$27,0)),0)</f>
        <v>0</v>
      </c>
      <c r="N24" s="215">
        <f>IF(N$2&gt;=$B24,'Indexed REC Strike Price'!N24-INDEX('Inputs_Indexed REC'!K$25:K$27,MATCH('Indexed REC Prices'!$C24,'Inputs_Indexed REC'!$C$25:$C$27,0)),0)</f>
        <v>0</v>
      </c>
      <c r="O24" s="215">
        <f>IF(O$2&gt;=$B24,'Indexed REC Strike Price'!O24-INDEX('Inputs_Indexed REC'!L$25:L$27,MATCH('Indexed REC Prices'!$C24,'Inputs_Indexed REC'!$C$25:$C$27,0)),0)</f>
        <v>0</v>
      </c>
      <c r="P24" s="215">
        <f>IF(P$2&gt;=$B24,'Indexed REC Strike Price'!P24-INDEX('Inputs_Indexed REC'!M$25:M$27,MATCH('Indexed REC Prices'!$C24,'Inputs_Indexed REC'!$C$25:$C$27,0)),0)</f>
        <v>0</v>
      </c>
      <c r="Q24" s="215">
        <f>IF(Q$2&gt;=$B24,'Indexed REC Strike Price'!Q24-INDEX('Inputs_Indexed REC'!N$25:N$27,MATCH('Indexed REC Prices'!$C24,'Inputs_Indexed REC'!$C$25:$C$27,0)),0)</f>
        <v>0</v>
      </c>
      <c r="R24" s="215">
        <f>IF(R$2&gt;=$B24,'Indexed REC Strike Price'!R24-INDEX('Inputs_Indexed REC'!O$25:O$27,MATCH('Indexed REC Prices'!$C24,'Inputs_Indexed REC'!$C$25:$C$27,0)),0)</f>
        <v>0</v>
      </c>
      <c r="S24" s="215">
        <f>IF(S$2&gt;=$B24,'Indexed REC Strike Price'!S24-INDEX('Inputs_Indexed REC'!P$25:P$27,MATCH('Indexed REC Prices'!$C24,'Inputs_Indexed REC'!$C$25:$C$27,0)),0)</f>
        <v>0</v>
      </c>
      <c r="T24" s="215">
        <f>IF(T$2&gt;=$B24,'Indexed REC Strike Price'!T24-INDEX('Inputs_Indexed REC'!Q$25:Q$27,MATCH('Indexed REC Prices'!$C24,'Inputs_Indexed REC'!$C$25:$C$27,0)),0)</f>
        <v>0</v>
      </c>
      <c r="U24" s="215">
        <f>IF(U$2&gt;=$B24,'Indexed REC Strike Price'!U24-INDEX('Inputs_Indexed REC'!R$25:R$27,MATCH('Indexed REC Prices'!$C24,'Inputs_Indexed REC'!$C$25:$C$27,0)),0)</f>
        <v>0</v>
      </c>
      <c r="V24" s="215">
        <f>IF(V$2&gt;=$B24,'Indexed REC Strike Price'!V24-INDEX('Inputs_Indexed REC'!S$25:S$27,MATCH('Indexed REC Prices'!$C24,'Inputs_Indexed REC'!$C$25:$C$27,0)),0)</f>
        <v>0</v>
      </c>
      <c r="W24" s="215">
        <f>IF(W$2&gt;=$B24,'Indexed REC Strike Price'!W24-INDEX('Inputs_Indexed REC'!T$25:T$27,MATCH('Indexed REC Prices'!$C24,'Inputs_Indexed REC'!$C$25:$C$27,0)),0)</f>
        <v>0</v>
      </c>
      <c r="X24" s="215">
        <f>IF(X$2&gt;=$B24,'Indexed REC Strike Price'!X24-INDEX('Inputs_Indexed REC'!U$25:U$27,MATCH('Indexed REC Prices'!$C24,'Inputs_Indexed REC'!$C$25:$C$27,0)),0)</f>
        <v>0</v>
      </c>
      <c r="Y24" s="215">
        <f>IF(Y$2&gt;=$B24,'Indexed REC Strike Price'!Y24-INDEX('Inputs_Indexed REC'!V$25:V$27,MATCH('Indexed REC Prices'!$C24,'Inputs_Indexed REC'!$C$25:$C$27,0)),0)</f>
        <v>0</v>
      </c>
      <c r="Z24" s="215">
        <f>IF(Z$2&gt;=$B24,'Indexed REC Strike Price'!Z24-INDEX('Inputs_Indexed REC'!W$25:W$27,MATCH('Indexed REC Prices'!$C24,'Inputs_Indexed REC'!$C$25:$C$27,0)),0)</f>
        <v>0</v>
      </c>
      <c r="AA24" s="215">
        <f>IF(AA$2&gt;=$B24,'Indexed REC Strike Price'!AA24-INDEX('Inputs_Indexed REC'!X$25:X$27,MATCH('Indexed REC Prices'!$C24,'Inputs_Indexed REC'!$C$25:$C$27,0)),0)</f>
        <v>83.726533157054988</v>
      </c>
      <c r="AB24" s="215">
        <f>IF(AB$2&gt;=$B24,'Indexed REC Strike Price'!AB24-INDEX('Inputs_Indexed REC'!Y$25:Y$27,MATCH('Indexed REC Prices'!$C24,'Inputs_Indexed REC'!$C$25:$C$27,0)),0)</f>
        <v>83.529587224515296</v>
      </c>
      <c r="AC24" s="215">
        <f>IF(AC$2&gt;=$B24,'Indexed REC Strike Price'!AC24-INDEX('Inputs_Indexed REC'!Z$25:Z$27,MATCH('Indexed REC Prices'!$C24,'Inputs_Indexed REC'!$C$25:$C$27,0)),0)</f>
        <v>83.374505379277196</v>
      </c>
      <c r="AD24" s="215">
        <f>IF(AD$2&gt;=$B24,'Indexed REC Strike Price'!AD24-INDEX('Inputs_Indexed REC'!AA$25:AA$27,MATCH('Indexed REC Prices'!$C24,'Inputs_Indexed REC'!$C$25:$C$27,0)),0)</f>
        <v>82.546435428880386</v>
      </c>
      <c r="AE24" s="215">
        <f>IF(AE$2&gt;=$B24,'Indexed REC Strike Price'!AE24-INDEX('Inputs_Indexed REC'!AB$25:AB$27,MATCH('Indexed REC Prices'!$C24,'Inputs_Indexed REC'!$C$25:$C$27,0)),0)</f>
        <v>81.701804079475608</v>
      </c>
      <c r="AF24" s="215">
        <f>IF(AF$2&gt;=$B24,'Indexed REC Strike Price'!AF24-INDEX('Inputs_Indexed REC'!AC$25:AC$27,MATCH('Indexed REC Prices'!$C24,'Inputs_Indexed REC'!$C$25:$C$27,0)),0)</f>
        <v>80.840280103082762</v>
      </c>
    </row>
    <row r="25" spans="2:32" x14ac:dyDescent="0.35">
      <c r="B25" s="354">
        <f t="shared" si="1"/>
        <v>2042</v>
      </c>
      <c r="C25" s="227" t="s">
        <v>75</v>
      </c>
      <c r="D25" s="60" t="s">
        <v>40</v>
      </c>
      <c r="E25" s="249" t="s">
        <v>93</v>
      </c>
      <c r="H25" s="215">
        <f>IF(H$2&gt;=$B25,'Indexed REC Strike Price'!H25-INDEX('Inputs_Indexed REC'!E$25:E$27,MATCH('Indexed REC Prices'!$C25,'Inputs_Indexed REC'!$C$25:$C$27,0)),0)</f>
        <v>0</v>
      </c>
      <c r="I25" s="215">
        <f>IF(I$2&gt;=$B25,'Indexed REC Strike Price'!I25-INDEX('Inputs_Indexed REC'!F$25:F$27,MATCH('Indexed REC Prices'!$C25,'Inputs_Indexed REC'!$C$25:$C$27,0)),0)</f>
        <v>0</v>
      </c>
      <c r="J25" s="215">
        <f>IF(J$2&gt;=$B25,'Indexed REC Strike Price'!J25-INDEX('Inputs_Indexed REC'!G$25:G$27,MATCH('Indexed REC Prices'!$C25,'Inputs_Indexed REC'!$C$25:$C$27,0)),0)</f>
        <v>0</v>
      </c>
      <c r="K25" s="215">
        <f>IF(K$2&gt;=$B25,'Indexed REC Strike Price'!K25-INDEX('Inputs_Indexed REC'!H$25:H$27,MATCH('Indexed REC Prices'!$C25,'Inputs_Indexed REC'!$C$25:$C$27,0)),0)</f>
        <v>0</v>
      </c>
      <c r="L25" s="215">
        <f>IF(L$2&gt;=$B25,'Indexed REC Strike Price'!L25-INDEX('Inputs_Indexed REC'!I$25:I$27,MATCH('Indexed REC Prices'!$C25,'Inputs_Indexed REC'!$C$25:$C$27,0)),0)</f>
        <v>0</v>
      </c>
      <c r="M25" s="215">
        <f>IF(M$2&gt;=$B25,'Indexed REC Strike Price'!M25-INDEX('Inputs_Indexed REC'!J$25:J$27,MATCH('Indexed REC Prices'!$C25,'Inputs_Indexed REC'!$C$25:$C$27,0)),0)</f>
        <v>0</v>
      </c>
      <c r="N25" s="215">
        <f>IF(N$2&gt;=$B25,'Indexed REC Strike Price'!N25-INDEX('Inputs_Indexed REC'!K$25:K$27,MATCH('Indexed REC Prices'!$C25,'Inputs_Indexed REC'!$C$25:$C$27,0)),0)</f>
        <v>0</v>
      </c>
      <c r="O25" s="215">
        <f>IF(O$2&gt;=$B25,'Indexed REC Strike Price'!O25-INDEX('Inputs_Indexed REC'!L$25:L$27,MATCH('Indexed REC Prices'!$C25,'Inputs_Indexed REC'!$C$25:$C$27,0)),0)</f>
        <v>0</v>
      </c>
      <c r="P25" s="215">
        <f>IF(P$2&gt;=$B25,'Indexed REC Strike Price'!P25-INDEX('Inputs_Indexed REC'!M$25:M$27,MATCH('Indexed REC Prices'!$C25,'Inputs_Indexed REC'!$C$25:$C$27,0)),0)</f>
        <v>0</v>
      </c>
      <c r="Q25" s="215">
        <f>IF(Q$2&gt;=$B25,'Indexed REC Strike Price'!Q25-INDEX('Inputs_Indexed REC'!N$25:N$27,MATCH('Indexed REC Prices'!$C25,'Inputs_Indexed REC'!$C$25:$C$27,0)),0)</f>
        <v>0</v>
      </c>
      <c r="R25" s="215">
        <f>IF(R$2&gt;=$B25,'Indexed REC Strike Price'!R25-INDEX('Inputs_Indexed REC'!O$25:O$27,MATCH('Indexed REC Prices'!$C25,'Inputs_Indexed REC'!$C$25:$C$27,0)),0)</f>
        <v>0</v>
      </c>
      <c r="S25" s="215">
        <f>IF(S$2&gt;=$B25,'Indexed REC Strike Price'!S25-INDEX('Inputs_Indexed REC'!P$25:P$27,MATCH('Indexed REC Prices'!$C25,'Inputs_Indexed REC'!$C$25:$C$27,0)),0)</f>
        <v>0</v>
      </c>
      <c r="T25" s="215">
        <f>IF(T$2&gt;=$B25,'Indexed REC Strike Price'!T25-INDEX('Inputs_Indexed REC'!Q$25:Q$27,MATCH('Indexed REC Prices'!$C25,'Inputs_Indexed REC'!$C$25:$C$27,0)),0)</f>
        <v>0</v>
      </c>
      <c r="U25" s="215">
        <f>IF(U$2&gt;=$B25,'Indexed REC Strike Price'!U25-INDEX('Inputs_Indexed REC'!R$25:R$27,MATCH('Indexed REC Prices'!$C25,'Inputs_Indexed REC'!$C$25:$C$27,0)),0)</f>
        <v>0</v>
      </c>
      <c r="V25" s="215">
        <f>IF(V$2&gt;=$B25,'Indexed REC Strike Price'!V25-INDEX('Inputs_Indexed REC'!S$25:S$27,MATCH('Indexed REC Prices'!$C25,'Inputs_Indexed REC'!$C$25:$C$27,0)),0)</f>
        <v>0</v>
      </c>
      <c r="W25" s="215">
        <f>IF(W$2&gt;=$B25,'Indexed REC Strike Price'!W25-INDEX('Inputs_Indexed REC'!T$25:T$27,MATCH('Indexed REC Prices'!$C25,'Inputs_Indexed REC'!$C$25:$C$27,0)),0)</f>
        <v>0</v>
      </c>
      <c r="X25" s="215">
        <f>IF(X$2&gt;=$B25,'Indexed REC Strike Price'!X25-INDEX('Inputs_Indexed REC'!U$25:U$27,MATCH('Indexed REC Prices'!$C25,'Inputs_Indexed REC'!$C$25:$C$27,0)),0)</f>
        <v>0</v>
      </c>
      <c r="Y25" s="215">
        <f>IF(Y$2&gt;=$B25,'Indexed REC Strike Price'!Y25-INDEX('Inputs_Indexed REC'!V$25:V$27,MATCH('Indexed REC Prices'!$C25,'Inputs_Indexed REC'!$C$25:$C$27,0)),0)</f>
        <v>0</v>
      </c>
      <c r="Z25" s="215">
        <f>IF(Z$2&gt;=$B25,'Indexed REC Strike Price'!Z25-INDEX('Inputs_Indexed REC'!W$25:W$27,MATCH('Indexed REC Prices'!$C25,'Inputs_Indexed REC'!$C$25:$C$27,0)),0)</f>
        <v>0</v>
      </c>
      <c r="AA25" s="215">
        <f>IF(AA$2&gt;=$B25,'Indexed REC Strike Price'!AA25-INDEX('Inputs_Indexed REC'!X$25:X$27,MATCH('Indexed REC Prices'!$C25,'Inputs_Indexed REC'!$C$25:$C$27,0)),0)</f>
        <v>0</v>
      </c>
      <c r="AB25" s="215">
        <f>IF(AB$2&gt;=$B25,'Indexed REC Strike Price'!AB25-INDEX('Inputs_Indexed REC'!Y$25:Y$27,MATCH('Indexed REC Prices'!$C25,'Inputs_Indexed REC'!$C$25:$C$27,0)),0)</f>
        <v>84.5546082253002</v>
      </c>
      <c r="AC25" s="215">
        <f>IF(AC$2&gt;=$B25,'Indexed REC Strike Price'!AC25-INDEX('Inputs_Indexed REC'!Z$25:Z$27,MATCH('Indexed REC Prices'!$C25,'Inputs_Indexed REC'!$C$25:$C$27,0)),0)</f>
        <v>84.399526380062099</v>
      </c>
      <c r="AD25" s="215">
        <f>IF(AD$2&gt;=$B25,'Indexed REC Strike Price'!AD25-INDEX('Inputs_Indexed REC'!AA$25:AA$27,MATCH('Indexed REC Prices'!$C25,'Inputs_Indexed REC'!$C$25:$C$27,0)),0)</f>
        <v>83.57145642966529</v>
      </c>
      <c r="AE25" s="215">
        <f>IF(AE$2&gt;=$B25,'Indexed REC Strike Price'!AE25-INDEX('Inputs_Indexed REC'!AB$25:AB$27,MATCH('Indexed REC Prices'!$C25,'Inputs_Indexed REC'!$C$25:$C$27,0)),0)</f>
        <v>82.726825080260511</v>
      </c>
      <c r="AF25" s="215">
        <f>IF(AF$2&gt;=$B25,'Indexed REC Strike Price'!AF25-INDEX('Inputs_Indexed REC'!AC$25:AC$27,MATCH('Indexed REC Prices'!$C25,'Inputs_Indexed REC'!$C$25:$C$27,0)),0)</f>
        <v>81.865301103867665</v>
      </c>
    </row>
    <row r="26" spans="2:32" x14ac:dyDescent="0.35">
      <c r="B26" s="354">
        <f t="shared" si="1"/>
        <v>2043</v>
      </c>
      <c r="C26" s="227" t="s">
        <v>75</v>
      </c>
      <c r="D26" s="60" t="s">
        <v>41</v>
      </c>
      <c r="E26" s="249" t="s">
        <v>93</v>
      </c>
      <c r="H26" s="215">
        <f>IF(H$2&gt;=$B26,'Indexed REC Strike Price'!H26-INDEX('Inputs_Indexed REC'!E$25:E$27,MATCH('Indexed REC Prices'!$C26,'Inputs_Indexed REC'!$C$25:$C$27,0)),0)</f>
        <v>0</v>
      </c>
      <c r="I26" s="215">
        <f>IF(I$2&gt;=$B26,'Indexed REC Strike Price'!I26-INDEX('Inputs_Indexed REC'!F$25:F$27,MATCH('Indexed REC Prices'!$C26,'Inputs_Indexed REC'!$C$25:$C$27,0)),0)</f>
        <v>0</v>
      </c>
      <c r="J26" s="215">
        <f>IF(J$2&gt;=$B26,'Indexed REC Strike Price'!J26-INDEX('Inputs_Indexed REC'!G$25:G$27,MATCH('Indexed REC Prices'!$C26,'Inputs_Indexed REC'!$C$25:$C$27,0)),0)</f>
        <v>0</v>
      </c>
      <c r="K26" s="215">
        <f>IF(K$2&gt;=$B26,'Indexed REC Strike Price'!K26-INDEX('Inputs_Indexed REC'!H$25:H$27,MATCH('Indexed REC Prices'!$C26,'Inputs_Indexed REC'!$C$25:$C$27,0)),0)</f>
        <v>0</v>
      </c>
      <c r="L26" s="215">
        <f>IF(L$2&gt;=$B26,'Indexed REC Strike Price'!L26-INDEX('Inputs_Indexed REC'!I$25:I$27,MATCH('Indexed REC Prices'!$C26,'Inputs_Indexed REC'!$C$25:$C$27,0)),0)</f>
        <v>0</v>
      </c>
      <c r="M26" s="215">
        <f>IF(M$2&gt;=$B26,'Indexed REC Strike Price'!M26-INDEX('Inputs_Indexed REC'!J$25:J$27,MATCH('Indexed REC Prices'!$C26,'Inputs_Indexed REC'!$C$25:$C$27,0)),0)</f>
        <v>0</v>
      </c>
      <c r="N26" s="215">
        <f>IF(N$2&gt;=$B26,'Indexed REC Strike Price'!N26-INDEX('Inputs_Indexed REC'!K$25:K$27,MATCH('Indexed REC Prices'!$C26,'Inputs_Indexed REC'!$C$25:$C$27,0)),0)</f>
        <v>0</v>
      </c>
      <c r="O26" s="215">
        <f>IF(O$2&gt;=$B26,'Indexed REC Strike Price'!O26-INDEX('Inputs_Indexed REC'!L$25:L$27,MATCH('Indexed REC Prices'!$C26,'Inputs_Indexed REC'!$C$25:$C$27,0)),0)</f>
        <v>0</v>
      </c>
      <c r="P26" s="215">
        <f>IF(P$2&gt;=$B26,'Indexed REC Strike Price'!P26-INDEX('Inputs_Indexed REC'!M$25:M$27,MATCH('Indexed REC Prices'!$C26,'Inputs_Indexed REC'!$C$25:$C$27,0)),0)</f>
        <v>0</v>
      </c>
      <c r="Q26" s="215">
        <f>IF(Q$2&gt;=$B26,'Indexed REC Strike Price'!Q26-INDEX('Inputs_Indexed REC'!N$25:N$27,MATCH('Indexed REC Prices'!$C26,'Inputs_Indexed REC'!$C$25:$C$27,0)),0)</f>
        <v>0</v>
      </c>
      <c r="R26" s="215">
        <f>IF(R$2&gt;=$B26,'Indexed REC Strike Price'!R26-INDEX('Inputs_Indexed REC'!O$25:O$27,MATCH('Indexed REC Prices'!$C26,'Inputs_Indexed REC'!$C$25:$C$27,0)),0)</f>
        <v>0</v>
      </c>
      <c r="S26" s="215">
        <f>IF(S$2&gt;=$B26,'Indexed REC Strike Price'!S26-INDEX('Inputs_Indexed REC'!P$25:P$27,MATCH('Indexed REC Prices'!$C26,'Inputs_Indexed REC'!$C$25:$C$27,0)),0)</f>
        <v>0</v>
      </c>
      <c r="T26" s="215">
        <f>IF(T$2&gt;=$B26,'Indexed REC Strike Price'!T26-INDEX('Inputs_Indexed REC'!Q$25:Q$27,MATCH('Indexed REC Prices'!$C26,'Inputs_Indexed REC'!$C$25:$C$27,0)),0)</f>
        <v>0</v>
      </c>
      <c r="U26" s="215">
        <f>IF(U$2&gt;=$B26,'Indexed REC Strike Price'!U26-INDEX('Inputs_Indexed REC'!R$25:R$27,MATCH('Indexed REC Prices'!$C26,'Inputs_Indexed REC'!$C$25:$C$27,0)),0)</f>
        <v>0</v>
      </c>
      <c r="V26" s="215">
        <f>IF(V$2&gt;=$B26,'Indexed REC Strike Price'!V26-INDEX('Inputs_Indexed REC'!S$25:S$27,MATCH('Indexed REC Prices'!$C26,'Inputs_Indexed REC'!$C$25:$C$27,0)),0)</f>
        <v>0</v>
      </c>
      <c r="W26" s="215">
        <f>IF(W$2&gt;=$B26,'Indexed REC Strike Price'!W26-INDEX('Inputs_Indexed REC'!T$25:T$27,MATCH('Indexed REC Prices'!$C26,'Inputs_Indexed REC'!$C$25:$C$27,0)),0)</f>
        <v>0</v>
      </c>
      <c r="X26" s="215">
        <f>IF(X$2&gt;=$B26,'Indexed REC Strike Price'!X26-INDEX('Inputs_Indexed REC'!U$25:U$27,MATCH('Indexed REC Prices'!$C26,'Inputs_Indexed REC'!$C$25:$C$27,0)),0)</f>
        <v>0</v>
      </c>
      <c r="Y26" s="215">
        <f>IF(Y$2&gt;=$B26,'Indexed REC Strike Price'!Y26-INDEX('Inputs_Indexed REC'!V$25:V$27,MATCH('Indexed REC Prices'!$C26,'Inputs_Indexed REC'!$C$25:$C$27,0)),0)</f>
        <v>0</v>
      </c>
      <c r="Z26" s="215">
        <f>IF(Z$2&gt;=$B26,'Indexed REC Strike Price'!Z26-INDEX('Inputs_Indexed REC'!W$25:W$27,MATCH('Indexed REC Prices'!$C26,'Inputs_Indexed REC'!$C$25:$C$27,0)),0)</f>
        <v>0</v>
      </c>
      <c r="AA26" s="215">
        <f>IF(AA$2&gt;=$B26,'Indexed REC Strike Price'!AA26-INDEX('Inputs_Indexed REC'!X$25:X$27,MATCH('Indexed REC Prices'!$C26,'Inputs_Indexed REC'!$C$25:$C$27,0)),0)</f>
        <v>0</v>
      </c>
      <c r="AB26" s="215">
        <f>IF(AB$2&gt;=$B26,'Indexed REC Strike Price'!AB26-INDEX('Inputs_Indexed REC'!Y$25:Y$27,MATCH('Indexed REC Prices'!$C26,'Inputs_Indexed REC'!$C$25:$C$27,0)),0)</f>
        <v>0</v>
      </c>
      <c r="AC26" s="215">
        <f>IF(AC$2&gt;=$B26,'Indexed REC Strike Price'!AC26-INDEX('Inputs_Indexed REC'!Z$25:Z$27,MATCH('Indexed REC Prices'!$C26,'Inputs_Indexed REC'!$C$25:$C$27,0)),0)</f>
        <v>85.424547380847002</v>
      </c>
      <c r="AD26" s="215">
        <f>IF(AD$2&gt;=$B26,'Indexed REC Strike Price'!AD26-INDEX('Inputs_Indexed REC'!AA$25:AA$27,MATCH('Indexed REC Prices'!$C26,'Inputs_Indexed REC'!$C$25:$C$27,0)),0)</f>
        <v>84.596477430450193</v>
      </c>
      <c r="AE26" s="215">
        <f>IF(AE$2&gt;=$B26,'Indexed REC Strike Price'!AE26-INDEX('Inputs_Indexed REC'!AB$25:AB$27,MATCH('Indexed REC Prices'!$C26,'Inputs_Indexed REC'!$C$25:$C$27,0)),0)</f>
        <v>83.751846081045414</v>
      </c>
      <c r="AF26" s="215">
        <f>IF(AF$2&gt;=$B26,'Indexed REC Strike Price'!AF26-INDEX('Inputs_Indexed REC'!AC$25:AC$27,MATCH('Indexed REC Prices'!$C26,'Inputs_Indexed REC'!$C$25:$C$27,0)),0)</f>
        <v>82.890322104652569</v>
      </c>
    </row>
    <row r="27" spans="2:32" x14ac:dyDescent="0.35">
      <c r="B27" s="354">
        <f t="shared" si="1"/>
        <v>2044</v>
      </c>
      <c r="C27" s="227" t="s">
        <v>75</v>
      </c>
      <c r="D27" s="60" t="s">
        <v>42</v>
      </c>
      <c r="E27" s="249" t="s">
        <v>93</v>
      </c>
      <c r="H27" s="215">
        <f>IF(H$2&gt;=$B27,'Indexed REC Strike Price'!H27-INDEX('Inputs_Indexed REC'!E$25:E$27,MATCH('Indexed REC Prices'!$C27,'Inputs_Indexed REC'!$C$25:$C$27,0)),0)</f>
        <v>0</v>
      </c>
      <c r="I27" s="215">
        <f>IF(I$2&gt;=$B27,'Indexed REC Strike Price'!I27-INDEX('Inputs_Indexed REC'!F$25:F$27,MATCH('Indexed REC Prices'!$C27,'Inputs_Indexed REC'!$C$25:$C$27,0)),0)</f>
        <v>0</v>
      </c>
      <c r="J27" s="215">
        <f>IF(J$2&gt;=$B27,'Indexed REC Strike Price'!J27-INDEX('Inputs_Indexed REC'!G$25:G$27,MATCH('Indexed REC Prices'!$C27,'Inputs_Indexed REC'!$C$25:$C$27,0)),0)</f>
        <v>0</v>
      </c>
      <c r="K27" s="215">
        <f>IF(K$2&gt;=$B27,'Indexed REC Strike Price'!K27-INDEX('Inputs_Indexed REC'!H$25:H$27,MATCH('Indexed REC Prices'!$C27,'Inputs_Indexed REC'!$C$25:$C$27,0)),0)</f>
        <v>0</v>
      </c>
      <c r="L27" s="215">
        <f>IF(L$2&gt;=$B27,'Indexed REC Strike Price'!L27-INDEX('Inputs_Indexed REC'!I$25:I$27,MATCH('Indexed REC Prices'!$C27,'Inputs_Indexed REC'!$C$25:$C$27,0)),0)</f>
        <v>0</v>
      </c>
      <c r="M27" s="215">
        <f>IF(M$2&gt;=$B27,'Indexed REC Strike Price'!M27-INDEX('Inputs_Indexed REC'!J$25:J$27,MATCH('Indexed REC Prices'!$C27,'Inputs_Indexed REC'!$C$25:$C$27,0)),0)</f>
        <v>0</v>
      </c>
      <c r="N27" s="215">
        <f>IF(N$2&gt;=$B27,'Indexed REC Strike Price'!N27-INDEX('Inputs_Indexed REC'!K$25:K$27,MATCH('Indexed REC Prices'!$C27,'Inputs_Indexed REC'!$C$25:$C$27,0)),0)</f>
        <v>0</v>
      </c>
      <c r="O27" s="215">
        <f>IF(O$2&gt;=$B27,'Indexed REC Strike Price'!O27-INDEX('Inputs_Indexed REC'!L$25:L$27,MATCH('Indexed REC Prices'!$C27,'Inputs_Indexed REC'!$C$25:$C$27,0)),0)</f>
        <v>0</v>
      </c>
      <c r="P27" s="215">
        <f>IF(P$2&gt;=$B27,'Indexed REC Strike Price'!P27-INDEX('Inputs_Indexed REC'!M$25:M$27,MATCH('Indexed REC Prices'!$C27,'Inputs_Indexed REC'!$C$25:$C$27,0)),0)</f>
        <v>0</v>
      </c>
      <c r="Q27" s="215">
        <f>IF(Q$2&gt;=$B27,'Indexed REC Strike Price'!Q27-INDEX('Inputs_Indexed REC'!N$25:N$27,MATCH('Indexed REC Prices'!$C27,'Inputs_Indexed REC'!$C$25:$C$27,0)),0)</f>
        <v>0</v>
      </c>
      <c r="R27" s="215">
        <f>IF(R$2&gt;=$B27,'Indexed REC Strike Price'!R27-INDEX('Inputs_Indexed REC'!O$25:O$27,MATCH('Indexed REC Prices'!$C27,'Inputs_Indexed REC'!$C$25:$C$27,0)),0)</f>
        <v>0</v>
      </c>
      <c r="S27" s="215">
        <f>IF(S$2&gt;=$B27,'Indexed REC Strike Price'!S27-INDEX('Inputs_Indexed REC'!P$25:P$27,MATCH('Indexed REC Prices'!$C27,'Inputs_Indexed REC'!$C$25:$C$27,0)),0)</f>
        <v>0</v>
      </c>
      <c r="T27" s="215">
        <f>IF(T$2&gt;=$B27,'Indexed REC Strike Price'!T27-INDEX('Inputs_Indexed REC'!Q$25:Q$27,MATCH('Indexed REC Prices'!$C27,'Inputs_Indexed REC'!$C$25:$C$27,0)),0)</f>
        <v>0</v>
      </c>
      <c r="U27" s="215">
        <f>IF(U$2&gt;=$B27,'Indexed REC Strike Price'!U27-INDEX('Inputs_Indexed REC'!R$25:R$27,MATCH('Indexed REC Prices'!$C27,'Inputs_Indexed REC'!$C$25:$C$27,0)),0)</f>
        <v>0</v>
      </c>
      <c r="V27" s="215">
        <f>IF(V$2&gt;=$B27,'Indexed REC Strike Price'!V27-INDEX('Inputs_Indexed REC'!S$25:S$27,MATCH('Indexed REC Prices'!$C27,'Inputs_Indexed REC'!$C$25:$C$27,0)),0)</f>
        <v>0</v>
      </c>
      <c r="W27" s="215">
        <f>IF(W$2&gt;=$B27,'Indexed REC Strike Price'!W27-INDEX('Inputs_Indexed REC'!T$25:T$27,MATCH('Indexed REC Prices'!$C27,'Inputs_Indexed REC'!$C$25:$C$27,0)),0)</f>
        <v>0</v>
      </c>
      <c r="X27" s="215">
        <f>IF(X$2&gt;=$B27,'Indexed REC Strike Price'!X27-INDEX('Inputs_Indexed REC'!U$25:U$27,MATCH('Indexed REC Prices'!$C27,'Inputs_Indexed REC'!$C$25:$C$27,0)),0)</f>
        <v>0</v>
      </c>
      <c r="Y27" s="215">
        <f>IF(Y$2&gt;=$B27,'Indexed REC Strike Price'!Y27-INDEX('Inputs_Indexed REC'!V$25:V$27,MATCH('Indexed REC Prices'!$C27,'Inputs_Indexed REC'!$C$25:$C$27,0)),0)</f>
        <v>0</v>
      </c>
      <c r="Z27" s="215">
        <f>IF(Z$2&gt;=$B27,'Indexed REC Strike Price'!Z27-INDEX('Inputs_Indexed REC'!W$25:W$27,MATCH('Indexed REC Prices'!$C27,'Inputs_Indexed REC'!$C$25:$C$27,0)),0)</f>
        <v>0</v>
      </c>
      <c r="AA27" s="215">
        <f>IF(AA$2&gt;=$B27,'Indexed REC Strike Price'!AA27-INDEX('Inputs_Indexed REC'!X$25:X$27,MATCH('Indexed REC Prices'!$C27,'Inputs_Indexed REC'!$C$25:$C$27,0)),0)</f>
        <v>0</v>
      </c>
      <c r="AB27" s="215">
        <f>IF(AB$2&gt;=$B27,'Indexed REC Strike Price'!AB27-INDEX('Inputs_Indexed REC'!Y$25:Y$27,MATCH('Indexed REC Prices'!$C27,'Inputs_Indexed REC'!$C$25:$C$27,0)),0)</f>
        <v>0</v>
      </c>
      <c r="AC27" s="215">
        <f>IF(AC$2&gt;=$B27,'Indexed REC Strike Price'!AC27-INDEX('Inputs_Indexed REC'!Z$25:Z$27,MATCH('Indexed REC Prices'!$C27,'Inputs_Indexed REC'!$C$25:$C$27,0)),0)</f>
        <v>0</v>
      </c>
      <c r="AD27" s="215">
        <f>IF(AD$2&gt;=$B27,'Indexed REC Strike Price'!AD27-INDEX('Inputs_Indexed REC'!AA$25:AA$27,MATCH('Indexed REC Prices'!$C27,'Inputs_Indexed REC'!$C$25:$C$27,0)),0)</f>
        <v>85.62149843123504</v>
      </c>
      <c r="AE27" s="215">
        <f>IF(AE$2&gt;=$B27,'Indexed REC Strike Price'!AE27-INDEX('Inputs_Indexed REC'!AB$25:AB$27,MATCH('Indexed REC Prices'!$C27,'Inputs_Indexed REC'!$C$25:$C$27,0)),0)</f>
        <v>84.776867081830289</v>
      </c>
      <c r="AF27" s="215">
        <f>IF(AF$2&gt;=$B27,'Indexed REC Strike Price'!AF27-INDEX('Inputs_Indexed REC'!AC$25:AC$27,MATCH('Indexed REC Prices'!$C27,'Inputs_Indexed REC'!$C$25:$C$27,0)),0)</f>
        <v>83.915343105437415</v>
      </c>
    </row>
    <row r="28" spans="2:32" x14ac:dyDescent="0.35">
      <c r="B28" s="354">
        <f t="shared" si="1"/>
        <v>2045</v>
      </c>
      <c r="C28" s="227" t="s">
        <v>75</v>
      </c>
      <c r="D28" s="60" t="s">
        <v>43</v>
      </c>
      <c r="E28" s="249" t="s">
        <v>93</v>
      </c>
      <c r="H28" s="215">
        <f>IF(H$2&gt;=$B28,'Indexed REC Strike Price'!H28-INDEX('Inputs_Indexed REC'!E$25:E$27,MATCH('Indexed REC Prices'!$C28,'Inputs_Indexed REC'!$C$25:$C$27,0)),0)</f>
        <v>0</v>
      </c>
      <c r="I28" s="215">
        <f>IF(I$2&gt;=$B28,'Indexed REC Strike Price'!I28-INDEX('Inputs_Indexed REC'!F$25:F$27,MATCH('Indexed REC Prices'!$C28,'Inputs_Indexed REC'!$C$25:$C$27,0)),0)</f>
        <v>0</v>
      </c>
      <c r="J28" s="215">
        <f>IF(J$2&gt;=$B28,'Indexed REC Strike Price'!J28-INDEX('Inputs_Indexed REC'!G$25:G$27,MATCH('Indexed REC Prices'!$C28,'Inputs_Indexed REC'!$C$25:$C$27,0)),0)</f>
        <v>0</v>
      </c>
      <c r="K28" s="215">
        <f>IF(K$2&gt;=$B28,'Indexed REC Strike Price'!K28-INDEX('Inputs_Indexed REC'!H$25:H$27,MATCH('Indexed REC Prices'!$C28,'Inputs_Indexed REC'!$C$25:$C$27,0)),0)</f>
        <v>0</v>
      </c>
      <c r="L28" s="215">
        <f>IF(L$2&gt;=$B28,'Indexed REC Strike Price'!L28-INDEX('Inputs_Indexed REC'!I$25:I$27,MATCH('Indexed REC Prices'!$C28,'Inputs_Indexed REC'!$C$25:$C$27,0)),0)</f>
        <v>0</v>
      </c>
      <c r="M28" s="215">
        <f>IF(M$2&gt;=$B28,'Indexed REC Strike Price'!M28-INDEX('Inputs_Indexed REC'!J$25:J$27,MATCH('Indexed REC Prices'!$C28,'Inputs_Indexed REC'!$C$25:$C$27,0)),0)</f>
        <v>0</v>
      </c>
      <c r="N28" s="215">
        <f>IF(N$2&gt;=$B28,'Indexed REC Strike Price'!N28-INDEX('Inputs_Indexed REC'!K$25:K$27,MATCH('Indexed REC Prices'!$C28,'Inputs_Indexed REC'!$C$25:$C$27,0)),0)</f>
        <v>0</v>
      </c>
      <c r="O28" s="215">
        <f>IF(O$2&gt;=$B28,'Indexed REC Strike Price'!O28-INDEX('Inputs_Indexed REC'!L$25:L$27,MATCH('Indexed REC Prices'!$C28,'Inputs_Indexed REC'!$C$25:$C$27,0)),0)</f>
        <v>0</v>
      </c>
      <c r="P28" s="215">
        <f>IF(P$2&gt;=$B28,'Indexed REC Strike Price'!P28-INDEX('Inputs_Indexed REC'!M$25:M$27,MATCH('Indexed REC Prices'!$C28,'Inputs_Indexed REC'!$C$25:$C$27,0)),0)</f>
        <v>0</v>
      </c>
      <c r="Q28" s="215">
        <f>IF(Q$2&gt;=$B28,'Indexed REC Strike Price'!Q28-INDEX('Inputs_Indexed REC'!N$25:N$27,MATCH('Indexed REC Prices'!$C28,'Inputs_Indexed REC'!$C$25:$C$27,0)),0)</f>
        <v>0</v>
      </c>
      <c r="R28" s="215">
        <f>IF(R$2&gt;=$B28,'Indexed REC Strike Price'!R28-INDEX('Inputs_Indexed REC'!O$25:O$27,MATCH('Indexed REC Prices'!$C28,'Inputs_Indexed REC'!$C$25:$C$27,0)),0)</f>
        <v>0</v>
      </c>
      <c r="S28" s="215">
        <f>IF(S$2&gt;=$B28,'Indexed REC Strike Price'!S28-INDEX('Inputs_Indexed REC'!P$25:P$27,MATCH('Indexed REC Prices'!$C28,'Inputs_Indexed REC'!$C$25:$C$27,0)),0)</f>
        <v>0</v>
      </c>
      <c r="T28" s="215">
        <f>IF(T$2&gt;=$B28,'Indexed REC Strike Price'!T28-INDEX('Inputs_Indexed REC'!Q$25:Q$27,MATCH('Indexed REC Prices'!$C28,'Inputs_Indexed REC'!$C$25:$C$27,0)),0)</f>
        <v>0</v>
      </c>
      <c r="U28" s="215">
        <f>IF(U$2&gt;=$B28,'Indexed REC Strike Price'!U28-INDEX('Inputs_Indexed REC'!R$25:R$27,MATCH('Indexed REC Prices'!$C28,'Inputs_Indexed REC'!$C$25:$C$27,0)),0)</f>
        <v>0</v>
      </c>
      <c r="V28" s="215">
        <f>IF(V$2&gt;=$B28,'Indexed REC Strike Price'!V28-INDEX('Inputs_Indexed REC'!S$25:S$27,MATCH('Indexed REC Prices'!$C28,'Inputs_Indexed REC'!$C$25:$C$27,0)),0)</f>
        <v>0</v>
      </c>
      <c r="W28" s="215">
        <f>IF(W$2&gt;=$B28,'Indexed REC Strike Price'!W28-INDEX('Inputs_Indexed REC'!T$25:T$27,MATCH('Indexed REC Prices'!$C28,'Inputs_Indexed REC'!$C$25:$C$27,0)),0)</f>
        <v>0</v>
      </c>
      <c r="X28" s="215">
        <f>IF(X$2&gt;=$B28,'Indexed REC Strike Price'!X28-INDEX('Inputs_Indexed REC'!U$25:U$27,MATCH('Indexed REC Prices'!$C28,'Inputs_Indexed REC'!$C$25:$C$27,0)),0)</f>
        <v>0</v>
      </c>
      <c r="Y28" s="215">
        <f>IF(Y$2&gt;=$B28,'Indexed REC Strike Price'!Y28-INDEX('Inputs_Indexed REC'!V$25:V$27,MATCH('Indexed REC Prices'!$C28,'Inputs_Indexed REC'!$C$25:$C$27,0)),0)</f>
        <v>0</v>
      </c>
      <c r="Z28" s="215">
        <f>IF(Z$2&gt;=$B28,'Indexed REC Strike Price'!Z28-INDEX('Inputs_Indexed REC'!W$25:W$27,MATCH('Indexed REC Prices'!$C28,'Inputs_Indexed REC'!$C$25:$C$27,0)),0)</f>
        <v>0</v>
      </c>
      <c r="AA28" s="215">
        <f>IF(AA$2&gt;=$B28,'Indexed REC Strike Price'!AA28-INDEX('Inputs_Indexed REC'!X$25:X$27,MATCH('Indexed REC Prices'!$C28,'Inputs_Indexed REC'!$C$25:$C$27,0)),0)</f>
        <v>0</v>
      </c>
      <c r="AB28" s="215">
        <f>IF(AB$2&gt;=$B28,'Indexed REC Strike Price'!AB28-INDEX('Inputs_Indexed REC'!Y$25:Y$27,MATCH('Indexed REC Prices'!$C28,'Inputs_Indexed REC'!$C$25:$C$27,0)),0)</f>
        <v>0</v>
      </c>
      <c r="AC28" s="215">
        <f>IF(AC$2&gt;=$B28,'Indexed REC Strike Price'!AC28-INDEX('Inputs_Indexed REC'!Z$25:Z$27,MATCH('Indexed REC Prices'!$C28,'Inputs_Indexed REC'!$C$25:$C$27,0)),0)</f>
        <v>0</v>
      </c>
      <c r="AD28" s="215">
        <f>IF(AD$2&gt;=$B28,'Indexed REC Strike Price'!AD28-INDEX('Inputs_Indexed REC'!AA$25:AA$27,MATCH('Indexed REC Prices'!$C28,'Inputs_Indexed REC'!$C$25:$C$27,0)),0)</f>
        <v>0</v>
      </c>
      <c r="AE28" s="215">
        <f>IF(AE$2&gt;=$B28,'Indexed REC Strike Price'!AE28-INDEX('Inputs_Indexed REC'!AB$25:AB$27,MATCH('Indexed REC Prices'!$C28,'Inputs_Indexed REC'!$C$25:$C$27,0)),0)</f>
        <v>85.783584136172635</v>
      </c>
      <c r="AF28" s="215">
        <f>IF(AF$2&gt;=$B28,'Indexed REC Strike Price'!AF28-INDEX('Inputs_Indexed REC'!AC$25:AC$27,MATCH('Indexed REC Prices'!$C28,'Inputs_Indexed REC'!$C$25:$C$27,0)),0)</f>
        <v>84.922060159779761</v>
      </c>
    </row>
    <row r="29" spans="2:32" x14ac:dyDescent="0.35">
      <c r="B29" s="354">
        <f t="shared" si="1"/>
        <v>2046</v>
      </c>
      <c r="C29" s="227" t="s">
        <v>75</v>
      </c>
      <c r="D29" s="60" t="s">
        <v>96</v>
      </c>
      <c r="E29" s="249" t="s">
        <v>93</v>
      </c>
      <c r="H29" s="215">
        <f>IF(H$2&gt;=$B29,'Indexed REC Strike Price'!H29-INDEX('Inputs_Indexed REC'!E$25:E$27,MATCH('Indexed REC Prices'!$C29,'Inputs_Indexed REC'!$C$25:$C$27,0)),0)</f>
        <v>0</v>
      </c>
      <c r="I29" s="215">
        <f>IF(I$2&gt;=$B29,'Indexed REC Strike Price'!I29-INDEX('Inputs_Indexed REC'!F$25:F$27,MATCH('Indexed REC Prices'!$C29,'Inputs_Indexed REC'!$C$25:$C$27,0)),0)</f>
        <v>0</v>
      </c>
      <c r="J29" s="215">
        <f>IF(J$2&gt;=$B29,'Indexed REC Strike Price'!J29-INDEX('Inputs_Indexed REC'!G$25:G$27,MATCH('Indexed REC Prices'!$C29,'Inputs_Indexed REC'!$C$25:$C$27,0)),0)</f>
        <v>0</v>
      </c>
      <c r="K29" s="215">
        <f>IF(K$2&gt;=$B29,'Indexed REC Strike Price'!K29-INDEX('Inputs_Indexed REC'!H$25:H$27,MATCH('Indexed REC Prices'!$C29,'Inputs_Indexed REC'!$C$25:$C$27,0)),0)</f>
        <v>0</v>
      </c>
      <c r="L29" s="215">
        <f>IF(L$2&gt;=$B29,'Indexed REC Strike Price'!L29-INDEX('Inputs_Indexed REC'!I$25:I$27,MATCH('Indexed REC Prices'!$C29,'Inputs_Indexed REC'!$C$25:$C$27,0)),0)</f>
        <v>0</v>
      </c>
      <c r="M29" s="215">
        <f>IF(M$2&gt;=$B29,'Indexed REC Strike Price'!M29-INDEX('Inputs_Indexed REC'!J$25:J$27,MATCH('Indexed REC Prices'!$C29,'Inputs_Indexed REC'!$C$25:$C$27,0)),0)</f>
        <v>0</v>
      </c>
      <c r="N29" s="215">
        <f>IF(N$2&gt;=$B29,'Indexed REC Strike Price'!N29-INDEX('Inputs_Indexed REC'!K$25:K$27,MATCH('Indexed REC Prices'!$C29,'Inputs_Indexed REC'!$C$25:$C$27,0)),0)</f>
        <v>0</v>
      </c>
      <c r="O29" s="215">
        <f>IF(O$2&gt;=$B29,'Indexed REC Strike Price'!O29-INDEX('Inputs_Indexed REC'!L$25:L$27,MATCH('Indexed REC Prices'!$C29,'Inputs_Indexed REC'!$C$25:$C$27,0)),0)</f>
        <v>0</v>
      </c>
      <c r="P29" s="215">
        <f>IF(P$2&gt;=$B29,'Indexed REC Strike Price'!P29-INDEX('Inputs_Indexed REC'!M$25:M$27,MATCH('Indexed REC Prices'!$C29,'Inputs_Indexed REC'!$C$25:$C$27,0)),0)</f>
        <v>0</v>
      </c>
      <c r="Q29" s="215">
        <f>IF(Q$2&gt;=$B29,'Indexed REC Strike Price'!Q29-INDEX('Inputs_Indexed REC'!N$25:N$27,MATCH('Indexed REC Prices'!$C29,'Inputs_Indexed REC'!$C$25:$C$27,0)),0)</f>
        <v>0</v>
      </c>
      <c r="R29" s="215">
        <f>IF(R$2&gt;=$B29,'Indexed REC Strike Price'!R29-INDEX('Inputs_Indexed REC'!O$25:O$27,MATCH('Indexed REC Prices'!$C29,'Inputs_Indexed REC'!$C$25:$C$27,0)),0)</f>
        <v>0</v>
      </c>
      <c r="S29" s="215">
        <f>IF(S$2&gt;=$B29,'Indexed REC Strike Price'!S29-INDEX('Inputs_Indexed REC'!P$25:P$27,MATCH('Indexed REC Prices'!$C29,'Inputs_Indexed REC'!$C$25:$C$27,0)),0)</f>
        <v>0</v>
      </c>
      <c r="T29" s="215">
        <f>IF(T$2&gt;=$B29,'Indexed REC Strike Price'!T29-INDEX('Inputs_Indexed REC'!Q$25:Q$27,MATCH('Indexed REC Prices'!$C29,'Inputs_Indexed REC'!$C$25:$C$27,0)),0)</f>
        <v>0</v>
      </c>
      <c r="U29" s="215">
        <f>IF(U$2&gt;=$B29,'Indexed REC Strike Price'!U29-INDEX('Inputs_Indexed REC'!R$25:R$27,MATCH('Indexed REC Prices'!$C29,'Inputs_Indexed REC'!$C$25:$C$27,0)),0)</f>
        <v>0</v>
      </c>
      <c r="V29" s="215">
        <f>IF(V$2&gt;=$B29,'Indexed REC Strike Price'!V29-INDEX('Inputs_Indexed REC'!S$25:S$27,MATCH('Indexed REC Prices'!$C29,'Inputs_Indexed REC'!$C$25:$C$27,0)),0)</f>
        <v>0</v>
      </c>
      <c r="W29" s="215">
        <f>IF(W$2&gt;=$B29,'Indexed REC Strike Price'!W29-INDEX('Inputs_Indexed REC'!T$25:T$27,MATCH('Indexed REC Prices'!$C29,'Inputs_Indexed REC'!$C$25:$C$27,0)),0)</f>
        <v>0</v>
      </c>
      <c r="X29" s="215">
        <f>IF(X$2&gt;=$B29,'Indexed REC Strike Price'!X29-INDEX('Inputs_Indexed REC'!U$25:U$27,MATCH('Indexed REC Prices'!$C29,'Inputs_Indexed REC'!$C$25:$C$27,0)),0)</f>
        <v>0</v>
      </c>
      <c r="Y29" s="215">
        <f>IF(Y$2&gt;=$B29,'Indexed REC Strike Price'!Y29-INDEX('Inputs_Indexed REC'!V$25:V$27,MATCH('Indexed REC Prices'!$C29,'Inputs_Indexed REC'!$C$25:$C$27,0)),0)</f>
        <v>0</v>
      </c>
      <c r="Z29" s="215">
        <f>IF(Z$2&gt;=$B29,'Indexed REC Strike Price'!Z29-INDEX('Inputs_Indexed REC'!W$25:W$27,MATCH('Indexed REC Prices'!$C29,'Inputs_Indexed REC'!$C$25:$C$27,0)),0)</f>
        <v>0</v>
      </c>
      <c r="AA29" s="215">
        <f>IF(AA$2&gt;=$B29,'Indexed REC Strike Price'!AA29-INDEX('Inputs_Indexed REC'!X$25:X$27,MATCH('Indexed REC Prices'!$C29,'Inputs_Indexed REC'!$C$25:$C$27,0)),0)</f>
        <v>0</v>
      </c>
      <c r="AB29" s="215">
        <f>IF(AB$2&gt;=$B29,'Indexed REC Strike Price'!AB29-INDEX('Inputs_Indexed REC'!Y$25:Y$27,MATCH('Indexed REC Prices'!$C29,'Inputs_Indexed REC'!$C$25:$C$27,0)),0)</f>
        <v>0</v>
      </c>
      <c r="AC29" s="215">
        <f>IF(AC$2&gt;=$B29,'Indexed REC Strike Price'!AC29-INDEX('Inputs_Indexed REC'!Z$25:Z$27,MATCH('Indexed REC Prices'!$C29,'Inputs_Indexed REC'!$C$25:$C$27,0)),0)</f>
        <v>0</v>
      </c>
      <c r="AD29" s="215">
        <f>IF(AD$2&gt;=$B29,'Indexed REC Strike Price'!AD29-INDEX('Inputs_Indexed REC'!AA$25:AA$27,MATCH('Indexed REC Prices'!$C29,'Inputs_Indexed REC'!$C$25:$C$27,0)),0)</f>
        <v>0</v>
      </c>
      <c r="AE29" s="215">
        <f>IF(AE$2&gt;=$B29,'Indexed REC Strike Price'!AE29-INDEX('Inputs_Indexed REC'!AB$25:AB$27,MATCH('Indexed REC Prices'!$C29,'Inputs_Indexed REC'!$C$25:$C$27,0)),0)</f>
        <v>0</v>
      </c>
      <c r="AF29" s="215">
        <f>IF(AF$2&gt;=$B29,'Indexed REC Strike Price'!AF29-INDEX('Inputs_Indexed REC'!AC$25:AC$27,MATCH('Indexed REC Prices'!$C29,'Inputs_Indexed REC'!$C$25:$C$27,0)),0)</f>
        <v>85.928777214122078</v>
      </c>
    </row>
    <row r="30" spans="2:32" x14ac:dyDescent="0.35">
      <c r="C30" s="204"/>
      <c r="D30" s="204"/>
    </row>
    <row r="31" spans="2:32" x14ac:dyDescent="0.35">
      <c r="B31" s="354">
        <v>2022</v>
      </c>
      <c r="C31" s="305" t="s">
        <v>76</v>
      </c>
      <c r="D31" s="60" t="s">
        <v>20</v>
      </c>
      <c r="E31" s="249" t="s">
        <v>93</v>
      </c>
      <c r="H31" s="215">
        <f>IF(H$2&gt;=$B31,'Indexed REC Strike Price'!H31-INDEX('Inputs_Indexed REC'!E$25:E$27,MATCH('Indexed REC Prices'!$C31,'Inputs_Indexed REC'!$C$25:$C$27,0)),0)</f>
        <v>25.499197563031849</v>
      </c>
      <c r="I31" s="215">
        <f>IF(I$2&gt;=$B31,'Indexed REC Strike Price'!I31-INDEX('Inputs_Indexed REC'!F$25:F$27,MATCH('Indexed REC Prices'!$C31,'Inputs_Indexed REC'!$C$25:$C$27,0)),0)</f>
        <v>25.499197563031849</v>
      </c>
      <c r="J31" s="215">
        <f>IF(J$2&gt;=$B31,'Indexed REC Strike Price'!J31-INDEX('Inputs_Indexed REC'!G$25:G$27,MATCH('Indexed REC Prices'!$C31,'Inputs_Indexed REC'!$C$25:$C$27,0)),0)</f>
        <v>25.499197563031849</v>
      </c>
      <c r="K31" s="215">
        <f>IF(K$2&gt;=$B31,'Indexed REC Strike Price'!K31-INDEX('Inputs_Indexed REC'!H$25:H$27,MATCH('Indexed REC Prices'!$C31,'Inputs_Indexed REC'!$C$25:$C$27,0)),0)</f>
        <v>25.499197563031849</v>
      </c>
      <c r="L31" s="215">
        <f>IF(L$2&gt;=$B31,'Indexed REC Strike Price'!L31-INDEX('Inputs_Indexed REC'!I$25:I$27,MATCH('Indexed REC Prices'!$C31,'Inputs_Indexed REC'!$C$25:$C$27,0)),0)</f>
        <v>27.277723781852693</v>
      </c>
      <c r="M31" s="215">
        <f>IF(M$2&gt;=$B31,'Indexed REC Strike Price'!M31-INDEX('Inputs_Indexed REC'!J$25:J$27,MATCH('Indexed REC Prices'!$C31,'Inputs_Indexed REC'!$C$25:$C$27,0)),0)</f>
        <v>26.777647392963814</v>
      </c>
      <c r="N31" s="215">
        <f>IF(N$2&gt;=$B31,'Indexed REC Strike Price'!N31-INDEX('Inputs_Indexed REC'!K$25:K$27,MATCH('Indexed REC Prices'!$C31,'Inputs_Indexed REC'!$C$25:$C$27,0)),0)</f>
        <v>27.204235587408256</v>
      </c>
      <c r="O31" s="215">
        <f>IF(O$2&gt;=$B31,'Indexed REC Strike Price'!O31-INDEX('Inputs_Indexed REC'!L$25:L$27,MATCH('Indexed REC Prices'!$C31,'Inputs_Indexed REC'!$C$25:$C$27,0)),0)</f>
        <v>27.178334793757465</v>
      </c>
      <c r="P31" s="215">
        <f>IF(P$2&gt;=$B31,'Indexed REC Strike Price'!P31-INDEX('Inputs_Indexed REC'!M$25:M$27,MATCH('Indexed REC Prices'!$C31,'Inputs_Indexed REC'!$C$25:$C$27,0)),0)</f>
        <v>26.774388563598727</v>
      </c>
      <c r="Q31" s="215">
        <f>IF(Q$2&gt;=$B31,'Indexed REC Strike Price'!Q31-INDEX('Inputs_Indexed REC'!N$25:N$27,MATCH('Indexed REC Prices'!$C31,'Inputs_Indexed REC'!$C$25:$C$27,0)),0)</f>
        <v>27.038948186614611</v>
      </c>
      <c r="R31" s="215">
        <f>IF(R$2&gt;=$B31,'Indexed REC Strike Price'!R31-INDEX('Inputs_Indexed REC'!O$25:O$27,MATCH('Indexed REC Prices'!$C31,'Inputs_Indexed REC'!$C$25:$C$27,0)),0)</f>
        <v>27.406888067566989</v>
      </c>
      <c r="S31" s="215">
        <f>IF(S$2&gt;=$B31,'Indexed REC Strike Price'!S31-INDEX('Inputs_Indexed REC'!P$25:P$27,MATCH('Indexed REC Prices'!$C31,'Inputs_Indexed REC'!$C$25:$C$27,0)),0)</f>
        <v>27.094433206455875</v>
      </c>
      <c r="T31" s="215">
        <f>IF(T$2&gt;=$B31,'Indexed REC Strike Price'!T31-INDEX('Inputs_Indexed REC'!Q$25:Q$27,MATCH('Indexed REC Prices'!$C31,'Inputs_Indexed REC'!$C$25:$C$27,0)),0)</f>
        <v>26.250056718360632</v>
      </c>
      <c r="U31" s="215">
        <f>IF(U$2&gt;=$B31,'Indexed REC Strike Price'!U31-INDEX('Inputs_Indexed REC'!R$25:R$27,MATCH('Indexed REC Prices'!$C31,'Inputs_Indexed REC'!$C$25:$C$27,0)),0)</f>
        <v>24.754710488201908</v>
      </c>
      <c r="V31" s="215">
        <f>IF(V$2&gt;=$B31,'Indexed REC Strike Price'!V31-INDEX('Inputs_Indexed REC'!S$25:S$27,MATCH('Indexed REC Prices'!$C31,'Inputs_Indexed REC'!$C$25:$C$27,0)),0)</f>
        <v>24.873026162805068</v>
      </c>
      <c r="W31" s="215">
        <f>IF(W$2&gt;=$B31,'Indexed REC Strike Price'!W31-INDEX('Inputs_Indexed REC'!T$25:T$27,MATCH('Indexed REC Prices'!$C31,'Inputs_Indexed REC'!$C$25:$C$27,0)),0)</f>
        <v>25.062250567566991</v>
      </c>
      <c r="X31" s="215">
        <f>IF(X$2&gt;=$B31,'Indexed REC Strike Price'!X31-INDEX('Inputs_Indexed REC'!U$25:U$27,MATCH('Indexed REC Prices'!$C31,'Inputs_Indexed REC'!$C$25:$C$27,0)),0)</f>
        <v>25.297862869154287</v>
      </c>
      <c r="Y31" s="215">
        <f>IF(Y$2&gt;=$B31,'Indexed REC Strike Price'!Y31-INDEX('Inputs_Indexed REC'!V$25:V$27,MATCH('Indexed REC Prices'!$C31,'Inputs_Indexed REC'!$C$25:$C$27,0)),0)</f>
        <v>25.184069218360634</v>
      </c>
      <c r="Z31" s="215">
        <f>IF(Z$2&gt;=$B31,'Indexed REC Strike Price'!Z31-INDEX('Inputs_Indexed REC'!W$25:W$27,MATCH('Indexed REC Prices'!$C31,'Inputs_Indexed REC'!$C$25:$C$27,0)),0)</f>
        <v>25.063014853281274</v>
      </c>
      <c r="AA31" s="215">
        <f>IF(AA$2&gt;=$B31,'Indexed REC Strike Price'!AA31-INDEX('Inputs_Indexed REC'!X$25:X$27,MATCH('Indexed REC Prices'!$C31,'Inputs_Indexed REC'!$C$25:$C$27,0)),0)</f>
        <v>24.77274550804318</v>
      </c>
      <c r="AB31" s="215">
        <f>IF(AB$2&gt;=$B31,'Indexed REC Strike Price'!AB31-INDEX('Inputs_Indexed REC'!Y$25:Y$27,MATCH('Indexed REC Prices'!$C31,'Inputs_Indexed REC'!$C$25:$C$27,0)),0)</f>
        <v>24.550922194551113</v>
      </c>
      <c r="AC31" s="215">
        <f>IF(AC$2&gt;=$B31,'Indexed REC Strike Price'!AC31-INDEX('Inputs_Indexed REC'!Z$25:Z$27,MATCH('Indexed REC Prices'!$C31,'Inputs_Indexed REC'!$C$25:$C$27,0)),0)</f>
        <v>24.37625106359873</v>
      </c>
      <c r="AD31" s="215">
        <f>IF(AD$2&gt;=$B31,'Indexed REC Strike Price'!AD31-INDEX('Inputs_Indexed REC'!AA$25:AA$27,MATCH('Indexed REC Prices'!$C31,'Inputs_Indexed REC'!$C$25:$C$27,0)),0)</f>
        <v>23.44358280367809</v>
      </c>
      <c r="AE31" s="215">
        <f>IF(AE$2&gt;=$B31,'Indexed REC Strike Price'!AE31-INDEX('Inputs_Indexed REC'!AB$25:AB$27,MATCH('Indexed REC Prices'!$C31,'Inputs_Indexed REC'!$C$25:$C$27,0)),0)</f>
        <v>22.492261178559041</v>
      </c>
      <c r="AF31" s="215">
        <f>IF(AF$2&gt;=$B31,'Indexed REC Strike Price'!AF31-INDEX('Inputs_Indexed REC'!AC$25:AC$27,MATCH('Indexed REC Prices'!$C31,'Inputs_Indexed REC'!$C$25:$C$27,0)),0)</f>
        <v>21.521913120937612</v>
      </c>
    </row>
    <row r="32" spans="2:32" x14ac:dyDescent="0.35">
      <c r="B32" s="354">
        <f>B31+1</f>
        <v>2023</v>
      </c>
      <c r="C32" s="305" t="s">
        <v>76</v>
      </c>
      <c r="D32" s="60" t="s">
        <v>21</v>
      </c>
      <c r="E32" s="249" t="s">
        <v>93</v>
      </c>
      <c r="H32" s="215">
        <f>IF(H$2&gt;=$B32,'Indexed REC Strike Price'!H32-INDEX('Inputs_Indexed REC'!E$25:E$27,MATCH('Indexed REC Prices'!$C32,'Inputs_Indexed REC'!$C$25:$C$27,0)),0)</f>
        <v>0</v>
      </c>
      <c r="I32" s="215">
        <f>IF(I$2&gt;=$B32,'Indexed REC Strike Price'!I32-INDEX('Inputs_Indexed REC'!F$25:F$27,MATCH('Indexed REC Prices'!$C32,'Inputs_Indexed REC'!$C$25:$C$27,0)),0)</f>
        <v>26.962873615937916</v>
      </c>
      <c r="J32" s="215">
        <f>IF(J$2&gt;=$B32,'Indexed REC Strike Price'!J32-INDEX('Inputs_Indexed REC'!G$25:G$27,MATCH('Indexed REC Prices'!$C32,'Inputs_Indexed REC'!$C$25:$C$27,0)),0)</f>
        <v>26.962873615937916</v>
      </c>
      <c r="K32" s="215">
        <f>IF(K$2&gt;=$B32,'Indexed REC Strike Price'!K32-INDEX('Inputs_Indexed REC'!H$25:H$27,MATCH('Indexed REC Prices'!$C32,'Inputs_Indexed REC'!$C$25:$C$27,0)),0)</f>
        <v>26.962873615937916</v>
      </c>
      <c r="L32" s="215">
        <f>IF(L$2&gt;=$B32,'Indexed REC Strike Price'!L32-INDEX('Inputs_Indexed REC'!I$25:I$27,MATCH('Indexed REC Prices'!$C32,'Inputs_Indexed REC'!$C$25:$C$27,0)),0)</f>
        <v>28.741399834758759</v>
      </c>
      <c r="M32" s="215">
        <f>IF(M$2&gt;=$B32,'Indexed REC Strike Price'!M32-INDEX('Inputs_Indexed REC'!J$25:J$27,MATCH('Indexed REC Prices'!$C32,'Inputs_Indexed REC'!$C$25:$C$27,0)),0)</f>
        <v>28.241323445869881</v>
      </c>
      <c r="N32" s="215">
        <f>IF(N$2&gt;=$B32,'Indexed REC Strike Price'!N32-INDEX('Inputs_Indexed REC'!K$25:K$27,MATCH('Indexed REC Prices'!$C32,'Inputs_Indexed REC'!$C$25:$C$27,0)),0)</f>
        <v>28.667911640314323</v>
      </c>
      <c r="O32" s="215">
        <f>IF(O$2&gt;=$B32,'Indexed REC Strike Price'!O32-INDEX('Inputs_Indexed REC'!L$25:L$27,MATCH('Indexed REC Prices'!$C32,'Inputs_Indexed REC'!$C$25:$C$27,0)),0)</f>
        <v>28.642010846663531</v>
      </c>
      <c r="P32" s="215">
        <f>IF(P$2&gt;=$B32,'Indexed REC Strike Price'!P32-INDEX('Inputs_Indexed REC'!M$25:M$27,MATCH('Indexed REC Prices'!$C32,'Inputs_Indexed REC'!$C$25:$C$27,0)),0)</f>
        <v>28.238064616504793</v>
      </c>
      <c r="Q32" s="215">
        <f>IF(Q$2&gt;=$B32,'Indexed REC Strike Price'!Q32-INDEX('Inputs_Indexed REC'!N$25:N$27,MATCH('Indexed REC Prices'!$C32,'Inputs_Indexed REC'!$C$25:$C$27,0)),0)</f>
        <v>28.502624239520678</v>
      </c>
      <c r="R32" s="215">
        <f>IF(R$2&gt;=$B32,'Indexed REC Strike Price'!R32-INDEX('Inputs_Indexed REC'!O$25:O$27,MATCH('Indexed REC Prices'!$C32,'Inputs_Indexed REC'!$C$25:$C$27,0)),0)</f>
        <v>28.870564120473055</v>
      </c>
      <c r="S32" s="215">
        <f>IF(S$2&gt;=$B32,'Indexed REC Strike Price'!S32-INDEX('Inputs_Indexed REC'!P$25:P$27,MATCH('Indexed REC Prices'!$C32,'Inputs_Indexed REC'!$C$25:$C$27,0)),0)</f>
        <v>28.558109259361942</v>
      </c>
      <c r="T32" s="215">
        <f>IF(T$2&gt;=$B32,'Indexed REC Strike Price'!T32-INDEX('Inputs_Indexed REC'!Q$25:Q$27,MATCH('Indexed REC Prices'!$C32,'Inputs_Indexed REC'!$C$25:$C$27,0)),0)</f>
        <v>27.713732771266699</v>
      </c>
      <c r="U32" s="215">
        <f>IF(U$2&gt;=$B32,'Indexed REC Strike Price'!U32-INDEX('Inputs_Indexed REC'!R$25:R$27,MATCH('Indexed REC Prices'!$C32,'Inputs_Indexed REC'!$C$25:$C$27,0)),0)</f>
        <v>26.218386541107975</v>
      </c>
      <c r="V32" s="215">
        <f>IF(V$2&gt;=$B32,'Indexed REC Strike Price'!V32-INDEX('Inputs_Indexed REC'!S$25:S$27,MATCH('Indexed REC Prices'!$C32,'Inputs_Indexed REC'!$C$25:$C$27,0)),0)</f>
        <v>26.336702215711135</v>
      </c>
      <c r="W32" s="215">
        <f>IF(W$2&gt;=$B32,'Indexed REC Strike Price'!W32-INDEX('Inputs_Indexed REC'!T$25:T$27,MATCH('Indexed REC Prices'!$C32,'Inputs_Indexed REC'!$C$25:$C$27,0)),0)</f>
        <v>26.525926620473058</v>
      </c>
      <c r="X32" s="215">
        <f>IF(X$2&gt;=$B32,'Indexed REC Strike Price'!X32-INDEX('Inputs_Indexed REC'!U$25:U$27,MATCH('Indexed REC Prices'!$C32,'Inputs_Indexed REC'!$C$25:$C$27,0)),0)</f>
        <v>26.761538922060353</v>
      </c>
      <c r="Y32" s="215">
        <f>IF(Y$2&gt;=$B32,'Indexed REC Strike Price'!Y32-INDEX('Inputs_Indexed REC'!V$25:V$27,MATCH('Indexed REC Prices'!$C32,'Inputs_Indexed REC'!$C$25:$C$27,0)),0)</f>
        <v>26.6477452712667</v>
      </c>
      <c r="Z32" s="215">
        <f>IF(Z$2&gt;=$B32,'Indexed REC Strike Price'!Z32-INDEX('Inputs_Indexed REC'!W$25:W$27,MATCH('Indexed REC Prices'!$C32,'Inputs_Indexed REC'!$C$25:$C$27,0)),0)</f>
        <v>26.526690906187341</v>
      </c>
      <c r="AA32" s="215">
        <f>IF(AA$2&gt;=$B32,'Indexed REC Strike Price'!AA32-INDEX('Inputs_Indexed REC'!X$25:X$27,MATCH('Indexed REC Prices'!$C32,'Inputs_Indexed REC'!$C$25:$C$27,0)),0)</f>
        <v>26.236421560949246</v>
      </c>
      <c r="AB32" s="215">
        <f>IF(AB$2&gt;=$B32,'Indexed REC Strike Price'!AB32-INDEX('Inputs_Indexed REC'!Y$25:Y$27,MATCH('Indexed REC Prices'!$C32,'Inputs_Indexed REC'!$C$25:$C$27,0)),0)</f>
        <v>26.01459824745718</v>
      </c>
      <c r="AC32" s="215">
        <f>IF(AC$2&gt;=$B32,'Indexed REC Strike Price'!AC32-INDEX('Inputs_Indexed REC'!Z$25:Z$27,MATCH('Indexed REC Prices'!$C32,'Inputs_Indexed REC'!$C$25:$C$27,0)),0)</f>
        <v>25.839927116504796</v>
      </c>
      <c r="AD32" s="215">
        <f>IF(AD$2&gt;=$B32,'Indexed REC Strike Price'!AD32-INDEX('Inputs_Indexed REC'!AA$25:AA$27,MATCH('Indexed REC Prices'!$C32,'Inputs_Indexed REC'!$C$25:$C$27,0)),0)</f>
        <v>24.907258856584157</v>
      </c>
      <c r="AE32" s="215">
        <f>IF(AE$2&gt;=$B32,'Indexed REC Strike Price'!AE32-INDEX('Inputs_Indexed REC'!AB$25:AB$27,MATCH('Indexed REC Prices'!$C32,'Inputs_Indexed REC'!$C$25:$C$27,0)),0)</f>
        <v>23.955937231465107</v>
      </c>
      <c r="AF32" s="215">
        <f>IF(AF$2&gt;=$B32,'Indexed REC Strike Price'!AF32-INDEX('Inputs_Indexed REC'!AC$25:AC$27,MATCH('Indexed REC Prices'!$C32,'Inputs_Indexed REC'!$C$25:$C$27,0)),0)</f>
        <v>22.985589173843678</v>
      </c>
    </row>
    <row r="33" spans="2:32" x14ac:dyDescent="0.35">
      <c r="B33" s="354">
        <f t="shared" ref="B33:B55" si="2">B32+1</f>
        <v>2024</v>
      </c>
      <c r="C33" s="305" t="s">
        <v>76</v>
      </c>
      <c r="D33" s="60" t="s">
        <v>22</v>
      </c>
      <c r="E33" s="249" t="s">
        <v>93</v>
      </c>
      <c r="H33" s="215">
        <f>IF(H$2&gt;=$B33,'Indexed REC Strike Price'!H33-INDEX('Inputs_Indexed REC'!E$25:E$27,MATCH('Indexed REC Prices'!$C33,'Inputs_Indexed REC'!$C$25:$C$27,0)),0)</f>
        <v>0</v>
      </c>
      <c r="I33" s="215">
        <f>IF(I$2&gt;=$B33,'Indexed REC Strike Price'!I33-INDEX('Inputs_Indexed REC'!F$25:F$27,MATCH('Indexed REC Prices'!$C33,'Inputs_Indexed REC'!$C$25:$C$27,0)),0)</f>
        <v>0</v>
      </c>
      <c r="J33" s="215">
        <f>IF(J$2&gt;=$B33,'Indexed REC Strike Price'!J33-INDEX('Inputs_Indexed REC'!G$25:G$27,MATCH('Indexed REC Prices'!$C33,'Inputs_Indexed REC'!$C$25:$C$27,0)),0)</f>
        <v>29.844982694300434</v>
      </c>
      <c r="K33" s="215">
        <f>IF(K$2&gt;=$B33,'Indexed REC Strike Price'!K33-INDEX('Inputs_Indexed REC'!H$25:H$27,MATCH('Indexed REC Prices'!$C33,'Inputs_Indexed REC'!$C$25:$C$27,0)),0)</f>
        <v>29.844982694300434</v>
      </c>
      <c r="L33" s="215">
        <f>IF(L$2&gt;=$B33,'Indexed REC Strike Price'!L33-INDEX('Inputs_Indexed REC'!I$25:I$27,MATCH('Indexed REC Prices'!$C33,'Inputs_Indexed REC'!$C$25:$C$27,0)),0)</f>
        <v>31.623508913121277</v>
      </c>
      <c r="M33" s="215">
        <f>IF(M$2&gt;=$B33,'Indexed REC Strike Price'!M33-INDEX('Inputs_Indexed REC'!J$25:J$27,MATCH('Indexed REC Prices'!$C33,'Inputs_Indexed REC'!$C$25:$C$27,0)),0)</f>
        <v>31.123432524232399</v>
      </c>
      <c r="N33" s="215">
        <f>IF(N$2&gt;=$B33,'Indexed REC Strike Price'!N33-INDEX('Inputs_Indexed REC'!K$25:K$27,MATCH('Indexed REC Prices'!$C33,'Inputs_Indexed REC'!$C$25:$C$27,0)),0)</f>
        <v>31.550020718676841</v>
      </c>
      <c r="O33" s="215">
        <f>IF(O$2&gt;=$B33,'Indexed REC Strike Price'!O33-INDEX('Inputs_Indexed REC'!L$25:L$27,MATCH('Indexed REC Prices'!$C33,'Inputs_Indexed REC'!$C$25:$C$27,0)),0)</f>
        <v>31.524119925026049</v>
      </c>
      <c r="P33" s="215">
        <f>IF(P$2&gt;=$B33,'Indexed REC Strike Price'!P33-INDEX('Inputs_Indexed REC'!M$25:M$27,MATCH('Indexed REC Prices'!$C33,'Inputs_Indexed REC'!$C$25:$C$27,0)),0)</f>
        <v>31.120173694867312</v>
      </c>
      <c r="Q33" s="215">
        <f>IF(Q$2&gt;=$B33,'Indexed REC Strike Price'!Q33-INDEX('Inputs_Indexed REC'!N$25:N$27,MATCH('Indexed REC Prices'!$C33,'Inputs_Indexed REC'!$C$25:$C$27,0)),0)</f>
        <v>31.384733317883196</v>
      </c>
      <c r="R33" s="215">
        <f>IF(R$2&gt;=$B33,'Indexed REC Strike Price'!R33-INDEX('Inputs_Indexed REC'!O$25:O$27,MATCH('Indexed REC Prices'!$C33,'Inputs_Indexed REC'!$C$25:$C$27,0)),0)</f>
        <v>31.752673198835573</v>
      </c>
      <c r="S33" s="215">
        <f>IF(S$2&gt;=$B33,'Indexed REC Strike Price'!S33-INDEX('Inputs_Indexed REC'!P$25:P$27,MATCH('Indexed REC Prices'!$C33,'Inputs_Indexed REC'!$C$25:$C$27,0)),0)</f>
        <v>31.44021833772446</v>
      </c>
      <c r="T33" s="215">
        <f>IF(T$2&gt;=$B33,'Indexed REC Strike Price'!T33-INDEX('Inputs_Indexed REC'!Q$25:Q$27,MATCH('Indexed REC Prices'!$C33,'Inputs_Indexed REC'!$C$25:$C$27,0)),0)</f>
        <v>30.595841849629217</v>
      </c>
      <c r="U33" s="215">
        <f>IF(U$2&gt;=$B33,'Indexed REC Strike Price'!U33-INDEX('Inputs_Indexed REC'!R$25:R$27,MATCH('Indexed REC Prices'!$C33,'Inputs_Indexed REC'!$C$25:$C$27,0)),0)</f>
        <v>29.100495619470493</v>
      </c>
      <c r="V33" s="215">
        <f>IF(V$2&gt;=$B33,'Indexed REC Strike Price'!V33-INDEX('Inputs_Indexed REC'!S$25:S$27,MATCH('Indexed REC Prices'!$C33,'Inputs_Indexed REC'!$C$25:$C$27,0)),0)</f>
        <v>29.218811294073653</v>
      </c>
      <c r="W33" s="215">
        <f>IF(W$2&gt;=$B33,'Indexed REC Strike Price'!W33-INDEX('Inputs_Indexed REC'!T$25:T$27,MATCH('Indexed REC Prices'!$C33,'Inputs_Indexed REC'!$C$25:$C$27,0)),0)</f>
        <v>29.408035698835576</v>
      </c>
      <c r="X33" s="215">
        <f>IF(X$2&gt;=$B33,'Indexed REC Strike Price'!X33-INDEX('Inputs_Indexed REC'!U$25:U$27,MATCH('Indexed REC Prices'!$C33,'Inputs_Indexed REC'!$C$25:$C$27,0)),0)</f>
        <v>29.643648000422871</v>
      </c>
      <c r="Y33" s="215">
        <f>IF(Y$2&gt;=$B33,'Indexed REC Strike Price'!Y33-INDEX('Inputs_Indexed REC'!V$25:V$27,MATCH('Indexed REC Prices'!$C33,'Inputs_Indexed REC'!$C$25:$C$27,0)),0)</f>
        <v>29.529854349629218</v>
      </c>
      <c r="Z33" s="215">
        <f>IF(Z$2&gt;=$B33,'Indexed REC Strike Price'!Z33-INDEX('Inputs_Indexed REC'!W$25:W$27,MATCH('Indexed REC Prices'!$C33,'Inputs_Indexed REC'!$C$25:$C$27,0)),0)</f>
        <v>29.408799984549859</v>
      </c>
      <c r="AA33" s="215">
        <f>IF(AA$2&gt;=$B33,'Indexed REC Strike Price'!AA33-INDEX('Inputs_Indexed REC'!X$25:X$27,MATCH('Indexed REC Prices'!$C33,'Inputs_Indexed REC'!$C$25:$C$27,0)),0)</f>
        <v>29.118530639311764</v>
      </c>
      <c r="AB33" s="215">
        <f>IF(AB$2&gt;=$B33,'Indexed REC Strike Price'!AB33-INDEX('Inputs_Indexed REC'!Y$25:Y$27,MATCH('Indexed REC Prices'!$C33,'Inputs_Indexed REC'!$C$25:$C$27,0)),0)</f>
        <v>28.896707325819698</v>
      </c>
      <c r="AC33" s="215">
        <f>IF(AC$2&gt;=$B33,'Indexed REC Strike Price'!AC33-INDEX('Inputs_Indexed REC'!Z$25:Z$27,MATCH('Indexed REC Prices'!$C33,'Inputs_Indexed REC'!$C$25:$C$27,0)),0)</f>
        <v>28.722036194867314</v>
      </c>
      <c r="AD33" s="215">
        <f>IF(AD$2&gt;=$B33,'Indexed REC Strike Price'!AD33-INDEX('Inputs_Indexed REC'!AA$25:AA$27,MATCH('Indexed REC Prices'!$C33,'Inputs_Indexed REC'!$C$25:$C$27,0)),0)</f>
        <v>27.789367934946675</v>
      </c>
      <c r="AE33" s="215">
        <f>IF(AE$2&gt;=$B33,'Indexed REC Strike Price'!AE33-INDEX('Inputs_Indexed REC'!AB$25:AB$27,MATCH('Indexed REC Prices'!$C33,'Inputs_Indexed REC'!$C$25:$C$27,0)),0)</f>
        <v>26.838046309827625</v>
      </c>
      <c r="AF33" s="215">
        <f>IF(AF$2&gt;=$B33,'Indexed REC Strike Price'!AF33-INDEX('Inputs_Indexed REC'!AC$25:AC$27,MATCH('Indexed REC Prices'!$C33,'Inputs_Indexed REC'!$C$25:$C$27,0)),0)</f>
        <v>25.867698252206196</v>
      </c>
    </row>
    <row r="34" spans="2:32" x14ac:dyDescent="0.35">
      <c r="B34" s="354">
        <f t="shared" si="2"/>
        <v>2025</v>
      </c>
      <c r="C34" s="305" t="s">
        <v>76</v>
      </c>
      <c r="D34" s="60" t="s">
        <v>23</v>
      </c>
      <c r="E34" s="249" t="s">
        <v>93</v>
      </c>
      <c r="H34" s="215">
        <f>IF(H$2&gt;=$B34,'Indexed REC Strike Price'!H34-INDEX('Inputs_Indexed REC'!E$25:E$27,MATCH('Indexed REC Prices'!$C34,'Inputs_Indexed REC'!$C$25:$C$27,0)),0)</f>
        <v>0</v>
      </c>
      <c r="I34" s="215">
        <f>IF(I$2&gt;=$B34,'Indexed REC Strike Price'!I34-INDEX('Inputs_Indexed REC'!F$25:F$27,MATCH('Indexed REC Prices'!$C34,'Inputs_Indexed REC'!$C$25:$C$27,0)),0)</f>
        <v>0</v>
      </c>
      <c r="J34" s="215">
        <f>IF(J$2&gt;=$B34,'Indexed REC Strike Price'!J34-INDEX('Inputs_Indexed REC'!G$25:G$27,MATCH('Indexed REC Prices'!$C34,'Inputs_Indexed REC'!$C$25:$C$27,0)),0)</f>
        <v>0</v>
      </c>
      <c r="K34" s="215">
        <f>IF(K$2&gt;=$B34,'Indexed REC Strike Price'!K34-INDEX('Inputs_Indexed REC'!H$25:H$27,MATCH('Indexed REC Prices'!$C34,'Inputs_Indexed REC'!$C$25:$C$27,0)),0)</f>
        <v>27.518206553561875</v>
      </c>
      <c r="L34" s="215">
        <f>IF(L$2&gt;=$B34,'Indexed REC Strike Price'!L34-INDEX('Inputs_Indexed REC'!I$25:I$27,MATCH('Indexed REC Prices'!$C34,'Inputs_Indexed REC'!$C$25:$C$27,0)),0)</f>
        <v>29.296732772382718</v>
      </c>
      <c r="M34" s="215">
        <f>IF(M$2&gt;=$B34,'Indexed REC Strike Price'!M34-INDEX('Inputs_Indexed REC'!J$25:J$27,MATCH('Indexed REC Prices'!$C34,'Inputs_Indexed REC'!$C$25:$C$27,0)),0)</f>
        <v>28.79665638349384</v>
      </c>
      <c r="N34" s="215">
        <f>IF(N$2&gt;=$B34,'Indexed REC Strike Price'!N34-INDEX('Inputs_Indexed REC'!K$25:K$27,MATCH('Indexed REC Prices'!$C34,'Inputs_Indexed REC'!$C$25:$C$27,0)),0)</f>
        <v>29.223244577938281</v>
      </c>
      <c r="O34" s="215">
        <f>IF(O$2&gt;=$B34,'Indexed REC Strike Price'!O34-INDEX('Inputs_Indexed REC'!L$25:L$27,MATCH('Indexed REC Prices'!$C34,'Inputs_Indexed REC'!$C$25:$C$27,0)),0)</f>
        <v>29.19734378428749</v>
      </c>
      <c r="P34" s="215">
        <f>IF(P$2&gt;=$B34,'Indexed REC Strike Price'!P34-INDEX('Inputs_Indexed REC'!M$25:M$27,MATCH('Indexed REC Prices'!$C34,'Inputs_Indexed REC'!$C$25:$C$27,0)),0)</f>
        <v>28.793397554128752</v>
      </c>
      <c r="Q34" s="215">
        <f>IF(Q$2&gt;=$B34,'Indexed REC Strike Price'!Q34-INDEX('Inputs_Indexed REC'!N$25:N$27,MATCH('Indexed REC Prices'!$C34,'Inputs_Indexed REC'!$C$25:$C$27,0)),0)</f>
        <v>29.057957177144637</v>
      </c>
      <c r="R34" s="215">
        <f>IF(R$2&gt;=$B34,'Indexed REC Strike Price'!R34-INDEX('Inputs_Indexed REC'!O$25:O$27,MATCH('Indexed REC Prices'!$C34,'Inputs_Indexed REC'!$C$25:$C$27,0)),0)</f>
        <v>29.425897058097014</v>
      </c>
      <c r="S34" s="215">
        <f>IF(S$2&gt;=$B34,'Indexed REC Strike Price'!S34-INDEX('Inputs_Indexed REC'!P$25:P$27,MATCH('Indexed REC Prices'!$C34,'Inputs_Indexed REC'!$C$25:$C$27,0)),0)</f>
        <v>29.113442196985901</v>
      </c>
      <c r="T34" s="215">
        <f>IF(T$2&gt;=$B34,'Indexed REC Strike Price'!T34-INDEX('Inputs_Indexed REC'!Q$25:Q$27,MATCH('Indexed REC Prices'!$C34,'Inputs_Indexed REC'!$C$25:$C$27,0)),0)</f>
        <v>28.269065708890658</v>
      </c>
      <c r="U34" s="215">
        <f>IF(U$2&gt;=$B34,'Indexed REC Strike Price'!U34-INDEX('Inputs_Indexed REC'!R$25:R$27,MATCH('Indexed REC Prices'!$C34,'Inputs_Indexed REC'!$C$25:$C$27,0)),0)</f>
        <v>26.773719478731934</v>
      </c>
      <c r="V34" s="215">
        <f>IF(V$2&gt;=$B34,'Indexed REC Strike Price'!V34-INDEX('Inputs_Indexed REC'!S$25:S$27,MATCH('Indexed REC Prices'!$C34,'Inputs_Indexed REC'!$C$25:$C$27,0)),0)</f>
        <v>26.892035153335094</v>
      </c>
      <c r="W34" s="215">
        <f>IF(W$2&gt;=$B34,'Indexed REC Strike Price'!W34-INDEX('Inputs_Indexed REC'!T$25:T$27,MATCH('Indexed REC Prices'!$C34,'Inputs_Indexed REC'!$C$25:$C$27,0)),0)</f>
        <v>27.081259558097017</v>
      </c>
      <c r="X34" s="215">
        <f>IF(X$2&gt;=$B34,'Indexed REC Strike Price'!X34-INDEX('Inputs_Indexed REC'!U$25:U$27,MATCH('Indexed REC Prices'!$C34,'Inputs_Indexed REC'!$C$25:$C$27,0)),0)</f>
        <v>27.316871859684312</v>
      </c>
      <c r="Y34" s="215">
        <f>IF(Y$2&gt;=$B34,'Indexed REC Strike Price'!Y34-INDEX('Inputs_Indexed REC'!V$25:V$27,MATCH('Indexed REC Prices'!$C34,'Inputs_Indexed REC'!$C$25:$C$27,0)),0)</f>
        <v>27.203078208890659</v>
      </c>
      <c r="Z34" s="215">
        <f>IF(Z$2&gt;=$B34,'Indexed REC Strike Price'!Z34-INDEX('Inputs_Indexed REC'!W$25:W$27,MATCH('Indexed REC Prices'!$C34,'Inputs_Indexed REC'!$C$25:$C$27,0)),0)</f>
        <v>27.082023843811299</v>
      </c>
      <c r="AA34" s="215">
        <f>IF(AA$2&gt;=$B34,'Indexed REC Strike Price'!AA34-INDEX('Inputs_Indexed REC'!X$25:X$27,MATCH('Indexed REC Prices'!$C34,'Inputs_Indexed REC'!$C$25:$C$27,0)),0)</f>
        <v>26.791754498573205</v>
      </c>
      <c r="AB34" s="215">
        <f>IF(AB$2&gt;=$B34,'Indexed REC Strike Price'!AB34-INDEX('Inputs_Indexed REC'!Y$25:Y$27,MATCH('Indexed REC Prices'!$C34,'Inputs_Indexed REC'!$C$25:$C$27,0)),0)</f>
        <v>26.569931185081138</v>
      </c>
      <c r="AC34" s="215">
        <f>IF(AC$2&gt;=$B34,'Indexed REC Strike Price'!AC34-INDEX('Inputs_Indexed REC'!Z$25:Z$27,MATCH('Indexed REC Prices'!$C34,'Inputs_Indexed REC'!$C$25:$C$27,0)),0)</f>
        <v>26.395260054128755</v>
      </c>
      <c r="AD34" s="215">
        <f>IF(AD$2&gt;=$B34,'Indexed REC Strike Price'!AD34-INDEX('Inputs_Indexed REC'!AA$25:AA$27,MATCH('Indexed REC Prices'!$C34,'Inputs_Indexed REC'!$C$25:$C$27,0)),0)</f>
        <v>25.462591794208116</v>
      </c>
      <c r="AE34" s="215">
        <f>IF(AE$2&gt;=$B34,'Indexed REC Strike Price'!AE34-INDEX('Inputs_Indexed REC'!AB$25:AB$27,MATCH('Indexed REC Prices'!$C34,'Inputs_Indexed REC'!$C$25:$C$27,0)),0)</f>
        <v>24.511270169089066</v>
      </c>
      <c r="AF34" s="215">
        <f>IF(AF$2&gt;=$B34,'Indexed REC Strike Price'!AF34-INDEX('Inputs_Indexed REC'!AC$25:AC$27,MATCH('Indexed REC Prices'!$C34,'Inputs_Indexed REC'!$C$25:$C$27,0)),0)</f>
        <v>23.540922111467637</v>
      </c>
    </row>
    <row r="35" spans="2:32" x14ac:dyDescent="0.35">
      <c r="B35" s="354">
        <f t="shared" si="2"/>
        <v>2026</v>
      </c>
      <c r="C35" s="305" t="s">
        <v>76</v>
      </c>
      <c r="D35" s="60" t="s">
        <v>24</v>
      </c>
      <c r="E35" s="249" t="s">
        <v>93</v>
      </c>
      <c r="H35" s="215">
        <f>IF(H$2&gt;=$B35,'Indexed REC Strike Price'!H35-INDEX('Inputs_Indexed REC'!E$25:E$27,MATCH('Indexed REC Prices'!$C35,'Inputs_Indexed REC'!$C$25:$C$27,0)),0)</f>
        <v>0</v>
      </c>
      <c r="I35" s="215">
        <f>IF(I$2&gt;=$B35,'Indexed REC Strike Price'!I35-INDEX('Inputs_Indexed REC'!F$25:F$27,MATCH('Indexed REC Prices'!$C35,'Inputs_Indexed REC'!$C$25:$C$27,0)),0)</f>
        <v>0</v>
      </c>
      <c r="J35" s="215">
        <f>IF(J$2&gt;=$B35,'Indexed REC Strike Price'!J35-INDEX('Inputs_Indexed REC'!G$25:G$27,MATCH('Indexed REC Prices'!$C35,'Inputs_Indexed REC'!$C$25:$C$27,0)),0)</f>
        <v>0</v>
      </c>
      <c r="K35" s="215">
        <f>IF(K$2&gt;=$B35,'Indexed REC Strike Price'!K35-INDEX('Inputs_Indexed REC'!H$25:H$27,MATCH('Indexed REC Prices'!$C35,'Inputs_Indexed REC'!$C$25:$C$27,0)),0)</f>
        <v>0</v>
      </c>
      <c r="L35" s="215">
        <f>IF(L$2&gt;=$B35,'Indexed REC Strike Price'!L35-INDEX('Inputs_Indexed REC'!I$25:I$27,MATCH('Indexed REC Prices'!$C35,'Inputs_Indexed REC'!$C$25:$C$27,0)),0)</f>
        <v>44.154290392932616</v>
      </c>
      <c r="M35" s="215">
        <f>IF(M$2&gt;=$B35,'Indexed REC Strike Price'!M35-INDEX('Inputs_Indexed REC'!J$25:J$27,MATCH('Indexed REC Prices'!$C35,'Inputs_Indexed REC'!$C$25:$C$27,0)),0)</f>
        <v>43.654214004043737</v>
      </c>
      <c r="N35" s="215">
        <f>IF(N$2&gt;=$B35,'Indexed REC Strike Price'!N35-INDEX('Inputs_Indexed REC'!K$25:K$27,MATCH('Indexed REC Prices'!$C35,'Inputs_Indexed REC'!$C$25:$C$27,0)),0)</f>
        <v>44.080802198488179</v>
      </c>
      <c r="O35" s="215">
        <f>IF(O$2&gt;=$B35,'Indexed REC Strike Price'!O35-INDEX('Inputs_Indexed REC'!L$25:L$27,MATCH('Indexed REC Prices'!$C35,'Inputs_Indexed REC'!$C$25:$C$27,0)),0)</f>
        <v>44.054901404837388</v>
      </c>
      <c r="P35" s="215">
        <f>IF(P$2&gt;=$B35,'Indexed REC Strike Price'!P35-INDEX('Inputs_Indexed REC'!M$25:M$27,MATCH('Indexed REC Prices'!$C35,'Inputs_Indexed REC'!$C$25:$C$27,0)),0)</f>
        <v>43.65095517467865</v>
      </c>
      <c r="Q35" s="215">
        <f>IF(Q$2&gt;=$B35,'Indexed REC Strike Price'!Q35-INDEX('Inputs_Indexed REC'!N$25:N$27,MATCH('Indexed REC Prices'!$C35,'Inputs_Indexed REC'!$C$25:$C$27,0)),0)</f>
        <v>43.915514797694534</v>
      </c>
      <c r="R35" s="215">
        <f>IF(R$2&gt;=$B35,'Indexed REC Strike Price'!R35-INDEX('Inputs_Indexed REC'!O$25:O$27,MATCH('Indexed REC Prices'!$C35,'Inputs_Indexed REC'!$C$25:$C$27,0)),0)</f>
        <v>44.283454678646912</v>
      </c>
      <c r="S35" s="215">
        <f>IF(S$2&gt;=$B35,'Indexed REC Strike Price'!S35-INDEX('Inputs_Indexed REC'!P$25:P$27,MATCH('Indexed REC Prices'!$C35,'Inputs_Indexed REC'!$C$25:$C$27,0)),0)</f>
        <v>43.970999817535798</v>
      </c>
      <c r="T35" s="215">
        <f>IF(T$2&gt;=$B35,'Indexed REC Strike Price'!T35-INDEX('Inputs_Indexed REC'!Q$25:Q$27,MATCH('Indexed REC Prices'!$C35,'Inputs_Indexed REC'!$C$25:$C$27,0)),0)</f>
        <v>43.126623329440555</v>
      </c>
      <c r="U35" s="215">
        <f>IF(U$2&gt;=$B35,'Indexed REC Strike Price'!U35-INDEX('Inputs_Indexed REC'!R$25:R$27,MATCH('Indexed REC Prices'!$C35,'Inputs_Indexed REC'!$C$25:$C$27,0)),0)</f>
        <v>41.631277099281832</v>
      </c>
      <c r="V35" s="215">
        <f>IF(V$2&gt;=$B35,'Indexed REC Strike Price'!V35-INDEX('Inputs_Indexed REC'!S$25:S$27,MATCH('Indexed REC Prices'!$C35,'Inputs_Indexed REC'!$C$25:$C$27,0)),0)</f>
        <v>41.749592773884991</v>
      </c>
      <c r="W35" s="215">
        <f>IF(W$2&gt;=$B35,'Indexed REC Strike Price'!W35-INDEX('Inputs_Indexed REC'!T$25:T$27,MATCH('Indexed REC Prices'!$C35,'Inputs_Indexed REC'!$C$25:$C$27,0)),0)</f>
        <v>41.938817178646914</v>
      </c>
      <c r="X35" s="215">
        <f>IF(X$2&gt;=$B35,'Indexed REC Strike Price'!X35-INDEX('Inputs_Indexed REC'!U$25:U$27,MATCH('Indexed REC Prices'!$C35,'Inputs_Indexed REC'!$C$25:$C$27,0)),0)</f>
        <v>42.17442948023421</v>
      </c>
      <c r="Y35" s="215">
        <f>IF(Y$2&gt;=$B35,'Indexed REC Strike Price'!Y35-INDEX('Inputs_Indexed REC'!V$25:V$27,MATCH('Indexed REC Prices'!$C35,'Inputs_Indexed REC'!$C$25:$C$27,0)),0)</f>
        <v>42.060635829440557</v>
      </c>
      <c r="Z35" s="215">
        <f>IF(Z$2&gt;=$B35,'Indexed REC Strike Price'!Z35-INDEX('Inputs_Indexed REC'!W$25:W$27,MATCH('Indexed REC Prices'!$C35,'Inputs_Indexed REC'!$C$25:$C$27,0)),0)</f>
        <v>41.939581464361197</v>
      </c>
      <c r="AA35" s="215">
        <f>IF(AA$2&gt;=$B35,'Indexed REC Strike Price'!AA35-INDEX('Inputs_Indexed REC'!X$25:X$27,MATCH('Indexed REC Prices'!$C35,'Inputs_Indexed REC'!$C$25:$C$27,0)),0)</f>
        <v>41.649312119123103</v>
      </c>
      <c r="AB35" s="215">
        <f>IF(AB$2&gt;=$B35,'Indexed REC Strike Price'!AB35-INDEX('Inputs_Indexed REC'!Y$25:Y$27,MATCH('Indexed REC Prices'!$C35,'Inputs_Indexed REC'!$C$25:$C$27,0)),0)</f>
        <v>41.427488805631036</v>
      </c>
      <c r="AC35" s="215">
        <f>IF(AC$2&gt;=$B35,'Indexed REC Strike Price'!AC35-INDEX('Inputs_Indexed REC'!Z$25:Z$27,MATCH('Indexed REC Prices'!$C35,'Inputs_Indexed REC'!$C$25:$C$27,0)),0)</f>
        <v>41.252817674678653</v>
      </c>
      <c r="AD35" s="215">
        <f>IF(AD$2&gt;=$B35,'Indexed REC Strike Price'!AD35-INDEX('Inputs_Indexed REC'!AA$25:AA$27,MATCH('Indexed REC Prices'!$C35,'Inputs_Indexed REC'!$C$25:$C$27,0)),0)</f>
        <v>40.320149414758014</v>
      </c>
      <c r="AE35" s="215">
        <f>IF(AE$2&gt;=$B35,'Indexed REC Strike Price'!AE35-INDEX('Inputs_Indexed REC'!AB$25:AB$27,MATCH('Indexed REC Prices'!$C35,'Inputs_Indexed REC'!$C$25:$C$27,0)),0)</f>
        <v>39.368827789638964</v>
      </c>
      <c r="AF35" s="215">
        <f>IF(AF$2&gt;=$B35,'Indexed REC Strike Price'!AF35-INDEX('Inputs_Indexed REC'!AC$25:AC$27,MATCH('Indexed REC Prices'!$C35,'Inputs_Indexed REC'!$C$25:$C$27,0)),0)</f>
        <v>38.398479732017535</v>
      </c>
    </row>
    <row r="36" spans="2:32" x14ac:dyDescent="0.35">
      <c r="B36" s="354">
        <f t="shared" si="2"/>
        <v>2027</v>
      </c>
      <c r="C36" s="305" t="s">
        <v>76</v>
      </c>
      <c r="D36" s="60" t="s">
        <v>25</v>
      </c>
      <c r="E36" s="249" t="s">
        <v>93</v>
      </c>
      <c r="H36" s="215">
        <f>IF(H$2&gt;=$B36,'Indexed REC Strike Price'!H36-INDEX('Inputs_Indexed REC'!E$25:E$27,MATCH('Indexed REC Prices'!$C36,'Inputs_Indexed REC'!$C$25:$C$27,0)),0)</f>
        <v>0</v>
      </c>
      <c r="I36" s="215">
        <f>IF(I$2&gt;=$B36,'Indexed REC Strike Price'!I36-INDEX('Inputs_Indexed REC'!F$25:F$27,MATCH('Indexed REC Prices'!$C36,'Inputs_Indexed REC'!$C$25:$C$27,0)),0)</f>
        <v>0</v>
      </c>
      <c r="J36" s="215">
        <f>IF(J$2&gt;=$B36,'Indexed REC Strike Price'!J36-INDEX('Inputs_Indexed REC'!G$25:G$27,MATCH('Indexed REC Prices'!$C36,'Inputs_Indexed REC'!$C$25:$C$27,0)),0)</f>
        <v>0</v>
      </c>
      <c r="K36" s="215">
        <f>IF(K$2&gt;=$B36,'Indexed REC Strike Price'!K36-INDEX('Inputs_Indexed REC'!H$25:H$27,MATCH('Indexed REC Prices'!$C36,'Inputs_Indexed REC'!$C$25:$C$27,0)),0)</f>
        <v>0</v>
      </c>
      <c r="L36" s="215">
        <f>IF(L$2&gt;=$B36,'Indexed REC Strike Price'!L36-INDEX('Inputs_Indexed REC'!I$25:I$27,MATCH('Indexed REC Prices'!$C36,'Inputs_Indexed REC'!$C$25:$C$27,0)),0)</f>
        <v>0</v>
      </c>
      <c r="M36" s="215">
        <f>IF(M$2&gt;=$B36,'Indexed REC Strike Price'!M36-INDEX('Inputs_Indexed REC'!J$25:J$27,MATCH('Indexed REC Prices'!$C36,'Inputs_Indexed REC'!$C$25:$C$27,0)),0)</f>
        <v>42.909289180593063</v>
      </c>
      <c r="N36" s="215">
        <f>IF(N$2&gt;=$B36,'Indexed REC Strike Price'!N36-INDEX('Inputs_Indexed REC'!K$25:K$27,MATCH('Indexed REC Prices'!$C36,'Inputs_Indexed REC'!$C$25:$C$27,0)),0)</f>
        <v>43.335877375037505</v>
      </c>
      <c r="O36" s="215">
        <f>IF(O$2&gt;=$B36,'Indexed REC Strike Price'!O36-INDEX('Inputs_Indexed REC'!L$25:L$27,MATCH('Indexed REC Prices'!$C36,'Inputs_Indexed REC'!$C$25:$C$27,0)),0)</f>
        <v>43.309976581386714</v>
      </c>
      <c r="P36" s="215">
        <f>IF(P$2&gt;=$B36,'Indexed REC Strike Price'!P36-INDEX('Inputs_Indexed REC'!M$25:M$27,MATCH('Indexed REC Prices'!$C36,'Inputs_Indexed REC'!$C$25:$C$27,0)),0)</f>
        <v>42.906030351227976</v>
      </c>
      <c r="Q36" s="215">
        <f>IF(Q$2&gt;=$B36,'Indexed REC Strike Price'!Q36-INDEX('Inputs_Indexed REC'!N$25:N$27,MATCH('Indexed REC Prices'!$C36,'Inputs_Indexed REC'!$C$25:$C$27,0)),0)</f>
        <v>43.17058997424386</v>
      </c>
      <c r="R36" s="215">
        <f>IF(R$2&gt;=$B36,'Indexed REC Strike Price'!R36-INDEX('Inputs_Indexed REC'!O$25:O$27,MATCH('Indexed REC Prices'!$C36,'Inputs_Indexed REC'!$C$25:$C$27,0)),0)</f>
        <v>43.538529855196238</v>
      </c>
      <c r="S36" s="215">
        <f>IF(S$2&gt;=$B36,'Indexed REC Strike Price'!S36-INDEX('Inputs_Indexed REC'!P$25:P$27,MATCH('Indexed REC Prices'!$C36,'Inputs_Indexed REC'!$C$25:$C$27,0)),0)</f>
        <v>43.226074994085124</v>
      </c>
      <c r="T36" s="215">
        <f>IF(T$2&gt;=$B36,'Indexed REC Strike Price'!T36-INDEX('Inputs_Indexed REC'!Q$25:Q$27,MATCH('Indexed REC Prices'!$C36,'Inputs_Indexed REC'!$C$25:$C$27,0)),0)</f>
        <v>42.381698505989881</v>
      </c>
      <c r="U36" s="215">
        <f>IF(U$2&gt;=$B36,'Indexed REC Strike Price'!U36-INDEX('Inputs_Indexed REC'!R$25:R$27,MATCH('Indexed REC Prices'!$C36,'Inputs_Indexed REC'!$C$25:$C$27,0)),0)</f>
        <v>40.886352275831157</v>
      </c>
      <c r="V36" s="215">
        <f>IF(V$2&gt;=$B36,'Indexed REC Strike Price'!V36-INDEX('Inputs_Indexed REC'!S$25:S$27,MATCH('Indexed REC Prices'!$C36,'Inputs_Indexed REC'!$C$25:$C$27,0)),0)</f>
        <v>41.004667950434317</v>
      </c>
      <c r="W36" s="215">
        <f>IF(W$2&gt;=$B36,'Indexed REC Strike Price'!W36-INDEX('Inputs_Indexed REC'!T$25:T$27,MATCH('Indexed REC Prices'!$C36,'Inputs_Indexed REC'!$C$25:$C$27,0)),0)</f>
        <v>41.19389235519624</v>
      </c>
      <c r="X36" s="215">
        <f>IF(X$2&gt;=$B36,'Indexed REC Strike Price'!X36-INDEX('Inputs_Indexed REC'!U$25:U$27,MATCH('Indexed REC Prices'!$C36,'Inputs_Indexed REC'!$C$25:$C$27,0)),0)</f>
        <v>41.429504656783536</v>
      </c>
      <c r="Y36" s="215">
        <f>IF(Y$2&gt;=$B36,'Indexed REC Strike Price'!Y36-INDEX('Inputs_Indexed REC'!V$25:V$27,MATCH('Indexed REC Prices'!$C36,'Inputs_Indexed REC'!$C$25:$C$27,0)),0)</f>
        <v>41.315711005989883</v>
      </c>
      <c r="Z36" s="215">
        <f>IF(Z$2&gt;=$B36,'Indexed REC Strike Price'!Z36-INDEX('Inputs_Indexed REC'!W$25:W$27,MATCH('Indexed REC Prices'!$C36,'Inputs_Indexed REC'!$C$25:$C$27,0)),0)</f>
        <v>41.194656640910523</v>
      </c>
      <c r="AA36" s="215">
        <f>IF(AA$2&gt;=$B36,'Indexed REC Strike Price'!AA36-INDEX('Inputs_Indexed REC'!X$25:X$27,MATCH('Indexed REC Prices'!$C36,'Inputs_Indexed REC'!$C$25:$C$27,0)),0)</f>
        <v>40.904387295672429</v>
      </c>
      <c r="AB36" s="215">
        <f>IF(AB$2&gt;=$B36,'Indexed REC Strike Price'!AB36-INDEX('Inputs_Indexed REC'!Y$25:Y$27,MATCH('Indexed REC Prices'!$C36,'Inputs_Indexed REC'!$C$25:$C$27,0)),0)</f>
        <v>40.682563982180362</v>
      </c>
      <c r="AC36" s="215">
        <f>IF(AC$2&gt;=$B36,'Indexed REC Strike Price'!AC36-INDEX('Inputs_Indexed REC'!Z$25:Z$27,MATCH('Indexed REC Prices'!$C36,'Inputs_Indexed REC'!$C$25:$C$27,0)),0)</f>
        <v>40.507892851227979</v>
      </c>
      <c r="AD36" s="215">
        <f>IF(AD$2&gt;=$B36,'Indexed REC Strike Price'!AD36-INDEX('Inputs_Indexed REC'!AA$25:AA$27,MATCH('Indexed REC Prices'!$C36,'Inputs_Indexed REC'!$C$25:$C$27,0)),0)</f>
        <v>39.575224591307339</v>
      </c>
      <c r="AE36" s="215">
        <f>IF(AE$2&gt;=$B36,'Indexed REC Strike Price'!AE36-INDEX('Inputs_Indexed REC'!AB$25:AB$27,MATCH('Indexed REC Prices'!$C36,'Inputs_Indexed REC'!$C$25:$C$27,0)),0)</f>
        <v>38.62390296618829</v>
      </c>
      <c r="AF36" s="215">
        <f>IF(AF$2&gt;=$B36,'Indexed REC Strike Price'!AF36-INDEX('Inputs_Indexed REC'!AC$25:AC$27,MATCH('Indexed REC Prices'!$C36,'Inputs_Indexed REC'!$C$25:$C$27,0)),0)</f>
        <v>37.653554908566861</v>
      </c>
    </row>
    <row r="37" spans="2:32" x14ac:dyDescent="0.35">
      <c r="B37" s="354">
        <f t="shared" si="2"/>
        <v>2028</v>
      </c>
      <c r="C37" s="305" t="s">
        <v>76</v>
      </c>
      <c r="D37" s="60" t="s">
        <v>26</v>
      </c>
      <c r="E37" s="249" t="s">
        <v>93</v>
      </c>
      <c r="H37" s="215">
        <f>IF(H$2&gt;=$B37,'Indexed REC Strike Price'!H37-INDEX('Inputs_Indexed REC'!E$25:E$27,MATCH('Indexed REC Prices'!$C37,'Inputs_Indexed REC'!$C$25:$C$27,0)),0)</f>
        <v>0</v>
      </c>
      <c r="I37" s="215">
        <f>IF(I$2&gt;=$B37,'Indexed REC Strike Price'!I37-INDEX('Inputs_Indexed REC'!F$25:F$27,MATCH('Indexed REC Prices'!$C37,'Inputs_Indexed REC'!$C$25:$C$27,0)),0)</f>
        <v>0</v>
      </c>
      <c r="J37" s="215">
        <f>IF(J$2&gt;=$B37,'Indexed REC Strike Price'!J37-INDEX('Inputs_Indexed REC'!G$25:G$27,MATCH('Indexed REC Prices'!$C37,'Inputs_Indexed REC'!$C$25:$C$27,0)),0)</f>
        <v>0</v>
      </c>
      <c r="K37" s="215">
        <f>IF(K$2&gt;=$B37,'Indexed REC Strike Price'!K37-INDEX('Inputs_Indexed REC'!H$25:H$27,MATCH('Indexed REC Prices'!$C37,'Inputs_Indexed REC'!$C$25:$C$27,0)),0)</f>
        <v>0</v>
      </c>
      <c r="L37" s="215">
        <f>IF(L$2&gt;=$B37,'Indexed REC Strike Price'!L37-INDEX('Inputs_Indexed REC'!I$25:I$27,MATCH('Indexed REC Prices'!$C37,'Inputs_Indexed REC'!$C$25:$C$27,0)),0)</f>
        <v>0</v>
      </c>
      <c r="M37" s="215">
        <f>IF(M$2&gt;=$B37,'Indexed REC Strike Price'!M37-INDEX('Inputs_Indexed REC'!J$25:J$27,MATCH('Indexed REC Prices'!$C37,'Inputs_Indexed REC'!$C$25:$C$27,0)),0)</f>
        <v>0</v>
      </c>
      <c r="N37" s="215">
        <f>IF(N$2&gt;=$B37,'Indexed REC Strike Price'!N37-INDEX('Inputs_Indexed REC'!K$25:K$27,MATCH('Indexed REC Prices'!$C37,'Inputs_Indexed REC'!$C$25:$C$27,0)),0)</f>
        <v>41.518260805817867</v>
      </c>
      <c r="O37" s="215">
        <f>IF(O$2&gt;=$B37,'Indexed REC Strike Price'!O37-INDEX('Inputs_Indexed REC'!L$25:L$27,MATCH('Indexed REC Prices'!$C37,'Inputs_Indexed REC'!$C$25:$C$27,0)),0)</f>
        <v>41.492360012167076</v>
      </c>
      <c r="P37" s="215">
        <f>IF(P$2&gt;=$B37,'Indexed REC Strike Price'!P37-INDEX('Inputs_Indexed REC'!M$25:M$27,MATCH('Indexed REC Prices'!$C37,'Inputs_Indexed REC'!$C$25:$C$27,0)),0)</f>
        <v>41.088413782008338</v>
      </c>
      <c r="Q37" s="215">
        <f>IF(Q$2&gt;=$B37,'Indexed REC Strike Price'!Q37-INDEX('Inputs_Indexed REC'!N$25:N$27,MATCH('Indexed REC Prices'!$C37,'Inputs_Indexed REC'!$C$25:$C$27,0)),0)</f>
        <v>41.352973405024223</v>
      </c>
      <c r="R37" s="215">
        <f>IF(R$2&gt;=$B37,'Indexed REC Strike Price'!R37-INDEX('Inputs_Indexed REC'!O$25:O$27,MATCH('Indexed REC Prices'!$C37,'Inputs_Indexed REC'!$C$25:$C$27,0)),0)</f>
        <v>41.7209132859766</v>
      </c>
      <c r="S37" s="215">
        <f>IF(S$2&gt;=$B37,'Indexed REC Strike Price'!S37-INDEX('Inputs_Indexed REC'!P$25:P$27,MATCH('Indexed REC Prices'!$C37,'Inputs_Indexed REC'!$C$25:$C$27,0)),0)</f>
        <v>41.408458424865486</v>
      </c>
      <c r="T37" s="215">
        <f>IF(T$2&gt;=$B37,'Indexed REC Strike Price'!T37-INDEX('Inputs_Indexed REC'!Q$25:Q$27,MATCH('Indexed REC Prices'!$C37,'Inputs_Indexed REC'!$C$25:$C$27,0)),0)</f>
        <v>40.564081936770243</v>
      </c>
      <c r="U37" s="215">
        <f>IF(U$2&gt;=$B37,'Indexed REC Strike Price'!U37-INDEX('Inputs_Indexed REC'!R$25:R$27,MATCH('Indexed REC Prices'!$C37,'Inputs_Indexed REC'!$C$25:$C$27,0)),0)</f>
        <v>39.06873570661152</v>
      </c>
      <c r="V37" s="215">
        <f>IF(V$2&gt;=$B37,'Indexed REC Strike Price'!V37-INDEX('Inputs_Indexed REC'!S$25:S$27,MATCH('Indexed REC Prices'!$C37,'Inputs_Indexed REC'!$C$25:$C$27,0)),0)</f>
        <v>39.18705138121468</v>
      </c>
      <c r="W37" s="215">
        <f>IF(W$2&gt;=$B37,'Indexed REC Strike Price'!W37-INDEX('Inputs_Indexed REC'!T$25:T$27,MATCH('Indexed REC Prices'!$C37,'Inputs_Indexed REC'!$C$25:$C$27,0)),0)</f>
        <v>39.376275785976603</v>
      </c>
      <c r="X37" s="215">
        <f>IF(X$2&gt;=$B37,'Indexed REC Strike Price'!X37-INDEX('Inputs_Indexed REC'!U$25:U$27,MATCH('Indexed REC Prices'!$C37,'Inputs_Indexed REC'!$C$25:$C$27,0)),0)</f>
        <v>39.611888087563898</v>
      </c>
      <c r="Y37" s="215">
        <f>IF(Y$2&gt;=$B37,'Indexed REC Strike Price'!Y37-INDEX('Inputs_Indexed REC'!V$25:V$27,MATCH('Indexed REC Prices'!$C37,'Inputs_Indexed REC'!$C$25:$C$27,0)),0)</f>
        <v>39.498094436770245</v>
      </c>
      <c r="Z37" s="215">
        <f>IF(Z$2&gt;=$B37,'Indexed REC Strike Price'!Z37-INDEX('Inputs_Indexed REC'!W$25:W$27,MATCH('Indexed REC Prices'!$C37,'Inputs_Indexed REC'!$C$25:$C$27,0)),0)</f>
        <v>39.377040071690885</v>
      </c>
      <c r="AA37" s="215">
        <f>IF(AA$2&gt;=$B37,'Indexed REC Strike Price'!AA37-INDEX('Inputs_Indexed REC'!X$25:X$27,MATCH('Indexed REC Prices'!$C37,'Inputs_Indexed REC'!$C$25:$C$27,0)),0)</f>
        <v>39.086770726452791</v>
      </c>
      <c r="AB37" s="215">
        <f>IF(AB$2&gt;=$B37,'Indexed REC Strike Price'!AB37-INDEX('Inputs_Indexed REC'!Y$25:Y$27,MATCH('Indexed REC Prices'!$C37,'Inputs_Indexed REC'!$C$25:$C$27,0)),0)</f>
        <v>38.864947412960724</v>
      </c>
      <c r="AC37" s="215">
        <f>IF(AC$2&gt;=$B37,'Indexed REC Strike Price'!AC37-INDEX('Inputs_Indexed REC'!Z$25:Z$27,MATCH('Indexed REC Prices'!$C37,'Inputs_Indexed REC'!$C$25:$C$27,0)),0)</f>
        <v>38.690276282008341</v>
      </c>
      <c r="AD37" s="215">
        <f>IF(AD$2&gt;=$B37,'Indexed REC Strike Price'!AD37-INDEX('Inputs_Indexed REC'!AA$25:AA$27,MATCH('Indexed REC Prices'!$C37,'Inputs_Indexed REC'!$C$25:$C$27,0)),0)</f>
        <v>37.757608022087702</v>
      </c>
      <c r="AE37" s="215">
        <f>IF(AE$2&gt;=$B37,'Indexed REC Strike Price'!AE37-INDEX('Inputs_Indexed REC'!AB$25:AB$27,MATCH('Indexed REC Prices'!$C37,'Inputs_Indexed REC'!$C$25:$C$27,0)),0)</f>
        <v>36.806286396968652</v>
      </c>
      <c r="AF37" s="215">
        <f>IF(AF$2&gt;=$B37,'Indexed REC Strike Price'!AF37-INDEX('Inputs_Indexed REC'!AC$25:AC$27,MATCH('Indexed REC Prices'!$C37,'Inputs_Indexed REC'!$C$25:$C$27,0)),0)</f>
        <v>35.835938339347223</v>
      </c>
    </row>
    <row r="38" spans="2:32" x14ac:dyDescent="0.35">
      <c r="B38" s="354">
        <f t="shared" si="2"/>
        <v>2029</v>
      </c>
      <c r="C38" s="305" t="s">
        <v>76</v>
      </c>
      <c r="D38" s="60" t="s">
        <v>27</v>
      </c>
      <c r="E38" s="249" t="s">
        <v>93</v>
      </c>
      <c r="H38" s="215">
        <f>IF(H$2&gt;=$B38,'Indexed REC Strike Price'!H38-INDEX('Inputs_Indexed REC'!E$25:E$27,MATCH('Indexed REC Prices'!$C38,'Inputs_Indexed REC'!$C$25:$C$27,0)),0)</f>
        <v>0</v>
      </c>
      <c r="I38" s="215">
        <f>IF(I$2&gt;=$B38,'Indexed REC Strike Price'!I38-INDEX('Inputs_Indexed REC'!F$25:F$27,MATCH('Indexed REC Prices'!$C38,'Inputs_Indexed REC'!$C$25:$C$27,0)),0)</f>
        <v>0</v>
      </c>
      <c r="J38" s="215">
        <f>IF(J$2&gt;=$B38,'Indexed REC Strike Price'!J38-INDEX('Inputs_Indexed REC'!G$25:G$27,MATCH('Indexed REC Prices'!$C38,'Inputs_Indexed REC'!$C$25:$C$27,0)),0)</f>
        <v>0</v>
      </c>
      <c r="K38" s="215">
        <f>IF(K$2&gt;=$B38,'Indexed REC Strike Price'!K38-INDEX('Inputs_Indexed REC'!H$25:H$27,MATCH('Indexed REC Prices'!$C38,'Inputs_Indexed REC'!$C$25:$C$27,0)),0)</f>
        <v>0</v>
      </c>
      <c r="L38" s="215">
        <f>IF(L$2&gt;=$B38,'Indexed REC Strike Price'!L38-INDEX('Inputs_Indexed REC'!I$25:I$27,MATCH('Indexed REC Prices'!$C38,'Inputs_Indexed REC'!$C$25:$C$27,0)),0)</f>
        <v>0</v>
      </c>
      <c r="M38" s="215">
        <f>IF(M$2&gt;=$B38,'Indexed REC Strike Price'!M38-INDEX('Inputs_Indexed REC'!J$25:J$27,MATCH('Indexed REC Prices'!$C38,'Inputs_Indexed REC'!$C$25:$C$27,0)),0)</f>
        <v>0</v>
      </c>
      <c r="N38" s="215">
        <f>IF(N$2&gt;=$B38,'Indexed REC Strike Price'!N38-INDEX('Inputs_Indexed REC'!K$25:K$27,MATCH('Indexed REC Prices'!$C38,'Inputs_Indexed REC'!$C$25:$C$27,0)),0)</f>
        <v>0</v>
      </c>
      <c r="O38" s="215">
        <f>IF(O$2&gt;=$B38,'Indexed REC Strike Price'!O38-INDEX('Inputs_Indexed REC'!L$25:L$27,MATCH('Indexed REC Prices'!$C38,'Inputs_Indexed REC'!$C$25:$C$27,0)),0)</f>
        <v>39.466164492381232</v>
      </c>
      <c r="P38" s="215">
        <f>IF(P$2&gt;=$B38,'Indexed REC Strike Price'!P38-INDEX('Inputs_Indexed REC'!M$25:M$27,MATCH('Indexed REC Prices'!$C38,'Inputs_Indexed REC'!$C$25:$C$27,0)),0)</f>
        <v>39.062218262222494</v>
      </c>
      <c r="Q38" s="215">
        <f>IF(Q$2&gt;=$B38,'Indexed REC Strike Price'!Q38-INDEX('Inputs_Indexed REC'!N$25:N$27,MATCH('Indexed REC Prices'!$C38,'Inputs_Indexed REC'!$C$25:$C$27,0)),0)</f>
        <v>39.326777885238378</v>
      </c>
      <c r="R38" s="215">
        <f>IF(R$2&gt;=$B38,'Indexed REC Strike Price'!R38-INDEX('Inputs_Indexed REC'!O$25:O$27,MATCH('Indexed REC Prices'!$C38,'Inputs_Indexed REC'!$C$25:$C$27,0)),0)</f>
        <v>39.694717766190756</v>
      </c>
      <c r="S38" s="215">
        <f>IF(S$2&gt;=$B38,'Indexed REC Strike Price'!S38-INDEX('Inputs_Indexed REC'!P$25:P$27,MATCH('Indexed REC Prices'!$C38,'Inputs_Indexed REC'!$C$25:$C$27,0)),0)</f>
        <v>39.382262905079642</v>
      </c>
      <c r="T38" s="215">
        <f>IF(T$2&gt;=$B38,'Indexed REC Strike Price'!T38-INDEX('Inputs_Indexed REC'!Q$25:Q$27,MATCH('Indexed REC Prices'!$C38,'Inputs_Indexed REC'!$C$25:$C$27,0)),0)</f>
        <v>38.537886416984399</v>
      </c>
      <c r="U38" s="215">
        <f>IF(U$2&gt;=$B38,'Indexed REC Strike Price'!U38-INDEX('Inputs_Indexed REC'!R$25:R$27,MATCH('Indexed REC Prices'!$C38,'Inputs_Indexed REC'!$C$25:$C$27,0)),0)</f>
        <v>37.042540186825676</v>
      </c>
      <c r="V38" s="215">
        <f>IF(V$2&gt;=$B38,'Indexed REC Strike Price'!V38-INDEX('Inputs_Indexed REC'!S$25:S$27,MATCH('Indexed REC Prices'!$C38,'Inputs_Indexed REC'!$C$25:$C$27,0)),0)</f>
        <v>37.160855861428836</v>
      </c>
      <c r="W38" s="215">
        <f>IF(W$2&gt;=$B38,'Indexed REC Strike Price'!W38-INDEX('Inputs_Indexed REC'!T$25:T$27,MATCH('Indexed REC Prices'!$C38,'Inputs_Indexed REC'!$C$25:$C$27,0)),0)</f>
        <v>37.350080266190758</v>
      </c>
      <c r="X38" s="215">
        <f>IF(X$2&gt;=$B38,'Indexed REC Strike Price'!X38-INDEX('Inputs_Indexed REC'!U$25:U$27,MATCH('Indexed REC Prices'!$C38,'Inputs_Indexed REC'!$C$25:$C$27,0)),0)</f>
        <v>37.585692567778054</v>
      </c>
      <c r="Y38" s="215">
        <f>IF(Y$2&gt;=$B38,'Indexed REC Strike Price'!Y38-INDEX('Inputs_Indexed REC'!V$25:V$27,MATCH('Indexed REC Prices'!$C38,'Inputs_Indexed REC'!$C$25:$C$27,0)),0)</f>
        <v>37.471898916984401</v>
      </c>
      <c r="Z38" s="215">
        <f>IF(Z$2&gt;=$B38,'Indexed REC Strike Price'!Z38-INDEX('Inputs_Indexed REC'!W$25:W$27,MATCH('Indexed REC Prices'!$C38,'Inputs_Indexed REC'!$C$25:$C$27,0)),0)</f>
        <v>37.350844551905041</v>
      </c>
      <c r="AA38" s="215">
        <f>IF(AA$2&gt;=$B38,'Indexed REC Strike Price'!AA38-INDEX('Inputs_Indexed REC'!X$25:X$27,MATCH('Indexed REC Prices'!$C38,'Inputs_Indexed REC'!$C$25:$C$27,0)),0)</f>
        <v>37.060575206666947</v>
      </c>
      <c r="AB38" s="215">
        <f>IF(AB$2&gt;=$B38,'Indexed REC Strike Price'!AB38-INDEX('Inputs_Indexed REC'!Y$25:Y$27,MATCH('Indexed REC Prices'!$C38,'Inputs_Indexed REC'!$C$25:$C$27,0)),0)</f>
        <v>36.83875189317488</v>
      </c>
      <c r="AC38" s="215">
        <f>IF(AC$2&gt;=$B38,'Indexed REC Strike Price'!AC38-INDEX('Inputs_Indexed REC'!Z$25:Z$27,MATCH('Indexed REC Prices'!$C38,'Inputs_Indexed REC'!$C$25:$C$27,0)),0)</f>
        <v>36.664080762222497</v>
      </c>
      <c r="AD38" s="215">
        <f>IF(AD$2&gt;=$B38,'Indexed REC Strike Price'!AD38-INDEX('Inputs_Indexed REC'!AA$25:AA$27,MATCH('Indexed REC Prices'!$C38,'Inputs_Indexed REC'!$C$25:$C$27,0)),0)</f>
        <v>35.731412502301858</v>
      </c>
      <c r="AE38" s="215">
        <f>IF(AE$2&gt;=$B38,'Indexed REC Strike Price'!AE38-INDEX('Inputs_Indexed REC'!AB$25:AB$27,MATCH('Indexed REC Prices'!$C38,'Inputs_Indexed REC'!$C$25:$C$27,0)),0)</f>
        <v>34.780090877182808</v>
      </c>
      <c r="AF38" s="215">
        <f>IF(AF$2&gt;=$B38,'Indexed REC Strike Price'!AF38-INDEX('Inputs_Indexed REC'!AC$25:AC$27,MATCH('Indexed REC Prices'!$C38,'Inputs_Indexed REC'!$C$25:$C$27,0)),0)</f>
        <v>33.809742819561379</v>
      </c>
    </row>
    <row r="39" spans="2:32" x14ac:dyDescent="0.35">
      <c r="B39" s="354">
        <f t="shared" si="2"/>
        <v>2030</v>
      </c>
      <c r="C39" s="305" t="s">
        <v>76</v>
      </c>
      <c r="D39" s="60" t="s">
        <v>28</v>
      </c>
      <c r="E39" s="249" t="s">
        <v>93</v>
      </c>
      <c r="H39" s="215">
        <f>IF(H$2&gt;=$B39,'Indexed REC Strike Price'!H39-INDEX('Inputs_Indexed REC'!E$25:E$27,MATCH('Indexed REC Prices'!$C39,'Inputs_Indexed REC'!$C$25:$C$27,0)),0)</f>
        <v>0</v>
      </c>
      <c r="I39" s="215">
        <f>IF(I$2&gt;=$B39,'Indexed REC Strike Price'!I39-INDEX('Inputs_Indexed REC'!F$25:F$27,MATCH('Indexed REC Prices'!$C39,'Inputs_Indexed REC'!$C$25:$C$27,0)),0)</f>
        <v>0</v>
      </c>
      <c r="J39" s="215">
        <f>IF(J$2&gt;=$B39,'Indexed REC Strike Price'!J39-INDEX('Inputs_Indexed REC'!G$25:G$27,MATCH('Indexed REC Prices'!$C39,'Inputs_Indexed REC'!$C$25:$C$27,0)),0)</f>
        <v>0</v>
      </c>
      <c r="K39" s="215">
        <f>IF(K$2&gt;=$B39,'Indexed REC Strike Price'!K39-INDEX('Inputs_Indexed REC'!H$25:H$27,MATCH('Indexed REC Prices'!$C39,'Inputs_Indexed REC'!$C$25:$C$27,0)),0)</f>
        <v>0</v>
      </c>
      <c r="L39" s="215">
        <f>IF(L$2&gt;=$B39,'Indexed REC Strike Price'!L39-INDEX('Inputs_Indexed REC'!I$25:I$27,MATCH('Indexed REC Prices'!$C39,'Inputs_Indexed REC'!$C$25:$C$27,0)),0)</f>
        <v>0</v>
      </c>
      <c r="M39" s="215">
        <f>IF(M$2&gt;=$B39,'Indexed REC Strike Price'!M39-INDEX('Inputs_Indexed REC'!J$25:J$27,MATCH('Indexed REC Prices'!$C39,'Inputs_Indexed REC'!$C$25:$C$27,0)),0)</f>
        <v>0</v>
      </c>
      <c r="N39" s="215">
        <f>IF(N$2&gt;=$B39,'Indexed REC Strike Price'!N39-INDEX('Inputs_Indexed REC'!K$25:K$27,MATCH('Indexed REC Prices'!$C39,'Inputs_Indexed REC'!$C$25:$C$27,0)),0)</f>
        <v>0</v>
      </c>
      <c r="O39" s="215">
        <f>IF(O$2&gt;=$B39,'Indexed REC Strike Price'!O39-INDEX('Inputs_Indexed REC'!L$25:L$27,MATCH('Indexed REC Prices'!$C39,'Inputs_Indexed REC'!$C$25:$C$27,0)),0)</f>
        <v>0</v>
      </c>
      <c r="P39" s="215">
        <f>IF(P$2&gt;=$B39,'Indexed REC Strike Price'!P39-INDEX('Inputs_Indexed REC'!M$25:M$27,MATCH('Indexed REC Prices'!$C39,'Inputs_Indexed REC'!$C$25:$C$27,0)),0)</f>
        <v>36.81254529540147</v>
      </c>
      <c r="Q39" s="215">
        <f>IF(Q$2&gt;=$B39,'Indexed REC Strike Price'!Q39-INDEX('Inputs_Indexed REC'!N$25:N$27,MATCH('Indexed REC Prices'!$C39,'Inputs_Indexed REC'!$C$25:$C$27,0)),0)</f>
        <v>37.077104918417355</v>
      </c>
      <c r="R39" s="215">
        <f>IF(R$2&gt;=$B39,'Indexed REC Strike Price'!R39-INDEX('Inputs_Indexed REC'!O$25:O$27,MATCH('Indexed REC Prices'!$C39,'Inputs_Indexed REC'!$C$25:$C$27,0)),0)</f>
        <v>37.445044799369732</v>
      </c>
      <c r="S39" s="215">
        <f>IF(S$2&gt;=$B39,'Indexed REC Strike Price'!S39-INDEX('Inputs_Indexed REC'!P$25:P$27,MATCH('Indexed REC Prices'!$C39,'Inputs_Indexed REC'!$C$25:$C$27,0)),0)</f>
        <v>37.132589938258619</v>
      </c>
      <c r="T39" s="215">
        <f>IF(T$2&gt;=$B39,'Indexed REC Strike Price'!T39-INDEX('Inputs_Indexed REC'!Q$25:Q$27,MATCH('Indexed REC Prices'!$C39,'Inputs_Indexed REC'!$C$25:$C$27,0)),0)</f>
        <v>36.288213450163376</v>
      </c>
      <c r="U39" s="215">
        <f>IF(U$2&gt;=$B39,'Indexed REC Strike Price'!U39-INDEX('Inputs_Indexed REC'!R$25:R$27,MATCH('Indexed REC Prices'!$C39,'Inputs_Indexed REC'!$C$25:$C$27,0)),0)</f>
        <v>34.792867220004652</v>
      </c>
      <c r="V39" s="215">
        <f>IF(V$2&gt;=$B39,'Indexed REC Strike Price'!V39-INDEX('Inputs_Indexed REC'!S$25:S$27,MATCH('Indexed REC Prices'!$C39,'Inputs_Indexed REC'!$C$25:$C$27,0)),0)</f>
        <v>34.911182894607812</v>
      </c>
      <c r="W39" s="215">
        <f>IF(W$2&gt;=$B39,'Indexed REC Strike Price'!W39-INDEX('Inputs_Indexed REC'!T$25:T$27,MATCH('Indexed REC Prices'!$C39,'Inputs_Indexed REC'!$C$25:$C$27,0)),0)</f>
        <v>35.100407299369735</v>
      </c>
      <c r="X39" s="215">
        <f>IF(X$2&gt;=$B39,'Indexed REC Strike Price'!X39-INDEX('Inputs_Indexed REC'!U$25:U$27,MATCH('Indexed REC Prices'!$C39,'Inputs_Indexed REC'!$C$25:$C$27,0)),0)</f>
        <v>35.33601960095703</v>
      </c>
      <c r="Y39" s="215">
        <f>IF(Y$2&gt;=$B39,'Indexed REC Strike Price'!Y39-INDEX('Inputs_Indexed REC'!V$25:V$27,MATCH('Indexed REC Prices'!$C39,'Inputs_Indexed REC'!$C$25:$C$27,0)),0)</f>
        <v>35.222225950163377</v>
      </c>
      <c r="Z39" s="215">
        <f>IF(Z$2&gt;=$B39,'Indexed REC Strike Price'!Z39-INDEX('Inputs_Indexed REC'!W$25:W$27,MATCH('Indexed REC Prices'!$C39,'Inputs_Indexed REC'!$C$25:$C$27,0)),0)</f>
        <v>35.101171585084018</v>
      </c>
      <c r="AA39" s="215">
        <f>IF(AA$2&gt;=$B39,'Indexed REC Strike Price'!AA39-INDEX('Inputs_Indexed REC'!X$25:X$27,MATCH('Indexed REC Prices'!$C39,'Inputs_Indexed REC'!$C$25:$C$27,0)),0)</f>
        <v>34.810902239845923</v>
      </c>
      <c r="AB39" s="215">
        <f>IF(AB$2&gt;=$B39,'Indexed REC Strike Price'!AB39-INDEX('Inputs_Indexed REC'!Y$25:Y$27,MATCH('Indexed REC Prices'!$C39,'Inputs_Indexed REC'!$C$25:$C$27,0)),0)</f>
        <v>34.589078926353857</v>
      </c>
      <c r="AC39" s="215">
        <f>IF(AC$2&gt;=$B39,'Indexed REC Strike Price'!AC39-INDEX('Inputs_Indexed REC'!Z$25:Z$27,MATCH('Indexed REC Prices'!$C39,'Inputs_Indexed REC'!$C$25:$C$27,0)),0)</f>
        <v>34.414407795401473</v>
      </c>
      <c r="AD39" s="215">
        <f>IF(AD$2&gt;=$B39,'Indexed REC Strike Price'!AD39-INDEX('Inputs_Indexed REC'!AA$25:AA$27,MATCH('Indexed REC Prices'!$C39,'Inputs_Indexed REC'!$C$25:$C$27,0)),0)</f>
        <v>33.481739535480834</v>
      </c>
      <c r="AE39" s="215">
        <f>IF(AE$2&gt;=$B39,'Indexed REC Strike Price'!AE39-INDEX('Inputs_Indexed REC'!AB$25:AB$27,MATCH('Indexed REC Prices'!$C39,'Inputs_Indexed REC'!$C$25:$C$27,0)),0)</f>
        <v>32.530417910361784</v>
      </c>
      <c r="AF39" s="215">
        <f>IF(AF$2&gt;=$B39,'Indexed REC Strike Price'!AF39-INDEX('Inputs_Indexed REC'!AC$25:AC$27,MATCH('Indexed REC Prices'!$C39,'Inputs_Indexed REC'!$C$25:$C$27,0)),0)</f>
        <v>31.560069852740355</v>
      </c>
    </row>
    <row r="40" spans="2:32" x14ac:dyDescent="0.35">
      <c r="B40" s="354">
        <f t="shared" si="2"/>
        <v>2031</v>
      </c>
      <c r="C40" s="305" t="s">
        <v>76</v>
      </c>
      <c r="D40" s="60" t="s">
        <v>29</v>
      </c>
      <c r="E40" s="249" t="s">
        <v>93</v>
      </c>
      <c r="H40" s="215">
        <f>IF(H$2&gt;=$B40,'Indexed REC Strike Price'!H40-INDEX('Inputs_Indexed REC'!E$25:E$27,MATCH('Indexed REC Prices'!$C40,'Inputs_Indexed REC'!$C$25:$C$27,0)),0)</f>
        <v>0</v>
      </c>
      <c r="I40" s="215">
        <f>IF(I$2&gt;=$B40,'Indexed REC Strike Price'!I40-INDEX('Inputs_Indexed REC'!F$25:F$27,MATCH('Indexed REC Prices'!$C40,'Inputs_Indexed REC'!$C$25:$C$27,0)),0)</f>
        <v>0</v>
      </c>
      <c r="J40" s="215">
        <f>IF(J$2&gt;=$B40,'Indexed REC Strike Price'!J40-INDEX('Inputs_Indexed REC'!G$25:G$27,MATCH('Indexed REC Prices'!$C40,'Inputs_Indexed REC'!$C$25:$C$27,0)),0)</f>
        <v>0</v>
      </c>
      <c r="K40" s="215">
        <f>IF(K$2&gt;=$B40,'Indexed REC Strike Price'!K40-INDEX('Inputs_Indexed REC'!H$25:H$27,MATCH('Indexed REC Prices'!$C40,'Inputs_Indexed REC'!$C$25:$C$27,0)),0)</f>
        <v>0</v>
      </c>
      <c r="L40" s="215">
        <f>IF(L$2&gt;=$B40,'Indexed REC Strike Price'!L40-INDEX('Inputs_Indexed REC'!I$25:I$27,MATCH('Indexed REC Prices'!$C40,'Inputs_Indexed REC'!$C$25:$C$27,0)),0)</f>
        <v>0</v>
      </c>
      <c r="M40" s="215">
        <f>IF(M$2&gt;=$B40,'Indexed REC Strike Price'!M40-INDEX('Inputs_Indexed REC'!J$25:J$27,MATCH('Indexed REC Prices'!$C40,'Inputs_Indexed REC'!$C$25:$C$27,0)),0)</f>
        <v>0</v>
      </c>
      <c r="N40" s="215">
        <f>IF(N$2&gt;=$B40,'Indexed REC Strike Price'!N40-INDEX('Inputs_Indexed REC'!K$25:K$27,MATCH('Indexed REC Prices'!$C40,'Inputs_Indexed REC'!$C$25:$C$27,0)),0)</f>
        <v>0</v>
      </c>
      <c r="O40" s="215">
        <f>IF(O$2&gt;=$B40,'Indexed REC Strike Price'!O40-INDEX('Inputs_Indexed REC'!L$25:L$27,MATCH('Indexed REC Prices'!$C40,'Inputs_Indexed REC'!$C$25:$C$27,0)),0)</f>
        <v>0</v>
      </c>
      <c r="P40" s="215">
        <f>IF(P$2&gt;=$B40,'Indexed REC Strike Price'!P40-INDEX('Inputs_Indexed REC'!M$25:M$27,MATCH('Indexed REC Prices'!$C40,'Inputs_Indexed REC'!$C$25:$C$27,0)),0)</f>
        <v>0</v>
      </c>
      <c r="Q40" s="215">
        <f>IF(Q$2&gt;=$B40,'Indexed REC Strike Price'!Q40-INDEX('Inputs_Indexed REC'!N$25:N$27,MATCH('Indexed REC Prices'!$C40,'Inputs_Indexed REC'!$C$25:$C$27,0)),0)</f>
        <v>34.469868036339996</v>
      </c>
      <c r="R40" s="215">
        <f>IF(R$2&gt;=$B40,'Indexed REC Strike Price'!R40-INDEX('Inputs_Indexed REC'!O$25:O$27,MATCH('Indexed REC Prices'!$C40,'Inputs_Indexed REC'!$C$25:$C$27,0)),0)</f>
        <v>34.837807917292373</v>
      </c>
      <c r="S40" s="215">
        <f>IF(S$2&gt;=$B40,'Indexed REC Strike Price'!S40-INDEX('Inputs_Indexed REC'!P$25:P$27,MATCH('Indexed REC Prices'!$C40,'Inputs_Indexed REC'!$C$25:$C$27,0)),0)</f>
        <v>34.52535305618126</v>
      </c>
      <c r="T40" s="215">
        <f>IF(T$2&gt;=$B40,'Indexed REC Strike Price'!T40-INDEX('Inputs_Indexed REC'!Q$25:Q$27,MATCH('Indexed REC Prices'!$C40,'Inputs_Indexed REC'!$C$25:$C$27,0)),0)</f>
        <v>33.680976568086017</v>
      </c>
      <c r="U40" s="215">
        <f>IF(U$2&gt;=$B40,'Indexed REC Strike Price'!U40-INDEX('Inputs_Indexed REC'!R$25:R$27,MATCH('Indexed REC Prices'!$C40,'Inputs_Indexed REC'!$C$25:$C$27,0)),0)</f>
        <v>32.185630337927293</v>
      </c>
      <c r="V40" s="215">
        <f>IF(V$2&gt;=$B40,'Indexed REC Strike Price'!V40-INDEX('Inputs_Indexed REC'!S$25:S$27,MATCH('Indexed REC Prices'!$C40,'Inputs_Indexed REC'!$C$25:$C$27,0)),0)</f>
        <v>32.303946012530453</v>
      </c>
      <c r="W40" s="215">
        <f>IF(W$2&gt;=$B40,'Indexed REC Strike Price'!W40-INDEX('Inputs_Indexed REC'!T$25:T$27,MATCH('Indexed REC Prices'!$C40,'Inputs_Indexed REC'!$C$25:$C$27,0)),0)</f>
        <v>32.493170417292376</v>
      </c>
      <c r="X40" s="215">
        <f>IF(X$2&gt;=$B40,'Indexed REC Strike Price'!X40-INDEX('Inputs_Indexed REC'!U$25:U$27,MATCH('Indexed REC Prices'!$C40,'Inputs_Indexed REC'!$C$25:$C$27,0)),0)</f>
        <v>32.728782718879671</v>
      </c>
      <c r="Y40" s="215">
        <f>IF(Y$2&gt;=$B40,'Indexed REC Strike Price'!Y40-INDEX('Inputs_Indexed REC'!V$25:V$27,MATCH('Indexed REC Prices'!$C40,'Inputs_Indexed REC'!$C$25:$C$27,0)),0)</f>
        <v>32.614989068086018</v>
      </c>
      <c r="Z40" s="215">
        <f>IF(Z$2&gt;=$B40,'Indexed REC Strike Price'!Z40-INDEX('Inputs_Indexed REC'!W$25:W$27,MATCH('Indexed REC Prices'!$C40,'Inputs_Indexed REC'!$C$25:$C$27,0)),0)</f>
        <v>32.493934703006659</v>
      </c>
      <c r="AA40" s="215">
        <f>IF(AA$2&gt;=$B40,'Indexed REC Strike Price'!AA40-INDEX('Inputs_Indexed REC'!X$25:X$27,MATCH('Indexed REC Prices'!$C40,'Inputs_Indexed REC'!$C$25:$C$27,0)),0)</f>
        <v>32.203665357768564</v>
      </c>
      <c r="AB40" s="215">
        <f>IF(AB$2&gt;=$B40,'Indexed REC Strike Price'!AB40-INDEX('Inputs_Indexed REC'!Y$25:Y$27,MATCH('Indexed REC Prices'!$C40,'Inputs_Indexed REC'!$C$25:$C$27,0)),0)</f>
        <v>31.981842044276497</v>
      </c>
      <c r="AC40" s="215">
        <f>IF(AC$2&gt;=$B40,'Indexed REC Strike Price'!AC40-INDEX('Inputs_Indexed REC'!Z$25:Z$27,MATCH('Indexed REC Prices'!$C40,'Inputs_Indexed REC'!$C$25:$C$27,0)),0)</f>
        <v>31.807170913324114</v>
      </c>
      <c r="AD40" s="215">
        <f>IF(AD$2&gt;=$B40,'Indexed REC Strike Price'!AD40-INDEX('Inputs_Indexed REC'!AA$25:AA$27,MATCH('Indexed REC Prices'!$C40,'Inputs_Indexed REC'!$C$25:$C$27,0)),0)</f>
        <v>30.874502653403475</v>
      </c>
      <c r="AE40" s="215">
        <f>IF(AE$2&gt;=$B40,'Indexed REC Strike Price'!AE40-INDEX('Inputs_Indexed REC'!AB$25:AB$27,MATCH('Indexed REC Prices'!$C40,'Inputs_Indexed REC'!$C$25:$C$27,0)),0)</f>
        <v>29.923181028284425</v>
      </c>
      <c r="AF40" s="215">
        <f>IF(AF$2&gt;=$B40,'Indexed REC Strike Price'!AF40-INDEX('Inputs_Indexed REC'!AC$25:AC$27,MATCH('Indexed REC Prices'!$C40,'Inputs_Indexed REC'!$C$25:$C$27,0)),0)</f>
        <v>28.952832970662996</v>
      </c>
    </row>
    <row r="41" spans="2:32" x14ac:dyDescent="0.35">
      <c r="B41" s="354">
        <f t="shared" si="2"/>
        <v>2032</v>
      </c>
      <c r="C41" s="305" t="s">
        <v>76</v>
      </c>
      <c r="D41" s="60" t="s">
        <v>30</v>
      </c>
      <c r="E41" s="249" t="s">
        <v>93</v>
      </c>
      <c r="H41" s="215">
        <f>IF(H$2&gt;=$B41,'Indexed REC Strike Price'!H41-INDEX('Inputs_Indexed REC'!E$25:E$27,MATCH('Indexed REC Prices'!$C41,'Inputs_Indexed REC'!$C$25:$C$27,0)),0)</f>
        <v>0</v>
      </c>
      <c r="I41" s="215">
        <f>IF(I$2&gt;=$B41,'Indexed REC Strike Price'!I41-INDEX('Inputs_Indexed REC'!F$25:F$27,MATCH('Indexed REC Prices'!$C41,'Inputs_Indexed REC'!$C$25:$C$27,0)),0)</f>
        <v>0</v>
      </c>
      <c r="J41" s="215">
        <f>IF(J$2&gt;=$B41,'Indexed REC Strike Price'!J41-INDEX('Inputs_Indexed REC'!G$25:G$27,MATCH('Indexed REC Prices'!$C41,'Inputs_Indexed REC'!$C$25:$C$27,0)),0)</f>
        <v>0</v>
      </c>
      <c r="K41" s="215">
        <f>IF(K$2&gt;=$B41,'Indexed REC Strike Price'!K41-INDEX('Inputs_Indexed REC'!H$25:H$27,MATCH('Indexed REC Prices'!$C41,'Inputs_Indexed REC'!$C$25:$C$27,0)),0)</f>
        <v>0</v>
      </c>
      <c r="L41" s="215">
        <f>IF(L$2&gt;=$B41,'Indexed REC Strike Price'!L41-INDEX('Inputs_Indexed REC'!I$25:I$27,MATCH('Indexed REC Prices'!$C41,'Inputs_Indexed REC'!$C$25:$C$27,0)),0)</f>
        <v>0</v>
      </c>
      <c r="M41" s="215">
        <f>IF(M$2&gt;=$B41,'Indexed REC Strike Price'!M41-INDEX('Inputs_Indexed REC'!J$25:J$27,MATCH('Indexed REC Prices'!$C41,'Inputs_Indexed REC'!$C$25:$C$27,0)),0)</f>
        <v>0</v>
      </c>
      <c r="N41" s="215">
        <f>IF(N$2&gt;=$B41,'Indexed REC Strike Price'!N41-INDEX('Inputs_Indexed REC'!K$25:K$27,MATCH('Indexed REC Prices'!$C41,'Inputs_Indexed REC'!$C$25:$C$27,0)),0)</f>
        <v>0</v>
      </c>
      <c r="O41" s="215">
        <f>IF(O$2&gt;=$B41,'Indexed REC Strike Price'!O41-INDEX('Inputs_Indexed REC'!L$25:L$27,MATCH('Indexed REC Prices'!$C41,'Inputs_Indexed REC'!$C$25:$C$27,0)),0)</f>
        <v>0</v>
      </c>
      <c r="P41" s="215">
        <f>IF(P$2&gt;=$B41,'Indexed REC Strike Price'!P41-INDEX('Inputs_Indexed REC'!M$25:M$27,MATCH('Indexed REC Prices'!$C41,'Inputs_Indexed REC'!$C$25:$C$27,0)),0)</f>
        <v>0</v>
      </c>
      <c r="Q41" s="215">
        <f>IF(Q$2&gt;=$B41,'Indexed REC Strike Price'!Q41-INDEX('Inputs_Indexed REC'!N$25:N$27,MATCH('Indexed REC Prices'!$C41,'Inputs_Indexed REC'!$C$25:$C$27,0)),0)</f>
        <v>0</v>
      </c>
      <c r="R41" s="215">
        <f>IF(R$2&gt;=$B41,'Indexed REC Strike Price'!R41-INDEX('Inputs_Indexed REC'!O$25:O$27,MATCH('Indexed REC Prices'!$C41,'Inputs_Indexed REC'!$C$25:$C$27,0)),0)</f>
        <v>32.15607855286995</v>
      </c>
      <c r="S41" s="215">
        <f>IF(S$2&gt;=$B41,'Indexed REC Strike Price'!S41-INDEX('Inputs_Indexed REC'!P$25:P$27,MATCH('Indexed REC Prices'!$C41,'Inputs_Indexed REC'!$C$25:$C$27,0)),0)</f>
        <v>31.843623691758836</v>
      </c>
      <c r="T41" s="215">
        <f>IF(T$2&gt;=$B41,'Indexed REC Strike Price'!T41-INDEX('Inputs_Indexed REC'!Q$25:Q$27,MATCH('Indexed REC Prices'!$C41,'Inputs_Indexed REC'!$C$25:$C$27,0)),0)</f>
        <v>30.999247203663593</v>
      </c>
      <c r="U41" s="215">
        <f>IF(U$2&gt;=$B41,'Indexed REC Strike Price'!U41-INDEX('Inputs_Indexed REC'!R$25:R$27,MATCH('Indexed REC Prices'!$C41,'Inputs_Indexed REC'!$C$25:$C$27,0)),0)</f>
        <v>29.503900973504869</v>
      </c>
      <c r="V41" s="215">
        <f>IF(V$2&gt;=$B41,'Indexed REC Strike Price'!V41-INDEX('Inputs_Indexed REC'!S$25:S$27,MATCH('Indexed REC Prices'!$C41,'Inputs_Indexed REC'!$C$25:$C$27,0)),0)</f>
        <v>29.622216648108029</v>
      </c>
      <c r="W41" s="215">
        <f>IF(W$2&gt;=$B41,'Indexed REC Strike Price'!W41-INDEX('Inputs_Indexed REC'!T$25:T$27,MATCH('Indexed REC Prices'!$C41,'Inputs_Indexed REC'!$C$25:$C$27,0)),0)</f>
        <v>29.811441052869952</v>
      </c>
      <c r="X41" s="215">
        <f>IF(X$2&gt;=$B41,'Indexed REC Strike Price'!X41-INDEX('Inputs_Indexed REC'!U$25:U$27,MATCH('Indexed REC Prices'!$C41,'Inputs_Indexed REC'!$C$25:$C$27,0)),0)</f>
        <v>30.047053354457248</v>
      </c>
      <c r="Y41" s="215">
        <f>IF(Y$2&gt;=$B41,'Indexed REC Strike Price'!Y41-INDEX('Inputs_Indexed REC'!V$25:V$27,MATCH('Indexed REC Prices'!$C41,'Inputs_Indexed REC'!$C$25:$C$27,0)),0)</f>
        <v>29.933259703663595</v>
      </c>
      <c r="Z41" s="215">
        <f>IF(Z$2&gt;=$B41,'Indexed REC Strike Price'!Z41-INDEX('Inputs_Indexed REC'!W$25:W$27,MATCH('Indexed REC Prices'!$C41,'Inputs_Indexed REC'!$C$25:$C$27,0)),0)</f>
        <v>29.812205338584235</v>
      </c>
      <c r="AA41" s="215">
        <f>IF(AA$2&gt;=$B41,'Indexed REC Strike Price'!AA41-INDEX('Inputs_Indexed REC'!X$25:X$27,MATCH('Indexed REC Prices'!$C41,'Inputs_Indexed REC'!$C$25:$C$27,0)),0)</f>
        <v>29.52193599334614</v>
      </c>
      <c r="AB41" s="215">
        <f>IF(AB$2&gt;=$B41,'Indexed REC Strike Price'!AB41-INDEX('Inputs_Indexed REC'!Y$25:Y$27,MATCH('Indexed REC Prices'!$C41,'Inputs_Indexed REC'!$C$25:$C$27,0)),0)</f>
        <v>29.300112679854074</v>
      </c>
      <c r="AC41" s="215">
        <f>IF(AC$2&gt;=$B41,'Indexed REC Strike Price'!AC41-INDEX('Inputs_Indexed REC'!Z$25:Z$27,MATCH('Indexed REC Prices'!$C41,'Inputs_Indexed REC'!$C$25:$C$27,0)),0)</f>
        <v>29.125441548901691</v>
      </c>
      <c r="AD41" s="215">
        <f>IF(AD$2&gt;=$B41,'Indexed REC Strike Price'!AD41-INDEX('Inputs_Indexed REC'!AA$25:AA$27,MATCH('Indexed REC Prices'!$C41,'Inputs_Indexed REC'!$C$25:$C$27,0)),0)</f>
        <v>28.192773288981051</v>
      </c>
      <c r="AE41" s="215">
        <f>IF(AE$2&gt;=$B41,'Indexed REC Strike Price'!AE41-INDEX('Inputs_Indexed REC'!AB$25:AB$27,MATCH('Indexed REC Prices'!$C41,'Inputs_Indexed REC'!$C$25:$C$27,0)),0)</f>
        <v>27.241451663862001</v>
      </c>
      <c r="AF41" s="215">
        <f>IF(AF$2&gt;=$B41,'Indexed REC Strike Price'!AF41-INDEX('Inputs_Indexed REC'!AC$25:AC$27,MATCH('Indexed REC Prices'!$C41,'Inputs_Indexed REC'!$C$25:$C$27,0)),0)</f>
        <v>26.271103606240573</v>
      </c>
    </row>
    <row r="42" spans="2:32" x14ac:dyDescent="0.35">
      <c r="B42" s="354">
        <f t="shared" si="2"/>
        <v>2033</v>
      </c>
      <c r="C42" s="305" t="s">
        <v>76</v>
      </c>
      <c r="D42" s="60" t="s">
        <v>31</v>
      </c>
      <c r="E42" s="249" t="s">
        <v>93</v>
      </c>
      <c r="H42" s="215">
        <f>IF(H$2&gt;=$B42,'Indexed REC Strike Price'!H42-INDEX('Inputs_Indexed REC'!E$25:E$27,MATCH('Indexed REC Prices'!$C42,'Inputs_Indexed REC'!$C$25:$C$27,0)),0)</f>
        <v>0</v>
      </c>
      <c r="I42" s="215">
        <f>IF(I$2&gt;=$B42,'Indexed REC Strike Price'!I42-INDEX('Inputs_Indexed REC'!F$25:F$27,MATCH('Indexed REC Prices'!$C42,'Inputs_Indexed REC'!$C$25:$C$27,0)),0)</f>
        <v>0</v>
      </c>
      <c r="J42" s="215">
        <f>IF(J$2&gt;=$B42,'Indexed REC Strike Price'!J42-INDEX('Inputs_Indexed REC'!G$25:G$27,MATCH('Indexed REC Prices'!$C42,'Inputs_Indexed REC'!$C$25:$C$27,0)),0)</f>
        <v>0</v>
      </c>
      <c r="K42" s="215">
        <f>IF(K$2&gt;=$B42,'Indexed REC Strike Price'!K42-INDEX('Inputs_Indexed REC'!H$25:H$27,MATCH('Indexed REC Prices'!$C42,'Inputs_Indexed REC'!$C$25:$C$27,0)),0)</f>
        <v>0</v>
      </c>
      <c r="L42" s="215">
        <f>IF(L$2&gt;=$B42,'Indexed REC Strike Price'!L42-INDEX('Inputs_Indexed REC'!I$25:I$27,MATCH('Indexed REC Prices'!$C42,'Inputs_Indexed REC'!$C$25:$C$27,0)),0)</f>
        <v>0</v>
      </c>
      <c r="M42" s="215">
        <f>IF(M$2&gt;=$B42,'Indexed REC Strike Price'!M42-INDEX('Inputs_Indexed REC'!J$25:J$27,MATCH('Indexed REC Prices'!$C42,'Inputs_Indexed REC'!$C$25:$C$27,0)),0)</f>
        <v>0</v>
      </c>
      <c r="N42" s="215">
        <f>IF(N$2&gt;=$B42,'Indexed REC Strike Price'!N42-INDEX('Inputs_Indexed REC'!K$25:K$27,MATCH('Indexed REC Prices'!$C42,'Inputs_Indexed REC'!$C$25:$C$27,0)),0)</f>
        <v>0</v>
      </c>
      <c r="O42" s="215">
        <f>IF(O$2&gt;=$B42,'Indexed REC Strike Price'!O42-INDEX('Inputs_Indexed REC'!L$25:L$27,MATCH('Indexed REC Prices'!$C42,'Inputs_Indexed REC'!$C$25:$C$27,0)),0)</f>
        <v>0</v>
      </c>
      <c r="P42" s="215">
        <f>IF(P$2&gt;=$B42,'Indexed REC Strike Price'!P42-INDEX('Inputs_Indexed REC'!M$25:M$27,MATCH('Indexed REC Prices'!$C42,'Inputs_Indexed REC'!$C$25:$C$27,0)),0)</f>
        <v>0</v>
      </c>
      <c r="Q42" s="215">
        <f>IF(Q$2&gt;=$B42,'Indexed REC Strike Price'!Q42-INDEX('Inputs_Indexed REC'!N$25:N$27,MATCH('Indexed REC Prices'!$C42,'Inputs_Indexed REC'!$C$25:$C$27,0)),0)</f>
        <v>0</v>
      </c>
      <c r="R42" s="215">
        <f>IF(R$2&gt;=$B42,'Indexed REC Strike Price'!R42-INDEX('Inputs_Indexed REC'!O$25:O$27,MATCH('Indexed REC Prices'!$C42,'Inputs_Indexed REC'!$C$25:$C$27,0)),0)</f>
        <v>0</v>
      </c>
      <c r="S42" s="215">
        <f>IF(S$2&gt;=$B42,'Indexed REC Strike Price'!S42-INDEX('Inputs_Indexed REC'!P$25:P$27,MATCH('Indexed REC Prices'!$C42,'Inputs_Indexed REC'!$C$25:$C$27,0)),0)</f>
        <v>29.042706355584301</v>
      </c>
      <c r="T42" s="215">
        <f>IF(T$2&gt;=$B42,'Indexed REC Strike Price'!T42-INDEX('Inputs_Indexed REC'!Q$25:Q$27,MATCH('Indexed REC Prices'!$C42,'Inputs_Indexed REC'!$C$25:$C$27,0)),0)</f>
        <v>28.198329867489058</v>
      </c>
      <c r="U42" s="215">
        <f>IF(U$2&gt;=$B42,'Indexed REC Strike Price'!U42-INDEX('Inputs_Indexed REC'!R$25:R$27,MATCH('Indexed REC Prices'!$C42,'Inputs_Indexed REC'!$C$25:$C$27,0)),0)</f>
        <v>26.702983637330334</v>
      </c>
      <c r="V42" s="215">
        <f>IF(V$2&gt;=$B42,'Indexed REC Strike Price'!V42-INDEX('Inputs_Indexed REC'!S$25:S$27,MATCH('Indexed REC Prices'!$C42,'Inputs_Indexed REC'!$C$25:$C$27,0)),0)</f>
        <v>26.821299311933494</v>
      </c>
      <c r="W42" s="215">
        <f>IF(W$2&gt;=$B42,'Indexed REC Strike Price'!W42-INDEX('Inputs_Indexed REC'!T$25:T$27,MATCH('Indexed REC Prices'!$C42,'Inputs_Indexed REC'!$C$25:$C$27,0)),0)</f>
        <v>27.010523716695417</v>
      </c>
      <c r="X42" s="215">
        <f>IF(X$2&gt;=$B42,'Indexed REC Strike Price'!X42-INDEX('Inputs_Indexed REC'!U$25:U$27,MATCH('Indexed REC Prices'!$C42,'Inputs_Indexed REC'!$C$25:$C$27,0)),0)</f>
        <v>27.246136018282712</v>
      </c>
      <c r="Y42" s="215">
        <f>IF(Y$2&gt;=$B42,'Indexed REC Strike Price'!Y42-INDEX('Inputs_Indexed REC'!V$25:V$27,MATCH('Indexed REC Prices'!$C42,'Inputs_Indexed REC'!$C$25:$C$27,0)),0)</f>
        <v>27.132342367489059</v>
      </c>
      <c r="Z42" s="215">
        <f>IF(Z$2&gt;=$B42,'Indexed REC Strike Price'!Z42-INDEX('Inputs_Indexed REC'!W$25:W$27,MATCH('Indexed REC Prices'!$C42,'Inputs_Indexed REC'!$C$25:$C$27,0)),0)</f>
        <v>27.0112880024097</v>
      </c>
      <c r="AA42" s="215">
        <f>IF(AA$2&gt;=$B42,'Indexed REC Strike Price'!AA42-INDEX('Inputs_Indexed REC'!X$25:X$27,MATCH('Indexed REC Prices'!$C42,'Inputs_Indexed REC'!$C$25:$C$27,0)),0)</f>
        <v>26.721018657171605</v>
      </c>
      <c r="AB42" s="215">
        <f>IF(AB$2&gt;=$B42,'Indexed REC Strike Price'!AB42-INDEX('Inputs_Indexed REC'!Y$25:Y$27,MATCH('Indexed REC Prices'!$C42,'Inputs_Indexed REC'!$C$25:$C$27,0)),0)</f>
        <v>26.499195343679538</v>
      </c>
      <c r="AC42" s="215">
        <f>IF(AC$2&gt;=$B42,'Indexed REC Strike Price'!AC42-INDEX('Inputs_Indexed REC'!Z$25:Z$27,MATCH('Indexed REC Prices'!$C42,'Inputs_Indexed REC'!$C$25:$C$27,0)),0)</f>
        <v>26.324524212727155</v>
      </c>
      <c r="AD42" s="215">
        <f>IF(AD$2&gt;=$B42,'Indexed REC Strike Price'!AD42-INDEX('Inputs_Indexed REC'!AA$25:AA$27,MATCH('Indexed REC Prices'!$C42,'Inputs_Indexed REC'!$C$25:$C$27,0)),0)</f>
        <v>25.391855952806516</v>
      </c>
      <c r="AE42" s="215">
        <f>IF(AE$2&gt;=$B42,'Indexed REC Strike Price'!AE42-INDEX('Inputs_Indexed REC'!AB$25:AB$27,MATCH('Indexed REC Prices'!$C42,'Inputs_Indexed REC'!$C$25:$C$27,0)),0)</f>
        <v>24.440534327687466</v>
      </c>
      <c r="AF42" s="215">
        <f>IF(AF$2&gt;=$B42,'Indexed REC Strike Price'!AF42-INDEX('Inputs_Indexed REC'!AC$25:AC$27,MATCH('Indexed REC Prices'!$C42,'Inputs_Indexed REC'!$C$25:$C$27,0)),0)</f>
        <v>23.470186270066037</v>
      </c>
    </row>
    <row r="43" spans="2:32" x14ac:dyDescent="0.35">
      <c r="B43" s="354">
        <f t="shared" si="2"/>
        <v>2034</v>
      </c>
      <c r="C43" s="305" t="s">
        <v>76</v>
      </c>
      <c r="D43" s="60" t="s">
        <v>32</v>
      </c>
      <c r="E43" s="249" t="s">
        <v>93</v>
      </c>
      <c r="H43" s="215">
        <f>IF(H$2&gt;=$B43,'Indexed REC Strike Price'!H43-INDEX('Inputs_Indexed REC'!E$25:E$27,MATCH('Indexed REC Prices'!$C43,'Inputs_Indexed REC'!$C$25:$C$27,0)),0)</f>
        <v>0</v>
      </c>
      <c r="I43" s="215">
        <f>IF(I$2&gt;=$B43,'Indexed REC Strike Price'!I43-INDEX('Inputs_Indexed REC'!F$25:F$27,MATCH('Indexed REC Prices'!$C43,'Inputs_Indexed REC'!$C$25:$C$27,0)),0)</f>
        <v>0</v>
      </c>
      <c r="J43" s="215">
        <f>IF(J$2&gt;=$B43,'Indexed REC Strike Price'!J43-INDEX('Inputs_Indexed REC'!G$25:G$27,MATCH('Indexed REC Prices'!$C43,'Inputs_Indexed REC'!$C$25:$C$27,0)),0)</f>
        <v>0</v>
      </c>
      <c r="K43" s="215">
        <f>IF(K$2&gt;=$B43,'Indexed REC Strike Price'!K43-INDEX('Inputs_Indexed REC'!H$25:H$27,MATCH('Indexed REC Prices'!$C43,'Inputs_Indexed REC'!$C$25:$C$27,0)),0)</f>
        <v>0</v>
      </c>
      <c r="L43" s="215">
        <f>IF(L$2&gt;=$B43,'Indexed REC Strike Price'!L43-INDEX('Inputs_Indexed REC'!I$25:I$27,MATCH('Indexed REC Prices'!$C43,'Inputs_Indexed REC'!$C$25:$C$27,0)),0)</f>
        <v>0</v>
      </c>
      <c r="M43" s="215">
        <f>IF(M$2&gt;=$B43,'Indexed REC Strike Price'!M43-INDEX('Inputs_Indexed REC'!J$25:J$27,MATCH('Indexed REC Prices'!$C43,'Inputs_Indexed REC'!$C$25:$C$27,0)),0)</f>
        <v>0</v>
      </c>
      <c r="N43" s="215">
        <f>IF(N$2&gt;=$B43,'Indexed REC Strike Price'!N43-INDEX('Inputs_Indexed REC'!K$25:K$27,MATCH('Indexed REC Prices'!$C43,'Inputs_Indexed REC'!$C$25:$C$27,0)),0)</f>
        <v>0</v>
      </c>
      <c r="O43" s="215">
        <f>IF(O$2&gt;=$B43,'Indexed REC Strike Price'!O43-INDEX('Inputs_Indexed REC'!L$25:L$27,MATCH('Indexed REC Prices'!$C43,'Inputs_Indexed REC'!$C$25:$C$27,0)),0)</f>
        <v>0</v>
      </c>
      <c r="P43" s="215">
        <f>IF(P$2&gt;=$B43,'Indexed REC Strike Price'!P43-INDEX('Inputs_Indexed REC'!M$25:M$27,MATCH('Indexed REC Prices'!$C43,'Inputs_Indexed REC'!$C$25:$C$27,0)),0)</f>
        <v>0</v>
      </c>
      <c r="Q43" s="215">
        <f>IF(Q$2&gt;=$B43,'Indexed REC Strike Price'!Q43-INDEX('Inputs_Indexed REC'!N$25:N$27,MATCH('Indexed REC Prices'!$C43,'Inputs_Indexed REC'!$C$25:$C$27,0)),0)</f>
        <v>0</v>
      </c>
      <c r="R43" s="215">
        <f>IF(R$2&gt;=$B43,'Indexed REC Strike Price'!R43-INDEX('Inputs_Indexed REC'!O$25:O$27,MATCH('Indexed REC Prices'!$C43,'Inputs_Indexed REC'!$C$25:$C$27,0)),0)</f>
        <v>0</v>
      </c>
      <c r="S43" s="215">
        <f>IF(S$2&gt;=$B43,'Indexed REC Strike Price'!S43-INDEX('Inputs_Indexed REC'!P$25:P$27,MATCH('Indexed REC Prices'!$C43,'Inputs_Indexed REC'!$C$25:$C$27,0)),0)</f>
        <v>0</v>
      </c>
      <c r="T43" s="215">
        <f>IF(T$2&gt;=$B43,'Indexed REC Strike Price'!T43-INDEX('Inputs_Indexed REC'!Q$25:Q$27,MATCH('Indexed REC Prices'!$C43,'Inputs_Indexed REC'!$C$25:$C$27,0)),0)</f>
        <v>25.322920048969458</v>
      </c>
      <c r="U43" s="215">
        <f>IF(U$2&gt;=$B43,'Indexed REC Strike Price'!U43-INDEX('Inputs_Indexed REC'!R$25:R$27,MATCH('Indexed REC Prices'!$C43,'Inputs_Indexed REC'!$C$25:$C$27,0)),0)</f>
        <v>23.827573818810734</v>
      </c>
      <c r="V43" s="215">
        <f>IF(V$2&gt;=$B43,'Indexed REC Strike Price'!V43-INDEX('Inputs_Indexed REC'!S$25:S$27,MATCH('Indexed REC Prices'!$C43,'Inputs_Indexed REC'!$C$25:$C$27,0)),0)</f>
        <v>23.945889493413894</v>
      </c>
      <c r="W43" s="215">
        <f>IF(W$2&gt;=$B43,'Indexed REC Strike Price'!W43-INDEX('Inputs_Indexed REC'!T$25:T$27,MATCH('Indexed REC Prices'!$C43,'Inputs_Indexed REC'!$C$25:$C$27,0)),0)</f>
        <v>24.135113898175817</v>
      </c>
      <c r="X43" s="215">
        <f>IF(X$2&gt;=$B43,'Indexed REC Strike Price'!X43-INDEX('Inputs_Indexed REC'!U$25:U$27,MATCH('Indexed REC Prices'!$C43,'Inputs_Indexed REC'!$C$25:$C$27,0)),0)</f>
        <v>24.370726199763112</v>
      </c>
      <c r="Y43" s="215">
        <f>IF(Y$2&gt;=$B43,'Indexed REC Strike Price'!Y43-INDEX('Inputs_Indexed REC'!V$25:V$27,MATCH('Indexed REC Prices'!$C43,'Inputs_Indexed REC'!$C$25:$C$27,0)),0)</f>
        <v>24.256932548969459</v>
      </c>
      <c r="Z43" s="215">
        <f>IF(Z$2&gt;=$B43,'Indexed REC Strike Price'!Z43-INDEX('Inputs_Indexed REC'!W$25:W$27,MATCH('Indexed REC Prices'!$C43,'Inputs_Indexed REC'!$C$25:$C$27,0)),0)</f>
        <v>24.1358781838901</v>
      </c>
      <c r="AA43" s="215">
        <f>IF(AA$2&gt;=$B43,'Indexed REC Strike Price'!AA43-INDEX('Inputs_Indexed REC'!X$25:X$27,MATCH('Indexed REC Prices'!$C43,'Inputs_Indexed REC'!$C$25:$C$27,0)),0)</f>
        <v>23.845608838652005</v>
      </c>
      <c r="AB43" s="215">
        <f>IF(AB$2&gt;=$B43,'Indexed REC Strike Price'!AB43-INDEX('Inputs_Indexed REC'!Y$25:Y$27,MATCH('Indexed REC Prices'!$C43,'Inputs_Indexed REC'!$C$25:$C$27,0)),0)</f>
        <v>23.623785525159938</v>
      </c>
      <c r="AC43" s="215">
        <f>IF(AC$2&gt;=$B43,'Indexed REC Strike Price'!AC43-INDEX('Inputs_Indexed REC'!Z$25:Z$27,MATCH('Indexed REC Prices'!$C43,'Inputs_Indexed REC'!$C$25:$C$27,0)),0)</f>
        <v>23.449114394207555</v>
      </c>
      <c r="AD43" s="215">
        <f>IF(AD$2&gt;=$B43,'Indexed REC Strike Price'!AD43-INDEX('Inputs_Indexed REC'!AA$25:AA$27,MATCH('Indexed REC Prices'!$C43,'Inputs_Indexed REC'!$C$25:$C$27,0)),0)</f>
        <v>22.516446134286916</v>
      </c>
      <c r="AE43" s="215">
        <f>IF(AE$2&gt;=$B43,'Indexed REC Strike Price'!AE43-INDEX('Inputs_Indexed REC'!AB$25:AB$27,MATCH('Indexed REC Prices'!$C43,'Inputs_Indexed REC'!$C$25:$C$27,0)),0)</f>
        <v>21.565124509167866</v>
      </c>
      <c r="AF43" s="215">
        <f>IF(AF$2&gt;=$B43,'Indexed REC Strike Price'!AF43-INDEX('Inputs_Indexed REC'!AC$25:AC$27,MATCH('Indexed REC Prices'!$C43,'Inputs_Indexed REC'!$C$25:$C$27,0)),0)</f>
        <v>20.594776451546437</v>
      </c>
    </row>
    <row r="44" spans="2:32" x14ac:dyDescent="0.35">
      <c r="B44" s="354">
        <f t="shared" si="2"/>
        <v>2035</v>
      </c>
      <c r="C44" s="305" t="s">
        <v>76</v>
      </c>
      <c r="D44" s="60" t="s">
        <v>33</v>
      </c>
      <c r="E44" s="249" t="s">
        <v>93</v>
      </c>
      <c r="H44" s="215">
        <f>IF(H$2&gt;=$B44,'Indexed REC Strike Price'!H44-INDEX('Inputs_Indexed REC'!E$25:E$27,MATCH('Indexed REC Prices'!$C44,'Inputs_Indexed REC'!$C$25:$C$27,0)),0)</f>
        <v>0</v>
      </c>
      <c r="I44" s="215">
        <f>IF(I$2&gt;=$B44,'Indexed REC Strike Price'!I44-INDEX('Inputs_Indexed REC'!F$25:F$27,MATCH('Indexed REC Prices'!$C44,'Inputs_Indexed REC'!$C$25:$C$27,0)),0)</f>
        <v>0</v>
      </c>
      <c r="J44" s="215">
        <f>IF(J$2&gt;=$B44,'Indexed REC Strike Price'!J44-INDEX('Inputs_Indexed REC'!G$25:G$27,MATCH('Indexed REC Prices'!$C44,'Inputs_Indexed REC'!$C$25:$C$27,0)),0)</f>
        <v>0</v>
      </c>
      <c r="K44" s="215">
        <f>IF(K$2&gt;=$B44,'Indexed REC Strike Price'!K44-INDEX('Inputs_Indexed REC'!H$25:H$27,MATCH('Indexed REC Prices'!$C44,'Inputs_Indexed REC'!$C$25:$C$27,0)),0)</f>
        <v>0</v>
      </c>
      <c r="L44" s="215">
        <f>IF(L$2&gt;=$B44,'Indexed REC Strike Price'!L44-INDEX('Inputs_Indexed REC'!I$25:I$27,MATCH('Indexed REC Prices'!$C44,'Inputs_Indexed REC'!$C$25:$C$27,0)),0)</f>
        <v>0</v>
      </c>
      <c r="M44" s="215">
        <f>IF(M$2&gt;=$B44,'Indexed REC Strike Price'!M44-INDEX('Inputs_Indexed REC'!J$25:J$27,MATCH('Indexed REC Prices'!$C44,'Inputs_Indexed REC'!$C$25:$C$27,0)),0)</f>
        <v>0</v>
      </c>
      <c r="N44" s="215">
        <f>IF(N$2&gt;=$B44,'Indexed REC Strike Price'!N44-INDEX('Inputs_Indexed REC'!K$25:K$27,MATCH('Indexed REC Prices'!$C44,'Inputs_Indexed REC'!$C$25:$C$27,0)),0)</f>
        <v>0</v>
      </c>
      <c r="O44" s="215">
        <f>IF(O$2&gt;=$B44,'Indexed REC Strike Price'!O44-INDEX('Inputs_Indexed REC'!L$25:L$27,MATCH('Indexed REC Prices'!$C44,'Inputs_Indexed REC'!$C$25:$C$27,0)),0)</f>
        <v>0</v>
      </c>
      <c r="P44" s="215">
        <f>IF(P$2&gt;=$B44,'Indexed REC Strike Price'!P44-INDEX('Inputs_Indexed REC'!M$25:M$27,MATCH('Indexed REC Prices'!$C44,'Inputs_Indexed REC'!$C$25:$C$27,0)),0)</f>
        <v>0</v>
      </c>
      <c r="Q44" s="215">
        <f>IF(Q$2&gt;=$B44,'Indexed REC Strike Price'!Q44-INDEX('Inputs_Indexed REC'!N$25:N$27,MATCH('Indexed REC Prices'!$C44,'Inputs_Indexed REC'!$C$25:$C$27,0)),0)</f>
        <v>0</v>
      </c>
      <c r="R44" s="215">
        <f>IF(R$2&gt;=$B44,'Indexed REC Strike Price'!R44-INDEX('Inputs_Indexed REC'!O$25:O$27,MATCH('Indexed REC Prices'!$C44,'Inputs_Indexed REC'!$C$25:$C$27,0)),0)</f>
        <v>0</v>
      </c>
      <c r="S44" s="215">
        <f>IF(S$2&gt;=$B44,'Indexed REC Strike Price'!S44-INDEX('Inputs_Indexed REC'!P$25:P$27,MATCH('Indexed REC Prices'!$C44,'Inputs_Indexed REC'!$C$25:$C$27,0)),0)</f>
        <v>0</v>
      </c>
      <c r="T44" s="215">
        <f>IF(T$2&gt;=$B44,'Indexed REC Strike Price'!T44-INDEX('Inputs_Indexed REC'!Q$25:Q$27,MATCH('Indexed REC Prices'!$C44,'Inputs_Indexed REC'!$C$25:$C$27,0)),0)</f>
        <v>0</v>
      </c>
      <c r="U44" s="215">
        <f>IF(U$2&gt;=$B44,'Indexed REC Strike Price'!U44-INDEX('Inputs_Indexed REC'!R$25:R$27,MATCH('Indexed REC Prices'!$C44,'Inputs_Indexed REC'!$C$25:$C$27,0)),0)</f>
        <v>20.847874525008038</v>
      </c>
      <c r="V44" s="215">
        <f>IF(V$2&gt;=$B44,'Indexed REC Strike Price'!V44-INDEX('Inputs_Indexed REC'!S$25:S$27,MATCH('Indexed REC Prices'!$C44,'Inputs_Indexed REC'!$C$25:$C$27,0)),0)</f>
        <v>20.966190199611198</v>
      </c>
      <c r="W44" s="215">
        <f>IF(W$2&gt;=$B44,'Indexed REC Strike Price'!W44-INDEX('Inputs_Indexed REC'!T$25:T$27,MATCH('Indexed REC Prices'!$C44,'Inputs_Indexed REC'!$C$25:$C$27,0)),0)</f>
        <v>21.155414604373121</v>
      </c>
      <c r="X44" s="215">
        <f>IF(X$2&gt;=$B44,'Indexed REC Strike Price'!X44-INDEX('Inputs_Indexed REC'!U$25:U$27,MATCH('Indexed REC Prices'!$C44,'Inputs_Indexed REC'!$C$25:$C$27,0)),0)</f>
        <v>21.391026905960416</v>
      </c>
      <c r="Y44" s="215">
        <f>IF(Y$2&gt;=$B44,'Indexed REC Strike Price'!Y44-INDEX('Inputs_Indexed REC'!V$25:V$27,MATCH('Indexed REC Prices'!$C44,'Inputs_Indexed REC'!$C$25:$C$27,0)),0)</f>
        <v>21.277233255166763</v>
      </c>
      <c r="Z44" s="215">
        <f>IF(Z$2&gt;=$B44,'Indexed REC Strike Price'!Z44-INDEX('Inputs_Indexed REC'!W$25:W$27,MATCH('Indexed REC Prices'!$C44,'Inputs_Indexed REC'!$C$25:$C$27,0)),0)</f>
        <v>21.156178890087403</v>
      </c>
      <c r="AA44" s="215">
        <f>IF(AA$2&gt;=$B44,'Indexed REC Strike Price'!AA44-INDEX('Inputs_Indexed REC'!X$25:X$27,MATCH('Indexed REC Prices'!$C44,'Inputs_Indexed REC'!$C$25:$C$27,0)),0)</f>
        <v>20.865909544849309</v>
      </c>
      <c r="AB44" s="215">
        <f>IF(AB$2&gt;=$B44,'Indexed REC Strike Price'!AB44-INDEX('Inputs_Indexed REC'!Y$25:Y$27,MATCH('Indexed REC Prices'!$C44,'Inputs_Indexed REC'!$C$25:$C$27,0)),0)</f>
        <v>20.644086231357242</v>
      </c>
      <c r="AC44" s="215">
        <f>IF(AC$2&gt;=$B44,'Indexed REC Strike Price'!AC44-INDEX('Inputs_Indexed REC'!Z$25:Z$27,MATCH('Indexed REC Prices'!$C44,'Inputs_Indexed REC'!$C$25:$C$27,0)),0)</f>
        <v>20.469415100404859</v>
      </c>
      <c r="AD44" s="215">
        <f>IF(AD$2&gt;=$B44,'Indexed REC Strike Price'!AD44-INDEX('Inputs_Indexed REC'!AA$25:AA$27,MATCH('Indexed REC Prices'!$C44,'Inputs_Indexed REC'!$C$25:$C$27,0)),0)</f>
        <v>19.53674684048422</v>
      </c>
      <c r="AE44" s="215">
        <f>IF(AE$2&gt;=$B44,'Indexed REC Strike Price'!AE44-INDEX('Inputs_Indexed REC'!AB$25:AB$27,MATCH('Indexed REC Prices'!$C44,'Inputs_Indexed REC'!$C$25:$C$27,0)),0)</f>
        <v>18.58542521536517</v>
      </c>
      <c r="AF44" s="215">
        <f>IF(AF$2&gt;=$B44,'Indexed REC Strike Price'!AF44-INDEX('Inputs_Indexed REC'!AC$25:AC$27,MATCH('Indexed REC Prices'!$C44,'Inputs_Indexed REC'!$C$25:$C$27,0)),0)</f>
        <v>17.615077157743741</v>
      </c>
    </row>
    <row r="45" spans="2:32" x14ac:dyDescent="0.35">
      <c r="B45" s="354">
        <f t="shared" si="2"/>
        <v>2036</v>
      </c>
      <c r="C45" s="305" t="s">
        <v>76</v>
      </c>
      <c r="D45" s="60" t="s">
        <v>34</v>
      </c>
      <c r="E45" s="249" t="s">
        <v>93</v>
      </c>
      <c r="H45" s="215">
        <f>IF(H$2&gt;=$B45,'Indexed REC Strike Price'!H45-INDEX('Inputs_Indexed REC'!E$25:E$27,MATCH('Indexed REC Prices'!$C45,'Inputs_Indexed REC'!$C$25:$C$27,0)),0)</f>
        <v>0</v>
      </c>
      <c r="I45" s="215">
        <f>IF(I$2&gt;=$B45,'Indexed REC Strike Price'!I45-INDEX('Inputs_Indexed REC'!F$25:F$27,MATCH('Indexed REC Prices'!$C45,'Inputs_Indexed REC'!$C$25:$C$27,0)),0)</f>
        <v>0</v>
      </c>
      <c r="J45" s="215">
        <f>IF(J$2&gt;=$B45,'Indexed REC Strike Price'!J45-INDEX('Inputs_Indexed REC'!G$25:G$27,MATCH('Indexed REC Prices'!$C45,'Inputs_Indexed REC'!$C$25:$C$27,0)),0)</f>
        <v>0</v>
      </c>
      <c r="K45" s="215">
        <f>IF(K$2&gt;=$B45,'Indexed REC Strike Price'!K45-INDEX('Inputs_Indexed REC'!H$25:H$27,MATCH('Indexed REC Prices'!$C45,'Inputs_Indexed REC'!$C$25:$C$27,0)),0)</f>
        <v>0</v>
      </c>
      <c r="L45" s="215">
        <f>IF(L$2&gt;=$B45,'Indexed REC Strike Price'!L45-INDEX('Inputs_Indexed REC'!I$25:I$27,MATCH('Indexed REC Prices'!$C45,'Inputs_Indexed REC'!$C$25:$C$27,0)),0)</f>
        <v>0</v>
      </c>
      <c r="M45" s="215">
        <f>IF(M$2&gt;=$B45,'Indexed REC Strike Price'!M45-INDEX('Inputs_Indexed REC'!J$25:J$27,MATCH('Indexed REC Prices'!$C45,'Inputs_Indexed REC'!$C$25:$C$27,0)),0)</f>
        <v>0</v>
      </c>
      <c r="N45" s="215">
        <f>IF(N$2&gt;=$B45,'Indexed REC Strike Price'!N45-INDEX('Inputs_Indexed REC'!K$25:K$27,MATCH('Indexed REC Prices'!$C45,'Inputs_Indexed REC'!$C$25:$C$27,0)),0)</f>
        <v>0</v>
      </c>
      <c r="O45" s="215">
        <f>IF(O$2&gt;=$B45,'Indexed REC Strike Price'!O45-INDEX('Inputs_Indexed REC'!L$25:L$27,MATCH('Indexed REC Prices'!$C45,'Inputs_Indexed REC'!$C$25:$C$27,0)),0)</f>
        <v>0</v>
      </c>
      <c r="P45" s="215">
        <f>IF(P$2&gt;=$B45,'Indexed REC Strike Price'!P45-INDEX('Inputs_Indexed REC'!M$25:M$27,MATCH('Indexed REC Prices'!$C45,'Inputs_Indexed REC'!$C$25:$C$27,0)),0)</f>
        <v>0</v>
      </c>
      <c r="Q45" s="215">
        <f>IF(Q$2&gt;=$B45,'Indexed REC Strike Price'!Q45-INDEX('Inputs_Indexed REC'!N$25:N$27,MATCH('Indexed REC Prices'!$C45,'Inputs_Indexed REC'!$C$25:$C$27,0)),0)</f>
        <v>0</v>
      </c>
      <c r="R45" s="215">
        <f>IF(R$2&gt;=$B45,'Indexed REC Strike Price'!R45-INDEX('Inputs_Indexed REC'!O$25:O$27,MATCH('Indexed REC Prices'!$C45,'Inputs_Indexed REC'!$C$25:$C$27,0)),0)</f>
        <v>0</v>
      </c>
      <c r="S45" s="215">
        <f>IF(S$2&gt;=$B45,'Indexed REC Strike Price'!S45-INDEX('Inputs_Indexed REC'!P$25:P$27,MATCH('Indexed REC Prices'!$C45,'Inputs_Indexed REC'!$C$25:$C$27,0)),0)</f>
        <v>0</v>
      </c>
      <c r="T45" s="215">
        <f>IF(T$2&gt;=$B45,'Indexed REC Strike Price'!T45-INDEX('Inputs_Indexed REC'!Q$25:Q$27,MATCH('Indexed REC Prices'!$C45,'Inputs_Indexed REC'!$C$25:$C$27,0)),0)</f>
        <v>0</v>
      </c>
      <c r="U45" s="215">
        <f>IF(U$2&gt;=$B45,'Indexed REC Strike Price'!U45-INDEX('Inputs_Indexed REC'!R$25:R$27,MATCH('Indexed REC Prices'!$C45,'Inputs_Indexed REC'!$C$25:$C$27,0)),0)</f>
        <v>0</v>
      </c>
      <c r="V45" s="215">
        <f>IF(V$2&gt;=$B45,'Indexed REC Strike Price'!V45-INDEX('Inputs_Indexed REC'!S$25:S$27,MATCH('Indexed REC Prices'!$C45,'Inputs_Indexed REC'!$C$25:$C$27,0)),0)</f>
        <v>21.055581178425278</v>
      </c>
      <c r="W45" s="215">
        <f>IF(W$2&gt;=$B45,'Indexed REC Strike Price'!W45-INDEX('Inputs_Indexed REC'!T$25:T$27,MATCH('Indexed REC Prices'!$C45,'Inputs_Indexed REC'!$C$25:$C$27,0)),0)</f>
        <v>21.244805583187201</v>
      </c>
      <c r="X45" s="215">
        <f>IF(X$2&gt;=$B45,'Indexed REC Strike Price'!X45-INDEX('Inputs_Indexed REC'!U$25:U$27,MATCH('Indexed REC Prices'!$C45,'Inputs_Indexed REC'!$C$25:$C$27,0)),0)</f>
        <v>21.480417884774496</v>
      </c>
      <c r="Y45" s="215">
        <f>IF(Y$2&gt;=$B45,'Indexed REC Strike Price'!Y45-INDEX('Inputs_Indexed REC'!V$25:V$27,MATCH('Indexed REC Prices'!$C45,'Inputs_Indexed REC'!$C$25:$C$27,0)),0)</f>
        <v>21.366624233980843</v>
      </c>
      <c r="Z45" s="215">
        <f>IF(Z$2&gt;=$B45,'Indexed REC Strike Price'!Z45-INDEX('Inputs_Indexed REC'!W$25:W$27,MATCH('Indexed REC Prices'!$C45,'Inputs_Indexed REC'!$C$25:$C$27,0)),0)</f>
        <v>21.245569868901484</v>
      </c>
      <c r="AA45" s="215">
        <f>IF(AA$2&gt;=$B45,'Indexed REC Strike Price'!AA45-INDEX('Inputs_Indexed REC'!X$25:X$27,MATCH('Indexed REC Prices'!$C45,'Inputs_Indexed REC'!$C$25:$C$27,0)),0)</f>
        <v>20.955300523663389</v>
      </c>
      <c r="AB45" s="215">
        <f>IF(AB$2&gt;=$B45,'Indexed REC Strike Price'!AB45-INDEX('Inputs_Indexed REC'!Y$25:Y$27,MATCH('Indexed REC Prices'!$C45,'Inputs_Indexed REC'!$C$25:$C$27,0)),0)</f>
        <v>20.733477210171323</v>
      </c>
      <c r="AC45" s="215">
        <f>IF(AC$2&gt;=$B45,'Indexed REC Strike Price'!AC45-INDEX('Inputs_Indexed REC'!Z$25:Z$27,MATCH('Indexed REC Prices'!$C45,'Inputs_Indexed REC'!$C$25:$C$27,0)),0)</f>
        <v>20.55880607921894</v>
      </c>
      <c r="AD45" s="215">
        <f>IF(AD$2&gt;=$B45,'Indexed REC Strike Price'!AD45-INDEX('Inputs_Indexed REC'!AA$25:AA$27,MATCH('Indexed REC Prices'!$C45,'Inputs_Indexed REC'!$C$25:$C$27,0)),0)</f>
        <v>19.6261378192983</v>
      </c>
      <c r="AE45" s="215">
        <f>IF(AE$2&gt;=$B45,'Indexed REC Strike Price'!AE45-INDEX('Inputs_Indexed REC'!AB$25:AB$27,MATCH('Indexed REC Prices'!$C45,'Inputs_Indexed REC'!$C$25:$C$27,0)),0)</f>
        <v>18.67481619417925</v>
      </c>
      <c r="AF45" s="215">
        <f>IF(AF$2&gt;=$B45,'Indexed REC Strike Price'!AF45-INDEX('Inputs_Indexed REC'!AC$25:AC$27,MATCH('Indexed REC Prices'!$C45,'Inputs_Indexed REC'!$C$25:$C$27,0)),0)</f>
        <v>17.704468136557821</v>
      </c>
    </row>
    <row r="46" spans="2:32" x14ac:dyDescent="0.35">
      <c r="B46" s="354">
        <f t="shared" si="2"/>
        <v>2037</v>
      </c>
      <c r="C46" s="305" t="s">
        <v>76</v>
      </c>
      <c r="D46" s="60" t="s">
        <v>35</v>
      </c>
      <c r="E46" s="249" t="s">
        <v>93</v>
      </c>
      <c r="H46" s="215">
        <f>IF(H$2&gt;=$B46,'Indexed REC Strike Price'!H46-INDEX('Inputs_Indexed REC'!E$25:E$27,MATCH('Indexed REC Prices'!$C46,'Inputs_Indexed REC'!$C$25:$C$27,0)),0)</f>
        <v>0</v>
      </c>
      <c r="I46" s="215">
        <f>IF(I$2&gt;=$B46,'Indexed REC Strike Price'!I46-INDEX('Inputs_Indexed REC'!F$25:F$27,MATCH('Indexed REC Prices'!$C46,'Inputs_Indexed REC'!$C$25:$C$27,0)),0)</f>
        <v>0</v>
      </c>
      <c r="J46" s="215">
        <f>IF(J$2&gt;=$B46,'Indexed REC Strike Price'!J46-INDEX('Inputs_Indexed REC'!G$25:G$27,MATCH('Indexed REC Prices'!$C46,'Inputs_Indexed REC'!$C$25:$C$27,0)),0)</f>
        <v>0</v>
      </c>
      <c r="K46" s="215">
        <f>IF(K$2&gt;=$B46,'Indexed REC Strike Price'!K46-INDEX('Inputs_Indexed REC'!H$25:H$27,MATCH('Indexed REC Prices'!$C46,'Inputs_Indexed REC'!$C$25:$C$27,0)),0)</f>
        <v>0</v>
      </c>
      <c r="L46" s="215">
        <f>IF(L$2&gt;=$B46,'Indexed REC Strike Price'!L46-INDEX('Inputs_Indexed REC'!I$25:I$27,MATCH('Indexed REC Prices'!$C46,'Inputs_Indexed REC'!$C$25:$C$27,0)),0)</f>
        <v>0</v>
      </c>
      <c r="M46" s="215">
        <f>IF(M$2&gt;=$B46,'Indexed REC Strike Price'!M46-INDEX('Inputs_Indexed REC'!J$25:J$27,MATCH('Indexed REC Prices'!$C46,'Inputs_Indexed REC'!$C$25:$C$27,0)),0)</f>
        <v>0</v>
      </c>
      <c r="N46" s="215">
        <f>IF(N$2&gt;=$B46,'Indexed REC Strike Price'!N46-INDEX('Inputs_Indexed REC'!K$25:K$27,MATCH('Indexed REC Prices'!$C46,'Inputs_Indexed REC'!$C$25:$C$27,0)),0)</f>
        <v>0</v>
      </c>
      <c r="O46" s="215">
        <f>IF(O$2&gt;=$B46,'Indexed REC Strike Price'!O46-INDEX('Inputs_Indexed REC'!L$25:L$27,MATCH('Indexed REC Prices'!$C46,'Inputs_Indexed REC'!$C$25:$C$27,0)),0)</f>
        <v>0</v>
      </c>
      <c r="P46" s="215">
        <f>IF(P$2&gt;=$B46,'Indexed REC Strike Price'!P46-INDEX('Inputs_Indexed REC'!M$25:M$27,MATCH('Indexed REC Prices'!$C46,'Inputs_Indexed REC'!$C$25:$C$27,0)),0)</f>
        <v>0</v>
      </c>
      <c r="Q46" s="215">
        <f>IF(Q$2&gt;=$B46,'Indexed REC Strike Price'!Q46-INDEX('Inputs_Indexed REC'!N$25:N$27,MATCH('Indexed REC Prices'!$C46,'Inputs_Indexed REC'!$C$25:$C$27,0)),0)</f>
        <v>0</v>
      </c>
      <c r="R46" s="215">
        <f>IF(R$2&gt;=$B46,'Indexed REC Strike Price'!R46-INDEX('Inputs_Indexed REC'!O$25:O$27,MATCH('Indexed REC Prices'!$C46,'Inputs_Indexed REC'!$C$25:$C$27,0)),0)</f>
        <v>0</v>
      </c>
      <c r="S46" s="215">
        <f>IF(S$2&gt;=$B46,'Indexed REC Strike Price'!S46-INDEX('Inputs_Indexed REC'!P$25:P$27,MATCH('Indexed REC Prices'!$C46,'Inputs_Indexed REC'!$C$25:$C$27,0)),0)</f>
        <v>0</v>
      </c>
      <c r="T46" s="215">
        <f>IF(T$2&gt;=$B46,'Indexed REC Strike Price'!T46-INDEX('Inputs_Indexed REC'!Q$25:Q$27,MATCH('Indexed REC Prices'!$C46,'Inputs_Indexed REC'!$C$25:$C$27,0)),0)</f>
        <v>0</v>
      </c>
      <c r="U46" s="215">
        <f>IF(U$2&gt;=$B46,'Indexed REC Strike Price'!U46-INDEX('Inputs_Indexed REC'!R$25:R$27,MATCH('Indexed REC Prices'!$C46,'Inputs_Indexed REC'!$C$25:$C$27,0)),0)</f>
        <v>0</v>
      </c>
      <c r="V46" s="215">
        <f>IF(V$2&gt;=$B46,'Indexed REC Strike Price'!V46-INDEX('Inputs_Indexed REC'!S$25:S$27,MATCH('Indexed REC Prices'!$C46,'Inputs_Indexed REC'!$C$25:$C$27,0)),0)</f>
        <v>0</v>
      </c>
      <c r="W46" s="215">
        <f>IF(W$2&gt;=$B46,'Indexed REC Strike Price'!W46-INDEX('Inputs_Indexed REC'!T$25:T$27,MATCH('Indexed REC Prices'!$C46,'Inputs_Indexed REC'!$C$25:$C$27,0)),0)</f>
        <v>21.319298065532266</v>
      </c>
      <c r="X46" s="215">
        <f>IF(X$2&gt;=$B46,'Indexed REC Strike Price'!X46-INDEX('Inputs_Indexed REC'!U$25:U$27,MATCH('Indexed REC Prices'!$C46,'Inputs_Indexed REC'!$C$25:$C$27,0)),0)</f>
        <v>21.554910367119561</v>
      </c>
      <c r="Y46" s="215">
        <f>IF(Y$2&gt;=$B46,'Indexed REC Strike Price'!Y46-INDEX('Inputs_Indexed REC'!V$25:V$27,MATCH('Indexed REC Prices'!$C46,'Inputs_Indexed REC'!$C$25:$C$27,0)),0)</f>
        <v>21.441116716325908</v>
      </c>
      <c r="Z46" s="215">
        <f>IF(Z$2&gt;=$B46,'Indexed REC Strike Price'!Z46-INDEX('Inputs_Indexed REC'!W$25:W$27,MATCH('Indexed REC Prices'!$C46,'Inputs_Indexed REC'!$C$25:$C$27,0)),0)</f>
        <v>21.320062351246548</v>
      </c>
      <c r="AA46" s="215">
        <f>IF(AA$2&gt;=$B46,'Indexed REC Strike Price'!AA46-INDEX('Inputs_Indexed REC'!X$25:X$27,MATCH('Indexed REC Prices'!$C46,'Inputs_Indexed REC'!$C$25:$C$27,0)),0)</f>
        <v>21.029793006008454</v>
      </c>
      <c r="AB46" s="215">
        <f>IF(AB$2&gt;=$B46,'Indexed REC Strike Price'!AB46-INDEX('Inputs_Indexed REC'!Y$25:Y$27,MATCH('Indexed REC Prices'!$C46,'Inputs_Indexed REC'!$C$25:$C$27,0)),0)</f>
        <v>20.807969692516387</v>
      </c>
      <c r="AC46" s="215">
        <f>IF(AC$2&gt;=$B46,'Indexed REC Strike Price'!AC46-INDEX('Inputs_Indexed REC'!Z$25:Z$27,MATCH('Indexed REC Prices'!$C46,'Inputs_Indexed REC'!$C$25:$C$27,0)),0)</f>
        <v>20.633298561564004</v>
      </c>
      <c r="AD46" s="215">
        <f>IF(AD$2&gt;=$B46,'Indexed REC Strike Price'!AD46-INDEX('Inputs_Indexed REC'!AA$25:AA$27,MATCH('Indexed REC Prices'!$C46,'Inputs_Indexed REC'!$C$25:$C$27,0)),0)</f>
        <v>19.700630301643365</v>
      </c>
      <c r="AE46" s="215">
        <f>IF(AE$2&gt;=$B46,'Indexed REC Strike Price'!AE46-INDEX('Inputs_Indexed REC'!AB$25:AB$27,MATCH('Indexed REC Prices'!$C46,'Inputs_Indexed REC'!$C$25:$C$27,0)),0)</f>
        <v>18.749308676524315</v>
      </c>
      <c r="AF46" s="215">
        <f>IF(AF$2&gt;=$B46,'Indexed REC Strike Price'!AF46-INDEX('Inputs_Indexed REC'!AC$25:AC$27,MATCH('Indexed REC Prices'!$C46,'Inputs_Indexed REC'!$C$25:$C$27,0)),0)</f>
        <v>17.778960618902886</v>
      </c>
    </row>
    <row r="47" spans="2:32" x14ac:dyDescent="0.35">
      <c r="B47" s="354">
        <f t="shared" si="2"/>
        <v>2038</v>
      </c>
      <c r="C47" s="305" t="s">
        <v>76</v>
      </c>
      <c r="D47" s="60" t="s">
        <v>36</v>
      </c>
      <c r="E47" s="249" t="s">
        <v>93</v>
      </c>
      <c r="H47" s="215">
        <f>IF(H$2&gt;=$B47,'Indexed REC Strike Price'!H47-INDEX('Inputs_Indexed REC'!E$25:E$27,MATCH('Indexed REC Prices'!$C47,'Inputs_Indexed REC'!$C$25:$C$27,0)),0)</f>
        <v>0</v>
      </c>
      <c r="I47" s="215">
        <f>IF(I$2&gt;=$B47,'Indexed REC Strike Price'!I47-INDEX('Inputs_Indexed REC'!F$25:F$27,MATCH('Indexed REC Prices'!$C47,'Inputs_Indexed REC'!$C$25:$C$27,0)),0)</f>
        <v>0</v>
      </c>
      <c r="J47" s="215">
        <f>IF(J$2&gt;=$B47,'Indexed REC Strike Price'!J47-INDEX('Inputs_Indexed REC'!G$25:G$27,MATCH('Indexed REC Prices'!$C47,'Inputs_Indexed REC'!$C$25:$C$27,0)),0)</f>
        <v>0</v>
      </c>
      <c r="K47" s="215">
        <f>IF(K$2&gt;=$B47,'Indexed REC Strike Price'!K47-INDEX('Inputs_Indexed REC'!H$25:H$27,MATCH('Indexed REC Prices'!$C47,'Inputs_Indexed REC'!$C$25:$C$27,0)),0)</f>
        <v>0</v>
      </c>
      <c r="L47" s="215">
        <f>IF(L$2&gt;=$B47,'Indexed REC Strike Price'!L47-INDEX('Inputs_Indexed REC'!I$25:I$27,MATCH('Indexed REC Prices'!$C47,'Inputs_Indexed REC'!$C$25:$C$27,0)),0)</f>
        <v>0</v>
      </c>
      <c r="M47" s="215">
        <f>IF(M$2&gt;=$B47,'Indexed REC Strike Price'!M47-INDEX('Inputs_Indexed REC'!J$25:J$27,MATCH('Indexed REC Prices'!$C47,'Inputs_Indexed REC'!$C$25:$C$27,0)),0)</f>
        <v>0</v>
      </c>
      <c r="N47" s="215">
        <f>IF(N$2&gt;=$B47,'Indexed REC Strike Price'!N47-INDEX('Inputs_Indexed REC'!K$25:K$27,MATCH('Indexed REC Prices'!$C47,'Inputs_Indexed REC'!$C$25:$C$27,0)),0)</f>
        <v>0</v>
      </c>
      <c r="O47" s="215">
        <f>IF(O$2&gt;=$B47,'Indexed REC Strike Price'!O47-INDEX('Inputs_Indexed REC'!L$25:L$27,MATCH('Indexed REC Prices'!$C47,'Inputs_Indexed REC'!$C$25:$C$27,0)),0)</f>
        <v>0</v>
      </c>
      <c r="P47" s="215">
        <f>IF(P$2&gt;=$B47,'Indexed REC Strike Price'!P47-INDEX('Inputs_Indexed REC'!M$25:M$27,MATCH('Indexed REC Prices'!$C47,'Inputs_Indexed REC'!$C$25:$C$27,0)),0)</f>
        <v>0</v>
      </c>
      <c r="Q47" s="215">
        <f>IF(Q$2&gt;=$B47,'Indexed REC Strike Price'!Q47-INDEX('Inputs_Indexed REC'!N$25:N$27,MATCH('Indexed REC Prices'!$C47,'Inputs_Indexed REC'!$C$25:$C$27,0)),0)</f>
        <v>0</v>
      </c>
      <c r="R47" s="215">
        <f>IF(R$2&gt;=$B47,'Indexed REC Strike Price'!R47-INDEX('Inputs_Indexed REC'!O$25:O$27,MATCH('Indexed REC Prices'!$C47,'Inputs_Indexed REC'!$C$25:$C$27,0)),0)</f>
        <v>0</v>
      </c>
      <c r="S47" s="215">
        <f>IF(S$2&gt;=$B47,'Indexed REC Strike Price'!S47-INDEX('Inputs_Indexed REC'!P$25:P$27,MATCH('Indexed REC Prices'!$C47,'Inputs_Indexed REC'!$C$25:$C$27,0)),0)</f>
        <v>0</v>
      </c>
      <c r="T47" s="215">
        <f>IF(T$2&gt;=$B47,'Indexed REC Strike Price'!T47-INDEX('Inputs_Indexed REC'!Q$25:Q$27,MATCH('Indexed REC Prices'!$C47,'Inputs_Indexed REC'!$C$25:$C$27,0)),0)</f>
        <v>0</v>
      </c>
      <c r="U47" s="215">
        <f>IF(U$2&gt;=$B47,'Indexed REC Strike Price'!U47-INDEX('Inputs_Indexed REC'!R$25:R$27,MATCH('Indexed REC Prices'!$C47,'Inputs_Indexed REC'!$C$25:$C$27,0)),0)</f>
        <v>0</v>
      </c>
      <c r="V47" s="215">
        <f>IF(V$2&gt;=$B47,'Indexed REC Strike Price'!V47-INDEX('Inputs_Indexed REC'!S$25:S$27,MATCH('Indexed REC Prices'!$C47,'Inputs_Indexed REC'!$C$25:$C$27,0)),0)</f>
        <v>0</v>
      </c>
      <c r="W47" s="215">
        <f>IF(W$2&gt;=$B47,'Indexed REC Strike Price'!W47-INDEX('Inputs_Indexed REC'!T$25:T$27,MATCH('Indexed REC Prices'!$C47,'Inputs_Indexed REC'!$C$25:$C$27,0)),0)</f>
        <v>0</v>
      </c>
      <c r="X47" s="215">
        <f>IF(X$2&gt;=$B47,'Indexed REC Strike Price'!X47-INDEX('Inputs_Indexed REC'!U$25:U$27,MATCH('Indexed REC Prices'!$C47,'Inputs_Indexed REC'!$C$25:$C$27,0)),0)</f>
        <v>21.599605856526594</v>
      </c>
      <c r="Y47" s="215">
        <f>IF(Y$2&gt;=$B47,'Indexed REC Strike Price'!Y47-INDEX('Inputs_Indexed REC'!V$25:V$27,MATCH('Indexed REC Prices'!$C47,'Inputs_Indexed REC'!$C$25:$C$27,0)),0)</f>
        <v>21.485812205732941</v>
      </c>
      <c r="Z47" s="215">
        <f>IF(Z$2&gt;=$B47,'Indexed REC Strike Price'!Z47-INDEX('Inputs_Indexed REC'!W$25:W$27,MATCH('Indexed REC Prices'!$C47,'Inputs_Indexed REC'!$C$25:$C$27,0)),0)</f>
        <v>21.364757840653581</v>
      </c>
      <c r="AA47" s="215">
        <f>IF(AA$2&gt;=$B47,'Indexed REC Strike Price'!AA47-INDEX('Inputs_Indexed REC'!X$25:X$27,MATCH('Indexed REC Prices'!$C47,'Inputs_Indexed REC'!$C$25:$C$27,0)),0)</f>
        <v>21.074488495415487</v>
      </c>
      <c r="AB47" s="215">
        <f>IF(AB$2&gt;=$B47,'Indexed REC Strike Price'!AB47-INDEX('Inputs_Indexed REC'!Y$25:Y$27,MATCH('Indexed REC Prices'!$C47,'Inputs_Indexed REC'!$C$25:$C$27,0)),0)</f>
        <v>20.85266518192342</v>
      </c>
      <c r="AC47" s="215">
        <f>IF(AC$2&gt;=$B47,'Indexed REC Strike Price'!AC47-INDEX('Inputs_Indexed REC'!Z$25:Z$27,MATCH('Indexed REC Prices'!$C47,'Inputs_Indexed REC'!$C$25:$C$27,0)),0)</f>
        <v>20.677994050971037</v>
      </c>
      <c r="AD47" s="215">
        <f>IF(AD$2&gt;=$B47,'Indexed REC Strike Price'!AD47-INDEX('Inputs_Indexed REC'!AA$25:AA$27,MATCH('Indexed REC Prices'!$C47,'Inputs_Indexed REC'!$C$25:$C$27,0)),0)</f>
        <v>19.745325791050398</v>
      </c>
      <c r="AE47" s="215">
        <f>IF(AE$2&gt;=$B47,'Indexed REC Strike Price'!AE47-INDEX('Inputs_Indexed REC'!AB$25:AB$27,MATCH('Indexed REC Prices'!$C47,'Inputs_Indexed REC'!$C$25:$C$27,0)),0)</f>
        <v>18.794004165931348</v>
      </c>
      <c r="AF47" s="215">
        <f>IF(AF$2&gt;=$B47,'Indexed REC Strike Price'!AF47-INDEX('Inputs_Indexed REC'!AC$25:AC$27,MATCH('Indexed REC Prices'!$C47,'Inputs_Indexed REC'!$C$25:$C$27,0)),0)</f>
        <v>17.823656108309919</v>
      </c>
    </row>
    <row r="48" spans="2:32" x14ac:dyDescent="0.35">
      <c r="B48" s="354">
        <f t="shared" si="2"/>
        <v>2039</v>
      </c>
      <c r="C48" s="305" t="s">
        <v>76</v>
      </c>
      <c r="D48" s="60" t="s">
        <v>37</v>
      </c>
      <c r="E48" s="249" t="s">
        <v>93</v>
      </c>
      <c r="H48" s="215">
        <f>IF(H$2&gt;=$B48,'Indexed REC Strike Price'!H48-INDEX('Inputs_Indexed REC'!E$25:E$27,MATCH('Indexed REC Prices'!$C48,'Inputs_Indexed REC'!$C$25:$C$27,0)),0)</f>
        <v>0</v>
      </c>
      <c r="I48" s="215">
        <f>IF(I$2&gt;=$B48,'Indexed REC Strike Price'!I48-INDEX('Inputs_Indexed REC'!F$25:F$27,MATCH('Indexed REC Prices'!$C48,'Inputs_Indexed REC'!$C$25:$C$27,0)),0)</f>
        <v>0</v>
      </c>
      <c r="J48" s="215">
        <f>IF(J$2&gt;=$B48,'Indexed REC Strike Price'!J48-INDEX('Inputs_Indexed REC'!G$25:G$27,MATCH('Indexed REC Prices'!$C48,'Inputs_Indexed REC'!$C$25:$C$27,0)),0)</f>
        <v>0</v>
      </c>
      <c r="K48" s="215">
        <f>IF(K$2&gt;=$B48,'Indexed REC Strike Price'!K48-INDEX('Inputs_Indexed REC'!H$25:H$27,MATCH('Indexed REC Prices'!$C48,'Inputs_Indexed REC'!$C$25:$C$27,0)),0)</f>
        <v>0</v>
      </c>
      <c r="L48" s="215">
        <f>IF(L$2&gt;=$B48,'Indexed REC Strike Price'!L48-INDEX('Inputs_Indexed REC'!I$25:I$27,MATCH('Indexed REC Prices'!$C48,'Inputs_Indexed REC'!$C$25:$C$27,0)),0)</f>
        <v>0</v>
      </c>
      <c r="M48" s="215">
        <f>IF(M$2&gt;=$B48,'Indexed REC Strike Price'!M48-INDEX('Inputs_Indexed REC'!J$25:J$27,MATCH('Indexed REC Prices'!$C48,'Inputs_Indexed REC'!$C$25:$C$27,0)),0)</f>
        <v>0</v>
      </c>
      <c r="N48" s="215">
        <f>IF(N$2&gt;=$B48,'Indexed REC Strike Price'!N48-INDEX('Inputs_Indexed REC'!K$25:K$27,MATCH('Indexed REC Prices'!$C48,'Inputs_Indexed REC'!$C$25:$C$27,0)),0)</f>
        <v>0</v>
      </c>
      <c r="O48" s="215">
        <f>IF(O$2&gt;=$B48,'Indexed REC Strike Price'!O48-INDEX('Inputs_Indexed REC'!L$25:L$27,MATCH('Indexed REC Prices'!$C48,'Inputs_Indexed REC'!$C$25:$C$27,0)),0)</f>
        <v>0</v>
      </c>
      <c r="P48" s="215">
        <f>IF(P$2&gt;=$B48,'Indexed REC Strike Price'!P48-INDEX('Inputs_Indexed REC'!M$25:M$27,MATCH('Indexed REC Prices'!$C48,'Inputs_Indexed REC'!$C$25:$C$27,0)),0)</f>
        <v>0</v>
      </c>
      <c r="Q48" s="215">
        <f>IF(Q$2&gt;=$B48,'Indexed REC Strike Price'!Q48-INDEX('Inputs_Indexed REC'!N$25:N$27,MATCH('Indexed REC Prices'!$C48,'Inputs_Indexed REC'!$C$25:$C$27,0)),0)</f>
        <v>0</v>
      </c>
      <c r="R48" s="215">
        <f>IF(R$2&gt;=$B48,'Indexed REC Strike Price'!R48-INDEX('Inputs_Indexed REC'!O$25:O$27,MATCH('Indexed REC Prices'!$C48,'Inputs_Indexed REC'!$C$25:$C$27,0)),0)</f>
        <v>0</v>
      </c>
      <c r="S48" s="215">
        <f>IF(S$2&gt;=$B48,'Indexed REC Strike Price'!S48-INDEX('Inputs_Indexed REC'!P$25:P$27,MATCH('Indexed REC Prices'!$C48,'Inputs_Indexed REC'!$C$25:$C$27,0)),0)</f>
        <v>0</v>
      </c>
      <c r="T48" s="215">
        <f>IF(T$2&gt;=$B48,'Indexed REC Strike Price'!T48-INDEX('Inputs_Indexed REC'!Q$25:Q$27,MATCH('Indexed REC Prices'!$C48,'Inputs_Indexed REC'!$C$25:$C$27,0)),0)</f>
        <v>0</v>
      </c>
      <c r="U48" s="215">
        <f>IF(U$2&gt;=$B48,'Indexed REC Strike Price'!U48-INDEX('Inputs_Indexed REC'!R$25:R$27,MATCH('Indexed REC Prices'!$C48,'Inputs_Indexed REC'!$C$25:$C$27,0)),0)</f>
        <v>0</v>
      </c>
      <c r="V48" s="215">
        <f>IF(V$2&gt;=$B48,'Indexed REC Strike Price'!V48-INDEX('Inputs_Indexed REC'!S$25:S$27,MATCH('Indexed REC Prices'!$C48,'Inputs_Indexed REC'!$C$25:$C$27,0)),0)</f>
        <v>0</v>
      </c>
      <c r="W48" s="215">
        <f>IF(W$2&gt;=$B48,'Indexed REC Strike Price'!W48-INDEX('Inputs_Indexed REC'!T$25:T$27,MATCH('Indexed REC Prices'!$C48,'Inputs_Indexed REC'!$C$25:$C$27,0)),0)</f>
        <v>0</v>
      </c>
      <c r="X48" s="215">
        <f>IF(X$2&gt;=$B48,'Indexed REC Strike Price'!X48-INDEX('Inputs_Indexed REC'!U$25:U$27,MATCH('Indexed REC Prices'!$C48,'Inputs_Indexed REC'!$C$25:$C$27,0)),0)</f>
        <v>0</v>
      </c>
      <c r="Y48" s="215">
        <f>IF(Y$2&gt;=$B48,'Indexed REC Strike Price'!Y48-INDEX('Inputs_Indexed REC'!V$25:V$27,MATCH('Indexed REC Prices'!$C48,'Inputs_Indexed REC'!$C$25:$C$27,0)),0)</f>
        <v>21.530507695139988</v>
      </c>
      <c r="Z48" s="215">
        <f>IF(Z$2&gt;=$B48,'Indexed REC Strike Price'!Z48-INDEX('Inputs_Indexed REC'!W$25:W$27,MATCH('Indexed REC Prices'!$C48,'Inputs_Indexed REC'!$C$25:$C$27,0)),0)</f>
        <v>21.409453330060629</v>
      </c>
      <c r="AA48" s="215">
        <f>IF(AA$2&gt;=$B48,'Indexed REC Strike Price'!AA48-INDEX('Inputs_Indexed REC'!X$25:X$27,MATCH('Indexed REC Prices'!$C48,'Inputs_Indexed REC'!$C$25:$C$27,0)),0)</f>
        <v>21.119183984822534</v>
      </c>
      <c r="AB48" s="215">
        <f>IF(AB$2&gt;=$B48,'Indexed REC Strike Price'!AB48-INDEX('Inputs_Indexed REC'!Y$25:Y$27,MATCH('Indexed REC Prices'!$C48,'Inputs_Indexed REC'!$C$25:$C$27,0)),0)</f>
        <v>20.897360671330468</v>
      </c>
      <c r="AC48" s="215">
        <f>IF(AC$2&gt;=$B48,'Indexed REC Strike Price'!AC48-INDEX('Inputs_Indexed REC'!Z$25:Z$27,MATCH('Indexed REC Prices'!$C48,'Inputs_Indexed REC'!$C$25:$C$27,0)),0)</f>
        <v>20.722689540378084</v>
      </c>
      <c r="AD48" s="215">
        <f>IF(AD$2&gt;=$B48,'Indexed REC Strike Price'!AD48-INDEX('Inputs_Indexed REC'!AA$25:AA$27,MATCH('Indexed REC Prices'!$C48,'Inputs_Indexed REC'!$C$25:$C$27,0)),0)</f>
        <v>19.790021280457445</v>
      </c>
      <c r="AE48" s="215">
        <f>IF(AE$2&gt;=$B48,'Indexed REC Strike Price'!AE48-INDEX('Inputs_Indexed REC'!AB$25:AB$27,MATCH('Indexed REC Prices'!$C48,'Inputs_Indexed REC'!$C$25:$C$27,0)),0)</f>
        <v>18.838699655338395</v>
      </c>
      <c r="AF48" s="215">
        <f>IF(AF$2&gt;=$B48,'Indexed REC Strike Price'!AF48-INDEX('Inputs_Indexed REC'!AC$25:AC$27,MATCH('Indexed REC Prices'!$C48,'Inputs_Indexed REC'!$C$25:$C$27,0)),0)</f>
        <v>17.868351597716966</v>
      </c>
    </row>
    <row r="49" spans="2:51" x14ac:dyDescent="0.35">
      <c r="B49" s="354">
        <f t="shared" si="2"/>
        <v>2040</v>
      </c>
      <c r="C49" s="305" t="s">
        <v>76</v>
      </c>
      <c r="D49" s="60" t="s">
        <v>38</v>
      </c>
      <c r="E49" s="249" t="s">
        <v>93</v>
      </c>
      <c r="H49" s="215">
        <f>IF(H$2&gt;=$B49,'Indexed REC Strike Price'!H49-INDEX('Inputs_Indexed REC'!E$25:E$27,MATCH('Indexed REC Prices'!$C49,'Inputs_Indexed REC'!$C$25:$C$27,0)),0)</f>
        <v>0</v>
      </c>
      <c r="I49" s="215">
        <f>IF(I$2&gt;=$B49,'Indexed REC Strike Price'!I49-INDEX('Inputs_Indexed REC'!F$25:F$27,MATCH('Indexed REC Prices'!$C49,'Inputs_Indexed REC'!$C$25:$C$27,0)),0)</f>
        <v>0</v>
      </c>
      <c r="J49" s="215">
        <f>IF(J$2&gt;=$B49,'Indexed REC Strike Price'!J49-INDEX('Inputs_Indexed REC'!G$25:G$27,MATCH('Indexed REC Prices'!$C49,'Inputs_Indexed REC'!$C$25:$C$27,0)),0)</f>
        <v>0</v>
      </c>
      <c r="K49" s="215">
        <f>IF(K$2&gt;=$B49,'Indexed REC Strike Price'!K49-INDEX('Inputs_Indexed REC'!H$25:H$27,MATCH('Indexed REC Prices'!$C49,'Inputs_Indexed REC'!$C$25:$C$27,0)),0)</f>
        <v>0</v>
      </c>
      <c r="L49" s="215">
        <f>IF(L$2&gt;=$B49,'Indexed REC Strike Price'!L49-INDEX('Inputs_Indexed REC'!I$25:I$27,MATCH('Indexed REC Prices'!$C49,'Inputs_Indexed REC'!$C$25:$C$27,0)),0)</f>
        <v>0</v>
      </c>
      <c r="M49" s="215">
        <f>IF(M$2&gt;=$B49,'Indexed REC Strike Price'!M49-INDEX('Inputs_Indexed REC'!J$25:J$27,MATCH('Indexed REC Prices'!$C49,'Inputs_Indexed REC'!$C$25:$C$27,0)),0)</f>
        <v>0</v>
      </c>
      <c r="N49" s="215">
        <f>IF(N$2&gt;=$B49,'Indexed REC Strike Price'!N49-INDEX('Inputs_Indexed REC'!K$25:K$27,MATCH('Indexed REC Prices'!$C49,'Inputs_Indexed REC'!$C$25:$C$27,0)),0)</f>
        <v>0</v>
      </c>
      <c r="O49" s="215">
        <f>IF(O$2&gt;=$B49,'Indexed REC Strike Price'!O49-INDEX('Inputs_Indexed REC'!L$25:L$27,MATCH('Indexed REC Prices'!$C49,'Inputs_Indexed REC'!$C$25:$C$27,0)),0)</f>
        <v>0</v>
      </c>
      <c r="P49" s="215">
        <f>IF(P$2&gt;=$B49,'Indexed REC Strike Price'!P49-INDEX('Inputs_Indexed REC'!M$25:M$27,MATCH('Indexed REC Prices'!$C49,'Inputs_Indexed REC'!$C$25:$C$27,0)),0)</f>
        <v>0</v>
      </c>
      <c r="Q49" s="215">
        <f>IF(Q$2&gt;=$B49,'Indexed REC Strike Price'!Q49-INDEX('Inputs_Indexed REC'!N$25:N$27,MATCH('Indexed REC Prices'!$C49,'Inputs_Indexed REC'!$C$25:$C$27,0)),0)</f>
        <v>0</v>
      </c>
      <c r="R49" s="215">
        <f>IF(R$2&gt;=$B49,'Indexed REC Strike Price'!R49-INDEX('Inputs_Indexed REC'!O$25:O$27,MATCH('Indexed REC Prices'!$C49,'Inputs_Indexed REC'!$C$25:$C$27,0)),0)</f>
        <v>0</v>
      </c>
      <c r="S49" s="215">
        <f>IF(S$2&gt;=$B49,'Indexed REC Strike Price'!S49-INDEX('Inputs_Indexed REC'!P$25:P$27,MATCH('Indexed REC Prices'!$C49,'Inputs_Indexed REC'!$C$25:$C$27,0)),0)</f>
        <v>0</v>
      </c>
      <c r="T49" s="215">
        <f>IF(T$2&gt;=$B49,'Indexed REC Strike Price'!T49-INDEX('Inputs_Indexed REC'!Q$25:Q$27,MATCH('Indexed REC Prices'!$C49,'Inputs_Indexed REC'!$C$25:$C$27,0)),0)</f>
        <v>0</v>
      </c>
      <c r="U49" s="215">
        <f>IF(U$2&gt;=$B49,'Indexed REC Strike Price'!U49-INDEX('Inputs_Indexed REC'!R$25:R$27,MATCH('Indexed REC Prices'!$C49,'Inputs_Indexed REC'!$C$25:$C$27,0)),0)</f>
        <v>0</v>
      </c>
      <c r="V49" s="215">
        <f>IF(V$2&gt;=$B49,'Indexed REC Strike Price'!V49-INDEX('Inputs_Indexed REC'!S$25:S$27,MATCH('Indexed REC Prices'!$C49,'Inputs_Indexed REC'!$C$25:$C$27,0)),0)</f>
        <v>0</v>
      </c>
      <c r="W49" s="215">
        <f>IF(W$2&gt;=$B49,'Indexed REC Strike Price'!W49-INDEX('Inputs_Indexed REC'!T$25:T$27,MATCH('Indexed REC Prices'!$C49,'Inputs_Indexed REC'!$C$25:$C$27,0)),0)</f>
        <v>0</v>
      </c>
      <c r="X49" s="215">
        <f>IF(X$2&gt;=$B49,'Indexed REC Strike Price'!X49-INDEX('Inputs_Indexed REC'!U$25:U$27,MATCH('Indexed REC Prices'!$C49,'Inputs_Indexed REC'!$C$25:$C$27,0)),0)</f>
        <v>0</v>
      </c>
      <c r="Y49" s="215">
        <f>IF(Y$2&gt;=$B49,'Indexed REC Strike Price'!Y49-INDEX('Inputs_Indexed REC'!V$25:V$27,MATCH('Indexed REC Prices'!$C49,'Inputs_Indexed REC'!$C$25:$C$27,0)),0)</f>
        <v>0</v>
      </c>
      <c r="Z49" s="215">
        <f>IF(Z$2&gt;=$B49,'Indexed REC Strike Price'!Z49-INDEX('Inputs_Indexed REC'!W$25:W$27,MATCH('Indexed REC Prices'!$C49,'Inputs_Indexed REC'!$C$25:$C$27,0)),0)</f>
        <v>21.439250322998646</v>
      </c>
      <c r="AA49" s="215">
        <f>IF(AA$2&gt;=$B49,'Indexed REC Strike Price'!AA49-INDEX('Inputs_Indexed REC'!X$25:X$27,MATCH('Indexed REC Prices'!$C49,'Inputs_Indexed REC'!$C$25:$C$27,0)),0)</f>
        <v>21.148980977760552</v>
      </c>
      <c r="AB49" s="215">
        <f>IF(AB$2&gt;=$B49,'Indexed REC Strike Price'!AB49-INDEX('Inputs_Indexed REC'!Y$25:Y$27,MATCH('Indexed REC Prices'!$C49,'Inputs_Indexed REC'!$C$25:$C$27,0)),0)</f>
        <v>20.927157664268485</v>
      </c>
      <c r="AC49" s="215">
        <f>IF(AC$2&gt;=$B49,'Indexed REC Strike Price'!AC49-INDEX('Inputs_Indexed REC'!Z$25:Z$27,MATCH('Indexed REC Prices'!$C49,'Inputs_Indexed REC'!$C$25:$C$27,0)),0)</f>
        <v>20.752486533316102</v>
      </c>
      <c r="AD49" s="215">
        <f>IF(AD$2&gt;=$B49,'Indexed REC Strike Price'!AD49-INDEX('Inputs_Indexed REC'!AA$25:AA$27,MATCH('Indexed REC Prices'!$C49,'Inputs_Indexed REC'!$C$25:$C$27,0)),0)</f>
        <v>19.819818273395462</v>
      </c>
      <c r="AE49" s="215">
        <f>IF(AE$2&gt;=$B49,'Indexed REC Strike Price'!AE49-INDEX('Inputs_Indexed REC'!AB$25:AB$27,MATCH('Indexed REC Prices'!$C49,'Inputs_Indexed REC'!$C$25:$C$27,0)),0)</f>
        <v>18.868496648276412</v>
      </c>
      <c r="AF49" s="215">
        <f>IF(AF$2&gt;=$B49,'Indexed REC Strike Price'!AF49-INDEX('Inputs_Indexed REC'!AC$25:AC$27,MATCH('Indexed REC Prices'!$C49,'Inputs_Indexed REC'!$C$25:$C$27,0)),0)</f>
        <v>17.898148590654984</v>
      </c>
    </row>
    <row r="50" spans="2:51" x14ac:dyDescent="0.35">
      <c r="B50" s="354">
        <f t="shared" si="2"/>
        <v>2041</v>
      </c>
      <c r="C50" s="305" t="s">
        <v>76</v>
      </c>
      <c r="D50" s="60" t="s">
        <v>39</v>
      </c>
      <c r="E50" s="249" t="s">
        <v>93</v>
      </c>
      <c r="H50" s="215">
        <f>IF(H$2&gt;=$B50,'Indexed REC Strike Price'!H50-INDEX('Inputs_Indexed REC'!E$25:E$27,MATCH('Indexed REC Prices'!$C50,'Inputs_Indexed REC'!$C$25:$C$27,0)),0)</f>
        <v>0</v>
      </c>
      <c r="I50" s="215">
        <f>IF(I$2&gt;=$B50,'Indexed REC Strike Price'!I50-INDEX('Inputs_Indexed REC'!F$25:F$27,MATCH('Indexed REC Prices'!$C50,'Inputs_Indexed REC'!$C$25:$C$27,0)),0)</f>
        <v>0</v>
      </c>
      <c r="J50" s="215">
        <f>IF(J$2&gt;=$B50,'Indexed REC Strike Price'!J50-INDEX('Inputs_Indexed REC'!G$25:G$27,MATCH('Indexed REC Prices'!$C50,'Inputs_Indexed REC'!$C$25:$C$27,0)),0)</f>
        <v>0</v>
      </c>
      <c r="K50" s="215">
        <f>IF(K$2&gt;=$B50,'Indexed REC Strike Price'!K50-INDEX('Inputs_Indexed REC'!H$25:H$27,MATCH('Indexed REC Prices'!$C50,'Inputs_Indexed REC'!$C$25:$C$27,0)),0)</f>
        <v>0</v>
      </c>
      <c r="L50" s="215">
        <f>IF(L$2&gt;=$B50,'Indexed REC Strike Price'!L50-INDEX('Inputs_Indexed REC'!I$25:I$27,MATCH('Indexed REC Prices'!$C50,'Inputs_Indexed REC'!$C$25:$C$27,0)),0)</f>
        <v>0</v>
      </c>
      <c r="M50" s="215">
        <f>IF(M$2&gt;=$B50,'Indexed REC Strike Price'!M50-INDEX('Inputs_Indexed REC'!J$25:J$27,MATCH('Indexed REC Prices'!$C50,'Inputs_Indexed REC'!$C$25:$C$27,0)),0)</f>
        <v>0</v>
      </c>
      <c r="N50" s="215">
        <f>IF(N$2&gt;=$B50,'Indexed REC Strike Price'!N50-INDEX('Inputs_Indexed REC'!K$25:K$27,MATCH('Indexed REC Prices'!$C50,'Inputs_Indexed REC'!$C$25:$C$27,0)),0)</f>
        <v>0</v>
      </c>
      <c r="O50" s="215">
        <f>IF(O$2&gt;=$B50,'Indexed REC Strike Price'!O50-INDEX('Inputs_Indexed REC'!L$25:L$27,MATCH('Indexed REC Prices'!$C50,'Inputs_Indexed REC'!$C$25:$C$27,0)),0)</f>
        <v>0</v>
      </c>
      <c r="P50" s="215">
        <f>IF(P$2&gt;=$B50,'Indexed REC Strike Price'!P50-INDEX('Inputs_Indexed REC'!M$25:M$27,MATCH('Indexed REC Prices'!$C50,'Inputs_Indexed REC'!$C$25:$C$27,0)),0)</f>
        <v>0</v>
      </c>
      <c r="Q50" s="215">
        <f>IF(Q$2&gt;=$B50,'Indexed REC Strike Price'!Q50-INDEX('Inputs_Indexed REC'!N$25:N$27,MATCH('Indexed REC Prices'!$C50,'Inputs_Indexed REC'!$C$25:$C$27,0)),0)</f>
        <v>0</v>
      </c>
      <c r="R50" s="215">
        <f>IF(R$2&gt;=$B50,'Indexed REC Strike Price'!R50-INDEX('Inputs_Indexed REC'!O$25:O$27,MATCH('Indexed REC Prices'!$C50,'Inputs_Indexed REC'!$C$25:$C$27,0)),0)</f>
        <v>0</v>
      </c>
      <c r="S50" s="215">
        <f>IF(S$2&gt;=$B50,'Indexed REC Strike Price'!S50-INDEX('Inputs_Indexed REC'!P$25:P$27,MATCH('Indexed REC Prices'!$C50,'Inputs_Indexed REC'!$C$25:$C$27,0)),0)</f>
        <v>0</v>
      </c>
      <c r="T50" s="215">
        <f>IF(T$2&gt;=$B50,'Indexed REC Strike Price'!T50-INDEX('Inputs_Indexed REC'!Q$25:Q$27,MATCH('Indexed REC Prices'!$C50,'Inputs_Indexed REC'!$C$25:$C$27,0)),0)</f>
        <v>0</v>
      </c>
      <c r="U50" s="215">
        <f>IF(U$2&gt;=$B50,'Indexed REC Strike Price'!U50-INDEX('Inputs_Indexed REC'!R$25:R$27,MATCH('Indexed REC Prices'!$C50,'Inputs_Indexed REC'!$C$25:$C$27,0)),0)</f>
        <v>0</v>
      </c>
      <c r="V50" s="215">
        <f>IF(V$2&gt;=$B50,'Indexed REC Strike Price'!V50-INDEX('Inputs_Indexed REC'!S$25:S$27,MATCH('Indexed REC Prices'!$C50,'Inputs_Indexed REC'!$C$25:$C$27,0)),0)</f>
        <v>0</v>
      </c>
      <c r="W50" s="215">
        <f>IF(W$2&gt;=$B50,'Indexed REC Strike Price'!W50-INDEX('Inputs_Indexed REC'!T$25:T$27,MATCH('Indexed REC Prices'!$C50,'Inputs_Indexed REC'!$C$25:$C$27,0)),0)</f>
        <v>0</v>
      </c>
      <c r="X50" s="215">
        <f>IF(X$2&gt;=$B50,'Indexed REC Strike Price'!X50-INDEX('Inputs_Indexed REC'!U$25:U$27,MATCH('Indexed REC Prices'!$C50,'Inputs_Indexed REC'!$C$25:$C$27,0)),0)</f>
        <v>0</v>
      </c>
      <c r="Y50" s="215">
        <f>IF(Y$2&gt;=$B50,'Indexed REC Strike Price'!Y50-INDEX('Inputs_Indexed REC'!V$25:V$27,MATCH('Indexed REC Prices'!$C50,'Inputs_Indexed REC'!$C$25:$C$27,0)),0)</f>
        <v>0</v>
      </c>
      <c r="Z50" s="215">
        <f>IF(Z$2&gt;=$B50,'Indexed REC Strike Price'!Z50-INDEX('Inputs_Indexed REC'!W$25:W$27,MATCH('Indexed REC Prices'!$C50,'Inputs_Indexed REC'!$C$25:$C$27,0)),0)</f>
        <v>0</v>
      </c>
      <c r="AA50" s="215">
        <f>IF(AA$2&gt;=$B50,'Indexed REC Strike Price'!AA50-INDEX('Inputs_Indexed REC'!X$25:X$27,MATCH('Indexed REC Prices'!$C50,'Inputs_Indexed REC'!$C$25:$C$27,0)),0)</f>
        <v>21.163879474229567</v>
      </c>
      <c r="AB50" s="215">
        <f>IF(AB$2&gt;=$B50,'Indexed REC Strike Price'!AB50-INDEX('Inputs_Indexed REC'!Y$25:Y$27,MATCH('Indexed REC Prices'!$C50,'Inputs_Indexed REC'!$C$25:$C$27,0)),0)</f>
        <v>20.942056160737501</v>
      </c>
      <c r="AC50" s="215">
        <f>IF(AC$2&gt;=$B50,'Indexed REC Strike Price'!AC50-INDEX('Inputs_Indexed REC'!Z$25:Z$27,MATCH('Indexed REC Prices'!$C50,'Inputs_Indexed REC'!$C$25:$C$27,0)),0)</f>
        <v>20.767385029785117</v>
      </c>
      <c r="AD50" s="215">
        <f>IF(AD$2&gt;=$B50,'Indexed REC Strike Price'!AD50-INDEX('Inputs_Indexed REC'!AA$25:AA$27,MATCH('Indexed REC Prices'!$C50,'Inputs_Indexed REC'!$C$25:$C$27,0)),0)</f>
        <v>19.834716769864478</v>
      </c>
      <c r="AE50" s="215">
        <f>IF(AE$2&gt;=$B50,'Indexed REC Strike Price'!AE50-INDEX('Inputs_Indexed REC'!AB$25:AB$27,MATCH('Indexed REC Prices'!$C50,'Inputs_Indexed REC'!$C$25:$C$27,0)),0)</f>
        <v>18.883395144745428</v>
      </c>
      <c r="AF50" s="215">
        <f>IF(AF$2&gt;=$B50,'Indexed REC Strike Price'!AF50-INDEX('Inputs_Indexed REC'!AC$25:AC$27,MATCH('Indexed REC Prices'!$C50,'Inputs_Indexed REC'!$C$25:$C$27,0)),0)</f>
        <v>17.913047087123999</v>
      </c>
    </row>
    <row r="51" spans="2:51" x14ac:dyDescent="0.35">
      <c r="B51" s="354">
        <f t="shared" si="2"/>
        <v>2042</v>
      </c>
      <c r="C51" s="305" t="s">
        <v>76</v>
      </c>
      <c r="D51" s="60" t="s">
        <v>40</v>
      </c>
      <c r="E51" s="249" t="s">
        <v>93</v>
      </c>
      <c r="H51" s="215">
        <f>IF(H$2&gt;=$B51,'Indexed REC Strike Price'!H51-INDEX('Inputs_Indexed REC'!E$25:E$27,MATCH('Indexed REC Prices'!$C51,'Inputs_Indexed REC'!$C$25:$C$27,0)),0)</f>
        <v>0</v>
      </c>
      <c r="I51" s="215">
        <f>IF(I$2&gt;=$B51,'Indexed REC Strike Price'!I51-INDEX('Inputs_Indexed REC'!F$25:F$27,MATCH('Indexed REC Prices'!$C51,'Inputs_Indexed REC'!$C$25:$C$27,0)),0)</f>
        <v>0</v>
      </c>
      <c r="J51" s="215">
        <f>IF(J$2&gt;=$B51,'Indexed REC Strike Price'!J51-INDEX('Inputs_Indexed REC'!G$25:G$27,MATCH('Indexed REC Prices'!$C51,'Inputs_Indexed REC'!$C$25:$C$27,0)),0)</f>
        <v>0</v>
      </c>
      <c r="K51" s="215">
        <f>IF(K$2&gt;=$B51,'Indexed REC Strike Price'!K51-INDEX('Inputs_Indexed REC'!H$25:H$27,MATCH('Indexed REC Prices'!$C51,'Inputs_Indexed REC'!$C$25:$C$27,0)),0)</f>
        <v>0</v>
      </c>
      <c r="L51" s="215">
        <f>IF(L$2&gt;=$B51,'Indexed REC Strike Price'!L51-INDEX('Inputs_Indexed REC'!I$25:I$27,MATCH('Indexed REC Prices'!$C51,'Inputs_Indexed REC'!$C$25:$C$27,0)),0)</f>
        <v>0</v>
      </c>
      <c r="M51" s="215">
        <f>IF(M$2&gt;=$B51,'Indexed REC Strike Price'!M51-INDEX('Inputs_Indexed REC'!J$25:J$27,MATCH('Indexed REC Prices'!$C51,'Inputs_Indexed REC'!$C$25:$C$27,0)),0)</f>
        <v>0</v>
      </c>
      <c r="N51" s="215">
        <f>IF(N$2&gt;=$B51,'Indexed REC Strike Price'!N51-INDEX('Inputs_Indexed REC'!K$25:K$27,MATCH('Indexed REC Prices'!$C51,'Inputs_Indexed REC'!$C$25:$C$27,0)),0)</f>
        <v>0</v>
      </c>
      <c r="O51" s="215">
        <f>IF(O$2&gt;=$B51,'Indexed REC Strike Price'!O51-INDEX('Inputs_Indexed REC'!L$25:L$27,MATCH('Indexed REC Prices'!$C51,'Inputs_Indexed REC'!$C$25:$C$27,0)),0)</f>
        <v>0</v>
      </c>
      <c r="P51" s="215">
        <f>IF(P$2&gt;=$B51,'Indexed REC Strike Price'!P51-INDEX('Inputs_Indexed REC'!M$25:M$27,MATCH('Indexed REC Prices'!$C51,'Inputs_Indexed REC'!$C$25:$C$27,0)),0)</f>
        <v>0</v>
      </c>
      <c r="Q51" s="215">
        <f>IF(Q$2&gt;=$B51,'Indexed REC Strike Price'!Q51-INDEX('Inputs_Indexed REC'!N$25:N$27,MATCH('Indexed REC Prices'!$C51,'Inputs_Indexed REC'!$C$25:$C$27,0)),0)</f>
        <v>0</v>
      </c>
      <c r="R51" s="215">
        <f>IF(R$2&gt;=$B51,'Indexed REC Strike Price'!R51-INDEX('Inputs_Indexed REC'!O$25:O$27,MATCH('Indexed REC Prices'!$C51,'Inputs_Indexed REC'!$C$25:$C$27,0)),0)</f>
        <v>0</v>
      </c>
      <c r="S51" s="215">
        <f>IF(S$2&gt;=$B51,'Indexed REC Strike Price'!S51-INDEX('Inputs_Indexed REC'!P$25:P$27,MATCH('Indexed REC Prices'!$C51,'Inputs_Indexed REC'!$C$25:$C$27,0)),0)</f>
        <v>0</v>
      </c>
      <c r="T51" s="215">
        <f>IF(T$2&gt;=$B51,'Indexed REC Strike Price'!T51-INDEX('Inputs_Indexed REC'!Q$25:Q$27,MATCH('Indexed REC Prices'!$C51,'Inputs_Indexed REC'!$C$25:$C$27,0)),0)</f>
        <v>0</v>
      </c>
      <c r="U51" s="215">
        <f>IF(U$2&gt;=$B51,'Indexed REC Strike Price'!U51-INDEX('Inputs_Indexed REC'!R$25:R$27,MATCH('Indexed REC Prices'!$C51,'Inputs_Indexed REC'!$C$25:$C$27,0)),0)</f>
        <v>0</v>
      </c>
      <c r="V51" s="215">
        <f>IF(V$2&gt;=$B51,'Indexed REC Strike Price'!V51-INDEX('Inputs_Indexed REC'!S$25:S$27,MATCH('Indexed REC Prices'!$C51,'Inputs_Indexed REC'!$C$25:$C$27,0)),0)</f>
        <v>0</v>
      </c>
      <c r="W51" s="215">
        <f>IF(W$2&gt;=$B51,'Indexed REC Strike Price'!W51-INDEX('Inputs_Indexed REC'!T$25:T$27,MATCH('Indexed REC Prices'!$C51,'Inputs_Indexed REC'!$C$25:$C$27,0)),0)</f>
        <v>0</v>
      </c>
      <c r="X51" s="215">
        <f>IF(X$2&gt;=$B51,'Indexed REC Strike Price'!X51-INDEX('Inputs_Indexed REC'!U$25:U$27,MATCH('Indexed REC Prices'!$C51,'Inputs_Indexed REC'!$C$25:$C$27,0)),0)</f>
        <v>0</v>
      </c>
      <c r="Y51" s="215">
        <f>IF(Y$2&gt;=$B51,'Indexed REC Strike Price'!Y51-INDEX('Inputs_Indexed REC'!V$25:V$27,MATCH('Indexed REC Prices'!$C51,'Inputs_Indexed REC'!$C$25:$C$27,0)),0)</f>
        <v>0</v>
      </c>
      <c r="Z51" s="215">
        <f>IF(Z$2&gt;=$B51,'Indexed REC Strike Price'!Z51-INDEX('Inputs_Indexed REC'!W$25:W$27,MATCH('Indexed REC Prices'!$C51,'Inputs_Indexed REC'!$C$25:$C$27,0)),0)</f>
        <v>0</v>
      </c>
      <c r="AA51" s="215">
        <f>IF(AA$2&gt;=$B51,'Indexed REC Strike Price'!AA51-INDEX('Inputs_Indexed REC'!X$25:X$27,MATCH('Indexed REC Prices'!$C51,'Inputs_Indexed REC'!$C$25:$C$27,0)),0)</f>
        <v>0</v>
      </c>
      <c r="AB51" s="215">
        <f>IF(AB$2&gt;=$B51,'Indexed REC Strike Price'!AB51-INDEX('Inputs_Indexed REC'!Y$25:Y$27,MATCH('Indexed REC Prices'!$C51,'Inputs_Indexed REC'!$C$25:$C$27,0)),0)</f>
        <v>20.927157664268485</v>
      </c>
      <c r="AC51" s="215">
        <f>IF(AC$2&gt;=$B51,'Indexed REC Strike Price'!AC51-INDEX('Inputs_Indexed REC'!Z$25:Z$27,MATCH('Indexed REC Prices'!$C51,'Inputs_Indexed REC'!$C$25:$C$27,0)),0)</f>
        <v>20.752486533316102</v>
      </c>
      <c r="AD51" s="215">
        <f>IF(AD$2&gt;=$B51,'Indexed REC Strike Price'!AD51-INDEX('Inputs_Indexed REC'!AA$25:AA$27,MATCH('Indexed REC Prices'!$C51,'Inputs_Indexed REC'!$C$25:$C$27,0)),0)</f>
        <v>19.819818273395462</v>
      </c>
      <c r="AE51" s="215">
        <f>IF(AE$2&gt;=$B51,'Indexed REC Strike Price'!AE51-INDEX('Inputs_Indexed REC'!AB$25:AB$27,MATCH('Indexed REC Prices'!$C51,'Inputs_Indexed REC'!$C$25:$C$27,0)),0)</f>
        <v>18.868496648276412</v>
      </c>
      <c r="AF51" s="215">
        <f>IF(AF$2&gt;=$B51,'Indexed REC Strike Price'!AF51-INDEX('Inputs_Indexed REC'!AC$25:AC$27,MATCH('Indexed REC Prices'!$C51,'Inputs_Indexed REC'!$C$25:$C$27,0)),0)</f>
        <v>17.898148590654984</v>
      </c>
    </row>
    <row r="52" spans="2:51" x14ac:dyDescent="0.35">
      <c r="B52" s="354">
        <f t="shared" si="2"/>
        <v>2043</v>
      </c>
      <c r="C52" s="305" t="s">
        <v>76</v>
      </c>
      <c r="D52" s="60" t="s">
        <v>41</v>
      </c>
      <c r="E52" s="249" t="s">
        <v>93</v>
      </c>
      <c r="H52" s="215">
        <f>IF(H$2&gt;=$B52,'Indexed REC Strike Price'!H52-INDEX('Inputs_Indexed REC'!E$25:E$27,MATCH('Indexed REC Prices'!$C52,'Inputs_Indexed REC'!$C$25:$C$27,0)),0)</f>
        <v>0</v>
      </c>
      <c r="I52" s="215">
        <f>IF(I$2&gt;=$B52,'Indexed REC Strike Price'!I52-INDEX('Inputs_Indexed REC'!F$25:F$27,MATCH('Indexed REC Prices'!$C52,'Inputs_Indexed REC'!$C$25:$C$27,0)),0)</f>
        <v>0</v>
      </c>
      <c r="J52" s="215">
        <f>IF(J$2&gt;=$B52,'Indexed REC Strike Price'!J52-INDEX('Inputs_Indexed REC'!G$25:G$27,MATCH('Indexed REC Prices'!$C52,'Inputs_Indexed REC'!$C$25:$C$27,0)),0)</f>
        <v>0</v>
      </c>
      <c r="K52" s="215">
        <f>IF(K$2&gt;=$B52,'Indexed REC Strike Price'!K52-INDEX('Inputs_Indexed REC'!H$25:H$27,MATCH('Indexed REC Prices'!$C52,'Inputs_Indexed REC'!$C$25:$C$27,0)),0)</f>
        <v>0</v>
      </c>
      <c r="L52" s="215">
        <f>IF(L$2&gt;=$B52,'Indexed REC Strike Price'!L52-INDEX('Inputs_Indexed REC'!I$25:I$27,MATCH('Indexed REC Prices'!$C52,'Inputs_Indexed REC'!$C$25:$C$27,0)),0)</f>
        <v>0</v>
      </c>
      <c r="M52" s="215">
        <f>IF(M$2&gt;=$B52,'Indexed REC Strike Price'!M52-INDEX('Inputs_Indexed REC'!J$25:J$27,MATCH('Indexed REC Prices'!$C52,'Inputs_Indexed REC'!$C$25:$C$27,0)),0)</f>
        <v>0</v>
      </c>
      <c r="N52" s="215">
        <f>IF(N$2&gt;=$B52,'Indexed REC Strike Price'!N52-INDEX('Inputs_Indexed REC'!K$25:K$27,MATCH('Indexed REC Prices'!$C52,'Inputs_Indexed REC'!$C$25:$C$27,0)),0)</f>
        <v>0</v>
      </c>
      <c r="O52" s="215">
        <f>IF(O$2&gt;=$B52,'Indexed REC Strike Price'!O52-INDEX('Inputs_Indexed REC'!L$25:L$27,MATCH('Indexed REC Prices'!$C52,'Inputs_Indexed REC'!$C$25:$C$27,0)),0)</f>
        <v>0</v>
      </c>
      <c r="P52" s="215">
        <f>IF(P$2&gt;=$B52,'Indexed REC Strike Price'!P52-INDEX('Inputs_Indexed REC'!M$25:M$27,MATCH('Indexed REC Prices'!$C52,'Inputs_Indexed REC'!$C$25:$C$27,0)),0)</f>
        <v>0</v>
      </c>
      <c r="Q52" s="215">
        <f>IF(Q$2&gt;=$B52,'Indexed REC Strike Price'!Q52-INDEX('Inputs_Indexed REC'!N$25:N$27,MATCH('Indexed REC Prices'!$C52,'Inputs_Indexed REC'!$C$25:$C$27,0)),0)</f>
        <v>0</v>
      </c>
      <c r="R52" s="215">
        <f>IF(R$2&gt;=$B52,'Indexed REC Strike Price'!R52-INDEX('Inputs_Indexed REC'!O$25:O$27,MATCH('Indexed REC Prices'!$C52,'Inputs_Indexed REC'!$C$25:$C$27,0)),0)</f>
        <v>0</v>
      </c>
      <c r="S52" s="215">
        <f>IF(S$2&gt;=$B52,'Indexed REC Strike Price'!S52-INDEX('Inputs_Indexed REC'!P$25:P$27,MATCH('Indexed REC Prices'!$C52,'Inputs_Indexed REC'!$C$25:$C$27,0)),0)</f>
        <v>0</v>
      </c>
      <c r="T52" s="215">
        <f>IF(T$2&gt;=$B52,'Indexed REC Strike Price'!T52-INDEX('Inputs_Indexed REC'!Q$25:Q$27,MATCH('Indexed REC Prices'!$C52,'Inputs_Indexed REC'!$C$25:$C$27,0)),0)</f>
        <v>0</v>
      </c>
      <c r="U52" s="215">
        <f>IF(U$2&gt;=$B52,'Indexed REC Strike Price'!U52-INDEX('Inputs_Indexed REC'!R$25:R$27,MATCH('Indexed REC Prices'!$C52,'Inputs_Indexed REC'!$C$25:$C$27,0)),0)</f>
        <v>0</v>
      </c>
      <c r="V52" s="215">
        <f>IF(V$2&gt;=$B52,'Indexed REC Strike Price'!V52-INDEX('Inputs_Indexed REC'!S$25:S$27,MATCH('Indexed REC Prices'!$C52,'Inputs_Indexed REC'!$C$25:$C$27,0)),0)</f>
        <v>0</v>
      </c>
      <c r="W52" s="215">
        <f>IF(W$2&gt;=$B52,'Indexed REC Strike Price'!W52-INDEX('Inputs_Indexed REC'!T$25:T$27,MATCH('Indexed REC Prices'!$C52,'Inputs_Indexed REC'!$C$25:$C$27,0)),0)</f>
        <v>0</v>
      </c>
      <c r="X52" s="215">
        <f>IF(X$2&gt;=$B52,'Indexed REC Strike Price'!X52-INDEX('Inputs_Indexed REC'!U$25:U$27,MATCH('Indexed REC Prices'!$C52,'Inputs_Indexed REC'!$C$25:$C$27,0)),0)</f>
        <v>0</v>
      </c>
      <c r="Y52" s="215">
        <f>IF(Y$2&gt;=$B52,'Indexed REC Strike Price'!Y52-INDEX('Inputs_Indexed REC'!V$25:V$27,MATCH('Indexed REC Prices'!$C52,'Inputs_Indexed REC'!$C$25:$C$27,0)),0)</f>
        <v>0</v>
      </c>
      <c r="Z52" s="215">
        <f>IF(Z$2&gt;=$B52,'Indexed REC Strike Price'!Z52-INDEX('Inputs_Indexed REC'!W$25:W$27,MATCH('Indexed REC Prices'!$C52,'Inputs_Indexed REC'!$C$25:$C$27,0)),0)</f>
        <v>0</v>
      </c>
      <c r="AA52" s="215">
        <f>IF(AA$2&gt;=$B52,'Indexed REC Strike Price'!AA52-INDEX('Inputs_Indexed REC'!X$25:X$27,MATCH('Indexed REC Prices'!$C52,'Inputs_Indexed REC'!$C$25:$C$27,0)),0)</f>
        <v>0</v>
      </c>
      <c r="AB52" s="215">
        <f>IF(AB$2&gt;=$B52,'Indexed REC Strike Price'!AB52-INDEX('Inputs_Indexed REC'!Y$25:Y$27,MATCH('Indexed REC Prices'!$C52,'Inputs_Indexed REC'!$C$25:$C$27,0)),0)</f>
        <v>0</v>
      </c>
      <c r="AC52" s="215">
        <f>IF(AC$2&gt;=$B52,'Indexed REC Strike Price'!AC52-INDEX('Inputs_Indexed REC'!Z$25:Z$27,MATCH('Indexed REC Prices'!$C52,'Inputs_Indexed REC'!$C$25:$C$27,0)),0)</f>
        <v>20.7375880368471</v>
      </c>
      <c r="AD52" s="215">
        <f>IF(AD$2&gt;=$B52,'Indexed REC Strike Price'!AD52-INDEX('Inputs_Indexed REC'!AA$25:AA$27,MATCH('Indexed REC Prices'!$C52,'Inputs_Indexed REC'!$C$25:$C$27,0)),0)</f>
        <v>19.804919776926461</v>
      </c>
      <c r="AE52" s="215">
        <f>IF(AE$2&gt;=$B52,'Indexed REC Strike Price'!AE52-INDEX('Inputs_Indexed REC'!AB$25:AB$27,MATCH('Indexed REC Prices'!$C52,'Inputs_Indexed REC'!$C$25:$C$27,0)),0)</f>
        <v>18.853598151807411</v>
      </c>
      <c r="AF52" s="215">
        <f>IF(AF$2&gt;=$B52,'Indexed REC Strike Price'!AF52-INDEX('Inputs_Indexed REC'!AC$25:AC$27,MATCH('Indexed REC Prices'!$C52,'Inputs_Indexed REC'!$C$25:$C$27,0)),0)</f>
        <v>17.883250094185982</v>
      </c>
    </row>
    <row r="53" spans="2:51" x14ac:dyDescent="0.35">
      <c r="B53" s="354">
        <f t="shared" si="2"/>
        <v>2044</v>
      </c>
      <c r="C53" s="305" t="s">
        <v>76</v>
      </c>
      <c r="D53" s="60" t="s">
        <v>42</v>
      </c>
      <c r="E53" s="249" t="s">
        <v>93</v>
      </c>
      <c r="H53" s="215">
        <f>IF(H$2&gt;=$B53,'Indexed REC Strike Price'!H53-INDEX('Inputs_Indexed REC'!E$25:E$27,MATCH('Indexed REC Prices'!$C53,'Inputs_Indexed REC'!$C$25:$C$27,0)),0)</f>
        <v>0</v>
      </c>
      <c r="I53" s="215">
        <f>IF(I$2&gt;=$B53,'Indexed REC Strike Price'!I53-INDEX('Inputs_Indexed REC'!F$25:F$27,MATCH('Indexed REC Prices'!$C53,'Inputs_Indexed REC'!$C$25:$C$27,0)),0)</f>
        <v>0</v>
      </c>
      <c r="J53" s="215">
        <f>IF(J$2&gt;=$B53,'Indexed REC Strike Price'!J53-INDEX('Inputs_Indexed REC'!G$25:G$27,MATCH('Indexed REC Prices'!$C53,'Inputs_Indexed REC'!$C$25:$C$27,0)),0)</f>
        <v>0</v>
      </c>
      <c r="K53" s="215">
        <f>IF(K$2&gt;=$B53,'Indexed REC Strike Price'!K53-INDEX('Inputs_Indexed REC'!H$25:H$27,MATCH('Indexed REC Prices'!$C53,'Inputs_Indexed REC'!$C$25:$C$27,0)),0)</f>
        <v>0</v>
      </c>
      <c r="L53" s="215">
        <f>IF(L$2&gt;=$B53,'Indexed REC Strike Price'!L53-INDEX('Inputs_Indexed REC'!I$25:I$27,MATCH('Indexed REC Prices'!$C53,'Inputs_Indexed REC'!$C$25:$C$27,0)),0)</f>
        <v>0</v>
      </c>
      <c r="M53" s="215">
        <f>IF(M$2&gt;=$B53,'Indexed REC Strike Price'!M53-INDEX('Inputs_Indexed REC'!J$25:J$27,MATCH('Indexed REC Prices'!$C53,'Inputs_Indexed REC'!$C$25:$C$27,0)),0)</f>
        <v>0</v>
      </c>
      <c r="N53" s="215">
        <f>IF(N$2&gt;=$B53,'Indexed REC Strike Price'!N53-INDEX('Inputs_Indexed REC'!K$25:K$27,MATCH('Indexed REC Prices'!$C53,'Inputs_Indexed REC'!$C$25:$C$27,0)),0)</f>
        <v>0</v>
      </c>
      <c r="O53" s="215">
        <f>IF(O$2&gt;=$B53,'Indexed REC Strike Price'!O53-INDEX('Inputs_Indexed REC'!L$25:L$27,MATCH('Indexed REC Prices'!$C53,'Inputs_Indexed REC'!$C$25:$C$27,0)),0)</f>
        <v>0</v>
      </c>
      <c r="P53" s="215">
        <f>IF(P$2&gt;=$B53,'Indexed REC Strike Price'!P53-INDEX('Inputs_Indexed REC'!M$25:M$27,MATCH('Indexed REC Prices'!$C53,'Inputs_Indexed REC'!$C$25:$C$27,0)),0)</f>
        <v>0</v>
      </c>
      <c r="Q53" s="215">
        <f>IF(Q$2&gt;=$B53,'Indexed REC Strike Price'!Q53-INDEX('Inputs_Indexed REC'!N$25:N$27,MATCH('Indexed REC Prices'!$C53,'Inputs_Indexed REC'!$C$25:$C$27,0)),0)</f>
        <v>0</v>
      </c>
      <c r="R53" s="215">
        <f>IF(R$2&gt;=$B53,'Indexed REC Strike Price'!R53-INDEX('Inputs_Indexed REC'!O$25:O$27,MATCH('Indexed REC Prices'!$C53,'Inputs_Indexed REC'!$C$25:$C$27,0)),0)</f>
        <v>0</v>
      </c>
      <c r="S53" s="215">
        <f>IF(S$2&gt;=$B53,'Indexed REC Strike Price'!S53-INDEX('Inputs_Indexed REC'!P$25:P$27,MATCH('Indexed REC Prices'!$C53,'Inputs_Indexed REC'!$C$25:$C$27,0)),0)</f>
        <v>0</v>
      </c>
      <c r="T53" s="215">
        <f>IF(T$2&gt;=$B53,'Indexed REC Strike Price'!T53-INDEX('Inputs_Indexed REC'!Q$25:Q$27,MATCH('Indexed REC Prices'!$C53,'Inputs_Indexed REC'!$C$25:$C$27,0)),0)</f>
        <v>0</v>
      </c>
      <c r="U53" s="215">
        <f>IF(U$2&gt;=$B53,'Indexed REC Strike Price'!U53-INDEX('Inputs_Indexed REC'!R$25:R$27,MATCH('Indexed REC Prices'!$C53,'Inputs_Indexed REC'!$C$25:$C$27,0)),0)</f>
        <v>0</v>
      </c>
      <c r="V53" s="215">
        <f>IF(V$2&gt;=$B53,'Indexed REC Strike Price'!V53-INDEX('Inputs_Indexed REC'!S$25:S$27,MATCH('Indexed REC Prices'!$C53,'Inputs_Indexed REC'!$C$25:$C$27,0)),0)</f>
        <v>0</v>
      </c>
      <c r="W53" s="215">
        <f>IF(W$2&gt;=$B53,'Indexed REC Strike Price'!W53-INDEX('Inputs_Indexed REC'!T$25:T$27,MATCH('Indexed REC Prices'!$C53,'Inputs_Indexed REC'!$C$25:$C$27,0)),0)</f>
        <v>0</v>
      </c>
      <c r="X53" s="215">
        <f>IF(X$2&gt;=$B53,'Indexed REC Strike Price'!X53-INDEX('Inputs_Indexed REC'!U$25:U$27,MATCH('Indexed REC Prices'!$C53,'Inputs_Indexed REC'!$C$25:$C$27,0)),0)</f>
        <v>0</v>
      </c>
      <c r="Y53" s="215">
        <f>IF(Y$2&gt;=$B53,'Indexed REC Strike Price'!Y53-INDEX('Inputs_Indexed REC'!V$25:V$27,MATCH('Indexed REC Prices'!$C53,'Inputs_Indexed REC'!$C$25:$C$27,0)),0)</f>
        <v>0</v>
      </c>
      <c r="Z53" s="215">
        <f>IF(Z$2&gt;=$B53,'Indexed REC Strike Price'!Z53-INDEX('Inputs_Indexed REC'!W$25:W$27,MATCH('Indexed REC Prices'!$C53,'Inputs_Indexed REC'!$C$25:$C$27,0)),0)</f>
        <v>0</v>
      </c>
      <c r="AA53" s="215">
        <f>IF(AA$2&gt;=$B53,'Indexed REC Strike Price'!AA53-INDEX('Inputs_Indexed REC'!X$25:X$27,MATCH('Indexed REC Prices'!$C53,'Inputs_Indexed REC'!$C$25:$C$27,0)),0)</f>
        <v>0</v>
      </c>
      <c r="AB53" s="215">
        <f>IF(AB$2&gt;=$B53,'Indexed REC Strike Price'!AB53-INDEX('Inputs_Indexed REC'!Y$25:Y$27,MATCH('Indexed REC Prices'!$C53,'Inputs_Indexed REC'!$C$25:$C$27,0)),0)</f>
        <v>0</v>
      </c>
      <c r="AC53" s="215">
        <f>IF(AC$2&gt;=$B53,'Indexed REC Strike Price'!AC53-INDEX('Inputs_Indexed REC'!Z$25:Z$27,MATCH('Indexed REC Prices'!$C53,'Inputs_Indexed REC'!$C$25:$C$27,0)),0)</f>
        <v>0</v>
      </c>
      <c r="AD53" s="215">
        <f>IF(AD$2&gt;=$B53,'Indexed REC Strike Price'!AD53-INDEX('Inputs_Indexed REC'!AA$25:AA$27,MATCH('Indexed REC Prices'!$C53,'Inputs_Indexed REC'!$C$25:$C$27,0)),0)</f>
        <v>19.760224287519428</v>
      </c>
      <c r="AE53" s="215">
        <f>IF(AE$2&gt;=$B53,'Indexed REC Strike Price'!AE53-INDEX('Inputs_Indexed REC'!AB$25:AB$27,MATCH('Indexed REC Prices'!$C53,'Inputs_Indexed REC'!$C$25:$C$27,0)),0)</f>
        <v>18.808902662400378</v>
      </c>
      <c r="AF53" s="215">
        <f>IF(AF$2&gt;=$B53,'Indexed REC Strike Price'!AF53-INDEX('Inputs_Indexed REC'!AC$25:AC$27,MATCH('Indexed REC Prices'!$C53,'Inputs_Indexed REC'!$C$25:$C$27,0)),0)</f>
        <v>17.838554604778949</v>
      </c>
    </row>
    <row r="54" spans="2:51" x14ac:dyDescent="0.35">
      <c r="B54" s="354">
        <f t="shared" si="2"/>
        <v>2045</v>
      </c>
      <c r="C54" s="305" t="s">
        <v>76</v>
      </c>
      <c r="D54" s="60" t="s">
        <v>43</v>
      </c>
      <c r="E54" s="249" t="s">
        <v>93</v>
      </c>
      <c r="H54" s="215">
        <f>IF(H$2&gt;=$B54,'Indexed REC Strike Price'!H54-INDEX('Inputs_Indexed REC'!E$25:E$27,MATCH('Indexed REC Prices'!$C54,'Inputs_Indexed REC'!$C$25:$C$27,0)),0)</f>
        <v>0</v>
      </c>
      <c r="I54" s="215">
        <f>IF(I$2&gt;=$B54,'Indexed REC Strike Price'!I54-INDEX('Inputs_Indexed REC'!F$25:F$27,MATCH('Indexed REC Prices'!$C54,'Inputs_Indexed REC'!$C$25:$C$27,0)),0)</f>
        <v>0</v>
      </c>
      <c r="J54" s="215">
        <f>IF(J$2&gt;=$B54,'Indexed REC Strike Price'!J54-INDEX('Inputs_Indexed REC'!G$25:G$27,MATCH('Indexed REC Prices'!$C54,'Inputs_Indexed REC'!$C$25:$C$27,0)),0)</f>
        <v>0</v>
      </c>
      <c r="K54" s="215">
        <f>IF(K$2&gt;=$B54,'Indexed REC Strike Price'!K54-INDEX('Inputs_Indexed REC'!H$25:H$27,MATCH('Indexed REC Prices'!$C54,'Inputs_Indexed REC'!$C$25:$C$27,0)),0)</f>
        <v>0</v>
      </c>
      <c r="L54" s="215">
        <f>IF(L$2&gt;=$B54,'Indexed REC Strike Price'!L54-INDEX('Inputs_Indexed REC'!I$25:I$27,MATCH('Indexed REC Prices'!$C54,'Inputs_Indexed REC'!$C$25:$C$27,0)),0)</f>
        <v>0</v>
      </c>
      <c r="M54" s="215">
        <f>IF(M$2&gt;=$B54,'Indexed REC Strike Price'!M54-INDEX('Inputs_Indexed REC'!J$25:J$27,MATCH('Indexed REC Prices'!$C54,'Inputs_Indexed REC'!$C$25:$C$27,0)),0)</f>
        <v>0</v>
      </c>
      <c r="N54" s="215">
        <f>IF(N$2&gt;=$B54,'Indexed REC Strike Price'!N54-INDEX('Inputs_Indexed REC'!K$25:K$27,MATCH('Indexed REC Prices'!$C54,'Inputs_Indexed REC'!$C$25:$C$27,0)),0)</f>
        <v>0</v>
      </c>
      <c r="O54" s="215">
        <f>IF(O$2&gt;=$B54,'Indexed REC Strike Price'!O54-INDEX('Inputs_Indexed REC'!L$25:L$27,MATCH('Indexed REC Prices'!$C54,'Inputs_Indexed REC'!$C$25:$C$27,0)),0)</f>
        <v>0</v>
      </c>
      <c r="P54" s="215">
        <f>IF(P$2&gt;=$B54,'Indexed REC Strike Price'!P54-INDEX('Inputs_Indexed REC'!M$25:M$27,MATCH('Indexed REC Prices'!$C54,'Inputs_Indexed REC'!$C$25:$C$27,0)),0)</f>
        <v>0</v>
      </c>
      <c r="Q54" s="215">
        <f>IF(Q$2&gt;=$B54,'Indexed REC Strike Price'!Q54-INDEX('Inputs_Indexed REC'!N$25:N$27,MATCH('Indexed REC Prices'!$C54,'Inputs_Indexed REC'!$C$25:$C$27,0)),0)</f>
        <v>0</v>
      </c>
      <c r="R54" s="215">
        <f>IF(R$2&gt;=$B54,'Indexed REC Strike Price'!R54-INDEX('Inputs_Indexed REC'!O$25:O$27,MATCH('Indexed REC Prices'!$C54,'Inputs_Indexed REC'!$C$25:$C$27,0)),0)</f>
        <v>0</v>
      </c>
      <c r="S54" s="215">
        <f>IF(S$2&gt;=$B54,'Indexed REC Strike Price'!S54-INDEX('Inputs_Indexed REC'!P$25:P$27,MATCH('Indexed REC Prices'!$C54,'Inputs_Indexed REC'!$C$25:$C$27,0)),0)</f>
        <v>0</v>
      </c>
      <c r="T54" s="215">
        <f>IF(T$2&gt;=$B54,'Indexed REC Strike Price'!T54-INDEX('Inputs_Indexed REC'!Q$25:Q$27,MATCH('Indexed REC Prices'!$C54,'Inputs_Indexed REC'!$C$25:$C$27,0)),0)</f>
        <v>0</v>
      </c>
      <c r="U54" s="215">
        <f>IF(U$2&gt;=$B54,'Indexed REC Strike Price'!U54-INDEX('Inputs_Indexed REC'!R$25:R$27,MATCH('Indexed REC Prices'!$C54,'Inputs_Indexed REC'!$C$25:$C$27,0)),0)</f>
        <v>0</v>
      </c>
      <c r="V54" s="215">
        <f>IF(V$2&gt;=$B54,'Indexed REC Strike Price'!V54-INDEX('Inputs_Indexed REC'!S$25:S$27,MATCH('Indexed REC Prices'!$C54,'Inputs_Indexed REC'!$C$25:$C$27,0)),0)</f>
        <v>0</v>
      </c>
      <c r="W54" s="215">
        <f>IF(W$2&gt;=$B54,'Indexed REC Strike Price'!W54-INDEX('Inputs_Indexed REC'!T$25:T$27,MATCH('Indexed REC Prices'!$C54,'Inputs_Indexed REC'!$C$25:$C$27,0)),0)</f>
        <v>0</v>
      </c>
      <c r="X54" s="215">
        <f>IF(X$2&gt;=$B54,'Indexed REC Strike Price'!X54-INDEX('Inputs_Indexed REC'!U$25:U$27,MATCH('Indexed REC Prices'!$C54,'Inputs_Indexed REC'!$C$25:$C$27,0)),0)</f>
        <v>0</v>
      </c>
      <c r="Y54" s="215">
        <f>IF(Y$2&gt;=$B54,'Indexed REC Strike Price'!Y54-INDEX('Inputs_Indexed REC'!V$25:V$27,MATCH('Indexed REC Prices'!$C54,'Inputs_Indexed REC'!$C$25:$C$27,0)),0)</f>
        <v>0</v>
      </c>
      <c r="Z54" s="215">
        <f>IF(Z$2&gt;=$B54,'Indexed REC Strike Price'!Z54-INDEX('Inputs_Indexed REC'!W$25:W$27,MATCH('Indexed REC Prices'!$C54,'Inputs_Indexed REC'!$C$25:$C$27,0)),0)</f>
        <v>0</v>
      </c>
      <c r="AA54" s="215">
        <f>IF(AA$2&gt;=$B54,'Indexed REC Strike Price'!AA54-INDEX('Inputs_Indexed REC'!X$25:X$27,MATCH('Indexed REC Prices'!$C54,'Inputs_Indexed REC'!$C$25:$C$27,0)),0)</f>
        <v>0</v>
      </c>
      <c r="AB54" s="215">
        <f>IF(AB$2&gt;=$B54,'Indexed REC Strike Price'!AB54-INDEX('Inputs_Indexed REC'!Y$25:Y$27,MATCH('Indexed REC Prices'!$C54,'Inputs_Indexed REC'!$C$25:$C$27,0)),0)</f>
        <v>0</v>
      </c>
      <c r="AC54" s="215">
        <f>IF(AC$2&gt;=$B54,'Indexed REC Strike Price'!AC54-INDEX('Inputs_Indexed REC'!Z$25:Z$27,MATCH('Indexed REC Prices'!$C54,'Inputs_Indexed REC'!$C$25:$C$27,0)),0)</f>
        <v>0</v>
      </c>
      <c r="AD54" s="215">
        <f>IF(AD$2&gt;=$B54,'Indexed REC Strike Price'!AD54-INDEX('Inputs_Indexed REC'!AA$25:AA$27,MATCH('Indexed REC Prices'!$C54,'Inputs_Indexed REC'!$C$25:$C$27,0)),0)</f>
        <v>0</v>
      </c>
      <c r="AE54" s="215">
        <f>IF(AE$2&gt;=$B54,'Indexed REC Strike Price'!AE54-INDEX('Inputs_Indexed REC'!AB$25:AB$27,MATCH('Indexed REC Prices'!$C54,'Inputs_Indexed REC'!$C$25:$C$27,0)),0)</f>
        <v>18.749308676524329</v>
      </c>
      <c r="AF54" s="215">
        <f>IF(AF$2&gt;=$B54,'Indexed REC Strike Price'!AF54-INDEX('Inputs_Indexed REC'!AC$25:AC$27,MATCH('Indexed REC Prices'!$C54,'Inputs_Indexed REC'!$C$25:$C$27,0)),0)</f>
        <v>17.7789606189029</v>
      </c>
    </row>
    <row r="55" spans="2:51" x14ac:dyDescent="0.35">
      <c r="B55" s="354">
        <f t="shared" si="2"/>
        <v>2046</v>
      </c>
      <c r="C55" s="305" t="s">
        <v>76</v>
      </c>
      <c r="D55" s="60" t="s">
        <v>96</v>
      </c>
      <c r="E55" s="249" t="s">
        <v>93</v>
      </c>
      <c r="H55" s="215">
        <f>IF(H$2&gt;=$B55,'Indexed REC Strike Price'!H55-INDEX('Inputs_Indexed REC'!E$25:E$27,MATCH('Indexed REC Prices'!$C55,'Inputs_Indexed REC'!$C$25:$C$27,0)),0)</f>
        <v>0</v>
      </c>
      <c r="I55" s="215">
        <f>IF(I$2&gt;=$B55,'Indexed REC Strike Price'!I55-INDEX('Inputs_Indexed REC'!F$25:F$27,MATCH('Indexed REC Prices'!$C55,'Inputs_Indexed REC'!$C$25:$C$27,0)),0)</f>
        <v>0</v>
      </c>
      <c r="J55" s="215">
        <f>IF(J$2&gt;=$B55,'Indexed REC Strike Price'!J55-INDEX('Inputs_Indexed REC'!G$25:G$27,MATCH('Indexed REC Prices'!$C55,'Inputs_Indexed REC'!$C$25:$C$27,0)),0)</f>
        <v>0</v>
      </c>
      <c r="K55" s="215">
        <f>IF(K$2&gt;=$B55,'Indexed REC Strike Price'!K55-INDEX('Inputs_Indexed REC'!H$25:H$27,MATCH('Indexed REC Prices'!$C55,'Inputs_Indexed REC'!$C$25:$C$27,0)),0)</f>
        <v>0</v>
      </c>
      <c r="L55" s="215">
        <f>IF(L$2&gt;=$B55,'Indexed REC Strike Price'!L55-INDEX('Inputs_Indexed REC'!I$25:I$27,MATCH('Indexed REC Prices'!$C55,'Inputs_Indexed REC'!$C$25:$C$27,0)),0)</f>
        <v>0</v>
      </c>
      <c r="M55" s="215">
        <f>IF(M$2&gt;=$B55,'Indexed REC Strike Price'!M55-INDEX('Inputs_Indexed REC'!J$25:J$27,MATCH('Indexed REC Prices'!$C55,'Inputs_Indexed REC'!$C$25:$C$27,0)),0)</f>
        <v>0</v>
      </c>
      <c r="N55" s="215">
        <f>IF(N$2&gt;=$B55,'Indexed REC Strike Price'!N55-INDEX('Inputs_Indexed REC'!K$25:K$27,MATCH('Indexed REC Prices'!$C55,'Inputs_Indexed REC'!$C$25:$C$27,0)),0)</f>
        <v>0</v>
      </c>
      <c r="O55" s="215">
        <f>IF(O$2&gt;=$B55,'Indexed REC Strike Price'!O55-INDEX('Inputs_Indexed REC'!L$25:L$27,MATCH('Indexed REC Prices'!$C55,'Inputs_Indexed REC'!$C$25:$C$27,0)),0)</f>
        <v>0</v>
      </c>
      <c r="P55" s="215">
        <f>IF(P$2&gt;=$B55,'Indexed REC Strike Price'!P55-INDEX('Inputs_Indexed REC'!M$25:M$27,MATCH('Indexed REC Prices'!$C55,'Inputs_Indexed REC'!$C$25:$C$27,0)),0)</f>
        <v>0</v>
      </c>
      <c r="Q55" s="215">
        <f>IF(Q$2&gt;=$B55,'Indexed REC Strike Price'!Q55-INDEX('Inputs_Indexed REC'!N$25:N$27,MATCH('Indexed REC Prices'!$C55,'Inputs_Indexed REC'!$C$25:$C$27,0)),0)</f>
        <v>0</v>
      </c>
      <c r="R55" s="215">
        <f>IF(R$2&gt;=$B55,'Indexed REC Strike Price'!R55-INDEX('Inputs_Indexed REC'!O$25:O$27,MATCH('Indexed REC Prices'!$C55,'Inputs_Indexed REC'!$C$25:$C$27,0)),0)</f>
        <v>0</v>
      </c>
      <c r="S55" s="215">
        <f>IF(S$2&gt;=$B55,'Indexed REC Strike Price'!S55-INDEX('Inputs_Indexed REC'!P$25:P$27,MATCH('Indexed REC Prices'!$C55,'Inputs_Indexed REC'!$C$25:$C$27,0)),0)</f>
        <v>0</v>
      </c>
      <c r="T55" s="215">
        <f>IF(T$2&gt;=$B55,'Indexed REC Strike Price'!T55-INDEX('Inputs_Indexed REC'!Q$25:Q$27,MATCH('Indexed REC Prices'!$C55,'Inputs_Indexed REC'!$C$25:$C$27,0)),0)</f>
        <v>0</v>
      </c>
      <c r="U55" s="215">
        <f>IF(U$2&gt;=$B55,'Indexed REC Strike Price'!U55-INDEX('Inputs_Indexed REC'!R$25:R$27,MATCH('Indexed REC Prices'!$C55,'Inputs_Indexed REC'!$C$25:$C$27,0)),0)</f>
        <v>0</v>
      </c>
      <c r="V55" s="215">
        <f>IF(V$2&gt;=$B55,'Indexed REC Strike Price'!V55-INDEX('Inputs_Indexed REC'!S$25:S$27,MATCH('Indexed REC Prices'!$C55,'Inputs_Indexed REC'!$C$25:$C$27,0)),0)</f>
        <v>0</v>
      </c>
      <c r="W55" s="215">
        <f>IF(W$2&gt;=$B55,'Indexed REC Strike Price'!W55-INDEX('Inputs_Indexed REC'!T$25:T$27,MATCH('Indexed REC Prices'!$C55,'Inputs_Indexed REC'!$C$25:$C$27,0)),0)</f>
        <v>0</v>
      </c>
      <c r="X55" s="215">
        <f>IF(X$2&gt;=$B55,'Indexed REC Strike Price'!X55-INDEX('Inputs_Indexed REC'!U$25:U$27,MATCH('Indexed REC Prices'!$C55,'Inputs_Indexed REC'!$C$25:$C$27,0)),0)</f>
        <v>0</v>
      </c>
      <c r="Y55" s="215">
        <f>IF(Y$2&gt;=$B55,'Indexed REC Strike Price'!Y55-INDEX('Inputs_Indexed REC'!V$25:V$27,MATCH('Indexed REC Prices'!$C55,'Inputs_Indexed REC'!$C$25:$C$27,0)),0)</f>
        <v>0</v>
      </c>
      <c r="Z55" s="215">
        <f>IF(Z$2&gt;=$B55,'Indexed REC Strike Price'!Z55-INDEX('Inputs_Indexed REC'!W$25:W$27,MATCH('Indexed REC Prices'!$C55,'Inputs_Indexed REC'!$C$25:$C$27,0)),0)</f>
        <v>0</v>
      </c>
      <c r="AA55" s="215">
        <f>IF(AA$2&gt;=$B55,'Indexed REC Strike Price'!AA55-INDEX('Inputs_Indexed REC'!X$25:X$27,MATCH('Indexed REC Prices'!$C55,'Inputs_Indexed REC'!$C$25:$C$27,0)),0)</f>
        <v>0</v>
      </c>
      <c r="AB55" s="215">
        <f>IF(AB$2&gt;=$B55,'Indexed REC Strike Price'!AB55-INDEX('Inputs_Indexed REC'!Y$25:Y$27,MATCH('Indexed REC Prices'!$C55,'Inputs_Indexed REC'!$C$25:$C$27,0)),0)</f>
        <v>0</v>
      </c>
      <c r="AC55" s="215">
        <f>IF(AC$2&gt;=$B55,'Indexed REC Strike Price'!AC55-INDEX('Inputs_Indexed REC'!Z$25:Z$27,MATCH('Indexed REC Prices'!$C55,'Inputs_Indexed REC'!$C$25:$C$27,0)),0)</f>
        <v>0</v>
      </c>
      <c r="AD55" s="215">
        <f>IF(AD$2&gt;=$B55,'Indexed REC Strike Price'!AD55-INDEX('Inputs_Indexed REC'!AA$25:AA$27,MATCH('Indexed REC Prices'!$C55,'Inputs_Indexed REC'!$C$25:$C$27,0)),0)</f>
        <v>0</v>
      </c>
      <c r="AE55" s="215">
        <f>IF(AE$2&gt;=$B55,'Indexed REC Strike Price'!AE55-INDEX('Inputs_Indexed REC'!AB$25:AB$27,MATCH('Indexed REC Prices'!$C55,'Inputs_Indexed REC'!$C$25:$C$27,0)),0)</f>
        <v>0</v>
      </c>
      <c r="AF55" s="215">
        <f>IF(AF$2&gt;=$B55,'Indexed REC Strike Price'!AF55-INDEX('Inputs_Indexed REC'!AC$25:AC$27,MATCH('Indexed REC Prices'!$C55,'Inputs_Indexed REC'!$C$25:$C$27,0)),0)</f>
        <v>17.704468136557836</v>
      </c>
    </row>
    <row r="56" spans="2:51" x14ac:dyDescent="0.35">
      <c r="C56" s="204"/>
      <c r="D56" s="204"/>
    </row>
    <row r="57" spans="2:51" x14ac:dyDescent="0.35">
      <c r="B57" s="354">
        <v>2022</v>
      </c>
      <c r="C57" s="305" t="s">
        <v>77</v>
      </c>
      <c r="D57" s="60" t="s">
        <v>20</v>
      </c>
      <c r="E57" s="249" t="s">
        <v>93</v>
      </c>
      <c r="H57" s="215">
        <f>IF(H$2&gt;=$B57,'Indexed REC Strike Price'!H57-INDEX('Inputs_Indexed REC'!E$25:E$27,MATCH('Indexed REC Prices'!$C57,'Inputs_Indexed REC'!$C$25:$C$27,0)),0)</f>
        <v>46.663830197170846</v>
      </c>
      <c r="I57" s="215">
        <f>IF(I$2&gt;=$B57,'Indexed REC Strike Price'!I57-INDEX('Inputs_Indexed REC'!F$25:F$27,MATCH('Indexed REC Prices'!$C57,'Inputs_Indexed REC'!$C$25:$C$27,0)),0)</f>
        <v>46.663830197170846</v>
      </c>
      <c r="J57" s="215">
        <f>IF(J$2&gt;=$B57,'Indexed REC Strike Price'!J57-INDEX('Inputs_Indexed REC'!G$25:G$27,MATCH('Indexed REC Prices'!$C57,'Inputs_Indexed REC'!$C$25:$C$27,0)),0)</f>
        <v>46.663830197170846</v>
      </c>
      <c r="K57" s="215">
        <f>IF(K$2&gt;=$B57,'Indexed REC Strike Price'!K57-INDEX('Inputs_Indexed REC'!H$25:H$27,MATCH('Indexed REC Prices'!$C57,'Inputs_Indexed REC'!$C$25:$C$27,0)),0)</f>
        <v>46.663830197170846</v>
      </c>
      <c r="L57" s="215">
        <f>IF(L$2&gt;=$B57,'Indexed REC Strike Price'!L57-INDEX('Inputs_Indexed REC'!I$25:I$27,MATCH('Indexed REC Prices'!$C57,'Inputs_Indexed REC'!$C$25:$C$27,0)),0)</f>
        <v>48.442356415991689</v>
      </c>
      <c r="M57" s="215">
        <f>IF(M$2&gt;=$B57,'Indexed REC Strike Price'!M57-INDEX('Inputs_Indexed REC'!J$25:J$27,MATCH('Indexed REC Prices'!$C57,'Inputs_Indexed REC'!$C$25:$C$27,0)),0)</f>
        <v>47.942280027102811</v>
      </c>
      <c r="N57" s="215">
        <f>IF(N$2&gt;=$B57,'Indexed REC Strike Price'!N57-INDEX('Inputs_Indexed REC'!K$25:K$27,MATCH('Indexed REC Prices'!$C57,'Inputs_Indexed REC'!$C$25:$C$27,0)),0)</f>
        <v>48.368868221547253</v>
      </c>
      <c r="O57" s="215">
        <f>IF(O$2&gt;=$B57,'Indexed REC Strike Price'!O57-INDEX('Inputs_Indexed REC'!L$25:L$27,MATCH('Indexed REC Prices'!$C57,'Inputs_Indexed REC'!$C$25:$C$27,0)),0)</f>
        <v>48.342967427896461</v>
      </c>
      <c r="P57" s="215">
        <f>IF(P$2&gt;=$B57,'Indexed REC Strike Price'!P57-INDEX('Inputs_Indexed REC'!M$25:M$27,MATCH('Indexed REC Prices'!$C57,'Inputs_Indexed REC'!$C$25:$C$27,0)),0)</f>
        <v>47.939021197737723</v>
      </c>
      <c r="Q57" s="215">
        <f>IF(Q$2&gt;=$B57,'Indexed REC Strike Price'!Q57-INDEX('Inputs_Indexed REC'!N$25:N$27,MATCH('Indexed REC Prices'!$C57,'Inputs_Indexed REC'!$C$25:$C$27,0)),0)</f>
        <v>48.203580820753608</v>
      </c>
      <c r="R57" s="215">
        <f>IF(R$2&gt;=$B57,'Indexed REC Strike Price'!R57-INDEX('Inputs_Indexed REC'!O$25:O$27,MATCH('Indexed REC Prices'!$C57,'Inputs_Indexed REC'!$C$25:$C$27,0)),0)</f>
        <v>48.571520701705985</v>
      </c>
      <c r="S57" s="215">
        <f>IF(S$2&gt;=$B57,'Indexed REC Strike Price'!S57-INDEX('Inputs_Indexed REC'!P$25:P$27,MATCH('Indexed REC Prices'!$C57,'Inputs_Indexed REC'!$C$25:$C$27,0)),0)</f>
        <v>48.259065840594872</v>
      </c>
      <c r="T57" s="215">
        <f>IF(T$2&gt;=$B57,'Indexed REC Strike Price'!T57-INDEX('Inputs_Indexed REC'!Q$25:Q$27,MATCH('Indexed REC Prices'!$C57,'Inputs_Indexed REC'!$C$25:$C$27,0)),0)</f>
        <v>47.414689352499629</v>
      </c>
      <c r="U57" s="215">
        <f>IF(U$2&gt;=$B57,'Indexed REC Strike Price'!U57-INDEX('Inputs_Indexed REC'!R$25:R$27,MATCH('Indexed REC Prices'!$C57,'Inputs_Indexed REC'!$C$25:$C$27,0)),0)</f>
        <v>45.919343122340905</v>
      </c>
      <c r="V57" s="215">
        <f>IF(V$2&gt;=$B57,'Indexed REC Strike Price'!V57-INDEX('Inputs_Indexed REC'!S$25:S$27,MATCH('Indexed REC Prices'!$C57,'Inputs_Indexed REC'!$C$25:$C$27,0)),0)</f>
        <v>46.037658796944065</v>
      </c>
      <c r="W57" s="215">
        <f>IF(W$2&gt;=$B57,'Indexed REC Strike Price'!W57-INDEX('Inputs_Indexed REC'!T$25:T$27,MATCH('Indexed REC Prices'!$C57,'Inputs_Indexed REC'!$C$25:$C$27,0)),0)</f>
        <v>46.226883201705988</v>
      </c>
      <c r="X57" s="215">
        <f>IF(X$2&gt;=$B57,'Indexed REC Strike Price'!X57-INDEX('Inputs_Indexed REC'!U$25:U$27,MATCH('Indexed REC Prices'!$C57,'Inputs_Indexed REC'!$C$25:$C$27,0)),0)</f>
        <v>46.462495503293283</v>
      </c>
      <c r="Y57" s="215">
        <f>IF(Y$2&gt;=$B57,'Indexed REC Strike Price'!Y57-INDEX('Inputs_Indexed REC'!V$25:V$27,MATCH('Indexed REC Prices'!$C57,'Inputs_Indexed REC'!$C$25:$C$27,0)),0)</f>
        <v>46.34870185249963</v>
      </c>
      <c r="Z57" s="215">
        <f>IF(Z$2&gt;=$B57,'Indexed REC Strike Price'!Z57-INDEX('Inputs_Indexed REC'!W$25:W$27,MATCH('Indexed REC Prices'!$C57,'Inputs_Indexed REC'!$C$25:$C$27,0)),0)</f>
        <v>46.227647487420271</v>
      </c>
      <c r="AA57" s="215">
        <f>IF(AA$2&gt;=$B57,'Indexed REC Strike Price'!AA57-INDEX('Inputs_Indexed REC'!X$25:X$27,MATCH('Indexed REC Prices'!$C57,'Inputs_Indexed REC'!$C$25:$C$27,0)),0)</f>
        <v>45.937378142182176</v>
      </c>
      <c r="AB57" s="215">
        <f>IF(AB$2&gt;=$B57,'Indexed REC Strike Price'!AB57-INDEX('Inputs_Indexed REC'!Y$25:Y$27,MATCH('Indexed REC Prices'!$C57,'Inputs_Indexed REC'!$C$25:$C$27,0)),0)</f>
        <v>45.715554828690109</v>
      </c>
      <c r="AC57" s="215">
        <f>IF(AC$2&gt;=$B57,'Indexed REC Strike Price'!AC57-INDEX('Inputs_Indexed REC'!Z$25:Z$27,MATCH('Indexed REC Prices'!$C57,'Inputs_Indexed REC'!$C$25:$C$27,0)),0)</f>
        <v>45.540883697737726</v>
      </c>
      <c r="AD57" s="215">
        <f>IF(AD$2&gt;=$B57,'Indexed REC Strike Price'!AD57-INDEX('Inputs_Indexed REC'!AA$25:AA$27,MATCH('Indexed REC Prices'!$C57,'Inputs_Indexed REC'!$C$25:$C$27,0)),0)</f>
        <v>44.608215437817087</v>
      </c>
      <c r="AE57" s="215">
        <f>IF(AE$2&gt;=$B57,'Indexed REC Strike Price'!AE57-INDEX('Inputs_Indexed REC'!AB$25:AB$27,MATCH('Indexed REC Prices'!$C57,'Inputs_Indexed REC'!$C$25:$C$27,0)),0)</f>
        <v>43.656893812698037</v>
      </c>
      <c r="AF57" s="215">
        <f>IF(AF$2&gt;=$B57,'Indexed REC Strike Price'!AF57-INDEX('Inputs_Indexed REC'!AC$25:AC$27,MATCH('Indexed REC Prices'!$C57,'Inputs_Indexed REC'!$C$25:$C$27,0)),0)</f>
        <v>42.686545755076608</v>
      </c>
      <c r="AG57" s="209"/>
      <c r="AH57" s="209"/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  <c r="AX57" s="209"/>
      <c r="AY57" s="209"/>
    </row>
    <row r="58" spans="2:51" x14ac:dyDescent="0.35">
      <c r="B58" s="354">
        <f t="shared" ref="B58:B81" si="3">B57+1</f>
        <v>2023</v>
      </c>
      <c r="C58" s="305" t="s">
        <v>77</v>
      </c>
      <c r="D58" s="60" t="s">
        <v>21</v>
      </c>
      <c r="E58" s="249" t="s">
        <v>93</v>
      </c>
      <c r="H58" s="215">
        <f>IF(H$2&gt;=$B58,'Indexed REC Strike Price'!H58-INDEX('Inputs_Indexed REC'!E$25:E$27,MATCH('Indexed REC Prices'!$C58,'Inputs_Indexed REC'!$C$25:$C$27,0)),0)</f>
        <v>0</v>
      </c>
      <c r="I58" s="215">
        <f>IF(I$2&gt;=$B58,'Indexed REC Strike Price'!I58-INDEX('Inputs_Indexed REC'!F$25:F$27,MATCH('Indexed REC Prices'!$C58,'Inputs_Indexed REC'!$C$25:$C$27,0)),0)</f>
        <v>51.347825983352941</v>
      </c>
      <c r="J58" s="215">
        <f>IF(J$2&gt;=$B58,'Indexed REC Strike Price'!J58-INDEX('Inputs_Indexed REC'!G$25:G$27,MATCH('Indexed REC Prices'!$C58,'Inputs_Indexed REC'!$C$25:$C$27,0)),0)</f>
        <v>51.347825983352941</v>
      </c>
      <c r="K58" s="215">
        <f>IF(K$2&gt;=$B58,'Indexed REC Strike Price'!K58-INDEX('Inputs_Indexed REC'!H$25:H$27,MATCH('Indexed REC Prices'!$C58,'Inputs_Indexed REC'!$C$25:$C$27,0)),0)</f>
        <v>51.347825983352941</v>
      </c>
      <c r="L58" s="215">
        <f>IF(L$2&gt;=$B58,'Indexed REC Strike Price'!L58-INDEX('Inputs_Indexed REC'!I$25:I$27,MATCH('Indexed REC Prices'!$C58,'Inputs_Indexed REC'!$C$25:$C$27,0)),0)</f>
        <v>53.126352202173784</v>
      </c>
      <c r="M58" s="215">
        <f>IF(M$2&gt;=$B58,'Indexed REC Strike Price'!M58-INDEX('Inputs_Indexed REC'!J$25:J$27,MATCH('Indexed REC Prices'!$C58,'Inputs_Indexed REC'!$C$25:$C$27,0)),0)</f>
        <v>52.626275813284906</v>
      </c>
      <c r="N58" s="215">
        <f>IF(N$2&gt;=$B58,'Indexed REC Strike Price'!N58-INDEX('Inputs_Indexed REC'!K$25:K$27,MATCH('Indexed REC Prices'!$C58,'Inputs_Indexed REC'!$C$25:$C$27,0)),0)</f>
        <v>53.052864007729347</v>
      </c>
      <c r="O58" s="215">
        <f>IF(O$2&gt;=$B58,'Indexed REC Strike Price'!O58-INDEX('Inputs_Indexed REC'!L$25:L$27,MATCH('Indexed REC Prices'!$C58,'Inputs_Indexed REC'!$C$25:$C$27,0)),0)</f>
        <v>53.026963214078556</v>
      </c>
      <c r="P58" s="215">
        <f>IF(P$2&gt;=$B58,'Indexed REC Strike Price'!P58-INDEX('Inputs_Indexed REC'!M$25:M$27,MATCH('Indexed REC Prices'!$C58,'Inputs_Indexed REC'!$C$25:$C$27,0)),0)</f>
        <v>52.623016983919818</v>
      </c>
      <c r="Q58" s="215">
        <f>IF(Q$2&gt;=$B58,'Indexed REC Strike Price'!Q58-INDEX('Inputs_Indexed REC'!N$25:N$27,MATCH('Indexed REC Prices'!$C58,'Inputs_Indexed REC'!$C$25:$C$27,0)),0)</f>
        <v>52.887576606935703</v>
      </c>
      <c r="R58" s="215">
        <f>IF(R$2&gt;=$B58,'Indexed REC Strike Price'!R58-INDEX('Inputs_Indexed REC'!O$25:O$27,MATCH('Indexed REC Prices'!$C58,'Inputs_Indexed REC'!$C$25:$C$27,0)),0)</f>
        <v>53.25551648788808</v>
      </c>
      <c r="S58" s="215">
        <f>IF(S$2&gt;=$B58,'Indexed REC Strike Price'!S58-INDEX('Inputs_Indexed REC'!P$25:P$27,MATCH('Indexed REC Prices'!$C58,'Inputs_Indexed REC'!$C$25:$C$27,0)),0)</f>
        <v>52.943061626776966</v>
      </c>
      <c r="T58" s="215">
        <f>IF(T$2&gt;=$B58,'Indexed REC Strike Price'!T58-INDEX('Inputs_Indexed REC'!Q$25:Q$27,MATCH('Indexed REC Prices'!$C58,'Inputs_Indexed REC'!$C$25:$C$27,0)),0)</f>
        <v>52.098685138681724</v>
      </c>
      <c r="U58" s="215">
        <f>IF(U$2&gt;=$B58,'Indexed REC Strike Price'!U58-INDEX('Inputs_Indexed REC'!R$25:R$27,MATCH('Indexed REC Prices'!$C58,'Inputs_Indexed REC'!$C$25:$C$27,0)),0)</f>
        <v>50.603338908523</v>
      </c>
      <c r="V58" s="215">
        <f>IF(V$2&gt;=$B58,'Indexed REC Strike Price'!V58-INDEX('Inputs_Indexed REC'!S$25:S$27,MATCH('Indexed REC Prices'!$C58,'Inputs_Indexed REC'!$C$25:$C$27,0)),0)</f>
        <v>50.72165458312616</v>
      </c>
      <c r="W58" s="215">
        <f>IF(W$2&gt;=$B58,'Indexed REC Strike Price'!W58-INDEX('Inputs_Indexed REC'!T$25:T$27,MATCH('Indexed REC Prices'!$C58,'Inputs_Indexed REC'!$C$25:$C$27,0)),0)</f>
        <v>50.910878987888083</v>
      </c>
      <c r="X58" s="215">
        <f>IF(X$2&gt;=$B58,'Indexed REC Strike Price'!X58-INDEX('Inputs_Indexed REC'!U$25:U$27,MATCH('Indexed REC Prices'!$C58,'Inputs_Indexed REC'!$C$25:$C$27,0)),0)</f>
        <v>51.146491289475378</v>
      </c>
      <c r="Y58" s="215">
        <f>IF(Y$2&gt;=$B58,'Indexed REC Strike Price'!Y58-INDEX('Inputs_Indexed REC'!V$25:V$27,MATCH('Indexed REC Prices'!$C58,'Inputs_Indexed REC'!$C$25:$C$27,0)),0)</f>
        <v>51.032697638681725</v>
      </c>
      <c r="Z58" s="215">
        <f>IF(Z$2&gt;=$B58,'Indexed REC Strike Price'!Z58-INDEX('Inputs_Indexed REC'!W$25:W$27,MATCH('Indexed REC Prices'!$C58,'Inputs_Indexed REC'!$C$25:$C$27,0)),0)</f>
        <v>50.911643273602365</v>
      </c>
      <c r="AA58" s="215">
        <f>IF(AA$2&gt;=$B58,'Indexed REC Strike Price'!AA58-INDEX('Inputs_Indexed REC'!X$25:X$27,MATCH('Indexed REC Prices'!$C58,'Inputs_Indexed REC'!$C$25:$C$27,0)),0)</f>
        <v>50.621373928364271</v>
      </c>
      <c r="AB58" s="215">
        <f>IF(AB$2&gt;=$B58,'Indexed REC Strike Price'!AB58-INDEX('Inputs_Indexed REC'!Y$25:Y$27,MATCH('Indexed REC Prices'!$C58,'Inputs_Indexed REC'!$C$25:$C$27,0)),0)</f>
        <v>50.399550614872204</v>
      </c>
      <c r="AC58" s="215">
        <f>IF(AC$2&gt;=$B58,'Indexed REC Strike Price'!AC58-INDEX('Inputs_Indexed REC'!Z$25:Z$27,MATCH('Indexed REC Prices'!$C58,'Inputs_Indexed REC'!$C$25:$C$27,0)),0)</f>
        <v>50.224879483919821</v>
      </c>
      <c r="AD58" s="215">
        <f>IF(AD$2&gt;=$B58,'Indexed REC Strike Price'!AD58-INDEX('Inputs_Indexed REC'!AA$25:AA$27,MATCH('Indexed REC Prices'!$C58,'Inputs_Indexed REC'!$C$25:$C$27,0)),0)</f>
        <v>49.292211223999182</v>
      </c>
      <c r="AE58" s="215">
        <f>IF(AE$2&gt;=$B58,'Indexed REC Strike Price'!AE58-INDEX('Inputs_Indexed REC'!AB$25:AB$27,MATCH('Indexed REC Prices'!$C58,'Inputs_Indexed REC'!$C$25:$C$27,0)),0)</f>
        <v>48.340889598880132</v>
      </c>
      <c r="AF58" s="215">
        <f>IF(AF$2&gt;=$B58,'Indexed REC Strike Price'!AF58-INDEX('Inputs_Indexed REC'!AC$25:AC$27,MATCH('Indexed REC Prices'!$C58,'Inputs_Indexed REC'!$C$25:$C$27,0)),0)</f>
        <v>47.370541541258703</v>
      </c>
    </row>
    <row r="59" spans="2:51" x14ac:dyDescent="0.35">
      <c r="B59" s="354">
        <f t="shared" si="3"/>
        <v>2024</v>
      </c>
      <c r="C59" s="305" t="s">
        <v>77</v>
      </c>
      <c r="D59" s="60" t="s">
        <v>22</v>
      </c>
      <c r="E59" s="249" t="s">
        <v>93</v>
      </c>
      <c r="H59" s="215">
        <f>IF(H$2&gt;=$B59,'Indexed REC Strike Price'!H59-INDEX('Inputs_Indexed REC'!E$25:E$27,MATCH('Indexed REC Prices'!$C59,'Inputs_Indexed REC'!$C$25:$C$27,0)),0)</f>
        <v>0</v>
      </c>
      <c r="I59" s="215">
        <f>IF(I$2&gt;=$B59,'Indexed REC Strike Price'!I59-INDEX('Inputs_Indexed REC'!F$25:F$27,MATCH('Indexed REC Prices'!$C59,'Inputs_Indexed REC'!$C$25:$C$27,0)),0)</f>
        <v>0</v>
      </c>
      <c r="J59" s="215">
        <f>IF(J$2&gt;=$B59,'Indexed REC Strike Price'!J59-INDEX('Inputs_Indexed REC'!G$25:G$27,MATCH('Indexed REC Prices'!$C59,'Inputs_Indexed REC'!$C$25:$C$27,0)),0)</f>
        <v>51.349533503401368</v>
      </c>
      <c r="K59" s="215">
        <f>IF(K$2&gt;=$B59,'Indexed REC Strike Price'!K59-INDEX('Inputs_Indexed REC'!H$25:H$27,MATCH('Indexed REC Prices'!$C59,'Inputs_Indexed REC'!$C$25:$C$27,0)),0)</f>
        <v>51.349533503401368</v>
      </c>
      <c r="L59" s="215">
        <f>IF(L$2&gt;=$B59,'Indexed REC Strike Price'!L59-INDEX('Inputs_Indexed REC'!I$25:I$27,MATCH('Indexed REC Prices'!$C59,'Inputs_Indexed REC'!$C$25:$C$27,0)),0)</f>
        <v>53.128059722222211</v>
      </c>
      <c r="M59" s="215">
        <f>IF(M$2&gt;=$B59,'Indexed REC Strike Price'!M59-INDEX('Inputs_Indexed REC'!J$25:J$27,MATCH('Indexed REC Prices'!$C59,'Inputs_Indexed REC'!$C$25:$C$27,0)),0)</f>
        <v>52.627983333333333</v>
      </c>
      <c r="N59" s="215">
        <f>IF(N$2&gt;=$B59,'Indexed REC Strike Price'!N59-INDEX('Inputs_Indexed REC'!K$25:K$27,MATCH('Indexed REC Prices'!$C59,'Inputs_Indexed REC'!$C$25:$C$27,0)),0)</f>
        <v>53.054571527777775</v>
      </c>
      <c r="O59" s="215">
        <f>IF(O$2&gt;=$B59,'Indexed REC Strike Price'!O59-INDEX('Inputs_Indexed REC'!L$25:L$27,MATCH('Indexed REC Prices'!$C59,'Inputs_Indexed REC'!$C$25:$C$27,0)),0)</f>
        <v>53.028670734126983</v>
      </c>
      <c r="P59" s="215">
        <f>IF(P$2&gt;=$B59,'Indexed REC Strike Price'!P59-INDEX('Inputs_Indexed REC'!M$25:M$27,MATCH('Indexed REC Prices'!$C59,'Inputs_Indexed REC'!$C$25:$C$27,0)),0)</f>
        <v>52.624724503968245</v>
      </c>
      <c r="Q59" s="215">
        <f>IF(Q$2&gt;=$B59,'Indexed REC Strike Price'!Q59-INDEX('Inputs_Indexed REC'!N$25:N$27,MATCH('Indexed REC Prices'!$C59,'Inputs_Indexed REC'!$C$25:$C$27,0)),0)</f>
        <v>52.88928412698413</v>
      </c>
      <c r="R59" s="215">
        <f>IF(R$2&gt;=$B59,'Indexed REC Strike Price'!R59-INDEX('Inputs_Indexed REC'!O$25:O$27,MATCH('Indexed REC Prices'!$C59,'Inputs_Indexed REC'!$C$25:$C$27,0)),0)</f>
        <v>53.257224007936507</v>
      </c>
      <c r="S59" s="215">
        <f>IF(S$2&gt;=$B59,'Indexed REC Strike Price'!S59-INDEX('Inputs_Indexed REC'!P$25:P$27,MATCH('Indexed REC Prices'!$C59,'Inputs_Indexed REC'!$C$25:$C$27,0)),0)</f>
        <v>52.944769146825394</v>
      </c>
      <c r="T59" s="215">
        <f>IF(T$2&gt;=$B59,'Indexed REC Strike Price'!T59-INDEX('Inputs_Indexed REC'!Q$25:Q$27,MATCH('Indexed REC Prices'!$C59,'Inputs_Indexed REC'!$C$25:$C$27,0)),0)</f>
        <v>52.100392658730151</v>
      </c>
      <c r="U59" s="215">
        <f>IF(U$2&gt;=$B59,'Indexed REC Strike Price'!U59-INDEX('Inputs_Indexed REC'!R$25:R$27,MATCH('Indexed REC Prices'!$C59,'Inputs_Indexed REC'!$C$25:$C$27,0)),0)</f>
        <v>50.605046428571427</v>
      </c>
      <c r="V59" s="215">
        <f>IF(V$2&gt;=$B59,'Indexed REC Strike Price'!V59-INDEX('Inputs_Indexed REC'!S$25:S$27,MATCH('Indexed REC Prices'!$C59,'Inputs_Indexed REC'!$C$25:$C$27,0)),0)</f>
        <v>50.723362103174587</v>
      </c>
      <c r="W59" s="215">
        <f>IF(W$2&gt;=$B59,'Indexed REC Strike Price'!W59-INDEX('Inputs_Indexed REC'!T$25:T$27,MATCH('Indexed REC Prices'!$C59,'Inputs_Indexed REC'!$C$25:$C$27,0)),0)</f>
        <v>50.91258650793651</v>
      </c>
      <c r="X59" s="215">
        <f>IF(X$2&gt;=$B59,'Indexed REC Strike Price'!X59-INDEX('Inputs_Indexed REC'!U$25:U$27,MATCH('Indexed REC Prices'!$C59,'Inputs_Indexed REC'!$C$25:$C$27,0)),0)</f>
        <v>51.148198809523805</v>
      </c>
      <c r="Y59" s="215">
        <f>IF(Y$2&gt;=$B59,'Indexed REC Strike Price'!Y59-INDEX('Inputs_Indexed REC'!V$25:V$27,MATCH('Indexed REC Prices'!$C59,'Inputs_Indexed REC'!$C$25:$C$27,0)),0)</f>
        <v>51.034405158730152</v>
      </c>
      <c r="Z59" s="215">
        <f>IF(Z$2&gt;=$B59,'Indexed REC Strike Price'!Z59-INDEX('Inputs_Indexed REC'!W$25:W$27,MATCH('Indexed REC Prices'!$C59,'Inputs_Indexed REC'!$C$25:$C$27,0)),0)</f>
        <v>50.913350793650793</v>
      </c>
      <c r="AA59" s="215">
        <f>IF(AA$2&gt;=$B59,'Indexed REC Strike Price'!AA59-INDEX('Inputs_Indexed REC'!X$25:X$27,MATCH('Indexed REC Prices'!$C59,'Inputs_Indexed REC'!$C$25:$C$27,0)),0)</f>
        <v>50.623081448412698</v>
      </c>
      <c r="AB59" s="215">
        <f>IF(AB$2&gt;=$B59,'Indexed REC Strike Price'!AB59-INDEX('Inputs_Indexed REC'!Y$25:Y$27,MATCH('Indexed REC Prices'!$C59,'Inputs_Indexed REC'!$C$25:$C$27,0)),0)</f>
        <v>50.401258134920631</v>
      </c>
      <c r="AC59" s="215">
        <f>IF(AC$2&gt;=$B59,'Indexed REC Strike Price'!AC59-INDEX('Inputs_Indexed REC'!Z$25:Z$27,MATCH('Indexed REC Prices'!$C59,'Inputs_Indexed REC'!$C$25:$C$27,0)),0)</f>
        <v>50.226587003968248</v>
      </c>
      <c r="AD59" s="215">
        <f>IF(AD$2&gt;=$B59,'Indexed REC Strike Price'!AD59-INDEX('Inputs_Indexed REC'!AA$25:AA$27,MATCH('Indexed REC Prices'!$C59,'Inputs_Indexed REC'!$C$25:$C$27,0)),0)</f>
        <v>49.293918744047609</v>
      </c>
      <c r="AE59" s="215">
        <f>IF(AE$2&gt;=$B59,'Indexed REC Strike Price'!AE59-INDEX('Inputs_Indexed REC'!AB$25:AB$27,MATCH('Indexed REC Prices'!$C59,'Inputs_Indexed REC'!$C$25:$C$27,0)),0)</f>
        <v>48.342597118928559</v>
      </c>
      <c r="AF59" s="215">
        <f>IF(AF$2&gt;=$B59,'Indexed REC Strike Price'!AF59-INDEX('Inputs_Indexed REC'!AC$25:AC$27,MATCH('Indexed REC Prices'!$C59,'Inputs_Indexed REC'!$C$25:$C$27,0)),0)</f>
        <v>47.37224906130713</v>
      </c>
    </row>
    <row r="60" spans="2:51" x14ac:dyDescent="0.35">
      <c r="B60" s="354">
        <f t="shared" si="3"/>
        <v>2025</v>
      </c>
      <c r="C60" s="305" t="s">
        <v>77</v>
      </c>
      <c r="D60" s="60" t="s">
        <v>23</v>
      </c>
      <c r="E60" s="249" t="s">
        <v>93</v>
      </c>
      <c r="H60" s="215">
        <f>IF(H$2&gt;=$B60,'Indexed REC Strike Price'!H60-INDEX('Inputs_Indexed REC'!E$25:E$27,MATCH('Indexed REC Prices'!$C60,'Inputs_Indexed REC'!$C$25:$C$27,0)),0)</f>
        <v>0</v>
      </c>
      <c r="I60" s="215">
        <f>IF(I$2&gt;=$B60,'Indexed REC Strike Price'!I60-INDEX('Inputs_Indexed REC'!F$25:F$27,MATCH('Indexed REC Prices'!$C60,'Inputs_Indexed REC'!$C$25:$C$27,0)),0)</f>
        <v>0</v>
      </c>
      <c r="J60" s="215">
        <f>IF(J$2&gt;=$B60,'Indexed REC Strike Price'!J60-INDEX('Inputs_Indexed REC'!G$25:G$27,MATCH('Indexed REC Prices'!$C60,'Inputs_Indexed REC'!$C$25:$C$27,0)),0)</f>
        <v>0</v>
      </c>
      <c r="K60" s="215">
        <f>IF(K$2&gt;=$B60,'Indexed REC Strike Price'!K60-INDEX('Inputs_Indexed REC'!H$25:H$27,MATCH('Indexed REC Prices'!$C60,'Inputs_Indexed REC'!$C$25:$C$27,0)),0)</f>
        <v>59.498311740406329</v>
      </c>
      <c r="L60" s="215">
        <f>IF(L$2&gt;=$B60,'Indexed REC Strike Price'!L60-INDEX('Inputs_Indexed REC'!I$25:I$27,MATCH('Indexed REC Prices'!$C60,'Inputs_Indexed REC'!$C$25:$C$27,0)),0)</f>
        <v>61.276837959227173</v>
      </c>
      <c r="M60" s="215">
        <f>IF(M$2&gt;=$B60,'Indexed REC Strike Price'!M60-INDEX('Inputs_Indexed REC'!J$25:J$27,MATCH('Indexed REC Prices'!$C60,'Inputs_Indexed REC'!$C$25:$C$27,0)),0)</f>
        <v>60.776761570338294</v>
      </c>
      <c r="N60" s="215">
        <f>IF(N$2&gt;=$B60,'Indexed REC Strike Price'!N60-INDEX('Inputs_Indexed REC'!K$25:K$27,MATCH('Indexed REC Prices'!$C60,'Inputs_Indexed REC'!$C$25:$C$27,0)),0)</f>
        <v>61.203349764782736</v>
      </c>
      <c r="O60" s="215">
        <f>IF(O$2&gt;=$B60,'Indexed REC Strike Price'!O60-INDEX('Inputs_Indexed REC'!L$25:L$27,MATCH('Indexed REC Prices'!$C60,'Inputs_Indexed REC'!$C$25:$C$27,0)),0)</f>
        <v>61.177448971131945</v>
      </c>
      <c r="P60" s="215">
        <f>IF(P$2&gt;=$B60,'Indexed REC Strike Price'!P60-INDEX('Inputs_Indexed REC'!M$25:M$27,MATCH('Indexed REC Prices'!$C60,'Inputs_Indexed REC'!$C$25:$C$27,0)),0)</f>
        <v>60.773502740973207</v>
      </c>
      <c r="Q60" s="215">
        <f>IF(Q$2&gt;=$B60,'Indexed REC Strike Price'!Q60-INDEX('Inputs_Indexed REC'!N$25:N$27,MATCH('Indexed REC Prices'!$C60,'Inputs_Indexed REC'!$C$25:$C$27,0)),0)</f>
        <v>61.038062363989091</v>
      </c>
      <c r="R60" s="215">
        <f>IF(R$2&gt;=$B60,'Indexed REC Strike Price'!R60-INDEX('Inputs_Indexed REC'!O$25:O$27,MATCH('Indexed REC Prices'!$C60,'Inputs_Indexed REC'!$C$25:$C$27,0)),0)</f>
        <v>61.406002244941469</v>
      </c>
      <c r="S60" s="215">
        <f>IF(S$2&gt;=$B60,'Indexed REC Strike Price'!S60-INDEX('Inputs_Indexed REC'!P$25:P$27,MATCH('Indexed REC Prices'!$C60,'Inputs_Indexed REC'!$C$25:$C$27,0)),0)</f>
        <v>61.093547383830355</v>
      </c>
      <c r="T60" s="215">
        <f>IF(T$2&gt;=$B60,'Indexed REC Strike Price'!T60-INDEX('Inputs_Indexed REC'!Q$25:Q$27,MATCH('Indexed REC Prices'!$C60,'Inputs_Indexed REC'!$C$25:$C$27,0)),0)</f>
        <v>60.249170895735112</v>
      </c>
      <c r="U60" s="215">
        <f>IF(U$2&gt;=$B60,'Indexed REC Strike Price'!U60-INDEX('Inputs_Indexed REC'!R$25:R$27,MATCH('Indexed REC Prices'!$C60,'Inputs_Indexed REC'!$C$25:$C$27,0)),0)</f>
        <v>58.753824665576388</v>
      </c>
      <c r="V60" s="215">
        <f>IF(V$2&gt;=$B60,'Indexed REC Strike Price'!V60-INDEX('Inputs_Indexed REC'!S$25:S$27,MATCH('Indexed REC Prices'!$C60,'Inputs_Indexed REC'!$C$25:$C$27,0)),0)</f>
        <v>58.872140340179548</v>
      </c>
      <c r="W60" s="215">
        <f>IF(W$2&gt;=$B60,'Indexed REC Strike Price'!W60-INDEX('Inputs_Indexed REC'!T$25:T$27,MATCH('Indexed REC Prices'!$C60,'Inputs_Indexed REC'!$C$25:$C$27,0)),0)</f>
        <v>59.061364744941471</v>
      </c>
      <c r="X60" s="215">
        <f>IF(X$2&gt;=$B60,'Indexed REC Strike Price'!X60-INDEX('Inputs_Indexed REC'!U$25:U$27,MATCH('Indexed REC Prices'!$C60,'Inputs_Indexed REC'!$C$25:$C$27,0)),0)</f>
        <v>59.296977046528767</v>
      </c>
      <c r="Y60" s="215">
        <f>IF(Y$2&gt;=$B60,'Indexed REC Strike Price'!Y60-INDEX('Inputs_Indexed REC'!V$25:V$27,MATCH('Indexed REC Prices'!$C60,'Inputs_Indexed REC'!$C$25:$C$27,0)),0)</f>
        <v>59.183183395735114</v>
      </c>
      <c r="Z60" s="215">
        <f>IF(Z$2&gt;=$B60,'Indexed REC Strike Price'!Z60-INDEX('Inputs_Indexed REC'!W$25:W$27,MATCH('Indexed REC Prices'!$C60,'Inputs_Indexed REC'!$C$25:$C$27,0)),0)</f>
        <v>59.062129030655754</v>
      </c>
      <c r="AA60" s="215">
        <f>IF(AA$2&gt;=$B60,'Indexed REC Strike Price'!AA60-INDEX('Inputs_Indexed REC'!X$25:X$27,MATCH('Indexed REC Prices'!$C60,'Inputs_Indexed REC'!$C$25:$C$27,0)),0)</f>
        <v>58.77185968541766</v>
      </c>
      <c r="AB60" s="215">
        <f>IF(AB$2&gt;=$B60,'Indexed REC Strike Price'!AB60-INDEX('Inputs_Indexed REC'!Y$25:Y$27,MATCH('Indexed REC Prices'!$C60,'Inputs_Indexed REC'!$C$25:$C$27,0)),0)</f>
        <v>58.550036371925593</v>
      </c>
      <c r="AC60" s="215">
        <f>IF(AC$2&gt;=$B60,'Indexed REC Strike Price'!AC60-INDEX('Inputs_Indexed REC'!Z$25:Z$27,MATCH('Indexed REC Prices'!$C60,'Inputs_Indexed REC'!$C$25:$C$27,0)),0)</f>
        <v>58.37536524097321</v>
      </c>
      <c r="AD60" s="215">
        <f>IF(AD$2&gt;=$B60,'Indexed REC Strike Price'!AD60-INDEX('Inputs_Indexed REC'!AA$25:AA$27,MATCH('Indexed REC Prices'!$C60,'Inputs_Indexed REC'!$C$25:$C$27,0)),0)</f>
        <v>57.44269698105257</v>
      </c>
      <c r="AE60" s="215">
        <f>IF(AE$2&gt;=$B60,'Indexed REC Strike Price'!AE60-INDEX('Inputs_Indexed REC'!AB$25:AB$27,MATCH('Indexed REC Prices'!$C60,'Inputs_Indexed REC'!$C$25:$C$27,0)),0)</f>
        <v>56.491375355933521</v>
      </c>
      <c r="AF60" s="215">
        <f>IF(AF$2&gt;=$B60,'Indexed REC Strike Price'!AF60-INDEX('Inputs_Indexed REC'!AC$25:AC$27,MATCH('Indexed REC Prices'!$C60,'Inputs_Indexed REC'!$C$25:$C$27,0)),0)</f>
        <v>55.521027298312092</v>
      </c>
    </row>
    <row r="61" spans="2:51" x14ac:dyDescent="0.35">
      <c r="B61" s="354">
        <f t="shared" si="3"/>
        <v>2026</v>
      </c>
      <c r="C61" s="305" t="s">
        <v>77</v>
      </c>
      <c r="D61" s="60" t="s">
        <v>24</v>
      </c>
      <c r="E61" s="249" t="s">
        <v>93</v>
      </c>
      <c r="H61" s="215">
        <f>IF(H$2&gt;=$B61,'Indexed REC Strike Price'!H61-INDEX('Inputs_Indexed REC'!E$25:E$27,MATCH('Indexed REC Prices'!$C61,'Inputs_Indexed REC'!$C$25:$C$27,0)),0)</f>
        <v>0</v>
      </c>
      <c r="I61" s="215">
        <f>IF(I$2&gt;=$B61,'Indexed REC Strike Price'!I61-INDEX('Inputs_Indexed REC'!F$25:F$27,MATCH('Indexed REC Prices'!$C61,'Inputs_Indexed REC'!$C$25:$C$27,0)),0)</f>
        <v>0</v>
      </c>
      <c r="J61" s="215">
        <f>IF(J$2&gt;=$B61,'Indexed REC Strike Price'!J61-INDEX('Inputs_Indexed REC'!G$25:G$27,MATCH('Indexed REC Prices'!$C61,'Inputs_Indexed REC'!$C$25:$C$27,0)),0)</f>
        <v>0</v>
      </c>
      <c r="K61" s="215">
        <f>IF(K$2&gt;=$B61,'Indexed REC Strike Price'!K61-INDEX('Inputs_Indexed REC'!H$25:H$27,MATCH('Indexed REC Prices'!$C61,'Inputs_Indexed REC'!$C$25:$C$27,0)),0)</f>
        <v>0</v>
      </c>
      <c r="L61" s="215">
        <f>IF(L$2&gt;=$B61,'Indexed REC Strike Price'!L61-INDEX('Inputs_Indexed REC'!I$25:I$27,MATCH('Indexed REC Prices'!$C61,'Inputs_Indexed REC'!$C$25:$C$27,0)),0)</f>
        <v>82.6406928419282</v>
      </c>
      <c r="M61" s="215">
        <f>IF(M$2&gt;=$B61,'Indexed REC Strike Price'!M61-INDEX('Inputs_Indexed REC'!J$25:J$27,MATCH('Indexed REC Prices'!$C61,'Inputs_Indexed REC'!$C$25:$C$27,0)),0)</f>
        <v>82.140616453039314</v>
      </c>
      <c r="N61" s="215">
        <f>IF(N$2&gt;=$B61,'Indexed REC Strike Price'!N61-INDEX('Inputs_Indexed REC'!K$25:K$27,MATCH('Indexed REC Prices'!$C61,'Inputs_Indexed REC'!$C$25:$C$27,0)),0)</f>
        <v>82.567204647483749</v>
      </c>
      <c r="O61" s="215">
        <f>IF(O$2&gt;=$B61,'Indexed REC Strike Price'!O61-INDEX('Inputs_Indexed REC'!L$25:L$27,MATCH('Indexed REC Prices'!$C61,'Inputs_Indexed REC'!$C$25:$C$27,0)),0)</f>
        <v>82.541303853832972</v>
      </c>
      <c r="P61" s="215">
        <f>IF(P$2&gt;=$B61,'Indexed REC Strike Price'!P61-INDEX('Inputs_Indexed REC'!M$25:M$27,MATCH('Indexed REC Prices'!$C61,'Inputs_Indexed REC'!$C$25:$C$27,0)),0)</f>
        <v>82.137357623674234</v>
      </c>
      <c r="Q61" s="215">
        <f>IF(Q$2&gt;=$B61,'Indexed REC Strike Price'!Q61-INDEX('Inputs_Indexed REC'!N$25:N$27,MATCH('Indexed REC Prices'!$C61,'Inputs_Indexed REC'!$C$25:$C$27,0)),0)</f>
        <v>82.401917246690118</v>
      </c>
      <c r="R61" s="215">
        <f>IF(R$2&gt;=$B61,'Indexed REC Strike Price'!R61-INDEX('Inputs_Indexed REC'!O$25:O$27,MATCH('Indexed REC Prices'!$C61,'Inputs_Indexed REC'!$C$25:$C$27,0)),0)</f>
        <v>82.769857127642496</v>
      </c>
      <c r="S61" s="215">
        <f>IF(S$2&gt;=$B61,'Indexed REC Strike Price'!S61-INDEX('Inputs_Indexed REC'!P$25:P$27,MATCH('Indexed REC Prices'!$C61,'Inputs_Indexed REC'!$C$25:$C$27,0)),0)</f>
        <v>82.457402266531375</v>
      </c>
      <c r="T61" s="215">
        <f>IF(T$2&gt;=$B61,'Indexed REC Strike Price'!T61-INDEX('Inputs_Indexed REC'!Q$25:Q$27,MATCH('Indexed REC Prices'!$C61,'Inputs_Indexed REC'!$C$25:$C$27,0)),0)</f>
        <v>81.613025778436139</v>
      </c>
      <c r="U61" s="215">
        <f>IF(U$2&gt;=$B61,'Indexed REC Strike Price'!U61-INDEX('Inputs_Indexed REC'!R$25:R$27,MATCH('Indexed REC Prices'!$C61,'Inputs_Indexed REC'!$C$25:$C$27,0)),0)</f>
        <v>80.117679548277408</v>
      </c>
      <c r="V61" s="215">
        <f>IF(V$2&gt;=$B61,'Indexed REC Strike Price'!V61-INDEX('Inputs_Indexed REC'!S$25:S$27,MATCH('Indexed REC Prices'!$C61,'Inputs_Indexed REC'!$C$25:$C$27,0)),0)</f>
        <v>80.235995222880575</v>
      </c>
      <c r="W61" s="215">
        <f>IF(W$2&gt;=$B61,'Indexed REC Strike Price'!W61-INDEX('Inputs_Indexed REC'!T$25:T$27,MATCH('Indexed REC Prices'!$C61,'Inputs_Indexed REC'!$C$25:$C$27,0)),0)</f>
        <v>80.425219627642491</v>
      </c>
      <c r="X61" s="215">
        <f>IF(X$2&gt;=$B61,'Indexed REC Strike Price'!X61-INDEX('Inputs_Indexed REC'!U$25:U$27,MATCH('Indexed REC Prices'!$C61,'Inputs_Indexed REC'!$C$25:$C$27,0)),0)</f>
        <v>80.660831929229786</v>
      </c>
      <c r="Y61" s="215">
        <f>IF(Y$2&gt;=$B61,'Indexed REC Strike Price'!Y61-INDEX('Inputs_Indexed REC'!V$25:V$27,MATCH('Indexed REC Prices'!$C61,'Inputs_Indexed REC'!$C$25:$C$27,0)),0)</f>
        <v>80.547038278436133</v>
      </c>
      <c r="Z61" s="215">
        <f>IF(Z$2&gt;=$B61,'Indexed REC Strike Price'!Z61-INDEX('Inputs_Indexed REC'!W$25:W$27,MATCH('Indexed REC Prices'!$C61,'Inputs_Indexed REC'!$C$25:$C$27,0)),0)</f>
        <v>80.425983913356774</v>
      </c>
      <c r="AA61" s="215">
        <f>IF(AA$2&gt;=$B61,'Indexed REC Strike Price'!AA61-INDEX('Inputs_Indexed REC'!X$25:X$27,MATCH('Indexed REC Prices'!$C61,'Inputs_Indexed REC'!$C$25:$C$27,0)),0)</f>
        <v>80.135714568118686</v>
      </c>
      <c r="AB61" s="215">
        <f>IF(AB$2&gt;=$B61,'Indexed REC Strike Price'!AB61-INDEX('Inputs_Indexed REC'!Y$25:Y$27,MATCH('Indexed REC Prices'!$C61,'Inputs_Indexed REC'!$C$25:$C$27,0)),0)</f>
        <v>79.913891254626606</v>
      </c>
      <c r="AC61" s="215">
        <f>IF(AC$2&gt;=$B61,'Indexed REC Strike Price'!AC61-INDEX('Inputs_Indexed REC'!Z$25:Z$27,MATCH('Indexed REC Prices'!$C61,'Inputs_Indexed REC'!$C$25:$C$27,0)),0)</f>
        <v>79.73922012367423</v>
      </c>
      <c r="AD61" s="215">
        <f>IF(AD$2&gt;=$B61,'Indexed REC Strike Price'!AD61-INDEX('Inputs_Indexed REC'!AA$25:AA$27,MATCH('Indexed REC Prices'!$C61,'Inputs_Indexed REC'!$C$25:$C$27,0)),0)</f>
        <v>78.806551863753583</v>
      </c>
      <c r="AE61" s="215">
        <f>IF(AE$2&gt;=$B61,'Indexed REC Strike Price'!AE61-INDEX('Inputs_Indexed REC'!AB$25:AB$27,MATCH('Indexed REC Prices'!$C61,'Inputs_Indexed REC'!$C$25:$C$27,0)),0)</f>
        <v>77.855230238634533</v>
      </c>
      <c r="AF61" s="215">
        <f>IF(AF$2&gt;=$B61,'Indexed REC Strike Price'!AF61-INDEX('Inputs_Indexed REC'!AC$25:AC$27,MATCH('Indexed REC Prices'!$C61,'Inputs_Indexed REC'!$C$25:$C$27,0)),0)</f>
        <v>76.884882181013111</v>
      </c>
    </row>
    <row r="62" spans="2:51" x14ac:dyDescent="0.35">
      <c r="B62" s="354">
        <f t="shared" si="3"/>
        <v>2027</v>
      </c>
      <c r="C62" s="305" t="s">
        <v>77</v>
      </c>
      <c r="D62" s="60" t="s">
        <v>25</v>
      </c>
      <c r="E62" s="249" t="s">
        <v>93</v>
      </c>
      <c r="H62" s="215">
        <f>IF(H$2&gt;=$B62,'Indexed REC Strike Price'!H62-INDEX('Inputs_Indexed REC'!E$25:E$27,MATCH('Indexed REC Prices'!$C62,'Inputs_Indexed REC'!$C$25:$C$27,0)),0)</f>
        <v>0</v>
      </c>
      <c r="I62" s="215">
        <f>IF(I$2&gt;=$B62,'Indexed REC Strike Price'!I62-INDEX('Inputs_Indexed REC'!F$25:F$27,MATCH('Indexed REC Prices'!$C62,'Inputs_Indexed REC'!$C$25:$C$27,0)),0)</f>
        <v>0</v>
      </c>
      <c r="J62" s="215">
        <f>IF(J$2&gt;=$B62,'Indexed REC Strike Price'!J62-INDEX('Inputs_Indexed REC'!G$25:G$27,MATCH('Indexed REC Prices'!$C62,'Inputs_Indexed REC'!$C$25:$C$27,0)),0)</f>
        <v>0</v>
      </c>
      <c r="K62" s="215">
        <f>IF(K$2&gt;=$B62,'Indexed REC Strike Price'!K62-INDEX('Inputs_Indexed REC'!H$25:H$27,MATCH('Indexed REC Prices'!$C62,'Inputs_Indexed REC'!$C$25:$C$27,0)),0)</f>
        <v>0</v>
      </c>
      <c r="L62" s="215">
        <f>IF(L$2&gt;=$B62,'Indexed REC Strike Price'!L62-INDEX('Inputs_Indexed REC'!I$25:I$27,MATCH('Indexed REC Prices'!$C62,'Inputs_Indexed REC'!$C$25:$C$27,0)),0)</f>
        <v>0</v>
      </c>
      <c r="M62" s="215">
        <f>IF(M$2&gt;=$B62,'Indexed REC Strike Price'!M62-INDEX('Inputs_Indexed REC'!J$25:J$27,MATCH('Indexed REC Prices'!$C62,'Inputs_Indexed REC'!$C$25:$C$27,0)),0)</f>
        <v>81.069480386589859</v>
      </c>
      <c r="N62" s="215">
        <f>IF(N$2&gt;=$B62,'Indexed REC Strike Price'!N62-INDEX('Inputs_Indexed REC'!K$25:K$27,MATCH('Indexed REC Prices'!$C62,'Inputs_Indexed REC'!$C$25:$C$27,0)),0)</f>
        <v>81.496068581034308</v>
      </c>
      <c r="O62" s="215">
        <f>IF(O$2&gt;=$B62,'Indexed REC Strike Price'!O62-INDEX('Inputs_Indexed REC'!L$25:L$27,MATCH('Indexed REC Prices'!$C62,'Inputs_Indexed REC'!$C$25:$C$27,0)),0)</f>
        <v>81.470167787383502</v>
      </c>
      <c r="P62" s="215">
        <f>IF(P$2&gt;=$B62,'Indexed REC Strike Price'!P62-INDEX('Inputs_Indexed REC'!M$25:M$27,MATCH('Indexed REC Prices'!$C62,'Inputs_Indexed REC'!$C$25:$C$27,0)),0)</f>
        <v>81.066221557224765</v>
      </c>
      <c r="Q62" s="215">
        <f>IF(Q$2&gt;=$B62,'Indexed REC Strike Price'!Q62-INDEX('Inputs_Indexed REC'!N$25:N$27,MATCH('Indexed REC Prices'!$C62,'Inputs_Indexed REC'!$C$25:$C$27,0)),0)</f>
        <v>81.330781180240649</v>
      </c>
      <c r="R62" s="215">
        <f>IF(R$2&gt;=$B62,'Indexed REC Strike Price'!R62-INDEX('Inputs_Indexed REC'!O$25:O$27,MATCH('Indexed REC Prices'!$C62,'Inputs_Indexed REC'!$C$25:$C$27,0)),0)</f>
        <v>81.698721061193027</v>
      </c>
      <c r="S62" s="215">
        <f>IF(S$2&gt;=$B62,'Indexed REC Strike Price'!S62-INDEX('Inputs_Indexed REC'!P$25:P$27,MATCH('Indexed REC Prices'!$C62,'Inputs_Indexed REC'!$C$25:$C$27,0)),0)</f>
        <v>81.38626620008192</v>
      </c>
      <c r="T62" s="215">
        <f>IF(T$2&gt;=$B62,'Indexed REC Strike Price'!T62-INDEX('Inputs_Indexed REC'!Q$25:Q$27,MATCH('Indexed REC Prices'!$C62,'Inputs_Indexed REC'!$C$25:$C$27,0)),0)</f>
        <v>80.54188971198667</v>
      </c>
      <c r="U62" s="215">
        <f>IF(U$2&gt;=$B62,'Indexed REC Strike Price'!U62-INDEX('Inputs_Indexed REC'!R$25:R$27,MATCH('Indexed REC Prices'!$C62,'Inputs_Indexed REC'!$C$25:$C$27,0)),0)</f>
        <v>79.046543481827953</v>
      </c>
      <c r="V62" s="215">
        <f>IF(V$2&gt;=$B62,'Indexed REC Strike Price'!V62-INDEX('Inputs_Indexed REC'!S$25:S$27,MATCH('Indexed REC Prices'!$C62,'Inputs_Indexed REC'!$C$25:$C$27,0)),0)</f>
        <v>79.164859156431106</v>
      </c>
      <c r="W62" s="215">
        <f>IF(W$2&gt;=$B62,'Indexed REC Strike Price'!W62-INDEX('Inputs_Indexed REC'!T$25:T$27,MATCH('Indexed REC Prices'!$C62,'Inputs_Indexed REC'!$C$25:$C$27,0)),0)</f>
        <v>79.354083561193036</v>
      </c>
      <c r="X62" s="215">
        <f>IF(X$2&gt;=$B62,'Indexed REC Strike Price'!X62-INDEX('Inputs_Indexed REC'!U$25:U$27,MATCH('Indexed REC Prices'!$C62,'Inputs_Indexed REC'!$C$25:$C$27,0)),0)</f>
        <v>79.589695862780331</v>
      </c>
      <c r="Y62" s="215">
        <f>IF(Y$2&gt;=$B62,'Indexed REC Strike Price'!Y62-INDEX('Inputs_Indexed REC'!V$25:V$27,MATCH('Indexed REC Prices'!$C62,'Inputs_Indexed REC'!$C$25:$C$27,0)),0)</f>
        <v>79.475902211986678</v>
      </c>
      <c r="Z62" s="215">
        <f>IF(Z$2&gt;=$B62,'Indexed REC Strike Price'!Z62-INDEX('Inputs_Indexed REC'!W$25:W$27,MATCH('Indexed REC Prices'!$C62,'Inputs_Indexed REC'!$C$25:$C$27,0)),0)</f>
        <v>79.354847846907319</v>
      </c>
      <c r="AA62" s="215">
        <f>IF(AA$2&gt;=$B62,'Indexed REC Strike Price'!AA62-INDEX('Inputs_Indexed REC'!X$25:X$27,MATCH('Indexed REC Prices'!$C62,'Inputs_Indexed REC'!$C$25:$C$27,0)),0)</f>
        <v>79.064578501669217</v>
      </c>
      <c r="AB62" s="215">
        <f>IF(AB$2&gt;=$B62,'Indexed REC Strike Price'!AB62-INDEX('Inputs_Indexed REC'!Y$25:Y$27,MATCH('Indexed REC Prices'!$C62,'Inputs_Indexed REC'!$C$25:$C$27,0)),0)</f>
        <v>78.842755188177165</v>
      </c>
      <c r="AC62" s="215">
        <f>IF(AC$2&gt;=$B62,'Indexed REC Strike Price'!AC62-INDEX('Inputs_Indexed REC'!Z$25:Z$27,MATCH('Indexed REC Prices'!$C62,'Inputs_Indexed REC'!$C$25:$C$27,0)),0)</f>
        <v>78.668084057224775</v>
      </c>
      <c r="AD62" s="215">
        <f>IF(AD$2&gt;=$B62,'Indexed REC Strike Price'!AD62-INDEX('Inputs_Indexed REC'!AA$25:AA$27,MATCH('Indexed REC Prices'!$C62,'Inputs_Indexed REC'!$C$25:$C$27,0)),0)</f>
        <v>77.735415797304142</v>
      </c>
      <c r="AE62" s="215">
        <f>IF(AE$2&gt;=$B62,'Indexed REC Strike Price'!AE62-INDEX('Inputs_Indexed REC'!AB$25:AB$27,MATCH('Indexed REC Prices'!$C62,'Inputs_Indexed REC'!$C$25:$C$27,0)),0)</f>
        <v>76.784094172185092</v>
      </c>
      <c r="AF62" s="215">
        <f>IF(AF$2&gt;=$B62,'Indexed REC Strike Price'!AF62-INDEX('Inputs_Indexed REC'!AC$25:AC$27,MATCH('Indexed REC Prices'!$C62,'Inputs_Indexed REC'!$C$25:$C$27,0)),0)</f>
        <v>75.813746114563656</v>
      </c>
    </row>
    <row r="63" spans="2:51" x14ac:dyDescent="0.35">
      <c r="B63" s="354">
        <f t="shared" si="3"/>
        <v>2028</v>
      </c>
      <c r="C63" s="305" t="s">
        <v>77</v>
      </c>
      <c r="D63" s="60" t="s">
        <v>26</v>
      </c>
      <c r="E63" s="249" t="s">
        <v>93</v>
      </c>
      <c r="H63" s="215">
        <f>IF(H$2&gt;=$B63,'Indexed REC Strike Price'!H63-INDEX('Inputs_Indexed REC'!E$25:E$27,MATCH('Indexed REC Prices'!$C63,'Inputs_Indexed REC'!$C$25:$C$27,0)),0)</f>
        <v>0</v>
      </c>
      <c r="I63" s="215">
        <f>IF(I$2&gt;=$B63,'Indexed REC Strike Price'!I63-INDEX('Inputs_Indexed REC'!F$25:F$27,MATCH('Indexed REC Prices'!$C63,'Inputs_Indexed REC'!$C$25:$C$27,0)),0)</f>
        <v>0</v>
      </c>
      <c r="J63" s="215">
        <f>IF(J$2&gt;=$B63,'Indexed REC Strike Price'!J63-INDEX('Inputs_Indexed REC'!G$25:G$27,MATCH('Indexed REC Prices'!$C63,'Inputs_Indexed REC'!$C$25:$C$27,0)),0)</f>
        <v>0</v>
      </c>
      <c r="K63" s="215">
        <f>IF(K$2&gt;=$B63,'Indexed REC Strike Price'!K63-INDEX('Inputs_Indexed REC'!H$25:H$27,MATCH('Indexed REC Prices'!$C63,'Inputs_Indexed REC'!$C$25:$C$27,0)),0)</f>
        <v>0</v>
      </c>
      <c r="L63" s="215">
        <f>IF(L$2&gt;=$B63,'Indexed REC Strike Price'!L63-INDEX('Inputs_Indexed REC'!I$25:I$27,MATCH('Indexed REC Prices'!$C63,'Inputs_Indexed REC'!$C$25:$C$27,0)),0)</f>
        <v>0</v>
      </c>
      <c r="M63" s="215">
        <f>IF(M$2&gt;=$B63,'Indexed REC Strike Price'!M63-INDEX('Inputs_Indexed REC'!J$25:J$27,MATCH('Indexed REC Prices'!$C63,'Inputs_Indexed REC'!$C$25:$C$27,0)),0)</f>
        <v>0</v>
      </c>
      <c r="N63" s="215">
        <f>IF(N$2&gt;=$B63,'Indexed REC Strike Price'!N63-INDEX('Inputs_Indexed REC'!K$25:K$27,MATCH('Indexed REC Prices'!$C63,'Inputs_Indexed REC'!$C$25:$C$27,0)),0)</f>
        <v>78.882496578897644</v>
      </c>
      <c r="O63" s="215">
        <f>IF(O$2&gt;=$B63,'Indexed REC Strike Price'!O63-INDEX('Inputs_Indexed REC'!L$25:L$27,MATCH('Indexed REC Prices'!$C63,'Inputs_Indexed REC'!$C$25:$C$27,0)),0)</f>
        <v>78.856595785246839</v>
      </c>
      <c r="P63" s="215">
        <f>IF(P$2&gt;=$B63,'Indexed REC Strike Price'!P63-INDEX('Inputs_Indexed REC'!M$25:M$27,MATCH('Indexed REC Prices'!$C63,'Inputs_Indexed REC'!$C$25:$C$27,0)),0)</f>
        <v>78.452649555088101</v>
      </c>
      <c r="Q63" s="215">
        <f>IF(Q$2&gt;=$B63,'Indexed REC Strike Price'!Q63-INDEX('Inputs_Indexed REC'!N$25:N$27,MATCH('Indexed REC Prices'!$C63,'Inputs_Indexed REC'!$C$25:$C$27,0)),0)</f>
        <v>78.717209178103985</v>
      </c>
      <c r="R63" s="215">
        <f>IF(R$2&gt;=$B63,'Indexed REC Strike Price'!R63-INDEX('Inputs_Indexed REC'!O$25:O$27,MATCH('Indexed REC Prices'!$C63,'Inputs_Indexed REC'!$C$25:$C$27,0)),0)</f>
        <v>79.085149059056363</v>
      </c>
      <c r="S63" s="215">
        <f>IF(S$2&gt;=$B63,'Indexed REC Strike Price'!S63-INDEX('Inputs_Indexed REC'!P$25:P$27,MATCH('Indexed REC Prices'!$C63,'Inputs_Indexed REC'!$C$25:$C$27,0)),0)</f>
        <v>78.772694197945256</v>
      </c>
      <c r="T63" s="215">
        <f>IF(T$2&gt;=$B63,'Indexed REC Strike Price'!T63-INDEX('Inputs_Indexed REC'!Q$25:Q$27,MATCH('Indexed REC Prices'!$C63,'Inputs_Indexed REC'!$C$25:$C$27,0)),0)</f>
        <v>77.928317709850006</v>
      </c>
      <c r="U63" s="215">
        <f>IF(U$2&gt;=$B63,'Indexed REC Strike Price'!U63-INDEX('Inputs_Indexed REC'!R$25:R$27,MATCH('Indexed REC Prices'!$C63,'Inputs_Indexed REC'!$C$25:$C$27,0)),0)</f>
        <v>76.43297147969129</v>
      </c>
      <c r="V63" s="215">
        <f>IF(V$2&gt;=$B63,'Indexed REC Strike Price'!V63-INDEX('Inputs_Indexed REC'!S$25:S$27,MATCH('Indexed REC Prices'!$C63,'Inputs_Indexed REC'!$C$25:$C$27,0)),0)</f>
        <v>76.551287154294442</v>
      </c>
      <c r="W63" s="215">
        <f>IF(W$2&gt;=$B63,'Indexed REC Strike Price'!W63-INDEX('Inputs_Indexed REC'!T$25:T$27,MATCH('Indexed REC Prices'!$C63,'Inputs_Indexed REC'!$C$25:$C$27,0)),0)</f>
        <v>76.740511559056372</v>
      </c>
      <c r="X63" s="215">
        <f>IF(X$2&gt;=$B63,'Indexed REC Strike Price'!X63-INDEX('Inputs_Indexed REC'!U$25:U$27,MATCH('Indexed REC Prices'!$C63,'Inputs_Indexed REC'!$C$25:$C$27,0)),0)</f>
        <v>76.976123860643668</v>
      </c>
      <c r="Y63" s="215">
        <f>IF(Y$2&gt;=$B63,'Indexed REC Strike Price'!Y63-INDEX('Inputs_Indexed REC'!V$25:V$27,MATCH('Indexed REC Prices'!$C63,'Inputs_Indexed REC'!$C$25:$C$27,0)),0)</f>
        <v>76.862330209850015</v>
      </c>
      <c r="Z63" s="215">
        <f>IF(Z$2&gt;=$B63,'Indexed REC Strike Price'!Z63-INDEX('Inputs_Indexed REC'!W$25:W$27,MATCH('Indexed REC Prices'!$C63,'Inputs_Indexed REC'!$C$25:$C$27,0)),0)</f>
        <v>76.741275844770655</v>
      </c>
      <c r="AA63" s="215">
        <f>IF(AA$2&gt;=$B63,'Indexed REC Strike Price'!AA63-INDEX('Inputs_Indexed REC'!X$25:X$27,MATCH('Indexed REC Prices'!$C63,'Inputs_Indexed REC'!$C$25:$C$27,0)),0)</f>
        <v>76.451006499532554</v>
      </c>
      <c r="AB63" s="215">
        <f>IF(AB$2&gt;=$B63,'Indexed REC Strike Price'!AB63-INDEX('Inputs_Indexed REC'!Y$25:Y$27,MATCH('Indexed REC Prices'!$C63,'Inputs_Indexed REC'!$C$25:$C$27,0)),0)</f>
        <v>76.229183186040501</v>
      </c>
      <c r="AC63" s="215">
        <f>IF(AC$2&gt;=$B63,'Indexed REC Strike Price'!AC63-INDEX('Inputs_Indexed REC'!Z$25:Z$27,MATCH('Indexed REC Prices'!$C63,'Inputs_Indexed REC'!$C$25:$C$27,0)),0)</f>
        <v>76.054512055088111</v>
      </c>
      <c r="AD63" s="215">
        <f>IF(AD$2&gt;=$B63,'Indexed REC Strike Price'!AD63-INDEX('Inputs_Indexed REC'!AA$25:AA$27,MATCH('Indexed REC Prices'!$C63,'Inputs_Indexed REC'!$C$25:$C$27,0)),0)</f>
        <v>75.121843795167479</v>
      </c>
      <c r="AE63" s="215">
        <f>IF(AE$2&gt;=$B63,'Indexed REC Strike Price'!AE63-INDEX('Inputs_Indexed REC'!AB$25:AB$27,MATCH('Indexed REC Prices'!$C63,'Inputs_Indexed REC'!$C$25:$C$27,0)),0)</f>
        <v>74.170522170048429</v>
      </c>
      <c r="AF63" s="215">
        <f>IF(AF$2&gt;=$B63,'Indexed REC Strike Price'!AF63-INDEX('Inputs_Indexed REC'!AC$25:AC$27,MATCH('Indexed REC Prices'!$C63,'Inputs_Indexed REC'!$C$25:$C$27,0)),0)</f>
        <v>73.200174112426993</v>
      </c>
    </row>
    <row r="64" spans="2:51" x14ac:dyDescent="0.35">
      <c r="B64" s="354">
        <f t="shared" si="3"/>
        <v>2029</v>
      </c>
      <c r="C64" s="305" t="s">
        <v>77</v>
      </c>
      <c r="D64" s="60" t="s">
        <v>27</v>
      </c>
      <c r="E64" s="249" t="s">
        <v>93</v>
      </c>
      <c r="H64" s="215">
        <f>IF(H$2&gt;=$B64,'Indexed REC Strike Price'!H64-INDEX('Inputs_Indexed REC'!E$25:E$27,MATCH('Indexed REC Prices'!$C64,'Inputs_Indexed REC'!$C$25:$C$27,0)),0)</f>
        <v>0</v>
      </c>
      <c r="I64" s="215">
        <f>IF(I$2&gt;=$B64,'Indexed REC Strike Price'!I64-INDEX('Inputs_Indexed REC'!F$25:F$27,MATCH('Indexed REC Prices'!$C64,'Inputs_Indexed REC'!$C$25:$C$27,0)),0)</f>
        <v>0</v>
      </c>
      <c r="J64" s="215">
        <f>IF(J$2&gt;=$B64,'Indexed REC Strike Price'!J64-INDEX('Inputs_Indexed REC'!G$25:G$27,MATCH('Indexed REC Prices'!$C64,'Inputs_Indexed REC'!$C$25:$C$27,0)),0)</f>
        <v>0</v>
      </c>
      <c r="K64" s="215">
        <f>IF(K$2&gt;=$B64,'Indexed REC Strike Price'!K64-INDEX('Inputs_Indexed REC'!H$25:H$27,MATCH('Indexed REC Prices'!$C64,'Inputs_Indexed REC'!$C$25:$C$27,0)),0)</f>
        <v>0</v>
      </c>
      <c r="L64" s="215">
        <f>IF(L$2&gt;=$B64,'Indexed REC Strike Price'!L64-INDEX('Inputs_Indexed REC'!I$25:I$27,MATCH('Indexed REC Prices'!$C64,'Inputs_Indexed REC'!$C$25:$C$27,0)),0)</f>
        <v>0</v>
      </c>
      <c r="M64" s="215">
        <f>IF(M$2&gt;=$B64,'Indexed REC Strike Price'!M64-INDEX('Inputs_Indexed REC'!J$25:J$27,MATCH('Indexed REC Prices'!$C64,'Inputs_Indexed REC'!$C$25:$C$27,0)),0)</f>
        <v>0</v>
      </c>
      <c r="N64" s="215">
        <f>IF(N$2&gt;=$B64,'Indexed REC Strike Price'!N64-INDEX('Inputs_Indexed REC'!K$25:K$27,MATCH('Indexed REC Prices'!$C64,'Inputs_Indexed REC'!$C$25:$C$27,0)),0)</f>
        <v>0</v>
      </c>
      <c r="O64" s="215">
        <f>IF(O$2&gt;=$B64,'Indexed REC Strike Price'!O64-INDEX('Inputs_Indexed REC'!L$25:L$27,MATCH('Indexed REC Prices'!$C64,'Inputs_Indexed REC'!$C$25:$C$27,0)),0)</f>
        <v>75.943105684504332</v>
      </c>
      <c r="P64" s="215">
        <f>IF(P$2&gt;=$B64,'Indexed REC Strike Price'!P64-INDEX('Inputs_Indexed REC'!M$25:M$27,MATCH('Indexed REC Prices'!$C64,'Inputs_Indexed REC'!$C$25:$C$27,0)),0)</f>
        <v>75.539159454345594</v>
      </c>
      <c r="Q64" s="215">
        <f>IF(Q$2&gt;=$B64,'Indexed REC Strike Price'!Q64-INDEX('Inputs_Indexed REC'!N$25:N$27,MATCH('Indexed REC Prices'!$C64,'Inputs_Indexed REC'!$C$25:$C$27,0)),0)</f>
        <v>75.803719077361478</v>
      </c>
      <c r="R64" s="215">
        <f>IF(R$2&gt;=$B64,'Indexed REC Strike Price'!R64-INDEX('Inputs_Indexed REC'!O$25:O$27,MATCH('Indexed REC Prices'!$C64,'Inputs_Indexed REC'!$C$25:$C$27,0)),0)</f>
        <v>76.171658958313856</v>
      </c>
      <c r="S64" s="215">
        <f>IF(S$2&gt;=$B64,'Indexed REC Strike Price'!S64-INDEX('Inputs_Indexed REC'!P$25:P$27,MATCH('Indexed REC Prices'!$C64,'Inputs_Indexed REC'!$C$25:$C$27,0)),0)</f>
        <v>75.859204097202735</v>
      </c>
      <c r="T64" s="215">
        <f>IF(T$2&gt;=$B64,'Indexed REC Strike Price'!T64-INDEX('Inputs_Indexed REC'!Q$25:Q$27,MATCH('Indexed REC Prices'!$C64,'Inputs_Indexed REC'!$C$25:$C$27,0)),0)</f>
        <v>75.014827609107499</v>
      </c>
      <c r="U64" s="215">
        <f>IF(U$2&gt;=$B64,'Indexed REC Strike Price'!U64-INDEX('Inputs_Indexed REC'!R$25:R$27,MATCH('Indexed REC Prices'!$C64,'Inputs_Indexed REC'!$C$25:$C$27,0)),0)</f>
        <v>73.519481378948768</v>
      </c>
      <c r="V64" s="215">
        <f>IF(V$2&gt;=$B64,'Indexed REC Strike Price'!V64-INDEX('Inputs_Indexed REC'!S$25:S$27,MATCH('Indexed REC Prices'!$C64,'Inputs_Indexed REC'!$C$25:$C$27,0)),0)</f>
        <v>73.637797053551935</v>
      </c>
      <c r="W64" s="215">
        <f>IF(W$2&gt;=$B64,'Indexed REC Strike Price'!W64-INDEX('Inputs_Indexed REC'!T$25:T$27,MATCH('Indexed REC Prices'!$C64,'Inputs_Indexed REC'!$C$25:$C$27,0)),0)</f>
        <v>73.827021458313851</v>
      </c>
      <c r="X64" s="215">
        <f>IF(X$2&gt;=$B64,'Indexed REC Strike Price'!X64-INDEX('Inputs_Indexed REC'!U$25:U$27,MATCH('Indexed REC Prices'!$C64,'Inputs_Indexed REC'!$C$25:$C$27,0)),0)</f>
        <v>74.062633759901146</v>
      </c>
      <c r="Y64" s="215">
        <f>IF(Y$2&gt;=$B64,'Indexed REC Strike Price'!Y64-INDEX('Inputs_Indexed REC'!V$25:V$27,MATCH('Indexed REC Prices'!$C64,'Inputs_Indexed REC'!$C$25:$C$27,0)),0)</f>
        <v>73.948840109107493</v>
      </c>
      <c r="Z64" s="215">
        <f>IF(Z$2&gt;=$B64,'Indexed REC Strike Price'!Z64-INDEX('Inputs_Indexed REC'!W$25:W$27,MATCH('Indexed REC Prices'!$C64,'Inputs_Indexed REC'!$C$25:$C$27,0)),0)</f>
        <v>73.827785744028134</v>
      </c>
      <c r="AA64" s="215">
        <f>IF(AA$2&gt;=$B64,'Indexed REC Strike Price'!AA64-INDEX('Inputs_Indexed REC'!X$25:X$27,MATCH('Indexed REC Prices'!$C64,'Inputs_Indexed REC'!$C$25:$C$27,0)),0)</f>
        <v>73.537516398790046</v>
      </c>
      <c r="AB64" s="215">
        <f>IF(AB$2&gt;=$B64,'Indexed REC Strike Price'!AB64-INDEX('Inputs_Indexed REC'!Y$25:Y$27,MATCH('Indexed REC Prices'!$C64,'Inputs_Indexed REC'!$C$25:$C$27,0)),0)</f>
        <v>73.315693085297966</v>
      </c>
      <c r="AC64" s="215">
        <f>IF(AC$2&gt;=$B64,'Indexed REC Strike Price'!AC64-INDEX('Inputs_Indexed REC'!Z$25:Z$27,MATCH('Indexed REC Prices'!$C64,'Inputs_Indexed REC'!$C$25:$C$27,0)),0)</f>
        <v>73.14102195434559</v>
      </c>
      <c r="AD64" s="215">
        <f>IF(AD$2&gt;=$B64,'Indexed REC Strike Price'!AD64-INDEX('Inputs_Indexed REC'!AA$25:AA$27,MATCH('Indexed REC Prices'!$C64,'Inputs_Indexed REC'!$C$25:$C$27,0)),0)</f>
        <v>72.208353694424943</v>
      </c>
      <c r="AE64" s="215">
        <f>IF(AE$2&gt;=$B64,'Indexed REC Strike Price'!AE64-INDEX('Inputs_Indexed REC'!AB$25:AB$27,MATCH('Indexed REC Prices'!$C64,'Inputs_Indexed REC'!$C$25:$C$27,0)),0)</f>
        <v>71.257032069305893</v>
      </c>
      <c r="AF64" s="215">
        <f>IF(AF$2&gt;=$B64,'Indexed REC Strike Price'!AF64-INDEX('Inputs_Indexed REC'!AC$25:AC$27,MATCH('Indexed REC Prices'!$C64,'Inputs_Indexed REC'!$C$25:$C$27,0)),0)</f>
        <v>70.286684011684471</v>
      </c>
    </row>
    <row r="65" spans="2:32" x14ac:dyDescent="0.35">
      <c r="B65" s="354">
        <f t="shared" si="3"/>
        <v>2030</v>
      </c>
      <c r="C65" s="305" t="s">
        <v>77</v>
      </c>
      <c r="D65" s="60" t="s">
        <v>28</v>
      </c>
      <c r="E65" s="249" t="s">
        <v>93</v>
      </c>
      <c r="H65" s="215">
        <f>IF(H$2&gt;=$B65,'Indexed REC Strike Price'!H65-INDEX('Inputs_Indexed REC'!E$25:E$27,MATCH('Indexed REC Prices'!$C65,'Inputs_Indexed REC'!$C$25:$C$27,0)),0)</f>
        <v>0</v>
      </c>
      <c r="I65" s="215">
        <f>IF(I$2&gt;=$B65,'Indexed REC Strike Price'!I65-INDEX('Inputs_Indexed REC'!F$25:F$27,MATCH('Indexed REC Prices'!$C65,'Inputs_Indexed REC'!$C$25:$C$27,0)),0)</f>
        <v>0</v>
      </c>
      <c r="J65" s="215">
        <f>IF(J$2&gt;=$B65,'Indexed REC Strike Price'!J65-INDEX('Inputs_Indexed REC'!G$25:G$27,MATCH('Indexed REC Prices'!$C65,'Inputs_Indexed REC'!$C$25:$C$27,0)),0)</f>
        <v>0</v>
      </c>
      <c r="K65" s="215">
        <f>IF(K$2&gt;=$B65,'Indexed REC Strike Price'!K65-INDEX('Inputs_Indexed REC'!H$25:H$27,MATCH('Indexed REC Prices'!$C65,'Inputs_Indexed REC'!$C$25:$C$27,0)),0)</f>
        <v>0</v>
      </c>
      <c r="L65" s="215">
        <f>IF(L$2&gt;=$B65,'Indexed REC Strike Price'!L65-INDEX('Inputs_Indexed REC'!I$25:I$27,MATCH('Indexed REC Prices'!$C65,'Inputs_Indexed REC'!$C$25:$C$27,0)),0)</f>
        <v>0</v>
      </c>
      <c r="M65" s="215">
        <f>IF(M$2&gt;=$B65,'Indexed REC Strike Price'!M65-INDEX('Inputs_Indexed REC'!J$25:J$27,MATCH('Indexed REC Prices'!$C65,'Inputs_Indexed REC'!$C$25:$C$27,0)),0)</f>
        <v>0</v>
      </c>
      <c r="N65" s="215">
        <f>IF(N$2&gt;=$B65,'Indexed REC Strike Price'!N65-INDEX('Inputs_Indexed REC'!K$25:K$27,MATCH('Indexed REC Prices'!$C65,'Inputs_Indexed REC'!$C$25:$C$27,0)),0)</f>
        <v>0</v>
      </c>
      <c r="O65" s="215">
        <f>IF(O$2&gt;=$B65,'Indexed REC Strike Price'!O65-INDEX('Inputs_Indexed REC'!L$25:L$27,MATCH('Indexed REC Prices'!$C65,'Inputs_Indexed REC'!$C$25:$C$27,0)),0)</f>
        <v>0</v>
      </c>
      <c r="P65" s="215">
        <f>IF(P$2&gt;=$B65,'Indexed REC Strike Price'!P65-INDEX('Inputs_Indexed REC'!M$25:M$27,MATCH('Indexed REC Prices'!$C65,'Inputs_Indexed REC'!$C$25:$C$27,0)),0)</f>
        <v>72.304328533668269</v>
      </c>
      <c r="Q65" s="215">
        <f>IF(Q$2&gt;=$B65,'Indexed REC Strike Price'!Q65-INDEX('Inputs_Indexed REC'!N$25:N$27,MATCH('Indexed REC Prices'!$C65,'Inputs_Indexed REC'!$C$25:$C$27,0)),0)</f>
        <v>72.568888156684153</v>
      </c>
      <c r="R65" s="215">
        <f>IF(R$2&gt;=$B65,'Indexed REC Strike Price'!R65-INDEX('Inputs_Indexed REC'!O$25:O$27,MATCH('Indexed REC Prices'!$C65,'Inputs_Indexed REC'!$C$25:$C$27,0)),0)</f>
        <v>72.936828037636531</v>
      </c>
      <c r="S65" s="215">
        <f>IF(S$2&gt;=$B65,'Indexed REC Strike Price'!S65-INDEX('Inputs_Indexed REC'!P$25:P$27,MATCH('Indexed REC Prices'!$C65,'Inputs_Indexed REC'!$C$25:$C$27,0)),0)</f>
        <v>72.62437317652541</v>
      </c>
      <c r="T65" s="215">
        <f>IF(T$2&gt;=$B65,'Indexed REC Strike Price'!T65-INDEX('Inputs_Indexed REC'!Q$25:Q$27,MATCH('Indexed REC Prices'!$C65,'Inputs_Indexed REC'!$C$25:$C$27,0)),0)</f>
        <v>71.779996688430174</v>
      </c>
      <c r="U65" s="215">
        <f>IF(U$2&gt;=$B65,'Indexed REC Strike Price'!U65-INDEX('Inputs_Indexed REC'!R$25:R$27,MATCH('Indexed REC Prices'!$C65,'Inputs_Indexed REC'!$C$25:$C$27,0)),0)</f>
        <v>70.284650458271443</v>
      </c>
      <c r="V65" s="215">
        <f>IF(V$2&gt;=$B65,'Indexed REC Strike Price'!V65-INDEX('Inputs_Indexed REC'!S$25:S$27,MATCH('Indexed REC Prices'!$C65,'Inputs_Indexed REC'!$C$25:$C$27,0)),0)</f>
        <v>70.40296613287461</v>
      </c>
      <c r="W65" s="215">
        <f>IF(W$2&gt;=$B65,'Indexed REC Strike Price'!W65-INDEX('Inputs_Indexed REC'!T$25:T$27,MATCH('Indexed REC Prices'!$C65,'Inputs_Indexed REC'!$C$25:$C$27,0)),0)</f>
        <v>70.592190537636526</v>
      </c>
      <c r="X65" s="215">
        <f>IF(X$2&gt;=$B65,'Indexed REC Strike Price'!X65-INDEX('Inputs_Indexed REC'!U$25:U$27,MATCH('Indexed REC Prices'!$C65,'Inputs_Indexed REC'!$C$25:$C$27,0)),0)</f>
        <v>70.827802839223821</v>
      </c>
      <c r="Y65" s="215">
        <f>IF(Y$2&gt;=$B65,'Indexed REC Strike Price'!Y65-INDEX('Inputs_Indexed REC'!V$25:V$27,MATCH('Indexed REC Prices'!$C65,'Inputs_Indexed REC'!$C$25:$C$27,0)),0)</f>
        <v>70.714009188430168</v>
      </c>
      <c r="Z65" s="215">
        <f>IF(Z$2&gt;=$B65,'Indexed REC Strike Price'!Z65-INDEX('Inputs_Indexed REC'!W$25:W$27,MATCH('Indexed REC Prices'!$C65,'Inputs_Indexed REC'!$C$25:$C$27,0)),0)</f>
        <v>70.592954823350809</v>
      </c>
      <c r="AA65" s="215">
        <f>IF(AA$2&gt;=$B65,'Indexed REC Strike Price'!AA65-INDEX('Inputs_Indexed REC'!X$25:X$27,MATCH('Indexed REC Prices'!$C65,'Inputs_Indexed REC'!$C$25:$C$27,0)),0)</f>
        <v>70.302685478112721</v>
      </c>
      <c r="AB65" s="215">
        <f>IF(AB$2&gt;=$B65,'Indexed REC Strike Price'!AB65-INDEX('Inputs_Indexed REC'!Y$25:Y$27,MATCH('Indexed REC Prices'!$C65,'Inputs_Indexed REC'!$C$25:$C$27,0)),0)</f>
        <v>70.08086216462064</v>
      </c>
      <c r="AC65" s="215">
        <f>IF(AC$2&gt;=$B65,'Indexed REC Strike Price'!AC65-INDEX('Inputs_Indexed REC'!Z$25:Z$27,MATCH('Indexed REC Prices'!$C65,'Inputs_Indexed REC'!$C$25:$C$27,0)),0)</f>
        <v>69.906191033668264</v>
      </c>
      <c r="AD65" s="215">
        <f>IF(AD$2&gt;=$B65,'Indexed REC Strike Price'!AD65-INDEX('Inputs_Indexed REC'!AA$25:AA$27,MATCH('Indexed REC Prices'!$C65,'Inputs_Indexed REC'!$C$25:$C$27,0)),0)</f>
        <v>68.973522773747618</v>
      </c>
      <c r="AE65" s="215">
        <f>IF(AE$2&gt;=$B65,'Indexed REC Strike Price'!AE65-INDEX('Inputs_Indexed REC'!AB$25:AB$27,MATCH('Indexed REC Prices'!$C65,'Inputs_Indexed REC'!$C$25:$C$27,0)),0)</f>
        <v>68.022201148628568</v>
      </c>
      <c r="AF65" s="215">
        <f>IF(AF$2&gt;=$B65,'Indexed REC Strike Price'!AF65-INDEX('Inputs_Indexed REC'!AC$25:AC$27,MATCH('Indexed REC Prices'!$C65,'Inputs_Indexed REC'!$C$25:$C$27,0)),0)</f>
        <v>67.051853091007146</v>
      </c>
    </row>
    <row r="66" spans="2:32" x14ac:dyDescent="0.35">
      <c r="B66" s="354">
        <f t="shared" si="3"/>
        <v>2031</v>
      </c>
      <c r="C66" s="305" t="s">
        <v>77</v>
      </c>
      <c r="D66" s="60" t="s">
        <v>29</v>
      </c>
      <c r="E66" s="249" t="s">
        <v>93</v>
      </c>
      <c r="H66" s="215">
        <f>IF(H$2&gt;=$B66,'Indexed REC Strike Price'!H66-INDEX('Inputs_Indexed REC'!E$25:E$27,MATCH('Indexed REC Prices'!$C66,'Inputs_Indexed REC'!$C$25:$C$27,0)),0)</f>
        <v>0</v>
      </c>
      <c r="I66" s="215">
        <f>IF(I$2&gt;=$B66,'Indexed REC Strike Price'!I66-INDEX('Inputs_Indexed REC'!F$25:F$27,MATCH('Indexed REC Prices'!$C66,'Inputs_Indexed REC'!$C$25:$C$27,0)),0)</f>
        <v>0</v>
      </c>
      <c r="J66" s="215">
        <f>IF(J$2&gt;=$B66,'Indexed REC Strike Price'!J66-INDEX('Inputs_Indexed REC'!G$25:G$27,MATCH('Indexed REC Prices'!$C66,'Inputs_Indexed REC'!$C$25:$C$27,0)),0)</f>
        <v>0</v>
      </c>
      <c r="K66" s="215">
        <f>IF(K$2&gt;=$B66,'Indexed REC Strike Price'!K66-INDEX('Inputs_Indexed REC'!H$25:H$27,MATCH('Indexed REC Prices'!$C66,'Inputs_Indexed REC'!$C$25:$C$27,0)),0)</f>
        <v>0</v>
      </c>
      <c r="L66" s="215">
        <f>IF(L$2&gt;=$B66,'Indexed REC Strike Price'!L66-INDEX('Inputs_Indexed REC'!I$25:I$27,MATCH('Indexed REC Prices'!$C66,'Inputs_Indexed REC'!$C$25:$C$27,0)),0)</f>
        <v>0</v>
      </c>
      <c r="M66" s="215">
        <f>IF(M$2&gt;=$B66,'Indexed REC Strike Price'!M66-INDEX('Inputs_Indexed REC'!J$25:J$27,MATCH('Indexed REC Prices'!$C66,'Inputs_Indexed REC'!$C$25:$C$27,0)),0)</f>
        <v>0</v>
      </c>
      <c r="N66" s="215">
        <f>IF(N$2&gt;=$B66,'Indexed REC Strike Price'!N66-INDEX('Inputs_Indexed REC'!K$25:K$27,MATCH('Indexed REC Prices'!$C66,'Inputs_Indexed REC'!$C$25:$C$27,0)),0)</f>
        <v>0</v>
      </c>
      <c r="O66" s="215">
        <f>IF(O$2&gt;=$B66,'Indexed REC Strike Price'!O66-INDEX('Inputs_Indexed REC'!L$25:L$27,MATCH('Indexed REC Prices'!$C66,'Inputs_Indexed REC'!$C$25:$C$27,0)),0)</f>
        <v>0</v>
      </c>
      <c r="P66" s="215">
        <f>IF(P$2&gt;=$B66,'Indexed REC Strike Price'!P66-INDEX('Inputs_Indexed REC'!M$25:M$27,MATCH('Indexed REC Prices'!$C66,'Inputs_Indexed REC'!$C$25:$C$27,0)),0)</f>
        <v>0</v>
      </c>
      <c r="Q66" s="215">
        <f>IF(Q$2&gt;=$B66,'Indexed REC Strike Price'!Q66-INDEX('Inputs_Indexed REC'!N$25:N$27,MATCH('Indexed REC Prices'!$C66,'Inputs_Indexed REC'!$C$25:$C$27,0)),0)</f>
        <v>68.819911924111068</v>
      </c>
      <c r="R66" s="215">
        <f>IF(R$2&gt;=$B66,'Indexed REC Strike Price'!R66-INDEX('Inputs_Indexed REC'!O$25:O$27,MATCH('Indexed REC Prices'!$C66,'Inputs_Indexed REC'!$C$25:$C$27,0)),0)</f>
        <v>69.187851805063445</v>
      </c>
      <c r="S66" s="215">
        <f>IF(S$2&gt;=$B66,'Indexed REC Strike Price'!S66-INDEX('Inputs_Indexed REC'!P$25:P$27,MATCH('Indexed REC Prices'!$C66,'Inputs_Indexed REC'!$C$25:$C$27,0)),0)</f>
        <v>68.875396943952339</v>
      </c>
      <c r="T66" s="215">
        <f>IF(T$2&gt;=$B66,'Indexed REC Strike Price'!T66-INDEX('Inputs_Indexed REC'!Q$25:Q$27,MATCH('Indexed REC Prices'!$C66,'Inputs_Indexed REC'!$C$25:$C$27,0)),0)</f>
        <v>68.031020455857089</v>
      </c>
      <c r="U66" s="215">
        <f>IF(U$2&gt;=$B66,'Indexed REC Strike Price'!U66-INDEX('Inputs_Indexed REC'!R$25:R$27,MATCH('Indexed REC Prices'!$C66,'Inputs_Indexed REC'!$C$25:$C$27,0)),0)</f>
        <v>66.535674225698372</v>
      </c>
      <c r="V66" s="215">
        <f>IF(V$2&gt;=$B66,'Indexed REC Strike Price'!V66-INDEX('Inputs_Indexed REC'!S$25:S$27,MATCH('Indexed REC Prices'!$C66,'Inputs_Indexed REC'!$C$25:$C$27,0)),0)</f>
        <v>66.653989900301525</v>
      </c>
      <c r="W66" s="215">
        <f>IF(W$2&gt;=$B66,'Indexed REC Strike Price'!W66-INDEX('Inputs_Indexed REC'!T$25:T$27,MATCH('Indexed REC Prices'!$C66,'Inputs_Indexed REC'!$C$25:$C$27,0)),0)</f>
        <v>66.843214305063455</v>
      </c>
      <c r="X66" s="215">
        <f>IF(X$2&gt;=$B66,'Indexed REC Strike Price'!X66-INDEX('Inputs_Indexed REC'!U$25:U$27,MATCH('Indexed REC Prices'!$C66,'Inputs_Indexed REC'!$C$25:$C$27,0)),0)</f>
        <v>67.07882660665075</v>
      </c>
      <c r="Y66" s="215">
        <f>IF(Y$2&gt;=$B66,'Indexed REC Strike Price'!Y66-INDEX('Inputs_Indexed REC'!V$25:V$27,MATCH('Indexed REC Prices'!$C66,'Inputs_Indexed REC'!$C$25:$C$27,0)),0)</f>
        <v>66.965032955857097</v>
      </c>
      <c r="Z66" s="215">
        <f>IF(Z$2&gt;=$B66,'Indexed REC Strike Price'!Z66-INDEX('Inputs_Indexed REC'!W$25:W$27,MATCH('Indexed REC Prices'!$C66,'Inputs_Indexed REC'!$C$25:$C$27,0)),0)</f>
        <v>66.843978590777738</v>
      </c>
      <c r="AA66" s="215">
        <f>IF(AA$2&gt;=$B66,'Indexed REC Strike Price'!AA66-INDEX('Inputs_Indexed REC'!X$25:X$27,MATCH('Indexed REC Prices'!$C66,'Inputs_Indexed REC'!$C$25:$C$27,0)),0)</f>
        <v>66.553709245539636</v>
      </c>
      <c r="AB66" s="215">
        <f>IF(AB$2&gt;=$B66,'Indexed REC Strike Price'!AB66-INDEX('Inputs_Indexed REC'!Y$25:Y$27,MATCH('Indexed REC Prices'!$C66,'Inputs_Indexed REC'!$C$25:$C$27,0)),0)</f>
        <v>66.331885932047584</v>
      </c>
      <c r="AC66" s="215">
        <f>IF(AC$2&gt;=$B66,'Indexed REC Strike Price'!AC66-INDEX('Inputs_Indexed REC'!Z$25:Z$27,MATCH('Indexed REC Prices'!$C66,'Inputs_Indexed REC'!$C$25:$C$27,0)),0)</f>
        <v>66.157214801095193</v>
      </c>
      <c r="AD66" s="215">
        <f>IF(AD$2&gt;=$B66,'Indexed REC Strike Price'!AD66-INDEX('Inputs_Indexed REC'!AA$25:AA$27,MATCH('Indexed REC Prices'!$C66,'Inputs_Indexed REC'!$C$25:$C$27,0)),0)</f>
        <v>65.224546541174561</v>
      </c>
      <c r="AE66" s="215">
        <f>IF(AE$2&gt;=$B66,'Indexed REC Strike Price'!AE66-INDEX('Inputs_Indexed REC'!AB$25:AB$27,MATCH('Indexed REC Prices'!$C66,'Inputs_Indexed REC'!$C$25:$C$27,0)),0)</f>
        <v>64.273224916055511</v>
      </c>
      <c r="AF66" s="215">
        <f>IF(AF$2&gt;=$B66,'Indexed REC Strike Price'!AF66-INDEX('Inputs_Indexed REC'!AC$25:AC$27,MATCH('Indexed REC Prices'!$C66,'Inputs_Indexed REC'!$C$25:$C$27,0)),0)</f>
        <v>63.302876858434075</v>
      </c>
    </row>
    <row r="67" spans="2:32" x14ac:dyDescent="0.35">
      <c r="B67" s="354">
        <f t="shared" si="3"/>
        <v>2032</v>
      </c>
      <c r="C67" s="305" t="s">
        <v>77</v>
      </c>
      <c r="D67" s="60" t="s">
        <v>30</v>
      </c>
      <c r="E67" s="249" t="s">
        <v>93</v>
      </c>
      <c r="H67" s="215">
        <f>IF(H$2&gt;=$B67,'Indexed REC Strike Price'!H67-INDEX('Inputs_Indexed REC'!E$25:E$27,MATCH('Indexed REC Prices'!$C67,'Inputs_Indexed REC'!$C$25:$C$27,0)),0)</f>
        <v>0</v>
      </c>
      <c r="I67" s="215">
        <f>IF(I$2&gt;=$B67,'Indexed REC Strike Price'!I67-INDEX('Inputs_Indexed REC'!F$25:F$27,MATCH('Indexed REC Prices'!$C67,'Inputs_Indexed REC'!$C$25:$C$27,0)),0)</f>
        <v>0</v>
      </c>
      <c r="J67" s="215">
        <f>IF(J$2&gt;=$B67,'Indexed REC Strike Price'!J67-INDEX('Inputs_Indexed REC'!G$25:G$27,MATCH('Indexed REC Prices'!$C67,'Inputs_Indexed REC'!$C$25:$C$27,0)),0)</f>
        <v>0</v>
      </c>
      <c r="K67" s="215">
        <f>IF(K$2&gt;=$B67,'Indexed REC Strike Price'!K67-INDEX('Inputs_Indexed REC'!H$25:H$27,MATCH('Indexed REC Prices'!$C67,'Inputs_Indexed REC'!$C$25:$C$27,0)),0)</f>
        <v>0</v>
      </c>
      <c r="L67" s="215">
        <f>IF(L$2&gt;=$B67,'Indexed REC Strike Price'!L67-INDEX('Inputs_Indexed REC'!I$25:I$27,MATCH('Indexed REC Prices'!$C67,'Inputs_Indexed REC'!$C$25:$C$27,0)),0)</f>
        <v>0</v>
      </c>
      <c r="M67" s="215">
        <f>IF(M$2&gt;=$B67,'Indexed REC Strike Price'!M67-INDEX('Inputs_Indexed REC'!J$25:J$27,MATCH('Indexed REC Prices'!$C67,'Inputs_Indexed REC'!$C$25:$C$27,0)),0)</f>
        <v>0</v>
      </c>
      <c r="N67" s="215">
        <f>IF(N$2&gt;=$B67,'Indexed REC Strike Price'!N67-INDEX('Inputs_Indexed REC'!K$25:K$27,MATCH('Indexed REC Prices'!$C67,'Inputs_Indexed REC'!$C$25:$C$27,0)),0)</f>
        <v>0</v>
      </c>
      <c r="O67" s="215">
        <f>IF(O$2&gt;=$B67,'Indexed REC Strike Price'!O67-INDEX('Inputs_Indexed REC'!L$25:L$27,MATCH('Indexed REC Prices'!$C67,'Inputs_Indexed REC'!$C$25:$C$27,0)),0)</f>
        <v>0</v>
      </c>
      <c r="P67" s="215">
        <f>IF(P$2&gt;=$B67,'Indexed REC Strike Price'!P67-INDEX('Inputs_Indexed REC'!M$25:M$27,MATCH('Indexed REC Prices'!$C67,'Inputs_Indexed REC'!$C$25:$C$27,0)),0)</f>
        <v>0</v>
      </c>
      <c r="Q67" s="215">
        <f>IF(Q$2&gt;=$B67,'Indexed REC Strike Price'!Q67-INDEX('Inputs_Indexed REC'!N$25:N$27,MATCH('Indexed REC Prices'!$C67,'Inputs_Indexed REC'!$C$25:$C$27,0)),0)</f>
        <v>0</v>
      </c>
      <c r="R67" s="215">
        <f>IF(R$2&gt;=$B67,'Indexed REC Strike Price'!R67-INDEX('Inputs_Indexed REC'!O$25:O$27,MATCH('Indexed REC Prices'!$C67,'Inputs_Indexed REC'!$C$25:$C$27,0)),0)</f>
        <v>65.33176196584543</v>
      </c>
      <c r="S67" s="215">
        <f>IF(S$2&gt;=$B67,'Indexed REC Strike Price'!S67-INDEX('Inputs_Indexed REC'!P$25:P$27,MATCH('Indexed REC Prices'!$C67,'Inputs_Indexed REC'!$C$25:$C$27,0)),0)</f>
        <v>65.019307104734324</v>
      </c>
      <c r="T67" s="215">
        <f>IF(T$2&gt;=$B67,'Indexed REC Strike Price'!T67-INDEX('Inputs_Indexed REC'!Q$25:Q$27,MATCH('Indexed REC Prices'!$C67,'Inputs_Indexed REC'!$C$25:$C$27,0)),0)</f>
        <v>64.174930616639074</v>
      </c>
      <c r="U67" s="215">
        <f>IF(U$2&gt;=$B67,'Indexed REC Strike Price'!U67-INDEX('Inputs_Indexed REC'!R$25:R$27,MATCH('Indexed REC Prices'!$C67,'Inputs_Indexed REC'!$C$25:$C$27,0)),0)</f>
        <v>62.679584386480357</v>
      </c>
      <c r="V67" s="215">
        <f>IF(V$2&gt;=$B67,'Indexed REC Strike Price'!V67-INDEX('Inputs_Indexed REC'!S$25:S$27,MATCH('Indexed REC Prices'!$C67,'Inputs_Indexed REC'!$C$25:$C$27,0)),0)</f>
        <v>62.797900061083517</v>
      </c>
      <c r="W67" s="215">
        <f>IF(W$2&gt;=$B67,'Indexed REC Strike Price'!W67-INDEX('Inputs_Indexed REC'!T$25:T$27,MATCH('Indexed REC Prices'!$C67,'Inputs_Indexed REC'!$C$25:$C$27,0)),0)</f>
        <v>62.98712446584544</v>
      </c>
      <c r="X67" s="215">
        <f>IF(X$2&gt;=$B67,'Indexed REC Strike Price'!X67-INDEX('Inputs_Indexed REC'!U$25:U$27,MATCH('Indexed REC Prices'!$C67,'Inputs_Indexed REC'!$C$25:$C$27,0)),0)</f>
        <v>63.222736767432735</v>
      </c>
      <c r="Y67" s="215">
        <f>IF(Y$2&gt;=$B67,'Indexed REC Strike Price'!Y67-INDEX('Inputs_Indexed REC'!V$25:V$27,MATCH('Indexed REC Prices'!$C67,'Inputs_Indexed REC'!$C$25:$C$27,0)),0)</f>
        <v>63.108943116639082</v>
      </c>
      <c r="Z67" s="215">
        <f>IF(Z$2&gt;=$B67,'Indexed REC Strike Price'!Z67-INDEX('Inputs_Indexed REC'!W$25:W$27,MATCH('Indexed REC Prices'!$C67,'Inputs_Indexed REC'!$C$25:$C$27,0)),0)</f>
        <v>62.987888751559723</v>
      </c>
      <c r="AA67" s="215">
        <f>IF(AA$2&gt;=$B67,'Indexed REC Strike Price'!AA67-INDEX('Inputs_Indexed REC'!X$25:X$27,MATCH('Indexed REC Prices'!$C67,'Inputs_Indexed REC'!$C$25:$C$27,0)),0)</f>
        <v>62.697619406321628</v>
      </c>
      <c r="AB67" s="215">
        <f>IF(AB$2&gt;=$B67,'Indexed REC Strike Price'!AB67-INDEX('Inputs_Indexed REC'!Y$25:Y$27,MATCH('Indexed REC Prices'!$C67,'Inputs_Indexed REC'!$C$25:$C$27,0)),0)</f>
        <v>62.475796092829562</v>
      </c>
      <c r="AC67" s="215">
        <f>IF(AC$2&gt;=$B67,'Indexed REC Strike Price'!AC67-INDEX('Inputs_Indexed REC'!Z$25:Z$27,MATCH('Indexed REC Prices'!$C67,'Inputs_Indexed REC'!$C$25:$C$27,0)),0)</f>
        <v>62.301124961877179</v>
      </c>
      <c r="AD67" s="215">
        <f>IF(AD$2&gt;=$B67,'Indexed REC Strike Price'!AD67-INDEX('Inputs_Indexed REC'!AA$25:AA$27,MATCH('Indexed REC Prices'!$C67,'Inputs_Indexed REC'!$C$25:$C$27,0)),0)</f>
        <v>61.368456701956539</v>
      </c>
      <c r="AE67" s="215">
        <f>IF(AE$2&gt;=$B67,'Indexed REC Strike Price'!AE67-INDEX('Inputs_Indexed REC'!AB$25:AB$27,MATCH('Indexed REC Prices'!$C67,'Inputs_Indexed REC'!$C$25:$C$27,0)),0)</f>
        <v>60.417135076837489</v>
      </c>
      <c r="AF67" s="215">
        <f>IF(AF$2&gt;=$B67,'Indexed REC Strike Price'!AF67-INDEX('Inputs_Indexed REC'!AC$25:AC$27,MATCH('Indexed REC Prices'!$C67,'Inputs_Indexed REC'!$C$25:$C$27,0)),0)</f>
        <v>59.44678701921606</v>
      </c>
    </row>
    <row r="68" spans="2:32" x14ac:dyDescent="0.35">
      <c r="B68" s="354">
        <f t="shared" si="3"/>
        <v>2033</v>
      </c>
      <c r="C68" s="305" t="s">
        <v>77</v>
      </c>
      <c r="D68" s="60" t="s">
        <v>31</v>
      </c>
      <c r="E68" s="249" t="s">
        <v>93</v>
      </c>
      <c r="H68" s="215">
        <f>IF(H$2&gt;=$B68,'Indexed REC Strike Price'!H68-INDEX('Inputs_Indexed REC'!E$25:E$27,MATCH('Indexed REC Prices'!$C68,'Inputs_Indexed REC'!$C$25:$C$27,0)),0)</f>
        <v>0</v>
      </c>
      <c r="I68" s="215">
        <f>IF(I$2&gt;=$B68,'Indexed REC Strike Price'!I68-INDEX('Inputs_Indexed REC'!F$25:F$27,MATCH('Indexed REC Prices'!$C68,'Inputs_Indexed REC'!$C$25:$C$27,0)),0)</f>
        <v>0</v>
      </c>
      <c r="J68" s="215">
        <f>IF(J$2&gt;=$B68,'Indexed REC Strike Price'!J68-INDEX('Inputs_Indexed REC'!G$25:G$27,MATCH('Indexed REC Prices'!$C68,'Inputs_Indexed REC'!$C$25:$C$27,0)),0)</f>
        <v>0</v>
      </c>
      <c r="K68" s="215">
        <f>IF(K$2&gt;=$B68,'Indexed REC Strike Price'!K68-INDEX('Inputs_Indexed REC'!H$25:H$27,MATCH('Indexed REC Prices'!$C68,'Inputs_Indexed REC'!$C$25:$C$27,0)),0)</f>
        <v>0</v>
      </c>
      <c r="L68" s="215">
        <f>IF(L$2&gt;=$B68,'Indexed REC Strike Price'!L68-INDEX('Inputs_Indexed REC'!I$25:I$27,MATCH('Indexed REC Prices'!$C68,'Inputs_Indexed REC'!$C$25:$C$27,0)),0)</f>
        <v>0</v>
      </c>
      <c r="M68" s="215">
        <f>IF(M$2&gt;=$B68,'Indexed REC Strike Price'!M68-INDEX('Inputs_Indexed REC'!J$25:J$27,MATCH('Indexed REC Prices'!$C68,'Inputs_Indexed REC'!$C$25:$C$27,0)),0)</f>
        <v>0</v>
      </c>
      <c r="N68" s="215">
        <f>IF(N$2&gt;=$B68,'Indexed REC Strike Price'!N68-INDEX('Inputs_Indexed REC'!K$25:K$27,MATCH('Indexed REC Prices'!$C68,'Inputs_Indexed REC'!$C$25:$C$27,0)),0)</f>
        <v>0</v>
      </c>
      <c r="O68" s="215">
        <f>IF(O$2&gt;=$B68,'Indexed REC Strike Price'!O68-INDEX('Inputs_Indexed REC'!L$25:L$27,MATCH('Indexed REC Prices'!$C68,'Inputs_Indexed REC'!$C$25:$C$27,0)),0)</f>
        <v>0</v>
      </c>
      <c r="P68" s="215">
        <f>IF(P$2&gt;=$B68,'Indexed REC Strike Price'!P68-INDEX('Inputs_Indexed REC'!M$25:M$27,MATCH('Indexed REC Prices'!$C68,'Inputs_Indexed REC'!$C$25:$C$27,0)),0)</f>
        <v>0</v>
      </c>
      <c r="Q68" s="215">
        <f>IF(Q$2&gt;=$B68,'Indexed REC Strike Price'!Q68-INDEX('Inputs_Indexed REC'!N$25:N$27,MATCH('Indexed REC Prices'!$C68,'Inputs_Indexed REC'!$C$25:$C$27,0)),0)</f>
        <v>0</v>
      </c>
      <c r="R68" s="215">
        <f>IF(R$2&gt;=$B68,'Indexed REC Strike Price'!R68-INDEX('Inputs_Indexed REC'!O$25:O$27,MATCH('Indexed REC Prices'!$C68,'Inputs_Indexed REC'!$C$25:$C$27,0)),0)</f>
        <v>0</v>
      </c>
      <c r="S68" s="215">
        <f>IF(S$2&gt;=$B68,'Indexed REC Strike Price'!S68-INDEX('Inputs_Indexed REC'!P$25:P$27,MATCH('Indexed REC Prices'!$C68,'Inputs_Indexed REC'!$C$25:$C$27,0)),0)</f>
        <v>60.991835494884398</v>
      </c>
      <c r="T68" s="215">
        <f>IF(T$2&gt;=$B68,'Indexed REC Strike Price'!T68-INDEX('Inputs_Indexed REC'!Q$25:Q$27,MATCH('Indexed REC Prices'!$C68,'Inputs_Indexed REC'!$C$25:$C$27,0)),0)</f>
        <v>60.147459006789155</v>
      </c>
      <c r="U68" s="215">
        <f>IF(U$2&gt;=$B68,'Indexed REC Strike Price'!U68-INDEX('Inputs_Indexed REC'!R$25:R$27,MATCH('Indexed REC Prices'!$C68,'Inputs_Indexed REC'!$C$25:$C$27,0)),0)</f>
        <v>58.652112776630432</v>
      </c>
      <c r="V68" s="215">
        <f>IF(V$2&gt;=$B68,'Indexed REC Strike Price'!V68-INDEX('Inputs_Indexed REC'!S$25:S$27,MATCH('Indexed REC Prices'!$C68,'Inputs_Indexed REC'!$C$25:$C$27,0)),0)</f>
        <v>58.770428451233592</v>
      </c>
      <c r="W68" s="215">
        <f>IF(W$2&gt;=$B68,'Indexed REC Strike Price'!W68-INDEX('Inputs_Indexed REC'!T$25:T$27,MATCH('Indexed REC Prices'!$C68,'Inputs_Indexed REC'!$C$25:$C$27,0)),0)</f>
        <v>58.959652855995515</v>
      </c>
      <c r="X68" s="215">
        <f>IF(X$2&gt;=$B68,'Indexed REC Strike Price'!X68-INDEX('Inputs_Indexed REC'!U$25:U$27,MATCH('Indexed REC Prices'!$C68,'Inputs_Indexed REC'!$C$25:$C$27,0)),0)</f>
        <v>59.19526515758281</v>
      </c>
      <c r="Y68" s="215">
        <f>IF(Y$2&gt;=$B68,'Indexed REC Strike Price'!Y68-INDEX('Inputs_Indexed REC'!V$25:V$27,MATCH('Indexed REC Prices'!$C68,'Inputs_Indexed REC'!$C$25:$C$27,0)),0)</f>
        <v>59.081471506789157</v>
      </c>
      <c r="Z68" s="215">
        <f>IF(Z$2&gt;=$B68,'Indexed REC Strike Price'!Z68-INDEX('Inputs_Indexed REC'!W$25:W$27,MATCH('Indexed REC Prices'!$C68,'Inputs_Indexed REC'!$C$25:$C$27,0)),0)</f>
        <v>58.960417141709797</v>
      </c>
      <c r="AA68" s="215">
        <f>IF(AA$2&gt;=$B68,'Indexed REC Strike Price'!AA68-INDEX('Inputs_Indexed REC'!X$25:X$27,MATCH('Indexed REC Prices'!$C68,'Inputs_Indexed REC'!$C$25:$C$27,0)),0)</f>
        <v>58.670147796471703</v>
      </c>
      <c r="AB68" s="215">
        <f>IF(AB$2&gt;=$B68,'Indexed REC Strike Price'!AB68-INDEX('Inputs_Indexed REC'!Y$25:Y$27,MATCH('Indexed REC Prices'!$C68,'Inputs_Indexed REC'!$C$25:$C$27,0)),0)</f>
        <v>58.448324482979636</v>
      </c>
      <c r="AC68" s="215">
        <f>IF(AC$2&gt;=$B68,'Indexed REC Strike Price'!AC68-INDEX('Inputs_Indexed REC'!Z$25:Z$27,MATCH('Indexed REC Prices'!$C68,'Inputs_Indexed REC'!$C$25:$C$27,0)),0)</f>
        <v>58.273653352027253</v>
      </c>
      <c r="AD68" s="215">
        <f>IF(AD$2&gt;=$B68,'Indexed REC Strike Price'!AD68-INDEX('Inputs_Indexed REC'!AA$25:AA$27,MATCH('Indexed REC Prices'!$C68,'Inputs_Indexed REC'!$C$25:$C$27,0)),0)</f>
        <v>57.340985092106614</v>
      </c>
      <c r="AE68" s="215">
        <f>IF(AE$2&gt;=$B68,'Indexed REC Strike Price'!AE68-INDEX('Inputs_Indexed REC'!AB$25:AB$27,MATCH('Indexed REC Prices'!$C68,'Inputs_Indexed REC'!$C$25:$C$27,0)),0)</f>
        <v>56.389663466987564</v>
      </c>
      <c r="AF68" s="215">
        <f>IF(AF$2&gt;=$B68,'Indexed REC Strike Price'!AF68-INDEX('Inputs_Indexed REC'!AC$25:AC$27,MATCH('Indexed REC Prices'!$C68,'Inputs_Indexed REC'!$C$25:$C$27,0)),0)</f>
        <v>55.419315409366135</v>
      </c>
    </row>
    <row r="69" spans="2:32" x14ac:dyDescent="0.35">
      <c r="B69" s="354">
        <f t="shared" si="3"/>
        <v>2034</v>
      </c>
      <c r="C69" s="305" t="s">
        <v>77</v>
      </c>
      <c r="D69" s="60" t="s">
        <v>32</v>
      </c>
      <c r="E69" s="249" t="s">
        <v>93</v>
      </c>
      <c r="H69" s="215">
        <f>IF(H$2&gt;=$B69,'Indexed REC Strike Price'!H69-INDEX('Inputs_Indexed REC'!E$25:E$27,MATCH('Indexed REC Prices'!$C69,'Inputs_Indexed REC'!$C$25:$C$27,0)),0)</f>
        <v>0</v>
      </c>
      <c r="I69" s="215">
        <f>IF(I$2&gt;=$B69,'Indexed REC Strike Price'!I69-INDEX('Inputs_Indexed REC'!F$25:F$27,MATCH('Indexed REC Prices'!$C69,'Inputs_Indexed REC'!$C$25:$C$27,0)),0)</f>
        <v>0</v>
      </c>
      <c r="J69" s="215">
        <f>IF(J$2&gt;=$B69,'Indexed REC Strike Price'!J69-INDEX('Inputs_Indexed REC'!G$25:G$27,MATCH('Indexed REC Prices'!$C69,'Inputs_Indexed REC'!$C$25:$C$27,0)),0)</f>
        <v>0</v>
      </c>
      <c r="K69" s="215">
        <f>IF(K$2&gt;=$B69,'Indexed REC Strike Price'!K69-INDEX('Inputs_Indexed REC'!H$25:H$27,MATCH('Indexed REC Prices'!$C69,'Inputs_Indexed REC'!$C$25:$C$27,0)),0)</f>
        <v>0</v>
      </c>
      <c r="L69" s="215">
        <f>IF(L$2&gt;=$B69,'Indexed REC Strike Price'!L69-INDEX('Inputs_Indexed REC'!I$25:I$27,MATCH('Indexed REC Prices'!$C69,'Inputs_Indexed REC'!$C$25:$C$27,0)),0)</f>
        <v>0</v>
      </c>
      <c r="M69" s="215">
        <f>IF(M$2&gt;=$B69,'Indexed REC Strike Price'!M69-INDEX('Inputs_Indexed REC'!J$25:J$27,MATCH('Indexed REC Prices'!$C69,'Inputs_Indexed REC'!$C$25:$C$27,0)),0)</f>
        <v>0</v>
      </c>
      <c r="N69" s="215">
        <f>IF(N$2&gt;=$B69,'Indexed REC Strike Price'!N69-INDEX('Inputs_Indexed REC'!K$25:K$27,MATCH('Indexed REC Prices'!$C69,'Inputs_Indexed REC'!$C$25:$C$27,0)),0)</f>
        <v>0</v>
      </c>
      <c r="O69" s="215">
        <f>IF(O$2&gt;=$B69,'Indexed REC Strike Price'!O69-INDEX('Inputs_Indexed REC'!L$25:L$27,MATCH('Indexed REC Prices'!$C69,'Inputs_Indexed REC'!$C$25:$C$27,0)),0)</f>
        <v>0</v>
      </c>
      <c r="P69" s="215">
        <f>IF(P$2&gt;=$B69,'Indexed REC Strike Price'!P69-INDEX('Inputs_Indexed REC'!M$25:M$27,MATCH('Indexed REC Prices'!$C69,'Inputs_Indexed REC'!$C$25:$C$27,0)),0)</f>
        <v>0</v>
      </c>
      <c r="Q69" s="215">
        <f>IF(Q$2&gt;=$B69,'Indexed REC Strike Price'!Q69-INDEX('Inputs_Indexed REC'!N$25:N$27,MATCH('Indexed REC Prices'!$C69,'Inputs_Indexed REC'!$C$25:$C$27,0)),0)</f>
        <v>0</v>
      </c>
      <c r="R69" s="215">
        <f>IF(R$2&gt;=$B69,'Indexed REC Strike Price'!R69-INDEX('Inputs_Indexed REC'!O$25:O$27,MATCH('Indexed REC Prices'!$C69,'Inputs_Indexed REC'!$C$25:$C$27,0)),0)</f>
        <v>0</v>
      </c>
      <c r="S69" s="215">
        <f>IF(S$2&gt;=$B69,'Indexed REC Strike Price'!S69-INDEX('Inputs_Indexed REC'!P$25:P$27,MATCH('Indexed REC Prices'!$C69,'Inputs_Indexed REC'!$C$25:$C$27,0)),0)</f>
        <v>0</v>
      </c>
      <c r="T69" s="215">
        <f>IF(T$2&gt;=$B69,'Indexed REC Strike Price'!T69-INDEX('Inputs_Indexed REC'!Q$25:Q$27,MATCH('Indexed REC Prices'!$C69,'Inputs_Indexed REC'!$C$25:$C$27,0)),0)</f>
        <v>56.012873790294286</v>
      </c>
      <c r="U69" s="215">
        <f>IF(U$2&gt;=$B69,'Indexed REC Strike Price'!U69-INDEX('Inputs_Indexed REC'!R$25:R$27,MATCH('Indexed REC Prices'!$C69,'Inputs_Indexed REC'!$C$25:$C$27,0)),0)</f>
        <v>54.517527560135562</v>
      </c>
      <c r="V69" s="215">
        <f>IF(V$2&gt;=$B69,'Indexed REC Strike Price'!V69-INDEX('Inputs_Indexed REC'!S$25:S$27,MATCH('Indexed REC Prices'!$C69,'Inputs_Indexed REC'!$C$25:$C$27,0)),0)</f>
        <v>54.635843234738722</v>
      </c>
      <c r="W69" s="215">
        <f>IF(W$2&gt;=$B69,'Indexed REC Strike Price'!W69-INDEX('Inputs_Indexed REC'!T$25:T$27,MATCH('Indexed REC Prices'!$C69,'Inputs_Indexed REC'!$C$25:$C$27,0)),0)</f>
        <v>54.825067639500645</v>
      </c>
      <c r="X69" s="215">
        <f>IF(X$2&gt;=$B69,'Indexed REC Strike Price'!X69-INDEX('Inputs_Indexed REC'!U$25:U$27,MATCH('Indexed REC Prices'!$C69,'Inputs_Indexed REC'!$C$25:$C$27,0)),0)</f>
        <v>55.06067994108794</v>
      </c>
      <c r="Y69" s="215">
        <f>IF(Y$2&gt;=$B69,'Indexed REC Strike Price'!Y69-INDEX('Inputs_Indexed REC'!V$25:V$27,MATCH('Indexed REC Prices'!$C69,'Inputs_Indexed REC'!$C$25:$C$27,0)),0)</f>
        <v>54.946886290294287</v>
      </c>
      <c r="Z69" s="215">
        <f>IF(Z$2&gt;=$B69,'Indexed REC Strike Price'!Z69-INDEX('Inputs_Indexed REC'!W$25:W$27,MATCH('Indexed REC Prices'!$C69,'Inputs_Indexed REC'!$C$25:$C$27,0)),0)</f>
        <v>54.825831925214928</v>
      </c>
      <c r="AA69" s="215">
        <f>IF(AA$2&gt;=$B69,'Indexed REC Strike Price'!AA69-INDEX('Inputs_Indexed REC'!X$25:X$27,MATCH('Indexed REC Prices'!$C69,'Inputs_Indexed REC'!$C$25:$C$27,0)),0)</f>
        <v>54.535562579976833</v>
      </c>
      <c r="AB69" s="215">
        <f>IF(AB$2&gt;=$B69,'Indexed REC Strike Price'!AB69-INDEX('Inputs_Indexed REC'!Y$25:Y$27,MATCH('Indexed REC Prices'!$C69,'Inputs_Indexed REC'!$C$25:$C$27,0)),0)</f>
        <v>54.313739266484767</v>
      </c>
      <c r="AC69" s="215">
        <f>IF(AC$2&gt;=$B69,'Indexed REC Strike Price'!AC69-INDEX('Inputs_Indexed REC'!Z$25:Z$27,MATCH('Indexed REC Prices'!$C69,'Inputs_Indexed REC'!$C$25:$C$27,0)),0)</f>
        <v>54.139068135532384</v>
      </c>
      <c r="AD69" s="215">
        <f>IF(AD$2&gt;=$B69,'Indexed REC Strike Price'!AD69-INDEX('Inputs_Indexed REC'!AA$25:AA$27,MATCH('Indexed REC Prices'!$C69,'Inputs_Indexed REC'!$C$25:$C$27,0)),0)</f>
        <v>53.206399875611744</v>
      </c>
      <c r="AE69" s="215">
        <f>IF(AE$2&gt;=$B69,'Indexed REC Strike Price'!AE69-INDEX('Inputs_Indexed REC'!AB$25:AB$27,MATCH('Indexed REC Prices'!$C69,'Inputs_Indexed REC'!$C$25:$C$27,0)),0)</f>
        <v>52.255078250492694</v>
      </c>
      <c r="AF69" s="215">
        <f>IF(AF$2&gt;=$B69,'Indexed REC Strike Price'!AF69-INDEX('Inputs_Indexed REC'!AC$25:AC$27,MATCH('Indexed REC Prices'!$C69,'Inputs_Indexed REC'!$C$25:$C$27,0)),0)</f>
        <v>51.284730192871265</v>
      </c>
    </row>
    <row r="70" spans="2:32" x14ac:dyDescent="0.35">
      <c r="B70" s="354">
        <f t="shared" si="3"/>
        <v>2035</v>
      </c>
      <c r="C70" s="305" t="s">
        <v>77</v>
      </c>
      <c r="D70" s="60" t="s">
        <v>33</v>
      </c>
      <c r="E70" s="249" t="s">
        <v>93</v>
      </c>
      <c r="H70" s="215">
        <f>IF(H$2&gt;=$B70,'Indexed REC Strike Price'!H70-INDEX('Inputs_Indexed REC'!E$25:E$27,MATCH('Indexed REC Prices'!$C70,'Inputs_Indexed REC'!$C$25:$C$27,0)),0)</f>
        <v>0</v>
      </c>
      <c r="I70" s="215">
        <f>IF(I$2&gt;=$B70,'Indexed REC Strike Price'!I70-INDEX('Inputs_Indexed REC'!F$25:F$27,MATCH('Indexed REC Prices'!$C70,'Inputs_Indexed REC'!$C$25:$C$27,0)),0)</f>
        <v>0</v>
      </c>
      <c r="J70" s="215">
        <f>IF(J$2&gt;=$B70,'Indexed REC Strike Price'!J70-INDEX('Inputs_Indexed REC'!G$25:G$27,MATCH('Indexed REC Prices'!$C70,'Inputs_Indexed REC'!$C$25:$C$27,0)),0)</f>
        <v>0</v>
      </c>
      <c r="K70" s="215">
        <f>IF(K$2&gt;=$B70,'Indexed REC Strike Price'!K70-INDEX('Inputs_Indexed REC'!H$25:H$27,MATCH('Indexed REC Prices'!$C70,'Inputs_Indexed REC'!$C$25:$C$27,0)),0)</f>
        <v>0</v>
      </c>
      <c r="L70" s="215">
        <f>IF(L$2&gt;=$B70,'Indexed REC Strike Price'!L70-INDEX('Inputs_Indexed REC'!I$25:I$27,MATCH('Indexed REC Prices'!$C70,'Inputs_Indexed REC'!$C$25:$C$27,0)),0)</f>
        <v>0</v>
      </c>
      <c r="M70" s="215">
        <f>IF(M$2&gt;=$B70,'Indexed REC Strike Price'!M70-INDEX('Inputs_Indexed REC'!J$25:J$27,MATCH('Indexed REC Prices'!$C70,'Inputs_Indexed REC'!$C$25:$C$27,0)),0)</f>
        <v>0</v>
      </c>
      <c r="N70" s="215">
        <f>IF(N$2&gt;=$B70,'Indexed REC Strike Price'!N70-INDEX('Inputs_Indexed REC'!K$25:K$27,MATCH('Indexed REC Prices'!$C70,'Inputs_Indexed REC'!$C$25:$C$27,0)),0)</f>
        <v>0</v>
      </c>
      <c r="O70" s="215">
        <f>IF(O$2&gt;=$B70,'Indexed REC Strike Price'!O70-INDEX('Inputs_Indexed REC'!L$25:L$27,MATCH('Indexed REC Prices'!$C70,'Inputs_Indexed REC'!$C$25:$C$27,0)),0)</f>
        <v>0</v>
      </c>
      <c r="P70" s="215">
        <f>IF(P$2&gt;=$B70,'Indexed REC Strike Price'!P70-INDEX('Inputs_Indexed REC'!M$25:M$27,MATCH('Indexed REC Prices'!$C70,'Inputs_Indexed REC'!$C$25:$C$27,0)),0)</f>
        <v>0</v>
      </c>
      <c r="Q70" s="215">
        <f>IF(Q$2&gt;=$B70,'Indexed REC Strike Price'!Q70-INDEX('Inputs_Indexed REC'!N$25:N$27,MATCH('Indexed REC Prices'!$C70,'Inputs_Indexed REC'!$C$25:$C$27,0)),0)</f>
        <v>0</v>
      </c>
      <c r="R70" s="215">
        <f>IF(R$2&gt;=$B70,'Indexed REC Strike Price'!R70-INDEX('Inputs_Indexed REC'!O$25:O$27,MATCH('Indexed REC Prices'!$C70,'Inputs_Indexed REC'!$C$25:$C$27,0)),0)</f>
        <v>0</v>
      </c>
      <c r="S70" s="215">
        <f>IF(S$2&gt;=$B70,'Indexed REC Strike Price'!S70-INDEX('Inputs_Indexed REC'!P$25:P$27,MATCH('Indexed REC Prices'!$C70,'Inputs_Indexed REC'!$C$25:$C$27,0)),0)</f>
        <v>0</v>
      </c>
      <c r="T70" s="215">
        <f>IF(T$2&gt;=$B70,'Indexed REC Strike Price'!T70-INDEX('Inputs_Indexed REC'!Q$25:Q$27,MATCH('Indexed REC Prices'!$C70,'Inputs_Indexed REC'!$C$25:$C$27,0)),0)</f>
        <v>0</v>
      </c>
      <c r="U70" s="215">
        <f>IF(U$2&gt;=$B70,'Indexed REC Strike Price'!U70-INDEX('Inputs_Indexed REC'!R$25:R$27,MATCH('Indexed REC Prices'!$C70,'Inputs_Indexed REC'!$C$25:$C$27,0)),0)</f>
        <v>50.232983294337771</v>
      </c>
      <c r="V70" s="215">
        <f>IF(V$2&gt;=$B70,'Indexed REC Strike Price'!V70-INDEX('Inputs_Indexed REC'!S$25:S$27,MATCH('Indexed REC Prices'!$C70,'Inputs_Indexed REC'!$C$25:$C$27,0)),0)</f>
        <v>50.351298968940931</v>
      </c>
      <c r="W70" s="215">
        <f>IF(W$2&gt;=$B70,'Indexed REC Strike Price'!W70-INDEX('Inputs_Indexed REC'!T$25:T$27,MATCH('Indexed REC Prices'!$C70,'Inputs_Indexed REC'!$C$25:$C$27,0)),0)</f>
        <v>50.540523373702854</v>
      </c>
      <c r="X70" s="215">
        <f>IF(X$2&gt;=$B70,'Indexed REC Strike Price'!X70-INDEX('Inputs_Indexed REC'!U$25:U$27,MATCH('Indexed REC Prices'!$C70,'Inputs_Indexed REC'!$C$25:$C$27,0)),0)</f>
        <v>50.776135675290149</v>
      </c>
      <c r="Y70" s="215">
        <f>IF(Y$2&gt;=$B70,'Indexed REC Strike Price'!Y70-INDEX('Inputs_Indexed REC'!V$25:V$27,MATCH('Indexed REC Prices'!$C70,'Inputs_Indexed REC'!$C$25:$C$27,0)),0)</f>
        <v>50.662342024496496</v>
      </c>
      <c r="Z70" s="215">
        <f>IF(Z$2&gt;=$B70,'Indexed REC Strike Price'!Z70-INDEX('Inputs_Indexed REC'!W$25:W$27,MATCH('Indexed REC Prices'!$C70,'Inputs_Indexed REC'!$C$25:$C$27,0)),0)</f>
        <v>50.541287659417137</v>
      </c>
      <c r="AA70" s="215">
        <f>IF(AA$2&gt;=$B70,'Indexed REC Strike Price'!AA70-INDEX('Inputs_Indexed REC'!X$25:X$27,MATCH('Indexed REC Prices'!$C70,'Inputs_Indexed REC'!$C$25:$C$27,0)),0)</f>
        <v>50.251018314179042</v>
      </c>
      <c r="AB70" s="215">
        <f>IF(AB$2&gt;=$B70,'Indexed REC Strike Price'!AB70-INDEX('Inputs_Indexed REC'!Y$25:Y$27,MATCH('Indexed REC Prices'!$C70,'Inputs_Indexed REC'!$C$25:$C$27,0)),0)</f>
        <v>50.029195000686975</v>
      </c>
      <c r="AC70" s="215">
        <f>IF(AC$2&gt;=$B70,'Indexed REC Strike Price'!AC70-INDEX('Inputs_Indexed REC'!Z$25:Z$27,MATCH('Indexed REC Prices'!$C70,'Inputs_Indexed REC'!$C$25:$C$27,0)),0)</f>
        <v>49.854523869734592</v>
      </c>
      <c r="AD70" s="215">
        <f>IF(AD$2&gt;=$B70,'Indexed REC Strike Price'!AD70-INDEX('Inputs_Indexed REC'!AA$25:AA$27,MATCH('Indexed REC Prices'!$C70,'Inputs_Indexed REC'!$C$25:$C$27,0)),0)</f>
        <v>48.921855609813953</v>
      </c>
      <c r="AE70" s="215">
        <f>IF(AE$2&gt;=$B70,'Indexed REC Strike Price'!AE70-INDEX('Inputs_Indexed REC'!AB$25:AB$27,MATCH('Indexed REC Prices'!$C70,'Inputs_Indexed REC'!$C$25:$C$27,0)),0)</f>
        <v>47.970533984694903</v>
      </c>
      <c r="AF70" s="215">
        <f>IF(AF$2&gt;=$B70,'Indexed REC Strike Price'!AF70-INDEX('Inputs_Indexed REC'!AC$25:AC$27,MATCH('Indexed REC Prices'!$C70,'Inputs_Indexed REC'!$C$25:$C$27,0)),0)</f>
        <v>47.000185927073474</v>
      </c>
    </row>
    <row r="71" spans="2:32" x14ac:dyDescent="0.35">
      <c r="B71" s="354">
        <f t="shared" si="3"/>
        <v>2036</v>
      </c>
      <c r="C71" s="305" t="s">
        <v>77</v>
      </c>
      <c r="D71" s="60" t="s">
        <v>34</v>
      </c>
      <c r="E71" s="249" t="s">
        <v>93</v>
      </c>
      <c r="H71" s="215">
        <f>IF(H$2&gt;=$B71,'Indexed REC Strike Price'!H71-INDEX('Inputs_Indexed REC'!E$25:E$27,MATCH('Indexed REC Prices'!$C71,'Inputs_Indexed REC'!$C$25:$C$27,0)),0)</f>
        <v>0</v>
      </c>
      <c r="I71" s="215">
        <f>IF(I$2&gt;=$B71,'Indexed REC Strike Price'!I71-INDEX('Inputs_Indexed REC'!F$25:F$27,MATCH('Indexed REC Prices'!$C71,'Inputs_Indexed REC'!$C$25:$C$27,0)),0)</f>
        <v>0</v>
      </c>
      <c r="J71" s="215">
        <f>IF(J$2&gt;=$B71,'Indexed REC Strike Price'!J71-INDEX('Inputs_Indexed REC'!G$25:G$27,MATCH('Indexed REC Prices'!$C71,'Inputs_Indexed REC'!$C$25:$C$27,0)),0)</f>
        <v>0</v>
      </c>
      <c r="K71" s="215">
        <f>IF(K$2&gt;=$B71,'Indexed REC Strike Price'!K71-INDEX('Inputs_Indexed REC'!H$25:H$27,MATCH('Indexed REC Prices'!$C71,'Inputs_Indexed REC'!$C$25:$C$27,0)),0)</f>
        <v>0</v>
      </c>
      <c r="L71" s="215">
        <f>IF(L$2&gt;=$B71,'Indexed REC Strike Price'!L71-INDEX('Inputs_Indexed REC'!I$25:I$27,MATCH('Indexed REC Prices'!$C71,'Inputs_Indexed REC'!$C$25:$C$27,0)),0)</f>
        <v>0</v>
      </c>
      <c r="M71" s="215">
        <f>IF(M$2&gt;=$B71,'Indexed REC Strike Price'!M71-INDEX('Inputs_Indexed REC'!J$25:J$27,MATCH('Indexed REC Prices'!$C71,'Inputs_Indexed REC'!$C$25:$C$27,0)),0)</f>
        <v>0</v>
      </c>
      <c r="N71" s="215">
        <f>IF(N$2&gt;=$B71,'Indexed REC Strike Price'!N71-INDEX('Inputs_Indexed REC'!K$25:K$27,MATCH('Indexed REC Prices'!$C71,'Inputs_Indexed REC'!$C$25:$C$27,0)),0)</f>
        <v>0</v>
      </c>
      <c r="O71" s="215">
        <f>IF(O$2&gt;=$B71,'Indexed REC Strike Price'!O71-INDEX('Inputs_Indexed REC'!L$25:L$27,MATCH('Indexed REC Prices'!$C71,'Inputs_Indexed REC'!$C$25:$C$27,0)),0)</f>
        <v>0</v>
      </c>
      <c r="P71" s="215">
        <f>IF(P$2&gt;=$B71,'Indexed REC Strike Price'!P71-INDEX('Inputs_Indexed REC'!M$25:M$27,MATCH('Indexed REC Prices'!$C71,'Inputs_Indexed REC'!$C$25:$C$27,0)),0)</f>
        <v>0</v>
      </c>
      <c r="Q71" s="215">
        <f>IF(Q$2&gt;=$B71,'Indexed REC Strike Price'!Q71-INDEX('Inputs_Indexed REC'!N$25:N$27,MATCH('Indexed REC Prices'!$C71,'Inputs_Indexed REC'!$C$25:$C$27,0)),0)</f>
        <v>0</v>
      </c>
      <c r="R71" s="215">
        <f>IF(R$2&gt;=$B71,'Indexed REC Strike Price'!R71-INDEX('Inputs_Indexed REC'!O$25:O$27,MATCH('Indexed REC Prices'!$C71,'Inputs_Indexed REC'!$C$25:$C$27,0)),0)</f>
        <v>0</v>
      </c>
      <c r="S71" s="215">
        <f>IF(S$2&gt;=$B71,'Indexed REC Strike Price'!S71-INDEX('Inputs_Indexed REC'!P$25:P$27,MATCH('Indexed REC Prices'!$C71,'Inputs_Indexed REC'!$C$25:$C$27,0)),0)</f>
        <v>0</v>
      </c>
      <c r="T71" s="215">
        <f>IF(T$2&gt;=$B71,'Indexed REC Strike Price'!T71-INDEX('Inputs_Indexed REC'!Q$25:Q$27,MATCH('Indexed REC Prices'!$C71,'Inputs_Indexed REC'!$C$25:$C$27,0)),0)</f>
        <v>0</v>
      </c>
      <c r="U71" s="215">
        <f>IF(U$2&gt;=$B71,'Indexed REC Strike Price'!U71-INDEX('Inputs_Indexed REC'!R$25:R$27,MATCH('Indexed REC Prices'!$C71,'Inputs_Indexed REC'!$C$25:$C$27,0)),0)</f>
        <v>0</v>
      </c>
      <c r="V71" s="215">
        <f>IF(V$2&gt;=$B71,'Indexed REC Strike Price'!V71-INDEX('Inputs_Indexed REC'!S$25:S$27,MATCH('Indexed REC Prices'!$C71,'Inputs_Indexed REC'!$C$25:$C$27,0)),0)</f>
        <v>50.479835296914878</v>
      </c>
      <c r="W71" s="215">
        <f>IF(W$2&gt;=$B71,'Indexed REC Strike Price'!W71-INDEX('Inputs_Indexed REC'!T$25:T$27,MATCH('Indexed REC Prices'!$C71,'Inputs_Indexed REC'!$C$25:$C$27,0)),0)</f>
        <v>50.669059701676801</v>
      </c>
      <c r="X71" s="215">
        <f>IF(X$2&gt;=$B71,'Indexed REC Strike Price'!X71-INDEX('Inputs_Indexed REC'!U$25:U$27,MATCH('Indexed REC Prices'!$C71,'Inputs_Indexed REC'!$C$25:$C$27,0)),0)</f>
        <v>50.904672003264096</v>
      </c>
      <c r="Y71" s="215">
        <f>IF(Y$2&gt;=$B71,'Indexed REC Strike Price'!Y71-INDEX('Inputs_Indexed REC'!V$25:V$27,MATCH('Indexed REC Prices'!$C71,'Inputs_Indexed REC'!$C$25:$C$27,0)),0)</f>
        <v>50.790878352470443</v>
      </c>
      <c r="Z71" s="215">
        <f>IF(Z$2&gt;=$B71,'Indexed REC Strike Price'!Z71-INDEX('Inputs_Indexed REC'!W$25:W$27,MATCH('Indexed REC Prices'!$C71,'Inputs_Indexed REC'!$C$25:$C$27,0)),0)</f>
        <v>50.669823987391084</v>
      </c>
      <c r="AA71" s="215">
        <f>IF(AA$2&gt;=$B71,'Indexed REC Strike Price'!AA71-INDEX('Inputs_Indexed REC'!X$25:X$27,MATCH('Indexed REC Prices'!$C71,'Inputs_Indexed REC'!$C$25:$C$27,0)),0)</f>
        <v>50.379554642152989</v>
      </c>
      <c r="AB71" s="215">
        <f>IF(AB$2&gt;=$B71,'Indexed REC Strike Price'!AB71-INDEX('Inputs_Indexed REC'!Y$25:Y$27,MATCH('Indexed REC Prices'!$C71,'Inputs_Indexed REC'!$C$25:$C$27,0)),0)</f>
        <v>50.157731328660923</v>
      </c>
      <c r="AC71" s="215">
        <f>IF(AC$2&gt;=$B71,'Indexed REC Strike Price'!AC71-INDEX('Inputs_Indexed REC'!Z$25:Z$27,MATCH('Indexed REC Prices'!$C71,'Inputs_Indexed REC'!$C$25:$C$27,0)),0)</f>
        <v>49.983060197708539</v>
      </c>
      <c r="AD71" s="215">
        <f>IF(AD$2&gt;=$B71,'Indexed REC Strike Price'!AD71-INDEX('Inputs_Indexed REC'!AA$25:AA$27,MATCH('Indexed REC Prices'!$C71,'Inputs_Indexed REC'!$C$25:$C$27,0)),0)</f>
        <v>49.0503919377879</v>
      </c>
      <c r="AE71" s="215">
        <f>IF(AE$2&gt;=$B71,'Indexed REC Strike Price'!AE71-INDEX('Inputs_Indexed REC'!AB$25:AB$27,MATCH('Indexed REC Prices'!$C71,'Inputs_Indexed REC'!$C$25:$C$27,0)),0)</f>
        <v>48.09907031266885</v>
      </c>
      <c r="AF71" s="215">
        <f>IF(AF$2&gt;=$B71,'Indexed REC Strike Price'!AF71-INDEX('Inputs_Indexed REC'!AC$25:AC$27,MATCH('Indexed REC Prices'!$C71,'Inputs_Indexed REC'!$C$25:$C$27,0)),0)</f>
        <v>47.128722255047421</v>
      </c>
    </row>
    <row r="72" spans="2:32" x14ac:dyDescent="0.35">
      <c r="B72" s="354">
        <f t="shared" si="3"/>
        <v>2037</v>
      </c>
      <c r="C72" s="305" t="s">
        <v>77</v>
      </c>
      <c r="D72" s="60" t="s">
        <v>35</v>
      </c>
      <c r="E72" s="249" t="s">
        <v>93</v>
      </c>
      <c r="H72" s="215">
        <f>IF(H$2&gt;=$B72,'Indexed REC Strike Price'!H72-INDEX('Inputs_Indexed REC'!E$25:E$27,MATCH('Indexed REC Prices'!$C72,'Inputs_Indexed REC'!$C$25:$C$27,0)),0)</f>
        <v>0</v>
      </c>
      <c r="I72" s="215">
        <f>IF(I$2&gt;=$B72,'Indexed REC Strike Price'!I72-INDEX('Inputs_Indexed REC'!F$25:F$27,MATCH('Indexed REC Prices'!$C72,'Inputs_Indexed REC'!$C$25:$C$27,0)),0)</f>
        <v>0</v>
      </c>
      <c r="J72" s="215">
        <f>IF(J$2&gt;=$B72,'Indexed REC Strike Price'!J72-INDEX('Inputs_Indexed REC'!G$25:G$27,MATCH('Indexed REC Prices'!$C72,'Inputs_Indexed REC'!$C$25:$C$27,0)),0)</f>
        <v>0</v>
      </c>
      <c r="K72" s="215">
        <f>IF(K$2&gt;=$B72,'Indexed REC Strike Price'!K72-INDEX('Inputs_Indexed REC'!H$25:H$27,MATCH('Indexed REC Prices'!$C72,'Inputs_Indexed REC'!$C$25:$C$27,0)),0)</f>
        <v>0</v>
      </c>
      <c r="L72" s="215">
        <f>IF(L$2&gt;=$B72,'Indexed REC Strike Price'!L72-INDEX('Inputs_Indexed REC'!I$25:I$27,MATCH('Indexed REC Prices'!$C72,'Inputs_Indexed REC'!$C$25:$C$27,0)),0)</f>
        <v>0</v>
      </c>
      <c r="M72" s="215">
        <f>IF(M$2&gt;=$B72,'Indexed REC Strike Price'!M72-INDEX('Inputs_Indexed REC'!J$25:J$27,MATCH('Indexed REC Prices'!$C72,'Inputs_Indexed REC'!$C$25:$C$27,0)),0)</f>
        <v>0</v>
      </c>
      <c r="N72" s="215">
        <f>IF(N$2&gt;=$B72,'Indexed REC Strike Price'!N72-INDEX('Inputs_Indexed REC'!K$25:K$27,MATCH('Indexed REC Prices'!$C72,'Inputs_Indexed REC'!$C$25:$C$27,0)),0)</f>
        <v>0</v>
      </c>
      <c r="O72" s="215">
        <f>IF(O$2&gt;=$B72,'Indexed REC Strike Price'!O72-INDEX('Inputs_Indexed REC'!L$25:L$27,MATCH('Indexed REC Prices'!$C72,'Inputs_Indexed REC'!$C$25:$C$27,0)),0)</f>
        <v>0</v>
      </c>
      <c r="P72" s="215">
        <f>IF(P$2&gt;=$B72,'Indexed REC Strike Price'!P72-INDEX('Inputs_Indexed REC'!M$25:M$27,MATCH('Indexed REC Prices'!$C72,'Inputs_Indexed REC'!$C$25:$C$27,0)),0)</f>
        <v>0</v>
      </c>
      <c r="Q72" s="215">
        <f>IF(Q$2&gt;=$B72,'Indexed REC Strike Price'!Q72-INDEX('Inputs_Indexed REC'!N$25:N$27,MATCH('Indexed REC Prices'!$C72,'Inputs_Indexed REC'!$C$25:$C$27,0)),0)</f>
        <v>0</v>
      </c>
      <c r="R72" s="215">
        <f>IF(R$2&gt;=$B72,'Indexed REC Strike Price'!R72-INDEX('Inputs_Indexed REC'!O$25:O$27,MATCH('Indexed REC Prices'!$C72,'Inputs_Indexed REC'!$C$25:$C$27,0)),0)</f>
        <v>0</v>
      </c>
      <c r="S72" s="215">
        <f>IF(S$2&gt;=$B72,'Indexed REC Strike Price'!S72-INDEX('Inputs_Indexed REC'!P$25:P$27,MATCH('Indexed REC Prices'!$C72,'Inputs_Indexed REC'!$C$25:$C$27,0)),0)</f>
        <v>0</v>
      </c>
      <c r="T72" s="215">
        <f>IF(T$2&gt;=$B72,'Indexed REC Strike Price'!T72-INDEX('Inputs_Indexed REC'!Q$25:Q$27,MATCH('Indexed REC Prices'!$C72,'Inputs_Indexed REC'!$C$25:$C$27,0)),0)</f>
        <v>0</v>
      </c>
      <c r="U72" s="215">
        <f>IF(U$2&gt;=$B72,'Indexed REC Strike Price'!U72-INDEX('Inputs_Indexed REC'!R$25:R$27,MATCH('Indexed REC Prices'!$C72,'Inputs_Indexed REC'!$C$25:$C$27,0)),0)</f>
        <v>0</v>
      </c>
      <c r="V72" s="215">
        <f>IF(V$2&gt;=$B72,'Indexed REC Strike Price'!V72-INDEX('Inputs_Indexed REC'!S$25:S$27,MATCH('Indexed REC Prices'!$C72,'Inputs_Indexed REC'!$C$25:$C$27,0)),0)</f>
        <v>0</v>
      </c>
      <c r="W72" s="215">
        <f>IF(W$2&gt;=$B72,'Indexed REC Strike Price'!W72-INDEX('Inputs_Indexed REC'!T$25:T$27,MATCH('Indexed REC Prices'!$C72,'Inputs_Indexed REC'!$C$25:$C$27,0)),0)</f>
        <v>50.776173308321731</v>
      </c>
      <c r="X72" s="215">
        <f>IF(X$2&gt;=$B72,'Indexed REC Strike Price'!X72-INDEX('Inputs_Indexed REC'!U$25:U$27,MATCH('Indexed REC Prices'!$C72,'Inputs_Indexed REC'!$C$25:$C$27,0)),0)</f>
        <v>51.011785609909026</v>
      </c>
      <c r="Y72" s="215">
        <f>IF(Y$2&gt;=$B72,'Indexed REC Strike Price'!Y72-INDEX('Inputs_Indexed REC'!V$25:V$27,MATCH('Indexed REC Prices'!$C72,'Inputs_Indexed REC'!$C$25:$C$27,0)),0)</f>
        <v>50.897991959115373</v>
      </c>
      <c r="Z72" s="215">
        <f>IF(Z$2&gt;=$B72,'Indexed REC Strike Price'!Z72-INDEX('Inputs_Indexed REC'!W$25:W$27,MATCH('Indexed REC Prices'!$C72,'Inputs_Indexed REC'!$C$25:$C$27,0)),0)</f>
        <v>50.776937594036013</v>
      </c>
      <c r="AA72" s="215">
        <f>IF(AA$2&gt;=$B72,'Indexed REC Strike Price'!AA72-INDEX('Inputs_Indexed REC'!X$25:X$27,MATCH('Indexed REC Prices'!$C72,'Inputs_Indexed REC'!$C$25:$C$27,0)),0)</f>
        <v>50.486668248797919</v>
      </c>
      <c r="AB72" s="215">
        <f>IF(AB$2&gt;=$B72,'Indexed REC Strike Price'!AB72-INDEX('Inputs_Indexed REC'!Y$25:Y$27,MATCH('Indexed REC Prices'!$C72,'Inputs_Indexed REC'!$C$25:$C$27,0)),0)</f>
        <v>50.264844935305852</v>
      </c>
      <c r="AC72" s="215">
        <f>IF(AC$2&gt;=$B72,'Indexed REC Strike Price'!AC72-INDEX('Inputs_Indexed REC'!Z$25:Z$27,MATCH('Indexed REC Prices'!$C72,'Inputs_Indexed REC'!$C$25:$C$27,0)),0)</f>
        <v>50.090173804353469</v>
      </c>
      <c r="AD72" s="215">
        <f>IF(AD$2&gt;=$B72,'Indexed REC Strike Price'!AD72-INDEX('Inputs_Indexed REC'!AA$25:AA$27,MATCH('Indexed REC Prices'!$C72,'Inputs_Indexed REC'!$C$25:$C$27,0)),0)</f>
        <v>49.15750554443283</v>
      </c>
      <c r="AE72" s="215">
        <f>IF(AE$2&gt;=$B72,'Indexed REC Strike Price'!AE72-INDEX('Inputs_Indexed REC'!AB$25:AB$27,MATCH('Indexed REC Prices'!$C72,'Inputs_Indexed REC'!$C$25:$C$27,0)),0)</f>
        <v>48.20618391931378</v>
      </c>
      <c r="AF72" s="215">
        <f>IF(AF$2&gt;=$B72,'Indexed REC Strike Price'!AF72-INDEX('Inputs_Indexed REC'!AC$25:AC$27,MATCH('Indexed REC Prices'!$C72,'Inputs_Indexed REC'!$C$25:$C$27,0)),0)</f>
        <v>47.235835861692351</v>
      </c>
    </row>
    <row r="73" spans="2:32" x14ac:dyDescent="0.35">
      <c r="B73" s="354">
        <f t="shared" si="3"/>
        <v>2038</v>
      </c>
      <c r="C73" s="305" t="s">
        <v>77</v>
      </c>
      <c r="D73" s="60" t="s">
        <v>36</v>
      </c>
      <c r="E73" s="249" t="s">
        <v>93</v>
      </c>
      <c r="H73" s="215">
        <f>IF(H$2&gt;=$B73,'Indexed REC Strike Price'!H73-INDEX('Inputs_Indexed REC'!E$25:E$27,MATCH('Indexed REC Prices'!$C73,'Inputs_Indexed REC'!$C$25:$C$27,0)),0)</f>
        <v>0</v>
      </c>
      <c r="I73" s="215">
        <f>IF(I$2&gt;=$B73,'Indexed REC Strike Price'!I73-INDEX('Inputs_Indexed REC'!F$25:F$27,MATCH('Indexed REC Prices'!$C73,'Inputs_Indexed REC'!$C$25:$C$27,0)),0)</f>
        <v>0</v>
      </c>
      <c r="J73" s="215">
        <f>IF(J$2&gt;=$B73,'Indexed REC Strike Price'!J73-INDEX('Inputs_Indexed REC'!G$25:G$27,MATCH('Indexed REC Prices'!$C73,'Inputs_Indexed REC'!$C$25:$C$27,0)),0)</f>
        <v>0</v>
      </c>
      <c r="K73" s="215">
        <f>IF(K$2&gt;=$B73,'Indexed REC Strike Price'!K73-INDEX('Inputs_Indexed REC'!H$25:H$27,MATCH('Indexed REC Prices'!$C73,'Inputs_Indexed REC'!$C$25:$C$27,0)),0)</f>
        <v>0</v>
      </c>
      <c r="L73" s="215">
        <f>IF(L$2&gt;=$B73,'Indexed REC Strike Price'!L73-INDEX('Inputs_Indexed REC'!I$25:I$27,MATCH('Indexed REC Prices'!$C73,'Inputs_Indexed REC'!$C$25:$C$27,0)),0)</f>
        <v>0</v>
      </c>
      <c r="M73" s="215">
        <f>IF(M$2&gt;=$B73,'Indexed REC Strike Price'!M73-INDEX('Inputs_Indexed REC'!J$25:J$27,MATCH('Indexed REC Prices'!$C73,'Inputs_Indexed REC'!$C$25:$C$27,0)),0)</f>
        <v>0</v>
      </c>
      <c r="N73" s="215">
        <f>IF(N$2&gt;=$B73,'Indexed REC Strike Price'!N73-INDEX('Inputs_Indexed REC'!K$25:K$27,MATCH('Indexed REC Prices'!$C73,'Inputs_Indexed REC'!$C$25:$C$27,0)),0)</f>
        <v>0</v>
      </c>
      <c r="O73" s="215">
        <f>IF(O$2&gt;=$B73,'Indexed REC Strike Price'!O73-INDEX('Inputs_Indexed REC'!L$25:L$27,MATCH('Indexed REC Prices'!$C73,'Inputs_Indexed REC'!$C$25:$C$27,0)),0)</f>
        <v>0</v>
      </c>
      <c r="P73" s="215">
        <f>IF(P$2&gt;=$B73,'Indexed REC Strike Price'!P73-INDEX('Inputs_Indexed REC'!M$25:M$27,MATCH('Indexed REC Prices'!$C73,'Inputs_Indexed REC'!$C$25:$C$27,0)),0)</f>
        <v>0</v>
      </c>
      <c r="Q73" s="215">
        <f>IF(Q$2&gt;=$B73,'Indexed REC Strike Price'!Q73-INDEX('Inputs_Indexed REC'!N$25:N$27,MATCH('Indexed REC Prices'!$C73,'Inputs_Indexed REC'!$C$25:$C$27,0)),0)</f>
        <v>0</v>
      </c>
      <c r="R73" s="215">
        <f>IF(R$2&gt;=$B73,'Indexed REC Strike Price'!R73-INDEX('Inputs_Indexed REC'!O$25:O$27,MATCH('Indexed REC Prices'!$C73,'Inputs_Indexed REC'!$C$25:$C$27,0)),0)</f>
        <v>0</v>
      </c>
      <c r="S73" s="215">
        <f>IF(S$2&gt;=$B73,'Indexed REC Strike Price'!S73-INDEX('Inputs_Indexed REC'!P$25:P$27,MATCH('Indexed REC Prices'!$C73,'Inputs_Indexed REC'!$C$25:$C$27,0)),0)</f>
        <v>0</v>
      </c>
      <c r="T73" s="215">
        <f>IF(T$2&gt;=$B73,'Indexed REC Strike Price'!T73-INDEX('Inputs_Indexed REC'!Q$25:Q$27,MATCH('Indexed REC Prices'!$C73,'Inputs_Indexed REC'!$C$25:$C$27,0)),0)</f>
        <v>0</v>
      </c>
      <c r="U73" s="215">
        <f>IF(U$2&gt;=$B73,'Indexed REC Strike Price'!U73-INDEX('Inputs_Indexed REC'!R$25:R$27,MATCH('Indexed REC Prices'!$C73,'Inputs_Indexed REC'!$C$25:$C$27,0)),0)</f>
        <v>0</v>
      </c>
      <c r="V73" s="215">
        <f>IF(V$2&gt;=$B73,'Indexed REC Strike Price'!V73-INDEX('Inputs_Indexed REC'!S$25:S$27,MATCH('Indexed REC Prices'!$C73,'Inputs_Indexed REC'!$C$25:$C$27,0)),0)</f>
        <v>0</v>
      </c>
      <c r="W73" s="215">
        <f>IF(W$2&gt;=$B73,'Indexed REC Strike Price'!W73-INDEX('Inputs_Indexed REC'!T$25:T$27,MATCH('Indexed REC Prices'!$C73,'Inputs_Indexed REC'!$C$25:$C$27,0)),0)</f>
        <v>0</v>
      </c>
      <c r="X73" s="215">
        <f>IF(X$2&gt;=$B73,'Indexed REC Strike Price'!X73-INDEX('Inputs_Indexed REC'!U$25:U$27,MATCH('Indexed REC Prices'!$C73,'Inputs_Indexed REC'!$C$25:$C$27,0)),0)</f>
        <v>51.076053773895993</v>
      </c>
      <c r="Y73" s="215">
        <f>IF(Y$2&gt;=$B73,'Indexed REC Strike Price'!Y73-INDEX('Inputs_Indexed REC'!V$25:V$27,MATCH('Indexed REC Prices'!$C73,'Inputs_Indexed REC'!$C$25:$C$27,0)),0)</f>
        <v>50.96226012310234</v>
      </c>
      <c r="Z73" s="215">
        <f>IF(Z$2&gt;=$B73,'Indexed REC Strike Price'!Z73-INDEX('Inputs_Indexed REC'!W$25:W$27,MATCH('Indexed REC Prices'!$C73,'Inputs_Indexed REC'!$C$25:$C$27,0)),0)</f>
        <v>50.84120575802298</v>
      </c>
      <c r="AA73" s="215">
        <f>IF(AA$2&gt;=$B73,'Indexed REC Strike Price'!AA73-INDEX('Inputs_Indexed REC'!X$25:X$27,MATCH('Indexed REC Prices'!$C73,'Inputs_Indexed REC'!$C$25:$C$27,0)),0)</f>
        <v>50.550936412784885</v>
      </c>
      <c r="AB73" s="215">
        <f>IF(AB$2&gt;=$B73,'Indexed REC Strike Price'!AB73-INDEX('Inputs_Indexed REC'!Y$25:Y$27,MATCH('Indexed REC Prices'!$C73,'Inputs_Indexed REC'!$C$25:$C$27,0)),0)</f>
        <v>50.329113099292819</v>
      </c>
      <c r="AC73" s="215">
        <f>IF(AC$2&gt;=$B73,'Indexed REC Strike Price'!AC73-INDEX('Inputs_Indexed REC'!Z$25:Z$27,MATCH('Indexed REC Prices'!$C73,'Inputs_Indexed REC'!$C$25:$C$27,0)),0)</f>
        <v>50.154441968340436</v>
      </c>
      <c r="AD73" s="215">
        <f>IF(AD$2&gt;=$B73,'Indexed REC Strike Price'!AD73-INDEX('Inputs_Indexed REC'!AA$25:AA$27,MATCH('Indexed REC Prices'!$C73,'Inputs_Indexed REC'!$C$25:$C$27,0)),0)</f>
        <v>49.221773708419796</v>
      </c>
      <c r="AE73" s="215">
        <f>IF(AE$2&gt;=$B73,'Indexed REC Strike Price'!AE73-INDEX('Inputs_Indexed REC'!AB$25:AB$27,MATCH('Indexed REC Prices'!$C73,'Inputs_Indexed REC'!$C$25:$C$27,0)),0)</f>
        <v>48.270452083300746</v>
      </c>
      <c r="AF73" s="215">
        <f>IF(AF$2&gt;=$B73,'Indexed REC Strike Price'!AF73-INDEX('Inputs_Indexed REC'!AC$25:AC$27,MATCH('Indexed REC Prices'!$C73,'Inputs_Indexed REC'!$C$25:$C$27,0)),0)</f>
        <v>47.300104025679317</v>
      </c>
    </row>
    <row r="74" spans="2:32" x14ac:dyDescent="0.35">
      <c r="B74" s="354">
        <f t="shared" si="3"/>
        <v>2039</v>
      </c>
      <c r="C74" s="305" t="s">
        <v>77</v>
      </c>
      <c r="D74" s="60" t="s">
        <v>37</v>
      </c>
      <c r="E74" s="249" t="s">
        <v>93</v>
      </c>
      <c r="H74" s="215">
        <f>IF(H$2&gt;=$B74,'Indexed REC Strike Price'!H74-INDEX('Inputs_Indexed REC'!E$25:E$27,MATCH('Indexed REC Prices'!$C74,'Inputs_Indexed REC'!$C$25:$C$27,0)),0)</f>
        <v>0</v>
      </c>
      <c r="I74" s="215">
        <f>IF(I$2&gt;=$B74,'Indexed REC Strike Price'!I74-INDEX('Inputs_Indexed REC'!F$25:F$27,MATCH('Indexed REC Prices'!$C74,'Inputs_Indexed REC'!$C$25:$C$27,0)),0)</f>
        <v>0</v>
      </c>
      <c r="J74" s="215">
        <f>IF(J$2&gt;=$B74,'Indexed REC Strike Price'!J74-INDEX('Inputs_Indexed REC'!G$25:G$27,MATCH('Indexed REC Prices'!$C74,'Inputs_Indexed REC'!$C$25:$C$27,0)),0)</f>
        <v>0</v>
      </c>
      <c r="K74" s="215">
        <f>IF(K$2&gt;=$B74,'Indexed REC Strike Price'!K74-INDEX('Inputs_Indexed REC'!H$25:H$27,MATCH('Indexed REC Prices'!$C74,'Inputs_Indexed REC'!$C$25:$C$27,0)),0)</f>
        <v>0</v>
      </c>
      <c r="L74" s="215">
        <f>IF(L$2&gt;=$B74,'Indexed REC Strike Price'!L74-INDEX('Inputs_Indexed REC'!I$25:I$27,MATCH('Indexed REC Prices'!$C74,'Inputs_Indexed REC'!$C$25:$C$27,0)),0)</f>
        <v>0</v>
      </c>
      <c r="M74" s="215">
        <f>IF(M$2&gt;=$B74,'Indexed REC Strike Price'!M74-INDEX('Inputs_Indexed REC'!J$25:J$27,MATCH('Indexed REC Prices'!$C74,'Inputs_Indexed REC'!$C$25:$C$27,0)),0)</f>
        <v>0</v>
      </c>
      <c r="N74" s="215">
        <f>IF(N$2&gt;=$B74,'Indexed REC Strike Price'!N74-INDEX('Inputs_Indexed REC'!K$25:K$27,MATCH('Indexed REC Prices'!$C74,'Inputs_Indexed REC'!$C$25:$C$27,0)),0)</f>
        <v>0</v>
      </c>
      <c r="O74" s="215">
        <f>IF(O$2&gt;=$B74,'Indexed REC Strike Price'!O74-INDEX('Inputs_Indexed REC'!L$25:L$27,MATCH('Indexed REC Prices'!$C74,'Inputs_Indexed REC'!$C$25:$C$27,0)),0)</f>
        <v>0</v>
      </c>
      <c r="P74" s="215">
        <f>IF(P$2&gt;=$B74,'Indexed REC Strike Price'!P74-INDEX('Inputs_Indexed REC'!M$25:M$27,MATCH('Indexed REC Prices'!$C74,'Inputs_Indexed REC'!$C$25:$C$27,0)),0)</f>
        <v>0</v>
      </c>
      <c r="Q74" s="215">
        <f>IF(Q$2&gt;=$B74,'Indexed REC Strike Price'!Q74-INDEX('Inputs_Indexed REC'!N$25:N$27,MATCH('Indexed REC Prices'!$C74,'Inputs_Indexed REC'!$C$25:$C$27,0)),0)</f>
        <v>0</v>
      </c>
      <c r="R74" s="215">
        <f>IF(R$2&gt;=$B74,'Indexed REC Strike Price'!R74-INDEX('Inputs_Indexed REC'!O$25:O$27,MATCH('Indexed REC Prices'!$C74,'Inputs_Indexed REC'!$C$25:$C$27,0)),0)</f>
        <v>0</v>
      </c>
      <c r="S74" s="215">
        <f>IF(S$2&gt;=$B74,'Indexed REC Strike Price'!S74-INDEX('Inputs_Indexed REC'!P$25:P$27,MATCH('Indexed REC Prices'!$C74,'Inputs_Indexed REC'!$C$25:$C$27,0)),0)</f>
        <v>0</v>
      </c>
      <c r="T74" s="215">
        <f>IF(T$2&gt;=$B74,'Indexed REC Strike Price'!T74-INDEX('Inputs_Indexed REC'!Q$25:Q$27,MATCH('Indexed REC Prices'!$C74,'Inputs_Indexed REC'!$C$25:$C$27,0)),0)</f>
        <v>0</v>
      </c>
      <c r="U74" s="215">
        <f>IF(U$2&gt;=$B74,'Indexed REC Strike Price'!U74-INDEX('Inputs_Indexed REC'!R$25:R$27,MATCH('Indexed REC Prices'!$C74,'Inputs_Indexed REC'!$C$25:$C$27,0)),0)</f>
        <v>0</v>
      </c>
      <c r="V74" s="215">
        <f>IF(V$2&gt;=$B74,'Indexed REC Strike Price'!V74-INDEX('Inputs_Indexed REC'!S$25:S$27,MATCH('Indexed REC Prices'!$C74,'Inputs_Indexed REC'!$C$25:$C$27,0)),0)</f>
        <v>0</v>
      </c>
      <c r="W74" s="215">
        <f>IF(W$2&gt;=$B74,'Indexed REC Strike Price'!W74-INDEX('Inputs_Indexed REC'!T$25:T$27,MATCH('Indexed REC Prices'!$C74,'Inputs_Indexed REC'!$C$25:$C$27,0)),0)</f>
        <v>0</v>
      </c>
      <c r="X74" s="215">
        <f>IF(X$2&gt;=$B74,'Indexed REC Strike Price'!X74-INDEX('Inputs_Indexed REC'!U$25:U$27,MATCH('Indexed REC Prices'!$C74,'Inputs_Indexed REC'!$C$25:$C$27,0)),0)</f>
        <v>0</v>
      </c>
      <c r="Y74" s="215">
        <f>IF(Y$2&gt;=$B74,'Indexed REC Strike Price'!Y74-INDEX('Inputs_Indexed REC'!V$25:V$27,MATCH('Indexed REC Prices'!$C74,'Inputs_Indexed REC'!$C$25:$C$27,0)),0)</f>
        <v>51.026528287089306</v>
      </c>
      <c r="Z74" s="215">
        <f>IF(Z$2&gt;=$B74,'Indexed REC Strike Price'!Z74-INDEX('Inputs_Indexed REC'!W$25:W$27,MATCH('Indexed REC Prices'!$C74,'Inputs_Indexed REC'!$C$25:$C$27,0)),0)</f>
        <v>50.905473922009946</v>
      </c>
      <c r="AA74" s="215">
        <f>IF(AA$2&gt;=$B74,'Indexed REC Strike Price'!AA74-INDEX('Inputs_Indexed REC'!X$25:X$27,MATCH('Indexed REC Prices'!$C74,'Inputs_Indexed REC'!$C$25:$C$27,0)),0)</f>
        <v>50.615204576771852</v>
      </c>
      <c r="AB74" s="215">
        <f>IF(AB$2&gt;=$B74,'Indexed REC Strike Price'!AB74-INDEX('Inputs_Indexed REC'!Y$25:Y$27,MATCH('Indexed REC Prices'!$C74,'Inputs_Indexed REC'!$C$25:$C$27,0)),0)</f>
        <v>50.393381263279785</v>
      </c>
      <c r="AC74" s="215">
        <f>IF(AC$2&gt;=$B74,'Indexed REC Strike Price'!AC74-INDEX('Inputs_Indexed REC'!Z$25:Z$27,MATCH('Indexed REC Prices'!$C74,'Inputs_Indexed REC'!$C$25:$C$27,0)),0)</f>
        <v>50.218710132327402</v>
      </c>
      <c r="AD74" s="215">
        <f>IF(AD$2&gt;=$B74,'Indexed REC Strike Price'!AD74-INDEX('Inputs_Indexed REC'!AA$25:AA$27,MATCH('Indexed REC Prices'!$C74,'Inputs_Indexed REC'!$C$25:$C$27,0)),0)</f>
        <v>49.286041872406763</v>
      </c>
      <c r="AE74" s="215">
        <f>IF(AE$2&gt;=$B74,'Indexed REC Strike Price'!AE74-INDEX('Inputs_Indexed REC'!AB$25:AB$27,MATCH('Indexed REC Prices'!$C74,'Inputs_Indexed REC'!$C$25:$C$27,0)),0)</f>
        <v>48.334720247287713</v>
      </c>
      <c r="AF74" s="215">
        <f>IF(AF$2&gt;=$B74,'Indexed REC Strike Price'!AF74-INDEX('Inputs_Indexed REC'!AC$25:AC$27,MATCH('Indexed REC Prices'!$C74,'Inputs_Indexed REC'!$C$25:$C$27,0)),0)</f>
        <v>47.364372189666284</v>
      </c>
    </row>
    <row r="75" spans="2:32" x14ac:dyDescent="0.35">
      <c r="B75" s="354">
        <f t="shared" si="3"/>
        <v>2040</v>
      </c>
      <c r="C75" s="305" t="s">
        <v>77</v>
      </c>
      <c r="D75" s="60" t="s">
        <v>38</v>
      </c>
      <c r="E75" s="249" t="s">
        <v>93</v>
      </c>
      <c r="H75" s="215">
        <f>IF(H$2&gt;=$B75,'Indexed REC Strike Price'!H75-INDEX('Inputs_Indexed REC'!E$25:E$27,MATCH('Indexed REC Prices'!$C75,'Inputs_Indexed REC'!$C$25:$C$27,0)),0)</f>
        <v>0</v>
      </c>
      <c r="I75" s="215">
        <f>IF(I$2&gt;=$B75,'Indexed REC Strike Price'!I75-INDEX('Inputs_Indexed REC'!F$25:F$27,MATCH('Indexed REC Prices'!$C75,'Inputs_Indexed REC'!$C$25:$C$27,0)),0)</f>
        <v>0</v>
      </c>
      <c r="J75" s="215">
        <f>IF(J$2&gt;=$B75,'Indexed REC Strike Price'!J75-INDEX('Inputs_Indexed REC'!G$25:G$27,MATCH('Indexed REC Prices'!$C75,'Inputs_Indexed REC'!$C$25:$C$27,0)),0)</f>
        <v>0</v>
      </c>
      <c r="K75" s="215">
        <f>IF(K$2&gt;=$B75,'Indexed REC Strike Price'!K75-INDEX('Inputs_Indexed REC'!H$25:H$27,MATCH('Indexed REC Prices'!$C75,'Inputs_Indexed REC'!$C$25:$C$27,0)),0)</f>
        <v>0</v>
      </c>
      <c r="L75" s="215">
        <f>IF(L$2&gt;=$B75,'Indexed REC Strike Price'!L75-INDEX('Inputs_Indexed REC'!I$25:I$27,MATCH('Indexed REC Prices'!$C75,'Inputs_Indexed REC'!$C$25:$C$27,0)),0)</f>
        <v>0</v>
      </c>
      <c r="M75" s="215">
        <f>IF(M$2&gt;=$B75,'Indexed REC Strike Price'!M75-INDEX('Inputs_Indexed REC'!J$25:J$27,MATCH('Indexed REC Prices'!$C75,'Inputs_Indexed REC'!$C$25:$C$27,0)),0)</f>
        <v>0</v>
      </c>
      <c r="N75" s="215">
        <f>IF(N$2&gt;=$B75,'Indexed REC Strike Price'!N75-INDEX('Inputs_Indexed REC'!K$25:K$27,MATCH('Indexed REC Prices'!$C75,'Inputs_Indexed REC'!$C$25:$C$27,0)),0)</f>
        <v>0</v>
      </c>
      <c r="O75" s="215">
        <f>IF(O$2&gt;=$B75,'Indexed REC Strike Price'!O75-INDEX('Inputs_Indexed REC'!L$25:L$27,MATCH('Indexed REC Prices'!$C75,'Inputs_Indexed REC'!$C$25:$C$27,0)),0)</f>
        <v>0</v>
      </c>
      <c r="P75" s="215">
        <f>IF(P$2&gt;=$B75,'Indexed REC Strike Price'!P75-INDEX('Inputs_Indexed REC'!M$25:M$27,MATCH('Indexed REC Prices'!$C75,'Inputs_Indexed REC'!$C$25:$C$27,0)),0)</f>
        <v>0</v>
      </c>
      <c r="Q75" s="215">
        <f>IF(Q$2&gt;=$B75,'Indexed REC Strike Price'!Q75-INDEX('Inputs_Indexed REC'!N$25:N$27,MATCH('Indexed REC Prices'!$C75,'Inputs_Indexed REC'!$C$25:$C$27,0)),0)</f>
        <v>0</v>
      </c>
      <c r="R75" s="215">
        <f>IF(R$2&gt;=$B75,'Indexed REC Strike Price'!R75-INDEX('Inputs_Indexed REC'!O$25:O$27,MATCH('Indexed REC Prices'!$C75,'Inputs_Indexed REC'!$C$25:$C$27,0)),0)</f>
        <v>0</v>
      </c>
      <c r="S75" s="215">
        <f>IF(S$2&gt;=$B75,'Indexed REC Strike Price'!S75-INDEX('Inputs_Indexed REC'!P$25:P$27,MATCH('Indexed REC Prices'!$C75,'Inputs_Indexed REC'!$C$25:$C$27,0)),0)</f>
        <v>0</v>
      </c>
      <c r="T75" s="215">
        <f>IF(T$2&gt;=$B75,'Indexed REC Strike Price'!T75-INDEX('Inputs_Indexed REC'!Q$25:Q$27,MATCH('Indexed REC Prices'!$C75,'Inputs_Indexed REC'!$C$25:$C$27,0)),0)</f>
        <v>0</v>
      </c>
      <c r="U75" s="215">
        <f>IF(U$2&gt;=$B75,'Indexed REC Strike Price'!U75-INDEX('Inputs_Indexed REC'!R$25:R$27,MATCH('Indexed REC Prices'!$C75,'Inputs_Indexed REC'!$C$25:$C$27,0)),0)</f>
        <v>0</v>
      </c>
      <c r="V75" s="215">
        <f>IF(V$2&gt;=$B75,'Indexed REC Strike Price'!V75-INDEX('Inputs_Indexed REC'!S$25:S$27,MATCH('Indexed REC Prices'!$C75,'Inputs_Indexed REC'!$C$25:$C$27,0)),0)</f>
        <v>0</v>
      </c>
      <c r="W75" s="215">
        <f>IF(W$2&gt;=$B75,'Indexed REC Strike Price'!W75-INDEX('Inputs_Indexed REC'!T$25:T$27,MATCH('Indexed REC Prices'!$C75,'Inputs_Indexed REC'!$C$25:$C$27,0)),0)</f>
        <v>0</v>
      </c>
      <c r="X75" s="215">
        <f>IF(X$2&gt;=$B75,'Indexed REC Strike Price'!X75-INDEX('Inputs_Indexed REC'!U$25:U$27,MATCH('Indexed REC Prices'!$C75,'Inputs_Indexed REC'!$C$25:$C$27,0)),0)</f>
        <v>0</v>
      </c>
      <c r="Y75" s="215">
        <f>IF(Y$2&gt;=$B75,'Indexed REC Strike Price'!Y75-INDEX('Inputs_Indexed REC'!V$25:V$27,MATCH('Indexed REC Prices'!$C75,'Inputs_Indexed REC'!$C$25:$C$27,0)),0)</f>
        <v>0</v>
      </c>
      <c r="Z75" s="215">
        <f>IF(Z$2&gt;=$B75,'Indexed REC Strike Price'!Z75-INDEX('Inputs_Indexed REC'!W$25:W$27,MATCH('Indexed REC Prices'!$C75,'Inputs_Indexed REC'!$C$25:$C$27,0)),0)</f>
        <v>50.948319364667924</v>
      </c>
      <c r="AA75" s="215">
        <f>IF(AA$2&gt;=$B75,'Indexed REC Strike Price'!AA75-INDEX('Inputs_Indexed REC'!X$25:X$27,MATCH('Indexed REC Prices'!$C75,'Inputs_Indexed REC'!$C$25:$C$27,0)),0)</f>
        <v>50.65805001942983</v>
      </c>
      <c r="AB75" s="215">
        <f>IF(AB$2&gt;=$B75,'Indexed REC Strike Price'!AB75-INDEX('Inputs_Indexed REC'!Y$25:Y$27,MATCH('Indexed REC Prices'!$C75,'Inputs_Indexed REC'!$C$25:$C$27,0)),0)</f>
        <v>50.436226705937763</v>
      </c>
      <c r="AC75" s="215">
        <f>IF(AC$2&gt;=$B75,'Indexed REC Strike Price'!AC75-INDEX('Inputs_Indexed REC'!Z$25:Z$27,MATCH('Indexed REC Prices'!$C75,'Inputs_Indexed REC'!$C$25:$C$27,0)),0)</f>
        <v>50.26155557498538</v>
      </c>
      <c r="AD75" s="215">
        <f>IF(AD$2&gt;=$B75,'Indexed REC Strike Price'!AD75-INDEX('Inputs_Indexed REC'!AA$25:AA$27,MATCH('Indexed REC Prices'!$C75,'Inputs_Indexed REC'!$C$25:$C$27,0)),0)</f>
        <v>49.32888731506474</v>
      </c>
      <c r="AE75" s="215">
        <f>IF(AE$2&gt;=$B75,'Indexed REC Strike Price'!AE75-INDEX('Inputs_Indexed REC'!AB$25:AB$27,MATCH('Indexed REC Prices'!$C75,'Inputs_Indexed REC'!$C$25:$C$27,0)),0)</f>
        <v>48.377565689945691</v>
      </c>
      <c r="AF75" s="215">
        <f>IF(AF$2&gt;=$B75,'Indexed REC Strike Price'!AF75-INDEX('Inputs_Indexed REC'!AC$25:AC$27,MATCH('Indexed REC Prices'!$C75,'Inputs_Indexed REC'!$C$25:$C$27,0)),0)</f>
        <v>47.407217632324262</v>
      </c>
    </row>
    <row r="76" spans="2:32" x14ac:dyDescent="0.35">
      <c r="B76" s="354">
        <f t="shared" si="3"/>
        <v>2041</v>
      </c>
      <c r="C76" s="305" t="s">
        <v>77</v>
      </c>
      <c r="D76" s="60" t="s">
        <v>39</v>
      </c>
      <c r="E76" s="249" t="s">
        <v>93</v>
      </c>
      <c r="H76" s="215">
        <f>IF(H$2&gt;=$B76,'Indexed REC Strike Price'!H76-INDEX('Inputs_Indexed REC'!E$25:E$27,MATCH('Indexed REC Prices'!$C76,'Inputs_Indexed REC'!$C$25:$C$27,0)),0)</f>
        <v>0</v>
      </c>
      <c r="I76" s="215">
        <f>IF(I$2&gt;=$B76,'Indexed REC Strike Price'!I76-INDEX('Inputs_Indexed REC'!F$25:F$27,MATCH('Indexed REC Prices'!$C76,'Inputs_Indexed REC'!$C$25:$C$27,0)),0)</f>
        <v>0</v>
      </c>
      <c r="J76" s="215">
        <f>IF(J$2&gt;=$B76,'Indexed REC Strike Price'!J76-INDEX('Inputs_Indexed REC'!G$25:G$27,MATCH('Indexed REC Prices'!$C76,'Inputs_Indexed REC'!$C$25:$C$27,0)),0)</f>
        <v>0</v>
      </c>
      <c r="K76" s="215">
        <f>IF(K$2&gt;=$B76,'Indexed REC Strike Price'!K76-INDEX('Inputs_Indexed REC'!H$25:H$27,MATCH('Indexed REC Prices'!$C76,'Inputs_Indexed REC'!$C$25:$C$27,0)),0)</f>
        <v>0</v>
      </c>
      <c r="L76" s="215">
        <f>IF(L$2&gt;=$B76,'Indexed REC Strike Price'!L76-INDEX('Inputs_Indexed REC'!I$25:I$27,MATCH('Indexed REC Prices'!$C76,'Inputs_Indexed REC'!$C$25:$C$27,0)),0)</f>
        <v>0</v>
      </c>
      <c r="M76" s="215">
        <f>IF(M$2&gt;=$B76,'Indexed REC Strike Price'!M76-INDEX('Inputs_Indexed REC'!J$25:J$27,MATCH('Indexed REC Prices'!$C76,'Inputs_Indexed REC'!$C$25:$C$27,0)),0)</f>
        <v>0</v>
      </c>
      <c r="N76" s="215">
        <f>IF(N$2&gt;=$B76,'Indexed REC Strike Price'!N76-INDEX('Inputs_Indexed REC'!K$25:K$27,MATCH('Indexed REC Prices'!$C76,'Inputs_Indexed REC'!$C$25:$C$27,0)),0)</f>
        <v>0</v>
      </c>
      <c r="O76" s="215">
        <f>IF(O$2&gt;=$B76,'Indexed REC Strike Price'!O76-INDEX('Inputs_Indexed REC'!L$25:L$27,MATCH('Indexed REC Prices'!$C76,'Inputs_Indexed REC'!$C$25:$C$27,0)),0)</f>
        <v>0</v>
      </c>
      <c r="P76" s="215">
        <f>IF(P$2&gt;=$B76,'Indexed REC Strike Price'!P76-INDEX('Inputs_Indexed REC'!M$25:M$27,MATCH('Indexed REC Prices'!$C76,'Inputs_Indexed REC'!$C$25:$C$27,0)),0)</f>
        <v>0</v>
      </c>
      <c r="Q76" s="215">
        <f>IF(Q$2&gt;=$B76,'Indexed REC Strike Price'!Q76-INDEX('Inputs_Indexed REC'!N$25:N$27,MATCH('Indexed REC Prices'!$C76,'Inputs_Indexed REC'!$C$25:$C$27,0)),0)</f>
        <v>0</v>
      </c>
      <c r="R76" s="215">
        <f>IF(R$2&gt;=$B76,'Indexed REC Strike Price'!R76-INDEX('Inputs_Indexed REC'!O$25:O$27,MATCH('Indexed REC Prices'!$C76,'Inputs_Indexed REC'!$C$25:$C$27,0)),0)</f>
        <v>0</v>
      </c>
      <c r="S76" s="215">
        <f>IF(S$2&gt;=$B76,'Indexed REC Strike Price'!S76-INDEX('Inputs_Indexed REC'!P$25:P$27,MATCH('Indexed REC Prices'!$C76,'Inputs_Indexed REC'!$C$25:$C$27,0)),0)</f>
        <v>0</v>
      </c>
      <c r="T76" s="215">
        <f>IF(T$2&gt;=$B76,'Indexed REC Strike Price'!T76-INDEX('Inputs_Indexed REC'!Q$25:Q$27,MATCH('Indexed REC Prices'!$C76,'Inputs_Indexed REC'!$C$25:$C$27,0)),0)</f>
        <v>0</v>
      </c>
      <c r="U76" s="215">
        <f>IF(U$2&gt;=$B76,'Indexed REC Strike Price'!U76-INDEX('Inputs_Indexed REC'!R$25:R$27,MATCH('Indexed REC Prices'!$C76,'Inputs_Indexed REC'!$C$25:$C$27,0)),0)</f>
        <v>0</v>
      </c>
      <c r="V76" s="215">
        <f>IF(V$2&gt;=$B76,'Indexed REC Strike Price'!V76-INDEX('Inputs_Indexed REC'!S$25:S$27,MATCH('Indexed REC Prices'!$C76,'Inputs_Indexed REC'!$C$25:$C$27,0)),0)</f>
        <v>0</v>
      </c>
      <c r="W76" s="215">
        <f>IF(W$2&gt;=$B76,'Indexed REC Strike Price'!W76-INDEX('Inputs_Indexed REC'!T$25:T$27,MATCH('Indexed REC Prices'!$C76,'Inputs_Indexed REC'!$C$25:$C$27,0)),0)</f>
        <v>0</v>
      </c>
      <c r="X76" s="215">
        <f>IF(X$2&gt;=$B76,'Indexed REC Strike Price'!X76-INDEX('Inputs_Indexed REC'!U$25:U$27,MATCH('Indexed REC Prices'!$C76,'Inputs_Indexed REC'!$C$25:$C$27,0)),0)</f>
        <v>0</v>
      </c>
      <c r="Y76" s="215">
        <f>IF(Y$2&gt;=$B76,'Indexed REC Strike Price'!Y76-INDEX('Inputs_Indexed REC'!V$25:V$27,MATCH('Indexed REC Prices'!$C76,'Inputs_Indexed REC'!$C$25:$C$27,0)),0)</f>
        <v>0</v>
      </c>
      <c r="Z76" s="215">
        <f>IF(Z$2&gt;=$B76,'Indexed REC Strike Price'!Z76-INDEX('Inputs_Indexed REC'!W$25:W$27,MATCH('Indexed REC Prices'!$C76,'Inputs_Indexed REC'!$C$25:$C$27,0)),0)</f>
        <v>0</v>
      </c>
      <c r="AA76" s="215">
        <f>IF(AA$2&gt;=$B76,'Indexed REC Strike Price'!AA76-INDEX('Inputs_Indexed REC'!X$25:X$27,MATCH('Indexed REC Prices'!$C76,'Inputs_Indexed REC'!$C$25:$C$27,0)),0)</f>
        <v>50.679472740758818</v>
      </c>
      <c r="AB76" s="215">
        <f>IF(AB$2&gt;=$B76,'Indexed REC Strike Price'!AB76-INDEX('Inputs_Indexed REC'!Y$25:Y$27,MATCH('Indexed REC Prices'!$C76,'Inputs_Indexed REC'!$C$25:$C$27,0)),0)</f>
        <v>50.457649427266752</v>
      </c>
      <c r="AC76" s="215">
        <f>IF(AC$2&gt;=$B76,'Indexed REC Strike Price'!AC76-INDEX('Inputs_Indexed REC'!Z$25:Z$27,MATCH('Indexed REC Prices'!$C76,'Inputs_Indexed REC'!$C$25:$C$27,0)),0)</f>
        <v>50.282978296314369</v>
      </c>
      <c r="AD76" s="215">
        <f>IF(AD$2&gt;=$B76,'Indexed REC Strike Price'!AD76-INDEX('Inputs_Indexed REC'!AA$25:AA$27,MATCH('Indexed REC Prices'!$C76,'Inputs_Indexed REC'!$C$25:$C$27,0)),0)</f>
        <v>49.350310036393729</v>
      </c>
      <c r="AE76" s="215">
        <f>IF(AE$2&gt;=$B76,'Indexed REC Strike Price'!AE76-INDEX('Inputs_Indexed REC'!AB$25:AB$27,MATCH('Indexed REC Prices'!$C76,'Inputs_Indexed REC'!$C$25:$C$27,0)),0)</f>
        <v>48.398988411274679</v>
      </c>
      <c r="AF76" s="215">
        <f>IF(AF$2&gt;=$B76,'Indexed REC Strike Price'!AF76-INDEX('Inputs_Indexed REC'!AC$25:AC$27,MATCH('Indexed REC Prices'!$C76,'Inputs_Indexed REC'!$C$25:$C$27,0)),0)</f>
        <v>47.42864035365325</v>
      </c>
    </row>
    <row r="77" spans="2:32" x14ac:dyDescent="0.35">
      <c r="B77" s="354">
        <f t="shared" si="3"/>
        <v>2042</v>
      </c>
      <c r="C77" s="305" t="s">
        <v>77</v>
      </c>
      <c r="D77" s="60" t="s">
        <v>40</v>
      </c>
      <c r="E77" s="249" t="s">
        <v>93</v>
      </c>
      <c r="H77" s="215">
        <f>IF(H$2&gt;=$B77,'Indexed REC Strike Price'!H77-INDEX('Inputs_Indexed REC'!E$25:E$27,MATCH('Indexed REC Prices'!$C77,'Inputs_Indexed REC'!$C$25:$C$27,0)),0)</f>
        <v>0</v>
      </c>
      <c r="I77" s="215">
        <f>IF(I$2&gt;=$B77,'Indexed REC Strike Price'!I77-INDEX('Inputs_Indexed REC'!F$25:F$27,MATCH('Indexed REC Prices'!$C77,'Inputs_Indexed REC'!$C$25:$C$27,0)),0)</f>
        <v>0</v>
      </c>
      <c r="J77" s="215">
        <f>IF(J$2&gt;=$B77,'Indexed REC Strike Price'!J77-INDEX('Inputs_Indexed REC'!G$25:G$27,MATCH('Indexed REC Prices'!$C77,'Inputs_Indexed REC'!$C$25:$C$27,0)),0)</f>
        <v>0</v>
      </c>
      <c r="K77" s="215">
        <f>IF(K$2&gt;=$B77,'Indexed REC Strike Price'!K77-INDEX('Inputs_Indexed REC'!H$25:H$27,MATCH('Indexed REC Prices'!$C77,'Inputs_Indexed REC'!$C$25:$C$27,0)),0)</f>
        <v>0</v>
      </c>
      <c r="L77" s="215">
        <f>IF(L$2&gt;=$B77,'Indexed REC Strike Price'!L77-INDEX('Inputs_Indexed REC'!I$25:I$27,MATCH('Indexed REC Prices'!$C77,'Inputs_Indexed REC'!$C$25:$C$27,0)),0)</f>
        <v>0</v>
      </c>
      <c r="M77" s="215">
        <f>IF(M$2&gt;=$B77,'Indexed REC Strike Price'!M77-INDEX('Inputs_Indexed REC'!J$25:J$27,MATCH('Indexed REC Prices'!$C77,'Inputs_Indexed REC'!$C$25:$C$27,0)),0)</f>
        <v>0</v>
      </c>
      <c r="N77" s="215">
        <f>IF(N$2&gt;=$B77,'Indexed REC Strike Price'!N77-INDEX('Inputs_Indexed REC'!K$25:K$27,MATCH('Indexed REC Prices'!$C77,'Inputs_Indexed REC'!$C$25:$C$27,0)),0)</f>
        <v>0</v>
      </c>
      <c r="O77" s="215">
        <f>IF(O$2&gt;=$B77,'Indexed REC Strike Price'!O77-INDEX('Inputs_Indexed REC'!L$25:L$27,MATCH('Indexed REC Prices'!$C77,'Inputs_Indexed REC'!$C$25:$C$27,0)),0)</f>
        <v>0</v>
      </c>
      <c r="P77" s="215">
        <f>IF(P$2&gt;=$B77,'Indexed REC Strike Price'!P77-INDEX('Inputs_Indexed REC'!M$25:M$27,MATCH('Indexed REC Prices'!$C77,'Inputs_Indexed REC'!$C$25:$C$27,0)),0)</f>
        <v>0</v>
      </c>
      <c r="Q77" s="215">
        <f>IF(Q$2&gt;=$B77,'Indexed REC Strike Price'!Q77-INDEX('Inputs_Indexed REC'!N$25:N$27,MATCH('Indexed REC Prices'!$C77,'Inputs_Indexed REC'!$C$25:$C$27,0)),0)</f>
        <v>0</v>
      </c>
      <c r="R77" s="215">
        <f>IF(R$2&gt;=$B77,'Indexed REC Strike Price'!R77-INDEX('Inputs_Indexed REC'!O$25:O$27,MATCH('Indexed REC Prices'!$C77,'Inputs_Indexed REC'!$C$25:$C$27,0)),0)</f>
        <v>0</v>
      </c>
      <c r="S77" s="215">
        <f>IF(S$2&gt;=$B77,'Indexed REC Strike Price'!S77-INDEX('Inputs_Indexed REC'!P$25:P$27,MATCH('Indexed REC Prices'!$C77,'Inputs_Indexed REC'!$C$25:$C$27,0)),0)</f>
        <v>0</v>
      </c>
      <c r="T77" s="215">
        <f>IF(T$2&gt;=$B77,'Indexed REC Strike Price'!T77-INDEX('Inputs_Indexed REC'!Q$25:Q$27,MATCH('Indexed REC Prices'!$C77,'Inputs_Indexed REC'!$C$25:$C$27,0)),0)</f>
        <v>0</v>
      </c>
      <c r="U77" s="215">
        <f>IF(U$2&gt;=$B77,'Indexed REC Strike Price'!U77-INDEX('Inputs_Indexed REC'!R$25:R$27,MATCH('Indexed REC Prices'!$C77,'Inputs_Indexed REC'!$C$25:$C$27,0)),0)</f>
        <v>0</v>
      </c>
      <c r="V77" s="215">
        <f>IF(V$2&gt;=$B77,'Indexed REC Strike Price'!V77-INDEX('Inputs_Indexed REC'!S$25:S$27,MATCH('Indexed REC Prices'!$C77,'Inputs_Indexed REC'!$C$25:$C$27,0)),0)</f>
        <v>0</v>
      </c>
      <c r="W77" s="215">
        <f>IF(W$2&gt;=$B77,'Indexed REC Strike Price'!W77-INDEX('Inputs_Indexed REC'!T$25:T$27,MATCH('Indexed REC Prices'!$C77,'Inputs_Indexed REC'!$C$25:$C$27,0)),0)</f>
        <v>0</v>
      </c>
      <c r="X77" s="215">
        <f>IF(X$2&gt;=$B77,'Indexed REC Strike Price'!X77-INDEX('Inputs_Indexed REC'!U$25:U$27,MATCH('Indexed REC Prices'!$C77,'Inputs_Indexed REC'!$C$25:$C$27,0)),0)</f>
        <v>0</v>
      </c>
      <c r="Y77" s="215">
        <f>IF(Y$2&gt;=$B77,'Indexed REC Strike Price'!Y77-INDEX('Inputs_Indexed REC'!V$25:V$27,MATCH('Indexed REC Prices'!$C77,'Inputs_Indexed REC'!$C$25:$C$27,0)),0)</f>
        <v>0</v>
      </c>
      <c r="Z77" s="215">
        <f>IF(Z$2&gt;=$B77,'Indexed REC Strike Price'!Z77-INDEX('Inputs_Indexed REC'!W$25:W$27,MATCH('Indexed REC Prices'!$C77,'Inputs_Indexed REC'!$C$25:$C$27,0)),0)</f>
        <v>0</v>
      </c>
      <c r="AA77" s="215">
        <f>IF(AA$2&gt;=$B77,'Indexed REC Strike Price'!AA77-INDEX('Inputs_Indexed REC'!X$25:X$27,MATCH('Indexed REC Prices'!$C77,'Inputs_Indexed REC'!$C$25:$C$27,0)),0)</f>
        <v>0</v>
      </c>
      <c r="AB77" s="215">
        <f>IF(AB$2&gt;=$B77,'Indexed REC Strike Price'!AB77-INDEX('Inputs_Indexed REC'!Y$25:Y$27,MATCH('Indexed REC Prices'!$C77,'Inputs_Indexed REC'!$C$25:$C$27,0)),0)</f>
        <v>50.436226705937749</v>
      </c>
      <c r="AC77" s="215">
        <f>IF(AC$2&gt;=$B77,'Indexed REC Strike Price'!AC77-INDEX('Inputs_Indexed REC'!Z$25:Z$27,MATCH('Indexed REC Prices'!$C77,'Inputs_Indexed REC'!$C$25:$C$27,0)),0)</f>
        <v>50.261555574985366</v>
      </c>
      <c r="AD77" s="215">
        <f>IF(AD$2&gt;=$B77,'Indexed REC Strike Price'!AD77-INDEX('Inputs_Indexed REC'!AA$25:AA$27,MATCH('Indexed REC Prices'!$C77,'Inputs_Indexed REC'!$C$25:$C$27,0)),0)</f>
        <v>49.328887315064726</v>
      </c>
      <c r="AE77" s="215">
        <f>IF(AE$2&gt;=$B77,'Indexed REC Strike Price'!AE77-INDEX('Inputs_Indexed REC'!AB$25:AB$27,MATCH('Indexed REC Prices'!$C77,'Inputs_Indexed REC'!$C$25:$C$27,0)),0)</f>
        <v>48.377565689945676</v>
      </c>
      <c r="AF77" s="215">
        <f>IF(AF$2&gt;=$B77,'Indexed REC Strike Price'!AF77-INDEX('Inputs_Indexed REC'!AC$25:AC$27,MATCH('Indexed REC Prices'!$C77,'Inputs_Indexed REC'!$C$25:$C$27,0)),0)</f>
        <v>47.407217632324247</v>
      </c>
    </row>
    <row r="78" spans="2:32" x14ac:dyDescent="0.35">
      <c r="B78" s="354">
        <f t="shared" si="3"/>
        <v>2043</v>
      </c>
      <c r="C78" s="305" t="s">
        <v>77</v>
      </c>
      <c r="D78" s="60" t="s">
        <v>41</v>
      </c>
      <c r="E78" s="249" t="s">
        <v>93</v>
      </c>
      <c r="H78" s="215">
        <f>IF(H$2&gt;=$B78,'Indexed REC Strike Price'!H78-INDEX('Inputs_Indexed REC'!E$25:E$27,MATCH('Indexed REC Prices'!$C78,'Inputs_Indexed REC'!$C$25:$C$27,0)),0)</f>
        <v>0</v>
      </c>
      <c r="I78" s="215">
        <f>IF(I$2&gt;=$B78,'Indexed REC Strike Price'!I78-INDEX('Inputs_Indexed REC'!F$25:F$27,MATCH('Indexed REC Prices'!$C78,'Inputs_Indexed REC'!$C$25:$C$27,0)),0)</f>
        <v>0</v>
      </c>
      <c r="J78" s="215">
        <f>IF(J$2&gt;=$B78,'Indexed REC Strike Price'!J78-INDEX('Inputs_Indexed REC'!G$25:G$27,MATCH('Indexed REC Prices'!$C78,'Inputs_Indexed REC'!$C$25:$C$27,0)),0)</f>
        <v>0</v>
      </c>
      <c r="K78" s="215">
        <f>IF(K$2&gt;=$B78,'Indexed REC Strike Price'!K78-INDEX('Inputs_Indexed REC'!H$25:H$27,MATCH('Indexed REC Prices'!$C78,'Inputs_Indexed REC'!$C$25:$C$27,0)),0)</f>
        <v>0</v>
      </c>
      <c r="L78" s="215">
        <f>IF(L$2&gt;=$B78,'Indexed REC Strike Price'!L78-INDEX('Inputs_Indexed REC'!I$25:I$27,MATCH('Indexed REC Prices'!$C78,'Inputs_Indexed REC'!$C$25:$C$27,0)),0)</f>
        <v>0</v>
      </c>
      <c r="M78" s="215">
        <f>IF(M$2&gt;=$B78,'Indexed REC Strike Price'!M78-INDEX('Inputs_Indexed REC'!J$25:J$27,MATCH('Indexed REC Prices'!$C78,'Inputs_Indexed REC'!$C$25:$C$27,0)),0)</f>
        <v>0</v>
      </c>
      <c r="N78" s="215">
        <f>IF(N$2&gt;=$B78,'Indexed REC Strike Price'!N78-INDEX('Inputs_Indexed REC'!K$25:K$27,MATCH('Indexed REC Prices'!$C78,'Inputs_Indexed REC'!$C$25:$C$27,0)),0)</f>
        <v>0</v>
      </c>
      <c r="O78" s="215">
        <f>IF(O$2&gt;=$B78,'Indexed REC Strike Price'!O78-INDEX('Inputs_Indexed REC'!L$25:L$27,MATCH('Indexed REC Prices'!$C78,'Inputs_Indexed REC'!$C$25:$C$27,0)),0)</f>
        <v>0</v>
      </c>
      <c r="P78" s="215">
        <f>IF(P$2&gt;=$B78,'Indexed REC Strike Price'!P78-INDEX('Inputs_Indexed REC'!M$25:M$27,MATCH('Indexed REC Prices'!$C78,'Inputs_Indexed REC'!$C$25:$C$27,0)),0)</f>
        <v>0</v>
      </c>
      <c r="Q78" s="215">
        <f>IF(Q$2&gt;=$B78,'Indexed REC Strike Price'!Q78-INDEX('Inputs_Indexed REC'!N$25:N$27,MATCH('Indexed REC Prices'!$C78,'Inputs_Indexed REC'!$C$25:$C$27,0)),0)</f>
        <v>0</v>
      </c>
      <c r="R78" s="215">
        <f>IF(R$2&gt;=$B78,'Indexed REC Strike Price'!R78-INDEX('Inputs_Indexed REC'!O$25:O$27,MATCH('Indexed REC Prices'!$C78,'Inputs_Indexed REC'!$C$25:$C$27,0)),0)</f>
        <v>0</v>
      </c>
      <c r="S78" s="215">
        <f>IF(S$2&gt;=$B78,'Indexed REC Strike Price'!S78-INDEX('Inputs_Indexed REC'!P$25:P$27,MATCH('Indexed REC Prices'!$C78,'Inputs_Indexed REC'!$C$25:$C$27,0)),0)</f>
        <v>0</v>
      </c>
      <c r="T78" s="215">
        <f>IF(T$2&gt;=$B78,'Indexed REC Strike Price'!T78-INDEX('Inputs_Indexed REC'!Q$25:Q$27,MATCH('Indexed REC Prices'!$C78,'Inputs_Indexed REC'!$C$25:$C$27,0)),0)</f>
        <v>0</v>
      </c>
      <c r="U78" s="215">
        <f>IF(U$2&gt;=$B78,'Indexed REC Strike Price'!U78-INDEX('Inputs_Indexed REC'!R$25:R$27,MATCH('Indexed REC Prices'!$C78,'Inputs_Indexed REC'!$C$25:$C$27,0)),0)</f>
        <v>0</v>
      </c>
      <c r="V78" s="215">
        <f>IF(V$2&gt;=$B78,'Indexed REC Strike Price'!V78-INDEX('Inputs_Indexed REC'!S$25:S$27,MATCH('Indexed REC Prices'!$C78,'Inputs_Indexed REC'!$C$25:$C$27,0)),0)</f>
        <v>0</v>
      </c>
      <c r="W78" s="215">
        <f>IF(W$2&gt;=$B78,'Indexed REC Strike Price'!W78-INDEX('Inputs_Indexed REC'!T$25:T$27,MATCH('Indexed REC Prices'!$C78,'Inputs_Indexed REC'!$C$25:$C$27,0)),0)</f>
        <v>0</v>
      </c>
      <c r="X78" s="215">
        <f>IF(X$2&gt;=$B78,'Indexed REC Strike Price'!X78-INDEX('Inputs_Indexed REC'!U$25:U$27,MATCH('Indexed REC Prices'!$C78,'Inputs_Indexed REC'!$C$25:$C$27,0)),0)</f>
        <v>0</v>
      </c>
      <c r="Y78" s="215">
        <f>IF(Y$2&gt;=$B78,'Indexed REC Strike Price'!Y78-INDEX('Inputs_Indexed REC'!V$25:V$27,MATCH('Indexed REC Prices'!$C78,'Inputs_Indexed REC'!$C$25:$C$27,0)),0)</f>
        <v>0</v>
      </c>
      <c r="Z78" s="215">
        <f>IF(Z$2&gt;=$B78,'Indexed REC Strike Price'!Z78-INDEX('Inputs_Indexed REC'!W$25:W$27,MATCH('Indexed REC Prices'!$C78,'Inputs_Indexed REC'!$C$25:$C$27,0)),0)</f>
        <v>0</v>
      </c>
      <c r="AA78" s="215">
        <f>IF(AA$2&gt;=$B78,'Indexed REC Strike Price'!AA78-INDEX('Inputs_Indexed REC'!X$25:X$27,MATCH('Indexed REC Prices'!$C78,'Inputs_Indexed REC'!$C$25:$C$27,0)),0)</f>
        <v>0</v>
      </c>
      <c r="AB78" s="215">
        <f>IF(AB$2&gt;=$B78,'Indexed REC Strike Price'!AB78-INDEX('Inputs_Indexed REC'!Y$25:Y$27,MATCH('Indexed REC Prices'!$C78,'Inputs_Indexed REC'!$C$25:$C$27,0)),0)</f>
        <v>0</v>
      </c>
      <c r="AC78" s="215">
        <f>IF(AC$2&gt;=$B78,'Indexed REC Strike Price'!AC78-INDEX('Inputs_Indexed REC'!Z$25:Z$27,MATCH('Indexed REC Prices'!$C78,'Inputs_Indexed REC'!$C$25:$C$27,0)),0)</f>
        <v>50.240132853656391</v>
      </c>
      <c r="AD78" s="215">
        <f>IF(AD$2&gt;=$B78,'Indexed REC Strike Price'!AD78-INDEX('Inputs_Indexed REC'!AA$25:AA$27,MATCH('Indexed REC Prices'!$C78,'Inputs_Indexed REC'!$C$25:$C$27,0)),0)</f>
        <v>49.307464593735752</v>
      </c>
      <c r="AE78" s="215">
        <f>IF(AE$2&gt;=$B78,'Indexed REC Strike Price'!AE78-INDEX('Inputs_Indexed REC'!AB$25:AB$27,MATCH('Indexed REC Prices'!$C78,'Inputs_Indexed REC'!$C$25:$C$27,0)),0)</f>
        <v>48.356142968616702</v>
      </c>
      <c r="AF78" s="215">
        <f>IF(AF$2&gt;=$B78,'Indexed REC Strike Price'!AF78-INDEX('Inputs_Indexed REC'!AC$25:AC$27,MATCH('Indexed REC Prices'!$C78,'Inputs_Indexed REC'!$C$25:$C$27,0)),0)</f>
        <v>47.385794910995273</v>
      </c>
    </row>
    <row r="79" spans="2:32" x14ac:dyDescent="0.35">
      <c r="B79" s="354">
        <f t="shared" si="3"/>
        <v>2044</v>
      </c>
      <c r="C79" s="305" t="s">
        <v>77</v>
      </c>
      <c r="D79" s="60" t="s">
        <v>42</v>
      </c>
      <c r="E79" s="249" t="s">
        <v>93</v>
      </c>
      <c r="H79" s="215">
        <f>IF(H$2&gt;=$B79,'Indexed REC Strike Price'!H79-INDEX('Inputs_Indexed REC'!E$25:E$27,MATCH('Indexed REC Prices'!$C79,'Inputs_Indexed REC'!$C$25:$C$27,0)),0)</f>
        <v>0</v>
      </c>
      <c r="I79" s="215">
        <f>IF(I$2&gt;=$B79,'Indexed REC Strike Price'!I79-INDEX('Inputs_Indexed REC'!F$25:F$27,MATCH('Indexed REC Prices'!$C79,'Inputs_Indexed REC'!$C$25:$C$27,0)),0)</f>
        <v>0</v>
      </c>
      <c r="J79" s="215">
        <f>IF(J$2&gt;=$B79,'Indexed REC Strike Price'!J79-INDEX('Inputs_Indexed REC'!G$25:G$27,MATCH('Indexed REC Prices'!$C79,'Inputs_Indexed REC'!$C$25:$C$27,0)),0)</f>
        <v>0</v>
      </c>
      <c r="K79" s="215">
        <f>IF(K$2&gt;=$B79,'Indexed REC Strike Price'!K79-INDEX('Inputs_Indexed REC'!H$25:H$27,MATCH('Indexed REC Prices'!$C79,'Inputs_Indexed REC'!$C$25:$C$27,0)),0)</f>
        <v>0</v>
      </c>
      <c r="L79" s="215">
        <f>IF(L$2&gt;=$B79,'Indexed REC Strike Price'!L79-INDEX('Inputs_Indexed REC'!I$25:I$27,MATCH('Indexed REC Prices'!$C79,'Inputs_Indexed REC'!$C$25:$C$27,0)),0)</f>
        <v>0</v>
      </c>
      <c r="M79" s="215">
        <f>IF(M$2&gt;=$B79,'Indexed REC Strike Price'!M79-INDEX('Inputs_Indexed REC'!J$25:J$27,MATCH('Indexed REC Prices'!$C79,'Inputs_Indexed REC'!$C$25:$C$27,0)),0)</f>
        <v>0</v>
      </c>
      <c r="N79" s="215">
        <f>IF(N$2&gt;=$B79,'Indexed REC Strike Price'!N79-INDEX('Inputs_Indexed REC'!K$25:K$27,MATCH('Indexed REC Prices'!$C79,'Inputs_Indexed REC'!$C$25:$C$27,0)),0)</f>
        <v>0</v>
      </c>
      <c r="O79" s="215">
        <f>IF(O$2&gt;=$B79,'Indexed REC Strike Price'!O79-INDEX('Inputs_Indexed REC'!L$25:L$27,MATCH('Indexed REC Prices'!$C79,'Inputs_Indexed REC'!$C$25:$C$27,0)),0)</f>
        <v>0</v>
      </c>
      <c r="P79" s="215">
        <f>IF(P$2&gt;=$B79,'Indexed REC Strike Price'!P79-INDEX('Inputs_Indexed REC'!M$25:M$27,MATCH('Indexed REC Prices'!$C79,'Inputs_Indexed REC'!$C$25:$C$27,0)),0)</f>
        <v>0</v>
      </c>
      <c r="Q79" s="215">
        <f>IF(Q$2&gt;=$B79,'Indexed REC Strike Price'!Q79-INDEX('Inputs_Indexed REC'!N$25:N$27,MATCH('Indexed REC Prices'!$C79,'Inputs_Indexed REC'!$C$25:$C$27,0)),0)</f>
        <v>0</v>
      </c>
      <c r="R79" s="215">
        <f>IF(R$2&gt;=$B79,'Indexed REC Strike Price'!R79-INDEX('Inputs_Indexed REC'!O$25:O$27,MATCH('Indexed REC Prices'!$C79,'Inputs_Indexed REC'!$C$25:$C$27,0)),0)</f>
        <v>0</v>
      </c>
      <c r="S79" s="215">
        <f>IF(S$2&gt;=$B79,'Indexed REC Strike Price'!S79-INDEX('Inputs_Indexed REC'!P$25:P$27,MATCH('Indexed REC Prices'!$C79,'Inputs_Indexed REC'!$C$25:$C$27,0)),0)</f>
        <v>0</v>
      </c>
      <c r="T79" s="215">
        <f>IF(T$2&gt;=$B79,'Indexed REC Strike Price'!T79-INDEX('Inputs_Indexed REC'!Q$25:Q$27,MATCH('Indexed REC Prices'!$C79,'Inputs_Indexed REC'!$C$25:$C$27,0)),0)</f>
        <v>0</v>
      </c>
      <c r="U79" s="215">
        <f>IF(U$2&gt;=$B79,'Indexed REC Strike Price'!U79-INDEX('Inputs_Indexed REC'!R$25:R$27,MATCH('Indexed REC Prices'!$C79,'Inputs_Indexed REC'!$C$25:$C$27,0)),0)</f>
        <v>0</v>
      </c>
      <c r="V79" s="215">
        <f>IF(V$2&gt;=$B79,'Indexed REC Strike Price'!V79-INDEX('Inputs_Indexed REC'!S$25:S$27,MATCH('Indexed REC Prices'!$C79,'Inputs_Indexed REC'!$C$25:$C$27,0)),0)</f>
        <v>0</v>
      </c>
      <c r="W79" s="215">
        <f>IF(W$2&gt;=$B79,'Indexed REC Strike Price'!W79-INDEX('Inputs_Indexed REC'!T$25:T$27,MATCH('Indexed REC Prices'!$C79,'Inputs_Indexed REC'!$C$25:$C$27,0)),0)</f>
        <v>0</v>
      </c>
      <c r="X79" s="215">
        <f>IF(X$2&gt;=$B79,'Indexed REC Strike Price'!X79-INDEX('Inputs_Indexed REC'!U$25:U$27,MATCH('Indexed REC Prices'!$C79,'Inputs_Indexed REC'!$C$25:$C$27,0)),0)</f>
        <v>0</v>
      </c>
      <c r="Y79" s="215">
        <f>IF(Y$2&gt;=$B79,'Indexed REC Strike Price'!Y79-INDEX('Inputs_Indexed REC'!V$25:V$27,MATCH('Indexed REC Prices'!$C79,'Inputs_Indexed REC'!$C$25:$C$27,0)),0)</f>
        <v>0</v>
      </c>
      <c r="Z79" s="215">
        <f>IF(Z$2&gt;=$B79,'Indexed REC Strike Price'!Z79-INDEX('Inputs_Indexed REC'!W$25:W$27,MATCH('Indexed REC Prices'!$C79,'Inputs_Indexed REC'!$C$25:$C$27,0)),0)</f>
        <v>0</v>
      </c>
      <c r="AA79" s="215">
        <f>IF(AA$2&gt;=$B79,'Indexed REC Strike Price'!AA79-INDEX('Inputs_Indexed REC'!X$25:X$27,MATCH('Indexed REC Prices'!$C79,'Inputs_Indexed REC'!$C$25:$C$27,0)),0)</f>
        <v>0</v>
      </c>
      <c r="AB79" s="215">
        <f>IF(AB$2&gt;=$B79,'Indexed REC Strike Price'!AB79-INDEX('Inputs_Indexed REC'!Y$25:Y$27,MATCH('Indexed REC Prices'!$C79,'Inputs_Indexed REC'!$C$25:$C$27,0)),0)</f>
        <v>0</v>
      </c>
      <c r="AC79" s="215">
        <f>IF(AC$2&gt;=$B79,'Indexed REC Strike Price'!AC79-INDEX('Inputs_Indexed REC'!Z$25:Z$27,MATCH('Indexed REC Prices'!$C79,'Inputs_Indexed REC'!$C$25:$C$27,0)),0)</f>
        <v>0</v>
      </c>
      <c r="AD79" s="215">
        <f>IF(AD$2&gt;=$B79,'Indexed REC Strike Price'!AD79-INDEX('Inputs_Indexed REC'!AA$25:AA$27,MATCH('Indexed REC Prices'!$C79,'Inputs_Indexed REC'!$C$25:$C$27,0)),0)</f>
        <v>49.243196429748785</v>
      </c>
      <c r="AE79" s="215">
        <f>IF(AE$2&gt;=$B79,'Indexed REC Strike Price'!AE79-INDEX('Inputs_Indexed REC'!AB$25:AB$27,MATCH('Indexed REC Prices'!$C79,'Inputs_Indexed REC'!$C$25:$C$27,0)),0)</f>
        <v>48.291874804629735</v>
      </c>
      <c r="AF79" s="215">
        <f>IF(AF$2&gt;=$B79,'Indexed REC Strike Price'!AF79-INDEX('Inputs_Indexed REC'!AC$25:AC$27,MATCH('Indexed REC Prices'!$C79,'Inputs_Indexed REC'!$C$25:$C$27,0)),0)</f>
        <v>47.321526747008306</v>
      </c>
    </row>
    <row r="80" spans="2:32" x14ac:dyDescent="0.35">
      <c r="B80" s="354">
        <f t="shared" si="3"/>
        <v>2045</v>
      </c>
      <c r="C80" s="305" t="s">
        <v>77</v>
      </c>
      <c r="D80" s="60" t="s">
        <v>43</v>
      </c>
      <c r="E80" s="249" t="s">
        <v>93</v>
      </c>
      <c r="H80" s="215">
        <f>IF(H$2&gt;=$B80,'Indexed REC Strike Price'!H80-INDEX('Inputs_Indexed REC'!E$25:E$27,MATCH('Indexed REC Prices'!$C80,'Inputs_Indexed REC'!$C$25:$C$27,0)),0)</f>
        <v>0</v>
      </c>
      <c r="I80" s="215">
        <f>IF(I$2&gt;=$B80,'Indexed REC Strike Price'!I80-INDEX('Inputs_Indexed REC'!F$25:F$27,MATCH('Indexed REC Prices'!$C80,'Inputs_Indexed REC'!$C$25:$C$27,0)),0)</f>
        <v>0</v>
      </c>
      <c r="J80" s="215">
        <f>IF(J$2&gt;=$B80,'Indexed REC Strike Price'!J80-INDEX('Inputs_Indexed REC'!G$25:G$27,MATCH('Indexed REC Prices'!$C80,'Inputs_Indexed REC'!$C$25:$C$27,0)),0)</f>
        <v>0</v>
      </c>
      <c r="K80" s="215">
        <f>IF(K$2&gt;=$B80,'Indexed REC Strike Price'!K80-INDEX('Inputs_Indexed REC'!H$25:H$27,MATCH('Indexed REC Prices'!$C80,'Inputs_Indexed REC'!$C$25:$C$27,0)),0)</f>
        <v>0</v>
      </c>
      <c r="L80" s="215">
        <f>IF(L$2&gt;=$B80,'Indexed REC Strike Price'!L80-INDEX('Inputs_Indexed REC'!I$25:I$27,MATCH('Indexed REC Prices'!$C80,'Inputs_Indexed REC'!$C$25:$C$27,0)),0)</f>
        <v>0</v>
      </c>
      <c r="M80" s="215">
        <f>IF(M$2&gt;=$B80,'Indexed REC Strike Price'!M80-INDEX('Inputs_Indexed REC'!J$25:J$27,MATCH('Indexed REC Prices'!$C80,'Inputs_Indexed REC'!$C$25:$C$27,0)),0)</f>
        <v>0</v>
      </c>
      <c r="N80" s="215">
        <f>IF(N$2&gt;=$B80,'Indexed REC Strike Price'!N80-INDEX('Inputs_Indexed REC'!K$25:K$27,MATCH('Indexed REC Prices'!$C80,'Inputs_Indexed REC'!$C$25:$C$27,0)),0)</f>
        <v>0</v>
      </c>
      <c r="O80" s="215">
        <f>IF(O$2&gt;=$B80,'Indexed REC Strike Price'!O80-INDEX('Inputs_Indexed REC'!L$25:L$27,MATCH('Indexed REC Prices'!$C80,'Inputs_Indexed REC'!$C$25:$C$27,0)),0)</f>
        <v>0</v>
      </c>
      <c r="P80" s="215">
        <f>IF(P$2&gt;=$B80,'Indexed REC Strike Price'!P80-INDEX('Inputs_Indexed REC'!M$25:M$27,MATCH('Indexed REC Prices'!$C80,'Inputs_Indexed REC'!$C$25:$C$27,0)),0)</f>
        <v>0</v>
      </c>
      <c r="Q80" s="215">
        <f>IF(Q$2&gt;=$B80,'Indexed REC Strike Price'!Q80-INDEX('Inputs_Indexed REC'!N$25:N$27,MATCH('Indexed REC Prices'!$C80,'Inputs_Indexed REC'!$C$25:$C$27,0)),0)</f>
        <v>0</v>
      </c>
      <c r="R80" s="215">
        <f>IF(R$2&gt;=$B80,'Indexed REC Strike Price'!R80-INDEX('Inputs_Indexed REC'!O$25:O$27,MATCH('Indexed REC Prices'!$C80,'Inputs_Indexed REC'!$C$25:$C$27,0)),0)</f>
        <v>0</v>
      </c>
      <c r="S80" s="215">
        <f>IF(S$2&gt;=$B80,'Indexed REC Strike Price'!S80-INDEX('Inputs_Indexed REC'!P$25:P$27,MATCH('Indexed REC Prices'!$C80,'Inputs_Indexed REC'!$C$25:$C$27,0)),0)</f>
        <v>0</v>
      </c>
      <c r="T80" s="215">
        <f>IF(T$2&gt;=$B80,'Indexed REC Strike Price'!T80-INDEX('Inputs_Indexed REC'!Q$25:Q$27,MATCH('Indexed REC Prices'!$C80,'Inputs_Indexed REC'!$C$25:$C$27,0)),0)</f>
        <v>0</v>
      </c>
      <c r="U80" s="215">
        <f>IF(U$2&gt;=$B80,'Indexed REC Strike Price'!U80-INDEX('Inputs_Indexed REC'!R$25:R$27,MATCH('Indexed REC Prices'!$C80,'Inputs_Indexed REC'!$C$25:$C$27,0)),0)</f>
        <v>0</v>
      </c>
      <c r="V80" s="215">
        <f>IF(V$2&gt;=$B80,'Indexed REC Strike Price'!V80-INDEX('Inputs_Indexed REC'!S$25:S$27,MATCH('Indexed REC Prices'!$C80,'Inputs_Indexed REC'!$C$25:$C$27,0)),0)</f>
        <v>0</v>
      </c>
      <c r="W80" s="215">
        <f>IF(W$2&gt;=$B80,'Indexed REC Strike Price'!W80-INDEX('Inputs_Indexed REC'!T$25:T$27,MATCH('Indexed REC Prices'!$C80,'Inputs_Indexed REC'!$C$25:$C$27,0)),0)</f>
        <v>0</v>
      </c>
      <c r="X80" s="215">
        <f>IF(X$2&gt;=$B80,'Indexed REC Strike Price'!X80-INDEX('Inputs_Indexed REC'!U$25:U$27,MATCH('Indexed REC Prices'!$C80,'Inputs_Indexed REC'!$C$25:$C$27,0)),0)</f>
        <v>0</v>
      </c>
      <c r="Y80" s="215">
        <f>IF(Y$2&gt;=$B80,'Indexed REC Strike Price'!Y80-INDEX('Inputs_Indexed REC'!V$25:V$27,MATCH('Indexed REC Prices'!$C80,'Inputs_Indexed REC'!$C$25:$C$27,0)),0)</f>
        <v>0</v>
      </c>
      <c r="Z80" s="215">
        <f>IF(Z$2&gt;=$B80,'Indexed REC Strike Price'!Z80-INDEX('Inputs_Indexed REC'!W$25:W$27,MATCH('Indexed REC Prices'!$C80,'Inputs_Indexed REC'!$C$25:$C$27,0)),0)</f>
        <v>0</v>
      </c>
      <c r="AA80" s="215">
        <f>IF(AA$2&gt;=$B80,'Indexed REC Strike Price'!AA80-INDEX('Inputs_Indexed REC'!X$25:X$27,MATCH('Indexed REC Prices'!$C80,'Inputs_Indexed REC'!$C$25:$C$27,0)),0)</f>
        <v>0</v>
      </c>
      <c r="AB80" s="215">
        <f>IF(AB$2&gt;=$B80,'Indexed REC Strike Price'!AB80-INDEX('Inputs_Indexed REC'!Y$25:Y$27,MATCH('Indexed REC Prices'!$C80,'Inputs_Indexed REC'!$C$25:$C$27,0)),0)</f>
        <v>0</v>
      </c>
      <c r="AC80" s="215">
        <f>IF(AC$2&gt;=$B80,'Indexed REC Strike Price'!AC80-INDEX('Inputs_Indexed REC'!Z$25:Z$27,MATCH('Indexed REC Prices'!$C80,'Inputs_Indexed REC'!$C$25:$C$27,0)),0)</f>
        <v>0</v>
      </c>
      <c r="AD80" s="215">
        <f>IF(AD$2&gt;=$B80,'Indexed REC Strike Price'!AD80-INDEX('Inputs_Indexed REC'!AA$25:AA$27,MATCH('Indexed REC Prices'!$C80,'Inputs_Indexed REC'!$C$25:$C$27,0)),0)</f>
        <v>0</v>
      </c>
      <c r="AE80" s="215">
        <f>IF(AE$2&gt;=$B80,'Indexed REC Strike Price'!AE80-INDEX('Inputs_Indexed REC'!AB$25:AB$27,MATCH('Indexed REC Prices'!$C80,'Inputs_Indexed REC'!$C$25:$C$27,0)),0)</f>
        <v>48.20618391931378</v>
      </c>
      <c r="AF80" s="215">
        <f>IF(AF$2&gt;=$B80,'Indexed REC Strike Price'!AF80-INDEX('Inputs_Indexed REC'!AC$25:AC$27,MATCH('Indexed REC Prices'!$C80,'Inputs_Indexed REC'!$C$25:$C$27,0)),0)</f>
        <v>47.235835861692351</v>
      </c>
    </row>
    <row r="81" spans="2:32" x14ac:dyDescent="0.35">
      <c r="B81" s="354">
        <f t="shared" si="3"/>
        <v>2046</v>
      </c>
      <c r="C81" s="305" t="s">
        <v>77</v>
      </c>
      <c r="D81" s="60" t="s">
        <v>96</v>
      </c>
      <c r="E81" s="249" t="s">
        <v>93</v>
      </c>
      <c r="H81" s="215">
        <f>IF(H$2&gt;=$B81,'Indexed REC Strike Price'!H81-INDEX('Inputs_Indexed REC'!E$25:E$27,MATCH('Indexed REC Prices'!$C81,'Inputs_Indexed REC'!$C$25:$C$27,0)),0)</f>
        <v>0</v>
      </c>
      <c r="I81" s="215">
        <f>IF(I$2&gt;=$B81,'Indexed REC Strike Price'!I81-INDEX('Inputs_Indexed REC'!F$25:F$27,MATCH('Indexed REC Prices'!$C81,'Inputs_Indexed REC'!$C$25:$C$27,0)),0)</f>
        <v>0</v>
      </c>
      <c r="J81" s="215">
        <f>IF(J$2&gt;=$B81,'Indexed REC Strike Price'!J81-INDEX('Inputs_Indexed REC'!G$25:G$27,MATCH('Indexed REC Prices'!$C81,'Inputs_Indexed REC'!$C$25:$C$27,0)),0)</f>
        <v>0</v>
      </c>
      <c r="K81" s="215">
        <f>IF(K$2&gt;=$B81,'Indexed REC Strike Price'!K81-INDEX('Inputs_Indexed REC'!H$25:H$27,MATCH('Indexed REC Prices'!$C81,'Inputs_Indexed REC'!$C$25:$C$27,0)),0)</f>
        <v>0</v>
      </c>
      <c r="L81" s="215">
        <f>IF(L$2&gt;=$B81,'Indexed REC Strike Price'!L81-INDEX('Inputs_Indexed REC'!I$25:I$27,MATCH('Indexed REC Prices'!$C81,'Inputs_Indexed REC'!$C$25:$C$27,0)),0)</f>
        <v>0</v>
      </c>
      <c r="M81" s="215">
        <f>IF(M$2&gt;=$B81,'Indexed REC Strike Price'!M81-INDEX('Inputs_Indexed REC'!J$25:J$27,MATCH('Indexed REC Prices'!$C81,'Inputs_Indexed REC'!$C$25:$C$27,0)),0)</f>
        <v>0</v>
      </c>
      <c r="N81" s="215">
        <f>IF(N$2&gt;=$B81,'Indexed REC Strike Price'!N81-INDEX('Inputs_Indexed REC'!K$25:K$27,MATCH('Indexed REC Prices'!$C81,'Inputs_Indexed REC'!$C$25:$C$27,0)),0)</f>
        <v>0</v>
      </c>
      <c r="O81" s="215">
        <f>IF(O$2&gt;=$B81,'Indexed REC Strike Price'!O81-INDEX('Inputs_Indexed REC'!L$25:L$27,MATCH('Indexed REC Prices'!$C81,'Inputs_Indexed REC'!$C$25:$C$27,0)),0)</f>
        <v>0</v>
      </c>
      <c r="P81" s="215">
        <f>IF(P$2&gt;=$B81,'Indexed REC Strike Price'!P81-INDEX('Inputs_Indexed REC'!M$25:M$27,MATCH('Indexed REC Prices'!$C81,'Inputs_Indexed REC'!$C$25:$C$27,0)),0)</f>
        <v>0</v>
      </c>
      <c r="Q81" s="215">
        <f>IF(Q$2&gt;=$B81,'Indexed REC Strike Price'!Q81-INDEX('Inputs_Indexed REC'!N$25:N$27,MATCH('Indexed REC Prices'!$C81,'Inputs_Indexed REC'!$C$25:$C$27,0)),0)</f>
        <v>0</v>
      </c>
      <c r="R81" s="215">
        <f>IF(R$2&gt;=$B81,'Indexed REC Strike Price'!R81-INDEX('Inputs_Indexed REC'!O$25:O$27,MATCH('Indexed REC Prices'!$C81,'Inputs_Indexed REC'!$C$25:$C$27,0)),0)</f>
        <v>0</v>
      </c>
      <c r="S81" s="215">
        <f>IF(S$2&gt;=$B81,'Indexed REC Strike Price'!S81-INDEX('Inputs_Indexed REC'!P$25:P$27,MATCH('Indexed REC Prices'!$C81,'Inputs_Indexed REC'!$C$25:$C$27,0)),0)</f>
        <v>0</v>
      </c>
      <c r="T81" s="215">
        <f>IF(T$2&gt;=$B81,'Indexed REC Strike Price'!T81-INDEX('Inputs_Indexed REC'!Q$25:Q$27,MATCH('Indexed REC Prices'!$C81,'Inputs_Indexed REC'!$C$25:$C$27,0)),0)</f>
        <v>0</v>
      </c>
      <c r="U81" s="215">
        <f>IF(U$2&gt;=$B81,'Indexed REC Strike Price'!U81-INDEX('Inputs_Indexed REC'!R$25:R$27,MATCH('Indexed REC Prices'!$C81,'Inputs_Indexed REC'!$C$25:$C$27,0)),0)</f>
        <v>0</v>
      </c>
      <c r="V81" s="215">
        <f>IF(V$2&gt;=$B81,'Indexed REC Strike Price'!V81-INDEX('Inputs_Indexed REC'!S$25:S$27,MATCH('Indexed REC Prices'!$C81,'Inputs_Indexed REC'!$C$25:$C$27,0)),0)</f>
        <v>0</v>
      </c>
      <c r="W81" s="215">
        <f>IF(W$2&gt;=$B81,'Indexed REC Strike Price'!W81-INDEX('Inputs_Indexed REC'!T$25:T$27,MATCH('Indexed REC Prices'!$C81,'Inputs_Indexed REC'!$C$25:$C$27,0)),0)</f>
        <v>0</v>
      </c>
      <c r="X81" s="215">
        <f>IF(X$2&gt;=$B81,'Indexed REC Strike Price'!X81-INDEX('Inputs_Indexed REC'!U$25:U$27,MATCH('Indexed REC Prices'!$C81,'Inputs_Indexed REC'!$C$25:$C$27,0)),0)</f>
        <v>0</v>
      </c>
      <c r="Y81" s="215">
        <f>IF(Y$2&gt;=$B81,'Indexed REC Strike Price'!Y81-INDEX('Inputs_Indexed REC'!V$25:V$27,MATCH('Indexed REC Prices'!$C81,'Inputs_Indexed REC'!$C$25:$C$27,0)),0)</f>
        <v>0</v>
      </c>
      <c r="Z81" s="215">
        <f>IF(Z$2&gt;=$B81,'Indexed REC Strike Price'!Z81-INDEX('Inputs_Indexed REC'!W$25:W$27,MATCH('Indexed REC Prices'!$C81,'Inputs_Indexed REC'!$C$25:$C$27,0)),0)</f>
        <v>0</v>
      </c>
      <c r="AA81" s="215">
        <f>IF(AA$2&gt;=$B81,'Indexed REC Strike Price'!AA81-INDEX('Inputs_Indexed REC'!X$25:X$27,MATCH('Indexed REC Prices'!$C81,'Inputs_Indexed REC'!$C$25:$C$27,0)),0)</f>
        <v>0</v>
      </c>
      <c r="AB81" s="215">
        <f>IF(AB$2&gt;=$B81,'Indexed REC Strike Price'!AB81-INDEX('Inputs_Indexed REC'!Y$25:Y$27,MATCH('Indexed REC Prices'!$C81,'Inputs_Indexed REC'!$C$25:$C$27,0)),0)</f>
        <v>0</v>
      </c>
      <c r="AC81" s="215">
        <f>IF(AC$2&gt;=$B81,'Indexed REC Strike Price'!AC81-INDEX('Inputs_Indexed REC'!Z$25:Z$27,MATCH('Indexed REC Prices'!$C81,'Inputs_Indexed REC'!$C$25:$C$27,0)),0)</f>
        <v>0</v>
      </c>
      <c r="AD81" s="215">
        <f>IF(AD$2&gt;=$B81,'Indexed REC Strike Price'!AD81-INDEX('Inputs_Indexed REC'!AA$25:AA$27,MATCH('Indexed REC Prices'!$C81,'Inputs_Indexed REC'!$C$25:$C$27,0)),0)</f>
        <v>0</v>
      </c>
      <c r="AE81" s="215">
        <f>IF(AE$2&gt;=$B81,'Indexed REC Strike Price'!AE81-INDEX('Inputs_Indexed REC'!AB$25:AB$27,MATCH('Indexed REC Prices'!$C81,'Inputs_Indexed REC'!$C$25:$C$27,0)),0)</f>
        <v>0</v>
      </c>
      <c r="AF81" s="215">
        <f>IF(AF$2&gt;=$B81,'Indexed REC Strike Price'!AF81-INDEX('Inputs_Indexed REC'!AC$25:AC$27,MATCH('Indexed REC Prices'!$C81,'Inputs_Indexed REC'!$C$25:$C$27,0)),0)</f>
        <v>47.128722255047407</v>
      </c>
    </row>
    <row r="82" spans="2:32" x14ac:dyDescent="0.35">
      <c r="M82" s="209"/>
    </row>
  </sheetData>
  <dataConsolidate/>
  <pageMargins left="0.7" right="0.7" top="0.75" bottom="0.75" header="0.3" footer="0.3"/>
  <pageSetup scale="29" fitToHeight="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B7A44-3D4F-8841-816B-389EB0BB65DC}">
  <sheetPr>
    <pageSetUpPr fitToPage="1"/>
  </sheetPr>
  <dimension ref="A1:AW82"/>
  <sheetViews>
    <sheetView workbookViewId="0"/>
  </sheetViews>
  <sheetFormatPr defaultColWidth="9.59765625" defaultRowHeight="14.5" x14ac:dyDescent="0.35"/>
  <cols>
    <col min="1" max="1" width="9.59765625" style="76"/>
    <col min="2" max="2" width="20" style="353" bestFit="1" customWidth="1"/>
    <col min="3" max="3" width="12" style="206" bestFit="1" customWidth="1"/>
    <col min="4" max="4" width="22.796875" style="206" customWidth="1"/>
    <col min="5" max="5" width="20" style="207" customWidth="1"/>
    <col min="6" max="6" width="12.59765625" style="207" customWidth="1"/>
    <col min="7" max="7" width="5.59765625" style="204" customWidth="1"/>
    <col min="8" max="8" width="13.19921875" style="204" bestFit="1" customWidth="1"/>
    <col min="9" max="32" width="11.59765625" style="204" bestFit="1" customWidth="1"/>
    <col min="33" max="16384" width="9.59765625" style="204"/>
  </cols>
  <sheetData>
    <row r="1" spans="2:32" ht="16.25" customHeight="1" x14ac:dyDescent="0.35">
      <c r="H1" s="210" t="s">
        <v>269</v>
      </c>
    </row>
    <row r="2" spans="2:32" ht="16.25" customHeight="1" thickBot="1" x14ac:dyDescent="0.5">
      <c r="C2" s="199" t="s">
        <v>276</v>
      </c>
      <c r="D2" s="199"/>
      <c r="F2" s="347"/>
      <c r="H2" s="43">
        <v>2022</v>
      </c>
      <c r="I2" s="43">
        <f t="shared" ref="I2:AF2" si="0">H2+1</f>
        <v>2023</v>
      </c>
      <c r="J2" s="43">
        <f t="shared" si="0"/>
        <v>2024</v>
      </c>
      <c r="K2" s="43">
        <f t="shared" si="0"/>
        <v>2025</v>
      </c>
      <c r="L2" s="43">
        <f t="shared" si="0"/>
        <v>2026</v>
      </c>
      <c r="M2" s="43">
        <f t="shared" si="0"/>
        <v>2027</v>
      </c>
      <c r="N2" s="43">
        <f t="shared" si="0"/>
        <v>2028</v>
      </c>
      <c r="O2" s="43">
        <f t="shared" si="0"/>
        <v>2029</v>
      </c>
      <c r="P2" s="43">
        <f t="shared" si="0"/>
        <v>2030</v>
      </c>
      <c r="Q2" s="43">
        <f t="shared" si="0"/>
        <v>2031</v>
      </c>
      <c r="R2" s="43">
        <f t="shared" si="0"/>
        <v>2032</v>
      </c>
      <c r="S2" s="43">
        <f t="shared" si="0"/>
        <v>2033</v>
      </c>
      <c r="T2" s="43">
        <f t="shared" si="0"/>
        <v>2034</v>
      </c>
      <c r="U2" s="43">
        <f t="shared" si="0"/>
        <v>2035</v>
      </c>
      <c r="V2" s="43">
        <f t="shared" si="0"/>
        <v>2036</v>
      </c>
      <c r="W2" s="43">
        <f t="shared" si="0"/>
        <v>2037</v>
      </c>
      <c r="X2" s="43">
        <f t="shared" si="0"/>
        <v>2038</v>
      </c>
      <c r="Y2" s="43">
        <f t="shared" si="0"/>
        <v>2039</v>
      </c>
      <c r="Z2" s="43">
        <f t="shared" si="0"/>
        <v>2040</v>
      </c>
      <c r="AA2" s="43">
        <f t="shared" si="0"/>
        <v>2041</v>
      </c>
      <c r="AB2" s="43">
        <f t="shared" si="0"/>
        <v>2042</v>
      </c>
      <c r="AC2" s="43">
        <f t="shared" si="0"/>
        <v>2043</v>
      </c>
      <c r="AD2" s="43">
        <f t="shared" si="0"/>
        <v>2044</v>
      </c>
      <c r="AE2" s="43">
        <f t="shared" si="0"/>
        <v>2045</v>
      </c>
      <c r="AF2" s="43">
        <f t="shared" si="0"/>
        <v>2046</v>
      </c>
    </row>
    <row r="4" spans="2:32" x14ac:dyDescent="0.35">
      <c r="B4" s="355" t="s">
        <v>74</v>
      </c>
      <c r="C4" s="270" t="s">
        <v>187</v>
      </c>
      <c r="D4" s="59" t="s">
        <v>74</v>
      </c>
      <c r="E4" s="304" t="s">
        <v>14</v>
      </c>
      <c r="F4" s="304" t="s">
        <v>6</v>
      </c>
      <c r="H4" s="18" t="s">
        <v>20</v>
      </c>
      <c r="I4" s="18" t="s">
        <v>21</v>
      </c>
      <c r="J4" s="18" t="s">
        <v>22</v>
      </c>
      <c r="K4" s="18" t="s">
        <v>23</v>
      </c>
      <c r="L4" s="18" t="s">
        <v>24</v>
      </c>
      <c r="M4" s="18" t="s">
        <v>25</v>
      </c>
      <c r="N4" s="18" t="s">
        <v>26</v>
      </c>
      <c r="O4" s="18" t="s">
        <v>27</v>
      </c>
      <c r="P4" s="18" t="s">
        <v>28</v>
      </c>
      <c r="Q4" s="18" t="s">
        <v>29</v>
      </c>
      <c r="R4" s="18" t="s">
        <v>30</v>
      </c>
      <c r="S4" s="18" t="s">
        <v>31</v>
      </c>
      <c r="T4" s="18" t="s">
        <v>32</v>
      </c>
      <c r="U4" s="18" t="s">
        <v>33</v>
      </c>
      <c r="V4" s="18" t="s">
        <v>34</v>
      </c>
      <c r="W4" s="18" t="s">
        <v>35</v>
      </c>
      <c r="X4" s="18" t="s">
        <v>36</v>
      </c>
      <c r="Y4" s="18" t="s">
        <v>37</v>
      </c>
      <c r="Z4" s="18" t="s">
        <v>38</v>
      </c>
      <c r="AA4" s="18" t="s">
        <v>39</v>
      </c>
      <c r="AB4" s="18" t="s">
        <v>40</v>
      </c>
      <c r="AC4" s="18" t="s">
        <v>41</v>
      </c>
      <c r="AD4" s="18" t="s">
        <v>42</v>
      </c>
      <c r="AE4" s="18" t="s">
        <v>43</v>
      </c>
      <c r="AF4" s="18" t="s">
        <v>96</v>
      </c>
    </row>
    <row r="5" spans="2:32" x14ac:dyDescent="0.35">
      <c r="B5" s="354">
        <v>2022</v>
      </c>
      <c r="C5" s="227" t="s">
        <v>75</v>
      </c>
      <c r="D5" s="60" t="s">
        <v>20</v>
      </c>
      <c r="E5" s="249" t="s">
        <v>93</v>
      </c>
      <c r="F5" s="361">
        <v>0</v>
      </c>
      <c r="H5" s="215">
        <f>IF(H$2=$B5,$F5,
IF(H$2&gt;$B5,G5*(1+INDEX('Inputs_Indexed REC'!$E$13:$AD$15,MATCH('Indexed REC Strike Price'!$C5,'Inputs_Indexed REC'!$C$13:$C$15,0),MATCH(H$2,'Inputs_Indexed REC'!$E$10:$AD$10,0))),
IF(H$2&lt;$B5,0,$F5)))</f>
        <v>0</v>
      </c>
      <c r="I5" s="215">
        <f>IF(I$2=$B5,$F5,
IF(I$2&gt;$B5,H5*(1+INDEX('Inputs_Indexed REC'!$E$13:$AD$15,MATCH('Indexed REC Strike Price'!$C5,'Inputs_Indexed REC'!$C$13:$C$15,0),MATCH(I$2,'Inputs_Indexed REC'!$E$10:$AD$10,0))),
IF(I$2&lt;$B5,0,$F5)))</f>
        <v>0</v>
      </c>
      <c r="J5" s="215">
        <f>IF(J$2=$B5,$F5,
IF(J$2&gt;$B5,I5*(1+INDEX('Inputs_Indexed REC'!$E$13:$AD$15,MATCH('Indexed REC Strike Price'!$C5,'Inputs_Indexed REC'!$C$13:$C$15,0),MATCH(J$2,'Inputs_Indexed REC'!$E$10:$AD$10,0))),
IF(J$2&lt;$B5,0,$F5)))</f>
        <v>0</v>
      </c>
      <c r="K5" s="215">
        <f>IF(K$2=$B5,$F5,
IF(K$2&gt;$B5,J5*(1+INDEX('Inputs_Indexed REC'!$E$13:$AD$15,MATCH('Indexed REC Strike Price'!$C5,'Inputs_Indexed REC'!$C$13:$C$15,0),MATCH(K$2,'Inputs_Indexed REC'!$E$10:$AD$10,0))),
IF(K$2&lt;$B5,0,$F5)))</f>
        <v>0</v>
      </c>
      <c r="L5" s="215">
        <f>IF(L$2=$B5,$F5,
IF(L$2&gt;$B5,K5*(1+INDEX('Inputs_Indexed REC'!$E$13:$AD$15,MATCH('Indexed REC Strike Price'!$C5,'Inputs_Indexed REC'!$C$13:$C$15,0),MATCH(L$2,'Inputs_Indexed REC'!$E$10:$AD$10,0))),
IF(L$2&lt;$B5,0,$F5)))</f>
        <v>0</v>
      </c>
      <c r="M5" s="215">
        <f>IF(M$2=$B5,$F5,
IF(M$2&gt;$B5,L5*(1+INDEX('Inputs_Indexed REC'!$E$13:$AD$15,MATCH('Indexed REC Strike Price'!$C5,'Inputs_Indexed REC'!$C$13:$C$15,0),MATCH(M$2,'Inputs_Indexed REC'!$E$10:$AD$10,0))),
IF(M$2&lt;$B5,0,$F5)))</f>
        <v>0</v>
      </c>
      <c r="N5" s="215">
        <f>IF(N$2=$B5,$F5,
IF(N$2&gt;$B5,M5*(1+INDEX('Inputs_Indexed REC'!$E$13:$AD$15,MATCH('Indexed REC Strike Price'!$C5,'Inputs_Indexed REC'!$C$13:$C$15,0),MATCH(N$2,'Inputs_Indexed REC'!$E$10:$AD$10,0))),
IF(N$2&lt;$B5,0,$F5)))</f>
        <v>0</v>
      </c>
      <c r="O5" s="215">
        <f>IF(O$2=$B5,$F5,
IF(O$2&gt;$B5,N5*(1+INDEX('Inputs_Indexed REC'!$E$13:$AD$15,MATCH('Indexed REC Strike Price'!$C5,'Inputs_Indexed REC'!$C$13:$C$15,0),MATCH(O$2,'Inputs_Indexed REC'!$E$10:$AD$10,0))),
IF(O$2&lt;$B5,0,$F5)))</f>
        <v>0</v>
      </c>
      <c r="P5" s="215">
        <f>IF(P$2=$B5,$F5,
IF(P$2&gt;$B5,O5*(1+INDEX('Inputs_Indexed REC'!$E$13:$AD$15,MATCH('Indexed REC Strike Price'!$C5,'Inputs_Indexed REC'!$C$13:$C$15,0),MATCH(P$2,'Inputs_Indexed REC'!$E$10:$AD$10,0))),
IF(P$2&lt;$B5,0,$F5)))</f>
        <v>0</v>
      </c>
      <c r="Q5" s="215">
        <f>IF(Q$2=$B5,$F5,
IF(Q$2&gt;$B5,P5*(1+INDEX('Inputs_Indexed REC'!$E$13:$AD$15,MATCH('Indexed REC Strike Price'!$C5,'Inputs_Indexed REC'!$C$13:$C$15,0),MATCH(Q$2,'Inputs_Indexed REC'!$E$10:$AD$10,0))),
IF(Q$2&lt;$B5,0,$F5)))</f>
        <v>0</v>
      </c>
      <c r="R5" s="215">
        <f>IF(R$2=$B5,$F5,
IF(R$2&gt;$B5,Q5*(1+INDEX('Inputs_Indexed REC'!$E$13:$AD$15,MATCH('Indexed REC Strike Price'!$C5,'Inputs_Indexed REC'!$C$13:$C$15,0),MATCH(R$2,'Inputs_Indexed REC'!$E$10:$AD$10,0))),
IF(R$2&lt;$B5,0,$F5)))</f>
        <v>0</v>
      </c>
      <c r="S5" s="215">
        <f>IF(S$2=$B5,$F5,
IF(S$2&gt;$B5,R5*(1+INDEX('Inputs_Indexed REC'!$E$13:$AD$15,MATCH('Indexed REC Strike Price'!$C5,'Inputs_Indexed REC'!$C$13:$C$15,0),MATCH(S$2,'Inputs_Indexed REC'!$E$10:$AD$10,0))),
IF(S$2&lt;$B5,0,$F5)))</f>
        <v>0</v>
      </c>
      <c r="T5" s="215">
        <f>IF(T$2=$B5,$F5,
IF(T$2&gt;$B5,S5*(1+INDEX('Inputs_Indexed REC'!$E$13:$AD$15,MATCH('Indexed REC Strike Price'!$C5,'Inputs_Indexed REC'!$C$13:$C$15,0),MATCH(T$2,'Inputs_Indexed REC'!$E$10:$AD$10,0))),
IF(T$2&lt;$B5,0,$F5)))</f>
        <v>0</v>
      </c>
      <c r="U5" s="215">
        <f>IF(U$2=$B5,$F5,
IF(U$2&gt;$B5,T5*(1+INDEX('Inputs_Indexed REC'!$E$13:$AD$15,MATCH('Indexed REC Strike Price'!$C5,'Inputs_Indexed REC'!$C$13:$C$15,0),MATCH(U$2,'Inputs_Indexed REC'!$E$10:$AD$10,0))),
IF(U$2&lt;$B5,0,$F5)))</f>
        <v>0</v>
      </c>
      <c r="V5" s="215">
        <f>IF(V$2=$B5,$F5,
IF(V$2&gt;$B5,U5*(1+INDEX('Inputs_Indexed REC'!$E$13:$AD$15,MATCH('Indexed REC Strike Price'!$C5,'Inputs_Indexed REC'!$C$13:$C$15,0),MATCH(V$2,'Inputs_Indexed REC'!$E$10:$AD$10,0))),
IF(V$2&lt;$B5,0,$F5)))</f>
        <v>0</v>
      </c>
      <c r="W5" s="215">
        <f>IF(W$2=$B5,$F5,
IF(W$2&gt;$B5,V5*(1+INDEX('Inputs_Indexed REC'!$E$13:$AD$15,MATCH('Indexed REC Strike Price'!$C5,'Inputs_Indexed REC'!$C$13:$C$15,0),MATCH(W$2,'Inputs_Indexed REC'!$E$10:$AD$10,0))),
IF(W$2&lt;$B5,0,$F5)))</f>
        <v>0</v>
      </c>
      <c r="X5" s="215">
        <f>IF(X$2=$B5,$F5,
IF(X$2&gt;$B5,W5*(1+INDEX('Inputs_Indexed REC'!$E$13:$AD$15,MATCH('Indexed REC Strike Price'!$C5,'Inputs_Indexed REC'!$C$13:$C$15,0),MATCH(X$2,'Inputs_Indexed REC'!$E$10:$AD$10,0))),
IF(X$2&lt;$B5,0,$F5)))</f>
        <v>0</v>
      </c>
      <c r="Y5" s="215">
        <f>IF(Y$2=$B5,$F5,
IF(Y$2&gt;$B5,X5*(1+INDEX('Inputs_Indexed REC'!$E$13:$AD$15,MATCH('Indexed REC Strike Price'!$C5,'Inputs_Indexed REC'!$C$13:$C$15,0),MATCH(Y$2,'Inputs_Indexed REC'!$E$10:$AD$10,0))),
IF(Y$2&lt;$B5,0,$F5)))</f>
        <v>0</v>
      </c>
      <c r="Z5" s="215">
        <f>IF(Z$2=$B5,$F5,
IF(Z$2&gt;$B5,Y5*(1+INDEX('Inputs_Indexed REC'!$E$13:$AD$15,MATCH('Indexed REC Strike Price'!$C5,'Inputs_Indexed REC'!$C$13:$C$15,0),MATCH(Z$2,'Inputs_Indexed REC'!$E$10:$AD$10,0))),
IF(Z$2&lt;$B5,0,$F5)))</f>
        <v>0</v>
      </c>
      <c r="AA5" s="215">
        <f>IF(AA$2=$B5,$F5,
IF(AA$2&gt;$B5,Z5*(1+INDEX('Inputs_Indexed REC'!$E$13:$AD$15,MATCH('Indexed REC Strike Price'!$C5,'Inputs_Indexed REC'!$C$13:$C$15,0),MATCH(AA$2,'Inputs_Indexed REC'!$E$10:$AD$10,0))),
IF(AA$2&lt;$B5,0,$F5)))</f>
        <v>0</v>
      </c>
      <c r="AB5" s="215">
        <f>IF(AB$2=$B5,$F5,
IF(AB$2&gt;$B5,AA5*(1+INDEX('Inputs_Indexed REC'!$E$13:$AD$15,MATCH('Indexed REC Strike Price'!$C5,'Inputs_Indexed REC'!$C$13:$C$15,0),MATCH(AB$2,'Inputs_Indexed REC'!$E$10:$AD$10,0))),
IF(AB$2&lt;$B5,0,$F5)))</f>
        <v>0</v>
      </c>
      <c r="AC5" s="215">
        <f>IF(AC$2=$B5,$F5,
IF(AC$2&gt;$B5,AB5*(1+INDEX('Inputs_Indexed REC'!$E$13:$AD$15,MATCH('Indexed REC Strike Price'!$C5,'Inputs_Indexed REC'!$C$13:$C$15,0),MATCH(AC$2,'Inputs_Indexed REC'!$E$10:$AD$10,0))),
IF(AC$2&lt;$B5,0,$F5)))</f>
        <v>0</v>
      </c>
      <c r="AD5" s="215">
        <f>IF(AD$2=$B5,$F5,
IF(AD$2&gt;$B5,AC5*(1+INDEX('Inputs_Indexed REC'!$E$13:$AD$15,MATCH('Indexed REC Strike Price'!$C5,'Inputs_Indexed REC'!$C$13:$C$15,0),MATCH(AD$2,'Inputs_Indexed REC'!$E$10:$AD$10,0))),
IF(AD$2&lt;$B5,0,$F5)))</f>
        <v>0</v>
      </c>
      <c r="AE5" s="215">
        <f>IF(AE$2=$B5,$F5,
IF(AE$2&gt;$B5,AD5*(1+INDEX('Inputs_Indexed REC'!$E$13:$AD$15,MATCH('Indexed REC Strike Price'!$C5,'Inputs_Indexed REC'!$C$13:$C$15,0),MATCH(AE$2,'Inputs_Indexed REC'!$E$10:$AD$10,0))),
IF(AE$2&lt;$B5,0,$F5)))</f>
        <v>0</v>
      </c>
      <c r="AF5" s="215">
        <f>IF(AF$2=$B5,$F5,
IF(AF$2&gt;$B5,AE5*(1+INDEX('Inputs_Indexed REC'!$E$13:$AD$15,MATCH('Indexed REC Strike Price'!$C5,'Inputs_Indexed REC'!$C$13:$C$15,0),MATCH(AF$2,'Inputs_Indexed REC'!$E$10:$AD$10,0))),
IF(AF$2&lt;$B5,0,$F5)))</f>
        <v>0</v>
      </c>
    </row>
    <row r="6" spans="2:32" x14ac:dyDescent="0.35">
      <c r="B6" s="354">
        <f>B5+1</f>
        <v>2023</v>
      </c>
      <c r="C6" s="227" t="s">
        <v>75</v>
      </c>
      <c r="D6" s="60" t="s">
        <v>21</v>
      </c>
      <c r="E6" s="249" t="s">
        <v>93</v>
      </c>
      <c r="F6" s="361">
        <v>75</v>
      </c>
      <c r="H6" s="215">
        <f>IF(H$2=$B6,$F6,
IF(H$2&gt;$B6,G6*(1+INDEX('Inputs_Indexed REC'!$E$13:$AD$15,MATCH('Indexed REC Strike Price'!$C6,'Inputs_Indexed REC'!$C$13:$C$15,0),MATCH(H$2,'Inputs_Indexed REC'!$E$10:$AD$10,0))),
IF(H$2&lt;$B6,0,$F6)))</f>
        <v>0</v>
      </c>
      <c r="I6" s="215">
        <f>IF(I$2=$B6,$F6,
IF(I$2&gt;$B6,H6*(1+INDEX('Inputs_Indexed REC'!$E$13:$AD$15,MATCH('Indexed REC Strike Price'!$C6,'Inputs_Indexed REC'!$C$13:$C$15,0),MATCH(I$2,'Inputs_Indexed REC'!$E$10:$AD$10,0))),
IF(I$2&lt;$B6,0,$F6)))</f>
        <v>75</v>
      </c>
      <c r="J6" s="215">
        <f>IF(J$2=$B6,$F6,
IF(J$2&gt;$B6,I6*(1+INDEX('Inputs_Indexed REC'!$E$13:$AD$15,MATCH('Indexed REC Strike Price'!$C6,'Inputs_Indexed REC'!$C$13:$C$15,0),MATCH(J$2,'Inputs_Indexed REC'!$E$10:$AD$10,0))),
IF(J$2&lt;$B6,0,$F6)))</f>
        <v>75</v>
      </c>
      <c r="K6" s="215">
        <f>IF(K$2=$B6,$F6,
IF(K$2&gt;$B6,J6*(1+INDEX('Inputs_Indexed REC'!$E$13:$AD$15,MATCH('Indexed REC Strike Price'!$C6,'Inputs_Indexed REC'!$C$13:$C$15,0),MATCH(K$2,'Inputs_Indexed REC'!$E$10:$AD$10,0))),
IF(K$2&lt;$B6,0,$F6)))</f>
        <v>75</v>
      </c>
      <c r="L6" s="215">
        <f>IF(L$2=$B6,$F6,
IF(L$2&gt;$B6,K6*(1+INDEX('Inputs_Indexed REC'!$E$13:$AD$15,MATCH('Indexed REC Strike Price'!$C6,'Inputs_Indexed REC'!$C$13:$C$15,0),MATCH(L$2,'Inputs_Indexed REC'!$E$10:$AD$10,0))),
IF(L$2&lt;$B6,0,$F6)))</f>
        <v>75</v>
      </c>
      <c r="M6" s="215">
        <f>IF(M$2=$B6,$F6,
IF(M$2&gt;$B6,L6*(1+INDEX('Inputs_Indexed REC'!$E$13:$AD$15,MATCH('Indexed REC Strike Price'!$C6,'Inputs_Indexed REC'!$C$13:$C$15,0),MATCH(M$2,'Inputs_Indexed REC'!$E$10:$AD$10,0))),
IF(M$2&lt;$B6,0,$F6)))</f>
        <v>75</v>
      </c>
      <c r="N6" s="215">
        <f>IF(N$2=$B6,$F6,
IF(N$2&gt;$B6,M6*(1+INDEX('Inputs_Indexed REC'!$E$13:$AD$15,MATCH('Indexed REC Strike Price'!$C6,'Inputs_Indexed REC'!$C$13:$C$15,0),MATCH(N$2,'Inputs_Indexed REC'!$E$10:$AD$10,0))),
IF(N$2&lt;$B6,0,$F6)))</f>
        <v>75</v>
      </c>
      <c r="O6" s="215">
        <f>IF(O$2=$B6,$F6,
IF(O$2&gt;$B6,N6*(1+INDEX('Inputs_Indexed REC'!$E$13:$AD$15,MATCH('Indexed REC Strike Price'!$C6,'Inputs_Indexed REC'!$C$13:$C$15,0),MATCH(O$2,'Inputs_Indexed REC'!$E$10:$AD$10,0))),
IF(O$2&lt;$B6,0,$F6)))</f>
        <v>75</v>
      </c>
      <c r="P6" s="215">
        <f>IF(P$2=$B6,$F6,
IF(P$2&gt;$B6,O6*(1+INDEX('Inputs_Indexed REC'!$E$13:$AD$15,MATCH('Indexed REC Strike Price'!$C6,'Inputs_Indexed REC'!$C$13:$C$15,0),MATCH(P$2,'Inputs_Indexed REC'!$E$10:$AD$10,0))),
IF(P$2&lt;$B6,0,$F6)))</f>
        <v>75</v>
      </c>
      <c r="Q6" s="215">
        <f>IF(Q$2=$B6,$F6,
IF(Q$2&gt;$B6,P6*(1+INDEX('Inputs_Indexed REC'!$E$13:$AD$15,MATCH('Indexed REC Strike Price'!$C6,'Inputs_Indexed REC'!$C$13:$C$15,0),MATCH(Q$2,'Inputs_Indexed REC'!$E$10:$AD$10,0))),
IF(Q$2&lt;$B6,0,$F6)))</f>
        <v>75</v>
      </c>
      <c r="R6" s="215">
        <f>IF(R$2=$B6,$F6,
IF(R$2&gt;$B6,Q6*(1+INDEX('Inputs_Indexed REC'!$E$13:$AD$15,MATCH('Indexed REC Strike Price'!$C6,'Inputs_Indexed REC'!$C$13:$C$15,0),MATCH(R$2,'Inputs_Indexed REC'!$E$10:$AD$10,0))),
IF(R$2&lt;$B6,0,$F6)))</f>
        <v>75</v>
      </c>
      <c r="S6" s="215">
        <f>IF(S$2=$B6,$F6,
IF(S$2&gt;$B6,R6*(1+INDEX('Inputs_Indexed REC'!$E$13:$AD$15,MATCH('Indexed REC Strike Price'!$C6,'Inputs_Indexed REC'!$C$13:$C$15,0),MATCH(S$2,'Inputs_Indexed REC'!$E$10:$AD$10,0))),
IF(S$2&lt;$B6,0,$F6)))</f>
        <v>75</v>
      </c>
      <c r="T6" s="215">
        <f>IF(T$2=$B6,$F6,
IF(T$2&gt;$B6,S6*(1+INDEX('Inputs_Indexed REC'!$E$13:$AD$15,MATCH('Indexed REC Strike Price'!$C6,'Inputs_Indexed REC'!$C$13:$C$15,0),MATCH(T$2,'Inputs_Indexed REC'!$E$10:$AD$10,0))),
IF(T$2&lt;$B6,0,$F6)))</f>
        <v>75</v>
      </c>
      <c r="U6" s="215">
        <f>IF(U$2=$B6,$F6,
IF(U$2&gt;$B6,T6*(1+INDEX('Inputs_Indexed REC'!$E$13:$AD$15,MATCH('Indexed REC Strike Price'!$C6,'Inputs_Indexed REC'!$C$13:$C$15,0),MATCH(U$2,'Inputs_Indexed REC'!$E$10:$AD$10,0))),
IF(U$2&lt;$B6,0,$F6)))</f>
        <v>75</v>
      </c>
      <c r="V6" s="215">
        <f>IF(V$2=$B6,$F6,
IF(V$2&gt;$B6,U6*(1+INDEX('Inputs_Indexed REC'!$E$13:$AD$15,MATCH('Indexed REC Strike Price'!$C6,'Inputs_Indexed REC'!$C$13:$C$15,0),MATCH(V$2,'Inputs_Indexed REC'!$E$10:$AD$10,0))),
IF(V$2&lt;$B6,0,$F6)))</f>
        <v>75</v>
      </c>
      <c r="W6" s="215">
        <f>IF(W$2=$B6,$F6,
IF(W$2&gt;$B6,V6*(1+INDEX('Inputs_Indexed REC'!$E$13:$AD$15,MATCH('Indexed REC Strike Price'!$C6,'Inputs_Indexed REC'!$C$13:$C$15,0),MATCH(W$2,'Inputs_Indexed REC'!$E$10:$AD$10,0))),
IF(W$2&lt;$B6,0,$F6)))</f>
        <v>75</v>
      </c>
      <c r="X6" s="215">
        <f>IF(X$2=$B6,$F6,
IF(X$2&gt;$B6,W6*(1+INDEX('Inputs_Indexed REC'!$E$13:$AD$15,MATCH('Indexed REC Strike Price'!$C6,'Inputs_Indexed REC'!$C$13:$C$15,0),MATCH(X$2,'Inputs_Indexed REC'!$E$10:$AD$10,0))),
IF(X$2&lt;$B6,0,$F6)))</f>
        <v>75</v>
      </c>
      <c r="Y6" s="215">
        <f>IF(Y$2=$B6,$F6,
IF(Y$2&gt;$B6,X6*(1+INDEX('Inputs_Indexed REC'!$E$13:$AD$15,MATCH('Indexed REC Strike Price'!$C6,'Inputs_Indexed REC'!$C$13:$C$15,0),MATCH(Y$2,'Inputs_Indexed REC'!$E$10:$AD$10,0))),
IF(Y$2&lt;$B6,0,$F6)))</f>
        <v>75</v>
      </c>
      <c r="Z6" s="215">
        <f>IF(Z$2=$B6,$F6,
IF(Z$2&gt;$B6,Y6*(1+INDEX('Inputs_Indexed REC'!$E$13:$AD$15,MATCH('Indexed REC Strike Price'!$C6,'Inputs_Indexed REC'!$C$13:$C$15,0),MATCH(Z$2,'Inputs_Indexed REC'!$E$10:$AD$10,0))),
IF(Z$2&lt;$B6,0,$F6)))</f>
        <v>75</v>
      </c>
      <c r="AA6" s="215">
        <f>IF(AA$2=$B6,$F6,
IF(AA$2&gt;$B6,Z6*(1+INDEX('Inputs_Indexed REC'!$E$13:$AD$15,MATCH('Indexed REC Strike Price'!$C6,'Inputs_Indexed REC'!$C$13:$C$15,0),MATCH(AA$2,'Inputs_Indexed REC'!$E$10:$AD$10,0))),
IF(AA$2&lt;$B6,0,$F6)))</f>
        <v>75</v>
      </c>
      <c r="AB6" s="215">
        <f>IF(AB$2=$B6,$F6,
IF(AB$2&gt;$B6,AA6*(1+INDEX('Inputs_Indexed REC'!$E$13:$AD$15,MATCH('Indexed REC Strike Price'!$C6,'Inputs_Indexed REC'!$C$13:$C$15,0),MATCH(AB$2,'Inputs_Indexed REC'!$E$10:$AD$10,0))),
IF(AB$2&lt;$B6,0,$F6)))</f>
        <v>75</v>
      </c>
      <c r="AC6" s="215">
        <f>IF(AC$2=$B6,$F6,
IF(AC$2&gt;$B6,AB6*(1+INDEX('Inputs_Indexed REC'!$E$13:$AD$15,MATCH('Indexed REC Strike Price'!$C6,'Inputs_Indexed REC'!$C$13:$C$15,0),MATCH(AC$2,'Inputs_Indexed REC'!$E$10:$AD$10,0))),
IF(AC$2&lt;$B6,0,$F6)))</f>
        <v>75</v>
      </c>
      <c r="AD6" s="215">
        <f>IF(AD$2=$B6,$F6,
IF(AD$2&gt;$B6,AC6*(1+INDEX('Inputs_Indexed REC'!$E$13:$AD$15,MATCH('Indexed REC Strike Price'!$C6,'Inputs_Indexed REC'!$C$13:$C$15,0),MATCH(AD$2,'Inputs_Indexed REC'!$E$10:$AD$10,0))),
IF(AD$2&lt;$B6,0,$F6)))</f>
        <v>75</v>
      </c>
      <c r="AE6" s="215">
        <f>IF(AE$2=$B6,$F6,
IF(AE$2&gt;$B6,AD6*(1+INDEX('Inputs_Indexed REC'!$E$13:$AD$15,MATCH('Indexed REC Strike Price'!$C6,'Inputs_Indexed REC'!$C$13:$C$15,0),MATCH(AE$2,'Inputs_Indexed REC'!$E$10:$AD$10,0))),
IF(AE$2&lt;$B6,0,$F6)))</f>
        <v>75</v>
      </c>
      <c r="AF6" s="215">
        <f>IF(AF$2=$B6,$F6,
IF(AF$2&gt;$B6,AE6*(1+INDEX('Inputs_Indexed REC'!$E$13:$AD$15,MATCH('Indexed REC Strike Price'!$C6,'Inputs_Indexed REC'!$C$13:$C$15,0),MATCH(AF$2,'Inputs_Indexed REC'!$E$10:$AD$10,0))),
IF(AF$2&lt;$B6,0,$F6)))</f>
        <v>75</v>
      </c>
    </row>
    <row r="7" spans="2:32" x14ac:dyDescent="0.35">
      <c r="B7" s="354">
        <f t="shared" ref="B7:B29" si="1">B6+1</f>
        <v>2024</v>
      </c>
      <c r="C7" s="227" t="s">
        <v>75</v>
      </c>
      <c r="D7" s="60" t="s">
        <v>22</v>
      </c>
      <c r="E7" s="249" t="s">
        <v>93</v>
      </c>
      <c r="F7" s="361">
        <v>76.349258677961402</v>
      </c>
      <c r="H7" s="215">
        <f>IF(H$2=$B7,$F7,
IF(H$2&gt;$B7,G7*(1+INDEX('Inputs_Indexed REC'!$E$13:$AD$15,MATCH('Indexed REC Strike Price'!$C7,'Inputs_Indexed REC'!$C$13:$C$15,0),MATCH(H$2,'Inputs_Indexed REC'!$E$10:$AD$10,0))),
IF(H$2&lt;$B7,0,$F7)))</f>
        <v>0</v>
      </c>
      <c r="I7" s="215">
        <f>IF(I$2=$B7,$F7,
IF(I$2&gt;$B7,H7*(1+INDEX('Inputs_Indexed REC'!$E$13:$AD$15,MATCH('Indexed REC Strike Price'!$C7,'Inputs_Indexed REC'!$C$13:$C$15,0),MATCH(I$2,'Inputs_Indexed REC'!$E$10:$AD$10,0))),
IF(I$2&lt;$B7,0,$F7)))</f>
        <v>0</v>
      </c>
      <c r="J7" s="215">
        <f>IF(J$2=$B7,$F7,
IF(J$2&gt;$B7,I7*(1+INDEX('Inputs_Indexed REC'!$E$13:$AD$15,MATCH('Indexed REC Strike Price'!$C7,'Inputs_Indexed REC'!$C$13:$C$15,0),MATCH(J$2,'Inputs_Indexed REC'!$E$10:$AD$10,0))),
IF(J$2&lt;$B7,0,$F7)))</f>
        <v>76.349258677961402</v>
      </c>
      <c r="K7" s="215">
        <f>IF(K$2=$B7,$F7,
IF(K$2&gt;$B7,J7*(1+INDEX('Inputs_Indexed REC'!$E$13:$AD$15,MATCH('Indexed REC Strike Price'!$C7,'Inputs_Indexed REC'!$C$13:$C$15,0),MATCH(K$2,'Inputs_Indexed REC'!$E$10:$AD$10,0))),
IF(K$2&lt;$B7,0,$F7)))</f>
        <v>76.349258677961402</v>
      </c>
      <c r="L7" s="215">
        <f>IF(L$2=$B7,$F7,
IF(L$2&gt;$B7,K7*(1+INDEX('Inputs_Indexed REC'!$E$13:$AD$15,MATCH('Indexed REC Strike Price'!$C7,'Inputs_Indexed REC'!$C$13:$C$15,0),MATCH(L$2,'Inputs_Indexed REC'!$E$10:$AD$10,0))),
IF(L$2&lt;$B7,0,$F7)))</f>
        <v>76.349258677961402</v>
      </c>
      <c r="M7" s="215">
        <f>IF(M$2=$B7,$F7,
IF(M$2&gt;$B7,L7*(1+INDEX('Inputs_Indexed REC'!$E$13:$AD$15,MATCH('Indexed REC Strike Price'!$C7,'Inputs_Indexed REC'!$C$13:$C$15,0),MATCH(M$2,'Inputs_Indexed REC'!$E$10:$AD$10,0))),
IF(M$2&lt;$B7,0,$F7)))</f>
        <v>76.349258677961402</v>
      </c>
      <c r="N7" s="215">
        <f>IF(N$2=$B7,$F7,
IF(N$2&gt;$B7,M7*(1+INDEX('Inputs_Indexed REC'!$E$13:$AD$15,MATCH('Indexed REC Strike Price'!$C7,'Inputs_Indexed REC'!$C$13:$C$15,0),MATCH(N$2,'Inputs_Indexed REC'!$E$10:$AD$10,0))),
IF(N$2&lt;$B7,0,$F7)))</f>
        <v>76.349258677961402</v>
      </c>
      <c r="O7" s="215">
        <f>IF(O$2=$B7,$F7,
IF(O$2&gt;$B7,N7*(1+INDEX('Inputs_Indexed REC'!$E$13:$AD$15,MATCH('Indexed REC Strike Price'!$C7,'Inputs_Indexed REC'!$C$13:$C$15,0),MATCH(O$2,'Inputs_Indexed REC'!$E$10:$AD$10,0))),
IF(O$2&lt;$B7,0,$F7)))</f>
        <v>76.349258677961402</v>
      </c>
      <c r="P7" s="215">
        <f>IF(P$2=$B7,$F7,
IF(P$2&gt;$B7,O7*(1+INDEX('Inputs_Indexed REC'!$E$13:$AD$15,MATCH('Indexed REC Strike Price'!$C7,'Inputs_Indexed REC'!$C$13:$C$15,0),MATCH(P$2,'Inputs_Indexed REC'!$E$10:$AD$10,0))),
IF(P$2&lt;$B7,0,$F7)))</f>
        <v>76.349258677961402</v>
      </c>
      <c r="Q7" s="215">
        <f>IF(Q$2=$B7,$F7,
IF(Q$2&gt;$B7,P7*(1+INDEX('Inputs_Indexed REC'!$E$13:$AD$15,MATCH('Indexed REC Strike Price'!$C7,'Inputs_Indexed REC'!$C$13:$C$15,0),MATCH(Q$2,'Inputs_Indexed REC'!$E$10:$AD$10,0))),
IF(Q$2&lt;$B7,0,$F7)))</f>
        <v>76.349258677961402</v>
      </c>
      <c r="R7" s="215">
        <f>IF(R$2=$B7,$F7,
IF(R$2&gt;$B7,Q7*(1+INDEX('Inputs_Indexed REC'!$E$13:$AD$15,MATCH('Indexed REC Strike Price'!$C7,'Inputs_Indexed REC'!$C$13:$C$15,0),MATCH(R$2,'Inputs_Indexed REC'!$E$10:$AD$10,0))),
IF(R$2&lt;$B7,0,$F7)))</f>
        <v>76.349258677961402</v>
      </c>
      <c r="S7" s="215">
        <f>IF(S$2=$B7,$F7,
IF(S$2&gt;$B7,R7*(1+INDEX('Inputs_Indexed REC'!$E$13:$AD$15,MATCH('Indexed REC Strike Price'!$C7,'Inputs_Indexed REC'!$C$13:$C$15,0),MATCH(S$2,'Inputs_Indexed REC'!$E$10:$AD$10,0))),
IF(S$2&lt;$B7,0,$F7)))</f>
        <v>76.349258677961402</v>
      </c>
      <c r="T7" s="215">
        <f>IF(T$2=$B7,$F7,
IF(T$2&gt;$B7,S7*(1+INDEX('Inputs_Indexed REC'!$E$13:$AD$15,MATCH('Indexed REC Strike Price'!$C7,'Inputs_Indexed REC'!$C$13:$C$15,0),MATCH(T$2,'Inputs_Indexed REC'!$E$10:$AD$10,0))),
IF(T$2&lt;$B7,0,$F7)))</f>
        <v>76.349258677961402</v>
      </c>
      <c r="U7" s="215">
        <f>IF(U$2=$B7,$F7,
IF(U$2&gt;$B7,T7*(1+INDEX('Inputs_Indexed REC'!$E$13:$AD$15,MATCH('Indexed REC Strike Price'!$C7,'Inputs_Indexed REC'!$C$13:$C$15,0),MATCH(U$2,'Inputs_Indexed REC'!$E$10:$AD$10,0))),
IF(U$2&lt;$B7,0,$F7)))</f>
        <v>76.349258677961402</v>
      </c>
      <c r="V7" s="215">
        <f>IF(V$2=$B7,$F7,
IF(V$2&gt;$B7,U7*(1+INDEX('Inputs_Indexed REC'!$E$13:$AD$15,MATCH('Indexed REC Strike Price'!$C7,'Inputs_Indexed REC'!$C$13:$C$15,0),MATCH(V$2,'Inputs_Indexed REC'!$E$10:$AD$10,0))),
IF(V$2&lt;$B7,0,$F7)))</f>
        <v>76.349258677961402</v>
      </c>
      <c r="W7" s="215">
        <f>IF(W$2=$B7,$F7,
IF(W$2&gt;$B7,V7*(1+INDEX('Inputs_Indexed REC'!$E$13:$AD$15,MATCH('Indexed REC Strike Price'!$C7,'Inputs_Indexed REC'!$C$13:$C$15,0),MATCH(W$2,'Inputs_Indexed REC'!$E$10:$AD$10,0))),
IF(W$2&lt;$B7,0,$F7)))</f>
        <v>76.349258677961402</v>
      </c>
      <c r="X7" s="215">
        <f>IF(X$2=$B7,$F7,
IF(X$2&gt;$B7,W7*(1+INDEX('Inputs_Indexed REC'!$E$13:$AD$15,MATCH('Indexed REC Strike Price'!$C7,'Inputs_Indexed REC'!$C$13:$C$15,0),MATCH(X$2,'Inputs_Indexed REC'!$E$10:$AD$10,0))),
IF(X$2&lt;$B7,0,$F7)))</f>
        <v>76.349258677961402</v>
      </c>
      <c r="Y7" s="215">
        <f>IF(Y$2=$B7,$F7,
IF(Y$2&gt;$B7,X7*(1+INDEX('Inputs_Indexed REC'!$E$13:$AD$15,MATCH('Indexed REC Strike Price'!$C7,'Inputs_Indexed REC'!$C$13:$C$15,0),MATCH(Y$2,'Inputs_Indexed REC'!$E$10:$AD$10,0))),
IF(Y$2&lt;$B7,0,$F7)))</f>
        <v>76.349258677961402</v>
      </c>
      <c r="Z7" s="215">
        <f>IF(Z$2=$B7,$F7,
IF(Z$2&gt;$B7,Y7*(1+INDEX('Inputs_Indexed REC'!$E$13:$AD$15,MATCH('Indexed REC Strike Price'!$C7,'Inputs_Indexed REC'!$C$13:$C$15,0),MATCH(Z$2,'Inputs_Indexed REC'!$E$10:$AD$10,0))),
IF(Z$2&lt;$B7,0,$F7)))</f>
        <v>76.349258677961402</v>
      </c>
      <c r="AA7" s="215">
        <f>IF(AA$2=$B7,$F7,
IF(AA$2&gt;$B7,Z7*(1+INDEX('Inputs_Indexed REC'!$E$13:$AD$15,MATCH('Indexed REC Strike Price'!$C7,'Inputs_Indexed REC'!$C$13:$C$15,0),MATCH(AA$2,'Inputs_Indexed REC'!$E$10:$AD$10,0))),
IF(AA$2&lt;$B7,0,$F7)))</f>
        <v>76.349258677961402</v>
      </c>
      <c r="AB7" s="215">
        <f>IF(AB$2=$B7,$F7,
IF(AB$2&gt;$B7,AA7*(1+INDEX('Inputs_Indexed REC'!$E$13:$AD$15,MATCH('Indexed REC Strike Price'!$C7,'Inputs_Indexed REC'!$C$13:$C$15,0),MATCH(AB$2,'Inputs_Indexed REC'!$E$10:$AD$10,0))),
IF(AB$2&lt;$B7,0,$F7)))</f>
        <v>76.349258677961402</v>
      </c>
      <c r="AC7" s="215">
        <f>IF(AC$2=$B7,$F7,
IF(AC$2&gt;$B7,AB7*(1+INDEX('Inputs_Indexed REC'!$E$13:$AD$15,MATCH('Indexed REC Strike Price'!$C7,'Inputs_Indexed REC'!$C$13:$C$15,0),MATCH(AC$2,'Inputs_Indexed REC'!$E$10:$AD$10,0))),
IF(AC$2&lt;$B7,0,$F7)))</f>
        <v>76.349258677961402</v>
      </c>
      <c r="AD7" s="215">
        <f>IF(AD$2=$B7,$F7,
IF(AD$2&gt;$B7,AC7*(1+INDEX('Inputs_Indexed REC'!$E$13:$AD$15,MATCH('Indexed REC Strike Price'!$C7,'Inputs_Indexed REC'!$C$13:$C$15,0),MATCH(AD$2,'Inputs_Indexed REC'!$E$10:$AD$10,0))),
IF(AD$2&lt;$B7,0,$F7)))</f>
        <v>76.349258677961402</v>
      </c>
      <c r="AE7" s="215">
        <f>IF(AE$2=$B7,$F7,
IF(AE$2&gt;$B7,AD7*(1+INDEX('Inputs_Indexed REC'!$E$13:$AD$15,MATCH('Indexed REC Strike Price'!$C7,'Inputs_Indexed REC'!$C$13:$C$15,0),MATCH(AE$2,'Inputs_Indexed REC'!$E$10:$AD$10,0))),
IF(AE$2&lt;$B7,0,$F7)))</f>
        <v>76.349258677961402</v>
      </c>
      <c r="AF7" s="215">
        <f>IF(AF$2=$B7,$F7,
IF(AF$2&gt;$B7,AE7*(1+INDEX('Inputs_Indexed REC'!$E$13:$AD$15,MATCH('Indexed REC Strike Price'!$C7,'Inputs_Indexed REC'!$C$13:$C$15,0),MATCH(AF$2,'Inputs_Indexed REC'!$E$10:$AD$10,0))),
IF(AF$2&lt;$B7,0,$F7)))</f>
        <v>76.349258677961402</v>
      </c>
    </row>
    <row r="8" spans="2:32" x14ac:dyDescent="0.35">
      <c r="B8" s="354">
        <f t="shared" si="1"/>
        <v>2025</v>
      </c>
      <c r="C8" s="227" t="s">
        <v>75</v>
      </c>
      <c r="D8" s="60" t="s">
        <v>23</v>
      </c>
      <c r="E8" s="249" t="s">
        <v>93</v>
      </c>
      <c r="F8" s="361">
        <v>80.45656821037916</v>
      </c>
      <c r="H8" s="215">
        <f>IF(H$2=$B8,$F8,
IF(H$2&gt;$B8,G8*(1+INDEX('Inputs_Indexed REC'!$E$13:$AD$15,MATCH('Indexed REC Strike Price'!$C8,'Inputs_Indexed REC'!$C$13:$C$15,0),MATCH(H$2,'Inputs_Indexed REC'!$E$10:$AD$10,0))),
IF(H$2&lt;$B8,0,$F8)))</f>
        <v>0</v>
      </c>
      <c r="I8" s="215">
        <f>IF(I$2=$B8,$F8,
IF(I$2&gt;$B8,H8*(1+INDEX('Inputs_Indexed REC'!$E$13:$AD$15,MATCH('Indexed REC Strike Price'!$C8,'Inputs_Indexed REC'!$C$13:$C$15,0),MATCH(I$2,'Inputs_Indexed REC'!$E$10:$AD$10,0))),
IF(I$2&lt;$B8,0,$F8)))</f>
        <v>0</v>
      </c>
      <c r="J8" s="215">
        <f>IF(J$2=$B8,$F8,
IF(J$2&gt;$B8,I8*(1+INDEX('Inputs_Indexed REC'!$E$13:$AD$15,MATCH('Indexed REC Strike Price'!$C8,'Inputs_Indexed REC'!$C$13:$C$15,0),MATCH(J$2,'Inputs_Indexed REC'!$E$10:$AD$10,0))),
IF(J$2&lt;$B8,0,$F8)))</f>
        <v>0</v>
      </c>
      <c r="K8" s="215">
        <f>IF(K$2=$B8,$F8,
IF(K$2&gt;$B8,J8*(1+INDEX('Inputs_Indexed REC'!$E$13:$AD$15,MATCH('Indexed REC Strike Price'!$C8,'Inputs_Indexed REC'!$C$13:$C$15,0),MATCH(K$2,'Inputs_Indexed REC'!$E$10:$AD$10,0))),
IF(K$2&lt;$B8,0,$F8)))</f>
        <v>80.45656821037916</v>
      </c>
      <c r="L8" s="215">
        <f>IF(L$2=$B8,$F8,
IF(L$2&gt;$B8,K8*(1+INDEX('Inputs_Indexed REC'!$E$13:$AD$15,MATCH('Indexed REC Strike Price'!$C8,'Inputs_Indexed REC'!$C$13:$C$15,0),MATCH(L$2,'Inputs_Indexed REC'!$E$10:$AD$10,0))),
IF(L$2&lt;$B8,0,$F8)))</f>
        <v>80.45656821037916</v>
      </c>
      <c r="M8" s="215">
        <f>IF(M$2=$B8,$F8,
IF(M$2&gt;$B8,L8*(1+INDEX('Inputs_Indexed REC'!$E$13:$AD$15,MATCH('Indexed REC Strike Price'!$C8,'Inputs_Indexed REC'!$C$13:$C$15,0),MATCH(M$2,'Inputs_Indexed REC'!$E$10:$AD$10,0))),
IF(M$2&lt;$B8,0,$F8)))</f>
        <v>80.45656821037916</v>
      </c>
      <c r="N8" s="215">
        <f>IF(N$2=$B8,$F8,
IF(N$2&gt;$B8,M8*(1+INDEX('Inputs_Indexed REC'!$E$13:$AD$15,MATCH('Indexed REC Strike Price'!$C8,'Inputs_Indexed REC'!$C$13:$C$15,0),MATCH(N$2,'Inputs_Indexed REC'!$E$10:$AD$10,0))),
IF(N$2&lt;$B8,0,$F8)))</f>
        <v>80.45656821037916</v>
      </c>
      <c r="O8" s="215">
        <f>IF(O$2=$B8,$F8,
IF(O$2&gt;$B8,N8*(1+INDEX('Inputs_Indexed REC'!$E$13:$AD$15,MATCH('Indexed REC Strike Price'!$C8,'Inputs_Indexed REC'!$C$13:$C$15,0),MATCH(O$2,'Inputs_Indexed REC'!$E$10:$AD$10,0))),
IF(O$2&lt;$B8,0,$F8)))</f>
        <v>80.45656821037916</v>
      </c>
      <c r="P8" s="215">
        <f>IF(P$2=$B8,$F8,
IF(P$2&gt;$B8,O8*(1+INDEX('Inputs_Indexed REC'!$E$13:$AD$15,MATCH('Indexed REC Strike Price'!$C8,'Inputs_Indexed REC'!$C$13:$C$15,0),MATCH(P$2,'Inputs_Indexed REC'!$E$10:$AD$10,0))),
IF(P$2&lt;$B8,0,$F8)))</f>
        <v>80.45656821037916</v>
      </c>
      <c r="Q8" s="215">
        <f>IF(Q$2=$B8,$F8,
IF(Q$2&gt;$B8,P8*(1+INDEX('Inputs_Indexed REC'!$E$13:$AD$15,MATCH('Indexed REC Strike Price'!$C8,'Inputs_Indexed REC'!$C$13:$C$15,0),MATCH(Q$2,'Inputs_Indexed REC'!$E$10:$AD$10,0))),
IF(Q$2&lt;$B8,0,$F8)))</f>
        <v>80.45656821037916</v>
      </c>
      <c r="R8" s="215">
        <f>IF(R$2=$B8,$F8,
IF(R$2&gt;$B8,Q8*(1+INDEX('Inputs_Indexed REC'!$E$13:$AD$15,MATCH('Indexed REC Strike Price'!$C8,'Inputs_Indexed REC'!$C$13:$C$15,0),MATCH(R$2,'Inputs_Indexed REC'!$E$10:$AD$10,0))),
IF(R$2&lt;$B8,0,$F8)))</f>
        <v>80.45656821037916</v>
      </c>
      <c r="S8" s="215">
        <f>IF(S$2=$B8,$F8,
IF(S$2&gt;$B8,R8*(1+INDEX('Inputs_Indexed REC'!$E$13:$AD$15,MATCH('Indexed REC Strike Price'!$C8,'Inputs_Indexed REC'!$C$13:$C$15,0),MATCH(S$2,'Inputs_Indexed REC'!$E$10:$AD$10,0))),
IF(S$2&lt;$B8,0,$F8)))</f>
        <v>80.45656821037916</v>
      </c>
      <c r="T8" s="215">
        <f>IF(T$2=$B8,$F8,
IF(T$2&gt;$B8,S8*(1+INDEX('Inputs_Indexed REC'!$E$13:$AD$15,MATCH('Indexed REC Strike Price'!$C8,'Inputs_Indexed REC'!$C$13:$C$15,0),MATCH(T$2,'Inputs_Indexed REC'!$E$10:$AD$10,0))),
IF(T$2&lt;$B8,0,$F8)))</f>
        <v>80.45656821037916</v>
      </c>
      <c r="U8" s="215">
        <f>IF(U$2=$B8,$F8,
IF(U$2&gt;$B8,T8*(1+INDEX('Inputs_Indexed REC'!$E$13:$AD$15,MATCH('Indexed REC Strike Price'!$C8,'Inputs_Indexed REC'!$C$13:$C$15,0),MATCH(U$2,'Inputs_Indexed REC'!$E$10:$AD$10,0))),
IF(U$2&lt;$B8,0,$F8)))</f>
        <v>80.45656821037916</v>
      </c>
      <c r="V8" s="215">
        <f>IF(V$2=$B8,$F8,
IF(V$2&gt;$B8,U8*(1+INDEX('Inputs_Indexed REC'!$E$13:$AD$15,MATCH('Indexed REC Strike Price'!$C8,'Inputs_Indexed REC'!$C$13:$C$15,0),MATCH(V$2,'Inputs_Indexed REC'!$E$10:$AD$10,0))),
IF(V$2&lt;$B8,0,$F8)))</f>
        <v>80.45656821037916</v>
      </c>
      <c r="W8" s="215">
        <f>IF(W$2=$B8,$F8,
IF(W$2&gt;$B8,V8*(1+INDEX('Inputs_Indexed REC'!$E$13:$AD$15,MATCH('Indexed REC Strike Price'!$C8,'Inputs_Indexed REC'!$C$13:$C$15,0),MATCH(W$2,'Inputs_Indexed REC'!$E$10:$AD$10,0))),
IF(W$2&lt;$B8,0,$F8)))</f>
        <v>80.45656821037916</v>
      </c>
      <c r="X8" s="215">
        <f>IF(X$2=$B8,$F8,
IF(X$2&gt;$B8,W8*(1+INDEX('Inputs_Indexed REC'!$E$13:$AD$15,MATCH('Indexed REC Strike Price'!$C8,'Inputs_Indexed REC'!$C$13:$C$15,0),MATCH(X$2,'Inputs_Indexed REC'!$E$10:$AD$10,0))),
IF(X$2&lt;$B8,0,$F8)))</f>
        <v>80.45656821037916</v>
      </c>
      <c r="Y8" s="215">
        <f>IF(Y$2=$B8,$F8,
IF(Y$2&gt;$B8,X8*(1+INDEX('Inputs_Indexed REC'!$E$13:$AD$15,MATCH('Indexed REC Strike Price'!$C8,'Inputs_Indexed REC'!$C$13:$C$15,0),MATCH(Y$2,'Inputs_Indexed REC'!$E$10:$AD$10,0))),
IF(Y$2&lt;$B8,0,$F8)))</f>
        <v>80.45656821037916</v>
      </c>
      <c r="Z8" s="215">
        <f>IF(Z$2=$B8,$F8,
IF(Z$2&gt;$B8,Y8*(1+INDEX('Inputs_Indexed REC'!$E$13:$AD$15,MATCH('Indexed REC Strike Price'!$C8,'Inputs_Indexed REC'!$C$13:$C$15,0),MATCH(Z$2,'Inputs_Indexed REC'!$E$10:$AD$10,0))),
IF(Z$2&lt;$B8,0,$F8)))</f>
        <v>80.45656821037916</v>
      </c>
      <c r="AA8" s="215">
        <f>IF(AA$2=$B8,$F8,
IF(AA$2&gt;$B8,Z8*(1+INDEX('Inputs_Indexed REC'!$E$13:$AD$15,MATCH('Indexed REC Strike Price'!$C8,'Inputs_Indexed REC'!$C$13:$C$15,0),MATCH(AA$2,'Inputs_Indexed REC'!$E$10:$AD$10,0))),
IF(AA$2&lt;$B8,0,$F8)))</f>
        <v>80.45656821037916</v>
      </c>
      <c r="AB8" s="215">
        <f>IF(AB$2=$B8,$F8,
IF(AB$2&gt;$B8,AA8*(1+INDEX('Inputs_Indexed REC'!$E$13:$AD$15,MATCH('Indexed REC Strike Price'!$C8,'Inputs_Indexed REC'!$C$13:$C$15,0),MATCH(AB$2,'Inputs_Indexed REC'!$E$10:$AD$10,0))),
IF(AB$2&lt;$B8,0,$F8)))</f>
        <v>80.45656821037916</v>
      </c>
      <c r="AC8" s="215">
        <f>IF(AC$2=$B8,$F8,
IF(AC$2&gt;$B8,AB8*(1+INDEX('Inputs_Indexed REC'!$E$13:$AD$15,MATCH('Indexed REC Strike Price'!$C8,'Inputs_Indexed REC'!$C$13:$C$15,0),MATCH(AC$2,'Inputs_Indexed REC'!$E$10:$AD$10,0))),
IF(AC$2&lt;$B8,0,$F8)))</f>
        <v>80.45656821037916</v>
      </c>
      <c r="AD8" s="215">
        <f>IF(AD$2=$B8,$F8,
IF(AD$2&gt;$B8,AC8*(1+INDEX('Inputs_Indexed REC'!$E$13:$AD$15,MATCH('Indexed REC Strike Price'!$C8,'Inputs_Indexed REC'!$C$13:$C$15,0),MATCH(AD$2,'Inputs_Indexed REC'!$E$10:$AD$10,0))),
IF(AD$2&lt;$B8,0,$F8)))</f>
        <v>80.45656821037916</v>
      </c>
      <c r="AE8" s="215">
        <f>IF(AE$2=$B8,$F8,
IF(AE$2&gt;$B8,AD8*(1+INDEX('Inputs_Indexed REC'!$E$13:$AD$15,MATCH('Indexed REC Strike Price'!$C8,'Inputs_Indexed REC'!$C$13:$C$15,0),MATCH(AE$2,'Inputs_Indexed REC'!$E$10:$AD$10,0))),
IF(AE$2&lt;$B8,0,$F8)))</f>
        <v>80.45656821037916</v>
      </c>
      <c r="AF8" s="215">
        <f>IF(AF$2=$B8,$F8,
IF(AF$2&gt;$B8,AE8*(1+INDEX('Inputs_Indexed REC'!$E$13:$AD$15,MATCH('Indexed REC Strike Price'!$C8,'Inputs_Indexed REC'!$C$13:$C$15,0),MATCH(AF$2,'Inputs_Indexed REC'!$E$10:$AD$10,0))),
IF(AF$2&lt;$B8,0,$F8)))</f>
        <v>80.45656821037916</v>
      </c>
    </row>
    <row r="9" spans="2:32" x14ac:dyDescent="0.35">
      <c r="B9" s="354">
        <f t="shared" si="1"/>
        <v>2026</v>
      </c>
      <c r="C9" s="227" t="s">
        <v>75</v>
      </c>
      <c r="D9" s="60" t="s">
        <v>24</v>
      </c>
      <c r="E9" s="249" t="s">
        <v>93</v>
      </c>
      <c r="F9" s="361">
        <v>95.455080698093411</v>
      </c>
      <c r="H9" s="215">
        <f>IF(H$2=$B9,$F9,
IF(H$2&gt;$B9,G9*(1+INDEX('Inputs_Indexed REC'!$E$13:$AD$15,MATCH('Indexed REC Strike Price'!$C9,'Inputs_Indexed REC'!$C$13:$C$15,0),MATCH(H$2,'Inputs_Indexed REC'!$E$10:$AD$10,0))),
IF(H$2&lt;$B9,0,$F9)))</f>
        <v>0</v>
      </c>
      <c r="I9" s="215">
        <f>IF(I$2=$B9,$F9,
IF(I$2&gt;$B9,H9*(1+INDEX('Inputs_Indexed REC'!$E$13:$AD$15,MATCH('Indexed REC Strike Price'!$C9,'Inputs_Indexed REC'!$C$13:$C$15,0),MATCH(I$2,'Inputs_Indexed REC'!$E$10:$AD$10,0))),
IF(I$2&lt;$B9,0,$F9)))</f>
        <v>0</v>
      </c>
      <c r="J9" s="215">
        <f>IF(J$2=$B9,$F9,
IF(J$2&gt;$B9,I9*(1+INDEX('Inputs_Indexed REC'!$E$13:$AD$15,MATCH('Indexed REC Strike Price'!$C9,'Inputs_Indexed REC'!$C$13:$C$15,0),MATCH(J$2,'Inputs_Indexed REC'!$E$10:$AD$10,0))),
IF(J$2&lt;$B9,0,$F9)))</f>
        <v>0</v>
      </c>
      <c r="K9" s="215">
        <f>IF(K$2=$B9,$F9,
IF(K$2&gt;$B9,J9*(1+INDEX('Inputs_Indexed REC'!$E$13:$AD$15,MATCH('Indexed REC Strike Price'!$C9,'Inputs_Indexed REC'!$C$13:$C$15,0),MATCH(K$2,'Inputs_Indexed REC'!$E$10:$AD$10,0))),
IF(K$2&lt;$B9,0,$F9)))</f>
        <v>0</v>
      </c>
      <c r="L9" s="215">
        <f>IF(L$2=$B9,$F9,
IF(L$2&gt;$B9,K9*(1+INDEX('Inputs_Indexed REC'!$E$13:$AD$15,MATCH('Indexed REC Strike Price'!$C9,'Inputs_Indexed REC'!$C$13:$C$15,0),MATCH(L$2,'Inputs_Indexed REC'!$E$10:$AD$10,0))),
IF(L$2&lt;$B9,0,$F9)))</f>
        <v>95.455080698093411</v>
      </c>
      <c r="M9" s="215">
        <f>IF(M$2=$B9,$F9,
IF(M$2&gt;$B9,L9*(1+INDEX('Inputs_Indexed REC'!$E$13:$AD$15,MATCH('Indexed REC Strike Price'!$C9,'Inputs_Indexed REC'!$C$13:$C$15,0),MATCH(M$2,'Inputs_Indexed REC'!$E$10:$AD$10,0))),
IF(M$2&lt;$B9,0,$F9)))</f>
        <v>95.455080698093411</v>
      </c>
      <c r="N9" s="215">
        <f>IF(N$2=$B9,$F9,
IF(N$2&gt;$B9,M9*(1+INDEX('Inputs_Indexed REC'!$E$13:$AD$15,MATCH('Indexed REC Strike Price'!$C9,'Inputs_Indexed REC'!$C$13:$C$15,0),MATCH(N$2,'Inputs_Indexed REC'!$E$10:$AD$10,0))),
IF(N$2&lt;$B9,0,$F9)))</f>
        <v>95.455080698093411</v>
      </c>
      <c r="O9" s="215">
        <f>IF(O$2=$B9,$F9,
IF(O$2&gt;$B9,N9*(1+INDEX('Inputs_Indexed REC'!$E$13:$AD$15,MATCH('Indexed REC Strike Price'!$C9,'Inputs_Indexed REC'!$C$13:$C$15,0),MATCH(O$2,'Inputs_Indexed REC'!$E$10:$AD$10,0))),
IF(O$2&lt;$B9,0,$F9)))</f>
        <v>95.455080698093411</v>
      </c>
      <c r="P9" s="215">
        <f>IF(P$2=$B9,$F9,
IF(P$2&gt;$B9,O9*(1+INDEX('Inputs_Indexed REC'!$E$13:$AD$15,MATCH('Indexed REC Strike Price'!$C9,'Inputs_Indexed REC'!$C$13:$C$15,0),MATCH(P$2,'Inputs_Indexed REC'!$E$10:$AD$10,0))),
IF(P$2&lt;$B9,0,$F9)))</f>
        <v>95.455080698093411</v>
      </c>
      <c r="Q9" s="215">
        <f>IF(Q$2=$B9,$F9,
IF(Q$2&gt;$B9,P9*(1+INDEX('Inputs_Indexed REC'!$E$13:$AD$15,MATCH('Indexed REC Strike Price'!$C9,'Inputs_Indexed REC'!$C$13:$C$15,0),MATCH(Q$2,'Inputs_Indexed REC'!$E$10:$AD$10,0))),
IF(Q$2&lt;$B9,0,$F9)))</f>
        <v>95.455080698093411</v>
      </c>
      <c r="R9" s="215">
        <f>IF(R$2=$B9,$F9,
IF(R$2&gt;$B9,Q9*(1+INDEX('Inputs_Indexed REC'!$E$13:$AD$15,MATCH('Indexed REC Strike Price'!$C9,'Inputs_Indexed REC'!$C$13:$C$15,0),MATCH(R$2,'Inputs_Indexed REC'!$E$10:$AD$10,0))),
IF(R$2&lt;$B9,0,$F9)))</f>
        <v>95.455080698093411</v>
      </c>
      <c r="S9" s="215">
        <f>IF(S$2=$B9,$F9,
IF(S$2&gt;$B9,R9*(1+INDEX('Inputs_Indexed REC'!$E$13:$AD$15,MATCH('Indexed REC Strike Price'!$C9,'Inputs_Indexed REC'!$C$13:$C$15,0),MATCH(S$2,'Inputs_Indexed REC'!$E$10:$AD$10,0))),
IF(S$2&lt;$B9,0,$F9)))</f>
        <v>95.455080698093411</v>
      </c>
      <c r="T9" s="215">
        <f>IF(T$2=$B9,$F9,
IF(T$2&gt;$B9,S9*(1+INDEX('Inputs_Indexed REC'!$E$13:$AD$15,MATCH('Indexed REC Strike Price'!$C9,'Inputs_Indexed REC'!$C$13:$C$15,0),MATCH(T$2,'Inputs_Indexed REC'!$E$10:$AD$10,0))),
IF(T$2&lt;$B9,0,$F9)))</f>
        <v>95.455080698093411</v>
      </c>
      <c r="U9" s="215">
        <f>IF(U$2=$B9,$F9,
IF(U$2&gt;$B9,T9*(1+INDEX('Inputs_Indexed REC'!$E$13:$AD$15,MATCH('Indexed REC Strike Price'!$C9,'Inputs_Indexed REC'!$C$13:$C$15,0),MATCH(U$2,'Inputs_Indexed REC'!$E$10:$AD$10,0))),
IF(U$2&lt;$B9,0,$F9)))</f>
        <v>95.455080698093411</v>
      </c>
      <c r="V9" s="215">
        <f>IF(V$2=$B9,$F9,
IF(V$2&gt;$B9,U9*(1+INDEX('Inputs_Indexed REC'!$E$13:$AD$15,MATCH('Indexed REC Strike Price'!$C9,'Inputs_Indexed REC'!$C$13:$C$15,0),MATCH(V$2,'Inputs_Indexed REC'!$E$10:$AD$10,0))),
IF(V$2&lt;$B9,0,$F9)))</f>
        <v>95.455080698093411</v>
      </c>
      <c r="W9" s="215">
        <f>IF(W$2=$B9,$F9,
IF(W$2&gt;$B9,V9*(1+INDEX('Inputs_Indexed REC'!$E$13:$AD$15,MATCH('Indexed REC Strike Price'!$C9,'Inputs_Indexed REC'!$C$13:$C$15,0),MATCH(W$2,'Inputs_Indexed REC'!$E$10:$AD$10,0))),
IF(W$2&lt;$B9,0,$F9)))</f>
        <v>95.455080698093411</v>
      </c>
      <c r="X9" s="215">
        <f>IF(X$2=$B9,$F9,
IF(X$2&gt;$B9,W9*(1+INDEX('Inputs_Indexed REC'!$E$13:$AD$15,MATCH('Indexed REC Strike Price'!$C9,'Inputs_Indexed REC'!$C$13:$C$15,0),MATCH(X$2,'Inputs_Indexed REC'!$E$10:$AD$10,0))),
IF(X$2&lt;$B9,0,$F9)))</f>
        <v>95.455080698093411</v>
      </c>
      <c r="Y9" s="215">
        <f>IF(Y$2=$B9,$F9,
IF(Y$2&gt;$B9,X9*(1+INDEX('Inputs_Indexed REC'!$E$13:$AD$15,MATCH('Indexed REC Strike Price'!$C9,'Inputs_Indexed REC'!$C$13:$C$15,0),MATCH(Y$2,'Inputs_Indexed REC'!$E$10:$AD$10,0))),
IF(Y$2&lt;$B9,0,$F9)))</f>
        <v>95.455080698093411</v>
      </c>
      <c r="Z9" s="215">
        <f>IF(Z$2=$B9,$F9,
IF(Z$2&gt;$B9,Y9*(1+INDEX('Inputs_Indexed REC'!$E$13:$AD$15,MATCH('Indexed REC Strike Price'!$C9,'Inputs_Indexed REC'!$C$13:$C$15,0),MATCH(Z$2,'Inputs_Indexed REC'!$E$10:$AD$10,0))),
IF(Z$2&lt;$B9,0,$F9)))</f>
        <v>95.455080698093411</v>
      </c>
      <c r="AA9" s="215">
        <f>IF(AA$2=$B9,$F9,
IF(AA$2&gt;$B9,Z9*(1+INDEX('Inputs_Indexed REC'!$E$13:$AD$15,MATCH('Indexed REC Strike Price'!$C9,'Inputs_Indexed REC'!$C$13:$C$15,0),MATCH(AA$2,'Inputs_Indexed REC'!$E$10:$AD$10,0))),
IF(AA$2&lt;$B9,0,$F9)))</f>
        <v>95.455080698093411</v>
      </c>
      <c r="AB9" s="215">
        <f>IF(AB$2=$B9,$F9,
IF(AB$2&gt;$B9,AA9*(1+INDEX('Inputs_Indexed REC'!$E$13:$AD$15,MATCH('Indexed REC Strike Price'!$C9,'Inputs_Indexed REC'!$C$13:$C$15,0),MATCH(AB$2,'Inputs_Indexed REC'!$E$10:$AD$10,0))),
IF(AB$2&lt;$B9,0,$F9)))</f>
        <v>95.455080698093411</v>
      </c>
      <c r="AC9" s="215">
        <f>IF(AC$2=$B9,$F9,
IF(AC$2&gt;$B9,AB9*(1+INDEX('Inputs_Indexed REC'!$E$13:$AD$15,MATCH('Indexed REC Strike Price'!$C9,'Inputs_Indexed REC'!$C$13:$C$15,0),MATCH(AC$2,'Inputs_Indexed REC'!$E$10:$AD$10,0))),
IF(AC$2&lt;$B9,0,$F9)))</f>
        <v>95.455080698093411</v>
      </c>
      <c r="AD9" s="215">
        <f>IF(AD$2=$B9,$F9,
IF(AD$2&gt;$B9,AC9*(1+INDEX('Inputs_Indexed REC'!$E$13:$AD$15,MATCH('Indexed REC Strike Price'!$C9,'Inputs_Indexed REC'!$C$13:$C$15,0),MATCH(AD$2,'Inputs_Indexed REC'!$E$10:$AD$10,0))),
IF(AD$2&lt;$B9,0,$F9)))</f>
        <v>95.455080698093411</v>
      </c>
      <c r="AE9" s="215">
        <f>IF(AE$2=$B9,$F9,
IF(AE$2&gt;$B9,AD9*(1+INDEX('Inputs_Indexed REC'!$E$13:$AD$15,MATCH('Indexed REC Strike Price'!$C9,'Inputs_Indexed REC'!$C$13:$C$15,0),MATCH(AE$2,'Inputs_Indexed REC'!$E$10:$AD$10,0))),
IF(AE$2&lt;$B9,0,$F9)))</f>
        <v>95.455080698093411</v>
      </c>
      <c r="AF9" s="215">
        <f>IF(AF$2=$B9,$F9,
IF(AF$2&gt;$B9,AE9*(1+INDEX('Inputs_Indexed REC'!$E$13:$AD$15,MATCH('Indexed REC Strike Price'!$C9,'Inputs_Indexed REC'!$C$13:$C$15,0),MATCH(AF$2,'Inputs_Indexed REC'!$E$10:$AD$10,0))),
IF(AF$2&lt;$B9,0,$F9)))</f>
        <v>95.455080698093411</v>
      </c>
    </row>
    <row r="10" spans="2:32" x14ac:dyDescent="0.35">
      <c r="B10" s="354">
        <f t="shared" si="1"/>
        <v>2027</v>
      </c>
      <c r="C10" s="227" t="s">
        <v>75</v>
      </c>
      <c r="D10" s="60" t="s">
        <v>25</v>
      </c>
      <c r="E10" s="249" t="s">
        <v>93</v>
      </c>
      <c r="F10" s="361">
        <v>95.363560965880481</v>
      </c>
      <c r="H10" s="215">
        <f>IF(H$2=$B10,$F10,
IF(H$2&gt;$B10,G10*(1+INDEX('Inputs_Indexed REC'!$E$13:$AD$15,MATCH('Indexed REC Strike Price'!$C10,'Inputs_Indexed REC'!$C$13:$C$15,0),MATCH(H$2,'Inputs_Indexed REC'!$E$10:$AD$10,0))),
IF(H$2&lt;$B10,0,$F10)))</f>
        <v>0</v>
      </c>
      <c r="I10" s="215">
        <f>IF(I$2=$B10,$F10,
IF(I$2&gt;$B10,H10*(1+INDEX('Inputs_Indexed REC'!$E$13:$AD$15,MATCH('Indexed REC Strike Price'!$C10,'Inputs_Indexed REC'!$C$13:$C$15,0),MATCH(I$2,'Inputs_Indexed REC'!$E$10:$AD$10,0))),
IF(I$2&lt;$B10,0,$F10)))</f>
        <v>0</v>
      </c>
      <c r="J10" s="215">
        <f>IF(J$2=$B10,$F10,
IF(J$2&gt;$B10,I10*(1+INDEX('Inputs_Indexed REC'!$E$13:$AD$15,MATCH('Indexed REC Strike Price'!$C10,'Inputs_Indexed REC'!$C$13:$C$15,0),MATCH(J$2,'Inputs_Indexed REC'!$E$10:$AD$10,0))),
IF(J$2&lt;$B10,0,$F10)))</f>
        <v>0</v>
      </c>
      <c r="K10" s="215">
        <f>IF(K$2=$B10,$F10,
IF(K$2&gt;$B10,J10*(1+INDEX('Inputs_Indexed REC'!$E$13:$AD$15,MATCH('Indexed REC Strike Price'!$C10,'Inputs_Indexed REC'!$C$13:$C$15,0),MATCH(K$2,'Inputs_Indexed REC'!$E$10:$AD$10,0))),
IF(K$2&lt;$B10,0,$F10)))</f>
        <v>0</v>
      </c>
      <c r="L10" s="215">
        <f>IF(L$2=$B10,$F10,
IF(L$2&gt;$B10,K10*(1+INDEX('Inputs_Indexed REC'!$E$13:$AD$15,MATCH('Indexed REC Strike Price'!$C10,'Inputs_Indexed REC'!$C$13:$C$15,0),MATCH(L$2,'Inputs_Indexed REC'!$E$10:$AD$10,0))),
IF(L$2&lt;$B10,0,$F10)))</f>
        <v>0</v>
      </c>
      <c r="M10" s="215">
        <f>IF(M$2=$B10,$F10,
IF(M$2&gt;$B10,L10*(1+INDEX('Inputs_Indexed REC'!$E$13:$AD$15,MATCH('Indexed REC Strike Price'!$C10,'Inputs_Indexed REC'!$C$13:$C$15,0),MATCH(M$2,'Inputs_Indexed REC'!$E$10:$AD$10,0))),
IF(M$2&lt;$B10,0,$F10)))</f>
        <v>95.363560965880481</v>
      </c>
      <c r="N10" s="215">
        <f>IF(N$2=$B10,$F10,
IF(N$2&gt;$B10,M10*(1+INDEX('Inputs_Indexed REC'!$E$13:$AD$15,MATCH('Indexed REC Strike Price'!$C10,'Inputs_Indexed REC'!$C$13:$C$15,0),MATCH(N$2,'Inputs_Indexed REC'!$E$10:$AD$10,0))),
IF(N$2&lt;$B10,0,$F10)))</f>
        <v>95.363560965880481</v>
      </c>
      <c r="O10" s="215">
        <f>IF(O$2=$B10,$F10,
IF(O$2&gt;$B10,N10*(1+INDEX('Inputs_Indexed REC'!$E$13:$AD$15,MATCH('Indexed REC Strike Price'!$C10,'Inputs_Indexed REC'!$C$13:$C$15,0),MATCH(O$2,'Inputs_Indexed REC'!$E$10:$AD$10,0))),
IF(O$2&lt;$B10,0,$F10)))</f>
        <v>95.363560965880481</v>
      </c>
      <c r="P10" s="215">
        <f>IF(P$2=$B10,$F10,
IF(P$2&gt;$B10,O10*(1+INDEX('Inputs_Indexed REC'!$E$13:$AD$15,MATCH('Indexed REC Strike Price'!$C10,'Inputs_Indexed REC'!$C$13:$C$15,0),MATCH(P$2,'Inputs_Indexed REC'!$E$10:$AD$10,0))),
IF(P$2&lt;$B10,0,$F10)))</f>
        <v>95.363560965880481</v>
      </c>
      <c r="Q10" s="215">
        <f>IF(Q$2=$B10,$F10,
IF(Q$2&gt;$B10,P10*(1+INDEX('Inputs_Indexed REC'!$E$13:$AD$15,MATCH('Indexed REC Strike Price'!$C10,'Inputs_Indexed REC'!$C$13:$C$15,0),MATCH(Q$2,'Inputs_Indexed REC'!$E$10:$AD$10,0))),
IF(Q$2&lt;$B10,0,$F10)))</f>
        <v>95.363560965880481</v>
      </c>
      <c r="R10" s="215">
        <f>IF(R$2=$B10,$F10,
IF(R$2&gt;$B10,Q10*(1+INDEX('Inputs_Indexed REC'!$E$13:$AD$15,MATCH('Indexed REC Strike Price'!$C10,'Inputs_Indexed REC'!$C$13:$C$15,0),MATCH(R$2,'Inputs_Indexed REC'!$E$10:$AD$10,0))),
IF(R$2&lt;$B10,0,$F10)))</f>
        <v>95.363560965880481</v>
      </c>
      <c r="S10" s="215">
        <f>IF(S$2=$B10,$F10,
IF(S$2&gt;$B10,R10*(1+INDEX('Inputs_Indexed REC'!$E$13:$AD$15,MATCH('Indexed REC Strike Price'!$C10,'Inputs_Indexed REC'!$C$13:$C$15,0),MATCH(S$2,'Inputs_Indexed REC'!$E$10:$AD$10,0))),
IF(S$2&lt;$B10,0,$F10)))</f>
        <v>95.363560965880481</v>
      </c>
      <c r="T10" s="215">
        <f>IF(T$2=$B10,$F10,
IF(T$2&gt;$B10,S10*(1+INDEX('Inputs_Indexed REC'!$E$13:$AD$15,MATCH('Indexed REC Strike Price'!$C10,'Inputs_Indexed REC'!$C$13:$C$15,0),MATCH(T$2,'Inputs_Indexed REC'!$E$10:$AD$10,0))),
IF(T$2&lt;$B10,0,$F10)))</f>
        <v>95.363560965880481</v>
      </c>
      <c r="U10" s="215">
        <f>IF(U$2=$B10,$F10,
IF(U$2&gt;$B10,T10*(1+INDEX('Inputs_Indexed REC'!$E$13:$AD$15,MATCH('Indexed REC Strike Price'!$C10,'Inputs_Indexed REC'!$C$13:$C$15,0),MATCH(U$2,'Inputs_Indexed REC'!$E$10:$AD$10,0))),
IF(U$2&lt;$B10,0,$F10)))</f>
        <v>95.363560965880481</v>
      </c>
      <c r="V10" s="215">
        <f>IF(V$2=$B10,$F10,
IF(V$2&gt;$B10,U10*(1+INDEX('Inputs_Indexed REC'!$E$13:$AD$15,MATCH('Indexed REC Strike Price'!$C10,'Inputs_Indexed REC'!$C$13:$C$15,0),MATCH(V$2,'Inputs_Indexed REC'!$E$10:$AD$10,0))),
IF(V$2&lt;$B10,0,$F10)))</f>
        <v>95.363560965880481</v>
      </c>
      <c r="W10" s="215">
        <f>IF(W$2=$B10,$F10,
IF(W$2&gt;$B10,V10*(1+INDEX('Inputs_Indexed REC'!$E$13:$AD$15,MATCH('Indexed REC Strike Price'!$C10,'Inputs_Indexed REC'!$C$13:$C$15,0),MATCH(W$2,'Inputs_Indexed REC'!$E$10:$AD$10,0))),
IF(W$2&lt;$B10,0,$F10)))</f>
        <v>95.363560965880481</v>
      </c>
      <c r="X10" s="215">
        <f>IF(X$2=$B10,$F10,
IF(X$2&gt;$B10,W10*(1+INDEX('Inputs_Indexed REC'!$E$13:$AD$15,MATCH('Indexed REC Strike Price'!$C10,'Inputs_Indexed REC'!$C$13:$C$15,0),MATCH(X$2,'Inputs_Indexed REC'!$E$10:$AD$10,0))),
IF(X$2&lt;$B10,0,$F10)))</f>
        <v>95.363560965880481</v>
      </c>
      <c r="Y10" s="215">
        <f>IF(Y$2=$B10,$F10,
IF(Y$2&gt;$B10,X10*(1+INDEX('Inputs_Indexed REC'!$E$13:$AD$15,MATCH('Indexed REC Strike Price'!$C10,'Inputs_Indexed REC'!$C$13:$C$15,0),MATCH(Y$2,'Inputs_Indexed REC'!$E$10:$AD$10,0))),
IF(Y$2&lt;$B10,0,$F10)))</f>
        <v>95.363560965880481</v>
      </c>
      <c r="Z10" s="215">
        <f>IF(Z$2=$B10,$F10,
IF(Z$2&gt;$B10,Y10*(1+INDEX('Inputs_Indexed REC'!$E$13:$AD$15,MATCH('Indexed REC Strike Price'!$C10,'Inputs_Indexed REC'!$C$13:$C$15,0),MATCH(Z$2,'Inputs_Indexed REC'!$E$10:$AD$10,0))),
IF(Z$2&lt;$B10,0,$F10)))</f>
        <v>95.363560965880481</v>
      </c>
      <c r="AA10" s="215">
        <f>IF(AA$2=$B10,$F10,
IF(AA$2&gt;$B10,Z10*(1+INDEX('Inputs_Indexed REC'!$E$13:$AD$15,MATCH('Indexed REC Strike Price'!$C10,'Inputs_Indexed REC'!$C$13:$C$15,0),MATCH(AA$2,'Inputs_Indexed REC'!$E$10:$AD$10,0))),
IF(AA$2&lt;$B10,0,$F10)))</f>
        <v>95.363560965880481</v>
      </c>
      <c r="AB10" s="215">
        <f>IF(AB$2=$B10,$F10,
IF(AB$2&gt;$B10,AA10*(1+INDEX('Inputs_Indexed REC'!$E$13:$AD$15,MATCH('Indexed REC Strike Price'!$C10,'Inputs_Indexed REC'!$C$13:$C$15,0),MATCH(AB$2,'Inputs_Indexed REC'!$E$10:$AD$10,0))),
IF(AB$2&lt;$B10,0,$F10)))</f>
        <v>95.363560965880481</v>
      </c>
      <c r="AC10" s="215">
        <f>IF(AC$2=$B10,$F10,
IF(AC$2&gt;$B10,AB10*(1+INDEX('Inputs_Indexed REC'!$E$13:$AD$15,MATCH('Indexed REC Strike Price'!$C10,'Inputs_Indexed REC'!$C$13:$C$15,0),MATCH(AC$2,'Inputs_Indexed REC'!$E$10:$AD$10,0))),
IF(AC$2&lt;$B10,0,$F10)))</f>
        <v>95.363560965880481</v>
      </c>
      <c r="AD10" s="215">
        <f>IF(AD$2=$B10,$F10,
IF(AD$2&gt;$B10,AC10*(1+INDEX('Inputs_Indexed REC'!$E$13:$AD$15,MATCH('Indexed REC Strike Price'!$C10,'Inputs_Indexed REC'!$C$13:$C$15,0),MATCH(AD$2,'Inputs_Indexed REC'!$E$10:$AD$10,0))),
IF(AD$2&lt;$B10,0,$F10)))</f>
        <v>95.363560965880481</v>
      </c>
      <c r="AE10" s="215">
        <f>IF(AE$2=$B10,$F10,
IF(AE$2&gt;$B10,AD10*(1+INDEX('Inputs_Indexed REC'!$E$13:$AD$15,MATCH('Indexed REC Strike Price'!$C10,'Inputs_Indexed REC'!$C$13:$C$15,0),MATCH(AE$2,'Inputs_Indexed REC'!$E$10:$AD$10,0))),
IF(AE$2&lt;$B10,0,$F10)))</f>
        <v>95.363560965880481</v>
      </c>
      <c r="AF10" s="215">
        <f>IF(AF$2=$B10,$F10,
IF(AF$2&gt;$B10,AE10*(1+INDEX('Inputs_Indexed REC'!$E$13:$AD$15,MATCH('Indexed REC Strike Price'!$C10,'Inputs_Indexed REC'!$C$13:$C$15,0),MATCH(AF$2,'Inputs_Indexed REC'!$E$10:$AD$10,0))),
IF(AF$2&lt;$B10,0,$F10)))</f>
        <v>95.363560965880481</v>
      </c>
    </row>
    <row r="11" spans="2:32" x14ac:dyDescent="0.35">
      <c r="B11" s="354">
        <f t="shared" si="1"/>
        <v>2028</v>
      </c>
      <c r="C11" s="227" t="s">
        <v>75</v>
      </c>
      <c r="D11" s="60" t="s">
        <v>26</v>
      </c>
      <c r="E11" s="249" t="s">
        <v>93</v>
      </c>
      <c r="F11" s="361">
        <v>93.880941304030898</v>
      </c>
      <c r="H11" s="215">
        <f>IF(H$2=$B11,$F11,
IF(H$2&gt;$B11,G11*(1+INDEX('Inputs_Indexed REC'!$E$13:$AD$15,MATCH('Indexed REC Strike Price'!$C11,'Inputs_Indexed REC'!$C$13:$C$15,0),MATCH(H$2,'Inputs_Indexed REC'!$E$10:$AD$10,0))),
IF(H$2&lt;$B11,0,$F11)))</f>
        <v>0</v>
      </c>
      <c r="I11" s="215">
        <f>IF(I$2=$B11,$F11,
IF(I$2&gt;$B11,H11*(1+INDEX('Inputs_Indexed REC'!$E$13:$AD$15,MATCH('Indexed REC Strike Price'!$C11,'Inputs_Indexed REC'!$C$13:$C$15,0),MATCH(I$2,'Inputs_Indexed REC'!$E$10:$AD$10,0))),
IF(I$2&lt;$B11,0,$F11)))</f>
        <v>0</v>
      </c>
      <c r="J11" s="215">
        <f>IF(J$2=$B11,$F11,
IF(J$2&gt;$B11,I11*(1+INDEX('Inputs_Indexed REC'!$E$13:$AD$15,MATCH('Indexed REC Strike Price'!$C11,'Inputs_Indexed REC'!$C$13:$C$15,0),MATCH(J$2,'Inputs_Indexed REC'!$E$10:$AD$10,0))),
IF(J$2&lt;$B11,0,$F11)))</f>
        <v>0</v>
      </c>
      <c r="K11" s="215">
        <f>IF(K$2=$B11,$F11,
IF(K$2&gt;$B11,J11*(1+INDEX('Inputs_Indexed REC'!$E$13:$AD$15,MATCH('Indexed REC Strike Price'!$C11,'Inputs_Indexed REC'!$C$13:$C$15,0),MATCH(K$2,'Inputs_Indexed REC'!$E$10:$AD$10,0))),
IF(K$2&lt;$B11,0,$F11)))</f>
        <v>0</v>
      </c>
      <c r="L11" s="215">
        <f>IF(L$2=$B11,$F11,
IF(L$2&gt;$B11,K11*(1+INDEX('Inputs_Indexed REC'!$E$13:$AD$15,MATCH('Indexed REC Strike Price'!$C11,'Inputs_Indexed REC'!$C$13:$C$15,0),MATCH(L$2,'Inputs_Indexed REC'!$E$10:$AD$10,0))),
IF(L$2&lt;$B11,0,$F11)))</f>
        <v>0</v>
      </c>
      <c r="M11" s="215">
        <f>IF(M$2=$B11,$F11,
IF(M$2&gt;$B11,L11*(1+INDEX('Inputs_Indexed REC'!$E$13:$AD$15,MATCH('Indexed REC Strike Price'!$C11,'Inputs_Indexed REC'!$C$13:$C$15,0),MATCH(M$2,'Inputs_Indexed REC'!$E$10:$AD$10,0))),
IF(M$2&lt;$B11,0,$F11)))</f>
        <v>0</v>
      </c>
      <c r="N11" s="215">
        <f>IF(N$2=$B11,$F11,
IF(N$2&gt;$B11,M11*(1+INDEX('Inputs_Indexed REC'!$E$13:$AD$15,MATCH('Indexed REC Strike Price'!$C11,'Inputs_Indexed REC'!$C$13:$C$15,0),MATCH(N$2,'Inputs_Indexed REC'!$E$10:$AD$10,0))),
IF(N$2&lt;$B11,0,$F11)))</f>
        <v>93.880941304030898</v>
      </c>
      <c r="O11" s="215">
        <f>IF(O$2=$B11,$F11,
IF(O$2&gt;$B11,N11*(1+INDEX('Inputs_Indexed REC'!$E$13:$AD$15,MATCH('Indexed REC Strike Price'!$C11,'Inputs_Indexed REC'!$C$13:$C$15,0),MATCH(O$2,'Inputs_Indexed REC'!$E$10:$AD$10,0))),
IF(O$2&lt;$B11,0,$F11)))</f>
        <v>93.880941304030898</v>
      </c>
      <c r="P11" s="215">
        <f>IF(P$2=$B11,$F11,
IF(P$2&gt;$B11,O11*(1+INDEX('Inputs_Indexed REC'!$E$13:$AD$15,MATCH('Indexed REC Strike Price'!$C11,'Inputs_Indexed REC'!$C$13:$C$15,0),MATCH(P$2,'Inputs_Indexed REC'!$E$10:$AD$10,0))),
IF(P$2&lt;$B11,0,$F11)))</f>
        <v>93.880941304030898</v>
      </c>
      <c r="Q11" s="215">
        <f>IF(Q$2=$B11,$F11,
IF(Q$2&gt;$B11,P11*(1+INDEX('Inputs_Indexed REC'!$E$13:$AD$15,MATCH('Indexed REC Strike Price'!$C11,'Inputs_Indexed REC'!$C$13:$C$15,0),MATCH(Q$2,'Inputs_Indexed REC'!$E$10:$AD$10,0))),
IF(Q$2&lt;$B11,0,$F11)))</f>
        <v>93.880941304030898</v>
      </c>
      <c r="R11" s="215">
        <f>IF(R$2=$B11,$F11,
IF(R$2&gt;$B11,Q11*(1+INDEX('Inputs_Indexed REC'!$E$13:$AD$15,MATCH('Indexed REC Strike Price'!$C11,'Inputs_Indexed REC'!$C$13:$C$15,0),MATCH(R$2,'Inputs_Indexed REC'!$E$10:$AD$10,0))),
IF(R$2&lt;$B11,0,$F11)))</f>
        <v>93.880941304030898</v>
      </c>
      <c r="S11" s="215">
        <f>IF(S$2=$B11,$F11,
IF(S$2&gt;$B11,R11*(1+INDEX('Inputs_Indexed REC'!$E$13:$AD$15,MATCH('Indexed REC Strike Price'!$C11,'Inputs_Indexed REC'!$C$13:$C$15,0),MATCH(S$2,'Inputs_Indexed REC'!$E$10:$AD$10,0))),
IF(S$2&lt;$B11,0,$F11)))</f>
        <v>93.880941304030898</v>
      </c>
      <c r="T11" s="215">
        <f>IF(T$2=$B11,$F11,
IF(T$2&gt;$B11,S11*(1+INDEX('Inputs_Indexed REC'!$E$13:$AD$15,MATCH('Indexed REC Strike Price'!$C11,'Inputs_Indexed REC'!$C$13:$C$15,0),MATCH(T$2,'Inputs_Indexed REC'!$E$10:$AD$10,0))),
IF(T$2&lt;$B11,0,$F11)))</f>
        <v>93.880941304030898</v>
      </c>
      <c r="U11" s="215">
        <f>IF(U$2=$B11,$F11,
IF(U$2&gt;$B11,T11*(1+INDEX('Inputs_Indexed REC'!$E$13:$AD$15,MATCH('Indexed REC Strike Price'!$C11,'Inputs_Indexed REC'!$C$13:$C$15,0),MATCH(U$2,'Inputs_Indexed REC'!$E$10:$AD$10,0))),
IF(U$2&lt;$B11,0,$F11)))</f>
        <v>93.880941304030898</v>
      </c>
      <c r="V11" s="215">
        <f>IF(V$2=$B11,$F11,
IF(V$2&gt;$B11,U11*(1+INDEX('Inputs_Indexed REC'!$E$13:$AD$15,MATCH('Indexed REC Strike Price'!$C11,'Inputs_Indexed REC'!$C$13:$C$15,0),MATCH(V$2,'Inputs_Indexed REC'!$E$10:$AD$10,0))),
IF(V$2&lt;$B11,0,$F11)))</f>
        <v>93.880941304030898</v>
      </c>
      <c r="W11" s="215">
        <f>IF(W$2=$B11,$F11,
IF(W$2&gt;$B11,V11*(1+INDEX('Inputs_Indexed REC'!$E$13:$AD$15,MATCH('Indexed REC Strike Price'!$C11,'Inputs_Indexed REC'!$C$13:$C$15,0),MATCH(W$2,'Inputs_Indexed REC'!$E$10:$AD$10,0))),
IF(W$2&lt;$B11,0,$F11)))</f>
        <v>93.880941304030898</v>
      </c>
      <c r="X11" s="215">
        <f>IF(X$2=$B11,$F11,
IF(X$2&gt;$B11,W11*(1+INDEX('Inputs_Indexed REC'!$E$13:$AD$15,MATCH('Indexed REC Strike Price'!$C11,'Inputs_Indexed REC'!$C$13:$C$15,0),MATCH(X$2,'Inputs_Indexed REC'!$E$10:$AD$10,0))),
IF(X$2&lt;$B11,0,$F11)))</f>
        <v>93.880941304030898</v>
      </c>
      <c r="Y11" s="215">
        <f>IF(Y$2=$B11,$F11,
IF(Y$2&gt;$B11,X11*(1+INDEX('Inputs_Indexed REC'!$E$13:$AD$15,MATCH('Indexed REC Strike Price'!$C11,'Inputs_Indexed REC'!$C$13:$C$15,0),MATCH(Y$2,'Inputs_Indexed REC'!$E$10:$AD$10,0))),
IF(Y$2&lt;$B11,0,$F11)))</f>
        <v>93.880941304030898</v>
      </c>
      <c r="Z11" s="215">
        <f>IF(Z$2=$B11,$F11,
IF(Z$2&gt;$B11,Y11*(1+INDEX('Inputs_Indexed REC'!$E$13:$AD$15,MATCH('Indexed REC Strike Price'!$C11,'Inputs_Indexed REC'!$C$13:$C$15,0),MATCH(Z$2,'Inputs_Indexed REC'!$E$10:$AD$10,0))),
IF(Z$2&lt;$B11,0,$F11)))</f>
        <v>93.880941304030898</v>
      </c>
      <c r="AA11" s="215">
        <f>IF(AA$2=$B11,$F11,
IF(AA$2&gt;$B11,Z11*(1+INDEX('Inputs_Indexed REC'!$E$13:$AD$15,MATCH('Indexed REC Strike Price'!$C11,'Inputs_Indexed REC'!$C$13:$C$15,0),MATCH(AA$2,'Inputs_Indexed REC'!$E$10:$AD$10,0))),
IF(AA$2&lt;$B11,0,$F11)))</f>
        <v>93.880941304030898</v>
      </c>
      <c r="AB11" s="215">
        <f>IF(AB$2=$B11,$F11,
IF(AB$2&gt;$B11,AA11*(1+INDEX('Inputs_Indexed REC'!$E$13:$AD$15,MATCH('Indexed REC Strike Price'!$C11,'Inputs_Indexed REC'!$C$13:$C$15,0),MATCH(AB$2,'Inputs_Indexed REC'!$E$10:$AD$10,0))),
IF(AB$2&lt;$B11,0,$F11)))</f>
        <v>93.880941304030898</v>
      </c>
      <c r="AC11" s="215">
        <f>IF(AC$2=$B11,$F11,
IF(AC$2&gt;$B11,AB11*(1+INDEX('Inputs_Indexed REC'!$E$13:$AD$15,MATCH('Indexed REC Strike Price'!$C11,'Inputs_Indexed REC'!$C$13:$C$15,0),MATCH(AC$2,'Inputs_Indexed REC'!$E$10:$AD$10,0))),
IF(AC$2&lt;$B11,0,$F11)))</f>
        <v>93.880941304030898</v>
      </c>
      <c r="AD11" s="215">
        <f>IF(AD$2=$B11,$F11,
IF(AD$2&gt;$B11,AC11*(1+INDEX('Inputs_Indexed REC'!$E$13:$AD$15,MATCH('Indexed REC Strike Price'!$C11,'Inputs_Indexed REC'!$C$13:$C$15,0),MATCH(AD$2,'Inputs_Indexed REC'!$E$10:$AD$10,0))),
IF(AD$2&lt;$B11,0,$F11)))</f>
        <v>93.880941304030898</v>
      </c>
      <c r="AE11" s="215">
        <f>IF(AE$2=$B11,$F11,
IF(AE$2&gt;$B11,AD11*(1+INDEX('Inputs_Indexed REC'!$E$13:$AD$15,MATCH('Indexed REC Strike Price'!$C11,'Inputs_Indexed REC'!$C$13:$C$15,0),MATCH(AE$2,'Inputs_Indexed REC'!$E$10:$AD$10,0))),
IF(AE$2&lt;$B11,0,$F11)))</f>
        <v>93.880941304030898</v>
      </c>
      <c r="AF11" s="215">
        <f>IF(AF$2=$B11,$F11,
IF(AF$2&gt;$B11,AE11*(1+INDEX('Inputs_Indexed REC'!$E$13:$AD$15,MATCH('Indexed REC Strike Price'!$C11,'Inputs_Indexed REC'!$C$13:$C$15,0),MATCH(AF$2,'Inputs_Indexed REC'!$E$10:$AD$10,0))),
IF(AF$2&lt;$B11,0,$F11)))</f>
        <v>93.880941304030898</v>
      </c>
    </row>
    <row r="12" spans="2:32" x14ac:dyDescent="0.35">
      <c r="B12" s="354">
        <f t="shared" si="1"/>
        <v>2029</v>
      </c>
      <c r="C12" s="227" t="s">
        <v>75</v>
      </c>
      <c r="D12" s="60" t="s">
        <v>27</v>
      </c>
      <c r="E12" s="249" t="s">
        <v>93</v>
      </c>
      <c r="F12" s="361">
        <v>92.160370338427683</v>
      </c>
      <c r="H12" s="215">
        <f>IF(H$2=$B12,$F12,
IF(H$2&gt;$B12,G12*(1+INDEX('Inputs_Indexed REC'!$E$13:$AD$15,MATCH('Indexed REC Strike Price'!$C12,'Inputs_Indexed REC'!$C$13:$C$15,0),MATCH(H$2,'Inputs_Indexed REC'!$E$10:$AD$10,0))),
IF(H$2&lt;$B12,0,$F12)))</f>
        <v>0</v>
      </c>
      <c r="I12" s="215">
        <f>IF(I$2=$B12,$F12,
IF(I$2&gt;$B12,H12*(1+INDEX('Inputs_Indexed REC'!$E$13:$AD$15,MATCH('Indexed REC Strike Price'!$C12,'Inputs_Indexed REC'!$C$13:$C$15,0),MATCH(I$2,'Inputs_Indexed REC'!$E$10:$AD$10,0))),
IF(I$2&lt;$B12,0,$F12)))</f>
        <v>0</v>
      </c>
      <c r="J12" s="215">
        <f>IF(J$2=$B12,$F12,
IF(J$2&gt;$B12,I12*(1+INDEX('Inputs_Indexed REC'!$E$13:$AD$15,MATCH('Indexed REC Strike Price'!$C12,'Inputs_Indexed REC'!$C$13:$C$15,0),MATCH(J$2,'Inputs_Indexed REC'!$E$10:$AD$10,0))),
IF(J$2&lt;$B12,0,$F12)))</f>
        <v>0</v>
      </c>
      <c r="K12" s="215">
        <f>IF(K$2=$B12,$F12,
IF(K$2&gt;$B12,J12*(1+INDEX('Inputs_Indexed REC'!$E$13:$AD$15,MATCH('Indexed REC Strike Price'!$C12,'Inputs_Indexed REC'!$C$13:$C$15,0),MATCH(K$2,'Inputs_Indexed REC'!$E$10:$AD$10,0))),
IF(K$2&lt;$B12,0,$F12)))</f>
        <v>0</v>
      </c>
      <c r="L12" s="215">
        <f>IF(L$2=$B12,$F12,
IF(L$2&gt;$B12,K12*(1+INDEX('Inputs_Indexed REC'!$E$13:$AD$15,MATCH('Indexed REC Strike Price'!$C12,'Inputs_Indexed REC'!$C$13:$C$15,0),MATCH(L$2,'Inputs_Indexed REC'!$E$10:$AD$10,0))),
IF(L$2&lt;$B12,0,$F12)))</f>
        <v>0</v>
      </c>
      <c r="M12" s="215">
        <f>IF(M$2=$B12,$F12,
IF(M$2&gt;$B12,L12*(1+INDEX('Inputs_Indexed REC'!$E$13:$AD$15,MATCH('Indexed REC Strike Price'!$C12,'Inputs_Indexed REC'!$C$13:$C$15,0),MATCH(M$2,'Inputs_Indexed REC'!$E$10:$AD$10,0))),
IF(M$2&lt;$B12,0,$F12)))</f>
        <v>0</v>
      </c>
      <c r="N12" s="215">
        <f>IF(N$2=$B12,$F12,
IF(N$2&gt;$B12,M12*(1+INDEX('Inputs_Indexed REC'!$E$13:$AD$15,MATCH('Indexed REC Strike Price'!$C12,'Inputs_Indexed REC'!$C$13:$C$15,0),MATCH(N$2,'Inputs_Indexed REC'!$E$10:$AD$10,0))),
IF(N$2&lt;$B12,0,$F12)))</f>
        <v>0</v>
      </c>
      <c r="O12" s="215">
        <f>IF(O$2=$B12,$F12,
IF(O$2&gt;$B12,N12*(1+INDEX('Inputs_Indexed REC'!$E$13:$AD$15,MATCH('Indexed REC Strike Price'!$C12,'Inputs_Indexed REC'!$C$13:$C$15,0),MATCH(O$2,'Inputs_Indexed REC'!$E$10:$AD$10,0))),
IF(O$2&lt;$B12,0,$F12)))</f>
        <v>92.160370338427683</v>
      </c>
      <c r="P12" s="215">
        <f>IF(P$2=$B12,$F12,
IF(P$2&gt;$B12,O12*(1+INDEX('Inputs_Indexed REC'!$E$13:$AD$15,MATCH('Indexed REC Strike Price'!$C12,'Inputs_Indexed REC'!$C$13:$C$15,0),MATCH(P$2,'Inputs_Indexed REC'!$E$10:$AD$10,0))),
IF(P$2&lt;$B12,0,$F12)))</f>
        <v>92.160370338427683</v>
      </c>
      <c r="Q12" s="215">
        <f>IF(Q$2=$B12,$F12,
IF(Q$2&gt;$B12,P12*(1+INDEX('Inputs_Indexed REC'!$E$13:$AD$15,MATCH('Indexed REC Strike Price'!$C12,'Inputs_Indexed REC'!$C$13:$C$15,0),MATCH(Q$2,'Inputs_Indexed REC'!$E$10:$AD$10,0))),
IF(Q$2&lt;$B12,0,$F12)))</f>
        <v>92.160370338427683</v>
      </c>
      <c r="R12" s="215">
        <f>IF(R$2=$B12,$F12,
IF(R$2&gt;$B12,Q12*(1+INDEX('Inputs_Indexed REC'!$E$13:$AD$15,MATCH('Indexed REC Strike Price'!$C12,'Inputs_Indexed REC'!$C$13:$C$15,0),MATCH(R$2,'Inputs_Indexed REC'!$E$10:$AD$10,0))),
IF(R$2&lt;$B12,0,$F12)))</f>
        <v>92.160370338427683</v>
      </c>
      <c r="S12" s="215">
        <f>IF(S$2=$B12,$F12,
IF(S$2&gt;$B12,R12*(1+INDEX('Inputs_Indexed REC'!$E$13:$AD$15,MATCH('Indexed REC Strike Price'!$C12,'Inputs_Indexed REC'!$C$13:$C$15,0),MATCH(S$2,'Inputs_Indexed REC'!$E$10:$AD$10,0))),
IF(S$2&lt;$B12,0,$F12)))</f>
        <v>92.160370338427683</v>
      </c>
      <c r="T12" s="215">
        <f>IF(T$2=$B12,$F12,
IF(T$2&gt;$B12,S12*(1+INDEX('Inputs_Indexed REC'!$E$13:$AD$15,MATCH('Indexed REC Strike Price'!$C12,'Inputs_Indexed REC'!$C$13:$C$15,0),MATCH(T$2,'Inputs_Indexed REC'!$E$10:$AD$10,0))),
IF(T$2&lt;$B12,0,$F12)))</f>
        <v>92.160370338427683</v>
      </c>
      <c r="U12" s="215">
        <f>IF(U$2=$B12,$F12,
IF(U$2&gt;$B12,T12*(1+INDEX('Inputs_Indexed REC'!$E$13:$AD$15,MATCH('Indexed REC Strike Price'!$C12,'Inputs_Indexed REC'!$C$13:$C$15,0),MATCH(U$2,'Inputs_Indexed REC'!$E$10:$AD$10,0))),
IF(U$2&lt;$B12,0,$F12)))</f>
        <v>92.160370338427683</v>
      </c>
      <c r="V12" s="215">
        <f>IF(V$2=$B12,$F12,
IF(V$2&gt;$B12,U12*(1+INDEX('Inputs_Indexed REC'!$E$13:$AD$15,MATCH('Indexed REC Strike Price'!$C12,'Inputs_Indexed REC'!$C$13:$C$15,0),MATCH(V$2,'Inputs_Indexed REC'!$E$10:$AD$10,0))),
IF(V$2&lt;$B12,0,$F12)))</f>
        <v>92.160370338427683</v>
      </c>
      <c r="W12" s="215">
        <f>IF(W$2=$B12,$F12,
IF(W$2&gt;$B12,V12*(1+INDEX('Inputs_Indexed REC'!$E$13:$AD$15,MATCH('Indexed REC Strike Price'!$C12,'Inputs_Indexed REC'!$C$13:$C$15,0),MATCH(W$2,'Inputs_Indexed REC'!$E$10:$AD$10,0))),
IF(W$2&lt;$B12,0,$F12)))</f>
        <v>92.160370338427683</v>
      </c>
      <c r="X12" s="215">
        <f>IF(X$2=$B12,$F12,
IF(X$2&gt;$B12,W12*(1+INDEX('Inputs_Indexed REC'!$E$13:$AD$15,MATCH('Indexed REC Strike Price'!$C12,'Inputs_Indexed REC'!$C$13:$C$15,0),MATCH(X$2,'Inputs_Indexed REC'!$E$10:$AD$10,0))),
IF(X$2&lt;$B12,0,$F12)))</f>
        <v>92.160370338427683</v>
      </c>
      <c r="Y12" s="215">
        <f>IF(Y$2=$B12,$F12,
IF(Y$2&gt;$B12,X12*(1+INDEX('Inputs_Indexed REC'!$E$13:$AD$15,MATCH('Indexed REC Strike Price'!$C12,'Inputs_Indexed REC'!$C$13:$C$15,0),MATCH(Y$2,'Inputs_Indexed REC'!$E$10:$AD$10,0))),
IF(Y$2&lt;$B12,0,$F12)))</f>
        <v>92.160370338427683</v>
      </c>
      <c r="Z12" s="215">
        <f>IF(Z$2=$B12,$F12,
IF(Z$2&gt;$B12,Y12*(1+INDEX('Inputs_Indexed REC'!$E$13:$AD$15,MATCH('Indexed REC Strike Price'!$C12,'Inputs_Indexed REC'!$C$13:$C$15,0),MATCH(Z$2,'Inputs_Indexed REC'!$E$10:$AD$10,0))),
IF(Z$2&lt;$B12,0,$F12)))</f>
        <v>92.160370338427683</v>
      </c>
      <c r="AA12" s="215">
        <f>IF(AA$2=$B12,$F12,
IF(AA$2&gt;$B12,Z12*(1+INDEX('Inputs_Indexed REC'!$E$13:$AD$15,MATCH('Indexed REC Strike Price'!$C12,'Inputs_Indexed REC'!$C$13:$C$15,0),MATCH(AA$2,'Inputs_Indexed REC'!$E$10:$AD$10,0))),
IF(AA$2&lt;$B12,0,$F12)))</f>
        <v>92.160370338427683</v>
      </c>
      <c r="AB12" s="215">
        <f>IF(AB$2=$B12,$F12,
IF(AB$2&gt;$B12,AA12*(1+INDEX('Inputs_Indexed REC'!$E$13:$AD$15,MATCH('Indexed REC Strike Price'!$C12,'Inputs_Indexed REC'!$C$13:$C$15,0),MATCH(AB$2,'Inputs_Indexed REC'!$E$10:$AD$10,0))),
IF(AB$2&lt;$B12,0,$F12)))</f>
        <v>92.160370338427683</v>
      </c>
      <c r="AC12" s="215">
        <f>IF(AC$2=$B12,$F12,
IF(AC$2&gt;$B12,AB12*(1+INDEX('Inputs_Indexed REC'!$E$13:$AD$15,MATCH('Indexed REC Strike Price'!$C12,'Inputs_Indexed REC'!$C$13:$C$15,0),MATCH(AC$2,'Inputs_Indexed REC'!$E$10:$AD$10,0))),
IF(AC$2&lt;$B12,0,$F12)))</f>
        <v>92.160370338427683</v>
      </c>
      <c r="AD12" s="215">
        <f>IF(AD$2=$B12,$F12,
IF(AD$2&gt;$B12,AC12*(1+INDEX('Inputs_Indexed REC'!$E$13:$AD$15,MATCH('Indexed REC Strike Price'!$C12,'Inputs_Indexed REC'!$C$13:$C$15,0),MATCH(AD$2,'Inputs_Indexed REC'!$E$10:$AD$10,0))),
IF(AD$2&lt;$B12,0,$F12)))</f>
        <v>92.160370338427683</v>
      </c>
      <c r="AE12" s="215">
        <f>IF(AE$2=$B12,$F12,
IF(AE$2&gt;$B12,AD12*(1+INDEX('Inputs_Indexed REC'!$E$13:$AD$15,MATCH('Indexed REC Strike Price'!$C12,'Inputs_Indexed REC'!$C$13:$C$15,0),MATCH(AE$2,'Inputs_Indexed REC'!$E$10:$AD$10,0))),
IF(AE$2&lt;$B12,0,$F12)))</f>
        <v>92.160370338427683</v>
      </c>
      <c r="AF12" s="215">
        <f>IF(AF$2=$B12,$F12,
IF(AF$2&gt;$B12,AE12*(1+INDEX('Inputs_Indexed REC'!$E$13:$AD$15,MATCH('Indexed REC Strike Price'!$C12,'Inputs_Indexed REC'!$C$13:$C$15,0),MATCH(AF$2,'Inputs_Indexed REC'!$E$10:$AD$10,0))),
IF(AF$2&lt;$B12,0,$F12)))</f>
        <v>92.160370338427683</v>
      </c>
    </row>
    <row r="13" spans="2:32" x14ac:dyDescent="0.35">
      <c r="B13" s="354">
        <f t="shared" si="1"/>
        <v>2030</v>
      </c>
      <c r="C13" s="227" t="s">
        <v>75</v>
      </c>
      <c r="D13" s="60" t="s">
        <v>28</v>
      </c>
      <c r="E13" s="249" t="s">
        <v>93</v>
      </c>
      <c r="F13" s="361">
        <v>113.15499690807546</v>
      </c>
      <c r="H13" s="215">
        <f>IF(H$2=$B13,$F13,
IF(H$2&gt;$B13,G13*(1+INDEX('Inputs_Indexed REC'!$E$13:$AD$15,MATCH('Indexed REC Strike Price'!$C13,'Inputs_Indexed REC'!$C$13:$C$15,0),MATCH(H$2,'Inputs_Indexed REC'!$E$10:$AD$10,0))),
IF(H$2&lt;$B13,0,$F13)))</f>
        <v>0</v>
      </c>
      <c r="I13" s="215">
        <f>IF(I$2=$B13,$F13,
IF(I$2&gt;$B13,H13*(1+INDEX('Inputs_Indexed REC'!$E$13:$AD$15,MATCH('Indexed REC Strike Price'!$C13,'Inputs_Indexed REC'!$C$13:$C$15,0),MATCH(I$2,'Inputs_Indexed REC'!$E$10:$AD$10,0))),
IF(I$2&lt;$B13,0,$F13)))</f>
        <v>0</v>
      </c>
      <c r="J13" s="215">
        <f>IF(J$2=$B13,$F13,
IF(J$2&gt;$B13,I13*(1+INDEX('Inputs_Indexed REC'!$E$13:$AD$15,MATCH('Indexed REC Strike Price'!$C13,'Inputs_Indexed REC'!$C$13:$C$15,0),MATCH(J$2,'Inputs_Indexed REC'!$E$10:$AD$10,0))),
IF(J$2&lt;$B13,0,$F13)))</f>
        <v>0</v>
      </c>
      <c r="K13" s="215">
        <f>IF(K$2=$B13,$F13,
IF(K$2&gt;$B13,J13*(1+INDEX('Inputs_Indexed REC'!$E$13:$AD$15,MATCH('Indexed REC Strike Price'!$C13,'Inputs_Indexed REC'!$C$13:$C$15,0),MATCH(K$2,'Inputs_Indexed REC'!$E$10:$AD$10,0))),
IF(K$2&lt;$B13,0,$F13)))</f>
        <v>0</v>
      </c>
      <c r="L13" s="215">
        <f>IF(L$2=$B13,$F13,
IF(L$2&gt;$B13,K13*(1+INDEX('Inputs_Indexed REC'!$E$13:$AD$15,MATCH('Indexed REC Strike Price'!$C13,'Inputs_Indexed REC'!$C$13:$C$15,0),MATCH(L$2,'Inputs_Indexed REC'!$E$10:$AD$10,0))),
IF(L$2&lt;$B13,0,$F13)))</f>
        <v>0</v>
      </c>
      <c r="M13" s="215">
        <f>IF(M$2=$B13,$F13,
IF(M$2&gt;$B13,L13*(1+INDEX('Inputs_Indexed REC'!$E$13:$AD$15,MATCH('Indexed REC Strike Price'!$C13,'Inputs_Indexed REC'!$C$13:$C$15,0),MATCH(M$2,'Inputs_Indexed REC'!$E$10:$AD$10,0))),
IF(M$2&lt;$B13,0,$F13)))</f>
        <v>0</v>
      </c>
      <c r="N13" s="215">
        <f>IF(N$2=$B13,$F13,
IF(N$2&gt;$B13,M13*(1+INDEX('Inputs_Indexed REC'!$E$13:$AD$15,MATCH('Indexed REC Strike Price'!$C13,'Inputs_Indexed REC'!$C$13:$C$15,0),MATCH(N$2,'Inputs_Indexed REC'!$E$10:$AD$10,0))),
IF(N$2&lt;$B13,0,$F13)))</f>
        <v>0</v>
      </c>
      <c r="O13" s="215">
        <f>IF(O$2=$B13,$F13,
IF(O$2&gt;$B13,N13*(1+INDEX('Inputs_Indexed REC'!$E$13:$AD$15,MATCH('Indexed REC Strike Price'!$C13,'Inputs_Indexed REC'!$C$13:$C$15,0),MATCH(O$2,'Inputs_Indexed REC'!$E$10:$AD$10,0))),
IF(O$2&lt;$B13,0,$F13)))</f>
        <v>0</v>
      </c>
      <c r="P13" s="215">
        <f>IF(P$2=$B13,$F13,
IF(P$2&gt;$B13,O13*(1+INDEX('Inputs_Indexed REC'!$E$13:$AD$15,MATCH('Indexed REC Strike Price'!$C13,'Inputs_Indexed REC'!$C$13:$C$15,0),MATCH(P$2,'Inputs_Indexed REC'!$E$10:$AD$10,0))),
IF(P$2&lt;$B13,0,$F13)))</f>
        <v>113.15499690807546</v>
      </c>
      <c r="Q13" s="215">
        <f>IF(Q$2=$B13,$F13,
IF(Q$2&gt;$B13,P13*(1+INDEX('Inputs_Indexed REC'!$E$13:$AD$15,MATCH('Indexed REC Strike Price'!$C13,'Inputs_Indexed REC'!$C$13:$C$15,0),MATCH(Q$2,'Inputs_Indexed REC'!$E$10:$AD$10,0))),
IF(Q$2&lt;$B13,0,$F13)))</f>
        <v>113.15499690807546</v>
      </c>
      <c r="R13" s="215">
        <f>IF(R$2=$B13,$F13,
IF(R$2&gt;$B13,Q13*(1+INDEX('Inputs_Indexed REC'!$E$13:$AD$15,MATCH('Indexed REC Strike Price'!$C13,'Inputs_Indexed REC'!$C$13:$C$15,0),MATCH(R$2,'Inputs_Indexed REC'!$E$10:$AD$10,0))),
IF(R$2&lt;$B13,0,$F13)))</f>
        <v>113.15499690807546</v>
      </c>
      <c r="S13" s="215">
        <f>IF(S$2=$B13,$F13,
IF(S$2&gt;$B13,R13*(1+INDEX('Inputs_Indexed REC'!$E$13:$AD$15,MATCH('Indexed REC Strike Price'!$C13,'Inputs_Indexed REC'!$C$13:$C$15,0),MATCH(S$2,'Inputs_Indexed REC'!$E$10:$AD$10,0))),
IF(S$2&lt;$B13,0,$F13)))</f>
        <v>113.15499690807546</v>
      </c>
      <c r="T13" s="215">
        <f>IF(T$2=$B13,$F13,
IF(T$2&gt;$B13,S13*(1+INDEX('Inputs_Indexed REC'!$E$13:$AD$15,MATCH('Indexed REC Strike Price'!$C13,'Inputs_Indexed REC'!$C$13:$C$15,0),MATCH(T$2,'Inputs_Indexed REC'!$E$10:$AD$10,0))),
IF(T$2&lt;$B13,0,$F13)))</f>
        <v>113.15499690807546</v>
      </c>
      <c r="U13" s="215">
        <f>IF(U$2=$B13,$F13,
IF(U$2&gt;$B13,T13*(1+INDEX('Inputs_Indexed REC'!$E$13:$AD$15,MATCH('Indexed REC Strike Price'!$C13,'Inputs_Indexed REC'!$C$13:$C$15,0),MATCH(U$2,'Inputs_Indexed REC'!$E$10:$AD$10,0))),
IF(U$2&lt;$B13,0,$F13)))</f>
        <v>113.15499690807546</v>
      </c>
      <c r="V13" s="215">
        <f>IF(V$2=$B13,$F13,
IF(V$2&gt;$B13,U13*(1+INDEX('Inputs_Indexed REC'!$E$13:$AD$15,MATCH('Indexed REC Strike Price'!$C13,'Inputs_Indexed REC'!$C$13:$C$15,0),MATCH(V$2,'Inputs_Indexed REC'!$E$10:$AD$10,0))),
IF(V$2&lt;$B13,0,$F13)))</f>
        <v>113.15499690807546</v>
      </c>
      <c r="W13" s="215">
        <f>IF(W$2=$B13,$F13,
IF(W$2&gt;$B13,V13*(1+INDEX('Inputs_Indexed REC'!$E$13:$AD$15,MATCH('Indexed REC Strike Price'!$C13,'Inputs_Indexed REC'!$C$13:$C$15,0),MATCH(W$2,'Inputs_Indexed REC'!$E$10:$AD$10,0))),
IF(W$2&lt;$B13,0,$F13)))</f>
        <v>113.15499690807546</v>
      </c>
      <c r="X13" s="215">
        <f>IF(X$2=$B13,$F13,
IF(X$2&gt;$B13,W13*(1+INDEX('Inputs_Indexed REC'!$E$13:$AD$15,MATCH('Indexed REC Strike Price'!$C13,'Inputs_Indexed REC'!$C$13:$C$15,0),MATCH(X$2,'Inputs_Indexed REC'!$E$10:$AD$10,0))),
IF(X$2&lt;$B13,0,$F13)))</f>
        <v>113.15499690807546</v>
      </c>
      <c r="Y13" s="215">
        <f>IF(Y$2=$B13,$F13,
IF(Y$2&gt;$B13,X13*(1+INDEX('Inputs_Indexed REC'!$E$13:$AD$15,MATCH('Indexed REC Strike Price'!$C13,'Inputs_Indexed REC'!$C$13:$C$15,0),MATCH(Y$2,'Inputs_Indexed REC'!$E$10:$AD$10,0))),
IF(Y$2&lt;$B13,0,$F13)))</f>
        <v>113.15499690807546</v>
      </c>
      <c r="Z13" s="215">
        <f>IF(Z$2=$B13,$F13,
IF(Z$2&gt;$B13,Y13*(1+INDEX('Inputs_Indexed REC'!$E$13:$AD$15,MATCH('Indexed REC Strike Price'!$C13,'Inputs_Indexed REC'!$C$13:$C$15,0),MATCH(Z$2,'Inputs_Indexed REC'!$E$10:$AD$10,0))),
IF(Z$2&lt;$B13,0,$F13)))</f>
        <v>113.15499690807546</v>
      </c>
      <c r="AA13" s="215">
        <f>IF(AA$2=$B13,$F13,
IF(AA$2&gt;$B13,Z13*(1+INDEX('Inputs_Indexed REC'!$E$13:$AD$15,MATCH('Indexed REC Strike Price'!$C13,'Inputs_Indexed REC'!$C$13:$C$15,0),MATCH(AA$2,'Inputs_Indexed REC'!$E$10:$AD$10,0))),
IF(AA$2&lt;$B13,0,$F13)))</f>
        <v>113.15499690807546</v>
      </c>
      <c r="AB13" s="215">
        <f>IF(AB$2=$B13,$F13,
IF(AB$2&gt;$B13,AA13*(1+INDEX('Inputs_Indexed REC'!$E$13:$AD$15,MATCH('Indexed REC Strike Price'!$C13,'Inputs_Indexed REC'!$C$13:$C$15,0),MATCH(AB$2,'Inputs_Indexed REC'!$E$10:$AD$10,0))),
IF(AB$2&lt;$B13,0,$F13)))</f>
        <v>113.15499690807546</v>
      </c>
      <c r="AC13" s="215">
        <f>IF(AC$2=$B13,$F13,
IF(AC$2&gt;$B13,AB13*(1+INDEX('Inputs_Indexed REC'!$E$13:$AD$15,MATCH('Indexed REC Strike Price'!$C13,'Inputs_Indexed REC'!$C$13:$C$15,0),MATCH(AC$2,'Inputs_Indexed REC'!$E$10:$AD$10,0))),
IF(AC$2&lt;$B13,0,$F13)))</f>
        <v>113.15499690807546</v>
      </c>
      <c r="AD13" s="215">
        <f>IF(AD$2=$B13,$F13,
IF(AD$2&gt;$B13,AC13*(1+INDEX('Inputs_Indexed REC'!$E$13:$AD$15,MATCH('Indexed REC Strike Price'!$C13,'Inputs_Indexed REC'!$C$13:$C$15,0),MATCH(AD$2,'Inputs_Indexed REC'!$E$10:$AD$10,0))),
IF(AD$2&lt;$B13,0,$F13)))</f>
        <v>113.15499690807546</v>
      </c>
      <c r="AE13" s="215">
        <f>IF(AE$2=$B13,$F13,
IF(AE$2&gt;$B13,AD13*(1+INDEX('Inputs_Indexed REC'!$E$13:$AD$15,MATCH('Indexed REC Strike Price'!$C13,'Inputs_Indexed REC'!$C$13:$C$15,0),MATCH(AE$2,'Inputs_Indexed REC'!$E$10:$AD$10,0))),
IF(AE$2&lt;$B13,0,$F13)))</f>
        <v>113.15499690807546</v>
      </c>
      <c r="AF13" s="215">
        <f>IF(AF$2=$B13,$F13,
IF(AF$2&gt;$B13,AE13*(1+INDEX('Inputs_Indexed REC'!$E$13:$AD$15,MATCH('Indexed REC Strike Price'!$C13,'Inputs_Indexed REC'!$C$13:$C$15,0),MATCH(AF$2,'Inputs_Indexed REC'!$E$10:$AD$10,0))),
IF(AF$2&lt;$B13,0,$F13)))</f>
        <v>113.15499690807546</v>
      </c>
    </row>
    <row r="14" spans="2:32" x14ac:dyDescent="0.35">
      <c r="B14" s="354">
        <f t="shared" si="1"/>
        <v>2031</v>
      </c>
      <c r="C14" s="227" t="s">
        <v>75</v>
      </c>
      <c r="D14" s="60" t="s">
        <v>29</v>
      </c>
      <c r="E14" s="249" t="s">
        <v>93</v>
      </c>
      <c r="F14" s="361">
        <v>114.23492974818812</v>
      </c>
      <c r="H14" s="215">
        <f>IF(H$2=$B14,$F14,
IF(H$2&gt;$B14,G14*(1+INDEX('Inputs_Indexed REC'!$E$13:$AD$15,MATCH('Indexed REC Strike Price'!$C14,'Inputs_Indexed REC'!$C$13:$C$15,0),MATCH(H$2,'Inputs_Indexed REC'!$E$10:$AD$10,0))),
IF(H$2&lt;$B14,0,$F14)))</f>
        <v>0</v>
      </c>
      <c r="I14" s="215">
        <f>IF(I$2=$B14,$F14,
IF(I$2&gt;$B14,H14*(1+INDEX('Inputs_Indexed REC'!$E$13:$AD$15,MATCH('Indexed REC Strike Price'!$C14,'Inputs_Indexed REC'!$C$13:$C$15,0),MATCH(I$2,'Inputs_Indexed REC'!$E$10:$AD$10,0))),
IF(I$2&lt;$B14,0,$F14)))</f>
        <v>0</v>
      </c>
      <c r="J14" s="215">
        <f>IF(J$2=$B14,$F14,
IF(J$2&gt;$B14,I14*(1+INDEX('Inputs_Indexed REC'!$E$13:$AD$15,MATCH('Indexed REC Strike Price'!$C14,'Inputs_Indexed REC'!$C$13:$C$15,0),MATCH(J$2,'Inputs_Indexed REC'!$E$10:$AD$10,0))),
IF(J$2&lt;$B14,0,$F14)))</f>
        <v>0</v>
      </c>
      <c r="K14" s="215">
        <f>IF(K$2=$B14,$F14,
IF(K$2&gt;$B14,J14*(1+INDEX('Inputs_Indexed REC'!$E$13:$AD$15,MATCH('Indexed REC Strike Price'!$C14,'Inputs_Indexed REC'!$C$13:$C$15,0),MATCH(K$2,'Inputs_Indexed REC'!$E$10:$AD$10,0))),
IF(K$2&lt;$B14,0,$F14)))</f>
        <v>0</v>
      </c>
      <c r="L14" s="215">
        <f>IF(L$2=$B14,$F14,
IF(L$2&gt;$B14,K14*(1+INDEX('Inputs_Indexed REC'!$E$13:$AD$15,MATCH('Indexed REC Strike Price'!$C14,'Inputs_Indexed REC'!$C$13:$C$15,0),MATCH(L$2,'Inputs_Indexed REC'!$E$10:$AD$10,0))),
IF(L$2&lt;$B14,0,$F14)))</f>
        <v>0</v>
      </c>
      <c r="M14" s="215">
        <f>IF(M$2=$B14,$F14,
IF(M$2&gt;$B14,L14*(1+INDEX('Inputs_Indexed REC'!$E$13:$AD$15,MATCH('Indexed REC Strike Price'!$C14,'Inputs_Indexed REC'!$C$13:$C$15,0),MATCH(M$2,'Inputs_Indexed REC'!$E$10:$AD$10,0))),
IF(M$2&lt;$B14,0,$F14)))</f>
        <v>0</v>
      </c>
      <c r="N14" s="215">
        <f>IF(N$2=$B14,$F14,
IF(N$2&gt;$B14,M14*(1+INDEX('Inputs_Indexed REC'!$E$13:$AD$15,MATCH('Indexed REC Strike Price'!$C14,'Inputs_Indexed REC'!$C$13:$C$15,0),MATCH(N$2,'Inputs_Indexed REC'!$E$10:$AD$10,0))),
IF(N$2&lt;$B14,0,$F14)))</f>
        <v>0</v>
      </c>
      <c r="O14" s="215">
        <f>IF(O$2=$B14,$F14,
IF(O$2&gt;$B14,N14*(1+INDEX('Inputs_Indexed REC'!$E$13:$AD$15,MATCH('Indexed REC Strike Price'!$C14,'Inputs_Indexed REC'!$C$13:$C$15,0),MATCH(O$2,'Inputs_Indexed REC'!$E$10:$AD$10,0))),
IF(O$2&lt;$B14,0,$F14)))</f>
        <v>0</v>
      </c>
      <c r="P14" s="215">
        <f>IF(P$2=$B14,$F14,
IF(P$2&gt;$B14,O14*(1+INDEX('Inputs_Indexed REC'!$E$13:$AD$15,MATCH('Indexed REC Strike Price'!$C14,'Inputs_Indexed REC'!$C$13:$C$15,0),MATCH(P$2,'Inputs_Indexed REC'!$E$10:$AD$10,0))),
IF(P$2&lt;$B14,0,$F14)))</f>
        <v>0</v>
      </c>
      <c r="Q14" s="215">
        <f>IF(Q$2=$B14,$F14,
IF(Q$2&gt;$B14,P14*(1+INDEX('Inputs_Indexed REC'!$E$13:$AD$15,MATCH('Indexed REC Strike Price'!$C14,'Inputs_Indexed REC'!$C$13:$C$15,0),MATCH(Q$2,'Inputs_Indexed REC'!$E$10:$AD$10,0))),
IF(Q$2&lt;$B14,0,$F14)))</f>
        <v>114.23492974818812</v>
      </c>
      <c r="R14" s="215">
        <f>IF(R$2=$B14,$F14,
IF(R$2&gt;$B14,Q14*(1+INDEX('Inputs_Indexed REC'!$E$13:$AD$15,MATCH('Indexed REC Strike Price'!$C14,'Inputs_Indexed REC'!$C$13:$C$15,0),MATCH(R$2,'Inputs_Indexed REC'!$E$10:$AD$10,0))),
IF(R$2&lt;$B14,0,$F14)))</f>
        <v>114.23492974818812</v>
      </c>
      <c r="S14" s="215">
        <f>IF(S$2=$B14,$F14,
IF(S$2&gt;$B14,R14*(1+INDEX('Inputs_Indexed REC'!$E$13:$AD$15,MATCH('Indexed REC Strike Price'!$C14,'Inputs_Indexed REC'!$C$13:$C$15,0),MATCH(S$2,'Inputs_Indexed REC'!$E$10:$AD$10,0))),
IF(S$2&lt;$B14,0,$F14)))</f>
        <v>114.23492974818812</v>
      </c>
      <c r="T14" s="215">
        <f>IF(T$2=$B14,$F14,
IF(T$2&gt;$B14,S14*(1+INDEX('Inputs_Indexed REC'!$E$13:$AD$15,MATCH('Indexed REC Strike Price'!$C14,'Inputs_Indexed REC'!$C$13:$C$15,0),MATCH(T$2,'Inputs_Indexed REC'!$E$10:$AD$10,0))),
IF(T$2&lt;$B14,0,$F14)))</f>
        <v>114.23492974818812</v>
      </c>
      <c r="U14" s="215">
        <f>IF(U$2=$B14,$F14,
IF(U$2&gt;$B14,T14*(1+INDEX('Inputs_Indexed REC'!$E$13:$AD$15,MATCH('Indexed REC Strike Price'!$C14,'Inputs_Indexed REC'!$C$13:$C$15,0),MATCH(U$2,'Inputs_Indexed REC'!$E$10:$AD$10,0))),
IF(U$2&lt;$B14,0,$F14)))</f>
        <v>114.23492974818812</v>
      </c>
      <c r="V14" s="215">
        <f>IF(V$2=$B14,$F14,
IF(V$2&gt;$B14,U14*(1+INDEX('Inputs_Indexed REC'!$E$13:$AD$15,MATCH('Indexed REC Strike Price'!$C14,'Inputs_Indexed REC'!$C$13:$C$15,0),MATCH(V$2,'Inputs_Indexed REC'!$E$10:$AD$10,0))),
IF(V$2&lt;$B14,0,$F14)))</f>
        <v>114.23492974818812</v>
      </c>
      <c r="W14" s="215">
        <f>IF(W$2=$B14,$F14,
IF(W$2&gt;$B14,V14*(1+INDEX('Inputs_Indexed REC'!$E$13:$AD$15,MATCH('Indexed REC Strike Price'!$C14,'Inputs_Indexed REC'!$C$13:$C$15,0),MATCH(W$2,'Inputs_Indexed REC'!$E$10:$AD$10,0))),
IF(W$2&lt;$B14,0,$F14)))</f>
        <v>114.23492974818812</v>
      </c>
      <c r="X14" s="215">
        <f>IF(X$2=$B14,$F14,
IF(X$2&gt;$B14,W14*(1+INDEX('Inputs_Indexed REC'!$E$13:$AD$15,MATCH('Indexed REC Strike Price'!$C14,'Inputs_Indexed REC'!$C$13:$C$15,0),MATCH(X$2,'Inputs_Indexed REC'!$E$10:$AD$10,0))),
IF(X$2&lt;$B14,0,$F14)))</f>
        <v>114.23492974818812</v>
      </c>
      <c r="Y14" s="215">
        <f>IF(Y$2=$B14,$F14,
IF(Y$2&gt;$B14,X14*(1+INDEX('Inputs_Indexed REC'!$E$13:$AD$15,MATCH('Indexed REC Strike Price'!$C14,'Inputs_Indexed REC'!$C$13:$C$15,0),MATCH(Y$2,'Inputs_Indexed REC'!$E$10:$AD$10,0))),
IF(Y$2&lt;$B14,0,$F14)))</f>
        <v>114.23492974818812</v>
      </c>
      <c r="Z14" s="215">
        <f>IF(Z$2=$B14,$F14,
IF(Z$2&gt;$B14,Y14*(1+INDEX('Inputs_Indexed REC'!$E$13:$AD$15,MATCH('Indexed REC Strike Price'!$C14,'Inputs_Indexed REC'!$C$13:$C$15,0),MATCH(Z$2,'Inputs_Indexed REC'!$E$10:$AD$10,0))),
IF(Z$2&lt;$B14,0,$F14)))</f>
        <v>114.23492974818812</v>
      </c>
      <c r="AA14" s="215">
        <f>IF(AA$2=$B14,$F14,
IF(AA$2&gt;$B14,Z14*(1+INDEX('Inputs_Indexed REC'!$E$13:$AD$15,MATCH('Indexed REC Strike Price'!$C14,'Inputs_Indexed REC'!$C$13:$C$15,0),MATCH(AA$2,'Inputs_Indexed REC'!$E$10:$AD$10,0))),
IF(AA$2&lt;$B14,0,$F14)))</f>
        <v>114.23492974818812</v>
      </c>
      <c r="AB14" s="215">
        <f>IF(AB$2=$B14,$F14,
IF(AB$2&gt;$B14,AA14*(1+INDEX('Inputs_Indexed REC'!$E$13:$AD$15,MATCH('Indexed REC Strike Price'!$C14,'Inputs_Indexed REC'!$C$13:$C$15,0),MATCH(AB$2,'Inputs_Indexed REC'!$E$10:$AD$10,0))),
IF(AB$2&lt;$B14,0,$F14)))</f>
        <v>114.23492974818812</v>
      </c>
      <c r="AC14" s="215">
        <f>IF(AC$2=$B14,$F14,
IF(AC$2&gt;$B14,AB14*(1+INDEX('Inputs_Indexed REC'!$E$13:$AD$15,MATCH('Indexed REC Strike Price'!$C14,'Inputs_Indexed REC'!$C$13:$C$15,0),MATCH(AC$2,'Inputs_Indexed REC'!$E$10:$AD$10,0))),
IF(AC$2&lt;$B14,0,$F14)))</f>
        <v>114.23492974818812</v>
      </c>
      <c r="AD14" s="215">
        <f>IF(AD$2=$B14,$F14,
IF(AD$2&gt;$B14,AC14*(1+INDEX('Inputs_Indexed REC'!$E$13:$AD$15,MATCH('Indexed REC Strike Price'!$C14,'Inputs_Indexed REC'!$C$13:$C$15,0),MATCH(AD$2,'Inputs_Indexed REC'!$E$10:$AD$10,0))),
IF(AD$2&lt;$B14,0,$F14)))</f>
        <v>114.23492974818812</v>
      </c>
      <c r="AE14" s="215">
        <f>IF(AE$2=$B14,$F14,
IF(AE$2&gt;$B14,AD14*(1+INDEX('Inputs_Indexed REC'!$E$13:$AD$15,MATCH('Indexed REC Strike Price'!$C14,'Inputs_Indexed REC'!$C$13:$C$15,0),MATCH(AE$2,'Inputs_Indexed REC'!$E$10:$AD$10,0))),
IF(AE$2&lt;$B14,0,$F14)))</f>
        <v>114.23492974818812</v>
      </c>
      <c r="AF14" s="215">
        <f>IF(AF$2=$B14,$F14,
IF(AF$2&gt;$B14,AE14*(1+INDEX('Inputs_Indexed REC'!$E$13:$AD$15,MATCH('Indexed REC Strike Price'!$C14,'Inputs_Indexed REC'!$C$13:$C$15,0),MATCH(AF$2,'Inputs_Indexed REC'!$E$10:$AD$10,0))),
IF(AF$2&lt;$B14,0,$F14)))</f>
        <v>114.23492974818812</v>
      </c>
    </row>
    <row r="15" spans="2:32" x14ac:dyDescent="0.35">
      <c r="B15" s="354">
        <f t="shared" si="1"/>
        <v>2032</v>
      </c>
      <c r="C15" s="227" t="s">
        <v>75</v>
      </c>
      <c r="D15" s="60" t="s">
        <v>30</v>
      </c>
      <c r="E15" s="249" t="s">
        <v>93</v>
      </c>
      <c r="F15" s="361">
        <v>115.2965586418582</v>
      </c>
      <c r="H15" s="215">
        <f>IF(H$2=$B15,$F15,
IF(H$2&gt;$B15,G15*(1+INDEX('Inputs_Indexed REC'!$E$13:$AD$15,MATCH('Indexed REC Strike Price'!$C15,'Inputs_Indexed REC'!$C$13:$C$15,0),MATCH(H$2,'Inputs_Indexed REC'!$E$10:$AD$10,0))),
IF(H$2&lt;$B15,0,$F15)))</f>
        <v>0</v>
      </c>
      <c r="I15" s="215">
        <f>IF(I$2=$B15,$F15,
IF(I$2&gt;$B15,H15*(1+INDEX('Inputs_Indexed REC'!$E$13:$AD$15,MATCH('Indexed REC Strike Price'!$C15,'Inputs_Indexed REC'!$C$13:$C$15,0),MATCH(I$2,'Inputs_Indexed REC'!$E$10:$AD$10,0))),
IF(I$2&lt;$B15,0,$F15)))</f>
        <v>0</v>
      </c>
      <c r="J15" s="215">
        <f>IF(J$2=$B15,$F15,
IF(J$2&gt;$B15,I15*(1+INDEX('Inputs_Indexed REC'!$E$13:$AD$15,MATCH('Indexed REC Strike Price'!$C15,'Inputs_Indexed REC'!$C$13:$C$15,0),MATCH(J$2,'Inputs_Indexed REC'!$E$10:$AD$10,0))),
IF(J$2&lt;$B15,0,$F15)))</f>
        <v>0</v>
      </c>
      <c r="K15" s="215">
        <f>IF(K$2=$B15,$F15,
IF(K$2&gt;$B15,J15*(1+INDEX('Inputs_Indexed REC'!$E$13:$AD$15,MATCH('Indexed REC Strike Price'!$C15,'Inputs_Indexed REC'!$C$13:$C$15,0),MATCH(K$2,'Inputs_Indexed REC'!$E$10:$AD$10,0))),
IF(K$2&lt;$B15,0,$F15)))</f>
        <v>0</v>
      </c>
      <c r="L15" s="215">
        <f>IF(L$2=$B15,$F15,
IF(L$2&gt;$B15,K15*(1+INDEX('Inputs_Indexed REC'!$E$13:$AD$15,MATCH('Indexed REC Strike Price'!$C15,'Inputs_Indexed REC'!$C$13:$C$15,0),MATCH(L$2,'Inputs_Indexed REC'!$E$10:$AD$10,0))),
IF(L$2&lt;$B15,0,$F15)))</f>
        <v>0</v>
      </c>
      <c r="M15" s="215">
        <f>IF(M$2=$B15,$F15,
IF(M$2&gt;$B15,L15*(1+INDEX('Inputs_Indexed REC'!$E$13:$AD$15,MATCH('Indexed REC Strike Price'!$C15,'Inputs_Indexed REC'!$C$13:$C$15,0),MATCH(M$2,'Inputs_Indexed REC'!$E$10:$AD$10,0))),
IF(M$2&lt;$B15,0,$F15)))</f>
        <v>0</v>
      </c>
      <c r="N15" s="215">
        <f>IF(N$2=$B15,$F15,
IF(N$2&gt;$B15,M15*(1+INDEX('Inputs_Indexed REC'!$E$13:$AD$15,MATCH('Indexed REC Strike Price'!$C15,'Inputs_Indexed REC'!$C$13:$C$15,0),MATCH(N$2,'Inputs_Indexed REC'!$E$10:$AD$10,0))),
IF(N$2&lt;$B15,0,$F15)))</f>
        <v>0</v>
      </c>
      <c r="O15" s="215">
        <f>IF(O$2=$B15,$F15,
IF(O$2&gt;$B15,N15*(1+INDEX('Inputs_Indexed REC'!$E$13:$AD$15,MATCH('Indexed REC Strike Price'!$C15,'Inputs_Indexed REC'!$C$13:$C$15,0),MATCH(O$2,'Inputs_Indexed REC'!$E$10:$AD$10,0))),
IF(O$2&lt;$B15,0,$F15)))</f>
        <v>0</v>
      </c>
      <c r="P15" s="215">
        <f>IF(P$2=$B15,$F15,
IF(P$2&gt;$B15,O15*(1+INDEX('Inputs_Indexed REC'!$E$13:$AD$15,MATCH('Indexed REC Strike Price'!$C15,'Inputs_Indexed REC'!$C$13:$C$15,0),MATCH(P$2,'Inputs_Indexed REC'!$E$10:$AD$10,0))),
IF(P$2&lt;$B15,0,$F15)))</f>
        <v>0</v>
      </c>
      <c r="Q15" s="215">
        <f>IF(Q$2=$B15,$F15,
IF(Q$2&gt;$B15,P15*(1+INDEX('Inputs_Indexed REC'!$E$13:$AD$15,MATCH('Indexed REC Strike Price'!$C15,'Inputs_Indexed REC'!$C$13:$C$15,0),MATCH(Q$2,'Inputs_Indexed REC'!$E$10:$AD$10,0))),
IF(Q$2&lt;$B15,0,$F15)))</f>
        <v>0</v>
      </c>
      <c r="R15" s="215">
        <f>IF(R$2=$B15,$F15,
IF(R$2&gt;$B15,Q15*(1+INDEX('Inputs_Indexed REC'!$E$13:$AD$15,MATCH('Indexed REC Strike Price'!$C15,'Inputs_Indexed REC'!$C$13:$C$15,0),MATCH(R$2,'Inputs_Indexed REC'!$E$10:$AD$10,0))),
IF(R$2&lt;$B15,0,$F15)))</f>
        <v>115.2965586418582</v>
      </c>
      <c r="S15" s="215">
        <f>IF(S$2=$B15,$F15,
IF(S$2&gt;$B15,R15*(1+INDEX('Inputs_Indexed REC'!$E$13:$AD$15,MATCH('Indexed REC Strike Price'!$C15,'Inputs_Indexed REC'!$C$13:$C$15,0),MATCH(S$2,'Inputs_Indexed REC'!$E$10:$AD$10,0))),
IF(S$2&lt;$B15,0,$F15)))</f>
        <v>115.2965586418582</v>
      </c>
      <c r="T15" s="215">
        <f>IF(T$2=$B15,$F15,
IF(T$2&gt;$B15,S15*(1+INDEX('Inputs_Indexed REC'!$E$13:$AD$15,MATCH('Indexed REC Strike Price'!$C15,'Inputs_Indexed REC'!$C$13:$C$15,0),MATCH(T$2,'Inputs_Indexed REC'!$E$10:$AD$10,0))),
IF(T$2&lt;$B15,0,$F15)))</f>
        <v>115.2965586418582</v>
      </c>
      <c r="U15" s="215">
        <f>IF(U$2=$B15,$F15,
IF(U$2&gt;$B15,T15*(1+INDEX('Inputs_Indexed REC'!$E$13:$AD$15,MATCH('Indexed REC Strike Price'!$C15,'Inputs_Indexed REC'!$C$13:$C$15,0),MATCH(U$2,'Inputs_Indexed REC'!$E$10:$AD$10,0))),
IF(U$2&lt;$B15,0,$F15)))</f>
        <v>115.2965586418582</v>
      </c>
      <c r="V15" s="215">
        <f>IF(V$2=$B15,$F15,
IF(V$2&gt;$B15,U15*(1+INDEX('Inputs_Indexed REC'!$E$13:$AD$15,MATCH('Indexed REC Strike Price'!$C15,'Inputs_Indexed REC'!$C$13:$C$15,0),MATCH(V$2,'Inputs_Indexed REC'!$E$10:$AD$10,0))),
IF(V$2&lt;$B15,0,$F15)))</f>
        <v>115.2965586418582</v>
      </c>
      <c r="W15" s="215">
        <f>IF(W$2=$B15,$F15,
IF(W$2&gt;$B15,V15*(1+INDEX('Inputs_Indexed REC'!$E$13:$AD$15,MATCH('Indexed REC Strike Price'!$C15,'Inputs_Indexed REC'!$C$13:$C$15,0),MATCH(W$2,'Inputs_Indexed REC'!$E$10:$AD$10,0))),
IF(W$2&lt;$B15,0,$F15)))</f>
        <v>115.2965586418582</v>
      </c>
      <c r="X15" s="215">
        <f>IF(X$2=$B15,$F15,
IF(X$2&gt;$B15,W15*(1+INDEX('Inputs_Indexed REC'!$E$13:$AD$15,MATCH('Indexed REC Strike Price'!$C15,'Inputs_Indexed REC'!$C$13:$C$15,0),MATCH(X$2,'Inputs_Indexed REC'!$E$10:$AD$10,0))),
IF(X$2&lt;$B15,0,$F15)))</f>
        <v>115.2965586418582</v>
      </c>
      <c r="Y15" s="215">
        <f>IF(Y$2=$B15,$F15,
IF(Y$2&gt;$B15,X15*(1+INDEX('Inputs_Indexed REC'!$E$13:$AD$15,MATCH('Indexed REC Strike Price'!$C15,'Inputs_Indexed REC'!$C$13:$C$15,0),MATCH(Y$2,'Inputs_Indexed REC'!$E$10:$AD$10,0))),
IF(Y$2&lt;$B15,0,$F15)))</f>
        <v>115.2965586418582</v>
      </c>
      <c r="Z15" s="215">
        <f>IF(Z$2=$B15,$F15,
IF(Z$2&gt;$B15,Y15*(1+INDEX('Inputs_Indexed REC'!$E$13:$AD$15,MATCH('Indexed REC Strike Price'!$C15,'Inputs_Indexed REC'!$C$13:$C$15,0),MATCH(Z$2,'Inputs_Indexed REC'!$E$10:$AD$10,0))),
IF(Z$2&lt;$B15,0,$F15)))</f>
        <v>115.2965586418582</v>
      </c>
      <c r="AA15" s="215">
        <f>IF(AA$2=$B15,$F15,
IF(AA$2&gt;$B15,Z15*(1+INDEX('Inputs_Indexed REC'!$E$13:$AD$15,MATCH('Indexed REC Strike Price'!$C15,'Inputs_Indexed REC'!$C$13:$C$15,0),MATCH(AA$2,'Inputs_Indexed REC'!$E$10:$AD$10,0))),
IF(AA$2&lt;$B15,0,$F15)))</f>
        <v>115.2965586418582</v>
      </c>
      <c r="AB15" s="215">
        <f>IF(AB$2=$B15,$F15,
IF(AB$2&gt;$B15,AA15*(1+INDEX('Inputs_Indexed REC'!$E$13:$AD$15,MATCH('Indexed REC Strike Price'!$C15,'Inputs_Indexed REC'!$C$13:$C$15,0),MATCH(AB$2,'Inputs_Indexed REC'!$E$10:$AD$10,0))),
IF(AB$2&lt;$B15,0,$F15)))</f>
        <v>115.2965586418582</v>
      </c>
      <c r="AC15" s="215">
        <f>IF(AC$2=$B15,$F15,
IF(AC$2&gt;$B15,AB15*(1+INDEX('Inputs_Indexed REC'!$E$13:$AD$15,MATCH('Indexed REC Strike Price'!$C15,'Inputs_Indexed REC'!$C$13:$C$15,0),MATCH(AC$2,'Inputs_Indexed REC'!$E$10:$AD$10,0))),
IF(AC$2&lt;$B15,0,$F15)))</f>
        <v>115.2965586418582</v>
      </c>
      <c r="AD15" s="215">
        <f>IF(AD$2=$B15,$F15,
IF(AD$2&gt;$B15,AC15*(1+INDEX('Inputs_Indexed REC'!$E$13:$AD$15,MATCH('Indexed REC Strike Price'!$C15,'Inputs_Indexed REC'!$C$13:$C$15,0),MATCH(AD$2,'Inputs_Indexed REC'!$E$10:$AD$10,0))),
IF(AD$2&lt;$B15,0,$F15)))</f>
        <v>115.2965586418582</v>
      </c>
      <c r="AE15" s="215">
        <f>IF(AE$2=$B15,$F15,
IF(AE$2&gt;$B15,AD15*(1+INDEX('Inputs_Indexed REC'!$E$13:$AD$15,MATCH('Indexed REC Strike Price'!$C15,'Inputs_Indexed REC'!$C$13:$C$15,0),MATCH(AE$2,'Inputs_Indexed REC'!$E$10:$AD$10,0))),
IF(AE$2&lt;$B15,0,$F15)))</f>
        <v>115.2965586418582</v>
      </c>
      <c r="AF15" s="215">
        <f>IF(AF$2=$B15,$F15,
IF(AF$2&gt;$B15,AE15*(1+INDEX('Inputs_Indexed REC'!$E$13:$AD$15,MATCH('Indexed REC Strike Price'!$C15,'Inputs_Indexed REC'!$C$13:$C$15,0),MATCH(AF$2,'Inputs_Indexed REC'!$E$10:$AD$10,0))),
IF(AF$2&lt;$B15,0,$F15)))</f>
        <v>115.2965586418582</v>
      </c>
    </row>
    <row r="16" spans="2:32" x14ac:dyDescent="0.35">
      <c r="B16" s="354">
        <f t="shared" si="1"/>
        <v>2033</v>
      </c>
      <c r="C16" s="227" t="s">
        <v>75</v>
      </c>
      <c r="D16" s="60" t="s">
        <v>31</v>
      </c>
      <c r="E16" s="249" t="s">
        <v>93</v>
      </c>
      <c r="F16" s="361">
        <v>116.35818753552827</v>
      </c>
      <c r="H16" s="215">
        <f>IF(H$2=$B16,$F16,
IF(H$2&gt;$B16,G16*(1+INDEX('Inputs_Indexed REC'!$E$13:$AD$15,MATCH('Indexed REC Strike Price'!$C16,'Inputs_Indexed REC'!$C$13:$C$15,0),MATCH(H$2,'Inputs_Indexed REC'!$E$10:$AD$10,0))),
IF(H$2&lt;$B16,0,$F16)))</f>
        <v>0</v>
      </c>
      <c r="I16" s="215">
        <f>IF(I$2=$B16,$F16,
IF(I$2&gt;$B16,H16*(1+INDEX('Inputs_Indexed REC'!$E$13:$AD$15,MATCH('Indexed REC Strike Price'!$C16,'Inputs_Indexed REC'!$C$13:$C$15,0),MATCH(I$2,'Inputs_Indexed REC'!$E$10:$AD$10,0))),
IF(I$2&lt;$B16,0,$F16)))</f>
        <v>0</v>
      </c>
      <c r="J16" s="215">
        <f>IF(J$2=$B16,$F16,
IF(J$2&gt;$B16,I16*(1+INDEX('Inputs_Indexed REC'!$E$13:$AD$15,MATCH('Indexed REC Strike Price'!$C16,'Inputs_Indexed REC'!$C$13:$C$15,0),MATCH(J$2,'Inputs_Indexed REC'!$E$10:$AD$10,0))),
IF(J$2&lt;$B16,0,$F16)))</f>
        <v>0</v>
      </c>
      <c r="K16" s="215">
        <f>IF(K$2=$B16,$F16,
IF(K$2&gt;$B16,J16*(1+INDEX('Inputs_Indexed REC'!$E$13:$AD$15,MATCH('Indexed REC Strike Price'!$C16,'Inputs_Indexed REC'!$C$13:$C$15,0),MATCH(K$2,'Inputs_Indexed REC'!$E$10:$AD$10,0))),
IF(K$2&lt;$B16,0,$F16)))</f>
        <v>0</v>
      </c>
      <c r="L16" s="215">
        <f>IF(L$2=$B16,$F16,
IF(L$2&gt;$B16,K16*(1+INDEX('Inputs_Indexed REC'!$E$13:$AD$15,MATCH('Indexed REC Strike Price'!$C16,'Inputs_Indexed REC'!$C$13:$C$15,0),MATCH(L$2,'Inputs_Indexed REC'!$E$10:$AD$10,0))),
IF(L$2&lt;$B16,0,$F16)))</f>
        <v>0</v>
      </c>
      <c r="M16" s="215">
        <f>IF(M$2=$B16,$F16,
IF(M$2&gt;$B16,L16*(1+INDEX('Inputs_Indexed REC'!$E$13:$AD$15,MATCH('Indexed REC Strike Price'!$C16,'Inputs_Indexed REC'!$C$13:$C$15,0),MATCH(M$2,'Inputs_Indexed REC'!$E$10:$AD$10,0))),
IF(M$2&lt;$B16,0,$F16)))</f>
        <v>0</v>
      </c>
      <c r="N16" s="215">
        <f>IF(N$2=$B16,$F16,
IF(N$2&gt;$B16,M16*(1+INDEX('Inputs_Indexed REC'!$E$13:$AD$15,MATCH('Indexed REC Strike Price'!$C16,'Inputs_Indexed REC'!$C$13:$C$15,0),MATCH(N$2,'Inputs_Indexed REC'!$E$10:$AD$10,0))),
IF(N$2&lt;$B16,0,$F16)))</f>
        <v>0</v>
      </c>
      <c r="O16" s="215">
        <f>IF(O$2=$B16,$F16,
IF(O$2&gt;$B16,N16*(1+INDEX('Inputs_Indexed REC'!$E$13:$AD$15,MATCH('Indexed REC Strike Price'!$C16,'Inputs_Indexed REC'!$C$13:$C$15,0),MATCH(O$2,'Inputs_Indexed REC'!$E$10:$AD$10,0))),
IF(O$2&lt;$B16,0,$F16)))</f>
        <v>0</v>
      </c>
      <c r="P16" s="215">
        <f>IF(P$2=$B16,$F16,
IF(P$2&gt;$B16,O16*(1+INDEX('Inputs_Indexed REC'!$E$13:$AD$15,MATCH('Indexed REC Strike Price'!$C16,'Inputs_Indexed REC'!$C$13:$C$15,0),MATCH(P$2,'Inputs_Indexed REC'!$E$10:$AD$10,0))),
IF(P$2&lt;$B16,0,$F16)))</f>
        <v>0</v>
      </c>
      <c r="Q16" s="215">
        <f>IF(Q$2=$B16,$F16,
IF(Q$2&gt;$B16,P16*(1+INDEX('Inputs_Indexed REC'!$E$13:$AD$15,MATCH('Indexed REC Strike Price'!$C16,'Inputs_Indexed REC'!$C$13:$C$15,0),MATCH(Q$2,'Inputs_Indexed REC'!$E$10:$AD$10,0))),
IF(Q$2&lt;$B16,0,$F16)))</f>
        <v>0</v>
      </c>
      <c r="R16" s="215">
        <f>IF(R$2=$B16,$F16,
IF(R$2&gt;$B16,Q16*(1+INDEX('Inputs_Indexed REC'!$E$13:$AD$15,MATCH('Indexed REC Strike Price'!$C16,'Inputs_Indexed REC'!$C$13:$C$15,0),MATCH(R$2,'Inputs_Indexed REC'!$E$10:$AD$10,0))),
IF(R$2&lt;$B16,0,$F16)))</f>
        <v>0</v>
      </c>
      <c r="S16" s="215">
        <f>IF(S$2=$B16,$F16,
IF(S$2&gt;$B16,R16*(1+INDEX('Inputs_Indexed REC'!$E$13:$AD$15,MATCH('Indexed REC Strike Price'!$C16,'Inputs_Indexed REC'!$C$13:$C$15,0),MATCH(S$2,'Inputs_Indexed REC'!$E$10:$AD$10,0))),
IF(S$2&lt;$B16,0,$F16)))</f>
        <v>116.35818753552827</v>
      </c>
      <c r="T16" s="215">
        <f>IF(T$2=$B16,$F16,
IF(T$2&gt;$B16,S16*(1+INDEX('Inputs_Indexed REC'!$E$13:$AD$15,MATCH('Indexed REC Strike Price'!$C16,'Inputs_Indexed REC'!$C$13:$C$15,0),MATCH(T$2,'Inputs_Indexed REC'!$E$10:$AD$10,0))),
IF(T$2&lt;$B16,0,$F16)))</f>
        <v>116.35818753552827</v>
      </c>
      <c r="U16" s="215">
        <f>IF(U$2=$B16,$F16,
IF(U$2&gt;$B16,T16*(1+INDEX('Inputs_Indexed REC'!$E$13:$AD$15,MATCH('Indexed REC Strike Price'!$C16,'Inputs_Indexed REC'!$C$13:$C$15,0),MATCH(U$2,'Inputs_Indexed REC'!$E$10:$AD$10,0))),
IF(U$2&lt;$B16,0,$F16)))</f>
        <v>116.35818753552827</v>
      </c>
      <c r="V16" s="215">
        <f>IF(V$2=$B16,$F16,
IF(V$2&gt;$B16,U16*(1+INDEX('Inputs_Indexed REC'!$E$13:$AD$15,MATCH('Indexed REC Strike Price'!$C16,'Inputs_Indexed REC'!$C$13:$C$15,0),MATCH(V$2,'Inputs_Indexed REC'!$E$10:$AD$10,0))),
IF(V$2&lt;$B16,0,$F16)))</f>
        <v>116.35818753552827</v>
      </c>
      <c r="W16" s="215">
        <f>IF(W$2=$B16,$F16,
IF(W$2&gt;$B16,V16*(1+INDEX('Inputs_Indexed REC'!$E$13:$AD$15,MATCH('Indexed REC Strike Price'!$C16,'Inputs_Indexed REC'!$C$13:$C$15,0),MATCH(W$2,'Inputs_Indexed REC'!$E$10:$AD$10,0))),
IF(W$2&lt;$B16,0,$F16)))</f>
        <v>116.35818753552827</v>
      </c>
      <c r="X16" s="215">
        <f>IF(X$2=$B16,$F16,
IF(X$2&gt;$B16,W16*(1+INDEX('Inputs_Indexed REC'!$E$13:$AD$15,MATCH('Indexed REC Strike Price'!$C16,'Inputs_Indexed REC'!$C$13:$C$15,0),MATCH(X$2,'Inputs_Indexed REC'!$E$10:$AD$10,0))),
IF(X$2&lt;$B16,0,$F16)))</f>
        <v>116.35818753552827</v>
      </c>
      <c r="Y16" s="215">
        <f>IF(Y$2=$B16,$F16,
IF(Y$2&gt;$B16,X16*(1+INDEX('Inputs_Indexed REC'!$E$13:$AD$15,MATCH('Indexed REC Strike Price'!$C16,'Inputs_Indexed REC'!$C$13:$C$15,0),MATCH(Y$2,'Inputs_Indexed REC'!$E$10:$AD$10,0))),
IF(Y$2&lt;$B16,0,$F16)))</f>
        <v>116.35818753552827</v>
      </c>
      <c r="Z16" s="215">
        <f>IF(Z$2=$B16,$F16,
IF(Z$2&gt;$B16,Y16*(1+INDEX('Inputs_Indexed REC'!$E$13:$AD$15,MATCH('Indexed REC Strike Price'!$C16,'Inputs_Indexed REC'!$C$13:$C$15,0),MATCH(Z$2,'Inputs_Indexed REC'!$E$10:$AD$10,0))),
IF(Z$2&lt;$B16,0,$F16)))</f>
        <v>116.35818753552827</v>
      </c>
      <c r="AA16" s="215">
        <f>IF(AA$2=$B16,$F16,
IF(AA$2&gt;$B16,Z16*(1+INDEX('Inputs_Indexed REC'!$E$13:$AD$15,MATCH('Indexed REC Strike Price'!$C16,'Inputs_Indexed REC'!$C$13:$C$15,0),MATCH(AA$2,'Inputs_Indexed REC'!$E$10:$AD$10,0))),
IF(AA$2&lt;$B16,0,$F16)))</f>
        <v>116.35818753552827</v>
      </c>
      <c r="AB16" s="215">
        <f>IF(AB$2=$B16,$F16,
IF(AB$2&gt;$B16,AA16*(1+INDEX('Inputs_Indexed REC'!$E$13:$AD$15,MATCH('Indexed REC Strike Price'!$C16,'Inputs_Indexed REC'!$C$13:$C$15,0),MATCH(AB$2,'Inputs_Indexed REC'!$E$10:$AD$10,0))),
IF(AB$2&lt;$B16,0,$F16)))</f>
        <v>116.35818753552827</v>
      </c>
      <c r="AC16" s="215">
        <f>IF(AC$2=$B16,$F16,
IF(AC$2&gt;$B16,AB16*(1+INDEX('Inputs_Indexed REC'!$E$13:$AD$15,MATCH('Indexed REC Strike Price'!$C16,'Inputs_Indexed REC'!$C$13:$C$15,0),MATCH(AC$2,'Inputs_Indexed REC'!$E$10:$AD$10,0))),
IF(AC$2&lt;$B16,0,$F16)))</f>
        <v>116.35818753552827</v>
      </c>
      <c r="AD16" s="215">
        <f>IF(AD$2=$B16,$F16,
IF(AD$2&gt;$B16,AC16*(1+INDEX('Inputs_Indexed REC'!$E$13:$AD$15,MATCH('Indexed REC Strike Price'!$C16,'Inputs_Indexed REC'!$C$13:$C$15,0),MATCH(AD$2,'Inputs_Indexed REC'!$E$10:$AD$10,0))),
IF(AD$2&lt;$B16,0,$F16)))</f>
        <v>116.35818753552827</v>
      </c>
      <c r="AE16" s="215">
        <f>IF(AE$2=$B16,$F16,
IF(AE$2&gt;$B16,AD16*(1+INDEX('Inputs_Indexed REC'!$E$13:$AD$15,MATCH('Indexed REC Strike Price'!$C16,'Inputs_Indexed REC'!$C$13:$C$15,0),MATCH(AE$2,'Inputs_Indexed REC'!$E$10:$AD$10,0))),
IF(AE$2&lt;$B16,0,$F16)))</f>
        <v>116.35818753552827</v>
      </c>
      <c r="AF16" s="215">
        <f>IF(AF$2=$B16,$F16,
IF(AF$2&gt;$B16,AE16*(1+INDEX('Inputs_Indexed REC'!$E$13:$AD$15,MATCH('Indexed REC Strike Price'!$C16,'Inputs_Indexed REC'!$C$13:$C$15,0),MATCH(AF$2,'Inputs_Indexed REC'!$E$10:$AD$10,0))),
IF(AF$2&lt;$B16,0,$F16)))</f>
        <v>116.35818753552827</v>
      </c>
    </row>
    <row r="17" spans="2:32" x14ac:dyDescent="0.35">
      <c r="B17" s="354">
        <f t="shared" si="1"/>
        <v>2034</v>
      </c>
      <c r="C17" s="227" t="s">
        <v>75</v>
      </c>
      <c r="D17" s="60" t="s">
        <v>32</v>
      </c>
      <c r="E17" s="249" t="s">
        <v>93</v>
      </c>
      <c r="F17" s="361">
        <v>117.41981642919835</v>
      </c>
      <c r="H17" s="215">
        <f>IF(H$2=$B17,$F17,
IF(H$2&gt;$B17,G17*(1+INDEX('Inputs_Indexed REC'!$E$13:$AD$15,MATCH('Indexed REC Strike Price'!$C17,'Inputs_Indexed REC'!$C$13:$C$15,0),MATCH(H$2,'Inputs_Indexed REC'!$E$10:$AD$10,0))),
IF(H$2&lt;$B17,0,$F17)))</f>
        <v>0</v>
      </c>
      <c r="I17" s="215">
        <f>IF(I$2=$B17,$F17,
IF(I$2&gt;$B17,H17*(1+INDEX('Inputs_Indexed REC'!$E$13:$AD$15,MATCH('Indexed REC Strike Price'!$C17,'Inputs_Indexed REC'!$C$13:$C$15,0),MATCH(I$2,'Inputs_Indexed REC'!$E$10:$AD$10,0))),
IF(I$2&lt;$B17,0,$F17)))</f>
        <v>0</v>
      </c>
      <c r="J17" s="215">
        <f>IF(J$2=$B17,$F17,
IF(J$2&gt;$B17,I17*(1+INDEX('Inputs_Indexed REC'!$E$13:$AD$15,MATCH('Indexed REC Strike Price'!$C17,'Inputs_Indexed REC'!$C$13:$C$15,0),MATCH(J$2,'Inputs_Indexed REC'!$E$10:$AD$10,0))),
IF(J$2&lt;$B17,0,$F17)))</f>
        <v>0</v>
      </c>
      <c r="K17" s="215">
        <f>IF(K$2=$B17,$F17,
IF(K$2&gt;$B17,J17*(1+INDEX('Inputs_Indexed REC'!$E$13:$AD$15,MATCH('Indexed REC Strike Price'!$C17,'Inputs_Indexed REC'!$C$13:$C$15,0),MATCH(K$2,'Inputs_Indexed REC'!$E$10:$AD$10,0))),
IF(K$2&lt;$B17,0,$F17)))</f>
        <v>0</v>
      </c>
      <c r="L17" s="215">
        <f>IF(L$2=$B17,$F17,
IF(L$2&gt;$B17,K17*(1+INDEX('Inputs_Indexed REC'!$E$13:$AD$15,MATCH('Indexed REC Strike Price'!$C17,'Inputs_Indexed REC'!$C$13:$C$15,0),MATCH(L$2,'Inputs_Indexed REC'!$E$10:$AD$10,0))),
IF(L$2&lt;$B17,0,$F17)))</f>
        <v>0</v>
      </c>
      <c r="M17" s="215">
        <f>IF(M$2=$B17,$F17,
IF(M$2&gt;$B17,L17*(1+INDEX('Inputs_Indexed REC'!$E$13:$AD$15,MATCH('Indexed REC Strike Price'!$C17,'Inputs_Indexed REC'!$C$13:$C$15,0),MATCH(M$2,'Inputs_Indexed REC'!$E$10:$AD$10,0))),
IF(M$2&lt;$B17,0,$F17)))</f>
        <v>0</v>
      </c>
      <c r="N17" s="215">
        <f>IF(N$2=$B17,$F17,
IF(N$2&gt;$B17,M17*(1+INDEX('Inputs_Indexed REC'!$E$13:$AD$15,MATCH('Indexed REC Strike Price'!$C17,'Inputs_Indexed REC'!$C$13:$C$15,0),MATCH(N$2,'Inputs_Indexed REC'!$E$10:$AD$10,0))),
IF(N$2&lt;$B17,0,$F17)))</f>
        <v>0</v>
      </c>
      <c r="O17" s="215">
        <f>IF(O$2=$B17,$F17,
IF(O$2&gt;$B17,N17*(1+INDEX('Inputs_Indexed REC'!$E$13:$AD$15,MATCH('Indexed REC Strike Price'!$C17,'Inputs_Indexed REC'!$C$13:$C$15,0),MATCH(O$2,'Inputs_Indexed REC'!$E$10:$AD$10,0))),
IF(O$2&lt;$B17,0,$F17)))</f>
        <v>0</v>
      </c>
      <c r="P17" s="215">
        <f>IF(P$2=$B17,$F17,
IF(P$2&gt;$B17,O17*(1+INDEX('Inputs_Indexed REC'!$E$13:$AD$15,MATCH('Indexed REC Strike Price'!$C17,'Inputs_Indexed REC'!$C$13:$C$15,0),MATCH(P$2,'Inputs_Indexed REC'!$E$10:$AD$10,0))),
IF(P$2&lt;$B17,0,$F17)))</f>
        <v>0</v>
      </c>
      <c r="Q17" s="215">
        <f>IF(Q$2=$B17,$F17,
IF(Q$2&gt;$B17,P17*(1+INDEX('Inputs_Indexed REC'!$E$13:$AD$15,MATCH('Indexed REC Strike Price'!$C17,'Inputs_Indexed REC'!$C$13:$C$15,0),MATCH(Q$2,'Inputs_Indexed REC'!$E$10:$AD$10,0))),
IF(Q$2&lt;$B17,0,$F17)))</f>
        <v>0</v>
      </c>
      <c r="R17" s="215">
        <f>IF(R$2=$B17,$F17,
IF(R$2&gt;$B17,Q17*(1+INDEX('Inputs_Indexed REC'!$E$13:$AD$15,MATCH('Indexed REC Strike Price'!$C17,'Inputs_Indexed REC'!$C$13:$C$15,0),MATCH(R$2,'Inputs_Indexed REC'!$E$10:$AD$10,0))),
IF(R$2&lt;$B17,0,$F17)))</f>
        <v>0</v>
      </c>
      <c r="S17" s="215">
        <f>IF(S$2=$B17,$F17,
IF(S$2&gt;$B17,R17*(1+INDEX('Inputs_Indexed REC'!$E$13:$AD$15,MATCH('Indexed REC Strike Price'!$C17,'Inputs_Indexed REC'!$C$13:$C$15,0),MATCH(S$2,'Inputs_Indexed REC'!$E$10:$AD$10,0))),
IF(S$2&lt;$B17,0,$F17)))</f>
        <v>0</v>
      </c>
      <c r="T17" s="215">
        <f>IF(T$2=$B17,$F17,
IF(T$2&gt;$B17,S17*(1+INDEX('Inputs_Indexed REC'!$E$13:$AD$15,MATCH('Indexed REC Strike Price'!$C17,'Inputs_Indexed REC'!$C$13:$C$15,0),MATCH(T$2,'Inputs_Indexed REC'!$E$10:$AD$10,0))),
IF(T$2&lt;$B17,0,$F17)))</f>
        <v>117.41981642919835</v>
      </c>
      <c r="U17" s="215">
        <f>IF(U$2=$B17,$F17,
IF(U$2&gt;$B17,T17*(1+INDEX('Inputs_Indexed REC'!$E$13:$AD$15,MATCH('Indexed REC Strike Price'!$C17,'Inputs_Indexed REC'!$C$13:$C$15,0),MATCH(U$2,'Inputs_Indexed REC'!$E$10:$AD$10,0))),
IF(U$2&lt;$B17,0,$F17)))</f>
        <v>117.41981642919835</v>
      </c>
      <c r="V17" s="215">
        <f>IF(V$2=$B17,$F17,
IF(V$2&gt;$B17,U17*(1+INDEX('Inputs_Indexed REC'!$E$13:$AD$15,MATCH('Indexed REC Strike Price'!$C17,'Inputs_Indexed REC'!$C$13:$C$15,0),MATCH(V$2,'Inputs_Indexed REC'!$E$10:$AD$10,0))),
IF(V$2&lt;$B17,0,$F17)))</f>
        <v>117.41981642919835</v>
      </c>
      <c r="W17" s="215">
        <f>IF(W$2=$B17,$F17,
IF(W$2&gt;$B17,V17*(1+INDEX('Inputs_Indexed REC'!$E$13:$AD$15,MATCH('Indexed REC Strike Price'!$C17,'Inputs_Indexed REC'!$C$13:$C$15,0),MATCH(W$2,'Inputs_Indexed REC'!$E$10:$AD$10,0))),
IF(W$2&lt;$B17,0,$F17)))</f>
        <v>117.41981642919835</v>
      </c>
      <c r="X17" s="215">
        <f>IF(X$2=$B17,$F17,
IF(X$2&gt;$B17,W17*(1+INDEX('Inputs_Indexed REC'!$E$13:$AD$15,MATCH('Indexed REC Strike Price'!$C17,'Inputs_Indexed REC'!$C$13:$C$15,0),MATCH(X$2,'Inputs_Indexed REC'!$E$10:$AD$10,0))),
IF(X$2&lt;$B17,0,$F17)))</f>
        <v>117.41981642919835</v>
      </c>
      <c r="Y17" s="215">
        <f>IF(Y$2=$B17,$F17,
IF(Y$2&gt;$B17,X17*(1+INDEX('Inputs_Indexed REC'!$E$13:$AD$15,MATCH('Indexed REC Strike Price'!$C17,'Inputs_Indexed REC'!$C$13:$C$15,0),MATCH(Y$2,'Inputs_Indexed REC'!$E$10:$AD$10,0))),
IF(Y$2&lt;$B17,0,$F17)))</f>
        <v>117.41981642919835</v>
      </c>
      <c r="Z17" s="215">
        <f>IF(Z$2=$B17,$F17,
IF(Z$2&gt;$B17,Y17*(1+INDEX('Inputs_Indexed REC'!$E$13:$AD$15,MATCH('Indexed REC Strike Price'!$C17,'Inputs_Indexed REC'!$C$13:$C$15,0),MATCH(Z$2,'Inputs_Indexed REC'!$E$10:$AD$10,0))),
IF(Z$2&lt;$B17,0,$F17)))</f>
        <v>117.41981642919835</v>
      </c>
      <c r="AA17" s="215">
        <f>IF(AA$2=$B17,$F17,
IF(AA$2&gt;$B17,Z17*(1+INDEX('Inputs_Indexed REC'!$E$13:$AD$15,MATCH('Indexed REC Strike Price'!$C17,'Inputs_Indexed REC'!$C$13:$C$15,0),MATCH(AA$2,'Inputs_Indexed REC'!$E$10:$AD$10,0))),
IF(AA$2&lt;$B17,0,$F17)))</f>
        <v>117.41981642919835</v>
      </c>
      <c r="AB17" s="215">
        <f>IF(AB$2=$B17,$F17,
IF(AB$2&gt;$B17,AA17*(1+INDEX('Inputs_Indexed REC'!$E$13:$AD$15,MATCH('Indexed REC Strike Price'!$C17,'Inputs_Indexed REC'!$C$13:$C$15,0),MATCH(AB$2,'Inputs_Indexed REC'!$E$10:$AD$10,0))),
IF(AB$2&lt;$B17,0,$F17)))</f>
        <v>117.41981642919835</v>
      </c>
      <c r="AC17" s="215">
        <f>IF(AC$2=$B17,$F17,
IF(AC$2&gt;$B17,AB17*(1+INDEX('Inputs_Indexed REC'!$E$13:$AD$15,MATCH('Indexed REC Strike Price'!$C17,'Inputs_Indexed REC'!$C$13:$C$15,0),MATCH(AC$2,'Inputs_Indexed REC'!$E$10:$AD$10,0))),
IF(AC$2&lt;$B17,0,$F17)))</f>
        <v>117.41981642919835</v>
      </c>
      <c r="AD17" s="215">
        <f>IF(AD$2=$B17,$F17,
IF(AD$2&gt;$B17,AC17*(1+INDEX('Inputs_Indexed REC'!$E$13:$AD$15,MATCH('Indexed REC Strike Price'!$C17,'Inputs_Indexed REC'!$C$13:$C$15,0),MATCH(AD$2,'Inputs_Indexed REC'!$E$10:$AD$10,0))),
IF(AD$2&lt;$B17,0,$F17)))</f>
        <v>117.41981642919835</v>
      </c>
      <c r="AE17" s="215">
        <f>IF(AE$2=$B17,$F17,
IF(AE$2&gt;$B17,AD17*(1+INDEX('Inputs_Indexed REC'!$E$13:$AD$15,MATCH('Indexed REC Strike Price'!$C17,'Inputs_Indexed REC'!$C$13:$C$15,0),MATCH(AE$2,'Inputs_Indexed REC'!$E$10:$AD$10,0))),
IF(AE$2&lt;$B17,0,$F17)))</f>
        <v>117.41981642919835</v>
      </c>
      <c r="AF17" s="215">
        <f>IF(AF$2=$B17,$F17,
IF(AF$2&gt;$B17,AE17*(1+INDEX('Inputs_Indexed REC'!$E$13:$AD$15,MATCH('Indexed REC Strike Price'!$C17,'Inputs_Indexed REC'!$C$13:$C$15,0),MATCH(AF$2,'Inputs_Indexed REC'!$E$10:$AD$10,0))),
IF(AF$2&lt;$B17,0,$F17)))</f>
        <v>117.41981642919835</v>
      </c>
    </row>
    <row r="18" spans="2:32" x14ac:dyDescent="0.35">
      <c r="B18" s="354">
        <f t="shared" si="1"/>
        <v>2035</v>
      </c>
      <c r="C18" s="227" t="s">
        <v>75</v>
      </c>
      <c r="D18" s="60" t="s">
        <v>33</v>
      </c>
      <c r="E18" s="249" t="s">
        <v>93</v>
      </c>
      <c r="F18" s="361">
        <v>118.48144532286842</v>
      </c>
      <c r="H18" s="215">
        <f>IF(H$2=$B18,$F18,
IF(H$2&gt;$B18,G18*(1+INDEX('Inputs_Indexed REC'!$E$13:$AD$15,MATCH('Indexed REC Strike Price'!$C18,'Inputs_Indexed REC'!$C$13:$C$15,0),MATCH(H$2,'Inputs_Indexed REC'!$E$10:$AD$10,0))),
IF(H$2&lt;$B18,0,$F18)))</f>
        <v>0</v>
      </c>
      <c r="I18" s="215">
        <f>IF(I$2=$B18,$F18,
IF(I$2&gt;$B18,H18*(1+INDEX('Inputs_Indexed REC'!$E$13:$AD$15,MATCH('Indexed REC Strike Price'!$C18,'Inputs_Indexed REC'!$C$13:$C$15,0),MATCH(I$2,'Inputs_Indexed REC'!$E$10:$AD$10,0))),
IF(I$2&lt;$B18,0,$F18)))</f>
        <v>0</v>
      </c>
      <c r="J18" s="215">
        <f>IF(J$2=$B18,$F18,
IF(J$2&gt;$B18,I18*(1+INDEX('Inputs_Indexed REC'!$E$13:$AD$15,MATCH('Indexed REC Strike Price'!$C18,'Inputs_Indexed REC'!$C$13:$C$15,0),MATCH(J$2,'Inputs_Indexed REC'!$E$10:$AD$10,0))),
IF(J$2&lt;$B18,0,$F18)))</f>
        <v>0</v>
      </c>
      <c r="K18" s="215">
        <f>IF(K$2=$B18,$F18,
IF(K$2&gt;$B18,J18*(1+INDEX('Inputs_Indexed REC'!$E$13:$AD$15,MATCH('Indexed REC Strike Price'!$C18,'Inputs_Indexed REC'!$C$13:$C$15,0),MATCH(K$2,'Inputs_Indexed REC'!$E$10:$AD$10,0))),
IF(K$2&lt;$B18,0,$F18)))</f>
        <v>0</v>
      </c>
      <c r="L18" s="215">
        <f>IF(L$2=$B18,$F18,
IF(L$2&gt;$B18,K18*(1+INDEX('Inputs_Indexed REC'!$E$13:$AD$15,MATCH('Indexed REC Strike Price'!$C18,'Inputs_Indexed REC'!$C$13:$C$15,0),MATCH(L$2,'Inputs_Indexed REC'!$E$10:$AD$10,0))),
IF(L$2&lt;$B18,0,$F18)))</f>
        <v>0</v>
      </c>
      <c r="M18" s="215">
        <f>IF(M$2=$B18,$F18,
IF(M$2&gt;$B18,L18*(1+INDEX('Inputs_Indexed REC'!$E$13:$AD$15,MATCH('Indexed REC Strike Price'!$C18,'Inputs_Indexed REC'!$C$13:$C$15,0),MATCH(M$2,'Inputs_Indexed REC'!$E$10:$AD$10,0))),
IF(M$2&lt;$B18,0,$F18)))</f>
        <v>0</v>
      </c>
      <c r="N18" s="215">
        <f>IF(N$2=$B18,$F18,
IF(N$2&gt;$B18,M18*(1+INDEX('Inputs_Indexed REC'!$E$13:$AD$15,MATCH('Indexed REC Strike Price'!$C18,'Inputs_Indexed REC'!$C$13:$C$15,0),MATCH(N$2,'Inputs_Indexed REC'!$E$10:$AD$10,0))),
IF(N$2&lt;$B18,0,$F18)))</f>
        <v>0</v>
      </c>
      <c r="O18" s="215">
        <f>IF(O$2=$B18,$F18,
IF(O$2&gt;$B18,N18*(1+INDEX('Inputs_Indexed REC'!$E$13:$AD$15,MATCH('Indexed REC Strike Price'!$C18,'Inputs_Indexed REC'!$C$13:$C$15,0),MATCH(O$2,'Inputs_Indexed REC'!$E$10:$AD$10,0))),
IF(O$2&lt;$B18,0,$F18)))</f>
        <v>0</v>
      </c>
      <c r="P18" s="215">
        <f>IF(P$2=$B18,$F18,
IF(P$2&gt;$B18,O18*(1+INDEX('Inputs_Indexed REC'!$E$13:$AD$15,MATCH('Indexed REC Strike Price'!$C18,'Inputs_Indexed REC'!$C$13:$C$15,0),MATCH(P$2,'Inputs_Indexed REC'!$E$10:$AD$10,0))),
IF(P$2&lt;$B18,0,$F18)))</f>
        <v>0</v>
      </c>
      <c r="Q18" s="215">
        <f>IF(Q$2=$B18,$F18,
IF(Q$2&gt;$B18,P18*(1+INDEX('Inputs_Indexed REC'!$E$13:$AD$15,MATCH('Indexed REC Strike Price'!$C18,'Inputs_Indexed REC'!$C$13:$C$15,0),MATCH(Q$2,'Inputs_Indexed REC'!$E$10:$AD$10,0))),
IF(Q$2&lt;$B18,0,$F18)))</f>
        <v>0</v>
      </c>
      <c r="R18" s="215">
        <f>IF(R$2=$B18,$F18,
IF(R$2&gt;$B18,Q18*(1+INDEX('Inputs_Indexed REC'!$E$13:$AD$15,MATCH('Indexed REC Strike Price'!$C18,'Inputs_Indexed REC'!$C$13:$C$15,0),MATCH(R$2,'Inputs_Indexed REC'!$E$10:$AD$10,0))),
IF(R$2&lt;$B18,0,$F18)))</f>
        <v>0</v>
      </c>
      <c r="S18" s="215">
        <f>IF(S$2=$B18,$F18,
IF(S$2&gt;$B18,R18*(1+INDEX('Inputs_Indexed REC'!$E$13:$AD$15,MATCH('Indexed REC Strike Price'!$C18,'Inputs_Indexed REC'!$C$13:$C$15,0),MATCH(S$2,'Inputs_Indexed REC'!$E$10:$AD$10,0))),
IF(S$2&lt;$B18,0,$F18)))</f>
        <v>0</v>
      </c>
      <c r="T18" s="215">
        <f>IF(T$2=$B18,$F18,
IF(T$2&gt;$B18,S18*(1+INDEX('Inputs_Indexed REC'!$E$13:$AD$15,MATCH('Indexed REC Strike Price'!$C18,'Inputs_Indexed REC'!$C$13:$C$15,0),MATCH(T$2,'Inputs_Indexed REC'!$E$10:$AD$10,0))),
IF(T$2&lt;$B18,0,$F18)))</f>
        <v>0</v>
      </c>
      <c r="U18" s="215">
        <f>IF(U$2=$B18,$F18,
IF(U$2&gt;$B18,T18*(1+INDEX('Inputs_Indexed REC'!$E$13:$AD$15,MATCH('Indexed REC Strike Price'!$C18,'Inputs_Indexed REC'!$C$13:$C$15,0),MATCH(U$2,'Inputs_Indexed REC'!$E$10:$AD$10,0))),
IF(U$2&lt;$B18,0,$F18)))</f>
        <v>118.48144532286842</v>
      </c>
      <c r="V18" s="215">
        <f>IF(V$2=$B18,$F18,
IF(V$2&gt;$B18,U18*(1+INDEX('Inputs_Indexed REC'!$E$13:$AD$15,MATCH('Indexed REC Strike Price'!$C18,'Inputs_Indexed REC'!$C$13:$C$15,0),MATCH(V$2,'Inputs_Indexed REC'!$E$10:$AD$10,0))),
IF(V$2&lt;$B18,0,$F18)))</f>
        <v>118.48144532286842</v>
      </c>
      <c r="W18" s="215">
        <f>IF(W$2=$B18,$F18,
IF(W$2&gt;$B18,V18*(1+INDEX('Inputs_Indexed REC'!$E$13:$AD$15,MATCH('Indexed REC Strike Price'!$C18,'Inputs_Indexed REC'!$C$13:$C$15,0),MATCH(W$2,'Inputs_Indexed REC'!$E$10:$AD$10,0))),
IF(W$2&lt;$B18,0,$F18)))</f>
        <v>118.48144532286842</v>
      </c>
      <c r="X18" s="215">
        <f>IF(X$2=$B18,$F18,
IF(X$2&gt;$B18,W18*(1+INDEX('Inputs_Indexed REC'!$E$13:$AD$15,MATCH('Indexed REC Strike Price'!$C18,'Inputs_Indexed REC'!$C$13:$C$15,0),MATCH(X$2,'Inputs_Indexed REC'!$E$10:$AD$10,0))),
IF(X$2&lt;$B18,0,$F18)))</f>
        <v>118.48144532286842</v>
      </c>
      <c r="Y18" s="215">
        <f>IF(Y$2=$B18,$F18,
IF(Y$2&gt;$B18,X18*(1+INDEX('Inputs_Indexed REC'!$E$13:$AD$15,MATCH('Indexed REC Strike Price'!$C18,'Inputs_Indexed REC'!$C$13:$C$15,0),MATCH(Y$2,'Inputs_Indexed REC'!$E$10:$AD$10,0))),
IF(Y$2&lt;$B18,0,$F18)))</f>
        <v>118.48144532286842</v>
      </c>
      <c r="Z18" s="215">
        <f>IF(Z$2=$B18,$F18,
IF(Z$2&gt;$B18,Y18*(1+INDEX('Inputs_Indexed REC'!$E$13:$AD$15,MATCH('Indexed REC Strike Price'!$C18,'Inputs_Indexed REC'!$C$13:$C$15,0),MATCH(Z$2,'Inputs_Indexed REC'!$E$10:$AD$10,0))),
IF(Z$2&lt;$B18,0,$F18)))</f>
        <v>118.48144532286842</v>
      </c>
      <c r="AA18" s="215">
        <f>IF(AA$2=$B18,$F18,
IF(AA$2&gt;$B18,Z18*(1+INDEX('Inputs_Indexed REC'!$E$13:$AD$15,MATCH('Indexed REC Strike Price'!$C18,'Inputs_Indexed REC'!$C$13:$C$15,0),MATCH(AA$2,'Inputs_Indexed REC'!$E$10:$AD$10,0))),
IF(AA$2&lt;$B18,0,$F18)))</f>
        <v>118.48144532286842</v>
      </c>
      <c r="AB18" s="215">
        <f>IF(AB$2=$B18,$F18,
IF(AB$2&gt;$B18,AA18*(1+INDEX('Inputs_Indexed REC'!$E$13:$AD$15,MATCH('Indexed REC Strike Price'!$C18,'Inputs_Indexed REC'!$C$13:$C$15,0),MATCH(AB$2,'Inputs_Indexed REC'!$E$10:$AD$10,0))),
IF(AB$2&lt;$B18,0,$F18)))</f>
        <v>118.48144532286842</v>
      </c>
      <c r="AC18" s="215">
        <f>IF(AC$2=$B18,$F18,
IF(AC$2&gt;$B18,AB18*(1+INDEX('Inputs_Indexed REC'!$E$13:$AD$15,MATCH('Indexed REC Strike Price'!$C18,'Inputs_Indexed REC'!$C$13:$C$15,0),MATCH(AC$2,'Inputs_Indexed REC'!$E$10:$AD$10,0))),
IF(AC$2&lt;$B18,0,$F18)))</f>
        <v>118.48144532286842</v>
      </c>
      <c r="AD18" s="215">
        <f>IF(AD$2=$B18,$F18,
IF(AD$2&gt;$B18,AC18*(1+INDEX('Inputs_Indexed REC'!$E$13:$AD$15,MATCH('Indexed REC Strike Price'!$C18,'Inputs_Indexed REC'!$C$13:$C$15,0),MATCH(AD$2,'Inputs_Indexed REC'!$E$10:$AD$10,0))),
IF(AD$2&lt;$B18,0,$F18)))</f>
        <v>118.48144532286842</v>
      </c>
      <c r="AE18" s="215">
        <f>IF(AE$2=$B18,$F18,
IF(AE$2&gt;$B18,AD18*(1+INDEX('Inputs_Indexed REC'!$E$13:$AD$15,MATCH('Indexed REC Strike Price'!$C18,'Inputs_Indexed REC'!$C$13:$C$15,0),MATCH(AE$2,'Inputs_Indexed REC'!$E$10:$AD$10,0))),
IF(AE$2&lt;$B18,0,$F18)))</f>
        <v>118.48144532286842</v>
      </c>
      <c r="AF18" s="215">
        <f>IF(AF$2=$B18,$F18,
IF(AF$2&gt;$B18,AE18*(1+INDEX('Inputs_Indexed REC'!$E$13:$AD$15,MATCH('Indexed REC Strike Price'!$C18,'Inputs_Indexed REC'!$C$13:$C$15,0),MATCH(AF$2,'Inputs_Indexed REC'!$E$10:$AD$10,0))),
IF(AF$2&lt;$B18,0,$F18)))</f>
        <v>118.48144532286842</v>
      </c>
    </row>
    <row r="19" spans="2:32" x14ac:dyDescent="0.35">
      <c r="B19" s="354">
        <f t="shared" si="1"/>
        <v>2036</v>
      </c>
      <c r="C19" s="227" t="s">
        <v>75</v>
      </c>
      <c r="D19" s="60" t="s">
        <v>34</v>
      </c>
      <c r="E19" s="249" t="s">
        <v>93</v>
      </c>
      <c r="F19" s="361">
        <v>119.54307421653849</v>
      </c>
      <c r="H19" s="215">
        <f>IF(H$2=$B19,$F19,
IF(H$2&gt;$B19,G19*(1+INDEX('Inputs_Indexed REC'!$E$13:$AD$15,MATCH('Indexed REC Strike Price'!$C19,'Inputs_Indexed REC'!$C$13:$C$15,0),MATCH(H$2,'Inputs_Indexed REC'!$E$10:$AD$10,0))),
IF(H$2&lt;$B19,0,$F19)))</f>
        <v>0</v>
      </c>
      <c r="I19" s="215">
        <f>IF(I$2=$B19,$F19,
IF(I$2&gt;$B19,H19*(1+INDEX('Inputs_Indexed REC'!$E$13:$AD$15,MATCH('Indexed REC Strike Price'!$C19,'Inputs_Indexed REC'!$C$13:$C$15,0),MATCH(I$2,'Inputs_Indexed REC'!$E$10:$AD$10,0))),
IF(I$2&lt;$B19,0,$F19)))</f>
        <v>0</v>
      </c>
      <c r="J19" s="215">
        <f>IF(J$2=$B19,$F19,
IF(J$2&gt;$B19,I19*(1+INDEX('Inputs_Indexed REC'!$E$13:$AD$15,MATCH('Indexed REC Strike Price'!$C19,'Inputs_Indexed REC'!$C$13:$C$15,0),MATCH(J$2,'Inputs_Indexed REC'!$E$10:$AD$10,0))),
IF(J$2&lt;$B19,0,$F19)))</f>
        <v>0</v>
      </c>
      <c r="K19" s="215">
        <f>IF(K$2=$B19,$F19,
IF(K$2&gt;$B19,J19*(1+INDEX('Inputs_Indexed REC'!$E$13:$AD$15,MATCH('Indexed REC Strike Price'!$C19,'Inputs_Indexed REC'!$C$13:$C$15,0),MATCH(K$2,'Inputs_Indexed REC'!$E$10:$AD$10,0))),
IF(K$2&lt;$B19,0,$F19)))</f>
        <v>0</v>
      </c>
      <c r="L19" s="215">
        <f>IF(L$2=$B19,$F19,
IF(L$2&gt;$B19,K19*(1+INDEX('Inputs_Indexed REC'!$E$13:$AD$15,MATCH('Indexed REC Strike Price'!$C19,'Inputs_Indexed REC'!$C$13:$C$15,0),MATCH(L$2,'Inputs_Indexed REC'!$E$10:$AD$10,0))),
IF(L$2&lt;$B19,0,$F19)))</f>
        <v>0</v>
      </c>
      <c r="M19" s="215">
        <f>IF(M$2=$B19,$F19,
IF(M$2&gt;$B19,L19*(1+INDEX('Inputs_Indexed REC'!$E$13:$AD$15,MATCH('Indexed REC Strike Price'!$C19,'Inputs_Indexed REC'!$C$13:$C$15,0),MATCH(M$2,'Inputs_Indexed REC'!$E$10:$AD$10,0))),
IF(M$2&lt;$B19,0,$F19)))</f>
        <v>0</v>
      </c>
      <c r="N19" s="215">
        <f>IF(N$2=$B19,$F19,
IF(N$2&gt;$B19,M19*(1+INDEX('Inputs_Indexed REC'!$E$13:$AD$15,MATCH('Indexed REC Strike Price'!$C19,'Inputs_Indexed REC'!$C$13:$C$15,0),MATCH(N$2,'Inputs_Indexed REC'!$E$10:$AD$10,0))),
IF(N$2&lt;$B19,0,$F19)))</f>
        <v>0</v>
      </c>
      <c r="O19" s="215">
        <f>IF(O$2=$B19,$F19,
IF(O$2&gt;$B19,N19*(1+INDEX('Inputs_Indexed REC'!$E$13:$AD$15,MATCH('Indexed REC Strike Price'!$C19,'Inputs_Indexed REC'!$C$13:$C$15,0),MATCH(O$2,'Inputs_Indexed REC'!$E$10:$AD$10,0))),
IF(O$2&lt;$B19,0,$F19)))</f>
        <v>0</v>
      </c>
      <c r="P19" s="215">
        <f>IF(P$2=$B19,$F19,
IF(P$2&gt;$B19,O19*(1+INDEX('Inputs_Indexed REC'!$E$13:$AD$15,MATCH('Indexed REC Strike Price'!$C19,'Inputs_Indexed REC'!$C$13:$C$15,0),MATCH(P$2,'Inputs_Indexed REC'!$E$10:$AD$10,0))),
IF(P$2&lt;$B19,0,$F19)))</f>
        <v>0</v>
      </c>
      <c r="Q19" s="215">
        <f>IF(Q$2=$B19,$F19,
IF(Q$2&gt;$B19,P19*(1+INDEX('Inputs_Indexed REC'!$E$13:$AD$15,MATCH('Indexed REC Strike Price'!$C19,'Inputs_Indexed REC'!$C$13:$C$15,0),MATCH(Q$2,'Inputs_Indexed REC'!$E$10:$AD$10,0))),
IF(Q$2&lt;$B19,0,$F19)))</f>
        <v>0</v>
      </c>
      <c r="R19" s="215">
        <f>IF(R$2=$B19,$F19,
IF(R$2&gt;$B19,Q19*(1+INDEX('Inputs_Indexed REC'!$E$13:$AD$15,MATCH('Indexed REC Strike Price'!$C19,'Inputs_Indexed REC'!$C$13:$C$15,0),MATCH(R$2,'Inputs_Indexed REC'!$E$10:$AD$10,0))),
IF(R$2&lt;$B19,0,$F19)))</f>
        <v>0</v>
      </c>
      <c r="S19" s="215">
        <f>IF(S$2=$B19,$F19,
IF(S$2&gt;$B19,R19*(1+INDEX('Inputs_Indexed REC'!$E$13:$AD$15,MATCH('Indexed REC Strike Price'!$C19,'Inputs_Indexed REC'!$C$13:$C$15,0),MATCH(S$2,'Inputs_Indexed REC'!$E$10:$AD$10,0))),
IF(S$2&lt;$B19,0,$F19)))</f>
        <v>0</v>
      </c>
      <c r="T19" s="215">
        <f>IF(T$2=$B19,$F19,
IF(T$2&gt;$B19,S19*(1+INDEX('Inputs_Indexed REC'!$E$13:$AD$15,MATCH('Indexed REC Strike Price'!$C19,'Inputs_Indexed REC'!$C$13:$C$15,0),MATCH(T$2,'Inputs_Indexed REC'!$E$10:$AD$10,0))),
IF(T$2&lt;$B19,0,$F19)))</f>
        <v>0</v>
      </c>
      <c r="U19" s="215">
        <f>IF(U$2=$B19,$F19,
IF(U$2&gt;$B19,T19*(1+INDEX('Inputs_Indexed REC'!$E$13:$AD$15,MATCH('Indexed REC Strike Price'!$C19,'Inputs_Indexed REC'!$C$13:$C$15,0),MATCH(U$2,'Inputs_Indexed REC'!$E$10:$AD$10,0))),
IF(U$2&lt;$B19,0,$F19)))</f>
        <v>0</v>
      </c>
      <c r="V19" s="215">
        <f>IF(V$2=$B19,$F19,
IF(V$2&gt;$B19,U19*(1+INDEX('Inputs_Indexed REC'!$E$13:$AD$15,MATCH('Indexed REC Strike Price'!$C19,'Inputs_Indexed REC'!$C$13:$C$15,0),MATCH(V$2,'Inputs_Indexed REC'!$E$10:$AD$10,0))),
IF(V$2&lt;$B19,0,$F19)))</f>
        <v>119.54307421653849</v>
      </c>
      <c r="W19" s="215">
        <f>IF(W$2=$B19,$F19,
IF(W$2&gt;$B19,V19*(1+INDEX('Inputs_Indexed REC'!$E$13:$AD$15,MATCH('Indexed REC Strike Price'!$C19,'Inputs_Indexed REC'!$C$13:$C$15,0),MATCH(W$2,'Inputs_Indexed REC'!$E$10:$AD$10,0))),
IF(W$2&lt;$B19,0,$F19)))</f>
        <v>119.54307421653849</v>
      </c>
      <c r="X19" s="215">
        <f>IF(X$2=$B19,$F19,
IF(X$2&gt;$B19,W19*(1+INDEX('Inputs_Indexed REC'!$E$13:$AD$15,MATCH('Indexed REC Strike Price'!$C19,'Inputs_Indexed REC'!$C$13:$C$15,0),MATCH(X$2,'Inputs_Indexed REC'!$E$10:$AD$10,0))),
IF(X$2&lt;$B19,0,$F19)))</f>
        <v>119.54307421653849</v>
      </c>
      <c r="Y19" s="215">
        <f>IF(Y$2=$B19,$F19,
IF(Y$2&gt;$B19,X19*(1+INDEX('Inputs_Indexed REC'!$E$13:$AD$15,MATCH('Indexed REC Strike Price'!$C19,'Inputs_Indexed REC'!$C$13:$C$15,0),MATCH(Y$2,'Inputs_Indexed REC'!$E$10:$AD$10,0))),
IF(Y$2&lt;$B19,0,$F19)))</f>
        <v>119.54307421653849</v>
      </c>
      <c r="Z19" s="215">
        <f>IF(Z$2=$B19,$F19,
IF(Z$2&gt;$B19,Y19*(1+INDEX('Inputs_Indexed REC'!$E$13:$AD$15,MATCH('Indexed REC Strike Price'!$C19,'Inputs_Indexed REC'!$C$13:$C$15,0),MATCH(Z$2,'Inputs_Indexed REC'!$E$10:$AD$10,0))),
IF(Z$2&lt;$B19,0,$F19)))</f>
        <v>119.54307421653849</v>
      </c>
      <c r="AA19" s="215">
        <f>IF(AA$2=$B19,$F19,
IF(AA$2&gt;$B19,Z19*(1+INDEX('Inputs_Indexed REC'!$E$13:$AD$15,MATCH('Indexed REC Strike Price'!$C19,'Inputs_Indexed REC'!$C$13:$C$15,0),MATCH(AA$2,'Inputs_Indexed REC'!$E$10:$AD$10,0))),
IF(AA$2&lt;$B19,0,$F19)))</f>
        <v>119.54307421653849</v>
      </c>
      <c r="AB19" s="215">
        <f>IF(AB$2=$B19,$F19,
IF(AB$2&gt;$B19,AA19*(1+INDEX('Inputs_Indexed REC'!$E$13:$AD$15,MATCH('Indexed REC Strike Price'!$C19,'Inputs_Indexed REC'!$C$13:$C$15,0),MATCH(AB$2,'Inputs_Indexed REC'!$E$10:$AD$10,0))),
IF(AB$2&lt;$B19,0,$F19)))</f>
        <v>119.54307421653849</v>
      </c>
      <c r="AC19" s="215">
        <f>IF(AC$2=$B19,$F19,
IF(AC$2&gt;$B19,AB19*(1+INDEX('Inputs_Indexed REC'!$E$13:$AD$15,MATCH('Indexed REC Strike Price'!$C19,'Inputs_Indexed REC'!$C$13:$C$15,0),MATCH(AC$2,'Inputs_Indexed REC'!$E$10:$AD$10,0))),
IF(AC$2&lt;$B19,0,$F19)))</f>
        <v>119.54307421653849</v>
      </c>
      <c r="AD19" s="215">
        <f>IF(AD$2=$B19,$F19,
IF(AD$2&gt;$B19,AC19*(1+INDEX('Inputs_Indexed REC'!$E$13:$AD$15,MATCH('Indexed REC Strike Price'!$C19,'Inputs_Indexed REC'!$C$13:$C$15,0),MATCH(AD$2,'Inputs_Indexed REC'!$E$10:$AD$10,0))),
IF(AD$2&lt;$B19,0,$F19)))</f>
        <v>119.54307421653849</v>
      </c>
      <c r="AE19" s="215">
        <f>IF(AE$2=$B19,$F19,
IF(AE$2&gt;$B19,AD19*(1+INDEX('Inputs_Indexed REC'!$E$13:$AD$15,MATCH('Indexed REC Strike Price'!$C19,'Inputs_Indexed REC'!$C$13:$C$15,0),MATCH(AE$2,'Inputs_Indexed REC'!$E$10:$AD$10,0))),
IF(AE$2&lt;$B19,0,$F19)))</f>
        <v>119.54307421653849</v>
      </c>
      <c r="AF19" s="215">
        <f>IF(AF$2=$B19,$F19,
IF(AF$2&gt;$B19,AE19*(1+INDEX('Inputs_Indexed REC'!$E$13:$AD$15,MATCH('Indexed REC Strike Price'!$C19,'Inputs_Indexed REC'!$C$13:$C$15,0),MATCH(AF$2,'Inputs_Indexed REC'!$E$10:$AD$10,0))),
IF(AF$2&lt;$B19,0,$F19)))</f>
        <v>119.54307421653849</v>
      </c>
    </row>
    <row r="20" spans="2:32" x14ac:dyDescent="0.35">
      <c r="B20" s="354">
        <f t="shared" si="1"/>
        <v>2037</v>
      </c>
      <c r="C20" s="227" t="s">
        <v>75</v>
      </c>
      <c r="D20" s="60" t="s">
        <v>35</v>
      </c>
      <c r="E20" s="249" t="s">
        <v>93</v>
      </c>
      <c r="F20" s="361">
        <v>120.58639916376595</v>
      </c>
      <c r="H20" s="215">
        <f>IF(H$2=$B20,$F20,
IF(H$2&gt;$B20,G20*(1+INDEX('Inputs_Indexed REC'!$E$13:$AD$15,MATCH('Indexed REC Strike Price'!$C20,'Inputs_Indexed REC'!$C$13:$C$15,0),MATCH(H$2,'Inputs_Indexed REC'!$E$10:$AD$10,0))),
IF(H$2&lt;$B20,0,$F20)))</f>
        <v>0</v>
      </c>
      <c r="I20" s="215">
        <f>IF(I$2=$B20,$F20,
IF(I$2&gt;$B20,H20*(1+INDEX('Inputs_Indexed REC'!$E$13:$AD$15,MATCH('Indexed REC Strike Price'!$C20,'Inputs_Indexed REC'!$C$13:$C$15,0),MATCH(I$2,'Inputs_Indexed REC'!$E$10:$AD$10,0))),
IF(I$2&lt;$B20,0,$F20)))</f>
        <v>0</v>
      </c>
      <c r="J20" s="215">
        <f>IF(J$2=$B20,$F20,
IF(J$2&gt;$B20,I20*(1+INDEX('Inputs_Indexed REC'!$E$13:$AD$15,MATCH('Indexed REC Strike Price'!$C20,'Inputs_Indexed REC'!$C$13:$C$15,0),MATCH(J$2,'Inputs_Indexed REC'!$E$10:$AD$10,0))),
IF(J$2&lt;$B20,0,$F20)))</f>
        <v>0</v>
      </c>
      <c r="K20" s="215">
        <f>IF(K$2=$B20,$F20,
IF(K$2&gt;$B20,J20*(1+INDEX('Inputs_Indexed REC'!$E$13:$AD$15,MATCH('Indexed REC Strike Price'!$C20,'Inputs_Indexed REC'!$C$13:$C$15,0),MATCH(K$2,'Inputs_Indexed REC'!$E$10:$AD$10,0))),
IF(K$2&lt;$B20,0,$F20)))</f>
        <v>0</v>
      </c>
      <c r="L20" s="215">
        <f>IF(L$2=$B20,$F20,
IF(L$2&gt;$B20,K20*(1+INDEX('Inputs_Indexed REC'!$E$13:$AD$15,MATCH('Indexed REC Strike Price'!$C20,'Inputs_Indexed REC'!$C$13:$C$15,0),MATCH(L$2,'Inputs_Indexed REC'!$E$10:$AD$10,0))),
IF(L$2&lt;$B20,0,$F20)))</f>
        <v>0</v>
      </c>
      <c r="M20" s="215">
        <f>IF(M$2=$B20,$F20,
IF(M$2&gt;$B20,L20*(1+INDEX('Inputs_Indexed REC'!$E$13:$AD$15,MATCH('Indexed REC Strike Price'!$C20,'Inputs_Indexed REC'!$C$13:$C$15,0),MATCH(M$2,'Inputs_Indexed REC'!$E$10:$AD$10,0))),
IF(M$2&lt;$B20,0,$F20)))</f>
        <v>0</v>
      </c>
      <c r="N20" s="215">
        <f>IF(N$2=$B20,$F20,
IF(N$2&gt;$B20,M20*(1+INDEX('Inputs_Indexed REC'!$E$13:$AD$15,MATCH('Indexed REC Strike Price'!$C20,'Inputs_Indexed REC'!$C$13:$C$15,0),MATCH(N$2,'Inputs_Indexed REC'!$E$10:$AD$10,0))),
IF(N$2&lt;$B20,0,$F20)))</f>
        <v>0</v>
      </c>
      <c r="O20" s="215">
        <f>IF(O$2=$B20,$F20,
IF(O$2&gt;$B20,N20*(1+INDEX('Inputs_Indexed REC'!$E$13:$AD$15,MATCH('Indexed REC Strike Price'!$C20,'Inputs_Indexed REC'!$C$13:$C$15,0),MATCH(O$2,'Inputs_Indexed REC'!$E$10:$AD$10,0))),
IF(O$2&lt;$B20,0,$F20)))</f>
        <v>0</v>
      </c>
      <c r="P20" s="215">
        <f>IF(P$2=$B20,$F20,
IF(P$2&gt;$B20,O20*(1+INDEX('Inputs_Indexed REC'!$E$13:$AD$15,MATCH('Indexed REC Strike Price'!$C20,'Inputs_Indexed REC'!$C$13:$C$15,0),MATCH(P$2,'Inputs_Indexed REC'!$E$10:$AD$10,0))),
IF(P$2&lt;$B20,0,$F20)))</f>
        <v>0</v>
      </c>
      <c r="Q20" s="215">
        <f>IF(Q$2=$B20,$F20,
IF(Q$2&gt;$B20,P20*(1+INDEX('Inputs_Indexed REC'!$E$13:$AD$15,MATCH('Indexed REC Strike Price'!$C20,'Inputs_Indexed REC'!$C$13:$C$15,0),MATCH(Q$2,'Inputs_Indexed REC'!$E$10:$AD$10,0))),
IF(Q$2&lt;$B20,0,$F20)))</f>
        <v>0</v>
      </c>
      <c r="R20" s="215">
        <f>IF(R$2=$B20,$F20,
IF(R$2&gt;$B20,Q20*(1+INDEX('Inputs_Indexed REC'!$E$13:$AD$15,MATCH('Indexed REC Strike Price'!$C20,'Inputs_Indexed REC'!$C$13:$C$15,0),MATCH(R$2,'Inputs_Indexed REC'!$E$10:$AD$10,0))),
IF(R$2&lt;$B20,0,$F20)))</f>
        <v>0</v>
      </c>
      <c r="S20" s="215">
        <f>IF(S$2=$B20,$F20,
IF(S$2&gt;$B20,R20*(1+INDEX('Inputs_Indexed REC'!$E$13:$AD$15,MATCH('Indexed REC Strike Price'!$C20,'Inputs_Indexed REC'!$C$13:$C$15,0),MATCH(S$2,'Inputs_Indexed REC'!$E$10:$AD$10,0))),
IF(S$2&lt;$B20,0,$F20)))</f>
        <v>0</v>
      </c>
      <c r="T20" s="215">
        <f>IF(T$2=$B20,$F20,
IF(T$2&gt;$B20,S20*(1+INDEX('Inputs_Indexed REC'!$E$13:$AD$15,MATCH('Indexed REC Strike Price'!$C20,'Inputs_Indexed REC'!$C$13:$C$15,0),MATCH(T$2,'Inputs_Indexed REC'!$E$10:$AD$10,0))),
IF(T$2&lt;$B20,0,$F20)))</f>
        <v>0</v>
      </c>
      <c r="U20" s="215">
        <f>IF(U$2=$B20,$F20,
IF(U$2&gt;$B20,T20*(1+INDEX('Inputs_Indexed REC'!$E$13:$AD$15,MATCH('Indexed REC Strike Price'!$C20,'Inputs_Indexed REC'!$C$13:$C$15,0),MATCH(U$2,'Inputs_Indexed REC'!$E$10:$AD$10,0))),
IF(U$2&lt;$B20,0,$F20)))</f>
        <v>0</v>
      </c>
      <c r="V20" s="215">
        <f>IF(V$2=$B20,$F20,
IF(V$2&gt;$B20,U20*(1+INDEX('Inputs_Indexed REC'!$E$13:$AD$15,MATCH('Indexed REC Strike Price'!$C20,'Inputs_Indexed REC'!$C$13:$C$15,0),MATCH(V$2,'Inputs_Indexed REC'!$E$10:$AD$10,0))),
IF(V$2&lt;$B20,0,$F20)))</f>
        <v>0</v>
      </c>
      <c r="W20" s="215">
        <f>IF(W$2=$B20,$F20,
IF(W$2&gt;$B20,V20*(1+INDEX('Inputs_Indexed REC'!$E$13:$AD$15,MATCH('Indexed REC Strike Price'!$C20,'Inputs_Indexed REC'!$C$13:$C$15,0),MATCH(W$2,'Inputs_Indexed REC'!$E$10:$AD$10,0))),
IF(W$2&lt;$B20,0,$F20)))</f>
        <v>120.58639916376595</v>
      </c>
      <c r="X20" s="215">
        <f>IF(X$2=$B20,$F20,
IF(X$2&gt;$B20,W20*(1+INDEX('Inputs_Indexed REC'!$E$13:$AD$15,MATCH('Indexed REC Strike Price'!$C20,'Inputs_Indexed REC'!$C$13:$C$15,0),MATCH(X$2,'Inputs_Indexed REC'!$E$10:$AD$10,0))),
IF(X$2&lt;$B20,0,$F20)))</f>
        <v>120.58639916376595</v>
      </c>
      <c r="Y20" s="215">
        <f>IF(Y$2=$B20,$F20,
IF(Y$2&gt;$B20,X20*(1+INDEX('Inputs_Indexed REC'!$E$13:$AD$15,MATCH('Indexed REC Strike Price'!$C20,'Inputs_Indexed REC'!$C$13:$C$15,0),MATCH(Y$2,'Inputs_Indexed REC'!$E$10:$AD$10,0))),
IF(Y$2&lt;$B20,0,$F20)))</f>
        <v>120.58639916376595</v>
      </c>
      <c r="Z20" s="215">
        <f>IF(Z$2=$B20,$F20,
IF(Z$2&gt;$B20,Y20*(1+INDEX('Inputs_Indexed REC'!$E$13:$AD$15,MATCH('Indexed REC Strike Price'!$C20,'Inputs_Indexed REC'!$C$13:$C$15,0),MATCH(Z$2,'Inputs_Indexed REC'!$E$10:$AD$10,0))),
IF(Z$2&lt;$B20,0,$F20)))</f>
        <v>120.58639916376595</v>
      </c>
      <c r="AA20" s="215">
        <f>IF(AA$2=$B20,$F20,
IF(AA$2&gt;$B20,Z20*(1+INDEX('Inputs_Indexed REC'!$E$13:$AD$15,MATCH('Indexed REC Strike Price'!$C20,'Inputs_Indexed REC'!$C$13:$C$15,0),MATCH(AA$2,'Inputs_Indexed REC'!$E$10:$AD$10,0))),
IF(AA$2&lt;$B20,0,$F20)))</f>
        <v>120.58639916376595</v>
      </c>
      <c r="AB20" s="215">
        <f>IF(AB$2=$B20,$F20,
IF(AB$2&gt;$B20,AA20*(1+INDEX('Inputs_Indexed REC'!$E$13:$AD$15,MATCH('Indexed REC Strike Price'!$C20,'Inputs_Indexed REC'!$C$13:$C$15,0),MATCH(AB$2,'Inputs_Indexed REC'!$E$10:$AD$10,0))),
IF(AB$2&lt;$B20,0,$F20)))</f>
        <v>120.58639916376595</v>
      </c>
      <c r="AC20" s="215">
        <f>IF(AC$2=$B20,$F20,
IF(AC$2&gt;$B20,AB20*(1+INDEX('Inputs_Indexed REC'!$E$13:$AD$15,MATCH('Indexed REC Strike Price'!$C20,'Inputs_Indexed REC'!$C$13:$C$15,0),MATCH(AC$2,'Inputs_Indexed REC'!$E$10:$AD$10,0))),
IF(AC$2&lt;$B20,0,$F20)))</f>
        <v>120.58639916376595</v>
      </c>
      <c r="AD20" s="215">
        <f>IF(AD$2=$B20,$F20,
IF(AD$2&gt;$B20,AC20*(1+INDEX('Inputs_Indexed REC'!$E$13:$AD$15,MATCH('Indexed REC Strike Price'!$C20,'Inputs_Indexed REC'!$C$13:$C$15,0),MATCH(AD$2,'Inputs_Indexed REC'!$E$10:$AD$10,0))),
IF(AD$2&lt;$B20,0,$F20)))</f>
        <v>120.58639916376595</v>
      </c>
      <c r="AE20" s="215">
        <f>IF(AE$2=$B20,$F20,
IF(AE$2&gt;$B20,AD20*(1+INDEX('Inputs_Indexed REC'!$E$13:$AD$15,MATCH('Indexed REC Strike Price'!$C20,'Inputs_Indexed REC'!$C$13:$C$15,0),MATCH(AE$2,'Inputs_Indexed REC'!$E$10:$AD$10,0))),
IF(AE$2&lt;$B20,0,$F20)))</f>
        <v>120.58639916376595</v>
      </c>
      <c r="AF20" s="215">
        <f>IF(AF$2=$B20,$F20,
IF(AF$2&gt;$B20,AE20*(1+INDEX('Inputs_Indexed REC'!$E$13:$AD$15,MATCH('Indexed REC Strike Price'!$C20,'Inputs_Indexed REC'!$C$13:$C$15,0),MATCH(AF$2,'Inputs_Indexed REC'!$E$10:$AD$10,0))),
IF(AF$2&lt;$B20,0,$F20)))</f>
        <v>120.58639916376595</v>
      </c>
    </row>
    <row r="21" spans="2:32" x14ac:dyDescent="0.35">
      <c r="B21" s="354">
        <f t="shared" si="1"/>
        <v>2038</v>
      </c>
      <c r="C21" s="227" t="s">
        <v>75</v>
      </c>
      <c r="D21" s="60" t="s">
        <v>36</v>
      </c>
      <c r="E21" s="249" t="s">
        <v>93</v>
      </c>
      <c r="F21" s="361">
        <v>121.64802805743601</v>
      </c>
      <c r="H21" s="215">
        <f>IF(H$2=$B21,$F21,
IF(H$2&gt;$B21,G21*(1+INDEX('Inputs_Indexed REC'!$E$13:$AD$15,MATCH('Indexed REC Strike Price'!$C21,'Inputs_Indexed REC'!$C$13:$C$15,0),MATCH(H$2,'Inputs_Indexed REC'!$E$10:$AD$10,0))),
IF(H$2&lt;$B21,0,$F21)))</f>
        <v>0</v>
      </c>
      <c r="I21" s="215">
        <f>IF(I$2=$B21,$F21,
IF(I$2&gt;$B21,H21*(1+INDEX('Inputs_Indexed REC'!$E$13:$AD$15,MATCH('Indexed REC Strike Price'!$C21,'Inputs_Indexed REC'!$C$13:$C$15,0),MATCH(I$2,'Inputs_Indexed REC'!$E$10:$AD$10,0))),
IF(I$2&lt;$B21,0,$F21)))</f>
        <v>0</v>
      </c>
      <c r="J21" s="215">
        <f>IF(J$2=$B21,$F21,
IF(J$2&gt;$B21,I21*(1+INDEX('Inputs_Indexed REC'!$E$13:$AD$15,MATCH('Indexed REC Strike Price'!$C21,'Inputs_Indexed REC'!$C$13:$C$15,0),MATCH(J$2,'Inputs_Indexed REC'!$E$10:$AD$10,0))),
IF(J$2&lt;$B21,0,$F21)))</f>
        <v>0</v>
      </c>
      <c r="K21" s="215">
        <f>IF(K$2=$B21,$F21,
IF(K$2&gt;$B21,J21*(1+INDEX('Inputs_Indexed REC'!$E$13:$AD$15,MATCH('Indexed REC Strike Price'!$C21,'Inputs_Indexed REC'!$C$13:$C$15,0),MATCH(K$2,'Inputs_Indexed REC'!$E$10:$AD$10,0))),
IF(K$2&lt;$B21,0,$F21)))</f>
        <v>0</v>
      </c>
      <c r="L21" s="215">
        <f>IF(L$2=$B21,$F21,
IF(L$2&gt;$B21,K21*(1+INDEX('Inputs_Indexed REC'!$E$13:$AD$15,MATCH('Indexed REC Strike Price'!$C21,'Inputs_Indexed REC'!$C$13:$C$15,0),MATCH(L$2,'Inputs_Indexed REC'!$E$10:$AD$10,0))),
IF(L$2&lt;$B21,0,$F21)))</f>
        <v>0</v>
      </c>
      <c r="M21" s="215">
        <f>IF(M$2=$B21,$F21,
IF(M$2&gt;$B21,L21*(1+INDEX('Inputs_Indexed REC'!$E$13:$AD$15,MATCH('Indexed REC Strike Price'!$C21,'Inputs_Indexed REC'!$C$13:$C$15,0),MATCH(M$2,'Inputs_Indexed REC'!$E$10:$AD$10,0))),
IF(M$2&lt;$B21,0,$F21)))</f>
        <v>0</v>
      </c>
      <c r="N21" s="215">
        <f>IF(N$2=$B21,$F21,
IF(N$2&gt;$B21,M21*(1+INDEX('Inputs_Indexed REC'!$E$13:$AD$15,MATCH('Indexed REC Strike Price'!$C21,'Inputs_Indexed REC'!$C$13:$C$15,0),MATCH(N$2,'Inputs_Indexed REC'!$E$10:$AD$10,0))),
IF(N$2&lt;$B21,0,$F21)))</f>
        <v>0</v>
      </c>
      <c r="O21" s="215">
        <f>IF(O$2=$B21,$F21,
IF(O$2&gt;$B21,N21*(1+INDEX('Inputs_Indexed REC'!$E$13:$AD$15,MATCH('Indexed REC Strike Price'!$C21,'Inputs_Indexed REC'!$C$13:$C$15,0),MATCH(O$2,'Inputs_Indexed REC'!$E$10:$AD$10,0))),
IF(O$2&lt;$B21,0,$F21)))</f>
        <v>0</v>
      </c>
      <c r="P21" s="215">
        <f>IF(P$2=$B21,$F21,
IF(P$2&gt;$B21,O21*(1+INDEX('Inputs_Indexed REC'!$E$13:$AD$15,MATCH('Indexed REC Strike Price'!$C21,'Inputs_Indexed REC'!$C$13:$C$15,0),MATCH(P$2,'Inputs_Indexed REC'!$E$10:$AD$10,0))),
IF(P$2&lt;$B21,0,$F21)))</f>
        <v>0</v>
      </c>
      <c r="Q21" s="215">
        <f>IF(Q$2=$B21,$F21,
IF(Q$2&gt;$B21,P21*(1+INDEX('Inputs_Indexed REC'!$E$13:$AD$15,MATCH('Indexed REC Strike Price'!$C21,'Inputs_Indexed REC'!$C$13:$C$15,0),MATCH(Q$2,'Inputs_Indexed REC'!$E$10:$AD$10,0))),
IF(Q$2&lt;$B21,0,$F21)))</f>
        <v>0</v>
      </c>
      <c r="R21" s="215">
        <f>IF(R$2=$B21,$F21,
IF(R$2&gt;$B21,Q21*(1+INDEX('Inputs_Indexed REC'!$E$13:$AD$15,MATCH('Indexed REC Strike Price'!$C21,'Inputs_Indexed REC'!$C$13:$C$15,0),MATCH(R$2,'Inputs_Indexed REC'!$E$10:$AD$10,0))),
IF(R$2&lt;$B21,0,$F21)))</f>
        <v>0</v>
      </c>
      <c r="S21" s="215">
        <f>IF(S$2=$B21,$F21,
IF(S$2&gt;$B21,R21*(1+INDEX('Inputs_Indexed REC'!$E$13:$AD$15,MATCH('Indexed REC Strike Price'!$C21,'Inputs_Indexed REC'!$C$13:$C$15,0),MATCH(S$2,'Inputs_Indexed REC'!$E$10:$AD$10,0))),
IF(S$2&lt;$B21,0,$F21)))</f>
        <v>0</v>
      </c>
      <c r="T21" s="215">
        <f>IF(T$2=$B21,$F21,
IF(T$2&gt;$B21,S21*(1+INDEX('Inputs_Indexed REC'!$E$13:$AD$15,MATCH('Indexed REC Strike Price'!$C21,'Inputs_Indexed REC'!$C$13:$C$15,0),MATCH(T$2,'Inputs_Indexed REC'!$E$10:$AD$10,0))),
IF(T$2&lt;$B21,0,$F21)))</f>
        <v>0</v>
      </c>
      <c r="U21" s="215">
        <f>IF(U$2=$B21,$F21,
IF(U$2&gt;$B21,T21*(1+INDEX('Inputs_Indexed REC'!$E$13:$AD$15,MATCH('Indexed REC Strike Price'!$C21,'Inputs_Indexed REC'!$C$13:$C$15,0),MATCH(U$2,'Inputs_Indexed REC'!$E$10:$AD$10,0))),
IF(U$2&lt;$B21,0,$F21)))</f>
        <v>0</v>
      </c>
      <c r="V21" s="215">
        <f>IF(V$2=$B21,$F21,
IF(V$2&gt;$B21,U21*(1+INDEX('Inputs_Indexed REC'!$E$13:$AD$15,MATCH('Indexed REC Strike Price'!$C21,'Inputs_Indexed REC'!$C$13:$C$15,0),MATCH(V$2,'Inputs_Indexed REC'!$E$10:$AD$10,0))),
IF(V$2&lt;$B21,0,$F21)))</f>
        <v>0</v>
      </c>
      <c r="W21" s="215">
        <f>IF(W$2=$B21,$F21,
IF(W$2&gt;$B21,V21*(1+INDEX('Inputs_Indexed REC'!$E$13:$AD$15,MATCH('Indexed REC Strike Price'!$C21,'Inputs_Indexed REC'!$C$13:$C$15,0),MATCH(W$2,'Inputs_Indexed REC'!$E$10:$AD$10,0))),
IF(W$2&lt;$B21,0,$F21)))</f>
        <v>0</v>
      </c>
      <c r="X21" s="215">
        <f>IF(X$2=$B21,$F21,
IF(X$2&gt;$B21,W21*(1+INDEX('Inputs_Indexed REC'!$E$13:$AD$15,MATCH('Indexed REC Strike Price'!$C21,'Inputs_Indexed REC'!$C$13:$C$15,0),MATCH(X$2,'Inputs_Indexed REC'!$E$10:$AD$10,0))),
IF(X$2&lt;$B21,0,$F21)))</f>
        <v>121.64802805743601</v>
      </c>
      <c r="Y21" s="215">
        <f>IF(Y$2=$B21,$F21,
IF(Y$2&gt;$B21,X21*(1+INDEX('Inputs_Indexed REC'!$E$13:$AD$15,MATCH('Indexed REC Strike Price'!$C21,'Inputs_Indexed REC'!$C$13:$C$15,0),MATCH(Y$2,'Inputs_Indexed REC'!$E$10:$AD$10,0))),
IF(Y$2&lt;$B21,0,$F21)))</f>
        <v>121.64802805743601</v>
      </c>
      <c r="Z21" s="215">
        <f>IF(Z$2=$B21,$F21,
IF(Z$2&gt;$B21,Y21*(1+INDEX('Inputs_Indexed REC'!$E$13:$AD$15,MATCH('Indexed REC Strike Price'!$C21,'Inputs_Indexed REC'!$C$13:$C$15,0),MATCH(Z$2,'Inputs_Indexed REC'!$E$10:$AD$10,0))),
IF(Z$2&lt;$B21,0,$F21)))</f>
        <v>121.64802805743601</v>
      </c>
      <c r="AA21" s="215">
        <f>IF(AA$2=$B21,$F21,
IF(AA$2&gt;$B21,Z21*(1+INDEX('Inputs_Indexed REC'!$E$13:$AD$15,MATCH('Indexed REC Strike Price'!$C21,'Inputs_Indexed REC'!$C$13:$C$15,0),MATCH(AA$2,'Inputs_Indexed REC'!$E$10:$AD$10,0))),
IF(AA$2&lt;$B21,0,$F21)))</f>
        <v>121.64802805743601</v>
      </c>
      <c r="AB21" s="215">
        <f>IF(AB$2=$B21,$F21,
IF(AB$2&gt;$B21,AA21*(1+INDEX('Inputs_Indexed REC'!$E$13:$AD$15,MATCH('Indexed REC Strike Price'!$C21,'Inputs_Indexed REC'!$C$13:$C$15,0),MATCH(AB$2,'Inputs_Indexed REC'!$E$10:$AD$10,0))),
IF(AB$2&lt;$B21,0,$F21)))</f>
        <v>121.64802805743601</v>
      </c>
      <c r="AC21" s="215">
        <f>IF(AC$2=$B21,$F21,
IF(AC$2&gt;$B21,AB21*(1+INDEX('Inputs_Indexed REC'!$E$13:$AD$15,MATCH('Indexed REC Strike Price'!$C21,'Inputs_Indexed REC'!$C$13:$C$15,0),MATCH(AC$2,'Inputs_Indexed REC'!$E$10:$AD$10,0))),
IF(AC$2&lt;$B21,0,$F21)))</f>
        <v>121.64802805743601</v>
      </c>
      <c r="AD21" s="215">
        <f>IF(AD$2=$B21,$F21,
IF(AD$2&gt;$B21,AC21*(1+INDEX('Inputs_Indexed REC'!$E$13:$AD$15,MATCH('Indexed REC Strike Price'!$C21,'Inputs_Indexed REC'!$C$13:$C$15,0),MATCH(AD$2,'Inputs_Indexed REC'!$E$10:$AD$10,0))),
IF(AD$2&lt;$B21,0,$F21)))</f>
        <v>121.64802805743601</v>
      </c>
      <c r="AE21" s="215">
        <f>IF(AE$2=$B21,$F21,
IF(AE$2&gt;$B21,AD21*(1+INDEX('Inputs_Indexed REC'!$E$13:$AD$15,MATCH('Indexed REC Strike Price'!$C21,'Inputs_Indexed REC'!$C$13:$C$15,0),MATCH(AE$2,'Inputs_Indexed REC'!$E$10:$AD$10,0))),
IF(AE$2&lt;$B21,0,$F21)))</f>
        <v>121.64802805743601</v>
      </c>
      <c r="AF21" s="215">
        <f>IF(AF$2=$B21,$F21,
IF(AF$2&gt;$B21,AE21*(1+INDEX('Inputs_Indexed REC'!$E$13:$AD$15,MATCH('Indexed REC Strike Price'!$C21,'Inputs_Indexed REC'!$C$13:$C$15,0),MATCH(AF$2,'Inputs_Indexed REC'!$E$10:$AD$10,0))),
IF(AF$2&lt;$B21,0,$F21)))</f>
        <v>121.64802805743601</v>
      </c>
    </row>
    <row r="22" spans="2:32" x14ac:dyDescent="0.35">
      <c r="B22" s="354">
        <f t="shared" si="1"/>
        <v>2039</v>
      </c>
      <c r="C22" s="227" t="s">
        <v>75</v>
      </c>
      <c r="D22" s="60" t="s">
        <v>37</v>
      </c>
      <c r="E22" s="249" t="s">
        <v>93</v>
      </c>
      <c r="F22" s="361">
        <v>122.69135300466351</v>
      </c>
      <c r="H22" s="215">
        <f>IF(H$2=$B22,$F22,
IF(H$2&gt;$B22,G22*(1+INDEX('Inputs_Indexed REC'!$E$13:$AD$15,MATCH('Indexed REC Strike Price'!$C22,'Inputs_Indexed REC'!$C$13:$C$15,0),MATCH(H$2,'Inputs_Indexed REC'!$E$10:$AD$10,0))),
IF(H$2&lt;$B22,0,$F22)))</f>
        <v>0</v>
      </c>
      <c r="I22" s="215">
        <f>IF(I$2=$B22,$F22,
IF(I$2&gt;$B22,H22*(1+INDEX('Inputs_Indexed REC'!$E$13:$AD$15,MATCH('Indexed REC Strike Price'!$C22,'Inputs_Indexed REC'!$C$13:$C$15,0),MATCH(I$2,'Inputs_Indexed REC'!$E$10:$AD$10,0))),
IF(I$2&lt;$B22,0,$F22)))</f>
        <v>0</v>
      </c>
      <c r="J22" s="215">
        <f>IF(J$2=$B22,$F22,
IF(J$2&gt;$B22,I22*(1+INDEX('Inputs_Indexed REC'!$E$13:$AD$15,MATCH('Indexed REC Strike Price'!$C22,'Inputs_Indexed REC'!$C$13:$C$15,0),MATCH(J$2,'Inputs_Indexed REC'!$E$10:$AD$10,0))),
IF(J$2&lt;$B22,0,$F22)))</f>
        <v>0</v>
      </c>
      <c r="K22" s="215">
        <f>IF(K$2=$B22,$F22,
IF(K$2&gt;$B22,J22*(1+INDEX('Inputs_Indexed REC'!$E$13:$AD$15,MATCH('Indexed REC Strike Price'!$C22,'Inputs_Indexed REC'!$C$13:$C$15,0),MATCH(K$2,'Inputs_Indexed REC'!$E$10:$AD$10,0))),
IF(K$2&lt;$B22,0,$F22)))</f>
        <v>0</v>
      </c>
      <c r="L22" s="215">
        <f>IF(L$2=$B22,$F22,
IF(L$2&gt;$B22,K22*(1+INDEX('Inputs_Indexed REC'!$E$13:$AD$15,MATCH('Indexed REC Strike Price'!$C22,'Inputs_Indexed REC'!$C$13:$C$15,0),MATCH(L$2,'Inputs_Indexed REC'!$E$10:$AD$10,0))),
IF(L$2&lt;$B22,0,$F22)))</f>
        <v>0</v>
      </c>
      <c r="M22" s="215">
        <f>IF(M$2=$B22,$F22,
IF(M$2&gt;$B22,L22*(1+INDEX('Inputs_Indexed REC'!$E$13:$AD$15,MATCH('Indexed REC Strike Price'!$C22,'Inputs_Indexed REC'!$C$13:$C$15,0),MATCH(M$2,'Inputs_Indexed REC'!$E$10:$AD$10,0))),
IF(M$2&lt;$B22,0,$F22)))</f>
        <v>0</v>
      </c>
      <c r="N22" s="215">
        <f>IF(N$2=$B22,$F22,
IF(N$2&gt;$B22,M22*(1+INDEX('Inputs_Indexed REC'!$E$13:$AD$15,MATCH('Indexed REC Strike Price'!$C22,'Inputs_Indexed REC'!$C$13:$C$15,0),MATCH(N$2,'Inputs_Indexed REC'!$E$10:$AD$10,0))),
IF(N$2&lt;$B22,0,$F22)))</f>
        <v>0</v>
      </c>
      <c r="O22" s="215">
        <f>IF(O$2=$B22,$F22,
IF(O$2&gt;$B22,N22*(1+INDEX('Inputs_Indexed REC'!$E$13:$AD$15,MATCH('Indexed REC Strike Price'!$C22,'Inputs_Indexed REC'!$C$13:$C$15,0),MATCH(O$2,'Inputs_Indexed REC'!$E$10:$AD$10,0))),
IF(O$2&lt;$B22,0,$F22)))</f>
        <v>0</v>
      </c>
      <c r="P22" s="215">
        <f>IF(P$2=$B22,$F22,
IF(P$2&gt;$B22,O22*(1+INDEX('Inputs_Indexed REC'!$E$13:$AD$15,MATCH('Indexed REC Strike Price'!$C22,'Inputs_Indexed REC'!$C$13:$C$15,0),MATCH(P$2,'Inputs_Indexed REC'!$E$10:$AD$10,0))),
IF(P$2&lt;$B22,0,$F22)))</f>
        <v>0</v>
      </c>
      <c r="Q22" s="215">
        <f>IF(Q$2=$B22,$F22,
IF(Q$2&gt;$B22,P22*(1+INDEX('Inputs_Indexed REC'!$E$13:$AD$15,MATCH('Indexed REC Strike Price'!$C22,'Inputs_Indexed REC'!$C$13:$C$15,0),MATCH(Q$2,'Inputs_Indexed REC'!$E$10:$AD$10,0))),
IF(Q$2&lt;$B22,0,$F22)))</f>
        <v>0</v>
      </c>
      <c r="R22" s="215">
        <f>IF(R$2=$B22,$F22,
IF(R$2&gt;$B22,Q22*(1+INDEX('Inputs_Indexed REC'!$E$13:$AD$15,MATCH('Indexed REC Strike Price'!$C22,'Inputs_Indexed REC'!$C$13:$C$15,0),MATCH(R$2,'Inputs_Indexed REC'!$E$10:$AD$10,0))),
IF(R$2&lt;$B22,0,$F22)))</f>
        <v>0</v>
      </c>
      <c r="S22" s="215">
        <f>IF(S$2=$B22,$F22,
IF(S$2&gt;$B22,R22*(1+INDEX('Inputs_Indexed REC'!$E$13:$AD$15,MATCH('Indexed REC Strike Price'!$C22,'Inputs_Indexed REC'!$C$13:$C$15,0),MATCH(S$2,'Inputs_Indexed REC'!$E$10:$AD$10,0))),
IF(S$2&lt;$B22,0,$F22)))</f>
        <v>0</v>
      </c>
      <c r="T22" s="215">
        <f>IF(T$2=$B22,$F22,
IF(T$2&gt;$B22,S22*(1+INDEX('Inputs_Indexed REC'!$E$13:$AD$15,MATCH('Indexed REC Strike Price'!$C22,'Inputs_Indexed REC'!$C$13:$C$15,0),MATCH(T$2,'Inputs_Indexed REC'!$E$10:$AD$10,0))),
IF(T$2&lt;$B22,0,$F22)))</f>
        <v>0</v>
      </c>
      <c r="U22" s="215">
        <f>IF(U$2=$B22,$F22,
IF(U$2&gt;$B22,T22*(1+INDEX('Inputs_Indexed REC'!$E$13:$AD$15,MATCH('Indexed REC Strike Price'!$C22,'Inputs_Indexed REC'!$C$13:$C$15,0),MATCH(U$2,'Inputs_Indexed REC'!$E$10:$AD$10,0))),
IF(U$2&lt;$B22,0,$F22)))</f>
        <v>0</v>
      </c>
      <c r="V22" s="215">
        <f>IF(V$2=$B22,$F22,
IF(V$2&gt;$B22,U22*(1+INDEX('Inputs_Indexed REC'!$E$13:$AD$15,MATCH('Indexed REC Strike Price'!$C22,'Inputs_Indexed REC'!$C$13:$C$15,0),MATCH(V$2,'Inputs_Indexed REC'!$E$10:$AD$10,0))),
IF(V$2&lt;$B22,0,$F22)))</f>
        <v>0</v>
      </c>
      <c r="W22" s="215">
        <f>IF(W$2=$B22,$F22,
IF(W$2&gt;$B22,V22*(1+INDEX('Inputs_Indexed REC'!$E$13:$AD$15,MATCH('Indexed REC Strike Price'!$C22,'Inputs_Indexed REC'!$C$13:$C$15,0),MATCH(W$2,'Inputs_Indexed REC'!$E$10:$AD$10,0))),
IF(W$2&lt;$B22,0,$F22)))</f>
        <v>0</v>
      </c>
      <c r="X22" s="215">
        <f>IF(X$2=$B22,$F22,
IF(X$2&gt;$B22,W22*(1+INDEX('Inputs_Indexed REC'!$E$13:$AD$15,MATCH('Indexed REC Strike Price'!$C22,'Inputs_Indexed REC'!$C$13:$C$15,0),MATCH(X$2,'Inputs_Indexed REC'!$E$10:$AD$10,0))),
IF(X$2&lt;$B22,0,$F22)))</f>
        <v>0</v>
      </c>
      <c r="Y22" s="215">
        <f>IF(Y$2=$B22,$F22,
IF(Y$2&gt;$B22,X22*(1+INDEX('Inputs_Indexed REC'!$E$13:$AD$15,MATCH('Indexed REC Strike Price'!$C22,'Inputs_Indexed REC'!$C$13:$C$15,0),MATCH(Y$2,'Inputs_Indexed REC'!$E$10:$AD$10,0))),
IF(Y$2&lt;$B22,0,$F22)))</f>
        <v>122.69135300466351</v>
      </c>
      <c r="Z22" s="215">
        <f>IF(Z$2=$B22,$F22,
IF(Z$2&gt;$B22,Y22*(1+INDEX('Inputs_Indexed REC'!$E$13:$AD$15,MATCH('Indexed REC Strike Price'!$C22,'Inputs_Indexed REC'!$C$13:$C$15,0),MATCH(Z$2,'Inputs_Indexed REC'!$E$10:$AD$10,0))),
IF(Z$2&lt;$B22,0,$F22)))</f>
        <v>122.69135300466351</v>
      </c>
      <c r="AA22" s="215">
        <f>IF(AA$2=$B22,$F22,
IF(AA$2&gt;$B22,Z22*(1+INDEX('Inputs_Indexed REC'!$E$13:$AD$15,MATCH('Indexed REC Strike Price'!$C22,'Inputs_Indexed REC'!$C$13:$C$15,0),MATCH(AA$2,'Inputs_Indexed REC'!$E$10:$AD$10,0))),
IF(AA$2&lt;$B22,0,$F22)))</f>
        <v>122.69135300466351</v>
      </c>
      <c r="AB22" s="215">
        <f>IF(AB$2=$B22,$F22,
IF(AB$2&gt;$B22,AA22*(1+INDEX('Inputs_Indexed REC'!$E$13:$AD$15,MATCH('Indexed REC Strike Price'!$C22,'Inputs_Indexed REC'!$C$13:$C$15,0),MATCH(AB$2,'Inputs_Indexed REC'!$E$10:$AD$10,0))),
IF(AB$2&lt;$B22,0,$F22)))</f>
        <v>122.69135300466351</v>
      </c>
      <c r="AC22" s="215">
        <f>IF(AC$2=$B22,$F22,
IF(AC$2&gt;$B22,AB22*(1+INDEX('Inputs_Indexed REC'!$E$13:$AD$15,MATCH('Indexed REC Strike Price'!$C22,'Inputs_Indexed REC'!$C$13:$C$15,0),MATCH(AC$2,'Inputs_Indexed REC'!$E$10:$AD$10,0))),
IF(AC$2&lt;$B22,0,$F22)))</f>
        <v>122.69135300466351</v>
      </c>
      <c r="AD22" s="215">
        <f>IF(AD$2=$B22,$F22,
IF(AD$2&gt;$B22,AC22*(1+INDEX('Inputs_Indexed REC'!$E$13:$AD$15,MATCH('Indexed REC Strike Price'!$C22,'Inputs_Indexed REC'!$C$13:$C$15,0),MATCH(AD$2,'Inputs_Indexed REC'!$E$10:$AD$10,0))),
IF(AD$2&lt;$B22,0,$F22)))</f>
        <v>122.69135300466351</v>
      </c>
      <c r="AE22" s="215">
        <f>IF(AE$2=$B22,$F22,
IF(AE$2&gt;$B22,AD22*(1+INDEX('Inputs_Indexed REC'!$E$13:$AD$15,MATCH('Indexed REC Strike Price'!$C22,'Inputs_Indexed REC'!$C$13:$C$15,0),MATCH(AE$2,'Inputs_Indexed REC'!$E$10:$AD$10,0))),
IF(AE$2&lt;$B22,0,$F22)))</f>
        <v>122.69135300466351</v>
      </c>
      <c r="AF22" s="215">
        <f>IF(AF$2=$B22,$F22,
IF(AF$2&gt;$B22,AE22*(1+INDEX('Inputs_Indexed REC'!$E$13:$AD$15,MATCH('Indexed REC Strike Price'!$C22,'Inputs_Indexed REC'!$C$13:$C$15,0),MATCH(AF$2,'Inputs_Indexed REC'!$E$10:$AD$10,0))),
IF(AF$2&lt;$B22,0,$F22)))</f>
        <v>122.69135300466351</v>
      </c>
    </row>
    <row r="23" spans="2:32" x14ac:dyDescent="0.35">
      <c r="B23" s="354">
        <f t="shared" si="1"/>
        <v>2040</v>
      </c>
      <c r="C23" s="227" t="s">
        <v>75</v>
      </c>
      <c r="D23" s="60" t="s">
        <v>38</v>
      </c>
      <c r="E23" s="249" t="s">
        <v>93</v>
      </c>
      <c r="F23" s="361">
        <v>123.73467795189099</v>
      </c>
      <c r="H23" s="215">
        <f>IF(H$2=$B23,$F23,
IF(H$2&gt;$B23,G23*(1+INDEX('Inputs_Indexed REC'!$E$13:$AD$15,MATCH('Indexed REC Strike Price'!$C23,'Inputs_Indexed REC'!$C$13:$C$15,0),MATCH(H$2,'Inputs_Indexed REC'!$E$10:$AD$10,0))),
IF(H$2&lt;$B23,0,$F23)))</f>
        <v>0</v>
      </c>
      <c r="I23" s="215">
        <f>IF(I$2=$B23,$F23,
IF(I$2&gt;$B23,H23*(1+INDEX('Inputs_Indexed REC'!$E$13:$AD$15,MATCH('Indexed REC Strike Price'!$C23,'Inputs_Indexed REC'!$C$13:$C$15,0),MATCH(I$2,'Inputs_Indexed REC'!$E$10:$AD$10,0))),
IF(I$2&lt;$B23,0,$F23)))</f>
        <v>0</v>
      </c>
      <c r="J23" s="215">
        <f>IF(J$2=$B23,$F23,
IF(J$2&gt;$B23,I23*(1+INDEX('Inputs_Indexed REC'!$E$13:$AD$15,MATCH('Indexed REC Strike Price'!$C23,'Inputs_Indexed REC'!$C$13:$C$15,0),MATCH(J$2,'Inputs_Indexed REC'!$E$10:$AD$10,0))),
IF(J$2&lt;$B23,0,$F23)))</f>
        <v>0</v>
      </c>
      <c r="K23" s="215">
        <f>IF(K$2=$B23,$F23,
IF(K$2&gt;$B23,J23*(1+INDEX('Inputs_Indexed REC'!$E$13:$AD$15,MATCH('Indexed REC Strike Price'!$C23,'Inputs_Indexed REC'!$C$13:$C$15,0),MATCH(K$2,'Inputs_Indexed REC'!$E$10:$AD$10,0))),
IF(K$2&lt;$B23,0,$F23)))</f>
        <v>0</v>
      </c>
      <c r="L23" s="215">
        <f>IF(L$2=$B23,$F23,
IF(L$2&gt;$B23,K23*(1+INDEX('Inputs_Indexed REC'!$E$13:$AD$15,MATCH('Indexed REC Strike Price'!$C23,'Inputs_Indexed REC'!$C$13:$C$15,0),MATCH(L$2,'Inputs_Indexed REC'!$E$10:$AD$10,0))),
IF(L$2&lt;$B23,0,$F23)))</f>
        <v>0</v>
      </c>
      <c r="M23" s="215">
        <f>IF(M$2=$B23,$F23,
IF(M$2&gt;$B23,L23*(1+INDEX('Inputs_Indexed REC'!$E$13:$AD$15,MATCH('Indexed REC Strike Price'!$C23,'Inputs_Indexed REC'!$C$13:$C$15,0),MATCH(M$2,'Inputs_Indexed REC'!$E$10:$AD$10,0))),
IF(M$2&lt;$B23,0,$F23)))</f>
        <v>0</v>
      </c>
      <c r="N23" s="215">
        <f>IF(N$2=$B23,$F23,
IF(N$2&gt;$B23,M23*(1+INDEX('Inputs_Indexed REC'!$E$13:$AD$15,MATCH('Indexed REC Strike Price'!$C23,'Inputs_Indexed REC'!$C$13:$C$15,0),MATCH(N$2,'Inputs_Indexed REC'!$E$10:$AD$10,0))),
IF(N$2&lt;$B23,0,$F23)))</f>
        <v>0</v>
      </c>
      <c r="O23" s="215">
        <f>IF(O$2=$B23,$F23,
IF(O$2&gt;$B23,N23*(1+INDEX('Inputs_Indexed REC'!$E$13:$AD$15,MATCH('Indexed REC Strike Price'!$C23,'Inputs_Indexed REC'!$C$13:$C$15,0),MATCH(O$2,'Inputs_Indexed REC'!$E$10:$AD$10,0))),
IF(O$2&lt;$B23,0,$F23)))</f>
        <v>0</v>
      </c>
      <c r="P23" s="215">
        <f>IF(P$2=$B23,$F23,
IF(P$2&gt;$B23,O23*(1+INDEX('Inputs_Indexed REC'!$E$13:$AD$15,MATCH('Indexed REC Strike Price'!$C23,'Inputs_Indexed REC'!$C$13:$C$15,0),MATCH(P$2,'Inputs_Indexed REC'!$E$10:$AD$10,0))),
IF(P$2&lt;$B23,0,$F23)))</f>
        <v>0</v>
      </c>
      <c r="Q23" s="215">
        <f>IF(Q$2=$B23,$F23,
IF(Q$2&gt;$B23,P23*(1+INDEX('Inputs_Indexed REC'!$E$13:$AD$15,MATCH('Indexed REC Strike Price'!$C23,'Inputs_Indexed REC'!$C$13:$C$15,0),MATCH(Q$2,'Inputs_Indexed REC'!$E$10:$AD$10,0))),
IF(Q$2&lt;$B23,0,$F23)))</f>
        <v>0</v>
      </c>
      <c r="R23" s="215">
        <f>IF(R$2=$B23,$F23,
IF(R$2&gt;$B23,Q23*(1+INDEX('Inputs_Indexed REC'!$E$13:$AD$15,MATCH('Indexed REC Strike Price'!$C23,'Inputs_Indexed REC'!$C$13:$C$15,0),MATCH(R$2,'Inputs_Indexed REC'!$E$10:$AD$10,0))),
IF(R$2&lt;$B23,0,$F23)))</f>
        <v>0</v>
      </c>
      <c r="S23" s="215">
        <f>IF(S$2=$B23,$F23,
IF(S$2&gt;$B23,R23*(1+INDEX('Inputs_Indexed REC'!$E$13:$AD$15,MATCH('Indexed REC Strike Price'!$C23,'Inputs_Indexed REC'!$C$13:$C$15,0),MATCH(S$2,'Inputs_Indexed REC'!$E$10:$AD$10,0))),
IF(S$2&lt;$B23,0,$F23)))</f>
        <v>0</v>
      </c>
      <c r="T23" s="215">
        <f>IF(T$2=$B23,$F23,
IF(T$2&gt;$B23,S23*(1+INDEX('Inputs_Indexed REC'!$E$13:$AD$15,MATCH('Indexed REC Strike Price'!$C23,'Inputs_Indexed REC'!$C$13:$C$15,0),MATCH(T$2,'Inputs_Indexed REC'!$E$10:$AD$10,0))),
IF(T$2&lt;$B23,0,$F23)))</f>
        <v>0</v>
      </c>
      <c r="U23" s="215">
        <f>IF(U$2=$B23,$F23,
IF(U$2&gt;$B23,T23*(1+INDEX('Inputs_Indexed REC'!$E$13:$AD$15,MATCH('Indexed REC Strike Price'!$C23,'Inputs_Indexed REC'!$C$13:$C$15,0),MATCH(U$2,'Inputs_Indexed REC'!$E$10:$AD$10,0))),
IF(U$2&lt;$B23,0,$F23)))</f>
        <v>0</v>
      </c>
      <c r="V23" s="215">
        <f>IF(V$2=$B23,$F23,
IF(V$2&gt;$B23,U23*(1+INDEX('Inputs_Indexed REC'!$E$13:$AD$15,MATCH('Indexed REC Strike Price'!$C23,'Inputs_Indexed REC'!$C$13:$C$15,0),MATCH(V$2,'Inputs_Indexed REC'!$E$10:$AD$10,0))),
IF(V$2&lt;$B23,0,$F23)))</f>
        <v>0</v>
      </c>
      <c r="W23" s="215">
        <f>IF(W$2=$B23,$F23,
IF(W$2&gt;$B23,V23*(1+INDEX('Inputs_Indexed REC'!$E$13:$AD$15,MATCH('Indexed REC Strike Price'!$C23,'Inputs_Indexed REC'!$C$13:$C$15,0),MATCH(W$2,'Inputs_Indexed REC'!$E$10:$AD$10,0))),
IF(W$2&lt;$B23,0,$F23)))</f>
        <v>0</v>
      </c>
      <c r="X23" s="215">
        <f>IF(X$2=$B23,$F23,
IF(X$2&gt;$B23,W23*(1+INDEX('Inputs_Indexed REC'!$E$13:$AD$15,MATCH('Indexed REC Strike Price'!$C23,'Inputs_Indexed REC'!$C$13:$C$15,0),MATCH(X$2,'Inputs_Indexed REC'!$E$10:$AD$10,0))),
IF(X$2&lt;$B23,0,$F23)))</f>
        <v>0</v>
      </c>
      <c r="Y23" s="215">
        <f>IF(Y$2=$B23,$F23,
IF(Y$2&gt;$B23,X23*(1+INDEX('Inputs_Indexed REC'!$E$13:$AD$15,MATCH('Indexed REC Strike Price'!$C23,'Inputs_Indexed REC'!$C$13:$C$15,0),MATCH(Y$2,'Inputs_Indexed REC'!$E$10:$AD$10,0))),
IF(Y$2&lt;$B23,0,$F23)))</f>
        <v>0</v>
      </c>
      <c r="Z23" s="215">
        <f>IF(Z$2=$B23,$F23,
IF(Z$2&gt;$B23,Y23*(1+INDEX('Inputs_Indexed REC'!$E$13:$AD$15,MATCH('Indexed REC Strike Price'!$C23,'Inputs_Indexed REC'!$C$13:$C$15,0),MATCH(Z$2,'Inputs_Indexed REC'!$E$10:$AD$10,0))),
IF(Z$2&lt;$B23,0,$F23)))</f>
        <v>123.73467795189099</v>
      </c>
      <c r="AA23" s="215">
        <f>IF(AA$2=$B23,$F23,
IF(AA$2&gt;$B23,Z23*(1+INDEX('Inputs_Indexed REC'!$E$13:$AD$15,MATCH('Indexed REC Strike Price'!$C23,'Inputs_Indexed REC'!$C$13:$C$15,0),MATCH(AA$2,'Inputs_Indexed REC'!$E$10:$AD$10,0))),
IF(AA$2&lt;$B23,0,$F23)))</f>
        <v>123.73467795189099</v>
      </c>
      <c r="AB23" s="215">
        <f>IF(AB$2=$B23,$F23,
IF(AB$2&gt;$B23,AA23*(1+INDEX('Inputs_Indexed REC'!$E$13:$AD$15,MATCH('Indexed REC Strike Price'!$C23,'Inputs_Indexed REC'!$C$13:$C$15,0),MATCH(AB$2,'Inputs_Indexed REC'!$E$10:$AD$10,0))),
IF(AB$2&lt;$B23,0,$F23)))</f>
        <v>123.73467795189099</v>
      </c>
      <c r="AC23" s="215">
        <f>IF(AC$2=$B23,$F23,
IF(AC$2&gt;$B23,AB23*(1+INDEX('Inputs_Indexed REC'!$E$13:$AD$15,MATCH('Indexed REC Strike Price'!$C23,'Inputs_Indexed REC'!$C$13:$C$15,0),MATCH(AC$2,'Inputs_Indexed REC'!$E$10:$AD$10,0))),
IF(AC$2&lt;$B23,0,$F23)))</f>
        <v>123.73467795189099</v>
      </c>
      <c r="AD23" s="215">
        <f>IF(AD$2=$B23,$F23,
IF(AD$2&gt;$B23,AC23*(1+INDEX('Inputs_Indexed REC'!$E$13:$AD$15,MATCH('Indexed REC Strike Price'!$C23,'Inputs_Indexed REC'!$C$13:$C$15,0),MATCH(AD$2,'Inputs_Indexed REC'!$E$10:$AD$10,0))),
IF(AD$2&lt;$B23,0,$F23)))</f>
        <v>123.73467795189099</v>
      </c>
      <c r="AE23" s="215">
        <f>IF(AE$2=$B23,$F23,
IF(AE$2&gt;$B23,AD23*(1+INDEX('Inputs_Indexed REC'!$E$13:$AD$15,MATCH('Indexed REC Strike Price'!$C23,'Inputs_Indexed REC'!$C$13:$C$15,0),MATCH(AE$2,'Inputs_Indexed REC'!$E$10:$AD$10,0))),
IF(AE$2&lt;$B23,0,$F23)))</f>
        <v>123.73467795189099</v>
      </c>
      <c r="AF23" s="215">
        <f>IF(AF$2=$B23,$F23,
IF(AF$2&gt;$B23,AE23*(1+INDEX('Inputs_Indexed REC'!$E$13:$AD$15,MATCH('Indexed REC Strike Price'!$C23,'Inputs_Indexed REC'!$C$13:$C$15,0),MATCH(AF$2,'Inputs_Indexed REC'!$E$10:$AD$10,0))),
IF(AF$2&lt;$B23,0,$F23)))</f>
        <v>123.73467795189099</v>
      </c>
    </row>
    <row r="24" spans="2:32" x14ac:dyDescent="0.35">
      <c r="B24" s="354">
        <f t="shared" si="1"/>
        <v>2041</v>
      </c>
      <c r="C24" s="227" t="s">
        <v>75</v>
      </c>
      <c r="D24" s="60" t="s">
        <v>39</v>
      </c>
      <c r="E24" s="249" t="s">
        <v>93</v>
      </c>
      <c r="F24" s="361">
        <v>124.77800289911848</v>
      </c>
      <c r="H24" s="215">
        <f>IF(H$2=$B24,$F24,
IF(H$2&gt;$B24,G24*(1+INDEX('Inputs_Indexed REC'!$E$13:$AD$15,MATCH('Indexed REC Strike Price'!$C24,'Inputs_Indexed REC'!$C$13:$C$15,0),MATCH(H$2,'Inputs_Indexed REC'!$E$10:$AD$10,0))),
IF(H$2&lt;$B24,0,$F24)))</f>
        <v>0</v>
      </c>
      <c r="I24" s="215">
        <f>IF(I$2=$B24,$F24,
IF(I$2&gt;$B24,H24*(1+INDEX('Inputs_Indexed REC'!$E$13:$AD$15,MATCH('Indexed REC Strike Price'!$C24,'Inputs_Indexed REC'!$C$13:$C$15,0),MATCH(I$2,'Inputs_Indexed REC'!$E$10:$AD$10,0))),
IF(I$2&lt;$B24,0,$F24)))</f>
        <v>0</v>
      </c>
      <c r="J24" s="215">
        <f>IF(J$2=$B24,$F24,
IF(J$2&gt;$B24,I24*(1+INDEX('Inputs_Indexed REC'!$E$13:$AD$15,MATCH('Indexed REC Strike Price'!$C24,'Inputs_Indexed REC'!$C$13:$C$15,0),MATCH(J$2,'Inputs_Indexed REC'!$E$10:$AD$10,0))),
IF(J$2&lt;$B24,0,$F24)))</f>
        <v>0</v>
      </c>
      <c r="K24" s="215">
        <f>IF(K$2=$B24,$F24,
IF(K$2&gt;$B24,J24*(1+INDEX('Inputs_Indexed REC'!$E$13:$AD$15,MATCH('Indexed REC Strike Price'!$C24,'Inputs_Indexed REC'!$C$13:$C$15,0),MATCH(K$2,'Inputs_Indexed REC'!$E$10:$AD$10,0))),
IF(K$2&lt;$B24,0,$F24)))</f>
        <v>0</v>
      </c>
      <c r="L24" s="215">
        <f>IF(L$2=$B24,$F24,
IF(L$2&gt;$B24,K24*(1+INDEX('Inputs_Indexed REC'!$E$13:$AD$15,MATCH('Indexed REC Strike Price'!$C24,'Inputs_Indexed REC'!$C$13:$C$15,0),MATCH(L$2,'Inputs_Indexed REC'!$E$10:$AD$10,0))),
IF(L$2&lt;$B24,0,$F24)))</f>
        <v>0</v>
      </c>
      <c r="M24" s="215">
        <f>IF(M$2=$B24,$F24,
IF(M$2&gt;$B24,L24*(1+INDEX('Inputs_Indexed REC'!$E$13:$AD$15,MATCH('Indexed REC Strike Price'!$C24,'Inputs_Indexed REC'!$C$13:$C$15,0),MATCH(M$2,'Inputs_Indexed REC'!$E$10:$AD$10,0))),
IF(M$2&lt;$B24,0,$F24)))</f>
        <v>0</v>
      </c>
      <c r="N24" s="215">
        <f>IF(N$2=$B24,$F24,
IF(N$2&gt;$B24,M24*(1+INDEX('Inputs_Indexed REC'!$E$13:$AD$15,MATCH('Indexed REC Strike Price'!$C24,'Inputs_Indexed REC'!$C$13:$C$15,0),MATCH(N$2,'Inputs_Indexed REC'!$E$10:$AD$10,0))),
IF(N$2&lt;$B24,0,$F24)))</f>
        <v>0</v>
      </c>
      <c r="O24" s="215">
        <f>IF(O$2=$B24,$F24,
IF(O$2&gt;$B24,N24*(1+INDEX('Inputs_Indexed REC'!$E$13:$AD$15,MATCH('Indexed REC Strike Price'!$C24,'Inputs_Indexed REC'!$C$13:$C$15,0),MATCH(O$2,'Inputs_Indexed REC'!$E$10:$AD$10,0))),
IF(O$2&lt;$B24,0,$F24)))</f>
        <v>0</v>
      </c>
      <c r="P24" s="215">
        <f>IF(P$2=$B24,$F24,
IF(P$2&gt;$B24,O24*(1+INDEX('Inputs_Indexed REC'!$E$13:$AD$15,MATCH('Indexed REC Strike Price'!$C24,'Inputs_Indexed REC'!$C$13:$C$15,0),MATCH(P$2,'Inputs_Indexed REC'!$E$10:$AD$10,0))),
IF(P$2&lt;$B24,0,$F24)))</f>
        <v>0</v>
      </c>
      <c r="Q24" s="215">
        <f>IF(Q$2=$B24,$F24,
IF(Q$2&gt;$B24,P24*(1+INDEX('Inputs_Indexed REC'!$E$13:$AD$15,MATCH('Indexed REC Strike Price'!$C24,'Inputs_Indexed REC'!$C$13:$C$15,0),MATCH(Q$2,'Inputs_Indexed REC'!$E$10:$AD$10,0))),
IF(Q$2&lt;$B24,0,$F24)))</f>
        <v>0</v>
      </c>
      <c r="R24" s="215">
        <f>IF(R$2=$B24,$F24,
IF(R$2&gt;$B24,Q24*(1+INDEX('Inputs_Indexed REC'!$E$13:$AD$15,MATCH('Indexed REC Strike Price'!$C24,'Inputs_Indexed REC'!$C$13:$C$15,0),MATCH(R$2,'Inputs_Indexed REC'!$E$10:$AD$10,0))),
IF(R$2&lt;$B24,0,$F24)))</f>
        <v>0</v>
      </c>
      <c r="S24" s="215">
        <f>IF(S$2=$B24,$F24,
IF(S$2&gt;$B24,R24*(1+INDEX('Inputs_Indexed REC'!$E$13:$AD$15,MATCH('Indexed REC Strike Price'!$C24,'Inputs_Indexed REC'!$C$13:$C$15,0),MATCH(S$2,'Inputs_Indexed REC'!$E$10:$AD$10,0))),
IF(S$2&lt;$B24,0,$F24)))</f>
        <v>0</v>
      </c>
      <c r="T24" s="215">
        <f>IF(T$2=$B24,$F24,
IF(T$2&gt;$B24,S24*(1+INDEX('Inputs_Indexed REC'!$E$13:$AD$15,MATCH('Indexed REC Strike Price'!$C24,'Inputs_Indexed REC'!$C$13:$C$15,0),MATCH(T$2,'Inputs_Indexed REC'!$E$10:$AD$10,0))),
IF(T$2&lt;$B24,0,$F24)))</f>
        <v>0</v>
      </c>
      <c r="U24" s="215">
        <f>IF(U$2=$B24,$F24,
IF(U$2&gt;$B24,T24*(1+INDEX('Inputs_Indexed REC'!$E$13:$AD$15,MATCH('Indexed REC Strike Price'!$C24,'Inputs_Indexed REC'!$C$13:$C$15,0),MATCH(U$2,'Inputs_Indexed REC'!$E$10:$AD$10,0))),
IF(U$2&lt;$B24,0,$F24)))</f>
        <v>0</v>
      </c>
      <c r="V24" s="215">
        <f>IF(V$2=$B24,$F24,
IF(V$2&gt;$B24,U24*(1+INDEX('Inputs_Indexed REC'!$E$13:$AD$15,MATCH('Indexed REC Strike Price'!$C24,'Inputs_Indexed REC'!$C$13:$C$15,0),MATCH(V$2,'Inputs_Indexed REC'!$E$10:$AD$10,0))),
IF(V$2&lt;$B24,0,$F24)))</f>
        <v>0</v>
      </c>
      <c r="W24" s="215">
        <f>IF(W$2=$B24,$F24,
IF(W$2&gt;$B24,V24*(1+INDEX('Inputs_Indexed REC'!$E$13:$AD$15,MATCH('Indexed REC Strike Price'!$C24,'Inputs_Indexed REC'!$C$13:$C$15,0),MATCH(W$2,'Inputs_Indexed REC'!$E$10:$AD$10,0))),
IF(W$2&lt;$B24,0,$F24)))</f>
        <v>0</v>
      </c>
      <c r="X24" s="215">
        <f>IF(X$2=$B24,$F24,
IF(X$2&gt;$B24,W24*(1+INDEX('Inputs_Indexed REC'!$E$13:$AD$15,MATCH('Indexed REC Strike Price'!$C24,'Inputs_Indexed REC'!$C$13:$C$15,0),MATCH(X$2,'Inputs_Indexed REC'!$E$10:$AD$10,0))),
IF(X$2&lt;$B24,0,$F24)))</f>
        <v>0</v>
      </c>
      <c r="Y24" s="215">
        <f>IF(Y$2=$B24,$F24,
IF(Y$2&gt;$B24,X24*(1+INDEX('Inputs_Indexed REC'!$E$13:$AD$15,MATCH('Indexed REC Strike Price'!$C24,'Inputs_Indexed REC'!$C$13:$C$15,0),MATCH(Y$2,'Inputs_Indexed REC'!$E$10:$AD$10,0))),
IF(Y$2&lt;$B24,0,$F24)))</f>
        <v>0</v>
      </c>
      <c r="Z24" s="215">
        <f>IF(Z$2=$B24,$F24,
IF(Z$2&gt;$B24,Y24*(1+INDEX('Inputs_Indexed REC'!$E$13:$AD$15,MATCH('Indexed REC Strike Price'!$C24,'Inputs_Indexed REC'!$C$13:$C$15,0),MATCH(Z$2,'Inputs_Indexed REC'!$E$10:$AD$10,0))),
IF(Z$2&lt;$B24,0,$F24)))</f>
        <v>0</v>
      </c>
      <c r="AA24" s="215">
        <f>IF(AA$2=$B24,$F24,
IF(AA$2&gt;$B24,Z24*(1+INDEX('Inputs_Indexed REC'!$E$13:$AD$15,MATCH('Indexed REC Strike Price'!$C24,'Inputs_Indexed REC'!$C$13:$C$15,0),MATCH(AA$2,'Inputs_Indexed REC'!$E$10:$AD$10,0))),
IF(AA$2&lt;$B24,0,$F24)))</f>
        <v>124.77800289911848</v>
      </c>
      <c r="AB24" s="215">
        <f>IF(AB$2=$B24,$F24,
IF(AB$2&gt;$B24,AA24*(1+INDEX('Inputs_Indexed REC'!$E$13:$AD$15,MATCH('Indexed REC Strike Price'!$C24,'Inputs_Indexed REC'!$C$13:$C$15,0),MATCH(AB$2,'Inputs_Indexed REC'!$E$10:$AD$10,0))),
IF(AB$2&lt;$B24,0,$F24)))</f>
        <v>124.77800289911848</v>
      </c>
      <c r="AC24" s="215">
        <f>IF(AC$2=$B24,$F24,
IF(AC$2&gt;$B24,AB24*(1+INDEX('Inputs_Indexed REC'!$E$13:$AD$15,MATCH('Indexed REC Strike Price'!$C24,'Inputs_Indexed REC'!$C$13:$C$15,0),MATCH(AC$2,'Inputs_Indexed REC'!$E$10:$AD$10,0))),
IF(AC$2&lt;$B24,0,$F24)))</f>
        <v>124.77800289911848</v>
      </c>
      <c r="AD24" s="215">
        <f>IF(AD$2=$B24,$F24,
IF(AD$2&gt;$B24,AC24*(1+INDEX('Inputs_Indexed REC'!$E$13:$AD$15,MATCH('Indexed REC Strike Price'!$C24,'Inputs_Indexed REC'!$C$13:$C$15,0),MATCH(AD$2,'Inputs_Indexed REC'!$E$10:$AD$10,0))),
IF(AD$2&lt;$B24,0,$F24)))</f>
        <v>124.77800289911848</v>
      </c>
      <c r="AE24" s="215">
        <f>IF(AE$2=$B24,$F24,
IF(AE$2&gt;$B24,AD24*(1+INDEX('Inputs_Indexed REC'!$E$13:$AD$15,MATCH('Indexed REC Strike Price'!$C24,'Inputs_Indexed REC'!$C$13:$C$15,0),MATCH(AE$2,'Inputs_Indexed REC'!$E$10:$AD$10,0))),
IF(AE$2&lt;$B24,0,$F24)))</f>
        <v>124.77800289911848</v>
      </c>
      <c r="AF24" s="215">
        <f>IF(AF$2=$B24,$F24,
IF(AF$2&gt;$B24,AE24*(1+INDEX('Inputs_Indexed REC'!$E$13:$AD$15,MATCH('Indexed REC Strike Price'!$C24,'Inputs_Indexed REC'!$C$13:$C$15,0),MATCH(AF$2,'Inputs_Indexed REC'!$E$10:$AD$10,0))),
IF(AF$2&lt;$B24,0,$F24)))</f>
        <v>124.77800289911848</v>
      </c>
    </row>
    <row r="25" spans="2:32" x14ac:dyDescent="0.35">
      <c r="B25" s="354">
        <f t="shared" si="1"/>
        <v>2042</v>
      </c>
      <c r="C25" s="227" t="s">
        <v>75</v>
      </c>
      <c r="D25" s="60" t="s">
        <v>40</v>
      </c>
      <c r="E25" s="249" t="s">
        <v>93</v>
      </c>
      <c r="F25" s="361">
        <v>125.80302389990338</v>
      </c>
      <c r="H25" s="215">
        <f>IF(H$2=$B25,$F25,
IF(H$2&gt;$B25,G25*(1+INDEX('Inputs_Indexed REC'!$E$13:$AD$15,MATCH('Indexed REC Strike Price'!$C25,'Inputs_Indexed REC'!$C$13:$C$15,0),MATCH(H$2,'Inputs_Indexed REC'!$E$10:$AD$10,0))),
IF(H$2&lt;$B25,0,$F25)))</f>
        <v>0</v>
      </c>
      <c r="I25" s="215">
        <f>IF(I$2=$B25,$F25,
IF(I$2&gt;$B25,H25*(1+INDEX('Inputs_Indexed REC'!$E$13:$AD$15,MATCH('Indexed REC Strike Price'!$C25,'Inputs_Indexed REC'!$C$13:$C$15,0),MATCH(I$2,'Inputs_Indexed REC'!$E$10:$AD$10,0))),
IF(I$2&lt;$B25,0,$F25)))</f>
        <v>0</v>
      </c>
      <c r="J25" s="215">
        <f>IF(J$2=$B25,$F25,
IF(J$2&gt;$B25,I25*(1+INDEX('Inputs_Indexed REC'!$E$13:$AD$15,MATCH('Indexed REC Strike Price'!$C25,'Inputs_Indexed REC'!$C$13:$C$15,0),MATCH(J$2,'Inputs_Indexed REC'!$E$10:$AD$10,0))),
IF(J$2&lt;$B25,0,$F25)))</f>
        <v>0</v>
      </c>
      <c r="K25" s="215">
        <f>IF(K$2=$B25,$F25,
IF(K$2&gt;$B25,J25*(1+INDEX('Inputs_Indexed REC'!$E$13:$AD$15,MATCH('Indexed REC Strike Price'!$C25,'Inputs_Indexed REC'!$C$13:$C$15,0),MATCH(K$2,'Inputs_Indexed REC'!$E$10:$AD$10,0))),
IF(K$2&lt;$B25,0,$F25)))</f>
        <v>0</v>
      </c>
      <c r="L25" s="215">
        <f>IF(L$2=$B25,$F25,
IF(L$2&gt;$B25,K25*(1+INDEX('Inputs_Indexed REC'!$E$13:$AD$15,MATCH('Indexed REC Strike Price'!$C25,'Inputs_Indexed REC'!$C$13:$C$15,0),MATCH(L$2,'Inputs_Indexed REC'!$E$10:$AD$10,0))),
IF(L$2&lt;$B25,0,$F25)))</f>
        <v>0</v>
      </c>
      <c r="M25" s="215">
        <f>IF(M$2=$B25,$F25,
IF(M$2&gt;$B25,L25*(1+INDEX('Inputs_Indexed REC'!$E$13:$AD$15,MATCH('Indexed REC Strike Price'!$C25,'Inputs_Indexed REC'!$C$13:$C$15,0),MATCH(M$2,'Inputs_Indexed REC'!$E$10:$AD$10,0))),
IF(M$2&lt;$B25,0,$F25)))</f>
        <v>0</v>
      </c>
      <c r="N25" s="215">
        <f>IF(N$2=$B25,$F25,
IF(N$2&gt;$B25,M25*(1+INDEX('Inputs_Indexed REC'!$E$13:$AD$15,MATCH('Indexed REC Strike Price'!$C25,'Inputs_Indexed REC'!$C$13:$C$15,0),MATCH(N$2,'Inputs_Indexed REC'!$E$10:$AD$10,0))),
IF(N$2&lt;$B25,0,$F25)))</f>
        <v>0</v>
      </c>
      <c r="O25" s="215">
        <f>IF(O$2=$B25,$F25,
IF(O$2&gt;$B25,N25*(1+INDEX('Inputs_Indexed REC'!$E$13:$AD$15,MATCH('Indexed REC Strike Price'!$C25,'Inputs_Indexed REC'!$C$13:$C$15,0),MATCH(O$2,'Inputs_Indexed REC'!$E$10:$AD$10,0))),
IF(O$2&lt;$B25,0,$F25)))</f>
        <v>0</v>
      </c>
      <c r="P25" s="215">
        <f>IF(P$2=$B25,$F25,
IF(P$2&gt;$B25,O25*(1+INDEX('Inputs_Indexed REC'!$E$13:$AD$15,MATCH('Indexed REC Strike Price'!$C25,'Inputs_Indexed REC'!$C$13:$C$15,0),MATCH(P$2,'Inputs_Indexed REC'!$E$10:$AD$10,0))),
IF(P$2&lt;$B25,0,$F25)))</f>
        <v>0</v>
      </c>
      <c r="Q25" s="215">
        <f>IF(Q$2=$B25,$F25,
IF(Q$2&gt;$B25,P25*(1+INDEX('Inputs_Indexed REC'!$E$13:$AD$15,MATCH('Indexed REC Strike Price'!$C25,'Inputs_Indexed REC'!$C$13:$C$15,0),MATCH(Q$2,'Inputs_Indexed REC'!$E$10:$AD$10,0))),
IF(Q$2&lt;$B25,0,$F25)))</f>
        <v>0</v>
      </c>
      <c r="R25" s="215">
        <f>IF(R$2=$B25,$F25,
IF(R$2&gt;$B25,Q25*(1+INDEX('Inputs_Indexed REC'!$E$13:$AD$15,MATCH('Indexed REC Strike Price'!$C25,'Inputs_Indexed REC'!$C$13:$C$15,0),MATCH(R$2,'Inputs_Indexed REC'!$E$10:$AD$10,0))),
IF(R$2&lt;$B25,0,$F25)))</f>
        <v>0</v>
      </c>
      <c r="S25" s="215">
        <f>IF(S$2=$B25,$F25,
IF(S$2&gt;$B25,R25*(1+INDEX('Inputs_Indexed REC'!$E$13:$AD$15,MATCH('Indexed REC Strike Price'!$C25,'Inputs_Indexed REC'!$C$13:$C$15,0),MATCH(S$2,'Inputs_Indexed REC'!$E$10:$AD$10,0))),
IF(S$2&lt;$B25,0,$F25)))</f>
        <v>0</v>
      </c>
      <c r="T25" s="215">
        <f>IF(T$2=$B25,$F25,
IF(T$2&gt;$B25,S25*(1+INDEX('Inputs_Indexed REC'!$E$13:$AD$15,MATCH('Indexed REC Strike Price'!$C25,'Inputs_Indexed REC'!$C$13:$C$15,0),MATCH(T$2,'Inputs_Indexed REC'!$E$10:$AD$10,0))),
IF(T$2&lt;$B25,0,$F25)))</f>
        <v>0</v>
      </c>
      <c r="U25" s="215">
        <f>IF(U$2=$B25,$F25,
IF(U$2&gt;$B25,T25*(1+INDEX('Inputs_Indexed REC'!$E$13:$AD$15,MATCH('Indexed REC Strike Price'!$C25,'Inputs_Indexed REC'!$C$13:$C$15,0),MATCH(U$2,'Inputs_Indexed REC'!$E$10:$AD$10,0))),
IF(U$2&lt;$B25,0,$F25)))</f>
        <v>0</v>
      </c>
      <c r="V25" s="215">
        <f>IF(V$2=$B25,$F25,
IF(V$2&gt;$B25,U25*(1+INDEX('Inputs_Indexed REC'!$E$13:$AD$15,MATCH('Indexed REC Strike Price'!$C25,'Inputs_Indexed REC'!$C$13:$C$15,0),MATCH(V$2,'Inputs_Indexed REC'!$E$10:$AD$10,0))),
IF(V$2&lt;$B25,0,$F25)))</f>
        <v>0</v>
      </c>
      <c r="W25" s="215">
        <f>IF(W$2=$B25,$F25,
IF(W$2&gt;$B25,V25*(1+INDEX('Inputs_Indexed REC'!$E$13:$AD$15,MATCH('Indexed REC Strike Price'!$C25,'Inputs_Indexed REC'!$C$13:$C$15,0),MATCH(W$2,'Inputs_Indexed REC'!$E$10:$AD$10,0))),
IF(W$2&lt;$B25,0,$F25)))</f>
        <v>0</v>
      </c>
      <c r="X25" s="215">
        <f>IF(X$2=$B25,$F25,
IF(X$2&gt;$B25,W25*(1+INDEX('Inputs_Indexed REC'!$E$13:$AD$15,MATCH('Indexed REC Strike Price'!$C25,'Inputs_Indexed REC'!$C$13:$C$15,0),MATCH(X$2,'Inputs_Indexed REC'!$E$10:$AD$10,0))),
IF(X$2&lt;$B25,0,$F25)))</f>
        <v>0</v>
      </c>
      <c r="Y25" s="215">
        <f>IF(Y$2=$B25,$F25,
IF(Y$2&gt;$B25,X25*(1+INDEX('Inputs_Indexed REC'!$E$13:$AD$15,MATCH('Indexed REC Strike Price'!$C25,'Inputs_Indexed REC'!$C$13:$C$15,0),MATCH(Y$2,'Inputs_Indexed REC'!$E$10:$AD$10,0))),
IF(Y$2&lt;$B25,0,$F25)))</f>
        <v>0</v>
      </c>
      <c r="Z25" s="215">
        <f>IF(Z$2=$B25,$F25,
IF(Z$2&gt;$B25,Y25*(1+INDEX('Inputs_Indexed REC'!$E$13:$AD$15,MATCH('Indexed REC Strike Price'!$C25,'Inputs_Indexed REC'!$C$13:$C$15,0),MATCH(Z$2,'Inputs_Indexed REC'!$E$10:$AD$10,0))),
IF(Z$2&lt;$B25,0,$F25)))</f>
        <v>0</v>
      </c>
      <c r="AA25" s="215">
        <f>IF(AA$2=$B25,$F25,
IF(AA$2&gt;$B25,Z25*(1+INDEX('Inputs_Indexed REC'!$E$13:$AD$15,MATCH('Indexed REC Strike Price'!$C25,'Inputs_Indexed REC'!$C$13:$C$15,0),MATCH(AA$2,'Inputs_Indexed REC'!$E$10:$AD$10,0))),
IF(AA$2&lt;$B25,0,$F25)))</f>
        <v>0</v>
      </c>
      <c r="AB25" s="215">
        <f>IF(AB$2=$B25,$F25,
IF(AB$2&gt;$B25,AA25*(1+INDEX('Inputs_Indexed REC'!$E$13:$AD$15,MATCH('Indexed REC Strike Price'!$C25,'Inputs_Indexed REC'!$C$13:$C$15,0),MATCH(AB$2,'Inputs_Indexed REC'!$E$10:$AD$10,0))),
IF(AB$2&lt;$B25,0,$F25)))</f>
        <v>125.80302389990338</v>
      </c>
      <c r="AC25" s="215">
        <f>IF(AC$2=$B25,$F25,
IF(AC$2&gt;$B25,AB25*(1+INDEX('Inputs_Indexed REC'!$E$13:$AD$15,MATCH('Indexed REC Strike Price'!$C25,'Inputs_Indexed REC'!$C$13:$C$15,0),MATCH(AC$2,'Inputs_Indexed REC'!$E$10:$AD$10,0))),
IF(AC$2&lt;$B25,0,$F25)))</f>
        <v>125.80302389990338</v>
      </c>
      <c r="AD25" s="215">
        <f>IF(AD$2=$B25,$F25,
IF(AD$2&gt;$B25,AC25*(1+INDEX('Inputs_Indexed REC'!$E$13:$AD$15,MATCH('Indexed REC Strike Price'!$C25,'Inputs_Indexed REC'!$C$13:$C$15,0),MATCH(AD$2,'Inputs_Indexed REC'!$E$10:$AD$10,0))),
IF(AD$2&lt;$B25,0,$F25)))</f>
        <v>125.80302389990338</v>
      </c>
      <c r="AE25" s="215">
        <f>IF(AE$2=$B25,$F25,
IF(AE$2&gt;$B25,AD25*(1+INDEX('Inputs_Indexed REC'!$E$13:$AD$15,MATCH('Indexed REC Strike Price'!$C25,'Inputs_Indexed REC'!$C$13:$C$15,0),MATCH(AE$2,'Inputs_Indexed REC'!$E$10:$AD$10,0))),
IF(AE$2&lt;$B25,0,$F25)))</f>
        <v>125.80302389990338</v>
      </c>
      <c r="AF25" s="215">
        <f>IF(AF$2=$B25,$F25,
IF(AF$2&gt;$B25,AE25*(1+INDEX('Inputs_Indexed REC'!$E$13:$AD$15,MATCH('Indexed REC Strike Price'!$C25,'Inputs_Indexed REC'!$C$13:$C$15,0),MATCH(AF$2,'Inputs_Indexed REC'!$E$10:$AD$10,0))),
IF(AF$2&lt;$B25,0,$F25)))</f>
        <v>125.80302389990338</v>
      </c>
    </row>
    <row r="26" spans="2:32" x14ac:dyDescent="0.35">
      <c r="B26" s="354">
        <f t="shared" si="1"/>
        <v>2043</v>
      </c>
      <c r="C26" s="227" t="s">
        <v>75</v>
      </c>
      <c r="D26" s="60" t="s">
        <v>41</v>
      </c>
      <c r="E26" s="249" t="s">
        <v>93</v>
      </c>
      <c r="F26" s="361">
        <v>126.82804490068828</v>
      </c>
      <c r="H26" s="215">
        <f>IF(H$2=$B26,$F26,
IF(H$2&gt;$B26,G26*(1+INDEX('Inputs_Indexed REC'!$E$13:$AD$15,MATCH('Indexed REC Strike Price'!$C26,'Inputs_Indexed REC'!$C$13:$C$15,0),MATCH(H$2,'Inputs_Indexed REC'!$E$10:$AD$10,0))),
IF(H$2&lt;$B26,0,$F26)))</f>
        <v>0</v>
      </c>
      <c r="I26" s="215">
        <f>IF(I$2=$B26,$F26,
IF(I$2&gt;$B26,H26*(1+INDEX('Inputs_Indexed REC'!$E$13:$AD$15,MATCH('Indexed REC Strike Price'!$C26,'Inputs_Indexed REC'!$C$13:$C$15,0),MATCH(I$2,'Inputs_Indexed REC'!$E$10:$AD$10,0))),
IF(I$2&lt;$B26,0,$F26)))</f>
        <v>0</v>
      </c>
      <c r="J26" s="215">
        <f>IF(J$2=$B26,$F26,
IF(J$2&gt;$B26,I26*(1+INDEX('Inputs_Indexed REC'!$E$13:$AD$15,MATCH('Indexed REC Strike Price'!$C26,'Inputs_Indexed REC'!$C$13:$C$15,0),MATCH(J$2,'Inputs_Indexed REC'!$E$10:$AD$10,0))),
IF(J$2&lt;$B26,0,$F26)))</f>
        <v>0</v>
      </c>
      <c r="K26" s="215">
        <f>IF(K$2=$B26,$F26,
IF(K$2&gt;$B26,J26*(1+INDEX('Inputs_Indexed REC'!$E$13:$AD$15,MATCH('Indexed REC Strike Price'!$C26,'Inputs_Indexed REC'!$C$13:$C$15,0),MATCH(K$2,'Inputs_Indexed REC'!$E$10:$AD$10,0))),
IF(K$2&lt;$B26,0,$F26)))</f>
        <v>0</v>
      </c>
      <c r="L26" s="215">
        <f>IF(L$2=$B26,$F26,
IF(L$2&gt;$B26,K26*(1+INDEX('Inputs_Indexed REC'!$E$13:$AD$15,MATCH('Indexed REC Strike Price'!$C26,'Inputs_Indexed REC'!$C$13:$C$15,0),MATCH(L$2,'Inputs_Indexed REC'!$E$10:$AD$10,0))),
IF(L$2&lt;$B26,0,$F26)))</f>
        <v>0</v>
      </c>
      <c r="M26" s="215">
        <f>IF(M$2=$B26,$F26,
IF(M$2&gt;$B26,L26*(1+INDEX('Inputs_Indexed REC'!$E$13:$AD$15,MATCH('Indexed REC Strike Price'!$C26,'Inputs_Indexed REC'!$C$13:$C$15,0),MATCH(M$2,'Inputs_Indexed REC'!$E$10:$AD$10,0))),
IF(M$2&lt;$B26,0,$F26)))</f>
        <v>0</v>
      </c>
      <c r="N26" s="215">
        <f>IF(N$2=$B26,$F26,
IF(N$2&gt;$B26,M26*(1+INDEX('Inputs_Indexed REC'!$E$13:$AD$15,MATCH('Indexed REC Strike Price'!$C26,'Inputs_Indexed REC'!$C$13:$C$15,0),MATCH(N$2,'Inputs_Indexed REC'!$E$10:$AD$10,0))),
IF(N$2&lt;$B26,0,$F26)))</f>
        <v>0</v>
      </c>
      <c r="O26" s="215">
        <f>IF(O$2=$B26,$F26,
IF(O$2&gt;$B26,N26*(1+INDEX('Inputs_Indexed REC'!$E$13:$AD$15,MATCH('Indexed REC Strike Price'!$C26,'Inputs_Indexed REC'!$C$13:$C$15,0),MATCH(O$2,'Inputs_Indexed REC'!$E$10:$AD$10,0))),
IF(O$2&lt;$B26,0,$F26)))</f>
        <v>0</v>
      </c>
      <c r="P26" s="215">
        <f>IF(P$2=$B26,$F26,
IF(P$2&gt;$B26,O26*(1+INDEX('Inputs_Indexed REC'!$E$13:$AD$15,MATCH('Indexed REC Strike Price'!$C26,'Inputs_Indexed REC'!$C$13:$C$15,0),MATCH(P$2,'Inputs_Indexed REC'!$E$10:$AD$10,0))),
IF(P$2&lt;$B26,0,$F26)))</f>
        <v>0</v>
      </c>
      <c r="Q26" s="215">
        <f>IF(Q$2=$B26,$F26,
IF(Q$2&gt;$B26,P26*(1+INDEX('Inputs_Indexed REC'!$E$13:$AD$15,MATCH('Indexed REC Strike Price'!$C26,'Inputs_Indexed REC'!$C$13:$C$15,0),MATCH(Q$2,'Inputs_Indexed REC'!$E$10:$AD$10,0))),
IF(Q$2&lt;$B26,0,$F26)))</f>
        <v>0</v>
      </c>
      <c r="R26" s="215">
        <f>IF(R$2=$B26,$F26,
IF(R$2&gt;$B26,Q26*(1+INDEX('Inputs_Indexed REC'!$E$13:$AD$15,MATCH('Indexed REC Strike Price'!$C26,'Inputs_Indexed REC'!$C$13:$C$15,0),MATCH(R$2,'Inputs_Indexed REC'!$E$10:$AD$10,0))),
IF(R$2&lt;$B26,0,$F26)))</f>
        <v>0</v>
      </c>
      <c r="S26" s="215">
        <f>IF(S$2=$B26,$F26,
IF(S$2&gt;$B26,R26*(1+INDEX('Inputs_Indexed REC'!$E$13:$AD$15,MATCH('Indexed REC Strike Price'!$C26,'Inputs_Indexed REC'!$C$13:$C$15,0),MATCH(S$2,'Inputs_Indexed REC'!$E$10:$AD$10,0))),
IF(S$2&lt;$B26,0,$F26)))</f>
        <v>0</v>
      </c>
      <c r="T26" s="215">
        <f>IF(T$2=$B26,$F26,
IF(T$2&gt;$B26,S26*(1+INDEX('Inputs_Indexed REC'!$E$13:$AD$15,MATCH('Indexed REC Strike Price'!$C26,'Inputs_Indexed REC'!$C$13:$C$15,0),MATCH(T$2,'Inputs_Indexed REC'!$E$10:$AD$10,0))),
IF(T$2&lt;$B26,0,$F26)))</f>
        <v>0</v>
      </c>
      <c r="U26" s="215">
        <f>IF(U$2=$B26,$F26,
IF(U$2&gt;$B26,T26*(1+INDEX('Inputs_Indexed REC'!$E$13:$AD$15,MATCH('Indexed REC Strike Price'!$C26,'Inputs_Indexed REC'!$C$13:$C$15,0),MATCH(U$2,'Inputs_Indexed REC'!$E$10:$AD$10,0))),
IF(U$2&lt;$B26,0,$F26)))</f>
        <v>0</v>
      </c>
      <c r="V26" s="215">
        <f>IF(V$2=$B26,$F26,
IF(V$2&gt;$B26,U26*(1+INDEX('Inputs_Indexed REC'!$E$13:$AD$15,MATCH('Indexed REC Strike Price'!$C26,'Inputs_Indexed REC'!$C$13:$C$15,0),MATCH(V$2,'Inputs_Indexed REC'!$E$10:$AD$10,0))),
IF(V$2&lt;$B26,0,$F26)))</f>
        <v>0</v>
      </c>
      <c r="W26" s="215">
        <f>IF(W$2=$B26,$F26,
IF(W$2&gt;$B26,V26*(1+INDEX('Inputs_Indexed REC'!$E$13:$AD$15,MATCH('Indexed REC Strike Price'!$C26,'Inputs_Indexed REC'!$C$13:$C$15,0),MATCH(W$2,'Inputs_Indexed REC'!$E$10:$AD$10,0))),
IF(W$2&lt;$B26,0,$F26)))</f>
        <v>0</v>
      </c>
      <c r="X26" s="215">
        <f>IF(X$2=$B26,$F26,
IF(X$2&gt;$B26,W26*(1+INDEX('Inputs_Indexed REC'!$E$13:$AD$15,MATCH('Indexed REC Strike Price'!$C26,'Inputs_Indexed REC'!$C$13:$C$15,0),MATCH(X$2,'Inputs_Indexed REC'!$E$10:$AD$10,0))),
IF(X$2&lt;$B26,0,$F26)))</f>
        <v>0</v>
      </c>
      <c r="Y26" s="215">
        <f>IF(Y$2=$B26,$F26,
IF(Y$2&gt;$B26,X26*(1+INDEX('Inputs_Indexed REC'!$E$13:$AD$15,MATCH('Indexed REC Strike Price'!$C26,'Inputs_Indexed REC'!$C$13:$C$15,0),MATCH(Y$2,'Inputs_Indexed REC'!$E$10:$AD$10,0))),
IF(Y$2&lt;$B26,0,$F26)))</f>
        <v>0</v>
      </c>
      <c r="Z26" s="215">
        <f>IF(Z$2=$B26,$F26,
IF(Z$2&gt;$B26,Y26*(1+INDEX('Inputs_Indexed REC'!$E$13:$AD$15,MATCH('Indexed REC Strike Price'!$C26,'Inputs_Indexed REC'!$C$13:$C$15,0),MATCH(Z$2,'Inputs_Indexed REC'!$E$10:$AD$10,0))),
IF(Z$2&lt;$B26,0,$F26)))</f>
        <v>0</v>
      </c>
      <c r="AA26" s="215">
        <f>IF(AA$2=$B26,$F26,
IF(AA$2&gt;$B26,Z26*(1+INDEX('Inputs_Indexed REC'!$E$13:$AD$15,MATCH('Indexed REC Strike Price'!$C26,'Inputs_Indexed REC'!$C$13:$C$15,0),MATCH(AA$2,'Inputs_Indexed REC'!$E$10:$AD$10,0))),
IF(AA$2&lt;$B26,0,$F26)))</f>
        <v>0</v>
      </c>
      <c r="AB26" s="215">
        <f>IF(AB$2=$B26,$F26,
IF(AB$2&gt;$B26,AA26*(1+INDEX('Inputs_Indexed REC'!$E$13:$AD$15,MATCH('Indexed REC Strike Price'!$C26,'Inputs_Indexed REC'!$C$13:$C$15,0),MATCH(AB$2,'Inputs_Indexed REC'!$E$10:$AD$10,0))),
IF(AB$2&lt;$B26,0,$F26)))</f>
        <v>0</v>
      </c>
      <c r="AC26" s="215">
        <f>IF(AC$2=$B26,$F26,
IF(AC$2&gt;$B26,AB26*(1+INDEX('Inputs_Indexed REC'!$E$13:$AD$15,MATCH('Indexed REC Strike Price'!$C26,'Inputs_Indexed REC'!$C$13:$C$15,0),MATCH(AC$2,'Inputs_Indexed REC'!$E$10:$AD$10,0))),
IF(AC$2&lt;$B26,0,$F26)))</f>
        <v>126.82804490068828</v>
      </c>
      <c r="AD26" s="215">
        <f>IF(AD$2=$B26,$F26,
IF(AD$2&gt;$B26,AC26*(1+INDEX('Inputs_Indexed REC'!$E$13:$AD$15,MATCH('Indexed REC Strike Price'!$C26,'Inputs_Indexed REC'!$C$13:$C$15,0),MATCH(AD$2,'Inputs_Indexed REC'!$E$10:$AD$10,0))),
IF(AD$2&lt;$B26,0,$F26)))</f>
        <v>126.82804490068828</v>
      </c>
      <c r="AE26" s="215">
        <f>IF(AE$2=$B26,$F26,
IF(AE$2&gt;$B26,AD26*(1+INDEX('Inputs_Indexed REC'!$E$13:$AD$15,MATCH('Indexed REC Strike Price'!$C26,'Inputs_Indexed REC'!$C$13:$C$15,0),MATCH(AE$2,'Inputs_Indexed REC'!$E$10:$AD$10,0))),
IF(AE$2&lt;$B26,0,$F26)))</f>
        <v>126.82804490068828</v>
      </c>
      <c r="AF26" s="215">
        <f>IF(AF$2=$B26,$F26,
IF(AF$2&gt;$B26,AE26*(1+INDEX('Inputs_Indexed REC'!$E$13:$AD$15,MATCH('Indexed REC Strike Price'!$C26,'Inputs_Indexed REC'!$C$13:$C$15,0),MATCH(AF$2,'Inputs_Indexed REC'!$E$10:$AD$10,0))),
IF(AF$2&lt;$B26,0,$F26)))</f>
        <v>126.82804490068828</v>
      </c>
    </row>
    <row r="27" spans="2:32" x14ac:dyDescent="0.35">
      <c r="B27" s="354">
        <f t="shared" si="1"/>
        <v>2044</v>
      </c>
      <c r="C27" s="227" t="s">
        <v>75</v>
      </c>
      <c r="D27" s="60" t="s">
        <v>42</v>
      </c>
      <c r="E27" s="249" t="s">
        <v>93</v>
      </c>
      <c r="F27" s="361">
        <v>127.85306590147314</v>
      </c>
      <c r="H27" s="215">
        <f>IF(H$2=$B27,$F27,
IF(H$2&gt;$B27,G27*(1+INDEX('Inputs_Indexed REC'!$E$13:$AD$15,MATCH('Indexed REC Strike Price'!$C27,'Inputs_Indexed REC'!$C$13:$C$15,0),MATCH(H$2,'Inputs_Indexed REC'!$E$10:$AD$10,0))),
IF(H$2&lt;$B27,0,$F27)))</f>
        <v>0</v>
      </c>
      <c r="I27" s="215">
        <f>IF(I$2=$B27,$F27,
IF(I$2&gt;$B27,H27*(1+INDEX('Inputs_Indexed REC'!$E$13:$AD$15,MATCH('Indexed REC Strike Price'!$C27,'Inputs_Indexed REC'!$C$13:$C$15,0),MATCH(I$2,'Inputs_Indexed REC'!$E$10:$AD$10,0))),
IF(I$2&lt;$B27,0,$F27)))</f>
        <v>0</v>
      </c>
      <c r="J27" s="215">
        <f>IF(J$2=$B27,$F27,
IF(J$2&gt;$B27,I27*(1+INDEX('Inputs_Indexed REC'!$E$13:$AD$15,MATCH('Indexed REC Strike Price'!$C27,'Inputs_Indexed REC'!$C$13:$C$15,0),MATCH(J$2,'Inputs_Indexed REC'!$E$10:$AD$10,0))),
IF(J$2&lt;$B27,0,$F27)))</f>
        <v>0</v>
      </c>
      <c r="K27" s="215">
        <f>IF(K$2=$B27,$F27,
IF(K$2&gt;$B27,J27*(1+INDEX('Inputs_Indexed REC'!$E$13:$AD$15,MATCH('Indexed REC Strike Price'!$C27,'Inputs_Indexed REC'!$C$13:$C$15,0),MATCH(K$2,'Inputs_Indexed REC'!$E$10:$AD$10,0))),
IF(K$2&lt;$B27,0,$F27)))</f>
        <v>0</v>
      </c>
      <c r="L27" s="215">
        <f>IF(L$2=$B27,$F27,
IF(L$2&gt;$B27,K27*(1+INDEX('Inputs_Indexed REC'!$E$13:$AD$15,MATCH('Indexed REC Strike Price'!$C27,'Inputs_Indexed REC'!$C$13:$C$15,0),MATCH(L$2,'Inputs_Indexed REC'!$E$10:$AD$10,0))),
IF(L$2&lt;$B27,0,$F27)))</f>
        <v>0</v>
      </c>
      <c r="M27" s="215">
        <f>IF(M$2=$B27,$F27,
IF(M$2&gt;$B27,L27*(1+INDEX('Inputs_Indexed REC'!$E$13:$AD$15,MATCH('Indexed REC Strike Price'!$C27,'Inputs_Indexed REC'!$C$13:$C$15,0),MATCH(M$2,'Inputs_Indexed REC'!$E$10:$AD$10,0))),
IF(M$2&lt;$B27,0,$F27)))</f>
        <v>0</v>
      </c>
      <c r="N27" s="215">
        <f>IF(N$2=$B27,$F27,
IF(N$2&gt;$B27,M27*(1+INDEX('Inputs_Indexed REC'!$E$13:$AD$15,MATCH('Indexed REC Strike Price'!$C27,'Inputs_Indexed REC'!$C$13:$C$15,0),MATCH(N$2,'Inputs_Indexed REC'!$E$10:$AD$10,0))),
IF(N$2&lt;$B27,0,$F27)))</f>
        <v>0</v>
      </c>
      <c r="O27" s="215">
        <f>IF(O$2=$B27,$F27,
IF(O$2&gt;$B27,N27*(1+INDEX('Inputs_Indexed REC'!$E$13:$AD$15,MATCH('Indexed REC Strike Price'!$C27,'Inputs_Indexed REC'!$C$13:$C$15,0),MATCH(O$2,'Inputs_Indexed REC'!$E$10:$AD$10,0))),
IF(O$2&lt;$B27,0,$F27)))</f>
        <v>0</v>
      </c>
      <c r="P27" s="215">
        <f>IF(P$2=$B27,$F27,
IF(P$2&gt;$B27,O27*(1+INDEX('Inputs_Indexed REC'!$E$13:$AD$15,MATCH('Indexed REC Strike Price'!$C27,'Inputs_Indexed REC'!$C$13:$C$15,0),MATCH(P$2,'Inputs_Indexed REC'!$E$10:$AD$10,0))),
IF(P$2&lt;$B27,0,$F27)))</f>
        <v>0</v>
      </c>
      <c r="Q27" s="215">
        <f>IF(Q$2=$B27,$F27,
IF(Q$2&gt;$B27,P27*(1+INDEX('Inputs_Indexed REC'!$E$13:$AD$15,MATCH('Indexed REC Strike Price'!$C27,'Inputs_Indexed REC'!$C$13:$C$15,0),MATCH(Q$2,'Inputs_Indexed REC'!$E$10:$AD$10,0))),
IF(Q$2&lt;$B27,0,$F27)))</f>
        <v>0</v>
      </c>
      <c r="R27" s="215">
        <f>IF(R$2=$B27,$F27,
IF(R$2&gt;$B27,Q27*(1+INDEX('Inputs_Indexed REC'!$E$13:$AD$15,MATCH('Indexed REC Strike Price'!$C27,'Inputs_Indexed REC'!$C$13:$C$15,0),MATCH(R$2,'Inputs_Indexed REC'!$E$10:$AD$10,0))),
IF(R$2&lt;$B27,0,$F27)))</f>
        <v>0</v>
      </c>
      <c r="S27" s="215">
        <f>IF(S$2=$B27,$F27,
IF(S$2&gt;$B27,R27*(1+INDEX('Inputs_Indexed REC'!$E$13:$AD$15,MATCH('Indexed REC Strike Price'!$C27,'Inputs_Indexed REC'!$C$13:$C$15,0),MATCH(S$2,'Inputs_Indexed REC'!$E$10:$AD$10,0))),
IF(S$2&lt;$B27,0,$F27)))</f>
        <v>0</v>
      </c>
      <c r="T27" s="215">
        <f>IF(T$2=$B27,$F27,
IF(T$2&gt;$B27,S27*(1+INDEX('Inputs_Indexed REC'!$E$13:$AD$15,MATCH('Indexed REC Strike Price'!$C27,'Inputs_Indexed REC'!$C$13:$C$15,0),MATCH(T$2,'Inputs_Indexed REC'!$E$10:$AD$10,0))),
IF(T$2&lt;$B27,0,$F27)))</f>
        <v>0</v>
      </c>
      <c r="U27" s="215">
        <f>IF(U$2=$B27,$F27,
IF(U$2&gt;$B27,T27*(1+INDEX('Inputs_Indexed REC'!$E$13:$AD$15,MATCH('Indexed REC Strike Price'!$C27,'Inputs_Indexed REC'!$C$13:$C$15,0),MATCH(U$2,'Inputs_Indexed REC'!$E$10:$AD$10,0))),
IF(U$2&lt;$B27,0,$F27)))</f>
        <v>0</v>
      </c>
      <c r="V27" s="215">
        <f>IF(V$2=$B27,$F27,
IF(V$2&gt;$B27,U27*(1+INDEX('Inputs_Indexed REC'!$E$13:$AD$15,MATCH('Indexed REC Strike Price'!$C27,'Inputs_Indexed REC'!$C$13:$C$15,0),MATCH(V$2,'Inputs_Indexed REC'!$E$10:$AD$10,0))),
IF(V$2&lt;$B27,0,$F27)))</f>
        <v>0</v>
      </c>
      <c r="W27" s="215">
        <f>IF(W$2=$B27,$F27,
IF(W$2&gt;$B27,V27*(1+INDEX('Inputs_Indexed REC'!$E$13:$AD$15,MATCH('Indexed REC Strike Price'!$C27,'Inputs_Indexed REC'!$C$13:$C$15,0),MATCH(W$2,'Inputs_Indexed REC'!$E$10:$AD$10,0))),
IF(W$2&lt;$B27,0,$F27)))</f>
        <v>0</v>
      </c>
      <c r="X27" s="215">
        <f>IF(X$2=$B27,$F27,
IF(X$2&gt;$B27,W27*(1+INDEX('Inputs_Indexed REC'!$E$13:$AD$15,MATCH('Indexed REC Strike Price'!$C27,'Inputs_Indexed REC'!$C$13:$C$15,0),MATCH(X$2,'Inputs_Indexed REC'!$E$10:$AD$10,0))),
IF(X$2&lt;$B27,0,$F27)))</f>
        <v>0</v>
      </c>
      <c r="Y27" s="215">
        <f>IF(Y$2=$B27,$F27,
IF(Y$2&gt;$B27,X27*(1+INDEX('Inputs_Indexed REC'!$E$13:$AD$15,MATCH('Indexed REC Strike Price'!$C27,'Inputs_Indexed REC'!$C$13:$C$15,0),MATCH(Y$2,'Inputs_Indexed REC'!$E$10:$AD$10,0))),
IF(Y$2&lt;$B27,0,$F27)))</f>
        <v>0</v>
      </c>
      <c r="Z27" s="215">
        <f>IF(Z$2=$B27,$F27,
IF(Z$2&gt;$B27,Y27*(1+INDEX('Inputs_Indexed REC'!$E$13:$AD$15,MATCH('Indexed REC Strike Price'!$C27,'Inputs_Indexed REC'!$C$13:$C$15,0),MATCH(Z$2,'Inputs_Indexed REC'!$E$10:$AD$10,0))),
IF(Z$2&lt;$B27,0,$F27)))</f>
        <v>0</v>
      </c>
      <c r="AA27" s="215">
        <f>IF(AA$2=$B27,$F27,
IF(AA$2&gt;$B27,Z27*(1+INDEX('Inputs_Indexed REC'!$E$13:$AD$15,MATCH('Indexed REC Strike Price'!$C27,'Inputs_Indexed REC'!$C$13:$C$15,0),MATCH(AA$2,'Inputs_Indexed REC'!$E$10:$AD$10,0))),
IF(AA$2&lt;$B27,0,$F27)))</f>
        <v>0</v>
      </c>
      <c r="AB27" s="215">
        <f>IF(AB$2=$B27,$F27,
IF(AB$2&gt;$B27,AA27*(1+INDEX('Inputs_Indexed REC'!$E$13:$AD$15,MATCH('Indexed REC Strike Price'!$C27,'Inputs_Indexed REC'!$C$13:$C$15,0),MATCH(AB$2,'Inputs_Indexed REC'!$E$10:$AD$10,0))),
IF(AB$2&lt;$B27,0,$F27)))</f>
        <v>0</v>
      </c>
      <c r="AC27" s="215">
        <f>IF(AC$2=$B27,$F27,
IF(AC$2&gt;$B27,AB27*(1+INDEX('Inputs_Indexed REC'!$E$13:$AD$15,MATCH('Indexed REC Strike Price'!$C27,'Inputs_Indexed REC'!$C$13:$C$15,0),MATCH(AC$2,'Inputs_Indexed REC'!$E$10:$AD$10,0))),
IF(AC$2&lt;$B27,0,$F27)))</f>
        <v>0</v>
      </c>
      <c r="AD27" s="215">
        <f>IF(AD$2=$B27,$F27,
IF(AD$2&gt;$B27,AC27*(1+INDEX('Inputs_Indexed REC'!$E$13:$AD$15,MATCH('Indexed REC Strike Price'!$C27,'Inputs_Indexed REC'!$C$13:$C$15,0),MATCH(AD$2,'Inputs_Indexed REC'!$E$10:$AD$10,0))),
IF(AD$2&lt;$B27,0,$F27)))</f>
        <v>127.85306590147314</v>
      </c>
      <c r="AE27" s="215">
        <f>IF(AE$2=$B27,$F27,
IF(AE$2&gt;$B27,AD27*(1+INDEX('Inputs_Indexed REC'!$E$13:$AD$15,MATCH('Indexed REC Strike Price'!$C27,'Inputs_Indexed REC'!$C$13:$C$15,0),MATCH(AE$2,'Inputs_Indexed REC'!$E$10:$AD$10,0))),
IF(AE$2&lt;$B27,0,$F27)))</f>
        <v>127.85306590147314</v>
      </c>
      <c r="AF27" s="215">
        <f>IF(AF$2=$B27,$F27,
IF(AF$2&gt;$B27,AE27*(1+INDEX('Inputs_Indexed REC'!$E$13:$AD$15,MATCH('Indexed REC Strike Price'!$C27,'Inputs_Indexed REC'!$C$13:$C$15,0),MATCH(AF$2,'Inputs_Indexed REC'!$E$10:$AD$10,0))),
IF(AF$2&lt;$B27,0,$F27)))</f>
        <v>127.85306590147314</v>
      </c>
    </row>
    <row r="28" spans="2:32" x14ac:dyDescent="0.35">
      <c r="B28" s="354">
        <f t="shared" si="1"/>
        <v>2045</v>
      </c>
      <c r="C28" s="227" t="s">
        <v>75</v>
      </c>
      <c r="D28" s="60" t="s">
        <v>43</v>
      </c>
      <c r="E28" s="249" t="s">
        <v>93</v>
      </c>
      <c r="F28" s="361">
        <v>128.85978295581549</v>
      </c>
      <c r="H28" s="215">
        <f>IF(H$2=$B28,$F28,
IF(H$2&gt;$B28,G28*(1+INDEX('Inputs_Indexed REC'!$E$13:$AD$15,MATCH('Indexed REC Strike Price'!$C28,'Inputs_Indexed REC'!$C$13:$C$15,0),MATCH(H$2,'Inputs_Indexed REC'!$E$10:$AD$10,0))),
IF(H$2&lt;$B28,0,$F28)))</f>
        <v>0</v>
      </c>
      <c r="I28" s="215">
        <f>IF(I$2=$B28,$F28,
IF(I$2&gt;$B28,H28*(1+INDEX('Inputs_Indexed REC'!$E$13:$AD$15,MATCH('Indexed REC Strike Price'!$C28,'Inputs_Indexed REC'!$C$13:$C$15,0),MATCH(I$2,'Inputs_Indexed REC'!$E$10:$AD$10,0))),
IF(I$2&lt;$B28,0,$F28)))</f>
        <v>0</v>
      </c>
      <c r="J28" s="215">
        <f>IF(J$2=$B28,$F28,
IF(J$2&gt;$B28,I28*(1+INDEX('Inputs_Indexed REC'!$E$13:$AD$15,MATCH('Indexed REC Strike Price'!$C28,'Inputs_Indexed REC'!$C$13:$C$15,0),MATCH(J$2,'Inputs_Indexed REC'!$E$10:$AD$10,0))),
IF(J$2&lt;$B28,0,$F28)))</f>
        <v>0</v>
      </c>
      <c r="K28" s="215">
        <f>IF(K$2=$B28,$F28,
IF(K$2&gt;$B28,J28*(1+INDEX('Inputs_Indexed REC'!$E$13:$AD$15,MATCH('Indexed REC Strike Price'!$C28,'Inputs_Indexed REC'!$C$13:$C$15,0),MATCH(K$2,'Inputs_Indexed REC'!$E$10:$AD$10,0))),
IF(K$2&lt;$B28,0,$F28)))</f>
        <v>0</v>
      </c>
      <c r="L28" s="215">
        <f>IF(L$2=$B28,$F28,
IF(L$2&gt;$B28,K28*(1+INDEX('Inputs_Indexed REC'!$E$13:$AD$15,MATCH('Indexed REC Strike Price'!$C28,'Inputs_Indexed REC'!$C$13:$C$15,0),MATCH(L$2,'Inputs_Indexed REC'!$E$10:$AD$10,0))),
IF(L$2&lt;$B28,0,$F28)))</f>
        <v>0</v>
      </c>
      <c r="M28" s="215">
        <f>IF(M$2=$B28,$F28,
IF(M$2&gt;$B28,L28*(1+INDEX('Inputs_Indexed REC'!$E$13:$AD$15,MATCH('Indexed REC Strike Price'!$C28,'Inputs_Indexed REC'!$C$13:$C$15,0),MATCH(M$2,'Inputs_Indexed REC'!$E$10:$AD$10,0))),
IF(M$2&lt;$B28,0,$F28)))</f>
        <v>0</v>
      </c>
      <c r="N28" s="215">
        <f>IF(N$2=$B28,$F28,
IF(N$2&gt;$B28,M28*(1+INDEX('Inputs_Indexed REC'!$E$13:$AD$15,MATCH('Indexed REC Strike Price'!$C28,'Inputs_Indexed REC'!$C$13:$C$15,0),MATCH(N$2,'Inputs_Indexed REC'!$E$10:$AD$10,0))),
IF(N$2&lt;$B28,0,$F28)))</f>
        <v>0</v>
      </c>
      <c r="O28" s="215">
        <f>IF(O$2=$B28,$F28,
IF(O$2&gt;$B28,N28*(1+INDEX('Inputs_Indexed REC'!$E$13:$AD$15,MATCH('Indexed REC Strike Price'!$C28,'Inputs_Indexed REC'!$C$13:$C$15,0),MATCH(O$2,'Inputs_Indexed REC'!$E$10:$AD$10,0))),
IF(O$2&lt;$B28,0,$F28)))</f>
        <v>0</v>
      </c>
      <c r="P28" s="215">
        <f>IF(P$2=$B28,$F28,
IF(P$2&gt;$B28,O28*(1+INDEX('Inputs_Indexed REC'!$E$13:$AD$15,MATCH('Indexed REC Strike Price'!$C28,'Inputs_Indexed REC'!$C$13:$C$15,0),MATCH(P$2,'Inputs_Indexed REC'!$E$10:$AD$10,0))),
IF(P$2&lt;$B28,0,$F28)))</f>
        <v>0</v>
      </c>
      <c r="Q28" s="215">
        <f>IF(Q$2=$B28,$F28,
IF(Q$2&gt;$B28,P28*(1+INDEX('Inputs_Indexed REC'!$E$13:$AD$15,MATCH('Indexed REC Strike Price'!$C28,'Inputs_Indexed REC'!$C$13:$C$15,0),MATCH(Q$2,'Inputs_Indexed REC'!$E$10:$AD$10,0))),
IF(Q$2&lt;$B28,0,$F28)))</f>
        <v>0</v>
      </c>
      <c r="R28" s="215">
        <f>IF(R$2=$B28,$F28,
IF(R$2&gt;$B28,Q28*(1+INDEX('Inputs_Indexed REC'!$E$13:$AD$15,MATCH('Indexed REC Strike Price'!$C28,'Inputs_Indexed REC'!$C$13:$C$15,0),MATCH(R$2,'Inputs_Indexed REC'!$E$10:$AD$10,0))),
IF(R$2&lt;$B28,0,$F28)))</f>
        <v>0</v>
      </c>
      <c r="S28" s="215">
        <f>IF(S$2=$B28,$F28,
IF(S$2&gt;$B28,R28*(1+INDEX('Inputs_Indexed REC'!$E$13:$AD$15,MATCH('Indexed REC Strike Price'!$C28,'Inputs_Indexed REC'!$C$13:$C$15,0),MATCH(S$2,'Inputs_Indexed REC'!$E$10:$AD$10,0))),
IF(S$2&lt;$B28,0,$F28)))</f>
        <v>0</v>
      </c>
      <c r="T28" s="215">
        <f>IF(T$2=$B28,$F28,
IF(T$2&gt;$B28,S28*(1+INDEX('Inputs_Indexed REC'!$E$13:$AD$15,MATCH('Indexed REC Strike Price'!$C28,'Inputs_Indexed REC'!$C$13:$C$15,0),MATCH(T$2,'Inputs_Indexed REC'!$E$10:$AD$10,0))),
IF(T$2&lt;$B28,0,$F28)))</f>
        <v>0</v>
      </c>
      <c r="U28" s="215">
        <f>IF(U$2=$B28,$F28,
IF(U$2&gt;$B28,T28*(1+INDEX('Inputs_Indexed REC'!$E$13:$AD$15,MATCH('Indexed REC Strike Price'!$C28,'Inputs_Indexed REC'!$C$13:$C$15,0),MATCH(U$2,'Inputs_Indexed REC'!$E$10:$AD$10,0))),
IF(U$2&lt;$B28,0,$F28)))</f>
        <v>0</v>
      </c>
      <c r="V28" s="215">
        <f>IF(V$2=$B28,$F28,
IF(V$2&gt;$B28,U28*(1+INDEX('Inputs_Indexed REC'!$E$13:$AD$15,MATCH('Indexed REC Strike Price'!$C28,'Inputs_Indexed REC'!$C$13:$C$15,0),MATCH(V$2,'Inputs_Indexed REC'!$E$10:$AD$10,0))),
IF(V$2&lt;$B28,0,$F28)))</f>
        <v>0</v>
      </c>
      <c r="W28" s="215">
        <f>IF(W$2=$B28,$F28,
IF(W$2&gt;$B28,V28*(1+INDEX('Inputs_Indexed REC'!$E$13:$AD$15,MATCH('Indexed REC Strike Price'!$C28,'Inputs_Indexed REC'!$C$13:$C$15,0),MATCH(W$2,'Inputs_Indexed REC'!$E$10:$AD$10,0))),
IF(W$2&lt;$B28,0,$F28)))</f>
        <v>0</v>
      </c>
      <c r="X28" s="215">
        <f>IF(X$2=$B28,$F28,
IF(X$2&gt;$B28,W28*(1+INDEX('Inputs_Indexed REC'!$E$13:$AD$15,MATCH('Indexed REC Strike Price'!$C28,'Inputs_Indexed REC'!$C$13:$C$15,0),MATCH(X$2,'Inputs_Indexed REC'!$E$10:$AD$10,0))),
IF(X$2&lt;$B28,0,$F28)))</f>
        <v>0</v>
      </c>
      <c r="Y28" s="215">
        <f>IF(Y$2=$B28,$F28,
IF(Y$2&gt;$B28,X28*(1+INDEX('Inputs_Indexed REC'!$E$13:$AD$15,MATCH('Indexed REC Strike Price'!$C28,'Inputs_Indexed REC'!$C$13:$C$15,0),MATCH(Y$2,'Inputs_Indexed REC'!$E$10:$AD$10,0))),
IF(Y$2&lt;$B28,0,$F28)))</f>
        <v>0</v>
      </c>
      <c r="Z28" s="215">
        <f>IF(Z$2=$B28,$F28,
IF(Z$2&gt;$B28,Y28*(1+INDEX('Inputs_Indexed REC'!$E$13:$AD$15,MATCH('Indexed REC Strike Price'!$C28,'Inputs_Indexed REC'!$C$13:$C$15,0),MATCH(Z$2,'Inputs_Indexed REC'!$E$10:$AD$10,0))),
IF(Z$2&lt;$B28,0,$F28)))</f>
        <v>0</v>
      </c>
      <c r="AA28" s="215">
        <f>IF(AA$2=$B28,$F28,
IF(AA$2&gt;$B28,Z28*(1+INDEX('Inputs_Indexed REC'!$E$13:$AD$15,MATCH('Indexed REC Strike Price'!$C28,'Inputs_Indexed REC'!$C$13:$C$15,0),MATCH(AA$2,'Inputs_Indexed REC'!$E$10:$AD$10,0))),
IF(AA$2&lt;$B28,0,$F28)))</f>
        <v>0</v>
      </c>
      <c r="AB28" s="215">
        <f>IF(AB$2=$B28,$F28,
IF(AB$2&gt;$B28,AA28*(1+INDEX('Inputs_Indexed REC'!$E$13:$AD$15,MATCH('Indexed REC Strike Price'!$C28,'Inputs_Indexed REC'!$C$13:$C$15,0),MATCH(AB$2,'Inputs_Indexed REC'!$E$10:$AD$10,0))),
IF(AB$2&lt;$B28,0,$F28)))</f>
        <v>0</v>
      </c>
      <c r="AC28" s="215">
        <f>IF(AC$2=$B28,$F28,
IF(AC$2&gt;$B28,AB28*(1+INDEX('Inputs_Indexed REC'!$E$13:$AD$15,MATCH('Indexed REC Strike Price'!$C28,'Inputs_Indexed REC'!$C$13:$C$15,0),MATCH(AC$2,'Inputs_Indexed REC'!$E$10:$AD$10,0))),
IF(AC$2&lt;$B28,0,$F28)))</f>
        <v>0</v>
      </c>
      <c r="AD28" s="215">
        <f>IF(AD$2=$B28,$F28,
IF(AD$2&gt;$B28,AC28*(1+INDEX('Inputs_Indexed REC'!$E$13:$AD$15,MATCH('Indexed REC Strike Price'!$C28,'Inputs_Indexed REC'!$C$13:$C$15,0),MATCH(AD$2,'Inputs_Indexed REC'!$E$10:$AD$10,0))),
IF(AD$2&lt;$B28,0,$F28)))</f>
        <v>0</v>
      </c>
      <c r="AE28" s="215">
        <f>IF(AE$2=$B28,$F28,
IF(AE$2&gt;$B28,AD28*(1+INDEX('Inputs_Indexed REC'!$E$13:$AD$15,MATCH('Indexed REC Strike Price'!$C28,'Inputs_Indexed REC'!$C$13:$C$15,0),MATCH(AE$2,'Inputs_Indexed REC'!$E$10:$AD$10,0))),
IF(AE$2&lt;$B28,0,$F28)))</f>
        <v>128.85978295581549</v>
      </c>
      <c r="AF28" s="215">
        <f>IF(AF$2=$B28,$F28,
IF(AF$2&gt;$B28,AE28*(1+INDEX('Inputs_Indexed REC'!$E$13:$AD$15,MATCH('Indexed REC Strike Price'!$C28,'Inputs_Indexed REC'!$C$13:$C$15,0),MATCH(AF$2,'Inputs_Indexed REC'!$E$10:$AD$10,0))),
IF(AF$2&lt;$B28,0,$F28)))</f>
        <v>128.85978295581549</v>
      </c>
    </row>
    <row r="29" spans="2:32" x14ac:dyDescent="0.35">
      <c r="B29" s="354">
        <f t="shared" si="1"/>
        <v>2046</v>
      </c>
      <c r="C29" s="227" t="s">
        <v>75</v>
      </c>
      <c r="D29" s="60" t="s">
        <v>96</v>
      </c>
      <c r="E29" s="249" t="s">
        <v>93</v>
      </c>
      <c r="F29" s="361">
        <v>129.86650001015781</v>
      </c>
      <c r="H29" s="215">
        <f>IF(H$2=$B29,$F29,
IF(H$2&gt;$B29,G29*(1+INDEX('Inputs_Indexed REC'!$E$13:$AD$15,MATCH('Indexed REC Strike Price'!$C29,'Inputs_Indexed REC'!$C$13:$C$15,0),MATCH(H$2,'Inputs_Indexed REC'!$E$10:$AD$10,0))),
IF(H$2&lt;$B29,0,$F29)))</f>
        <v>0</v>
      </c>
      <c r="I29" s="215">
        <f>IF(I$2=$B29,$F29,
IF(I$2&gt;$B29,H29*(1+INDEX('Inputs_Indexed REC'!$E$13:$AD$15,MATCH('Indexed REC Strike Price'!$C29,'Inputs_Indexed REC'!$C$13:$C$15,0),MATCH(I$2,'Inputs_Indexed REC'!$E$10:$AD$10,0))),
IF(I$2&lt;$B29,0,$F29)))</f>
        <v>0</v>
      </c>
      <c r="J29" s="215">
        <f>IF(J$2=$B29,$F29,
IF(J$2&gt;$B29,I29*(1+INDEX('Inputs_Indexed REC'!$E$13:$AD$15,MATCH('Indexed REC Strike Price'!$C29,'Inputs_Indexed REC'!$C$13:$C$15,0),MATCH(J$2,'Inputs_Indexed REC'!$E$10:$AD$10,0))),
IF(J$2&lt;$B29,0,$F29)))</f>
        <v>0</v>
      </c>
      <c r="K29" s="215">
        <f>IF(K$2=$B29,$F29,
IF(K$2&gt;$B29,J29*(1+INDEX('Inputs_Indexed REC'!$E$13:$AD$15,MATCH('Indexed REC Strike Price'!$C29,'Inputs_Indexed REC'!$C$13:$C$15,0),MATCH(K$2,'Inputs_Indexed REC'!$E$10:$AD$10,0))),
IF(K$2&lt;$B29,0,$F29)))</f>
        <v>0</v>
      </c>
      <c r="L29" s="215">
        <f>IF(L$2=$B29,$F29,
IF(L$2&gt;$B29,K29*(1+INDEX('Inputs_Indexed REC'!$E$13:$AD$15,MATCH('Indexed REC Strike Price'!$C29,'Inputs_Indexed REC'!$C$13:$C$15,0),MATCH(L$2,'Inputs_Indexed REC'!$E$10:$AD$10,0))),
IF(L$2&lt;$B29,0,$F29)))</f>
        <v>0</v>
      </c>
      <c r="M29" s="215">
        <f>IF(M$2=$B29,$F29,
IF(M$2&gt;$B29,L29*(1+INDEX('Inputs_Indexed REC'!$E$13:$AD$15,MATCH('Indexed REC Strike Price'!$C29,'Inputs_Indexed REC'!$C$13:$C$15,0),MATCH(M$2,'Inputs_Indexed REC'!$E$10:$AD$10,0))),
IF(M$2&lt;$B29,0,$F29)))</f>
        <v>0</v>
      </c>
      <c r="N29" s="215">
        <f>IF(N$2=$B29,$F29,
IF(N$2&gt;$B29,M29*(1+INDEX('Inputs_Indexed REC'!$E$13:$AD$15,MATCH('Indexed REC Strike Price'!$C29,'Inputs_Indexed REC'!$C$13:$C$15,0),MATCH(N$2,'Inputs_Indexed REC'!$E$10:$AD$10,0))),
IF(N$2&lt;$B29,0,$F29)))</f>
        <v>0</v>
      </c>
      <c r="O29" s="215">
        <f>IF(O$2=$B29,$F29,
IF(O$2&gt;$B29,N29*(1+INDEX('Inputs_Indexed REC'!$E$13:$AD$15,MATCH('Indexed REC Strike Price'!$C29,'Inputs_Indexed REC'!$C$13:$C$15,0),MATCH(O$2,'Inputs_Indexed REC'!$E$10:$AD$10,0))),
IF(O$2&lt;$B29,0,$F29)))</f>
        <v>0</v>
      </c>
      <c r="P29" s="215">
        <f>IF(P$2=$B29,$F29,
IF(P$2&gt;$B29,O29*(1+INDEX('Inputs_Indexed REC'!$E$13:$AD$15,MATCH('Indexed REC Strike Price'!$C29,'Inputs_Indexed REC'!$C$13:$C$15,0),MATCH(P$2,'Inputs_Indexed REC'!$E$10:$AD$10,0))),
IF(P$2&lt;$B29,0,$F29)))</f>
        <v>0</v>
      </c>
      <c r="Q29" s="215">
        <f>IF(Q$2=$B29,$F29,
IF(Q$2&gt;$B29,P29*(1+INDEX('Inputs_Indexed REC'!$E$13:$AD$15,MATCH('Indexed REC Strike Price'!$C29,'Inputs_Indexed REC'!$C$13:$C$15,0),MATCH(Q$2,'Inputs_Indexed REC'!$E$10:$AD$10,0))),
IF(Q$2&lt;$B29,0,$F29)))</f>
        <v>0</v>
      </c>
      <c r="R29" s="215">
        <f>IF(R$2=$B29,$F29,
IF(R$2&gt;$B29,Q29*(1+INDEX('Inputs_Indexed REC'!$E$13:$AD$15,MATCH('Indexed REC Strike Price'!$C29,'Inputs_Indexed REC'!$C$13:$C$15,0),MATCH(R$2,'Inputs_Indexed REC'!$E$10:$AD$10,0))),
IF(R$2&lt;$B29,0,$F29)))</f>
        <v>0</v>
      </c>
      <c r="S29" s="215">
        <f>IF(S$2=$B29,$F29,
IF(S$2&gt;$B29,R29*(1+INDEX('Inputs_Indexed REC'!$E$13:$AD$15,MATCH('Indexed REC Strike Price'!$C29,'Inputs_Indexed REC'!$C$13:$C$15,0),MATCH(S$2,'Inputs_Indexed REC'!$E$10:$AD$10,0))),
IF(S$2&lt;$B29,0,$F29)))</f>
        <v>0</v>
      </c>
      <c r="T29" s="215">
        <f>IF(T$2=$B29,$F29,
IF(T$2&gt;$B29,S29*(1+INDEX('Inputs_Indexed REC'!$E$13:$AD$15,MATCH('Indexed REC Strike Price'!$C29,'Inputs_Indexed REC'!$C$13:$C$15,0),MATCH(T$2,'Inputs_Indexed REC'!$E$10:$AD$10,0))),
IF(T$2&lt;$B29,0,$F29)))</f>
        <v>0</v>
      </c>
      <c r="U29" s="215">
        <f>IF(U$2=$B29,$F29,
IF(U$2&gt;$B29,T29*(1+INDEX('Inputs_Indexed REC'!$E$13:$AD$15,MATCH('Indexed REC Strike Price'!$C29,'Inputs_Indexed REC'!$C$13:$C$15,0),MATCH(U$2,'Inputs_Indexed REC'!$E$10:$AD$10,0))),
IF(U$2&lt;$B29,0,$F29)))</f>
        <v>0</v>
      </c>
      <c r="V29" s="215">
        <f>IF(V$2=$B29,$F29,
IF(V$2&gt;$B29,U29*(1+INDEX('Inputs_Indexed REC'!$E$13:$AD$15,MATCH('Indexed REC Strike Price'!$C29,'Inputs_Indexed REC'!$C$13:$C$15,0),MATCH(V$2,'Inputs_Indexed REC'!$E$10:$AD$10,0))),
IF(V$2&lt;$B29,0,$F29)))</f>
        <v>0</v>
      </c>
      <c r="W29" s="215">
        <f>IF(W$2=$B29,$F29,
IF(W$2&gt;$B29,V29*(1+INDEX('Inputs_Indexed REC'!$E$13:$AD$15,MATCH('Indexed REC Strike Price'!$C29,'Inputs_Indexed REC'!$C$13:$C$15,0),MATCH(W$2,'Inputs_Indexed REC'!$E$10:$AD$10,0))),
IF(W$2&lt;$B29,0,$F29)))</f>
        <v>0</v>
      </c>
      <c r="X29" s="215">
        <f>IF(X$2=$B29,$F29,
IF(X$2&gt;$B29,W29*(1+INDEX('Inputs_Indexed REC'!$E$13:$AD$15,MATCH('Indexed REC Strike Price'!$C29,'Inputs_Indexed REC'!$C$13:$C$15,0),MATCH(X$2,'Inputs_Indexed REC'!$E$10:$AD$10,0))),
IF(X$2&lt;$B29,0,$F29)))</f>
        <v>0</v>
      </c>
      <c r="Y29" s="215">
        <f>IF(Y$2=$B29,$F29,
IF(Y$2&gt;$B29,X29*(1+INDEX('Inputs_Indexed REC'!$E$13:$AD$15,MATCH('Indexed REC Strike Price'!$C29,'Inputs_Indexed REC'!$C$13:$C$15,0),MATCH(Y$2,'Inputs_Indexed REC'!$E$10:$AD$10,0))),
IF(Y$2&lt;$B29,0,$F29)))</f>
        <v>0</v>
      </c>
      <c r="Z29" s="215">
        <f>IF(Z$2=$B29,$F29,
IF(Z$2&gt;$B29,Y29*(1+INDEX('Inputs_Indexed REC'!$E$13:$AD$15,MATCH('Indexed REC Strike Price'!$C29,'Inputs_Indexed REC'!$C$13:$C$15,0),MATCH(Z$2,'Inputs_Indexed REC'!$E$10:$AD$10,0))),
IF(Z$2&lt;$B29,0,$F29)))</f>
        <v>0</v>
      </c>
      <c r="AA29" s="215">
        <f>IF(AA$2=$B29,$F29,
IF(AA$2&gt;$B29,Z29*(1+INDEX('Inputs_Indexed REC'!$E$13:$AD$15,MATCH('Indexed REC Strike Price'!$C29,'Inputs_Indexed REC'!$C$13:$C$15,0),MATCH(AA$2,'Inputs_Indexed REC'!$E$10:$AD$10,0))),
IF(AA$2&lt;$B29,0,$F29)))</f>
        <v>0</v>
      </c>
      <c r="AB29" s="215">
        <f>IF(AB$2=$B29,$F29,
IF(AB$2&gt;$B29,AA29*(1+INDEX('Inputs_Indexed REC'!$E$13:$AD$15,MATCH('Indexed REC Strike Price'!$C29,'Inputs_Indexed REC'!$C$13:$C$15,0),MATCH(AB$2,'Inputs_Indexed REC'!$E$10:$AD$10,0))),
IF(AB$2&lt;$B29,0,$F29)))</f>
        <v>0</v>
      </c>
      <c r="AC29" s="215">
        <f>IF(AC$2=$B29,$F29,
IF(AC$2&gt;$B29,AB29*(1+INDEX('Inputs_Indexed REC'!$E$13:$AD$15,MATCH('Indexed REC Strike Price'!$C29,'Inputs_Indexed REC'!$C$13:$C$15,0),MATCH(AC$2,'Inputs_Indexed REC'!$E$10:$AD$10,0))),
IF(AC$2&lt;$B29,0,$F29)))</f>
        <v>0</v>
      </c>
      <c r="AD29" s="215">
        <f>IF(AD$2=$B29,$F29,
IF(AD$2&gt;$B29,AC29*(1+INDEX('Inputs_Indexed REC'!$E$13:$AD$15,MATCH('Indexed REC Strike Price'!$C29,'Inputs_Indexed REC'!$C$13:$C$15,0),MATCH(AD$2,'Inputs_Indexed REC'!$E$10:$AD$10,0))),
IF(AD$2&lt;$B29,0,$F29)))</f>
        <v>0</v>
      </c>
      <c r="AE29" s="215">
        <f>IF(AE$2=$B29,$F29,
IF(AE$2&gt;$B29,AD29*(1+INDEX('Inputs_Indexed REC'!$E$13:$AD$15,MATCH('Indexed REC Strike Price'!$C29,'Inputs_Indexed REC'!$C$13:$C$15,0),MATCH(AE$2,'Inputs_Indexed REC'!$E$10:$AD$10,0))),
IF(AE$2&lt;$B29,0,$F29)))</f>
        <v>0</v>
      </c>
      <c r="AF29" s="215">
        <f>IF(AF$2=$B29,$F29,
IF(AF$2&gt;$B29,AE29*(1+INDEX('Inputs_Indexed REC'!$E$13:$AD$15,MATCH('Indexed REC Strike Price'!$C29,'Inputs_Indexed REC'!$C$13:$C$15,0),MATCH(AF$2,'Inputs_Indexed REC'!$E$10:$AD$10,0))),
IF(AF$2&lt;$B29,0,$F29)))</f>
        <v>129.86650001015781</v>
      </c>
    </row>
    <row r="30" spans="2:32" x14ac:dyDescent="0.35">
      <c r="C30" s="204"/>
      <c r="D30" s="204"/>
      <c r="F30" s="20"/>
    </row>
    <row r="31" spans="2:32" x14ac:dyDescent="0.35">
      <c r="B31" s="354">
        <v>2022</v>
      </c>
      <c r="C31" s="305" t="s">
        <v>76</v>
      </c>
      <c r="D31" s="60" t="s">
        <v>20</v>
      </c>
      <c r="E31" s="249" t="s">
        <v>93</v>
      </c>
      <c r="F31" s="361">
        <v>71.009664059630481</v>
      </c>
      <c r="H31" s="215">
        <f>IF(H$2=$B31,$F31,
IF(H$2&gt;$B31,G31*(1+INDEX('Inputs_Indexed REC'!$E$13:$AD$15,MATCH('Indexed REC Strike Price'!$C31,'Inputs_Indexed REC'!$C$13:$C$15,0),MATCH(H$2,'Inputs_Indexed REC'!$E$10:$AD$10,0))),
IF(H$2&lt;$B31,0,$F31)))</f>
        <v>71.009664059630481</v>
      </c>
      <c r="I31" s="215">
        <f>IF(I$2=$B31,$F31,
IF(I$2&gt;$B31,H31*(1+INDEX('Inputs_Indexed REC'!$E$13:$AD$15,MATCH('Indexed REC Strike Price'!$C31,'Inputs_Indexed REC'!$C$13:$C$15,0),MATCH(I$2,'Inputs_Indexed REC'!$E$10:$AD$10,0))),
IF(I$2&lt;$B31,0,$F31)))</f>
        <v>71.009664059630481</v>
      </c>
      <c r="J31" s="215">
        <f>IF(J$2=$B31,$F31,
IF(J$2&gt;$B31,I31*(1+INDEX('Inputs_Indexed REC'!$E$13:$AD$15,MATCH('Indexed REC Strike Price'!$C31,'Inputs_Indexed REC'!$C$13:$C$15,0),MATCH(J$2,'Inputs_Indexed REC'!$E$10:$AD$10,0))),
IF(J$2&lt;$B31,0,$F31)))</f>
        <v>71.009664059630481</v>
      </c>
      <c r="K31" s="215">
        <f>IF(K$2=$B31,$F31,
IF(K$2&gt;$B31,J31*(1+INDEX('Inputs_Indexed REC'!$E$13:$AD$15,MATCH('Indexed REC Strike Price'!$C31,'Inputs_Indexed REC'!$C$13:$C$15,0),MATCH(K$2,'Inputs_Indexed REC'!$E$10:$AD$10,0))),
IF(K$2&lt;$B31,0,$F31)))</f>
        <v>71.009664059630481</v>
      </c>
      <c r="L31" s="215">
        <f>IF(L$2=$B31,$F31,
IF(L$2&gt;$B31,K31*(1+INDEX('Inputs_Indexed REC'!$E$13:$AD$15,MATCH('Indexed REC Strike Price'!$C31,'Inputs_Indexed REC'!$C$13:$C$15,0),MATCH(L$2,'Inputs_Indexed REC'!$E$10:$AD$10,0))),
IF(L$2&lt;$B31,0,$F31)))</f>
        <v>71.009664059630481</v>
      </c>
      <c r="M31" s="215">
        <f>IF(M$2=$B31,$F31,
IF(M$2&gt;$B31,L31*(1+INDEX('Inputs_Indexed REC'!$E$13:$AD$15,MATCH('Indexed REC Strike Price'!$C31,'Inputs_Indexed REC'!$C$13:$C$15,0),MATCH(M$2,'Inputs_Indexed REC'!$E$10:$AD$10,0))),
IF(M$2&lt;$B31,0,$F31)))</f>
        <v>71.009664059630481</v>
      </c>
      <c r="N31" s="215">
        <f>IF(N$2=$B31,$F31,
IF(N$2&gt;$B31,M31*(1+INDEX('Inputs_Indexed REC'!$E$13:$AD$15,MATCH('Indexed REC Strike Price'!$C31,'Inputs_Indexed REC'!$C$13:$C$15,0),MATCH(N$2,'Inputs_Indexed REC'!$E$10:$AD$10,0))),
IF(N$2&lt;$B31,0,$F31)))</f>
        <v>71.009664059630481</v>
      </c>
      <c r="O31" s="215">
        <f>IF(O$2=$B31,$F31,
IF(O$2&gt;$B31,N31*(1+INDEX('Inputs_Indexed REC'!$E$13:$AD$15,MATCH('Indexed REC Strike Price'!$C31,'Inputs_Indexed REC'!$C$13:$C$15,0),MATCH(O$2,'Inputs_Indexed REC'!$E$10:$AD$10,0))),
IF(O$2&lt;$B31,0,$F31)))</f>
        <v>71.009664059630481</v>
      </c>
      <c r="P31" s="215">
        <f>IF(P$2=$B31,$F31,
IF(P$2&gt;$B31,O31*(1+INDEX('Inputs_Indexed REC'!$E$13:$AD$15,MATCH('Indexed REC Strike Price'!$C31,'Inputs_Indexed REC'!$C$13:$C$15,0),MATCH(P$2,'Inputs_Indexed REC'!$E$10:$AD$10,0))),
IF(P$2&lt;$B31,0,$F31)))</f>
        <v>71.009664059630481</v>
      </c>
      <c r="Q31" s="215">
        <f>IF(Q$2=$B31,$F31,
IF(Q$2&gt;$B31,P31*(1+INDEX('Inputs_Indexed REC'!$E$13:$AD$15,MATCH('Indexed REC Strike Price'!$C31,'Inputs_Indexed REC'!$C$13:$C$15,0),MATCH(Q$2,'Inputs_Indexed REC'!$E$10:$AD$10,0))),
IF(Q$2&lt;$B31,0,$F31)))</f>
        <v>71.009664059630481</v>
      </c>
      <c r="R31" s="215">
        <f>IF(R$2=$B31,$F31,
IF(R$2&gt;$B31,Q31*(1+INDEX('Inputs_Indexed REC'!$E$13:$AD$15,MATCH('Indexed REC Strike Price'!$C31,'Inputs_Indexed REC'!$C$13:$C$15,0),MATCH(R$2,'Inputs_Indexed REC'!$E$10:$AD$10,0))),
IF(R$2&lt;$B31,0,$F31)))</f>
        <v>71.009664059630481</v>
      </c>
      <c r="S31" s="215">
        <f>IF(S$2=$B31,$F31,
IF(S$2&gt;$B31,R31*(1+INDEX('Inputs_Indexed REC'!$E$13:$AD$15,MATCH('Indexed REC Strike Price'!$C31,'Inputs_Indexed REC'!$C$13:$C$15,0),MATCH(S$2,'Inputs_Indexed REC'!$E$10:$AD$10,0))),
IF(S$2&lt;$B31,0,$F31)))</f>
        <v>71.009664059630481</v>
      </c>
      <c r="T31" s="215">
        <f>IF(T$2=$B31,$F31,
IF(T$2&gt;$B31,S31*(1+INDEX('Inputs_Indexed REC'!$E$13:$AD$15,MATCH('Indexed REC Strike Price'!$C31,'Inputs_Indexed REC'!$C$13:$C$15,0),MATCH(T$2,'Inputs_Indexed REC'!$E$10:$AD$10,0))),
IF(T$2&lt;$B31,0,$F31)))</f>
        <v>71.009664059630481</v>
      </c>
      <c r="U31" s="215">
        <f>IF(U$2=$B31,$F31,
IF(U$2&gt;$B31,T31*(1+INDEX('Inputs_Indexed REC'!$E$13:$AD$15,MATCH('Indexed REC Strike Price'!$C31,'Inputs_Indexed REC'!$C$13:$C$15,0),MATCH(U$2,'Inputs_Indexed REC'!$E$10:$AD$10,0))),
IF(U$2&lt;$B31,0,$F31)))</f>
        <v>71.009664059630481</v>
      </c>
      <c r="V31" s="215">
        <f>IF(V$2=$B31,$F31,
IF(V$2&gt;$B31,U31*(1+INDEX('Inputs_Indexed REC'!$E$13:$AD$15,MATCH('Indexed REC Strike Price'!$C31,'Inputs_Indexed REC'!$C$13:$C$15,0),MATCH(V$2,'Inputs_Indexed REC'!$E$10:$AD$10,0))),
IF(V$2&lt;$B31,0,$F31)))</f>
        <v>71.009664059630481</v>
      </c>
      <c r="W31" s="215">
        <f>IF(W$2=$B31,$F31,
IF(W$2&gt;$B31,V31*(1+INDEX('Inputs_Indexed REC'!$E$13:$AD$15,MATCH('Indexed REC Strike Price'!$C31,'Inputs_Indexed REC'!$C$13:$C$15,0),MATCH(W$2,'Inputs_Indexed REC'!$E$10:$AD$10,0))),
IF(W$2&lt;$B31,0,$F31)))</f>
        <v>71.009664059630481</v>
      </c>
      <c r="X31" s="215">
        <f>IF(X$2=$B31,$F31,
IF(X$2&gt;$B31,W31*(1+INDEX('Inputs_Indexed REC'!$E$13:$AD$15,MATCH('Indexed REC Strike Price'!$C31,'Inputs_Indexed REC'!$C$13:$C$15,0),MATCH(X$2,'Inputs_Indexed REC'!$E$10:$AD$10,0))),
IF(X$2&lt;$B31,0,$F31)))</f>
        <v>71.009664059630481</v>
      </c>
      <c r="Y31" s="215">
        <f>IF(Y$2=$B31,$F31,
IF(Y$2&gt;$B31,X31*(1+INDEX('Inputs_Indexed REC'!$E$13:$AD$15,MATCH('Indexed REC Strike Price'!$C31,'Inputs_Indexed REC'!$C$13:$C$15,0),MATCH(Y$2,'Inputs_Indexed REC'!$E$10:$AD$10,0))),
IF(Y$2&lt;$B31,0,$F31)))</f>
        <v>71.009664059630481</v>
      </c>
      <c r="Z31" s="215">
        <f>IF(Z$2=$B31,$F31,
IF(Z$2&gt;$B31,Y31*(1+INDEX('Inputs_Indexed REC'!$E$13:$AD$15,MATCH('Indexed REC Strike Price'!$C31,'Inputs_Indexed REC'!$C$13:$C$15,0),MATCH(Z$2,'Inputs_Indexed REC'!$E$10:$AD$10,0))),
IF(Z$2&lt;$B31,0,$F31)))</f>
        <v>71.009664059630481</v>
      </c>
      <c r="AA31" s="215">
        <f>IF(AA$2=$B31,$F31,
IF(AA$2&gt;$B31,Z31*(1+INDEX('Inputs_Indexed REC'!$E$13:$AD$15,MATCH('Indexed REC Strike Price'!$C31,'Inputs_Indexed REC'!$C$13:$C$15,0),MATCH(AA$2,'Inputs_Indexed REC'!$E$10:$AD$10,0))),
IF(AA$2&lt;$B31,0,$F31)))</f>
        <v>71.009664059630481</v>
      </c>
      <c r="AB31" s="215">
        <f>IF(AB$2=$B31,$F31,
IF(AB$2&gt;$B31,AA31*(1+INDEX('Inputs_Indexed REC'!$E$13:$AD$15,MATCH('Indexed REC Strike Price'!$C31,'Inputs_Indexed REC'!$C$13:$C$15,0),MATCH(AB$2,'Inputs_Indexed REC'!$E$10:$AD$10,0))),
IF(AB$2&lt;$B31,0,$F31)))</f>
        <v>71.009664059630481</v>
      </c>
      <c r="AC31" s="215">
        <f>IF(AC$2=$B31,$F31,
IF(AC$2&gt;$B31,AB31*(1+INDEX('Inputs_Indexed REC'!$E$13:$AD$15,MATCH('Indexed REC Strike Price'!$C31,'Inputs_Indexed REC'!$C$13:$C$15,0),MATCH(AC$2,'Inputs_Indexed REC'!$E$10:$AD$10,0))),
IF(AC$2&lt;$B31,0,$F31)))</f>
        <v>71.009664059630481</v>
      </c>
      <c r="AD31" s="215">
        <f>IF(AD$2=$B31,$F31,
IF(AD$2&gt;$B31,AC31*(1+INDEX('Inputs_Indexed REC'!$E$13:$AD$15,MATCH('Indexed REC Strike Price'!$C31,'Inputs_Indexed REC'!$C$13:$C$15,0),MATCH(AD$2,'Inputs_Indexed REC'!$E$10:$AD$10,0))),
IF(AD$2&lt;$B31,0,$F31)))</f>
        <v>71.009664059630481</v>
      </c>
      <c r="AE31" s="215">
        <f>IF(AE$2=$B31,$F31,
IF(AE$2&gt;$B31,AD31*(1+INDEX('Inputs_Indexed REC'!$E$13:$AD$15,MATCH('Indexed REC Strike Price'!$C31,'Inputs_Indexed REC'!$C$13:$C$15,0),MATCH(AE$2,'Inputs_Indexed REC'!$E$10:$AD$10,0))),
IF(AE$2&lt;$B31,0,$F31)))</f>
        <v>71.009664059630481</v>
      </c>
      <c r="AF31" s="215">
        <f>IF(AF$2=$B31,$F31,
IF(AF$2&gt;$B31,AE31*(1+INDEX('Inputs_Indexed REC'!$E$13:$AD$15,MATCH('Indexed REC Strike Price'!$C31,'Inputs_Indexed REC'!$C$13:$C$15,0),MATCH(AF$2,'Inputs_Indexed REC'!$E$10:$AD$10,0))),
IF(AF$2&lt;$B31,0,$F31)))</f>
        <v>71.009664059630481</v>
      </c>
    </row>
    <row r="32" spans="2:32" x14ac:dyDescent="0.35">
      <c r="B32" s="354">
        <f>B31+1</f>
        <v>2023</v>
      </c>
      <c r="C32" s="305" t="s">
        <v>76</v>
      </c>
      <c r="D32" s="60" t="s">
        <v>21</v>
      </c>
      <c r="E32" s="249" t="s">
        <v>93</v>
      </c>
      <c r="F32" s="361">
        <v>72.473340112536548</v>
      </c>
      <c r="H32" s="215">
        <f>IF(H$2=$B32,$F32,
IF(H$2&gt;$B32,G32*(1+INDEX('Inputs_Indexed REC'!$E$13:$AD$15,MATCH('Indexed REC Strike Price'!$C32,'Inputs_Indexed REC'!$C$13:$C$15,0),MATCH(H$2,'Inputs_Indexed REC'!$E$10:$AD$10,0))),
IF(H$2&lt;$B32,0,$F32)))</f>
        <v>0</v>
      </c>
      <c r="I32" s="215">
        <f>IF(I$2=$B32,$F32,
IF(I$2&gt;$B32,H32*(1+INDEX('Inputs_Indexed REC'!$E$13:$AD$15,MATCH('Indexed REC Strike Price'!$C32,'Inputs_Indexed REC'!$C$13:$C$15,0),MATCH(I$2,'Inputs_Indexed REC'!$E$10:$AD$10,0))),
IF(I$2&lt;$B32,0,$F32)))</f>
        <v>72.473340112536548</v>
      </c>
      <c r="J32" s="215">
        <f>IF(J$2=$B32,$F32,
IF(J$2&gt;$B32,I32*(1+INDEX('Inputs_Indexed REC'!$E$13:$AD$15,MATCH('Indexed REC Strike Price'!$C32,'Inputs_Indexed REC'!$C$13:$C$15,0),MATCH(J$2,'Inputs_Indexed REC'!$E$10:$AD$10,0))),
IF(J$2&lt;$B32,0,$F32)))</f>
        <v>72.473340112536548</v>
      </c>
      <c r="K32" s="215">
        <f>IF(K$2=$B32,$F32,
IF(K$2&gt;$B32,J32*(1+INDEX('Inputs_Indexed REC'!$E$13:$AD$15,MATCH('Indexed REC Strike Price'!$C32,'Inputs_Indexed REC'!$C$13:$C$15,0),MATCH(K$2,'Inputs_Indexed REC'!$E$10:$AD$10,0))),
IF(K$2&lt;$B32,0,$F32)))</f>
        <v>72.473340112536548</v>
      </c>
      <c r="L32" s="215">
        <f>IF(L$2=$B32,$F32,
IF(L$2&gt;$B32,K32*(1+INDEX('Inputs_Indexed REC'!$E$13:$AD$15,MATCH('Indexed REC Strike Price'!$C32,'Inputs_Indexed REC'!$C$13:$C$15,0),MATCH(L$2,'Inputs_Indexed REC'!$E$10:$AD$10,0))),
IF(L$2&lt;$B32,0,$F32)))</f>
        <v>72.473340112536548</v>
      </c>
      <c r="M32" s="215">
        <f>IF(M$2=$B32,$F32,
IF(M$2&gt;$B32,L32*(1+INDEX('Inputs_Indexed REC'!$E$13:$AD$15,MATCH('Indexed REC Strike Price'!$C32,'Inputs_Indexed REC'!$C$13:$C$15,0),MATCH(M$2,'Inputs_Indexed REC'!$E$10:$AD$10,0))),
IF(M$2&lt;$B32,0,$F32)))</f>
        <v>72.473340112536548</v>
      </c>
      <c r="N32" s="215">
        <f>IF(N$2=$B32,$F32,
IF(N$2&gt;$B32,M32*(1+INDEX('Inputs_Indexed REC'!$E$13:$AD$15,MATCH('Indexed REC Strike Price'!$C32,'Inputs_Indexed REC'!$C$13:$C$15,0),MATCH(N$2,'Inputs_Indexed REC'!$E$10:$AD$10,0))),
IF(N$2&lt;$B32,0,$F32)))</f>
        <v>72.473340112536548</v>
      </c>
      <c r="O32" s="215">
        <f>IF(O$2=$B32,$F32,
IF(O$2&gt;$B32,N32*(1+INDEX('Inputs_Indexed REC'!$E$13:$AD$15,MATCH('Indexed REC Strike Price'!$C32,'Inputs_Indexed REC'!$C$13:$C$15,0),MATCH(O$2,'Inputs_Indexed REC'!$E$10:$AD$10,0))),
IF(O$2&lt;$B32,0,$F32)))</f>
        <v>72.473340112536548</v>
      </c>
      <c r="P32" s="215">
        <f>IF(P$2=$B32,$F32,
IF(P$2&gt;$B32,O32*(1+INDEX('Inputs_Indexed REC'!$E$13:$AD$15,MATCH('Indexed REC Strike Price'!$C32,'Inputs_Indexed REC'!$C$13:$C$15,0),MATCH(P$2,'Inputs_Indexed REC'!$E$10:$AD$10,0))),
IF(P$2&lt;$B32,0,$F32)))</f>
        <v>72.473340112536548</v>
      </c>
      <c r="Q32" s="215">
        <f>IF(Q$2=$B32,$F32,
IF(Q$2&gt;$B32,P32*(1+INDEX('Inputs_Indexed REC'!$E$13:$AD$15,MATCH('Indexed REC Strike Price'!$C32,'Inputs_Indexed REC'!$C$13:$C$15,0),MATCH(Q$2,'Inputs_Indexed REC'!$E$10:$AD$10,0))),
IF(Q$2&lt;$B32,0,$F32)))</f>
        <v>72.473340112536548</v>
      </c>
      <c r="R32" s="215">
        <f>IF(R$2=$B32,$F32,
IF(R$2&gt;$B32,Q32*(1+INDEX('Inputs_Indexed REC'!$E$13:$AD$15,MATCH('Indexed REC Strike Price'!$C32,'Inputs_Indexed REC'!$C$13:$C$15,0),MATCH(R$2,'Inputs_Indexed REC'!$E$10:$AD$10,0))),
IF(R$2&lt;$B32,0,$F32)))</f>
        <v>72.473340112536548</v>
      </c>
      <c r="S32" s="215">
        <f>IF(S$2=$B32,$F32,
IF(S$2&gt;$B32,R32*(1+INDEX('Inputs_Indexed REC'!$E$13:$AD$15,MATCH('Indexed REC Strike Price'!$C32,'Inputs_Indexed REC'!$C$13:$C$15,0),MATCH(S$2,'Inputs_Indexed REC'!$E$10:$AD$10,0))),
IF(S$2&lt;$B32,0,$F32)))</f>
        <v>72.473340112536548</v>
      </c>
      <c r="T32" s="215">
        <f>IF(T$2=$B32,$F32,
IF(T$2&gt;$B32,S32*(1+INDEX('Inputs_Indexed REC'!$E$13:$AD$15,MATCH('Indexed REC Strike Price'!$C32,'Inputs_Indexed REC'!$C$13:$C$15,0),MATCH(T$2,'Inputs_Indexed REC'!$E$10:$AD$10,0))),
IF(T$2&lt;$B32,0,$F32)))</f>
        <v>72.473340112536548</v>
      </c>
      <c r="U32" s="215">
        <f>IF(U$2=$B32,$F32,
IF(U$2&gt;$B32,T32*(1+INDEX('Inputs_Indexed REC'!$E$13:$AD$15,MATCH('Indexed REC Strike Price'!$C32,'Inputs_Indexed REC'!$C$13:$C$15,0),MATCH(U$2,'Inputs_Indexed REC'!$E$10:$AD$10,0))),
IF(U$2&lt;$B32,0,$F32)))</f>
        <v>72.473340112536548</v>
      </c>
      <c r="V32" s="215">
        <f>IF(V$2=$B32,$F32,
IF(V$2&gt;$B32,U32*(1+INDEX('Inputs_Indexed REC'!$E$13:$AD$15,MATCH('Indexed REC Strike Price'!$C32,'Inputs_Indexed REC'!$C$13:$C$15,0),MATCH(V$2,'Inputs_Indexed REC'!$E$10:$AD$10,0))),
IF(V$2&lt;$B32,0,$F32)))</f>
        <v>72.473340112536548</v>
      </c>
      <c r="W32" s="215">
        <f>IF(W$2=$B32,$F32,
IF(W$2&gt;$B32,V32*(1+INDEX('Inputs_Indexed REC'!$E$13:$AD$15,MATCH('Indexed REC Strike Price'!$C32,'Inputs_Indexed REC'!$C$13:$C$15,0),MATCH(W$2,'Inputs_Indexed REC'!$E$10:$AD$10,0))),
IF(W$2&lt;$B32,0,$F32)))</f>
        <v>72.473340112536548</v>
      </c>
      <c r="X32" s="215">
        <f>IF(X$2=$B32,$F32,
IF(X$2&gt;$B32,W32*(1+INDEX('Inputs_Indexed REC'!$E$13:$AD$15,MATCH('Indexed REC Strike Price'!$C32,'Inputs_Indexed REC'!$C$13:$C$15,0),MATCH(X$2,'Inputs_Indexed REC'!$E$10:$AD$10,0))),
IF(X$2&lt;$B32,0,$F32)))</f>
        <v>72.473340112536548</v>
      </c>
      <c r="Y32" s="215">
        <f>IF(Y$2=$B32,$F32,
IF(Y$2&gt;$B32,X32*(1+INDEX('Inputs_Indexed REC'!$E$13:$AD$15,MATCH('Indexed REC Strike Price'!$C32,'Inputs_Indexed REC'!$C$13:$C$15,0),MATCH(Y$2,'Inputs_Indexed REC'!$E$10:$AD$10,0))),
IF(Y$2&lt;$B32,0,$F32)))</f>
        <v>72.473340112536548</v>
      </c>
      <c r="Z32" s="215">
        <f>IF(Z$2=$B32,$F32,
IF(Z$2&gt;$B32,Y32*(1+INDEX('Inputs_Indexed REC'!$E$13:$AD$15,MATCH('Indexed REC Strike Price'!$C32,'Inputs_Indexed REC'!$C$13:$C$15,0),MATCH(Z$2,'Inputs_Indexed REC'!$E$10:$AD$10,0))),
IF(Z$2&lt;$B32,0,$F32)))</f>
        <v>72.473340112536548</v>
      </c>
      <c r="AA32" s="215">
        <f>IF(AA$2=$B32,$F32,
IF(AA$2&gt;$B32,Z32*(1+INDEX('Inputs_Indexed REC'!$E$13:$AD$15,MATCH('Indexed REC Strike Price'!$C32,'Inputs_Indexed REC'!$C$13:$C$15,0),MATCH(AA$2,'Inputs_Indexed REC'!$E$10:$AD$10,0))),
IF(AA$2&lt;$B32,0,$F32)))</f>
        <v>72.473340112536548</v>
      </c>
      <c r="AB32" s="215">
        <f>IF(AB$2=$B32,$F32,
IF(AB$2&gt;$B32,AA32*(1+INDEX('Inputs_Indexed REC'!$E$13:$AD$15,MATCH('Indexed REC Strike Price'!$C32,'Inputs_Indexed REC'!$C$13:$C$15,0),MATCH(AB$2,'Inputs_Indexed REC'!$E$10:$AD$10,0))),
IF(AB$2&lt;$B32,0,$F32)))</f>
        <v>72.473340112536548</v>
      </c>
      <c r="AC32" s="215">
        <f>IF(AC$2=$B32,$F32,
IF(AC$2&gt;$B32,AB32*(1+INDEX('Inputs_Indexed REC'!$E$13:$AD$15,MATCH('Indexed REC Strike Price'!$C32,'Inputs_Indexed REC'!$C$13:$C$15,0),MATCH(AC$2,'Inputs_Indexed REC'!$E$10:$AD$10,0))),
IF(AC$2&lt;$B32,0,$F32)))</f>
        <v>72.473340112536548</v>
      </c>
      <c r="AD32" s="215">
        <f>IF(AD$2=$B32,$F32,
IF(AD$2&gt;$B32,AC32*(1+INDEX('Inputs_Indexed REC'!$E$13:$AD$15,MATCH('Indexed REC Strike Price'!$C32,'Inputs_Indexed REC'!$C$13:$C$15,0),MATCH(AD$2,'Inputs_Indexed REC'!$E$10:$AD$10,0))),
IF(AD$2&lt;$B32,0,$F32)))</f>
        <v>72.473340112536548</v>
      </c>
      <c r="AE32" s="215">
        <f>IF(AE$2=$B32,$F32,
IF(AE$2&gt;$B32,AD32*(1+INDEX('Inputs_Indexed REC'!$E$13:$AD$15,MATCH('Indexed REC Strike Price'!$C32,'Inputs_Indexed REC'!$C$13:$C$15,0),MATCH(AE$2,'Inputs_Indexed REC'!$E$10:$AD$10,0))),
IF(AE$2&lt;$B32,0,$F32)))</f>
        <v>72.473340112536548</v>
      </c>
      <c r="AF32" s="215">
        <f>IF(AF$2=$B32,$F32,
IF(AF$2&gt;$B32,AE32*(1+INDEX('Inputs_Indexed REC'!$E$13:$AD$15,MATCH('Indexed REC Strike Price'!$C32,'Inputs_Indexed REC'!$C$13:$C$15,0),MATCH(AF$2,'Inputs_Indexed REC'!$E$10:$AD$10,0))),
IF(AF$2&lt;$B32,0,$F32)))</f>
        <v>72.473340112536548</v>
      </c>
    </row>
    <row r="33" spans="2:32" x14ac:dyDescent="0.35">
      <c r="B33" s="354">
        <f t="shared" ref="B33:B55" si="2">B32+1</f>
        <v>2024</v>
      </c>
      <c r="C33" s="305" t="s">
        <v>76</v>
      </c>
      <c r="D33" s="60" t="s">
        <v>22</v>
      </c>
      <c r="E33" s="249" t="s">
        <v>93</v>
      </c>
      <c r="F33" s="361">
        <v>75.355449190899066</v>
      </c>
      <c r="H33" s="215">
        <f>IF(H$2=$B33,$F33,
IF(H$2&gt;$B33,G33*(1+INDEX('Inputs_Indexed REC'!$E$13:$AD$15,MATCH('Indexed REC Strike Price'!$C33,'Inputs_Indexed REC'!$C$13:$C$15,0),MATCH(H$2,'Inputs_Indexed REC'!$E$10:$AD$10,0))),
IF(H$2&lt;$B33,0,$F33)))</f>
        <v>0</v>
      </c>
      <c r="I33" s="215">
        <f>IF(I$2=$B33,$F33,
IF(I$2&gt;$B33,H33*(1+INDEX('Inputs_Indexed REC'!$E$13:$AD$15,MATCH('Indexed REC Strike Price'!$C33,'Inputs_Indexed REC'!$C$13:$C$15,0),MATCH(I$2,'Inputs_Indexed REC'!$E$10:$AD$10,0))),
IF(I$2&lt;$B33,0,$F33)))</f>
        <v>0</v>
      </c>
      <c r="J33" s="215">
        <f>IF(J$2=$B33,$F33,
IF(J$2&gt;$B33,I33*(1+INDEX('Inputs_Indexed REC'!$E$13:$AD$15,MATCH('Indexed REC Strike Price'!$C33,'Inputs_Indexed REC'!$C$13:$C$15,0),MATCH(J$2,'Inputs_Indexed REC'!$E$10:$AD$10,0))),
IF(J$2&lt;$B33,0,$F33)))</f>
        <v>75.355449190899066</v>
      </c>
      <c r="K33" s="215">
        <f>IF(K$2=$B33,$F33,
IF(K$2&gt;$B33,J33*(1+INDEX('Inputs_Indexed REC'!$E$13:$AD$15,MATCH('Indexed REC Strike Price'!$C33,'Inputs_Indexed REC'!$C$13:$C$15,0),MATCH(K$2,'Inputs_Indexed REC'!$E$10:$AD$10,0))),
IF(K$2&lt;$B33,0,$F33)))</f>
        <v>75.355449190899066</v>
      </c>
      <c r="L33" s="215">
        <f>IF(L$2=$B33,$F33,
IF(L$2&gt;$B33,K33*(1+INDEX('Inputs_Indexed REC'!$E$13:$AD$15,MATCH('Indexed REC Strike Price'!$C33,'Inputs_Indexed REC'!$C$13:$C$15,0),MATCH(L$2,'Inputs_Indexed REC'!$E$10:$AD$10,0))),
IF(L$2&lt;$B33,0,$F33)))</f>
        <v>75.355449190899066</v>
      </c>
      <c r="M33" s="215">
        <f>IF(M$2=$B33,$F33,
IF(M$2&gt;$B33,L33*(1+INDEX('Inputs_Indexed REC'!$E$13:$AD$15,MATCH('Indexed REC Strike Price'!$C33,'Inputs_Indexed REC'!$C$13:$C$15,0),MATCH(M$2,'Inputs_Indexed REC'!$E$10:$AD$10,0))),
IF(M$2&lt;$B33,0,$F33)))</f>
        <v>75.355449190899066</v>
      </c>
      <c r="N33" s="215">
        <f>IF(N$2=$B33,$F33,
IF(N$2&gt;$B33,M33*(1+INDEX('Inputs_Indexed REC'!$E$13:$AD$15,MATCH('Indexed REC Strike Price'!$C33,'Inputs_Indexed REC'!$C$13:$C$15,0),MATCH(N$2,'Inputs_Indexed REC'!$E$10:$AD$10,0))),
IF(N$2&lt;$B33,0,$F33)))</f>
        <v>75.355449190899066</v>
      </c>
      <c r="O33" s="215">
        <f>IF(O$2=$B33,$F33,
IF(O$2&gt;$B33,N33*(1+INDEX('Inputs_Indexed REC'!$E$13:$AD$15,MATCH('Indexed REC Strike Price'!$C33,'Inputs_Indexed REC'!$C$13:$C$15,0),MATCH(O$2,'Inputs_Indexed REC'!$E$10:$AD$10,0))),
IF(O$2&lt;$B33,0,$F33)))</f>
        <v>75.355449190899066</v>
      </c>
      <c r="P33" s="215">
        <f>IF(P$2=$B33,$F33,
IF(P$2&gt;$B33,O33*(1+INDEX('Inputs_Indexed REC'!$E$13:$AD$15,MATCH('Indexed REC Strike Price'!$C33,'Inputs_Indexed REC'!$C$13:$C$15,0),MATCH(P$2,'Inputs_Indexed REC'!$E$10:$AD$10,0))),
IF(P$2&lt;$B33,0,$F33)))</f>
        <v>75.355449190899066</v>
      </c>
      <c r="Q33" s="215">
        <f>IF(Q$2=$B33,$F33,
IF(Q$2&gt;$B33,P33*(1+INDEX('Inputs_Indexed REC'!$E$13:$AD$15,MATCH('Indexed REC Strike Price'!$C33,'Inputs_Indexed REC'!$C$13:$C$15,0),MATCH(Q$2,'Inputs_Indexed REC'!$E$10:$AD$10,0))),
IF(Q$2&lt;$B33,0,$F33)))</f>
        <v>75.355449190899066</v>
      </c>
      <c r="R33" s="215">
        <f>IF(R$2=$B33,$F33,
IF(R$2&gt;$B33,Q33*(1+INDEX('Inputs_Indexed REC'!$E$13:$AD$15,MATCH('Indexed REC Strike Price'!$C33,'Inputs_Indexed REC'!$C$13:$C$15,0),MATCH(R$2,'Inputs_Indexed REC'!$E$10:$AD$10,0))),
IF(R$2&lt;$B33,0,$F33)))</f>
        <v>75.355449190899066</v>
      </c>
      <c r="S33" s="215">
        <f>IF(S$2=$B33,$F33,
IF(S$2&gt;$B33,R33*(1+INDEX('Inputs_Indexed REC'!$E$13:$AD$15,MATCH('Indexed REC Strike Price'!$C33,'Inputs_Indexed REC'!$C$13:$C$15,0),MATCH(S$2,'Inputs_Indexed REC'!$E$10:$AD$10,0))),
IF(S$2&lt;$B33,0,$F33)))</f>
        <v>75.355449190899066</v>
      </c>
      <c r="T33" s="215">
        <f>IF(T$2=$B33,$F33,
IF(T$2&gt;$B33,S33*(1+INDEX('Inputs_Indexed REC'!$E$13:$AD$15,MATCH('Indexed REC Strike Price'!$C33,'Inputs_Indexed REC'!$C$13:$C$15,0),MATCH(T$2,'Inputs_Indexed REC'!$E$10:$AD$10,0))),
IF(T$2&lt;$B33,0,$F33)))</f>
        <v>75.355449190899066</v>
      </c>
      <c r="U33" s="215">
        <f>IF(U$2=$B33,$F33,
IF(U$2&gt;$B33,T33*(1+INDEX('Inputs_Indexed REC'!$E$13:$AD$15,MATCH('Indexed REC Strike Price'!$C33,'Inputs_Indexed REC'!$C$13:$C$15,0),MATCH(U$2,'Inputs_Indexed REC'!$E$10:$AD$10,0))),
IF(U$2&lt;$B33,0,$F33)))</f>
        <v>75.355449190899066</v>
      </c>
      <c r="V33" s="215">
        <f>IF(V$2=$B33,$F33,
IF(V$2&gt;$B33,U33*(1+INDEX('Inputs_Indexed REC'!$E$13:$AD$15,MATCH('Indexed REC Strike Price'!$C33,'Inputs_Indexed REC'!$C$13:$C$15,0),MATCH(V$2,'Inputs_Indexed REC'!$E$10:$AD$10,0))),
IF(V$2&lt;$B33,0,$F33)))</f>
        <v>75.355449190899066</v>
      </c>
      <c r="W33" s="215">
        <f>IF(W$2=$B33,$F33,
IF(W$2&gt;$B33,V33*(1+INDEX('Inputs_Indexed REC'!$E$13:$AD$15,MATCH('Indexed REC Strike Price'!$C33,'Inputs_Indexed REC'!$C$13:$C$15,0),MATCH(W$2,'Inputs_Indexed REC'!$E$10:$AD$10,0))),
IF(W$2&lt;$B33,0,$F33)))</f>
        <v>75.355449190899066</v>
      </c>
      <c r="X33" s="215">
        <f>IF(X$2=$B33,$F33,
IF(X$2&gt;$B33,W33*(1+INDEX('Inputs_Indexed REC'!$E$13:$AD$15,MATCH('Indexed REC Strike Price'!$C33,'Inputs_Indexed REC'!$C$13:$C$15,0),MATCH(X$2,'Inputs_Indexed REC'!$E$10:$AD$10,0))),
IF(X$2&lt;$B33,0,$F33)))</f>
        <v>75.355449190899066</v>
      </c>
      <c r="Y33" s="215">
        <f>IF(Y$2=$B33,$F33,
IF(Y$2&gt;$B33,X33*(1+INDEX('Inputs_Indexed REC'!$E$13:$AD$15,MATCH('Indexed REC Strike Price'!$C33,'Inputs_Indexed REC'!$C$13:$C$15,0),MATCH(Y$2,'Inputs_Indexed REC'!$E$10:$AD$10,0))),
IF(Y$2&lt;$B33,0,$F33)))</f>
        <v>75.355449190899066</v>
      </c>
      <c r="Z33" s="215">
        <f>IF(Z$2=$B33,$F33,
IF(Z$2&gt;$B33,Y33*(1+INDEX('Inputs_Indexed REC'!$E$13:$AD$15,MATCH('Indexed REC Strike Price'!$C33,'Inputs_Indexed REC'!$C$13:$C$15,0),MATCH(Z$2,'Inputs_Indexed REC'!$E$10:$AD$10,0))),
IF(Z$2&lt;$B33,0,$F33)))</f>
        <v>75.355449190899066</v>
      </c>
      <c r="AA33" s="215">
        <f>IF(AA$2=$B33,$F33,
IF(AA$2&gt;$B33,Z33*(1+INDEX('Inputs_Indexed REC'!$E$13:$AD$15,MATCH('Indexed REC Strike Price'!$C33,'Inputs_Indexed REC'!$C$13:$C$15,0),MATCH(AA$2,'Inputs_Indexed REC'!$E$10:$AD$10,0))),
IF(AA$2&lt;$B33,0,$F33)))</f>
        <v>75.355449190899066</v>
      </c>
      <c r="AB33" s="215">
        <f>IF(AB$2=$B33,$F33,
IF(AB$2&gt;$B33,AA33*(1+INDEX('Inputs_Indexed REC'!$E$13:$AD$15,MATCH('Indexed REC Strike Price'!$C33,'Inputs_Indexed REC'!$C$13:$C$15,0),MATCH(AB$2,'Inputs_Indexed REC'!$E$10:$AD$10,0))),
IF(AB$2&lt;$B33,0,$F33)))</f>
        <v>75.355449190899066</v>
      </c>
      <c r="AC33" s="215">
        <f>IF(AC$2=$B33,$F33,
IF(AC$2&gt;$B33,AB33*(1+INDEX('Inputs_Indexed REC'!$E$13:$AD$15,MATCH('Indexed REC Strike Price'!$C33,'Inputs_Indexed REC'!$C$13:$C$15,0),MATCH(AC$2,'Inputs_Indexed REC'!$E$10:$AD$10,0))),
IF(AC$2&lt;$B33,0,$F33)))</f>
        <v>75.355449190899066</v>
      </c>
      <c r="AD33" s="215">
        <f>IF(AD$2=$B33,$F33,
IF(AD$2&gt;$B33,AC33*(1+INDEX('Inputs_Indexed REC'!$E$13:$AD$15,MATCH('Indexed REC Strike Price'!$C33,'Inputs_Indexed REC'!$C$13:$C$15,0),MATCH(AD$2,'Inputs_Indexed REC'!$E$10:$AD$10,0))),
IF(AD$2&lt;$B33,0,$F33)))</f>
        <v>75.355449190899066</v>
      </c>
      <c r="AE33" s="215">
        <f>IF(AE$2=$B33,$F33,
IF(AE$2&gt;$B33,AD33*(1+INDEX('Inputs_Indexed REC'!$E$13:$AD$15,MATCH('Indexed REC Strike Price'!$C33,'Inputs_Indexed REC'!$C$13:$C$15,0),MATCH(AE$2,'Inputs_Indexed REC'!$E$10:$AD$10,0))),
IF(AE$2&lt;$B33,0,$F33)))</f>
        <v>75.355449190899066</v>
      </c>
      <c r="AF33" s="215">
        <f>IF(AF$2=$B33,$F33,
IF(AF$2&gt;$B33,AE33*(1+INDEX('Inputs_Indexed REC'!$E$13:$AD$15,MATCH('Indexed REC Strike Price'!$C33,'Inputs_Indexed REC'!$C$13:$C$15,0),MATCH(AF$2,'Inputs_Indexed REC'!$E$10:$AD$10,0))),
IF(AF$2&lt;$B33,0,$F33)))</f>
        <v>75.355449190899066</v>
      </c>
    </row>
    <row r="34" spans="2:32" x14ac:dyDescent="0.35">
      <c r="B34" s="354">
        <f t="shared" si="2"/>
        <v>2025</v>
      </c>
      <c r="C34" s="305" t="s">
        <v>76</v>
      </c>
      <c r="D34" s="60" t="s">
        <v>23</v>
      </c>
      <c r="E34" s="249" t="s">
        <v>93</v>
      </c>
      <c r="F34" s="361">
        <v>73.028673050160506</v>
      </c>
      <c r="H34" s="215">
        <f>IF(H$2=$B34,$F34,
IF(H$2&gt;$B34,G34*(1+INDEX('Inputs_Indexed REC'!$E$13:$AD$15,MATCH('Indexed REC Strike Price'!$C34,'Inputs_Indexed REC'!$C$13:$C$15,0),MATCH(H$2,'Inputs_Indexed REC'!$E$10:$AD$10,0))),
IF(H$2&lt;$B34,0,$F34)))</f>
        <v>0</v>
      </c>
      <c r="I34" s="215">
        <f>IF(I$2=$B34,$F34,
IF(I$2&gt;$B34,H34*(1+INDEX('Inputs_Indexed REC'!$E$13:$AD$15,MATCH('Indexed REC Strike Price'!$C34,'Inputs_Indexed REC'!$C$13:$C$15,0),MATCH(I$2,'Inputs_Indexed REC'!$E$10:$AD$10,0))),
IF(I$2&lt;$B34,0,$F34)))</f>
        <v>0</v>
      </c>
      <c r="J34" s="215">
        <f>IF(J$2=$B34,$F34,
IF(J$2&gt;$B34,I34*(1+INDEX('Inputs_Indexed REC'!$E$13:$AD$15,MATCH('Indexed REC Strike Price'!$C34,'Inputs_Indexed REC'!$C$13:$C$15,0),MATCH(J$2,'Inputs_Indexed REC'!$E$10:$AD$10,0))),
IF(J$2&lt;$B34,0,$F34)))</f>
        <v>0</v>
      </c>
      <c r="K34" s="215">
        <f>IF(K$2=$B34,$F34,
IF(K$2&gt;$B34,J34*(1+INDEX('Inputs_Indexed REC'!$E$13:$AD$15,MATCH('Indexed REC Strike Price'!$C34,'Inputs_Indexed REC'!$C$13:$C$15,0),MATCH(K$2,'Inputs_Indexed REC'!$E$10:$AD$10,0))),
IF(K$2&lt;$B34,0,$F34)))</f>
        <v>73.028673050160506</v>
      </c>
      <c r="L34" s="215">
        <f>IF(L$2=$B34,$F34,
IF(L$2&gt;$B34,K34*(1+INDEX('Inputs_Indexed REC'!$E$13:$AD$15,MATCH('Indexed REC Strike Price'!$C34,'Inputs_Indexed REC'!$C$13:$C$15,0),MATCH(L$2,'Inputs_Indexed REC'!$E$10:$AD$10,0))),
IF(L$2&lt;$B34,0,$F34)))</f>
        <v>73.028673050160506</v>
      </c>
      <c r="M34" s="215">
        <f>IF(M$2=$B34,$F34,
IF(M$2&gt;$B34,L34*(1+INDEX('Inputs_Indexed REC'!$E$13:$AD$15,MATCH('Indexed REC Strike Price'!$C34,'Inputs_Indexed REC'!$C$13:$C$15,0),MATCH(M$2,'Inputs_Indexed REC'!$E$10:$AD$10,0))),
IF(M$2&lt;$B34,0,$F34)))</f>
        <v>73.028673050160506</v>
      </c>
      <c r="N34" s="215">
        <f>IF(N$2=$B34,$F34,
IF(N$2&gt;$B34,M34*(1+INDEX('Inputs_Indexed REC'!$E$13:$AD$15,MATCH('Indexed REC Strike Price'!$C34,'Inputs_Indexed REC'!$C$13:$C$15,0),MATCH(N$2,'Inputs_Indexed REC'!$E$10:$AD$10,0))),
IF(N$2&lt;$B34,0,$F34)))</f>
        <v>73.028673050160506</v>
      </c>
      <c r="O34" s="215">
        <f>IF(O$2=$B34,$F34,
IF(O$2&gt;$B34,N34*(1+INDEX('Inputs_Indexed REC'!$E$13:$AD$15,MATCH('Indexed REC Strike Price'!$C34,'Inputs_Indexed REC'!$C$13:$C$15,0),MATCH(O$2,'Inputs_Indexed REC'!$E$10:$AD$10,0))),
IF(O$2&lt;$B34,0,$F34)))</f>
        <v>73.028673050160506</v>
      </c>
      <c r="P34" s="215">
        <f>IF(P$2=$B34,$F34,
IF(P$2&gt;$B34,O34*(1+INDEX('Inputs_Indexed REC'!$E$13:$AD$15,MATCH('Indexed REC Strike Price'!$C34,'Inputs_Indexed REC'!$C$13:$C$15,0),MATCH(P$2,'Inputs_Indexed REC'!$E$10:$AD$10,0))),
IF(P$2&lt;$B34,0,$F34)))</f>
        <v>73.028673050160506</v>
      </c>
      <c r="Q34" s="215">
        <f>IF(Q$2=$B34,$F34,
IF(Q$2&gt;$B34,P34*(1+INDEX('Inputs_Indexed REC'!$E$13:$AD$15,MATCH('Indexed REC Strike Price'!$C34,'Inputs_Indexed REC'!$C$13:$C$15,0),MATCH(Q$2,'Inputs_Indexed REC'!$E$10:$AD$10,0))),
IF(Q$2&lt;$B34,0,$F34)))</f>
        <v>73.028673050160506</v>
      </c>
      <c r="R34" s="215">
        <f>IF(R$2=$B34,$F34,
IF(R$2&gt;$B34,Q34*(1+INDEX('Inputs_Indexed REC'!$E$13:$AD$15,MATCH('Indexed REC Strike Price'!$C34,'Inputs_Indexed REC'!$C$13:$C$15,0),MATCH(R$2,'Inputs_Indexed REC'!$E$10:$AD$10,0))),
IF(R$2&lt;$B34,0,$F34)))</f>
        <v>73.028673050160506</v>
      </c>
      <c r="S34" s="215">
        <f>IF(S$2=$B34,$F34,
IF(S$2&gt;$B34,R34*(1+INDEX('Inputs_Indexed REC'!$E$13:$AD$15,MATCH('Indexed REC Strike Price'!$C34,'Inputs_Indexed REC'!$C$13:$C$15,0),MATCH(S$2,'Inputs_Indexed REC'!$E$10:$AD$10,0))),
IF(S$2&lt;$B34,0,$F34)))</f>
        <v>73.028673050160506</v>
      </c>
      <c r="T34" s="215">
        <f>IF(T$2=$B34,$F34,
IF(T$2&gt;$B34,S34*(1+INDEX('Inputs_Indexed REC'!$E$13:$AD$15,MATCH('Indexed REC Strike Price'!$C34,'Inputs_Indexed REC'!$C$13:$C$15,0),MATCH(T$2,'Inputs_Indexed REC'!$E$10:$AD$10,0))),
IF(T$2&lt;$B34,0,$F34)))</f>
        <v>73.028673050160506</v>
      </c>
      <c r="U34" s="215">
        <f>IF(U$2=$B34,$F34,
IF(U$2&gt;$B34,T34*(1+INDEX('Inputs_Indexed REC'!$E$13:$AD$15,MATCH('Indexed REC Strike Price'!$C34,'Inputs_Indexed REC'!$C$13:$C$15,0),MATCH(U$2,'Inputs_Indexed REC'!$E$10:$AD$10,0))),
IF(U$2&lt;$B34,0,$F34)))</f>
        <v>73.028673050160506</v>
      </c>
      <c r="V34" s="215">
        <f>IF(V$2=$B34,$F34,
IF(V$2&gt;$B34,U34*(1+INDEX('Inputs_Indexed REC'!$E$13:$AD$15,MATCH('Indexed REC Strike Price'!$C34,'Inputs_Indexed REC'!$C$13:$C$15,0),MATCH(V$2,'Inputs_Indexed REC'!$E$10:$AD$10,0))),
IF(V$2&lt;$B34,0,$F34)))</f>
        <v>73.028673050160506</v>
      </c>
      <c r="W34" s="215">
        <f>IF(W$2=$B34,$F34,
IF(W$2&gt;$B34,V34*(1+INDEX('Inputs_Indexed REC'!$E$13:$AD$15,MATCH('Indexed REC Strike Price'!$C34,'Inputs_Indexed REC'!$C$13:$C$15,0),MATCH(W$2,'Inputs_Indexed REC'!$E$10:$AD$10,0))),
IF(W$2&lt;$B34,0,$F34)))</f>
        <v>73.028673050160506</v>
      </c>
      <c r="X34" s="215">
        <f>IF(X$2=$B34,$F34,
IF(X$2&gt;$B34,W34*(1+INDEX('Inputs_Indexed REC'!$E$13:$AD$15,MATCH('Indexed REC Strike Price'!$C34,'Inputs_Indexed REC'!$C$13:$C$15,0),MATCH(X$2,'Inputs_Indexed REC'!$E$10:$AD$10,0))),
IF(X$2&lt;$B34,0,$F34)))</f>
        <v>73.028673050160506</v>
      </c>
      <c r="Y34" s="215">
        <f>IF(Y$2=$B34,$F34,
IF(Y$2&gt;$B34,X34*(1+INDEX('Inputs_Indexed REC'!$E$13:$AD$15,MATCH('Indexed REC Strike Price'!$C34,'Inputs_Indexed REC'!$C$13:$C$15,0),MATCH(Y$2,'Inputs_Indexed REC'!$E$10:$AD$10,0))),
IF(Y$2&lt;$B34,0,$F34)))</f>
        <v>73.028673050160506</v>
      </c>
      <c r="Z34" s="215">
        <f>IF(Z$2=$B34,$F34,
IF(Z$2&gt;$B34,Y34*(1+INDEX('Inputs_Indexed REC'!$E$13:$AD$15,MATCH('Indexed REC Strike Price'!$C34,'Inputs_Indexed REC'!$C$13:$C$15,0),MATCH(Z$2,'Inputs_Indexed REC'!$E$10:$AD$10,0))),
IF(Z$2&lt;$B34,0,$F34)))</f>
        <v>73.028673050160506</v>
      </c>
      <c r="AA34" s="215">
        <f>IF(AA$2=$B34,$F34,
IF(AA$2&gt;$B34,Z34*(1+INDEX('Inputs_Indexed REC'!$E$13:$AD$15,MATCH('Indexed REC Strike Price'!$C34,'Inputs_Indexed REC'!$C$13:$C$15,0),MATCH(AA$2,'Inputs_Indexed REC'!$E$10:$AD$10,0))),
IF(AA$2&lt;$B34,0,$F34)))</f>
        <v>73.028673050160506</v>
      </c>
      <c r="AB34" s="215">
        <f>IF(AB$2=$B34,$F34,
IF(AB$2&gt;$B34,AA34*(1+INDEX('Inputs_Indexed REC'!$E$13:$AD$15,MATCH('Indexed REC Strike Price'!$C34,'Inputs_Indexed REC'!$C$13:$C$15,0),MATCH(AB$2,'Inputs_Indexed REC'!$E$10:$AD$10,0))),
IF(AB$2&lt;$B34,0,$F34)))</f>
        <v>73.028673050160506</v>
      </c>
      <c r="AC34" s="215">
        <f>IF(AC$2=$B34,$F34,
IF(AC$2&gt;$B34,AB34*(1+INDEX('Inputs_Indexed REC'!$E$13:$AD$15,MATCH('Indexed REC Strike Price'!$C34,'Inputs_Indexed REC'!$C$13:$C$15,0),MATCH(AC$2,'Inputs_Indexed REC'!$E$10:$AD$10,0))),
IF(AC$2&lt;$B34,0,$F34)))</f>
        <v>73.028673050160506</v>
      </c>
      <c r="AD34" s="215">
        <f>IF(AD$2=$B34,$F34,
IF(AD$2&gt;$B34,AC34*(1+INDEX('Inputs_Indexed REC'!$E$13:$AD$15,MATCH('Indexed REC Strike Price'!$C34,'Inputs_Indexed REC'!$C$13:$C$15,0),MATCH(AD$2,'Inputs_Indexed REC'!$E$10:$AD$10,0))),
IF(AD$2&lt;$B34,0,$F34)))</f>
        <v>73.028673050160506</v>
      </c>
      <c r="AE34" s="215">
        <f>IF(AE$2=$B34,$F34,
IF(AE$2&gt;$B34,AD34*(1+INDEX('Inputs_Indexed REC'!$E$13:$AD$15,MATCH('Indexed REC Strike Price'!$C34,'Inputs_Indexed REC'!$C$13:$C$15,0),MATCH(AE$2,'Inputs_Indexed REC'!$E$10:$AD$10,0))),
IF(AE$2&lt;$B34,0,$F34)))</f>
        <v>73.028673050160506</v>
      </c>
      <c r="AF34" s="215">
        <f>IF(AF$2=$B34,$F34,
IF(AF$2&gt;$B34,AE34*(1+INDEX('Inputs_Indexed REC'!$E$13:$AD$15,MATCH('Indexed REC Strike Price'!$C34,'Inputs_Indexed REC'!$C$13:$C$15,0),MATCH(AF$2,'Inputs_Indexed REC'!$E$10:$AD$10,0))),
IF(AF$2&lt;$B34,0,$F34)))</f>
        <v>73.028673050160506</v>
      </c>
    </row>
    <row r="35" spans="2:32" x14ac:dyDescent="0.35">
      <c r="B35" s="354">
        <f t="shared" si="2"/>
        <v>2026</v>
      </c>
      <c r="C35" s="305" t="s">
        <v>76</v>
      </c>
      <c r="D35" s="60" t="s">
        <v>24</v>
      </c>
      <c r="E35" s="249" t="s">
        <v>93</v>
      </c>
      <c r="F35" s="361">
        <v>87.886230670710404</v>
      </c>
      <c r="H35" s="215">
        <f>IF(H$2=$B35,$F35,
IF(H$2&gt;$B35,G35*(1+INDEX('Inputs_Indexed REC'!$E$13:$AD$15,MATCH('Indexed REC Strike Price'!$C35,'Inputs_Indexed REC'!$C$13:$C$15,0),MATCH(H$2,'Inputs_Indexed REC'!$E$10:$AD$10,0))),
IF(H$2&lt;$B35,0,$F35)))</f>
        <v>0</v>
      </c>
      <c r="I35" s="215">
        <f>IF(I$2=$B35,$F35,
IF(I$2&gt;$B35,H35*(1+INDEX('Inputs_Indexed REC'!$E$13:$AD$15,MATCH('Indexed REC Strike Price'!$C35,'Inputs_Indexed REC'!$C$13:$C$15,0),MATCH(I$2,'Inputs_Indexed REC'!$E$10:$AD$10,0))),
IF(I$2&lt;$B35,0,$F35)))</f>
        <v>0</v>
      </c>
      <c r="J35" s="215">
        <f>IF(J$2=$B35,$F35,
IF(J$2&gt;$B35,I35*(1+INDEX('Inputs_Indexed REC'!$E$13:$AD$15,MATCH('Indexed REC Strike Price'!$C35,'Inputs_Indexed REC'!$C$13:$C$15,0),MATCH(J$2,'Inputs_Indexed REC'!$E$10:$AD$10,0))),
IF(J$2&lt;$B35,0,$F35)))</f>
        <v>0</v>
      </c>
      <c r="K35" s="215">
        <f>IF(K$2=$B35,$F35,
IF(K$2&gt;$B35,J35*(1+INDEX('Inputs_Indexed REC'!$E$13:$AD$15,MATCH('Indexed REC Strike Price'!$C35,'Inputs_Indexed REC'!$C$13:$C$15,0),MATCH(K$2,'Inputs_Indexed REC'!$E$10:$AD$10,0))),
IF(K$2&lt;$B35,0,$F35)))</f>
        <v>0</v>
      </c>
      <c r="L35" s="215">
        <f>IF(L$2=$B35,$F35,
IF(L$2&gt;$B35,K35*(1+INDEX('Inputs_Indexed REC'!$E$13:$AD$15,MATCH('Indexed REC Strike Price'!$C35,'Inputs_Indexed REC'!$C$13:$C$15,0),MATCH(L$2,'Inputs_Indexed REC'!$E$10:$AD$10,0))),
IF(L$2&lt;$B35,0,$F35)))</f>
        <v>87.886230670710404</v>
      </c>
      <c r="M35" s="215">
        <f>IF(M$2=$B35,$F35,
IF(M$2&gt;$B35,L35*(1+INDEX('Inputs_Indexed REC'!$E$13:$AD$15,MATCH('Indexed REC Strike Price'!$C35,'Inputs_Indexed REC'!$C$13:$C$15,0),MATCH(M$2,'Inputs_Indexed REC'!$E$10:$AD$10,0))),
IF(M$2&lt;$B35,0,$F35)))</f>
        <v>87.886230670710404</v>
      </c>
      <c r="N35" s="215">
        <f>IF(N$2=$B35,$F35,
IF(N$2&gt;$B35,M35*(1+INDEX('Inputs_Indexed REC'!$E$13:$AD$15,MATCH('Indexed REC Strike Price'!$C35,'Inputs_Indexed REC'!$C$13:$C$15,0),MATCH(N$2,'Inputs_Indexed REC'!$E$10:$AD$10,0))),
IF(N$2&lt;$B35,0,$F35)))</f>
        <v>87.886230670710404</v>
      </c>
      <c r="O35" s="215">
        <f>IF(O$2=$B35,$F35,
IF(O$2&gt;$B35,N35*(1+INDEX('Inputs_Indexed REC'!$E$13:$AD$15,MATCH('Indexed REC Strike Price'!$C35,'Inputs_Indexed REC'!$C$13:$C$15,0),MATCH(O$2,'Inputs_Indexed REC'!$E$10:$AD$10,0))),
IF(O$2&lt;$B35,0,$F35)))</f>
        <v>87.886230670710404</v>
      </c>
      <c r="P35" s="215">
        <f>IF(P$2=$B35,$F35,
IF(P$2&gt;$B35,O35*(1+INDEX('Inputs_Indexed REC'!$E$13:$AD$15,MATCH('Indexed REC Strike Price'!$C35,'Inputs_Indexed REC'!$C$13:$C$15,0),MATCH(P$2,'Inputs_Indexed REC'!$E$10:$AD$10,0))),
IF(P$2&lt;$B35,0,$F35)))</f>
        <v>87.886230670710404</v>
      </c>
      <c r="Q35" s="215">
        <f>IF(Q$2=$B35,$F35,
IF(Q$2&gt;$B35,P35*(1+INDEX('Inputs_Indexed REC'!$E$13:$AD$15,MATCH('Indexed REC Strike Price'!$C35,'Inputs_Indexed REC'!$C$13:$C$15,0),MATCH(Q$2,'Inputs_Indexed REC'!$E$10:$AD$10,0))),
IF(Q$2&lt;$B35,0,$F35)))</f>
        <v>87.886230670710404</v>
      </c>
      <c r="R35" s="215">
        <f>IF(R$2=$B35,$F35,
IF(R$2&gt;$B35,Q35*(1+INDEX('Inputs_Indexed REC'!$E$13:$AD$15,MATCH('Indexed REC Strike Price'!$C35,'Inputs_Indexed REC'!$C$13:$C$15,0),MATCH(R$2,'Inputs_Indexed REC'!$E$10:$AD$10,0))),
IF(R$2&lt;$B35,0,$F35)))</f>
        <v>87.886230670710404</v>
      </c>
      <c r="S35" s="215">
        <f>IF(S$2=$B35,$F35,
IF(S$2&gt;$B35,R35*(1+INDEX('Inputs_Indexed REC'!$E$13:$AD$15,MATCH('Indexed REC Strike Price'!$C35,'Inputs_Indexed REC'!$C$13:$C$15,0),MATCH(S$2,'Inputs_Indexed REC'!$E$10:$AD$10,0))),
IF(S$2&lt;$B35,0,$F35)))</f>
        <v>87.886230670710404</v>
      </c>
      <c r="T35" s="215">
        <f>IF(T$2=$B35,$F35,
IF(T$2&gt;$B35,S35*(1+INDEX('Inputs_Indexed REC'!$E$13:$AD$15,MATCH('Indexed REC Strike Price'!$C35,'Inputs_Indexed REC'!$C$13:$C$15,0),MATCH(T$2,'Inputs_Indexed REC'!$E$10:$AD$10,0))),
IF(T$2&lt;$B35,0,$F35)))</f>
        <v>87.886230670710404</v>
      </c>
      <c r="U35" s="215">
        <f>IF(U$2=$B35,$F35,
IF(U$2&gt;$B35,T35*(1+INDEX('Inputs_Indexed REC'!$E$13:$AD$15,MATCH('Indexed REC Strike Price'!$C35,'Inputs_Indexed REC'!$C$13:$C$15,0),MATCH(U$2,'Inputs_Indexed REC'!$E$10:$AD$10,0))),
IF(U$2&lt;$B35,0,$F35)))</f>
        <v>87.886230670710404</v>
      </c>
      <c r="V35" s="215">
        <f>IF(V$2=$B35,$F35,
IF(V$2&gt;$B35,U35*(1+INDEX('Inputs_Indexed REC'!$E$13:$AD$15,MATCH('Indexed REC Strike Price'!$C35,'Inputs_Indexed REC'!$C$13:$C$15,0),MATCH(V$2,'Inputs_Indexed REC'!$E$10:$AD$10,0))),
IF(V$2&lt;$B35,0,$F35)))</f>
        <v>87.886230670710404</v>
      </c>
      <c r="W35" s="215">
        <f>IF(W$2=$B35,$F35,
IF(W$2&gt;$B35,V35*(1+INDEX('Inputs_Indexed REC'!$E$13:$AD$15,MATCH('Indexed REC Strike Price'!$C35,'Inputs_Indexed REC'!$C$13:$C$15,0),MATCH(W$2,'Inputs_Indexed REC'!$E$10:$AD$10,0))),
IF(W$2&lt;$B35,0,$F35)))</f>
        <v>87.886230670710404</v>
      </c>
      <c r="X35" s="215">
        <f>IF(X$2=$B35,$F35,
IF(X$2&gt;$B35,W35*(1+INDEX('Inputs_Indexed REC'!$E$13:$AD$15,MATCH('Indexed REC Strike Price'!$C35,'Inputs_Indexed REC'!$C$13:$C$15,0),MATCH(X$2,'Inputs_Indexed REC'!$E$10:$AD$10,0))),
IF(X$2&lt;$B35,0,$F35)))</f>
        <v>87.886230670710404</v>
      </c>
      <c r="Y35" s="215">
        <f>IF(Y$2=$B35,$F35,
IF(Y$2&gt;$B35,X35*(1+INDEX('Inputs_Indexed REC'!$E$13:$AD$15,MATCH('Indexed REC Strike Price'!$C35,'Inputs_Indexed REC'!$C$13:$C$15,0),MATCH(Y$2,'Inputs_Indexed REC'!$E$10:$AD$10,0))),
IF(Y$2&lt;$B35,0,$F35)))</f>
        <v>87.886230670710404</v>
      </c>
      <c r="Z35" s="215">
        <f>IF(Z$2=$B35,$F35,
IF(Z$2&gt;$B35,Y35*(1+INDEX('Inputs_Indexed REC'!$E$13:$AD$15,MATCH('Indexed REC Strike Price'!$C35,'Inputs_Indexed REC'!$C$13:$C$15,0),MATCH(Z$2,'Inputs_Indexed REC'!$E$10:$AD$10,0))),
IF(Z$2&lt;$B35,0,$F35)))</f>
        <v>87.886230670710404</v>
      </c>
      <c r="AA35" s="215">
        <f>IF(AA$2=$B35,$F35,
IF(AA$2&gt;$B35,Z35*(1+INDEX('Inputs_Indexed REC'!$E$13:$AD$15,MATCH('Indexed REC Strike Price'!$C35,'Inputs_Indexed REC'!$C$13:$C$15,0),MATCH(AA$2,'Inputs_Indexed REC'!$E$10:$AD$10,0))),
IF(AA$2&lt;$B35,0,$F35)))</f>
        <v>87.886230670710404</v>
      </c>
      <c r="AB35" s="215">
        <f>IF(AB$2=$B35,$F35,
IF(AB$2&gt;$B35,AA35*(1+INDEX('Inputs_Indexed REC'!$E$13:$AD$15,MATCH('Indexed REC Strike Price'!$C35,'Inputs_Indexed REC'!$C$13:$C$15,0),MATCH(AB$2,'Inputs_Indexed REC'!$E$10:$AD$10,0))),
IF(AB$2&lt;$B35,0,$F35)))</f>
        <v>87.886230670710404</v>
      </c>
      <c r="AC35" s="215">
        <f>IF(AC$2=$B35,$F35,
IF(AC$2&gt;$B35,AB35*(1+INDEX('Inputs_Indexed REC'!$E$13:$AD$15,MATCH('Indexed REC Strike Price'!$C35,'Inputs_Indexed REC'!$C$13:$C$15,0),MATCH(AC$2,'Inputs_Indexed REC'!$E$10:$AD$10,0))),
IF(AC$2&lt;$B35,0,$F35)))</f>
        <v>87.886230670710404</v>
      </c>
      <c r="AD35" s="215">
        <f>IF(AD$2=$B35,$F35,
IF(AD$2&gt;$B35,AC35*(1+INDEX('Inputs_Indexed REC'!$E$13:$AD$15,MATCH('Indexed REC Strike Price'!$C35,'Inputs_Indexed REC'!$C$13:$C$15,0),MATCH(AD$2,'Inputs_Indexed REC'!$E$10:$AD$10,0))),
IF(AD$2&lt;$B35,0,$F35)))</f>
        <v>87.886230670710404</v>
      </c>
      <c r="AE35" s="215">
        <f>IF(AE$2=$B35,$F35,
IF(AE$2&gt;$B35,AD35*(1+INDEX('Inputs_Indexed REC'!$E$13:$AD$15,MATCH('Indexed REC Strike Price'!$C35,'Inputs_Indexed REC'!$C$13:$C$15,0),MATCH(AE$2,'Inputs_Indexed REC'!$E$10:$AD$10,0))),
IF(AE$2&lt;$B35,0,$F35)))</f>
        <v>87.886230670710404</v>
      </c>
      <c r="AF35" s="215">
        <f>IF(AF$2=$B35,$F35,
IF(AF$2&gt;$B35,AE35*(1+INDEX('Inputs_Indexed REC'!$E$13:$AD$15,MATCH('Indexed REC Strike Price'!$C35,'Inputs_Indexed REC'!$C$13:$C$15,0),MATCH(AF$2,'Inputs_Indexed REC'!$E$10:$AD$10,0))),
IF(AF$2&lt;$B35,0,$F35)))</f>
        <v>87.886230670710404</v>
      </c>
    </row>
    <row r="36" spans="2:32" x14ac:dyDescent="0.35">
      <c r="B36" s="354">
        <f t="shared" si="2"/>
        <v>2027</v>
      </c>
      <c r="C36" s="305" t="s">
        <v>76</v>
      </c>
      <c r="D36" s="60" t="s">
        <v>25</v>
      </c>
      <c r="E36" s="249" t="s">
        <v>93</v>
      </c>
      <c r="F36" s="361">
        <v>87.14130584725973</v>
      </c>
      <c r="H36" s="215">
        <f>IF(H$2=$B36,$F36,
IF(H$2&gt;$B36,G36*(1+INDEX('Inputs_Indexed REC'!$E$13:$AD$15,MATCH('Indexed REC Strike Price'!$C36,'Inputs_Indexed REC'!$C$13:$C$15,0),MATCH(H$2,'Inputs_Indexed REC'!$E$10:$AD$10,0))),
IF(H$2&lt;$B36,0,$F36)))</f>
        <v>0</v>
      </c>
      <c r="I36" s="215">
        <f>IF(I$2=$B36,$F36,
IF(I$2&gt;$B36,H36*(1+INDEX('Inputs_Indexed REC'!$E$13:$AD$15,MATCH('Indexed REC Strike Price'!$C36,'Inputs_Indexed REC'!$C$13:$C$15,0),MATCH(I$2,'Inputs_Indexed REC'!$E$10:$AD$10,0))),
IF(I$2&lt;$B36,0,$F36)))</f>
        <v>0</v>
      </c>
      <c r="J36" s="215">
        <f>IF(J$2=$B36,$F36,
IF(J$2&gt;$B36,I36*(1+INDEX('Inputs_Indexed REC'!$E$13:$AD$15,MATCH('Indexed REC Strike Price'!$C36,'Inputs_Indexed REC'!$C$13:$C$15,0),MATCH(J$2,'Inputs_Indexed REC'!$E$10:$AD$10,0))),
IF(J$2&lt;$B36,0,$F36)))</f>
        <v>0</v>
      </c>
      <c r="K36" s="215">
        <f>IF(K$2=$B36,$F36,
IF(K$2&gt;$B36,J36*(1+INDEX('Inputs_Indexed REC'!$E$13:$AD$15,MATCH('Indexed REC Strike Price'!$C36,'Inputs_Indexed REC'!$C$13:$C$15,0),MATCH(K$2,'Inputs_Indexed REC'!$E$10:$AD$10,0))),
IF(K$2&lt;$B36,0,$F36)))</f>
        <v>0</v>
      </c>
      <c r="L36" s="215">
        <f>IF(L$2=$B36,$F36,
IF(L$2&gt;$B36,K36*(1+INDEX('Inputs_Indexed REC'!$E$13:$AD$15,MATCH('Indexed REC Strike Price'!$C36,'Inputs_Indexed REC'!$C$13:$C$15,0),MATCH(L$2,'Inputs_Indexed REC'!$E$10:$AD$10,0))),
IF(L$2&lt;$B36,0,$F36)))</f>
        <v>0</v>
      </c>
      <c r="M36" s="215">
        <f>IF(M$2=$B36,$F36,
IF(M$2&gt;$B36,L36*(1+INDEX('Inputs_Indexed REC'!$E$13:$AD$15,MATCH('Indexed REC Strike Price'!$C36,'Inputs_Indexed REC'!$C$13:$C$15,0),MATCH(M$2,'Inputs_Indexed REC'!$E$10:$AD$10,0))),
IF(M$2&lt;$B36,0,$F36)))</f>
        <v>87.14130584725973</v>
      </c>
      <c r="N36" s="215">
        <f>IF(N$2=$B36,$F36,
IF(N$2&gt;$B36,M36*(1+INDEX('Inputs_Indexed REC'!$E$13:$AD$15,MATCH('Indexed REC Strike Price'!$C36,'Inputs_Indexed REC'!$C$13:$C$15,0),MATCH(N$2,'Inputs_Indexed REC'!$E$10:$AD$10,0))),
IF(N$2&lt;$B36,0,$F36)))</f>
        <v>87.14130584725973</v>
      </c>
      <c r="O36" s="215">
        <f>IF(O$2=$B36,$F36,
IF(O$2&gt;$B36,N36*(1+INDEX('Inputs_Indexed REC'!$E$13:$AD$15,MATCH('Indexed REC Strike Price'!$C36,'Inputs_Indexed REC'!$C$13:$C$15,0),MATCH(O$2,'Inputs_Indexed REC'!$E$10:$AD$10,0))),
IF(O$2&lt;$B36,0,$F36)))</f>
        <v>87.14130584725973</v>
      </c>
      <c r="P36" s="215">
        <f>IF(P$2=$B36,$F36,
IF(P$2&gt;$B36,O36*(1+INDEX('Inputs_Indexed REC'!$E$13:$AD$15,MATCH('Indexed REC Strike Price'!$C36,'Inputs_Indexed REC'!$C$13:$C$15,0),MATCH(P$2,'Inputs_Indexed REC'!$E$10:$AD$10,0))),
IF(P$2&lt;$B36,0,$F36)))</f>
        <v>87.14130584725973</v>
      </c>
      <c r="Q36" s="215">
        <f>IF(Q$2=$B36,$F36,
IF(Q$2&gt;$B36,P36*(1+INDEX('Inputs_Indexed REC'!$E$13:$AD$15,MATCH('Indexed REC Strike Price'!$C36,'Inputs_Indexed REC'!$C$13:$C$15,0),MATCH(Q$2,'Inputs_Indexed REC'!$E$10:$AD$10,0))),
IF(Q$2&lt;$B36,0,$F36)))</f>
        <v>87.14130584725973</v>
      </c>
      <c r="R36" s="215">
        <f>IF(R$2=$B36,$F36,
IF(R$2&gt;$B36,Q36*(1+INDEX('Inputs_Indexed REC'!$E$13:$AD$15,MATCH('Indexed REC Strike Price'!$C36,'Inputs_Indexed REC'!$C$13:$C$15,0),MATCH(R$2,'Inputs_Indexed REC'!$E$10:$AD$10,0))),
IF(R$2&lt;$B36,0,$F36)))</f>
        <v>87.14130584725973</v>
      </c>
      <c r="S36" s="215">
        <f>IF(S$2=$B36,$F36,
IF(S$2&gt;$B36,R36*(1+INDEX('Inputs_Indexed REC'!$E$13:$AD$15,MATCH('Indexed REC Strike Price'!$C36,'Inputs_Indexed REC'!$C$13:$C$15,0),MATCH(S$2,'Inputs_Indexed REC'!$E$10:$AD$10,0))),
IF(S$2&lt;$B36,0,$F36)))</f>
        <v>87.14130584725973</v>
      </c>
      <c r="T36" s="215">
        <f>IF(T$2=$B36,$F36,
IF(T$2&gt;$B36,S36*(1+INDEX('Inputs_Indexed REC'!$E$13:$AD$15,MATCH('Indexed REC Strike Price'!$C36,'Inputs_Indexed REC'!$C$13:$C$15,0),MATCH(T$2,'Inputs_Indexed REC'!$E$10:$AD$10,0))),
IF(T$2&lt;$B36,0,$F36)))</f>
        <v>87.14130584725973</v>
      </c>
      <c r="U36" s="215">
        <f>IF(U$2=$B36,$F36,
IF(U$2&gt;$B36,T36*(1+INDEX('Inputs_Indexed REC'!$E$13:$AD$15,MATCH('Indexed REC Strike Price'!$C36,'Inputs_Indexed REC'!$C$13:$C$15,0),MATCH(U$2,'Inputs_Indexed REC'!$E$10:$AD$10,0))),
IF(U$2&lt;$B36,0,$F36)))</f>
        <v>87.14130584725973</v>
      </c>
      <c r="V36" s="215">
        <f>IF(V$2=$B36,$F36,
IF(V$2&gt;$B36,U36*(1+INDEX('Inputs_Indexed REC'!$E$13:$AD$15,MATCH('Indexed REC Strike Price'!$C36,'Inputs_Indexed REC'!$C$13:$C$15,0),MATCH(V$2,'Inputs_Indexed REC'!$E$10:$AD$10,0))),
IF(V$2&lt;$B36,0,$F36)))</f>
        <v>87.14130584725973</v>
      </c>
      <c r="W36" s="215">
        <f>IF(W$2=$B36,$F36,
IF(W$2&gt;$B36,V36*(1+INDEX('Inputs_Indexed REC'!$E$13:$AD$15,MATCH('Indexed REC Strike Price'!$C36,'Inputs_Indexed REC'!$C$13:$C$15,0),MATCH(W$2,'Inputs_Indexed REC'!$E$10:$AD$10,0))),
IF(W$2&lt;$B36,0,$F36)))</f>
        <v>87.14130584725973</v>
      </c>
      <c r="X36" s="215">
        <f>IF(X$2=$B36,$F36,
IF(X$2&gt;$B36,W36*(1+INDEX('Inputs_Indexed REC'!$E$13:$AD$15,MATCH('Indexed REC Strike Price'!$C36,'Inputs_Indexed REC'!$C$13:$C$15,0),MATCH(X$2,'Inputs_Indexed REC'!$E$10:$AD$10,0))),
IF(X$2&lt;$B36,0,$F36)))</f>
        <v>87.14130584725973</v>
      </c>
      <c r="Y36" s="215">
        <f>IF(Y$2=$B36,$F36,
IF(Y$2&gt;$B36,X36*(1+INDEX('Inputs_Indexed REC'!$E$13:$AD$15,MATCH('Indexed REC Strike Price'!$C36,'Inputs_Indexed REC'!$C$13:$C$15,0),MATCH(Y$2,'Inputs_Indexed REC'!$E$10:$AD$10,0))),
IF(Y$2&lt;$B36,0,$F36)))</f>
        <v>87.14130584725973</v>
      </c>
      <c r="Z36" s="215">
        <f>IF(Z$2=$B36,$F36,
IF(Z$2&gt;$B36,Y36*(1+INDEX('Inputs_Indexed REC'!$E$13:$AD$15,MATCH('Indexed REC Strike Price'!$C36,'Inputs_Indexed REC'!$C$13:$C$15,0),MATCH(Z$2,'Inputs_Indexed REC'!$E$10:$AD$10,0))),
IF(Z$2&lt;$B36,0,$F36)))</f>
        <v>87.14130584725973</v>
      </c>
      <c r="AA36" s="215">
        <f>IF(AA$2=$B36,$F36,
IF(AA$2&gt;$B36,Z36*(1+INDEX('Inputs_Indexed REC'!$E$13:$AD$15,MATCH('Indexed REC Strike Price'!$C36,'Inputs_Indexed REC'!$C$13:$C$15,0),MATCH(AA$2,'Inputs_Indexed REC'!$E$10:$AD$10,0))),
IF(AA$2&lt;$B36,0,$F36)))</f>
        <v>87.14130584725973</v>
      </c>
      <c r="AB36" s="215">
        <f>IF(AB$2=$B36,$F36,
IF(AB$2&gt;$B36,AA36*(1+INDEX('Inputs_Indexed REC'!$E$13:$AD$15,MATCH('Indexed REC Strike Price'!$C36,'Inputs_Indexed REC'!$C$13:$C$15,0),MATCH(AB$2,'Inputs_Indexed REC'!$E$10:$AD$10,0))),
IF(AB$2&lt;$B36,0,$F36)))</f>
        <v>87.14130584725973</v>
      </c>
      <c r="AC36" s="215">
        <f>IF(AC$2=$B36,$F36,
IF(AC$2&gt;$B36,AB36*(1+INDEX('Inputs_Indexed REC'!$E$13:$AD$15,MATCH('Indexed REC Strike Price'!$C36,'Inputs_Indexed REC'!$C$13:$C$15,0),MATCH(AC$2,'Inputs_Indexed REC'!$E$10:$AD$10,0))),
IF(AC$2&lt;$B36,0,$F36)))</f>
        <v>87.14130584725973</v>
      </c>
      <c r="AD36" s="215">
        <f>IF(AD$2=$B36,$F36,
IF(AD$2&gt;$B36,AC36*(1+INDEX('Inputs_Indexed REC'!$E$13:$AD$15,MATCH('Indexed REC Strike Price'!$C36,'Inputs_Indexed REC'!$C$13:$C$15,0),MATCH(AD$2,'Inputs_Indexed REC'!$E$10:$AD$10,0))),
IF(AD$2&lt;$B36,0,$F36)))</f>
        <v>87.14130584725973</v>
      </c>
      <c r="AE36" s="215">
        <f>IF(AE$2=$B36,$F36,
IF(AE$2&gt;$B36,AD36*(1+INDEX('Inputs_Indexed REC'!$E$13:$AD$15,MATCH('Indexed REC Strike Price'!$C36,'Inputs_Indexed REC'!$C$13:$C$15,0),MATCH(AE$2,'Inputs_Indexed REC'!$E$10:$AD$10,0))),
IF(AE$2&lt;$B36,0,$F36)))</f>
        <v>87.14130584725973</v>
      </c>
      <c r="AF36" s="215">
        <f>IF(AF$2=$B36,$F36,
IF(AF$2&gt;$B36,AE36*(1+INDEX('Inputs_Indexed REC'!$E$13:$AD$15,MATCH('Indexed REC Strike Price'!$C36,'Inputs_Indexed REC'!$C$13:$C$15,0),MATCH(AF$2,'Inputs_Indexed REC'!$E$10:$AD$10,0))),
IF(AF$2&lt;$B36,0,$F36)))</f>
        <v>87.14130584725973</v>
      </c>
    </row>
    <row r="37" spans="2:32" x14ac:dyDescent="0.35">
      <c r="B37" s="354">
        <f t="shared" si="2"/>
        <v>2028</v>
      </c>
      <c r="C37" s="305" t="s">
        <v>76</v>
      </c>
      <c r="D37" s="60" t="s">
        <v>26</v>
      </c>
      <c r="E37" s="249" t="s">
        <v>93</v>
      </c>
      <c r="F37" s="361">
        <v>85.323689278040092</v>
      </c>
      <c r="H37" s="215">
        <f>IF(H$2=$B37,$F37,
IF(H$2&gt;$B37,G37*(1+INDEX('Inputs_Indexed REC'!$E$13:$AD$15,MATCH('Indexed REC Strike Price'!$C37,'Inputs_Indexed REC'!$C$13:$C$15,0),MATCH(H$2,'Inputs_Indexed REC'!$E$10:$AD$10,0))),
IF(H$2&lt;$B37,0,$F37)))</f>
        <v>0</v>
      </c>
      <c r="I37" s="215">
        <f>IF(I$2=$B37,$F37,
IF(I$2&gt;$B37,H37*(1+INDEX('Inputs_Indexed REC'!$E$13:$AD$15,MATCH('Indexed REC Strike Price'!$C37,'Inputs_Indexed REC'!$C$13:$C$15,0),MATCH(I$2,'Inputs_Indexed REC'!$E$10:$AD$10,0))),
IF(I$2&lt;$B37,0,$F37)))</f>
        <v>0</v>
      </c>
      <c r="J37" s="215">
        <f>IF(J$2=$B37,$F37,
IF(J$2&gt;$B37,I37*(1+INDEX('Inputs_Indexed REC'!$E$13:$AD$15,MATCH('Indexed REC Strike Price'!$C37,'Inputs_Indexed REC'!$C$13:$C$15,0),MATCH(J$2,'Inputs_Indexed REC'!$E$10:$AD$10,0))),
IF(J$2&lt;$B37,0,$F37)))</f>
        <v>0</v>
      </c>
      <c r="K37" s="215">
        <f>IF(K$2=$B37,$F37,
IF(K$2&gt;$B37,J37*(1+INDEX('Inputs_Indexed REC'!$E$13:$AD$15,MATCH('Indexed REC Strike Price'!$C37,'Inputs_Indexed REC'!$C$13:$C$15,0),MATCH(K$2,'Inputs_Indexed REC'!$E$10:$AD$10,0))),
IF(K$2&lt;$B37,0,$F37)))</f>
        <v>0</v>
      </c>
      <c r="L37" s="215">
        <f>IF(L$2=$B37,$F37,
IF(L$2&gt;$B37,K37*(1+INDEX('Inputs_Indexed REC'!$E$13:$AD$15,MATCH('Indexed REC Strike Price'!$C37,'Inputs_Indexed REC'!$C$13:$C$15,0),MATCH(L$2,'Inputs_Indexed REC'!$E$10:$AD$10,0))),
IF(L$2&lt;$B37,0,$F37)))</f>
        <v>0</v>
      </c>
      <c r="M37" s="215">
        <f>IF(M$2=$B37,$F37,
IF(M$2&gt;$B37,L37*(1+INDEX('Inputs_Indexed REC'!$E$13:$AD$15,MATCH('Indexed REC Strike Price'!$C37,'Inputs_Indexed REC'!$C$13:$C$15,0),MATCH(M$2,'Inputs_Indexed REC'!$E$10:$AD$10,0))),
IF(M$2&lt;$B37,0,$F37)))</f>
        <v>0</v>
      </c>
      <c r="N37" s="215">
        <f>IF(N$2=$B37,$F37,
IF(N$2&gt;$B37,M37*(1+INDEX('Inputs_Indexed REC'!$E$13:$AD$15,MATCH('Indexed REC Strike Price'!$C37,'Inputs_Indexed REC'!$C$13:$C$15,0),MATCH(N$2,'Inputs_Indexed REC'!$E$10:$AD$10,0))),
IF(N$2&lt;$B37,0,$F37)))</f>
        <v>85.323689278040092</v>
      </c>
      <c r="O37" s="215">
        <f>IF(O$2=$B37,$F37,
IF(O$2&gt;$B37,N37*(1+INDEX('Inputs_Indexed REC'!$E$13:$AD$15,MATCH('Indexed REC Strike Price'!$C37,'Inputs_Indexed REC'!$C$13:$C$15,0),MATCH(O$2,'Inputs_Indexed REC'!$E$10:$AD$10,0))),
IF(O$2&lt;$B37,0,$F37)))</f>
        <v>85.323689278040092</v>
      </c>
      <c r="P37" s="215">
        <f>IF(P$2=$B37,$F37,
IF(P$2&gt;$B37,O37*(1+INDEX('Inputs_Indexed REC'!$E$13:$AD$15,MATCH('Indexed REC Strike Price'!$C37,'Inputs_Indexed REC'!$C$13:$C$15,0),MATCH(P$2,'Inputs_Indexed REC'!$E$10:$AD$10,0))),
IF(P$2&lt;$B37,0,$F37)))</f>
        <v>85.323689278040092</v>
      </c>
      <c r="Q37" s="215">
        <f>IF(Q$2=$B37,$F37,
IF(Q$2&gt;$B37,P37*(1+INDEX('Inputs_Indexed REC'!$E$13:$AD$15,MATCH('Indexed REC Strike Price'!$C37,'Inputs_Indexed REC'!$C$13:$C$15,0),MATCH(Q$2,'Inputs_Indexed REC'!$E$10:$AD$10,0))),
IF(Q$2&lt;$B37,0,$F37)))</f>
        <v>85.323689278040092</v>
      </c>
      <c r="R37" s="215">
        <f>IF(R$2=$B37,$F37,
IF(R$2&gt;$B37,Q37*(1+INDEX('Inputs_Indexed REC'!$E$13:$AD$15,MATCH('Indexed REC Strike Price'!$C37,'Inputs_Indexed REC'!$C$13:$C$15,0),MATCH(R$2,'Inputs_Indexed REC'!$E$10:$AD$10,0))),
IF(R$2&lt;$B37,0,$F37)))</f>
        <v>85.323689278040092</v>
      </c>
      <c r="S37" s="215">
        <f>IF(S$2=$B37,$F37,
IF(S$2&gt;$B37,R37*(1+INDEX('Inputs_Indexed REC'!$E$13:$AD$15,MATCH('Indexed REC Strike Price'!$C37,'Inputs_Indexed REC'!$C$13:$C$15,0),MATCH(S$2,'Inputs_Indexed REC'!$E$10:$AD$10,0))),
IF(S$2&lt;$B37,0,$F37)))</f>
        <v>85.323689278040092</v>
      </c>
      <c r="T37" s="215">
        <f>IF(T$2=$B37,$F37,
IF(T$2&gt;$B37,S37*(1+INDEX('Inputs_Indexed REC'!$E$13:$AD$15,MATCH('Indexed REC Strike Price'!$C37,'Inputs_Indexed REC'!$C$13:$C$15,0),MATCH(T$2,'Inputs_Indexed REC'!$E$10:$AD$10,0))),
IF(T$2&lt;$B37,0,$F37)))</f>
        <v>85.323689278040092</v>
      </c>
      <c r="U37" s="215">
        <f>IF(U$2=$B37,$F37,
IF(U$2&gt;$B37,T37*(1+INDEX('Inputs_Indexed REC'!$E$13:$AD$15,MATCH('Indexed REC Strike Price'!$C37,'Inputs_Indexed REC'!$C$13:$C$15,0),MATCH(U$2,'Inputs_Indexed REC'!$E$10:$AD$10,0))),
IF(U$2&lt;$B37,0,$F37)))</f>
        <v>85.323689278040092</v>
      </c>
      <c r="V37" s="215">
        <f>IF(V$2=$B37,$F37,
IF(V$2&gt;$B37,U37*(1+INDEX('Inputs_Indexed REC'!$E$13:$AD$15,MATCH('Indexed REC Strike Price'!$C37,'Inputs_Indexed REC'!$C$13:$C$15,0),MATCH(V$2,'Inputs_Indexed REC'!$E$10:$AD$10,0))),
IF(V$2&lt;$B37,0,$F37)))</f>
        <v>85.323689278040092</v>
      </c>
      <c r="W37" s="215">
        <f>IF(W$2=$B37,$F37,
IF(W$2&gt;$B37,V37*(1+INDEX('Inputs_Indexed REC'!$E$13:$AD$15,MATCH('Indexed REC Strike Price'!$C37,'Inputs_Indexed REC'!$C$13:$C$15,0),MATCH(W$2,'Inputs_Indexed REC'!$E$10:$AD$10,0))),
IF(W$2&lt;$B37,0,$F37)))</f>
        <v>85.323689278040092</v>
      </c>
      <c r="X37" s="215">
        <f>IF(X$2=$B37,$F37,
IF(X$2&gt;$B37,W37*(1+INDEX('Inputs_Indexed REC'!$E$13:$AD$15,MATCH('Indexed REC Strike Price'!$C37,'Inputs_Indexed REC'!$C$13:$C$15,0),MATCH(X$2,'Inputs_Indexed REC'!$E$10:$AD$10,0))),
IF(X$2&lt;$B37,0,$F37)))</f>
        <v>85.323689278040092</v>
      </c>
      <c r="Y37" s="215">
        <f>IF(Y$2=$B37,$F37,
IF(Y$2&gt;$B37,X37*(1+INDEX('Inputs_Indexed REC'!$E$13:$AD$15,MATCH('Indexed REC Strike Price'!$C37,'Inputs_Indexed REC'!$C$13:$C$15,0),MATCH(Y$2,'Inputs_Indexed REC'!$E$10:$AD$10,0))),
IF(Y$2&lt;$B37,0,$F37)))</f>
        <v>85.323689278040092</v>
      </c>
      <c r="Z37" s="215">
        <f>IF(Z$2=$B37,$F37,
IF(Z$2&gt;$B37,Y37*(1+INDEX('Inputs_Indexed REC'!$E$13:$AD$15,MATCH('Indexed REC Strike Price'!$C37,'Inputs_Indexed REC'!$C$13:$C$15,0),MATCH(Z$2,'Inputs_Indexed REC'!$E$10:$AD$10,0))),
IF(Z$2&lt;$B37,0,$F37)))</f>
        <v>85.323689278040092</v>
      </c>
      <c r="AA37" s="215">
        <f>IF(AA$2=$B37,$F37,
IF(AA$2&gt;$B37,Z37*(1+INDEX('Inputs_Indexed REC'!$E$13:$AD$15,MATCH('Indexed REC Strike Price'!$C37,'Inputs_Indexed REC'!$C$13:$C$15,0),MATCH(AA$2,'Inputs_Indexed REC'!$E$10:$AD$10,0))),
IF(AA$2&lt;$B37,0,$F37)))</f>
        <v>85.323689278040092</v>
      </c>
      <c r="AB37" s="215">
        <f>IF(AB$2=$B37,$F37,
IF(AB$2&gt;$B37,AA37*(1+INDEX('Inputs_Indexed REC'!$E$13:$AD$15,MATCH('Indexed REC Strike Price'!$C37,'Inputs_Indexed REC'!$C$13:$C$15,0),MATCH(AB$2,'Inputs_Indexed REC'!$E$10:$AD$10,0))),
IF(AB$2&lt;$B37,0,$F37)))</f>
        <v>85.323689278040092</v>
      </c>
      <c r="AC37" s="215">
        <f>IF(AC$2=$B37,$F37,
IF(AC$2&gt;$B37,AB37*(1+INDEX('Inputs_Indexed REC'!$E$13:$AD$15,MATCH('Indexed REC Strike Price'!$C37,'Inputs_Indexed REC'!$C$13:$C$15,0),MATCH(AC$2,'Inputs_Indexed REC'!$E$10:$AD$10,0))),
IF(AC$2&lt;$B37,0,$F37)))</f>
        <v>85.323689278040092</v>
      </c>
      <c r="AD37" s="215">
        <f>IF(AD$2=$B37,$F37,
IF(AD$2&gt;$B37,AC37*(1+INDEX('Inputs_Indexed REC'!$E$13:$AD$15,MATCH('Indexed REC Strike Price'!$C37,'Inputs_Indexed REC'!$C$13:$C$15,0),MATCH(AD$2,'Inputs_Indexed REC'!$E$10:$AD$10,0))),
IF(AD$2&lt;$B37,0,$F37)))</f>
        <v>85.323689278040092</v>
      </c>
      <c r="AE37" s="215">
        <f>IF(AE$2=$B37,$F37,
IF(AE$2&gt;$B37,AD37*(1+INDEX('Inputs_Indexed REC'!$E$13:$AD$15,MATCH('Indexed REC Strike Price'!$C37,'Inputs_Indexed REC'!$C$13:$C$15,0),MATCH(AE$2,'Inputs_Indexed REC'!$E$10:$AD$10,0))),
IF(AE$2&lt;$B37,0,$F37)))</f>
        <v>85.323689278040092</v>
      </c>
      <c r="AF37" s="215">
        <f>IF(AF$2=$B37,$F37,
IF(AF$2&gt;$B37,AE37*(1+INDEX('Inputs_Indexed REC'!$E$13:$AD$15,MATCH('Indexed REC Strike Price'!$C37,'Inputs_Indexed REC'!$C$13:$C$15,0),MATCH(AF$2,'Inputs_Indexed REC'!$E$10:$AD$10,0))),
IF(AF$2&lt;$B37,0,$F37)))</f>
        <v>85.323689278040092</v>
      </c>
    </row>
    <row r="38" spans="2:32" x14ac:dyDescent="0.35">
      <c r="B38" s="354">
        <f t="shared" si="2"/>
        <v>2029</v>
      </c>
      <c r="C38" s="305" t="s">
        <v>76</v>
      </c>
      <c r="D38" s="60" t="s">
        <v>27</v>
      </c>
      <c r="E38" s="249" t="s">
        <v>93</v>
      </c>
      <c r="F38" s="361">
        <v>83.297493758254248</v>
      </c>
      <c r="H38" s="215">
        <f>IF(H$2=$B38,$F38,
IF(H$2&gt;$B38,G38*(1+INDEX('Inputs_Indexed REC'!$E$13:$AD$15,MATCH('Indexed REC Strike Price'!$C38,'Inputs_Indexed REC'!$C$13:$C$15,0),MATCH(H$2,'Inputs_Indexed REC'!$E$10:$AD$10,0))),
IF(H$2&lt;$B38,0,$F38)))</f>
        <v>0</v>
      </c>
      <c r="I38" s="215">
        <f>IF(I$2=$B38,$F38,
IF(I$2&gt;$B38,H38*(1+INDEX('Inputs_Indexed REC'!$E$13:$AD$15,MATCH('Indexed REC Strike Price'!$C38,'Inputs_Indexed REC'!$C$13:$C$15,0),MATCH(I$2,'Inputs_Indexed REC'!$E$10:$AD$10,0))),
IF(I$2&lt;$B38,0,$F38)))</f>
        <v>0</v>
      </c>
      <c r="J38" s="215">
        <f>IF(J$2=$B38,$F38,
IF(J$2&gt;$B38,I38*(1+INDEX('Inputs_Indexed REC'!$E$13:$AD$15,MATCH('Indexed REC Strike Price'!$C38,'Inputs_Indexed REC'!$C$13:$C$15,0),MATCH(J$2,'Inputs_Indexed REC'!$E$10:$AD$10,0))),
IF(J$2&lt;$B38,0,$F38)))</f>
        <v>0</v>
      </c>
      <c r="K38" s="215">
        <f>IF(K$2=$B38,$F38,
IF(K$2&gt;$B38,J38*(1+INDEX('Inputs_Indexed REC'!$E$13:$AD$15,MATCH('Indexed REC Strike Price'!$C38,'Inputs_Indexed REC'!$C$13:$C$15,0),MATCH(K$2,'Inputs_Indexed REC'!$E$10:$AD$10,0))),
IF(K$2&lt;$B38,0,$F38)))</f>
        <v>0</v>
      </c>
      <c r="L38" s="215">
        <f>IF(L$2=$B38,$F38,
IF(L$2&gt;$B38,K38*(1+INDEX('Inputs_Indexed REC'!$E$13:$AD$15,MATCH('Indexed REC Strike Price'!$C38,'Inputs_Indexed REC'!$C$13:$C$15,0),MATCH(L$2,'Inputs_Indexed REC'!$E$10:$AD$10,0))),
IF(L$2&lt;$B38,0,$F38)))</f>
        <v>0</v>
      </c>
      <c r="M38" s="215">
        <f>IF(M$2=$B38,$F38,
IF(M$2&gt;$B38,L38*(1+INDEX('Inputs_Indexed REC'!$E$13:$AD$15,MATCH('Indexed REC Strike Price'!$C38,'Inputs_Indexed REC'!$C$13:$C$15,0),MATCH(M$2,'Inputs_Indexed REC'!$E$10:$AD$10,0))),
IF(M$2&lt;$B38,0,$F38)))</f>
        <v>0</v>
      </c>
      <c r="N38" s="215">
        <f>IF(N$2=$B38,$F38,
IF(N$2&gt;$B38,M38*(1+INDEX('Inputs_Indexed REC'!$E$13:$AD$15,MATCH('Indexed REC Strike Price'!$C38,'Inputs_Indexed REC'!$C$13:$C$15,0),MATCH(N$2,'Inputs_Indexed REC'!$E$10:$AD$10,0))),
IF(N$2&lt;$B38,0,$F38)))</f>
        <v>0</v>
      </c>
      <c r="O38" s="215">
        <f>IF(O$2=$B38,$F38,
IF(O$2&gt;$B38,N38*(1+INDEX('Inputs_Indexed REC'!$E$13:$AD$15,MATCH('Indexed REC Strike Price'!$C38,'Inputs_Indexed REC'!$C$13:$C$15,0),MATCH(O$2,'Inputs_Indexed REC'!$E$10:$AD$10,0))),
IF(O$2&lt;$B38,0,$F38)))</f>
        <v>83.297493758254248</v>
      </c>
      <c r="P38" s="215">
        <f>IF(P$2=$B38,$F38,
IF(P$2&gt;$B38,O38*(1+INDEX('Inputs_Indexed REC'!$E$13:$AD$15,MATCH('Indexed REC Strike Price'!$C38,'Inputs_Indexed REC'!$C$13:$C$15,0),MATCH(P$2,'Inputs_Indexed REC'!$E$10:$AD$10,0))),
IF(P$2&lt;$B38,0,$F38)))</f>
        <v>83.297493758254248</v>
      </c>
      <c r="Q38" s="215">
        <f>IF(Q$2=$B38,$F38,
IF(Q$2&gt;$B38,P38*(1+INDEX('Inputs_Indexed REC'!$E$13:$AD$15,MATCH('Indexed REC Strike Price'!$C38,'Inputs_Indexed REC'!$C$13:$C$15,0),MATCH(Q$2,'Inputs_Indexed REC'!$E$10:$AD$10,0))),
IF(Q$2&lt;$B38,0,$F38)))</f>
        <v>83.297493758254248</v>
      </c>
      <c r="R38" s="215">
        <f>IF(R$2=$B38,$F38,
IF(R$2&gt;$B38,Q38*(1+INDEX('Inputs_Indexed REC'!$E$13:$AD$15,MATCH('Indexed REC Strike Price'!$C38,'Inputs_Indexed REC'!$C$13:$C$15,0),MATCH(R$2,'Inputs_Indexed REC'!$E$10:$AD$10,0))),
IF(R$2&lt;$B38,0,$F38)))</f>
        <v>83.297493758254248</v>
      </c>
      <c r="S38" s="215">
        <f>IF(S$2=$B38,$F38,
IF(S$2&gt;$B38,R38*(1+INDEX('Inputs_Indexed REC'!$E$13:$AD$15,MATCH('Indexed REC Strike Price'!$C38,'Inputs_Indexed REC'!$C$13:$C$15,0),MATCH(S$2,'Inputs_Indexed REC'!$E$10:$AD$10,0))),
IF(S$2&lt;$B38,0,$F38)))</f>
        <v>83.297493758254248</v>
      </c>
      <c r="T38" s="215">
        <f>IF(T$2=$B38,$F38,
IF(T$2&gt;$B38,S38*(1+INDEX('Inputs_Indexed REC'!$E$13:$AD$15,MATCH('Indexed REC Strike Price'!$C38,'Inputs_Indexed REC'!$C$13:$C$15,0),MATCH(T$2,'Inputs_Indexed REC'!$E$10:$AD$10,0))),
IF(T$2&lt;$B38,0,$F38)))</f>
        <v>83.297493758254248</v>
      </c>
      <c r="U38" s="215">
        <f>IF(U$2=$B38,$F38,
IF(U$2&gt;$B38,T38*(1+INDEX('Inputs_Indexed REC'!$E$13:$AD$15,MATCH('Indexed REC Strike Price'!$C38,'Inputs_Indexed REC'!$C$13:$C$15,0),MATCH(U$2,'Inputs_Indexed REC'!$E$10:$AD$10,0))),
IF(U$2&lt;$B38,0,$F38)))</f>
        <v>83.297493758254248</v>
      </c>
      <c r="V38" s="215">
        <f>IF(V$2=$B38,$F38,
IF(V$2&gt;$B38,U38*(1+INDEX('Inputs_Indexed REC'!$E$13:$AD$15,MATCH('Indexed REC Strike Price'!$C38,'Inputs_Indexed REC'!$C$13:$C$15,0),MATCH(V$2,'Inputs_Indexed REC'!$E$10:$AD$10,0))),
IF(V$2&lt;$B38,0,$F38)))</f>
        <v>83.297493758254248</v>
      </c>
      <c r="W38" s="215">
        <f>IF(W$2=$B38,$F38,
IF(W$2&gt;$B38,V38*(1+INDEX('Inputs_Indexed REC'!$E$13:$AD$15,MATCH('Indexed REC Strike Price'!$C38,'Inputs_Indexed REC'!$C$13:$C$15,0),MATCH(W$2,'Inputs_Indexed REC'!$E$10:$AD$10,0))),
IF(W$2&lt;$B38,0,$F38)))</f>
        <v>83.297493758254248</v>
      </c>
      <c r="X38" s="215">
        <f>IF(X$2=$B38,$F38,
IF(X$2&gt;$B38,W38*(1+INDEX('Inputs_Indexed REC'!$E$13:$AD$15,MATCH('Indexed REC Strike Price'!$C38,'Inputs_Indexed REC'!$C$13:$C$15,0),MATCH(X$2,'Inputs_Indexed REC'!$E$10:$AD$10,0))),
IF(X$2&lt;$B38,0,$F38)))</f>
        <v>83.297493758254248</v>
      </c>
      <c r="Y38" s="215">
        <f>IF(Y$2=$B38,$F38,
IF(Y$2&gt;$B38,X38*(1+INDEX('Inputs_Indexed REC'!$E$13:$AD$15,MATCH('Indexed REC Strike Price'!$C38,'Inputs_Indexed REC'!$C$13:$C$15,0),MATCH(Y$2,'Inputs_Indexed REC'!$E$10:$AD$10,0))),
IF(Y$2&lt;$B38,0,$F38)))</f>
        <v>83.297493758254248</v>
      </c>
      <c r="Z38" s="215">
        <f>IF(Z$2=$B38,$F38,
IF(Z$2&gt;$B38,Y38*(1+INDEX('Inputs_Indexed REC'!$E$13:$AD$15,MATCH('Indexed REC Strike Price'!$C38,'Inputs_Indexed REC'!$C$13:$C$15,0),MATCH(Z$2,'Inputs_Indexed REC'!$E$10:$AD$10,0))),
IF(Z$2&lt;$B38,0,$F38)))</f>
        <v>83.297493758254248</v>
      </c>
      <c r="AA38" s="215">
        <f>IF(AA$2=$B38,$F38,
IF(AA$2&gt;$B38,Z38*(1+INDEX('Inputs_Indexed REC'!$E$13:$AD$15,MATCH('Indexed REC Strike Price'!$C38,'Inputs_Indexed REC'!$C$13:$C$15,0),MATCH(AA$2,'Inputs_Indexed REC'!$E$10:$AD$10,0))),
IF(AA$2&lt;$B38,0,$F38)))</f>
        <v>83.297493758254248</v>
      </c>
      <c r="AB38" s="215">
        <f>IF(AB$2=$B38,$F38,
IF(AB$2&gt;$B38,AA38*(1+INDEX('Inputs_Indexed REC'!$E$13:$AD$15,MATCH('Indexed REC Strike Price'!$C38,'Inputs_Indexed REC'!$C$13:$C$15,0),MATCH(AB$2,'Inputs_Indexed REC'!$E$10:$AD$10,0))),
IF(AB$2&lt;$B38,0,$F38)))</f>
        <v>83.297493758254248</v>
      </c>
      <c r="AC38" s="215">
        <f>IF(AC$2=$B38,$F38,
IF(AC$2&gt;$B38,AB38*(1+INDEX('Inputs_Indexed REC'!$E$13:$AD$15,MATCH('Indexed REC Strike Price'!$C38,'Inputs_Indexed REC'!$C$13:$C$15,0),MATCH(AC$2,'Inputs_Indexed REC'!$E$10:$AD$10,0))),
IF(AC$2&lt;$B38,0,$F38)))</f>
        <v>83.297493758254248</v>
      </c>
      <c r="AD38" s="215">
        <f>IF(AD$2=$B38,$F38,
IF(AD$2&gt;$B38,AC38*(1+INDEX('Inputs_Indexed REC'!$E$13:$AD$15,MATCH('Indexed REC Strike Price'!$C38,'Inputs_Indexed REC'!$C$13:$C$15,0),MATCH(AD$2,'Inputs_Indexed REC'!$E$10:$AD$10,0))),
IF(AD$2&lt;$B38,0,$F38)))</f>
        <v>83.297493758254248</v>
      </c>
      <c r="AE38" s="215">
        <f>IF(AE$2=$B38,$F38,
IF(AE$2&gt;$B38,AD38*(1+INDEX('Inputs_Indexed REC'!$E$13:$AD$15,MATCH('Indexed REC Strike Price'!$C38,'Inputs_Indexed REC'!$C$13:$C$15,0),MATCH(AE$2,'Inputs_Indexed REC'!$E$10:$AD$10,0))),
IF(AE$2&lt;$B38,0,$F38)))</f>
        <v>83.297493758254248</v>
      </c>
      <c r="AF38" s="215">
        <f>IF(AF$2=$B38,$F38,
IF(AF$2&gt;$B38,AE38*(1+INDEX('Inputs_Indexed REC'!$E$13:$AD$15,MATCH('Indexed REC Strike Price'!$C38,'Inputs_Indexed REC'!$C$13:$C$15,0),MATCH(AF$2,'Inputs_Indexed REC'!$E$10:$AD$10,0))),
IF(AF$2&lt;$B38,0,$F38)))</f>
        <v>83.297493758254248</v>
      </c>
    </row>
    <row r="39" spans="2:32" x14ac:dyDescent="0.35">
      <c r="B39" s="354">
        <f t="shared" si="2"/>
        <v>2030</v>
      </c>
      <c r="C39" s="305" t="s">
        <v>76</v>
      </c>
      <c r="D39" s="60" t="s">
        <v>28</v>
      </c>
      <c r="E39" s="249" t="s">
        <v>93</v>
      </c>
      <c r="F39" s="361">
        <v>81.047820791433224</v>
      </c>
      <c r="H39" s="215">
        <f>IF(H$2=$B39,$F39,
IF(H$2&gt;$B39,G39*(1+INDEX('Inputs_Indexed REC'!$E$13:$AD$15,MATCH('Indexed REC Strike Price'!$C39,'Inputs_Indexed REC'!$C$13:$C$15,0),MATCH(H$2,'Inputs_Indexed REC'!$E$10:$AD$10,0))),
IF(H$2&lt;$B39,0,$F39)))</f>
        <v>0</v>
      </c>
      <c r="I39" s="215">
        <f>IF(I$2=$B39,$F39,
IF(I$2&gt;$B39,H39*(1+INDEX('Inputs_Indexed REC'!$E$13:$AD$15,MATCH('Indexed REC Strike Price'!$C39,'Inputs_Indexed REC'!$C$13:$C$15,0),MATCH(I$2,'Inputs_Indexed REC'!$E$10:$AD$10,0))),
IF(I$2&lt;$B39,0,$F39)))</f>
        <v>0</v>
      </c>
      <c r="J39" s="215">
        <f>IF(J$2=$B39,$F39,
IF(J$2&gt;$B39,I39*(1+INDEX('Inputs_Indexed REC'!$E$13:$AD$15,MATCH('Indexed REC Strike Price'!$C39,'Inputs_Indexed REC'!$C$13:$C$15,0),MATCH(J$2,'Inputs_Indexed REC'!$E$10:$AD$10,0))),
IF(J$2&lt;$B39,0,$F39)))</f>
        <v>0</v>
      </c>
      <c r="K39" s="215">
        <f>IF(K$2=$B39,$F39,
IF(K$2&gt;$B39,J39*(1+INDEX('Inputs_Indexed REC'!$E$13:$AD$15,MATCH('Indexed REC Strike Price'!$C39,'Inputs_Indexed REC'!$C$13:$C$15,0),MATCH(K$2,'Inputs_Indexed REC'!$E$10:$AD$10,0))),
IF(K$2&lt;$B39,0,$F39)))</f>
        <v>0</v>
      </c>
      <c r="L39" s="215">
        <f>IF(L$2=$B39,$F39,
IF(L$2&gt;$B39,K39*(1+INDEX('Inputs_Indexed REC'!$E$13:$AD$15,MATCH('Indexed REC Strike Price'!$C39,'Inputs_Indexed REC'!$C$13:$C$15,0),MATCH(L$2,'Inputs_Indexed REC'!$E$10:$AD$10,0))),
IF(L$2&lt;$B39,0,$F39)))</f>
        <v>0</v>
      </c>
      <c r="M39" s="215">
        <f>IF(M$2=$B39,$F39,
IF(M$2&gt;$B39,L39*(1+INDEX('Inputs_Indexed REC'!$E$13:$AD$15,MATCH('Indexed REC Strike Price'!$C39,'Inputs_Indexed REC'!$C$13:$C$15,0),MATCH(M$2,'Inputs_Indexed REC'!$E$10:$AD$10,0))),
IF(M$2&lt;$B39,0,$F39)))</f>
        <v>0</v>
      </c>
      <c r="N39" s="215">
        <f>IF(N$2=$B39,$F39,
IF(N$2&gt;$B39,M39*(1+INDEX('Inputs_Indexed REC'!$E$13:$AD$15,MATCH('Indexed REC Strike Price'!$C39,'Inputs_Indexed REC'!$C$13:$C$15,0),MATCH(N$2,'Inputs_Indexed REC'!$E$10:$AD$10,0))),
IF(N$2&lt;$B39,0,$F39)))</f>
        <v>0</v>
      </c>
      <c r="O39" s="215">
        <f>IF(O$2=$B39,$F39,
IF(O$2&gt;$B39,N39*(1+INDEX('Inputs_Indexed REC'!$E$13:$AD$15,MATCH('Indexed REC Strike Price'!$C39,'Inputs_Indexed REC'!$C$13:$C$15,0),MATCH(O$2,'Inputs_Indexed REC'!$E$10:$AD$10,0))),
IF(O$2&lt;$B39,0,$F39)))</f>
        <v>0</v>
      </c>
      <c r="P39" s="215">
        <f>IF(P$2=$B39,$F39,
IF(P$2&gt;$B39,O39*(1+INDEX('Inputs_Indexed REC'!$E$13:$AD$15,MATCH('Indexed REC Strike Price'!$C39,'Inputs_Indexed REC'!$C$13:$C$15,0),MATCH(P$2,'Inputs_Indexed REC'!$E$10:$AD$10,0))),
IF(P$2&lt;$B39,0,$F39)))</f>
        <v>81.047820791433224</v>
      </c>
      <c r="Q39" s="215">
        <f>IF(Q$2=$B39,$F39,
IF(Q$2&gt;$B39,P39*(1+INDEX('Inputs_Indexed REC'!$E$13:$AD$15,MATCH('Indexed REC Strike Price'!$C39,'Inputs_Indexed REC'!$C$13:$C$15,0),MATCH(Q$2,'Inputs_Indexed REC'!$E$10:$AD$10,0))),
IF(Q$2&lt;$B39,0,$F39)))</f>
        <v>81.047820791433224</v>
      </c>
      <c r="R39" s="215">
        <f>IF(R$2=$B39,$F39,
IF(R$2&gt;$B39,Q39*(1+INDEX('Inputs_Indexed REC'!$E$13:$AD$15,MATCH('Indexed REC Strike Price'!$C39,'Inputs_Indexed REC'!$C$13:$C$15,0),MATCH(R$2,'Inputs_Indexed REC'!$E$10:$AD$10,0))),
IF(R$2&lt;$B39,0,$F39)))</f>
        <v>81.047820791433224</v>
      </c>
      <c r="S39" s="215">
        <f>IF(S$2=$B39,$F39,
IF(S$2&gt;$B39,R39*(1+INDEX('Inputs_Indexed REC'!$E$13:$AD$15,MATCH('Indexed REC Strike Price'!$C39,'Inputs_Indexed REC'!$C$13:$C$15,0),MATCH(S$2,'Inputs_Indexed REC'!$E$10:$AD$10,0))),
IF(S$2&lt;$B39,0,$F39)))</f>
        <v>81.047820791433224</v>
      </c>
      <c r="T39" s="215">
        <f>IF(T$2=$B39,$F39,
IF(T$2&gt;$B39,S39*(1+INDEX('Inputs_Indexed REC'!$E$13:$AD$15,MATCH('Indexed REC Strike Price'!$C39,'Inputs_Indexed REC'!$C$13:$C$15,0),MATCH(T$2,'Inputs_Indexed REC'!$E$10:$AD$10,0))),
IF(T$2&lt;$B39,0,$F39)))</f>
        <v>81.047820791433224</v>
      </c>
      <c r="U39" s="215">
        <f>IF(U$2=$B39,$F39,
IF(U$2&gt;$B39,T39*(1+INDEX('Inputs_Indexed REC'!$E$13:$AD$15,MATCH('Indexed REC Strike Price'!$C39,'Inputs_Indexed REC'!$C$13:$C$15,0),MATCH(U$2,'Inputs_Indexed REC'!$E$10:$AD$10,0))),
IF(U$2&lt;$B39,0,$F39)))</f>
        <v>81.047820791433224</v>
      </c>
      <c r="V39" s="215">
        <f>IF(V$2=$B39,$F39,
IF(V$2&gt;$B39,U39*(1+INDEX('Inputs_Indexed REC'!$E$13:$AD$15,MATCH('Indexed REC Strike Price'!$C39,'Inputs_Indexed REC'!$C$13:$C$15,0),MATCH(V$2,'Inputs_Indexed REC'!$E$10:$AD$10,0))),
IF(V$2&lt;$B39,0,$F39)))</f>
        <v>81.047820791433224</v>
      </c>
      <c r="W39" s="215">
        <f>IF(W$2=$B39,$F39,
IF(W$2&gt;$B39,V39*(1+INDEX('Inputs_Indexed REC'!$E$13:$AD$15,MATCH('Indexed REC Strike Price'!$C39,'Inputs_Indexed REC'!$C$13:$C$15,0),MATCH(W$2,'Inputs_Indexed REC'!$E$10:$AD$10,0))),
IF(W$2&lt;$B39,0,$F39)))</f>
        <v>81.047820791433224</v>
      </c>
      <c r="X39" s="215">
        <f>IF(X$2=$B39,$F39,
IF(X$2&gt;$B39,W39*(1+INDEX('Inputs_Indexed REC'!$E$13:$AD$15,MATCH('Indexed REC Strike Price'!$C39,'Inputs_Indexed REC'!$C$13:$C$15,0),MATCH(X$2,'Inputs_Indexed REC'!$E$10:$AD$10,0))),
IF(X$2&lt;$B39,0,$F39)))</f>
        <v>81.047820791433224</v>
      </c>
      <c r="Y39" s="215">
        <f>IF(Y$2=$B39,$F39,
IF(Y$2&gt;$B39,X39*(1+INDEX('Inputs_Indexed REC'!$E$13:$AD$15,MATCH('Indexed REC Strike Price'!$C39,'Inputs_Indexed REC'!$C$13:$C$15,0),MATCH(Y$2,'Inputs_Indexed REC'!$E$10:$AD$10,0))),
IF(Y$2&lt;$B39,0,$F39)))</f>
        <v>81.047820791433224</v>
      </c>
      <c r="Z39" s="215">
        <f>IF(Z$2=$B39,$F39,
IF(Z$2&gt;$B39,Y39*(1+INDEX('Inputs_Indexed REC'!$E$13:$AD$15,MATCH('Indexed REC Strike Price'!$C39,'Inputs_Indexed REC'!$C$13:$C$15,0),MATCH(Z$2,'Inputs_Indexed REC'!$E$10:$AD$10,0))),
IF(Z$2&lt;$B39,0,$F39)))</f>
        <v>81.047820791433224</v>
      </c>
      <c r="AA39" s="215">
        <f>IF(AA$2=$B39,$F39,
IF(AA$2&gt;$B39,Z39*(1+INDEX('Inputs_Indexed REC'!$E$13:$AD$15,MATCH('Indexed REC Strike Price'!$C39,'Inputs_Indexed REC'!$C$13:$C$15,0),MATCH(AA$2,'Inputs_Indexed REC'!$E$10:$AD$10,0))),
IF(AA$2&lt;$B39,0,$F39)))</f>
        <v>81.047820791433224</v>
      </c>
      <c r="AB39" s="215">
        <f>IF(AB$2=$B39,$F39,
IF(AB$2&gt;$B39,AA39*(1+INDEX('Inputs_Indexed REC'!$E$13:$AD$15,MATCH('Indexed REC Strike Price'!$C39,'Inputs_Indexed REC'!$C$13:$C$15,0),MATCH(AB$2,'Inputs_Indexed REC'!$E$10:$AD$10,0))),
IF(AB$2&lt;$B39,0,$F39)))</f>
        <v>81.047820791433224</v>
      </c>
      <c r="AC39" s="215">
        <f>IF(AC$2=$B39,$F39,
IF(AC$2&gt;$B39,AB39*(1+INDEX('Inputs_Indexed REC'!$E$13:$AD$15,MATCH('Indexed REC Strike Price'!$C39,'Inputs_Indexed REC'!$C$13:$C$15,0),MATCH(AC$2,'Inputs_Indexed REC'!$E$10:$AD$10,0))),
IF(AC$2&lt;$B39,0,$F39)))</f>
        <v>81.047820791433224</v>
      </c>
      <c r="AD39" s="215">
        <f>IF(AD$2=$B39,$F39,
IF(AD$2&gt;$B39,AC39*(1+INDEX('Inputs_Indexed REC'!$E$13:$AD$15,MATCH('Indexed REC Strike Price'!$C39,'Inputs_Indexed REC'!$C$13:$C$15,0),MATCH(AD$2,'Inputs_Indexed REC'!$E$10:$AD$10,0))),
IF(AD$2&lt;$B39,0,$F39)))</f>
        <v>81.047820791433224</v>
      </c>
      <c r="AE39" s="215">
        <f>IF(AE$2=$B39,$F39,
IF(AE$2&gt;$B39,AD39*(1+INDEX('Inputs_Indexed REC'!$E$13:$AD$15,MATCH('Indexed REC Strike Price'!$C39,'Inputs_Indexed REC'!$C$13:$C$15,0),MATCH(AE$2,'Inputs_Indexed REC'!$E$10:$AD$10,0))),
IF(AE$2&lt;$B39,0,$F39)))</f>
        <v>81.047820791433224</v>
      </c>
      <c r="AF39" s="215">
        <f>IF(AF$2=$B39,$F39,
IF(AF$2&gt;$B39,AE39*(1+INDEX('Inputs_Indexed REC'!$E$13:$AD$15,MATCH('Indexed REC Strike Price'!$C39,'Inputs_Indexed REC'!$C$13:$C$15,0),MATCH(AF$2,'Inputs_Indexed REC'!$E$10:$AD$10,0))),
IF(AF$2&lt;$B39,0,$F39)))</f>
        <v>81.047820791433224</v>
      </c>
    </row>
    <row r="40" spans="2:32" x14ac:dyDescent="0.35">
      <c r="B40" s="354">
        <f t="shared" si="2"/>
        <v>2031</v>
      </c>
      <c r="C40" s="305" t="s">
        <v>76</v>
      </c>
      <c r="D40" s="60" t="s">
        <v>29</v>
      </c>
      <c r="E40" s="249" t="s">
        <v>93</v>
      </c>
      <c r="F40" s="361">
        <v>78.440583909355865</v>
      </c>
      <c r="H40" s="215">
        <f>IF(H$2=$B40,$F40,
IF(H$2&gt;$B40,G40*(1+INDEX('Inputs_Indexed REC'!$E$13:$AD$15,MATCH('Indexed REC Strike Price'!$C40,'Inputs_Indexed REC'!$C$13:$C$15,0),MATCH(H$2,'Inputs_Indexed REC'!$E$10:$AD$10,0))),
IF(H$2&lt;$B40,0,$F40)))</f>
        <v>0</v>
      </c>
      <c r="I40" s="215">
        <f>IF(I$2=$B40,$F40,
IF(I$2&gt;$B40,H40*(1+INDEX('Inputs_Indexed REC'!$E$13:$AD$15,MATCH('Indexed REC Strike Price'!$C40,'Inputs_Indexed REC'!$C$13:$C$15,0),MATCH(I$2,'Inputs_Indexed REC'!$E$10:$AD$10,0))),
IF(I$2&lt;$B40,0,$F40)))</f>
        <v>0</v>
      </c>
      <c r="J40" s="215">
        <f>IF(J$2=$B40,$F40,
IF(J$2&gt;$B40,I40*(1+INDEX('Inputs_Indexed REC'!$E$13:$AD$15,MATCH('Indexed REC Strike Price'!$C40,'Inputs_Indexed REC'!$C$13:$C$15,0),MATCH(J$2,'Inputs_Indexed REC'!$E$10:$AD$10,0))),
IF(J$2&lt;$B40,0,$F40)))</f>
        <v>0</v>
      </c>
      <c r="K40" s="215">
        <f>IF(K$2=$B40,$F40,
IF(K$2&gt;$B40,J40*(1+INDEX('Inputs_Indexed REC'!$E$13:$AD$15,MATCH('Indexed REC Strike Price'!$C40,'Inputs_Indexed REC'!$C$13:$C$15,0),MATCH(K$2,'Inputs_Indexed REC'!$E$10:$AD$10,0))),
IF(K$2&lt;$B40,0,$F40)))</f>
        <v>0</v>
      </c>
      <c r="L40" s="215">
        <f>IF(L$2=$B40,$F40,
IF(L$2&gt;$B40,K40*(1+INDEX('Inputs_Indexed REC'!$E$13:$AD$15,MATCH('Indexed REC Strike Price'!$C40,'Inputs_Indexed REC'!$C$13:$C$15,0),MATCH(L$2,'Inputs_Indexed REC'!$E$10:$AD$10,0))),
IF(L$2&lt;$B40,0,$F40)))</f>
        <v>0</v>
      </c>
      <c r="M40" s="215">
        <f>IF(M$2=$B40,$F40,
IF(M$2&gt;$B40,L40*(1+INDEX('Inputs_Indexed REC'!$E$13:$AD$15,MATCH('Indexed REC Strike Price'!$C40,'Inputs_Indexed REC'!$C$13:$C$15,0),MATCH(M$2,'Inputs_Indexed REC'!$E$10:$AD$10,0))),
IF(M$2&lt;$B40,0,$F40)))</f>
        <v>0</v>
      </c>
      <c r="N40" s="215">
        <f>IF(N$2=$B40,$F40,
IF(N$2&gt;$B40,M40*(1+INDEX('Inputs_Indexed REC'!$E$13:$AD$15,MATCH('Indexed REC Strike Price'!$C40,'Inputs_Indexed REC'!$C$13:$C$15,0),MATCH(N$2,'Inputs_Indexed REC'!$E$10:$AD$10,0))),
IF(N$2&lt;$B40,0,$F40)))</f>
        <v>0</v>
      </c>
      <c r="O40" s="215">
        <f>IF(O$2=$B40,$F40,
IF(O$2&gt;$B40,N40*(1+INDEX('Inputs_Indexed REC'!$E$13:$AD$15,MATCH('Indexed REC Strike Price'!$C40,'Inputs_Indexed REC'!$C$13:$C$15,0),MATCH(O$2,'Inputs_Indexed REC'!$E$10:$AD$10,0))),
IF(O$2&lt;$B40,0,$F40)))</f>
        <v>0</v>
      </c>
      <c r="P40" s="215">
        <f>IF(P$2=$B40,$F40,
IF(P$2&gt;$B40,O40*(1+INDEX('Inputs_Indexed REC'!$E$13:$AD$15,MATCH('Indexed REC Strike Price'!$C40,'Inputs_Indexed REC'!$C$13:$C$15,0),MATCH(P$2,'Inputs_Indexed REC'!$E$10:$AD$10,0))),
IF(P$2&lt;$B40,0,$F40)))</f>
        <v>0</v>
      </c>
      <c r="Q40" s="215">
        <f>IF(Q$2=$B40,$F40,
IF(Q$2&gt;$B40,P40*(1+INDEX('Inputs_Indexed REC'!$E$13:$AD$15,MATCH('Indexed REC Strike Price'!$C40,'Inputs_Indexed REC'!$C$13:$C$15,0),MATCH(Q$2,'Inputs_Indexed REC'!$E$10:$AD$10,0))),
IF(Q$2&lt;$B40,0,$F40)))</f>
        <v>78.440583909355865</v>
      </c>
      <c r="R40" s="215">
        <f>IF(R$2=$B40,$F40,
IF(R$2&gt;$B40,Q40*(1+INDEX('Inputs_Indexed REC'!$E$13:$AD$15,MATCH('Indexed REC Strike Price'!$C40,'Inputs_Indexed REC'!$C$13:$C$15,0),MATCH(R$2,'Inputs_Indexed REC'!$E$10:$AD$10,0))),
IF(R$2&lt;$B40,0,$F40)))</f>
        <v>78.440583909355865</v>
      </c>
      <c r="S40" s="215">
        <f>IF(S$2=$B40,$F40,
IF(S$2&gt;$B40,R40*(1+INDEX('Inputs_Indexed REC'!$E$13:$AD$15,MATCH('Indexed REC Strike Price'!$C40,'Inputs_Indexed REC'!$C$13:$C$15,0),MATCH(S$2,'Inputs_Indexed REC'!$E$10:$AD$10,0))),
IF(S$2&lt;$B40,0,$F40)))</f>
        <v>78.440583909355865</v>
      </c>
      <c r="T40" s="215">
        <f>IF(T$2=$B40,$F40,
IF(T$2&gt;$B40,S40*(1+INDEX('Inputs_Indexed REC'!$E$13:$AD$15,MATCH('Indexed REC Strike Price'!$C40,'Inputs_Indexed REC'!$C$13:$C$15,0),MATCH(T$2,'Inputs_Indexed REC'!$E$10:$AD$10,0))),
IF(T$2&lt;$B40,0,$F40)))</f>
        <v>78.440583909355865</v>
      </c>
      <c r="U40" s="215">
        <f>IF(U$2=$B40,$F40,
IF(U$2&gt;$B40,T40*(1+INDEX('Inputs_Indexed REC'!$E$13:$AD$15,MATCH('Indexed REC Strike Price'!$C40,'Inputs_Indexed REC'!$C$13:$C$15,0),MATCH(U$2,'Inputs_Indexed REC'!$E$10:$AD$10,0))),
IF(U$2&lt;$B40,0,$F40)))</f>
        <v>78.440583909355865</v>
      </c>
      <c r="V40" s="215">
        <f>IF(V$2=$B40,$F40,
IF(V$2&gt;$B40,U40*(1+INDEX('Inputs_Indexed REC'!$E$13:$AD$15,MATCH('Indexed REC Strike Price'!$C40,'Inputs_Indexed REC'!$C$13:$C$15,0),MATCH(V$2,'Inputs_Indexed REC'!$E$10:$AD$10,0))),
IF(V$2&lt;$B40,0,$F40)))</f>
        <v>78.440583909355865</v>
      </c>
      <c r="W40" s="215">
        <f>IF(W$2=$B40,$F40,
IF(W$2&gt;$B40,V40*(1+INDEX('Inputs_Indexed REC'!$E$13:$AD$15,MATCH('Indexed REC Strike Price'!$C40,'Inputs_Indexed REC'!$C$13:$C$15,0),MATCH(W$2,'Inputs_Indexed REC'!$E$10:$AD$10,0))),
IF(W$2&lt;$B40,0,$F40)))</f>
        <v>78.440583909355865</v>
      </c>
      <c r="X40" s="215">
        <f>IF(X$2=$B40,$F40,
IF(X$2&gt;$B40,W40*(1+INDEX('Inputs_Indexed REC'!$E$13:$AD$15,MATCH('Indexed REC Strike Price'!$C40,'Inputs_Indexed REC'!$C$13:$C$15,0),MATCH(X$2,'Inputs_Indexed REC'!$E$10:$AD$10,0))),
IF(X$2&lt;$B40,0,$F40)))</f>
        <v>78.440583909355865</v>
      </c>
      <c r="Y40" s="215">
        <f>IF(Y$2=$B40,$F40,
IF(Y$2&gt;$B40,X40*(1+INDEX('Inputs_Indexed REC'!$E$13:$AD$15,MATCH('Indexed REC Strike Price'!$C40,'Inputs_Indexed REC'!$C$13:$C$15,0),MATCH(Y$2,'Inputs_Indexed REC'!$E$10:$AD$10,0))),
IF(Y$2&lt;$B40,0,$F40)))</f>
        <v>78.440583909355865</v>
      </c>
      <c r="Z40" s="215">
        <f>IF(Z$2=$B40,$F40,
IF(Z$2&gt;$B40,Y40*(1+INDEX('Inputs_Indexed REC'!$E$13:$AD$15,MATCH('Indexed REC Strike Price'!$C40,'Inputs_Indexed REC'!$C$13:$C$15,0),MATCH(Z$2,'Inputs_Indexed REC'!$E$10:$AD$10,0))),
IF(Z$2&lt;$B40,0,$F40)))</f>
        <v>78.440583909355865</v>
      </c>
      <c r="AA40" s="215">
        <f>IF(AA$2=$B40,$F40,
IF(AA$2&gt;$B40,Z40*(1+INDEX('Inputs_Indexed REC'!$E$13:$AD$15,MATCH('Indexed REC Strike Price'!$C40,'Inputs_Indexed REC'!$C$13:$C$15,0),MATCH(AA$2,'Inputs_Indexed REC'!$E$10:$AD$10,0))),
IF(AA$2&lt;$B40,0,$F40)))</f>
        <v>78.440583909355865</v>
      </c>
      <c r="AB40" s="215">
        <f>IF(AB$2=$B40,$F40,
IF(AB$2&gt;$B40,AA40*(1+INDEX('Inputs_Indexed REC'!$E$13:$AD$15,MATCH('Indexed REC Strike Price'!$C40,'Inputs_Indexed REC'!$C$13:$C$15,0),MATCH(AB$2,'Inputs_Indexed REC'!$E$10:$AD$10,0))),
IF(AB$2&lt;$B40,0,$F40)))</f>
        <v>78.440583909355865</v>
      </c>
      <c r="AC40" s="215">
        <f>IF(AC$2=$B40,$F40,
IF(AC$2&gt;$B40,AB40*(1+INDEX('Inputs_Indexed REC'!$E$13:$AD$15,MATCH('Indexed REC Strike Price'!$C40,'Inputs_Indexed REC'!$C$13:$C$15,0),MATCH(AC$2,'Inputs_Indexed REC'!$E$10:$AD$10,0))),
IF(AC$2&lt;$B40,0,$F40)))</f>
        <v>78.440583909355865</v>
      </c>
      <c r="AD40" s="215">
        <f>IF(AD$2=$B40,$F40,
IF(AD$2&gt;$B40,AC40*(1+INDEX('Inputs_Indexed REC'!$E$13:$AD$15,MATCH('Indexed REC Strike Price'!$C40,'Inputs_Indexed REC'!$C$13:$C$15,0),MATCH(AD$2,'Inputs_Indexed REC'!$E$10:$AD$10,0))),
IF(AD$2&lt;$B40,0,$F40)))</f>
        <v>78.440583909355865</v>
      </c>
      <c r="AE40" s="215">
        <f>IF(AE$2=$B40,$F40,
IF(AE$2&gt;$B40,AD40*(1+INDEX('Inputs_Indexed REC'!$E$13:$AD$15,MATCH('Indexed REC Strike Price'!$C40,'Inputs_Indexed REC'!$C$13:$C$15,0),MATCH(AE$2,'Inputs_Indexed REC'!$E$10:$AD$10,0))),
IF(AE$2&lt;$B40,0,$F40)))</f>
        <v>78.440583909355865</v>
      </c>
      <c r="AF40" s="215">
        <f>IF(AF$2=$B40,$F40,
IF(AF$2&gt;$B40,AE40*(1+INDEX('Inputs_Indexed REC'!$E$13:$AD$15,MATCH('Indexed REC Strike Price'!$C40,'Inputs_Indexed REC'!$C$13:$C$15,0),MATCH(AF$2,'Inputs_Indexed REC'!$E$10:$AD$10,0))),
IF(AF$2&lt;$B40,0,$F40)))</f>
        <v>78.440583909355865</v>
      </c>
    </row>
    <row r="41" spans="2:32" x14ac:dyDescent="0.35">
      <c r="B41" s="354">
        <f t="shared" si="2"/>
        <v>2032</v>
      </c>
      <c r="C41" s="305" t="s">
        <v>76</v>
      </c>
      <c r="D41" s="60" t="s">
        <v>30</v>
      </c>
      <c r="E41" s="249" t="s">
        <v>93</v>
      </c>
      <c r="F41" s="361">
        <v>75.758854544933442</v>
      </c>
      <c r="H41" s="215">
        <f>IF(H$2=$B41,$F41,
IF(H$2&gt;$B41,G41*(1+INDEX('Inputs_Indexed REC'!$E$13:$AD$15,MATCH('Indexed REC Strike Price'!$C41,'Inputs_Indexed REC'!$C$13:$C$15,0),MATCH(H$2,'Inputs_Indexed REC'!$E$10:$AD$10,0))),
IF(H$2&lt;$B41,0,$F41)))</f>
        <v>0</v>
      </c>
      <c r="I41" s="215">
        <f>IF(I$2=$B41,$F41,
IF(I$2&gt;$B41,H41*(1+INDEX('Inputs_Indexed REC'!$E$13:$AD$15,MATCH('Indexed REC Strike Price'!$C41,'Inputs_Indexed REC'!$C$13:$C$15,0),MATCH(I$2,'Inputs_Indexed REC'!$E$10:$AD$10,0))),
IF(I$2&lt;$B41,0,$F41)))</f>
        <v>0</v>
      </c>
      <c r="J41" s="215">
        <f>IF(J$2=$B41,$F41,
IF(J$2&gt;$B41,I41*(1+INDEX('Inputs_Indexed REC'!$E$13:$AD$15,MATCH('Indexed REC Strike Price'!$C41,'Inputs_Indexed REC'!$C$13:$C$15,0),MATCH(J$2,'Inputs_Indexed REC'!$E$10:$AD$10,0))),
IF(J$2&lt;$B41,0,$F41)))</f>
        <v>0</v>
      </c>
      <c r="K41" s="215">
        <f>IF(K$2=$B41,$F41,
IF(K$2&gt;$B41,J41*(1+INDEX('Inputs_Indexed REC'!$E$13:$AD$15,MATCH('Indexed REC Strike Price'!$C41,'Inputs_Indexed REC'!$C$13:$C$15,0),MATCH(K$2,'Inputs_Indexed REC'!$E$10:$AD$10,0))),
IF(K$2&lt;$B41,0,$F41)))</f>
        <v>0</v>
      </c>
      <c r="L41" s="215">
        <f>IF(L$2=$B41,$F41,
IF(L$2&gt;$B41,K41*(1+INDEX('Inputs_Indexed REC'!$E$13:$AD$15,MATCH('Indexed REC Strike Price'!$C41,'Inputs_Indexed REC'!$C$13:$C$15,0),MATCH(L$2,'Inputs_Indexed REC'!$E$10:$AD$10,0))),
IF(L$2&lt;$B41,0,$F41)))</f>
        <v>0</v>
      </c>
      <c r="M41" s="215">
        <f>IF(M$2=$B41,$F41,
IF(M$2&gt;$B41,L41*(1+INDEX('Inputs_Indexed REC'!$E$13:$AD$15,MATCH('Indexed REC Strike Price'!$C41,'Inputs_Indexed REC'!$C$13:$C$15,0),MATCH(M$2,'Inputs_Indexed REC'!$E$10:$AD$10,0))),
IF(M$2&lt;$B41,0,$F41)))</f>
        <v>0</v>
      </c>
      <c r="N41" s="215">
        <f>IF(N$2=$B41,$F41,
IF(N$2&gt;$B41,M41*(1+INDEX('Inputs_Indexed REC'!$E$13:$AD$15,MATCH('Indexed REC Strike Price'!$C41,'Inputs_Indexed REC'!$C$13:$C$15,0),MATCH(N$2,'Inputs_Indexed REC'!$E$10:$AD$10,0))),
IF(N$2&lt;$B41,0,$F41)))</f>
        <v>0</v>
      </c>
      <c r="O41" s="215">
        <f>IF(O$2=$B41,$F41,
IF(O$2&gt;$B41,N41*(1+INDEX('Inputs_Indexed REC'!$E$13:$AD$15,MATCH('Indexed REC Strike Price'!$C41,'Inputs_Indexed REC'!$C$13:$C$15,0),MATCH(O$2,'Inputs_Indexed REC'!$E$10:$AD$10,0))),
IF(O$2&lt;$B41,0,$F41)))</f>
        <v>0</v>
      </c>
      <c r="P41" s="215">
        <f>IF(P$2=$B41,$F41,
IF(P$2&gt;$B41,O41*(1+INDEX('Inputs_Indexed REC'!$E$13:$AD$15,MATCH('Indexed REC Strike Price'!$C41,'Inputs_Indexed REC'!$C$13:$C$15,0),MATCH(P$2,'Inputs_Indexed REC'!$E$10:$AD$10,0))),
IF(P$2&lt;$B41,0,$F41)))</f>
        <v>0</v>
      </c>
      <c r="Q41" s="215">
        <f>IF(Q$2=$B41,$F41,
IF(Q$2&gt;$B41,P41*(1+INDEX('Inputs_Indexed REC'!$E$13:$AD$15,MATCH('Indexed REC Strike Price'!$C41,'Inputs_Indexed REC'!$C$13:$C$15,0),MATCH(Q$2,'Inputs_Indexed REC'!$E$10:$AD$10,0))),
IF(Q$2&lt;$B41,0,$F41)))</f>
        <v>0</v>
      </c>
      <c r="R41" s="215">
        <f>IF(R$2=$B41,$F41,
IF(R$2&gt;$B41,Q41*(1+INDEX('Inputs_Indexed REC'!$E$13:$AD$15,MATCH('Indexed REC Strike Price'!$C41,'Inputs_Indexed REC'!$C$13:$C$15,0),MATCH(R$2,'Inputs_Indexed REC'!$E$10:$AD$10,0))),
IF(R$2&lt;$B41,0,$F41)))</f>
        <v>75.758854544933442</v>
      </c>
      <c r="S41" s="215">
        <f>IF(S$2=$B41,$F41,
IF(S$2&gt;$B41,R41*(1+INDEX('Inputs_Indexed REC'!$E$13:$AD$15,MATCH('Indexed REC Strike Price'!$C41,'Inputs_Indexed REC'!$C$13:$C$15,0),MATCH(S$2,'Inputs_Indexed REC'!$E$10:$AD$10,0))),
IF(S$2&lt;$B41,0,$F41)))</f>
        <v>75.758854544933442</v>
      </c>
      <c r="T41" s="215">
        <f>IF(T$2=$B41,$F41,
IF(T$2&gt;$B41,S41*(1+INDEX('Inputs_Indexed REC'!$E$13:$AD$15,MATCH('Indexed REC Strike Price'!$C41,'Inputs_Indexed REC'!$C$13:$C$15,0),MATCH(T$2,'Inputs_Indexed REC'!$E$10:$AD$10,0))),
IF(T$2&lt;$B41,0,$F41)))</f>
        <v>75.758854544933442</v>
      </c>
      <c r="U41" s="215">
        <f>IF(U$2=$B41,$F41,
IF(U$2&gt;$B41,T41*(1+INDEX('Inputs_Indexed REC'!$E$13:$AD$15,MATCH('Indexed REC Strike Price'!$C41,'Inputs_Indexed REC'!$C$13:$C$15,0),MATCH(U$2,'Inputs_Indexed REC'!$E$10:$AD$10,0))),
IF(U$2&lt;$B41,0,$F41)))</f>
        <v>75.758854544933442</v>
      </c>
      <c r="V41" s="215">
        <f>IF(V$2=$B41,$F41,
IF(V$2&gt;$B41,U41*(1+INDEX('Inputs_Indexed REC'!$E$13:$AD$15,MATCH('Indexed REC Strike Price'!$C41,'Inputs_Indexed REC'!$C$13:$C$15,0),MATCH(V$2,'Inputs_Indexed REC'!$E$10:$AD$10,0))),
IF(V$2&lt;$B41,0,$F41)))</f>
        <v>75.758854544933442</v>
      </c>
      <c r="W41" s="215">
        <f>IF(W$2=$B41,$F41,
IF(W$2&gt;$B41,V41*(1+INDEX('Inputs_Indexed REC'!$E$13:$AD$15,MATCH('Indexed REC Strike Price'!$C41,'Inputs_Indexed REC'!$C$13:$C$15,0),MATCH(W$2,'Inputs_Indexed REC'!$E$10:$AD$10,0))),
IF(W$2&lt;$B41,0,$F41)))</f>
        <v>75.758854544933442</v>
      </c>
      <c r="X41" s="215">
        <f>IF(X$2=$B41,$F41,
IF(X$2&gt;$B41,W41*(1+INDEX('Inputs_Indexed REC'!$E$13:$AD$15,MATCH('Indexed REC Strike Price'!$C41,'Inputs_Indexed REC'!$C$13:$C$15,0),MATCH(X$2,'Inputs_Indexed REC'!$E$10:$AD$10,0))),
IF(X$2&lt;$B41,0,$F41)))</f>
        <v>75.758854544933442</v>
      </c>
      <c r="Y41" s="215">
        <f>IF(Y$2=$B41,$F41,
IF(Y$2&gt;$B41,X41*(1+INDEX('Inputs_Indexed REC'!$E$13:$AD$15,MATCH('Indexed REC Strike Price'!$C41,'Inputs_Indexed REC'!$C$13:$C$15,0),MATCH(Y$2,'Inputs_Indexed REC'!$E$10:$AD$10,0))),
IF(Y$2&lt;$B41,0,$F41)))</f>
        <v>75.758854544933442</v>
      </c>
      <c r="Z41" s="215">
        <f>IF(Z$2=$B41,$F41,
IF(Z$2&gt;$B41,Y41*(1+INDEX('Inputs_Indexed REC'!$E$13:$AD$15,MATCH('Indexed REC Strike Price'!$C41,'Inputs_Indexed REC'!$C$13:$C$15,0),MATCH(Z$2,'Inputs_Indexed REC'!$E$10:$AD$10,0))),
IF(Z$2&lt;$B41,0,$F41)))</f>
        <v>75.758854544933442</v>
      </c>
      <c r="AA41" s="215">
        <f>IF(AA$2=$B41,$F41,
IF(AA$2&gt;$B41,Z41*(1+INDEX('Inputs_Indexed REC'!$E$13:$AD$15,MATCH('Indexed REC Strike Price'!$C41,'Inputs_Indexed REC'!$C$13:$C$15,0),MATCH(AA$2,'Inputs_Indexed REC'!$E$10:$AD$10,0))),
IF(AA$2&lt;$B41,0,$F41)))</f>
        <v>75.758854544933442</v>
      </c>
      <c r="AB41" s="215">
        <f>IF(AB$2=$B41,$F41,
IF(AB$2&gt;$B41,AA41*(1+INDEX('Inputs_Indexed REC'!$E$13:$AD$15,MATCH('Indexed REC Strike Price'!$C41,'Inputs_Indexed REC'!$C$13:$C$15,0),MATCH(AB$2,'Inputs_Indexed REC'!$E$10:$AD$10,0))),
IF(AB$2&lt;$B41,0,$F41)))</f>
        <v>75.758854544933442</v>
      </c>
      <c r="AC41" s="215">
        <f>IF(AC$2=$B41,$F41,
IF(AC$2&gt;$B41,AB41*(1+INDEX('Inputs_Indexed REC'!$E$13:$AD$15,MATCH('Indexed REC Strike Price'!$C41,'Inputs_Indexed REC'!$C$13:$C$15,0),MATCH(AC$2,'Inputs_Indexed REC'!$E$10:$AD$10,0))),
IF(AC$2&lt;$B41,0,$F41)))</f>
        <v>75.758854544933442</v>
      </c>
      <c r="AD41" s="215">
        <f>IF(AD$2=$B41,$F41,
IF(AD$2&gt;$B41,AC41*(1+INDEX('Inputs_Indexed REC'!$E$13:$AD$15,MATCH('Indexed REC Strike Price'!$C41,'Inputs_Indexed REC'!$C$13:$C$15,0),MATCH(AD$2,'Inputs_Indexed REC'!$E$10:$AD$10,0))),
IF(AD$2&lt;$B41,0,$F41)))</f>
        <v>75.758854544933442</v>
      </c>
      <c r="AE41" s="215">
        <f>IF(AE$2=$B41,$F41,
IF(AE$2&gt;$B41,AD41*(1+INDEX('Inputs_Indexed REC'!$E$13:$AD$15,MATCH('Indexed REC Strike Price'!$C41,'Inputs_Indexed REC'!$C$13:$C$15,0),MATCH(AE$2,'Inputs_Indexed REC'!$E$10:$AD$10,0))),
IF(AE$2&lt;$B41,0,$F41)))</f>
        <v>75.758854544933442</v>
      </c>
      <c r="AF41" s="215">
        <f>IF(AF$2=$B41,$F41,
IF(AF$2&gt;$B41,AE41*(1+INDEX('Inputs_Indexed REC'!$E$13:$AD$15,MATCH('Indexed REC Strike Price'!$C41,'Inputs_Indexed REC'!$C$13:$C$15,0),MATCH(AF$2,'Inputs_Indexed REC'!$E$10:$AD$10,0))),
IF(AF$2&lt;$B41,0,$F41)))</f>
        <v>75.758854544933442</v>
      </c>
    </row>
    <row r="42" spans="2:32" x14ac:dyDescent="0.35">
      <c r="B42" s="354">
        <f t="shared" si="2"/>
        <v>2033</v>
      </c>
      <c r="C42" s="305" t="s">
        <v>76</v>
      </c>
      <c r="D42" s="60" t="s">
        <v>31</v>
      </c>
      <c r="E42" s="249" t="s">
        <v>93</v>
      </c>
      <c r="F42" s="361">
        <v>72.957937208758906</v>
      </c>
      <c r="H42" s="215">
        <f>IF(H$2=$B42,$F42,
IF(H$2&gt;$B42,G42*(1+INDEX('Inputs_Indexed REC'!$E$13:$AD$15,MATCH('Indexed REC Strike Price'!$C42,'Inputs_Indexed REC'!$C$13:$C$15,0),MATCH(H$2,'Inputs_Indexed REC'!$E$10:$AD$10,0))),
IF(H$2&lt;$B42,0,$F42)))</f>
        <v>0</v>
      </c>
      <c r="I42" s="215">
        <f>IF(I$2=$B42,$F42,
IF(I$2&gt;$B42,H42*(1+INDEX('Inputs_Indexed REC'!$E$13:$AD$15,MATCH('Indexed REC Strike Price'!$C42,'Inputs_Indexed REC'!$C$13:$C$15,0),MATCH(I$2,'Inputs_Indexed REC'!$E$10:$AD$10,0))),
IF(I$2&lt;$B42,0,$F42)))</f>
        <v>0</v>
      </c>
      <c r="J42" s="215">
        <f>IF(J$2=$B42,$F42,
IF(J$2&gt;$B42,I42*(1+INDEX('Inputs_Indexed REC'!$E$13:$AD$15,MATCH('Indexed REC Strike Price'!$C42,'Inputs_Indexed REC'!$C$13:$C$15,0),MATCH(J$2,'Inputs_Indexed REC'!$E$10:$AD$10,0))),
IF(J$2&lt;$B42,0,$F42)))</f>
        <v>0</v>
      </c>
      <c r="K42" s="215">
        <f>IF(K$2=$B42,$F42,
IF(K$2&gt;$B42,J42*(1+INDEX('Inputs_Indexed REC'!$E$13:$AD$15,MATCH('Indexed REC Strike Price'!$C42,'Inputs_Indexed REC'!$C$13:$C$15,0),MATCH(K$2,'Inputs_Indexed REC'!$E$10:$AD$10,0))),
IF(K$2&lt;$B42,0,$F42)))</f>
        <v>0</v>
      </c>
      <c r="L42" s="215">
        <f>IF(L$2=$B42,$F42,
IF(L$2&gt;$B42,K42*(1+INDEX('Inputs_Indexed REC'!$E$13:$AD$15,MATCH('Indexed REC Strike Price'!$C42,'Inputs_Indexed REC'!$C$13:$C$15,0),MATCH(L$2,'Inputs_Indexed REC'!$E$10:$AD$10,0))),
IF(L$2&lt;$B42,0,$F42)))</f>
        <v>0</v>
      </c>
      <c r="M42" s="215">
        <f>IF(M$2=$B42,$F42,
IF(M$2&gt;$B42,L42*(1+INDEX('Inputs_Indexed REC'!$E$13:$AD$15,MATCH('Indexed REC Strike Price'!$C42,'Inputs_Indexed REC'!$C$13:$C$15,0),MATCH(M$2,'Inputs_Indexed REC'!$E$10:$AD$10,0))),
IF(M$2&lt;$B42,0,$F42)))</f>
        <v>0</v>
      </c>
      <c r="N42" s="215">
        <f>IF(N$2=$B42,$F42,
IF(N$2&gt;$B42,M42*(1+INDEX('Inputs_Indexed REC'!$E$13:$AD$15,MATCH('Indexed REC Strike Price'!$C42,'Inputs_Indexed REC'!$C$13:$C$15,0),MATCH(N$2,'Inputs_Indexed REC'!$E$10:$AD$10,0))),
IF(N$2&lt;$B42,0,$F42)))</f>
        <v>0</v>
      </c>
      <c r="O42" s="215">
        <f>IF(O$2=$B42,$F42,
IF(O$2&gt;$B42,N42*(1+INDEX('Inputs_Indexed REC'!$E$13:$AD$15,MATCH('Indexed REC Strike Price'!$C42,'Inputs_Indexed REC'!$C$13:$C$15,0),MATCH(O$2,'Inputs_Indexed REC'!$E$10:$AD$10,0))),
IF(O$2&lt;$B42,0,$F42)))</f>
        <v>0</v>
      </c>
      <c r="P42" s="215">
        <f>IF(P$2=$B42,$F42,
IF(P$2&gt;$B42,O42*(1+INDEX('Inputs_Indexed REC'!$E$13:$AD$15,MATCH('Indexed REC Strike Price'!$C42,'Inputs_Indexed REC'!$C$13:$C$15,0),MATCH(P$2,'Inputs_Indexed REC'!$E$10:$AD$10,0))),
IF(P$2&lt;$B42,0,$F42)))</f>
        <v>0</v>
      </c>
      <c r="Q42" s="215">
        <f>IF(Q$2=$B42,$F42,
IF(Q$2&gt;$B42,P42*(1+INDEX('Inputs_Indexed REC'!$E$13:$AD$15,MATCH('Indexed REC Strike Price'!$C42,'Inputs_Indexed REC'!$C$13:$C$15,0),MATCH(Q$2,'Inputs_Indexed REC'!$E$10:$AD$10,0))),
IF(Q$2&lt;$B42,0,$F42)))</f>
        <v>0</v>
      </c>
      <c r="R42" s="215">
        <f>IF(R$2=$B42,$F42,
IF(R$2&gt;$B42,Q42*(1+INDEX('Inputs_Indexed REC'!$E$13:$AD$15,MATCH('Indexed REC Strike Price'!$C42,'Inputs_Indexed REC'!$C$13:$C$15,0),MATCH(R$2,'Inputs_Indexed REC'!$E$10:$AD$10,0))),
IF(R$2&lt;$B42,0,$F42)))</f>
        <v>0</v>
      </c>
      <c r="S42" s="215">
        <f>IF(S$2=$B42,$F42,
IF(S$2&gt;$B42,R42*(1+INDEX('Inputs_Indexed REC'!$E$13:$AD$15,MATCH('Indexed REC Strike Price'!$C42,'Inputs_Indexed REC'!$C$13:$C$15,0),MATCH(S$2,'Inputs_Indexed REC'!$E$10:$AD$10,0))),
IF(S$2&lt;$B42,0,$F42)))</f>
        <v>72.957937208758906</v>
      </c>
      <c r="T42" s="215">
        <f>IF(T$2=$B42,$F42,
IF(T$2&gt;$B42,S42*(1+INDEX('Inputs_Indexed REC'!$E$13:$AD$15,MATCH('Indexed REC Strike Price'!$C42,'Inputs_Indexed REC'!$C$13:$C$15,0),MATCH(T$2,'Inputs_Indexed REC'!$E$10:$AD$10,0))),
IF(T$2&lt;$B42,0,$F42)))</f>
        <v>72.957937208758906</v>
      </c>
      <c r="U42" s="215">
        <f>IF(U$2=$B42,$F42,
IF(U$2&gt;$B42,T42*(1+INDEX('Inputs_Indexed REC'!$E$13:$AD$15,MATCH('Indexed REC Strike Price'!$C42,'Inputs_Indexed REC'!$C$13:$C$15,0),MATCH(U$2,'Inputs_Indexed REC'!$E$10:$AD$10,0))),
IF(U$2&lt;$B42,0,$F42)))</f>
        <v>72.957937208758906</v>
      </c>
      <c r="V42" s="215">
        <f>IF(V$2=$B42,$F42,
IF(V$2&gt;$B42,U42*(1+INDEX('Inputs_Indexed REC'!$E$13:$AD$15,MATCH('Indexed REC Strike Price'!$C42,'Inputs_Indexed REC'!$C$13:$C$15,0),MATCH(V$2,'Inputs_Indexed REC'!$E$10:$AD$10,0))),
IF(V$2&lt;$B42,0,$F42)))</f>
        <v>72.957937208758906</v>
      </c>
      <c r="W42" s="215">
        <f>IF(W$2=$B42,$F42,
IF(W$2&gt;$B42,V42*(1+INDEX('Inputs_Indexed REC'!$E$13:$AD$15,MATCH('Indexed REC Strike Price'!$C42,'Inputs_Indexed REC'!$C$13:$C$15,0),MATCH(W$2,'Inputs_Indexed REC'!$E$10:$AD$10,0))),
IF(W$2&lt;$B42,0,$F42)))</f>
        <v>72.957937208758906</v>
      </c>
      <c r="X42" s="215">
        <f>IF(X$2=$B42,$F42,
IF(X$2&gt;$B42,W42*(1+INDEX('Inputs_Indexed REC'!$E$13:$AD$15,MATCH('Indexed REC Strike Price'!$C42,'Inputs_Indexed REC'!$C$13:$C$15,0),MATCH(X$2,'Inputs_Indexed REC'!$E$10:$AD$10,0))),
IF(X$2&lt;$B42,0,$F42)))</f>
        <v>72.957937208758906</v>
      </c>
      <c r="Y42" s="215">
        <f>IF(Y$2=$B42,$F42,
IF(Y$2&gt;$B42,X42*(1+INDEX('Inputs_Indexed REC'!$E$13:$AD$15,MATCH('Indexed REC Strike Price'!$C42,'Inputs_Indexed REC'!$C$13:$C$15,0),MATCH(Y$2,'Inputs_Indexed REC'!$E$10:$AD$10,0))),
IF(Y$2&lt;$B42,0,$F42)))</f>
        <v>72.957937208758906</v>
      </c>
      <c r="Z42" s="215">
        <f>IF(Z$2=$B42,$F42,
IF(Z$2&gt;$B42,Y42*(1+INDEX('Inputs_Indexed REC'!$E$13:$AD$15,MATCH('Indexed REC Strike Price'!$C42,'Inputs_Indexed REC'!$C$13:$C$15,0),MATCH(Z$2,'Inputs_Indexed REC'!$E$10:$AD$10,0))),
IF(Z$2&lt;$B42,0,$F42)))</f>
        <v>72.957937208758906</v>
      </c>
      <c r="AA42" s="215">
        <f>IF(AA$2=$B42,$F42,
IF(AA$2&gt;$B42,Z42*(1+INDEX('Inputs_Indexed REC'!$E$13:$AD$15,MATCH('Indexed REC Strike Price'!$C42,'Inputs_Indexed REC'!$C$13:$C$15,0),MATCH(AA$2,'Inputs_Indexed REC'!$E$10:$AD$10,0))),
IF(AA$2&lt;$B42,0,$F42)))</f>
        <v>72.957937208758906</v>
      </c>
      <c r="AB42" s="215">
        <f>IF(AB$2=$B42,$F42,
IF(AB$2&gt;$B42,AA42*(1+INDEX('Inputs_Indexed REC'!$E$13:$AD$15,MATCH('Indexed REC Strike Price'!$C42,'Inputs_Indexed REC'!$C$13:$C$15,0),MATCH(AB$2,'Inputs_Indexed REC'!$E$10:$AD$10,0))),
IF(AB$2&lt;$B42,0,$F42)))</f>
        <v>72.957937208758906</v>
      </c>
      <c r="AC42" s="215">
        <f>IF(AC$2=$B42,$F42,
IF(AC$2&gt;$B42,AB42*(1+INDEX('Inputs_Indexed REC'!$E$13:$AD$15,MATCH('Indexed REC Strike Price'!$C42,'Inputs_Indexed REC'!$C$13:$C$15,0),MATCH(AC$2,'Inputs_Indexed REC'!$E$10:$AD$10,0))),
IF(AC$2&lt;$B42,0,$F42)))</f>
        <v>72.957937208758906</v>
      </c>
      <c r="AD42" s="215">
        <f>IF(AD$2=$B42,$F42,
IF(AD$2&gt;$B42,AC42*(1+INDEX('Inputs_Indexed REC'!$E$13:$AD$15,MATCH('Indexed REC Strike Price'!$C42,'Inputs_Indexed REC'!$C$13:$C$15,0),MATCH(AD$2,'Inputs_Indexed REC'!$E$10:$AD$10,0))),
IF(AD$2&lt;$B42,0,$F42)))</f>
        <v>72.957937208758906</v>
      </c>
      <c r="AE42" s="215">
        <f>IF(AE$2=$B42,$F42,
IF(AE$2&gt;$B42,AD42*(1+INDEX('Inputs_Indexed REC'!$E$13:$AD$15,MATCH('Indexed REC Strike Price'!$C42,'Inputs_Indexed REC'!$C$13:$C$15,0),MATCH(AE$2,'Inputs_Indexed REC'!$E$10:$AD$10,0))),
IF(AE$2&lt;$B42,0,$F42)))</f>
        <v>72.957937208758906</v>
      </c>
      <c r="AF42" s="215">
        <f>IF(AF$2=$B42,$F42,
IF(AF$2&gt;$B42,AE42*(1+INDEX('Inputs_Indexed REC'!$E$13:$AD$15,MATCH('Indexed REC Strike Price'!$C42,'Inputs_Indexed REC'!$C$13:$C$15,0),MATCH(AF$2,'Inputs_Indexed REC'!$E$10:$AD$10,0))),
IF(AF$2&lt;$B42,0,$F42)))</f>
        <v>72.957937208758906</v>
      </c>
    </row>
    <row r="43" spans="2:32" x14ac:dyDescent="0.35">
      <c r="B43" s="354">
        <f t="shared" si="2"/>
        <v>2034</v>
      </c>
      <c r="C43" s="305" t="s">
        <v>76</v>
      </c>
      <c r="D43" s="60" t="s">
        <v>32</v>
      </c>
      <c r="E43" s="249" t="s">
        <v>93</v>
      </c>
      <c r="F43" s="361">
        <v>70.082527390239306</v>
      </c>
      <c r="H43" s="215">
        <f>IF(H$2=$B43,$F43,
IF(H$2&gt;$B43,G43*(1+INDEX('Inputs_Indexed REC'!$E$13:$AD$15,MATCH('Indexed REC Strike Price'!$C43,'Inputs_Indexed REC'!$C$13:$C$15,0),MATCH(H$2,'Inputs_Indexed REC'!$E$10:$AD$10,0))),
IF(H$2&lt;$B43,0,$F43)))</f>
        <v>0</v>
      </c>
      <c r="I43" s="215">
        <f>IF(I$2=$B43,$F43,
IF(I$2&gt;$B43,H43*(1+INDEX('Inputs_Indexed REC'!$E$13:$AD$15,MATCH('Indexed REC Strike Price'!$C43,'Inputs_Indexed REC'!$C$13:$C$15,0),MATCH(I$2,'Inputs_Indexed REC'!$E$10:$AD$10,0))),
IF(I$2&lt;$B43,0,$F43)))</f>
        <v>0</v>
      </c>
      <c r="J43" s="215">
        <f>IF(J$2=$B43,$F43,
IF(J$2&gt;$B43,I43*(1+INDEX('Inputs_Indexed REC'!$E$13:$AD$15,MATCH('Indexed REC Strike Price'!$C43,'Inputs_Indexed REC'!$C$13:$C$15,0),MATCH(J$2,'Inputs_Indexed REC'!$E$10:$AD$10,0))),
IF(J$2&lt;$B43,0,$F43)))</f>
        <v>0</v>
      </c>
      <c r="K43" s="215">
        <f>IF(K$2=$B43,$F43,
IF(K$2&gt;$B43,J43*(1+INDEX('Inputs_Indexed REC'!$E$13:$AD$15,MATCH('Indexed REC Strike Price'!$C43,'Inputs_Indexed REC'!$C$13:$C$15,0),MATCH(K$2,'Inputs_Indexed REC'!$E$10:$AD$10,0))),
IF(K$2&lt;$B43,0,$F43)))</f>
        <v>0</v>
      </c>
      <c r="L43" s="215">
        <f>IF(L$2=$B43,$F43,
IF(L$2&gt;$B43,K43*(1+INDEX('Inputs_Indexed REC'!$E$13:$AD$15,MATCH('Indexed REC Strike Price'!$C43,'Inputs_Indexed REC'!$C$13:$C$15,0),MATCH(L$2,'Inputs_Indexed REC'!$E$10:$AD$10,0))),
IF(L$2&lt;$B43,0,$F43)))</f>
        <v>0</v>
      </c>
      <c r="M43" s="215">
        <f>IF(M$2=$B43,$F43,
IF(M$2&gt;$B43,L43*(1+INDEX('Inputs_Indexed REC'!$E$13:$AD$15,MATCH('Indexed REC Strike Price'!$C43,'Inputs_Indexed REC'!$C$13:$C$15,0),MATCH(M$2,'Inputs_Indexed REC'!$E$10:$AD$10,0))),
IF(M$2&lt;$B43,0,$F43)))</f>
        <v>0</v>
      </c>
      <c r="N43" s="215">
        <f>IF(N$2=$B43,$F43,
IF(N$2&gt;$B43,M43*(1+INDEX('Inputs_Indexed REC'!$E$13:$AD$15,MATCH('Indexed REC Strike Price'!$C43,'Inputs_Indexed REC'!$C$13:$C$15,0),MATCH(N$2,'Inputs_Indexed REC'!$E$10:$AD$10,0))),
IF(N$2&lt;$B43,0,$F43)))</f>
        <v>0</v>
      </c>
      <c r="O43" s="215">
        <f>IF(O$2=$B43,$F43,
IF(O$2&gt;$B43,N43*(1+INDEX('Inputs_Indexed REC'!$E$13:$AD$15,MATCH('Indexed REC Strike Price'!$C43,'Inputs_Indexed REC'!$C$13:$C$15,0),MATCH(O$2,'Inputs_Indexed REC'!$E$10:$AD$10,0))),
IF(O$2&lt;$B43,0,$F43)))</f>
        <v>0</v>
      </c>
      <c r="P43" s="215">
        <f>IF(P$2=$B43,$F43,
IF(P$2&gt;$B43,O43*(1+INDEX('Inputs_Indexed REC'!$E$13:$AD$15,MATCH('Indexed REC Strike Price'!$C43,'Inputs_Indexed REC'!$C$13:$C$15,0),MATCH(P$2,'Inputs_Indexed REC'!$E$10:$AD$10,0))),
IF(P$2&lt;$B43,0,$F43)))</f>
        <v>0</v>
      </c>
      <c r="Q43" s="215">
        <f>IF(Q$2=$B43,$F43,
IF(Q$2&gt;$B43,P43*(1+INDEX('Inputs_Indexed REC'!$E$13:$AD$15,MATCH('Indexed REC Strike Price'!$C43,'Inputs_Indexed REC'!$C$13:$C$15,0),MATCH(Q$2,'Inputs_Indexed REC'!$E$10:$AD$10,0))),
IF(Q$2&lt;$B43,0,$F43)))</f>
        <v>0</v>
      </c>
      <c r="R43" s="215">
        <f>IF(R$2=$B43,$F43,
IF(R$2&gt;$B43,Q43*(1+INDEX('Inputs_Indexed REC'!$E$13:$AD$15,MATCH('Indexed REC Strike Price'!$C43,'Inputs_Indexed REC'!$C$13:$C$15,0),MATCH(R$2,'Inputs_Indexed REC'!$E$10:$AD$10,0))),
IF(R$2&lt;$B43,0,$F43)))</f>
        <v>0</v>
      </c>
      <c r="S43" s="215">
        <f>IF(S$2=$B43,$F43,
IF(S$2&gt;$B43,R43*(1+INDEX('Inputs_Indexed REC'!$E$13:$AD$15,MATCH('Indexed REC Strike Price'!$C43,'Inputs_Indexed REC'!$C$13:$C$15,0),MATCH(S$2,'Inputs_Indexed REC'!$E$10:$AD$10,0))),
IF(S$2&lt;$B43,0,$F43)))</f>
        <v>0</v>
      </c>
      <c r="T43" s="215">
        <f>IF(T$2=$B43,$F43,
IF(T$2&gt;$B43,S43*(1+INDEX('Inputs_Indexed REC'!$E$13:$AD$15,MATCH('Indexed REC Strike Price'!$C43,'Inputs_Indexed REC'!$C$13:$C$15,0),MATCH(T$2,'Inputs_Indexed REC'!$E$10:$AD$10,0))),
IF(T$2&lt;$B43,0,$F43)))</f>
        <v>70.082527390239306</v>
      </c>
      <c r="U43" s="215">
        <f>IF(U$2=$B43,$F43,
IF(U$2&gt;$B43,T43*(1+INDEX('Inputs_Indexed REC'!$E$13:$AD$15,MATCH('Indexed REC Strike Price'!$C43,'Inputs_Indexed REC'!$C$13:$C$15,0),MATCH(U$2,'Inputs_Indexed REC'!$E$10:$AD$10,0))),
IF(U$2&lt;$B43,0,$F43)))</f>
        <v>70.082527390239306</v>
      </c>
      <c r="V43" s="215">
        <f>IF(V$2=$B43,$F43,
IF(V$2&gt;$B43,U43*(1+INDEX('Inputs_Indexed REC'!$E$13:$AD$15,MATCH('Indexed REC Strike Price'!$C43,'Inputs_Indexed REC'!$C$13:$C$15,0),MATCH(V$2,'Inputs_Indexed REC'!$E$10:$AD$10,0))),
IF(V$2&lt;$B43,0,$F43)))</f>
        <v>70.082527390239306</v>
      </c>
      <c r="W43" s="215">
        <f>IF(W$2=$B43,$F43,
IF(W$2&gt;$B43,V43*(1+INDEX('Inputs_Indexed REC'!$E$13:$AD$15,MATCH('Indexed REC Strike Price'!$C43,'Inputs_Indexed REC'!$C$13:$C$15,0),MATCH(W$2,'Inputs_Indexed REC'!$E$10:$AD$10,0))),
IF(W$2&lt;$B43,0,$F43)))</f>
        <v>70.082527390239306</v>
      </c>
      <c r="X43" s="215">
        <f>IF(X$2=$B43,$F43,
IF(X$2&gt;$B43,W43*(1+INDEX('Inputs_Indexed REC'!$E$13:$AD$15,MATCH('Indexed REC Strike Price'!$C43,'Inputs_Indexed REC'!$C$13:$C$15,0),MATCH(X$2,'Inputs_Indexed REC'!$E$10:$AD$10,0))),
IF(X$2&lt;$B43,0,$F43)))</f>
        <v>70.082527390239306</v>
      </c>
      <c r="Y43" s="215">
        <f>IF(Y$2=$B43,$F43,
IF(Y$2&gt;$B43,X43*(1+INDEX('Inputs_Indexed REC'!$E$13:$AD$15,MATCH('Indexed REC Strike Price'!$C43,'Inputs_Indexed REC'!$C$13:$C$15,0),MATCH(Y$2,'Inputs_Indexed REC'!$E$10:$AD$10,0))),
IF(Y$2&lt;$B43,0,$F43)))</f>
        <v>70.082527390239306</v>
      </c>
      <c r="Z43" s="215">
        <f>IF(Z$2=$B43,$F43,
IF(Z$2&gt;$B43,Y43*(1+INDEX('Inputs_Indexed REC'!$E$13:$AD$15,MATCH('Indexed REC Strike Price'!$C43,'Inputs_Indexed REC'!$C$13:$C$15,0),MATCH(Z$2,'Inputs_Indexed REC'!$E$10:$AD$10,0))),
IF(Z$2&lt;$B43,0,$F43)))</f>
        <v>70.082527390239306</v>
      </c>
      <c r="AA43" s="215">
        <f>IF(AA$2=$B43,$F43,
IF(AA$2&gt;$B43,Z43*(1+INDEX('Inputs_Indexed REC'!$E$13:$AD$15,MATCH('Indexed REC Strike Price'!$C43,'Inputs_Indexed REC'!$C$13:$C$15,0),MATCH(AA$2,'Inputs_Indexed REC'!$E$10:$AD$10,0))),
IF(AA$2&lt;$B43,0,$F43)))</f>
        <v>70.082527390239306</v>
      </c>
      <c r="AB43" s="215">
        <f>IF(AB$2=$B43,$F43,
IF(AB$2&gt;$B43,AA43*(1+INDEX('Inputs_Indexed REC'!$E$13:$AD$15,MATCH('Indexed REC Strike Price'!$C43,'Inputs_Indexed REC'!$C$13:$C$15,0),MATCH(AB$2,'Inputs_Indexed REC'!$E$10:$AD$10,0))),
IF(AB$2&lt;$B43,0,$F43)))</f>
        <v>70.082527390239306</v>
      </c>
      <c r="AC43" s="215">
        <f>IF(AC$2=$B43,$F43,
IF(AC$2&gt;$B43,AB43*(1+INDEX('Inputs_Indexed REC'!$E$13:$AD$15,MATCH('Indexed REC Strike Price'!$C43,'Inputs_Indexed REC'!$C$13:$C$15,0),MATCH(AC$2,'Inputs_Indexed REC'!$E$10:$AD$10,0))),
IF(AC$2&lt;$B43,0,$F43)))</f>
        <v>70.082527390239306</v>
      </c>
      <c r="AD43" s="215">
        <f>IF(AD$2=$B43,$F43,
IF(AD$2&gt;$B43,AC43*(1+INDEX('Inputs_Indexed REC'!$E$13:$AD$15,MATCH('Indexed REC Strike Price'!$C43,'Inputs_Indexed REC'!$C$13:$C$15,0),MATCH(AD$2,'Inputs_Indexed REC'!$E$10:$AD$10,0))),
IF(AD$2&lt;$B43,0,$F43)))</f>
        <v>70.082527390239306</v>
      </c>
      <c r="AE43" s="215">
        <f>IF(AE$2=$B43,$F43,
IF(AE$2&gt;$B43,AD43*(1+INDEX('Inputs_Indexed REC'!$E$13:$AD$15,MATCH('Indexed REC Strike Price'!$C43,'Inputs_Indexed REC'!$C$13:$C$15,0),MATCH(AE$2,'Inputs_Indexed REC'!$E$10:$AD$10,0))),
IF(AE$2&lt;$B43,0,$F43)))</f>
        <v>70.082527390239306</v>
      </c>
      <c r="AF43" s="215">
        <f>IF(AF$2=$B43,$F43,
IF(AF$2&gt;$B43,AE43*(1+INDEX('Inputs_Indexed REC'!$E$13:$AD$15,MATCH('Indexed REC Strike Price'!$C43,'Inputs_Indexed REC'!$C$13:$C$15,0),MATCH(AF$2,'Inputs_Indexed REC'!$E$10:$AD$10,0))),
IF(AF$2&lt;$B43,0,$F43)))</f>
        <v>70.082527390239306</v>
      </c>
    </row>
    <row r="44" spans="2:32" x14ac:dyDescent="0.35">
      <c r="B44" s="354">
        <f t="shared" si="2"/>
        <v>2035</v>
      </c>
      <c r="C44" s="305" t="s">
        <v>76</v>
      </c>
      <c r="D44" s="60" t="s">
        <v>33</v>
      </c>
      <c r="E44" s="249" t="s">
        <v>93</v>
      </c>
      <c r="F44" s="361">
        <v>67.10282809643661</v>
      </c>
      <c r="H44" s="215">
        <f>IF(H$2=$B44,$F44,
IF(H$2&gt;$B44,G44*(1+INDEX('Inputs_Indexed REC'!$E$13:$AD$15,MATCH('Indexed REC Strike Price'!$C44,'Inputs_Indexed REC'!$C$13:$C$15,0),MATCH(H$2,'Inputs_Indexed REC'!$E$10:$AD$10,0))),
IF(H$2&lt;$B44,0,$F44)))</f>
        <v>0</v>
      </c>
      <c r="I44" s="215">
        <f>IF(I$2=$B44,$F44,
IF(I$2&gt;$B44,H44*(1+INDEX('Inputs_Indexed REC'!$E$13:$AD$15,MATCH('Indexed REC Strike Price'!$C44,'Inputs_Indexed REC'!$C$13:$C$15,0),MATCH(I$2,'Inputs_Indexed REC'!$E$10:$AD$10,0))),
IF(I$2&lt;$B44,0,$F44)))</f>
        <v>0</v>
      </c>
      <c r="J44" s="215">
        <f>IF(J$2=$B44,$F44,
IF(J$2&gt;$B44,I44*(1+INDEX('Inputs_Indexed REC'!$E$13:$AD$15,MATCH('Indexed REC Strike Price'!$C44,'Inputs_Indexed REC'!$C$13:$C$15,0),MATCH(J$2,'Inputs_Indexed REC'!$E$10:$AD$10,0))),
IF(J$2&lt;$B44,0,$F44)))</f>
        <v>0</v>
      </c>
      <c r="K44" s="215">
        <f>IF(K$2=$B44,$F44,
IF(K$2&gt;$B44,J44*(1+INDEX('Inputs_Indexed REC'!$E$13:$AD$15,MATCH('Indexed REC Strike Price'!$C44,'Inputs_Indexed REC'!$C$13:$C$15,0),MATCH(K$2,'Inputs_Indexed REC'!$E$10:$AD$10,0))),
IF(K$2&lt;$B44,0,$F44)))</f>
        <v>0</v>
      </c>
      <c r="L44" s="215">
        <f>IF(L$2=$B44,$F44,
IF(L$2&gt;$B44,K44*(1+INDEX('Inputs_Indexed REC'!$E$13:$AD$15,MATCH('Indexed REC Strike Price'!$C44,'Inputs_Indexed REC'!$C$13:$C$15,0),MATCH(L$2,'Inputs_Indexed REC'!$E$10:$AD$10,0))),
IF(L$2&lt;$B44,0,$F44)))</f>
        <v>0</v>
      </c>
      <c r="M44" s="215">
        <f>IF(M$2=$B44,$F44,
IF(M$2&gt;$B44,L44*(1+INDEX('Inputs_Indexed REC'!$E$13:$AD$15,MATCH('Indexed REC Strike Price'!$C44,'Inputs_Indexed REC'!$C$13:$C$15,0),MATCH(M$2,'Inputs_Indexed REC'!$E$10:$AD$10,0))),
IF(M$2&lt;$B44,0,$F44)))</f>
        <v>0</v>
      </c>
      <c r="N44" s="215">
        <f>IF(N$2=$B44,$F44,
IF(N$2&gt;$B44,M44*(1+INDEX('Inputs_Indexed REC'!$E$13:$AD$15,MATCH('Indexed REC Strike Price'!$C44,'Inputs_Indexed REC'!$C$13:$C$15,0),MATCH(N$2,'Inputs_Indexed REC'!$E$10:$AD$10,0))),
IF(N$2&lt;$B44,0,$F44)))</f>
        <v>0</v>
      </c>
      <c r="O44" s="215">
        <f>IF(O$2=$B44,$F44,
IF(O$2&gt;$B44,N44*(1+INDEX('Inputs_Indexed REC'!$E$13:$AD$15,MATCH('Indexed REC Strike Price'!$C44,'Inputs_Indexed REC'!$C$13:$C$15,0),MATCH(O$2,'Inputs_Indexed REC'!$E$10:$AD$10,0))),
IF(O$2&lt;$B44,0,$F44)))</f>
        <v>0</v>
      </c>
      <c r="P44" s="215">
        <f>IF(P$2=$B44,$F44,
IF(P$2&gt;$B44,O44*(1+INDEX('Inputs_Indexed REC'!$E$13:$AD$15,MATCH('Indexed REC Strike Price'!$C44,'Inputs_Indexed REC'!$C$13:$C$15,0),MATCH(P$2,'Inputs_Indexed REC'!$E$10:$AD$10,0))),
IF(P$2&lt;$B44,0,$F44)))</f>
        <v>0</v>
      </c>
      <c r="Q44" s="215">
        <f>IF(Q$2=$B44,$F44,
IF(Q$2&gt;$B44,P44*(1+INDEX('Inputs_Indexed REC'!$E$13:$AD$15,MATCH('Indexed REC Strike Price'!$C44,'Inputs_Indexed REC'!$C$13:$C$15,0),MATCH(Q$2,'Inputs_Indexed REC'!$E$10:$AD$10,0))),
IF(Q$2&lt;$B44,0,$F44)))</f>
        <v>0</v>
      </c>
      <c r="R44" s="215">
        <f>IF(R$2=$B44,$F44,
IF(R$2&gt;$B44,Q44*(1+INDEX('Inputs_Indexed REC'!$E$13:$AD$15,MATCH('Indexed REC Strike Price'!$C44,'Inputs_Indexed REC'!$C$13:$C$15,0),MATCH(R$2,'Inputs_Indexed REC'!$E$10:$AD$10,0))),
IF(R$2&lt;$B44,0,$F44)))</f>
        <v>0</v>
      </c>
      <c r="S44" s="215">
        <f>IF(S$2=$B44,$F44,
IF(S$2&gt;$B44,R44*(1+INDEX('Inputs_Indexed REC'!$E$13:$AD$15,MATCH('Indexed REC Strike Price'!$C44,'Inputs_Indexed REC'!$C$13:$C$15,0),MATCH(S$2,'Inputs_Indexed REC'!$E$10:$AD$10,0))),
IF(S$2&lt;$B44,0,$F44)))</f>
        <v>0</v>
      </c>
      <c r="T44" s="215">
        <f>IF(T$2=$B44,$F44,
IF(T$2&gt;$B44,S44*(1+INDEX('Inputs_Indexed REC'!$E$13:$AD$15,MATCH('Indexed REC Strike Price'!$C44,'Inputs_Indexed REC'!$C$13:$C$15,0),MATCH(T$2,'Inputs_Indexed REC'!$E$10:$AD$10,0))),
IF(T$2&lt;$B44,0,$F44)))</f>
        <v>0</v>
      </c>
      <c r="U44" s="215">
        <f>IF(U$2=$B44,$F44,
IF(U$2&gt;$B44,T44*(1+INDEX('Inputs_Indexed REC'!$E$13:$AD$15,MATCH('Indexed REC Strike Price'!$C44,'Inputs_Indexed REC'!$C$13:$C$15,0),MATCH(U$2,'Inputs_Indexed REC'!$E$10:$AD$10,0))),
IF(U$2&lt;$B44,0,$F44)))</f>
        <v>67.10282809643661</v>
      </c>
      <c r="V44" s="215">
        <f>IF(V$2=$B44,$F44,
IF(V$2&gt;$B44,U44*(1+INDEX('Inputs_Indexed REC'!$E$13:$AD$15,MATCH('Indexed REC Strike Price'!$C44,'Inputs_Indexed REC'!$C$13:$C$15,0),MATCH(V$2,'Inputs_Indexed REC'!$E$10:$AD$10,0))),
IF(V$2&lt;$B44,0,$F44)))</f>
        <v>67.10282809643661</v>
      </c>
      <c r="W44" s="215">
        <f>IF(W$2=$B44,$F44,
IF(W$2&gt;$B44,V44*(1+INDEX('Inputs_Indexed REC'!$E$13:$AD$15,MATCH('Indexed REC Strike Price'!$C44,'Inputs_Indexed REC'!$C$13:$C$15,0),MATCH(W$2,'Inputs_Indexed REC'!$E$10:$AD$10,0))),
IF(W$2&lt;$B44,0,$F44)))</f>
        <v>67.10282809643661</v>
      </c>
      <c r="X44" s="215">
        <f>IF(X$2=$B44,$F44,
IF(X$2&gt;$B44,W44*(1+INDEX('Inputs_Indexed REC'!$E$13:$AD$15,MATCH('Indexed REC Strike Price'!$C44,'Inputs_Indexed REC'!$C$13:$C$15,0),MATCH(X$2,'Inputs_Indexed REC'!$E$10:$AD$10,0))),
IF(X$2&lt;$B44,0,$F44)))</f>
        <v>67.10282809643661</v>
      </c>
      <c r="Y44" s="215">
        <f>IF(Y$2=$B44,$F44,
IF(Y$2&gt;$B44,X44*(1+INDEX('Inputs_Indexed REC'!$E$13:$AD$15,MATCH('Indexed REC Strike Price'!$C44,'Inputs_Indexed REC'!$C$13:$C$15,0),MATCH(Y$2,'Inputs_Indexed REC'!$E$10:$AD$10,0))),
IF(Y$2&lt;$B44,0,$F44)))</f>
        <v>67.10282809643661</v>
      </c>
      <c r="Z44" s="215">
        <f>IF(Z$2=$B44,$F44,
IF(Z$2&gt;$B44,Y44*(1+INDEX('Inputs_Indexed REC'!$E$13:$AD$15,MATCH('Indexed REC Strike Price'!$C44,'Inputs_Indexed REC'!$C$13:$C$15,0),MATCH(Z$2,'Inputs_Indexed REC'!$E$10:$AD$10,0))),
IF(Z$2&lt;$B44,0,$F44)))</f>
        <v>67.10282809643661</v>
      </c>
      <c r="AA44" s="215">
        <f>IF(AA$2=$B44,$F44,
IF(AA$2&gt;$B44,Z44*(1+INDEX('Inputs_Indexed REC'!$E$13:$AD$15,MATCH('Indexed REC Strike Price'!$C44,'Inputs_Indexed REC'!$C$13:$C$15,0),MATCH(AA$2,'Inputs_Indexed REC'!$E$10:$AD$10,0))),
IF(AA$2&lt;$B44,0,$F44)))</f>
        <v>67.10282809643661</v>
      </c>
      <c r="AB44" s="215">
        <f>IF(AB$2=$B44,$F44,
IF(AB$2&gt;$B44,AA44*(1+INDEX('Inputs_Indexed REC'!$E$13:$AD$15,MATCH('Indexed REC Strike Price'!$C44,'Inputs_Indexed REC'!$C$13:$C$15,0),MATCH(AB$2,'Inputs_Indexed REC'!$E$10:$AD$10,0))),
IF(AB$2&lt;$B44,0,$F44)))</f>
        <v>67.10282809643661</v>
      </c>
      <c r="AC44" s="215">
        <f>IF(AC$2=$B44,$F44,
IF(AC$2&gt;$B44,AB44*(1+INDEX('Inputs_Indexed REC'!$E$13:$AD$15,MATCH('Indexed REC Strike Price'!$C44,'Inputs_Indexed REC'!$C$13:$C$15,0),MATCH(AC$2,'Inputs_Indexed REC'!$E$10:$AD$10,0))),
IF(AC$2&lt;$B44,0,$F44)))</f>
        <v>67.10282809643661</v>
      </c>
      <c r="AD44" s="215">
        <f>IF(AD$2=$B44,$F44,
IF(AD$2&gt;$B44,AC44*(1+INDEX('Inputs_Indexed REC'!$E$13:$AD$15,MATCH('Indexed REC Strike Price'!$C44,'Inputs_Indexed REC'!$C$13:$C$15,0),MATCH(AD$2,'Inputs_Indexed REC'!$E$10:$AD$10,0))),
IF(AD$2&lt;$B44,0,$F44)))</f>
        <v>67.10282809643661</v>
      </c>
      <c r="AE44" s="215">
        <f>IF(AE$2=$B44,$F44,
IF(AE$2&gt;$B44,AD44*(1+INDEX('Inputs_Indexed REC'!$E$13:$AD$15,MATCH('Indexed REC Strike Price'!$C44,'Inputs_Indexed REC'!$C$13:$C$15,0),MATCH(AE$2,'Inputs_Indexed REC'!$E$10:$AD$10,0))),
IF(AE$2&lt;$B44,0,$F44)))</f>
        <v>67.10282809643661</v>
      </c>
      <c r="AF44" s="215">
        <f>IF(AF$2=$B44,$F44,
IF(AF$2&gt;$B44,AE44*(1+INDEX('Inputs_Indexed REC'!$E$13:$AD$15,MATCH('Indexed REC Strike Price'!$C44,'Inputs_Indexed REC'!$C$13:$C$15,0),MATCH(AF$2,'Inputs_Indexed REC'!$E$10:$AD$10,0))),
IF(AF$2&lt;$B44,0,$F44)))</f>
        <v>67.10282809643661</v>
      </c>
    </row>
    <row r="45" spans="2:32" x14ac:dyDescent="0.35">
      <c r="B45" s="354">
        <f t="shared" si="2"/>
        <v>2036</v>
      </c>
      <c r="C45" s="305" t="s">
        <v>76</v>
      </c>
      <c r="D45" s="60" t="s">
        <v>34</v>
      </c>
      <c r="E45" s="249" t="s">
        <v>93</v>
      </c>
      <c r="F45" s="361">
        <v>67.192219075250691</v>
      </c>
      <c r="H45" s="215">
        <f>IF(H$2=$B45,$F45,
IF(H$2&gt;$B45,G45*(1+INDEX('Inputs_Indexed REC'!$E$13:$AD$15,MATCH('Indexed REC Strike Price'!$C45,'Inputs_Indexed REC'!$C$13:$C$15,0),MATCH(H$2,'Inputs_Indexed REC'!$E$10:$AD$10,0))),
IF(H$2&lt;$B45,0,$F45)))</f>
        <v>0</v>
      </c>
      <c r="I45" s="215">
        <f>IF(I$2=$B45,$F45,
IF(I$2&gt;$B45,H45*(1+INDEX('Inputs_Indexed REC'!$E$13:$AD$15,MATCH('Indexed REC Strike Price'!$C45,'Inputs_Indexed REC'!$C$13:$C$15,0),MATCH(I$2,'Inputs_Indexed REC'!$E$10:$AD$10,0))),
IF(I$2&lt;$B45,0,$F45)))</f>
        <v>0</v>
      </c>
      <c r="J45" s="215">
        <f>IF(J$2=$B45,$F45,
IF(J$2&gt;$B45,I45*(1+INDEX('Inputs_Indexed REC'!$E$13:$AD$15,MATCH('Indexed REC Strike Price'!$C45,'Inputs_Indexed REC'!$C$13:$C$15,0),MATCH(J$2,'Inputs_Indexed REC'!$E$10:$AD$10,0))),
IF(J$2&lt;$B45,0,$F45)))</f>
        <v>0</v>
      </c>
      <c r="K45" s="215">
        <f>IF(K$2=$B45,$F45,
IF(K$2&gt;$B45,J45*(1+INDEX('Inputs_Indexed REC'!$E$13:$AD$15,MATCH('Indexed REC Strike Price'!$C45,'Inputs_Indexed REC'!$C$13:$C$15,0),MATCH(K$2,'Inputs_Indexed REC'!$E$10:$AD$10,0))),
IF(K$2&lt;$B45,0,$F45)))</f>
        <v>0</v>
      </c>
      <c r="L45" s="215">
        <f>IF(L$2=$B45,$F45,
IF(L$2&gt;$B45,K45*(1+INDEX('Inputs_Indexed REC'!$E$13:$AD$15,MATCH('Indexed REC Strike Price'!$C45,'Inputs_Indexed REC'!$C$13:$C$15,0),MATCH(L$2,'Inputs_Indexed REC'!$E$10:$AD$10,0))),
IF(L$2&lt;$B45,0,$F45)))</f>
        <v>0</v>
      </c>
      <c r="M45" s="215">
        <f>IF(M$2=$B45,$F45,
IF(M$2&gt;$B45,L45*(1+INDEX('Inputs_Indexed REC'!$E$13:$AD$15,MATCH('Indexed REC Strike Price'!$C45,'Inputs_Indexed REC'!$C$13:$C$15,0),MATCH(M$2,'Inputs_Indexed REC'!$E$10:$AD$10,0))),
IF(M$2&lt;$B45,0,$F45)))</f>
        <v>0</v>
      </c>
      <c r="N45" s="215">
        <f>IF(N$2=$B45,$F45,
IF(N$2&gt;$B45,M45*(1+INDEX('Inputs_Indexed REC'!$E$13:$AD$15,MATCH('Indexed REC Strike Price'!$C45,'Inputs_Indexed REC'!$C$13:$C$15,0),MATCH(N$2,'Inputs_Indexed REC'!$E$10:$AD$10,0))),
IF(N$2&lt;$B45,0,$F45)))</f>
        <v>0</v>
      </c>
      <c r="O45" s="215">
        <f>IF(O$2=$B45,$F45,
IF(O$2&gt;$B45,N45*(1+INDEX('Inputs_Indexed REC'!$E$13:$AD$15,MATCH('Indexed REC Strike Price'!$C45,'Inputs_Indexed REC'!$C$13:$C$15,0),MATCH(O$2,'Inputs_Indexed REC'!$E$10:$AD$10,0))),
IF(O$2&lt;$B45,0,$F45)))</f>
        <v>0</v>
      </c>
      <c r="P45" s="215">
        <f>IF(P$2=$B45,$F45,
IF(P$2&gt;$B45,O45*(1+INDEX('Inputs_Indexed REC'!$E$13:$AD$15,MATCH('Indexed REC Strike Price'!$C45,'Inputs_Indexed REC'!$C$13:$C$15,0),MATCH(P$2,'Inputs_Indexed REC'!$E$10:$AD$10,0))),
IF(P$2&lt;$B45,0,$F45)))</f>
        <v>0</v>
      </c>
      <c r="Q45" s="215">
        <f>IF(Q$2=$B45,$F45,
IF(Q$2&gt;$B45,P45*(1+INDEX('Inputs_Indexed REC'!$E$13:$AD$15,MATCH('Indexed REC Strike Price'!$C45,'Inputs_Indexed REC'!$C$13:$C$15,0),MATCH(Q$2,'Inputs_Indexed REC'!$E$10:$AD$10,0))),
IF(Q$2&lt;$B45,0,$F45)))</f>
        <v>0</v>
      </c>
      <c r="R45" s="215">
        <f>IF(R$2=$B45,$F45,
IF(R$2&gt;$B45,Q45*(1+INDEX('Inputs_Indexed REC'!$E$13:$AD$15,MATCH('Indexed REC Strike Price'!$C45,'Inputs_Indexed REC'!$C$13:$C$15,0),MATCH(R$2,'Inputs_Indexed REC'!$E$10:$AD$10,0))),
IF(R$2&lt;$B45,0,$F45)))</f>
        <v>0</v>
      </c>
      <c r="S45" s="215">
        <f>IF(S$2=$B45,$F45,
IF(S$2&gt;$B45,R45*(1+INDEX('Inputs_Indexed REC'!$E$13:$AD$15,MATCH('Indexed REC Strike Price'!$C45,'Inputs_Indexed REC'!$C$13:$C$15,0),MATCH(S$2,'Inputs_Indexed REC'!$E$10:$AD$10,0))),
IF(S$2&lt;$B45,0,$F45)))</f>
        <v>0</v>
      </c>
      <c r="T45" s="215">
        <f>IF(T$2=$B45,$F45,
IF(T$2&gt;$B45,S45*(1+INDEX('Inputs_Indexed REC'!$E$13:$AD$15,MATCH('Indexed REC Strike Price'!$C45,'Inputs_Indexed REC'!$C$13:$C$15,0),MATCH(T$2,'Inputs_Indexed REC'!$E$10:$AD$10,0))),
IF(T$2&lt;$B45,0,$F45)))</f>
        <v>0</v>
      </c>
      <c r="U45" s="215">
        <f>IF(U$2=$B45,$F45,
IF(U$2&gt;$B45,T45*(1+INDEX('Inputs_Indexed REC'!$E$13:$AD$15,MATCH('Indexed REC Strike Price'!$C45,'Inputs_Indexed REC'!$C$13:$C$15,0),MATCH(U$2,'Inputs_Indexed REC'!$E$10:$AD$10,0))),
IF(U$2&lt;$B45,0,$F45)))</f>
        <v>0</v>
      </c>
      <c r="V45" s="215">
        <f>IF(V$2=$B45,$F45,
IF(V$2&gt;$B45,U45*(1+INDEX('Inputs_Indexed REC'!$E$13:$AD$15,MATCH('Indexed REC Strike Price'!$C45,'Inputs_Indexed REC'!$C$13:$C$15,0),MATCH(V$2,'Inputs_Indexed REC'!$E$10:$AD$10,0))),
IF(V$2&lt;$B45,0,$F45)))</f>
        <v>67.192219075250691</v>
      </c>
      <c r="W45" s="215">
        <f>IF(W$2=$B45,$F45,
IF(W$2&gt;$B45,V45*(1+INDEX('Inputs_Indexed REC'!$E$13:$AD$15,MATCH('Indexed REC Strike Price'!$C45,'Inputs_Indexed REC'!$C$13:$C$15,0),MATCH(W$2,'Inputs_Indexed REC'!$E$10:$AD$10,0))),
IF(W$2&lt;$B45,0,$F45)))</f>
        <v>67.192219075250691</v>
      </c>
      <c r="X45" s="215">
        <f>IF(X$2=$B45,$F45,
IF(X$2&gt;$B45,W45*(1+INDEX('Inputs_Indexed REC'!$E$13:$AD$15,MATCH('Indexed REC Strike Price'!$C45,'Inputs_Indexed REC'!$C$13:$C$15,0),MATCH(X$2,'Inputs_Indexed REC'!$E$10:$AD$10,0))),
IF(X$2&lt;$B45,0,$F45)))</f>
        <v>67.192219075250691</v>
      </c>
      <c r="Y45" s="215">
        <f>IF(Y$2=$B45,$F45,
IF(Y$2&gt;$B45,X45*(1+INDEX('Inputs_Indexed REC'!$E$13:$AD$15,MATCH('Indexed REC Strike Price'!$C45,'Inputs_Indexed REC'!$C$13:$C$15,0),MATCH(Y$2,'Inputs_Indexed REC'!$E$10:$AD$10,0))),
IF(Y$2&lt;$B45,0,$F45)))</f>
        <v>67.192219075250691</v>
      </c>
      <c r="Z45" s="215">
        <f>IF(Z$2=$B45,$F45,
IF(Z$2&gt;$B45,Y45*(1+INDEX('Inputs_Indexed REC'!$E$13:$AD$15,MATCH('Indexed REC Strike Price'!$C45,'Inputs_Indexed REC'!$C$13:$C$15,0),MATCH(Z$2,'Inputs_Indexed REC'!$E$10:$AD$10,0))),
IF(Z$2&lt;$B45,0,$F45)))</f>
        <v>67.192219075250691</v>
      </c>
      <c r="AA45" s="215">
        <f>IF(AA$2=$B45,$F45,
IF(AA$2&gt;$B45,Z45*(1+INDEX('Inputs_Indexed REC'!$E$13:$AD$15,MATCH('Indexed REC Strike Price'!$C45,'Inputs_Indexed REC'!$C$13:$C$15,0),MATCH(AA$2,'Inputs_Indexed REC'!$E$10:$AD$10,0))),
IF(AA$2&lt;$B45,0,$F45)))</f>
        <v>67.192219075250691</v>
      </c>
      <c r="AB45" s="215">
        <f>IF(AB$2=$B45,$F45,
IF(AB$2&gt;$B45,AA45*(1+INDEX('Inputs_Indexed REC'!$E$13:$AD$15,MATCH('Indexed REC Strike Price'!$C45,'Inputs_Indexed REC'!$C$13:$C$15,0),MATCH(AB$2,'Inputs_Indexed REC'!$E$10:$AD$10,0))),
IF(AB$2&lt;$B45,0,$F45)))</f>
        <v>67.192219075250691</v>
      </c>
      <c r="AC45" s="215">
        <f>IF(AC$2=$B45,$F45,
IF(AC$2&gt;$B45,AB45*(1+INDEX('Inputs_Indexed REC'!$E$13:$AD$15,MATCH('Indexed REC Strike Price'!$C45,'Inputs_Indexed REC'!$C$13:$C$15,0),MATCH(AC$2,'Inputs_Indexed REC'!$E$10:$AD$10,0))),
IF(AC$2&lt;$B45,0,$F45)))</f>
        <v>67.192219075250691</v>
      </c>
      <c r="AD45" s="215">
        <f>IF(AD$2=$B45,$F45,
IF(AD$2&gt;$B45,AC45*(1+INDEX('Inputs_Indexed REC'!$E$13:$AD$15,MATCH('Indexed REC Strike Price'!$C45,'Inputs_Indexed REC'!$C$13:$C$15,0),MATCH(AD$2,'Inputs_Indexed REC'!$E$10:$AD$10,0))),
IF(AD$2&lt;$B45,0,$F45)))</f>
        <v>67.192219075250691</v>
      </c>
      <c r="AE45" s="215">
        <f>IF(AE$2=$B45,$F45,
IF(AE$2&gt;$B45,AD45*(1+INDEX('Inputs_Indexed REC'!$E$13:$AD$15,MATCH('Indexed REC Strike Price'!$C45,'Inputs_Indexed REC'!$C$13:$C$15,0),MATCH(AE$2,'Inputs_Indexed REC'!$E$10:$AD$10,0))),
IF(AE$2&lt;$B45,0,$F45)))</f>
        <v>67.192219075250691</v>
      </c>
      <c r="AF45" s="215">
        <f>IF(AF$2=$B45,$F45,
IF(AF$2&gt;$B45,AE45*(1+INDEX('Inputs_Indexed REC'!$E$13:$AD$15,MATCH('Indexed REC Strike Price'!$C45,'Inputs_Indexed REC'!$C$13:$C$15,0),MATCH(AF$2,'Inputs_Indexed REC'!$E$10:$AD$10,0))),
IF(AF$2&lt;$B45,0,$F45)))</f>
        <v>67.192219075250691</v>
      </c>
    </row>
    <row r="46" spans="2:32" x14ac:dyDescent="0.35">
      <c r="B46" s="354">
        <f t="shared" si="2"/>
        <v>2037</v>
      </c>
      <c r="C46" s="305" t="s">
        <v>76</v>
      </c>
      <c r="D46" s="60" t="s">
        <v>35</v>
      </c>
      <c r="E46" s="249" t="s">
        <v>93</v>
      </c>
      <c r="F46" s="361">
        <v>67.266711557595755</v>
      </c>
      <c r="H46" s="215">
        <f>IF(H$2=$B46,$F46,
IF(H$2&gt;$B46,G46*(1+INDEX('Inputs_Indexed REC'!$E$13:$AD$15,MATCH('Indexed REC Strike Price'!$C46,'Inputs_Indexed REC'!$C$13:$C$15,0),MATCH(H$2,'Inputs_Indexed REC'!$E$10:$AD$10,0))),
IF(H$2&lt;$B46,0,$F46)))</f>
        <v>0</v>
      </c>
      <c r="I46" s="215">
        <f>IF(I$2=$B46,$F46,
IF(I$2&gt;$B46,H46*(1+INDEX('Inputs_Indexed REC'!$E$13:$AD$15,MATCH('Indexed REC Strike Price'!$C46,'Inputs_Indexed REC'!$C$13:$C$15,0),MATCH(I$2,'Inputs_Indexed REC'!$E$10:$AD$10,0))),
IF(I$2&lt;$B46,0,$F46)))</f>
        <v>0</v>
      </c>
      <c r="J46" s="215">
        <f>IF(J$2=$B46,$F46,
IF(J$2&gt;$B46,I46*(1+INDEX('Inputs_Indexed REC'!$E$13:$AD$15,MATCH('Indexed REC Strike Price'!$C46,'Inputs_Indexed REC'!$C$13:$C$15,0),MATCH(J$2,'Inputs_Indexed REC'!$E$10:$AD$10,0))),
IF(J$2&lt;$B46,0,$F46)))</f>
        <v>0</v>
      </c>
      <c r="K46" s="215">
        <f>IF(K$2=$B46,$F46,
IF(K$2&gt;$B46,J46*(1+INDEX('Inputs_Indexed REC'!$E$13:$AD$15,MATCH('Indexed REC Strike Price'!$C46,'Inputs_Indexed REC'!$C$13:$C$15,0),MATCH(K$2,'Inputs_Indexed REC'!$E$10:$AD$10,0))),
IF(K$2&lt;$B46,0,$F46)))</f>
        <v>0</v>
      </c>
      <c r="L46" s="215">
        <f>IF(L$2=$B46,$F46,
IF(L$2&gt;$B46,K46*(1+INDEX('Inputs_Indexed REC'!$E$13:$AD$15,MATCH('Indexed REC Strike Price'!$C46,'Inputs_Indexed REC'!$C$13:$C$15,0),MATCH(L$2,'Inputs_Indexed REC'!$E$10:$AD$10,0))),
IF(L$2&lt;$B46,0,$F46)))</f>
        <v>0</v>
      </c>
      <c r="M46" s="215">
        <f>IF(M$2=$B46,$F46,
IF(M$2&gt;$B46,L46*(1+INDEX('Inputs_Indexed REC'!$E$13:$AD$15,MATCH('Indexed REC Strike Price'!$C46,'Inputs_Indexed REC'!$C$13:$C$15,0),MATCH(M$2,'Inputs_Indexed REC'!$E$10:$AD$10,0))),
IF(M$2&lt;$B46,0,$F46)))</f>
        <v>0</v>
      </c>
      <c r="N46" s="215">
        <f>IF(N$2=$B46,$F46,
IF(N$2&gt;$B46,M46*(1+INDEX('Inputs_Indexed REC'!$E$13:$AD$15,MATCH('Indexed REC Strike Price'!$C46,'Inputs_Indexed REC'!$C$13:$C$15,0),MATCH(N$2,'Inputs_Indexed REC'!$E$10:$AD$10,0))),
IF(N$2&lt;$B46,0,$F46)))</f>
        <v>0</v>
      </c>
      <c r="O46" s="215">
        <f>IF(O$2=$B46,$F46,
IF(O$2&gt;$B46,N46*(1+INDEX('Inputs_Indexed REC'!$E$13:$AD$15,MATCH('Indexed REC Strike Price'!$C46,'Inputs_Indexed REC'!$C$13:$C$15,0),MATCH(O$2,'Inputs_Indexed REC'!$E$10:$AD$10,0))),
IF(O$2&lt;$B46,0,$F46)))</f>
        <v>0</v>
      </c>
      <c r="P46" s="215">
        <f>IF(P$2=$B46,$F46,
IF(P$2&gt;$B46,O46*(1+INDEX('Inputs_Indexed REC'!$E$13:$AD$15,MATCH('Indexed REC Strike Price'!$C46,'Inputs_Indexed REC'!$C$13:$C$15,0),MATCH(P$2,'Inputs_Indexed REC'!$E$10:$AD$10,0))),
IF(P$2&lt;$B46,0,$F46)))</f>
        <v>0</v>
      </c>
      <c r="Q46" s="215">
        <f>IF(Q$2=$B46,$F46,
IF(Q$2&gt;$B46,P46*(1+INDEX('Inputs_Indexed REC'!$E$13:$AD$15,MATCH('Indexed REC Strike Price'!$C46,'Inputs_Indexed REC'!$C$13:$C$15,0),MATCH(Q$2,'Inputs_Indexed REC'!$E$10:$AD$10,0))),
IF(Q$2&lt;$B46,0,$F46)))</f>
        <v>0</v>
      </c>
      <c r="R46" s="215">
        <f>IF(R$2=$B46,$F46,
IF(R$2&gt;$B46,Q46*(1+INDEX('Inputs_Indexed REC'!$E$13:$AD$15,MATCH('Indexed REC Strike Price'!$C46,'Inputs_Indexed REC'!$C$13:$C$15,0),MATCH(R$2,'Inputs_Indexed REC'!$E$10:$AD$10,0))),
IF(R$2&lt;$B46,0,$F46)))</f>
        <v>0</v>
      </c>
      <c r="S46" s="215">
        <f>IF(S$2=$B46,$F46,
IF(S$2&gt;$B46,R46*(1+INDEX('Inputs_Indexed REC'!$E$13:$AD$15,MATCH('Indexed REC Strike Price'!$C46,'Inputs_Indexed REC'!$C$13:$C$15,0),MATCH(S$2,'Inputs_Indexed REC'!$E$10:$AD$10,0))),
IF(S$2&lt;$B46,0,$F46)))</f>
        <v>0</v>
      </c>
      <c r="T46" s="215">
        <f>IF(T$2=$B46,$F46,
IF(T$2&gt;$B46,S46*(1+INDEX('Inputs_Indexed REC'!$E$13:$AD$15,MATCH('Indexed REC Strike Price'!$C46,'Inputs_Indexed REC'!$C$13:$C$15,0),MATCH(T$2,'Inputs_Indexed REC'!$E$10:$AD$10,0))),
IF(T$2&lt;$B46,0,$F46)))</f>
        <v>0</v>
      </c>
      <c r="U46" s="215">
        <f>IF(U$2=$B46,$F46,
IF(U$2&gt;$B46,T46*(1+INDEX('Inputs_Indexed REC'!$E$13:$AD$15,MATCH('Indexed REC Strike Price'!$C46,'Inputs_Indexed REC'!$C$13:$C$15,0),MATCH(U$2,'Inputs_Indexed REC'!$E$10:$AD$10,0))),
IF(U$2&lt;$B46,0,$F46)))</f>
        <v>0</v>
      </c>
      <c r="V46" s="215">
        <f>IF(V$2=$B46,$F46,
IF(V$2&gt;$B46,U46*(1+INDEX('Inputs_Indexed REC'!$E$13:$AD$15,MATCH('Indexed REC Strike Price'!$C46,'Inputs_Indexed REC'!$C$13:$C$15,0),MATCH(V$2,'Inputs_Indexed REC'!$E$10:$AD$10,0))),
IF(V$2&lt;$B46,0,$F46)))</f>
        <v>0</v>
      </c>
      <c r="W46" s="215">
        <f>IF(W$2=$B46,$F46,
IF(W$2&gt;$B46,V46*(1+INDEX('Inputs_Indexed REC'!$E$13:$AD$15,MATCH('Indexed REC Strike Price'!$C46,'Inputs_Indexed REC'!$C$13:$C$15,0),MATCH(W$2,'Inputs_Indexed REC'!$E$10:$AD$10,0))),
IF(W$2&lt;$B46,0,$F46)))</f>
        <v>67.266711557595755</v>
      </c>
      <c r="X46" s="215">
        <f>IF(X$2=$B46,$F46,
IF(X$2&gt;$B46,W46*(1+INDEX('Inputs_Indexed REC'!$E$13:$AD$15,MATCH('Indexed REC Strike Price'!$C46,'Inputs_Indexed REC'!$C$13:$C$15,0),MATCH(X$2,'Inputs_Indexed REC'!$E$10:$AD$10,0))),
IF(X$2&lt;$B46,0,$F46)))</f>
        <v>67.266711557595755</v>
      </c>
      <c r="Y46" s="215">
        <f>IF(Y$2=$B46,$F46,
IF(Y$2&gt;$B46,X46*(1+INDEX('Inputs_Indexed REC'!$E$13:$AD$15,MATCH('Indexed REC Strike Price'!$C46,'Inputs_Indexed REC'!$C$13:$C$15,0),MATCH(Y$2,'Inputs_Indexed REC'!$E$10:$AD$10,0))),
IF(Y$2&lt;$B46,0,$F46)))</f>
        <v>67.266711557595755</v>
      </c>
      <c r="Z46" s="215">
        <f>IF(Z$2=$B46,$F46,
IF(Z$2&gt;$B46,Y46*(1+INDEX('Inputs_Indexed REC'!$E$13:$AD$15,MATCH('Indexed REC Strike Price'!$C46,'Inputs_Indexed REC'!$C$13:$C$15,0),MATCH(Z$2,'Inputs_Indexed REC'!$E$10:$AD$10,0))),
IF(Z$2&lt;$B46,0,$F46)))</f>
        <v>67.266711557595755</v>
      </c>
      <c r="AA46" s="215">
        <f>IF(AA$2=$B46,$F46,
IF(AA$2&gt;$B46,Z46*(1+INDEX('Inputs_Indexed REC'!$E$13:$AD$15,MATCH('Indexed REC Strike Price'!$C46,'Inputs_Indexed REC'!$C$13:$C$15,0),MATCH(AA$2,'Inputs_Indexed REC'!$E$10:$AD$10,0))),
IF(AA$2&lt;$B46,0,$F46)))</f>
        <v>67.266711557595755</v>
      </c>
      <c r="AB46" s="215">
        <f>IF(AB$2=$B46,$F46,
IF(AB$2&gt;$B46,AA46*(1+INDEX('Inputs_Indexed REC'!$E$13:$AD$15,MATCH('Indexed REC Strike Price'!$C46,'Inputs_Indexed REC'!$C$13:$C$15,0),MATCH(AB$2,'Inputs_Indexed REC'!$E$10:$AD$10,0))),
IF(AB$2&lt;$B46,0,$F46)))</f>
        <v>67.266711557595755</v>
      </c>
      <c r="AC46" s="215">
        <f>IF(AC$2=$B46,$F46,
IF(AC$2&gt;$B46,AB46*(1+INDEX('Inputs_Indexed REC'!$E$13:$AD$15,MATCH('Indexed REC Strike Price'!$C46,'Inputs_Indexed REC'!$C$13:$C$15,0),MATCH(AC$2,'Inputs_Indexed REC'!$E$10:$AD$10,0))),
IF(AC$2&lt;$B46,0,$F46)))</f>
        <v>67.266711557595755</v>
      </c>
      <c r="AD46" s="215">
        <f>IF(AD$2=$B46,$F46,
IF(AD$2&gt;$B46,AC46*(1+INDEX('Inputs_Indexed REC'!$E$13:$AD$15,MATCH('Indexed REC Strike Price'!$C46,'Inputs_Indexed REC'!$C$13:$C$15,0),MATCH(AD$2,'Inputs_Indexed REC'!$E$10:$AD$10,0))),
IF(AD$2&lt;$B46,0,$F46)))</f>
        <v>67.266711557595755</v>
      </c>
      <c r="AE46" s="215">
        <f>IF(AE$2=$B46,$F46,
IF(AE$2&gt;$B46,AD46*(1+INDEX('Inputs_Indexed REC'!$E$13:$AD$15,MATCH('Indexed REC Strike Price'!$C46,'Inputs_Indexed REC'!$C$13:$C$15,0),MATCH(AE$2,'Inputs_Indexed REC'!$E$10:$AD$10,0))),
IF(AE$2&lt;$B46,0,$F46)))</f>
        <v>67.266711557595755</v>
      </c>
      <c r="AF46" s="215">
        <f>IF(AF$2=$B46,$F46,
IF(AF$2&gt;$B46,AE46*(1+INDEX('Inputs_Indexed REC'!$E$13:$AD$15,MATCH('Indexed REC Strike Price'!$C46,'Inputs_Indexed REC'!$C$13:$C$15,0),MATCH(AF$2,'Inputs_Indexed REC'!$E$10:$AD$10,0))),
IF(AF$2&lt;$B46,0,$F46)))</f>
        <v>67.266711557595755</v>
      </c>
    </row>
    <row r="47" spans="2:32" x14ac:dyDescent="0.35">
      <c r="B47" s="354">
        <f t="shared" si="2"/>
        <v>2038</v>
      </c>
      <c r="C47" s="305" t="s">
        <v>76</v>
      </c>
      <c r="D47" s="60" t="s">
        <v>36</v>
      </c>
      <c r="E47" s="249" t="s">
        <v>93</v>
      </c>
      <c r="F47" s="361">
        <v>67.311407047002788</v>
      </c>
      <c r="H47" s="215">
        <f>IF(H$2=$B47,$F47,
IF(H$2&gt;$B47,G47*(1+INDEX('Inputs_Indexed REC'!$E$13:$AD$15,MATCH('Indexed REC Strike Price'!$C47,'Inputs_Indexed REC'!$C$13:$C$15,0),MATCH(H$2,'Inputs_Indexed REC'!$E$10:$AD$10,0))),
IF(H$2&lt;$B47,0,$F47)))</f>
        <v>0</v>
      </c>
      <c r="I47" s="215">
        <f>IF(I$2=$B47,$F47,
IF(I$2&gt;$B47,H47*(1+INDEX('Inputs_Indexed REC'!$E$13:$AD$15,MATCH('Indexed REC Strike Price'!$C47,'Inputs_Indexed REC'!$C$13:$C$15,0),MATCH(I$2,'Inputs_Indexed REC'!$E$10:$AD$10,0))),
IF(I$2&lt;$B47,0,$F47)))</f>
        <v>0</v>
      </c>
      <c r="J47" s="215">
        <f>IF(J$2=$B47,$F47,
IF(J$2&gt;$B47,I47*(1+INDEX('Inputs_Indexed REC'!$E$13:$AD$15,MATCH('Indexed REC Strike Price'!$C47,'Inputs_Indexed REC'!$C$13:$C$15,0),MATCH(J$2,'Inputs_Indexed REC'!$E$10:$AD$10,0))),
IF(J$2&lt;$B47,0,$F47)))</f>
        <v>0</v>
      </c>
      <c r="K47" s="215">
        <f>IF(K$2=$B47,$F47,
IF(K$2&gt;$B47,J47*(1+INDEX('Inputs_Indexed REC'!$E$13:$AD$15,MATCH('Indexed REC Strike Price'!$C47,'Inputs_Indexed REC'!$C$13:$C$15,0),MATCH(K$2,'Inputs_Indexed REC'!$E$10:$AD$10,0))),
IF(K$2&lt;$B47,0,$F47)))</f>
        <v>0</v>
      </c>
      <c r="L47" s="215">
        <f>IF(L$2=$B47,$F47,
IF(L$2&gt;$B47,K47*(1+INDEX('Inputs_Indexed REC'!$E$13:$AD$15,MATCH('Indexed REC Strike Price'!$C47,'Inputs_Indexed REC'!$C$13:$C$15,0),MATCH(L$2,'Inputs_Indexed REC'!$E$10:$AD$10,0))),
IF(L$2&lt;$B47,0,$F47)))</f>
        <v>0</v>
      </c>
      <c r="M47" s="215">
        <f>IF(M$2=$B47,$F47,
IF(M$2&gt;$B47,L47*(1+INDEX('Inputs_Indexed REC'!$E$13:$AD$15,MATCH('Indexed REC Strike Price'!$C47,'Inputs_Indexed REC'!$C$13:$C$15,0),MATCH(M$2,'Inputs_Indexed REC'!$E$10:$AD$10,0))),
IF(M$2&lt;$B47,0,$F47)))</f>
        <v>0</v>
      </c>
      <c r="N47" s="215">
        <f>IF(N$2=$B47,$F47,
IF(N$2&gt;$B47,M47*(1+INDEX('Inputs_Indexed REC'!$E$13:$AD$15,MATCH('Indexed REC Strike Price'!$C47,'Inputs_Indexed REC'!$C$13:$C$15,0),MATCH(N$2,'Inputs_Indexed REC'!$E$10:$AD$10,0))),
IF(N$2&lt;$B47,0,$F47)))</f>
        <v>0</v>
      </c>
      <c r="O47" s="215">
        <f>IF(O$2=$B47,$F47,
IF(O$2&gt;$B47,N47*(1+INDEX('Inputs_Indexed REC'!$E$13:$AD$15,MATCH('Indexed REC Strike Price'!$C47,'Inputs_Indexed REC'!$C$13:$C$15,0),MATCH(O$2,'Inputs_Indexed REC'!$E$10:$AD$10,0))),
IF(O$2&lt;$B47,0,$F47)))</f>
        <v>0</v>
      </c>
      <c r="P47" s="215">
        <f>IF(P$2=$B47,$F47,
IF(P$2&gt;$B47,O47*(1+INDEX('Inputs_Indexed REC'!$E$13:$AD$15,MATCH('Indexed REC Strike Price'!$C47,'Inputs_Indexed REC'!$C$13:$C$15,0),MATCH(P$2,'Inputs_Indexed REC'!$E$10:$AD$10,0))),
IF(P$2&lt;$B47,0,$F47)))</f>
        <v>0</v>
      </c>
      <c r="Q47" s="215">
        <f>IF(Q$2=$B47,$F47,
IF(Q$2&gt;$B47,P47*(1+INDEX('Inputs_Indexed REC'!$E$13:$AD$15,MATCH('Indexed REC Strike Price'!$C47,'Inputs_Indexed REC'!$C$13:$C$15,0),MATCH(Q$2,'Inputs_Indexed REC'!$E$10:$AD$10,0))),
IF(Q$2&lt;$B47,0,$F47)))</f>
        <v>0</v>
      </c>
      <c r="R47" s="215">
        <f>IF(R$2=$B47,$F47,
IF(R$2&gt;$B47,Q47*(1+INDEX('Inputs_Indexed REC'!$E$13:$AD$15,MATCH('Indexed REC Strike Price'!$C47,'Inputs_Indexed REC'!$C$13:$C$15,0),MATCH(R$2,'Inputs_Indexed REC'!$E$10:$AD$10,0))),
IF(R$2&lt;$B47,0,$F47)))</f>
        <v>0</v>
      </c>
      <c r="S47" s="215">
        <f>IF(S$2=$B47,$F47,
IF(S$2&gt;$B47,R47*(1+INDEX('Inputs_Indexed REC'!$E$13:$AD$15,MATCH('Indexed REC Strike Price'!$C47,'Inputs_Indexed REC'!$C$13:$C$15,0),MATCH(S$2,'Inputs_Indexed REC'!$E$10:$AD$10,0))),
IF(S$2&lt;$B47,0,$F47)))</f>
        <v>0</v>
      </c>
      <c r="T47" s="215">
        <f>IF(T$2=$B47,$F47,
IF(T$2&gt;$B47,S47*(1+INDEX('Inputs_Indexed REC'!$E$13:$AD$15,MATCH('Indexed REC Strike Price'!$C47,'Inputs_Indexed REC'!$C$13:$C$15,0),MATCH(T$2,'Inputs_Indexed REC'!$E$10:$AD$10,0))),
IF(T$2&lt;$B47,0,$F47)))</f>
        <v>0</v>
      </c>
      <c r="U47" s="215">
        <f>IF(U$2=$B47,$F47,
IF(U$2&gt;$B47,T47*(1+INDEX('Inputs_Indexed REC'!$E$13:$AD$15,MATCH('Indexed REC Strike Price'!$C47,'Inputs_Indexed REC'!$C$13:$C$15,0),MATCH(U$2,'Inputs_Indexed REC'!$E$10:$AD$10,0))),
IF(U$2&lt;$B47,0,$F47)))</f>
        <v>0</v>
      </c>
      <c r="V47" s="215">
        <f>IF(V$2=$B47,$F47,
IF(V$2&gt;$B47,U47*(1+INDEX('Inputs_Indexed REC'!$E$13:$AD$15,MATCH('Indexed REC Strike Price'!$C47,'Inputs_Indexed REC'!$C$13:$C$15,0),MATCH(V$2,'Inputs_Indexed REC'!$E$10:$AD$10,0))),
IF(V$2&lt;$B47,0,$F47)))</f>
        <v>0</v>
      </c>
      <c r="W47" s="215">
        <f>IF(W$2=$B47,$F47,
IF(W$2&gt;$B47,V47*(1+INDEX('Inputs_Indexed REC'!$E$13:$AD$15,MATCH('Indexed REC Strike Price'!$C47,'Inputs_Indexed REC'!$C$13:$C$15,0),MATCH(W$2,'Inputs_Indexed REC'!$E$10:$AD$10,0))),
IF(W$2&lt;$B47,0,$F47)))</f>
        <v>0</v>
      </c>
      <c r="X47" s="215">
        <f>IF(X$2=$B47,$F47,
IF(X$2&gt;$B47,W47*(1+INDEX('Inputs_Indexed REC'!$E$13:$AD$15,MATCH('Indexed REC Strike Price'!$C47,'Inputs_Indexed REC'!$C$13:$C$15,0),MATCH(X$2,'Inputs_Indexed REC'!$E$10:$AD$10,0))),
IF(X$2&lt;$B47,0,$F47)))</f>
        <v>67.311407047002788</v>
      </c>
      <c r="Y47" s="215">
        <f>IF(Y$2=$B47,$F47,
IF(Y$2&gt;$B47,X47*(1+INDEX('Inputs_Indexed REC'!$E$13:$AD$15,MATCH('Indexed REC Strike Price'!$C47,'Inputs_Indexed REC'!$C$13:$C$15,0),MATCH(Y$2,'Inputs_Indexed REC'!$E$10:$AD$10,0))),
IF(Y$2&lt;$B47,0,$F47)))</f>
        <v>67.311407047002788</v>
      </c>
      <c r="Z47" s="215">
        <f>IF(Z$2=$B47,$F47,
IF(Z$2&gt;$B47,Y47*(1+INDEX('Inputs_Indexed REC'!$E$13:$AD$15,MATCH('Indexed REC Strike Price'!$C47,'Inputs_Indexed REC'!$C$13:$C$15,0),MATCH(Z$2,'Inputs_Indexed REC'!$E$10:$AD$10,0))),
IF(Z$2&lt;$B47,0,$F47)))</f>
        <v>67.311407047002788</v>
      </c>
      <c r="AA47" s="215">
        <f>IF(AA$2=$B47,$F47,
IF(AA$2&gt;$B47,Z47*(1+INDEX('Inputs_Indexed REC'!$E$13:$AD$15,MATCH('Indexed REC Strike Price'!$C47,'Inputs_Indexed REC'!$C$13:$C$15,0),MATCH(AA$2,'Inputs_Indexed REC'!$E$10:$AD$10,0))),
IF(AA$2&lt;$B47,0,$F47)))</f>
        <v>67.311407047002788</v>
      </c>
      <c r="AB47" s="215">
        <f>IF(AB$2=$B47,$F47,
IF(AB$2&gt;$B47,AA47*(1+INDEX('Inputs_Indexed REC'!$E$13:$AD$15,MATCH('Indexed REC Strike Price'!$C47,'Inputs_Indexed REC'!$C$13:$C$15,0),MATCH(AB$2,'Inputs_Indexed REC'!$E$10:$AD$10,0))),
IF(AB$2&lt;$B47,0,$F47)))</f>
        <v>67.311407047002788</v>
      </c>
      <c r="AC47" s="215">
        <f>IF(AC$2=$B47,$F47,
IF(AC$2&gt;$B47,AB47*(1+INDEX('Inputs_Indexed REC'!$E$13:$AD$15,MATCH('Indexed REC Strike Price'!$C47,'Inputs_Indexed REC'!$C$13:$C$15,0),MATCH(AC$2,'Inputs_Indexed REC'!$E$10:$AD$10,0))),
IF(AC$2&lt;$B47,0,$F47)))</f>
        <v>67.311407047002788</v>
      </c>
      <c r="AD47" s="215">
        <f>IF(AD$2=$B47,$F47,
IF(AD$2&gt;$B47,AC47*(1+INDEX('Inputs_Indexed REC'!$E$13:$AD$15,MATCH('Indexed REC Strike Price'!$C47,'Inputs_Indexed REC'!$C$13:$C$15,0),MATCH(AD$2,'Inputs_Indexed REC'!$E$10:$AD$10,0))),
IF(AD$2&lt;$B47,0,$F47)))</f>
        <v>67.311407047002788</v>
      </c>
      <c r="AE47" s="215">
        <f>IF(AE$2=$B47,$F47,
IF(AE$2&gt;$B47,AD47*(1+INDEX('Inputs_Indexed REC'!$E$13:$AD$15,MATCH('Indexed REC Strike Price'!$C47,'Inputs_Indexed REC'!$C$13:$C$15,0),MATCH(AE$2,'Inputs_Indexed REC'!$E$10:$AD$10,0))),
IF(AE$2&lt;$B47,0,$F47)))</f>
        <v>67.311407047002788</v>
      </c>
      <c r="AF47" s="215">
        <f>IF(AF$2=$B47,$F47,
IF(AF$2&gt;$B47,AE47*(1+INDEX('Inputs_Indexed REC'!$E$13:$AD$15,MATCH('Indexed REC Strike Price'!$C47,'Inputs_Indexed REC'!$C$13:$C$15,0),MATCH(AF$2,'Inputs_Indexed REC'!$E$10:$AD$10,0))),
IF(AF$2&lt;$B47,0,$F47)))</f>
        <v>67.311407047002788</v>
      </c>
    </row>
    <row r="48" spans="2:32" x14ac:dyDescent="0.35">
      <c r="B48" s="354">
        <f t="shared" si="2"/>
        <v>2039</v>
      </c>
      <c r="C48" s="305" t="s">
        <v>76</v>
      </c>
      <c r="D48" s="60" t="s">
        <v>37</v>
      </c>
      <c r="E48" s="249" t="s">
        <v>93</v>
      </c>
      <c r="F48" s="361">
        <v>67.356102536409836</v>
      </c>
      <c r="H48" s="215">
        <f>IF(H$2=$B48,$F48,
IF(H$2&gt;$B48,G48*(1+INDEX('Inputs_Indexed REC'!$E$13:$AD$15,MATCH('Indexed REC Strike Price'!$C48,'Inputs_Indexed REC'!$C$13:$C$15,0),MATCH(H$2,'Inputs_Indexed REC'!$E$10:$AD$10,0))),
IF(H$2&lt;$B48,0,$F48)))</f>
        <v>0</v>
      </c>
      <c r="I48" s="215">
        <f>IF(I$2=$B48,$F48,
IF(I$2&gt;$B48,H48*(1+INDEX('Inputs_Indexed REC'!$E$13:$AD$15,MATCH('Indexed REC Strike Price'!$C48,'Inputs_Indexed REC'!$C$13:$C$15,0),MATCH(I$2,'Inputs_Indexed REC'!$E$10:$AD$10,0))),
IF(I$2&lt;$B48,0,$F48)))</f>
        <v>0</v>
      </c>
      <c r="J48" s="215">
        <f>IF(J$2=$B48,$F48,
IF(J$2&gt;$B48,I48*(1+INDEX('Inputs_Indexed REC'!$E$13:$AD$15,MATCH('Indexed REC Strike Price'!$C48,'Inputs_Indexed REC'!$C$13:$C$15,0),MATCH(J$2,'Inputs_Indexed REC'!$E$10:$AD$10,0))),
IF(J$2&lt;$B48,0,$F48)))</f>
        <v>0</v>
      </c>
      <c r="K48" s="215">
        <f>IF(K$2=$B48,$F48,
IF(K$2&gt;$B48,J48*(1+INDEX('Inputs_Indexed REC'!$E$13:$AD$15,MATCH('Indexed REC Strike Price'!$C48,'Inputs_Indexed REC'!$C$13:$C$15,0),MATCH(K$2,'Inputs_Indexed REC'!$E$10:$AD$10,0))),
IF(K$2&lt;$B48,0,$F48)))</f>
        <v>0</v>
      </c>
      <c r="L48" s="215">
        <f>IF(L$2=$B48,$F48,
IF(L$2&gt;$B48,K48*(1+INDEX('Inputs_Indexed REC'!$E$13:$AD$15,MATCH('Indexed REC Strike Price'!$C48,'Inputs_Indexed REC'!$C$13:$C$15,0),MATCH(L$2,'Inputs_Indexed REC'!$E$10:$AD$10,0))),
IF(L$2&lt;$B48,0,$F48)))</f>
        <v>0</v>
      </c>
      <c r="M48" s="215">
        <f>IF(M$2=$B48,$F48,
IF(M$2&gt;$B48,L48*(1+INDEX('Inputs_Indexed REC'!$E$13:$AD$15,MATCH('Indexed REC Strike Price'!$C48,'Inputs_Indexed REC'!$C$13:$C$15,0),MATCH(M$2,'Inputs_Indexed REC'!$E$10:$AD$10,0))),
IF(M$2&lt;$B48,0,$F48)))</f>
        <v>0</v>
      </c>
      <c r="N48" s="215">
        <f>IF(N$2=$B48,$F48,
IF(N$2&gt;$B48,M48*(1+INDEX('Inputs_Indexed REC'!$E$13:$AD$15,MATCH('Indexed REC Strike Price'!$C48,'Inputs_Indexed REC'!$C$13:$C$15,0),MATCH(N$2,'Inputs_Indexed REC'!$E$10:$AD$10,0))),
IF(N$2&lt;$B48,0,$F48)))</f>
        <v>0</v>
      </c>
      <c r="O48" s="215">
        <f>IF(O$2=$B48,$F48,
IF(O$2&gt;$B48,N48*(1+INDEX('Inputs_Indexed REC'!$E$13:$AD$15,MATCH('Indexed REC Strike Price'!$C48,'Inputs_Indexed REC'!$C$13:$C$15,0),MATCH(O$2,'Inputs_Indexed REC'!$E$10:$AD$10,0))),
IF(O$2&lt;$B48,0,$F48)))</f>
        <v>0</v>
      </c>
      <c r="P48" s="215">
        <f>IF(P$2=$B48,$F48,
IF(P$2&gt;$B48,O48*(1+INDEX('Inputs_Indexed REC'!$E$13:$AD$15,MATCH('Indexed REC Strike Price'!$C48,'Inputs_Indexed REC'!$C$13:$C$15,0),MATCH(P$2,'Inputs_Indexed REC'!$E$10:$AD$10,0))),
IF(P$2&lt;$B48,0,$F48)))</f>
        <v>0</v>
      </c>
      <c r="Q48" s="215">
        <f>IF(Q$2=$B48,$F48,
IF(Q$2&gt;$B48,P48*(1+INDEX('Inputs_Indexed REC'!$E$13:$AD$15,MATCH('Indexed REC Strike Price'!$C48,'Inputs_Indexed REC'!$C$13:$C$15,0),MATCH(Q$2,'Inputs_Indexed REC'!$E$10:$AD$10,0))),
IF(Q$2&lt;$B48,0,$F48)))</f>
        <v>0</v>
      </c>
      <c r="R48" s="215">
        <f>IF(R$2=$B48,$F48,
IF(R$2&gt;$B48,Q48*(1+INDEX('Inputs_Indexed REC'!$E$13:$AD$15,MATCH('Indexed REC Strike Price'!$C48,'Inputs_Indexed REC'!$C$13:$C$15,0),MATCH(R$2,'Inputs_Indexed REC'!$E$10:$AD$10,0))),
IF(R$2&lt;$B48,0,$F48)))</f>
        <v>0</v>
      </c>
      <c r="S48" s="215">
        <f>IF(S$2=$B48,$F48,
IF(S$2&gt;$B48,R48*(1+INDEX('Inputs_Indexed REC'!$E$13:$AD$15,MATCH('Indexed REC Strike Price'!$C48,'Inputs_Indexed REC'!$C$13:$C$15,0),MATCH(S$2,'Inputs_Indexed REC'!$E$10:$AD$10,0))),
IF(S$2&lt;$B48,0,$F48)))</f>
        <v>0</v>
      </c>
      <c r="T48" s="215">
        <f>IF(T$2=$B48,$F48,
IF(T$2&gt;$B48,S48*(1+INDEX('Inputs_Indexed REC'!$E$13:$AD$15,MATCH('Indexed REC Strike Price'!$C48,'Inputs_Indexed REC'!$C$13:$C$15,0),MATCH(T$2,'Inputs_Indexed REC'!$E$10:$AD$10,0))),
IF(T$2&lt;$B48,0,$F48)))</f>
        <v>0</v>
      </c>
      <c r="U48" s="215">
        <f>IF(U$2=$B48,$F48,
IF(U$2&gt;$B48,T48*(1+INDEX('Inputs_Indexed REC'!$E$13:$AD$15,MATCH('Indexed REC Strike Price'!$C48,'Inputs_Indexed REC'!$C$13:$C$15,0),MATCH(U$2,'Inputs_Indexed REC'!$E$10:$AD$10,0))),
IF(U$2&lt;$B48,0,$F48)))</f>
        <v>0</v>
      </c>
      <c r="V48" s="215">
        <f>IF(V$2=$B48,$F48,
IF(V$2&gt;$B48,U48*(1+INDEX('Inputs_Indexed REC'!$E$13:$AD$15,MATCH('Indexed REC Strike Price'!$C48,'Inputs_Indexed REC'!$C$13:$C$15,0),MATCH(V$2,'Inputs_Indexed REC'!$E$10:$AD$10,0))),
IF(V$2&lt;$B48,0,$F48)))</f>
        <v>0</v>
      </c>
      <c r="W48" s="215">
        <f>IF(W$2=$B48,$F48,
IF(W$2&gt;$B48,V48*(1+INDEX('Inputs_Indexed REC'!$E$13:$AD$15,MATCH('Indexed REC Strike Price'!$C48,'Inputs_Indexed REC'!$C$13:$C$15,0),MATCH(W$2,'Inputs_Indexed REC'!$E$10:$AD$10,0))),
IF(W$2&lt;$B48,0,$F48)))</f>
        <v>0</v>
      </c>
      <c r="X48" s="215">
        <f>IF(X$2=$B48,$F48,
IF(X$2&gt;$B48,W48*(1+INDEX('Inputs_Indexed REC'!$E$13:$AD$15,MATCH('Indexed REC Strike Price'!$C48,'Inputs_Indexed REC'!$C$13:$C$15,0),MATCH(X$2,'Inputs_Indexed REC'!$E$10:$AD$10,0))),
IF(X$2&lt;$B48,0,$F48)))</f>
        <v>0</v>
      </c>
      <c r="Y48" s="215">
        <f>IF(Y$2=$B48,$F48,
IF(Y$2&gt;$B48,X48*(1+INDEX('Inputs_Indexed REC'!$E$13:$AD$15,MATCH('Indexed REC Strike Price'!$C48,'Inputs_Indexed REC'!$C$13:$C$15,0),MATCH(Y$2,'Inputs_Indexed REC'!$E$10:$AD$10,0))),
IF(Y$2&lt;$B48,0,$F48)))</f>
        <v>67.356102536409836</v>
      </c>
      <c r="Z48" s="215">
        <f>IF(Z$2=$B48,$F48,
IF(Z$2&gt;$B48,Y48*(1+INDEX('Inputs_Indexed REC'!$E$13:$AD$15,MATCH('Indexed REC Strike Price'!$C48,'Inputs_Indexed REC'!$C$13:$C$15,0),MATCH(Z$2,'Inputs_Indexed REC'!$E$10:$AD$10,0))),
IF(Z$2&lt;$B48,0,$F48)))</f>
        <v>67.356102536409836</v>
      </c>
      <c r="AA48" s="215">
        <f>IF(AA$2=$B48,$F48,
IF(AA$2&gt;$B48,Z48*(1+INDEX('Inputs_Indexed REC'!$E$13:$AD$15,MATCH('Indexed REC Strike Price'!$C48,'Inputs_Indexed REC'!$C$13:$C$15,0),MATCH(AA$2,'Inputs_Indexed REC'!$E$10:$AD$10,0))),
IF(AA$2&lt;$B48,0,$F48)))</f>
        <v>67.356102536409836</v>
      </c>
      <c r="AB48" s="215">
        <f>IF(AB$2=$B48,$F48,
IF(AB$2&gt;$B48,AA48*(1+INDEX('Inputs_Indexed REC'!$E$13:$AD$15,MATCH('Indexed REC Strike Price'!$C48,'Inputs_Indexed REC'!$C$13:$C$15,0),MATCH(AB$2,'Inputs_Indexed REC'!$E$10:$AD$10,0))),
IF(AB$2&lt;$B48,0,$F48)))</f>
        <v>67.356102536409836</v>
      </c>
      <c r="AC48" s="215">
        <f>IF(AC$2=$B48,$F48,
IF(AC$2&gt;$B48,AB48*(1+INDEX('Inputs_Indexed REC'!$E$13:$AD$15,MATCH('Indexed REC Strike Price'!$C48,'Inputs_Indexed REC'!$C$13:$C$15,0),MATCH(AC$2,'Inputs_Indexed REC'!$E$10:$AD$10,0))),
IF(AC$2&lt;$B48,0,$F48)))</f>
        <v>67.356102536409836</v>
      </c>
      <c r="AD48" s="215">
        <f>IF(AD$2=$B48,$F48,
IF(AD$2&gt;$B48,AC48*(1+INDEX('Inputs_Indexed REC'!$E$13:$AD$15,MATCH('Indexed REC Strike Price'!$C48,'Inputs_Indexed REC'!$C$13:$C$15,0),MATCH(AD$2,'Inputs_Indexed REC'!$E$10:$AD$10,0))),
IF(AD$2&lt;$B48,0,$F48)))</f>
        <v>67.356102536409836</v>
      </c>
      <c r="AE48" s="215">
        <f>IF(AE$2=$B48,$F48,
IF(AE$2&gt;$B48,AD48*(1+INDEX('Inputs_Indexed REC'!$E$13:$AD$15,MATCH('Indexed REC Strike Price'!$C48,'Inputs_Indexed REC'!$C$13:$C$15,0),MATCH(AE$2,'Inputs_Indexed REC'!$E$10:$AD$10,0))),
IF(AE$2&lt;$B48,0,$F48)))</f>
        <v>67.356102536409836</v>
      </c>
      <c r="AF48" s="215">
        <f>IF(AF$2=$B48,$F48,
IF(AF$2&gt;$B48,AE48*(1+INDEX('Inputs_Indexed REC'!$E$13:$AD$15,MATCH('Indexed REC Strike Price'!$C48,'Inputs_Indexed REC'!$C$13:$C$15,0),MATCH(AF$2,'Inputs_Indexed REC'!$E$10:$AD$10,0))),
IF(AF$2&lt;$B48,0,$F48)))</f>
        <v>67.356102536409836</v>
      </c>
    </row>
    <row r="49" spans="2:49" x14ac:dyDescent="0.35">
      <c r="B49" s="354">
        <f t="shared" si="2"/>
        <v>2040</v>
      </c>
      <c r="C49" s="305" t="s">
        <v>76</v>
      </c>
      <c r="D49" s="60" t="s">
        <v>38</v>
      </c>
      <c r="E49" s="249" t="s">
        <v>93</v>
      </c>
      <c r="F49" s="361">
        <v>67.385899529347853</v>
      </c>
      <c r="H49" s="215">
        <f>IF(H$2=$B49,$F49,
IF(H$2&gt;$B49,G49*(1+INDEX('Inputs_Indexed REC'!$E$13:$AD$15,MATCH('Indexed REC Strike Price'!$C49,'Inputs_Indexed REC'!$C$13:$C$15,0),MATCH(H$2,'Inputs_Indexed REC'!$E$10:$AD$10,0))),
IF(H$2&lt;$B49,0,$F49)))</f>
        <v>0</v>
      </c>
      <c r="I49" s="215">
        <f>IF(I$2=$B49,$F49,
IF(I$2&gt;$B49,H49*(1+INDEX('Inputs_Indexed REC'!$E$13:$AD$15,MATCH('Indexed REC Strike Price'!$C49,'Inputs_Indexed REC'!$C$13:$C$15,0),MATCH(I$2,'Inputs_Indexed REC'!$E$10:$AD$10,0))),
IF(I$2&lt;$B49,0,$F49)))</f>
        <v>0</v>
      </c>
      <c r="J49" s="215">
        <f>IF(J$2=$B49,$F49,
IF(J$2&gt;$B49,I49*(1+INDEX('Inputs_Indexed REC'!$E$13:$AD$15,MATCH('Indexed REC Strike Price'!$C49,'Inputs_Indexed REC'!$C$13:$C$15,0),MATCH(J$2,'Inputs_Indexed REC'!$E$10:$AD$10,0))),
IF(J$2&lt;$B49,0,$F49)))</f>
        <v>0</v>
      </c>
      <c r="K49" s="215">
        <f>IF(K$2=$B49,$F49,
IF(K$2&gt;$B49,J49*(1+INDEX('Inputs_Indexed REC'!$E$13:$AD$15,MATCH('Indexed REC Strike Price'!$C49,'Inputs_Indexed REC'!$C$13:$C$15,0),MATCH(K$2,'Inputs_Indexed REC'!$E$10:$AD$10,0))),
IF(K$2&lt;$B49,0,$F49)))</f>
        <v>0</v>
      </c>
      <c r="L49" s="215">
        <f>IF(L$2=$B49,$F49,
IF(L$2&gt;$B49,K49*(1+INDEX('Inputs_Indexed REC'!$E$13:$AD$15,MATCH('Indexed REC Strike Price'!$C49,'Inputs_Indexed REC'!$C$13:$C$15,0),MATCH(L$2,'Inputs_Indexed REC'!$E$10:$AD$10,0))),
IF(L$2&lt;$B49,0,$F49)))</f>
        <v>0</v>
      </c>
      <c r="M49" s="215">
        <f>IF(M$2=$B49,$F49,
IF(M$2&gt;$B49,L49*(1+INDEX('Inputs_Indexed REC'!$E$13:$AD$15,MATCH('Indexed REC Strike Price'!$C49,'Inputs_Indexed REC'!$C$13:$C$15,0),MATCH(M$2,'Inputs_Indexed REC'!$E$10:$AD$10,0))),
IF(M$2&lt;$B49,0,$F49)))</f>
        <v>0</v>
      </c>
      <c r="N49" s="215">
        <f>IF(N$2=$B49,$F49,
IF(N$2&gt;$B49,M49*(1+INDEX('Inputs_Indexed REC'!$E$13:$AD$15,MATCH('Indexed REC Strike Price'!$C49,'Inputs_Indexed REC'!$C$13:$C$15,0),MATCH(N$2,'Inputs_Indexed REC'!$E$10:$AD$10,0))),
IF(N$2&lt;$B49,0,$F49)))</f>
        <v>0</v>
      </c>
      <c r="O49" s="215">
        <f>IF(O$2=$B49,$F49,
IF(O$2&gt;$B49,N49*(1+INDEX('Inputs_Indexed REC'!$E$13:$AD$15,MATCH('Indexed REC Strike Price'!$C49,'Inputs_Indexed REC'!$C$13:$C$15,0),MATCH(O$2,'Inputs_Indexed REC'!$E$10:$AD$10,0))),
IF(O$2&lt;$B49,0,$F49)))</f>
        <v>0</v>
      </c>
      <c r="P49" s="215">
        <f>IF(P$2=$B49,$F49,
IF(P$2&gt;$B49,O49*(1+INDEX('Inputs_Indexed REC'!$E$13:$AD$15,MATCH('Indexed REC Strike Price'!$C49,'Inputs_Indexed REC'!$C$13:$C$15,0),MATCH(P$2,'Inputs_Indexed REC'!$E$10:$AD$10,0))),
IF(P$2&lt;$B49,0,$F49)))</f>
        <v>0</v>
      </c>
      <c r="Q49" s="215">
        <f>IF(Q$2=$B49,$F49,
IF(Q$2&gt;$B49,P49*(1+INDEX('Inputs_Indexed REC'!$E$13:$AD$15,MATCH('Indexed REC Strike Price'!$C49,'Inputs_Indexed REC'!$C$13:$C$15,0),MATCH(Q$2,'Inputs_Indexed REC'!$E$10:$AD$10,0))),
IF(Q$2&lt;$B49,0,$F49)))</f>
        <v>0</v>
      </c>
      <c r="R49" s="215">
        <f>IF(R$2=$B49,$F49,
IF(R$2&gt;$B49,Q49*(1+INDEX('Inputs_Indexed REC'!$E$13:$AD$15,MATCH('Indexed REC Strike Price'!$C49,'Inputs_Indexed REC'!$C$13:$C$15,0),MATCH(R$2,'Inputs_Indexed REC'!$E$10:$AD$10,0))),
IF(R$2&lt;$B49,0,$F49)))</f>
        <v>0</v>
      </c>
      <c r="S49" s="215">
        <f>IF(S$2=$B49,$F49,
IF(S$2&gt;$B49,R49*(1+INDEX('Inputs_Indexed REC'!$E$13:$AD$15,MATCH('Indexed REC Strike Price'!$C49,'Inputs_Indexed REC'!$C$13:$C$15,0),MATCH(S$2,'Inputs_Indexed REC'!$E$10:$AD$10,0))),
IF(S$2&lt;$B49,0,$F49)))</f>
        <v>0</v>
      </c>
      <c r="T49" s="215">
        <f>IF(T$2=$B49,$F49,
IF(T$2&gt;$B49,S49*(1+INDEX('Inputs_Indexed REC'!$E$13:$AD$15,MATCH('Indexed REC Strike Price'!$C49,'Inputs_Indexed REC'!$C$13:$C$15,0),MATCH(T$2,'Inputs_Indexed REC'!$E$10:$AD$10,0))),
IF(T$2&lt;$B49,0,$F49)))</f>
        <v>0</v>
      </c>
      <c r="U49" s="215">
        <f>IF(U$2=$B49,$F49,
IF(U$2&gt;$B49,T49*(1+INDEX('Inputs_Indexed REC'!$E$13:$AD$15,MATCH('Indexed REC Strike Price'!$C49,'Inputs_Indexed REC'!$C$13:$C$15,0),MATCH(U$2,'Inputs_Indexed REC'!$E$10:$AD$10,0))),
IF(U$2&lt;$B49,0,$F49)))</f>
        <v>0</v>
      </c>
      <c r="V49" s="215">
        <f>IF(V$2=$B49,$F49,
IF(V$2&gt;$B49,U49*(1+INDEX('Inputs_Indexed REC'!$E$13:$AD$15,MATCH('Indexed REC Strike Price'!$C49,'Inputs_Indexed REC'!$C$13:$C$15,0),MATCH(V$2,'Inputs_Indexed REC'!$E$10:$AD$10,0))),
IF(V$2&lt;$B49,0,$F49)))</f>
        <v>0</v>
      </c>
      <c r="W49" s="215">
        <f>IF(W$2=$B49,$F49,
IF(W$2&gt;$B49,V49*(1+INDEX('Inputs_Indexed REC'!$E$13:$AD$15,MATCH('Indexed REC Strike Price'!$C49,'Inputs_Indexed REC'!$C$13:$C$15,0),MATCH(W$2,'Inputs_Indexed REC'!$E$10:$AD$10,0))),
IF(W$2&lt;$B49,0,$F49)))</f>
        <v>0</v>
      </c>
      <c r="X49" s="215">
        <f>IF(X$2=$B49,$F49,
IF(X$2&gt;$B49,W49*(1+INDEX('Inputs_Indexed REC'!$E$13:$AD$15,MATCH('Indexed REC Strike Price'!$C49,'Inputs_Indexed REC'!$C$13:$C$15,0),MATCH(X$2,'Inputs_Indexed REC'!$E$10:$AD$10,0))),
IF(X$2&lt;$B49,0,$F49)))</f>
        <v>0</v>
      </c>
      <c r="Y49" s="215">
        <f>IF(Y$2=$B49,$F49,
IF(Y$2&gt;$B49,X49*(1+INDEX('Inputs_Indexed REC'!$E$13:$AD$15,MATCH('Indexed REC Strike Price'!$C49,'Inputs_Indexed REC'!$C$13:$C$15,0),MATCH(Y$2,'Inputs_Indexed REC'!$E$10:$AD$10,0))),
IF(Y$2&lt;$B49,0,$F49)))</f>
        <v>0</v>
      </c>
      <c r="Z49" s="215">
        <f>IF(Z$2=$B49,$F49,
IF(Z$2&gt;$B49,Y49*(1+INDEX('Inputs_Indexed REC'!$E$13:$AD$15,MATCH('Indexed REC Strike Price'!$C49,'Inputs_Indexed REC'!$C$13:$C$15,0),MATCH(Z$2,'Inputs_Indexed REC'!$E$10:$AD$10,0))),
IF(Z$2&lt;$B49,0,$F49)))</f>
        <v>67.385899529347853</v>
      </c>
      <c r="AA49" s="215">
        <f>IF(AA$2=$B49,$F49,
IF(AA$2&gt;$B49,Z49*(1+INDEX('Inputs_Indexed REC'!$E$13:$AD$15,MATCH('Indexed REC Strike Price'!$C49,'Inputs_Indexed REC'!$C$13:$C$15,0),MATCH(AA$2,'Inputs_Indexed REC'!$E$10:$AD$10,0))),
IF(AA$2&lt;$B49,0,$F49)))</f>
        <v>67.385899529347853</v>
      </c>
      <c r="AB49" s="215">
        <f>IF(AB$2=$B49,$F49,
IF(AB$2&gt;$B49,AA49*(1+INDEX('Inputs_Indexed REC'!$E$13:$AD$15,MATCH('Indexed REC Strike Price'!$C49,'Inputs_Indexed REC'!$C$13:$C$15,0),MATCH(AB$2,'Inputs_Indexed REC'!$E$10:$AD$10,0))),
IF(AB$2&lt;$B49,0,$F49)))</f>
        <v>67.385899529347853</v>
      </c>
      <c r="AC49" s="215">
        <f>IF(AC$2=$B49,$F49,
IF(AC$2&gt;$B49,AB49*(1+INDEX('Inputs_Indexed REC'!$E$13:$AD$15,MATCH('Indexed REC Strike Price'!$C49,'Inputs_Indexed REC'!$C$13:$C$15,0),MATCH(AC$2,'Inputs_Indexed REC'!$E$10:$AD$10,0))),
IF(AC$2&lt;$B49,0,$F49)))</f>
        <v>67.385899529347853</v>
      </c>
      <c r="AD49" s="215">
        <f>IF(AD$2=$B49,$F49,
IF(AD$2&gt;$B49,AC49*(1+INDEX('Inputs_Indexed REC'!$E$13:$AD$15,MATCH('Indexed REC Strike Price'!$C49,'Inputs_Indexed REC'!$C$13:$C$15,0),MATCH(AD$2,'Inputs_Indexed REC'!$E$10:$AD$10,0))),
IF(AD$2&lt;$B49,0,$F49)))</f>
        <v>67.385899529347853</v>
      </c>
      <c r="AE49" s="215">
        <f>IF(AE$2=$B49,$F49,
IF(AE$2&gt;$B49,AD49*(1+INDEX('Inputs_Indexed REC'!$E$13:$AD$15,MATCH('Indexed REC Strike Price'!$C49,'Inputs_Indexed REC'!$C$13:$C$15,0),MATCH(AE$2,'Inputs_Indexed REC'!$E$10:$AD$10,0))),
IF(AE$2&lt;$B49,0,$F49)))</f>
        <v>67.385899529347853</v>
      </c>
      <c r="AF49" s="215">
        <f>IF(AF$2=$B49,$F49,
IF(AF$2&gt;$B49,AE49*(1+INDEX('Inputs_Indexed REC'!$E$13:$AD$15,MATCH('Indexed REC Strike Price'!$C49,'Inputs_Indexed REC'!$C$13:$C$15,0),MATCH(AF$2,'Inputs_Indexed REC'!$E$10:$AD$10,0))),
IF(AF$2&lt;$B49,0,$F49)))</f>
        <v>67.385899529347853</v>
      </c>
    </row>
    <row r="50" spans="2:49" x14ac:dyDescent="0.35">
      <c r="B50" s="354">
        <f t="shared" si="2"/>
        <v>2041</v>
      </c>
      <c r="C50" s="305" t="s">
        <v>76</v>
      </c>
      <c r="D50" s="60" t="s">
        <v>39</v>
      </c>
      <c r="E50" s="249" t="s">
        <v>93</v>
      </c>
      <c r="F50" s="361">
        <v>67.400798025816869</v>
      </c>
      <c r="H50" s="215">
        <f>IF(H$2=$B50,$F50,
IF(H$2&gt;$B50,G50*(1+INDEX('Inputs_Indexed REC'!$E$13:$AD$15,MATCH('Indexed REC Strike Price'!$C50,'Inputs_Indexed REC'!$C$13:$C$15,0),MATCH(H$2,'Inputs_Indexed REC'!$E$10:$AD$10,0))),
IF(H$2&lt;$B50,0,$F50)))</f>
        <v>0</v>
      </c>
      <c r="I50" s="215">
        <f>IF(I$2=$B50,$F50,
IF(I$2&gt;$B50,H50*(1+INDEX('Inputs_Indexed REC'!$E$13:$AD$15,MATCH('Indexed REC Strike Price'!$C50,'Inputs_Indexed REC'!$C$13:$C$15,0),MATCH(I$2,'Inputs_Indexed REC'!$E$10:$AD$10,0))),
IF(I$2&lt;$B50,0,$F50)))</f>
        <v>0</v>
      </c>
      <c r="J50" s="215">
        <f>IF(J$2=$B50,$F50,
IF(J$2&gt;$B50,I50*(1+INDEX('Inputs_Indexed REC'!$E$13:$AD$15,MATCH('Indexed REC Strike Price'!$C50,'Inputs_Indexed REC'!$C$13:$C$15,0),MATCH(J$2,'Inputs_Indexed REC'!$E$10:$AD$10,0))),
IF(J$2&lt;$B50,0,$F50)))</f>
        <v>0</v>
      </c>
      <c r="K50" s="215">
        <f>IF(K$2=$B50,$F50,
IF(K$2&gt;$B50,J50*(1+INDEX('Inputs_Indexed REC'!$E$13:$AD$15,MATCH('Indexed REC Strike Price'!$C50,'Inputs_Indexed REC'!$C$13:$C$15,0),MATCH(K$2,'Inputs_Indexed REC'!$E$10:$AD$10,0))),
IF(K$2&lt;$B50,0,$F50)))</f>
        <v>0</v>
      </c>
      <c r="L50" s="215">
        <f>IF(L$2=$B50,$F50,
IF(L$2&gt;$B50,K50*(1+INDEX('Inputs_Indexed REC'!$E$13:$AD$15,MATCH('Indexed REC Strike Price'!$C50,'Inputs_Indexed REC'!$C$13:$C$15,0),MATCH(L$2,'Inputs_Indexed REC'!$E$10:$AD$10,0))),
IF(L$2&lt;$B50,0,$F50)))</f>
        <v>0</v>
      </c>
      <c r="M50" s="215">
        <f>IF(M$2=$B50,$F50,
IF(M$2&gt;$B50,L50*(1+INDEX('Inputs_Indexed REC'!$E$13:$AD$15,MATCH('Indexed REC Strike Price'!$C50,'Inputs_Indexed REC'!$C$13:$C$15,0),MATCH(M$2,'Inputs_Indexed REC'!$E$10:$AD$10,0))),
IF(M$2&lt;$B50,0,$F50)))</f>
        <v>0</v>
      </c>
      <c r="N50" s="215">
        <f>IF(N$2=$B50,$F50,
IF(N$2&gt;$B50,M50*(1+INDEX('Inputs_Indexed REC'!$E$13:$AD$15,MATCH('Indexed REC Strike Price'!$C50,'Inputs_Indexed REC'!$C$13:$C$15,0),MATCH(N$2,'Inputs_Indexed REC'!$E$10:$AD$10,0))),
IF(N$2&lt;$B50,0,$F50)))</f>
        <v>0</v>
      </c>
      <c r="O50" s="215">
        <f>IF(O$2=$B50,$F50,
IF(O$2&gt;$B50,N50*(1+INDEX('Inputs_Indexed REC'!$E$13:$AD$15,MATCH('Indexed REC Strike Price'!$C50,'Inputs_Indexed REC'!$C$13:$C$15,0),MATCH(O$2,'Inputs_Indexed REC'!$E$10:$AD$10,0))),
IF(O$2&lt;$B50,0,$F50)))</f>
        <v>0</v>
      </c>
      <c r="P50" s="215">
        <f>IF(P$2=$B50,$F50,
IF(P$2&gt;$B50,O50*(1+INDEX('Inputs_Indexed REC'!$E$13:$AD$15,MATCH('Indexed REC Strike Price'!$C50,'Inputs_Indexed REC'!$C$13:$C$15,0),MATCH(P$2,'Inputs_Indexed REC'!$E$10:$AD$10,0))),
IF(P$2&lt;$B50,0,$F50)))</f>
        <v>0</v>
      </c>
      <c r="Q50" s="215">
        <f>IF(Q$2=$B50,$F50,
IF(Q$2&gt;$B50,P50*(1+INDEX('Inputs_Indexed REC'!$E$13:$AD$15,MATCH('Indexed REC Strike Price'!$C50,'Inputs_Indexed REC'!$C$13:$C$15,0),MATCH(Q$2,'Inputs_Indexed REC'!$E$10:$AD$10,0))),
IF(Q$2&lt;$B50,0,$F50)))</f>
        <v>0</v>
      </c>
      <c r="R50" s="215">
        <f>IF(R$2=$B50,$F50,
IF(R$2&gt;$B50,Q50*(1+INDEX('Inputs_Indexed REC'!$E$13:$AD$15,MATCH('Indexed REC Strike Price'!$C50,'Inputs_Indexed REC'!$C$13:$C$15,0),MATCH(R$2,'Inputs_Indexed REC'!$E$10:$AD$10,0))),
IF(R$2&lt;$B50,0,$F50)))</f>
        <v>0</v>
      </c>
      <c r="S50" s="215">
        <f>IF(S$2=$B50,$F50,
IF(S$2&gt;$B50,R50*(1+INDEX('Inputs_Indexed REC'!$E$13:$AD$15,MATCH('Indexed REC Strike Price'!$C50,'Inputs_Indexed REC'!$C$13:$C$15,0),MATCH(S$2,'Inputs_Indexed REC'!$E$10:$AD$10,0))),
IF(S$2&lt;$B50,0,$F50)))</f>
        <v>0</v>
      </c>
      <c r="T50" s="215">
        <f>IF(T$2=$B50,$F50,
IF(T$2&gt;$B50,S50*(1+INDEX('Inputs_Indexed REC'!$E$13:$AD$15,MATCH('Indexed REC Strike Price'!$C50,'Inputs_Indexed REC'!$C$13:$C$15,0),MATCH(T$2,'Inputs_Indexed REC'!$E$10:$AD$10,0))),
IF(T$2&lt;$B50,0,$F50)))</f>
        <v>0</v>
      </c>
      <c r="U50" s="215">
        <f>IF(U$2=$B50,$F50,
IF(U$2&gt;$B50,T50*(1+INDEX('Inputs_Indexed REC'!$E$13:$AD$15,MATCH('Indexed REC Strike Price'!$C50,'Inputs_Indexed REC'!$C$13:$C$15,0),MATCH(U$2,'Inputs_Indexed REC'!$E$10:$AD$10,0))),
IF(U$2&lt;$B50,0,$F50)))</f>
        <v>0</v>
      </c>
      <c r="V50" s="215">
        <f>IF(V$2=$B50,$F50,
IF(V$2&gt;$B50,U50*(1+INDEX('Inputs_Indexed REC'!$E$13:$AD$15,MATCH('Indexed REC Strike Price'!$C50,'Inputs_Indexed REC'!$C$13:$C$15,0),MATCH(V$2,'Inputs_Indexed REC'!$E$10:$AD$10,0))),
IF(V$2&lt;$B50,0,$F50)))</f>
        <v>0</v>
      </c>
      <c r="W50" s="215">
        <f>IF(W$2=$B50,$F50,
IF(W$2&gt;$B50,V50*(1+INDEX('Inputs_Indexed REC'!$E$13:$AD$15,MATCH('Indexed REC Strike Price'!$C50,'Inputs_Indexed REC'!$C$13:$C$15,0),MATCH(W$2,'Inputs_Indexed REC'!$E$10:$AD$10,0))),
IF(W$2&lt;$B50,0,$F50)))</f>
        <v>0</v>
      </c>
      <c r="X50" s="215">
        <f>IF(X$2=$B50,$F50,
IF(X$2&gt;$B50,W50*(1+INDEX('Inputs_Indexed REC'!$E$13:$AD$15,MATCH('Indexed REC Strike Price'!$C50,'Inputs_Indexed REC'!$C$13:$C$15,0),MATCH(X$2,'Inputs_Indexed REC'!$E$10:$AD$10,0))),
IF(X$2&lt;$B50,0,$F50)))</f>
        <v>0</v>
      </c>
      <c r="Y50" s="215">
        <f>IF(Y$2=$B50,$F50,
IF(Y$2&gt;$B50,X50*(1+INDEX('Inputs_Indexed REC'!$E$13:$AD$15,MATCH('Indexed REC Strike Price'!$C50,'Inputs_Indexed REC'!$C$13:$C$15,0),MATCH(Y$2,'Inputs_Indexed REC'!$E$10:$AD$10,0))),
IF(Y$2&lt;$B50,0,$F50)))</f>
        <v>0</v>
      </c>
      <c r="Z50" s="215">
        <f>IF(Z$2=$B50,$F50,
IF(Z$2&gt;$B50,Y50*(1+INDEX('Inputs_Indexed REC'!$E$13:$AD$15,MATCH('Indexed REC Strike Price'!$C50,'Inputs_Indexed REC'!$C$13:$C$15,0),MATCH(Z$2,'Inputs_Indexed REC'!$E$10:$AD$10,0))),
IF(Z$2&lt;$B50,0,$F50)))</f>
        <v>0</v>
      </c>
      <c r="AA50" s="215">
        <f>IF(AA$2=$B50,$F50,
IF(AA$2&gt;$B50,Z50*(1+INDEX('Inputs_Indexed REC'!$E$13:$AD$15,MATCH('Indexed REC Strike Price'!$C50,'Inputs_Indexed REC'!$C$13:$C$15,0),MATCH(AA$2,'Inputs_Indexed REC'!$E$10:$AD$10,0))),
IF(AA$2&lt;$B50,0,$F50)))</f>
        <v>67.400798025816869</v>
      </c>
      <c r="AB50" s="215">
        <f>IF(AB$2=$B50,$F50,
IF(AB$2&gt;$B50,AA50*(1+INDEX('Inputs_Indexed REC'!$E$13:$AD$15,MATCH('Indexed REC Strike Price'!$C50,'Inputs_Indexed REC'!$C$13:$C$15,0),MATCH(AB$2,'Inputs_Indexed REC'!$E$10:$AD$10,0))),
IF(AB$2&lt;$B50,0,$F50)))</f>
        <v>67.400798025816869</v>
      </c>
      <c r="AC50" s="215">
        <f>IF(AC$2=$B50,$F50,
IF(AC$2&gt;$B50,AB50*(1+INDEX('Inputs_Indexed REC'!$E$13:$AD$15,MATCH('Indexed REC Strike Price'!$C50,'Inputs_Indexed REC'!$C$13:$C$15,0),MATCH(AC$2,'Inputs_Indexed REC'!$E$10:$AD$10,0))),
IF(AC$2&lt;$B50,0,$F50)))</f>
        <v>67.400798025816869</v>
      </c>
      <c r="AD50" s="215">
        <f>IF(AD$2=$B50,$F50,
IF(AD$2&gt;$B50,AC50*(1+INDEX('Inputs_Indexed REC'!$E$13:$AD$15,MATCH('Indexed REC Strike Price'!$C50,'Inputs_Indexed REC'!$C$13:$C$15,0),MATCH(AD$2,'Inputs_Indexed REC'!$E$10:$AD$10,0))),
IF(AD$2&lt;$B50,0,$F50)))</f>
        <v>67.400798025816869</v>
      </c>
      <c r="AE50" s="215">
        <f>IF(AE$2=$B50,$F50,
IF(AE$2&gt;$B50,AD50*(1+INDEX('Inputs_Indexed REC'!$E$13:$AD$15,MATCH('Indexed REC Strike Price'!$C50,'Inputs_Indexed REC'!$C$13:$C$15,0),MATCH(AE$2,'Inputs_Indexed REC'!$E$10:$AD$10,0))),
IF(AE$2&lt;$B50,0,$F50)))</f>
        <v>67.400798025816869</v>
      </c>
      <c r="AF50" s="215">
        <f>IF(AF$2=$B50,$F50,
IF(AF$2&gt;$B50,AE50*(1+INDEX('Inputs_Indexed REC'!$E$13:$AD$15,MATCH('Indexed REC Strike Price'!$C50,'Inputs_Indexed REC'!$C$13:$C$15,0),MATCH(AF$2,'Inputs_Indexed REC'!$E$10:$AD$10,0))),
IF(AF$2&lt;$B50,0,$F50)))</f>
        <v>67.400798025816869</v>
      </c>
    </row>
    <row r="51" spans="2:49" x14ac:dyDescent="0.35">
      <c r="B51" s="354">
        <f t="shared" si="2"/>
        <v>2042</v>
      </c>
      <c r="C51" s="305" t="s">
        <v>76</v>
      </c>
      <c r="D51" s="60" t="s">
        <v>40</v>
      </c>
      <c r="E51" s="249" t="s">
        <v>93</v>
      </c>
      <c r="F51" s="361">
        <v>67.385899529347853</v>
      </c>
      <c r="H51" s="215">
        <f>IF(H$2=$B51,$F51,
IF(H$2&gt;$B51,G51*(1+INDEX('Inputs_Indexed REC'!$E$13:$AD$15,MATCH('Indexed REC Strike Price'!$C51,'Inputs_Indexed REC'!$C$13:$C$15,0),MATCH(H$2,'Inputs_Indexed REC'!$E$10:$AD$10,0))),
IF(H$2&lt;$B51,0,$F51)))</f>
        <v>0</v>
      </c>
      <c r="I51" s="215">
        <f>IF(I$2=$B51,$F51,
IF(I$2&gt;$B51,H51*(1+INDEX('Inputs_Indexed REC'!$E$13:$AD$15,MATCH('Indexed REC Strike Price'!$C51,'Inputs_Indexed REC'!$C$13:$C$15,0),MATCH(I$2,'Inputs_Indexed REC'!$E$10:$AD$10,0))),
IF(I$2&lt;$B51,0,$F51)))</f>
        <v>0</v>
      </c>
      <c r="J51" s="215">
        <f>IF(J$2=$B51,$F51,
IF(J$2&gt;$B51,I51*(1+INDEX('Inputs_Indexed REC'!$E$13:$AD$15,MATCH('Indexed REC Strike Price'!$C51,'Inputs_Indexed REC'!$C$13:$C$15,0),MATCH(J$2,'Inputs_Indexed REC'!$E$10:$AD$10,0))),
IF(J$2&lt;$B51,0,$F51)))</f>
        <v>0</v>
      </c>
      <c r="K51" s="215">
        <f>IF(K$2=$B51,$F51,
IF(K$2&gt;$B51,J51*(1+INDEX('Inputs_Indexed REC'!$E$13:$AD$15,MATCH('Indexed REC Strike Price'!$C51,'Inputs_Indexed REC'!$C$13:$C$15,0),MATCH(K$2,'Inputs_Indexed REC'!$E$10:$AD$10,0))),
IF(K$2&lt;$B51,0,$F51)))</f>
        <v>0</v>
      </c>
      <c r="L51" s="215">
        <f>IF(L$2=$B51,$F51,
IF(L$2&gt;$B51,K51*(1+INDEX('Inputs_Indexed REC'!$E$13:$AD$15,MATCH('Indexed REC Strike Price'!$C51,'Inputs_Indexed REC'!$C$13:$C$15,0),MATCH(L$2,'Inputs_Indexed REC'!$E$10:$AD$10,0))),
IF(L$2&lt;$B51,0,$F51)))</f>
        <v>0</v>
      </c>
      <c r="M51" s="215">
        <f>IF(M$2=$B51,$F51,
IF(M$2&gt;$B51,L51*(1+INDEX('Inputs_Indexed REC'!$E$13:$AD$15,MATCH('Indexed REC Strike Price'!$C51,'Inputs_Indexed REC'!$C$13:$C$15,0),MATCH(M$2,'Inputs_Indexed REC'!$E$10:$AD$10,0))),
IF(M$2&lt;$B51,0,$F51)))</f>
        <v>0</v>
      </c>
      <c r="N51" s="215">
        <f>IF(N$2=$B51,$F51,
IF(N$2&gt;$B51,M51*(1+INDEX('Inputs_Indexed REC'!$E$13:$AD$15,MATCH('Indexed REC Strike Price'!$C51,'Inputs_Indexed REC'!$C$13:$C$15,0),MATCH(N$2,'Inputs_Indexed REC'!$E$10:$AD$10,0))),
IF(N$2&lt;$B51,0,$F51)))</f>
        <v>0</v>
      </c>
      <c r="O51" s="215">
        <f>IF(O$2=$B51,$F51,
IF(O$2&gt;$B51,N51*(1+INDEX('Inputs_Indexed REC'!$E$13:$AD$15,MATCH('Indexed REC Strike Price'!$C51,'Inputs_Indexed REC'!$C$13:$C$15,0),MATCH(O$2,'Inputs_Indexed REC'!$E$10:$AD$10,0))),
IF(O$2&lt;$B51,0,$F51)))</f>
        <v>0</v>
      </c>
      <c r="P51" s="215">
        <f>IF(P$2=$B51,$F51,
IF(P$2&gt;$B51,O51*(1+INDEX('Inputs_Indexed REC'!$E$13:$AD$15,MATCH('Indexed REC Strike Price'!$C51,'Inputs_Indexed REC'!$C$13:$C$15,0),MATCH(P$2,'Inputs_Indexed REC'!$E$10:$AD$10,0))),
IF(P$2&lt;$B51,0,$F51)))</f>
        <v>0</v>
      </c>
      <c r="Q51" s="215">
        <f>IF(Q$2=$B51,$F51,
IF(Q$2&gt;$B51,P51*(1+INDEX('Inputs_Indexed REC'!$E$13:$AD$15,MATCH('Indexed REC Strike Price'!$C51,'Inputs_Indexed REC'!$C$13:$C$15,0),MATCH(Q$2,'Inputs_Indexed REC'!$E$10:$AD$10,0))),
IF(Q$2&lt;$B51,0,$F51)))</f>
        <v>0</v>
      </c>
      <c r="R51" s="215">
        <f>IF(R$2=$B51,$F51,
IF(R$2&gt;$B51,Q51*(1+INDEX('Inputs_Indexed REC'!$E$13:$AD$15,MATCH('Indexed REC Strike Price'!$C51,'Inputs_Indexed REC'!$C$13:$C$15,0),MATCH(R$2,'Inputs_Indexed REC'!$E$10:$AD$10,0))),
IF(R$2&lt;$B51,0,$F51)))</f>
        <v>0</v>
      </c>
      <c r="S51" s="215">
        <f>IF(S$2=$B51,$F51,
IF(S$2&gt;$B51,R51*(1+INDEX('Inputs_Indexed REC'!$E$13:$AD$15,MATCH('Indexed REC Strike Price'!$C51,'Inputs_Indexed REC'!$C$13:$C$15,0),MATCH(S$2,'Inputs_Indexed REC'!$E$10:$AD$10,0))),
IF(S$2&lt;$B51,0,$F51)))</f>
        <v>0</v>
      </c>
      <c r="T51" s="215">
        <f>IF(T$2=$B51,$F51,
IF(T$2&gt;$B51,S51*(1+INDEX('Inputs_Indexed REC'!$E$13:$AD$15,MATCH('Indexed REC Strike Price'!$C51,'Inputs_Indexed REC'!$C$13:$C$15,0),MATCH(T$2,'Inputs_Indexed REC'!$E$10:$AD$10,0))),
IF(T$2&lt;$B51,0,$F51)))</f>
        <v>0</v>
      </c>
      <c r="U51" s="215">
        <f>IF(U$2=$B51,$F51,
IF(U$2&gt;$B51,T51*(1+INDEX('Inputs_Indexed REC'!$E$13:$AD$15,MATCH('Indexed REC Strike Price'!$C51,'Inputs_Indexed REC'!$C$13:$C$15,0),MATCH(U$2,'Inputs_Indexed REC'!$E$10:$AD$10,0))),
IF(U$2&lt;$B51,0,$F51)))</f>
        <v>0</v>
      </c>
      <c r="V51" s="215">
        <f>IF(V$2=$B51,$F51,
IF(V$2&gt;$B51,U51*(1+INDEX('Inputs_Indexed REC'!$E$13:$AD$15,MATCH('Indexed REC Strike Price'!$C51,'Inputs_Indexed REC'!$C$13:$C$15,0),MATCH(V$2,'Inputs_Indexed REC'!$E$10:$AD$10,0))),
IF(V$2&lt;$B51,0,$F51)))</f>
        <v>0</v>
      </c>
      <c r="W51" s="215">
        <f>IF(W$2=$B51,$F51,
IF(W$2&gt;$B51,V51*(1+INDEX('Inputs_Indexed REC'!$E$13:$AD$15,MATCH('Indexed REC Strike Price'!$C51,'Inputs_Indexed REC'!$C$13:$C$15,0),MATCH(W$2,'Inputs_Indexed REC'!$E$10:$AD$10,0))),
IF(W$2&lt;$B51,0,$F51)))</f>
        <v>0</v>
      </c>
      <c r="X51" s="215">
        <f>IF(X$2=$B51,$F51,
IF(X$2&gt;$B51,W51*(1+INDEX('Inputs_Indexed REC'!$E$13:$AD$15,MATCH('Indexed REC Strike Price'!$C51,'Inputs_Indexed REC'!$C$13:$C$15,0),MATCH(X$2,'Inputs_Indexed REC'!$E$10:$AD$10,0))),
IF(X$2&lt;$B51,0,$F51)))</f>
        <v>0</v>
      </c>
      <c r="Y51" s="215">
        <f>IF(Y$2=$B51,$F51,
IF(Y$2&gt;$B51,X51*(1+INDEX('Inputs_Indexed REC'!$E$13:$AD$15,MATCH('Indexed REC Strike Price'!$C51,'Inputs_Indexed REC'!$C$13:$C$15,0),MATCH(Y$2,'Inputs_Indexed REC'!$E$10:$AD$10,0))),
IF(Y$2&lt;$B51,0,$F51)))</f>
        <v>0</v>
      </c>
      <c r="Z51" s="215">
        <f>IF(Z$2=$B51,$F51,
IF(Z$2&gt;$B51,Y51*(1+INDEX('Inputs_Indexed REC'!$E$13:$AD$15,MATCH('Indexed REC Strike Price'!$C51,'Inputs_Indexed REC'!$C$13:$C$15,0),MATCH(Z$2,'Inputs_Indexed REC'!$E$10:$AD$10,0))),
IF(Z$2&lt;$B51,0,$F51)))</f>
        <v>0</v>
      </c>
      <c r="AA51" s="215">
        <f>IF(AA$2=$B51,$F51,
IF(AA$2&gt;$B51,Z51*(1+INDEX('Inputs_Indexed REC'!$E$13:$AD$15,MATCH('Indexed REC Strike Price'!$C51,'Inputs_Indexed REC'!$C$13:$C$15,0),MATCH(AA$2,'Inputs_Indexed REC'!$E$10:$AD$10,0))),
IF(AA$2&lt;$B51,0,$F51)))</f>
        <v>0</v>
      </c>
      <c r="AB51" s="215">
        <f>IF(AB$2=$B51,$F51,
IF(AB$2&gt;$B51,AA51*(1+INDEX('Inputs_Indexed REC'!$E$13:$AD$15,MATCH('Indexed REC Strike Price'!$C51,'Inputs_Indexed REC'!$C$13:$C$15,0),MATCH(AB$2,'Inputs_Indexed REC'!$E$10:$AD$10,0))),
IF(AB$2&lt;$B51,0,$F51)))</f>
        <v>67.385899529347853</v>
      </c>
      <c r="AC51" s="215">
        <f>IF(AC$2=$B51,$F51,
IF(AC$2&gt;$B51,AB51*(1+INDEX('Inputs_Indexed REC'!$E$13:$AD$15,MATCH('Indexed REC Strike Price'!$C51,'Inputs_Indexed REC'!$C$13:$C$15,0),MATCH(AC$2,'Inputs_Indexed REC'!$E$10:$AD$10,0))),
IF(AC$2&lt;$B51,0,$F51)))</f>
        <v>67.385899529347853</v>
      </c>
      <c r="AD51" s="215">
        <f>IF(AD$2=$B51,$F51,
IF(AD$2&gt;$B51,AC51*(1+INDEX('Inputs_Indexed REC'!$E$13:$AD$15,MATCH('Indexed REC Strike Price'!$C51,'Inputs_Indexed REC'!$C$13:$C$15,0),MATCH(AD$2,'Inputs_Indexed REC'!$E$10:$AD$10,0))),
IF(AD$2&lt;$B51,0,$F51)))</f>
        <v>67.385899529347853</v>
      </c>
      <c r="AE51" s="215">
        <f>IF(AE$2=$B51,$F51,
IF(AE$2&gt;$B51,AD51*(1+INDEX('Inputs_Indexed REC'!$E$13:$AD$15,MATCH('Indexed REC Strike Price'!$C51,'Inputs_Indexed REC'!$C$13:$C$15,0),MATCH(AE$2,'Inputs_Indexed REC'!$E$10:$AD$10,0))),
IF(AE$2&lt;$B51,0,$F51)))</f>
        <v>67.385899529347853</v>
      </c>
      <c r="AF51" s="215">
        <f>IF(AF$2=$B51,$F51,
IF(AF$2&gt;$B51,AE51*(1+INDEX('Inputs_Indexed REC'!$E$13:$AD$15,MATCH('Indexed REC Strike Price'!$C51,'Inputs_Indexed REC'!$C$13:$C$15,0),MATCH(AF$2,'Inputs_Indexed REC'!$E$10:$AD$10,0))),
IF(AF$2&lt;$B51,0,$F51)))</f>
        <v>67.385899529347853</v>
      </c>
    </row>
    <row r="52" spans="2:49" x14ac:dyDescent="0.35">
      <c r="B52" s="354">
        <f t="shared" si="2"/>
        <v>2043</v>
      </c>
      <c r="C52" s="305" t="s">
        <v>76</v>
      </c>
      <c r="D52" s="60" t="s">
        <v>41</v>
      </c>
      <c r="E52" s="249" t="s">
        <v>93</v>
      </c>
      <c r="F52" s="361">
        <v>67.371001032878851</v>
      </c>
      <c r="H52" s="215">
        <f>IF(H$2=$B52,$F52,
IF(H$2&gt;$B52,G52*(1+INDEX('Inputs_Indexed REC'!$E$13:$AD$15,MATCH('Indexed REC Strike Price'!$C52,'Inputs_Indexed REC'!$C$13:$C$15,0),MATCH(H$2,'Inputs_Indexed REC'!$E$10:$AD$10,0))),
IF(H$2&lt;$B52,0,$F52)))</f>
        <v>0</v>
      </c>
      <c r="I52" s="215">
        <f>IF(I$2=$B52,$F52,
IF(I$2&gt;$B52,H52*(1+INDEX('Inputs_Indexed REC'!$E$13:$AD$15,MATCH('Indexed REC Strike Price'!$C52,'Inputs_Indexed REC'!$C$13:$C$15,0),MATCH(I$2,'Inputs_Indexed REC'!$E$10:$AD$10,0))),
IF(I$2&lt;$B52,0,$F52)))</f>
        <v>0</v>
      </c>
      <c r="J52" s="215">
        <f>IF(J$2=$B52,$F52,
IF(J$2&gt;$B52,I52*(1+INDEX('Inputs_Indexed REC'!$E$13:$AD$15,MATCH('Indexed REC Strike Price'!$C52,'Inputs_Indexed REC'!$C$13:$C$15,0),MATCH(J$2,'Inputs_Indexed REC'!$E$10:$AD$10,0))),
IF(J$2&lt;$B52,0,$F52)))</f>
        <v>0</v>
      </c>
      <c r="K52" s="215">
        <f>IF(K$2=$B52,$F52,
IF(K$2&gt;$B52,J52*(1+INDEX('Inputs_Indexed REC'!$E$13:$AD$15,MATCH('Indexed REC Strike Price'!$C52,'Inputs_Indexed REC'!$C$13:$C$15,0),MATCH(K$2,'Inputs_Indexed REC'!$E$10:$AD$10,0))),
IF(K$2&lt;$B52,0,$F52)))</f>
        <v>0</v>
      </c>
      <c r="L52" s="215">
        <f>IF(L$2=$B52,$F52,
IF(L$2&gt;$B52,K52*(1+INDEX('Inputs_Indexed REC'!$E$13:$AD$15,MATCH('Indexed REC Strike Price'!$C52,'Inputs_Indexed REC'!$C$13:$C$15,0),MATCH(L$2,'Inputs_Indexed REC'!$E$10:$AD$10,0))),
IF(L$2&lt;$B52,0,$F52)))</f>
        <v>0</v>
      </c>
      <c r="M52" s="215">
        <f>IF(M$2=$B52,$F52,
IF(M$2&gt;$B52,L52*(1+INDEX('Inputs_Indexed REC'!$E$13:$AD$15,MATCH('Indexed REC Strike Price'!$C52,'Inputs_Indexed REC'!$C$13:$C$15,0),MATCH(M$2,'Inputs_Indexed REC'!$E$10:$AD$10,0))),
IF(M$2&lt;$B52,0,$F52)))</f>
        <v>0</v>
      </c>
      <c r="N52" s="215">
        <f>IF(N$2=$B52,$F52,
IF(N$2&gt;$B52,M52*(1+INDEX('Inputs_Indexed REC'!$E$13:$AD$15,MATCH('Indexed REC Strike Price'!$C52,'Inputs_Indexed REC'!$C$13:$C$15,0),MATCH(N$2,'Inputs_Indexed REC'!$E$10:$AD$10,0))),
IF(N$2&lt;$B52,0,$F52)))</f>
        <v>0</v>
      </c>
      <c r="O52" s="215">
        <f>IF(O$2=$B52,$F52,
IF(O$2&gt;$B52,N52*(1+INDEX('Inputs_Indexed REC'!$E$13:$AD$15,MATCH('Indexed REC Strike Price'!$C52,'Inputs_Indexed REC'!$C$13:$C$15,0),MATCH(O$2,'Inputs_Indexed REC'!$E$10:$AD$10,0))),
IF(O$2&lt;$B52,0,$F52)))</f>
        <v>0</v>
      </c>
      <c r="P52" s="215">
        <f>IF(P$2=$B52,$F52,
IF(P$2&gt;$B52,O52*(1+INDEX('Inputs_Indexed REC'!$E$13:$AD$15,MATCH('Indexed REC Strike Price'!$C52,'Inputs_Indexed REC'!$C$13:$C$15,0),MATCH(P$2,'Inputs_Indexed REC'!$E$10:$AD$10,0))),
IF(P$2&lt;$B52,0,$F52)))</f>
        <v>0</v>
      </c>
      <c r="Q52" s="215">
        <f>IF(Q$2=$B52,$F52,
IF(Q$2&gt;$B52,P52*(1+INDEX('Inputs_Indexed REC'!$E$13:$AD$15,MATCH('Indexed REC Strike Price'!$C52,'Inputs_Indexed REC'!$C$13:$C$15,0),MATCH(Q$2,'Inputs_Indexed REC'!$E$10:$AD$10,0))),
IF(Q$2&lt;$B52,0,$F52)))</f>
        <v>0</v>
      </c>
      <c r="R52" s="215">
        <f>IF(R$2=$B52,$F52,
IF(R$2&gt;$B52,Q52*(1+INDEX('Inputs_Indexed REC'!$E$13:$AD$15,MATCH('Indexed REC Strike Price'!$C52,'Inputs_Indexed REC'!$C$13:$C$15,0),MATCH(R$2,'Inputs_Indexed REC'!$E$10:$AD$10,0))),
IF(R$2&lt;$B52,0,$F52)))</f>
        <v>0</v>
      </c>
      <c r="S52" s="215">
        <f>IF(S$2=$B52,$F52,
IF(S$2&gt;$B52,R52*(1+INDEX('Inputs_Indexed REC'!$E$13:$AD$15,MATCH('Indexed REC Strike Price'!$C52,'Inputs_Indexed REC'!$C$13:$C$15,0),MATCH(S$2,'Inputs_Indexed REC'!$E$10:$AD$10,0))),
IF(S$2&lt;$B52,0,$F52)))</f>
        <v>0</v>
      </c>
      <c r="T52" s="215">
        <f>IF(T$2=$B52,$F52,
IF(T$2&gt;$B52,S52*(1+INDEX('Inputs_Indexed REC'!$E$13:$AD$15,MATCH('Indexed REC Strike Price'!$C52,'Inputs_Indexed REC'!$C$13:$C$15,0),MATCH(T$2,'Inputs_Indexed REC'!$E$10:$AD$10,0))),
IF(T$2&lt;$B52,0,$F52)))</f>
        <v>0</v>
      </c>
      <c r="U52" s="215">
        <f>IF(U$2=$B52,$F52,
IF(U$2&gt;$B52,T52*(1+INDEX('Inputs_Indexed REC'!$E$13:$AD$15,MATCH('Indexed REC Strike Price'!$C52,'Inputs_Indexed REC'!$C$13:$C$15,0),MATCH(U$2,'Inputs_Indexed REC'!$E$10:$AD$10,0))),
IF(U$2&lt;$B52,0,$F52)))</f>
        <v>0</v>
      </c>
      <c r="V52" s="215">
        <f>IF(V$2=$B52,$F52,
IF(V$2&gt;$B52,U52*(1+INDEX('Inputs_Indexed REC'!$E$13:$AD$15,MATCH('Indexed REC Strike Price'!$C52,'Inputs_Indexed REC'!$C$13:$C$15,0),MATCH(V$2,'Inputs_Indexed REC'!$E$10:$AD$10,0))),
IF(V$2&lt;$B52,0,$F52)))</f>
        <v>0</v>
      </c>
      <c r="W52" s="215">
        <f>IF(W$2=$B52,$F52,
IF(W$2&gt;$B52,V52*(1+INDEX('Inputs_Indexed REC'!$E$13:$AD$15,MATCH('Indexed REC Strike Price'!$C52,'Inputs_Indexed REC'!$C$13:$C$15,0),MATCH(W$2,'Inputs_Indexed REC'!$E$10:$AD$10,0))),
IF(W$2&lt;$B52,0,$F52)))</f>
        <v>0</v>
      </c>
      <c r="X52" s="215">
        <f>IF(X$2=$B52,$F52,
IF(X$2&gt;$B52,W52*(1+INDEX('Inputs_Indexed REC'!$E$13:$AD$15,MATCH('Indexed REC Strike Price'!$C52,'Inputs_Indexed REC'!$C$13:$C$15,0),MATCH(X$2,'Inputs_Indexed REC'!$E$10:$AD$10,0))),
IF(X$2&lt;$B52,0,$F52)))</f>
        <v>0</v>
      </c>
      <c r="Y52" s="215">
        <f>IF(Y$2=$B52,$F52,
IF(Y$2&gt;$B52,X52*(1+INDEX('Inputs_Indexed REC'!$E$13:$AD$15,MATCH('Indexed REC Strike Price'!$C52,'Inputs_Indexed REC'!$C$13:$C$15,0),MATCH(Y$2,'Inputs_Indexed REC'!$E$10:$AD$10,0))),
IF(Y$2&lt;$B52,0,$F52)))</f>
        <v>0</v>
      </c>
      <c r="Z52" s="215">
        <f>IF(Z$2=$B52,$F52,
IF(Z$2&gt;$B52,Y52*(1+INDEX('Inputs_Indexed REC'!$E$13:$AD$15,MATCH('Indexed REC Strike Price'!$C52,'Inputs_Indexed REC'!$C$13:$C$15,0),MATCH(Z$2,'Inputs_Indexed REC'!$E$10:$AD$10,0))),
IF(Z$2&lt;$B52,0,$F52)))</f>
        <v>0</v>
      </c>
      <c r="AA52" s="215">
        <f>IF(AA$2=$B52,$F52,
IF(AA$2&gt;$B52,Z52*(1+INDEX('Inputs_Indexed REC'!$E$13:$AD$15,MATCH('Indexed REC Strike Price'!$C52,'Inputs_Indexed REC'!$C$13:$C$15,0),MATCH(AA$2,'Inputs_Indexed REC'!$E$10:$AD$10,0))),
IF(AA$2&lt;$B52,0,$F52)))</f>
        <v>0</v>
      </c>
      <c r="AB52" s="215">
        <f>IF(AB$2=$B52,$F52,
IF(AB$2&gt;$B52,AA52*(1+INDEX('Inputs_Indexed REC'!$E$13:$AD$15,MATCH('Indexed REC Strike Price'!$C52,'Inputs_Indexed REC'!$C$13:$C$15,0),MATCH(AB$2,'Inputs_Indexed REC'!$E$10:$AD$10,0))),
IF(AB$2&lt;$B52,0,$F52)))</f>
        <v>0</v>
      </c>
      <c r="AC52" s="215">
        <f>IF(AC$2=$B52,$F52,
IF(AC$2&gt;$B52,AB52*(1+INDEX('Inputs_Indexed REC'!$E$13:$AD$15,MATCH('Indexed REC Strike Price'!$C52,'Inputs_Indexed REC'!$C$13:$C$15,0),MATCH(AC$2,'Inputs_Indexed REC'!$E$10:$AD$10,0))),
IF(AC$2&lt;$B52,0,$F52)))</f>
        <v>67.371001032878851</v>
      </c>
      <c r="AD52" s="215">
        <f>IF(AD$2=$B52,$F52,
IF(AD$2&gt;$B52,AC52*(1+INDEX('Inputs_Indexed REC'!$E$13:$AD$15,MATCH('Indexed REC Strike Price'!$C52,'Inputs_Indexed REC'!$C$13:$C$15,0),MATCH(AD$2,'Inputs_Indexed REC'!$E$10:$AD$10,0))),
IF(AD$2&lt;$B52,0,$F52)))</f>
        <v>67.371001032878851</v>
      </c>
      <c r="AE52" s="215">
        <f>IF(AE$2=$B52,$F52,
IF(AE$2&gt;$B52,AD52*(1+INDEX('Inputs_Indexed REC'!$E$13:$AD$15,MATCH('Indexed REC Strike Price'!$C52,'Inputs_Indexed REC'!$C$13:$C$15,0),MATCH(AE$2,'Inputs_Indexed REC'!$E$10:$AD$10,0))),
IF(AE$2&lt;$B52,0,$F52)))</f>
        <v>67.371001032878851</v>
      </c>
      <c r="AF52" s="215">
        <f>IF(AF$2=$B52,$F52,
IF(AF$2&gt;$B52,AE52*(1+INDEX('Inputs_Indexed REC'!$E$13:$AD$15,MATCH('Indexed REC Strike Price'!$C52,'Inputs_Indexed REC'!$C$13:$C$15,0),MATCH(AF$2,'Inputs_Indexed REC'!$E$10:$AD$10,0))),
IF(AF$2&lt;$B52,0,$F52)))</f>
        <v>67.371001032878851</v>
      </c>
    </row>
    <row r="53" spans="2:49" x14ac:dyDescent="0.35">
      <c r="B53" s="354">
        <f t="shared" si="2"/>
        <v>2044</v>
      </c>
      <c r="C53" s="305" t="s">
        <v>76</v>
      </c>
      <c r="D53" s="60" t="s">
        <v>42</v>
      </c>
      <c r="E53" s="249" t="s">
        <v>93</v>
      </c>
      <c r="F53" s="361">
        <v>67.326305543471818</v>
      </c>
      <c r="H53" s="215">
        <f>IF(H$2=$B53,$F53,
IF(H$2&gt;$B53,G53*(1+INDEX('Inputs_Indexed REC'!$E$13:$AD$15,MATCH('Indexed REC Strike Price'!$C53,'Inputs_Indexed REC'!$C$13:$C$15,0),MATCH(H$2,'Inputs_Indexed REC'!$E$10:$AD$10,0))),
IF(H$2&lt;$B53,0,$F53)))</f>
        <v>0</v>
      </c>
      <c r="I53" s="215">
        <f>IF(I$2=$B53,$F53,
IF(I$2&gt;$B53,H53*(1+INDEX('Inputs_Indexed REC'!$E$13:$AD$15,MATCH('Indexed REC Strike Price'!$C53,'Inputs_Indexed REC'!$C$13:$C$15,0),MATCH(I$2,'Inputs_Indexed REC'!$E$10:$AD$10,0))),
IF(I$2&lt;$B53,0,$F53)))</f>
        <v>0</v>
      </c>
      <c r="J53" s="215">
        <f>IF(J$2=$B53,$F53,
IF(J$2&gt;$B53,I53*(1+INDEX('Inputs_Indexed REC'!$E$13:$AD$15,MATCH('Indexed REC Strike Price'!$C53,'Inputs_Indexed REC'!$C$13:$C$15,0),MATCH(J$2,'Inputs_Indexed REC'!$E$10:$AD$10,0))),
IF(J$2&lt;$B53,0,$F53)))</f>
        <v>0</v>
      </c>
      <c r="K53" s="215">
        <f>IF(K$2=$B53,$F53,
IF(K$2&gt;$B53,J53*(1+INDEX('Inputs_Indexed REC'!$E$13:$AD$15,MATCH('Indexed REC Strike Price'!$C53,'Inputs_Indexed REC'!$C$13:$C$15,0),MATCH(K$2,'Inputs_Indexed REC'!$E$10:$AD$10,0))),
IF(K$2&lt;$B53,0,$F53)))</f>
        <v>0</v>
      </c>
      <c r="L53" s="215">
        <f>IF(L$2=$B53,$F53,
IF(L$2&gt;$B53,K53*(1+INDEX('Inputs_Indexed REC'!$E$13:$AD$15,MATCH('Indexed REC Strike Price'!$C53,'Inputs_Indexed REC'!$C$13:$C$15,0),MATCH(L$2,'Inputs_Indexed REC'!$E$10:$AD$10,0))),
IF(L$2&lt;$B53,0,$F53)))</f>
        <v>0</v>
      </c>
      <c r="M53" s="215">
        <f>IF(M$2=$B53,$F53,
IF(M$2&gt;$B53,L53*(1+INDEX('Inputs_Indexed REC'!$E$13:$AD$15,MATCH('Indexed REC Strike Price'!$C53,'Inputs_Indexed REC'!$C$13:$C$15,0),MATCH(M$2,'Inputs_Indexed REC'!$E$10:$AD$10,0))),
IF(M$2&lt;$B53,0,$F53)))</f>
        <v>0</v>
      </c>
      <c r="N53" s="215">
        <f>IF(N$2=$B53,$F53,
IF(N$2&gt;$B53,M53*(1+INDEX('Inputs_Indexed REC'!$E$13:$AD$15,MATCH('Indexed REC Strike Price'!$C53,'Inputs_Indexed REC'!$C$13:$C$15,0),MATCH(N$2,'Inputs_Indexed REC'!$E$10:$AD$10,0))),
IF(N$2&lt;$B53,0,$F53)))</f>
        <v>0</v>
      </c>
      <c r="O53" s="215">
        <f>IF(O$2=$B53,$F53,
IF(O$2&gt;$B53,N53*(1+INDEX('Inputs_Indexed REC'!$E$13:$AD$15,MATCH('Indexed REC Strike Price'!$C53,'Inputs_Indexed REC'!$C$13:$C$15,0),MATCH(O$2,'Inputs_Indexed REC'!$E$10:$AD$10,0))),
IF(O$2&lt;$B53,0,$F53)))</f>
        <v>0</v>
      </c>
      <c r="P53" s="215">
        <f>IF(P$2=$B53,$F53,
IF(P$2&gt;$B53,O53*(1+INDEX('Inputs_Indexed REC'!$E$13:$AD$15,MATCH('Indexed REC Strike Price'!$C53,'Inputs_Indexed REC'!$C$13:$C$15,0),MATCH(P$2,'Inputs_Indexed REC'!$E$10:$AD$10,0))),
IF(P$2&lt;$B53,0,$F53)))</f>
        <v>0</v>
      </c>
      <c r="Q53" s="215">
        <f>IF(Q$2=$B53,$F53,
IF(Q$2&gt;$B53,P53*(1+INDEX('Inputs_Indexed REC'!$E$13:$AD$15,MATCH('Indexed REC Strike Price'!$C53,'Inputs_Indexed REC'!$C$13:$C$15,0),MATCH(Q$2,'Inputs_Indexed REC'!$E$10:$AD$10,0))),
IF(Q$2&lt;$B53,0,$F53)))</f>
        <v>0</v>
      </c>
      <c r="R53" s="215">
        <f>IF(R$2=$B53,$F53,
IF(R$2&gt;$B53,Q53*(1+INDEX('Inputs_Indexed REC'!$E$13:$AD$15,MATCH('Indexed REC Strike Price'!$C53,'Inputs_Indexed REC'!$C$13:$C$15,0),MATCH(R$2,'Inputs_Indexed REC'!$E$10:$AD$10,0))),
IF(R$2&lt;$B53,0,$F53)))</f>
        <v>0</v>
      </c>
      <c r="S53" s="215">
        <f>IF(S$2=$B53,$F53,
IF(S$2&gt;$B53,R53*(1+INDEX('Inputs_Indexed REC'!$E$13:$AD$15,MATCH('Indexed REC Strike Price'!$C53,'Inputs_Indexed REC'!$C$13:$C$15,0),MATCH(S$2,'Inputs_Indexed REC'!$E$10:$AD$10,0))),
IF(S$2&lt;$B53,0,$F53)))</f>
        <v>0</v>
      </c>
      <c r="T53" s="215">
        <f>IF(T$2=$B53,$F53,
IF(T$2&gt;$B53,S53*(1+INDEX('Inputs_Indexed REC'!$E$13:$AD$15,MATCH('Indexed REC Strike Price'!$C53,'Inputs_Indexed REC'!$C$13:$C$15,0),MATCH(T$2,'Inputs_Indexed REC'!$E$10:$AD$10,0))),
IF(T$2&lt;$B53,0,$F53)))</f>
        <v>0</v>
      </c>
      <c r="U53" s="215">
        <f>IF(U$2=$B53,$F53,
IF(U$2&gt;$B53,T53*(1+INDEX('Inputs_Indexed REC'!$E$13:$AD$15,MATCH('Indexed REC Strike Price'!$C53,'Inputs_Indexed REC'!$C$13:$C$15,0),MATCH(U$2,'Inputs_Indexed REC'!$E$10:$AD$10,0))),
IF(U$2&lt;$B53,0,$F53)))</f>
        <v>0</v>
      </c>
      <c r="V53" s="215">
        <f>IF(V$2=$B53,$F53,
IF(V$2&gt;$B53,U53*(1+INDEX('Inputs_Indexed REC'!$E$13:$AD$15,MATCH('Indexed REC Strike Price'!$C53,'Inputs_Indexed REC'!$C$13:$C$15,0),MATCH(V$2,'Inputs_Indexed REC'!$E$10:$AD$10,0))),
IF(V$2&lt;$B53,0,$F53)))</f>
        <v>0</v>
      </c>
      <c r="W53" s="215">
        <f>IF(W$2=$B53,$F53,
IF(W$2&gt;$B53,V53*(1+INDEX('Inputs_Indexed REC'!$E$13:$AD$15,MATCH('Indexed REC Strike Price'!$C53,'Inputs_Indexed REC'!$C$13:$C$15,0),MATCH(W$2,'Inputs_Indexed REC'!$E$10:$AD$10,0))),
IF(W$2&lt;$B53,0,$F53)))</f>
        <v>0</v>
      </c>
      <c r="X53" s="215">
        <f>IF(X$2=$B53,$F53,
IF(X$2&gt;$B53,W53*(1+INDEX('Inputs_Indexed REC'!$E$13:$AD$15,MATCH('Indexed REC Strike Price'!$C53,'Inputs_Indexed REC'!$C$13:$C$15,0),MATCH(X$2,'Inputs_Indexed REC'!$E$10:$AD$10,0))),
IF(X$2&lt;$B53,0,$F53)))</f>
        <v>0</v>
      </c>
      <c r="Y53" s="215">
        <f>IF(Y$2=$B53,$F53,
IF(Y$2&gt;$B53,X53*(1+INDEX('Inputs_Indexed REC'!$E$13:$AD$15,MATCH('Indexed REC Strike Price'!$C53,'Inputs_Indexed REC'!$C$13:$C$15,0),MATCH(Y$2,'Inputs_Indexed REC'!$E$10:$AD$10,0))),
IF(Y$2&lt;$B53,0,$F53)))</f>
        <v>0</v>
      </c>
      <c r="Z53" s="215">
        <f>IF(Z$2=$B53,$F53,
IF(Z$2&gt;$B53,Y53*(1+INDEX('Inputs_Indexed REC'!$E$13:$AD$15,MATCH('Indexed REC Strike Price'!$C53,'Inputs_Indexed REC'!$C$13:$C$15,0),MATCH(Z$2,'Inputs_Indexed REC'!$E$10:$AD$10,0))),
IF(Z$2&lt;$B53,0,$F53)))</f>
        <v>0</v>
      </c>
      <c r="AA53" s="215">
        <f>IF(AA$2=$B53,$F53,
IF(AA$2&gt;$B53,Z53*(1+INDEX('Inputs_Indexed REC'!$E$13:$AD$15,MATCH('Indexed REC Strike Price'!$C53,'Inputs_Indexed REC'!$C$13:$C$15,0),MATCH(AA$2,'Inputs_Indexed REC'!$E$10:$AD$10,0))),
IF(AA$2&lt;$B53,0,$F53)))</f>
        <v>0</v>
      </c>
      <c r="AB53" s="215">
        <f>IF(AB$2=$B53,$F53,
IF(AB$2&gt;$B53,AA53*(1+INDEX('Inputs_Indexed REC'!$E$13:$AD$15,MATCH('Indexed REC Strike Price'!$C53,'Inputs_Indexed REC'!$C$13:$C$15,0),MATCH(AB$2,'Inputs_Indexed REC'!$E$10:$AD$10,0))),
IF(AB$2&lt;$B53,0,$F53)))</f>
        <v>0</v>
      </c>
      <c r="AC53" s="215">
        <f>IF(AC$2=$B53,$F53,
IF(AC$2&gt;$B53,AB53*(1+INDEX('Inputs_Indexed REC'!$E$13:$AD$15,MATCH('Indexed REC Strike Price'!$C53,'Inputs_Indexed REC'!$C$13:$C$15,0),MATCH(AC$2,'Inputs_Indexed REC'!$E$10:$AD$10,0))),
IF(AC$2&lt;$B53,0,$F53)))</f>
        <v>0</v>
      </c>
      <c r="AD53" s="215">
        <f>IF(AD$2=$B53,$F53,
IF(AD$2&gt;$B53,AC53*(1+INDEX('Inputs_Indexed REC'!$E$13:$AD$15,MATCH('Indexed REC Strike Price'!$C53,'Inputs_Indexed REC'!$C$13:$C$15,0),MATCH(AD$2,'Inputs_Indexed REC'!$E$10:$AD$10,0))),
IF(AD$2&lt;$B53,0,$F53)))</f>
        <v>67.326305543471818</v>
      </c>
      <c r="AE53" s="215">
        <f>IF(AE$2=$B53,$F53,
IF(AE$2&gt;$B53,AD53*(1+INDEX('Inputs_Indexed REC'!$E$13:$AD$15,MATCH('Indexed REC Strike Price'!$C53,'Inputs_Indexed REC'!$C$13:$C$15,0),MATCH(AE$2,'Inputs_Indexed REC'!$E$10:$AD$10,0))),
IF(AE$2&lt;$B53,0,$F53)))</f>
        <v>67.326305543471818</v>
      </c>
      <c r="AF53" s="215">
        <f>IF(AF$2=$B53,$F53,
IF(AF$2&gt;$B53,AE53*(1+INDEX('Inputs_Indexed REC'!$E$13:$AD$15,MATCH('Indexed REC Strike Price'!$C53,'Inputs_Indexed REC'!$C$13:$C$15,0),MATCH(AF$2,'Inputs_Indexed REC'!$E$10:$AD$10,0))),
IF(AF$2&lt;$B53,0,$F53)))</f>
        <v>67.326305543471818</v>
      </c>
    </row>
    <row r="54" spans="2:49" x14ac:dyDescent="0.35">
      <c r="B54" s="354">
        <f t="shared" si="2"/>
        <v>2045</v>
      </c>
      <c r="C54" s="305" t="s">
        <v>76</v>
      </c>
      <c r="D54" s="60" t="s">
        <v>43</v>
      </c>
      <c r="E54" s="249" t="s">
        <v>93</v>
      </c>
      <c r="F54" s="361">
        <v>67.266711557595769</v>
      </c>
      <c r="H54" s="215">
        <f>IF(H$2=$B54,$F54,
IF(H$2&gt;$B54,G54*(1+INDEX('Inputs_Indexed REC'!$E$13:$AD$15,MATCH('Indexed REC Strike Price'!$C54,'Inputs_Indexed REC'!$C$13:$C$15,0),MATCH(H$2,'Inputs_Indexed REC'!$E$10:$AD$10,0))),
IF(H$2&lt;$B54,0,$F54)))</f>
        <v>0</v>
      </c>
      <c r="I54" s="215">
        <f>IF(I$2=$B54,$F54,
IF(I$2&gt;$B54,H54*(1+INDEX('Inputs_Indexed REC'!$E$13:$AD$15,MATCH('Indexed REC Strike Price'!$C54,'Inputs_Indexed REC'!$C$13:$C$15,0),MATCH(I$2,'Inputs_Indexed REC'!$E$10:$AD$10,0))),
IF(I$2&lt;$B54,0,$F54)))</f>
        <v>0</v>
      </c>
      <c r="J54" s="215">
        <f>IF(J$2=$B54,$F54,
IF(J$2&gt;$B54,I54*(1+INDEX('Inputs_Indexed REC'!$E$13:$AD$15,MATCH('Indexed REC Strike Price'!$C54,'Inputs_Indexed REC'!$C$13:$C$15,0),MATCH(J$2,'Inputs_Indexed REC'!$E$10:$AD$10,0))),
IF(J$2&lt;$B54,0,$F54)))</f>
        <v>0</v>
      </c>
      <c r="K54" s="215">
        <f>IF(K$2=$B54,$F54,
IF(K$2&gt;$B54,J54*(1+INDEX('Inputs_Indexed REC'!$E$13:$AD$15,MATCH('Indexed REC Strike Price'!$C54,'Inputs_Indexed REC'!$C$13:$C$15,0),MATCH(K$2,'Inputs_Indexed REC'!$E$10:$AD$10,0))),
IF(K$2&lt;$B54,0,$F54)))</f>
        <v>0</v>
      </c>
      <c r="L54" s="215">
        <f>IF(L$2=$B54,$F54,
IF(L$2&gt;$B54,K54*(1+INDEX('Inputs_Indexed REC'!$E$13:$AD$15,MATCH('Indexed REC Strike Price'!$C54,'Inputs_Indexed REC'!$C$13:$C$15,0),MATCH(L$2,'Inputs_Indexed REC'!$E$10:$AD$10,0))),
IF(L$2&lt;$B54,0,$F54)))</f>
        <v>0</v>
      </c>
      <c r="M54" s="215">
        <f>IF(M$2=$B54,$F54,
IF(M$2&gt;$B54,L54*(1+INDEX('Inputs_Indexed REC'!$E$13:$AD$15,MATCH('Indexed REC Strike Price'!$C54,'Inputs_Indexed REC'!$C$13:$C$15,0),MATCH(M$2,'Inputs_Indexed REC'!$E$10:$AD$10,0))),
IF(M$2&lt;$B54,0,$F54)))</f>
        <v>0</v>
      </c>
      <c r="N54" s="215">
        <f>IF(N$2=$B54,$F54,
IF(N$2&gt;$B54,M54*(1+INDEX('Inputs_Indexed REC'!$E$13:$AD$15,MATCH('Indexed REC Strike Price'!$C54,'Inputs_Indexed REC'!$C$13:$C$15,0),MATCH(N$2,'Inputs_Indexed REC'!$E$10:$AD$10,0))),
IF(N$2&lt;$B54,0,$F54)))</f>
        <v>0</v>
      </c>
      <c r="O54" s="215">
        <f>IF(O$2=$B54,$F54,
IF(O$2&gt;$B54,N54*(1+INDEX('Inputs_Indexed REC'!$E$13:$AD$15,MATCH('Indexed REC Strike Price'!$C54,'Inputs_Indexed REC'!$C$13:$C$15,0),MATCH(O$2,'Inputs_Indexed REC'!$E$10:$AD$10,0))),
IF(O$2&lt;$B54,0,$F54)))</f>
        <v>0</v>
      </c>
      <c r="P54" s="215">
        <f>IF(P$2=$B54,$F54,
IF(P$2&gt;$B54,O54*(1+INDEX('Inputs_Indexed REC'!$E$13:$AD$15,MATCH('Indexed REC Strike Price'!$C54,'Inputs_Indexed REC'!$C$13:$C$15,0),MATCH(P$2,'Inputs_Indexed REC'!$E$10:$AD$10,0))),
IF(P$2&lt;$B54,0,$F54)))</f>
        <v>0</v>
      </c>
      <c r="Q54" s="215">
        <f>IF(Q$2=$B54,$F54,
IF(Q$2&gt;$B54,P54*(1+INDEX('Inputs_Indexed REC'!$E$13:$AD$15,MATCH('Indexed REC Strike Price'!$C54,'Inputs_Indexed REC'!$C$13:$C$15,0),MATCH(Q$2,'Inputs_Indexed REC'!$E$10:$AD$10,0))),
IF(Q$2&lt;$B54,0,$F54)))</f>
        <v>0</v>
      </c>
      <c r="R54" s="215">
        <f>IF(R$2=$B54,$F54,
IF(R$2&gt;$B54,Q54*(1+INDEX('Inputs_Indexed REC'!$E$13:$AD$15,MATCH('Indexed REC Strike Price'!$C54,'Inputs_Indexed REC'!$C$13:$C$15,0),MATCH(R$2,'Inputs_Indexed REC'!$E$10:$AD$10,0))),
IF(R$2&lt;$B54,0,$F54)))</f>
        <v>0</v>
      </c>
      <c r="S54" s="215">
        <f>IF(S$2=$B54,$F54,
IF(S$2&gt;$B54,R54*(1+INDEX('Inputs_Indexed REC'!$E$13:$AD$15,MATCH('Indexed REC Strike Price'!$C54,'Inputs_Indexed REC'!$C$13:$C$15,0),MATCH(S$2,'Inputs_Indexed REC'!$E$10:$AD$10,0))),
IF(S$2&lt;$B54,0,$F54)))</f>
        <v>0</v>
      </c>
      <c r="T54" s="215">
        <f>IF(T$2=$B54,$F54,
IF(T$2&gt;$B54,S54*(1+INDEX('Inputs_Indexed REC'!$E$13:$AD$15,MATCH('Indexed REC Strike Price'!$C54,'Inputs_Indexed REC'!$C$13:$C$15,0),MATCH(T$2,'Inputs_Indexed REC'!$E$10:$AD$10,0))),
IF(T$2&lt;$B54,0,$F54)))</f>
        <v>0</v>
      </c>
      <c r="U54" s="215">
        <f>IF(U$2=$B54,$F54,
IF(U$2&gt;$B54,T54*(1+INDEX('Inputs_Indexed REC'!$E$13:$AD$15,MATCH('Indexed REC Strike Price'!$C54,'Inputs_Indexed REC'!$C$13:$C$15,0),MATCH(U$2,'Inputs_Indexed REC'!$E$10:$AD$10,0))),
IF(U$2&lt;$B54,0,$F54)))</f>
        <v>0</v>
      </c>
      <c r="V54" s="215">
        <f>IF(V$2=$B54,$F54,
IF(V$2&gt;$B54,U54*(1+INDEX('Inputs_Indexed REC'!$E$13:$AD$15,MATCH('Indexed REC Strike Price'!$C54,'Inputs_Indexed REC'!$C$13:$C$15,0),MATCH(V$2,'Inputs_Indexed REC'!$E$10:$AD$10,0))),
IF(V$2&lt;$B54,0,$F54)))</f>
        <v>0</v>
      </c>
      <c r="W54" s="215">
        <f>IF(W$2=$B54,$F54,
IF(W$2&gt;$B54,V54*(1+INDEX('Inputs_Indexed REC'!$E$13:$AD$15,MATCH('Indexed REC Strike Price'!$C54,'Inputs_Indexed REC'!$C$13:$C$15,0),MATCH(W$2,'Inputs_Indexed REC'!$E$10:$AD$10,0))),
IF(W$2&lt;$B54,0,$F54)))</f>
        <v>0</v>
      </c>
      <c r="X54" s="215">
        <f>IF(X$2=$B54,$F54,
IF(X$2&gt;$B54,W54*(1+INDEX('Inputs_Indexed REC'!$E$13:$AD$15,MATCH('Indexed REC Strike Price'!$C54,'Inputs_Indexed REC'!$C$13:$C$15,0),MATCH(X$2,'Inputs_Indexed REC'!$E$10:$AD$10,0))),
IF(X$2&lt;$B54,0,$F54)))</f>
        <v>0</v>
      </c>
      <c r="Y54" s="215">
        <f>IF(Y$2=$B54,$F54,
IF(Y$2&gt;$B54,X54*(1+INDEX('Inputs_Indexed REC'!$E$13:$AD$15,MATCH('Indexed REC Strike Price'!$C54,'Inputs_Indexed REC'!$C$13:$C$15,0),MATCH(Y$2,'Inputs_Indexed REC'!$E$10:$AD$10,0))),
IF(Y$2&lt;$B54,0,$F54)))</f>
        <v>0</v>
      </c>
      <c r="Z54" s="215">
        <f>IF(Z$2=$B54,$F54,
IF(Z$2&gt;$B54,Y54*(1+INDEX('Inputs_Indexed REC'!$E$13:$AD$15,MATCH('Indexed REC Strike Price'!$C54,'Inputs_Indexed REC'!$C$13:$C$15,0),MATCH(Z$2,'Inputs_Indexed REC'!$E$10:$AD$10,0))),
IF(Z$2&lt;$B54,0,$F54)))</f>
        <v>0</v>
      </c>
      <c r="AA54" s="215">
        <f>IF(AA$2=$B54,$F54,
IF(AA$2&gt;$B54,Z54*(1+INDEX('Inputs_Indexed REC'!$E$13:$AD$15,MATCH('Indexed REC Strike Price'!$C54,'Inputs_Indexed REC'!$C$13:$C$15,0),MATCH(AA$2,'Inputs_Indexed REC'!$E$10:$AD$10,0))),
IF(AA$2&lt;$B54,0,$F54)))</f>
        <v>0</v>
      </c>
      <c r="AB54" s="215">
        <f>IF(AB$2=$B54,$F54,
IF(AB$2&gt;$B54,AA54*(1+INDEX('Inputs_Indexed REC'!$E$13:$AD$15,MATCH('Indexed REC Strike Price'!$C54,'Inputs_Indexed REC'!$C$13:$C$15,0),MATCH(AB$2,'Inputs_Indexed REC'!$E$10:$AD$10,0))),
IF(AB$2&lt;$B54,0,$F54)))</f>
        <v>0</v>
      </c>
      <c r="AC54" s="215">
        <f>IF(AC$2=$B54,$F54,
IF(AC$2&gt;$B54,AB54*(1+INDEX('Inputs_Indexed REC'!$E$13:$AD$15,MATCH('Indexed REC Strike Price'!$C54,'Inputs_Indexed REC'!$C$13:$C$15,0),MATCH(AC$2,'Inputs_Indexed REC'!$E$10:$AD$10,0))),
IF(AC$2&lt;$B54,0,$F54)))</f>
        <v>0</v>
      </c>
      <c r="AD54" s="215">
        <f>IF(AD$2=$B54,$F54,
IF(AD$2&gt;$B54,AC54*(1+INDEX('Inputs_Indexed REC'!$E$13:$AD$15,MATCH('Indexed REC Strike Price'!$C54,'Inputs_Indexed REC'!$C$13:$C$15,0),MATCH(AD$2,'Inputs_Indexed REC'!$E$10:$AD$10,0))),
IF(AD$2&lt;$B54,0,$F54)))</f>
        <v>0</v>
      </c>
      <c r="AE54" s="215">
        <f>IF(AE$2=$B54,$F54,
IF(AE$2&gt;$B54,AD54*(1+INDEX('Inputs_Indexed REC'!$E$13:$AD$15,MATCH('Indexed REC Strike Price'!$C54,'Inputs_Indexed REC'!$C$13:$C$15,0),MATCH(AE$2,'Inputs_Indexed REC'!$E$10:$AD$10,0))),
IF(AE$2&lt;$B54,0,$F54)))</f>
        <v>67.266711557595769</v>
      </c>
      <c r="AF54" s="215">
        <f>IF(AF$2=$B54,$F54,
IF(AF$2&gt;$B54,AE54*(1+INDEX('Inputs_Indexed REC'!$E$13:$AD$15,MATCH('Indexed REC Strike Price'!$C54,'Inputs_Indexed REC'!$C$13:$C$15,0),MATCH(AF$2,'Inputs_Indexed REC'!$E$10:$AD$10,0))),
IF(AF$2&lt;$B54,0,$F54)))</f>
        <v>67.266711557595769</v>
      </c>
    </row>
    <row r="55" spans="2:49" x14ac:dyDescent="0.35">
      <c r="B55" s="354">
        <f t="shared" si="2"/>
        <v>2046</v>
      </c>
      <c r="C55" s="305" t="s">
        <v>76</v>
      </c>
      <c r="D55" s="60" t="s">
        <v>96</v>
      </c>
      <c r="E55" s="249" t="s">
        <v>93</v>
      </c>
      <c r="F55" s="361">
        <v>67.192219075250705</v>
      </c>
      <c r="H55" s="215">
        <f>IF(H$2=$B55,$F55,
IF(H$2&gt;$B55,G55*(1+INDEX('Inputs_Indexed REC'!$E$13:$AD$15,MATCH('Indexed REC Strike Price'!$C55,'Inputs_Indexed REC'!$C$13:$C$15,0),MATCH(H$2,'Inputs_Indexed REC'!$E$10:$AD$10,0))),
IF(H$2&lt;$B55,0,$F55)))</f>
        <v>0</v>
      </c>
      <c r="I55" s="215">
        <f>IF(I$2=$B55,$F55,
IF(I$2&gt;$B55,H55*(1+INDEX('Inputs_Indexed REC'!$E$13:$AD$15,MATCH('Indexed REC Strike Price'!$C55,'Inputs_Indexed REC'!$C$13:$C$15,0),MATCH(I$2,'Inputs_Indexed REC'!$E$10:$AD$10,0))),
IF(I$2&lt;$B55,0,$F55)))</f>
        <v>0</v>
      </c>
      <c r="J55" s="215">
        <f>IF(J$2=$B55,$F55,
IF(J$2&gt;$B55,I55*(1+INDEX('Inputs_Indexed REC'!$E$13:$AD$15,MATCH('Indexed REC Strike Price'!$C55,'Inputs_Indexed REC'!$C$13:$C$15,0),MATCH(J$2,'Inputs_Indexed REC'!$E$10:$AD$10,0))),
IF(J$2&lt;$B55,0,$F55)))</f>
        <v>0</v>
      </c>
      <c r="K55" s="215">
        <f>IF(K$2=$B55,$F55,
IF(K$2&gt;$B55,J55*(1+INDEX('Inputs_Indexed REC'!$E$13:$AD$15,MATCH('Indexed REC Strike Price'!$C55,'Inputs_Indexed REC'!$C$13:$C$15,0),MATCH(K$2,'Inputs_Indexed REC'!$E$10:$AD$10,0))),
IF(K$2&lt;$B55,0,$F55)))</f>
        <v>0</v>
      </c>
      <c r="L55" s="215">
        <f>IF(L$2=$B55,$F55,
IF(L$2&gt;$B55,K55*(1+INDEX('Inputs_Indexed REC'!$E$13:$AD$15,MATCH('Indexed REC Strike Price'!$C55,'Inputs_Indexed REC'!$C$13:$C$15,0),MATCH(L$2,'Inputs_Indexed REC'!$E$10:$AD$10,0))),
IF(L$2&lt;$B55,0,$F55)))</f>
        <v>0</v>
      </c>
      <c r="M55" s="215">
        <f>IF(M$2=$B55,$F55,
IF(M$2&gt;$B55,L55*(1+INDEX('Inputs_Indexed REC'!$E$13:$AD$15,MATCH('Indexed REC Strike Price'!$C55,'Inputs_Indexed REC'!$C$13:$C$15,0),MATCH(M$2,'Inputs_Indexed REC'!$E$10:$AD$10,0))),
IF(M$2&lt;$B55,0,$F55)))</f>
        <v>0</v>
      </c>
      <c r="N55" s="215">
        <f>IF(N$2=$B55,$F55,
IF(N$2&gt;$B55,M55*(1+INDEX('Inputs_Indexed REC'!$E$13:$AD$15,MATCH('Indexed REC Strike Price'!$C55,'Inputs_Indexed REC'!$C$13:$C$15,0),MATCH(N$2,'Inputs_Indexed REC'!$E$10:$AD$10,0))),
IF(N$2&lt;$B55,0,$F55)))</f>
        <v>0</v>
      </c>
      <c r="O55" s="215">
        <f>IF(O$2=$B55,$F55,
IF(O$2&gt;$B55,N55*(1+INDEX('Inputs_Indexed REC'!$E$13:$AD$15,MATCH('Indexed REC Strike Price'!$C55,'Inputs_Indexed REC'!$C$13:$C$15,0),MATCH(O$2,'Inputs_Indexed REC'!$E$10:$AD$10,0))),
IF(O$2&lt;$B55,0,$F55)))</f>
        <v>0</v>
      </c>
      <c r="P55" s="215">
        <f>IF(P$2=$B55,$F55,
IF(P$2&gt;$B55,O55*(1+INDEX('Inputs_Indexed REC'!$E$13:$AD$15,MATCH('Indexed REC Strike Price'!$C55,'Inputs_Indexed REC'!$C$13:$C$15,0),MATCH(P$2,'Inputs_Indexed REC'!$E$10:$AD$10,0))),
IF(P$2&lt;$B55,0,$F55)))</f>
        <v>0</v>
      </c>
      <c r="Q55" s="215">
        <f>IF(Q$2=$B55,$F55,
IF(Q$2&gt;$B55,P55*(1+INDEX('Inputs_Indexed REC'!$E$13:$AD$15,MATCH('Indexed REC Strike Price'!$C55,'Inputs_Indexed REC'!$C$13:$C$15,0),MATCH(Q$2,'Inputs_Indexed REC'!$E$10:$AD$10,0))),
IF(Q$2&lt;$B55,0,$F55)))</f>
        <v>0</v>
      </c>
      <c r="R55" s="215">
        <f>IF(R$2=$B55,$F55,
IF(R$2&gt;$B55,Q55*(1+INDEX('Inputs_Indexed REC'!$E$13:$AD$15,MATCH('Indexed REC Strike Price'!$C55,'Inputs_Indexed REC'!$C$13:$C$15,0),MATCH(R$2,'Inputs_Indexed REC'!$E$10:$AD$10,0))),
IF(R$2&lt;$B55,0,$F55)))</f>
        <v>0</v>
      </c>
      <c r="S55" s="215">
        <f>IF(S$2=$B55,$F55,
IF(S$2&gt;$B55,R55*(1+INDEX('Inputs_Indexed REC'!$E$13:$AD$15,MATCH('Indexed REC Strike Price'!$C55,'Inputs_Indexed REC'!$C$13:$C$15,0),MATCH(S$2,'Inputs_Indexed REC'!$E$10:$AD$10,0))),
IF(S$2&lt;$B55,0,$F55)))</f>
        <v>0</v>
      </c>
      <c r="T55" s="215">
        <f>IF(T$2=$B55,$F55,
IF(T$2&gt;$B55,S55*(1+INDEX('Inputs_Indexed REC'!$E$13:$AD$15,MATCH('Indexed REC Strike Price'!$C55,'Inputs_Indexed REC'!$C$13:$C$15,0),MATCH(T$2,'Inputs_Indexed REC'!$E$10:$AD$10,0))),
IF(T$2&lt;$B55,0,$F55)))</f>
        <v>0</v>
      </c>
      <c r="U55" s="215">
        <f>IF(U$2=$B55,$F55,
IF(U$2&gt;$B55,T55*(1+INDEX('Inputs_Indexed REC'!$E$13:$AD$15,MATCH('Indexed REC Strike Price'!$C55,'Inputs_Indexed REC'!$C$13:$C$15,0),MATCH(U$2,'Inputs_Indexed REC'!$E$10:$AD$10,0))),
IF(U$2&lt;$B55,0,$F55)))</f>
        <v>0</v>
      </c>
      <c r="V55" s="215">
        <f>IF(V$2=$B55,$F55,
IF(V$2&gt;$B55,U55*(1+INDEX('Inputs_Indexed REC'!$E$13:$AD$15,MATCH('Indexed REC Strike Price'!$C55,'Inputs_Indexed REC'!$C$13:$C$15,0),MATCH(V$2,'Inputs_Indexed REC'!$E$10:$AD$10,0))),
IF(V$2&lt;$B55,0,$F55)))</f>
        <v>0</v>
      </c>
      <c r="W55" s="215">
        <f>IF(W$2=$B55,$F55,
IF(W$2&gt;$B55,V55*(1+INDEX('Inputs_Indexed REC'!$E$13:$AD$15,MATCH('Indexed REC Strike Price'!$C55,'Inputs_Indexed REC'!$C$13:$C$15,0),MATCH(W$2,'Inputs_Indexed REC'!$E$10:$AD$10,0))),
IF(W$2&lt;$B55,0,$F55)))</f>
        <v>0</v>
      </c>
      <c r="X55" s="215">
        <f>IF(X$2=$B55,$F55,
IF(X$2&gt;$B55,W55*(1+INDEX('Inputs_Indexed REC'!$E$13:$AD$15,MATCH('Indexed REC Strike Price'!$C55,'Inputs_Indexed REC'!$C$13:$C$15,0),MATCH(X$2,'Inputs_Indexed REC'!$E$10:$AD$10,0))),
IF(X$2&lt;$B55,0,$F55)))</f>
        <v>0</v>
      </c>
      <c r="Y55" s="215">
        <f>IF(Y$2=$B55,$F55,
IF(Y$2&gt;$B55,X55*(1+INDEX('Inputs_Indexed REC'!$E$13:$AD$15,MATCH('Indexed REC Strike Price'!$C55,'Inputs_Indexed REC'!$C$13:$C$15,0),MATCH(Y$2,'Inputs_Indexed REC'!$E$10:$AD$10,0))),
IF(Y$2&lt;$B55,0,$F55)))</f>
        <v>0</v>
      </c>
      <c r="Z55" s="215">
        <f>IF(Z$2=$B55,$F55,
IF(Z$2&gt;$B55,Y55*(1+INDEX('Inputs_Indexed REC'!$E$13:$AD$15,MATCH('Indexed REC Strike Price'!$C55,'Inputs_Indexed REC'!$C$13:$C$15,0),MATCH(Z$2,'Inputs_Indexed REC'!$E$10:$AD$10,0))),
IF(Z$2&lt;$B55,0,$F55)))</f>
        <v>0</v>
      </c>
      <c r="AA55" s="215">
        <f>IF(AA$2=$B55,$F55,
IF(AA$2&gt;$B55,Z55*(1+INDEX('Inputs_Indexed REC'!$E$13:$AD$15,MATCH('Indexed REC Strike Price'!$C55,'Inputs_Indexed REC'!$C$13:$C$15,0),MATCH(AA$2,'Inputs_Indexed REC'!$E$10:$AD$10,0))),
IF(AA$2&lt;$B55,0,$F55)))</f>
        <v>0</v>
      </c>
      <c r="AB55" s="215">
        <f>IF(AB$2=$B55,$F55,
IF(AB$2&gt;$B55,AA55*(1+INDEX('Inputs_Indexed REC'!$E$13:$AD$15,MATCH('Indexed REC Strike Price'!$C55,'Inputs_Indexed REC'!$C$13:$C$15,0),MATCH(AB$2,'Inputs_Indexed REC'!$E$10:$AD$10,0))),
IF(AB$2&lt;$B55,0,$F55)))</f>
        <v>0</v>
      </c>
      <c r="AC55" s="215">
        <f>IF(AC$2=$B55,$F55,
IF(AC$2&gt;$B55,AB55*(1+INDEX('Inputs_Indexed REC'!$E$13:$AD$15,MATCH('Indexed REC Strike Price'!$C55,'Inputs_Indexed REC'!$C$13:$C$15,0),MATCH(AC$2,'Inputs_Indexed REC'!$E$10:$AD$10,0))),
IF(AC$2&lt;$B55,0,$F55)))</f>
        <v>0</v>
      </c>
      <c r="AD55" s="215">
        <f>IF(AD$2=$B55,$F55,
IF(AD$2&gt;$B55,AC55*(1+INDEX('Inputs_Indexed REC'!$E$13:$AD$15,MATCH('Indexed REC Strike Price'!$C55,'Inputs_Indexed REC'!$C$13:$C$15,0),MATCH(AD$2,'Inputs_Indexed REC'!$E$10:$AD$10,0))),
IF(AD$2&lt;$B55,0,$F55)))</f>
        <v>0</v>
      </c>
      <c r="AE55" s="215">
        <f>IF(AE$2=$B55,$F55,
IF(AE$2&gt;$B55,AD55*(1+INDEX('Inputs_Indexed REC'!$E$13:$AD$15,MATCH('Indexed REC Strike Price'!$C55,'Inputs_Indexed REC'!$C$13:$C$15,0),MATCH(AE$2,'Inputs_Indexed REC'!$E$10:$AD$10,0))),
IF(AE$2&lt;$B55,0,$F55)))</f>
        <v>0</v>
      </c>
      <c r="AF55" s="215">
        <f>IF(AF$2=$B55,$F55,
IF(AF$2&gt;$B55,AE55*(1+INDEX('Inputs_Indexed REC'!$E$13:$AD$15,MATCH('Indexed REC Strike Price'!$C55,'Inputs_Indexed REC'!$C$13:$C$15,0),MATCH(AF$2,'Inputs_Indexed REC'!$E$10:$AD$10,0))),
IF(AF$2&lt;$B55,0,$F55)))</f>
        <v>67.192219075250705</v>
      </c>
    </row>
    <row r="56" spans="2:49" x14ac:dyDescent="0.35">
      <c r="C56" s="204"/>
      <c r="D56" s="204"/>
      <c r="F56" s="20"/>
    </row>
    <row r="57" spans="2:49" x14ac:dyDescent="0.35">
      <c r="B57" s="354">
        <v>2022</v>
      </c>
      <c r="C57" s="305" t="s">
        <v>77</v>
      </c>
      <c r="D57" s="60" t="s">
        <v>20</v>
      </c>
      <c r="E57" s="249" t="s">
        <v>93</v>
      </c>
      <c r="F57" s="361">
        <v>92.174296693769477</v>
      </c>
      <c r="G57" s="209"/>
      <c r="H57" s="215">
        <f>IF(H$2=$B57,$F57,
IF(H$2&gt;$B57,G57*(1+INDEX('Inputs_Indexed REC'!$E$13:$AD$15,MATCH('Indexed REC Strike Price'!$C57,'Inputs_Indexed REC'!$C$13:$C$15,0),MATCH(H$2,'Inputs_Indexed REC'!$E$10:$AD$10,0))),
IF(H$2&lt;$B57,0,$F57)))</f>
        <v>92.174296693769477</v>
      </c>
      <c r="I57" s="215">
        <f>IF(I$2=$B57,$F57,
IF(I$2&gt;$B57,H57*(1+INDEX('Inputs_Indexed REC'!$E$13:$AD$15,MATCH('Indexed REC Strike Price'!$C57,'Inputs_Indexed REC'!$C$13:$C$15,0),MATCH(I$2,'Inputs_Indexed REC'!$E$10:$AD$10,0))),
IF(I$2&lt;$B57,0,$F57)))</f>
        <v>92.174296693769477</v>
      </c>
      <c r="J57" s="215">
        <f>IF(J$2=$B57,$F57,
IF(J$2&gt;$B57,I57*(1+INDEX('Inputs_Indexed REC'!$E$13:$AD$15,MATCH('Indexed REC Strike Price'!$C57,'Inputs_Indexed REC'!$C$13:$C$15,0),MATCH(J$2,'Inputs_Indexed REC'!$E$10:$AD$10,0))),
IF(J$2&lt;$B57,0,$F57)))</f>
        <v>92.174296693769477</v>
      </c>
      <c r="K57" s="215">
        <f>IF(K$2=$B57,$F57,
IF(K$2&gt;$B57,J57*(1+INDEX('Inputs_Indexed REC'!$E$13:$AD$15,MATCH('Indexed REC Strike Price'!$C57,'Inputs_Indexed REC'!$C$13:$C$15,0),MATCH(K$2,'Inputs_Indexed REC'!$E$10:$AD$10,0))),
IF(K$2&lt;$B57,0,$F57)))</f>
        <v>92.174296693769477</v>
      </c>
      <c r="L57" s="215">
        <f>IF(L$2=$B57,$F57,
IF(L$2&gt;$B57,K57*(1+INDEX('Inputs_Indexed REC'!$E$13:$AD$15,MATCH('Indexed REC Strike Price'!$C57,'Inputs_Indexed REC'!$C$13:$C$15,0),MATCH(L$2,'Inputs_Indexed REC'!$E$10:$AD$10,0))),
IF(L$2&lt;$B57,0,$F57)))</f>
        <v>92.174296693769477</v>
      </c>
      <c r="M57" s="215">
        <f>IF(M$2=$B57,$F57,
IF(M$2&gt;$B57,L57*(1+INDEX('Inputs_Indexed REC'!$E$13:$AD$15,MATCH('Indexed REC Strike Price'!$C57,'Inputs_Indexed REC'!$C$13:$C$15,0),MATCH(M$2,'Inputs_Indexed REC'!$E$10:$AD$10,0))),
IF(M$2&lt;$B57,0,$F57)))</f>
        <v>92.174296693769477</v>
      </c>
      <c r="N57" s="215">
        <f>IF(N$2=$B57,$F57,
IF(N$2&gt;$B57,M57*(1+INDEX('Inputs_Indexed REC'!$E$13:$AD$15,MATCH('Indexed REC Strike Price'!$C57,'Inputs_Indexed REC'!$C$13:$C$15,0),MATCH(N$2,'Inputs_Indexed REC'!$E$10:$AD$10,0))),
IF(N$2&lt;$B57,0,$F57)))</f>
        <v>92.174296693769477</v>
      </c>
      <c r="O57" s="215">
        <f>IF(O$2=$B57,$F57,
IF(O$2&gt;$B57,N57*(1+INDEX('Inputs_Indexed REC'!$E$13:$AD$15,MATCH('Indexed REC Strike Price'!$C57,'Inputs_Indexed REC'!$C$13:$C$15,0),MATCH(O$2,'Inputs_Indexed REC'!$E$10:$AD$10,0))),
IF(O$2&lt;$B57,0,$F57)))</f>
        <v>92.174296693769477</v>
      </c>
      <c r="P57" s="215">
        <f>IF(P$2=$B57,$F57,
IF(P$2&gt;$B57,O57*(1+INDEX('Inputs_Indexed REC'!$E$13:$AD$15,MATCH('Indexed REC Strike Price'!$C57,'Inputs_Indexed REC'!$C$13:$C$15,0),MATCH(P$2,'Inputs_Indexed REC'!$E$10:$AD$10,0))),
IF(P$2&lt;$B57,0,$F57)))</f>
        <v>92.174296693769477</v>
      </c>
      <c r="Q57" s="215">
        <f>IF(Q$2=$B57,$F57,
IF(Q$2&gt;$B57,P57*(1+INDEX('Inputs_Indexed REC'!$E$13:$AD$15,MATCH('Indexed REC Strike Price'!$C57,'Inputs_Indexed REC'!$C$13:$C$15,0),MATCH(Q$2,'Inputs_Indexed REC'!$E$10:$AD$10,0))),
IF(Q$2&lt;$B57,0,$F57)))</f>
        <v>92.174296693769477</v>
      </c>
      <c r="R57" s="215">
        <f>IF(R$2=$B57,$F57,
IF(R$2&gt;$B57,Q57*(1+INDEX('Inputs_Indexed REC'!$E$13:$AD$15,MATCH('Indexed REC Strike Price'!$C57,'Inputs_Indexed REC'!$C$13:$C$15,0),MATCH(R$2,'Inputs_Indexed REC'!$E$10:$AD$10,0))),
IF(R$2&lt;$B57,0,$F57)))</f>
        <v>92.174296693769477</v>
      </c>
      <c r="S57" s="215">
        <f>IF(S$2=$B57,$F57,
IF(S$2&gt;$B57,R57*(1+INDEX('Inputs_Indexed REC'!$E$13:$AD$15,MATCH('Indexed REC Strike Price'!$C57,'Inputs_Indexed REC'!$C$13:$C$15,0),MATCH(S$2,'Inputs_Indexed REC'!$E$10:$AD$10,0))),
IF(S$2&lt;$B57,0,$F57)))</f>
        <v>92.174296693769477</v>
      </c>
      <c r="T57" s="215">
        <f>IF(T$2=$B57,$F57,
IF(T$2&gt;$B57,S57*(1+INDEX('Inputs_Indexed REC'!$E$13:$AD$15,MATCH('Indexed REC Strike Price'!$C57,'Inputs_Indexed REC'!$C$13:$C$15,0),MATCH(T$2,'Inputs_Indexed REC'!$E$10:$AD$10,0))),
IF(T$2&lt;$B57,0,$F57)))</f>
        <v>92.174296693769477</v>
      </c>
      <c r="U57" s="215">
        <f>IF(U$2=$B57,$F57,
IF(U$2&gt;$B57,T57*(1+INDEX('Inputs_Indexed REC'!$E$13:$AD$15,MATCH('Indexed REC Strike Price'!$C57,'Inputs_Indexed REC'!$C$13:$C$15,0),MATCH(U$2,'Inputs_Indexed REC'!$E$10:$AD$10,0))),
IF(U$2&lt;$B57,0,$F57)))</f>
        <v>92.174296693769477</v>
      </c>
      <c r="V57" s="215">
        <f>IF(V$2=$B57,$F57,
IF(V$2&gt;$B57,U57*(1+INDEX('Inputs_Indexed REC'!$E$13:$AD$15,MATCH('Indexed REC Strike Price'!$C57,'Inputs_Indexed REC'!$C$13:$C$15,0),MATCH(V$2,'Inputs_Indexed REC'!$E$10:$AD$10,0))),
IF(V$2&lt;$B57,0,$F57)))</f>
        <v>92.174296693769477</v>
      </c>
      <c r="W57" s="215">
        <f>IF(W$2=$B57,$F57,
IF(W$2&gt;$B57,V57*(1+INDEX('Inputs_Indexed REC'!$E$13:$AD$15,MATCH('Indexed REC Strike Price'!$C57,'Inputs_Indexed REC'!$C$13:$C$15,0),MATCH(W$2,'Inputs_Indexed REC'!$E$10:$AD$10,0))),
IF(W$2&lt;$B57,0,$F57)))</f>
        <v>92.174296693769477</v>
      </c>
      <c r="X57" s="215">
        <f>IF(X$2=$B57,$F57,
IF(X$2&gt;$B57,W57*(1+INDEX('Inputs_Indexed REC'!$E$13:$AD$15,MATCH('Indexed REC Strike Price'!$C57,'Inputs_Indexed REC'!$C$13:$C$15,0),MATCH(X$2,'Inputs_Indexed REC'!$E$10:$AD$10,0))),
IF(X$2&lt;$B57,0,$F57)))</f>
        <v>92.174296693769477</v>
      </c>
      <c r="Y57" s="215">
        <f>IF(Y$2=$B57,$F57,
IF(Y$2&gt;$B57,X57*(1+INDEX('Inputs_Indexed REC'!$E$13:$AD$15,MATCH('Indexed REC Strike Price'!$C57,'Inputs_Indexed REC'!$C$13:$C$15,0),MATCH(Y$2,'Inputs_Indexed REC'!$E$10:$AD$10,0))),
IF(Y$2&lt;$B57,0,$F57)))</f>
        <v>92.174296693769477</v>
      </c>
      <c r="Z57" s="215">
        <f>IF(Z$2=$B57,$F57,
IF(Z$2&gt;$B57,Y57*(1+INDEX('Inputs_Indexed REC'!$E$13:$AD$15,MATCH('Indexed REC Strike Price'!$C57,'Inputs_Indexed REC'!$C$13:$C$15,0),MATCH(Z$2,'Inputs_Indexed REC'!$E$10:$AD$10,0))),
IF(Z$2&lt;$B57,0,$F57)))</f>
        <v>92.174296693769477</v>
      </c>
      <c r="AA57" s="215">
        <f>IF(AA$2=$B57,$F57,
IF(AA$2&gt;$B57,Z57*(1+INDEX('Inputs_Indexed REC'!$E$13:$AD$15,MATCH('Indexed REC Strike Price'!$C57,'Inputs_Indexed REC'!$C$13:$C$15,0),MATCH(AA$2,'Inputs_Indexed REC'!$E$10:$AD$10,0))),
IF(AA$2&lt;$B57,0,$F57)))</f>
        <v>92.174296693769477</v>
      </c>
      <c r="AB57" s="215">
        <f>IF(AB$2=$B57,$F57,
IF(AB$2&gt;$B57,AA57*(1+INDEX('Inputs_Indexed REC'!$E$13:$AD$15,MATCH('Indexed REC Strike Price'!$C57,'Inputs_Indexed REC'!$C$13:$C$15,0),MATCH(AB$2,'Inputs_Indexed REC'!$E$10:$AD$10,0))),
IF(AB$2&lt;$B57,0,$F57)))</f>
        <v>92.174296693769477</v>
      </c>
      <c r="AC57" s="215">
        <f>IF(AC$2=$B57,$F57,
IF(AC$2&gt;$B57,AB57*(1+INDEX('Inputs_Indexed REC'!$E$13:$AD$15,MATCH('Indexed REC Strike Price'!$C57,'Inputs_Indexed REC'!$C$13:$C$15,0),MATCH(AC$2,'Inputs_Indexed REC'!$E$10:$AD$10,0))),
IF(AC$2&lt;$B57,0,$F57)))</f>
        <v>92.174296693769477</v>
      </c>
      <c r="AD57" s="215">
        <f>IF(AD$2=$B57,$F57,
IF(AD$2&gt;$B57,AC57*(1+INDEX('Inputs_Indexed REC'!$E$13:$AD$15,MATCH('Indexed REC Strike Price'!$C57,'Inputs_Indexed REC'!$C$13:$C$15,0),MATCH(AD$2,'Inputs_Indexed REC'!$E$10:$AD$10,0))),
IF(AD$2&lt;$B57,0,$F57)))</f>
        <v>92.174296693769477</v>
      </c>
      <c r="AE57" s="215">
        <f>IF(AE$2=$B57,$F57,
IF(AE$2&gt;$B57,AD57*(1+INDEX('Inputs_Indexed REC'!$E$13:$AD$15,MATCH('Indexed REC Strike Price'!$C57,'Inputs_Indexed REC'!$C$13:$C$15,0),MATCH(AE$2,'Inputs_Indexed REC'!$E$10:$AD$10,0))),
IF(AE$2&lt;$B57,0,$F57)))</f>
        <v>92.174296693769477</v>
      </c>
      <c r="AF57" s="215">
        <f>IF(AF$2=$B57,$F57,
IF(AF$2&gt;$B57,AE57*(1+INDEX('Inputs_Indexed REC'!$E$13:$AD$15,MATCH('Indexed REC Strike Price'!$C57,'Inputs_Indexed REC'!$C$13:$C$15,0),MATCH(AF$2,'Inputs_Indexed REC'!$E$10:$AD$10,0))),
IF(AF$2&lt;$B57,0,$F57)))</f>
        <v>92.174296693769477</v>
      </c>
      <c r="AG57" s="209"/>
      <c r="AH57" s="209"/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</row>
    <row r="58" spans="2:49" x14ac:dyDescent="0.35">
      <c r="B58" s="354">
        <f t="shared" ref="B58:B81" si="3">B57+1</f>
        <v>2023</v>
      </c>
      <c r="C58" s="305" t="s">
        <v>77</v>
      </c>
      <c r="D58" s="60" t="s">
        <v>21</v>
      </c>
      <c r="E58" s="249" t="s">
        <v>93</v>
      </c>
      <c r="F58" s="361">
        <v>96.858292479951572</v>
      </c>
      <c r="H58" s="215">
        <f>IF(H$2=$B58,$F58,
IF(H$2&gt;$B58,G58*(1+INDEX('Inputs_Indexed REC'!$E$13:$AD$15,MATCH('Indexed REC Strike Price'!$C58,'Inputs_Indexed REC'!$C$13:$C$15,0),MATCH(H$2,'Inputs_Indexed REC'!$E$10:$AD$10,0))),
IF(H$2&lt;$B58,0,$F58)))</f>
        <v>0</v>
      </c>
      <c r="I58" s="215">
        <f>IF(I$2=$B58,$F58,
IF(I$2&gt;$B58,H58*(1+INDEX('Inputs_Indexed REC'!$E$13:$AD$15,MATCH('Indexed REC Strike Price'!$C58,'Inputs_Indexed REC'!$C$13:$C$15,0),MATCH(I$2,'Inputs_Indexed REC'!$E$10:$AD$10,0))),
IF(I$2&lt;$B58,0,$F58)))</f>
        <v>96.858292479951572</v>
      </c>
      <c r="J58" s="215">
        <f>IF(J$2=$B58,$F58,
IF(J$2&gt;$B58,I58*(1+INDEX('Inputs_Indexed REC'!$E$13:$AD$15,MATCH('Indexed REC Strike Price'!$C58,'Inputs_Indexed REC'!$C$13:$C$15,0),MATCH(J$2,'Inputs_Indexed REC'!$E$10:$AD$10,0))),
IF(J$2&lt;$B58,0,$F58)))</f>
        <v>96.858292479951572</v>
      </c>
      <c r="K58" s="215">
        <f>IF(K$2=$B58,$F58,
IF(K$2&gt;$B58,J58*(1+INDEX('Inputs_Indexed REC'!$E$13:$AD$15,MATCH('Indexed REC Strike Price'!$C58,'Inputs_Indexed REC'!$C$13:$C$15,0),MATCH(K$2,'Inputs_Indexed REC'!$E$10:$AD$10,0))),
IF(K$2&lt;$B58,0,$F58)))</f>
        <v>96.858292479951572</v>
      </c>
      <c r="L58" s="215">
        <f>IF(L$2=$B58,$F58,
IF(L$2&gt;$B58,K58*(1+INDEX('Inputs_Indexed REC'!$E$13:$AD$15,MATCH('Indexed REC Strike Price'!$C58,'Inputs_Indexed REC'!$C$13:$C$15,0),MATCH(L$2,'Inputs_Indexed REC'!$E$10:$AD$10,0))),
IF(L$2&lt;$B58,0,$F58)))</f>
        <v>96.858292479951572</v>
      </c>
      <c r="M58" s="215">
        <f>IF(M$2=$B58,$F58,
IF(M$2&gt;$B58,L58*(1+INDEX('Inputs_Indexed REC'!$E$13:$AD$15,MATCH('Indexed REC Strike Price'!$C58,'Inputs_Indexed REC'!$C$13:$C$15,0),MATCH(M$2,'Inputs_Indexed REC'!$E$10:$AD$10,0))),
IF(M$2&lt;$B58,0,$F58)))</f>
        <v>96.858292479951572</v>
      </c>
      <c r="N58" s="215">
        <f>IF(N$2=$B58,$F58,
IF(N$2&gt;$B58,M58*(1+INDEX('Inputs_Indexed REC'!$E$13:$AD$15,MATCH('Indexed REC Strike Price'!$C58,'Inputs_Indexed REC'!$C$13:$C$15,0),MATCH(N$2,'Inputs_Indexed REC'!$E$10:$AD$10,0))),
IF(N$2&lt;$B58,0,$F58)))</f>
        <v>96.858292479951572</v>
      </c>
      <c r="O58" s="215">
        <f>IF(O$2=$B58,$F58,
IF(O$2&gt;$B58,N58*(1+INDEX('Inputs_Indexed REC'!$E$13:$AD$15,MATCH('Indexed REC Strike Price'!$C58,'Inputs_Indexed REC'!$C$13:$C$15,0),MATCH(O$2,'Inputs_Indexed REC'!$E$10:$AD$10,0))),
IF(O$2&lt;$B58,0,$F58)))</f>
        <v>96.858292479951572</v>
      </c>
      <c r="P58" s="215">
        <f>IF(P$2=$B58,$F58,
IF(P$2&gt;$B58,O58*(1+INDEX('Inputs_Indexed REC'!$E$13:$AD$15,MATCH('Indexed REC Strike Price'!$C58,'Inputs_Indexed REC'!$C$13:$C$15,0),MATCH(P$2,'Inputs_Indexed REC'!$E$10:$AD$10,0))),
IF(P$2&lt;$B58,0,$F58)))</f>
        <v>96.858292479951572</v>
      </c>
      <c r="Q58" s="215">
        <f>IF(Q$2=$B58,$F58,
IF(Q$2&gt;$B58,P58*(1+INDEX('Inputs_Indexed REC'!$E$13:$AD$15,MATCH('Indexed REC Strike Price'!$C58,'Inputs_Indexed REC'!$C$13:$C$15,0),MATCH(Q$2,'Inputs_Indexed REC'!$E$10:$AD$10,0))),
IF(Q$2&lt;$B58,0,$F58)))</f>
        <v>96.858292479951572</v>
      </c>
      <c r="R58" s="215">
        <f>IF(R$2=$B58,$F58,
IF(R$2&gt;$B58,Q58*(1+INDEX('Inputs_Indexed REC'!$E$13:$AD$15,MATCH('Indexed REC Strike Price'!$C58,'Inputs_Indexed REC'!$C$13:$C$15,0),MATCH(R$2,'Inputs_Indexed REC'!$E$10:$AD$10,0))),
IF(R$2&lt;$B58,0,$F58)))</f>
        <v>96.858292479951572</v>
      </c>
      <c r="S58" s="215">
        <f>IF(S$2=$B58,$F58,
IF(S$2&gt;$B58,R58*(1+INDEX('Inputs_Indexed REC'!$E$13:$AD$15,MATCH('Indexed REC Strike Price'!$C58,'Inputs_Indexed REC'!$C$13:$C$15,0),MATCH(S$2,'Inputs_Indexed REC'!$E$10:$AD$10,0))),
IF(S$2&lt;$B58,0,$F58)))</f>
        <v>96.858292479951572</v>
      </c>
      <c r="T58" s="215">
        <f>IF(T$2=$B58,$F58,
IF(T$2&gt;$B58,S58*(1+INDEX('Inputs_Indexed REC'!$E$13:$AD$15,MATCH('Indexed REC Strike Price'!$C58,'Inputs_Indexed REC'!$C$13:$C$15,0),MATCH(T$2,'Inputs_Indexed REC'!$E$10:$AD$10,0))),
IF(T$2&lt;$B58,0,$F58)))</f>
        <v>96.858292479951572</v>
      </c>
      <c r="U58" s="215">
        <f>IF(U$2=$B58,$F58,
IF(U$2&gt;$B58,T58*(1+INDEX('Inputs_Indexed REC'!$E$13:$AD$15,MATCH('Indexed REC Strike Price'!$C58,'Inputs_Indexed REC'!$C$13:$C$15,0),MATCH(U$2,'Inputs_Indexed REC'!$E$10:$AD$10,0))),
IF(U$2&lt;$B58,0,$F58)))</f>
        <v>96.858292479951572</v>
      </c>
      <c r="V58" s="215">
        <f>IF(V$2=$B58,$F58,
IF(V$2&gt;$B58,U58*(1+INDEX('Inputs_Indexed REC'!$E$13:$AD$15,MATCH('Indexed REC Strike Price'!$C58,'Inputs_Indexed REC'!$C$13:$C$15,0),MATCH(V$2,'Inputs_Indexed REC'!$E$10:$AD$10,0))),
IF(V$2&lt;$B58,0,$F58)))</f>
        <v>96.858292479951572</v>
      </c>
      <c r="W58" s="215">
        <f>IF(W$2=$B58,$F58,
IF(W$2&gt;$B58,V58*(1+INDEX('Inputs_Indexed REC'!$E$13:$AD$15,MATCH('Indexed REC Strike Price'!$C58,'Inputs_Indexed REC'!$C$13:$C$15,0),MATCH(W$2,'Inputs_Indexed REC'!$E$10:$AD$10,0))),
IF(W$2&lt;$B58,0,$F58)))</f>
        <v>96.858292479951572</v>
      </c>
      <c r="X58" s="215">
        <f>IF(X$2=$B58,$F58,
IF(X$2&gt;$B58,W58*(1+INDEX('Inputs_Indexed REC'!$E$13:$AD$15,MATCH('Indexed REC Strike Price'!$C58,'Inputs_Indexed REC'!$C$13:$C$15,0),MATCH(X$2,'Inputs_Indexed REC'!$E$10:$AD$10,0))),
IF(X$2&lt;$B58,0,$F58)))</f>
        <v>96.858292479951572</v>
      </c>
      <c r="Y58" s="215">
        <f>IF(Y$2=$B58,$F58,
IF(Y$2&gt;$B58,X58*(1+INDEX('Inputs_Indexed REC'!$E$13:$AD$15,MATCH('Indexed REC Strike Price'!$C58,'Inputs_Indexed REC'!$C$13:$C$15,0),MATCH(Y$2,'Inputs_Indexed REC'!$E$10:$AD$10,0))),
IF(Y$2&lt;$B58,0,$F58)))</f>
        <v>96.858292479951572</v>
      </c>
      <c r="Z58" s="215">
        <f>IF(Z$2=$B58,$F58,
IF(Z$2&gt;$B58,Y58*(1+INDEX('Inputs_Indexed REC'!$E$13:$AD$15,MATCH('Indexed REC Strike Price'!$C58,'Inputs_Indexed REC'!$C$13:$C$15,0),MATCH(Z$2,'Inputs_Indexed REC'!$E$10:$AD$10,0))),
IF(Z$2&lt;$B58,0,$F58)))</f>
        <v>96.858292479951572</v>
      </c>
      <c r="AA58" s="215">
        <f>IF(AA$2=$B58,$F58,
IF(AA$2&gt;$B58,Z58*(1+INDEX('Inputs_Indexed REC'!$E$13:$AD$15,MATCH('Indexed REC Strike Price'!$C58,'Inputs_Indexed REC'!$C$13:$C$15,0),MATCH(AA$2,'Inputs_Indexed REC'!$E$10:$AD$10,0))),
IF(AA$2&lt;$B58,0,$F58)))</f>
        <v>96.858292479951572</v>
      </c>
      <c r="AB58" s="215">
        <f>IF(AB$2=$B58,$F58,
IF(AB$2&gt;$B58,AA58*(1+INDEX('Inputs_Indexed REC'!$E$13:$AD$15,MATCH('Indexed REC Strike Price'!$C58,'Inputs_Indexed REC'!$C$13:$C$15,0),MATCH(AB$2,'Inputs_Indexed REC'!$E$10:$AD$10,0))),
IF(AB$2&lt;$B58,0,$F58)))</f>
        <v>96.858292479951572</v>
      </c>
      <c r="AC58" s="215">
        <f>IF(AC$2=$B58,$F58,
IF(AC$2&gt;$B58,AB58*(1+INDEX('Inputs_Indexed REC'!$E$13:$AD$15,MATCH('Indexed REC Strike Price'!$C58,'Inputs_Indexed REC'!$C$13:$C$15,0),MATCH(AC$2,'Inputs_Indexed REC'!$E$10:$AD$10,0))),
IF(AC$2&lt;$B58,0,$F58)))</f>
        <v>96.858292479951572</v>
      </c>
      <c r="AD58" s="215">
        <f>IF(AD$2=$B58,$F58,
IF(AD$2&gt;$B58,AC58*(1+INDEX('Inputs_Indexed REC'!$E$13:$AD$15,MATCH('Indexed REC Strike Price'!$C58,'Inputs_Indexed REC'!$C$13:$C$15,0),MATCH(AD$2,'Inputs_Indexed REC'!$E$10:$AD$10,0))),
IF(AD$2&lt;$B58,0,$F58)))</f>
        <v>96.858292479951572</v>
      </c>
      <c r="AE58" s="215">
        <f>IF(AE$2=$B58,$F58,
IF(AE$2&gt;$B58,AD58*(1+INDEX('Inputs_Indexed REC'!$E$13:$AD$15,MATCH('Indexed REC Strike Price'!$C58,'Inputs_Indexed REC'!$C$13:$C$15,0),MATCH(AE$2,'Inputs_Indexed REC'!$E$10:$AD$10,0))),
IF(AE$2&lt;$B58,0,$F58)))</f>
        <v>96.858292479951572</v>
      </c>
      <c r="AF58" s="215">
        <f>IF(AF$2=$B58,$F58,
IF(AF$2&gt;$B58,AE58*(1+INDEX('Inputs_Indexed REC'!$E$13:$AD$15,MATCH('Indexed REC Strike Price'!$C58,'Inputs_Indexed REC'!$C$13:$C$15,0),MATCH(AF$2,'Inputs_Indexed REC'!$E$10:$AD$10,0))),
IF(AF$2&lt;$B58,0,$F58)))</f>
        <v>96.858292479951572</v>
      </c>
    </row>
    <row r="59" spans="2:49" x14ac:dyDescent="0.35">
      <c r="B59" s="354">
        <f t="shared" si="3"/>
        <v>2024</v>
      </c>
      <c r="C59" s="305" t="s">
        <v>77</v>
      </c>
      <c r="D59" s="60" t="s">
        <v>22</v>
      </c>
      <c r="E59" s="249" t="s">
        <v>93</v>
      </c>
      <c r="F59" s="361">
        <v>96.86</v>
      </c>
      <c r="H59" s="215">
        <f>IF(H$2=$B59,$F59,
IF(H$2&gt;$B59,G59*(1+INDEX('Inputs_Indexed REC'!$E$13:$AD$15,MATCH('Indexed REC Strike Price'!$C59,'Inputs_Indexed REC'!$C$13:$C$15,0),MATCH(H$2,'Inputs_Indexed REC'!$E$10:$AD$10,0))),
IF(H$2&lt;$B59,0,$F59)))</f>
        <v>0</v>
      </c>
      <c r="I59" s="215">
        <f>IF(I$2=$B59,$F59,
IF(I$2&gt;$B59,H59*(1+INDEX('Inputs_Indexed REC'!$E$13:$AD$15,MATCH('Indexed REC Strike Price'!$C59,'Inputs_Indexed REC'!$C$13:$C$15,0),MATCH(I$2,'Inputs_Indexed REC'!$E$10:$AD$10,0))),
IF(I$2&lt;$B59,0,$F59)))</f>
        <v>0</v>
      </c>
      <c r="J59" s="215">
        <f>IF(J$2=$B59,$F59,
IF(J$2&gt;$B59,I59*(1+INDEX('Inputs_Indexed REC'!$E$13:$AD$15,MATCH('Indexed REC Strike Price'!$C59,'Inputs_Indexed REC'!$C$13:$C$15,0),MATCH(J$2,'Inputs_Indexed REC'!$E$10:$AD$10,0))),
IF(J$2&lt;$B59,0,$F59)))</f>
        <v>96.86</v>
      </c>
      <c r="K59" s="215">
        <f>IF(K$2=$B59,$F59,
IF(K$2&gt;$B59,J59*(1+INDEX('Inputs_Indexed REC'!$E$13:$AD$15,MATCH('Indexed REC Strike Price'!$C59,'Inputs_Indexed REC'!$C$13:$C$15,0),MATCH(K$2,'Inputs_Indexed REC'!$E$10:$AD$10,0))),
IF(K$2&lt;$B59,0,$F59)))</f>
        <v>96.86</v>
      </c>
      <c r="L59" s="215">
        <f>IF(L$2=$B59,$F59,
IF(L$2&gt;$B59,K59*(1+INDEX('Inputs_Indexed REC'!$E$13:$AD$15,MATCH('Indexed REC Strike Price'!$C59,'Inputs_Indexed REC'!$C$13:$C$15,0),MATCH(L$2,'Inputs_Indexed REC'!$E$10:$AD$10,0))),
IF(L$2&lt;$B59,0,$F59)))</f>
        <v>96.86</v>
      </c>
      <c r="M59" s="215">
        <f>IF(M$2=$B59,$F59,
IF(M$2&gt;$B59,L59*(1+INDEX('Inputs_Indexed REC'!$E$13:$AD$15,MATCH('Indexed REC Strike Price'!$C59,'Inputs_Indexed REC'!$C$13:$C$15,0),MATCH(M$2,'Inputs_Indexed REC'!$E$10:$AD$10,0))),
IF(M$2&lt;$B59,0,$F59)))</f>
        <v>96.86</v>
      </c>
      <c r="N59" s="215">
        <f>IF(N$2=$B59,$F59,
IF(N$2&gt;$B59,M59*(1+INDEX('Inputs_Indexed REC'!$E$13:$AD$15,MATCH('Indexed REC Strike Price'!$C59,'Inputs_Indexed REC'!$C$13:$C$15,0),MATCH(N$2,'Inputs_Indexed REC'!$E$10:$AD$10,0))),
IF(N$2&lt;$B59,0,$F59)))</f>
        <v>96.86</v>
      </c>
      <c r="O59" s="215">
        <f>IF(O$2=$B59,$F59,
IF(O$2&gt;$B59,N59*(1+INDEX('Inputs_Indexed REC'!$E$13:$AD$15,MATCH('Indexed REC Strike Price'!$C59,'Inputs_Indexed REC'!$C$13:$C$15,0),MATCH(O$2,'Inputs_Indexed REC'!$E$10:$AD$10,0))),
IF(O$2&lt;$B59,0,$F59)))</f>
        <v>96.86</v>
      </c>
      <c r="P59" s="215">
        <f>IF(P$2=$B59,$F59,
IF(P$2&gt;$B59,O59*(1+INDEX('Inputs_Indexed REC'!$E$13:$AD$15,MATCH('Indexed REC Strike Price'!$C59,'Inputs_Indexed REC'!$C$13:$C$15,0),MATCH(P$2,'Inputs_Indexed REC'!$E$10:$AD$10,0))),
IF(P$2&lt;$B59,0,$F59)))</f>
        <v>96.86</v>
      </c>
      <c r="Q59" s="215">
        <f>IF(Q$2=$B59,$F59,
IF(Q$2&gt;$B59,P59*(1+INDEX('Inputs_Indexed REC'!$E$13:$AD$15,MATCH('Indexed REC Strike Price'!$C59,'Inputs_Indexed REC'!$C$13:$C$15,0),MATCH(Q$2,'Inputs_Indexed REC'!$E$10:$AD$10,0))),
IF(Q$2&lt;$B59,0,$F59)))</f>
        <v>96.86</v>
      </c>
      <c r="R59" s="215">
        <f>IF(R$2=$B59,$F59,
IF(R$2&gt;$B59,Q59*(1+INDEX('Inputs_Indexed REC'!$E$13:$AD$15,MATCH('Indexed REC Strike Price'!$C59,'Inputs_Indexed REC'!$C$13:$C$15,0),MATCH(R$2,'Inputs_Indexed REC'!$E$10:$AD$10,0))),
IF(R$2&lt;$B59,0,$F59)))</f>
        <v>96.86</v>
      </c>
      <c r="S59" s="215">
        <f>IF(S$2=$B59,$F59,
IF(S$2&gt;$B59,R59*(1+INDEX('Inputs_Indexed REC'!$E$13:$AD$15,MATCH('Indexed REC Strike Price'!$C59,'Inputs_Indexed REC'!$C$13:$C$15,0),MATCH(S$2,'Inputs_Indexed REC'!$E$10:$AD$10,0))),
IF(S$2&lt;$B59,0,$F59)))</f>
        <v>96.86</v>
      </c>
      <c r="T59" s="215">
        <f>IF(T$2=$B59,$F59,
IF(T$2&gt;$B59,S59*(1+INDEX('Inputs_Indexed REC'!$E$13:$AD$15,MATCH('Indexed REC Strike Price'!$C59,'Inputs_Indexed REC'!$C$13:$C$15,0),MATCH(T$2,'Inputs_Indexed REC'!$E$10:$AD$10,0))),
IF(T$2&lt;$B59,0,$F59)))</f>
        <v>96.86</v>
      </c>
      <c r="U59" s="215">
        <f>IF(U$2=$B59,$F59,
IF(U$2&gt;$B59,T59*(1+INDEX('Inputs_Indexed REC'!$E$13:$AD$15,MATCH('Indexed REC Strike Price'!$C59,'Inputs_Indexed REC'!$C$13:$C$15,0),MATCH(U$2,'Inputs_Indexed REC'!$E$10:$AD$10,0))),
IF(U$2&lt;$B59,0,$F59)))</f>
        <v>96.86</v>
      </c>
      <c r="V59" s="215">
        <f>IF(V$2=$B59,$F59,
IF(V$2&gt;$B59,U59*(1+INDEX('Inputs_Indexed REC'!$E$13:$AD$15,MATCH('Indexed REC Strike Price'!$C59,'Inputs_Indexed REC'!$C$13:$C$15,0),MATCH(V$2,'Inputs_Indexed REC'!$E$10:$AD$10,0))),
IF(V$2&lt;$B59,0,$F59)))</f>
        <v>96.86</v>
      </c>
      <c r="W59" s="215">
        <f>IF(W$2=$B59,$F59,
IF(W$2&gt;$B59,V59*(1+INDEX('Inputs_Indexed REC'!$E$13:$AD$15,MATCH('Indexed REC Strike Price'!$C59,'Inputs_Indexed REC'!$C$13:$C$15,0),MATCH(W$2,'Inputs_Indexed REC'!$E$10:$AD$10,0))),
IF(W$2&lt;$B59,0,$F59)))</f>
        <v>96.86</v>
      </c>
      <c r="X59" s="215">
        <f>IF(X$2=$B59,$F59,
IF(X$2&gt;$B59,W59*(1+INDEX('Inputs_Indexed REC'!$E$13:$AD$15,MATCH('Indexed REC Strike Price'!$C59,'Inputs_Indexed REC'!$C$13:$C$15,0),MATCH(X$2,'Inputs_Indexed REC'!$E$10:$AD$10,0))),
IF(X$2&lt;$B59,0,$F59)))</f>
        <v>96.86</v>
      </c>
      <c r="Y59" s="215">
        <f>IF(Y$2=$B59,$F59,
IF(Y$2&gt;$B59,X59*(1+INDEX('Inputs_Indexed REC'!$E$13:$AD$15,MATCH('Indexed REC Strike Price'!$C59,'Inputs_Indexed REC'!$C$13:$C$15,0),MATCH(Y$2,'Inputs_Indexed REC'!$E$10:$AD$10,0))),
IF(Y$2&lt;$B59,0,$F59)))</f>
        <v>96.86</v>
      </c>
      <c r="Z59" s="215">
        <f>IF(Z$2=$B59,$F59,
IF(Z$2&gt;$B59,Y59*(1+INDEX('Inputs_Indexed REC'!$E$13:$AD$15,MATCH('Indexed REC Strike Price'!$C59,'Inputs_Indexed REC'!$C$13:$C$15,0),MATCH(Z$2,'Inputs_Indexed REC'!$E$10:$AD$10,0))),
IF(Z$2&lt;$B59,0,$F59)))</f>
        <v>96.86</v>
      </c>
      <c r="AA59" s="215">
        <f>IF(AA$2=$B59,$F59,
IF(AA$2&gt;$B59,Z59*(1+INDEX('Inputs_Indexed REC'!$E$13:$AD$15,MATCH('Indexed REC Strike Price'!$C59,'Inputs_Indexed REC'!$C$13:$C$15,0),MATCH(AA$2,'Inputs_Indexed REC'!$E$10:$AD$10,0))),
IF(AA$2&lt;$B59,0,$F59)))</f>
        <v>96.86</v>
      </c>
      <c r="AB59" s="215">
        <f>IF(AB$2=$B59,$F59,
IF(AB$2&gt;$B59,AA59*(1+INDEX('Inputs_Indexed REC'!$E$13:$AD$15,MATCH('Indexed REC Strike Price'!$C59,'Inputs_Indexed REC'!$C$13:$C$15,0),MATCH(AB$2,'Inputs_Indexed REC'!$E$10:$AD$10,0))),
IF(AB$2&lt;$B59,0,$F59)))</f>
        <v>96.86</v>
      </c>
      <c r="AC59" s="215">
        <f>IF(AC$2=$B59,$F59,
IF(AC$2&gt;$B59,AB59*(1+INDEX('Inputs_Indexed REC'!$E$13:$AD$15,MATCH('Indexed REC Strike Price'!$C59,'Inputs_Indexed REC'!$C$13:$C$15,0),MATCH(AC$2,'Inputs_Indexed REC'!$E$10:$AD$10,0))),
IF(AC$2&lt;$B59,0,$F59)))</f>
        <v>96.86</v>
      </c>
      <c r="AD59" s="215">
        <f>IF(AD$2=$B59,$F59,
IF(AD$2&gt;$B59,AC59*(1+INDEX('Inputs_Indexed REC'!$E$13:$AD$15,MATCH('Indexed REC Strike Price'!$C59,'Inputs_Indexed REC'!$C$13:$C$15,0),MATCH(AD$2,'Inputs_Indexed REC'!$E$10:$AD$10,0))),
IF(AD$2&lt;$B59,0,$F59)))</f>
        <v>96.86</v>
      </c>
      <c r="AE59" s="215">
        <f>IF(AE$2=$B59,$F59,
IF(AE$2&gt;$B59,AD59*(1+INDEX('Inputs_Indexed REC'!$E$13:$AD$15,MATCH('Indexed REC Strike Price'!$C59,'Inputs_Indexed REC'!$C$13:$C$15,0),MATCH(AE$2,'Inputs_Indexed REC'!$E$10:$AD$10,0))),
IF(AE$2&lt;$B59,0,$F59)))</f>
        <v>96.86</v>
      </c>
      <c r="AF59" s="215">
        <f>IF(AF$2=$B59,$F59,
IF(AF$2&gt;$B59,AE59*(1+INDEX('Inputs_Indexed REC'!$E$13:$AD$15,MATCH('Indexed REC Strike Price'!$C59,'Inputs_Indexed REC'!$C$13:$C$15,0),MATCH(AF$2,'Inputs_Indexed REC'!$E$10:$AD$10,0))),
IF(AF$2&lt;$B59,0,$F59)))</f>
        <v>96.86</v>
      </c>
    </row>
    <row r="60" spans="2:49" x14ac:dyDescent="0.35">
      <c r="B60" s="354">
        <f t="shared" si="3"/>
        <v>2025</v>
      </c>
      <c r="C60" s="305" t="s">
        <v>77</v>
      </c>
      <c r="D60" s="60" t="s">
        <v>23</v>
      </c>
      <c r="E60" s="249" t="s">
        <v>93</v>
      </c>
      <c r="F60" s="361">
        <v>105.00877823700496</v>
      </c>
      <c r="H60" s="215">
        <f>IF(H$2=$B60,$F60,
IF(H$2&gt;$B60,G60*(1+INDEX('Inputs_Indexed REC'!$E$13:$AD$15,MATCH('Indexed REC Strike Price'!$C60,'Inputs_Indexed REC'!$C$13:$C$15,0),MATCH(H$2,'Inputs_Indexed REC'!$E$10:$AD$10,0))),
IF(H$2&lt;$B60,0,$F60)))</f>
        <v>0</v>
      </c>
      <c r="I60" s="215">
        <f>IF(I$2=$B60,$F60,
IF(I$2&gt;$B60,H60*(1+INDEX('Inputs_Indexed REC'!$E$13:$AD$15,MATCH('Indexed REC Strike Price'!$C60,'Inputs_Indexed REC'!$C$13:$C$15,0),MATCH(I$2,'Inputs_Indexed REC'!$E$10:$AD$10,0))),
IF(I$2&lt;$B60,0,$F60)))</f>
        <v>0</v>
      </c>
      <c r="J60" s="215">
        <f>IF(J$2=$B60,$F60,
IF(J$2&gt;$B60,I60*(1+INDEX('Inputs_Indexed REC'!$E$13:$AD$15,MATCH('Indexed REC Strike Price'!$C60,'Inputs_Indexed REC'!$C$13:$C$15,0),MATCH(J$2,'Inputs_Indexed REC'!$E$10:$AD$10,0))),
IF(J$2&lt;$B60,0,$F60)))</f>
        <v>0</v>
      </c>
      <c r="K60" s="215">
        <f>IF(K$2=$B60,$F60,
IF(K$2&gt;$B60,J60*(1+INDEX('Inputs_Indexed REC'!$E$13:$AD$15,MATCH('Indexed REC Strike Price'!$C60,'Inputs_Indexed REC'!$C$13:$C$15,0),MATCH(K$2,'Inputs_Indexed REC'!$E$10:$AD$10,0))),
IF(K$2&lt;$B60,0,$F60)))</f>
        <v>105.00877823700496</v>
      </c>
      <c r="L60" s="215">
        <f>IF(L$2=$B60,$F60,
IF(L$2&gt;$B60,K60*(1+INDEX('Inputs_Indexed REC'!$E$13:$AD$15,MATCH('Indexed REC Strike Price'!$C60,'Inputs_Indexed REC'!$C$13:$C$15,0),MATCH(L$2,'Inputs_Indexed REC'!$E$10:$AD$10,0))),
IF(L$2&lt;$B60,0,$F60)))</f>
        <v>105.00877823700496</v>
      </c>
      <c r="M60" s="215">
        <f>IF(M$2=$B60,$F60,
IF(M$2&gt;$B60,L60*(1+INDEX('Inputs_Indexed REC'!$E$13:$AD$15,MATCH('Indexed REC Strike Price'!$C60,'Inputs_Indexed REC'!$C$13:$C$15,0),MATCH(M$2,'Inputs_Indexed REC'!$E$10:$AD$10,0))),
IF(M$2&lt;$B60,0,$F60)))</f>
        <v>105.00877823700496</v>
      </c>
      <c r="N60" s="215">
        <f>IF(N$2=$B60,$F60,
IF(N$2&gt;$B60,M60*(1+INDEX('Inputs_Indexed REC'!$E$13:$AD$15,MATCH('Indexed REC Strike Price'!$C60,'Inputs_Indexed REC'!$C$13:$C$15,0),MATCH(N$2,'Inputs_Indexed REC'!$E$10:$AD$10,0))),
IF(N$2&lt;$B60,0,$F60)))</f>
        <v>105.00877823700496</v>
      </c>
      <c r="O60" s="215">
        <f>IF(O$2=$B60,$F60,
IF(O$2&gt;$B60,N60*(1+INDEX('Inputs_Indexed REC'!$E$13:$AD$15,MATCH('Indexed REC Strike Price'!$C60,'Inputs_Indexed REC'!$C$13:$C$15,0),MATCH(O$2,'Inputs_Indexed REC'!$E$10:$AD$10,0))),
IF(O$2&lt;$B60,0,$F60)))</f>
        <v>105.00877823700496</v>
      </c>
      <c r="P60" s="215">
        <f>IF(P$2=$B60,$F60,
IF(P$2&gt;$B60,O60*(1+INDEX('Inputs_Indexed REC'!$E$13:$AD$15,MATCH('Indexed REC Strike Price'!$C60,'Inputs_Indexed REC'!$C$13:$C$15,0),MATCH(P$2,'Inputs_Indexed REC'!$E$10:$AD$10,0))),
IF(P$2&lt;$B60,0,$F60)))</f>
        <v>105.00877823700496</v>
      </c>
      <c r="Q60" s="215">
        <f>IF(Q$2=$B60,$F60,
IF(Q$2&gt;$B60,P60*(1+INDEX('Inputs_Indexed REC'!$E$13:$AD$15,MATCH('Indexed REC Strike Price'!$C60,'Inputs_Indexed REC'!$C$13:$C$15,0),MATCH(Q$2,'Inputs_Indexed REC'!$E$10:$AD$10,0))),
IF(Q$2&lt;$B60,0,$F60)))</f>
        <v>105.00877823700496</v>
      </c>
      <c r="R60" s="215">
        <f>IF(R$2=$B60,$F60,
IF(R$2&gt;$B60,Q60*(1+INDEX('Inputs_Indexed REC'!$E$13:$AD$15,MATCH('Indexed REC Strike Price'!$C60,'Inputs_Indexed REC'!$C$13:$C$15,0),MATCH(R$2,'Inputs_Indexed REC'!$E$10:$AD$10,0))),
IF(R$2&lt;$B60,0,$F60)))</f>
        <v>105.00877823700496</v>
      </c>
      <c r="S60" s="215">
        <f>IF(S$2=$B60,$F60,
IF(S$2&gt;$B60,R60*(1+INDEX('Inputs_Indexed REC'!$E$13:$AD$15,MATCH('Indexed REC Strike Price'!$C60,'Inputs_Indexed REC'!$C$13:$C$15,0),MATCH(S$2,'Inputs_Indexed REC'!$E$10:$AD$10,0))),
IF(S$2&lt;$B60,0,$F60)))</f>
        <v>105.00877823700496</v>
      </c>
      <c r="T60" s="215">
        <f>IF(T$2=$B60,$F60,
IF(T$2&gt;$B60,S60*(1+INDEX('Inputs_Indexed REC'!$E$13:$AD$15,MATCH('Indexed REC Strike Price'!$C60,'Inputs_Indexed REC'!$C$13:$C$15,0),MATCH(T$2,'Inputs_Indexed REC'!$E$10:$AD$10,0))),
IF(T$2&lt;$B60,0,$F60)))</f>
        <v>105.00877823700496</v>
      </c>
      <c r="U60" s="215">
        <f>IF(U$2=$B60,$F60,
IF(U$2&gt;$B60,T60*(1+INDEX('Inputs_Indexed REC'!$E$13:$AD$15,MATCH('Indexed REC Strike Price'!$C60,'Inputs_Indexed REC'!$C$13:$C$15,0),MATCH(U$2,'Inputs_Indexed REC'!$E$10:$AD$10,0))),
IF(U$2&lt;$B60,0,$F60)))</f>
        <v>105.00877823700496</v>
      </c>
      <c r="V60" s="215">
        <f>IF(V$2=$B60,$F60,
IF(V$2&gt;$B60,U60*(1+INDEX('Inputs_Indexed REC'!$E$13:$AD$15,MATCH('Indexed REC Strike Price'!$C60,'Inputs_Indexed REC'!$C$13:$C$15,0),MATCH(V$2,'Inputs_Indexed REC'!$E$10:$AD$10,0))),
IF(V$2&lt;$B60,0,$F60)))</f>
        <v>105.00877823700496</v>
      </c>
      <c r="W60" s="215">
        <f>IF(W$2=$B60,$F60,
IF(W$2&gt;$B60,V60*(1+INDEX('Inputs_Indexed REC'!$E$13:$AD$15,MATCH('Indexed REC Strike Price'!$C60,'Inputs_Indexed REC'!$C$13:$C$15,0),MATCH(W$2,'Inputs_Indexed REC'!$E$10:$AD$10,0))),
IF(W$2&lt;$B60,0,$F60)))</f>
        <v>105.00877823700496</v>
      </c>
      <c r="X60" s="215">
        <f>IF(X$2=$B60,$F60,
IF(X$2&gt;$B60,W60*(1+INDEX('Inputs_Indexed REC'!$E$13:$AD$15,MATCH('Indexed REC Strike Price'!$C60,'Inputs_Indexed REC'!$C$13:$C$15,0),MATCH(X$2,'Inputs_Indexed REC'!$E$10:$AD$10,0))),
IF(X$2&lt;$B60,0,$F60)))</f>
        <v>105.00877823700496</v>
      </c>
      <c r="Y60" s="215">
        <f>IF(Y$2=$B60,$F60,
IF(Y$2&gt;$B60,X60*(1+INDEX('Inputs_Indexed REC'!$E$13:$AD$15,MATCH('Indexed REC Strike Price'!$C60,'Inputs_Indexed REC'!$C$13:$C$15,0),MATCH(Y$2,'Inputs_Indexed REC'!$E$10:$AD$10,0))),
IF(Y$2&lt;$B60,0,$F60)))</f>
        <v>105.00877823700496</v>
      </c>
      <c r="Z60" s="215">
        <f>IF(Z$2=$B60,$F60,
IF(Z$2&gt;$B60,Y60*(1+INDEX('Inputs_Indexed REC'!$E$13:$AD$15,MATCH('Indexed REC Strike Price'!$C60,'Inputs_Indexed REC'!$C$13:$C$15,0),MATCH(Z$2,'Inputs_Indexed REC'!$E$10:$AD$10,0))),
IF(Z$2&lt;$B60,0,$F60)))</f>
        <v>105.00877823700496</v>
      </c>
      <c r="AA60" s="215">
        <f>IF(AA$2=$B60,$F60,
IF(AA$2&gt;$B60,Z60*(1+INDEX('Inputs_Indexed REC'!$E$13:$AD$15,MATCH('Indexed REC Strike Price'!$C60,'Inputs_Indexed REC'!$C$13:$C$15,0),MATCH(AA$2,'Inputs_Indexed REC'!$E$10:$AD$10,0))),
IF(AA$2&lt;$B60,0,$F60)))</f>
        <v>105.00877823700496</v>
      </c>
      <c r="AB60" s="215">
        <f>IF(AB$2=$B60,$F60,
IF(AB$2&gt;$B60,AA60*(1+INDEX('Inputs_Indexed REC'!$E$13:$AD$15,MATCH('Indexed REC Strike Price'!$C60,'Inputs_Indexed REC'!$C$13:$C$15,0),MATCH(AB$2,'Inputs_Indexed REC'!$E$10:$AD$10,0))),
IF(AB$2&lt;$B60,0,$F60)))</f>
        <v>105.00877823700496</v>
      </c>
      <c r="AC60" s="215">
        <f>IF(AC$2=$B60,$F60,
IF(AC$2&gt;$B60,AB60*(1+INDEX('Inputs_Indexed REC'!$E$13:$AD$15,MATCH('Indexed REC Strike Price'!$C60,'Inputs_Indexed REC'!$C$13:$C$15,0),MATCH(AC$2,'Inputs_Indexed REC'!$E$10:$AD$10,0))),
IF(AC$2&lt;$B60,0,$F60)))</f>
        <v>105.00877823700496</v>
      </c>
      <c r="AD60" s="215">
        <f>IF(AD$2=$B60,$F60,
IF(AD$2&gt;$B60,AC60*(1+INDEX('Inputs_Indexed REC'!$E$13:$AD$15,MATCH('Indexed REC Strike Price'!$C60,'Inputs_Indexed REC'!$C$13:$C$15,0),MATCH(AD$2,'Inputs_Indexed REC'!$E$10:$AD$10,0))),
IF(AD$2&lt;$B60,0,$F60)))</f>
        <v>105.00877823700496</v>
      </c>
      <c r="AE60" s="215">
        <f>IF(AE$2=$B60,$F60,
IF(AE$2&gt;$B60,AD60*(1+INDEX('Inputs_Indexed REC'!$E$13:$AD$15,MATCH('Indexed REC Strike Price'!$C60,'Inputs_Indexed REC'!$C$13:$C$15,0),MATCH(AE$2,'Inputs_Indexed REC'!$E$10:$AD$10,0))),
IF(AE$2&lt;$B60,0,$F60)))</f>
        <v>105.00877823700496</v>
      </c>
      <c r="AF60" s="215">
        <f>IF(AF$2=$B60,$F60,
IF(AF$2&gt;$B60,AE60*(1+INDEX('Inputs_Indexed REC'!$E$13:$AD$15,MATCH('Indexed REC Strike Price'!$C60,'Inputs_Indexed REC'!$C$13:$C$15,0),MATCH(AF$2,'Inputs_Indexed REC'!$E$10:$AD$10,0))),
IF(AF$2&lt;$B60,0,$F60)))</f>
        <v>105.00877823700496</v>
      </c>
    </row>
    <row r="61" spans="2:49" x14ac:dyDescent="0.35">
      <c r="B61" s="354">
        <f t="shared" si="3"/>
        <v>2026</v>
      </c>
      <c r="C61" s="305" t="s">
        <v>77</v>
      </c>
      <c r="D61" s="60" t="s">
        <v>24</v>
      </c>
      <c r="E61" s="249" t="s">
        <v>93</v>
      </c>
      <c r="F61" s="361">
        <v>126.37263311970598</v>
      </c>
      <c r="H61" s="215">
        <f>IF(H$2=$B61,$F61,
IF(H$2&gt;$B61,G61*(1+INDEX('Inputs_Indexed REC'!$E$13:$AD$15,MATCH('Indexed REC Strike Price'!$C61,'Inputs_Indexed REC'!$C$13:$C$15,0),MATCH(H$2,'Inputs_Indexed REC'!$E$10:$AD$10,0))),
IF(H$2&lt;$B61,0,$F61)))</f>
        <v>0</v>
      </c>
      <c r="I61" s="215">
        <f>IF(I$2=$B61,$F61,
IF(I$2&gt;$B61,H61*(1+INDEX('Inputs_Indexed REC'!$E$13:$AD$15,MATCH('Indexed REC Strike Price'!$C61,'Inputs_Indexed REC'!$C$13:$C$15,0),MATCH(I$2,'Inputs_Indexed REC'!$E$10:$AD$10,0))),
IF(I$2&lt;$B61,0,$F61)))</f>
        <v>0</v>
      </c>
      <c r="J61" s="215">
        <f>IF(J$2=$B61,$F61,
IF(J$2&gt;$B61,I61*(1+INDEX('Inputs_Indexed REC'!$E$13:$AD$15,MATCH('Indexed REC Strike Price'!$C61,'Inputs_Indexed REC'!$C$13:$C$15,0),MATCH(J$2,'Inputs_Indexed REC'!$E$10:$AD$10,0))),
IF(J$2&lt;$B61,0,$F61)))</f>
        <v>0</v>
      </c>
      <c r="K61" s="215">
        <f>IF(K$2=$B61,$F61,
IF(K$2&gt;$B61,J61*(1+INDEX('Inputs_Indexed REC'!$E$13:$AD$15,MATCH('Indexed REC Strike Price'!$C61,'Inputs_Indexed REC'!$C$13:$C$15,0),MATCH(K$2,'Inputs_Indexed REC'!$E$10:$AD$10,0))),
IF(K$2&lt;$B61,0,$F61)))</f>
        <v>0</v>
      </c>
      <c r="L61" s="215">
        <f>IF(L$2=$B61,$F61,
IF(L$2&gt;$B61,K61*(1+INDEX('Inputs_Indexed REC'!$E$13:$AD$15,MATCH('Indexed REC Strike Price'!$C61,'Inputs_Indexed REC'!$C$13:$C$15,0),MATCH(L$2,'Inputs_Indexed REC'!$E$10:$AD$10,0))),
IF(L$2&lt;$B61,0,$F61)))</f>
        <v>126.37263311970598</v>
      </c>
      <c r="M61" s="215">
        <f>IF(M$2=$B61,$F61,
IF(M$2&gt;$B61,L61*(1+INDEX('Inputs_Indexed REC'!$E$13:$AD$15,MATCH('Indexed REC Strike Price'!$C61,'Inputs_Indexed REC'!$C$13:$C$15,0),MATCH(M$2,'Inputs_Indexed REC'!$E$10:$AD$10,0))),
IF(M$2&lt;$B61,0,$F61)))</f>
        <v>126.37263311970598</v>
      </c>
      <c r="N61" s="215">
        <f>IF(N$2=$B61,$F61,
IF(N$2&gt;$B61,M61*(1+INDEX('Inputs_Indexed REC'!$E$13:$AD$15,MATCH('Indexed REC Strike Price'!$C61,'Inputs_Indexed REC'!$C$13:$C$15,0),MATCH(N$2,'Inputs_Indexed REC'!$E$10:$AD$10,0))),
IF(N$2&lt;$B61,0,$F61)))</f>
        <v>126.37263311970598</v>
      </c>
      <c r="O61" s="215">
        <f>IF(O$2=$B61,$F61,
IF(O$2&gt;$B61,N61*(1+INDEX('Inputs_Indexed REC'!$E$13:$AD$15,MATCH('Indexed REC Strike Price'!$C61,'Inputs_Indexed REC'!$C$13:$C$15,0),MATCH(O$2,'Inputs_Indexed REC'!$E$10:$AD$10,0))),
IF(O$2&lt;$B61,0,$F61)))</f>
        <v>126.37263311970598</v>
      </c>
      <c r="P61" s="215">
        <f>IF(P$2=$B61,$F61,
IF(P$2&gt;$B61,O61*(1+INDEX('Inputs_Indexed REC'!$E$13:$AD$15,MATCH('Indexed REC Strike Price'!$C61,'Inputs_Indexed REC'!$C$13:$C$15,0),MATCH(P$2,'Inputs_Indexed REC'!$E$10:$AD$10,0))),
IF(P$2&lt;$B61,0,$F61)))</f>
        <v>126.37263311970598</v>
      </c>
      <c r="Q61" s="215">
        <f>IF(Q$2=$B61,$F61,
IF(Q$2&gt;$B61,P61*(1+INDEX('Inputs_Indexed REC'!$E$13:$AD$15,MATCH('Indexed REC Strike Price'!$C61,'Inputs_Indexed REC'!$C$13:$C$15,0),MATCH(Q$2,'Inputs_Indexed REC'!$E$10:$AD$10,0))),
IF(Q$2&lt;$B61,0,$F61)))</f>
        <v>126.37263311970598</v>
      </c>
      <c r="R61" s="215">
        <f>IF(R$2=$B61,$F61,
IF(R$2&gt;$B61,Q61*(1+INDEX('Inputs_Indexed REC'!$E$13:$AD$15,MATCH('Indexed REC Strike Price'!$C61,'Inputs_Indexed REC'!$C$13:$C$15,0),MATCH(R$2,'Inputs_Indexed REC'!$E$10:$AD$10,0))),
IF(R$2&lt;$B61,0,$F61)))</f>
        <v>126.37263311970598</v>
      </c>
      <c r="S61" s="215">
        <f>IF(S$2=$B61,$F61,
IF(S$2&gt;$B61,R61*(1+INDEX('Inputs_Indexed REC'!$E$13:$AD$15,MATCH('Indexed REC Strike Price'!$C61,'Inputs_Indexed REC'!$C$13:$C$15,0),MATCH(S$2,'Inputs_Indexed REC'!$E$10:$AD$10,0))),
IF(S$2&lt;$B61,0,$F61)))</f>
        <v>126.37263311970598</v>
      </c>
      <c r="T61" s="215">
        <f>IF(T$2=$B61,$F61,
IF(T$2&gt;$B61,S61*(1+INDEX('Inputs_Indexed REC'!$E$13:$AD$15,MATCH('Indexed REC Strike Price'!$C61,'Inputs_Indexed REC'!$C$13:$C$15,0),MATCH(T$2,'Inputs_Indexed REC'!$E$10:$AD$10,0))),
IF(T$2&lt;$B61,0,$F61)))</f>
        <v>126.37263311970598</v>
      </c>
      <c r="U61" s="215">
        <f>IF(U$2=$B61,$F61,
IF(U$2&gt;$B61,T61*(1+INDEX('Inputs_Indexed REC'!$E$13:$AD$15,MATCH('Indexed REC Strike Price'!$C61,'Inputs_Indexed REC'!$C$13:$C$15,0),MATCH(U$2,'Inputs_Indexed REC'!$E$10:$AD$10,0))),
IF(U$2&lt;$B61,0,$F61)))</f>
        <v>126.37263311970598</v>
      </c>
      <c r="V61" s="215">
        <f>IF(V$2=$B61,$F61,
IF(V$2&gt;$B61,U61*(1+INDEX('Inputs_Indexed REC'!$E$13:$AD$15,MATCH('Indexed REC Strike Price'!$C61,'Inputs_Indexed REC'!$C$13:$C$15,0),MATCH(V$2,'Inputs_Indexed REC'!$E$10:$AD$10,0))),
IF(V$2&lt;$B61,0,$F61)))</f>
        <v>126.37263311970598</v>
      </c>
      <c r="W61" s="215">
        <f>IF(W$2=$B61,$F61,
IF(W$2&gt;$B61,V61*(1+INDEX('Inputs_Indexed REC'!$E$13:$AD$15,MATCH('Indexed REC Strike Price'!$C61,'Inputs_Indexed REC'!$C$13:$C$15,0),MATCH(W$2,'Inputs_Indexed REC'!$E$10:$AD$10,0))),
IF(W$2&lt;$B61,0,$F61)))</f>
        <v>126.37263311970598</v>
      </c>
      <c r="X61" s="215">
        <f>IF(X$2=$B61,$F61,
IF(X$2&gt;$B61,W61*(1+INDEX('Inputs_Indexed REC'!$E$13:$AD$15,MATCH('Indexed REC Strike Price'!$C61,'Inputs_Indexed REC'!$C$13:$C$15,0),MATCH(X$2,'Inputs_Indexed REC'!$E$10:$AD$10,0))),
IF(X$2&lt;$B61,0,$F61)))</f>
        <v>126.37263311970598</v>
      </c>
      <c r="Y61" s="215">
        <f>IF(Y$2=$B61,$F61,
IF(Y$2&gt;$B61,X61*(1+INDEX('Inputs_Indexed REC'!$E$13:$AD$15,MATCH('Indexed REC Strike Price'!$C61,'Inputs_Indexed REC'!$C$13:$C$15,0),MATCH(Y$2,'Inputs_Indexed REC'!$E$10:$AD$10,0))),
IF(Y$2&lt;$B61,0,$F61)))</f>
        <v>126.37263311970598</v>
      </c>
      <c r="Z61" s="215">
        <f>IF(Z$2=$B61,$F61,
IF(Z$2&gt;$B61,Y61*(1+INDEX('Inputs_Indexed REC'!$E$13:$AD$15,MATCH('Indexed REC Strike Price'!$C61,'Inputs_Indexed REC'!$C$13:$C$15,0),MATCH(Z$2,'Inputs_Indexed REC'!$E$10:$AD$10,0))),
IF(Z$2&lt;$B61,0,$F61)))</f>
        <v>126.37263311970598</v>
      </c>
      <c r="AA61" s="215">
        <f>IF(AA$2=$B61,$F61,
IF(AA$2&gt;$B61,Z61*(1+INDEX('Inputs_Indexed REC'!$E$13:$AD$15,MATCH('Indexed REC Strike Price'!$C61,'Inputs_Indexed REC'!$C$13:$C$15,0),MATCH(AA$2,'Inputs_Indexed REC'!$E$10:$AD$10,0))),
IF(AA$2&lt;$B61,0,$F61)))</f>
        <v>126.37263311970598</v>
      </c>
      <c r="AB61" s="215">
        <f>IF(AB$2=$B61,$F61,
IF(AB$2&gt;$B61,AA61*(1+INDEX('Inputs_Indexed REC'!$E$13:$AD$15,MATCH('Indexed REC Strike Price'!$C61,'Inputs_Indexed REC'!$C$13:$C$15,0),MATCH(AB$2,'Inputs_Indexed REC'!$E$10:$AD$10,0))),
IF(AB$2&lt;$B61,0,$F61)))</f>
        <v>126.37263311970598</v>
      </c>
      <c r="AC61" s="215">
        <f>IF(AC$2=$B61,$F61,
IF(AC$2&gt;$B61,AB61*(1+INDEX('Inputs_Indexed REC'!$E$13:$AD$15,MATCH('Indexed REC Strike Price'!$C61,'Inputs_Indexed REC'!$C$13:$C$15,0),MATCH(AC$2,'Inputs_Indexed REC'!$E$10:$AD$10,0))),
IF(AC$2&lt;$B61,0,$F61)))</f>
        <v>126.37263311970598</v>
      </c>
      <c r="AD61" s="215">
        <f>IF(AD$2=$B61,$F61,
IF(AD$2&gt;$B61,AC61*(1+INDEX('Inputs_Indexed REC'!$E$13:$AD$15,MATCH('Indexed REC Strike Price'!$C61,'Inputs_Indexed REC'!$C$13:$C$15,0),MATCH(AD$2,'Inputs_Indexed REC'!$E$10:$AD$10,0))),
IF(AD$2&lt;$B61,0,$F61)))</f>
        <v>126.37263311970598</v>
      </c>
      <c r="AE61" s="215">
        <f>IF(AE$2=$B61,$F61,
IF(AE$2&gt;$B61,AD61*(1+INDEX('Inputs_Indexed REC'!$E$13:$AD$15,MATCH('Indexed REC Strike Price'!$C61,'Inputs_Indexed REC'!$C$13:$C$15,0),MATCH(AE$2,'Inputs_Indexed REC'!$E$10:$AD$10,0))),
IF(AE$2&lt;$B61,0,$F61)))</f>
        <v>126.37263311970598</v>
      </c>
      <c r="AF61" s="215">
        <f>IF(AF$2=$B61,$F61,
IF(AF$2&gt;$B61,AE61*(1+INDEX('Inputs_Indexed REC'!$E$13:$AD$15,MATCH('Indexed REC Strike Price'!$C61,'Inputs_Indexed REC'!$C$13:$C$15,0),MATCH(AF$2,'Inputs_Indexed REC'!$E$10:$AD$10,0))),
IF(AF$2&lt;$B61,0,$F61)))</f>
        <v>126.37263311970598</v>
      </c>
    </row>
    <row r="62" spans="2:49" x14ac:dyDescent="0.35">
      <c r="B62" s="354">
        <f t="shared" si="3"/>
        <v>2027</v>
      </c>
      <c r="C62" s="305" t="s">
        <v>77</v>
      </c>
      <c r="D62" s="60" t="s">
        <v>25</v>
      </c>
      <c r="E62" s="249" t="s">
        <v>93</v>
      </c>
      <c r="F62" s="361">
        <v>125.30149705325653</v>
      </c>
      <c r="H62" s="215">
        <f>IF(H$2=$B62,$F62,
IF(H$2&gt;$B62,G62*(1+INDEX('Inputs_Indexed REC'!$E$13:$AD$15,MATCH('Indexed REC Strike Price'!$C62,'Inputs_Indexed REC'!$C$13:$C$15,0),MATCH(H$2,'Inputs_Indexed REC'!$E$10:$AD$10,0))),
IF(H$2&lt;$B62,0,$F62)))</f>
        <v>0</v>
      </c>
      <c r="I62" s="215">
        <f>IF(I$2=$B62,$F62,
IF(I$2&gt;$B62,H62*(1+INDEX('Inputs_Indexed REC'!$E$13:$AD$15,MATCH('Indexed REC Strike Price'!$C62,'Inputs_Indexed REC'!$C$13:$C$15,0),MATCH(I$2,'Inputs_Indexed REC'!$E$10:$AD$10,0))),
IF(I$2&lt;$B62,0,$F62)))</f>
        <v>0</v>
      </c>
      <c r="J62" s="215">
        <f>IF(J$2=$B62,$F62,
IF(J$2&gt;$B62,I62*(1+INDEX('Inputs_Indexed REC'!$E$13:$AD$15,MATCH('Indexed REC Strike Price'!$C62,'Inputs_Indexed REC'!$C$13:$C$15,0),MATCH(J$2,'Inputs_Indexed REC'!$E$10:$AD$10,0))),
IF(J$2&lt;$B62,0,$F62)))</f>
        <v>0</v>
      </c>
      <c r="K62" s="215">
        <f>IF(K$2=$B62,$F62,
IF(K$2&gt;$B62,J62*(1+INDEX('Inputs_Indexed REC'!$E$13:$AD$15,MATCH('Indexed REC Strike Price'!$C62,'Inputs_Indexed REC'!$C$13:$C$15,0),MATCH(K$2,'Inputs_Indexed REC'!$E$10:$AD$10,0))),
IF(K$2&lt;$B62,0,$F62)))</f>
        <v>0</v>
      </c>
      <c r="L62" s="215">
        <f>IF(L$2=$B62,$F62,
IF(L$2&gt;$B62,K62*(1+INDEX('Inputs_Indexed REC'!$E$13:$AD$15,MATCH('Indexed REC Strike Price'!$C62,'Inputs_Indexed REC'!$C$13:$C$15,0),MATCH(L$2,'Inputs_Indexed REC'!$E$10:$AD$10,0))),
IF(L$2&lt;$B62,0,$F62)))</f>
        <v>0</v>
      </c>
      <c r="M62" s="215">
        <f>IF(M$2=$B62,$F62,
IF(M$2&gt;$B62,L62*(1+INDEX('Inputs_Indexed REC'!$E$13:$AD$15,MATCH('Indexed REC Strike Price'!$C62,'Inputs_Indexed REC'!$C$13:$C$15,0),MATCH(M$2,'Inputs_Indexed REC'!$E$10:$AD$10,0))),
IF(M$2&lt;$B62,0,$F62)))</f>
        <v>125.30149705325653</v>
      </c>
      <c r="N62" s="215">
        <f>IF(N$2=$B62,$F62,
IF(N$2&gt;$B62,M62*(1+INDEX('Inputs_Indexed REC'!$E$13:$AD$15,MATCH('Indexed REC Strike Price'!$C62,'Inputs_Indexed REC'!$C$13:$C$15,0),MATCH(N$2,'Inputs_Indexed REC'!$E$10:$AD$10,0))),
IF(N$2&lt;$B62,0,$F62)))</f>
        <v>125.30149705325653</v>
      </c>
      <c r="O62" s="215">
        <f>IF(O$2=$B62,$F62,
IF(O$2&gt;$B62,N62*(1+INDEX('Inputs_Indexed REC'!$E$13:$AD$15,MATCH('Indexed REC Strike Price'!$C62,'Inputs_Indexed REC'!$C$13:$C$15,0),MATCH(O$2,'Inputs_Indexed REC'!$E$10:$AD$10,0))),
IF(O$2&lt;$B62,0,$F62)))</f>
        <v>125.30149705325653</v>
      </c>
      <c r="P62" s="215">
        <f>IF(P$2=$B62,$F62,
IF(P$2&gt;$B62,O62*(1+INDEX('Inputs_Indexed REC'!$E$13:$AD$15,MATCH('Indexed REC Strike Price'!$C62,'Inputs_Indexed REC'!$C$13:$C$15,0),MATCH(P$2,'Inputs_Indexed REC'!$E$10:$AD$10,0))),
IF(P$2&lt;$B62,0,$F62)))</f>
        <v>125.30149705325653</v>
      </c>
      <c r="Q62" s="215">
        <f>IF(Q$2=$B62,$F62,
IF(Q$2&gt;$B62,P62*(1+INDEX('Inputs_Indexed REC'!$E$13:$AD$15,MATCH('Indexed REC Strike Price'!$C62,'Inputs_Indexed REC'!$C$13:$C$15,0),MATCH(Q$2,'Inputs_Indexed REC'!$E$10:$AD$10,0))),
IF(Q$2&lt;$B62,0,$F62)))</f>
        <v>125.30149705325653</v>
      </c>
      <c r="R62" s="215">
        <f>IF(R$2=$B62,$F62,
IF(R$2&gt;$B62,Q62*(1+INDEX('Inputs_Indexed REC'!$E$13:$AD$15,MATCH('Indexed REC Strike Price'!$C62,'Inputs_Indexed REC'!$C$13:$C$15,0),MATCH(R$2,'Inputs_Indexed REC'!$E$10:$AD$10,0))),
IF(R$2&lt;$B62,0,$F62)))</f>
        <v>125.30149705325653</v>
      </c>
      <c r="S62" s="215">
        <f>IF(S$2=$B62,$F62,
IF(S$2&gt;$B62,R62*(1+INDEX('Inputs_Indexed REC'!$E$13:$AD$15,MATCH('Indexed REC Strike Price'!$C62,'Inputs_Indexed REC'!$C$13:$C$15,0),MATCH(S$2,'Inputs_Indexed REC'!$E$10:$AD$10,0))),
IF(S$2&lt;$B62,0,$F62)))</f>
        <v>125.30149705325653</v>
      </c>
      <c r="T62" s="215">
        <f>IF(T$2=$B62,$F62,
IF(T$2&gt;$B62,S62*(1+INDEX('Inputs_Indexed REC'!$E$13:$AD$15,MATCH('Indexed REC Strike Price'!$C62,'Inputs_Indexed REC'!$C$13:$C$15,0),MATCH(T$2,'Inputs_Indexed REC'!$E$10:$AD$10,0))),
IF(T$2&lt;$B62,0,$F62)))</f>
        <v>125.30149705325653</v>
      </c>
      <c r="U62" s="215">
        <f>IF(U$2=$B62,$F62,
IF(U$2&gt;$B62,T62*(1+INDEX('Inputs_Indexed REC'!$E$13:$AD$15,MATCH('Indexed REC Strike Price'!$C62,'Inputs_Indexed REC'!$C$13:$C$15,0),MATCH(U$2,'Inputs_Indexed REC'!$E$10:$AD$10,0))),
IF(U$2&lt;$B62,0,$F62)))</f>
        <v>125.30149705325653</v>
      </c>
      <c r="V62" s="215">
        <f>IF(V$2=$B62,$F62,
IF(V$2&gt;$B62,U62*(1+INDEX('Inputs_Indexed REC'!$E$13:$AD$15,MATCH('Indexed REC Strike Price'!$C62,'Inputs_Indexed REC'!$C$13:$C$15,0),MATCH(V$2,'Inputs_Indexed REC'!$E$10:$AD$10,0))),
IF(V$2&lt;$B62,0,$F62)))</f>
        <v>125.30149705325653</v>
      </c>
      <c r="W62" s="215">
        <f>IF(W$2=$B62,$F62,
IF(W$2&gt;$B62,V62*(1+INDEX('Inputs_Indexed REC'!$E$13:$AD$15,MATCH('Indexed REC Strike Price'!$C62,'Inputs_Indexed REC'!$C$13:$C$15,0),MATCH(W$2,'Inputs_Indexed REC'!$E$10:$AD$10,0))),
IF(W$2&lt;$B62,0,$F62)))</f>
        <v>125.30149705325653</v>
      </c>
      <c r="X62" s="215">
        <f>IF(X$2=$B62,$F62,
IF(X$2&gt;$B62,W62*(1+INDEX('Inputs_Indexed REC'!$E$13:$AD$15,MATCH('Indexed REC Strike Price'!$C62,'Inputs_Indexed REC'!$C$13:$C$15,0),MATCH(X$2,'Inputs_Indexed REC'!$E$10:$AD$10,0))),
IF(X$2&lt;$B62,0,$F62)))</f>
        <v>125.30149705325653</v>
      </c>
      <c r="Y62" s="215">
        <f>IF(Y$2=$B62,$F62,
IF(Y$2&gt;$B62,X62*(1+INDEX('Inputs_Indexed REC'!$E$13:$AD$15,MATCH('Indexed REC Strike Price'!$C62,'Inputs_Indexed REC'!$C$13:$C$15,0),MATCH(Y$2,'Inputs_Indexed REC'!$E$10:$AD$10,0))),
IF(Y$2&lt;$B62,0,$F62)))</f>
        <v>125.30149705325653</v>
      </c>
      <c r="Z62" s="215">
        <f>IF(Z$2=$B62,$F62,
IF(Z$2&gt;$B62,Y62*(1+INDEX('Inputs_Indexed REC'!$E$13:$AD$15,MATCH('Indexed REC Strike Price'!$C62,'Inputs_Indexed REC'!$C$13:$C$15,0),MATCH(Z$2,'Inputs_Indexed REC'!$E$10:$AD$10,0))),
IF(Z$2&lt;$B62,0,$F62)))</f>
        <v>125.30149705325653</v>
      </c>
      <c r="AA62" s="215">
        <f>IF(AA$2=$B62,$F62,
IF(AA$2&gt;$B62,Z62*(1+INDEX('Inputs_Indexed REC'!$E$13:$AD$15,MATCH('Indexed REC Strike Price'!$C62,'Inputs_Indexed REC'!$C$13:$C$15,0),MATCH(AA$2,'Inputs_Indexed REC'!$E$10:$AD$10,0))),
IF(AA$2&lt;$B62,0,$F62)))</f>
        <v>125.30149705325653</v>
      </c>
      <c r="AB62" s="215">
        <f>IF(AB$2=$B62,$F62,
IF(AB$2&gt;$B62,AA62*(1+INDEX('Inputs_Indexed REC'!$E$13:$AD$15,MATCH('Indexed REC Strike Price'!$C62,'Inputs_Indexed REC'!$C$13:$C$15,0),MATCH(AB$2,'Inputs_Indexed REC'!$E$10:$AD$10,0))),
IF(AB$2&lt;$B62,0,$F62)))</f>
        <v>125.30149705325653</v>
      </c>
      <c r="AC62" s="215">
        <f>IF(AC$2=$B62,$F62,
IF(AC$2&gt;$B62,AB62*(1+INDEX('Inputs_Indexed REC'!$E$13:$AD$15,MATCH('Indexed REC Strike Price'!$C62,'Inputs_Indexed REC'!$C$13:$C$15,0),MATCH(AC$2,'Inputs_Indexed REC'!$E$10:$AD$10,0))),
IF(AC$2&lt;$B62,0,$F62)))</f>
        <v>125.30149705325653</v>
      </c>
      <c r="AD62" s="215">
        <f>IF(AD$2=$B62,$F62,
IF(AD$2&gt;$B62,AC62*(1+INDEX('Inputs_Indexed REC'!$E$13:$AD$15,MATCH('Indexed REC Strike Price'!$C62,'Inputs_Indexed REC'!$C$13:$C$15,0),MATCH(AD$2,'Inputs_Indexed REC'!$E$10:$AD$10,0))),
IF(AD$2&lt;$B62,0,$F62)))</f>
        <v>125.30149705325653</v>
      </c>
      <c r="AE62" s="215">
        <f>IF(AE$2=$B62,$F62,
IF(AE$2&gt;$B62,AD62*(1+INDEX('Inputs_Indexed REC'!$E$13:$AD$15,MATCH('Indexed REC Strike Price'!$C62,'Inputs_Indexed REC'!$C$13:$C$15,0),MATCH(AE$2,'Inputs_Indexed REC'!$E$10:$AD$10,0))),
IF(AE$2&lt;$B62,0,$F62)))</f>
        <v>125.30149705325653</v>
      </c>
      <c r="AF62" s="215">
        <f>IF(AF$2=$B62,$F62,
IF(AF$2&gt;$B62,AE62*(1+INDEX('Inputs_Indexed REC'!$E$13:$AD$15,MATCH('Indexed REC Strike Price'!$C62,'Inputs_Indexed REC'!$C$13:$C$15,0),MATCH(AF$2,'Inputs_Indexed REC'!$E$10:$AD$10,0))),
IF(AF$2&lt;$B62,0,$F62)))</f>
        <v>125.30149705325653</v>
      </c>
    </row>
    <row r="63" spans="2:49" x14ac:dyDescent="0.35">
      <c r="B63" s="354">
        <f t="shared" si="3"/>
        <v>2028</v>
      </c>
      <c r="C63" s="305" t="s">
        <v>77</v>
      </c>
      <c r="D63" s="60" t="s">
        <v>26</v>
      </c>
      <c r="E63" s="249" t="s">
        <v>93</v>
      </c>
      <c r="F63" s="361">
        <v>122.68792505111986</v>
      </c>
      <c r="H63" s="215">
        <f>IF(H$2=$B63,$F63,
IF(H$2&gt;$B63,G63*(1+INDEX('Inputs_Indexed REC'!$E$13:$AD$15,MATCH('Indexed REC Strike Price'!$C63,'Inputs_Indexed REC'!$C$13:$C$15,0),MATCH(H$2,'Inputs_Indexed REC'!$E$10:$AD$10,0))),
IF(H$2&lt;$B63,0,$F63)))</f>
        <v>0</v>
      </c>
      <c r="I63" s="215">
        <f>IF(I$2=$B63,$F63,
IF(I$2&gt;$B63,H63*(1+INDEX('Inputs_Indexed REC'!$E$13:$AD$15,MATCH('Indexed REC Strike Price'!$C63,'Inputs_Indexed REC'!$C$13:$C$15,0),MATCH(I$2,'Inputs_Indexed REC'!$E$10:$AD$10,0))),
IF(I$2&lt;$B63,0,$F63)))</f>
        <v>0</v>
      </c>
      <c r="J63" s="215">
        <f>IF(J$2=$B63,$F63,
IF(J$2&gt;$B63,I63*(1+INDEX('Inputs_Indexed REC'!$E$13:$AD$15,MATCH('Indexed REC Strike Price'!$C63,'Inputs_Indexed REC'!$C$13:$C$15,0),MATCH(J$2,'Inputs_Indexed REC'!$E$10:$AD$10,0))),
IF(J$2&lt;$B63,0,$F63)))</f>
        <v>0</v>
      </c>
      <c r="K63" s="215">
        <f>IF(K$2=$B63,$F63,
IF(K$2&gt;$B63,J63*(1+INDEX('Inputs_Indexed REC'!$E$13:$AD$15,MATCH('Indexed REC Strike Price'!$C63,'Inputs_Indexed REC'!$C$13:$C$15,0),MATCH(K$2,'Inputs_Indexed REC'!$E$10:$AD$10,0))),
IF(K$2&lt;$B63,0,$F63)))</f>
        <v>0</v>
      </c>
      <c r="L63" s="215">
        <f>IF(L$2=$B63,$F63,
IF(L$2&gt;$B63,K63*(1+INDEX('Inputs_Indexed REC'!$E$13:$AD$15,MATCH('Indexed REC Strike Price'!$C63,'Inputs_Indexed REC'!$C$13:$C$15,0),MATCH(L$2,'Inputs_Indexed REC'!$E$10:$AD$10,0))),
IF(L$2&lt;$B63,0,$F63)))</f>
        <v>0</v>
      </c>
      <c r="M63" s="215">
        <f>IF(M$2=$B63,$F63,
IF(M$2&gt;$B63,L63*(1+INDEX('Inputs_Indexed REC'!$E$13:$AD$15,MATCH('Indexed REC Strike Price'!$C63,'Inputs_Indexed REC'!$C$13:$C$15,0),MATCH(M$2,'Inputs_Indexed REC'!$E$10:$AD$10,0))),
IF(M$2&lt;$B63,0,$F63)))</f>
        <v>0</v>
      </c>
      <c r="N63" s="215">
        <f>IF(N$2=$B63,$F63,
IF(N$2&gt;$B63,M63*(1+INDEX('Inputs_Indexed REC'!$E$13:$AD$15,MATCH('Indexed REC Strike Price'!$C63,'Inputs_Indexed REC'!$C$13:$C$15,0),MATCH(N$2,'Inputs_Indexed REC'!$E$10:$AD$10,0))),
IF(N$2&lt;$B63,0,$F63)))</f>
        <v>122.68792505111986</v>
      </c>
      <c r="O63" s="215">
        <f>IF(O$2=$B63,$F63,
IF(O$2&gt;$B63,N63*(1+INDEX('Inputs_Indexed REC'!$E$13:$AD$15,MATCH('Indexed REC Strike Price'!$C63,'Inputs_Indexed REC'!$C$13:$C$15,0),MATCH(O$2,'Inputs_Indexed REC'!$E$10:$AD$10,0))),
IF(O$2&lt;$B63,0,$F63)))</f>
        <v>122.68792505111986</v>
      </c>
      <c r="P63" s="215">
        <f>IF(P$2=$B63,$F63,
IF(P$2&gt;$B63,O63*(1+INDEX('Inputs_Indexed REC'!$E$13:$AD$15,MATCH('Indexed REC Strike Price'!$C63,'Inputs_Indexed REC'!$C$13:$C$15,0),MATCH(P$2,'Inputs_Indexed REC'!$E$10:$AD$10,0))),
IF(P$2&lt;$B63,0,$F63)))</f>
        <v>122.68792505111986</v>
      </c>
      <c r="Q63" s="215">
        <f>IF(Q$2=$B63,$F63,
IF(Q$2&gt;$B63,P63*(1+INDEX('Inputs_Indexed REC'!$E$13:$AD$15,MATCH('Indexed REC Strike Price'!$C63,'Inputs_Indexed REC'!$C$13:$C$15,0),MATCH(Q$2,'Inputs_Indexed REC'!$E$10:$AD$10,0))),
IF(Q$2&lt;$B63,0,$F63)))</f>
        <v>122.68792505111986</v>
      </c>
      <c r="R63" s="215">
        <f>IF(R$2=$B63,$F63,
IF(R$2&gt;$B63,Q63*(1+INDEX('Inputs_Indexed REC'!$E$13:$AD$15,MATCH('Indexed REC Strike Price'!$C63,'Inputs_Indexed REC'!$C$13:$C$15,0),MATCH(R$2,'Inputs_Indexed REC'!$E$10:$AD$10,0))),
IF(R$2&lt;$B63,0,$F63)))</f>
        <v>122.68792505111986</v>
      </c>
      <c r="S63" s="215">
        <f>IF(S$2=$B63,$F63,
IF(S$2&gt;$B63,R63*(1+INDEX('Inputs_Indexed REC'!$E$13:$AD$15,MATCH('Indexed REC Strike Price'!$C63,'Inputs_Indexed REC'!$C$13:$C$15,0),MATCH(S$2,'Inputs_Indexed REC'!$E$10:$AD$10,0))),
IF(S$2&lt;$B63,0,$F63)))</f>
        <v>122.68792505111986</v>
      </c>
      <c r="T63" s="215">
        <f>IF(T$2=$B63,$F63,
IF(T$2&gt;$B63,S63*(1+INDEX('Inputs_Indexed REC'!$E$13:$AD$15,MATCH('Indexed REC Strike Price'!$C63,'Inputs_Indexed REC'!$C$13:$C$15,0),MATCH(T$2,'Inputs_Indexed REC'!$E$10:$AD$10,0))),
IF(T$2&lt;$B63,0,$F63)))</f>
        <v>122.68792505111986</v>
      </c>
      <c r="U63" s="215">
        <f>IF(U$2=$B63,$F63,
IF(U$2&gt;$B63,T63*(1+INDEX('Inputs_Indexed REC'!$E$13:$AD$15,MATCH('Indexed REC Strike Price'!$C63,'Inputs_Indexed REC'!$C$13:$C$15,0),MATCH(U$2,'Inputs_Indexed REC'!$E$10:$AD$10,0))),
IF(U$2&lt;$B63,0,$F63)))</f>
        <v>122.68792505111986</v>
      </c>
      <c r="V63" s="215">
        <f>IF(V$2=$B63,$F63,
IF(V$2&gt;$B63,U63*(1+INDEX('Inputs_Indexed REC'!$E$13:$AD$15,MATCH('Indexed REC Strike Price'!$C63,'Inputs_Indexed REC'!$C$13:$C$15,0),MATCH(V$2,'Inputs_Indexed REC'!$E$10:$AD$10,0))),
IF(V$2&lt;$B63,0,$F63)))</f>
        <v>122.68792505111986</v>
      </c>
      <c r="W63" s="215">
        <f>IF(W$2=$B63,$F63,
IF(W$2&gt;$B63,V63*(1+INDEX('Inputs_Indexed REC'!$E$13:$AD$15,MATCH('Indexed REC Strike Price'!$C63,'Inputs_Indexed REC'!$C$13:$C$15,0),MATCH(W$2,'Inputs_Indexed REC'!$E$10:$AD$10,0))),
IF(W$2&lt;$B63,0,$F63)))</f>
        <v>122.68792505111986</v>
      </c>
      <c r="X63" s="215">
        <f>IF(X$2=$B63,$F63,
IF(X$2&gt;$B63,W63*(1+INDEX('Inputs_Indexed REC'!$E$13:$AD$15,MATCH('Indexed REC Strike Price'!$C63,'Inputs_Indexed REC'!$C$13:$C$15,0),MATCH(X$2,'Inputs_Indexed REC'!$E$10:$AD$10,0))),
IF(X$2&lt;$B63,0,$F63)))</f>
        <v>122.68792505111986</v>
      </c>
      <c r="Y63" s="215">
        <f>IF(Y$2=$B63,$F63,
IF(Y$2&gt;$B63,X63*(1+INDEX('Inputs_Indexed REC'!$E$13:$AD$15,MATCH('Indexed REC Strike Price'!$C63,'Inputs_Indexed REC'!$C$13:$C$15,0),MATCH(Y$2,'Inputs_Indexed REC'!$E$10:$AD$10,0))),
IF(Y$2&lt;$B63,0,$F63)))</f>
        <v>122.68792505111986</v>
      </c>
      <c r="Z63" s="215">
        <f>IF(Z$2=$B63,$F63,
IF(Z$2&gt;$B63,Y63*(1+INDEX('Inputs_Indexed REC'!$E$13:$AD$15,MATCH('Indexed REC Strike Price'!$C63,'Inputs_Indexed REC'!$C$13:$C$15,0),MATCH(Z$2,'Inputs_Indexed REC'!$E$10:$AD$10,0))),
IF(Z$2&lt;$B63,0,$F63)))</f>
        <v>122.68792505111986</v>
      </c>
      <c r="AA63" s="215">
        <f>IF(AA$2=$B63,$F63,
IF(AA$2&gt;$B63,Z63*(1+INDEX('Inputs_Indexed REC'!$E$13:$AD$15,MATCH('Indexed REC Strike Price'!$C63,'Inputs_Indexed REC'!$C$13:$C$15,0),MATCH(AA$2,'Inputs_Indexed REC'!$E$10:$AD$10,0))),
IF(AA$2&lt;$B63,0,$F63)))</f>
        <v>122.68792505111986</v>
      </c>
      <c r="AB63" s="215">
        <f>IF(AB$2=$B63,$F63,
IF(AB$2&gt;$B63,AA63*(1+INDEX('Inputs_Indexed REC'!$E$13:$AD$15,MATCH('Indexed REC Strike Price'!$C63,'Inputs_Indexed REC'!$C$13:$C$15,0),MATCH(AB$2,'Inputs_Indexed REC'!$E$10:$AD$10,0))),
IF(AB$2&lt;$B63,0,$F63)))</f>
        <v>122.68792505111986</v>
      </c>
      <c r="AC63" s="215">
        <f>IF(AC$2=$B63,$F63,
IF(AC$2&gt;$B63,AB63*(1+INDEX('Inputs_Indexed REC'!$E$13:$AD$15,MATCH('Indexed REC Strike Price'!$C63,'Inputs_Indexed REC'!$C$13:$C$15,0),MATCH(AC$2,'Inputs_Indexed REC'!$E$10:$AD$10,0))),
IF(AC$2&lt;$B63,0,$F63)))</f>
        <v>122.68792505111986</v>
      </c>
      <c r="AD63" s="215">
        <f>IF(AD$2=$B63,$F63,
IF(AD$2&gt;$B63,AC63*(1+INDEX('Inputs_Indexed REC'!$E$13:$AD$15,MATCH('Indexed REC Strike Price'!$C63,'Inputs_Indexed REC'!$C$13:$C$15,0),MATCH(AD$2,'Inputs_Indexed REC'!$E$10:$AD$10,0))),
IF(AD$2&lt;$B63,0,$F63)))</f>
        <v>122.68792505111986</v>
      </c>
      <c r="AE63" s="215">
        <f>IF(AE$2=$B63,$F63,
IF(AE$2&gt;$B63,AD63*(1+INDEX('Inputs_Indexed REC'!$E$13:$AD$15,MATCH('Indexed REC Strike Price'!$C63,'Inputs_Indexed REC'!$C$13:$C$15,0),MATCH(AE$2,'Inputs_Indexed REC'!$E$10:$AD$10,0))),
IF(AE$2&lt;$B63,0,$F63)))</f>
        <v>122.68792505111986</v>
      </c>
      <c r="AF63" s="215">
        <f>IF(AF$2=$B63,$F63,
IF(AF$2&gt;$B63,AE63*(1+INDEX('Inputs_Indexed REC'!$E$13:$AD$15,MATCH('Indexed REC Strike Price'!$C63,'Inputs_Indexed REC'!$C$13:$C$15,0),MATCH(AF$2,'Inputs_Indexed REC'!$E$10:$AD$10,0))),
IF(AF$2&lt;$B63,0,$F63)))</f>
        <v>122.68792505111986</v>
      </c>
    </row>
    <row r="64" spans="2:49" x14ac:dyDescent="0.35">
      <c r="B64" s="354">
        <f t="shared" si="3"/>
        <v>2029</v>
      </c>
      <c r="C64" s="305" t="s">
        <v>77</v>
      </c>
      <c r="D64" s="60" t="s">
        <v>27</v>
      </c>
      <c r="E64" s="249" t="s">
        <v>93</v>
      </c>
      <c r="F64" s="361">
        <v>119.77443495037734</v>
      </c>
      <c r="H64" s="215">
        <f>IF(H$2=$B64,$F64,
IF(H$2&gt;$B64,G64*(1+INDEX('Inputs_Indexed REC'!$E$13:$AD$15,MATCH('Indexed REC Strike Price'!$C64,'Inputs_Indexed REC'!$C$13:$C$15,0),MATCH(H$2,'Inputs_Indexed REC'!$E$10:$AD$10,0))),
IF(H$2&lt;$B64,0,$F64)))</f>
        <v>0</v>
      </c>
      <c r="I64" s="215">
        <f>IF(I$2=$B64,$F64,
IF(I$2&gt;$B64,H64*(1+INDEX('Inputs_Indexed REC'!$E$13:$AD$15,MATCH('Indexed REC Strike Price'!$C64,'Inputs_Indexed REC'!$C$13:$C$15,0),MATCH(I$2,'Inputs_Indexed REC'!$E$10:$AD$10,0))),
IF(I$2&lt;$B64,0,$F64)))</f>
        <v>0</v>
      </c>
      <c r="J64" s="215">
        <f>IF(J$2=$B64,$F64,
IF(J$2&gt;$B64,I64*(1+INDEX('Inputs_Indexed REC'!$E$13:$AD$15,MATCH('Indexed REC Strike Price'!$C64,'Inputs_Indexed REC'!$C$13:$C$15,0),MATCH(J$2,'Inputs_Indexed REC'!$E$10:$AD$10,0))),
IF(J$2&lt;$B64,0,$F64)))</f>
        <v>0</v>
      </c>
      <c r="K64" s="215">
        <f>IF(K$2=$B64,$F64,
IF(K$2&gt;$B64,J64*(1+INDEX('Inputs_Indexed REC'!$E$13:$AD$15,MATCH('Indexed REC Strike Price'!$C64,'Inputs_Indexed REC'!$C$13:$C$15,0),MATCH(K$2,'Inputs_Indexed REC'!$E$10:$AD$10,0))),
IF(K$2&lt;$B64,0,$F64)))</f>
        <v>0</v>
      </c>
      <c r="L64" s="215">
        <f>IF(L$2=$B64,$F64,
IF(L$2&gt;$B64,K64*(1+INDEX('Inputs_Indexed REC'!$E$13:$AD$15,MATCH('Indexed REC Strike Price'!$C64,'Inputs_Indexed REC'!$C$13:$C$15,0),MATCH(L$2,'Inputs_Indexed REC'!$E$10:$AD$10,0))),
IF(L$2&lt;$B64,0,$F64)))</f>
        <v>0</v>
      </c>
      <c r="M64" s="215">
        <f>IF(M$2=$B64,$F64,
IF(M$2&gt;$B64,L64*(1+INDEX('Inputs_Indexed REC'!$E$13:$AD$15,MATCH('Indexed REC Strike Price'!$C64,'Inputs_Indexed REC'!$C$13:$C$15,0),MATCH(M$2,'Inputs_Indexed REC'!$E$10:$AD$10,0))),
IF(M$2&lt;$B64,0,$F64)))</f>
        <v>0</v>
      </c>
      <c r="N64" s="215">
        <f>IF(N$2=$B64,$F64,
IF(N$2&gt;$B64,M64*(1+INDEX('Inputs_Indexed REC'!$E$13:$AD$15,MATCH('Indexed REC Strike Price'!$C64,'Inputs_Indexed REC'!$C$13:$C$15,0),MATCH(N$2,'Inputs_Indexed REC'!$E$10:$AD$10,0))),
IF(N$2&lt;$B64,0,$F64)))</f>
        <v>0</v>
      </c>
      <c r="O64" s="215">
        <f>IF(O$2=$B64,$F64,
IF(O$2&gt;$B64,N64*(1+INDEX('Inputs_Indexed REC'!$E$13:$AD$15,MATCH('Indexed REC Strike Price'!$C64,'Inputs_Indexed REC'!$C$13:$C$15,0),MATCH(O$2,'Inputs_Indexed REC'!$E$10:$AD$10,0))),
IF(O$2&lt;$B64,0,$F64)))</f>
        <v>119.77443495037734</v>
      </c>
      <c r="P64" s="215">
        <f>IF(P$2=$B64,$F64,
IF(P$2&gt;$B64,O64*(1+INDEX('Inputs_Indexed REC'!$E$13:$AD$15,MATCH('Indexed REC Strike Price'!$C64,'Inputs_Indexed REC'!$C$13:$C$15,0),MATCH(P$2,'Inputs_Indexed REC'!$E$10:$AD$10,0))),
IF(P$2&lt;$B64,0,$F64)))</f>
        <v>119.77443495037734</v>
      </c>
      <c r="Q64" s="215">
        <f>IF(Q$2=$B64,$F64,
IF(Q$2&gt;$B64,P64*(1+INDEX('Inputs_Indexed REC'!$E$13:$AD$15,MATCH('Indexed REC Strike Price'!$C64,'Inputs_Indexed REC'!$C$13:$C$15,0),MATCH(Q$2,'Inputs_Indexed REC'!$E$10:$AD$10,0))),
IF(Q$2&lt;$B64,0,$F64)))</f>
        <v>119.77443495037734</v>
      </c>
      <c r="R64" s="215">
        <f>IF(R$2=$B64,$F64,
IF(R$2&gt;$B64,Q64*(1+INDEX('Inputs_Indexed REC'!$E$13:$AD$15,MATCH('Indexed REC Strike Price'!$C64,'Inputs_Indexed REC'!$C$13:$C$15,0),MATCH(R$2,'Inputs_Indexed REC'!$E$10:$AD$10,0))),
IF(R$2&lt;$B64,0,$F64)))</f>
        <v>119.77443495037734</v>
      </c>
      <c r="S64" s="215">
        <f>IF(S$2=$B64,$F64,
IF(S$2&gt;$B64,R64*(1+INDEX('Inputs_Indexed REC'!$E$13:$AD$15,MATCH('Indexed REC Strike Price'!$C64,'Inputs_Indexed REC'!$C$13:$C$15,0),MATCH(S$2,'Inputs_Indexed REC'!$E$10:$AD$10,0))),
IF(S$2&lt;$B64,0,$F64)))</f>
        <v>119.77443495037734</v>
      </c>
      <c r="T64" s="215">
        <f>IF(T$2=$B64,$F64,
IF(T$2&gt;$B64,S64*(1+INDEX('Inputs_Indexed REC'!$E$13:$AD$15,MATCH('Indexed REC Strike Price'!$C64,'Inputs_Indexed REC'!$C$13:$C$15,0),MATCH(T$2,'Inputs_Indexed REC'!$E$10:$AD$10,0))),
IF(T$2&lt;$B64,0,$F64)))</f>
        <v>119.77443495037734</v>
      </c>
      <c r="U64" s="215">
        <f>IF(U$2=$B64,$F64,
IF(U$2&gt;$B64,T64*(1+INDEX('Inputs_Indexed REC'!$E$13:$AD$15,MATCH('Indexed REC Strike Price'!$C64,'Inputs_Indexed REC'!$C$13:$C$15,0),MATCH(U$2,'Inputs_Indexed REC'!$E$10:$AD$10,0))),
IF(U$2&lt;$B64,0,$F64)))</f>
        <v>119.77443495037734</v>
      </c>
      <c r="V64" s="215">
        <f>IF(V$2=$B64,$F64,
IF(V$2&gt;$B64,U64*(1+INDEX('Inputs_Indexed REC'!$E$13:$AD$15,MATCH('Indexed REC Strike Price'!$C64,'Inputs_Indexed REC'!$C$13:$C$15,0),MATCH(V$2,'Inputs_Indexed REC'!$E$10:$AD$10,0))),
IF(V$2&lt;$B64,0,$F64)))</f>
        <v>119.77443495037734</v>
      </c>
      <c r="W64" s="215">
        <f>IF(W$2=$B64,$F64,
IF(W$2&gt;$B64,V64*(1+INDEX('Inputs_Indexed REC'!$E$13:$AD$15,MATCH('Indexed REC Strike Price'!$C64,'Inputs_Indexed REC'!$C$13:$C$15,0),MATCH(W$2,'Inputs_Indexed REC'!$E$10:$AD$10,0))),
IF(W$2&lt;$B64,0,$F64)))</f>
        <v>119.77443495037734</v>
      </c>
      <c r="X64" s="215">
        <f>IF(X$2=$B64,$F64,
IF(X$2&gt;$B64,W64*(1+INDEX('Inputs_Indexed REC'!$E$13:$AD$15,MATCH('Indexed REC Strike Price'!$C64,'Inputs_Indexed REC'!$C$13:$C$15,0),MATCH(X$2,'Inputs_Indexed REC'!$E$10:$AD$10,0))),
IF(X$2&lt;$B64,0,$F64)))</f>
        <v>119.77443495037734</v>
      </c>
      <c r="Y64" s="215">
        <f>IF(Y$2=$B64,$F64,
IF(Y$2&gt;$B64,X64*(1+INDEX('Inputs_Indexed REC'!$E$13:$AD$15,MATCH('Indexed REC Strike Price'!$C64,'Inputs_Indexed REC'!$C$13:$C$15,0),MATCH(Y$2,'Inputs_Indexed REC'!$E$10:$AD$10,0))),
IF(Y$2&lt;$B64,0,$F64)))</f>
        <v>119.77443495037734</v>
      </c>
      <c r="Z64" s="215">
        <f>IF(Z$2=$B64,$F64,
IF(Z$2&gt;$B64,Y64*(1+INDEX('Inputs_Indexed REC'!$E$13:$AD$15,MATCH('Indexed REC Strike Price'!$C64,'Inputs_Indexed REC'!$C$13:$C$15,0),MATCH(Z$2,'Inputs_Indexed REC'!$E$10:$AD$10,0))),
IF(Z$2&lt;$B64,0,$F64)))</f>
        <v>119.77443495037734</v>
      </c>
      <c r="AA64" s="215">
        <f>IF(AA$2=$B64,$F64,
IF(AA$2&gt;$B64,Z64*(1+INDEX('Inputs_Indexed REC'!$E$13:$AD$15,MATCH('Indexed REC Strike Price'!$C64,'Inputs_Indexed REC'!$C$13:$C$15,0),MATCH(AA$2,'Inputs_Indexed REC'!$E$10:$AD$10,0))),
IF(AA$2&lt;$B64,0,$F64)))</f>
        <v>119.77443495037734</v>
      </c>
      <c r="AB64" s="215">
        <f>IF(AB$2=$B64,$F64,
IF(AB$2&gt;$B64,AA64*(1+INDEX('Inputs_Indexed REC'!$E$13:$AD$15,MATCH('Indexed REC Strike Price'!$C64,'Inputs_Indexed REC'!$C$13:$C$15,0),MATCH(AB$2,'Inputs_Indexed REC'!$E$10:$AD$10,0))),
IF(AB$2&lt;$B64,0,$F64)))</f>
        <v>119.77443495037734</v>
      </c>
      <c r="AC64" s="215">
        <f>IF(AC$2=$B64,$F64,
IF(AC$2&gt;$B64,AB64*(1+INDEX('Inputs_Indexed REC'!$E$13:$AD$15,MATCH('Indexed REC Strike Price'!$C64,'Inputs_Indexed REC'!$C$13:$C$15,0),MATCH(AC$2,'Inputs_Indexed REC'!$E$10:$AD$10,0))),
IF(AC$2&lt;$B64,0,$F64)))</f>
        <v>119.77443495037734</v>
      </c>
      <c r="AD64" s="215">
        <f>IF(AD$2=$B64,$F64,
IF(AD$2&gt;$B64,AC64*(1+INDEX('Inputs_Indexed REC'!$E$13:$AD$15,MATCH('Indexed REC Strike Price'!$C64,'Inputs_Indexed REC'!$C$13:$C$15,0),MATCH(AD$2,'Inputs_Indexed REC'!$E$10:$AD$10,0))),
IF(AD$2&lt;$B64,0,$F64)))</f>
        <v>119.77443495037734</v>
      </c>
      <c r="AE64" s="215">
        <f>IF(AE$2=$B64,$F64,
IF(AE$2&gt;$B64,AD64*(1+INDEX('Inputs_Indexed REC'!$E$13:$AD$15,MATCH('Indexed REC Strike Price'!$C64,'Inputs_Indexed REC'!$C$13:$C$15,0),MATCH(AE$2,'Inputs_Indexed REC'!$E$10:$AD$10,0))),
IF(AE$2&lt;$B64,0,$F64)))</f>
        <v>119.77443495037734</v>
      </c>
      <c r="AF64" s="215">
        <f>IF(AF$2=$B64,$F64,
IF(AF$2&gt;$B64,AE64*(1+INDEX('Inputs_Indexed REC'!$E$13:$AD$15,MATCH('Indexed REC Strike Price'!$C64,'Inputs_Indexed REC'!$C$13:$C$15,0),MATCH(AF$2,'Inputs_Indexed REC'!$E$10:$AD$10,0))),
IF(AF$2&lt;$B64,0,$F64)))</f>
        <v>119.77443495037734</v>
      </c>
    </row>
    <row r="65" spans="2:32" x14ac:dyDescent="0.35">
      <c r="B65" s="354">
        <f t="shared" si="3"/>
        <v>2030</v>
      </c>
      <c r="C65" s="305" t="s">
        <v>77</v>
      </c>
      <c r="D65" s="60" t="s">
        <v>28</v>
      </c>
      <c r="E65" s="249" t="s">
        <v>93</v>
      </c>
      <c r="F65" s="361">
        <v>116.53960402970002</v>
      </c>
      <c r="H65" s="215">
        <f>IF(H$2=$B65,$F65,
IF(H$2&gt;$B65,G65*(1+INDEX('Inputs_Indexed REC'!$E$13:$AD$15,MATCH('Indexed REC Strike Price'!$C65,'Inputs_Indexed REC'!$C$13:$C$15,0),MATCH(H$2,'Inputs_Indexed REC'!$E$10:$AD$10,0))),
IF(H$2&lt;$B65,0,$F65)))</f>
        <v>0</v>
      </c>
      <c r="I65" s="215">
        <f>IF(I$2=$B65,$F65,
IF(I$2&gt;$B65,H65*(1+INDEX('Inputs_Indexed REC'!$E$13:$AD$15,MATCH('Indexed REC Strike Price'!$C65,'Inputs_Indexed REC'!$C$13:$C$15,0),MATCH(I$2,'Inputs_Indexed REC'!$E$10:$AD$10,0))),
IF(I$2&lt;$B65,0,$F65)))</f>
        <v>0</v>
      </c>
      <c r="J65" s="215">
        <f>IF(J$2=$B65,$F65,
IF(J$2&gt;$B65,I65*(1+INDEX('Inputs_Indexed REC'!$E$13:$AD$15,MATCH('Indexed REC Strike Price'!$C65,'Inputs_Indexed REC'!$C$13:$C$15,0),MATCH(J$2,'Inputs_Indexed REC'!$E$10:$AD$10,0))),
IF(J$2&lt;$B65,0,$F65)))</f>
        <v>0</v>
      </c>
      <c r="K65" s="215">
        <f>IF(K$2=$B65,$F65,
IF(K$2&gt;$B65,J65*(1+INDEX('Inputs_Indexed REC'!$E$13:$AD$15,MATCH('Indexed REC Strike Price'!$C65,'Inputs_Indexed REC'!$C$13:$C$15,0),MATCH(K$2,'Inputs_Indexed REC'!$E$10:$AD$10,0))),
IF(K$2&lt;$B65,0,$F65)))</f>
        <v>0</v>
      </c>
      <c r="L65" s="215">
        <f>IF(L$2=$B65,$F65,
IF(L$2&gt;$B65,K65*(1+INDEX('Inputs_Indexed REC'!$E$13:$AD$15,MATCH('Indexed REC Strike Price'!$C65,'Inputs_Indexed REC'!$C$13:$C$15,0),MATCH(L$2,'Inputs_Indexed REC'!$E$10:$AD$10,0))),
IF(L$2&lt;$B65,0,$F65)))</f>
        <v>0</v>
      </c>
      <c r="M65" s="215">
        <f>IF(M$2=$B65,$F65,
IF(M$2&gt;$B65,L65*(1+INDEX('Inputs_Indexed REC'!$E$13:$AD$15,MATCH('Indexed REC Strike Price'!$C65,'Inputs_Indexed REC'!$C$13:$C$15,0),MATCH(M$2,'Inputs_Indexed REC'!$E$10:$AD$10,0))),
IF(M$2&lt;$B65,0,$F65)))</f>
        <v>0</v>
      </c>
      <c r="N65" s="215">
        <f>IF(N$2=$B65,$F65,
IF(N$2&gt;$B65,M65*(1+INDEX('Inputs_Indexed REC'!$E$13:$AD$15,MATCH('Indexed REC Strike Price'!$C65,'Inputs_Indexed REC'!$C$13:$C$15,0),MATCH(N$2,'Inputs_Indexed REC'!$E$10:$AD$10,0))),
IF(N$2&lt;$B65,0,$F65)))</f>
        <v>0</v>
      </c>
      <c r="O65" s="215">
        <f>IF(O$2=$B65,$F65,
IF(O$2&gt;$B65,N65*(1+INDEX('Inputs_Indexed REC'!$E$13:$AD$15,MATCH('Indexed REC Strike Price'!$C65,'Inputs_Indexed REC'!$C$13:$C$15,0),MATCH(O$2,'Inputs_Indexed REC'!$E$10:$AD$10,0))),
IF(O$2&lt;$B65,0,$F65)))</f>
        <v>0</v>
      </c>
      <c r="P65" s="215">
        <f>IF(P$2=$B65,$F65,
IF(P$2&gt;$B65,O65*(1+INDEX('Inputs_Indexed REC'!$E$13:$AD$15,MATCH('Indexed REC Strike Price'!$C65,'Inputs_Indexed REC'!$C$13:$C$15,0),MATCH(P$2,'Inputs_Indexed REC'!$E$10:$AD$10,0))),
IF(P$2&lt;$B65,0,$F65)))</f>
        <v>116.53960402970002</v>
      </c>
      <c r="Q65" s="215">
        <f>IF(Q$2=$B65,$F65,
IF(Q$2&gt;$B65,P65*(1+INDEX('Inputs_Indexed REC'!$E$13:$AD$15,MATCH('Indexed REC Strike Price'!$C65,'Inputs_Indexed REC'!$C$13:$C$15,0),MATCH(Q$2,'Inputs_Indexed REC'!$E$10:$AD$10,0))),
IF(Q$2&lt;$B65,0,$F65)))</f>
        <v>116.53960402970002</v>
      </c>
      <c r="R65" s="215">
        <f>IF(R$2=$B65,$F65,
IF(R$2&gt;$B65,Q65*(1+INDEX('Inputs_Indexed REC'!$E$13:$AD$15,MATCH('Indexed REC Strike Price'!$C65,'Inputs_Indexed REC'!$C$13:$C$15,0),MATCH(R$2,'Inputs_Indexed REC'!$E$10:$AD$10,0))),
IF(R$2&lt;$B65,0,$F65)))</f>
        <v>116.53960402970002</v>
      </c>
      <c r="S65" s="215">
        <f>IF(S$2=$B65,$F65,
IF(S$2&gt;$B65,R65*(1+INDEX('Inputs_Indexed REC'!$E$13:$AD$15,MATCH('Indexed REC Strike Price'!$C65,'Inputs_Indexed REC'!$C$13:$C$15,0),MATCH(S$2,'Inputs_Indexed REC'!$E$10:$AD$10,0))),
IF(S$2&lt;$B65,0,$F65)))</f>
        <v>116.53960402970002</v>
      </c>
      <c r="T65" s="215">
        <f>IF(T$2=$B65,$F65,
IF(T$2&gt;$B65,S65*(1+INDEX('Inputs_Indexed REC'!$E$13:$AD$15,MATCH('Indexed REC Strike Price'!$C65,'Inputs_Indexed REC'!$C$13:$C$15,0),MATCH(T$2,'Inputs_Indexed REC'!$E$10:$AD$10,0))),
IF(T$2&lt;$B65,0,$F65)))</f>
        <v>116.53960402970002</v>
      </c>
      <c r="U65" s="215">
        <f>IF(U$2=$B65,$F65,
IF(U$2&gt;$B65,T65*(1+INDEX('Inputs_Indexed REC'!$E$13:$AD$15,MATCH('Indexed REC Strike Price'!$C65,'Inputs_Indexed REC'!$C$13:$C$15,0),MATCH(U$2,'Inputs_Indexed REC'!$E$10:$AD$10,0))),
IF(U$2&lt;$B65,0,$F65)))</f>
        <v>116.53960402970002</v>
      </c>
      <c r="V65" s="215">
        <f>IF(V$2=$B65,$F65,
IF(V$2&gt;$B65,U65*(1+INDEX('Inputs_Indexed REC'!$E$13:$AD$15,MATCH('Indexed REC Strike Price'!$C65,'Inputs_Indexed REC'!$C$13:$C$15,0),MATCH(V$2,'Inputs_Indexed REC'!$E$10:$AD$10,0))),
IF(V$2&lt;$B65,0,$F65)))</f>
        <v>116.53960402970002</v>
      </c>
      <c r="W65" s="215">
        <f>IF(W$2=$B65,$F65,
IF(W$2&gt;$B65,V65*(1+INDEX('Inputs_Indexed REC'!$E$13:$AD$15,MATCH('Indexed REC Strike Price'!$C65,'Inputs_Indexed REC'!$C$13:$C$15,0),MATCH(W$2,'Inputs_Indexed REC'!$E$10:$AD$10,0))),
IF(W$2&lt;$B65,0,$F65)))</f>
        <v>116.53960402970002</v>
      </c>
      <c r="X65" s="215">
        <f>IF(X$2=$B65,$F65,
IF(X$2&gt;$B65,W65*(1+INDEX('Inputs_Indexed REC'!$E$13:$AD$15,MATCH('Indexed REC Strike Price'!$C65,'Inputs_Indexed REC'!$C$13:$C$15,0),MATCH(X$2,'Inputs_Indexed REC'!$E$10:$AD$10,0))),
IF(X$2&lt;$B65,0,$F65)))</f>
        <v>116.53960402970002</v>
      </c>
      <c r="Y65" s="215">
        <f>IF(Y$2=$B65,$F65,
IF(Y$2&gt;$B65,X65*(1+INDEX('Inputs_Indexed REC'!$E$13:$AD$15,MATCH('Indexed REC Strike Price'!$C65,'Inputs_Indexed REC'!$C$13:$C$15,0),MATCH(Y$2,'Inputs_Indexed REC'!$E$10:$AD$10,0))),
IF(Y$2&lt;$B65,0,$F65)))</f>
        <v>116.53960402970002</v>
      </c>
      <c r="Z65" s="215">
        <f>IF(Z$2=$B65,$F65,
IF(Z$2&gt;$B65,Y65*(1+INDEX('Inputs_Indexed REC'!$E$13:$AD$15,MATCH('Indexed REC Strike Price'!$C65,'Inputs_Indexed REC'!$C$13:$C$15,0),MATCH(Z$2,'Inputs_Indexed REC'!$E$10:$AD$10,0))),
IF(Z$2&lt;$B65,0,$F65)))</f>
        <v>116.53960402970002</v>
      </c>
      <c r="AA65" s="215">
        <f>IF(AA$2=$B65,$F65,
IF(AA$2&gt;$B65,Z65*(1+INDEX('Inputs_Indexed REC'!$E$13:$AD$15,MATCH('Indexed REC Strike Price'!$C65,'Inputs_Indexed REC'!$C$13:$C$15,0),MATCH(AA$2,'Inputs_Indexed REC'!$E$10:$AD$10,0))),
IF(AA$2&lt;$B65,0,$F65)))</f>
        <v>116.53960402970002</v>
      </c>
      <c r="AB65" s="215">
        <f>IF(AB$2=$B65,$F65,
IF(AB$2&gt;$B65,AA65*(1+INDEX('Inputs_Indexed REC'!$E$13:$AD$15,MATCH('Indexed REC Strike Price'!$C65,'Inputs_Indexed REC'!$C$13:$C$15,0),MATCH(AB$2,'Inputs_Indexed REC'!$E$10:$AD$10,0))),
IF(AB$2&lt;$B65,0,$F65)))</f>
        <v>116.53960402970002</v>
      </c>
      <c r="AC65" s="215">
        <f>IF(AC$2=$B65,$F65,
IF(AC$2&gt;$B65,AB65*(1+INDEX('Inputs_Indexed REC'!$E$13:$AD$15,MATCH('Indexed REC Strike Price'!$C65,'Inputs_Indexed REC'!$C$13:$C$15,0),MATCH(AC$2,'Inputs_Indexed REC'!$E$10:$AD$10,0))),
IF(AC$2&lt;$B65,0,$F65)))</f>
        <v>116.53960402970002</v>
      </c>
      <c r="AD65" s="215">
        <f>IF(AD$2=$B65,$F65,
IF(AD$2&gt;$B65,AC65*(1+INDEX('Inputs_Indexed REC'!$E$13:$AD$15,MATCH('Indexed REC Strike Price'!$C65,'Inputs_Indexed REC'!$C$13:$C$15,0),MATCH(AD$2,'Inputs_Indexed REC'!$E$10:$AD$10,0))),
IF(AD$2&lt;$B65,0,$F65)))</f>
        <v>116.53960402970002</v>
      </c>
      <c r="AE65" s="215">
        <f>IF(AE$2=$B65,$F65,
IF(AE$2&gt;$B65,AD65*(1+INDEX('Inputs_Indexed REC'!$E$13:$AD$15,MATCH('Indexed REC Strike Price'!$C65,'Inputs_Indexed REC'!$C$13:$C$15,0),MATCH(AE$2,'Inputs_Indexed REC'!$E$10:$AD$10,0))),
IF(AE$2&lt;$B65,0,$F65)))</f>
        <v>116.53960402970002</v>
      </c>
      <c r="AF65" s="215">
        <f>IF(AF$2=$B65,$F65,
IF(AF$2&gt;$B65,AE65*(1+INDEX('Inputs_Indexed REC'!$E$13:$AD$15,MATCH('Indexed REC Strike Price'!$C65,'Inputs_Indexed REC'!$C$13:$C$15,0),MATCH(AF$2,'Inputs_Indexed REC'!$E$10:$AD$10,0))),
IF(AF$2&lt;$B65,0,$F65)))</f>
        <v>116.53960402970002</v>
      </c>
    </row>
    <row r="66" spans="2:32" x14ac:dyDescent="0.35">
      <c r="B66" s="354">
        <f t="shared" si="3"/>
        <v>2031</v>
      </c>
      <c r="C66" s="305" t="s">
        <v>77</v>
      </c>
      <c r="D66" s="60" t="s">
        <v>29</v>
      </c>
      <c r="E66" s="249" t="s">
        <v>93</v>
      </c>
      <c r="F66" s="361">
        <v>112.79062779712694</v>
      </c>
      <c r="H66" s="215">
        <f>IF(H$2=$B66,$F66,
IF(H$2&gt;$B66,G66*(1+INDEX('Inputs_Indexed REC'!$E$13:$AD$15,MATCH('Indexed REC Strike Price'!$C66,'Inputs_Indexed REC'!$C$13:$C$15,0),MATCH(H$2,'Inputs_Indexed REC'!$E$10:$AD$10,0))),
IF(H$2&lt;$B66,0,$F66)))</f>
        <v>0</v>
      </c>
      <c r="I66" s="215">
        <f>IF(I$2=$B66,$F66,
IF(I$2&gt;$B66,H66*(1+INDEX('Inputs_Indexed REC'!$E$13:$AD$15,MATCH('Indexed REC Strike Price'!$C66,'Inputs_Indexed REC'!$C$13:$C$15,0),MATCH(I$2,'Inputs_Indexed REC'!$E$10:$AD$10,0))),
IF(I$2&lt;$B66,0,$F66)))</f>
        <v>0</v>
      </c>
      <c r="J66" s="215">
        <f>IF(J$2=$B66,$F66,
IF(J$2&gt;$B66,I66*(1+INDEX('Inputs_Indexed REC'!$E$13:$AD$15,MATCH('Indexed REC Strike Price'!$C66,'Inputs_Indexed REC'!$C$13:$C$15,0),MATCH(J$2,'Inputs_Indexed REC'!$E$10:$AD$10,0))),
IF(J$2&lt;$B66,0,$F66)))</f>
        <v>0</v>
      </c>
      <c r="K66" s="215">
        <f>IF(K$2=$B66,$F66,
IF(K$2&gt;$B66,J66*(1+INDEX('Inputs_Indexed REC'!$E$13:$AD$15,MATCH('Indexed REC Strike Price'!$C66,'Inputs_Indexed REC'!$C$13:$C$15,0),MATCH(K$2,'Inputs_Indexed REC'!$E$10:$AD$10,0))),
IF(K$2&lt;$B66,0,$F66)))</f>
        <v>0</v>
      </c>
      <c r="L66" s="215">
        <f>IF(L$2=$B66,$F66,
IF(L$2&gt;$B66,K66*(1+INDEX('Inputs_Indexed REC'!$E$13:$AD$15,MATCH('Indexed REC Strike Price'!$C66,'Inputs_Indexed REC'!$C$13:$C$15,0),MATCH(L$2,'Inputs_Indexed REC'!$E$10:$AD$10,0))),
IF(L$2&lt;$B66,0,$F66)))</f>
        <v>0</v>
      </c>
      <c r="M66" s="215">
        <f>IF(M$2=$B66,$F66,
IF(M$2&gt;$B66,L66*(1+INDEX('Inputs_Indexed REC'!$E$13:$AD$15,MATCH('Indexed REC Strike Price'!$C66,'Inputs_Indexed REC'!$C$13:$C$15,0),MATCH(M$2,'Inputs_Indexed REC'!$E$10:$AD$10,0))),
IF(M$2&lt;$B66,0,$F66)))</f>
        <v>0</v>
      </c>
      <c r="N66" s="215">
        <f>IF(N$2=$B66,$F66,
IF(N$2&gt;$B66,M66*(1+INDEX('Inputs_Indexed REC'!$E$13:$AD$15,MATCH('Indexed REC Strike Price'!$C66,'Inputs_Indexed REC'!$C$13:$C$15,0),MATCH(N$2,'Inputs_Indexed REC'!$E$10:$AD$10,0))),
IF(N$2&lt;$B66,0,$F66)))</f>
        <v>0</v>
      </c>
      <c r="O66" s="215">
        <f>IF(O$2=$B66,$F66,
IF(O$2&gt;$B66,N66*(1+INDEX('Inputs_Indexed REC'!$E$13:$AD$15,MATCH('Indexed REC Strike Price'!$C66,'Inputs_Indexed REC'!$C$13:$C$15,0),MATCH(O$2,'Inputs_Indexed REC'!$E$10:$AD$10,0))),
IF(O$2&lt;$B66,0,$F66)))</f>
        <v>0</v>
      </c>
      <c r="P66" s="215">
        <f>IF(P$2=$B66,$F66,
IF(P$2&gt;$B66,O66*(1+INDEX('Inputs_Indexed REC'!$E$13:$AD$15,MATCH('Indexed REC Strike Price'!$C66,'Inputs_Indexed REC'!$C$13:$C$15,0),MATCH(P$2,'Inputs_Indexed REC'!$E$10:$AD$10,0))),
IF(P$2&lt;$B66,0,$F66)))</f>
        <v>0</v>
      </c>
      <c r="Q66" s="215">
        <f>IF(Q$2=$B66,$F66,
IF(Q$2&gt;$B66,P66*(1+INDEX('Inputs_Indexed REC'!$E$13:$AD$15,MATCH('Indexed REC Strike Price'!$C66,'Inputs_Indexed REC'!$C$13:$C$15,0),MATCH(Q$2,'Inputs_Indexed REC'!$E$10:$AD$10,0))),
IF(Q$2&lt;$B66,0,$F66)))</f>
        <v>112.79062779712694</v>
      </c>
      <c r="R66" s="215">
        <f>IF(R$2=$B66,$F66,
IF(R$2&gt;$B66,Q66*(1+INDEX('Inputs_Indexed REC'!$E$13:$AD$15,MATCH('Indexed REC Strike Price'!$C66,'Inputs_Indexed REC'!$C$13:$C$15,0),MATCH(R$2,'Inputs_Indexed REC'!$E$10:$AD$10,0))),
IF(R$2&lt;$B66,0,$F66)))</f>
        <v>112.79062779712694</v>
      </c>
      <c r="S66" s="215">
        <f>IF(S$2=$B66,$F66,
IF(S$2&gt;$B66,R66*(1+INDEX('Inputs_Indexed REC'!$E$13:$AD$15,MATCH('Indexed REC Strike Price'!$C66,'Inputs_Indexed REC'!$C$13:$C$15,0),MATCH(S$2,'Inputs_Indexed REC'!$E$10:$AD$10,0))),
IF(S$2&lt;$B66,0,$F66)))</f>
        <v>112.79062779712694</v>
      </c>
      <c r="T66" s="215">
        <f>IF(T$2=$B66,$F66,
IF(T$2&gt;$B66,S66*(1+INDEX('Inputs_Indexed REC'!$E$13:$AD$15,MATCH('Indexed REC Strike Price'!$C66,'Inputs_Indexed REC'!$C$13:$C$15,0),MATCH(T$2,'Inputs_Indexed REC'!$E$10:$AD$10,0))),
IF(T$2&lt;$B66,0,$F66)))</f>
        <v>112.79062779712694</v>
      </c>
      <c r="U66" s="215">
        <f>IF(U$2=$B66,$F66,
IF(U$2&gt;$B66,T66*(1+INDEX('Inputs_Indexed REC'!$E$13:$AD$15,MATCH('Indexed REC Strike Price'!$C66,'Inputs_Indexed REC'!$C$13:$C$15,0),MATCH(U$2,'Inputs_Indexed REC'!$E$10:$AD$10,0))),
IF(U$2&lt;$B66,0,$F66)))</f>
        <v>112.79062779712694</v>
      </c>
      <c r="V66" s="215">
        <f>IF(V$2=$B66,$F66,
IF(V$2&gt;$B66,U66*(1+INDEX('Inputs_Indexed REC'!$E$13:$AD$15,MATCH('Indexed REC Strike Price'!$C66,'Inputs_Indexed REC'!$C$13:$C$15,0),MATCH(V$2,'Inputs_Indexed REC'!$E$10:$AD$10,0))),
IF(V$2&lt;$B66,0,$F66)))</f>
        <v>112.79062779712694</v>
      </c>
      <c r="W66" s="215">
        <f>IF(W$2=$B66,$F66,
IF(W$2&gt;$B66,V66*(1+INDEX('Inputs_Indexed REC'!$E$13:$AD$15,MATCH('Indexed REC Strike Price'!$C66,'Inputs_Indexed REC'!$C$13:$C$15,0),MATCH(W$2,'Inputs_Indexed REC'!$E$10:$AD$10,0))),
IF(W$2&lt;$B66,0,$F66)))</f>
        <v>112.79062779712694</v>
      </c>
      <c r="X66" s="215">
        <f>IF(X$2=$B66,$F66,
IF(X$2&gt;$B66,W66*(1+INDEX('Inputs_Indexed REC'!$E$13:$AD$15,MATCH('Indexed REC Strike Price'!$C66,'Inputs_Indexed REC'!$C$13:$C$15,0),MATCH(X$2,'Inputs_Indexed REC'!$E$10:$AD$10,0))),
IF(X$2&lt;$B66,0,$F66)))</f>
        <v>112.79062779712694</v>
      </c>
      <c r="Y66" s="215">
        <f>IF(Y$2=$B66,$F66,
IF(Y$2&gt;$B66,X66*(1+INDEX('Inputs_Indexed REC'!$E$13:$AD$15,MATCH('Indexed REC Strike Price'!$C66,'Inputs_Indexed REC'!$C$13:$C$15,0),MATCH(Y$2,'Inputs_Indexed REC'!$E$10:$AD$10,0))),
IF(Y$2&lt;$B66,0,$F66)))</f>
        <v>112.79062779712694</v>
      </c>
      <c r="Z66" s="215">
        <f>IF(Z$2=$B66,$F66,
IF(Z$2&gt;$B66,Y66*(1+INDEX('Inputs_Indexed REC'!$E$13:$AD$15,MATCH('Indexed REC Strike Price'!$C66,'Inputs_Indexed REC'!$C$13:$C$15,0),MATCH(Z$2,'Inputs_Indexed REC'!$E$10:$AD$10,0))),
IF(Z$2&lt;$B66,0,$F66)))</f>
        <v>112.79062779712694</v>
      </c>
      <c r="AA66" s="215">
        <f>IF(AA$2=$B66,$F66,
IF(AA$2&gt;$B66,Z66*(1+INDEX('Inputs_Indexed REC'!$E$13:$AD$15,MATCH('Indexed REC Strike Price'!$C66,'Inputs_Indexed REC'!$C$13:$C$15,0),MATCH(AA$2,'Inputs_Indexed REC'!$E$10:$AD$10,0))),
IF(AA$2&lt;$B66,0,$F66)))</f>
        <v>112.79062779712694</v>
      </c>
      <c r="AB66" s="215">
        <f>IF(AB$2=$B66,$F66,
IF(AB$2&gt;$B66,AA66*(1+INDEX('Inputs_Indexed REC'!$E$13:$AD$15,MATCH('Indexed REC Strike Price'!$C66,'Inputs_Indexed REC'!$C$13:$C$15,0),MATCH(AB$2,'Inputs_Indexed REC'!$E$10:$AD$10,0))),
IF(AB$2&lt;$B66,0,$F66)))</f>
        <v>112.79062779712694</v>
      </c>
      <c r="AC66" s="215">
        <f>IF(AC$2=$B66,$F66,
IF(AC$2&gt;$B66,AB66*(1+INDEX('Inputs_Indexed REC'!$E$13:$AD$15,MATCH('Indexed REC Strike Price'!$C66,'Inputs_Indexed REC'!$C$13:$C$15,0),MATCH(AC$2,'Inputs_Indexed REC'!$E$10:$AD$10,0))),
IF(AC$2&lt;$B66,0,$F66)))</f>
        <v>112.79062779712694</v>
      </c>
      <c r="AD66" s="215">
        <f>IF(AD$2=$B66,$F66,
IF(AD$2&gt;$B66,AC66*(1+INDEX('Inputs_Indexed REC'!$E$13:$AD$15,MATCH('Indexed REC Strike Price'!$C66,'Inputs_Indexed REC'!$C$13:$C$15,0),MATCH(AD$2,'Inputs_Indexed REC'!$E$10:$AD$10,0))),
IF(AD$2&lt;$B66,0,$F66)))</f>
        <v>112.79062779712694</v>
      </c>
      <c r="AE66" s="215">
        <f>IF(AE$2=$B66,$F66,
IF(AE$2&gt;$B66,AD66*(1+INDEX('Inputs_Indexed REC'!$E$13:$AD$15,MATCH('Indexed REC Strike Price'!$C66,'Inputs_Indexed REC'!$C$13:$C$15,0),MATCH(AE$2,'Inputs_Indexed REC'!$E$10:$AD$10,0))),
IF(AE$2&lt;$B66,0,$F66)))</f>
        <v>112.79062779712694</v>
      </c>
      <c r="AF66" s="215">
        <f>IF(AF$2=$B66,$F66,
IF(AF$2&gt;$B66,AE66*(1+INDEX('Inputs_Indexed REC'!$E$13:$AD$15,MATCH('Indexed REC Strike Price'!$C66,'Inputs_Indexed REC'!$C$13:$C$15,0),MATCH(AF$2,'Inputs_Indexed REC'!$E$10:$AD$10,0))),
IF(AF$2&lt;$B66,0,$F66)))</f>
        <v>112.79062779712694</v>
      </c>
    </row>
    <row r="67" spans="2:32" x14ac:dyDescent="0.35">
      <c r="B67" s="354">
        <f t="shared" si="3"/>
        <v>2032</v>
      </c>
      <c r="C67" s="305" t="s">
        <v>77</v>
      </c>
      <c r="D67" s="60" t="s">
        <v>30</v>
      </c>
      <c r="E67" s="249" t="s">
        <v>93</v>
      </c>
      <c r="F67" s="361">
        <v>108.93453795790893</v>
      </c>
      <c r="H67" s="215">
        <f>IF(H$2=$B67,$F67,
IF(H$2&gt;$B67,G67*(1+INDEX('Inputs_Indexed REC'!$E$13:$AD$15,MATCH('Indexed REC Strike Price'!$C67,'Inputs_Indexed REC'!$C$13:$C$15,0),MATCH(H$2,'Inputs_Indexed REC'!$E$10:$AD$10,0))),
IF(H$2&lt;$B67,0,$F67)))</f>
        <v>0</v>
      </c>
      <c r="I67" s="215">
        <f>IF(I$2=$B67,$F67,
IF(I$2&gt;$B67,H67*(1+INDEX('Inputs_Indexed REC'!$E$13:$AD$15,MATCH('Indexed REC Strike Price'!$C67,'Inputs_Indexed REC'!$C$13:$C$15,0),MATCH(I$2,'Inputs_Indexed REC'!$E$10:$AD$10,0))),
IF(I$2&lt;$B67,0,$F67)))</f>
        <v>0</v>
      </c>
      <c r="J67" s="215">
        <f>IF(J$2=$B67,$F67,
IF(J$2&gt;$B67,I67*(1+INDEX('Inputs_Indexed REC'!$E$13:$AD$15,MATCH('Indexed REC Strike Price'!$C67,'Inputs_Indexed REC'!$C$13:$C$15,0),MATCH(J$2,'Inputs_Indexed REC'!$E$10:$AD$10,0))),
IF(J$2&lt;$B67,0,$F67)))</f>
        <v>0</v>
      </c>
      <c r="K67" s="215">
        <f>IF(K$2=$B67,$F67,
IF(K$2&gt;$B67,J67*(1+INDEX('Inputs_Indexed REC'!$E$13:$AD$15,MATCH('Indexed REC Strike Price'!$C67,'Inputs_Indexed REC'!$C$13:$C$15,0),MATCH(K$2,'Inputs_Indexed REC'!$E$10:$AD$10,0))),
IF(K$2&lt;$B67,0,$F67)))</f>
        <v>0</v>
      </c>
      <c r="L67" s="215">
        <f>IF(L$2=$B67,$F67,
IF(L$2&gt;$B67,K67*(1+INDEX('Inputs_Indexed REC'!$E$13:$AD$15,MATCH('Indexed REC Strike Price'!$C67,'Inputs_Indexed REC'!$C$13:$C$15,0),MATCH(L$2,'Inputs_Indexed REC'!$E$10:$AD$10,0))),
IF(L$2&lt;$B67,0,$F67)))</f>
        <v>0</v>
      </c>
      <c r="M67" s="215">
        <f>IF(M$2=$B67,$F67,
IF(M$2&gt;$B67,L67*(1+INDEX('Inputs_Indexed REC'!$E$13:$AD$15,MATCH('Indexed REC Strike Price'!$C67,'Inputs_Indexed REC'!$C$13:$C$15,0),MATCH(M$2,'Inputs_Indexed REC'!$E$10:$AD$10,0))),
IF(M$2&lt;$B67,0,$F67)))</f>
        <v>0</v>
      </c>
      <c r="N67" s="215">
        <f>IF(N$2=$B67,$F67,
IF(N$2&gt;$B67,M67*(1+INDEX('Inputs_Indexed REC'!$E$13:$AD$15,MATCH('Indexed REC Strike Price'!$C67,'Inputs_Indexed REC'!$C$13:$C$15,0),MATCH(N$2,'Inputs_Indexed REC'!$E$10:$AD$10,0))),
IF(N$2&lt;$B67,0,$F67)))</f>
        <v>0</v>
      </c>
      <c r="O67" s="215">
        <f>IF(O$2=$B67,$F67,
IF(O$2&gt;$B67,N67*(1+INDEX('Inputs_Indexed REC'!$E$13:$AD$15,MATCH('Indexed REC Strike Price'!$C67,'Inputs_Indexed REC'!$C$13:$C$15,0),MATCH(O$2,'Inputs_Indexed REC'!$E$10:$AD$10,0))),
IF(O$2&lt;$B67,0,$F67)))</f>
        <v>0</v>
      </c>
      <c r="P67" s="215">
        <f>IF(P$2=$B67,$F67,
IF(P$2&gt;$B67,O67*(1+INDEX('Inputs_Indexed REC'!$E$13:$AD$15,MATCH('Indexed REC Strike Price'!$C67,'Inputs_Indexed REC'!$C$13:$C$15,0),MATCH(P$2,'Inputs_Indexed REC'!$E$10:$AD$10,0))),
IF(P$2&lt;$B67,0,$F67)))</f>
        <v>0</v>
      </c>
      <c r="Q67" s="215">
        <f>IF(Q$2=$B67,$F67,
IF(Q$2&gt;$B67,P67*(1+INDEX('Inputs_Indexed REC'!$E$13:$AD$15,MATCH('Indexed REC Strike Price'!$C67,'Inputs_Indexed REC'!$C$13:$C$15,0),MATCH(Q$2,'Inputs_Indexed REC'!$E$10:$AD$10,0))),
IF(Q$2&lt;$B67,0,$F67)))</f>
        <v>0</v>
      </c>
      <c r="R67" s="215">
        <f>IF(R$2=$B67,$F67,
IF(R$2&gt;$B67,Q67*(1+INDEX('Inputs_Indexed REC'!$E$13:$AD$15,MATCH('Indexed REC Strike Price'!$C67,'Inputs_Indexed REC'!$C$13:$C$15,0),MATCH(R$2,'Inputs_Indexed REC'!$E$10:$AD$10,0))),
IF(R$2&lt;$B67,0,$F67)))</f>
        <v>108.93453795790893</v>
      </c>
      <c r="S67" s="215">
        <f>IF(S$2=$B67,$F67,
IF(S$2&gt;$B67,R67*(1+INDEX('Inputs_Indexed REC'!$E$13:$AD$15,MATCH('Indexed REC Strike Price'!$C67,'Inputs_Indexed REC'!$C$13:$C$15,0),MATCH(S$2,'Inputs_Indexed REC'!$E$10:$AD$10,0))),
IF(S$2&lt;$B67,0,$F67)))</f>
        <v>108.93453795790893</v>
      </c>
      <c r="T67" s="215">
        <f>IF(T$2=$B67,$F67,
IF(T$2&gt;$B67,S67*(1+INDEX('Inputs_Indexed REC'!$E$13:$AD$15,MATCH('Indexed REC Strike Price'!$C67,'Inputs_Indexed REC'!$C$13:$C$15,0),MATCH(T$2,'Inputs_Indexed REC'!$E$10:$AD$10,0))),
IF(T$2&lt;$B67,0,$F67)))</f>
        <v>108.93453795790893</v>
      </c>
      <c r="U67" s="215">
        <f>IF(U$2=$B67,$F67,
IF(U$2&gt;$B67,T67*(1+INDEX('Inputs_Indexed REC'!$E$13:$AD$15,MATCH('Indexed REC Strike Price'!$C67,'Inputs_Indexed REC'!$C$13:$C$15,0),MATCH(U$2,'Inputs_Indexed REC'!$E$10:$AD$10,0))),
IF(U$2&lt;$B67,0,$F67)))</f>
        <v>108.93453795790893</v>
      </c>
      <c r="V67" s="215">
        <f>IF(V$2=$B67,$F67,
IF(V$2&gt;$B67,U67*(1+INDEX('Inputs_Indexed REC'!$E$13:$AD$15,MATCH('Indexed REC Strike Price'!$C67,'Inputs_Indexed REC'!$C$13:$C$15,0),MATCH(V$2,'Inputs_Indexed REC'!$E$10:$AD$10,0))),
IF(V$2&lt;$B67,0,$F67)))</f>
        <v>108.93453795790893</v>
      </c>
      <c r="W67" s="215">
        <f>IF(W$2=$B67,$F67,
IF(W$2&gt;$B67,V67*(1+INDEX('Inputs_Indexed REC'!$E$13:$AD$15,MATCH('Indexed REC Strike Price'!$C67,'Inputs_Indexed REC'!$C$13:$C$15,0),MATCH(W$2,'Inputs_Indexed REC'!$E$10:$AD$10,0))),
IF(W$2&lt;$B67,0,$F67)))</f>
        <v>108.93453795790893</v>
      </c>
      <c r="X67" s="215">
        <f>IF(X$2=$B67,$F67,
IF(X$2&gt;$B67,W67*(1+INDEX('Inputs_Indexed REC'!$E$13:$AD$15,MATCH('Indexed REC Strike Price'!$C67,'Inputs_Indexed REC'!$C$13:$C$15,0),MATCH(X$2,'Inputs_Indexed REC'!$E$10:$AD$10,0))),
IF(X$2&lt;$B67,0,$F67)))</f>
        <v>108.93453795790893</v>
      </c>
      <c r="Y67" s="215">
        <f>IF(Y$2=$B67,$F67,
IF(Y$2&gt;$B67,X67*(1+INDEX('Inputs_Indexed REC'!$E$13:$AD$15,MATCH('Indexed REC Strike Price'!$C67,'Inputs_Indexed REC'!$C$13:$C$15,0),MATCH(Y$2,'Inputs_Indexed REC'!$E$10:$AD$10,0))),
IF(Y$2&lt;$B67,0,$F67)))</f>
        <v>108.93453795790893</v>
      </c>
      <c r="Z67" s="215">
        <f>IF(Z$2=$B67,$F67,
IF(Z$2&gt;$B67,Y67*(1+INDEX('Inputs_Indexed REC'!$E$13:$AD$15,MATCH('Indexed REC Strike Price'!$C67,'Inputs_Indexed REC'!$C$13:$C$15,0),MATCH(Z$2,'Inputs_Indexed REC'!$E$10:$AD$10,0))),
IF(Z$2&lt;$B67,0,$F67)))</f>
        <v>108.93453795790893</v>
      </c>
      <c r="AA67" s="215">
        <f>IF(AA$2=$B67,$F67,
IF(AA$2&gt;$B67,Z67*(1+INDEX('Inputs_Indexed REC'!$E$13:$AD$15,MATCH('Indexed REC Strike Price'!$C67,'Inputs_Indexed REC'!$C$13:$C$15,0),MATCH(AA$2,'Inputs_Indexed REC'!$E$10:$AD$10,0))),
IF(AA$2&lt;$B67,0,$F67)))</f>
        <v>108.93453795790893</v>
      </c>
      <c r="AB67" s="215">
        <f>IF(AB$2=$B67,$F67,
IF(AB$2&gt;$B67,AA67*(1+INDEX('Inputs_Indexed REC'!$E$13:$AD$15,MATCH('Indexed REC Strike Price'!$C67,'Inputs_Indexed REC'!$C$13:$C$15,0),MATCH(AB$2,'Inputs_Indexed REC'!$E$10:$AD$10,0))),
IF(AB$2&lt;$B67,0,$F67)))</f>
        <v>108.93453795790893</v>
      </c>
      <c r="AC67" s="215">
        <f>IF(AC$2=$B67,$F67,
IF(AC$2&gt;$B67,AB67*(1+INDEX('Inputs_Indexed REC'!$E$13:$AD$15,MATCH('Indexed REC Strike Price'!$C67,'Inputs_Indexed REC'!$C$13:$C$15,0),MATCH(AC$2,'Inputs_Indexed REC'!$E$10:$AD$10,0))),
IF(AC$2&lt;$B67,0,$F67)))</f>
        <v>108.93453795790893</v>
      </c>
      <c r="AD67" s="215">
        <f>IF(AD$2=$B67,$F67,
IF(AD$2&gt;$B67,AC67*(1+INDEX('Inputs_Indexed REC'!$E$13:$AD$15,MATCH('Indexed REC Strike Price'!$C67,'Inputs_Indexed REC'!$C$13:$C$15,0),MATCH(AD$2,'Inputs_Indexed REC'!$E$10:$AD$10,0))),
IF(AD$2&lt;$B67,0,$F67)))</f>
        <v>108.93453795790893</v>
      </c>
      <c r="AE67" s="215">
        <f>IF(AE$2=$B67,$F67,
IF(AE$2&gt;$B67,AD67*(1+INDEX('Inputs_Indexed REC'!$E$13:$AD$15,MATCH('Indexed REC Strike Price'!$C67,'Inputs_Indexed REC'!$C$13:$C$15,0),MATCH(AE$2,'Inputs_Indexed REC'!$E$10:$AD$10,0))),
IF(AE$2&lt;$B67,0,$F67)))</f>
        <v>108.93453795790893</v>
      </c>
      <c r="AF67" s="215">
        <f>IF(AF$2=$B67,$F67,
IF(AF$2&gt;$B67,AE67*(1+INDEX('Inputs_Indexed REC'!$E$13:$AD$15,MATCH('Indexed REC Strike Price'!$C67,'Inputs_Indexed REC'!$C$13:$C$15,0),MATCH(AF$2,'Inputs_Indexed REC'!$E$10:$AD$10,0))),
IF(AF$2&lt;$B67,0,$F67)))</f>
        <v>108.93453795790893</v>
      </c>
    </row>
    <row r="68" spans="2:32" x14ac:dyDescent="0.35">
      <c r="B68" s="354">
        <f t="shared" si="3"/>
        <v>2033</v>
      </c>
      <c r="C68" s="305" t="s">
        <v>77</v>
      </c>
      <c r="D68" s="60" t="s">
        <v>31</v>
      </c>
      <c r="E68" s="249" t="s">
        <v>93</v>
      </c>
      <c r="F68" s="361">
        <v>104.907066348059</v>
      </c>
      <c r="H68" s="215">
        <f>IF(H$2=$B68,$F68,
IF(H$2&gt;$B68,G68*(1+INDEX('Inputs_Indexed REC'!$E$13:$AD$15,MATCH('Indexed REC Strike Price'!$C68,'Inputs_Indexed REC'!$C$13:$C$15,0),MATCH(H$2,'Inputs_Indexed REC'!$E$10:$AD$10,0))),
IF(H$2&lt;$B68,0,$F68)))</f>
        <v>0</v>
      </c>
      <c r="I68" s="215">
        <f>IF(I$2=$B68,$F68,
IF(I$2&gt;$B68,H68*(1+INDEX('Inputs_Indexed REC'!$E$13:$AD$15,MATCH('Indexed REC Strike Price'!$C68,'Inputs_Indexed REC'!$C$13:$C$15,0),MATCH(I$2,'Inputs_Indexed REC'!$E$10:$AD$10,0))),
IF(I$2&lt;$B68,0,$F68)))</f>
        <v>0</v>
      </c>
      <c r="J68" s="215">
        <f>IF(J$2=$B68,$F68,
IF(J$2&gt;$B68,I68*(1+INDEX('Inputs_Indexed REC'!$E$13:$AD$15,MATCH('Indexed REC Strike Price'!$C68,'Inputs_Indexed REC'!$C$13:$C$15,0),MATCH(J$2,'Inputs_Indexed REC'!$E$10:$AD$10,0))),
IF(J$2&lt;$B68,0,$F68)))</f>
        <v>0</v>
      </c>
      <c r="K68" s="215">
        <f>IF(K$2=$B68,$F68,
IF(K$2&gt;$B68,J68*(1+INDEX('Inputs_Indexed REC'!$E$13:$AD$15,MATCH('Indexed REC Strike Price'!$C68,'Inputs_Indexed REC'!$C$13:$C$15,0),MATCH(K$2,'Inputs_Indexed REC'!$E$10:$AD$10,0))),
IF(K$2&lt;$B68,0,$F68)))</f>
        <v>0</v>
      </c>
      <c r="L68" s="215">
        <f>IF(L$2=$B68,$F68,
IF(L$2&gt;$B68,K68*(1+INDEX('Inputs_Indexed REC'!$E$13:$AD$15,MATCH('Indexed REC Strike Price'!$C68,'Inputs_Indexed REC'!$C$13:$C$15,0),MATCH(L$2,'Inputs_Indexed REC'!$E$10:$AD$10,0))),
IF(L$2&lt;$B68,0,$F68)))</f>
        <v>0</v>
      </c>
      <c r="M68" s="215">
        <f>IF(M$2=$B68,$F68,
IF(M$2&gt;$B68,L68*(1+INDEX('Inputs_Indexed REC'!$E$13:$AD$15,MATCH('Indexed REC Strike Price'!$C68,'Inputs_Indexed REC'!$C$13:$C$15,0),MATCH(M$2,'Inputs_Indexed REC'!$E$10:$AD$10,0))),
IF(M$2&lt;$B68,0,$F68)))</f>
        <v>0</v>
      </c>
      <c r="N68" s="215">
        <f>IF(N$2=$B68,$F68,
IF(N$2&gt;$B68,M68*(1+INDEX('Inputs_Indexed REC'!$E$13:$AD$15,MATCH('Indexed REC Strike Price'!$C68,'Inputs_Indexed REC'!$C$13:$C$15,0),MATCH(N$2,'Inputs_Indexed REC'!$E$10:$AD$10,0))),
IF(N$2&lt;$B68,0,$F68)))</f>
        <v>0</v>
      </c>
      <c r="O68" s="215">
        <f>IF(O$2=$B68,$F68,
IF(O$2&gt;$B68,N68*(1+INDEX('Inputs_Indexed REC'!$E$13:$AD$15,MATCH('Indexed REC Strike Price'!$C68,'Inputs_Indexed REC'!$C$13:$C$15,0),MATCH(O$2,'Inputs_Indexed REC'!$E$10:$AD$10,0))),
IF(O$2&lt;$B68,0,$F68)))</f>
        <v>0</v>
      </c>
      <c r="P68" s="215">
        <f>IF(P$2=$B68,$F68,
IF(P$2&gt;$B68,O68*(1+INDEX('Inputs_Indexed REC'!$E$13:$AD$15,MATCH('Indexed REC Strike Price'!$C68,'Inputs_Indexed REC'!$C$13:$C$15,0),MATCH(P$2,'Inputs_Indexed REC'!$E$10:$AD$10,0))),
IF(P$2&lt;$B68,0,$F68)))</f>
        <v>0</v>
      </c>
      <c r="Q68" s="215">
        <f>IF(Q$2=$B68,$F68,
IF(Q$2&gt;$B68,P68*(1+INDEX('Inputs_Indexed REC'!$E$13:$AD$15,MATCH('Indexed REC Strike Price'!$C68,'Inputs_Indexed REC'!$C$13:$C$15,0),MATCH(Q$2,'Inputs_Indexed REC'!$E$10:$AD$10,0))),
IF(Q$2&lt;$B68,0,$F68)))</f>
        <v>0</v>
      </c>
      <c r="R68" s="215">
        <f>IF(R$2=$B68,$F68,
IF(R$2&gt;$B68,Q68*(1+INDEX('Inputs_Indexed REC'!$E$13:$AD$15,MATCH('Indexed REC Strike Price'!$C68,'Inputs_Indexed REC'!$C$13:$C$15,0),MATCH(R$2,'Inputs_Indexed REC'!$E$10:$AD$10,0))),
IF(R$2&lt;$B68,0,$F68)))</f>
        <v>0</v>
      </c>
      <c r="S68" s="215">
        <f>IF(S$2=$B68,$F68,
IF(S$2&gt;$B68,R68*(1+INDEX('Inputs_Indexed REC'!$E$13:$AD$15,MATCH('Indexed REC Strike Price'!$C68,'Inputs_Indexed REC'!$C$13:$C$15,0),MATCH(S$2,'Inputs_Indexed REC'!$E$10:$AD$10,0))),
IF(S$2&lt;$B68,0,$F68)))</f>
        <v>104.907066348059</v>
      </c>
      <c r="T68" s="215">
        <f>IF(T$2=$B68,$F68,
IF(T$2&gt;$B68,S68*(1+INDEX('Inputs_Indexed REC'!$E$13:$AD$15,MATCH('Indexed REC Strike Price'!$C68,'Inputs_Indexed REC'!$C$13:$C$15,0),MATCH(T$2,'Inputs_Indexed REC'!$E$10:$AD$10,0))),
IF(T$2&lt;$B68,0,$F68)))</f>
        <v>104.907066348059</v>
      </c>
      <c r="U68" s="215">
        <f>IF(U$2=$B68,$F68,
IF(U$2&gt;$B68,T68*(1+INDEX('Inputs_Indexed REC'!$E$13:$AD$15,MATCH('Indexed REC Strike Price'!$C68,'Inputs_Indexed REC'!$C$13:$C$15,0),MATCH(U$2,'Inputs_Indexed REC'!$E$10:$AD$10,0))),
IF(U$2&lt;$B68,0,$F68)))</f>
        <v>104.907066348059</v>
      </c>
      <c r="V68" s="215">
        <f>IF(V$2=$B68,$F68,
IF(V$2&gt;$B68,U68*(1+INDEX('Inputs_Indexed REC'!$E$13:$AD$15,MATCH('Indexed REC Strike Price'!$C68,'Inputs_Indexed REC'!$C$13:$C$15,0),MATCH(V$2,'Inputs_Indexed REC'!$E$10:$AD$10,0))),
IF(V$2&lt;$B68,0,$F68)))</f>
        <v>104.907066348059</v>
      </c>
      <c r="W68" s="215">
        <f>IF(W$2=$B68,$F68,
IF(W$2&gt;$B68,V68*(1+INDEX('Inputs_Indexed REC'!$E$13:$AD$15,MATCH('Indexed REC Strike Price'!$C68,'Inputs_Indexed REC'!$C$13:$C$15,0),MATCH(W$2,'Inputs_Indexed REC'!$E$10:$AD$10,0))),
IF(W$2&lt;$B68,0,$F68)))</f>
        <v>104.907066348059</v>
      </c>
      <c r="X68" s="215">
        <f>IF(X$2=$B68,$F68,
IF(X$2&gt;$B68,W68*(1+INDEX('Inputs_Indexed REC'!$E$13:$AD$15,MATCH('Indexed REC Strike Price'!$C68,'Inputs_Indexed REC'!$C$13:$C$15,0),MATCH(X$2,'Inputs_Indexed REC'!$E$10:$AD$10,0))),
IF(X$2&lt;$B68,0,$F68)))</f>
        <v>104.907066348059</v>
      </c>
      <c r="Y68" s="215">
        <f>IF(Y$2=$B68,$F68,
IF(Y$2&gt;$B68,X68*(1+INDEX('Inputs_Indexed REC'!$E$13:$AD$15,MATCH('Indexed REC Strike Price'!$C68,'Inputs_Indexed REC'!$C$13:$C$15,0),MATCH(Y$2,'Inputs_Indexed REC'!$E$10:$AD$10,0))),
IF(Y$2&lt;$B68,0,$F68)))</f>
        <v>104.907066348059</v>
      </c>
      <c r="Z68" s="215">
        <f>IF(Z$2=$B68,$F68,
IF(Z$2&gt;$B68,Y68*(1+INDEX('Inputs_Indexed REC'!$E$13:$AD$15,MATCH('Indexed REC Strike Price'!$C68,'Inputs_Indexed REC'!$C$13:$C$15,0),MATCH(Z$2,'Inputs_Indexed REC'!$E$10:$AD$10,0))),
IF(Z$2&lt;$B68,0,$F68)))</f>
        <v>104.907066348059</v>
      </c>
      <c r="AA68" s="215">
        <f>IF(AA$2=$B68,$F68,
IF(AA$2&gt;$B68,Z68*(1+INDEX('Inputs_Indexed REC'!$E$13:$AD$15,MATCH('Indexed REC Strike Price'!$C68,'Inputs_Indexed REC'!$C$13:$C$15,0),MATCH(AA$2,'Inputs_Indexed REC'!$E$10:$AD$10,0))),
IF(AA$2&lt;$B68,0,$F68)))</f>
        <v>104.907066348059</v>
      </c>
      <c r="AB68" s="215">
        <f>IF(AB$2=$B68,$F68,
IF(AB$2&gt;$B68,AA68*(1+INDEX('Inputs_Indexed REC'!$E$13:$AD$15,MATCH('Indexed REC Strike Price'!$C68,'Inputs_Indexed REC'!$C$13:$C$15,0),MATCH(AB$2,'Inputs_Indexed REC'!$E$10:$AD$10,0))),
IF(AB$2&lt;$B68,0,$F68)))</f>
        <v>104.907066348059</v>
      </c>
      <c r="AC68" s="215">
        <f>IF(AC$2=$B68,$F68,
IF(AC$2&gt;$B68,AB68*(1+INDEX('Inputs_Indexed REC'!$E$13:$AD$15,MATCH('Indexed REC Strike Price'!$C68,'Inputs_Indexed REC'!$C$13:$C$15,0),MATCH(AC$2,'Inputs_Indexed REC'!$E$10:$AD$10,0))),
IF(AC$2&lt;$B68,0,$F68)))</f>
        <v>104.907066348059</v>
      </c>
      <c r="AD68" s="215">
        <f>IF(AD$2=$B68,$F68,
IF(AD$2&gt;$B68,AC68*(1+INDEX('Inputs_Indexed REC'!$E$13:$AD$15,MATCH('Indexed REC Strike Price'!$C68,'Inputs_Indexed REC'!$C$13:$C$15,0),MATCH(AD$2,'Inputs_Indexed REC'!$E$10:$AD$10,0))),
IF(AD$2&lt;$B68,0,$F68)))</f>
        <v>104.907066348059</v>
      </c>
      <c r="AE68" s="215">
        <f>IF(AE$2=$B68,$F68,
IF(AE$2&gt;$B68,AD68*(1+INDEX('Inputs_Indexed REC'!$E$13:$AD$15,MATCH('Indexed REC Strike Price'!$C68,'Inputs_Indexed REC'!$C$13:$C$15,0),MATCH(AE$2,'Inputs_Indexed REC'!$E$10:$AD$10,0))),
IF(AE$2&lt;$B68,0,$F68)))</f>
        <v>104.907066348059</v>
      </c>
      <c r="AF68" s="215">
        <f>IF(AF$2=$B68,$F68,
IF(AF$2&gt;$B68,AE68*(1+INDEX('Inputs_Indexed REC'!$E$13:$AD$15,MATCH('Indexed REC Strike Price'!$C68,'Inputs_Indexed REC'!$C$13:$C$15,0),MATCH(AF$2,'Inputs_Indexed REC'!$E$10:$AD$10,0))),
IF(AF$2&lt;$B68,0,$F68)))</f>
        <v>104.907066348059</v>
      </c>
    </row>
    <row r="69" spans="2:32" x14ac:dyDescent="0.35">
      <c r="B69" s="354">
        <f t="shared" si="3"/>
        <v>2034</v>
      </c>
      <c r="C69" s="305" t="s">
        <v>77</v>
      </c>
      <c r="D69" s="60" t="s">
        <v>32</v>
      </c>
      <c r="E69" s="249" t="s">
        <v>93</v>
      </c>
      <c r="F69" s="361">
        <v>100.77248113156413</v>
      </c>
      <c r="H69" s="215">
        <f>IF(H$2=$B69,$F69,
IF(H$2&gt;$B69,G69*(1+INDEX('Inputs_Indexed REC'!$E$13:$AD$15,MATCH('Indexed REC Strike Price'!$C69,'Inputs_Indexed REC'!$C$13:$C$15,0),MATCH(H$2,'Inputs_Indexed REC'!$E$10:$AD$10,0))),
IF(H$2&lt;$B69,0,$F69)))</f>
        <v>0</v>
      </c>
      <c r="I69" s="215">
        <f>IF(I$2=$B69,$F69,
IF(I$2&gt;$B69,H69*(1+INDEX('Inputs_Indexed REC'!$E$13:$AD$15,MATCH('Indexed REC Strike Price'!$C69,'Inputs_Indexed REC'!$C$13:$C$15,0),MATCH(I$2,'Inputs_Indexed REC'!$E$10:$AD$10,0))),
IF(I$2&lt;$B69,0,$F69)))</f>
        <v>0</v>
      </c>
      <c r="J69" s="215">
        <f>IF(J$2=$B69,$F69,
IF(J$2&gt;$B69,I69*(1+INDEX('Inputs_Indexed REC'!$E$13:$AD$15,MATCH('Indexed REC Strike Price'!$C69,'Inputs_Indexed REC'!$C$13:$C$15,0),MATCH(J$2,'Inputs_Indexed REC'!$E$10:$AD$10,0))),
IF(J$2&lt;$B69,0,$F69)))</f>
        <v>0</v>
      </c>
      <c r="K69" s="215">
        <f>IF(K$2=$B69,$F69,
IF(K$2&gt;$B69,J69*(1+INDEX('Inputs_Indexed REC'!$E$13:$AD$15,MATCH('Indexed REC Strike Price'!$C69,'Inputs_Indexed REC'!$C$13:$C$15,0),MATCH(K$2,'Inputs_Indexed REC'!$E$10:$AD$10,0))),
IF(K$2&lt;$B69,0,$F69)))</f>
        <v>0</v>
      </c>
      <c r="L69" s="215">
        <f>IF(L$2=$B69,$F69,
IF(L$2&gt;$B69,K69*(1+INDEX('Inputs_Indexed REC'!$E$13:$AD$15,MATCH('Indexed REC Strike Price'!$C69,'Inputs_Indexed REC'!$C$13:$C$15,0),MATCH(L$2,'Inputs_Indexed REC'!$E$10:$AD$10,0))),
IF(L$2&lt;$B69,0,$F69)))</f>
        <v>0</v>
      </c>
      <c r="M69" s="215">
        <f>IF(M$2=$B69,$F69,
IF(M$2&gt;$B69,L69*(1+INDEX('Inputs_Indexed REC'!$E$13:$AD$15,MATCH('Indexed REC Strike Price'!$C69,'Inputs_Indexed REC'!$C$13:$C$15,0),MATCH(M$2,'Inputs_Indexed REC'!$E$10:$AD$10,0))),
IF(M$2&lt;$B69,0,$F69)))</f>
        <v>0</v>
      </c>
      <c r="N69" s="215">
        <f>IF(N$2=$B69,$F69,
IF(N$2&gt;$B69,M69*(1+INDEX('Inputs_Indexed REC'!$E$13:$AD$15,MATCH('Indexed REC Strike Price'!$C69,'Inputs_Indexed REC'!$C$13:$C$15,0),MATCH(N$2,'Inputs_Indexed REC'!$E$10:$AD$10,0))),
IF(N$2&lt;$B69,0,$F69)))</f>
        <v>0</v>
      </c>
      <c r="O69" s="215">
        <f>IF(O$2=$B69,$F69,
IF(O$2&gt;$B69,N69*(1+INDEX('Inputs_Indexed REC'!$E$13:$AD$15,MATCH('Indexed REC Strike Price'!$C69,'Inputs_Indexed REC'!$C$13:$C$15,0),MATCH(O$2,'Inputs_Indexed REC'!$E$10:$AD$10,0))),
IF(O$2&lt;$B69,0,$F69)))</f>
        <v>0</v>
      </c>
      <c r="P69" s="215">
        <f>IF(P$2=$B69,$F69,
IF(P$2&gt;$B69,O69*(1+INDEX('Inputs_Indexed REC'!$E$13:$AD$15,MATCH('Indexed REC Strike Price'!$C69,'Inputs_Indexed REC'!$C$13:$C$15,0),MATCH(P$2,'Inputs_Indexed REC'!$E$10:$AD$10,0))),
IF(P$2&lt;$B69,0,$F69)))</f>
        <v>0</v>
      </c>
      <c r="Q69" s="215">
        <f>IF(Q$2=$B69,$F69,
IF(Q$2&gt;$B69,P69*(1+INDEX('Inputs_Indexed REC'!$E$13:$AD$15,MATCH('Indexed REC Strike Price'!$C69,'Inputs_Indexed REC'!$C$13:$C$15,0),MATCH(Q$2,'Inputs_Indexed REC'!$E$10:$AD$10,0))),
IF(Q$2&lt;$B69,0,$F69)))</f>
        <v>0</v>
      </c>
      <c r="R69" s="215">
        <f>IF(R$2=$B69,$F69,
IF(R$2&gt;$B69,Q69*(1+INDEX('Inputs_Indexed REC'!$E$13:$AD$15,MATCH('Indexed REC Strike Price'!$C69,'Inputs_Indexed REC'!$C$13:$C$15,0),MATCH(R$2,'Inputs_Indexed REC'!$E$10:$AD$10,0))),
IF(R$2&lt;$B69,0,$F69)))</f>
        <v>0</v>
      </c>
      <c r="S69" s="215">
        <f>IF(S$2=$B69,$F69,
IF(S$2&gt;$B69,R69*(1+INDEX('Inputs_Indexed REC'!$E$13:$AD$15,MATCH('Indexed REC Strike Price'!$C69,'Inputs_Indexed REC'!$C$13:$C$15,0),MATCH(S$2,'Inputs_Indexed REC'!$E$10:$AD$10,0))),
IF(S$2&lt;$B69,0,$F69)))</f>
        <v>0</v>
      </c>
      <c r="T69" s="215">
        <f>IF(T$2=$B69,$F69,
IF(T$2&gt;$B69,S69*(1+INDEX('Inputs_Indexed REC'!$E$13:$AD$15,MATCH('Indexed REC Strike Price'!$C69,'Inputs_Indexed REC'!$C$13:$C$15,0),MATCH(T$2,'Inputs_Indexed REC'!$E$10:$AD$10,0))),
IF(T$2&lt;$B69,0,$F69)))</f>
        <v>100.77248113156413</v>
      </c>
      <c r="U69" s="215">
        <f>IF(U$2=$B69,$F69,
IF(U$2&gt;$B69,T69*(1+INDEX('Inputs_Indexed REC'!$E$13:$AD$15,MATCH('Indexed REC Strike Price'!$C69,'Inputs_Indexed REC'!$C$13:$C$15,0),MATCH(U$2,'Inputs_Indexed REC'!$E$10:$AD$10,0))),
IF(U$2&lt;$B69,0,$F69)))</f>
        <v>100.77248113156413</v>
      </c>
      <c r="V69" s="215">
        <f>IF(V$2=$B69,$F69,
IF(V$2&gt;$B69,U69*(1+INDEX('Inputs_Indexed REC'!$E$13:$AD$15,MATCH('Indexed REC Strike Price'!$C69,'Inputs_Indexed REC'!$C$13:$C$15,0),MATCH(V$2,'Inputs_Indexed REC'!$E$10:$AD$10,0))),
IF(V$2&lt;$B69,0,$F69)))</f>
        <v>100.77248113156413</v>
      </c>
      <c r="W69" s="215">
        <f>IF(W$2=$B69,$F69,
IF(W$2&gt;$B69,V69*(1+INDEX('Inputs_Indexed REC'!$E$13:$AD$15,MATCH('Indexed REC Strike Price'!$C69,'Inputs_Indexed REC'!$C$13:$C$15,0),MATCH(W$2,'Inputs_Indexed REC'!$E$10:$AD$10,0))),
IF(W$2&lt;$B69,0,$F69)))</f>
        <v>100.77248113156413</v>
      </c>
      <c r="X69" s="215">
        <f>IF(X$2=$B69,$F69,
IF(X$2&gt;$B69,W69*(1+INDEX('Inputs_Indexed REC'!$E$13:$AD$15,MATCH('Indexed REC Strike Price'!$C69,'Inputs_Indexed REC'!$C$13:$C$15,0),MATCH(X$2,'Inputs_Indexed REC'!$E$10:$AD$10,0))),
IF(X$2&lt;$B69,0,$F69)))</f>
        <v>100.77248113156413</v>
      </c>
      <c r="Y69" s="215">
        <f>IF(Y$2=$B69,$F69,
IF(Y$2&gt;$B69,X69*(1+INDEX('Inputs_Indexed REC'!$E$13:$AD$15,MATCH('Indexed REC Strike Price'!$C69,'Inputs_Indexed REC'!$C$13:$C$15,0),MATCH(Y$2,'Inputs_Indexed REC'!$E$10:$AD$10,0))),
IF(Y$2&lt;$B69,0,$F69)))</f>
        <v>100.77248113156413</v>
      </c>
      <c r="Z69" s="215">
        <f>IF(Z$2=$B69,$F69,
IF(Z$2&gt;$B69,Y69*(1+INDEX('Inputs_Indexed REC'!$E$13:$AD$15,MATCH('Indexed REC Strike Price'!$C69,'Inputs_Indexed REC'!$C$13:$C$15,0),MATCH(Z$2,'Inputs_Indexed REC'!$E$10:$AD$10,0))),
IF(Z$2&lt;$B69,0,$F69)))</f>
        <v>100.77248113156413</v>
      </c>
      <c r="AA69" s="215">
        <f>IF(AA$2=$B69,$F69,
IF(AA$2&gt;$B69,Z69*(1+INDEX('Inputs_Indexed REC'!$E$13:$AD$15,MATCH('Indexed REC Strike Price'!$C69,'Inputs_Indexed REC'!$C$13:$C$15,0),MATCH(AA$2,'Inputs_Indexed REC'!$E$10:$AD$10,0))),
IF(AA$2&lt;$B69,0,$F69)))</f>
        <v>100.77248113156413</v>
      </c>
      <c r="AB69" s="215">
        <f>IF(AB$2=$B69,$F69,
IF(AB$2&gt;$B69,AA69*(1+INDEX('Inputs_Indexed REC'!$E$13:$AD$15,MATCH('Indexed REC Strike Price'!$C69,'Inputs_Indexed REC'!$C$13:$C$15,0),MATCH(AB$2,'Inputs_Indexed REC'!$E$10:$AD$10,0))),
IF(AB$2&lt;$B69,0,$F69)))</f>
        <v>100.77248113156413</v>
      </c>
      <c r="AC69" s="215">
        <f>IF(AC$2=$B69,$F69,
IF(AC$2&gt;$B69,AB69*(1+INDEX('Inputs_Indexed REC'!$E$13:$AD$15,MATCH('Indexed REC Strike Price'!$C69,'Inputs_Indexed REC'!$C$13:$C$15,0),MATCH(AC$2,'Inputs_Indexed REC'!$E$10:$AD$10,0))),
IF(AC$2&lt;$B69,0,$F69)))</f>
        <v>100.77248113156413</v>
      </c>
      <c r="AD69" s="215">
        <f>IF(AD$2=$B69,$F69,
IF(AD$2&gt;$B69,AC69*(1+INDEX('Inputs_Indexed REC'!$E$13:$AD$15,MATCH('Indexed REC Strike Price'!$C69,'Inputs_Indexed REC'!$C$13:$C$15,0),MATCH(AD$2,'Inputs_Indexed REC'!$E$10:$AD$10,0))),
IF(AD$2&lt;$B69,0,$F69)))</f>
        <v>100.77248113156413</v>
      </c>
      <c r="AE69" s="215">
        <f>IF(AE$2=$B69,$F69,
IF(AE$2&gt;$B69,AD69*(1+INDEX('Inputs_Indexed REC'!$E$13:$AD$15,MATCH('Indexed REC Strike Price'!$C69,'Inputs_Indexed REC'!$C$13:$C$15,0),MATCH(AE$2,'Inputs_Indexed REC'!$E$10:$AD$10,0))),
IF(AE$2&lt;$B69,0,$F69)))</f>
        <v>100.77248113156413</v>
      </c>
      <c r="AF69" s="215">
        <f>IF(AF$2=$B69,$F69,
IF(AF$2&gt;$B69,AE69*(1+INDEX('Inputs_Indexed REC'!$E$13:$AD$15,MATCH('Indexed REC Strike Price'!$C69,'Inputs_Indexed REC'!$C$13:$C$15,0),MATCH(AF$2,'Inputs_Indexed REC'!$E$10:$AD$10,0))),
IF(AF$2&lt;$B69,0,$F69)))</f>
        <v>100.77248113156413</v>
      </c>
    </row>
    <row r="70" spans="2:32" x14ac:dyDescent="0.35">
      <c r="B70" s="354">
        <f t="shared" si="3"/>
        <v>2035</v>
      </c>
      <c r="C70" s="305" t="s">
        <v>77</v>
      </c>
      <c r="D70" s="60" t="s">
        <v>33</v>
      </c>
      <c r="E70" s="249" t="s">
        <v>93</v>
      </c>
      <c r="F70" s="361">
        <v>96.487936865766343</v>
      </c>
      <c r="H70" s="215">
        <f>IF(H$2=$B70,$F70,
IF(H$2&gt;$B70,G70*(1+INDEX('Inputs_Indexed REC'!$E$13:$AD$15,MATCH('Indexed REC Strike Price'!$C70,'Inputs_Indexed REC'!$C$13:$C$15,0),MATCH(H$2,'Inputs_Indexed REC'!$E$10:$AD$10,0))),
IF(H$2&lt;$B70,0,$F70)))</f>
        <v>0</v>
      </c>
      <c r="I70" s="215">
        <f>IF(I$2=$B70,$F70,
IF(I$2&gt;$B70,H70*(1+INDEX('Inputs_Indexed REC'!$E$13:$AD$15,MATCH('Indexed REC Strike Price'!$C70,'Inputs_Indexed REC'!$C$13:$C$15,0),MATCH(I$2,'Inputs_Indexed REC'!$E$10:$AD$10,0))),
IF(I$2&lt;$B70,0,$F70)))</f>
        <v>0</v>
      </c>
      <c r="J70" s="215">
        <f>IF(J$2=$B70,$F70,
IF(J$2&gt;$B70,I70*(1+INDEX('Inputs_Indexed REC'!$E$13:$AD$15,MATCH('Indexed REC Strike Price'!$C70,'Inputs_Indexed REC'!$C$13:$C$15,0),MATCH(J$2,'Inputs_Indexed REC'!$E$10:$AD$10,0))),
IF(J$2&lt;$B70,0,$F70)))</f>
        <v>0</v>
      </c>
      <c r="K70" s="215">
        <f>IF(K$2=$B70,$F70,
IF(K$2&gt;$B70,J70*(1+INDEX('Inputs_Indexed REC'!$E$13:$AD$15,MATCH('Indexed REC Strike Price'!$C70,'Inputs_Indexed REC'!$C$13:$C$15,0),MATCH(K$2,'Inputs_Indexed REC'!$E$10:$AD$10,0))),
IF(K$2&lt;$B70,0,$F70)))</f>
        <v>0</v>
      </c>
      <c r="L70" s="215">
        <f>IF(L$2=$B70,$F70,
IF(L$2&gt;$B70,K70*(1+INDEX('Inputs_Indexed REC'!$E$13:$AD$15,MATCH('Indexed REC Strike Price'!$C70,'Inputs_Indexed REC'!$C$13:$C$15,0),MATCH(L$2,'Inputs_Indexed REC'!$E$10:$AD$10,0))),
IF(L$2&lt;$B70,0,$F70)))</f>
        <v>0</v>
      </c>
      <c r="M70" s="215">
        <f>IF(M$2=$B70,$F70,
IF(M$2&gt;$B70,L70*(1+INDEX('Inputs_Indexed REC'!$E$13:$AD$15,MATCH('Indexed REC Strike Price'!$C70,'Inputs_Indexed REC'!$C$13:$C$15,0),MATCH(M$2,'Inputs_Indexed REC'!$E$10:$AD$10,0))),
IF(M$2&lt;$B70,0,$F70)))</f>
        <v>0</v>
      </c>
      <c r="N70" s="215">
        <f>IF(N$2=$B70,$F70,
IF(N$2&gt;$B70,M70*(1+INDEX('Inputs_Indexed REC'!$E$13:$AD$15,MATCH('Indexed REC Strike Price'!$C70,'Inputs_Indexed REC'!$C$13:$C$15,0),MATCH(N$2,'Inputs_Indexed REC'!$E$10:$AD$10,0))),
IF(N$2&lt;$B70,0,$F70)))</f>
        <v>0</v>
      </c>
      <c r="O70" s="215">
        <f>IF(O$2=$B70,$F70,
IF(O$2&gt;$B70,N70*(1+INDEX('Inputs_Indexed REC'!$E$13:$AD$15,MATCH('Indexed REC Strike Price'!$C70,'Inputs_Indexed REC'!$C$13:$C$15,0),MATCH(O$2,'Inputs_Indexed REC'!$E$10:$AD$10,0))),
IF(O$2&lt;$B70,0,$F70)))</f>
        <v>0</v>
      </c>
      <c r="P70" s="215">
        <f>IF(P$2=$B70,$F70,
IF(P$2&gt;$B70,O70*(1+INDEX('Inputs_Indexed REC'!$E$13:$AD$15,MATCH('Indexed REC Strike Price'!$C70,'Inputs_Indexed REC'!$C$13:$C$15,0),MATCH(P$2,'Inputs_Indexed REC'!$E$10:$AD$10,0))),
IF(P$2&lt;$B70,0,$F70)))</f>
        <v>0</v>
      </c>
      <c r="Q70" s="215">
        <f>IF(Q$2=$B70,$F70,
IF(Q$2&gt;$B70,P70*(1+INDEX('Inputs_Indexed REC'!$E$13:$AD$15,MATCH('Indexed REC Strike Price'!$C70,'Inputs_Indexed REC'!$C$13:$C$15,0),MATCH(Q$2,'Inputs_Indexed REC'!$E$10:$AD$10,0))),
IF(Q$2&lt;$B70,0,$F70)))</f>
        <v>0</v>
      </c>
      <c r="R70" s="215">
        <f>IF(R$2=$B70,$F70,
IF(R$2&gt;$B70,Q70*(1+INDEX('Inputs_Indexed REC'!$E$13:$AD$15,MATCH('Indexed REC Strike Price'!$C70,'Inputs_Indexed REC'!$C$13:$C$15,0),MATCH(R$2,'Inputs_Indexed REC'!$E$10:$AD$10,0))),
IF(R$2&lt;$B70,0,$F70)))</f>
        <v>0</v>
      </c>
      <c r="S70" s="215">
        <f>IF(S$2=$B70,$F70,
IF(S$2&gt;$B70,R70*(1+INDEX('Inputs_Indexed REC'!$E$13:$AD$15,MATCH('Indexed REC Strike Price'!$C70,'Inputs_Indexed REC'!$C$13:$C$15,0),MATCH(S$2,'Inputs_Indexed REC'!$E$10:$AD$10,0))),
IF(S$2&lt;$B70,0,$F70)))</f>
        <v>0</v>
      </c>
      <c r="T70" s="215">
        <f>IF(T$2=$B70,$F70,
IF(T$2&gt;$B70,S70*(1+INDEX('Inputs_Indexed REC'!$E$13:$AD$15,MATCH('Indexed REC Strike Price'!$C70,'Inputs_Indexed REC'!$C$13:$C$15,0),MATCH(T$2,'Inputs_Indexed REC'!$E$10:$AD$10,0))),
IF(T$2&lt;$B70,0,$F70)))</f>
        <v>0</v>
      </c>
      <c r="U70" s="215">
        <f>IF(U$2=$B70,$F70,
IF(U$2&gt;$B70,T70*(1+INDEX('Inputs_Indexed REC'!$E$13:$AD$15,MATCH('Indexed REC Strike Price'!$C70,'Inputs_Indexed REC'!$C$13:$C$15,0),MATCH(U$2,'Inputs_Indexed REC'!$E$10:$AD$10,0))),
IF(U$2&lt;$B70,0,$F70)))</f>
        <v>96.487936865766343</v>
      </c>
      <c r="V70" s="215">
        <f>IF(V$2=$B70,$F70,
IF(V$2&gt;$B70,U70*(1+INDEX('Inputs_Indexed REC'!$E$13:$AD$15,MATCH('Indexed REC Strike Price'!$C70,'Inputs_Indexed REC'!$C$13:$C$15,0),MATCH(V$2,'Inputs_Indexed REC'!$E$10:$AD$10,0))),
IF(V$2&lt;$B70,0,$F70)))</f>
        <v>96.487936865766343</v>
      </c>
      <c r="W70" s="215">
        <f>IF(W$2=$B70,$F70,
IF(W$2&gt;$B70,V70*(1+INDEX('Inputs_Indexed REC'!$E$13:$AD$15,MATCH('Indexed REC Strike Price'!$C70,'Inputs_Indexed REC'!$C$13:$C$15,0),MATCH(W$2,'Inputs_Indexed REC'!$E$10:$AD$10,0))),
IF(W$2&lt;$B70,0,$F70)))</f>
        <v>96.487936865766343</v>
      </c>
      <c r="X70" s="215">
        <f>IF(X$2=$B70,$F70,
IF(X$2&gt;$B70,W70*(1+INDEX('Inputs_Indexed REC'!$E$13:$AD$15,MATCH('Indexed REC Strike Price'!$C70,'Inputs_Indexed REC'!$C$13:$C$15,0),MATCH(X$2,'Inputs_Indexed REC'!$E$10:$AD$10,0))),
IF(X$2&lt;$B70,0,$F70)))</f>
        <v>96.487936865766343</v>
      </c>
      <c r="Y70" s="215">
        <f>IF(Y$2=$B70,$F70,
IF(Y$2&gt;$B70,X70*(1+INDEX('Inputs_Indexed REC'!$E$13:$AD$15,MATCH('Indexed REC Strike Price'!$C70,'Inputs_Indexed REC'!$C$13:$C$15,0),MATCH(Y$2,'Inputs_Indexed REC'!$E$10:$AD$10,0))),
IF(Y$2&lt;$B70,0,$F70)))</f>
        <v>96.487936865766343</v>
      </c>
      <c r="Z70" s="215">
        <f>IF(Z$2=$B70,$F70,
IF(Z$2&gt;$B70,Y70*(1+INDEX('Inputs_Indexed REC'!$E$13:$AD$15,MATCH('Indexed REC Strike Price'!$C70,'Inputs_Indexed REC'!$C$13:$C$15,0),MATCH(Z$2,'Inputs_Indexed REC'!$E$10:$AD$10,0))),
IF(Z$2&lt;$B70,0,$F70)))</f>
        <v>96.487936865766343</v>
      </c>
      <c r="AA70" s="215">
        <f>IF(AA$2=$B70,$F70,
IF(AA$2&gt;$B70,Z70*(1+INDEX('Inputs_Indexed REC'!$E$13:$AD$15,MATCH('Indexed REC Strike Price'!$C70,'Inputs_Indexed REC'!$C$13:$C$15,0),MATCH(AA$2,'Inputs_Indexed REC'!$E$10:$AD$10,0))),
IF(AA$2&lt;$B70,0,$F70)))</f>
        <v>96.487936865766343</v>
      </c>
      <c r="AB70" s="215">
        <f>IF(AB$2=$B70,$F70,
IF(AB$2&gt;$B70,AA70*(1+INDEX('Inputs_Indexed REC'!$E$13:$AD$15,MATCH('Indexed REC Strike Price'!$C70,'Inputs_Indexed REC'!$C$13:$C$15,0),MATCH(AB$2,'Inputs_Indexed REC'!$E$10:$AD$10,0))),
IF(AB$2&lt;$B70,0,$F70)))</f>
        <v>96.487936865766343</v>
      </c>
      <c r="AC70" s="215">
        <f>IF(AC$2=$B70,$F70,
IF(AC$2&gt;$B70,AB70*(1+INDEX('Inputs_Indexed REC'!$E$13:$AD$15,MATCH('Indexed REC Strike Price'!$C70,'Inputs_Indexed REC'!$C$13:$C$15,0),MATCH(AC$2,'Inputs_Indexed REC'!$E$10:$AD$10,0))),
IF(AC$2&lt;$B70,0,$F70)))</f>
        <v>96.487936865766343</v>
      </c>
      <c r="AD70" s="215">
        <f>IF(AD$2=$B70,$F70,
IF(AD$2&gt;$B70,AC70*(1+INDEX('Inputs_Indexed REC'!$E$13:$AD$15,MATCH('Indexed REC Strike Price'!$C70,'Inputs_Indexed REC'!$C$13:$C$15,0),MATCH(AD$2,'Inputs_Indexed REC'!$E$10:$AD$10,0))),
IF(AD$2&lt;$B70,0,$F70)))</f>
        <v>96.487936865766343</v>
      </c>
      <c r="AE70" s="215">
        <f>IF(AE$2=$B70,$F70,
IF(AE$2&gt;$B70,AD70*(1+INDEX('Inputs_Indexed REC'!$E$13:$AD$15,MATCH('Indexed REC Strike Price'!$C70,'Inputs_Indexed REC'!$C$13:$C$15,0),MATCH(AE$2,'Inputs_Indexed REC'!$E$10:$AD$10,0))),
IF(AE$2&lt;$B70,0,$F70)))</f>
        <v>96.487936865766343</v>
      </c>
      <c r="AF70" s="215">
        <f>IF(AF$2=$B70,$F70,
IF(AF$2&gt;$B70,AE70*(1+INDEX('Inputs_Indexed REC'!$E$13:$AD$15,MATCH('Indexed REC Strike Price'!$C70,'Inputs_Indexed REC'!$C$13:$C$15,0),MATCH(AF$2,'Inputs_Indexed REC'!$E$10:$AD$10,0))),
IF(AF$2&lt;$B70,0,$F70)))</f>
        <v>96.487936865766343</v>
      </c>
    </row>
    <row r="71" spans="2:32" x14ac:dyDescent="0.35">
      <c r="B71" s="354">
        <f t="shared" si="3"/>
        <v>2036</v>
      </c>
      <c r="C71" s="305" t="s">
        <v>77</v>
      </c>
      <c r="D71" s="60" t="s">
        <v>34</v>
      </c>
      <c r="E71" s="249" t="s">
        <v>93</v>
      </c>
      <c r="F71" s="361">
        <v>96.616473193740291</v>
      </c>
      <c r="H71" s="215">
        <f>IF(H$2=$B71,$F71,
IF(H$2&gt;$B71,G71*(1+INDEX('Inputs_Indexed REC'!$E$13:$AD$15,MATCH('Indexed REC Strike Price'!$C71,'Inputs_Indexed REC'!$C$13:$C$15,0),MATCH(H$2,'Inputs_Indexed REC'!$E$10:$AD$10,0))),
IF(H$2&lt;$B71,0,$F71)))</f>
        <v>0</v>
      </c>
      <c r="I71" s="215">
        <f>IF(I$2=$B71,$F71,
IF(I$2&gt;$B71,H71*(1+INDEX('Inputs_Indexed REC'!$E$13:$AD$15,MATCH('Indexed REC Strike Price'!$C71,'Inputs_Indexed REC'!$C$13:$C$15,0),MATCH(I$2,'Inputs_Indexed REC'!$E$10:$AD$10,0))),
IF(I$2&lt;$B71,0,$F71)))</f>
        <v>0</v>
      </c>
      <c r="J71" s="215">
        <f>IF(J$2=$B71,$F71,
IF(J$2&gt;$B71,I71*(1+INDEX('Inputs_Indexed REC'!$E$13:$AD$15,MATCH('Indexed REC Strike Price'!$C71,'Inputs_Indexed REC'!$C$13:$C$15,0),MATCH(J$2,'Inputs_Indexed REC'!$E$10:$AD$10,0))),
IF(J$2&lt;$B71,0,$F71)))</f>
        <v>0</v>
      </c>
      <c r="K71" s="215">
        <f>IF(K$2=$B71,$F71,
IF(K$2&gt;$B71,J71*(1+INDEX('Inputs_Indexed REC'!$E$13:$AD$15,MATCH('Indexed REC Strike Price'!$C71,'Inputs_Indexed REC'!$C$13:$C$15,0),MATCH(K$2,'Inputs_Indexed REC'!$E$10:$AD$10,0))),
IF(K$2&lt;$B71,0,$F71)))</f>
        <v>0</v>
      </c>
      <c r="L71" s="215">
        <f>IF(L$2=$B71,$F71,
IF(L$2&gt;$B71,K71*(1+INDEX('Inputs_Indexed REC'!$E$13:$AD$15,MATCH('Indexed REC Strike Price'!$C71,'Inputs_Indexed REC'!$C$13:$C$15,0),MATCH(L$2,'Inputs_Indexed REC'!$E$10:$AD$10,0))),
IF(L$2&lt;$B71,0,$F71)))</f>
        <v>0</v>
      </c>
      <c r="M71" s="215">
        <f>IF(M$2=$B71,$F71,
IF(M$2&gt;$B71,L71*(1+INDEX('Inputs_Indexed REC'!$E$13:$AD$15,MATCH('Indexed REC Strike Price'!$C71,'Inputs_Indexed REC'!$C$13:$C$15,0),MATCH(M$2,'Inputs_Indexed REC'!$E$10:$AD$10,0))),
IF(M$2&lt;$B71,0,$F71)))</f>
        <v>0</v>
      </c>
      <c r="N71" s="215">
        <f>IF(N$2=$B71,$F71,
IF(N$2&gt;$B71,M71*(1+INDEX('Inputs_Indexed REC'!$E$13:$AD$15,MATCH('Indexed REC Strike Price'!$C71,'Inputs_Indexed REC'!$C$13:$C$15,0),MATCH(N$2,'Inputs_Indexed REC'!$E$10:$AD$10,0))),
IF(N$2&lt;$B71,0,$F71)))</f>
        <v>0</v>
      </c>
      <c r="O71" s="215">
        <f>IF(O$2=$B71,$F71,
IF(O$2&gt;$B71,N71*(1+INDEX('Inputs_Indexed REC'!$E$13:$AD$15,MATCH('Indexed REC Strike Price'!$C71,'Inputs_Indexed REC'!$C$13:$C$15,0),MATCH(O$2,'Inputs_Indexed REC'!$E$10:$AD$10,0))),
IF(O$2&lt;$B71,0,$F71)))</f>
        <v>0</v>
      </c>
      <c r="P71" s="215">
        <f>IF(P$2=$B71,$F71,
IF(P$2&gt;$B71,O71*(1+INDEX('Inputs_Indexed REC'!$E$13:$AD$15,MATCH('Indexed REC Strike Price'!$C71,'Inputs_Indexed REC'!$C$13:$C$15,0),MATCH(P$2,'Inputs_Indexed REC'!$E$10:$AD$10,0))),
IF(P$2&lt;$B71,0,$F71)))</f>
        <v>0</v>
      </c>
      <c r="Q71" s="215">
        <f>IF(Q$2=$B71,$F71,
IF(Q$2&gt;$B71,P71*(1+INDEX('Inputs_Indexed REC'!$E$13:$AD$15,MATCH('Indexed REC Strike Price'!$C71,'Inputs_Indexed REC'!$C$13:$C$15,0),MATCH(Q$2,'Inputs_Indexed REC'!$E$10:$AD$10,0))),
IF(Q$2&lt;$B71,0,$F71)))</f>
        <v>0</v>
      </c>
      <c r="R71" s="215">
        <f>IF(R$2=$B71,$F71,
IF(R$2&gt;$B71,Q71*(1+INDEX('Inputs_Indexed REC'!$E$13:$AD$15,MATCH('Indexed REC Strike Price'!$C71,'Inputs_Indexed REC'!$C$13:$C$15,0),MATCH(R$2,'Inputs_Indexed REC'!$E$10:$AD$10,0))),
IF(R$2&lt;$B71,0,$F71)))</f>
        <v>0</v>
      </c>
      <c r="S71" s="215">
        <f>IF(S$2=$B71,$F71,
IF(S$2&gt;$B71,R71*(1+INDEX('Inputs_Indexed REC'!$E$13:$AD$15,MATCH('Indexed REC Strike Price'!$C71,'Inputs_Indexed REC'!$C$13:$C$15,0),MATCH(S$2,'Inputs_Indexed REC'!$E$10:$AD$10,0))),
IF(S$2&lt;$B71,0,$F71)))</f>
        <v>0</v>
      </c>
      <c r="T71" s="215">
        <f>IF(T$2=$B71,$F71,
IF(T$2&gt;$B71,S71*(1+INDEX('Inputs_Indexed REC'!$E$13:$AD$15,MATCH('Indexed REC Strike Price'!$C71,'Inputs_Indexed REC'!$C$13:$C$15,0),MATCH(T$2,'Inputs_Indexed REC'!$E$10:$AD$10,0))),
IF(T$2&lt;$B71,0,$F71)))</f>
        <v>0</v>
      </c>
      <c r="U71" s="215">
        <f>IF(U$2=$B71,$F71,
IF(U$2&gt;$B71,T71*(1+INDEX('Inputs_Indexed REC'!$E$13:$AD$15,MATCH('Indexed REC Strike Price'!$C71,'Inputs_Indexed REC'!$C$13:$C$15,0),MATCH(U$2,'Inputs_Indexed REC'!$E$10:$AD$10,0))),
IF(U$2&lt;$B71,0,$F71)))</f>
        <v>0</v>
      </c>
      <c r="V71" s="215">
        <f>IF(V$2=$B71,$F71,
IF(V$2&gt;$B71,U71*(1+INDEX('Inputs_Indexed REC'!$E$13:$AD$15,MATCH('Indexed REC Strike Price'!$C71,'Inputs_Indexed REC'!$C$13:$C$15,0),MATCH(V$2,'Inputs_Indexed REC'!$E$10:$AD$10,0))),
IF(V$2&lt;$B71,0,$F71)))</f>
        <v>96.616473193740291</v>
      </c>
      <c r="W71" s="215">
        <f>IF(W$2=$B71,$F71,
IF(W$2&gt;$B71,V71*(1+INDEX('Inputs_Indexed REC'!$E$13:$AD$15,MATCH('Indexed REC Strike Price'!$C71,'Inputs_Indexed REC'!$C$13:$C$15,0),MATCH(W$2,'Inputs_Indexed REC'!$E$10:$AD$10,0))),
IF(W$2&lt;$B71,0,$F71)))</f>
        <v>96.616473193740291</v>
      </c>
      <c r="X71" s="215">
        <f>IF(X$2=$B71,$F71,
IF(X$2&gt;$B71,W71*(1+INDEX('Inputs_Indexed REC'!$E$13:$AD$15,MATCH('Indexed REC Strike Price'!$C71,'Inputs_Indexed REC'!$C$13:$C$15,0),MATCH(X$2,'Inputs_Indexed REC'!$E$10:$AD$10,0))),
IF(X$2&lt;$B71,0,$F71)))</f>
        <v>96.616473193740291</v>
      </c>
      <c r="Y71" s="215">
        <f>IF(Y$2=$B71,$F71,
IF(Y$2&gt;$B71,X71*(1+INDEX('Inputs_Indexed REC'!$E$13:$AD$15,MATCH('Indexed REC Strike Price'!$C71,'Inputs_Indexed REC'!$C$13:$C$15,0),MATCH(Y$2,'Inputs_Indexed REC'!$E$10:$AD$10,0))),
IF(Y$2&lt;$B71,0,$F71)))</f>
        <v>96.616473193740291</v>
      </c>
      <c r="Z71" s="215">
        <f>IF(Z$2=$B71,$F71,
IF(Z$2&gt;$B71,Y71*(1+INDEX('Inputs_Indexed REC'!$E$13:$AD$15,MATCH('Indexed REC Strike Price'!$C71,'Inputs_Indexed REC'!$C$13:$C$15,0),MATCH(Z$2,'Inputs_Indexed REC'!$E$10:$AD$10,0))),
IF(Z$2&lt;$B71,0,$F71)))</f>
        <v>96.616473193740291</v>
      </c>
      <c r="AA71" s="215">
        <f>IF(AA$2=$B71,$F71,
IF(AA$2&gt;$B71,Z71*(1+INDEX('Inputs_Indexed REC'!$E$13:$AD$15,MATCH('Indexed REC Strike Price'!$C71,'Inputs_Indexed REC'!$C$13:$C$15,0),MATCH(AA$2,'Inputs_Indexed REC'!$E$10:$AD$10,0))),
IF(AA$2&lt;$B71,0,$F71)))</f>
        <v>96.616473193740291</v>
      </c>
      <c r="AB71" s="215">
        <f>IF(AB$2=$B71,$F71,
IF(AB$2&gt;$B71,AA71*(1+INDEX('Inputs_Indexed REC'!$E$13:$AD$15,MATCH('Indexed REC Strike Price'!$C71,'Inputs_Indexed REC'!$C$13:$C$15,0),MATCH(AB$2,'Inputs_Indexed REC'!$E$10:$AD$10,0))),
IF(AB$2&lt;$B71,0,$F71)))</f>
        <v>96.616473193740291</v>
      </c>
      <c r="AC71" s="215">
        <f>IF(AC$2=$B71,$F71,
IF(AC$2&gt;$B71,AB71*(1+INDEX('Inputs_Indexed REC'!$E$13:$AD$15,MATCH('Indexed REC Strike Price'!$C71,'Inputs_Indexed REC'!$C$13:$C$15,0),MATCH(AC$2,'Inputs_Indexed REC'!$E$10:$AD$10,0))),
IF(AC$2&lt;$B71,0,$F71)))</f>
        <v>96.616473193740291</v>
      </c>
      <c r="AD71" s="215">
        <f>IF(AD$2=$B71,$F71,
IF(AD$2&gt;$B71,AC71*(1+INDEX('Inputs_Indexed REC'!$E$13:$AD$15,MATCH('Indexed REC Strike Price'!$C71,'Inputs_Indexed REC'!$C$13:$C$15,0),MATCH(AD$2,'Inputs_Indexed REC'!$E$10:$AD$10,0))),
IF(AD$2&lt;$B71,0,$F71)))</f>
        <v>96.616473193740291</v>
      </c>
      <c r="AE71" s="215">
        <f>IF(AE$2=$B71,$F71,
IF(AE$2&gt;$B71,AD71*(1+INDEX('Inputs_Indexed REC'!$E$13:$AD$15,MATCH('Indexed REC Strike Price'!$C71,'Inputs_Indexed REC'!$C$13:$C$15,0),MATCH(AE$2,'Inputs_Indexed REC'!$E$10:$AD$10,0))),
IF(AE$2&lt;$B71,0,$F71)))</f>
        <v>96.616473193740291</v>
      </c>
      <c r="AF71" s="215">
        <f>IF(AF$2=$B71,$F71,
IF(AF$2&gt;$B71,AE71*(1+INDEX('Inputs_Indexed REC'!$E$13:$AD$15,MATCH('Indexed REC Strike Price'!$C71,'Inputs_Indexed REC'!$C$13:$C$15,0),MATCH(AF$2,'Inputs_Indexed REC'!$E$10:$AD$10,0))),
IF(AF$2&lt;$B71,0,$F71)))</f>
        <v>96.616473193740291</v>
      </c>
    </row>
    <row r="72" spans="2:32" x14ac:dyDescent="0.35">
      <c r="B72" s="354">
        <f t="shared" si="3"/>
        <v>2037</v>
      </c>
      <c r="C72" s="305" t="s">
        <v>77</v>
      </c>
      <c r="D72" s="60" t="s">
        <v>35</v>
      </c>
      <c r="E72" s="249" t="s">
        <v>93</v>
      </c>
      <c r="F72" s="361">
        <v>96.72358680038522</v>
      </c>
      <c r="H72" s="215">
        <f>IF(H$2=$B72,$F72,
IF(H$2&gt;$B72,G72*(1+INDEX('Inputs_Indexed REC'!$E$13:$AD$15,MATCH('Indexed REC Strike Price'!$C72,'Inputs_Indexed REC'!$C$13:$C$15,0),MATCH(H$2,'Inputs_Indexed REC'!$E$10:$AD$10,0))),
IF(H$2&lt;$B72,0,$F72)))</f>
        <v>0</v>
      </c>
      <c r="I72" s="215">
        <f>IF(I$2=$B72,$F72,
IF(I$2&gt;$B72,H72*(1+INDEX('Inputs_Indexed REC'!$E$13:$AD$15,MATCH('Indexed REC Strike Price'!$C72,'Inputs_Indexed REC'!$C$13:$C$15,0),MATCH(I$2,'Inputs_Indexed REC'!$E$10:$AD$10,0))),
IF(I$2&lt;$B72,0,$F72)))</f>
        <v>0</v>
      </c>
      <c r="J72" s="215">
        <f>IF(J$2=$B72,$F72,
IF(J$2&gt;$B72,I72*(1+INDEX('Inputs_Indexed REC'!$E$13:$AD$15,MATCH('Indexed REC Strike Price'!$C72,'Inputs_Indexed REC'!$C$13:$C$15,0),MATCH(J$2,'Inputs_Indexed REC'!$E$10:$AD$10,0))),
IF(J$2&lt;$B72,0,$F72)))</f>
        <v>0</v>
      </c>
      <c r="K72" s="215">
        <f>IF(K$2=$B72,$F72,
IF(K$2&gt;$B72,J72*(1+INDEX('Inputs_Indexed REC'!$E$13:$AD$15,MATCH('Indexed REC Strike Price'!$C72,'Inputs_Indexed REC'!$C$13:$C$15,0),MATCH(K$2,'Inputs_Indexed REC'!$E$10:$AD$10,0))),
IF(K$2&lt;$B72,0,$F72)))</f>
        <v>0</v>
      </c>
      <c r="L72" s="215">
        <f>IF(L$2=$B72,$F72,
IF(L$2&gt;$B72,K72*(1+INDEX('Inputs_Indexed REC'!$E$13:$AD$15,MATCH('Indexed REC Strike Price'!$C72,'Inputs_Indexed REC'!$C$13:$C$15,0),MATCH(L$2,'Inputs_Indexed REC'!$E$10:$AD$10,0))),
IF(L$2&lt;$B72,0,$F72)))</f>
        <v>0</v>
      </c>
      <c r="M72" s="215">
        <f>IF(M$2=$B72,$F72,
IF(M$2&gt;$B72,L72*(1+INDEX('Inputs_Indexed REC'!$E$13:$AD$15,MATCH('Indexed REC Strike Price'!$C72,'Inputs_Indexed REC'!$C$13:$C$15,0),MATCH(M$2,'Inputs_Indexed REC'!$E$10:$AD$10,0))),
IF(M$2&lt;$B72,0,$F72)))</f>
        <v>0</v>
      </c>
      <c r="N72" s="215">
        <f>IF(N$2=$B72,$F72,
IF(N$2&gt;$B72,M72*(1+INDEX('Inputs_Indexed REC'!$E$13:$AD$15,MATCH('Indexed REC Strike Price'!$C72,'Inputs_Indexed REC'!$C$13:$C$15,0),MATCH(N$2,'Inputs_Indexed REC'!$E$10:$AD$10,0))),
IF(N$2&lt;$B72,0,$F72)))</f>
        <v>0</v>
      </c>
      <c r="O72" s="215">
        <f>IF(O$2=$B72,$F72,
IF(O$2&gt;$B72,N72*(1+INDEX('Inputs_Indexed REC'!$E$13:$AD$15,MATCH('Indexed REC Strike Price'!$C72,'Inputs_Indexed REC'!$C$13:$C$15,0),MATCH(O$2,'Inputs_Indexed REC'!$E$10:$AD$10,0))),
IF(O$2&lt;$B72,0,$F72)))</f>
        <v>0</v>
      </c>
      <c r="P72" s="215">
        <f>IF(P$2=$B72,$F72,
IF(P$2&gt;$B72,O72*(1+INDEX('Inputs_Indexed REC'!$E$13:$AD$15,MATCH('Indexed REC Strike Price'!$C72,'Inputs_Indexed REC'!$C$13:$C$15,0),MATCH(P$2,'Inputs_Indexed REC'!$E$10:$AD$10,0))),
IF(P$2&lt;$B72,0,$F72)))</f>
        <v>0</v>
      </c>
      <c r="Q72" s="215">
        <f>IF(Q$2=$B72,$F72,
IF(Q$2&gt;$B72,P72*(1+INDEX('Inputs_Indexed REC'!$E$13:$AD$15,MATCH('Indexed REC Strike Price'!$C72,'Inputs_Indexed REC'!$C$13:$C$15,0),MATCH(Q$2,'Inputs_Indexed REC'!$E$10:$AD$10,0))),
IF(Q$2&lt;$B72,0,$F72)))</f>
        <v>0</v>
      </c>
      <c r="R72" s="215">
        <f>IF(R$2=$B72,$F72,
IF(R$2&gt;$B72,Q72*(1+INDEX('Inputs_Indexed REC'!$E$13:$AD$15,MATCH('Indexed REC Strike Price'!$C72,'Inputs_Indexed REC'!$C$13:$C$15,0),MATCH(R$2,'Inputs_Indexed REC'!$E$10:$AD$10,0))),
IF(R$2&lt;$B72,0,$F72)))</f>
        <v>0</v>
      </c>
      <c r="S72" s="215">
        <f>IF(S$2=$B72,$F72,
IF(S$2&gt;$B72,R72*(1+INDEX('Inputs_Indexed REC'!$E$13:$AD$15,MATCH('Indexed REC Strike Price'!$C72,'Inputs_Indexed REC'!$C$13:$C$15,0),MATCH(S$2,'Inputs_Indexed REC'!$E$10:$AD$10,0))),
IF(S$2&lt;$B72,0,$F72)))</f>
        <v>0</v>
      </c>
      <c r="T72" s="215">
        <f>IF(T$2=$B72,$F72,
IF(T$2&gt;$B72,S72*(1+INDEX('Inputs_Indexed REC'!$E$13:$AD$15,MATCH('Indexed REC Strike Price'!$C72,'Inputs_Indexed REC'!$C$13:$C$15,0),MATCH(T$2,'Inputs_Indexed REC'!$E$10:$AD$10,0))),
IF(T$2&lt;$B72,0,$F72)))</f>
        <v>0</v>
      </c>
      <c r="U72" s="215">
        <f>IF(U$2=$B72,$F72,
IF(U$2&gt;$B72,T72*(1+INDEX('Inputs_Indexed REC'!$E$13:$AD$15,MATCH('Indexed REC Strike Price'!$C72,'Inputs_Indexed REC'!$C$13:$C$15,0),MATCH(U$2,'Inputs_Indexed REC'!$E$10:$AD$10,0))),
IF(U$2&lt;$B72,0,$F72)))</f>
        <v>0</v>
      </c>
      <c r="V72" s="215">
        <f>IF(V$2=$B72,$F72,
IF(V$2&gt;$B72,U72*(1+INDEX('Inputs_Indexed REC'!$E$13:$AD$15,MATCH('Indexed REC Strike Price'!$C72,'Inputs_Indexed REC'!$C$13:$C$15,0),MATCH(V$2,'Inputs_Indexed REC'!$E$10:$AD$10,0))),
IF(V$2&lt;$B72,0,$F72)))</f>
        <v>0</v>
      </c>
      <c r="W72" s="215">
        <f>IF(W$2=$B72,$F72,
IF(W$2&gt;$B72,V72*(1+INDEX('Inputs_Indexed REC'!$E$13:$AD$15,MATCH('Indexed REC Strike Price'!$C72,'Inputs_Indexed REC'!$C$13:$C$15,0),MATCH(W$2,'Inputs_Indexed REC'!$E$10:$AD$10,0))),
IF(W$2&lt;$B72,0,$F72)))</f>
        <v>96.72358680038522</v>
      </c>
      <c r="X72" s="215">
        <f>IF(X$2=$B72,$F72,
IF(X$2&gt;$B72,W72*(1+INDEX('Inputs_Indexed REC'!$E$13:$AD$15,MATCH('Indexed REC Strike Price'!$C72,'Inputs_Indexed REC'!$C$13:$C$15,0),MATCH(X$2,'Inputs_Indexed REC'!$E$10:$AD$10,0))),
IF(X$2&lt;$B72,0,$F72)))</f>
        <v>96.72358680038522</v>
      </c>
      <c r="Y72" s="215">
        <f>IF(Y$2=$B72,$F72,
IF(Y$2&gt;$B72,X72*(1+INDEX('Inputs_Indexed REC'!$E$13:$AD$15,MATCH('Indexed REC Strike Price'!$C72,'Inputs_Indexed REC'!$C$13:$C$15,0),MATCH(Y$2,'Inputs_Indexed REC'!$E$10:$AD$10,0))),
IF(Y$2&lt;$B72,0,$F72)))</f>
        <v>96.72358680038522</v>
      </c>
      <c r="Z72" s="215">
        <f>IF(Z$2=$B72,$F72,
IF(Z$2&gt;$B72,Y72*(1+INDEX('Inputs_Indexed REC'!$E$13:$AD$15,MATCH('Indexed REC Strike Price'!$C72,'Inputs_Indexed REC'!$C$13:$C$15,0),MATCH(Z$2,'Inputs_Indexed REC'!$E$10:$AD$10,0))),
IF(Z$2&lt;$B72,0,$F72)))</f>
        <v>96.72358680038522</v>
      </c>
      <c r="AA72" s="215">
        <f>IF(AA$2=$B72,$F72,
IF(AA$2&gt;$B72,Z72*(1+INDEX('Inputs_Indexed REC'!$E$13:$AD$15,MATCH('Indexed REC Strike Price'!$C72,'Inputs_Indexed REC'!$C$13:$C$15,0),MATCH(AA$2,'Inputs_Indexed REC'!$E$10:$AD$10,0))),
IF(AA$2&lt;$B72,0,$F72)))</f>
        <v>96.72358680038522</v>
      </c>
      <c r="AB72" s="215">
        <f>IF(AB$2=$B72,$F72,
IF(AB$2&gt;$B72,AA72*(1+INDEX('Inputs_Indexed REC'!$E$13:$AD$15,MATCH('Indexed REC Strike Price'!$C72,'Inputs_Indexed REC'!$C$13:$C$15,0),MATCH(AB$2,'Inputs_Indexed REC'!$E$10:$AD$10,0))),
IF(AB$2&lt;$B72,0,$F72)))</f>
        <v>96.72358680038522</v>
      </c>
      <c r="AC72" s="215">
        <f>IF(AC$2=$B72,$F72,
IF(AC$2&gt;$B72,AB72*(1+INDEX('Inputs_Indexed REC'!$E$13:$AD$15,MATCH('Indexed REC Strike Price'!$C72,'Inputs_Indexed REC'!$C$13:$C$15,0),MATCH(AC$2,'Inputs_Indexed REC'!$E$10:$AD$10,0))),
IF(AC$2&lt;$B72,0,$F72)))</f>
        <v>96.72358680038522</v>
      </c>
      <c r="AD72" s="215">
        <f>IF(AD$2=$B72,$F72,
IF(AD$2&gt;$B72,AC72*(1+INDEX('Inputs_Indexed REC'!$E$13:$AD$15,MATCH('Indexed REC Strike Price'!$C72,'Inputs_Indexed REC'!$C$13:$C$15,0),MATCH(AD$2,'Inputs_Indexed REC'!$E$10:$AD$10,0))),
IF(AD$2&lt;$B72,0,$F72)))</f>
        <v>96.72358680038522</v>
      </c>
      <c r="AE72" s="215">
        <f>IF(AE$2=$B72,$F72,
IF(AE$2&gt;$B72,AD72*(1+INDEX('Inputs_Indexed REC'!$E$13:$AD$15,MATCH('Indexed REC Strike Price'!$C72,'Inputs_Indexed REC'!$C$13:$C$15,0),MATCH(AE$2,'Inputs_Indexed REC'!$E$10:$AD$10,0))),
IF(AE$2&lt;$B72,0,$F72)))</f>
        <v>96.72358680038522</v>
      </c>
      <c r="AF72" s="215">
        <f>IF(AF$2=$B72,$F72,
IF(AF$2&gt;$B72,AE72*(1+INDEX('Inputs_Indexed REC'!$E$13:$AD$15,MATCH('Indexed REC Strike Price'!$C72,'Inputs_Indexed REC'!$C$13:$C$15,0),MATCH(AF$2,'Inputs_Indexed REC'!$E$10:$AD$10,0))),
IF(AF$2&lt;$B72,0,$F72)))</f>
        <v>96.72358680038522</v>
      </c>
    </row>
    <row r="73" spans="2:32" x14ac:dyDescent="0.35">
      <c r="B73" s="354">
        <f t="shared" si="3"/>
        <v>2038</v>
      </c>
      <c r="C73" s="305" t="s">
        <v>77</v>
      </c>
      <c r="D73" s="60" t="s">
        <v>36</v>
      </c>
      <c r="E73" s="249" t="s">
        <v>93</v>
      </c>
      <c r="F73" s="361">
        <v>96.787854964372187</v>
      </c>
      <c r="H73" s="215">
        <f>IF(H$2=$B73,$F73,
IF(H$2&gt;$B73,G73*(1+INDEX('Inputs_Indexed REC'!$E$13:$AD$15,MATCH('Indexed REC Strike Price'!$C73,'Inputs_Indexed REC'!$C$13:$C$15,0),MATCH(H$2,'Inputs_Indexed REC'!$E$10:$AD$10,0))),
IF(H$2&lt;$B73,0,$F73)))</f>
        <v>0</v>
      </c>
      <c r="I73" s="215">
        <f>IF(I$2=$B73,$F73,
IF(I$2&gt;$B73,H73*(1+INDEX('Inputs_Indexed REC'!$E$13:$AD$15,MATCH('Indexed REC Strike Price'!$C73,'Inputs_Indexed REC'!$C$13:$C$15,0),MATCH(I$2,'Inputs_Indexed REC'!$E$10:$AD$10,0))),
IF(I$2&lt;$B73,0,$F73)))</f>
        <v>0</v>
      </c>
      <c r="J73" s="215">
        <f>IF(J$2=$B73,$F73,
IF(J$2&gt;$B73,I73*(1+INDEX('Inputs_Indexed REC'!$E$13:$AD$15,MATCH('Indexed REC Strike Price'!$C73,'Inputs_Indexed REC'!$C$13:$C$15,0),MATCH(J$2,'Inputs_Indexed REC'!$E$10:$AD$10,0))),
IF(J$2&lt;$B73,0,$F73)))</f>
        <v>0</v>
      </c>
      <c r="K73" s="215">
        <f>IF(K$2=$B73,$F73,
IF(K$2&gt;$B73,J73*(1+INDEX('Inputs_Indexed REC'!$E$13:$AD$15,MATCH('Indexed REC Strike Price'!$C73,'Inputs_Indexed REC'!$C$13:$C$15,0),MATCH(K$2,'Inputs_Indexed REC'!$E$10:$AD$10,0))),
IF(K$2&lt;$B73,0,$F73)))</f>
        <v>0</v>
      </c>
      <c r="L73" s="215">
        <f>IF(L$2=$B73,$F73,
IF(L$2&gt;$B73,K73*(1+INDEX('Inputs_Indexed REC'!$E$13:$AD$15,MATCH('Indexed REC Strike Price'!$C73,'Inputs_Indexed REC'!$C$13:$C$15,0),MATCH(L$2,'Inputs_Indexed REC'!$E$10:$AD$10,0))),
IF(L$2&lt;$B73,0,$F73)))</f>
        <v>0</v>
      </c>
      <c r="M73" s="215">
        <f>IF(M$2=$B73,$F73,
IF(M$2&gt;$B73,L73*(1+INDEX('Inputs_Indexed REC'!$E$13:$AD$15,MATCH('Indexed REC Strike Price'!$C73,'Inputs_Indexed REC'!$C$13:$C$15,0),MATCH(M$2,'Inputs_Indexed REC'!$E$10:$AD$10,0))),
IF(M$2&lt;$B73,0,$F73)))</f>
        <v>0</v>
      </c>
      <c r="N73" s="215">
        <f>IF(N$2=$B73,$F73,
IF(N$2&gt;$B73,M73*(1+INDEX('Inputs_Indexed REC'!$E$13:$AD$15,MATCH('Indexed REC Strike Price'!$C73,'Inputs_Indexed REC'!$C$13:$C$15,0),MATCH(N$2,'Inputs_Indexed REC'!$E$10:$AD$10,0))),
IF(N$2&lt;$B73,0,$F73)))</f>
        <v>0</v>
      </c>
      <c r="O73" s="215">
        <f>IF(O$2=$B73,$F73,
IF(O$2&gt;$B73,N73*(1+INDEX('Inputs_Indexed REC'!$E$13:$AD$15,MATCH('Indexed REC Strike Price'!$C73,'Inputs_Indexed REC'!$C$13:$C$15,0),MATCH(O$2,'Inputs_Indexed REC'!$E$10:$AD$10,0))),
IF(O$2&lt;$B73,0,$F73)))</f>
        <v>0</v>
      </c>
      <c r="P73" s="215">
        <f>IF(P$2=$B73,$F73,
IF(P$2&gt;$B73,O73*(1+INDEX('Inputs_Indexed REC'!$E$13:$AD$15,MATCH('Indexed REC Strike Price'!$C73,'Inputs_Indexed REC'!$C$13:$C$15,0),MATCH(P$2,'Inputs_Indexed REC'!$E$10:$AD$10,0))),
IF(P$2&lt;$B73,0,$F73)))</f>
        <v>0</v>
      </c>
      <c r="Q73" s="215">
        <f>IF(Q$2=$B73,$F73,
IF(Q$2&gt;$B73,P73*(1+INDEX('Inputs_Indexed REC'!$E$13:$AD$15,MATCH('Indexed REC Strike Price'!$C73,'Inputs_Indexed REC'!$C$13:$C$15,0),MATCH(Q$2,'Inputs_Indexed REC'!$E$10:$AD$10,0))),
IF(Q$2&lt;$B73,0,$F73)))</f>
        <v>0</v>
      </c>
      <c r="R73" s="215">
        <f>IF(R$2=$B73,$F73,
IF(R$2&gt;$B73,Q73*(1+INDEX('Inputs_Indexed REC'!$E$13:$AD$15,MATCH('Indexed REC Strike Price'!$C73,'Inputs_Indexed REC'!$C$13:$C$15,0),MATCH(R$2,'Inputs_Indexed REC'!$E$10:$AD$10,0))),
IF(R$2&lt;$B73,0,$F73)))</f>
        <v>0</v>
      </c>
      <c r="S73" s="215">
        <f>IF(S$2=$B73,$F73,
IF(S$2&gt;$B73,R73*(1+INDEX('Inputs_Indexed REC'!$E$13:$AD$15,MATCH('Indexed REC Strike Price'!$C73,'Inputs_Indexed REC'!$C$13:$C$15,0),MATCH(S$2,'Inputs_Indexed REC'!$E$10:$AD$10,0))),
IF(S$2&lt;$B73,0,$F73)))</f>
        <v>0</v>
      </c>
      <c r="T73" s="215">
        <f>IF(T$2=$B73,$F73,
IF(T$2&gt;$B73,S73*(1+INDEX('Inputs_Indexed REC'!$E$13:$AD$15,MATCH('Indexed REC Strike Price'!$C73,'Inputs_Indexed REC'!$C$13:$C$15,0),MATCH(T$2,'Inputs_Indexed REC'!$E$10:$AD$10,0))),
IF(T$2&lt;$B73,0,$F73)))</f>
        <v>0</v>
      </c>
      <c r="U73" s="215">
        <f>IF(U$2=$B73,$F73,
IF(U$2&gt;$B73,T73*(1+INDEX('Inputs_Indexed REC'!$E$13:$AD$15,MATCH('Indexed REC Strike Price'!$C73,'Inputs_Indexed REC'!$C$13:$C$15,0),MATCH(U$2,'Inputs_Indexed REC'!$E$10:$AD$10,0))),
IF(U$2&lt;$B73,0,$F73)))</f>
        <v>0</v>
      </c>
      <c r="V73" s="215">
        <f>IF(V$2=$B73,$F73,
IF(V$2&gt;$B73,U73*(1+INDEX('Inputs_Indexed REC'!$E$13:$AD$15,MATCH('Indexed REC Strike Price'!$C73,'Inputs_Indexed REC'!$C$13:$C$15,0),MATCH(V$2,'Inputs_Indexed REC'!$E$10:$AD$10,0))),
IF(V$2&lt;$B73,0,$F73)))</f>
        <v>0</v>
      </c>
      <c r="W73" s="215">
        <f>IF(W$2=$B73,$F73,
IF(W$2&gt;$B73,V73*(1+INDEX('Inputs_Indexed REC'!$E$13:$AD$15,MATCH('Indexed REC Strike Price'!$C73,'Inputs_Indexed REC'!$C$13:$C$15,0),MATCH(W$2,'Inputs_Indexed REC'!$E$10:$AD$10,0))),
IF(W$2&lt;$B73,0,$F73)))</f>
        <v>0</v>
      </c>
      <c r="X73" s="215">
        <f>IF(X$2=$B73,$F73,
IF(X$2&gt;$B73,W73*(1+INDEX('Inputs_Indexed REC'!$E$13:$AD$15,MATCH('Indexed REC Strike Price'!$C73,'Inputs_Indexed REC'!$C$13:$C$15,0),MATCH(X$2,'Inputs_Indexed REC'!$E$10:$AD$10,0))),
IF(X$2&lt;$B73,0,$F73)))</f>
        <v>96.787854964372187</v>
      </c>
      <c r="Y73" s="215">
        <f>IF(Y$2=$B73,$F73,
IF(Y$2&gt;$B73,X73*(1+INDEX('Inputs_Indexed REC'!$E$13:$AD$15,MATCH('Indexed REC Strike Price'!$C73,'Inputs_Indexed REC'!$C$13:$C$15,0),MATCH(Y$2,'Inputs_Indexed REC'!$E$10:$AD$10,0))),
IF(Y$2&lt;$B73,0,$F73)))</f>
        <v>96.787854964372187</v>
      </c>
      <c r="Z73" s="215">
        <f>IF(Z$2=$B73,$F73,
IF(Z$2&gt;$B73,Y73*(1+INDEX('Inputs_Indexed REC'!$E$13:$AD$15,MATCH('Indexed REC Strike Price'!$C73,'Inputs_Indexed REC'!$C$13:$C$15,0),MATCH(Z$2,'Inputs_Indexed REC'!$E$10:$AD$10,0))),
IF(Z$2&lt;$B73,0,$F73)))</f>
        <v>96.787854964372187</v>
      </c>
      <c r="AA73" s="215">
        <f>IF(AA$2=$B73,$F73,
IF(AA$2&gt;$B73,Z73*(1+INDEX('Inputs_Indexed REC'!$E$13:$AD$15,MATCH('Indexed REC Strike Price'!$C73,'Inputs_Indexed REC'!$C$13:$C$15,0),MATCH(AA$2,'Inputs_Indexed REC'!$E$10:$AD$10,0))),
IF(AA$2&lt;$B73,0,$F73)))</f>
        <v>96.787854964372187</v>
      </c>
      <c r="AB73" s="215">
        <f>IF(AB$2=$B73,$F73,
IF(AB$2&gt;$B73,AA73*(1+INDEX('Inputs_Indexed REC'!$E$13:$AD$15,MATCH('Indexed REC Strike Price'!$C73,'Inputs_Indexed REC'!$C$13:$C$15,0),MATCH(AB$2,'Inputs_Indexed REC'!$E$10:$AD$10,0))),
IF(AB$2&lt;$B73,0,$F73)))</f>
        <v>96.787854964372187</v>
      </c>
      <c r="AC73" s="215">
        <f>IF(AC$2=$B73,$F73,
IF(AC$2&gt;$B73,AB73*(1+INDEX('Inputs_Indexed REC'!$E$13:$AD$15,MATCH('Indexed REC Strike Price'!$C73,'Inputs_Indexed REC'!$C$13:$C$15,0),MATCH(AC$2,'Inputs_Indexed REC'!$E$10:$AD$10,0))),
IF(AC$2&lt;$B73,0,$F73)))</f>
        <v>96.787854964372187</v>
      </c>
      <c r="AD73" s="215">
        <f>IF(AD$2=$B73,$F73,
IF(AD$2&gt;$B73,AC73*(1+INDEX('Inputs_Indexed REC'!$E$13:$AD$15,MATCH('Indexed REC Strike Price'!$C73,'Inputs_Indexed REC'!$C$13:$C$15,0),MATCH(AD$2,'Inputs_Indexed REC'!$E$10:$AD$10,0))),
IF(AD$2&lt;$B73,0,$F73)))</f>
        <v>96.787854964372187</v>
      </c>
      <c r="AE73" s="215">
        <f>IF(AE$2=$B73,$F73,
IF(AE$2&gt;$B73,AD73*(1+INDEX('Inputs_Indexed REC'!$E$13:$AD$15,MATCH('Indexed REC Strike Price'!$C73,'Inputs_Indexed REC'!$C$13:$C$15,0),MATCH(AE$2,'Inputs_Indexed REC'!$E$10:$AD$10,0))),
IF(AE$2&lt;$B73,0,$F73)))</f>
        <v>96.787854964372187</v>
      </c>
      <c r="AF73" s="215">
        <f>IF(AF$2=$B73,$F73,
IF(AF$2&gt;$B73,AE73*(1+INDEX('Inputs_Indexed REC'!$E$13:$AD$15,MATCH('Indexed REC Strike Price'!$C73,'Inputs_Indexed REC'!$C$13:$C$15,0),MATCH(AF$2,'Inputs_Indexed REC'!$E$10:$AD$10,0))),
IF(AF$2&lt;$B73,0,$F73)))</f>
        <v>96.787854964372187</v>
      </c>
    </row>
    <row r="74" spans="2:32" x14ac:dyDescent="0.35">
      <c r="B74" s="354">
        <f t="shared" si="3"/>
        <v>2039</v>
      </c>
      <c r="C74" s="305" t="s">
        <v>77</v>
      </c>
      <c r="D74" s="60" t="s">
        <v>37</v>
      </c>
      <c r="E74" s="249" t="s">
        <v>93</v>
      </c>
      <c r="F74" s="361">
        <v>96.852123128359153</v>
      </c>
      <c r="H74" s="215">
        <f>IF(H$2=$B74,$F74,
IF(H$2&gt;$B74,G74*(1+INDEX('Inputs_Indexed REC'!$E$13:$AD$15,MATCH('Indexed REC Strike Price'!$C74,'Inputs_Indexed REC'!$C$13:$C$15,0),MATCH(H$2,'Inputs_Indexed REC'!$E$10:$AD$10,0))),
IF(H$2&lt;$B74,0,$F74)))</f>
        <v>0</v>
      </c>
      <c r="I74" s="215">
        <f>IF(I$2=$B74,$F74,
IF(I$2&gt;$B74,H74*(1+INDEX('Inputs_Indexed REC'!$E$13:$AD$15,MATCH('Indexed REC Strike Price'!$C74,'Inputs_Indexed REC'!$C$13:$C$15,0),MATCH(I$2,'Inputs_Indexed REC'!$E$10:$AD$10,0))),
IF(I$2&lt;$B74,0,$F74)))</f>
        <v>0</v>
      </c>
      <c r="J74" s="215">
        <f>IF(J$2=$B74,$F74,
IF(J$2&gt;$B74,I74*(1+INDEX('Inputs_Indexed REC'!$E$13:$AD$15,MATCH('Indexed REC Strike Price'!$C74,'Inputs_Indexed REC'!$C$13:$C$15,0),MATCH(J$2,'Inputs_Indexed REC'!$E$10:$AD$10,0))),
IF(J$2&lt;$B74,0,$F74)))</f>
        <v>0</v>
      </c>
      <c r="K74" s="215">
        <f>IF(K$2=$B74,$F74,
IF(K$2&gt;$B74,J74*(1+INDEX('Inputs_Indexed REC'!$E$13:$AD$15,MATCH('Indexed REC Strike Price'!$C74,'Inputs_Indexed REC'!$C$13:$C$15,0),MATCH(K$2,'Inputs_Indexed REC'!$E$10:$AD$10,0))),
IF(K$2&lt;$B74,0,$F74)))</f>
        <v>0</v>
      </c>
      <c r="L74" s="215">
        <f>IF(L$2=$B74,$F74,
IF(L$2&gt;$B74,K74*(1+INDEX('Inputs_Indexed REC'!$E$13:$AD$15,MATCH('Indexed REC Strike Price'!$C74,'Inputs_Indexed REC'!$C$13:$C$15,0),MATCH(L$2,'Inputs_Indexed REC'!$E$10:$AD$10,0))),
IF(L$2&lt;$B74,0,$F74)))</f>
        <v>0</v>
      </c>
      <c r="M74" s="215">
        <f>IF(M$2=$B74,$F74,
IF(M$2&gt;$B74,L74*(1+INDEX('Inputs_Indexed REC'!$E$13:$AD$15,MATCH('Indexed REC Strike Price'!$C74,'Inputs_Indexed REC'!$C$13:$C$15,0),MATCH(M$2,'Inputs_Indexed REC'!$E$10:$AD$10,0))),
IF(M$2&lt;$B74,0,$F74)))</f>
        <v>0</v>
      </c>
      <c r="N74" s="215">
        <f>IF(N$2=$B74,$F74,
IF(N$2&gt;$B74,M74*(1+INDEX('Inputs_Indexed REC'!$E$13:$AD$15,MATCH('Indexed REC Strike Price'!$C74,'Inputs_Indexed REC'!$C$13:$C$15,0),MATCH(N$2,'Inputs_Indexed REC'!$E$10:$AD$10,0))),
IF(N$2&lt;$B74,0,$F74)))</f>
        <v>0</v>
      </c>
      <c r="O74" s="215">
        <f>IF(O$2=$B74,$F74,
IF(O$2&gt;$B74,N74*(1+INDEX('Inputs_Indexed REC'!$E$13:$AD$15,MATCH('Indexed REC Strike Price'!$C74,'Inputs_Indexed REC'!$C$13:$C$15,0),MATCH(O$2,'Inputs_Indexed REC'!$E$10:$AD$10,0))),
IF(O$2&lt;$B74,0,$F74)))</f>
        <v>0</v>
      </c>
      <c r="P74" s="215">
        <f>IF(P$2=$B74,$F74,
IF(P$2&gt;$B74,O74*(1+INDEX('Inputs_Indexed REC'!$E$13:$AD$15,MATCH('Indexed REC Strike Price'!$C74,'Inputs_Indexed REC'!$C$13:$C$15,0),MATCH(P$2,'Inputs_Indexed REC'!$E$10:$AD$10,0))),
IF(P$2&lt;$B74,0,$F74)))</f>
        <v>0</v>
      </c>
      <c r="Q74" s="215">
        <f>IF(Q$2=$B74,$F74,
IF(Q$2&gt;$B74,P74*(1+INDEX('Inputs_Indexed REC'!$E$13:$AD$15,MATCH('Indexed REC Strike Price'!$C74,'Inputs_Indexed REC'!$C$13:$C$15,0),MATCH(Q$2,'Inputs_Indexed REC'!$E$10:$AD$10,0))),
IF(Q$2&lt;$B74,0,$F74)))</f>
        <v>0</v>
      </c>
      <c r="R74" s="215">
        <f>IF(R$2=$B74,$F74,
IF(R$2&gt;$B74,Q74*(1+INDEX('Inputs_Indexed REC'!$E$13:$AD$15,MATCH('Indexed REC Strike Price'!$C74,'Inputs_Indexed REC'!$C$13:$C$15,0),MATCH(R$2,'Inputs_Indexed REC'!$E$10:$AD$10,0))),
IF(R$2&lt;$B74,0,$F74)))</f>
        <v>0</v>
      </c>
      <c r="S74" s="215">
        <f>IF(S$2=$B74,$F74,
IF(S$2&gt;$B74,R74*(1+INDEX('Inputs_Indexed REC'!$E$13:$AD$15,MATCH('Indexed REC Strike Price'!$C74,'Inputs_Indexed REC'!$C$13:$C$15,0),MATCH(S$2,'Inputs_Indexed REC'!$E$10:$AD$10,0))),
IF(S$2&lt;$B74,0,$F74)))</f>
        <v>0</v>
      </c>
      <c r="T74" s="215">
        <f>IF(T$2=$B74,$F74,
IF(T$2&gt;$B74,S74*(1+INDEX('Inputs_Indexed REC'!$E$13:$AD$15,MATCH('Indexed REC Strike Price'!$C74,'Inputs_Indexed REC'!$C$13:$C$15,0),MATCH(T$2,'Inputs_Indexed REC'!$E$10:$AD$10,0))),
IF(T$2&lt;$B74,0,$F74)))</f>
        <v>0</v>
      </c>
      <c r="U74" s="215">
        <f>IF(U$2=$B74,$F74,
IF(U$2&gt;$B74,T74*(1+INDEX('Inputs_Indexed REC'!$E$13:$AD$15,MATCH('Indexed REC Strike Price'!$C74,'Inputs_Indexed REC'!$C$13:$C$15,0),MATCH(U$2,'Inputs_Indexed REC'!$E$10:$AD$10,0))),
IF(U$2&lt;$B74,0,$F74)))</f>
        <v>0</v>
      </c>
      <c r="V74" s="215">
        <f>IF(V$2=$B74,$F74,
IF(V$2&gt;$B74,U74*(1+INDEX('Inputs_Indexed REC'!$E$13:$AD$15,MATCH('Indexed REC Strike Price'!$C74,'Inputs_Indexed REC'!$C$13:$C$15,0),MATCH(V$2,'Inputs_Indexed REC'!$E$10:$AD$10,0))),
IF(V$2&lt;$B74,0,$F74)))</f>
        <v>0</v>
      </c>
      <c r="W74" s="215">
        <f>IF(W$2=$B74,$F74,
IF(W$2&gt;$B74,V74*(1+INDEX('Inputs_Indexed REC'!$E$13:$AD$15,MATCH('Indexed REC Strike Price'!$C74,'Inputs_Indexed REC'!$C$13:$C$15,0),MATCH(W$2,'Inputs_Indexed REC'!$E$10:$AD$10,0))),
IF(W$2&lt;$B74,0,$F74)))</f>
        <v>0</v>
      </c>
      <c r="X74" s="215">
        <f>IF(X$2=$B74,$F74,
IF(X$2&gt;$B74,W74*(1+INDEX('Inputs_Indexed REC'!$E$13:$AD$15,MATCH('Indexed REC Strike Price'!$C74,'Inputs_Indexed REC'!$C$13:$C$15,0),MATCH(X$2,'Inputs_Indexed REC'!$E$10:$AD$10,0))),
IF(X$2&lt;$B74,0,$F74)))</f>
        <v>0</v>
      </c>
      <c r="Y74" s="215">
        <f>IF(Y$2=$B74,$F74,
IF(Y$2&gt;$B74,X74*(1+INDEX('Inputs_Indexed REC'!$E$13:$AD$15,MATCH('Indexed REC Strike Price'!$C74,'Inputs_Indexed REC'!$C$13:$C$15,0),MATCH(Y$2,'Inputs_Indexed REC'!$E$10:$AD$10,0))),
IF(Y$2&lt;$B74,0,$F74)))</f>
        <v>96.852123128359153</v>
      </c>
      <c r="Z74" s="215">
        <f>IF(Z$2=$B74,$F74,
IF(Z$2&gt;$B74,Y74*(1+INDEX('Inputs_Indexed REC'!$E$13:$AD$15,MATCH('Indexed REC Strike Price'!$C74,'Inputs_Indexed REC'!$C$13:$C$15,0),MATCH(Z$2,'Inputs_Indexed REC'!$E$10:$AD$10,0))),
IF(Z$2&lt;$B74,0,$F74)))</f>
        <v>96.852123128359153</v>
      </c>
      <c r="AA74" s="215">
        <f>IF(AA$2=$B74,$F74,
IF(AA$2&gt;$B74,Z74*(1+INDEX('Inputs_Indexed REC'!$E$13:$AD$15,MATCH('Indexed REC Strike Price'!$C74,'Inputs_Indexed REC'!$C$13:$C$15,0),MATCH(AA$2,'Inputs_Indexed REC'!$E$10:$AD$10,0))),
IF(AA$2&lt;$B74,0,$F74)))</f>
        <v>96.852123128359153</v>
      </c>
      <c r="AB74" s="215">
        <f>IF(AB$2=$B74,$F74,
IF(AB$2&gt;$B74,AA74*(1+INDEX('Inputs_Indexed REC'!$E$13:$AD$15,MATCH('Indexed REC Strike Price'!$C74,'Inputs_Indexed REC'!$C$13:$C$15,0),MATCH(AB$2,'Inputs_Indexed REC'!$E$10:$AD$10,0))),
IF(AB$2&lt;$B74,0,$F74)))</f>
        <v>96.852123128359153</v>
      </c>
      <c r="AC74" s="215">
        <f>IF(AC$2=$B74,$F74,
IF(AC$2&gt;$B74,AB74*(1+INDEX('Inputs_Indexed REC'!$E$13:$AD$15,MATCH('Indexed REC Strike Price'!$C74,'Inputs_Indexed REC'!$C$13:$C$15,0),MATCH(AC$2,'Inputs_Indexed REC'!$E$10:$AD$10,0))),
IF(AC$2&lt;$B74,0,$F74)))</f>
        <v>96.852123128359153</v>
      </c>
      <c r="AD74" s="215">
        <f>IF(AD$2=$B74,$F74,
IF(AD$2&gt;$B74,AC74*(1+INDEX('Inputs_Indexed REC'!$E$13:$AD$15,MATCH('Indexed REC Strike Price'!$C74,'Inputs_Indexed REC'!$C$13:$C$15,0),MATCH(AD$2,'Inputs_Indexed REC'!$E$10:$AD$10,0))),
IF(AD$2&lt;$B74,0,$F74)))</f>
        <v>96.852123128359153</v>
      </c>
      <c r="AE74" s="215">
        <f>IF(AE$2=$B74,$F74,
IF(AE$2&gt;$B74,AD74*(1+INDEX('Inputs_Indexed REC'!$E$13:$AD$15,MATCH('Indexed REC Strike Price'!$C74,'Inputs_Indexed REC'!$C$13:$C$15,0),MATCH(AE$2,'Inputs_Indexed REC'!$E$10:$AD$10,0))),
IF(AE$2&lt;$B74,0,$F74)))</f>
        <v>96.852123128359153</v>
      </c>
      <c r="AF74" s="215">
        <f>IF(AF$2=$B74,$F74,
IF(AF$2&gt;$B74,AE74*(1+INDEX('Inputs_Indexed REC'!$E$13:$AD$15,MATCH('Indexed REC Strike Price'!$C74,'Inputs_Indexed REC'!$C$13:$C$15,0),MATCH(AF$2,'Inputs_Indexed REC'!$E$10:$AD$10,0))),
IF(AF$2&lt;$B74,0,$F74)))</f>
        <v>96.852123128359153</v>
      </c>
    </row>
    <row r="75" spans="2:32" x14ac:dyDescent="0.35">
      <c r="B75" s="354">
        <f t="shared" si="3"/>
        <v>2040</v>
      </c>
      <c r="C75" s="305" t="s">
        <v>77</v>
      </c>
      <c r="D75" s="60" t="s">
        <v>38</v>
      </c>
      <c r="E75" s="249" t="s">
        <v>93</v>
      </c>
      <c r="F75" s="361">
        <v>96.894968571017131</v>
      </c>
      <c r="H75" s="215">
        <f>IF(H$2=$B75,$F75,
IF(H$2&gt;$B75,G75*(1+INDEX('Inputs_Indexed REC'!$E$13:$AD$15,MATCH('Indexed REC Strike Price'!$C75,'Inputs_Indexed REC'!$C$13:$C$15,0),MATCH(H$2,'Inputs_Indexed REC'!$E$10:$AD$10,0))),
IF(H$2&lt;$B75,0,$F75)))</f>
        <v>0</v>
      </c>
      <c r="I75" s="215">
        <f>IF(I$2=$B75,$F75,
IF(I$2&gt;$B75,H75*(1+INDEX('Inputs_Indexed REC'!$E$13:$AD$15,MATCH('Indexed REC Strike Price'!$C75,'Inputs_Indexed REC'!$C$13:$C$15,0),MATCH(I$2,'Inputs_Indexed REC'!$E$10:$AD$10,0))),
IF(I$2&lt;$B75,0,$F75)))</f>
        <v>0</v>
      </c>
      <c r="J75" s="215">
        <f>IF(J$2=$B75,$F75,
IF(J$2&gt;$B75,I75*(1+INDEX('Inputs_Indexed REC'!$E$13:$AD$15,MATCH('Indexed REC Strike Price'!$C75,'Inputs_Indexed REC'!$C$13:$C$15,0),MATCH(J$2,'Inputs_Indexed REC'!$E$10:$AD$10,0))),
IF(J$2&lt;$B75,0,$F75)))</f>
        <v>0</v>
      </c>
      <c r="K75" s="215">
        <f>IF(K$2=$B75,$F75,
IF(K$2&gt;$B75,J75*(1+INDEX('Inputs_Indexed REC'!$E$13:$AD$15,MATCH('Indexed REC Strike Price'!$C75,'Inputs_Indexed REC'!$C$13:$C$15,0),MATCH(K$2,'Inputs_Indexed REC'!$E$10:$AD$10,0))),
IF(K$2&lt;$B75,0,$F75)))</f>
        <v>0</v>
      </c>
      <c r="L75" s="215">
        <f>IF(L$2=$B75,$F75,
IF(L$2&gt;$B75,K75*(1+INDEX('Inputs_Indexed REC'!$E$13:$AD$15,MATCH('Indexed REC Strike Price'!$C75,'Inputs_Indexed REC'!$C$13:$C$15,0),MATCH(L$2,'Inputs_Indexed REC'!$E$10:$AD$10,0))),
IF(L$2&lt;$B75,0,$F75)))</f>
        <v>0</v>
      </c>
      <c r="M75" s="215">
        <f>IF(M$2=$B75,$F75,
IF(M$2&gt;$B75,L75*(1+INDEX('Inputs_Indexed REC'!$E$13:$AD$15,MATCH('Indexed REC Strike Price'!$C75,'Inputs_Indexed REC'!$C$13:$C$15,0),MATCH(M$2,'Inputs_Indexed REC'!$E$10:$AD$10,0))),
IF(M$2&lt;$B75,0,$F75)))</f>
        <v>0</v>
      </c>
      <c r="N75" s="215">
        <f>IF(N$2=$B75,$F75,
IF(N$2&gt;$B75,M75*(1+INDEX('Inputs_Indexed REC'!$E$13:$AD$15,MATCH('Indexed REC Strike Price'!$C75,'Inputs_Indexed REC'!$C$13:$C$15,0),MATCH(N$2,'Inputs_Indexed REC'!$E$10:$AD$10,0))),
IF(N$2&lt;$B75,0,$F75)))</f>
        <v>0</v>
      </c>
      <c r="O75" s="215">
        <f>IF(O$2=$B75,$F75,
IF(O$2&gt;$B75,N75*(1+INDEX('Inputs_Indexed REC'!$E$13:$AD$15,MATCH('Indexed REC Strike Price'!$C75,'Inputs_Indexed REC'!$C$13:$C$15,0),MATCH(O$2,'Inputs_Indexed REC'!$E$10:$AD$10,0))),
IF(O$2&lt;$B75,0,$F75)))</f>
        <v>0</v>
      </c>
      <c r="P75" s="215">
        <f>IF(P$2=$B75,$F75,
IF(P$2&gt;$B75,O75*(1+INDEX('Inputs_Indexed REC'!$E$13:$AD$15,MATCH('Indexed REC Strike Price'!$C75,'Inputs_Indexed REC'!$C$13:$C$15,0),MATCH(P$2,'Inputs_Indexed REC'!$E$10:$AD$10,0))),
IF(P$2&lt;$B75,0,$F75)))</f>
        <v>0</v>
      </c>
      <c r="Q75" s="215">
        <f>IF(Q$2=$B75,$F75,
IF(Q$2&gt;$B75,P75*(1+INDEX('Inputs_Indexed REC'!$E$13:$AD$15,MATCH('Indexed REC Strike Price'!$C75,'Inputs_Indexed REC'!$C$13:$C$15,0),MATCH(Q$2,'Inputs_Indexed REC'!$E$10:$AD$10,0))),
IF(Q$2&lt;$B75,0,$F75)))</f>
        <v>0</v>
      </c>
      <c r="R75" s="215">
        <f>IF(R$2=$B75,$F75,
IF(R$2&gt;$B75,Q75*(1+INDEX('Inputs_Indexed REC'!$E$13:$AD$15,MATCH('Indexed REC Strike Price'!$C75,'Inputs_Indexed REC'!$C$13:$C$15,0),MATCH(R$2,'Inputs_Indexed REC'!$E$10:$AD$10,0))),
IF(R$2&lt;$B75,0,$F75)))</f>
        <v>0</v>
      </c>
      <c r="S75" s="215">
        <f>IF(S$2=$B75,$F75,
IF(S$2&gt;$B75,R75*(1+INDEX('Inputs_Indexed REC'!$E$13:$AD$15,MATCH('Indexed REC Strike Price'!$C75,'Inputs_Indexed REC'!$C$13:$C$15,0),MATCH(S$2,'Inputs_Indexed REC'!$E$10:$AD$10,0))),
IF(S$2&lt;$B75,0,$F75)))</f>
        <v>0</v>
      </c>
      <c r="T75" s="215">
        <f>IF(T$2=$B75,$F75,
IF(T$2&gt;$B75,S75*(1+INDEX('Inputs_Indexed REC'!$E$13:$AD$15,MATCH('Indexed REC Strike Price'!$C75,'Inputs_Indexed REC'!$C$13:$C$15,0),MATCH(T$2,'Inputs_Indexed REC'!$E$10:$AD$10,0))),
IF(T$2&lt;$B75,0,$F75)))</f>
        <v>0</v>
      </c>
      <c r="U75" s="215">
        <f>IF(U$2=$B75,$F75,
IF(U$2&gt;$B75,T75*(1+INDEX('Inputs_Indexed REC'!$E$13:$AD$15,MATCH('Indexed REC Strike Price'!$C75,'Inputs_Indexed REC'!$C$13:$C$15,0),MATCH(U$2,'Inputs_Indexed REC'!$E$10:$AD$10,0))),
IF(U$2&lt;$B75,0,$F75)))</f>
        <v>0</v>
      </c>
      <c r="V75" s="215">
        <f>IF(V$2=$B75,$F75,
IF(V$2&gt;$B75,U75*(1+INDEX('Inputs_Indexed REC'!$E$13:$AD$15,MATCH('Indexed REC Strike Price'!$C75,'Inputs_Indexed REC'!$C$13:$C$15,0),MATCH(V$2,'Inputs_Indexed REC'!$E$10:$AD$10,0))),
IF(V$2&lt;$B75,0,$F75)))</f>
        <v>0</v>
      </c>
      <c r="W75" s="215">
        <f>IF(W$2=$B75,$F75,
IF(W$2&gt;$B75,V75*(1+INDEX('Inputs_Indexed REC'!$E$13:$AD$15,MATCH('Indexed REC Strike Price'!$C75,'Inputs_Indexed REC'!$C$13:$C$15,0),MATCH(W$2,'Inputs_Indexed REC'!$E$10:$AD$10,0))),
IF(W$2&lt;$B75,0,$F75)))</f>
        <v>0</v>
      </c>
      <c r="X75" s="215">
        <f>IF(X$2=$B75,$F75,
IF(X$2&gt;$B75,W75*(1+INDEX('Inputs_Indexed REC'!$E$13:$AD$15,MATCH('Indexed REC Strike Price'!$C75,'Inputs_Indexed REC'!$C$13:$C$15,0),MATCH(X$2,'Inputs_Indexed REC'!$E$10:$AD$10,0))),
IF(X$2&lt;$B75,0,$F75)))</f>
        <v>0</v>
      </c>
      <c r="Y75" s="215">
        <f>IF(Y$2=$B75,$F75,
IF(Y$2&gt;$B75,X75*(1+INDEX('Inputs_Indexed REC'!$E$13:$AD$15,MATCH('Indexed REC Strike Price'!$C75,'Inputs_Indexed REC'!$C$13:$C$15,0),MATCH(Y$2,'Inputs_Indexed REC'!$E$10:$AD$10,0))),
IF(Y$2&lt;$B75,0,$F75)))</f>
        <v>0</v>
      </c>
      <c r="Z75" s="215">
        <f>IF(Z$2=$B75,$F75,
IF(Z$2&gt;$B75,Y75*(1+INDEX('Inputs_Indexed REC'!$E$13:$AD$15,MATCH('Indexed REC Strike Price'!$C75,'Inputs_Indexed REC'!$C$13:$C$15,0),MATCH(Z$2,'Inputs_Indexed REC'!$E$10:$AD$10,0))),
IF(Z$2&lt;$B75,0,$F75)))</f>
        <v>96.894968571017131</v>
      </c>
      <c r="AA75" s="215">
        <f>IF(AA$2=$B75,$F75,
IF(AA$2&gt;$B75,Z75*(1+INDEX('Inputs_Indexed REC'!$E$13:$AD$15,MATCH('Indexed REC Strike Price'!$C75,'Inputs_Indexed REC'!$C$13:$C$15,0),MATCH(AA$2,'Inputs_Indexed REC'!$E$10:$AD$10,0))),
IF(AA$2&lt;$B75,0,$F75)))</f>
        <v>96.894968571017131</v>
      </c>
      <c r="AB75" s="215">
        <f>IF(AB$2=$B75,$F75,
IF(AB$2&gt;$B75,AA75*(1+INDEX('Inputs_Indexed REC'!$E$13:$AD$15,MATCH('Indexed REC Strike Price'!$C75,'Inputs_Indexed REC'!$C$13:$C$15,0),MATCH(AB$2,'Inputs_Indexed REC'!$E$10:$AD$10,0))),
IF(AB$2&lt;$B75,0,$F75)))</f>
        <v>96.894968571017131</v>
      </c>
      <c r="AC75" s="215">
        <f>IF(AC$2=$B75,$F75,
IF(AC$2&gt;$B75,AB75*(1+INDEX('Inputs_Indexed REC'!$E$13:$AD$15,MATCH('Indexed REC Strike Price'!$C75,'Inputs_Indexed REC'!$C$13:$C$15,0),MATCH(AC$2,'Inputs_Indexed REC'!$E$10:$AD$10,0))),
IF(AC$2&lt;$B75,0,$F75)))</f>
        <v>96.894968571017131</v>
      </c>
      <c r="AD75" s="215">
        <f>IF(AD$2=$B75,$F75,
IF(AD$2&gt;$B75,AC75*(1+INDEX('Inputs_Indexed REC'!$E$13:$AD$15,MATCH('Indexed REC Strike Price'!$C75,'Inputs_Indexed REC'!$C$13:$C$15,0),MATCH(AD$2,'Inputs_Indexed REC'!$E$10:$AD$10,0))),
IF(AD$2&lt;$B75,0,$F75)))</f>
        <v>96.894968571017131</v>
      </c>
      <c r="AE75" s="215">
        <f>IF(AE$2=$B75,$F75,
IF(AE$2&gt;$B75,AD75*(1+INDEX('Inputs_Indexed REC'!$E$13:$AD$15,MATCH('Indexed REC Strike Price'!$C75,'Inputs_Indexed REC'!$C$13:$C$15,0),MATCH(AE$2,'Inputs_Indexed REC'!$E$10:$AD$10,0))),
IF(AE$2&lt;$B75,0,$F75)))</f>
        <v>96.894968571017131</v>
      </c>
      <c r="AF75" s="215">
        <f>IF(AF$2=$B75,$F75,
IF(AF$2&gt;$B75,AE75*(1+INDEX('Inputs_Indexed REC'!$E$13:$AD$15,MATCH('Indexed REC Strike Price'!$C75,'Inputs_Indexed REC'!$C$13:$C$15,0),MATCH(AF$2,'Inputs_Indexed REC'!$E$10:$AD$10,0))),
IF(AF$2&lt;$B75,0,$F75)))</f>
        <v>96.894968571017131</v>
      </c>
    </row>
    <row r="76" spans="2:32" x14ac:dyDescent="0.35">
      <c r="B76" s="354">
        <f t="shared" si="3"/>
        <v>2041</v>
      </c>
      <c r="C76" s="305" t="s">
        <v>77</v>
      </c>
      <c r="D76" s="60" t="s">
        <v>39</v>
      </c>
      <c r="E76" s="249" t="s">
        <v>93</v>
      </c>
      <c r="F76" s="361">
        <v>96.91639129234612</v>
      </c>
      <c r="H76" s="215">
        <f>IF(H$2=$B76,$F76,
IF(H$2&gt;$B76,G76*(1+INDEX('Inputs_Indexed REC'!$E$13:$AD$15,MATCH('Indexed REC Strike Price'!$C76,'Inputs_Indexed REC'!$C$13:$C$15,0),MATCH(H$2,'Inputs_Indexed REC'!$E$10:$AD$10,0))),
IF(H$2&lt;$B76,0,$F76)))</f>
        <v>0</v>
      </c>
      <c r="I76" s="215">
        <f>IF(I$2=$B76,$F76,
IF(I$2&gt;$B76,H76*(1+INDEX('Inputs_Indexed REC'!$E$13:$AD$15,MATCH('Indexed REC Strike Price'!$C76,'Inputs_Indexed REC'!$C$13:$C$15,0),MATCH(I$2,'Inputs_Indexed REC'!$E$10:$AD$10,0))),
IF(I$2&lt;$B76,0,$F76)))</f>
        <v>0</v>
      </c>
      <c r="J76" s="215">
        <f>IF(J$2=$B76,$F76,
IF(J$2&gt;$B76,I76*(1+INDEX('Inputs_Indexed REC'!$E$13:$AD$15,MATCH('Indexed REC Strike Price'!$C76,'Inputs_Indexed REC'!$C$13:$C$15,0),MATCH(J$2,'Inputs_Indexed REC'!$E$10:$AD$10,0))),
IF(J$2&lt;$B76,0,$F76)))</f>
        <v>0</v>
      </c>
      <c r="K76" s="215">
        <f>IF(K$2=$B76,$F76,
IF(K$2&gt;$B76,J76*(1+INDEX('Inputs_Indexed REC'!$E$13:$AD$15,MATCH('Indexed REC Strike Price'!$C76,'Inputs_Indexed REC'!$C$13:$C$15,0),MATCH(K$2,'Inputs_Indexed REC'!$E$10:$AD$10,0))),
IF(K$2&lt;$B76,0,$F76)))</f>
        <v>0</v>
      </c>
      <c r="L76" s="215">
        <f>IF(L$2=$B76,$F76,
IF(L$2&gt;$B76,K76*(1+INDEX('Inputs_Indexed REC'!$E$13:$AD$15,MATCH('Indexed REC Strike Price'!$C76,'Inputs_Indexed REC'!$C$13:$C$15,0),MATCH(L$2,'Inputs_Indexed REC'!$E$10:$AD$10,0))),
IF(L$2&lt;$B76,0,$F76)))</f>
        <v>0</v>
      </c>
      <c r="M76" s="215">
        <f>IF(M$2=$B76,$F76,
IF(M$2&gt;$B76,L76*(1+INDEX('Inputs_Indexed REC'!$E$13:$AD$15,MATCH('Indexed REC Strike Price'!$C76,'Inputs_Indexed REC'!$C$13:$C$15,0),MATCH(M$2,'Inputs_Indexed REC'!$E$10:$AD$10,0))),
IF(M$2&lt;$B76,0,$F76)))</f>
        <v>0</v>
      </c>
      <c r="N76" s="215">
        <f>IF(N$2=$B76,$F76,
IF(N$2&gt;$B76,M76*(1+INDEX('Inputs_Indexed REC'!$E$13:$AD$15,MATCH('Indexed REC Strike Price'!$C76,'Inputs_Indexed REC'!$C$13:$C$15,0),MATCH(N$2,'Inputs_Indexed REC'!$E$10:$AD$10,0))),
IF(N$2&lt;$B76,0,$F76)))</f>
        <v>0</v>
      </c>
      <c r="O76" s="215">
        <f>IF(O$2=$B76,$F76,
IF(O$2&gt;$B76,N76*(1+INDEX('Inputs_Indexed REC'!$E$13:$AD$15,MATCH('Indexed REC Strike Price'!$C76,'Inputs_Indexed REC'!$C$13:$C$15,0),MATCH(O$2,'Inputs_Indexed REC'!$E$10:$AD$10,0))),
IF(O$2&lt;$B76,0,$F76)))</f>
        <v>0</v>
      </c>
      <c r="P76" s="215">
        <f>IF(P$2=$B76,$F76,
IF(P$2&gt;$B76,O76*(1+INDEX('Inputs_Indexed REC'!$E$13:$AD$15,MATCH('Indexed REC Strike Price'!$C76,'Inputs_Indexed REC'!$C$13:$C$15,0),MATCH(P$2,'Inputs_Indexed REC'!$E$10:$AD$10,0))),
IF(P$2&lt;$B76,0,$F76)))</f>
        <v>0</v>
      </c>
      <c r="Q76" s="215">
        <f>IF(Q$2=$B76,$F76,
IF(Q$2&gt;$B76,P76*(1+INDEX('Inputs_Indexed REC'!$E$13:$AD$15,MATCH('Indexed REC Strike Price'!$C76,'Inputs_Indexed REC'!$C$13:$C$15,0),MATCH(Q$2,'Inputs_Indexed REC'!$E$10:$AD$10,0))),
IF(Q$2&lt;$B76,0,$F76)))</f>
        <v>0</v>
      </c>
      <c r="R76" s="215">
        <f>IF(R$2=$B76,$F76,
IF(R$2&gt;$B76,Q76*(1+INDEX('Inputs_Indexed REC'!$E$13:$AD$15,MATCH('Indexed REC Strike Price'!$C76,'Inputs_Indexed REC'!$C$13:$C$15,0),MATCH(R$2,'Inputs_Indexed REC'!$E$10:$AD$10,0))),
IF(R$2&lt;$B76,0,$F76)))</f>
        <v>0</v>
      </c>
      <c r="S76" s="215">
        <f>IF(S$2=$B76,$F76,
IF(S$2&gt;$B76,R76*(1+INDEX('Inputs_Indexed REC'!$E$13:$AD$15,MATCH('Indexed REC Strike Price'!$C76,'Inputs_Indexed REC'!$C$13:$C$15,0),MATCH(S$2,'Inputs_Indexed REC'!$E$10:$AD$10,0))),
IF(S$2&lt;$B76,0,$F76)))</f>
        <v>0</v>
      </c>
      <c r="T76" s="215">
        <f>IF(T$2=$B76,$F76,
IF(T$2&gt;$B76,S76*(1+INDEX('Inputs_Indexed REC'!$E$13:$AD$15,MATCH('Indexed REC Strike Price'!$C76,'Inputs_Indexed REC'!$C$13:$C$15,0),MATCH(T$2,'Inputs_Indexed REC'!$E$10:$AD$10,0))),
IF(T$2&lt;$B76,0,$F76)))</f>
        <v>0</v>
      </c>
      <c r="U76" s="215">
        <f>IF(U$2=$B76,$F76,
IF(U$2&gt;$B76,T76*(1+INDEX('Inputs_Indexed REC'!$E$13:$AD$15,MATCH('Indexed REC Strike Price'!$C76,'Inputs_Indexed REC'!$C$13:$C$15,0),MATCH(U$2,'Inputs_Indexed REC'!$E$10:$AD$10,0))),
IF(U$2&lt;$B76,0,$F76)))</f>
        <v>0</v>
      </c>
      <c r="V76" s="215">
        <f>IF(V$2=$B76,$F76,
IF(V$2&gt;$B76,U76*(1+INDEX('Inputs_Indexed REC'!$E$13:$AD$15,MATCH('Indexed REC Strike Price'!$C76,'Inputs_Indexed REC'!$C$13:$C$15,0),MATCH(V$2,'Inputs_Indexed REC'!$E$10:$AD$10,0))),
IF(V$2&lt;$B76,0,$F76)))</f>
        <v>0</v>
      </c>
      <c r="W76" s="215">
        <f>IF(W$2=$B76,$F76,
IF(W$2&gt;$B76,V76*(1+INDEX('Inputs_Indexed REC'!$E$13:$AD$15,MATCH('Indexed REC Strike Price'!$C76,'Inputs_Indexed REC'!$C$13:$C$15,0),MATCH(W$2,'Inputs_Indexed REC'!$E$10:$AD$10,0))),
IF(W$2&lt;$B76,0,$F76)))</f>
        <v>0</v>
      </c>
      <c r="X76" s="215">
        <f>IF(X$2=$B76,$F76,
IF(X$2&gt;$B76,W76*(1+INDEX('Inputs_Indexed REC'!$E$13:$AD$15,MATCH('Indexed REC Strike Price'!$C76,'Inputs_Indexed REC'!$C$13:$C$15,0),MATCH(X$2,'Inputs_Indexed REC'!$E$10:$AD$10,0))),
IF(X$2&lt;$B76,0,$F76)))</f>
        <v>0</v>
      </c>
      <c r="Y76" s="215">
        <f>IF(Y$2=$B76,$F76,
IF(Y$2&gt;$B76,X76*(1+INDEX('Inputs_Indexed REC'!$E$13:$AD$15,MATCH('Indexed REC Strike Price'!$C76,'Inputs_Indexed REC'!$C$13:$C$15,0),MATCH(Y$2,'Inputs_Indexed REC'!$E$10:$AD$10,0))),
IF(Y$2&lt;$B76,0,$F76)))</f>
        <v>0</v>
      </c>
      <c r="Z76" s="215">
        <f>IF(Z$2=$B76,$F76,
IF(Z$2&gt;$B76,Y76*(1+INDEX('Inputs_Indexed REC'!$E$13:$AD$15,MATCH('Indexed REC Strike Price'!$C76,'Inputs_Indexed REC'!$C$13:$C$15,0),MATCH(Z$2,'Inputs_Indexed REC'!$E$10:$AD$10,0))),
IF(Z$2&lt;$B76,0,$F76)))</f>
        <v>0</v>
      </c>
      <c r="AA76" s="215">
        <f>IF(AA$2=$B76,$F76,
IF(AA$2&gt;$B76,Z76*(1+INDEX('Inputs_Indexed REC'!$E$13:$AD$15,MATCH('Indexed REC Strike Price'!$C76,'Inputs_Indexed REC'!$C$13:$C$15,0),MATCH(AA$2,'Inputs_Indexed REC'!$E$10:$AD$10,0))),
IF(AA$2&lt;$B76,0,$F76)))</f>
        <v>96.91639129234612</v>
      </c>
      <c r="AB76" s="215">
        <f>IF(AB$2=$B76,$F76,
IF(AB$2&gt;$B76,AA76*(1+INDEX('Inputs_Indexed REC'!$E$13:$AD$15,MATCH('Indexed REC Strike Price'!$C76,'Inputs_Indexed REC'!$C$13:$C$15,0),MATCH(AB$2,'Inputs_Indexed REC'!$E$10:$AD$10,0))),
IF(AB$2&lt;$B76,0,$F76)))</f>
        <v>96.91639129234612</v>
      </c>
      <c r="AC76" s="215">
        <f>IF(AC$2=$B76,$F76,
IF(AC$2&gt;$B76,AB76*(1+INDEX('Inputs_Indexed REC'!$E$13:$AD$15,MATCH('Indexed REC Strike Price'!$C76,'Inputs_Indexed REC'!$C$13:$C$15,0),MATCH(AC$2,'Inputs_Indexed REC'!$E$10:$AD$10,0))),
IF(AC$2&lt;$B76,0,$F76)))</f>
        <v>96.91639129234612</v>
      </c>
      <c r="AD76" s="215">
        <f>IF(AD$2=$B76,$F76,
IF(AD$2&gt;$B76,AC76*(1+INDEX('Inputs_Indexed REC'!$E$13:$AD$15,MATCH('Indexed REC Strike Price'!$C76,'Inputs_Indexed REC'!$C$13:$C$15,0),MATCH(AD$2,'Inputs_Indexed REC'!$E$10:$AD$10,0))),
IF(AD$2&lt;$B76,0,$F76)))</f>
        <v>96.91639129234612</v>
      </c>
      <c r="AE76" s="215">
        <f>IF(AE$2=$B76,$F76,
IF(AE$2&gt;$B76,AD76*(1+INDEX('Inputs_Indexed REC'!$E$13:$AD$15,MATCH('Indexed REC Strike Price'!$C76,'Inputs_Indexed REC'!$C$13:$C$15,0),MATCH(AE$2,'Inputs_Indexed REC'!$E$10:$AD$10,0))),
IF(AE$2&lt;$B76,0,$F76)))</f>
        <v>96.91639129234612</v>
      </c>
      <c r="AF76" s="215">
        <f>IF(AF$2=$B76,$F76,
IF(AF$2&gt;$B76,AE76*(1+INDEX('Inputs_Indexed REC'!$E$13:$AD$15,MATCH('Indexed REC Strike Price'!$C76,'Inputs_Indexed REC'!$C$13:$C$15,0),MATCH(AF$2,'Inputs_Indexed REC'!$E$10:$AD$10,0))),
IF(AF$2&lt;$B76,0,$F76)))</f>
        <v>96.91639129234612</v>
      </c>
    </row>
    <row r="77" spans="2:32" x14ac:dyDescent="0.35">
      <c r="B77" s="354">
        <f t="shared" si="3"/>
        <v>2042</v>
      </c>
      <c r="C77" s="305" t="s">
        <v>77</v>
      </c>
      <c r="D77" s="60" t="s">
        <v>40</v>
      </c>
      <c r="E77" s="249" t="s">
        <v>93</v>
      </c>
      <c r="F77" s="361">
        <v>96.894968571017117</v>
      </c>
      <c r="H77" s="215">
        <f>IF(H$2=$B77,$F77,
IF(H$2&gt;$B77,G77*(1+INDEX('Inputs_Indexed REC'!$E$13:$AD$15,MATCH('Indexed REC Strike Price'!$C77,'Inputs_Indexed REC'!$C$13:$C$15,0),MATCH(H$2,'Inputs_Indexed REC'!$E$10:$AD$10,0))),
IF(H$2&lt;$B77,0,$F77)))</f>
        <v>0</v>
      </c>
      <c r="I77" s="215">
        <f>IF(I$2=$B77,$F77,
IF(I$2&gt;$B77,H77*(1+INDEX('Inputs_Indexed REC'!$E$13:$AD$15,MATCH('Indexed REC Strike Price'!$C77,'Inputs_Indexed REC'!$C$13:$C$15,0),MATCH(I$2,'Inputs_Indexed REC'!$E$10:$AD$10,0))),
IF(I$2&lt;$B77,0,$F77)))</f>
        <v>0</v>
      </c>
      <c r="J77" s="215">
        <f>IF(J$2=$B77,$F77,
IF(J$2&gt;$B77,I77*(1+INDEX('Inputs_Indexed REC'!$E$13:$AD$15,MATCH('Indexed REC Strike Price'!$C77,'Inputs_Indexed REC'!$C$13:$C$15,0),MATCH(J$2,'Inputs_Indexed REC'!$E$10:$AD$10,0))),
IF(J$2&lt;$B77,0,$F77)))</f>
        <v>0</v>
      </c>
      <c r="K77" s="215">
        <f>IF(K$2=$B77,$F77,
IF(K$2&gt;$B77,J77*(1+INDEX('Inputs_Indexed REC'!$E$13:$AD$15,MATCH('Indexed REC Strike Price'!$C77,'Inputs_Indexed REC'!$C$13:$C$15,0),MATCH(K$2,'Inputs_Indexed REC'!$E$10:$AD$10,0))),
IF(K$2&lt;$B77,0,$F77)))</f>
        <v>0</v>
      </c>
      <c r="L77" s="215">
        <f>IF(L$2=$B77,$F77,
IF(L$2&gt;$B77,K77*(1+INDEX('Inputs_Indexed REC'!$E$13:$AD$15,MATCH('Indexed REC Strike Price'!$C77,'Inputs_Indexed REC'!$C$13:$C$15,0),MATCH(L$2,'Inputs_Indexed REC'!$E$10:$AD$10,0))),
IF(L$2&lt;$B77,0,$F77)))</f>
        <v>0</v>
      </c>
      <c r="M77" s="215">
        <f>IF(M$2=$B77,$F77,
IF(M$2&gt;$B77,L77*(1+INDEX('Inputs_Indexed REC'!$E$13:$AD$15,MATCH('Indexed REC Strike Price'!$C77,'Inputs_Indexed REC'!$C$13:$C$15,0),MATCH(M$2,'Inputs_Indexed REC'!$E$10:$AD$10,0))),
IF(M$2&lt;$B77,0,$F77)))</f>
        <v>0</v>
      </c>
      <c r="N77" s="215">
        <f>IF(N$2=$B77,$F77,
IF(N$2&gt;$B77,M77*(1+INDEX('Inputs_Indexed REC'!$E$13:$AD$15,MATCH('Indexed REC Strike Price'!$C77,'Inputs_Indexed REC'!$C$13:$C$15,0),MATCH(N$2,'Inputs_Indexed REC'!$E$10:$AD$10,0))),
IF(N$2&lt;$B77,0,$F77)))</f>
        <v>0</v>
      </c>
      <c r="O77" s="215">
        <f>IF(O$2=$B77,$F77,
IF(O$2&gt;$B77,N77*(1+INDEX('Inputs_Indexed REC'!$E$13:$AD$15,MATCH('Indexed REC Strike Price'!$C77,'Inputs_Indexed REC'!$C$13:$C$15,0),MATCH(O$2,'Inputs_Indexed REC'!$E$10:$AD$10,0))),
IF(O$2&lt;$B77,0,$F77)))</f>
        <v>0</v>
      </c>
      <c r="P77" s="215">
        <f>IF(P$2=$B77,$F77,
IF(P$2&gt;$B77,O77*(1+INDEX('Inputs_Indexed REC'!$E$13:$AD$15,MATCH('Indexed REC Strike Price'!$C77,'Inputs_Indexed REC'!$C$13:$C$15,0),MATCH(P$2,'Inputs_Indexed REC'!$E$10:$AD$10,0))),
IF(P$2&lt;$B77,0,$F77)))</f>
        <v>0</v>
      </c>
      <c r="Q77" s="215">
        <f>IF(Q$2=$B77,$F77,
IF(Q$2&gt;$B77,P77*(1+INDEX('Inputs_Indexed REC'!$E$13:$AD$15,MATCH('Indexed REC Strike Price'!$C77,'Inputs_Indexed REC'!$C$13:$C$15,0),MATCH(Q$2,'Inputs_Indexed REC'!$E$10:$AD$10,0))),
IF(Q$2&lt;$B77,0,$F77)))</f>
        <v>0</v>
      </c>
      <c r="R77" s="215">
        <f>IF(R$2=$B77,$F77,
IF(R$2&gt;$B77,Q77*(1+INDEX('Inputs_Indexed REC'!$E$13:$AD$15,MATCH('Indexed REC Strike Price'!$C77,'Inputs_Indexed REC'!$C$13:$C$15,0),MATCH(R$2,'Inputs_Indexed REC'!$E$10:$AD$10,0))),
IF(R$2&lt;$B77,0,$F77)))</f>
        <v>0</v>
      </c>
      <c r="S77" s="215">
        <f>IF(S$2=$B77,$F77,
IF(S$2&gt;$B77,R77*(1+INDEX('Inputs_Indexed REC'!$E$13:$AD$15,MATCH('Indexed REC Strike Price'!$C77,'Inputs_Indexed REC'!$C$13:$C$15,0),MATCH(S$2,'Inputs_Indexed REC'!$E$10:$AD$10,0))),
IF(S$2&lt;$B77,0,$F77)))</f>
        <v>0</v>
      </c>
      <c r="T77" s="215">
        <f>IF(T$2=$B77,$F77,
IF(T$2&gt;$B77,S77*(1+INDEX('Inputs_Indexed REC'!$E$13:$AD$15,MATCH('Indexed REC Strike Price'!$C77,'Inputs_Indexed REC'!$C$13:$C$15,0),MATCH(T$2,'Inputs_Indexed REC'!$E$10:$AD$10,0))),
IF(T$2&lt;$B77,0,$F77)))</f>
        <v>0</v>
      </c>
      <c r="U77" s="215">
        <f>IF(U$2=$B77,$F77,
IF(U$2&gt;$B77,T77*(1+INDEX('Inputs_Indexed REC'!$E$13:$AD$15,MATCH('Indexed REC Strike Price'!$C77,'Inputs_Indexed REC'!$C$13:$C$15,0),MATCH(U$2,'Inputs_Indexed REC'!$E$10:$AD$10,0))),
IF(U$2&lt;$B77,0,$F77)))</f>
        <v>0</v>
      </c>
      <c r="V77" s="215">
        <f>IF(V$2=$B77,$F77,
IF(V$2&gt;$B77,U77*(1+INDEX('Inputs_Indexed REC'!$E$13:$AD$15,MATCH('Indexed REC Strike Price'!$C77,'Inputs_Indexed REC'!$C$13:$C$15,0),MATCH(V$2,'Inputs_Indexed REC'!$E$10:$AD$10,0))),
IF(V$2&lt;$B77,0,$F77)))</f>
        <v>0</v>
      </c>
      <c r="W77" s="215">
        <f>IF(W$2=$B77,$F77,
IF(W$2&gt;$B77,V77*(1+INDEX('Inputs_Indexed REC'!$E$13:$AD$15,MATCH('Indexed REC Strike Price'!$C77,'Inputs_Indexed REC'!$C$13:$C$15,0),MATCH(W$2,'Inputs_Indexed REC'!$E$10:$AD$10,0))),
IF(W$2&lt;$B77,0,$F77)))</f>
        <v>0</v>
      </c>
      <c r="X77" s="215">
        <f>IF(X$2=$B77,$F77,
IF(X$2&gt;$B77,W77*(1+INDEX('Inputs_Indexed REC'!$E$13:$AD$15,MATCH('Indexed REC Strike Price'!$C77,'Inputs_Indexed REC'!$C$13:$C$15,0),MATCH(X$2,'Inputs_Indexed REC'!$E$10:$AD$10,0))),
IF(X$2&lt;$B77,0,$F77)))</f>
        <v>0</v>
      </c>
      <c r="Y77" s="215">
        <f>IF(Y$2=$B77,$F77,
IF(Y$2&gt;$B77,X77*(1+INDEX('Inputs_Indexed REC'!$E$13:$AD$15,MATCH('Indexed REC Strike Price'!$C77,'Inputs_Indexed REC'!$C$13:$C$15,0),MATCH(Y$2,'Inputs_Indexed REC'!$E$10:$AD$10,0))),
IF(Y$2&lt;$B77,0,$F77)))</f>
        <v>0</v>
      </c>
      <c r="Z77" s="215">
        <f>IF(Z$2=$B77,$F77,
IF(Z$2&gt;$B77,Y77*(1+INDEX('Inputs_Indexed REC'!$E$13:$AD$15,MATCH('Indexed REC Strike Price'!$C77,'Inputs_Indexed REC'!$C$13:$C$15,0),MATCH(Z$2,'Inputs_Indexed REC'!$E$10:$AD$10,0))),
IF(Z$2&lt;$B77,0,$F77)))</f>
        <v>0</v>
      </c>
      <c r="AA77" s="215">
        <f>IF(AA$2=$B77,$F77,
IF(AA$2&gt;$B77,Z77*(1+INDEX('Inputs_Indexed REC'!$E$13:$AD$15,MATCH('Indexed REC Strike Price'!$C77,'Inputs_Indexed REC'!$C$13:$C$15,0),MATCH(AA$2,'Inputs_Indexed REC'!$E$10:$AD$10,0))),
IF(AA$2&lt;$B77,0,$F77)))</f>
        <v>0</v>
      </c>
      <c r="AB77" s="215">
        <f>IF(AB$2=$B77,$F77,
IF(AB$2&gt;$B77,AA77*(1+INDEX('Inputs_Indexed REC'!$E$13:$AD$15,MATCH('Indexed REC Strike Price'!$C77,'Inputs_Indexed REC'!$C$13:$C$15,0),MATCH(AB$2,'Inputs_Indexed REC'!$E$10:$AD$10,0))),
IF(AB$2&lt;$B77,0,$F77)))</f>
        <v>96.894968571017117</v>
      </c>
      <c r="AC77" s="215">
        <f>IF(AC$2=$B77,$F77,
IF(AC$2&gt;$B77,AB77*(1+INDEX('Inputs_Indexed REC'!$E$13:$AD$15,MATCH('Indexed REC Strike Price'!$C77,'Inputs_Indexed REC'!$C$13:$C$15,0),MATCH(AC$2,'Inputs_Indexed REC'!$E$10:$AD$10,0))),
IF(AC$2&lt;$B77,0,$F77)))</f>
        <v>96.894968571017117</v>
      </c>
      <c r="AD77" s="215">
        <f>IF(AD$2=$B77,$F77,
IF(AD$2&gt;$B77,AC77*(1+INDEX('Inputs_Indexed REC'!$E$13:$AD$15,MATCH('Indexed REC Strike Price'!$C77,'Inputs_Indexed REC'!$C$13:$C$15,0),MATCH(AD$2,'Inputs_Indexed REC'!$E$10:$AD$10,0))),
IF(AD$2&lt;$B77,0,$F77)))</f>
        <v>96.894968571017117</v>
      </c>
      <c r="AE77" s="215">
        <f>IF(AE$2=$B77,$F77,
IF(AE$2&gt;$B77,AD77*(1+INDEX('Inputs_Indexed REC'!$E$13:$AD$15,MATCH('Indexed REC Strike Price'!$C77,'Inputs_Indexed REC'!$C$13:$C$15,0),MATCH(AE$2,'Inputs_Indexed REC'!$E$10:$AD$10,0))),
IF(AE$2&lt;$B77,0,$F77)))</f>
        <v>96.894968571017117</v>
      </c>
      <c r="AF77" s="215">
        <f>IF(AF$2=$B77,$F77,
IF(AF$2&gt;$B77,AE77*(1+INDEX('Inputs_Indexed REC'!$E$13:$AD$15,MATCH('Indexed REC Strike Price'!$C77,'Inputs_Indexed REC'!$C$13:$C$15,0),MATCH(AF$2,'Inputs_Indexed REC'!$E$10:$AD$10,0))),
IF(AF$2&lt;$B77,0,$F77)))</f>
        <v>96.894968571017117</v>
      </c>
    </row>
    <row r="78" spans="2:32" x14ac:dyDescent="0.35">
      <c r="B78" s="354">
        <f t="shared" si="3"/>
        <v>2043</v>
      </c>
      <c r="C78" s="305" t="s">
        <v>77</v>
      </c>
      <c r="D78" s="60" t="s">
        <v>41</v>
      </c>
      <c r="E78" s="249" t="s">
        <v>93</v>
      </c>
      <c r="F78" s="361">
        <v>96.873545849688142</v>
      </c>
      <c r="H78" s="215">
        <f>IF(H$2=$B78,$F78,
IF(H$2&gt;$B78,G78*(1+INDEX('Inputs_Indexed REC'!$E$13:$AD$15,MATCH('Indexed REC Strike Price'!$C78,'Inputs_Indexed REC'!$C$13:$C$15,0),MATCH(H$2,'Inputs_Indexed REC'!$E$10:$AD$10,0))),
IF(H$2&lt;$B78,0,$F78)))</f>
        <v>0</v>
      </c>
      <c r="I78" s="215">
        <f>IF(I$2=$B78,$F78,
IF(I$2&gt;$B78,H78*(1+INDEX('Inputs_Indexed REC'!$E$13:$AD$15,MATCH('Indexed REC Strike Price'!$C78,'Inputs_Indexed REC'!$C$13:$C$15,0),MATCH(I$2,'Inputs_Indexed REC'!$E$10:$AD$10,0))),
IF(I$2&lt;$B78,0,$F78)))</f>
        <v>0</v>
      </c>
      <c r="J78" s="215">
        <f>IF(J$2=$B78,$F78,
IF(J$2&gt;$B78,I78*(1+INDEX('Inputs_Indexed REC'!$E$13:$AD$15,MATCH('Indexed REC Strike Price'!$C78,'Inputs_Indexed REC'!$C$13:$C$15,0),MATCH(J$2,'Inputs_Indexed REC'!$E$10:$AD$10,0))),
IF(J$2&lt;$B78,0,$F78)))</f>
        <v>0</v>
      </c>
      <c r="K78" s="215">
        <f>IF(K$2=$B78,$F78,
IF(K$2&gt;$B78,J78*(1+INDEX('Inputs_Indexed REC'!$E$13:$AD$15,MATCH('Indexed REC Strike Price'!$C78,'Inputs_Indexed REC'!$C$13:$C$15,0),MATCH(K$2,'Inputs_Indexed REC'!$E$10:$AD$10,0))),
IF(K$2&lt;$B78,0,$F78)))</f>
        <v>0</v>
      </c>
      <c r="L78" s="215">
        <f>IF(L$2=$B78,$F78,
IF(L$2&gt;$B78,K78*(1+INDEX('Inputs_Indexed REC'!$E$13:$AD$15,MATCH('Indexed REC Strike Price'!$C78,'Inputs_Indexed REC'!$C$13:$C$15,0),MATCH(L$2,'Inputs_Indexed REC'!$E$10:$AD$10,0))),
IF(L$2&lt;$B78,0,$F78)))</f>
        <v>0</v>
      </c>
      <c r="M78" s="215">
        <f>IF(M$2=$B78,$F78,
IF(M$2&gt;$B78,L78*(1+INDEX('Inputs_Indexed REC'!$E$13:$AD$15,MATCH('Indexed REC Strike Price'!$C78,'Inputs_Indexed REC'!$C$13:$C$15,0),MATCH(M$2,'Inputs_Indexed REC'!$E$10:$AD$10,0))),
IF(M$2&lt;$B78,0,$F78)))</f>
        <v>0</v>
      </c>
      <c r="N78" s="215">
        <f>IF(N$2=$B78,$F78,
IF(N$2&gt;$B78,M78*(1+INDEX('Inputs_Indexed REC'!$E$13:$AD$15,MATCH('Indexed REC Strike Price'!$C78,'Inputs_Indexed REC'!$C$13:$C$15,0),MATCH(N$2,'Inputs_Indexed REC'!$E$10:$AD$10,0))),
IF(N$2&lt;$B78,0,$F78)))</f>
        <v>0</v>
      </c>
      <c r="O78" s="215">
        <f>IF(O$2=$B78,$F78,
IF(O$2&gt;$B78,N78*(1+INDEX('Inputs_Indexed REC'!$E$13:$AD$15,MATCH('Indexed REC Strike Price'!$C78,'Inputs_Indexed REC'!$C$13:$C$15,0),MATCH(O$2,'Inputs_Indexed REC'!$E$10:$AD$10,0))),
IF(O$2&lt;$B78,0,$F78)))</f>
        <v>0</v>
      </c>
      <c r="P78" s="215">
        <f>IF(P$2=$B78,$F78,
IF(P$2&gt;$B78,O78*(1+INDEX('Inputs_Indexed REC'!$E$13:$AD$15,MATCH('Indexed REC Strike Price'!$C78,'Inputs_Indexed REC'!$C$13:$C$15,0),MATCH(P$2,'Inputs_Indexed REC'!$E$10:$AD$10,0))),
IF(P$2&lt;$B78,0,$F78)))</f>
        <v>0</v>
      </c>
      <c r="Q78" s="215">
        <f>IF(Q$2=$B78,$F78,
IF(Q$2&gt;$B78,P78*(1+INDEX('Inputs_Indexed REC'!$E$13:$AD$15,MATCH('Indexed REC Strike Price'!$C78,'Inputs_Indexed REC'!$C$13:$C$15,0),MATCH(Q$2,'Inputs_Indexed REC'!$E$10:$AD$10,0))),
IF(Q$2&lt;$B78,0,$F78)))</f>
        <v>0</v>
      </c>
      <c r="R78" s="215">
        <f>IF(R$2=$B78,$F78,
IF(R$2&gt;$B78,Q78*(1+INDEX('Inputs_Indexed REC'!$E$13:$AD$15,MATCH('Indexed REC Strike Price'!$C78,'Inputs_Indexed REC'!$C$13:$C$15,0),MATCH(R$2,'Inputs_Indexed REC'!$E$10:$AD$10,0))),
IF(R$2&lt;$B78,0,$F78)))</f>
        <v>0</v>
      </c>
      <c r="S78" s="215">
        <f>IF(S$2=$B78,$F78,
IF(S$2&gt;$B78,R78*(1+INDEX('Inputs_Indexed REC'!$E$13:$AD$15,MATCH('Indexed REC Strike Price'!$C78,'Inputs_Indexed REC'!$C$13:$C$15,0),MATCH(S$2,'Inputs_Indexed REC'!$E$10:$AD$10,0))),
IF(S$2&lt;$B78,0,$F78)))</f>
        <v>0</v>
      </c>
      <c r="T78" s="215">
        <f>IF(T$2=$B78,$F78,
IF(T$2&gt;$B78,S78*(1+INDEX('Inputs_Indexed REC'!$E$13:$AD$15,MATCH('Indexed REC Strike Price'!$C78,'Inputs_Indexed REC'!$C$13:$C$15,0),MATCH(T$2,'Inputs_Indexed REC'!$E$10:$AD$10,0))),
IF(T$2&lt;$B78,0,$F78)))</f>
        <v>0</v>
      </c>
      <c r="U78" s="215">
        <f>IF(U$2=$B78,$F78,
IF(U$2&gt;$B78,T78*(1+INDEX('Inputs_Indexed REC'!$E$13:$AD$15,MATCH('Indexed REC Strike Price'!$C78,'Inputs_Indexed REC'!$C$13:$C$15,0),MATCH(U$2,'Inputs_Indexed REC'!$E$10:$AD$10,0))),
IF(U$2&lt;$B78,0,$F78)))</f>
        <v>0</v>
      </c>
      <c r="V78" s="215">
        <f>IF(V$2=$B78,$F78,
IF(V$2&gt;$B78,U78*(1+INDEX('Inputs_Indexed REC'!$E$13:$AD$15,MATCH('Indexed REC Strike Price'!$C78,'Inputs_Indexed REC'!$C$13:$C$15,0),MATCH(V$2,'Inputs_Indexed REC'!$E$10:$AD$10,0))),
IF(V$2&lt;$B78,0,$F78)))</f>
        <v>0</v>
      </c>
      <c r="W78" s="215">
        <f>IF(W$2=$B78,$F78,
IF(W$2&gt;$B78,V78*(1+INDEX('Inputs_Indexed REC'!$E$13:$AD$15,MATCH('Indexed REC Strike Price'!$C78,'Inputs_Indexed REC'!$C$13:$C$15,0),MATCH(W$2,'Inputs_Indexed REC'!$E$10:$AD$10,0))),
IF(W$2&lt;$B78,0,$F78)))</f>
        <v>0</v>
      </c>
      <c r="X78" s="215">
        <f>IF(X$2=$B78,$F78,
IF(X$2&gt;$B78,W78*(1+INDEX('Inputs_Indexed REC'!$E$13:$AD$15,MATCH('Indexed REC Strike Price'!$C78,'Inputs_Indexed REC'!$C$13:$C$15,0),MATCH(X$2,'Inputs_Indexed REC'!$E$10:$AD$10,0))),
IF(X$2&lt;$B78,0,$F78)))</f>
        <v>0</v>
      </c>
      <c r="Y78" s="215">
        <f>IF(Y$2=$B78,$F78,
IF(Y$2&gt;$B78,X78*(1+INDEX('Inputs_Indexed REC'!$E$13:$AD$15,MATCH('Indexed REC Strike Price'!$C78,'Inputs_Indexed REC'!$C$13:$C$15,0),MATCH(Y$2,'Inputs_Indexed REC'!$E$10:$AD$10,0))),
IF(Y$2&lt;$B78,0,$F78)))</f>
        <v>0</v>
      </c>
      <c r="Z78" s="215">
        <f>IF(Z$2=$B78,$F78,
IF(Z$2&gt;$B78,Y78*(1+INDEX('Inputs_Indexed REC'!$E$13:$AD$15,MATCH('Indexed REC Strike Price'!$C78,'Inputs_Indexed REC'!$C$13:$C$15,0),MATCH(Z$2,'Inputs_Indexed REC'!$E$10:$AD$10,0))),
IF(Z$2&lt;$B78,0,$F78)))</f>
        <v>0</v>
      </c>
      <c r="AA78" s="215">
        <f>IF(AA$2=$B78,$F78,
IF(AA$2&gt;$B78,Z78*(1+INDEX('Inputs_Indexed REC'!$E$13:$AD$15,MATCH('Indexed REC Strike Price'!$C78,'Inputs_Indexed REC'!$C$13:$C$15,0),MATCH(AA$2,'Inputs_Indexed REC'!$E$10:$AD$10,0))),
IF(AA$2&lt;$B78,0,$F78)))</f>
        <v>0</v>
      </c>
      <c r="AB78" s="215">
        <f>IF(AB$2=$B78,$F78,
IF(AB$2&gt;$B78,AA78*(1+INDEX('Inputs_Indexed REC'!$E$13:$AD$15,MATCH('Indexed REC Strike Price'!$C78,'Inputs_Indexed REC'!$C$13:$C$15,0),MATCH(AB$2,'Inputs_Indexed REC'!$E$10:$AD$10,0))),
IF(AB$2&lt;$B78,0,$F78)))</f>
        <v>0</v>
      </c>
      <c r="AC78" s="215">
        <f>IF(AC$2=$B78,$F78,
IF(AC$2&gt;$B78,AB78*(1+INDEX('Inputs_Indexed REC'!$E$13:$AD$15,MATCH('Indexed REC Strike Price'!$C78,'Inputs_Indexed REC'!$C$13:$C$15,0),MATCH(AC$2,'Inputs_Indexed REC'!$E$10:$AD$10,0))),
IF(AC$2&lt;$B78,0,$F78)))</f>
        <v>96.873545849688142</v>
      </c>
      <c r="AD78" s="215">
        <f>IF(AD$2=$B78,$F78,
IF(AD$2&gt;$B78,AC78*(1+INDEX('Inputs_Indexed REC'!$E$13:$AD$15,MATCH('Indexed REC Strike Price'!$C78,'Inputs_Indexed REC'!$C$13:$C$15,0),MATCH(AD$2,'Inputs_Indexed REC'!$E$10:$AD$10,0))),
IF(AD$2&lt;$B78,0,$F78)))</f>
        <v>96.873545849688142</v>
      </c>
      <c r="AE78" s="215">
        <f>IF(AE$2=$B78,$F78,
IF(AE$2&gt;$B78,AD78*(1+INDEX('Inputs_Indexed REC'!$E$13:$AD$15,MATCH('Indexed REC Strike Price'!$C78,'Inputs_Indexed REC'!$C$13:$C$15,0),MATCH(AE$2,'Inputs_Indexed REC'!$E$10:$AD$10,0))),
IF(AE$2&lt;$B78,0,$F78)))</f>
        <v>96.873545849688142</v>
      </c>
      <c r="AF78" s="215">
        <f>IF(AF$2=$B78,$F78,
IF(AF$2&gt;$B78,AE78*(1+INDEX('Inputs_Indexed REC'!$E$13:$AD$15,MATCH('Indexed REC Strike Price'!$C78,'Inputs_Indexed REC'!$C$13:$C$15,0),MATCH(AF$2,'Inputs_Indexed REC'!$E$10:$AD$10,0))),
IF(AF$2&lt;$B78,0,$F78)))</f>
        <v>96.873545849688142</v>
      </c>
    </row>
    <row r="79" spans="2:32" x14ac:dyDescent="0.35">
      <c r="B79" s="354">
        <f t="shared" si="3"/>
        <v>2044</v>
      </c>
      <c r="C79" s="305" t="s">
        <v>77</v>
      </c>
      <c r="D79" s="60" t="s">
        <v>42</v>
      </c>
      <c r="E79" s="249" t="s">
        <v>93</v>
      </c>
      <c r="F79" s="361">
        <v>96.809277685701176</v>
      </c>
      <c r="H79" s="215">
        <f>IF(H$2=$B79,$F79,
IF(H$2&gt;$B79,G79*(1+INDEX('Inputs_Indexed REC'!$E$13:$AD$15,MATCH('Indexed REC Strike Price'!$C79,'Inputs_Indexed REC'!$C$13:$C$15,0),MATCH(H$2,'Inputs_Indexed REC'!$E$10:$AD$10,0))),
IF(H$2&lt;$B79,0,$F79)))</f>
        <v>0</v>
      </c>
      <c r="I79" s="215">
        <f>IF(I$2=$B79,$F79,
IF(I$2&gt;$B79,H79*(1+INDEX('Inputs_Indexed REC'!$E$13:$AD$15,MATCH('Indexed REC Strike Price'!$C79,'Inputs_Indexed REC'!$C$13:$C$15,0),MATCH(I$2,'Inputs_Indexed REC'!$E$10:$AD$10,0))),
IF(I$2&lt;$B79,0,$F79)))</f>
        <v>0</v>
      </c>
      <c r="J79" s="215">
        <f>IF(J$2=$B79,$F79,
IF(J$2&gt;$B79,I79*(1+INDEX('Inputs_Indexed REC'!$E$13:$AD$15,MATCH('Indexed REC Strike Price'!$C79,'Inputs_Indexed REC'!$C$13:$C$15,0),MATCH(J$2,'Inputs_Indexed REC'!$E$10:$AD$10,0))),
IF(J$2&lt;$B79,0,$F79)))</f>
        <v>0</v>
      </c>
      <c r="K79" s="215">
        <f>IF(K$2=$B79,$F79,
IF(K$2&gt;$B79,J79*(1+INDEX('Inputs_Indexed REC'!$E$13:$AD$15,MATCH('Indexed REC Strike Price'!$C79,'Inputs_Indexed REC'!$C$13:$C$15,0),MATCH(K$2,'Inputs_Indexed REC'!$E$10:$AD$10,0))),
IF(K$2&lt;$B79,0,$F79)))</f>
        <v>0</v>
      </c>
      <c r="L79" s="215">
        <f>IF(L$2=$B79,$F79,
IF(L$2&gt;$B79,K79*(1+INDEX('Inputs_Indexed REC'!$E$13:$AD$15,MATCH('Indexed REC Strike Price'!$C79,'Inputs_Indexed REC'!$C$13:$C$15,0),MATCH(L$2,'Inputs_Indexed REC'!$E$10:$AD$10,0))),
IF(L$2&lt;$B79,0,$F79)))</f>
        <v>0</v>
      </c>
      <c r="M79" s="215">
        <f>IF(M$2=$B79,$F79,
IF(M$2&gt;$B79,L79*(1+INDEX('Inputs_Indexed REC'!$E$13:$AD$15,MATCH('Indexed REC Strike Price'!$C79,'Inputs_Indexed REC'!$C$13:$C$15,0),MATCH(M$2,'Inputs_Indexed REC'!$E$10:$AD$10,0))),
IF(M$2&lt;$B79,0,$F79)))</f>
        <v>0</v>
      </c>
      <c r="N79" s="215">
        <f>IF(N$2=$B79,$F79,
IF(N$2&gt;$B79,M79*(1+INDEX('Inputs_Indexed REC'!$E$13:$AD$15,MATCH('Indexed REC Strike Price'!$C79,'Inputs_Indexed REC'!$C$13:$C$15,0),MATCH(N$2,'Inputs_Indexed REC'!$E$10:$AD$10,0))),
IF(N$2&lt;$B79,0,$F79)))</f>
        <v>0</v>
      </c>
      <c r="O79" s="215">
        <f>IF(O$2=$B79,$F79,
IF(O$2&gt;$B79,N79*(1+INDEX('Inputs_Indexed REC'!$E$13:$AD$15,MATCH('Indexed REC Strike Price'!$C79,'Inputs_Indexed REC'!$C$13:$C$15,0),MATCH(O$2,'Inputs_Indexed REC'!$E$10:$AD$10,0))),
IF(O$2&lt;$B79,0,$F79)))</f>
        <v>0</v>
      </c>
      <c r="P79" s="215">
        <f>IF(P$2=$B79,$F79,
IF(P$2&gt;$B79,O79*(1+INDEX('Inputs_Indexed REC'!$E$13:$AD$15,MATCH('Indexed REC Strike Price'!$C79,'Inputs_Indexed REC'!$C$13:$C$15,0),MATCH(P$2,'Inputs_Indexed REC'!$E$10:$AD$10,0))),
IF(P$2&lt;$B79,0,$F79)))</f>
        <v>0</v>
      </c>
      <c r="Q79" s="215">
        <f>IF(Q$2=$B79,$F79,
IF(Q$2&gt;$B79,P79*(1+INDEX('Inputs_Indexed REC'!$E$13:$AD$15,MATCH('Indexed REC Strike Price'!$C79,'Inputs_Indexed REC'!$C$13:$C$15,0),MATCH(Q$2,'Inputs_Indexed REC'!$E$10:$AD$10,0))),
IF(Q$2&lt;$B79,0,$F79)))</f>
        <v>0</v>
      </c>
      <c r="R79" s="215">
        <f>IF(R$2=$B79,$F79,
IF(R$2&gt;$B79,Q79*(1+INDEX('Inputs_Indexed REC'!$E$13:$AD$15,MATCH('Indexed REC Strike Price'!$C79,'Inputs_Indexed REC'!$C$13:$C$15,0),MATCH(R$2,'Inputs_Indexed REC'!$E$10:$AD$10,0))),
IF(R$2&lt;$B79,0,$F79)))</f>
        <v>0</v>
      </c>
      <c r="S79" s="215">
        <f>IF(S$2=$B79,$F79,
IF(S$2&gt;$B79,R79*(1+INDEX('Inputs_Indexed REC'!$E$13:$AD$15,MATCH('Indexed REC Strike Price'!$C79,'Inputs_Indexed REC'!$C$13:$C$15,0),MATCH(S$2,'Inputs_Indexed REC'!$E$10:$AD$10,0))),
IF(S$2&lt;$B79,0,$F79)))</f>
        <v>0</v>
      </c>
      <c r="T79" s="215">
        <f>IF(T$2=$B79,$F79,
IF(T$2&gt;$B79,S79*(1+INDEX('Inputs_Indexed REC'!$E$13:$AD$15,MATCH('Indexed REC Strike Price'!$C79,'Inputs_Indexed REC'!$C$13:$C$15,0),MATCH(T$2,'Inputs_Indexed REC'!$E$10:$AD$10,0))),
IF(T$2&lt;$B79,0,$F79)))</f>
        <v>0</v>
      </c>
      <c r="U79" s="215">
        <f>IF(U$2=$B79,$F79,
IF(U$2&gt;$B79,T79*(1+INDEX('Inputs_Indexed REC'!$E$13:$AD$15,MATCH('Indexed REC Strike Price'!$C79,'Inputs_Indexed REC'!$C$13:$C$15,0),MATCH(U$2,'Inputs_Indexed REC'!$E$10:$AD$10,0))),
IF(U$2&lt;$B79,0,$F79)))</f>
        <v>0</v>
      </c>
      <c r="V79" s="215">
        <f>IF(V$2=$B79,$F79,
IF(V$2&gt;$B79,U79*(1+INDEX('Inputs_Indexed REC'!$E$13:$AD$15,MATCH('Indexed REC Strike Price'!$C79,'Inputs_Indexed REC'!$C$13:$C$15,0),MATCH(V$2,'Inputs_Indexed REC'!$E$10:$AD$10,0))),
IF(V$2&lt;$B79,0,$F79)))</f>
        <v>0</v>
      </c>
      <c r="W79" s="215">
        <f>IF(W$2=$B79,$F79,
IF(W$2&gt;$B79,V79*(1+INDEX('Inputs_Indexed REC'!$E$13:$AD$15,MATCH('Indexed REC Strike Price'!$C79,'Inputs_Indexed REC'!$C$13:$C$15,0),MATCH(W$2,'Inputs_Indexed REC'!$E$10:$AD$10,0))),
IF(W$2&lt;$B79,0,$F79)))</f>
        <v>0</v>
      </c>
      <c r="X79" s="215">
        <f>IF(X$2=$B79,$F79,
IF(X$2&gt;$B79,W79*(1+INDEX('Inputs_Indexed REC'!$E$13:$AD$15,MATCH('Indexed REC Strike Price'!$C79,'Inputs_Indexed REC'!$C$13:$C$15,0),MATCH(X$2,'Inputs_Indexed REC'!$E$10:$AD$10,0))),
IF(X$2&lt;$B79,0,$F79)))</f>
        <v>0</v>
      </c>
      <c r="Y79" s="215">
        <f>IF(Y$2=$B79,$F79,
IF(Y$2&gt;$B79,X79*(1+INDEX('Inputs_Indexed REC'!$E$13:$AD$15,MATCH('Indexed REC Strike Price'!$C79,'Inputs_Indexed REC'!$C$13:$C$15,0),MATCH(Y$2,'Inputs_Indexed REC'!$E$10:$AD$10,0))),
IF(Y$2&lt;$B79,0,$F79)))</f>
        <v>0</v>
      </c>
      <c r="Z79" s="215">
        <f>IF(Z$2=$B79,$F79,
IF(Z$2&gt;$B79,Y79*(1+INDEX('Inputs_Indexed REC'!$E$13:$AD$15,MATCH('Indexed REC Strike Price'!$C79,'Inputs_Indexed REC'!$C$13:$C$15,0),MATCH(Z$2,'Inputs_Indexed REC'!$E$10:$AD$10,0))),
IF(Z$2&lt;$B79,0,$F79)))</f>
        <v>0</v>
      </c>
      <c r="AA79" s="215">
        <f>IF(AA$2=$B79,$F79,
IF(AA$2&gt;$B79,Z79*(1+INDEX('Inputs_Indexed REC'!$E$13:$AD$15,MATCH('Indexed REC Strike Price'!$C79,'Inputs_Indexed REC'!$C$13:$C$15,0),MATCH(AA$2,'Inputs_Indexed REC'!$E$10:$AD$10,0))),
IF(AA$2&lt;$B79,0,$F79)))</f>
        <v>0</v>
      </c>
      <c r="AB79" s="215">
        <f>IF(AB$2=$B79,$F79,
IF(AB$2&gt;$B79,AA79*(1+INDEX('Inputs_Indexed REC'!$E$13:$AD$15,MATCH('Indexed REC Strike Price'!$C79,'Inputs_Indexed REC'!$C$13:$C$15,0),MATCH(AB$2,'Inputs_Indexed REC'!$E$10:$AD$10,0))),
IF(AB$2&lt;$B79,0,$F79)))</f>
        <v>0</v>
      </c>
      <c r="AC79" s="215">
        <f>IF(AC$2=$B79,$F79,
IF(AC$2&gt;$B79,AB79*(1+INDEX('Inputs_Indexed REC'!$E$13:$AD$15,MATCH('Indexed REC Strike Price'!$C79,'Inputs_Indexed REC'!$C$13:$C$15,0),MATCH(AC$2,'Inputs_Indexed REC'!$E$10:$AD$10,0))),
IF(AC$2&lt;$B79,0,$F79)))</f>
        <v>0</v>
      </c>
      <c r="AD79" s="215">
        <f>IF(AD$2=$B79,$F79,
IF(AD$2&gt;$B79,AC79*(1+INDEX('Inputs_Indexed REC'!$E$13:$AD$15,MATCH('Indexed REC Strike Price'!$C79,'Inputs_Indexed REC'!$C$13:$C$15,0),MATCH(AD$2,'Inputs_Indexed REC'!$E$10:$AD$10,0))),
IF(AD$2&lt;$B79,0,$F79)))</f>
        <v>96.809277685701176</v>
      </c>
      <c r="AE79" s="215">
        <f>IF(AE$2=$B79,$F79,
IF(AE$2&gt;$B79,AD79*(1+INDEX('Inputs_Indexed REC'!$E$13:$AD$15,MATCH('Indexed REC Strike Price'!$C79,'Inputs_Indexed REC'!$C$13:$C$15,0),MATCH(AE$2,'Inputs_Indexed REC'!$E$10:$AD$10,0))),
IF(AE$2&lt;$B79,0,$F79)))</f>
        <v>96.809277685701176</v>
      </c>
      <c r="AF79" s="215">
        <f>IF(AF$2=$B79,$F79,
IF(AF$2&gt;$B79,AE79*(1+INDEX('Inputs_Indexed REC'!$E$13:$AD$15,MATCH('Indexed REC Strike Price'!$C79,'Inputs_Indexed REC'!$C$13:$C$15,0),MATCH(AF$2,'Inputs_Indexed REC'!$E$10:$AD$10,0))),
IF(AF$2&lt;$B79,0,$F79)))</f>
        <v>96.809277685701176</v>
      </c>
    </row>
    <row r="80" spans="2:32" x14ac:dyDescent="0.35">
      <c r="B80" s="354">
        <f t="shared" si="3"/>
        <v>2045</v>
      </c>
      <c r="C80" s="305" t="s">
        <v>77</v>
      </c>
      <c r="D80" s="60" t="s">
        <v>43</v>
      </c>
      <c r="E80" s="249" t="s">
        <v>93</v>
      </c>
      <c r="F80" s="361">
        <v>96.72358680038522</v>
      </c>
      <c r="H80" s="215">
        <f>IF(H$2=$B80,$F80,
IF(H$2&gt;$B80,G80*(1+INDEX('Inputs_Indexed REC'!$E$13:$AD$15,MATCH('Indexed REC Strike Price'!$C80,'Inputs_Indexed REC'!$C$13:$C$15,0),MATCH(H$2,'Inputs_Indexed REC'!$E$10:$AD$10,0))),
IF(H$2&lt;$B80,0,$F80)))</f>
        <v>0</v>
      </c>
      <c r="I80" s="215">
        <f>IF(I$2=$B80,$F80,
IF(I$2&gt;$B80,H80*(1+INDEX('Inputs_Indexed REC'!$E$13:$AD$15,MATCH('Indexed REC Strike Price'!$C80,'Inputs_Indexed REC'!$C$13:$C$15,0),MATCH(I$2,'Inputs_Indexed REC'!$E$10:$AD$10,0))),
IF(I$2&lt;$B80,0,$F80)))</f>
        <v>0</v>
      </c>
      <c r="J80" s="215">
        <f>IF(J$2=$B80,$F80,
IF(J$2&gt;$B80,I80*(1+INDEX('Inputs_Indexed REC'!$E$13:$AD$15,MATCH('Indexed REC Strike Price'!$C80,'Inputs_Indexed REC'!$C$13:$C$15,0),MATCH(J$2,'Inputs_Indexed REC'!$E$10:$AD$10,0))),
IF(J$2&lt;$B80,0,$F80)))</f>
        <v>0</v>
      </c>
      <c r="K80" s="215">
        <f>IF(K$2=$B80,$F80,
IF(K$2&gt;$B80,J80*(1+INDEX('Inputs_Indexed REC'!$E$13:$AD$15,MATCH('Indexed REC Strike Price'!$C80,'Inputs_Indexed REC'!$C$13:$C$15,0),MATCH(K$2,'Inputs_Indexed REC'!$E$10:$AD$10,0))),
IF(K$2&lt;$B80,0,$F80)))</f>
        <v>0</v>
      </c>
      <c r="L80" s="215">
        <f>IF(L$2=$B80,$F80,
IF(L$2&gt;$B80,K80*(1+INDEX('Inputs_Indexed REC'!$E$13:$AD$15,MATCH('Indexed REC Strike Price'!$C80,'Inputs_Indexed REC'!$C$13:$C$15,0),MATCH(L$2,'Inputs_Indexed REC'!$E$10:$AD$10,0))),
IF(L$2&lt;$B80,0,$F80)))</f>
        <v>0</v>
      </c>
      <c r="M80" s="215">
        <f>IF(M$2=$B80,$F80,
IF(M$2&gt;$B80,L80*(1+INDEX('Inputs_Indexed REC'!$E$13:$AD$15,MATCH('Indexed REC Strike Price'!$C80,'Inputs_Indexed REC'!$C$13:$C$15,0),MATCH(M$2,'Inputs_Indexed REC'!$E$10:$AD$10,0))),
IF(M$2&lt;$B80,0,$F80)))</f>
        <v>0</v>
      </c>
      <c r="N80" s="215">
        <f>IF(N$2=$B80,$F80,
IF(N$2&gt;$B80,M80*(1+INDEX('Inputs_Indexed REC'!$E$13:$AD$15,MATCH('Indexed REC Strike Price'!$C80,'Inputs_Indexed REC'!$C$13:$C$15,0),MATCH(N$2,'Inputs_Indexed REC'!$E$10:$AD$10,0))),
IF(N$2&lt;$B80,0,$F80)))</f>
        <v>0</v>
      </c>
      <c r="O80" s="215">
        <f>IF(O$2=$B80,$F80,
IF(O$2&gt;$B80,N80*(1+INDEX('Inputs_Indexed REC'!$E$13:$AD$15,MATCH('Indexed REC Strike Price'!$C80,'Inputs_Indexed REC'!$C$13:$C$15,0),MATCH(O$2,'Inputs_Indexed REC'!$E$10:$AD$10,0))),
IF(O$2&lt;$B80,0,$F80)))</f>
        <v>0</v>
      </c>
      <c r="P80" s="215">
        <f>IF(P$2=$B80,$F80,
IF(P$2&gt;$B80,O80*(1+INDEX('Inputs_Indexed REC'!$E$13:$AD$15,MATCH('Indexed REC Strike Price'!$C80,'Inputs_Indexed REC'!$C$13:$C$15,0),MATCH(P$2,'Inputs_Indexed REC'!$E$10:$AD$10,0))),
IF(P$2&lt;$B80,0,$F80)))</f>
        <v>0</v>
      </c>
      <c r="Q80" s="215">
        <f>IF(Q$2=$B80,$F80,
IF(Q$2&gt;$B80,P80*(1+INDEX('Inputs_Indexed REC'!$E$13:$AD$15,MATCH('Indexed REC Strike Price'!$C80,'Inputs_Indexed REC'!$C$13:$C$15,0),MATCH(Q$2,'Inputs_Indexed REC'!$E$10:$AD$10,0))),
IF(Q$2&lt;$B80,0,$F80)))</f>
        <v>0</v>
      </c>
      <c r="R80" s="215">
        <f>IF(R$2=$B80,$F80,
IF(R$2&gt;$B80,Q80*(1+INDEX('Inputs_Indexed REC'!$E$13:$AD$15,MATCH('Indexed REC Strike Price'!$C80,'Inputs_Indexed REC'!$C$13:$C$15,0),MATCH(R$2,'Inputs_Indexed REC'!$E$10:$AD$10,0))),
IF(R$2&lt;$B80,0,$F80)))</f>
        <v>0</v>
      </c>
      <c r="S80" s="215">
        <f>IF(S$2=$B80,$F80,
IF(S$2&gt;$B80,R80*(1+INDEX('Inputs_Indexed REC'!$E$13:$AD$15,MATCH('Indexed REC Strike Price'!$C80,'Inputs_Indexed REC'!$C$13:$C$15,0),MATCH(S$2,'Inputs_Indexed REC'!$E$10:$AD$10,0))),
IF(S$2&lt;$B80,0,$F80)))</f>
        <v>0</v>
      </c>
      <c r="T80" s="215">
        <f>IF(T$2=$B80,$F80,
IF(T$2&gt;$B80,S80*(1+INDEX('Inputs_Indexed REC'!$E$13:$AD$15,MATCH('Indexed REC Strike Price'!$C80,'Inputs_Indexed REC'!$C$13:$C$15,0),MATCH(T$2,'Inputs_Indexed REC'!$E$10:$AD$10,0))),
IF(T$2&lt;$B80,0,$F80)))</f>
        <v>0</v>
      </c>
      <c r="U80" s="215">
        <f>IF(U$2=$B80,$F80,
IF(U$2&gt;$B80,T80*(1+INDEX('Inputs_Indexed REC'!$E$13:$AD$15,MATCH('Indexed REC Strike Price'!$C80,'Inputs_Indexed REC'!$C$13:$C$15,0),MATCH(U$2,'Inputs_Indexed REC'!$E$10:$AD$10,0))),
IF(U$2&lt;$B80,0,$F80)))</f>
        <v>0</v>
      </c>
      <c r="V80" s="215">
        <f>IF(V$2=$B80,$F80,
IF(V$2&gt;$B80,U80*(1+INDEX('Inputs_Indexed REC'!$E$13:$AD$15,MATCH('Indexed REC Strike Price'!$C80,'Inputs_Indexed REC'!$C$13:$C$15,0),MATCH(V$2,'Inputs_Indexed REC'!$E$10:$AD$10,0))),
IF(V$2&lt;$B80,0,$F80)))</f>
        <v>0</v>
      </c>
      <c r="W80" s="215">
        <f>IF(W$2=$B80,$F80,
IF(W$2&gt;$B80,V80*(1+INDEX('Inputs_Indexed REC'!$E$13:$AD$15,MATCH('Indexed REC Strike Price'!$C80,'Inputs_Indexed REC'!$C$13:$C$15,0),MATCH(W$2,'Inputs_Indexed REC'!$E$10:$AD$10,0))),
IF(W$2&lt;$B80,0,$F80)))</f>
        <v>0</v>
      </c>
      <c r="X80" s="215">
        <f>IF(X$2=$B80,$F80,
IF(X$2&gt;$B80,W80*(1+INDEX('Inputs_Indexed REC'!$E$13:$AD$15,MATCH('Indexed REC Strike Price'!$C80,'Inputs_Indexed REC'!$C$13:$C$15,0),MATCH(X$2,'Inputs_Indexed REC'!$E$10:$AD$10,0))),
IF(X$2&lt;$B80,0,$F80)))</f>
        <v>0</v>
      </c>
      <c r="Y80" s="215">
        <f>IF(Y$2=$B80,$F80,
IF(Y$2&gt;$B80,X80*(1+INDEX('Inputs_Indexed REC'!$E$13:$AD$15,MATCH('Indexed REC Strike Price'!$C80,'Inputs_Indexed REC'!$C$13:$C$15,0),MATCH(Y$2,'Inputs_Indexed REC'!$E$10:$AD$10,0))),
IF(Y$2&lt;$B80,0,$F80)))</f>
        <v>0</v>
      </c>
      <c r="Z80" s="215">
        <f>IF(Z$2=$B80,$F80,
IF(Z$2&gt;$B80,Y80*(1+INDEX('Inputs_Indexed REC'!$E$13:$AD$15,MATCH('Indexed REC Strike Price'!$C80,'Inputs_Indexed REC'!$C$13:$C$15,0),MATCH(Z$2,'Inputs_Indexed REC'!$E$10:$AD$10,0))),
IF(Z$2&lt;$B80,0,$F80)))</f>
        <v>0</v>
      </c>
      <c r="AA80" s="215">
        <f>IF(AA$2=$B80,$F80,
IF(AA$2&gt;$B80,Z80*(1+INDEX('Inputs_Indexed REC'!$E$13:$AD$15,MATCH('Indexed REC Strike Price'!$C80,'Inputs_Indexed REC'!$C$13:$C$15,0),MATCH(AA$2,'Inputs_Indexed REC'!$E$10:$AD$10,0))),
IF(AA$2&lt;$B80,0,$F80)))</f>
        <v>0</v>
      </c>
      <c r="AB80" s="215">
        <f>IF(AB$2=$B80,$F80,
IF(AB$2&gt;$B80,AA80*(1+INDEX('Inputs_Indexed REC'!$E$13:$AD$15,MATCH('Indexed REC Strike Price'!$C80,'Inputs_Indexed REC'!$C$13:$C$15,0),MATCH(AB$2,'Inputs_Indexed REC'!$E$10:$AD$10,0))),
IF(AB$2&lt;$B80,0,$F80)))</f>
        <v>0</v>
      </c>
      <c r="AC80" s="215">
        <f>IF(AC$2=$B80,$F80,
IF(AC$2&gt;$B80,AB80*(1+INDEX('Inputs_Indexed REC'!$E$13:$AD$15,MATCH('Indexed REC Strike Price'!$C80,'Inputs_Indexed REC'!$C$13:$C$15,0),MATCH(AC$2,'Inputs_Indexed REC'!$E$10:$AD$10,0))),
IF(AC$2&lt;$B80,0,$F80)))</f>
        <v>0</v>
      </c>
      <c r="AD80" s="215">
        <f>IF(AD$2=$B80,$F80,
IF(AD$2&gt;$B80,AC80*(1+INDEX('Inputs_Indexed REC'!$E$13:$AD$15,MATCH('Indexed REC Strike Price'!$C80,'Inputs_Indexed REC'!$C$13:$C$15,0),MATCH(AD$2,'Inputs_Indexed REC'!$E$10:$AD$10,0))),
IF(AD$2&lt;$B80,0,$F80)))</f>
        <v>0</v>
      </c>
      <c r="AE80" s="215">
        <f>IF(AE$2=$B80,$F80,
IF(AE$2&gt;$B80,AD80*(1+INDEX('Inputs_Indexed REC'!$E$13:$AD$15,MATCH('Indexed REC Strike Price'!$C80,'Inputs_Indexed REC'!$C$13:$C$15,0),MATCH(AE$2,'Inputs_Indexed REC'!$E$10:$AD$10,0))),
IF(AE$2&lt;$B80,0,$F80)))</f>
        <v>96.72358680038522</v>
      </c>
      <c r="AF80" s="215">
        <f>IF(AF$2=$B80,$F80,
IF(AF$2&gt;$B80,AE80*(1+INDEX('Inputs_Indexed REC'!$E$13:$AD$15,MATCH('Indexed REC Strike Price'!$C80,'Inputs_Indexed REC'!$C$13:$C$15,0),MATCH(AF$2,'Inputs_Indexed REC'!$E$10:$AD$10,0))),
IF(AF$2&lt;$B80,0,$F80)))</f>
        <v>96.72358680038522</v>
      </c>
    </row>
    <row r="81" spans="2:32" x14ac:dyDescent="0.35">
      <c r="B81" s="354">
        <f t="shared" si="3"/>
        <v>2046</v>
      </c>
      <c r="C81" s="305" t="s">
        <v>77</v>
      </c>
      <c r="D81" s="60" t="s">
        <v>96</v>
      </c>
      <c r="E81" s="249" t="s">
        <v>93</v>
      </c>
      <c r="F81" s="361">
        <v>96.616473193740276</v>
      </c>
      <c r="H81" s="215">
        <f>IF(H$2=$B81,$F81,
IF(H$2&gt;$B81,G81*(1+INDEX('Inputs_Indexed REC'!$E$13:$AD$15,MATCH('Indexed REC Strike Price'!$C81,'Inputs_Indexed REC'!$C$13:$C$15,0),MATCH(H$2,'Inputs_Indexed REC'!$E$10:$AD$10,0))),
IF(H$2&lt;$B81,0,$F81)))</f>
        <v>0</v>
      </c>
      <c r="I81" s="215">
        <f>IF(I$2=$B81,$F81,
IF(I$2&gt;$B81,H81*(1+INDEX('Inputs_Indexed REC'!$E$13:$AD$15,MATCH('Indexed REC Strike Price'!$C81,'Inputs_Indexed REC'!$C$13:$C$15,0),MATCH(I$2,'Inputs_Indexed REC'!$E$10:$AD$10,0))),
IF(I$2&lt;$B81,0,$F81)))</f>
        <v>0</v>
      </c>
      <c r="J81" s="215">
        <f>IF(J$2=$B81,$F81,
IF(J$2&gt;$B81,I81*(1+INDEX('Inputs_Indexed REC'!$E$13:$AD$15,MATCH('Indexed REC Strike Price'!$C81,'Inputs_Indexed REC'!$C$13:$C$15,0),MATCH(J$2,'Inputs_Indexed REC'!$E$10:$AD$10,0))),
IF(J$2&lt;$B81,0,$F81)))</f>
        <v>0</v>
      </c>
      <c r="K81" s="215">
        <f>IF(K$2=$B81,$F81,
IF(K$2&gt;$B81,J81*(1+INDEX('Inputs_Indexed REC'!$E$13:$AD$15,MATCH('Indexed REC Strike Price'!$C81,'Inputs_Indexed REC'!$C$13:$C$15,0),MATCH(K$2,'Inputs_Indexed REC'!$E$10:$AD$10,0))),
IF(K$2&lt;$B81,0,$F81)))</f>
        <v>0</v>
      </c>
      <c r="L81" s="215">
        <f>IF(L$2=$B81,$F81,
IF(L$2&gt;$B81,K81*(1+INDEX('Inputs_Indexed REC'!$E$13:$AD$15,MATCH('Indexed REC Strike Price'!$C81,'Inputs_Indexed REC'!$C$13:$C$15,0),MATCH(L$2,'Inputs_Indexed REC'!$E$10:$AD$10,0))),
IF(L$2&lt;$B81,0,$F81)))</f>
        <v>0</v>
      </c>
      <c r="M81" s="215">
        <f>IF(M$2=$B81,$F81,
IF(M$2&gt;$B81,L81*(1+INDEX('Inputs_Indexed REC'!$E$13:$AD$15,MATCH('Indexed REC Strike Price'!$C81,'Inputs_Indexed REC'!$C$13:$C$15,0),MATCH(M$2,'Inputs_Indexed REC'!$E$10:$AD$10,0))),
IF(M$2&lt;$B81,0,$F81)))</f>
        <v>0</v>
      </c>
      <c r="N81" s="215">
        <f>IF(N$2=$B81,$F81,
IF(N$2&gt;$B81,M81*(1+INDEX('Inputs_Indexed REC'!$E$13:$AD$15,MATCH('Indexed REC Strike Price'!$C81,'Inputs_Indexed REC'!$C$13:$C$15,0),MATCH(N$2,'Inputs_Indexed REC'!$E$10:$AD$10,0))),
IF(N$2&lt;$B81,0,$F81)))</f>
        <v>0</v>
      </c>
      <c r="O81" s="215">
        <f>IF(O$2=$B81,$F81,
IF(O$2&gt;$B81,N81*(1+INDEX('Inputs_Indexed REC'!$E$13:$AD$15,MATCH('Indexed REC Strike Price'!$C81,'Inputs_Indexed REC'!$C$13:$C$15,0),MATCH(O$2,'Inputs_Indexed REC'!$E$10:$AD$10,0))),
IF(O$2&lt;$B81,0,$F81)))</f>
        <v>0</v>
      </c>
      <c r="P81" s="215">
        <f>IF(P$2=$B81,$F81,
IF(P$2&gt;$B81,O81*(1+INDEX('Inputs_Indexed REC'!$E$13:$AD$15,MATCH('Indexed REC Strike Price'!$C81,'Inputs_Indexed REC'!$C$13:$C$15,0),MATCH(P$2,'Inputs_Indexed REC'!$E$10:$AD$10,0))),
IF(P$2&lt;$B81,0,$F81)))</f>
        <v>0</v>
      </c>
      <c r="Q81" s="215">
        <f>IF(Q$2=$B81,$F81,
IF(Q$2&gt;$B81,P81*(1+INDEX('Inputs_Indexed REC'!$E$13:$AD$15,MATCH('Indexed REC Strike Price'!$C81,'Inputs_Indexed REC'!$C$13:$C$15,0),MATCH(Q$2,'Inputs_Indexed REC'!$E$10:$AD$10,0))),
IF(Q$2&lt;$B81,0,$F81)))</f>
        <v>0</v>
      </c>
      <c r="R81" s="215">
        <f>IF(R$2=$B81,$F81,
IF(R$2&gt;$B81,Q81*(1+INDEX('Inputs_Indexed REC'!$E$13:$AD$15,MATCH('Indexed REC Strike Price'!$C81,'Inputs_Indexed REC'!$C$13:$C$15,0),MATCH(R$2,'Inputs_Indexed REC'!$E$10:$AD$10,0))),
IF(R$2&lt;$B81,0,$F81)))</f>
        <v>0</v>
      </c>
      <c r="S81" s="215">
        <f>IF(S$2=$B81,$F81,
IF(S$2&gt;$B81,R81*(1+INDEX('Inputs_Indexed REC'!$E$13:$AD$15,MATCH('Indexed REC Strike Price'!$C81,'Inputs_Indexed REC'!$C$13:$C$15,0),MATCH(S$2,'Inputs_Indexed REC'!$E$10:$AD$10,0))),
IF(S$2&lt;$B81,0,$F81)))</f>
        <v>0</v>
      </c>
      <c r="T81" s="215">
        <f>IF(T$2=$B81,$F81,
IF(T$2&gt;$B81,S81*(1+INDEX('Inputs_Indexed REC'!$E$13:$AD$15,MATCH('Indexed REC Strike Price'!$C81,'Inputs_Indexed REC'!$C$13:$C$15,0),MATCH(T$2,'Inputs_Indexed REC'!$E$10:$AD$10,0))),
IF(T$2&lt;$B81,0,$F81)))</f>
        <v>0</v>
      </c>
      <c r="U81" s="215">
        <f>IF(U$2=$B81,$F81,
IF(U$2&gt;$B81,T81*(1+INDEX('Inputs_Indexed REC'!$E$13:$AD$15,MATCH('Indexed REC Strike Price'!$C81,'Inputs_Indexed REC'!$C$13:$C$15,0),MATCH(U$2,'Inputs_Indexed REC'!$E$10:$AD$10,0))),
IF(U$2&lt;$B81,0,$F81)))</f>
        <v>0</v>
      </c>
      <c r="V81" s="215">
        <f>IF(V$2=$B81,$F81,
IF(V$2&gt;$B81,U81*(1+INDEX('Inputs_Indexed REC'!$E$13:$AD$15,MATCH('Indexed REC Strike Price'!$C81,'Inputs_Indexed REC'!$C$13:$C$15,0),MATCH(V$2,'Inputs_Indexed REC'!$E$10:$AD$10,0))),
IF(V$2&lt;$B81,0,$F81)))</f>
        <v>0</v>
      </c>
      <c r="W81" s="215">
        <f>IF(W$2=$B81,$F81,
IF(W$2&gt;$B81,V81*(1+INDEX('Inputs_Indexed REC'!$E$13:$AD$15,MATCH('Indexed REC Strike Price'!$C81,'Inputs_Indexed REC'!$C$13:$C$15,0),MATCH(W$2,'Inputs_Indexed REC'!$E$10:$AD$10,0))),
IF(W$2&lt;$B81,0,$F81)))</f>
        <v>0</v>
      </c>
      <c r="X81" s="215">
        <f>IF(X$2=$B81,$F81,
IF(X$2&gt;$B81,W81*(1+INDEX('Inputs_Indexed REC'!$E$13:$AD$15,MATCH('Indexed REC Strike Price'!$C81,'Inputs_Indexed REC'!$C$13:$C$15,0),MATCH(X$2,'Inputs_Indexed REC'!$E$10:$AD$10,0))),
IF(X$2&lt;$B81,0,$F81)))</f>
        <v>0</v>
      </c>
      <c r="Y81" s="215">
        <f>IF(Y$2=$B81,$F81,
IF(Y$2&gt;$B81,X81*(1+INDEX('Inputs_Indexed REC'!$E$13:$AD$15,MATCH('Indexed REC Strike Price'!$C81,'Inputs_Indexed REC'!$C$13:$C$15,0),MATCH(Y$2,'Inputs_Indexed REC'!$E$10:$AD$10,0))),
IF(Y$2&lt;$B81,0,$F81)))</f>
        <v>0</v>
      </c>
      <c r="Z81" s="215">
        <f>IF(Z$2=$B81,$F81,
IF(Z$2&gt;$B81,Y81*(1+INDEX('Inputs_Indexed REC'!$E$13:$AD$15,MATCH('Indexed REC Strike Price'!$C81,'Inputs_Indexed REC'!$C$13:$C$15,0),MATCH(Z$2,'Inputs_Indexed REC'!$E$10:$AD$10,0))),
IF(Z$2&lt;$B81,0,$F81)))</f>
        <v>0</v>
      </c>
      <c r="AA81" s="215">
        <f>IF(AA$2=$B81,$F81,
IF(AA$2&gt;$B81,Z81*(1+INDEX('Inputs_Indexed REC'!$E$13:$AD$15,MATCH('Indexed REC Strike Price'!$C81,'Inputs_Indexed REC'!$C$13:$C$15,0),MATCH(AA$2,'Inputs_Indexed REC'!$E$10:$AD$10,0))),
IF(AA$2&lt;$B81,0,$F81)))</f>
        <v>0</v>
      </c>
      <c r="AB81" s="215">
        <f>IF(AB$2=$B81,$F81,
IF(AB$2&gt;$B81,AA81*(1+INDEX('Inputs_Indexed REC'!$E$13:$AD$15,MATCH('Indexed REC Strike Price'!$C81,'Inputs_Indexed REC'!$C$13:$C$15,0),MATCH(AB$2,'Inputs_Indexed REC'!$E$10:$AD$10,0))),
IF(AB$2&lt;$B81,0,$F81)))</f>
        <v>0</v>
      </c>
      <c r="AC81" s="215">
        <f>IF(AC$2=$B81,$F81,
IF(AC$2&gt;$B81,AB81*(1+INDEX('Inputs_Indexed REC'!$E$13:$AD$15,MATCH('Indexed REC Strike Price'!$C81,'Inputs_Indexed REC'!$C$13:$C$15,0),MATCH(AC$2,'Inputs_Indexed REC'!$E$10:$AD$10,0))),
IF(AC$2&lt;$B81,0,$F81)))</f>
        <v>0</v>
      </c>
      <c r="AD81" s="215">
        <f>IF(AD$2=$B81,$F81,
IF(AD$2&gt;$B81,AC81*(1+INDEX('Inputs_Indexed REC'!$E$13:$AD$15,MATCH('Indexed REC Strike Price'!$C81,'Inputs_Indexed REC'!$C$13:$C$15,0),MATCH(AD$2,'Inputs_Indexed REC'!$E$10:$AD$10,0))),
IF(AD$2&lt;$B81,0,$F81)))</f>
        <v>0</v>
      </c>
      <c r="AE81" s="215">
        <f>IF(AE$2=$B81,$F81,
IF(AE$2&gt;$B81,AD81*(1+INDEX('Inputs_Indexed REC'!$E$13:$AD$15,MATCH('Indexed REC Strike Price'!$C81,'Inputs_Indexed REC'!$C$13:$C$15,0),MATCH(AE$2,'Inputs_Indexed REC'!$E$10:$AD$10,0))),
IF(AE$2&lt;$B81,0,$F81)))</f>
        <v>0</v>
      </c>
      <c r="AF81" s="215">
        <f>IF(AF$2=$B81,$F81,
IF(AF$2&gt;$B81,AE81*(1+INDEX('Inputs_Indexed REC'!$E$13:$AD$15,MATCH('Indexed REC Strike Price'!$C81,'Inputs_Indexed REC'!$C$13:$C$15,0),MATCH(AF$2,'Inputs_Indexed REC'!$E$10:$AD$10,0))),
IF(AF$2&lt;$B81,0,$F81)))</f>
        <v>96.616473193740276</v>
      </c>
    </row>
    <row r="82" spans="2:32" x14ac:dyDescent="0.35">
      <c r="M82" s="209"/>
    </row>
  </sheetData>
  <dataConsolidate/>
  <pageMargins left="0.7" right="0.7" top="0.75" bottom="0.75" header="0.3" footer="0.3"/>
  <pageSetup scale="24" fitToHeight="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EF9D4-09F5-4D16-80B5-1D33EA58F958}">
  <sheetPr>
    <tabColor theme="8" tint="0.79998168889431442"/>
  </sheetPr>
  <dimension ref="B2:AE72"/>
  <sheetViews>
    <sheetView workbookViewId="0">
      <selection activeCell="O75" sqref="O75"/>
    </sheetView>
  </sheetViews>
  <sheetFormatPr defaultColWidth="9" defaultRowHeight="11.5" x14ac:dyDescent="0.25"/>
  <cols>
    <col min="3" max="3" width="50" customWidth="1"/>
    <col min="4" max="4" width="16.3984375" style="61" customWidth="1"/>
    <col min="5" max="5" width="12.796875" bestFit="1" customWidth="1"/>
    <col min="6" max="6" width="11.796875" bestFit="1" customWidth="1"/>
    <col min="7" max="7" width="11.59765625" bestFit="1" customWidth="1"/>
    <col min="8" max="8" width="12.3984375" customWidth="1"/>
    <col min="9" max="9" width="12.796875" bestFit="1" customWidth="1"/>
    <col min="10" max="10" width="11.796875" bestFit="1" customWidth="1"/>
    <col min="11" max="11" width="11.59765625" bestFit="1" customWidth="1"/>
    <col min="12" max="12" width="14.3984375" customWidth="1"/>
    <col min="13" max="29" width="11.59765625" bestFit="1" customWidth="1"/>
  </cols>
  <sheetData>
    <row r="2" spans="3:30" s="1" customFormat="1" ht="14.5" x14ac:dyDescent="0.35">
      <c r="C2" s="46" t="s">
        <v>58</v>
      </c>
      <c r="D2" s="71"/>
      <c r="E2" s="46"/>
    </row>
    <row r="3" spans="3:30" s="1" customFormat="1" ht="14.5" x14ac:dyDescent="0.35">
      <c r="C3" s="62" t="s">
        <v>277</v>
      </c>
      <c r="D3" s="72" t="s">
        <v>278</v>
      </c>
      <c r="E3" s="179">
        <f>'Scenario Dashboard'!C3</f>
        <v>45868</v>
      </c>
      <c r="G3" s="115"/>
    </row>
    <row r="5" spans="3:30" s="1" customFormat="1" ht="14.5" x14ac:dyDescent="0.35">
      <c r="C5" s="46" t="s">
        <v>279</v>
      </c>
      <c r="D5" s="71" t="s">
        <v>14</v>
      </c>
      <c r="E5" s="46"/>
    </row>
    <row r="6" spans="3:30" s="1" customFormat="1" ht="14.5" x14ac:dyDescent="0.35">
      <c r="C6" s="62" t="s">
        <v>75</v>
      </c>
      <c r="D6" s="72" t="s">
        <v>17</v>
      </c>
      <c r="E6" s="52">
        <v>0</v>
      </c>
      <c r="G6" s="115"/>
    </row>
    <row r="7" spans="3:30" s="1" customFormat="1" ht="14.5" x14ac:dyDescent="0.35">
      <c r="C7" s="62" t="s">
        <v>76</v>
      </c>
      <c r="D7" s="72" t="s">
        <v>17</v>
      </c>
      <c r="E7" s="52">
        <v>5.0000000000000001E-3</v>
      </c>
      <c r="G7"/>
    </row>
    <row r="8" spans="3:30" s="1" customFormat="1" ht="14.5" x14ac:dyDescent="0.35">
      <c r="C8" s="62" t="s">
        <v>77</v>
      </c>
      <c r="D8" s="72" t="s">
        <v>17</v>
      </c>
      <c r="E8" s="52">
        <v>5.0000000000000001E-3</v>
      </c>
      <c r="G8"/>
    </row>
    <row r="10" spans="3:30" s="1" customFormat="1" ht="14.5" x14ac:dyDescent="0.35">
      <c r="C10" s="356" t="s">
        <v>280</v>
      </c>
      <c r="D10" s="3"/>
      <c r="E10" s="348">
        <v>2022</v>
      </c>
      <c r="F10" s="348">
        <f t="shared" ref="F10:AC10" si="0">E10+1</f>
        <v>2023</v>
      </c>
      <c r="G10" s="348">
        <f t="shared" si="0"/>
        <v>2024</v>
      </c>
      <c r="H10" s="348">
        <f t="shared" si="0"/>
        <v>2025</v>
      </c>
      <c r="I10" s="348">
        <f t="shared" si="0"/>
        <v>2026</v>
      </c>
      <c r="J10" s="348">
        <f t="shared" si="0"/>
        <v>2027</v>
      </c>
      <c r="K10" s="348">
        <f t="shared" si="0"/>
        <v>2028</v>
      </c>
      <c r="L10" s="348">
        <f t="shared" si="0"/>
        <v>2029</v>
      </c>
      <c r="M10" s="348">
        <f t="shared" si="0"/>
        <v>2030</v>
      </c>
      <c r="N10" s="348">
        <f t="shared" si="0"/>
        <v>2031</v>
      </c>
      <c r="O10" s="348">
        <f t="shared" si="0"/>
        <v>2032</v>
      </c>
      <c r="P10" s="348">
        <f t="shared" si="0"/>
        <v>2033</v>
      </c>
      <c r="Q10" s="348">
        <f t="shared" si="0"/>
        <v>2034</v>
      </c>
      <c r="R10" s="348">
        <f t="shared" si="0"/>
        <v>2035</v>
      </c>
      <c r="S10" s="348">
        <f t="shared" si="0"/>
        <v>2036</v>
      </c>
      <c r="T10" s="348">
        <f t="shared" si="0"/>
        <v>2037</v>
      </c>
      <c r="U10" s="348">
        <f t="shared" si="0"/>
        <v>2038</v>
      </c>
      <c r="V10" s="348">
        <f t="shared" si="0"/>
        <v>2039</v>
      </c>
      <c r="W10" s="348">
        <f t="shared" si="0"/>
        <v>2040</v>
      </c>
      <c r="X10" s="348">
        <f t="shared" si="0"/>
        <v>2041</v>
      </c>
      <c r="Y10" s="348">
        <f t="shared" si="0"/>
        <v>2042</v>
      </c>
      <c r="Z10" s="348">
        <f t="shared" si="0"/>
        <v>2043</v>
      </c>
      <c r="AA10" s="348">
        <f t="shared" si="0"/>
        <v>2044</v>
      </c>
      <c r="AB10" s="348">
        <f t="shared" si="0"/>
        <v>2045</v>
      </c>
      <c r="AC10" s="348">
        <f t="shared" si="0"/>
        <v>2046</v>
      </c>
    </row>
    <row r="11" spans="3:30" s="1" customFormat="1" ht="14.5" x14ac:dyDescent="0.35">
      <c r="D11" s="3"/>
      <c r="E11" s="331" t="s">
        <v>149</v>
      </c>
    </row>
    <row r="12" spans="3:30" s="1" customFormat="1" ht="14.5" x14ac:dyDescent="0.35">
      <c r="C12" s="46" t="s">
        <v>281</v>
      </c>
      <c r="D12" s="71" t="s">
        <v>14</v>
      </c>
      <c r="E12" s="18" t="s">
        <v>20</v>
      </c>
      <c r="F12" s="18" t="s">
        <v>21</v>
      </c>
      <c r="G12" s="18" t="s">
        <v>22</v>
      </c>
      <c r="H12" s="18" t="s">
        <v>23</v>
      </c>
      <c r="I12" s="18" t="s">
        <v>24</v>
      </c>
      <c r="J12" s="18" t="s">
        <v>25</v>
      </c>
      <c r="K12" s="18" t="s">
        <v>26</v>
      </c>
      <c r="L12" s="18" t="s">
        <v>27</v>
      </c>
      <c r="M12" s="18" t="s">
        <v>28</v>
      </c>
      <c r="N12" s="18" t="s">
        <v>29</v>
      </c>
      <c r="O12" s="18" t="s">
        <v>30</v>
      </c>
      <c r="P12" s="18" t="s">
        <v>31</v>
      </c>
      <c r="Q12" s="18" t="s">
        <v>32</v>
      </c>
      <c r="R12" s="18" t="s">
        <v>33</v>
      </c>
      <c r="S12" s="18" t="s">
        <v>34</v>
      </c>
      <c r="T12" s="18" t="s">
        <v>35</v>
      </c>
      <c r="U12" s="18" t="s">
        <v>36</v>
      </c>
      <c r="V12" s="18" t="s">
        <v>37</v>
      </c>
      <c r="W12" s="18" t="s">
        <v>38</v>
      </c>
      <c r="X12" s="18" t="s">
        <v>39</v>
      </c>
      <c r="Y12" s="18" t="s">
        <v>40</v>
      </c>
      <c r="Z12" s="18" t="s">
        <v>41</v>
      </c>
      <c r="AA12" s="18" t="s">
        <v>42</v>
      </c>
      <c r="AB12" s="18" t="s">
        <v>43</v>
      </c>
      <c r="AC12" s="18" t="s">
        <v>96</v>
      </c>
      <c r="AD12" s="66" t="s">
        <v>282</v>
      </c>
    </row>
    <row r="13" spans="3:30" s="1" customFormat="1" ht="14.5" x14ac:dyDescent="0.35">
      <c r="C13" s="19" t="s">
        <v>75</v>
      </c>
      <c r="D13" s="73" t="s">
        <v>17</v>
      </c>
      <c r="E13" s="31">
        <v>0</v>
      </c>
      <c r="F13" s="31">
        <v>0</v>
      </c>
      <c r="G13" s="31">
        <v>0</v>
      </c>
      <c r="H13" s="31">
        <v>0</v>
      </c>
      <c r="I13" s="31">
        <v>0</v>
      </c>
      <c r="J13" s="31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66"/>
    </row>
    <row r="14" spans="3:30" s="1" customFormat="1" ht="14.5" x14ac:dyDescent="0.35">
      <c r="C14" s="19" t="s">
        <v>76</v>
      </c>
      <c r="D14" s="73" t="s">
        <v>17</v>
      </c>
      <c r="E14" s="31">
        <v>0</v>
      </c>
      <c r="F14" s="31">
        <v>0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0</v>
      </c>
      <c r="AD14" s="66"/>
    </row>
    <row r="15" spans="3:30" s="1" customFormat="1" ht="14.5" x14ac:dyDescent="0.35">
      <c r="C15" s="19" t="s">
        <v>77</v>
      </c>
      <c r="D15" s="73" t="s">
        <v>17</v>
      </c>
      <c r="E15" s="31">
        <v>0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L15" s="31">
        <v>0</v>
      </c>
      <c r="M15" s="31">
        <v>0</v>
      </c>
      <c r="N15" s="31">
        <v>0</v>
      </c>
      <c r="O15" s="31">
        <v>0</v>
      </c>
      <c r="P15" s="31">
        <v>0</v>
      </c>
      <c r="Q15" s="31">
        <v>0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66"/>
    </row>
    <row r="16" spans="3:30" s="1" customFormat="1" ht="14.5" x14ac:dyDescent="0.35">
      <c r="D16" s="3"/>
    </row>
    <row r="17" spans="3:31" s="1" customFormat="1" ht="14.5" x14ac:dyDescent="0.35">
      <c r="D17" s="3"/>
      <c r="E17" s="331" t="s">
        <v>149</v>
      </c>
    </row>
    <row r="18" spans="3:31" s="1" customFormat="1" ht="14.5" x14ac:dyDescent="0.35">
      <c r="C18" s="46" t="s">
        <v>283</v>
      </c>
      <c r="D18" s="71" t="s">
        <v>14</v>
      </c>
      <c r="E18" s="18" t="s">
        <v>20</v>
      </c>
      <c r="F18" s="18" t="s">
        <v>21</v>
      </c>
      <c r="G18" s="18" t="s">
        <v>22</v>
      </c>
      <c r="H18" s="18" t="s">
        <v>23</v>
      </c>
      <c r="I18" s="18" t="s">
        <v>24</v>
      </c>
      <c r="J18" s="18" t="s">
        <v>25</v>
      </c>
      <c r="K18" s="18" t="s">
        <v>26</v>
      </c>
      <c r="L18" s="18" t="s">
        <v>27</v>
      </c>
      <c r="M18" s="18" t="s">
        <v>28</v>
      </c>
      <c r="N18" s="18" t="s">
        <v>29</v>
      </c>
      <c r="O18" s="18" t="s">
        <v>30</v>
      </c>
      <c r="P18" s="18" t="s">
        <v>31</v>
      </c>
      <c r="Q18" s="18" t="s">
        <v>32</v>
      </c>
      <c r="R18" s="18" t="s">
        <v>33</v>
      </c>
      <c r="S18" s="18" t="s">
        <v>34</v>
      </c>
      <c r="T18" s="18" t="s">
        <v>35</v>
      </c>
      <c r="U18" s="18" t="s">
        <v>36</v>
      </c>
      <c r="V18" s="18" t="s">
        <v>37</v>
      </c>
      <c r="W18" s="18" t="s">
        <v>38</v>
      </c>
      <c r="X18" s="18" t="s">
        <v>39</v>
      </c>
      <c r="Y18" s="18" t="s">
        <v>40</v>
      </c>
      <c r="Z18" s="18" t="s">
        <v>41</v>
      </c>
      <c r="AA18" s="18" t="s">
        <v>42</v>
      </c>
      <c r="AB18" s="18" t="s">
        <v>43</v>
      </c>
      <c r="AC18" s="18" t="s">
        <v>96</v>
      </c>
      <c r="AD18" s="66" t="s">
        <v>282</v>
      </c>
    </row>
    <row r="19" spans="3:31" s="1" customFormat="1" ht="14.5" x14ac:dyDescent="0.35">
      <c r="C19" s="19" t="s">
        <v>75</v>
      </c>
      <c r="D19" s="73" t="s">
        <v>17</v>
      </c>
      <c r="E19" s="31">
        <v>0.95</v>
      </c>
      <c r="F19" s="97">
        <f>E19</f>
        <v>0.95</v>
      </c>
      <c r="G19" s="97">
        <f t="shared" ref="G19:AC19" si="1">F19</f>
        <v>0.95</v>
      </c>
      <c r="H19" s="97">
        <f t="shared" si="1"/>
        <v>0.95</v>
      </c>
      <c r="I19" s="97">
        <f t="shared" si="1"/>
        <v>0.95</v>
      </c>
      <c r="J19" s="97">
        <f t="shared" si="1"/>
        <v>0.95</v>
      </c>
      <c r="K19" s="97">
        <f t="shared" si="1"/>
        <v>0.95</v>
      </c>
      <c r="L19" s="97">
        <f t="shared" si="1"/>
        <v>0.95</v>
      </c>
      <c r="M19" s="97">
        <f t="shared" si="1"/>
        <v>0.95</v>
      </c>
      <c r="N19" s="97">
        <f t="shared" si="1"/>
        <v>0.95</v>
      </c>
      <c r="O19" s="97">
        <f t="shared" si="1"/>
        <v>0.95</v>
      </c>
      <c r="P19" s="97">
        <f t="shared" si="1"/>
        <v>0.95</v>
      </c>
      <c r="Q19" s="97">
        <f t="shared" si="1"/>
        <v>0.95</v>
      </c>
      <c r="R19" s="97">
        <f t="shared" si="1"/>
        <v>0.95</v>
      </c>
      <c r="S19" s="97">
        <f t="shared" si="1"/>
        <v>0.95</v>
      </c>
      <c r="T19" s="97">
        <f t="shared" si="1"/>
        <v>0.95</v>
      </c>
      <c r="U19" s="97">
        <f t="shared" si="1"/>
        <v>0.95</v>
      </c>
      <c r="V19" s="97">
        <f t="shared" si="1"/>
        <v>0.95</v>
      </c>
      <c r="W19" s="97">
        <f t="shared" si="1"/>
        <v>0.95</v>
      </c>
      <c r="X19" s="97">
        <f t="shared" si="1"/>
        <v>0.95</v>
      </c>
      <c r="Y19" s="97">
        <f t="shared" si="1"/>
        <v>0.95</v>
      </c>
      <c r="Z19" s="97">
        <f t="shared" si="1"/>
        <v>0.95</v>
      </c>
      <c r="AA19" s="97">
        <f t="shared" si="1"/>
        <v>0.95</v>
      </c>
      <c r="AB19" s="97">
        <f t="shared" si="1"/>
        <v>0.95</v>
      </c>
      <c r="AC19" s="97">
        <f t="shared" si="1"/>
        <v>0.95</v>
      </c>
      <c r="AD19" s="66"/>
    </row>
    <row r="20" spans="3:31" s="1" customFormat="1" ht="14.5" x14ac:dyDescent="0.35">
      <c r="C20" s="19" t="s">
        <v>76</v>
      </c>
      <c r="D20" s="73" t="s">
        <v>17</v>
      </c>
      <c r="E20" s="31">
        <v>1.07</v>
      </c>
      <c r="F20" s="97">
        <f t="shared" ref="F20:AC20" si="2">E20</f>
        <v>1.07</v>
      </c>
      <c r="G20" s="97">
        <f t="shared" si="2"/>
        <v>1.07</v>
      </c>
      <c r="H20" s="97">
        <f t="shared" si="2"/>
        <v>1.07</v>
      </c>
      <c r="I20" s="97">
        <f t="shared" si="2"/>
        <v>1.07</v>
      </c>
      <c r="J20" s="97">
        <f t="shared" si="2"/>
        <v>1.07</v>
      </c>
      <c r="K20" s="97">
        <f t="shared" si="2"/>
        <v>1.07</v>
      </c>
      <c r="L20" s="97">
        <f t="shared" si="2"/>
        <v>1.07</v>
      </c>
      <c r="M20" s="97">
        <f t="shared" si="2"/>
        <v>1.07</v>
      </c>
      <c r="N20" s="97">
        <f t="shared" si="2"/>
        <v>1.07</v>
      </c>
      <c r="O20" s="97">
        <f t="shared" si="2"/>
        <v>1.07</v>
      </c>
      <c r="P20" s="97">
        <f t="shared" si="2"/>
        <v>1.07</v>
      </c>
      <c r="Q20" s="97">
        <f t="shared" si="2"/>
        <v>1.07</v>
      </c>
      <c r="R20" s="97">
        <f t="shared" si="2"/>
        <v>1.07</v>
      </c>
      <c r="S20" s="97">
        <f t="shared" si="2"/>
        <v>1.07</v>
      </c>
      <c r="T20" s="97">
        <f t="shared" si="2"/>
        <v>1.07</v>
      </c>
      <c r="U20" s="97">
        <f t="shared" si="2"/>
        <v>1.07</v>
      </c>
      <c r="V20" s="97">
        <f t="shared" si="2"/>
        <v>1.07</v>
      </c>
      <c r="W20" s="97">
        <f t="shared" si="2"/>
        <v>1.07</v>
      </c>
      <c r="X20" s="97">
        <f t="shared" si="2"/>
        <v>1.07</v>
      </c>
      <c r="Y20" s="97">
        <f t="shared" si="2"/>
        <v>1.07</v>
      </c>
      <c r="Z20" s="97">
        <f t="shared" si="2"/>
        <v>1.07</v>
      </c>
      <c r="AA20" s="97">
        <f t="shared" si="2"/>
        <v>1.07</v>
      </c>
      <c r="AB20" s="97">
        <f t="shared" si="2"/>
        <v>1.07</v>
      </c>
      <c r="AC20" s="97">
        <f t="shared" si="2"/>
        <v>1.07</v>
      </c>
      <c r="AD20" s="66"/>
    </row>
    <row r="21" spans="3:31" s="1" customFormat="1" ht="14.5" x14ac:dyDescent="0.35">
      <c r="C21" s="19" t="s">
        <v>77</v>
      </c>
      <c r="D21" s="73" t="s">
        <v>17</v>
      </c>
      <c r="E21" s="31">
        <v>1.07</v>
      </c>
      <c r="F21" s="97">
        <f t="shared" ref="F21:AC21" si="3">E21</f>
        <v>1.07</v>
      </c>
      <c r="G21" s="97">
        <f t="shared" si="3"/>
        <v>1.07</v>
      </c>
      <c r="H21" s="97">
        <f t="shared" si="3"/>
        <v>1.07</v>
      </c>
      <c r="I21" s="97">
        <f t="shared" si="3"/>
        <v>1.07</v>
      </c>
      <c r="J21" s="97">
        <f t="shared" si="3"/>
        <v>1.07</v>
      </c>
      <c r="K21" s="97">
        <f t="shared" si="3"/>
        <v>1.07</v>
      </c>
      <c r="L21" s="97">
        <f t="shared" si="3"/>
        <v>1.07</v>
      </c>
      <c r="M21" s="97">
        <f t="shared" si="3"/>
        <v>1.07</v>
      </c>
      <c r="N21" s="97">
        <f t="shared" si="3"/>
        <v>1.07</v>
      </c>
      <c r="O21" s="97">
        <f t="shared" si="3"/>
        <v>1.07</v>
      </c>
      <c r="P21" s="97">
        <f t="shared" si="3"/>
        <v>1.07</v>
      </c>
      <c r="Q21" s="97">
        <f t="shared" si="3"/>
        <v>1.07</v>
      </c>
      <c r="R21" s="97">
        <f t="shared" si="3"/>
        <v>1.07</v>
      </c>
      <c r="S21" s="97">
        <f t="shared" si="3"/>
        <v>1.07</v>
      </c>
      <c r="T21" s="97">
        <f t="shared" si="3"/>
        <v>1.07</v>
      </c>
      <c r="U21" s="97">
        <f t="shared" si="3"/>
        <v>1.07</v>
      </c>
      <c r="V21" s="97">
        <f t="shared" si="3"/>
        <v>1.07</v>
      </c>
      <c r="W21" s="97">
        <f t="shared" si="3"/>
        <v>1.07</v>
      </c>
      <c r="X21" s="97">
        <f t="shared" si="3"/>
        <v>1.07</v>
      </c>
      <c r="Y21" s="97">
        <f t="shared" si="3"/>
        <v>1.07</v>
      </c>
      <c r="Z21" s="97">
        <f t="shared" si="3"/>
        <v>1.07</v>
      </c>
      <c r="AA21" s="97">
        <f t="shared" si="3"/>
        <v>1.07</v>
      </c>
      <c r="AB21" s="97">
        <f t="shared" si="3"/>
        <v>1.07</v>
      </c>
      <c r="AC21" s="97">
        <f t="shared" si="3"/>
        <v>1.07</v>
      </c>
      <c r="AD21" s="66"/>
    </row>
    <row r="22" spans="3:31" s="1" customFormat="1" ht="14.5" x14ac:dyDescent="0.35">
      <c r="D22" s="3"/>
      <c r="E22" s="51"/>
    </row>
    <row r="23" spans="3:31" s="1" customFormat="1" ht="14.5" x14ac:dyDescent="0.35">
      <c r="D23" s="3"/>
      <c r="E23" s="331" t="s">
        <v>149</v>
      </c>
    </row>
    <row r="24" spans="3:31" s="1" customFormat="1" ht="14.5" x14ac:dyDescent="0.35">
      <c r="C24" s="46" t="s">
        <v>284</v>
      </c>
      <c r="D24" s="71" t="s">
        <v>14</v>
      </c>
      <c r="E24" s="18" t="s">
        <v>20</v>
      </c>
      <c r="F24" s="18" t="s">
        <v>21</v>
      </c>
      <c r="G24" s="18" t="s">
        <v>22</v>
      </c>
      <c r="H24" s="18" t="s">
        <v>23</v>
      </c>
      <c r="I24" s="18" t="s">
        <v>24</v>
      </c>
      <c r="J24" s="18" t="s">
        <v>25</v>
      </c>
      <c r="K24" s="18" t="s">
        <v>26</v>
      </c>
      <c r="L24" s="18" t="s">
        <v>27</v>
      </c>
      <c r="M24" s="18" t="s">
        <v>28</v>
      </c>
      <c r="N24" s="18" t="s">
        <v>29</v>
      </c>
      <c r="O24" s="18" t="s">
        <v>30</v>
      </c>
      <c r="P24" s="18" t="s">
        <v>31</v>
      </c>
      <c r="Q24" s="18" t="s">
        <v>32</v>
      </c>
      <c r="R24" s="18" t="s">
        <v>33</v>
      </c>
      <c r="S24" s="18" t="s">
        <v>34</v>
      </c>
      <c r="T24" s="18" t="s">
        <v>35</v>
      </c>
      <c r="U24" s="18" t="s">
        <v>36</v>
      </c>
      <c r="V24" s="18" t="s">
        <v>37</v>
      </c>
      <c r="W24" s="18" t="s">
        <v>38</v>
      </c>
      <c r="X24" s="18" t="s">
        <v>39</v>
      </c>
      <c r="Y24" s="18" t="s">
        <v>40</v>
      </c>
      <c r="Z24" s="18" t="s">
        <v>41</v>
      </c>
      <c r="AA24" s="18" t="s">
        <v>42</v>
      </c>
      <c r="AB24" s="18" t="s">
        <v>43</v>
      </c>
      <c r="AC24" s="18" t="s">
        <v>96</v>
      </c>
      <c r="AD24" s="66" t="s">
        <v>282</v>
      </c>
    </row>
    <row r="25" spans="3:31" s="1" customFormat="1" ht="14.5" x14ac:dyDescent="0.35">
      <c r="C25" s="19" t="s">
        <v>75</v>
      </c>
      <c r="D25" s="73" t="s">
        <v>285</v>
      </c>
      <c r="E25" s="54">
        <f t="shared" ref="E25:Z25" si="4">INDEX(E$31:E$34,MATCH($E$3,$C$31:$C$34,0))*E19</f>
        <v>40.406488945578225</v>
      </c>
      <c r="F25" s="54">
        <f t="shared" si="4"/>
        <v>40.406488945578225</v>
      </c>
      <c r="G25" s="54">
        <f t="shared" si="4"/>
        <v>40.406488945578225</v>
      </c>
      <c r="H25" s="54">
        <f t="shared" si="4"/>
        <v>40.406488945578225</v>
      </c>
      <c r="I25" s="54">
        <f t="shared" si="4"/>
        <v>38.827423611111115</v>
      </c>
      <c r="J25" s="54">
        <f t="shared" si="4"/>
        <v>39.27141666666666</v>
      </c>
      <c r="K25" s="54">
        <f t="shared" si="4"/>
        <v>38.892670138888889</v>
      </c>
      <c r="L25" s="54">
        <f t="shared" si="4"/>
        <v>38.915666170634914</v>
      </c>
      <c r="M25" s="54">
        <f t="shared" si="4"/>
        <v>39.274310019841266</v>
      </c>
      <c r="N25" s="54">
        <f t="shared" si="4"/>
        <v>39.039420634920631</v>
      </c>
      <c r="O25" s="54">
        <f t="shared" si="4"/>
        <v>38.712745039682538</v>
      </c>
      <c r="P25" s="54">
        <f t="shared" si="4"/>
        <v>38.99015823412698</v>
      </c>
      <c r="Q25" s="54">
        <f t="shared" si="4"/>
        <v>39.739838293650799</v>
      </c>
      <c r="R25" s="54">
        <f t="shared" si="4"/>
        <v>41.067482142857138</v>
      </c>
      <c r="S25" s="54">
        <f t="shared" si="4"/>
        <v>40.962435515873025</v>
      </c>
      <c r="T25" s="54">
        <f t="shared" si="4"/>
        <v>40.794432539682532</v>
      </c>
      <c r="U25" s="54">
        <f t="shared" si="4"/>
        <v>40.585244047619042</v>
      </c>
      <c r="V25" s="54">
        <f t="shared" si="4"/>
        <v>40.686275793650793</v>
      </c>
      <c r="W25" s="54">
        <f t="shared" si="4"/>
        <v>40.793753968253966</v>
      </c>
      <c r="X25" s="54">
        <f t="shared" si="4"/>
        <v>41.051469742063489</v>
      </c>
      <c r="Y25" s="54">
        <f t="shared" si="4"/>
        <v>41.248415674603173</v>
      </c>
      <c r="Z25" s="54">
        <f t="shared" si="4"/>
        <v>41.403497519841274</v>
      </c>
      <c r="AA25" s="120">
        <f>Z25*(1+'General Inputs'!$D$4)</f>
        <v>42.231567470238097</v>
      </c>
      <c r="AB25" s="120">
        <f>AA25*(1+'General Inputs'!$D$4)</f>
        <v>43.076198819642862</v>
      </c>
      <c r="AC25" s="120">
        <f>AB25*(1+'General Inputs'!$D$4)</f>
        <v>43.937722796035722</v>
      </c>
      <c r="AD25" s="66"/>
    </row>
    <row r="26" spans="3:31" s="1" customFormat="1" ht="14.5" x14ac:dyDescent="0.35">
      <c r="C26" s="19" t="s">
        <v>76</v>
      </c>
      <c r="D26" s="73" t="s">
        <v>285</v>
      </c>
      <c r="E26" s="54">
        <f t="shared" ref="E26:Z26" si="5">INDEX(E$31:E$34,MATCH($E$3,$C$31:$C$34,0))*E20</f>
        <v>45.510466496598632</v>
      </c>
      <c r="F26" s="54">
        <f t="shared" si="5"/>
        <v>45.510466496598632</v>
      </c>
      <c r="G26" s="54">
        <f t="shared" si="5"/>
        <v>45.510466496598632</v>
      </c>
      <c r="H26" s="54">
        <f t="shared" si="5"/>
        <v>45.510466496598632</v>
      </c>
      <c r="I26" s="54">
        <f t="shared" si="5"/>
        <v>43.731940277777788</v>
      </c>
      <c r="J26" s="54">
        <f t="shared" si="5"/>
        <v>44.232016666666667</v>
      </c>
      <c r="K26" s="54">
        <f t="shared" si="5"/>
        <v>43.805428472222225</v>
      </c>
      <c r="L26" s="54">
        <f t="shared" si="5"/>
        <v>43.831329265873016</v>
      </c>
      <c r="M26" s="54">
        <f t="shared" si="5"/>
        <v>44.235275496031754</v>
      </c>
      <c r="N26" s="54">
        <f t="shared" si="5"/>
        <v>43.97071587301587</v>
      </c>
      <c r="O26" s="54">
        <f t="shared" si="5"/>
        <v>43.602775992063492</v>
      </c>
      <c r="P26" s="54">
        <f t="shared" si="5"/>
        <v>43.915230853174606</v>
      </c>
      <c r="Q26" s="54">
        <f t="shared" si="5"/>
        <v>44.759607341269849</v>
      </c>
      <c r="R26" s="54">
        <f t="shared" si="5"/>
        <v>46.254953571428572</v>
      </c>
      <c r="S26" s="54">
        <f t="shared" si="5"/>
        <v>46.136637896825412</v>
      </c>
      <c r="T26" s="54">
        <f t="shared" si="5"/>
        <v>45.94741349206349</v>
      </c>
      <c r="U26" s="54">
        <f t="shared" si="5"/>
        <v>45.711801190476194</v>
      </c>
      <c r="V26" s="54">
        <f t="shared" si="5"/>
        <v>45.825594841269847</v>
      </c>
      <c r="W26" s="54">
        <f t="shared" si="5"/>
        <v>45.946649206349207</v>
      </c>
      <c r="X26" s="54">
        <f t="shared" si="5"/>
        <v>46.236918551587301</v>
      </c>
      <c r="Y26" s="54">
        <f t="shared" si="5"/>
        <v>46.458741865079368</v>
      </c>
      <c r="Z26" s="54">
        <f t="shared" si="5"/>
        <v>46.633412996031751</v>
      </c>
      <c r="AA26" s="120">
        <f>Z26*(1+'General Inputs'!$D$4)</f>
        <v>47.56608125595239</v>
      </c>
      <c r="AB26" s="120">
        <f>AA26*(1+'General Inputs'!$D$4)</f>
        <v>48.51740288107144</v>
      </c>
      <c r="AC26" s="120">
        <f>AB26*(1+'General Inputs'!$D$4)</f>
        <v>49.487750938692869</v>
      </c>
      <c r="AD26" s="66"/>
    </row>
    <row r="27" spans="3:31" s="1" customFormat="1" ht="14.5" x14ac:dyDescent="0.35">
      <c r="C27" s="19" t="s">
        <v>77</v>
      </c>
      <c r="D27" s="73" t="s">
        <v>285</v>
      </c>
      <c r="E27" s="54">
        <f t="shared" ref="E27:Z27" si="6">INDEX(E$31:E$34,MATCH($E$3,$C$31:$C$34,0))*E21</f>
        <v>45.510466496598632</v>
      </c>
      <c r="F27" s="54">
        <f t="shared" si="6"/>
        <v>45.510466496598632</v>
      </c>
      <c r="G27" s="54">
        <f t="shared" si="6"/>
        <v>45.510466496598632</v>
      </c>
      <c r="H27" s="54">
        <f t="shared" si="6"/>
        <v>45.510466496598632</v>
      </c>
      <c r="I27" s="54">
        <f t="shared" si="6"/>
        <v>43.731940277777788</v>
      </c>
      <c r="J27" s="54">
        <f t="shared" si="6"/>
        <v>44.232016666666667</v>
      </c>
      <c r="K27" s="54">
        <f t="shared" si="6"/>
        <v>43.805428472222225</v>
      </c>
      <c r="L27" s="54">
        <f t="shared" si="6"/>
        <v>43.831329265873016</v>
      </c>
      <c r="M27" s="54">
        <f t="shared" si="6"/>
        <v>44.235275496031754</v>
      </c>
      <c r="N27" s="54">
        <f t="shared" si="6"/>
        <v>43.97071587301587</v>
      </c>
      <c r="O27" s="54">
        <f t="shared" si="6"/>
        <v>43.602775992063492</v>
      </c>
      <c r="P27" s="54">
        <f t="shared" si="6"/>
        <v>43.915230853174606</v>
      </c>
      <c r="Q27" s="54">
        <f t="shared" si="6"/>
        <v>44.759607341269849</v>
      </c>
      <c r="R27" s="54">
        <f t="shared" si="6"/>
        <v>46.254953571428572</v>
      </c>
      <c r="S27" s="54">
        <f t="shared" si="6"/>
        <v>46.136637896825412</v>
      </c>
      <c r="T27" s="54">
        <f t="shared" si="6"/>
        <v>45.94741349206349</v>
      </c>
      <c r="U27" s="54">
        <f t="shared" si="6"/>
        <v>45.711801190476194</v>
      </c>
      <c r="V27" s="54">
        <f t="shared" si="6"/>
        <v>45.825594841269847</v>
      </c>
      <c r="W27" s="54">
        <f t="shared" si="6"/>
        <v>45.946649206349207</v>
      </c>
      <c r="X27" s="54">
        <f t="shared" si="6"/>
        <v>46.236918551587301</v>
      </c>
      <c r="Y27" s="54">
        <f t="shared" si="6"/>
        <v>46.458741865079368</v>
      </c>
      <c r="Z27" s="54">
        <f t="shared" si="6"/>
        <v>46.633412996031751</v>
      </c>
      <c r="AA27" s="120">
        <f>Z27*(1+'General Inputs'!$D$4)</f>
        <v>47.56608125595239</v>
      </c>
      <c r="AB27" s="120">
        <f>AA27*(1+'General Inputs'!$D$4)</f>
        <v>48.51740288107144</v>
      </c>
      <c r="AC27" s="120">
        <f>AB27*(1+'General Inputs'!$D$4)</f>
        <v>49.487750938692869</v>
      </c>
      <c r="AD27" s="66"/>
    </row>
    <row r="28" spans="3:31" s="1" customFormat="1" ht="14.5" x14ac:dyDescent="0.35">
      <c r="D28" s="3"/>
      <c r="E28" s="51"/>
    </row>
    <row r="29" spans="3:31" ht="12" x14ac:dyDescent="0.25">
      <c r="E29" s="331" t="s">
        <v>149</v>
      </c>
    </row>
    <row r="30" spans="3:31" ht="14.5" x14ac:dyDescent="0.35">
      <c r="C30" s="46" t="s">
        <v>284</v>
      </c>
      <c r="D30" s="71" t="s">
        <v>14</v>
      </c>
      <c r="E30" s="18" t="s">
        <v>20</v>
      </c>
      <c r="F30" s="18" t="s">
        <v>21</v>
      </c>
      <c r="G30" s="18" t="s">
        <v>22</v>
      </c>
      <c r="H30" s="18" t="s">
        <v>23</v>
      </c>
      <c r="I30" s="18" t="s">
        <v>24</v>
      </c>
      <c r="J30" s="18" t="s">
        <v>25</v>
      </c>
      <c r="K30" s="18" t="s">
        <v>26</v>
      </c>
      <c r="L30" s="18" t="s">
        <v>27</v>
      </c>
      <c r="M30" s="18" t="s">
        <v>28</v>
      </c>
      <c r="N30" s="18" t="s">
        <v>29</v>
      </c>
      <c r="O30" s="18" t="s">
        <v>30</v>
      </c>
      <c r="P30" s="18" t="s">
        <v>31</v>
      </c>
      <c r="Q30" s="18" t="s">
        <v>32</v>
      </c>
      <c r="R30" s="18" t="s">
        <v>33</v>
      </c>
      <c r="S30" s="18" t="s">
        <v>34</v>
      </c>
      <c r="T30" s="18" t="s">
        <v>35</v>
      </c>
      <c r="U30" s="18" t="s">
        <v>36</v>
      </c>
      <c r="V30" s="18" t="s">
        <v>37</v>
      </c>
      <c r="W30" s="18" t="s">
        <v>38</v>
      </c>
      <c r="X30" s="18" t="s">
        <v>39</v>
      </c>
      <c r="Y30" s="18" t="s">
        <v>40</v>
      </c>
      <c r="Z30" s="18" t="s">
        <v>41</v>
      </c>
      <c r="AA30" s="18" t="s">
        <v>42</v>
      </c>
      <c r="AB30" s="18" t="s">
        <v>43</v>
      </c>
      <c r="AC30" s="18" t="s">
        <v>96</v>
      </c>
      <c r="AD30" s="1"/>
    </row>
    <row r="31" spans="3:31" ht="14.5" x14ac:dyDescent="0.35">
      <c r="C31" s="451">
        <v>45044</v>
      </c>
      <c r="D31" s="73" t="s">
        <v>285</v>
      </c>
      <c r="E31" s="129">
        <f t="shared" ref="E31:F31" si="7">F31</f>
        <v>49.367867063492056</v>
      </c>
      <c r="F31" s="129">
        <f t="shared" si="7"/>
        <v>49.367867063492056</v>
      </c>
      <c r="G31" s="129">
        <f>H31</f>
        <v>49.367867063492056</v>
      </c>
      <c r="H31" s="314">
        <v>49.367867063492056</v>
      </c>
      <c r="I31" s="314">
        <v>50.015376984126995</v>
      </c>
      <c r="J31" s="314">
        <v>52.09750992063492</v>
      </c>
      <c r="K31" s="314">
        <v>53.225248015873021</v>
      </c>
      <c r="L31" s="314">
        <v>55.359017857142845</v>
      </c>
      <c r="M31" s="314">
        <v>56.73571428571428</v>
      </c>
      <c r="N31" s="314">
        <v>57.373501984126982</v>
      </c>
      <c r="O31" s="314">
        <v>58.418224206349208</v>
      </c>
      <c r="P31" s="314">
        <v>59.808551587301586</v>
      </c>
      <c r="Q31" s="314">
        <v>61.279642857142861</v>
      </c>
      <c r="R31" s="314">
        <v>62.647827380952378</v>
      </c>
      <c r="S31" s="314">
        <v>64.210615079365084</v>
      </c>
      <c r="T31" s="314">
        <v>65.750595238095244</v>
      </c>
      <c r="U31" s="314">
        <v>67.250188492063486</v>
      </c>
      <c r="V31" s="314">
        <v>68.678601190476201</v>
      </c>
      <c r="W31" s="314">
        <v>70.109920634920627</v>
      </c>
      <c r="X31" s="314">
        <v>71.553025793650789</v>
      </c>
      <c r="Y31" s="314">
        <v>74.105460317460313</v>
      </c>
      <c r="Z31" s="314">
        <v>77.68573412698413</v>
      </c>
      <c r="AA31" s="314">
        <v>88.819246031746033</v>
      </c>
      <c r="AB31" s="314">
        <v>91.001388888888883</v>
      </c>
      <c r="AC31" s="314">
        <v>93.116170634920607</v>
      </c>
      <c r="AD31" s="45"/>
      <c r="AE31" s="45"/>
    </row>
    <row r="32" spans="3:31" ht="14.5" x14ac:dyDescent="0.35">
      <c r="C32" s="451">
        <v>45746</v>
      </c>
      <c r="D32" s="73" t="s">
        <v>285</v>
      </c>
      <c r="E32" s="129">
        <f t="shared" ref="E32:F32" si="8">F32</f>
        <v>41.098924523809522</v>
      </c>
      <c r="F32" s="129">
        <f t="shared" si="8"/>
        <v>41.098924523809522</v>
      </c>
      <c r="G32" s="129">
        <f>H32</f>
        <v>41.098924523809522</v>
      </c>
      <c r="H32" s="314">
        <v>41.098924523809522</v>
      </c>
      <c r="I32" s="314">
        <v>42.160745634920637</v>
      </c>
      <c r="J32" s="314">
        <v>40.755296031746028</v>
      </c>
      <c r="K32" s="314">
        <v>39.033026587301578</v>
      </c>
      <c r="L32" s="314">
        <v>38.540393452380954</v>
      </c>
      <c r="M32" s="314">
        <v>38.420163194444442</v>
      </c>
      <c r="N32" s="314">
        <v>37.612200992063492</v>
      </c>
      <c r="O32" s="314">
        <v>37.188351587301582</v>
      </c>
      <c r="P32" s="314">
        <v>37.701549900793651</v>
      </c>
      <c r="Q32" s="314">
        <v>38.921924305555564</v>
      </c>
      <c r="R32" s="314">
        <v>40.479215079365076</v>
      </c>
      <c r="S32" s="314">
        <v>40.404180753968255</v>
      </c>
      <c r="T32" s="314">
        <v>40.936349206349206</v>
      </c>
      <c r="U32" s="314">
        <v>40.619831051587298</v>
      </c>
      <c r="V32" s="314">
        <v>40.756142658730163</v>
      </c>
      <c r="W32" s="314">
        <v>41.05609464285714</v>
      </c>
      <c r="X32" s="314">
        <v>41.263942956349204</v>
      </c>
      <c r="Y32" s="314">
        <v>41.576737202380954</v>
      </c>
      <c r="Z32" s="314">
        <v>41.857557043650793</v>
      </c>
      <c r="AA32" s="314">
        <v>41.780251190476193</v>
      </c>
      <c r="AB32" s="314">
        <v>45.658595238095245</v>
      </c>
      <c r="AC32" s="314"/>
      <c r="AD32" s="1"/>
    </row>
    <row r="33" spans="2:30" ht="14.5" x14ac:dyDescent="0.35">
      <c r="C33" s="451">
        <v>45868</v>
      </c>
      <c r="D33" s="73" t="s">
        <v>285</v>
      </c>
      <c r="E33" s="129">
        <f t="shared" ref="E33:F33" si="9">F33</f>
        <v>42.533146258503393</v>
      </c>
      <c r="F33" s="129">
        <f t="shared" si="9"/>
        <v>42.533146258503393</v>
      </c>
      <c r="G33" s="129">
        <f>H33</f>
        <v>42.533146258503393</v>
      </c>
      <c r="H33" s="314">
        <v>42.533146258503393</v>
      </c>
      <c r="I33" s="314">
        <v>40.870972222222228</v>
      </c>
      <c r="J33" s="314">
        <v>41.338333333333331</v>
      </c>
      <c r="K33" s="314">
        <v>40.939652777777781</v>
      </c>
      <c r="L33" s="314">
        <v>40.963859126984126</v>
      </c>
      <c r="M33" s="314">
        <v>41.34137896825397</v>
      </c>
      <c r="N33" s="314">
        <v>41.09412698412698</v>
      </c>
      <c r="O33" s="314">
        <v>40.750257936507936</v>
      </c>
      <c r="P33" s="314">
        <v>41.042271825396824</v>
      </c>
      <c r="Q33" s="314">
        <v>41.831408730158735</v>
      </c>
      <c r="R33" s="314">
        <v>43.228928571428568</v>
      </c>
      <c r="S33" s="314">
        <v>43.118353174603186</v>
      </c>
      <c r="T33" s="314">
        <v>42.941507936507932</v>
      </c>
      <c r="U33" s="314">
        <v>42.721309523809524</v>
      </c>
      <c r="V33" s="314">
        <v>42.827658730158731</v>
      </c>
      <c r="W33" s="314">
        <v>42.940793650793651</v>
      </c>
      <c r="X33" s="314">
        <v>43.212073412698409</v>
      </c>
      <c r="Y33" s="314">
        <v>43.419384920634919</v>
      </c>
      <c r="Z33" s="314">
        <v>43.582628968253971</v>
      </c>
      <c r="AA33" s="314">
        <v>42.989831349206355</v>
      </c>
      <c r="AB33" s="314">
        <v>42.989363095238097</v>
      </c>
      <c r="AC33" s="314">
        <v>38.273611111111116</v>
      </c>
      <c r="AD33" s="1"/>
    </row>
    <row r="34" spans="2:30" x14ac:dyDescent="0.25">
      <c r="C34" s="122"/>
      <c r="D34" s="122" t="s">
        <v>282</v>
      </c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</row>
    <row r="36" spans="2:30" ht="14.5" x14ac:dyDescent="0.35">
      <c r="C36" s="2"/>
      <c r="D36" s="64" t="s">
        <v>286</v>
      </c>
      <c r="H36" s="64" t="s">
        <v>287</v>
      </c>
      <c r="I36" s="1"/>
      <c r="K36" s="177"/>
      <c r="L36" s="64" t="s">
        <v>288</v>
      </c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</row>
    <row r="37" spans="2:30" ht="13" x14ac:dyDescent="0.25">
      <c r="C37" s="18" t="s">
        <v>74</v>
      </c>
      <c r="D37" s="18" t="s">
        <v>75</v>
      </c>
      <c r="E37" s="18" t="s">
        <v>76</v>
      </c>
      <c r="F37" s="18" t="s">
        <v>77</v>
      </c>
      <c r="H37" s="18" t="s">
        <v>75</v>
      </c>
      <c r="I37" s="18" t="s">
        <v>76</v>
      </c>
      <c r="J37" s="18" t="s">
        <v>77</v>
      </c>
      <c r="L37" s="18"/>
    </row>
    <row r="38" spans="2:30" ht="13" x14ac:dyDescent="0.25">
      <c r="C38" s="18"/>
      <c r="D38" s="18"/>
      <c r="E38" s="18"/>
      <c r="F38" s="18"/>
      <c r="H38" s="18"/>
      <c r="I38" s="18"/>
      <c r="J38" s="18"/>
      <c r="L38" s="18"/>
    </row>
    <row r="39" spans="2:30" x14ac:dyDescent="0.25">
      <c r="C39" s="38" t="s">
        <v>79</v>
      </c>
      <c r="D39" s="38" t="s">
        <v>91</v>
      </c>
      <c r="E39" s="38" t="s">
        <v>91</v>
      </c>
      <c r="F39" s="38" t="s">
        <v>91</v>
      </c>
      <c r="H39" s="38" t="s">
        <v>289</v>
      </c>
      <c r="I39" s="38" t="s">
        <v>289</v>
      </c>
      <c r="J39" s="38" t="s">
        <v>289</v>
      </c>
      <c r="L39" s="38" t="s">
        <v>147</v>
      </c>
    </row>
    <row r="40" spans="2:30" ht="12" x14ac:dyDescent="0.3">
      <c r="B40" s="347">
        <v>2022</v>
      </c>
      <c r="C40" s="60" t="s">
        <v>20</v>
      </c>
      <c r="D40" s="41">
        <f>'Scenario Dashboard'!C20</f>
        <v>0</v>
      </c>
      <c r="E40" s="41">
        <f>'Scenario Dashboard'!D20</f>
        <v>0</v>
      </c>
      <c r="F40" s="41">
        <f>'Scenario Dashboard'!E20</f>
        <v>0</v>
      </c>
      <c r="H40" s="37" t="s">
        <v>290</v>
      </c>
      <c r="I40" s="37" t="s">
        <v>290</v>
      </c>
      <c r="J40" s="37" t="s">
        <v>290</v>
      </c>
      <c r="L40" s="91" t="s">
        <v>121</v>
      </c>
    </row>
    <row r="41" spans="2:30" ht="12" x14ac:dyDescent="0.3">
      <c r="B41" s="347">
        <f>B40+1</f>
        <v>2023</v>
      </c>
      <c r="C41" s="60" t="s">
        <v>21</v>
      </c>
      <c r="D41" s="41">
        <f>'Scenario Dashboard'!C21</f>
        <v>0</v>
      </c>
      <c r="E41" s="41">
        <f>'Scenario Dashboard'!D21</f>
        <v>0</v>
      </c>
      <c r="F41" s="41">
        <f>'Scenario Dashboard'!E21</f>
        <v>0</v>
      </c>
      <c r="H41" s="37" t="s">
        <v>290</v>
      </c>
      <c r="I41" s="37" t="s">
        <v>290</v>
      </c>
      <c r="J41" s="37" t="s">
        <v>290</v>
      </c>
      <c r="L41" s="91" t="s">
        <v>121</v>
      </c>
    </row>
    <row r="42" spans="2:30" ht="12" x14ac:dyDescent="0.3">
      <c r="B42" s="347">
        <f t="shared" ref="B42:B64" si="10">B41+1</f>
        <v>2024</v>
      </c>
      <c r="C42" s="60" t="s">
        <v>22</v>
      </c>
      <c r="D42" s="41">
        <f>'Scenario Dashboard'!C22</f>
        <v>0</v>
      </c>
      <c r="E42" s="41">
        <f>'Scenario Dashboard'!D22</f>
        <v>0</v>
      </c>
      <c r="F42" s="41">
        <f>'Scenario Dashboard'!E22</f>
        <v>0</v>
      </c>
      <c r="H42" s="37" t="s">
        <v>290</v>
      </c>
      <c r="I42" s="37" t="s">
        <v>290</v>
      </c>
      <c r="J42" s="37" t="s">
        <v>290</v>
      </c>
      <c r="L42" s="91" t="s">
        <v>121</v>
      </c>
    </row>
    <row r="43" spans="2:30" ht="12" x14ac:dyDescent="0.3">
      <c r="B43" s="347">
        <f t="shared" si="10"/>
        <v>2025</v>
      </c>
      <c r="C43" s="60" t="s">
        <v>23</v>
      </c>
      <c r="D43" s="41">
        <f>'Scenario Dashboard'!C23</f>
        <v>0</v>
      </c>
      <c r="E43" s="41">
        <f>'Scenario Dashboard'!D23</f>
        <v>0</v>
      </c>
      <c r="F43" s="41">
        <f>'Scenario Dashboard'!E23</f>
        <v>0</v>
      </c>
      <c r="H43" s="37">
        <v>1</v>
      </c>
      <c r="I43" s="37">
        <v>1</v>
      </c>
      <c r="J43" s="37">
        <v>1</v>
      </c>
      <c r="L43" s="91" t="s">
        <v>121</v>
      </c>
    </row>
    <row r="44" spans="2:30" ht="12" x14ac:dyDescent="0.3">
      <c r="B44" s="347">
        <f t="shared" si="10"/>
        <v>2026</v>
      </c>
      <c r="C44" s="60" t="s">
        <v>24</v>
      </c>
      <c r="D44" s="41">
        <f>'Scenario Dashboard'!C24</f>
        <v>2500000</v>
      </c>
      <c r="E44" s="41">
        <f>'Scenario Dashboard'!D24</f>
        <v>1500000</v>
      </c>
      <c r="F44" s="41">
        <f>'Scenario Dashboard'!E24</f>
        <v>90000</v>
      </c>
      <c r="H44" s="37">
        <v>1</v>
      </c>
      <c r="I44" s="37">
        <v>1</v>
      </c>
      <c r="J44" s="37">
        <v>1</v>
      </c>
      <c r="L44" s="91" t="s">
        <v>189</v>
      </c>
    </row>
    <row r="45" spans="2:30" ht="12" x14ac:dyDescent="0.3">
      <c r="B45" s="347">
        <f t="shared" si="10"/>
        <v>2027</v>
      </c>
      <c r="C45" s="60" t="s">
        <v>25</v>
      </c>
      <c r="D45" s="41">
        <f>'Scenario Dashboard'!C25</f>
        <v>2500000</v>
      </c>
      <c r="E45" s="41">
        <f>'Scenario Dashboard'!D25</f>
        <v>1500000</v>
      </c>
      <c r="F45" s="41">
        <f>'Scenario Dashboard'!E25</f>
        <v>90000</v>
      </c>
      <c r="H45" s="37">
        <v>1</v>
      </c>
      <c r="I45" s="37">
        <v>1</v>
      </c>
      <c r="J45" s="37">
        <v>1</v>
      </c>
      <c r="L45" s="91" t="s">
        <v>189</v>
      </c>
    </row>
    <row r="46" spans="2:30" ht="12" x14ac:dyDescent="0.3">
      <c r="B46" s="347">
        <f t="shared" si="10"/>
        <v>2028</v>
      </c>
      <c r="C46" s="60" t="s">
        <v>26</v>
      </c>
      <c r="D46" s="41">
        <f>'Scenario Dashboard'!C26</f>
        <v>2500000</v>
      </c>
      <c r="E46" s="41">
        <f>'Scenario Dashboard'!D26</f>
        <v>1000000</v>
      </c>
      <c r="F46" s="41">
        <f>'Scenario Dashboard'!E26</f>
        <v>90000</v>
      </c>
      <c r="H46" s="37">
        <v>1</v>
      </c>
      <c r="I46" s="37">
        <v>1</v>
      </c>
      <c r="J46" s="37">
        <v>1</v>
      </c>
      <c r="L46" s="91" t="s">
        <v>189</v>
      </c>
    </row>
    <row r="47" spans="2:30" ht="12" x14ac:dyDescent="0.3">
      <c r="B47" s="347">
        <f t="shared" si="10"/>
        <v>2029</v>
      </c>
      <c r="C47" s="60" t="s">
        <v>27</v>
      </c>
      <c r="D47" s="41">
        <f>'Scenario Dashboard'!C27</f>
        <v>2500000</v>
      </c>
      <c r="E47" s="41">
        <f>'Scenario Dashboard'!D27</f>
        <v>1000000</v>
      </c>
      <c r="F47" s="41">
        <f>'Scenario Dashboard'!E27</f>
        <v>90000</v>
      </c>
      <c r="H47" s="37">
        <v>1</v>
      </c>
      <c r="I47" s="37">
        <v>1</v>
      </c>
      <c r="J47" s="37">
        <v>1</v>
      </c>
      <c r="L47" s="91" t="s">
        <v>189</v>
      </c>
    </row>
    <row r="48" spans="2:30" ht="12" x14ac:dyDescent="0.3">
      <c r="B48" s="347">
        <f t="shared" si="10"/>
        <v>2030</v>
      </c>
      <c r="C48" s="60" t="s">
        <v>28</v>
      </c>
      <c r="D48" s="41">
        <f>'Scenario Dashboard'!C28</f>
        <v>3700000</v>
      </c>
      <c r="E48" s="41">
        <f>'Scenario Dashboard'!D28</f>
        <v>1200000</v>
      </c>
      <c r="F48" s="41">
        <f>'Scenario Dashboard'!E28</f>
        <v>100000</v>
      </c>
      <c r="H48" s="37">
        <v>1</v>
      </c>
      <c r="I48" s="37">
        <v>1</v>
      </c>
      <c r="J48" s="37">
        <v>1</v>
      </c>
      <c r="L48" s="91" t="s">
        <v>189</v>
      </c>
    </row>
    <row r="49" spans="2:12" ht="12" x14ac:dyDescent="0.3">
      <c r="B49" s="347">
        <f t="shared" si="10"/>
        <v>2031</v>
      </c>
      <c r="C49" s="60" t="s">
        <v>29</v>
      </c>
      <c r="D49" s="41">
        <f>'Scenario Dashboard'!C29</f>
        <v>3700000</v>
      </c>
      <c r="E49" s="41">
        <f>'Scenario Dashboard'!D29</f>
        <v>1500000</v>
      </c>
      <c r="F49" s="41">
        <f>'Scenario Dashboard'!E29</f>
        <v>100000</v>
      </c>
      <c r="H49" s="37">
        <v>1</v>
      </c>
      <c r="I49" s="37">
        <v>1</v>
      </c>
      <c r="J49" s="37">
        <v>1</v>
      </c>
      <c r="L49" s="91" t="s">
        <v>189</v>
      </c>
    </row>
    <row r="50" spans="2:12" ht="12" x14ac:dyDescent="0.3">
      <c r="B50" s="347">
        <f t="shared" si="10"/>
        <v>2032</v>
      </c>
      <c r="C50" s="60" t="s">
        <v>30</v>
      </c>
      <c r="D50" s="41">
        <f>'Scenario Dashboard'!C30</f>
        <v>4400000</v>
      </c>
      <c r="E50" s="41">
        <f>'Scenario Dashboard'!D30</f>
        <v>1500000</v>
      </c>
      <c r="F50" s="41">
        <f>'Scenario Dashboard'!E30</f>
        <v>100000</v>
      </c>
      <c r="H50" s="37">
        <v>1</v>
      </c>
      <c r="I50" s="37">
        <v>1</v>
      </c>
      <c r="J50" s="37">
        <v>1</v>
      </c>
      <c r="L50" s="91" t="s">
        <v>189</v>
      </c>
    </row>
    <row r="51" spans="2:12" ht="12" x14ac:dyDescent="0.3">
      <c r="B51" s="347">
        <f t="shared" si="10"/>
        <v>2033</v>
      </c>
      <c r="C51" s="60" t="s">
        <v>31</v>
      </c>
      <c r="D51" s="41">
        <f>'Scenario Dashboard'!C31</f>
        <v>4200000</v>
      </c>
      <c r="E51" s="41">
        <f>'Scenario Dashboard'!D31</f>
        <v>2500000</v>
      </c>
      <c r="F51" s="41">
        <f>'Scenario Dashboard'!E31</f>
        <v>100000</v>
      </c>
      <c r="H51" s="37">
        <v>1</v>
      </c>
      <c r="I51" s="37">
        <v>1</v>
      </c>
      <c r="J51" s="37">
        <v>1</v>
      </c>
      <c r="L51" s="91" t="s">
        <v>189</v>
      </c>
    </row>
    <row r="52" spans="2:12" ht="12" x14ac:dyDescent="0.3">
      <c r="B52" s="347">
        <f t="shared" si="10"/>
        <v>2034</v>
      </c>
      <c r="C52" s="60" t="s">
        <v>32</v>
      </c>
      <c r="D52" s="41">
        <f>'Scenario Dashboard'!C32</f>
        <v>4200000</v>
      </c>
      <c r="E52" s="41">
        <f>'Scenario Dashboard'!D32</f>
        <v>2800000</v>
      </c>
      <c r="F52" s="41">
        <f>'Scenario Dashboard'!E32</f>
        <v>100000</v>
      </c>
      <c r="H52" s="37">
        <v>1</v>
      </c>
      <c r="I52" s="37">
        <v>1</v>
      </c>
      <c r="J52" s="37">
        <v>1</v>
      </c>
      <c r="L52" s="91" t="s">
        <v>189</v>
      </c>
    </row>
    <row r="53" spans="2:12" ht="12" x14ac:dyDescent="0.3">
      <c r="B53" s="347">
        <f t="shared" si="10"/>
        <v>2035</v>
      </c>
      <c r="C53" s="60" t="s">
        <v>33</v>
      </c>
      <c r="D53" s="41">
        <f>'Scenario Dashboard'!C33</f>
        <v>4000000</v>
      </c>
      <c r="E53" s="41">
        <f>'Scenario Dashboard'!D33</f>
        <v>1500000</v>
      </c>
      <c r="F53" s="41">
        <f>'Scenario Dashboard'!E33</f>
        <v>100000</v>
      </c>
      <c r="H53" s="37">
        <v>1</v>
      </c>
      <c r="I53" s="37">
        <v>1</v>
      </c>
      <c r="J53" s="37">
        <v>1</v>
      </c>
      <c r="L53" s="91" t="s">
        <v>189</v>
      </c>
    </row>
    <row r="54" spans="2:12" ht="12" x14ac:dyDescent="0.3">
      <c r="B54" s="347">
        <f t="shared" si="10"/>
        <v>2036</v>
      </c>
      <c r="C54" s="60" t="s">
        <v>34</v>
      </c>
      <c r="D54" s="41">
        <f>'Scenario Dashboard'!C34</f>
        <v>4300000</v>
      </c>
      <c r="E54" s="41">
        <f>'Scenario Dashboard'!D34</f>
        <v>1700000</v>
      </c>
      <c r="F54" s="41">
        <f>'Scenario Dashboard'!E34</f>
        <v>100000</v>
      </c>
      <c r="H54" s="37">
        <v>1</v>
      </c>
      <c r="I54" s="37">
        <v>1</v>
      </c>
      <c r="J54" s="37">
        <v>1</v>
      </c>
      <c r="L54" s="91" t="s">
        <v>189</v>
      </c>
    </row>
    <row r="55" spans="2:12" ht="12" x14ac:dyDescent="0.3">
      <c r="B55" s="347">
        <f t="shared" si="10"/>
        <v>2037</v>
      </c>
      <c r="C55" s="60" t="s">
        <v>35</v>
      </c>
      <c r="D55" s="41">
        <f>'Scenario Dashboard'!C35</f>
        <v>3700000</v>
      </c>
      <c r="E55" s="41">
        <f>'Scenario Dashboard'!D35</f>
        <v>1000000</v>
      </c>
      <c r="F55" s="41">
        <f>'Scenario Dashboard'!E35</f>
        <v>100000</v>
      </c>
      <c r="H55" s="37">
        <v>1</v>
      </c>
      <c r="I55" s="37">
        <v>1</v>
      </c>
      <c r="J55" s="37">
        <v>1</v>
      </c>
      <c r="L55" s="91" t="s">
        <v>189</v>
      </c>
    </row>
    <row r="56" spans="2:12" ht="12" x14ac:dyDescent="0.3">
      <c r="B56" s="347">
        <f t="shared" si="10"/>
        <v>2038</v>
      </c>
      <c r="C56" s="60" t="s">
        <v>36</v>
      </c>
      <c r="D56" s="41">
        <f>'Scenario Dashboard'!C36</f>
        <v>3000000</v>
      </c>
      <c r="E56" s="41">
        <f>'Scenario Dashboard'!D36</f>
        <v>1000000</v>
      </c>
      <c r="F56" s="41">
        <f>'Scenario Dashboard'!E36</f>
        <v>100000</v>
      </c>
      <c r="H56" s="37">
        <v>1</v>
      </c>
      <c r="I56" s="37">
        <v>1</v>
      </c>
      <c r="J56" s="37">
        <v>1</v>
      </c>
      <c r="L56" s="91" t="s">
        <v>189</v>
      </c>
    </row>
    <row r="57" spans="2:12" ht="12" x14ac:dyDescent="0.3">
      <c r="B57" s="347">
        <f t="shared" si="10"/>
        <v>2039</v>
      </c>
      <c r="C57" s="60" t="s">
        <v>37</v>
      </c>
      <c r="D57" s="41">
        <f>'Scenario Dashboard'!C37</f>
        <v>2000000</v>
      </c>
      <c r="E57" s="41">
        <f>'Scenario Dashboard'!D37</f>
        <v>1000000</v>
      </c>
      <c r="F57" s="41">
        <f>'Scenario Dashboard'!E37</f>
        <v>100000</v>
      </c>
      <c r="H57" s="37">
        <v>1</v>
      </c>
      <c r="I57" s="37">
        <v>1</v>
      </c>
      <c r="J57" s="37">
        <v>1</v>
      </c>
      <c r="L57" s="91" t="s">
        <v>189</v>
      </c>
    </row>
    <row r="58" spans="2:12" ht="12" x14ac:dyDescent="0.3">
      <c r="B58" s="347">
        <f t="shared" si="10"/>
        <v>2040</v>
      </c>
      <c r="C58" s="60" t="s">
        <v>38</v>
      </c>
      <c r="D58" s="41">
        <f>'Scenario Dashboard'!C38</f>
        <v>2000000</v>
      </c>
      <c r="E58" s="41">
        <f>'Scenario Dashboard'!D38</f>
        <v>1000000</v>
      </c>
      <c r="F58" s="41">
        <f>'Scenario Dashboard'!E38</f>
        <v>100000</v>
      </c>
      <c r="H58" s="37">
        <v>1</v>
      </c>
      <c r="I58" s="37">
        <v>1</v>
      </c>
      <c r="J58" s="37">
        <v>1</v>
      </c>
      <c r="L58" s="91" t="s">
        <v>189</v>
      </c>
    </row>
    <row r="59" spans="2:12" ht="12" x14ac:dyDescent="0.3">
      <c r="B59" s="347">
        <f t="shared" si="10"/>
        <v>2041</v>
      </c>
      <c r="C59" s="60" t="s">
        <v>39</v>
      </c>
      <c r="D59" s="41">
        <f>'Scenario Dashboard'!C39</f>
        <v>2000000</v>
      </c>
      <c r="E59" s="41">
        <f>'Scenario Dashboard'!D39</f>
        <v>1000000</v>
      </c>
      <c r="F59" s="41">
        <f>'Scenario Dashboard'!E39</f>
        <v>100000</v>
      </c>
      <c r="H59" s="37">
        <v>1</v>
      </c>
      <c r="I59" s="37">
        <v>1</v>
      </c>
      <c r="J59" s="37">
        <v>1</v>
      </c>
      <c r="L59" s="91" t="s">
        <v>189</v>
      </c>
    </row>
    <row r="60" spans="2:12" ht="12" x14ac:dyDescent="0.3">
      <c r="B60" s="347">
        <f t="shared" si="10"/>
        <v>2042</v>
      </c>
      <c r="C60" s="60" t="s">
        <v>40</v>
      </c>
      <c r="D60" s="41">
        <f>'Scenario Dashboard'!C40</f>
        <v>2000000</v>
      </c>
      <c r="E60" s="41">
        <f>'Scenario Dashboard'!D40</f>
        <v>1000000</v>
      </c>
      <c r="F60" s="41">
        <f>'Scenario Dashboard'!E40</f>
        <v>100000</v>
      </c>
      <c r="H60" s="37">
        <v>1</v>
      </c>
      <c r="I60" s="37">
        <v>1</v>
      </c>
      <c r="J60" s="37">
        <v>1</v>
      </c>
      <c r="L60" s="91" t="s">
        <v>189</v>
      </c>
    </row>
    <row r="61" spans="2:12" ht="12" x14ac:dyDescent="0.3">
      <c r="B61" s="347">
        <f t="shared" si="10"/>
        <v>2043</v>
      </c>
      <c r="C61" s="60" t="s">
        <v>41</v>
      </c>
      <c r="D61" s="41">
        <f>'Scenario Dashboard'!C41</f>
        <v>0</v>
      </c>
      <c r="E61" s="41">
        <f>'Scenario Dashboard'!D41</f>
        <v>0</v>
      </c>
      <c r="F61" s="41">
        <f>'Scenario Dashboard'!E41</f>
        <v>0</v>
      </c>
      <c r="H61" s="37">
        <v>1</v>
      </c>
      <c r="I61" s="37">
        <v>1</v>
      </c>
      <c r="J61" s="37">
        <v>1</v>
      </c>
      <c r="L61" s="91" t="s">
        <v>189</v>
      </c>
    </row>
    <row r="62" spans="2:12" ht="12" x14ac:dyDescent="0.3">
      <c r="B62" s="347">
        <f t="shared" si="10"/>
        <v>2044</v>
      </c>
      <c r="C62" s="60" t="s">
        <v>42</v>
      </c>
      <c r="D62" s="41">
        <f>'Scenario Dashboard'!C42</f>
        <v>0</v>
      </c>
      <c r="E62" s="41">
        <f>'Scenario Dashboard'!D42</f>
        <v>0</v>
      </c>
      <c r="F62" s="41">
        <f>'Scenario Dashboard'!E42</f>
        <v>0</v>
      </c>
      <c r="H62" s="37">
        <v>1</v>
      </c>
      <c r="I62" s="37">
        <v>1</v>
      </c>
      <c r="J62" s="37">
        <v>1</v>
      </c>
      <c r="L62" s="91" t="s">
        <v>189</v>
      </c>
    </row>
    <row r="63" spans="2:12" ht="12" x14ac:dyDescent="0.3">
      <c r="B63" s="347">
        <f t="shared" si="10"/>
        <v>2045</v>
      </c>
      <c r="C63" s="60" t="s">
        <v>43</v>
      </c>
      <c r="D63" s="41">
        <f>'Scenario Dashboard'!C43</f>
        <v>0</v>
      </c>
      <c r="E63" s="41">
        <f>'Scenario Dashboard'!D43</f>
        <v>0</v>
      </c>
      <c r="F63" s="41">
        <f>'Scenario Dashboard'!E43</f>
        <v>0</v>
      </c>
      <c r="H63" s="37">
        <v>1</v>
      </c>
      <c r="I63" s="37">
        <v>1</v>
      </c>
      <c r="J63" s="37">
        <v>1</v>
      </c>
      <c r="L63" s="91" t="s">
        <v>189</v>
      </c>
    </row>
    <row r="64" spans="2:12" ht="12" x14ac:dyDescent="0.3">
      <c r="B64" s="347">
        <f t="shared" si="10"/>
        <v>2046</v>
      </c>
      <c r="C64" s="60" t="s">
        <v>96</v>
      </c>
      <c r="D64" s="41">
        <f>'Scenario Dashboard'!C44</f>
        <v>0</v>
      </c>
      <c r="E64" s="41">
        <f>'Scenario Dashboard'!D44</f>
        <v>0</v>
      </c>
      <c r="F64" s="41">
        <f>'Scenario Dashboard'!E44</f>
        <v>0</v>
      </c>
      <c r="H64" s="37">
        <v>1</v>
      </c>
      <c r="I64" s="37">
        <v>1</v>
      </c>
      <c r="J64" s="37">
        <v>1</v>
      </c>
      <c r="L64" s="91" t="s">
        <v>189</v>
      </c>
    </row>
    <row r="65" spans="3:12" ht="12" x14ac:dyDescent="0.25">
      <c r="C65" s="63" t="s">
        <v>282</v>
      </c>
      <c r="D65" s="74"/>
      <c r="E65" s="74"/>
      <c r="F65" s="74"/>
      <c r="H65" s="74"/>
      <c r="I65" s="74"/>
      <c r="J65" s="74"/>
      <c r="L65" s="74"/>
    </row>
    <row r="68" spans="3:12" ht="14.5" x14ac:dyDescent="0.25">
      <c r="C68" s="238" t="s">
        <v>291</v>
      </c>
      <c r="D68" s="248"/>
      <c r="E68" s="232"/>
    </row>
    <row r="69" spans="3:12" ht="12" x14ac:dyDescent="0.25">
      <c r="C69" s="239" t="s">
        <v>187</v>
      </c>
      <c r="D69" s="246" t="s">
        <v>14</v>
      </c>
      <c r="E69" s="242" t="s">
        <v>292</v>
      </c>
    </row>
    <row r="70" spans="3:12" ht="12" x14ac:dyDescent="0.25">
      <c r="C70" s="227" t="s">
        <v>239</v>
      </c>
      <c r="D70" s="249" t="s">
        <v>293</v>
      </c>
      <c r="E70" s="329">
        <v>3</v>
      </c>
    </row>
    <row r="71" spans="3:12" ht="12" x14ac:dyDescent="0.25">
      <c r="C71" s="227" t="s">
        <v>240</v>
      </c>
      <c r="D71" s="249" t="s">
        <v>293</v>
      </c>
      <c r="E71" s="37">
        <v>3</v>
      </c>
    </row>
    <row r="72" spans="3:12" ht="12" x14ac:dyDescent="0.25">
      <c r="C72" s="227" t="s">
        <v>241</v>
      </c>
      <c r="D72" s="249" t="s">
        <v>293</v>
      </c>
      <c r="E72" s="37">
        <v>3</v>
      </c>
    </row>
  </sheetData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C22C9-38B6-439C-BA76-F5102CC27CFE}">
  <sheetPr>
    <tabColor theme="3"/>
  </sheetPr>
  <dimension ref="A1"/>
  <sheetViews>
    <sheetView workbookViewId="0"/>
  </sheetViews>
  <sheetFormatPr defaultColWidth="9" defaultRowHeight="11.5" x14ac:dyDescent="0.25"/>
  <cols>
    <col min="1" max="16384" width="9" style="76"/>
  </cols>
  <sheetData>
    <row r="1" spans="1:1" x14ac:dyDescent="0.25">
      <c r="A1" s="89" t="s">
        <v>55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4BF9B-048F-4896-9C63-EE288983254A}">
  <dimension ref="C2:S108"/>
  <sheetViews>
    <sheetView workbookViewId="0"/>
  </sheetViews>
  <sheetFormatPr defaultColWidth="9" defaultRowHeight="11.5" x14ac:dyDescent="0.25"/>
  <cols>
    <col min="3" max="3" width="46" customWidth="1"/>
    <col min="4" max="4" width="33.3984375" customWidth="1"/>
    <col min="5" max="5" width="28" customWidth="1"/>
    <col min="6" max="6" width="33" customWidth="1"/>
    <col min="7" max="8" width="27.3984375" customWidth="1"/>
    <col min="9" max="9" width="35" customWidth="1"/>
    <col min="10" max="10" width="41" customWidth="1"/>
    <col min="11" max="11" width="16" customWidth="1"/>
    <col min="12" max="12" width="30" customWidth="1"/>
    <col min="13" max="13" width="36.59765625" customWidth="1"/>
    <col min="15" max="15" width="29" customWidth="1"/>
    <col min="16" max="16" width="28.59765625" customWidth="1"/>
    <col min="17" max="17" width="18" customWidth="1"/>
  </cols>
  <sheetData>
    <row r="2" spans="3:9" ht="13" x14ac:dyDescent="0.25">
      <c r="C2" s="461" t="s">
        <v>294</v>
      </c>
      <c r="D2" s="462"/>
      <c r="E2" s="462"/>
    </row>
    <row r="3" spans="3:9" ht="18.5" x14ac:dyDescent="0.25">
      <c r="C3" s="19"/>
      <c r="D3" s="19" t="s">
        <v>22</v>
      </c>
      <c r="E3" s="19" t="s">
        <v>23</v>
      </c>
      <c r="G3" s="4" t="s">
        <v>295</v>
      </c>
      <c r="H3" s="4"/>
      <c r="I3" s="4" t="s">
        <v>296</v>
      </c>
    </row>
    <row r="4" spans="3:9" ht="18.5" x14ac:dyDescent="0.45">
      <c r="C4" s="8" t="s">
        <v>297</v>
      </c>
      <c r="D4" s="9">
        <v>800000</v>
      </c>
      <c r="E4" s="9">
        <v>800001</v>
      </c>
      <c r="G4" s="6">
        <v>2024</v>
      </c>
      <c r="H4" s="6"/>
      <c r="I4" s="6">
        <v>0.96</v>
      </c>
    </row>
    <row r="6" spans="3:9" ht="18.5" x14ac:dyDescent="0.45">
      <c r="G6" s="16" t="s">
        <v>298</v>
      </c>
      <c r="H6" s="32"/>
    </row>
    <row r="7" spans="3:9" ht="18.5" x14ac:dyDescent="0.45">
      <c r="C7" s="463" t="s">
        <v>299</v>
      </c>
      <c r="D7" s="463"/>
      <c r="E7" s="463"/>
      <c r="G7" s="6">
        <v>0.995</v>
      </c>
      <c r="H7" s="5"/>
    </row>
    <row r="8" spans="3:9" x14ac:dyDescent="0.25">
      <c r="C8" s="19"/>
      <c r="D8" s="19" t="s">
        <v>22</v>
      </c>
      <c r="E8" s="19" t="s">
        <v>23</v>
      </c>
    </row>
    <row r="9" spans="3:9" ht="18.5" x14ac:dyDescent="0.45">
      <c r="C9" s="10" t="s">
        <v>300</v>
      </c>
      <c r="D9" s="11">
        <v>0.18</v>
      </c>
      <c r="E9" s="11">
        <v>0.18</v>
      </c>
    </row>
    <row r="10" spans="3:9" ht="18.5" x14ac:dyDescent="0.45">
      <c r="C10" s="10" t="s">
        <v>301</v>
      </c>
      <c r="D10" s="11">
        <v>0.18</v>
      </c>
      <c r="E10" s="11">
        <v>0.18</v>
      </c>
    </row>
    <row r="11" spans="3:9" ht="18.5" x14ac:dyDescent="0.45">
      <c r="C11" s="10" t="s">
        <v>235</v>
      </c>
      <c r="D11" s="11">
        <v>0.27</v>
      </c>
      <c r="E11" s="11">
        <v>0.27</v>
      </c>
    </row>
    <row r="12" spans="3:9" ht="18.5" x14ac:dyDescent="0.45">
      <c r="C12" s="10" t="s">
        <v>248</v>
      </c>
      <c r="D12" s="11">
        <v>0.13</v>
      </c>
      <c r="E12" s="11">
        <v>0.13</v>
      </c>
    </row>
    <row r="13" spans="3:9" ht="18.5" x14ac:dyDescent="0.45">
      <c r="C13" s="10" t="s">
        <v>237</v>
      </c>
      <c r="D13" s="11">
        <v>0.04</v>
      </c>
      <c r="E13" s="11">
        <v>0.04</v>
      </c>
    </row>
    <row r="14" spans="3:9" ht="18.5" x14ac:dyDescent="0.45">
      <c r="C14" s="17" t="s">
        <v>238</v>
      </c>
      <c r="D14" s="11">
        <v>0.2</v>
      </c>
      <c r="E14" s="11">
        <v>0.2</v>
      </c>
    </row>
    <row r="15" spans="3:9" ht="18.5" x14ac:dyDescent="0.45">
      <c r="C15" s="27"/>
      <c r="D15" s="28"/>
      <c r="E15" s="28"/>
    </row>
    <row r="16" spans="3:9" ht="26.75" customHeight="1" x14ac:dyDescent="0.25">
      <c r="C16" s="464" t="s">
        <v>302</v>
      </c>
      <c r="D16" s="464"/>
      <c r="E16" s="464"/>
      <c r="F16" s="18" t="s">
        <v>303</v>
      </c>
    </row>
    <row r="17" spans="3:17" x14ac:dyDescent="0.25">
      <c r="C17" s="19"/>
      <c r="D17" s="19" t="s">
        <v>22</v>
      </c>
      <c r="E17" s="19" t="s">
        <v>23</v>
      </c>
      <c r="F17" s="19" t="s">
        <v>304</v>
      </c>
    </row>
    <row r="18" spans="3:17" ht="18.5" x14ac:dyDescent="0.45">
      <c r="C18" s="10" t="s">
        <v>300</v>
      </c>
      <c r="D18" s="23">
        <f>D$4*D9</f>
        <v>144000</v>
      </c>
      <c r="E18" s="23">
        <f>E$4*E9</f>
        <v>144000.18</v>
      </c>
      <c r="F18" s="12">
        <v>17250.450999999201</v>
      </c>
    </row>
    <row r="19" spans="3:17" ht="18.5" x14ac:dyDescent="0.45">
      <c r="C19" s="10" t="s">
        <v>301</v>
      </c>
      <c r="D19" s="23">
        <f t="shared" ref="D19:E23" si="0">D$4*D10</f>
        <v>144000</v>
      </c>
      <c r="E19" s="23">
        <f t="shared" si="0"/>
        <v>144000.18</v>
      </c>
      <c r="F19" s="15">
        <v>36114.059000000008</v>
      </c>
    </row>
    <row r="20" spans="3:17" ht="18.5" x14ac:dyDescent="0.45">
      <c r="C20" s="10" t="s">
        <v>235</v>
      </c>
      <c r="D20" s="23">
        <f t="shared" si="0"/>
        <v>216000</v>
      </c>
      <c r="E20" s="23">
        <f t="shared" si="0"/>
        <v>216000.27000000002</v>
      </c>
      <c r="F20" s="15">
        <v>19291.03</v>
      </c>
    </row>
    <row r="21" spans="3:17" ht="18.5" x14ac:dyDescent="0.45">
      <c r="C21" s="10" t="s">
        <v>248</v>
      </c>
      <c r="D21" s="23">
        <f t="shared" si="0"/>
        <v>104000</v>
      </c>
      <c r="E21" s="23">
        <f t="shared" si="0"/>
        <v>104000.13</v>
      </c>
      <c r="F21" s="15">
        <v>96415.42</v>
      </c>
    </row>
    <row r="22" spans="3:17" ht="18.5" x14ac:dyDescent="0.45">
      <c r="C22" s="10" t="s">
        <v>237</v>
      </c>
      <c r="D22" s="23">
        <f t="shared" si="0"/>
        <v>32000</v>
      </c>
      <c r="E22" s="23">
        <f t="shared" si="0"/>
        <v>32000.04</v>
      </c>
      <c r="F22" s="15">
        <v>67490.793999999994</v>
      </c>
    </row>
    <row r="23" spans="3:17" ht="18.5" x14ac:dyDescent="0.45">
      <c r="C23" s="17" t="s">
        <v>238</v>
      </c>
      <c r="D23" s="23">
        <f t="shared" si="0"/>
        <v>160000</v>
      </c>
      <c r="E23" s="23">
        <f t="shared" si="0"/>
        <v>160000.20000000001</v>
      </c>
      <c r="F23" s="15">
        <v>41364.020000000004</v>
      </c>
    </row>
    <row r="25" spans="3:17" ht="13" x14ac:dyDescent="0.25">
      <c r="C25" s="465" t="s">
        <v>305</v>
      </c>
      <c r="D25" s="465"/>
      <c r="E25" s="465"/>
      <c r="F25" s="465"/>
      <c r="G25" s="465"/>
      <c r="H25" s="30"/>
      <c r="O25" t="s">
        <v>305</v>
      </c>
      <c r="P25" t="s">
        <v>305</v>
      </c>
      <c r="Q25" t="s">
        <v>306</v>
      </c>
    </row>
    <row r="26" spans="3:17" ht="81.75" customHeight="1" x14ac:dyDescent="0.25">
      <c r="C26" s="19"/>
      <c r="D26" s="19" t="s">
        <v>22</v>
      </c>
      <c r="E26" s="19" t="s">
        <v>23</v>
      </c>
      <c r="F26" s="19" t="s">
        <v>22</v>
      </c>
      <c r="G26" s="19" t="s">
        <v>23</v>
      </c>
      <c r="H26" s="7" t="s">
        <v>303</v>
      </c>
      <c r="I26" s="19" t="s">
        <v>307</v>
      </c>
      <c r="J26" s="19" t="s">
        <v>308</v>
      </c>
      <c r="K26" s="19" t="s">
        <v>309</v>
      </c>
      <c r="L26" s="19"/>
      <c r="M26" s="31"/>
      <c r="O26" s="19" t="s">
        <v>22</v>
      </c>
      <c r="P26" s="19" t="s">
        <v>23</v>
      </c>
      <c r="Q26" s="19" t="s">
        <v>304</v>
      </c>
    </row>
    <row r="27" spans="3:17" ht="44" customHeight="1" x14ac:dyDescent="0.45">
      <c r="C27" s="10" t="s">
        <v>300</v>
      </c>
      <c r="D27" s="24"/>
      <c r="E27" s="24"/>
      <c r="F27" s="12"/>
      <c r="G27" s="12"/>
      <c r="H27" s="33"/>
      <c r="I27" s="19"/>
      <c r="J27" s="36">
        <v>0.3</v>
      </c>
      <c r="K27" s="31">
        <v>0.7</v>
      </c>
      <c r="L27" s="19"/>
      <c r="M27" s="31"/>
      <c r="O27" s="35" t="e">
        <f>INDEX(D$18:D$23,MATCH($J31,$C$18:$C$23,0))*J32*M26</f>
        <v>#N/A</v>
      </c>
    </row>
    <row r="28" spans="3:17" ht="18.5" x14ac:dyDescent="0.45">
      <c r="C28" s="13" t="s">
        <v>308</v>
      </c>
      <c r="D28" s="25"/>
      <c r="E28" s="25"/>
      <c r="F28" s="14">
        <v>43200</v>
      </c>
      <c r="G28" s="14">
        <v>43200</v>
      </c>
      <c r="H28" s="34"/>
      <c r="I28" s="19" t="s">
        <v>310</v>
      </c>
      <c r="J28" s="31">
        <v>0.38</v>
      </c>
      <c r="K28" s="31">
        <v>0.38</v>
      </c>
      <c r="L28" s="19"/>
      <c r="M28" s="31"/>
      <c r="O28" s="35" t="e">
        <f>INDEX(D$18:D$23,MATCH($I27,$C$18:$C$23,0))*K27*M27</f>
        <v>#N/A</v>
      </c>
    </row>
    <row r="29" spans="3:17" ht="18.5" x14ac:dyDescent="0.45">
      <c r="C29" s="6" t="s">
        <v>311</v>
      </c>
      <c r="D29" s="26">
        <v>0.38</v>
      </c>
      <c r="E29" s="26">
        <v>0.38</v>
      </c>
      <c r="F29" s="14">
        <v>16416</v>
      </c>
      <c r="G29" s="14">
        <v>16416</v>
      </c>
      <c r="H29" s="34"/>
      <c r="I29" s="19" t="s">
        <v>312</v>
      </c>
      <c r="J29" s="31">
        <v>0.62</v>
      </c>
      <c r="K29" s="31">
        <v>0.62</v>
      </c>
      <c r="L29" s="19"/>
      <c r="M29" s="31"/>
      <c r="O29" s="35" t="e">
        <f>INDEX(D$18:D$23,MATCH($I28,$C$18:$C$23,0))*K28*M28</f>
        <v>#N/A</v>
      </c>
    </row>
    <row r="30" spans="3:17" ht="18.5" x14ac:dyDescent="0.45">
      <c r="C30" s="6" t="s">
        <v>313</v>
      </c>
      <c r="D30" s="26">
        <v>0.62</v>
      </c>
      <c r="E30" s="26">
        <v>0.62</v>
      </c>
      <c r="F30" s="14">
        <v>26784</v>
      </c>
      <c r="G30" s="14">
        <v>26784</v>
      </c>
      <c r="H30" s="34"/>
      <c r="I30" s="19" t="s">
        <v>307</v>
      </c>
      <c r="J30" s="19" t="s">
        <v>314</v>
      </c>
      <c r="K30" s="19" t="s">
        <v>315</v>
      </c>
      <c r="O30" s="35" t="e">
        <f>INDEX(D$18:D$23,MATCH($I29,$C$18:$C$23,0))*K29*M29</f>
        <v>#N/A</v>
      </c>
    </row>
    <row r="31" spans="3:17" ht="18.5" x14ac:dyDescent="0.45">
      <c r="C31" s="13" t="s">
        <v>316</v>
      </c>
      <c r="D31" s="25"/>
      <c r="E31" s="25"/>
      <c r="F31" s="14">
        <v>100800</v>
      </c>
      <c r="G31" s="14">
        <v>100800</v>
      </c>
      <c r="H31" s="34"/>
      <c r="J31" s="31">
        <v>0.3</v>
      </c>
      <c r="K31" s="31">
        <v>0.7</v>
      </c>
    </row>
    <row r="32" spans="3:17" ht="18.5" x14ac:dyDescent="0.45">
      <c r="C32" s="6" t="s">
        <v>310</v>
      </c>
      <c r="D32" s="26">
        <v>0.38</v>
      </c>
      <c r="E32" s="26">
        <v>0.38</v>
      </c>
      <c r="F32" s="14">
        <v>38304</v>
      </c>
      <c r="G32" s="14">
        <v>38304</v>
      </c>
      <c r="H32" s="34"/>
      <c r="I32" s="19" t="s">
        <v>311</v>
      </c>
      <c r="J32" s="31">
        <v>0</v>
      </c>
      <c r="K32" s="31">
        <v>0</v>
      </c>
    </row>
    <row r="33" spans="3:19" ht="18.5" x14ac:dyDescent="0.45">
      <c r="C33" s="6" t="s">
        <v>313</v>
      </c>
      <c r="D33" s="26">
        <v>0.62</v>
      </c>
      <c r="E33" s="26">
        <v>0.62</v>
      </c>
      <c r="F33" s="14">
        <v>62496</v>
      </c>
      <c r="G33" s="14">
        <v>62496</v>
      </c>
      <c r="H33" s="34"/>
      <c r="I33" s="19" t="s">
        <v>313</v>
      </c>
      <c r="J33" s="31">
        <v>0</v>
      </c>
      <c r="K33" s="31">
        <v>0</v>
      </c>
      <c r="O33" s="19" t="s">
        <v>312</v>
      </c>
      <c r="P33" s="18" t="s">
        <v>317</v>
      </c>
      <c r="Q33" s="18" t="s">
        <v>318</v>
      </c>
      <c r="R33" s="18" t="s">
        <v>319</v>
      </c>
      <c r="S33" s="18" t="s">
        <v>307</v>
      </c>
    </row>
    <row r="34" spans="3:19" ht="18.5" x14ac:dyDescent="0.45">
      <c r="C34" s="10" t="s">
        <v>301</v>
      </c>
      <c r="D34" s="24">
        <v>0.18</v>
      </c>
      <c r="E34" s="24">
        <v>0.18</v>
      </c>
      <c r="F34" s="12">
        <v>144000</v>
      </c>
      <c r="G34" s="12">
        <v>144000</v>
      </c>
      <c r="H34" s="33"/>
      <c r="I34" s="19" t="s">
        <v>320</v>
      </c>
      <c r="J34" s="31">
        <v>0</v>
      </c>
      <c r="K34" s="31">
        <v>0</v>
      </c>
      <c r="O34" s="10" t="s">
        <v>301</v>
      </c>
      <c r="P34" s="19" t="s">
        <v>321</v>
      </c>
      <c r="Q34" s="31">
        <v>0.3</v>
      </c>
      <c r="R34" s="19" t="s">
        <v>322</v>
      </c>
      <c r="S34" s="31">
        <v>8.2589858081657974E-2</v>
      </c>
    </row>
    <row r="35" spans="3:19" ht="18.5" x14ac:dyDescent="0.45">
      <c r="C35" s="13" t="s">
        <v>321</v>
      </c>
      <c r="D35" s="25"/>
      <c r="E35" s="25"/>
      <c r="F35" s="14">
        <v>43200</v>
      </c>
      <c r="G35" s="14">
        <v>43200</v>
      </c>
      <c r="H35" s="34"/>
      <c r="I35" s="19" t="s">
        <v>323</v>
      </c>
      <c r="J35" s="31">
        <v>0</v>
      </c>
      <c r="K35" s="31">
        <v>0</v>
      </c>
      <c r="O35" s="10" t="s">
        <v>301</v>
      </c>
      <c r="P35" s="19"/>
      <c r="Q35" s="31"/>
      <c r="R35" s="19" t="s">
        <v>323</v>
      </c>
      <c r="S35" s="31">
        <v>6.3796727298494463E-2</v>
      </c>
    </row>
    <row r="36" spans="3:19" ht="18.5" x14ac:dyDescent="0.45">
      <c r="C36" s="6" t="s">
        <v>322</v>
      </c>
      <c r="D36" s="26">
        <v>8.2589858081657974E-2</v>
      </c>
      <c r="E36" s="26">
        <v>8.2589858081657974E-2</v>
      </c>
      <c r="F36" s="14">
        <v>3567.8818691276247</v>
      </c>
      <c r="G36" s="14">
        <v>3567.8818691276247</v>
      </c>
      <c r="H36" s="34"/>
      <c r="I36" s="19" t="s">
        <v>324</v>
      </c>
      <c r="J36" s="31">
        <v>0</v>
      </c>
      <c r="K36" s="31">
        <v>0</v>
      </c>
      <c r="O36" s="10" t="s">
        <v>301</v>
      </c>
      <c r="P36" s="19"/>
      <c r="Q36" s="31"/>
      <c r="R36" s="19" t="s">
        <v>324</v>
      </c>
      <c r="S36" s="31">
        <v>0.14809231752718796</v>
      </c>
    </row>
    <row r="37" spans="3:19" ht="18.5" x14ac:dyDescent="0.45">
      <c r="C37" s="6" t="s">
        <v>323</v>
      </c>
      <c r="D37" s="26">
        <v>6.3796727298494463E-2</v>
      </c>
      <c r="E37" s="26">
        <v>6.3796727298494463E-2</v>
      </c>
      <c r="F37" s="14">
        <v>2756.0186192949609</v>
      </c>
      <c r="G37" s="14">
        <v>2756.0186192949609</v>
      </c>
      <c r="H37" s="34"/>
      <c r="I37" s="19" t="s">
        <v>325</v>
      </c>
      <c r="J37" s="31">
        <v>1</v>
      </c>
      <c r="K37" s="31">
        <v>1</v>
      </c>
      <c r="O37" s="10" t="s">
        <v>301</v>
      </c>
      <c r="P37" s="19"/>
      <c r="Q37" s="31"/>
      <c r="R37" s="19" t="s">
        <v>326</v>
      </c>
      <c r="S37" s="31">
        <v>0.7055190579627767</v>
      </c>
    </row>
    <row r="38" spans="3:19" ht="18.5" x14ac:dyDescent="0.45">
      <c r="C38" s="6" t="s">
        <v>324</v>
      </c>
      <c r="D38" s="26">
        <v>0.14809231752718796</v>
      </c>
      <c r="E38" s="26">
        <v>0.14809231752718796</v>
      </c>
      <c r="F38" s="14">
        <v>6397.5881171745195</v>
      </c>
      <c r="G38" s="14">
        <v>6397.5881171745195</v>
      </c>
      <c r="H38" s="34"/>
      <c r="I38" s="19" t="s">
        <v>327</v>
      </c>
      <c r="J38" s="31">
        <v>0</v>
      </c>
      <c r="K38" s="31">
        <v>0</v>
      </c>
      <c r="O38" s="10" t="s">
        <v>301</v>
      </c>
      <c r="P38" s="19"/>
      <c r="Q38" s="31"/>
      <c r="R38" s="19" t="s">
        <v>328</v>
      </c>
      <c r="S38" s="31">
        <v>0</v>
      </c>
    </row>
    <row r="39" spans="3:19" ht="18.5" x14ac:dyDescent="0.45">
      <c r="C39" s="6" t="s">
        <v>326</v>
      </c>
      <c r="D39" s="26">
        <v>0.7055190579627767</v>
      </c>
      <c r="E39" s="26">
        <v>0.7055190579627767</v>
      </c>
      <c r="F39" s="14">
        <v>30478.423303991953</v>
      </c>
      <c r="G39" s="14">
        <v>30478.423303991953</v>
      </c>
      <c r="H39" s="34"/>
      <c r="J39" s="19" t="s">
        <v>329</v>
      </c>
      <c r="K39" s="19" t="s">
        <v>330</v>
      </c>
      <c r="O39" s="10" t="s">
        <v>301</v>
      </c>
      <c r="P39" s="19" t="s">
        <v>331</v>
      </c>
      <c r="Q39" s="31">
        <v>0.7</v>
      </c>
      <c r="R39" s="19" t="s">
        <v>322</v>
      </c>
      <c r="S39" s="31">
        <v>3.7818107834294019E-2</v>
      </c>
    </row>
    <row r="40" spans="3:19" ht="18.5" x14ac:dyDescent="0.45">
      <c r="C40" s="6" t="s">
        <v>328</v>
      </c>
      <c r="D40" s="26">
        <v>0</v>
      </c>
      <c r="E40" s="26">
        <v>0</v>
      </c>
      <c r="F40" s="14">
        <v>0</v>
      </c>
      <c r="G40" s="14">
        <v>0</v>
      </c>
      <c r="H40" s="34"/>
      <c r="O40" s="10" t="s">
        <v>301</v>
      </c>
      <c r="P40" s="19"/>
      <c r="Q40" s="31"/>
      <c r="R40" s="19" t="s">
        <v>323</v>
      </c>
      <c r="S40" s="31">
        <v>2.9448996157951057E-2</v>
      </c>
    </row>
    <row r="41" spans="3:19" ht="18.5" x14ac:dyDescent="0.45">
      <c r="C41" s="13" t="s">
        <v>331</v>
      </c>
      <c r="D41" s="25"/>
      <c r="E41" s="25"/>
      <c r="F41" s="14">
        <v>100800</v>
      </c>
      <c r="G41" s="14">
        <v>100800</v>
      </c>
      <c r="H41" s="34"/>
      <c r="O41" s="10" t="s">
        <v>301</v>
      </c>
      <c r="P41" s="19"/>
      <c r="Q41" s="31"/>
      <c r="R41" s="19" t="s">
        <v>324</v>
      </c>
      <c r="S41" s="31">
        <v>0.1091491177452943</v>
      </c>
    </row>
    <row r="42" spans="3:19" ht="18.5" x14ac:dyDescent="0.45">
      <c r="C42" s="6" t="s">
        <v>320</v>
      </c>
      <c r="D42" s="26">
        <v>3.7818107834294019E-2</v>
      </c>
      <c r="E42" s="26">
        <v>3.7818107834294019E-2</v>
      </c>
      <c r="F42" s="14">
        <v>3812.0652696968373</v>
      </c>
      <c r="G42" s="14">
        <v>3812.0652696968373</v>
      </c>
      <c r="H42" s="34"/>
      <c r="J42" s="18" t="s">
        <v>332</v>
      </c>
      <c r="K42" s="18" t="s">
        <v>318</v>
      </c>
      <c r="L42" s="18" t="s">
        <v>319</v>
      </c>
      <c r="M42" s="18" t="s">
        <v>307</v>
      </c>
      <c r="O42" s="10" t="s">
        <v>301</v>
      </c>
      <c r="P42" s="19"/>
      <c r="Q42" s="31"/>
      <c r="R42" s="19" t="s">
        <v>326</v>
      </c>
      <c r="S42" s="31">
        <v>0.82358343106844789</v>
      </c>
    </row>
    <row r="43" spans="3:19" ht="18.5" x14ac:dyDescent="0.45">
      <c r="C43" s="6" t="s">
        <v>323</v>
      </c>
      <c r="D43" s="26">
        <v>2.9448996157951057E-2</v>
      </c>
      <c r="E43" s="26">
        <v>2.9448996157951057E-2</v>
      </c>
      <c r="F43" s="14">
        <v>2968.4588127214665</v>
      </c>
      <c r="G43" s="14">
        <v>2968.4588127214665</v>
      </c>
      <c r="H43" s="34"/>
      <c r="I43" s="10" t="s">
        <v>248</v>
      </c>
      <c r="J43" s="19" t="s">
        <v>329</v>
      </c>
      <c r="K43" s="31">
        <v>0.3</v>
      </c>
      <c r="L43" s="19" t="s">
        <v>333</v>
      </c>
      <c r="M43" s="31">
        <v>4.6296296296296294E-2</v>
      </c>
      <c r="O43" s="10" t="s">
        <v>301</v>
      </c>
      <c r="P43" s="19"/>
      <c r="Q43" s="31"/>
      <c r="R43" s="19" t="s">
        <v>328</v>
      </c>
      <c r="S43" s="31">
        <v>0</v>
      </c>
    </row>
    <row r="44" spans="3:19" ht="18.5" x14ac:dyDescent="0.45">
      <c r="C44" s="6" t="s">
        <v>324</v>
      </c>
      <c r="D44" s="26">
        <v>0.1091491177452943</v>
      </c>
      <c r="E44" s="26">
        <v>0.1091491177452943</v>
      </c>
      <c r="F44" s="14">
        <v>11002.231068725665</v>
      </c>
      <c r="G44" s="14">
        <v>11002.231068725665</v>
      </c>
      <c r="H44" s="34"/>
      <c r="I44" s="10" t="s">
        <v>248</v>
      </c>
      <c r="J44" s="19"/>
      <c r="K44" s="31"/>
      <c r="L44" s="19" t="s">
        <v>320</v>
      </c>
      <c r="M44" s="31">
        <v>5.5555555555555552E-2</v>
      </c>
    </row>
    <row r="45" spans="3:19" ht="18.5" x14ac:dyDescent="0.45">
      <c r="C45" s="6" t="s">
        <v>326</v>
      </c>
      <c r="D45" s="26">
        <v>0.82358343106844789</v>
      </c>
      <c r="E45" s="26">
        <v>0.82358343106844789</v>
      </c>
      <c r="F45" s="14">
        <v>83017.209851699547</v>
      </c>
      <c r="G45" s="14">
        <v>83017.209851699547</v>
      </c>
      <c r="H45" s="34"/>
      <c r="I45" s="10" t="s">
        <v>248</v>
      </c>
      <c r="J45" s="19"/>
      <c r="K45" s="31"/>
      <c r="L45" s="19" t="s">
        <v>323</v>
      </c>
      <c r="M45" s="31">
        <v>0.21296296296296297</v>
      </c>
    </row>
    <row r="46" spans="3:19" ht="18.5" x14ac:dyDescent="0.45">
      <c r="C46" s="6" t="s">
        <v>328</v>
      </c>
      <c r="D46" s="26">
        <v>0</v>
      </c>
      <c r="E46" s="26">
        <v>0</v>
      </c>
      <c r="F46" s="14">
        <v>0</v>
      </c>
      <c r="G46" s="14">
        <v>0</v>
      </c>
      <c r="H46" s="34"/>
      <c r="I46" s="10" t="s">
        <v>248</v>
      </c>
      <c r="J46" s="19"/>
      <c r="K46" s="31"/>
      <c r="L46" s="19" t="s">
        <v>324</v>
      </c>
      <c r="M46" s="31">
        <v>0.45370370370370372</v>
      </c>
    </row>
    <row r="47" spans="3:19" ht="18.5" x14ac:dyDescent="0.45">
      <c r="C47" s="10" t="s">
        <v>235</v>
      </c>
      <c r="D47" s="24">
        <v>0.27</v>
      </c>
      <c r="E47" s="24">
        <v>0.27</v>
      </c>
      <c r="F47" s="12">
        <v>216000</v>
      </c>
      <c r="G47" s="12">
        <v>216000</v>
      </c>
      <c r="H47" s="33"/>
      <c r="I47" s="10" t="s">
        <v>248</v>
      </c>
      <c r="J47" s="19"/>
      <c r="K47" s="31"/>
      <c r="L47" s="19" t="s">
        <v>326</v>
      </c>
      <c r="M47" s="31">
        <v>0.23148148148148148</v>
      </c>
    </row>
    <row r="48" spans="3:19" ht="18.5" x14ac:dyDescent="0.45">
      <c r="C48" s="13" t="s">
        <v>314</v>
      </c>
      <c r="D48" s="25">
        <v>0.3</v>
      </c>
      <c r="E48" s="25">
        <v>0.3</v>
      </c>
      <c r="F48" s="14">
        <v>64800</v>
      </c>
      <c r="G48" s="14">
        <v>64800</v>
      </c>
      <c r="H48" s="34"/>
      <c r="I48" s="10" t="s">
        <v>248</v>
      </c>
      <c r="J48" s="19"/>
      <c r="K48" s="31"/>
      <c r="L48" s="19" t="s">
        <v>328</v>
      </c>
      <c r="M48" s="31">
        <v>0</v>
      </c>
    </row>
    <row r="49" spans="3:13" ht="18.5" x14ac:dyDescent="0.45">
      <c r="C49" s="6" t="s">
        <v>311</v>
      </c>
      <c r="D49" s="26">
        <v>0</v>
      </c>
      <c r="E49" s="26">
        <v>0</v>
      </c>
      <c r="F49" s="14">
        <v>0</v>
      </c>
      <c r="G49" s="14">
        <v>0</v>
      </c>
      <c r="H49" s="34"/>
      <c r="I49" s="10" t="s">
        <v>248</v>
      </c>
      <c r="J49" s="19" t="s">
        <v>329</v>
      </c>
      <c r="K49" s="31">
        <v>0.7</v>
      </c>
      <c r="L49" s="19" t="s">
        <v>333</v>
      </c>
      <c r="M49" s="31">
        <v>4.6296296296296294E-2</v>
      </c>
    </row>
    <row r="50" spans="3:13" ht="18.5" x14ac:dyDescent="0.45">
      <c r="C50" s="6" t="s">
        <v>313</v>
      </c>
      <c r="D50" s="26">
        <v>0</v>
      </c>
      <c r="E50" s="26">
        <v>0</v>
      </c>
      <c r="F50" s="14">
        <v>0</v>
      </c>
      <c r="G50" s="14">
        <v>0</v>
      </c>
      <c r="H50" s="34"/>
      <c r="I50" s="10" t="s">
        <v>248</v>
      </c>
      <c r="J50" s="19"/>
      <c r="K50" s="31"/>
      <c r="L50" s="19" t="s">
        <v>320</v>
      </c>
      <c r="M50" s="31">
        <v>5.5555555555555552E-2</v>
      </c>
    </row>
    <row r="51" spans="3:13" ht="18.5" x14ac:dyDescent="0.45">
      <c r="C51" s="6" t="s">
        <v>320</v>
      </c>
      <c r="D51" s="26">
        <v>0</v>
      </c>
      <c r="E51" s="26">
        <v>0</v>
      </c>
      <c r="F51" s="14">
        <v>0</v>
      </c>
      <c r="G51" s="14">
        <v>0</v>
      </c>
      <c r="H51" s="34"/>
      <c r="I51" s="10" t="s">
        <v>248</v>
      </c>
      <c r="J51" s="19"/>
      <c r="K51" s="31"/>
      <c r="L51" s="19" t="s">
        <v>323</v>
      </c>
      <c r="M51" s="31">
        <v>0.21296296296296297</v>
      </c>
    </row>
    <row r="52" spans="3:13" ht="18.5" x14ac:dyDescent="0.45">
      <c r="C52" s="6" t="s">
        <v>323</v>
      </c>
      <c r="D52" s="26">
        <v>0</v>
      </c>
      <c r="E52" s="26">
        <v>0</v>
      </c>
      <c r="F52" s="14">
        <v>0</v>
      </c>
      <c r="G52" s="14">
        <v>0</v>
      </c>
      <c r="H52" s="34"/>
      <c r="I52" s="10" t="s">
        <v>248</v>
      </c>
      <c r="J52" s="19"/>
      <c r="K52" s="31"/>
      <c r="L52" s="19" t="s">
        <v>324</v>
      </c>
      <c r="M52" s="31">
        <v>0.45370370370370372</v>
      </c>
    </row>
    <row r="53" spans="3:13" ht="18.5" x14ac:dyDescent="0.45">
      <c r="C53" s="6" t="s">
        <v>324</v>
      </c>
      <c r="D53" s="26">
        <v>0</v>
      </c>
      <c r="E53" s="26">
        <v>0</v>
      </c>
      <c r="F53" s="14">
        <v>0</v>
      </c>
      <c r="G53" s="14">
        <v>0</v>
      </c>
      <c r="H53" s="34"/>
      <c r="I53" s="10" t="s">
        <v>248</v>
      </c>
      <c r="J53" s="19"/>
      <c r="K53" s="31"/>
      <c r="L53" s="19" t="s">
        <v>326</v>
      </c>
      <c r="M53" s="31">
        <v>0.23148148148148148</v>
      </c>
    </row>
    <row r="54" spans="3:13" ht="18.5" x14ac:dyDescent="0.45">
      <c r="C54" s="6" t="s">
        <v>325</v>
      </c>
      <c r="D54" s="26">
        <v>1</v>
      </c>
      <c r="E54" s="26">
        <v>1</v>
      </c>
      <c r="F54" s="14">
        <v>60030</v>
      </c>
      <c r="G54" s="14">
        <v>60030</v>
      </c>
      <c r="H54" s="34"/>
      <c r="I54" s="10" t="s">
        <v>248</v>
      </c>
      <c r="J54" s="19"/>
      <c r="K54" s="31"/>
      <c r="L54" s="19" t="s">
        <v>328</v>
      </c>
      <c r="M54" s="31">
        <v>0</v>
      </c>
    </row>
    <row r="55" spans="3:13" ht="18.5" x14ac:dyDescent="0.45">
      <c r="C55" s="6" t="s">
        <v>327</v>
      </c>
      <c r="D55" s="26">
        <v>0</v>
      </c>
      <c r="E55" s="26">
        <v>0</v>
      </c>
      <c r="F55" s="14">
        <v>0</v>
      </c>
      <c r="G55" s="14">
        <v>0</v>
      </c>
      <c r="H55" s="34"/>
    </row>
    <row r="56" spans="3:13" ht="18.5" x14ac:dyDescent="0.45">
      <c r="C56" s="13" t="s">
        <v>315</v>
      </c>
      <c r="D56" s="25">
        <v>0.7</v>
      </c>
      <c r="E56" s="25">
        <v>0.7</v>
      </c>
      <c r="F56" s="14">
        <v>151200</v>
      </c>
      <c r="G56" s="14">
        <v>151200</v>
      </c>
      <c r="H56" s="34"/>
    </row>
    <row r="57" spans="3:13" ht="18.5" x14ac:dyDescent="0.45">
      <c r="C57" s="6" t="s">
        <v>311</v>
      </c>
      <c r="D57" s="26">
        <v>0</v>
      </c>
      <c r="E57" s="26">
        <v>0</v>
      </c>
      <c r="F57" s="14">
        <v>0</v>
      </c>
      <c r="G57" s="14">
        <v>0</v>
      </c>
      <c r="H57" s="34"/>
      <c r="I57" s="10" t="s">
        <v>237</v>
      </c>
      <c r="J57" s="13" t="s">
        <v>334</v>
      </c>
      <c r="K57" s="25">
        <v>0.3</v>
      </c>
      <c r="L57" s="6" t="s">
        <v>311</v>
      </c>
      <c r="M57" s="26">
        <v>0</v>
      </c>
    </row>
    <row r="58" spans="3:13" ht="18.5" x14ac:dyDescent="0.45">
      <c r="C58" s="6" t="s">
        <v>313</v>
      </c>
      <c r="D58" s="26">
        <v>0</v>
      </c>
      <c r="E58" s="26">
        <v>0</v>
      </c>
      <c r="F58" s="14">
        <v>0</v>
      </c>
      <c r="G58" s="14">
        <v>0</v>
      </c>
      <c r="H58" s="34"/>
      <c r="I58" s="10" t="s">
        <v>237</v>
      </c>
      <c r="L58" s="6" t="s">
        <v>313</v>
      </c>
      <c r="M58" s="26">
        <v>0</v>
      </c>
    </row>
    <row r="59" spans="3:13" ht="18.5" x14ac:dyDescent="0.45">
      <c r="C59" s="6" t="s">
        <v>320</v>
      </c>
      <c r="D59" s="26">
        <v>0</v>
      </c>
      <c r="E59" s="26">
        <v>0</v>
      </c>
      <c r="F59" s="14">
        <v>0</v>
      </c>
      <c r="G59" s="14">
        <v>0</v>
      </c>
      <c r="H59" s="34"/>
      <c r="I59" s="10" t="s">
        <v>237</v>
      </c>
      <c r="L59" s="6" t="s">
        <v>320</v>
      </c>
      <c r="M59" s="26">
        <v>0</v>
      </c>
    </row>
    <row r="60" spans="3:13" ht="18.5" x14ac:dyDescent="0.45">
      <c r="C60" s="6" t="s">
        <v>323</v>
      </c>
      <c r="D60" s="26">
        <v>0</v>
      </c>
      <c r="E60" s="26">
        <v>0</v>
      </c>
      <c r="F60" s="14">
        <v>0</v>
      </c>
      <c r="G60" s="14">
        <v>0</v>
      </c>
      <c r="H60" s="34"/>
      <c r="I60" s="10" t="s">
        <v>237</v>
      </c>
      <c r="L60" s="6" t="s">
        <v>323</v>
      </c>
      <c r="M60" s="26">
        <v>0</v>
      </c>
    </row>
    <row r="61" spans="3:13" ht="18.5" x14ac:dyDescent="0.45">
      <c r="C61" s="6" t="s">
        <v>324</v>
      </c>
      <c r="D61" s="26">
        <v>0</v>
      </c>
      <c r="E61" s="26">
        <v>0</v>
      </c>
      <c r="F61" s="14">
        <v>0</v>
      </c>
      <c r="G61" s="14">
        <v>0</v>
      </c>
      <c r="H61" s="34"/>
      <c r="I61" s="10" t="s">
        <v>237</v>
      </c>
      <c r="L61" s="6" t="s">
        <v>324</v>
      </c>
      <c r="M61" s="26">
        <v>0</v>
      </c>
    </row>
    <row r="62" spans="3:13" ht="18.5" x14ac:dyDescent="0.45">
      <c r="C62" s="6" t="s">
        <v>325</v>
      </c>
      <c r="D62" s="26">
        <v>1</v>
      </c>
      <c r="E62" s="26">
        <v>1</v>
      </c>
      <c r="F62" s="14">
        <v>140070</v>
      </c>
      <c r="G62" s="14">
        <v>140070</v>
      </c>
      <c r="H62" s="34"/>
      <c r="I62" s="10" t="s">
        <v>237</v>
      </c>
      <c r="L62" s="6" t="s">
        <v>325</v>
      </c>
      <c r="M62" s="26">
        <v>1</v>
      </c>
    </row>
    <row r="63" spans="3:13" ht="18.5" x14ac:dyDescent="0.45">
      <c r="C63" s="6" t="s">
        <v>327</v>
      </c>
      <c r="D63" s="26">
        <v>0</v>
      </c>
      <c r="E63" s="26">
        <v>0</v>
      </c>
      <c r="F63" s="14">
        <v>0</v>
      </c>
      <c r="G63" s="14">
        <v>0</v>
      </c>
      <c r="H63" s="34"/>
      <c r="I63" s="10" t="s">
        <v>237</v>
      </c>
      <c r="L63" s="6" t="s">
        <v>327</v>
      </c>
      <c r="M63" s="26">
        <v>0</v>
      </c>
    </row>
    <row r="64" spans="3:13" ht="18.5" x14ac:dyDescent="0.45">
      <c r="C64" s="10" t="s">
        <v>248</v>
      </c>
      <c r="D64" s="24">
        <v>0.13</v>
      </c>
      <c r="E64" s="24">
        <v>0.13</v>
      </c>
      <c r="F64" s="12">
        <v>104000</v>
      </c>
      <c r="G64" s="12">
        <v>104000</v>
      </c>
      <c r="H64" s="33"/>
      <c r="I64" s="10" t="s">
        <v>237</v>
      </c>
      <c r="J64" s="13" t="s">
        <v>335</v>
      </c>
      <c r="K64" s="25">
        <v>0.7</v>
      </c>
      <c r="L64" s="6" t="s">
        <v>311</v>
      </c>
      <c r="M64" s="26">
        <v>0</v>
      </c>
    </row>
    <row r="65" spans="3:13" ht="18.5" x14ac:dyDescent="0.45">
      <c r="C65" s="13" t="s">
        <v>329</v>
      </c>
      <c r="D65" s="25"/>
      <c r="E65" s="25">
        <f>F65/F64</f>
        <v>0.3</v>
      </c>
      <c r="F65" s="14">
        <v>31200</v>
      </c>
      <c r="G65" s="14">
        <v>31200</v>
      </c>
      <c r="H65" s="34"/>
      <c r="I65" s="10" t="s">
        <v>237</v>
      </c>
      <c r="L65" s="6" t="s">
        <v>313</v>
      </c>
      <c r="M65" s="26">
        <v>0</v>
      </c>
    </row>
    <row r="66" spans="3:13" ht="18.5" x14ac:dyDescent="0.45">
      <c r="C66" s="6" t="s">
        <v>333</v>
      </c>
      <c r="D66" s="26">
        <v>4.6296296296296294E-2</v>
      </c>
      <c r="E66" s="26">
        <v>4.6296296296296294E-2</v>
      </c>
      <c r="F66" s="14">
        <v>1444.4444444444443</v>
      </c>
      <c r="G66" s="14">
        <v>1444.4444444444443</v>
      </c>
      <c r="H66" s="34"/>
      <c r="I66" s="10" t="s">
        <v>237</v>
      </c>
      <c r="L66" s="6" t="s">
        <v>320</v>
      </c>
      <c r="M66" s="26">
        <v>0</v>
      </c>
    </row>
    <row r="67" spans="3:13" ht="18.5" x14ac:dyDescent="0.45">
      <c r="C67" s="6" t="s">
        <v>320</v>
      </c>
      <c r="D67" s="26">
        <v>5.5555555555555552E-2</v>
      </c>
      <c r="E67" s="26">
        <v>5.5555555555555552E-2</v>
      </c>
      <c r="F67" s="14">
        <v>1733.3333333333333</v>
      </c>
      <c r="G67" s="14">
        <v>1733.3333333333333</v>
      </c>
      <c r="H67" s="34"/>
      <c r="I67" s="10" t="s">
        <v>237</v>
      </c>
      <c r="L67" s="6" t="s">
        <v>323</v>
      </c>
      <c r="M67" s="26">
        <v>0</v>
      </c>
    </row>
    <row r="68" spans="3:13" ht="18.5" x14ac:dyDescent="0.45">
      <c r="C68" s="6" t="s">
        <v>323</v>
      </c>
      <c r="D68" s="26">
        <v>0.21296296296296297</v>
      </c>
      <c r="E68" s="26">
        <v>0.21296296296296297</v>
      </c>
      <c r="F68" s="14">
        <v>6644.4444444444443</v>
      </c>
      <c r="G68" s="14">
        <v>6644.4444444444443</v>
      </c>
      <c r="H68" s="34"/>
      <c r="I68" s="10" t="s">
        <v>237</v>
      </c>
      <c r="L68" s="6" t="s">
        <v>324</v>
      </c>
      <c r="M68" s="26">
        <v>0</v>
      </c>
    </row>
    <row r="69" spans="3:13" ht="18.5" x14ac:dyDescent="0.45">
      <c r="C69" s="6" t="s">
        <v>324</v>
      </c>
      <c r="D69" s="26">
        <v>0.45370370370370372</v>
      </c>
      <c r="E69" s="26">
        <v>0.45370370370370372</v>
      </c>
      <c r="F69" s="14">
        <v>14155.555555555557</v>
      </c>
      <c r="G69" s="14">
        <v>14155.555555555557</v>
      </c>
      <c r="H69" s="34"/>
      <c r="I69" s="10" t="s">
        <v>237</v>
      </c>
      <c r="L69" s="6" t="s">
        <v>325</v>
      </c>
      <c r="M69" s="26">
        <v>1</v>
      </c>
    </row>
    <row r="70" spans="3:13" ht="18.5" x14ac:dyDescent="0.45">
      <c r="C70" s="6" t="s">
        <v>326</v>
      </c>
      <c r="D70" s="26">
        <v>0.23148148148148148</v>
      </c>
      <c r="E70" s="26">
        <v>0.23148148148148148</v>
      </c>
      <c r="F70" s="14">
        <v>7222.2222222222226</v>
      </c>
      <c r="G70" s="14">
        <v>7222.2222222222226</v>
      </c>
      <c r="H70" s="34"/>
      <c r="I70" s="10" t="s">
        <v>237</v>
      </c>
      <c r="L70" s="6" t="s">
        <v>327</v>
      </c>
      <c r="M70" s="26">
        <v>0</v>
      </c>
    </row>
    <row r="71" spans="3:13" ht="18.5" x14ac:dyDescent="0.45">
      <c r="C71" s="6" t="s">
        <v>328</v>
      </c>
      <c r="D71" s="26">
        <v>0</v>
      </c>
      <c r="E71" s="26">
        <v>0</v>
      </c>
      <c r="F71" s="14">
        <v>0</v>
      </c>
      <c r="G71" s="14">
        <v>0</v>
      </c>
      <c r="H71" s="34"/>
      <c r="J71" s="5"/>
    </row>
    <row r="72" spans="3:13" ht="18.5" x14ac:dyDescent="0.45">
      <c r="C72" s="13" t="s">
        <v>330</v>
      </c>
      <c r="D72" s="25"/>
      <c r="E72" s="25"/>
      <c r="F72" s="14">
        <v>72800</v>
      </c>
      <c r="G72" s="14">
        <v>72800</v>
      </c>
      <c r="H72" s="34"/>
      <c r="J72" s="18" t="s">
        <v>336</v>
      </c>
      <c r="K72" s="18" t="s">
        <v>318</v>
      </c>
      <c r="L72" s="18" t="s">
        <v>319</v>
      </c>
      <c r="M72" s="18" t="s">
        <v>307</v>
      </c>
    </row>
    <row r="73" spans="3:13" ht="18.5" x14ac:dyDescent="0.45">
      <c r="C73" s="6" t="s">
        <v>333</v>
      </c>
      <c r="D73" s="26">
        <v>4.6296296296296294E-2</v>
      </c>
      <c r="E73" s="26">
        <v>4.6296296296296294E-2</v>
      </c>
      <c r="F73" s="14">
        <v>3370.37037037037</v>
      </c>
      <c r="G73" s="14">
        <v>3370.37037037037</v>
      </c>
      <c r="H73" s="34"/>
      <c r="I73" s="17" t="s">
        <v>238</v>
      </c>
      <c r="J73" s="19" t="s">
        <v>337</v>
      </c>
      <c r="K73" s="31">
        <v>0.3</v>
      </c>
      <c r="L73" s="19" t="s">
        <v>322</v>
      </c>
      <c r="M73" s="31">
        <v>8.2589858081657974E-2</v>
      </c>
    </row>
    <row r="74" spans="3:13" ht="18.5" x14ac:dyDescent="0.45">
      <c r="C74" s="6" t="s">
        <v>320</v>
      </c>
      <c r="D74" s="26">
        <v>5.5555555555555552E-2</v>
      </c>
      <c r="E74" s="26">
        <v>5.5555555555555552E-2</v>
      </c>
      <c r="F74" s="14">
        <v>4044.4444444444443</v>
      </c>
      <c r="G74" s="14">
        <v>4044.4444444444443</v>
      </c>
      <c r="H74" s="34"/>
      <c r="I74" s="17" t="s">
        <v>238</v>
      </c>
      <c r="J74" s="19"/>
      <c r="K74" s="31"/>
      <c r="L74" s="19" t="s">
        <v>323</v>
      </c>
      <c r="M74" s="31">
        <v>6.3796727298494463E-2</v>
      </c>
    </row>
    <row r="75" spans="3:13" ht="18.5" x14ac:dyDescent="0.45">
      <c r="C75" s="6" t="s">
        <v>323</v>
      </c>
      <c r="D75" s="26">
        <v>0.21296296296296297</v>
      </c>
      <c r="E75" s="26">
        <v>0.21296296296296297</v>
      </c>
      <c r="F75" s="14">
        <v>15503.703703703704</v>
      </c>
      <c r="G75" s="14">
        <v>15503.703703703704</v>
      </c>
      <c r="H75" s="34"/>
      <c r="I75" s="17" t="s">
        <v>238</v>
      </c>
      <c r="J75" s="19"/>
      <c r="K75" s="31"/>
      <c r="L75" s="19" t="s">
        <v>324</v>
      </c>
      <c r="M75" s="31">
        <v>0.14809231752718796</v>
      </c>
    </row>
    <row r="76" spans="3:13" ht="18.5" x14ac:dyDescent="0.45">
      <c r="C76" s="6" t="s">
        <v>324</v>
      </c>
      <c r="D76" s="26">
        <v>0.45370370370370372</v>
      </c>
      <c r="E76" s="26">
        <v>0.45370370370370372</v>
      </c>
      <c r="F76" s="14">
        <v>33029.629629629628</v>
      </c>
      <c r="G76" s="14">
        <v>33029.629629629628</v>
      </c>
      <c r="H76" s="34"/>
      <c r="I76" s="17" t="s">
        <v>238</v>
      </c>
      <c r="J76" s="19"/>
      <c r="K76" s="31"/>
      <c r="L76" s="19" t="s">
        <v>326</v>
      </c>
      <c r="M76" s="31">
        <v>0.7055190579627767</v>
      </c>
    </row>
    <row r="77" spans="3:13" ht="18.5" x14ac:dyDescent="0.45">
      <c r="C77" s="6" t="s">
        <v>326</v>
      </c>
      <c r="D77" s="26">
        <v>0.23148148148148148</v>
      </c>
      <c r="E77" s="26">
        <v>0.23148148148148148</v>
      </c>
      <c r="F77" s="14">
        <v>16851.85185185185</v>
      </c>
      <c r="G77" s="14">
        <v>16851.85185185185</v>
      </c>
      <c r="H77" s="34"/>
      <c r="I77" s="17" t="s">
        <v>238</v>
      </c>
      <c r="J77" s="19"/>
      <c r="K77" s="31"/>
      <c r="L77" s="19" t="s">
        <v>328</v>
      </c>
      <c r="M77" s="31">
        <v>0</v>
      </c>
    </row>
    <row r="78" spans="3:13" ht="18.5" x14ac:dyDescent="0.45">
      <c r="C78" s="6" t="s">
        <v>328</v>
      </c>
      <c r="D78" s="26">
        <v>0</v>
      </c>
      <c r="E78" s="26">
        <v>0</v>
      </c>
      <c r="F78" s="14">
        <v>0</v>
      </c>
      <c r="G78" s="14">
        <v>0</v>
      </c>
      <c r="H78" s="34"/>
      <c r="I78" s="17" t="s">
        <v>238</v>
      </c>
      <c r="J78" s="19" t="s">
        <v>338</v>
      </c>
      <c r="K78" s="31"/>
      <c r="L78" s="19" t="s">
        <v>320</v>
      </c>
      <c r="M78" s="31">
        <v>3.7818107834294019E-2</v>
      </c>
    </row>
    <row r="79" spans="3:13" ht="18.5" x14ac:dyDescent="0.45">
      <c r="C79" s="10" t="s">
        <v>237</v>
      </c>
      <c r="D79" s="24">
        <v>0.04</v>
      </c>
      <c r="E79" s="24">
        <v>0.04</v>
      </c>
      <c r="F79" s="12">
        <v>32000</v>
      </c>
      <c r="G79" s="12">
        <v>32000</v>
      </c>
      <c r="H79" s="33"/>
      <c r="I79" s="17" t="s">
        <v>238</v>
      </c>
      <c r="J79" s="19"/>
      <c r="K79" s="31">
        <v>0.7</v>
      </c>
      <c r="L79" s="19" t="s">
        <v>323</v>
      </c>
      <c r="M79" s="31">
        <v>2.9448996157951057E-2</v>
      </c>
    </row>
    <row r="80" spans="3:13" ht="18.5" x14ac:dyDescent="0.45">
      <c r="C80" s="13" t="s">
        <v>334</v>
      </c>
      <c r="D80" s="25">
        <v>0.3</v>
      </c>
      <c r="E80" s="25">
        <v>0.3</v>
      </c>
      <c r="F80" s="14">
        <v>9600</v>
      </c>
      <c r="G80" s="14">
        <v>9600</v>
      </c>
      <c r="H80" s="34"/>
      <c r="I80" s="17" t="s">
        <v>238</v>
      </c>
      <c r="J80" s="19"/>
      <c r="K80" s="31"/>
      <c r="L80" s="19" t="s">
        <v>324</v>
      </c>
      <c r="M80" s="31">
        <v>0.1091491177452943</v>
      </c>
    </row>
    <row r="81" spans="3:13" ht="18.5" x14ac:dyDescent="0.45">
      <c r="C81" s="6" t="s">
        <v>311</v>
      </c>
      <c r="D81" s="26">
        <v>0</v>
      </c>
      <c r="E81" s="26">
        <v>0</v>
      </c>
      <c r="F81" s="14">
        <v>0</v>
      </c>
      <c r="G81" s="14">
        <v>0</v>
      </c>
      <c r="H81" s="34"/>
      <c r="I81" s="17" t="s">
        <v>238</v>
      </c>
      <c r="J81" s="19"/>
      <c r="K81" s="31"/>
      <c r="L81" s="19" t="s">
        <v>326</v>
      </c>
      <c r="M81" s="31">
        <v>0.82358343106844789</v>
      </c>
    </row>
    <row r="82" spans="3:13" ht="18.5" x14ac:dyDescent="0.45">
      <c r="C82" s="6" t="s">
        <v>313</v>
      </c>
      <c r="D82" s="26">
        <v>0</v>
      </c>
      <c r="E82" s="26">
        <v>0</v>
      </c>
      <c r="F82" s="14">
        <v>0</v>
      </c>
      <c r="G82" s="14">
        <v>0</v>
      </c>
      <c r="H82" s="34"/>
      <c r="I82" s="17" t="s">
        <v>238</v>
      </c>
      <c r="J82" s="19"/>
      <c r="K82" s="31"/>
      <c r="L82" s="19" t="s">
        <v>328</v>
      </c>
      <c r="M82" s="31">
        <v>0</v>
      </c>
    </row>
    <row r="83" spans="3:13" ht="18.5" x14ac:dyDescent="0.45">
      <c r="C83" s="6" t="s">
        <v>320</v>
      </c>
      <c r="D83" s="26">
        <v>0</v>
      </c>
      <c r="E83" s="26">
        <v>0</v>
      </c>
      <c r="F83" s="14">
        <v>0</v>
      </c>
      <c r="G83" s="14">
        <v>0</v>
      </c>
      <c r="H83" s="34"/>
    </row>
    <row r="84" spans="3:13" ht="18.5" x14ac:dyDescent="0.45">
      <c r="C84" s="6" t="s">
        <v>323</v>
      </c>
      <c r="D84" s="26">
        <v>0</v>
      </c>
      <c r="E84" s="26">
        <v>0</v>
      </c>
      <c r="F84" s="14">
        <v>0</v>
      </c>
      <c r="G84" s="14">
        <v>0</v>
      </c>
      <c r="H84" s="34"/>
    </row>
    <row r="85" spans="3:13" ht="18.5" x14ac:dyDescent="0.45">
      <c r="C85" s="6" t="s">
        <v>324</v>
      </c>
      <c r="D85" s="26">
        <v>0</v>
      </c>
      <c r="E85" s="26">
        <v>0</v>
      </c>
      <c r="F85" s="14">
        <v>0</v>
      </c>
      <c r="G85" s="14">
        <v>0</v>
      </c>
      <c r="H85" s="34"/>
    </row>
    <row r="86" spans="3:13" ht="18.5" x14ac:dyDescent="0.45">
      <c r="C86" s="6" t="s">
        <v>325</v>
      </c>
      <c r="D86" s="26">
        <v>1</v>
      </c>
      <c r="E86" s="26">
        <v>1</v>
      </c>
      <c r="F86" s="14">
        <v>10005</v>
      </c>
      <c r="G86" s="14">
        <v>10005</v>
      </c>
      <c r="H86" s="34"/>
    </row>
    <row r="87" spans="3:13" ht="18.5" x14ac:dyDescent="0.45">
      <c r="C87" s="6" t="s">
        <v>327</v>
      </c>
      <c r="D87" s="26">
        <v>0</v>
      </c>
      <c r="E87" s="26">
        <v>0</v>
      </c>
      <c r="F87" s="14">
        <v>0</v>
      </c>
      <c r="G87" s="14">
        <v>0</v>
      </c>
      <c r="H87" s="34"/>
    </row>
    <row r="88" spans="3:13" ht="18.5" x14ac:dyDescent="0.45">
      <c r="C88" s="13" t="s">
        <v>335</v>
      </c>
      <c r="D88" s="25">
        <v>0.7</v>
      </c>
      <c r="E88" s="25">
        <v>0.7</v>
      </c>
      <c r="F88" s="14">
        <v>22400</v>
      </c>
      <c r="G88" s="14">
        <v>22400</v>
      </c>
      <c r="H88" s="34"/>
    </row>
    <row r="89" spans="3:13" ht="18.5" x14ac:dyDescent="0.45">
      <c r="C89" s="6" t="s">
        <v>311</v>
      </c>
      <c r="D89" s="26">
        <v>0</v>
      </c>
      <c r="E89" s="26">
        <v>0</v>
      </c>
      <c r="F89" s="14">
        <v>0</v>
      </c>
      <c r="G89" s="14">
        <v>0</v>
      </c>
      <c r="H89" s="34"/>
    </row>
    <row r="90" spans="3:13" ht="18.5" x14ac:dyDescent="0.45">
      <c r="C90" s="6" t="s">
        <v>313</v>
      </c>
      <c r="D90" s="26">
        <v>0</v>
      </c>
      <c r="E90" s="26">
        <v>0</v>
      </c>
      <c r="F90" s="14">
        <v>0</v>
      </c>
      <c r="G90" s="14">
        <v>0</v>
      </c>
      <c r="H90" s="34"/>
    </row>
    <row r="91" spans="3:13" ht="18.5" x14ac:dyDescent="0.45">
      <c r="C91" s="6" t="s">
        <v>320</v>
      </c>
      <c r="D91" s="26">
        <v>0</v>
      </c>
      <c r="E91" s="26">
        <v>0</v>
      </c>
      <c r="F91" s="14">
        <v>0</v>
      </c>
      <c r="G91" s="14">
        <v>0</v>
      </c>
      <c r="H91" s="34"/>
    </row>
    <row r="92" spans="3:13" ht="18.5" x14ac:dyDescent="0.45">
      <c r="C92" s="6" t="s">
        <v>323</v>
      </c>
      <c r="D92" s="26">
        <v>0</v>
      </c>
      <c r="E92" s="26">
        <v>0</v>
      </c>
      <c r="F92" s="14">
        <v>0</v>
      </c>
      <c r="G92" s="14">
        <v>0</v>
      </c>
      <c r="H92" s="34"/>
    </row>
    <row r="93" spans="3:13" ht="18.5" x14ac:dyDescent="0.45">
      <c r="C93" s="6" t="s">
        <v>324</v>
      </c>
      <c r="D93" s="26">
        <v>0</v>
      </c>
      <c r="E93" s="26">
        <v>0</v>
      </c>
      <c r="F93" s="14">
        <v>0</v>
      </c>
      <c r="G93" s="14">
        <v>0</v>
      </c>
      <c r="H93" s="34"/>
    </row>
    <row r="94" spans="3:13" ht="18.5" x14ac:dyDescent="0.45">
      <c r="C94" s="6" t="s">
        <v>325</v>
      </c>
      <c r="D94" s="26">
        <v>1</v>
      </c>
      <c r="E94" s="26">
        <v>1</v>
      </c>
      <c r="F94" s="14">
        <v>23345</v>
      </c>
      <c r="G94" s="14">
        <v>23345</v>
      </c>
      <c r="H94" s="34"/>
    </row>
    <row r="95" spans="3:13" ht="18.5" x14ac:dyDescent="0.45">
      <c r="C95" s="6" t="s">
        <v>327</v>
      </c>
      <c r="D95" s="26">
        <v>0</v>
      </c>
      <c r="E95" s="26">
        <v>0</v>
      </c>
      <c r="F95" s="14">
        <v>0</v>
      </c>
      <c r="G95" s="14">
        <v>0</v>
      </c>
      <c r="H95" s="34"/>
    </row>
    <row r="96" spans="3:13" ht="18.5" x14ac:dyDescent="0.45">
      <c r="C96" s="17" t="s">
        <v>238</v>
      </c>
      <c r="D96" s="24">
        <v>0.2</v>
      </c>
      <c r="E96" s="24">
        <v>0.2</v>
      </c>
      <c r="F96" s="12">
        <v>160000</v>
      </c>
      <c r="G96" s="12">
        <v>160000</v>
      </c>
      <c r="H96" s="33"/>
    </row>
    <row r="97" spans="3:8" ht="18.5" x14ac:dyDescent="0.45">
      <c r="C97" s="13" t="s">
        <v>337</v>
      </c>
      <c r="D97" s="25">
        <f>F97/F96</f>
        <v>0.3</v>
      </c>
      <c r="E97" s="25"/>
      <c r="F97" s="14">
        <v>48000</v>
      </c>
      <c r="G97" s="14">
        <v>48000</v>
      </c>
      <c r="H97" s="34"/>
    </row>
    <row r="98" spans="3:8" ht="18.5" x14ac:dyDescent="0.45">
      <c r="C98" s="6" t="s">
        <v>322</v>
      </c>
      <c r="D98" s="26">
        <v>8.2589858081657974E-2</v>
      </c>
      <c r="E98" s="26">
        <v>8.2589858081657974E-2</v>
      </c>
      <c r="F98" s="14">
        <v>3964.3131879195826</v>
      </c>
      <c r="G98" s="14">
        <v>3964.3131879195826</v>
      </c>
      <c r="H98" s="34"/>
    </row>
    <row r="99" spans="3:8" ht="18.5" x14ac:dyDescent="0.45">
      <c r="C99" s="6" t="s">
        <v>323</v>
      </c>
      <c r="D99" s="26">
        <v>6.3796727298494463E-2</v>
      </c>
      <c r="E99" s="26">
        <v>6.3796727298494463E-2</v>
      </c>
      <c r="F99" s="14">
        <v>3062.2429103277341</v>
      </c>
      <c r="G99" s="14">
        <v>3062.2429103277341</v>
      </c>
      <c r="H99" s="34"/>
    </row>
    <row r="100" spans="3:8" ht="18.5" x14ac:dyDescent="0.45">
      <c r="C100" s="6" t="s">
        <v>324</v>
      </c>
      <c r="D100" s="26">
        <v>0.14809231752718796</v>
      </c>
      <c r="E100" s="26">
        <v>0.14809231752718796</v>
      </c>
      <c r="F100" s="14">
        <v>7108.431241305022</v>
      </c>
      <c r="G100" s="14">
        <v>7108.431241305022</v>
      </c>
      <c r="H100" s="34"/>
    </row>
    <row r="101" spans="3:8" ht="18.5" x14ac:dyDescent="0.45">
      <c r="C101" s="6" t="s">
        <v>326</v>
      </c>
      <c r="D101" s="26">
        <v>0.7055190579627767</v>
      </c>
      <c r="E101" s="26">
        <v>0.7055190579627767</v>
      </c>
      <c r="F101" s="14">
        <v>33864.91478221328</v>
      </c>
      <c r="G101" s="14">
        <v>33864.91478221328</v>
      </c>
      <c r="H101" s="34"/>
    </row>
    <row r="102" spans="3:8" ht="18.5" x14ac:dyDescent="0.45">
      <c r="C102" s="6" t="s">
        <v>328</v>
      </c>
      <c r="D102" s="26">
        <v>0</v>
      </c>
      <c r="E102" s="26">
        <v>0</v>
      </c>
      <c r="F102" s="14">
        <v>0</v>
      </c>
      <c r="G102" s="14">
        <v>0</v>
      </c>
      <c r="H102" s="34"/>
    </row>
    <row r="103" spans="3:8" ht="18.5" x14ac:dyDescent="0.45">
      <c r="C103" s="13" t="s">
        <v>338</v>
      </c>
      <c r="D103" s="25"/>
      <c r="E103" s="25"/>
      <c r="F103" s="14">
        <v>112000</v>
      </c>
      <c r="G103" s="14">
        <v>112000</v>
      </c>
      <c r="H103" s="34"/>
    </row>
    <row r="104" spans="3:8" ht="18.5" x14ac:dyDescent="0.45">
      <c r="C104" s="6" t="s">
        <v>320</v>
      </c>
      <c r="D104" s="26">
        <v>3.7818107834294019E-2</v>
      </c>
      <c r="E104" s="26">
        <v>3.7818107834294019E-2</v>
      </c>
      <c r="F104" s="14">
        <v>4235.6280774409306</v>
      </c>
      <c r="G104" s="14">
        <v>4235.6280774409306</v>
      </c>
      <c r="H104" s="34"/>
    </row>
    <row r="105" spans="3:8" ht="18.5" x14ac:dyDescent="0.45">
      <c r="C105" s="6" t="s">
        <v>323</v>
      </c>
      <c r="D105" s="26">
        <v>2.9448996157951057E-2</v>
      </c>
      <c r="E105" s="26">
        <v>2.9448996157951057E-2</v>
      </c>
      <c r="F105" s="14">
        <v>3298.2875696905185</v>
      </c>
      <c r="G105" s="14">
        <v>3298.2875696905185</v>
      </c>
      <c r="H105" s="34"/>
    </row>
    <row r="106" spans="3:8" ht="18.5" x14ac:dyDescent="0.45">
      <c r="C106" s="6" t="s">
        <v>324</v>
      </c>
      <c r="D106" s="26">
        <v>0.1091491177452943</v>
      </c>
      <c r="E106" s="26">
        <v>0.1091491177452943</v>
      </c>
      <c r="F106" s="14">
        <v>12224.701187472961</v>
      </c>
      <c r="G106" s="14">
        <v>12224.701187472961</v>
      </c>
      <c r="H106" s="34"/>
    </row>
    <row r="107" spans="3:8" ht="18.5" x14ac:dyDescent="0.45">
      <c r="C107" s="6" t="s">
        <v>326</v>
      </c>
      <c r="D107" s="26">
        <v>0.82358343106844789</v>
      </c>
      <c r="E107" s="26">
        <v>0.82358343106844789</v>
      </c>
      <c r="F107" s="14">
        <v>92241.344279666169</v>
      </c>
      <c r="G107" s="14">
        <v>92241.344279666169</v>
      </c>
      <c r="H107" s="34"/>
    </row>
    <row r="108" spans="3:8" ht="18.5" x14ac:dyDescent="0.45">
      <c r="C108" s="6" t="s">
        <v>328</v>
      </c>
      <c r="D108" s="26">
        <v>0</v>
      </c>
      <c r="E108" s="26">
        <v>0</v>
      </c>
      <c r="F108" s="14">
        <v>0</v>
      </c>
      <c r="G108" s="14">
        <v>0</v>
      </c>
      <c r="H108" s="34"/>
    </row>
  </sheetData>
  <mergeCells count="4">
    <mergeCell ref="C2:E2"/>
    <mergeCell ref="C7:E7"/>
    <mergeCell ref="C16:E16"/>
    <mergeCell ref="C25:G2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D9909-A069-0E47-BA60-2E53EC6E4CC2}">
  <sheetPr>
    <tabColor theme="8" tint="0.59999389629810485"/>
    <pageSetUpPr autoPageBreaks="0"/>
  </sheetPr>
  <dimension ref="B3:AF30"/>
  <sheetViews>
    <sheetView showGridLines="0" workbookViewId="0">
      <selection activeCell="F82" sqref="F82"/>
    </sheetView>
  </sheetViews>
  <sheetFormatPr defaultColWidth="11.3984375" defaultRowHeight="11.5" x14ac:dyDescent="0.25"/>
  <cols>
    <col min="2" max="2" width="35.59765625" customWidth="1"/>
    <col min="4" max="4" width="14" customWidth="1"/>
    <col min="17" max="17" width="11.3984375" customWidth="1"/>
  </cols>
  <sheetData>
    <row r="3" spans="2:32" x14ac:dyDescent="0.25">
      <c r="B3" s="46" t="s">
        <v>13</v>
      </c>
      <c r="C3" s="71" t="s">
        <v>14</v>
      </c>
      <c r="D3" s="71" t="s">
        <v>15</v>
      </c>
    </row>
    <row r="4" spans="2:32" ht="12" x14ac:dyDescent="0.25">
      <c r="B4" s="19" t="s">
        <v>16</v>
      </c>
      <c r="C4" s="56" t="s">
        <v>17</v>
      </c>
      <c r="D4" s="188">
        <v>0.02</v>
      </c>
    </row>
    <row r="5" spans="2:32" ht="12" x14ac:dyDescent="0.25">
      <c r="B5" s="19" t="s">
        <v>18</v>
      </c>
      <c r="C5" s="56" t="s">
        <v>17</v>
      </c>
      <c r="D5" s="188">
        <v>0.03</v>
      </c>
    </row>
    <row r="7" spans="2:32" x14ac:dyDescent="0.25">
      <c r="B7" s="71"/>
      <c r="C7" s="71"/>
      <c r="D7" s="71"/>
      <c r="E7" s="71">
        <v>2022</v>
      </c>
      <c r="F7" s="71">
        <f>E7+1</f>
        <v>2023</v>
      </c>
      <c r="G7" s="71">
        <f t="shared" ref="G7:AF7" si="0">F7+1</f>
        <v>2024</v>
      </c>
      <c r="H7" s="173">
        <f t="shared" si="0"/>
        <v>2025</v>
      </c>
      <c r="I7" s="173">
        <f t="shared" si="0"/>
        <v>2026</v>
      </c>
      <c r="J7" s="173">
        <f t="shared" si="0"/>
        <v>2027</v>
      </c>
      <c r="K7" s="173">
        <f t="shared" si="0"/>
        <v>2028</v>
      </c>
      <c r="L7" s="173">
        <f t="shared" si="0"/>
        <v>2029</v>
      </c>
      <c r="M7" s="173">
        <f t="shared" si="0"/>
        <v>2030</v>
      </c>
      <c r="N7" s="173">
        <f t="shared" si="0"/>
        <v>2031</v>
      </c>
      <c r="O7" s="173">
        <f t="shared" si="0"/>
        <v>2032</v>
      </c>
      <c r="P7" s="173">
        <f t="shared" si="0"/>
        <v>2033</v>
      </c>
      <c r="Q7" s="173">
        <f t="shared" si="0"/>
        <v>2034</v>
      </c>
      <c r="R7" s="173">
        <f t="shared" si="0"/>
        <v>2035</v>
      </c>
      <c r="S7" s="173">
        <f t="shared" si="0"/>
        <v>2036</v>
      </c>
      <c r="T7" s="173">
        <f t="shared" si="0"/>
        <v>2037</v>
      </c>
      <c r="U7" s="173">
        <f t="shared" si="0"/>
        <v>2038</v>
      </c>
      <c r="V7" s="173">
        <f t="shared" si="0"/>
        <v>2039</v>
      </c>
      <c r="W7" s="173">
        <f t="shared" si="0"/>
        <v>2040</v>
      </c>
      <c r="X7" s="173">
        <f t="shared" si="0"/>
        <v>2041</v>
      </c>
      <c r="Y7" s="173">
        <f t="shared" si="0"/>
        <v>2042</v>
      </c>
      <c r="Z7" s="173">
        <f t="shared" si="0"/>
        <v>2043</v>
      </c>
      <c r="AA7" s="173">
        <f t="shared" si="0"/>
        <v>2044</v>
      </c>
      <c r="AB7" s="173">
        <f t="shared" si="0"/>
        <v>2045</v>
      </c>
      <c r="AC7" s="173">
        <f t="shared" si="0"/>
        <v>2046</v>
      </c>
      <c r="AD7" s="173">
        <f t="shared" si="0"/>
        <v>2047</v>
      </c>
      <c r="AE7" s="173">
        <f t="shared" si="0"/>
        <v>2048</v>
      </c>
      <c r="AF7" s="173">
        <f t="shared" si="0"/>
        <v>2049</v>
      </c>
    </row>
    <row r="8" spans="2:32" x14ac:dyDescent="0.25">
      <c r="B8" s="46" t="s">
        <v>19</v>
      </c>
      <c r="C8" s="71" t="s">
        <v>14</v>
      </c>
      <c r="D8" s="46"/>
      <c r="E8" s="71" t="s">
        <v>20</v>
      </c>
      <c r="F8" s="71" t="s">
        <v>21</v>
      </c>
      <c r="G8" s="71" t="s">
        <v>22</v>
      </c>
      <c r="H8" s="173" t="s">
        <v>23</v>
      </c>
      <c r="I8" s="173" t="s">
        <v>24</v>
      </c>
      <c r="J8" s="173" t="s">
        <v>25</v>
      </c>
      <c r="K8" s="173" t="s">
        <v>26</v>
      </c>
      <c r="L8" s="173" t="s">
        <v>27</v>
      </c>
      <c r="M8" s="173" t="s">
        <v>28</v>
      </c>
      <c r="N8" s="173" t="s">
        <v>29</v>
      </c>
      <c r="O8" s="173" t="s">
        <v>30</v>
      </c>
      <c r="P8" s="173" t="s">
        <v>31</v>
      </c>
      <c r="Q8" s="173" t="s">
        <v>32</v>
      </c>
      <c r="R8" s="173" t="s">
        <v>33</v>
      </c>
      <c r="S8" s="173" t="s">
        <v>34</v>
      </c>
      <c r="T8" s="173" t="s">
        <v>35</v>
      </c>
      <c r="U8" s="173" t="s">
        <v>36</v>
      </c>
      <c r="V8" s="173" t="s">
        <v>37</v>
      </c>
      <c r="W8" s="173" t="s">
        <v>38</v>
      </c>
      <c r="X8" s="173" t="s">
        <v>39</v>
      </c>
      <c r="Y8" s="173" t="s">
        <v>40</v>
      </c>
      <c r="Z8" s="173" t="s">
        <v>41</v>
      </c>
      <c r="AA8" s="173" t="s">
        <v>42</v>
      </c>
      <c r="AB8" s="173" t="s">
        <v>43</v>
      </c>
      <c r="AC8" s="173"/>
      <c r="AD8" s="173"/>
      <c r="AE8" s="173"/>
      <c r="AF8" s="173"/>
    </row>
    <row r="9" spans="2:32" ht="12" x14ac:dyDescent="0.25">
      <c r="B9" s="62" t="s">
        <v>44</v>
      </c>
      <c r="C9" s="72" t="s">
        <v>17</v>
      </c>
      <c r="D9" s="185">
        <v>0.2896143019416435</v>
      </c>
      <c r="E9" s="174">
        <v>0.27317999999999998</v>
      </c>
      <c r="F9" s="174">
        <v>0.27317999999999998</v>
      </c>
      <c r="G9" s="175">
        <v>0.27089999999999997</v>
      </c>
      <c r="H9" s="175">
        <v>0.27089999999999997</v>
      </c>
      <c r="I9" s="176">
        <f>SUMIFS('RPS Balance'!$K$33:$K$114,'RPS Balance'!$C$33:$C$114,'General Inputs'!I$8,'RPS Balance'!$B$33:$B$114,'General Inputs'!$B9)/SUMIFS('RPS Balance'!$K$5:$K$30,'RPS Balance'!$C$5:$C$30,'General Inputs'!I$8)</f>
        <v>0.279497215340484</v>
      </c>
      <c r="J9" s="176">
        <f>SUMIFS('RPS Balance'!$K$33:$K$114,'RPS Balance'!$C$33:$C$114,'General Inputs'!J$8,'RPS Balance'!$B$33:$B$114,'General Inputs'!$B9)/SUMIFS('RPS Balance'!$K$5:$K$30,'RPS Balance'!$C$5:$C$30,'General Inputs'!J$8)</f>
        <v>0.28634803631410344</v>
      </c>
      <c r="K9" s="176">
        <f>SUMIFS('RPS Balance'!$K$33:$K$114,'RPS Balance'!$C$33:$C$114,'General Inputs'!K$8,'RPS Balance'!$B$33:$B$114,'General Inputs'!$B9)/SUMIFS('RPS Balance'!$K$5:$K$30,'RPS Balance'!$C$5:$C$30,'General Inputs'!K$8)</f>
        <v>0.31073777058984181</v>
      </c>
      <c r="L9" s="176">
        <f>SUMIFS('RPS Balance'!$K$33:$K$114,'RPS Balance'!$C$33:$C$114,'General Inputs'!L$8,'RPS Balance'!$B$33:$B$114,'General Inputs'!$B9)/SUMIFS('RPS Balance'!$K$5:$K$30,'RPS Balance'!$C$5:$C$30,'General Inputs'!L$8)</f>
        <v>0.3155447609426012</v>
      </c>
      <c r="M9" s="176">
        <f>SUMIFS('RPS Balance'!$K$33:$K$114,'RPS Balance'!$C$33:$C$114,'General Inputs'!M$8,'RPS Balance'!$B$33:$B$114,'General Inputs'!$B9)/SUMIFS('RPS Balance'!$K$5:$K$30,'RPS Balance'!$C$5:$C$30,'General Inputs'!M$8)</f>
        <v>0.30350101545717934</v>
      </c>
      <c r="N9" s="176">
        <f>SUMIFS('RPS Balance'!$K$33:$K$114,'RPS Balance'!$C$33:$C$114,'General Inputs'!N$8,'RPS Balance'!$B$33:$B$114,'General Inputs'!$B9)/SUMIFS('RPS Balance'!$K$5:$K$30,'RPS Balance'!$C$5:$C$30,'General Inputs'!N$8)</f>
        <v>0.28432561173994964</v>
      </c>
      <c r="O9" s="176">
        <f>SUMIFS('RPS Balance'!$K$33:$K$114,'RPS Balance'!$C$33:$C$114,'General Inputs'!O$8,'RPS Balance'!$B$33:$B$114,'General Inputs'!$B9)/SUMIFS('RPS Balance'!$K$5:$K$30,'RPS Balance'!$C$5:$C$30,'General Inputs'!O$8)</f>
        <v>0.26289114021398957</v>
      </c>
      <c r="P9" s="176">
        <f>SUMIFS('RPS Balance'!$K$33:$K$114,'RPS Balance'!$C$33:$C$114,'General Inputs'!P$8,'RPS Balance'!$B$33:$B$114,'General Inputs'!$B9)/SUMIFS('RPS Balance'!$K$5:$K$30,'RPS Balance'!$C$5:$C$30,'General Inputs'!P$8)</f>
        <v>0.24147566839060616</v>
      </c>
      <c r="Q9" s="176">
        <f>SUMIFS('RPS Balance'!$K$33:$K$114,'RPS Balance'!$C$33:$C$114,'General Inputs'!Q$8,'RPS Balance'!$B$33:$B$114,'General Inputs'!$B9)/SUMIFS('RPS Balance'!$K$5:$K$30,'RPS Balance'!$C$5:$C$30,'General Inputs'!Q$8)</f>
        <v>0.22604750879295951</v>
      </c>
      <c r="R9" s="176">
        <f>SUMIFS('RPS Balance'!$K$33:$K$114,'RPS Balance'!$C$33:$C$114,'General Inputs'!R$8,'RPS Balance'!$B$33:$B$114,'General Inputs'!$B9)/SUMIFS('RPS Balance'!$K$5:$K$30,'RPS Balance'!$C$5:$C$30,'General Inputs'!R$8)</f>
        <v>0.21273085757748489</v>
      </c>
      <c r="S9" s="176">
        <f>SUMIFS('RPS Balance'!$K$33:$K$114,'RPS Balance'!$C$33:$C$114,'General Inputs'!S$8,'RPS Balance'!$B$33:$B$114,'General Inputs'!$B9)/SUMIFS('RPS Balance'!$K$5:$K$30,'RPS Balance'!$C$5:$C$30,'General Inputs'!S$8)</f>
        <v>0.20172489582615552</v>
      </c>
      <c r="T9" s="176">
        <f>SUMIFS('RPS Balance'!$K$33:$K$114,'RPS Balance'!$C$33:$C$114,'General Inputs'!T$8,'RPS Balance'!$B$33:$B$114,'General Inputs'!$B9)/SUMIFS('RPS Balance'!$K$5:$K$30,'RPS Balance'!$C$5:$C$30,'General Inputs'!T$8)</f>
        <v>0.19367620466776803</v>
      </c>
      <c r="U9" s="176">
        <f>SUMIFS('RPS Balance'!$K$33:$K$114,'RPS Balance'!$C$33:$C$114,'General Inputs'!U$8,'RPS Balance'!$B$33:$B$114,'General Inputs'!$B9)/SUMIFS('RPS Balance'!$K$5:$K$30,'RPS Balance'!$C$5:$C$30,'General Inputs'!U$8)</f>
        <v>0.18907974805730743</v>
      </c>
      <c r="V9" s="176">
        <f>SUMIFS('RPS Balance'!$K$33:$K$114,'RPS Balance'!$C$33:$C$114,'General Inputs'!V$8,'RPS Balance'!$B$33:$B$114,'General Inputs'!$B9)/SUMIFS('RPS Balance'!$K$5:$K$30,'RPS Balance'!$C$5:$C$30,'General Inputs'!V$8)</f>
        <v>0.18667288602088275</v>
      </c>
      <c r="W9" s="176">
        <f>SUMIFS('RPS Balance'!$K$33:$K$114,'RPS Balance'!$C$33:$C$114,'General Inputs'!W$8,'RPS Balance'!$B$33:$B$114,'General Inputs'!$B9)/SUMIFS('RPS Balance'!$K$5:$K$30,'RPS Balance'!$C$5:$C$30,'General Inputs'!W$8)</f>
        <v>0.18603929153827992</v>
      </c>
      <c r="X9" s="176">
        <f>SUMIFS('RPS Balance'!$K$33:$K$114,'RPS Balance'!$C$33:$C$114,'General Inputs'!X$8,'RPS Balance'!$B$33:$B$114,'General Inputs'!$B9)/SUMIFS('RPS Balance'!$K$5:$K$30,'RPS Balance'!$C$5:$C$30,'General Inputs'!X$8)</f>
        <v>0.18527029391777811</v>
      </c>
      <c r="Y9" s="176">
        <f>SUMIFS('RPS Balance'!$K$33:$K$114,'RPS Balance'!$C$33:$C$114,'General Inputs'!Y$8,'RPS Balance'!$B$33:$B$114,'General Inputs'!$B9)/SUMIFS('RPS Balance'!$K$5:$K$30,'RPS Balance'!$C$5:$C$30,'General Inputs'!Y$8)</f>
        <v>0.18485291718427585</v>
      </c>
      <c r="Z9" s="176">
        <f>SUMIFS('RPS Balance'!$K$33:$K$114,'RPS Balance'!$C$33:$C$114,'General Inputs'!Z$8,'RPS Balance'!$B$33:$B$114,'General Inputs'!$B9)/SUMIFS('RPS Balance'!$K$5:$K$30,'RPS Balance'!$C$5:$C$30,'General Inputs'!Z$8)</f>
        <v>0.18443301984374261</v>
      </c>
      <c r="AA9" s="176">
        <f>SUMIFS('RPS Balance'!$K$33:$K$114,'RPS Balance'!$C$33:$C$114,'General Inputs'!AA$8,'RPS Balance'!$B$33:$B$114,'General Inputs'!$B9)/SUMIFS('RPS Balance'!$K$5:$K$30,'RPS Balance'!$C$5:$C$30,'General Inputs'!AA$8)</f>
        <v>0.18401058909462459</v>
      </c>
      <c r="AB9" s="176">
        <f>SUMIFS('RPS Balance'!$K$33:$K$114,'RPS Balance'!$C$33:$C$114,'General Inputs'!AB$8,'RPS Balance'!$B$33:$B$114,'General Inputs'!$B9)/SUMIFS('RPS Balance'!$K$5:$K$30,'RPS Balance'!$C$5:$C$30,'General Inputs'!AB$8)</f>
        <v>0.18325939643850092</v>
      </c>
      <c r="AC9" s="176" t="e">
        <f>SUMIFS('RPS Balance'!$K$33:$K$114,'RPS Balance'!$C$33:$C$114,'General Inputs'!AC$8,'RPS Balance'!$B$33:$B$114,'General Inputs'!$B9)/SUMIFS('RPS Balance'!$K$5:$K$30,'RPS Balance'!$C$5:$C$30,'General Inputs'!AC$8)</f>
        <v>#DIV/0!</v>
      </c>
      <c r="AD9" s="176" t="e">
        <f>SUMIFS('RPS Balance'!$K$33:$K$114,'RPS Balance'!$C$33:$C$114,'General Inputs'!AD$8,'RPS Balance'!$B$33:$B$114,'General Inputs'!$B9)/SUMIFS('RPS Balance'!$K$5:$K$30,'RPS Balance'!$C$5:$C$30,'General Inputs'!AD$8)</f>
        <v>#DIV/0!</v>
      </c>
      <c r="AE9" s="176" t="e">
        <f>SUMIFS('RPS Balance'!$K$33:$K$114,'RPS Balance'!$C$33:$C$114,'General Inputs'!AE$8,'RPS Balance'!$B$33:$B$114,'General Inputs'!$B9)/SUMIFS('RPS Balance'!$K$5:$K$30,'RPS Balance'!$C$5:$C$30,'General Inputs'!AE$8)</f>
        <v>#DIV/0!</v>
      </c>
      <c r="AF9" s="176" t="e">
        <f>SUMIFS('RPS Balance'!$K$33:$K$114,'RPS Balance'!$C$33:$C$114,'General Inputs'!AF$8,'RPS Balance'!$B$33:$B$114,'General Inputs'!$B9)/SUMIFS('RPS Balance'!$K$5:$K$30,'RPS Balance'!$C$5:$C$30,'General Inputs'!AF$8)</f>
        <v>#DIV/0!</v>
      </c>
    </row>
    <row r="10" spans="2:32" ht="12" x14ac:dyDescent="0.25">
      <c r="B10" s="62" t="s">
        <v>45</v>
      </c>
      <c r="C10" s="72" t="s">
        <v>17</v>
      </c>
      <c r="D10" s="185">
        <v>0.70538159360122976</v>
      </c>
      <c r="E10" s="174">
        <v>0.72445000000000004</v>
      </c>
      <c r="F10" s="174">
        <v>0.72445000000000004</v>
      </c>
      <c r="G10" s="175">
        <v>0.72670000000000001</v>
      </c>
      <c r="H10" s="175">
        <v>0.72670000000000001</v>
      </c>
      <c r="I10" s="176">
        <f>SUMIFS('RPS Balance'!$K$33:$K$114,'RPS Balance'!$C$33:$C$114,'General Inputs'!I$8,'RPS Balance'!$B$33:$B$114,'General Inputs'!$B10)/SUMIFS('RPS Balance'!$K$5:$K$30,'RPS Balance'!$C$5:$C$30,'General Inputs'!I$8)</f>
        <v>0.71650466868129326</v>
      </c>
      <c r="J10" s="176">
        <f>SUMIFS('RPS Balance'!$K$33:$K$114,'RPS Balance'!$C$33:$C$114,'General Inputs'!J$8,'RPS Balance'!$B$33:$B$114,'General Inputs'!$B10)/SUMIFS('RPS Balance'!$K$5:$K$30,'RPS Balance'!$C$5:$C$30,'General Inputs'!J$8)</f>
        <v>0.70983234808789475</v>
      </c>
      <c r="K10" s="176">
        <f>SUMIFS('RPS Balance'!$K$33:$K$114,'RPS Balance'!$C$33:$C$114,'General Inputs'!K$8,'RPS Balance'!$B$33:$B$114,'General Inputs'!$B10)/SUMIFS('RPS Balance'!$K$5:$K$30,'RPS Balance'!$C$5:$C$30,'General Inputs'!K$8)</f>
        <v>0.68558894836884365</v>
      </c>
      <c r="L10" s="176">
        <f>SUMIFS('RPS Balance'!$K$33:$K$114,'RPS Balance'!$C$33:$C$114,'General Inputs'!L$8,'RPS Balance'!$B$33:$B$114,'General Inputs'!$B10)/SUMIFS('RPS Balance'!$K$5:$K$30,'RPS Balance'!$C$5:$C$30,'General Inputs'!L$8)</f>
        <v>0.68089989412104979</v>
      </c>
      <c r="M10" s="176">
        <f>SUMIFS('RPS Balance'!$K$33:$K$114,'RPS Balance'!$C$33:$C$114,'General Inputs'!M$8,'RPS Balance'!$B$33:$B$114,'General Inputs'!$B10)/SUMIFS('RPS Balance'!$K$5:$K$30,'RPS Balance'!$C$5:$C$30,'General Inputs'!M$8)</f>
        <v>0.6930695109063878</v>
      </c>
      <c r="N10" s="176">
        <f>SUMIFS('RPS Balance'!$K$33:$K$114,'RPS Balance'!$C$33:$C$114,'General Inputs'!N$8,'RPS Balance'!$B$33:$B$114,'General Inputs'!$B10)/SUMIFS('RPS Balance'!$K$5:$K$30,'RPS Balance'!$C$5:$C$30,'General Inputs'!N$8)</f>
        <v>0.71245085071058345</v>
      </c>
      <c r="O10" s="176">
        <f>SUMIFS('RPS Balance'!$K$33:$K$114,'RPS Balance'!$C$33:$C$114,'General Inputs'!O$8,'RPS Balance'!$B$33:$B$114,'General Inputs'!$B10)/SUMIFS('RPS Balance'!$K$5:$K$30,'RPS Balance'!$C$5:$C$30,'General Inputs'!O$8)</f>
        <v>0.73411930572529782</v>
      </c>
      <c r="P10" s="176">
        <f>SUMIFS('RPS Balance'!$K$33:$K$114,'RPS Balance'!$C$33:$C$114,'General Inputs'!P$8,'RPS Balance'!$B$33:$B$114,'General Inputs'!$B10)/SUMIFS('RPS Balance'!$K$5:$K$30,'RPS Balance'!$C$5:$C$30,'General Inputs'!P$8)</f>
        <v>0.75577029330880185</v>
      </c>
      <c r="Q10" s="176">
        <f>SUMIFS('RPS Balance'!$K$33:$K$114,'RPS Balance'!$C$33:$C$114,'General Inputs'!Q$8,'RPS Balance'!$B$33:$B$114,'General Inputs'!$B10)/SUMIFS('RPS Balance'!$K$5:$K$30,'RPS Balance'!$C$5:$C$30,'General Inputs'!Q$8)</f>
        <v>0.77136608241155513</v>
      </c>
      <c r="R10" s="176">
        <f>SUMIFS('RPS Balance'!$K$33:$K$114,'RPS Balance'!$C$33:$C$114,'General Inputs'!R$8,'RPS Balance'!$B$33:$B$114,'General Inputs'!$B10)/SUMIFS('RPS Balance'!$K$5:$K$30,'RPS Balance'!$C$5:$C$30,'General Inputs'!R$8)</f>
        <v>0.78482805782345832</v>
      </c>
      <c r="S10" s="176">
        <f>SUMIFS('RPS Balance'!$K$33:$K$114,'RPS Balance'!$C$33:$C$114,'General Inputs'!S$8,'RPS Balance'!$B$33:$B$114,'General Inputs'!$B10)/SUMIFS('RPS Balance'!$K$5:$K$30,'RPS Balance'!$C$5:$C$30,'General Inputs'!S$8)</f>
        <v>0.79595391091832013</v>
      </c>
      <c r="T10" s="176">
        <f>SUMIFS('RPS Balance'!$K$33:$K$114,'RPS Balance'!$C$33:$C$114,'General Inputs'!T$8,'RPS Balance'!$B$33:$B$114,'General Inputs'!$B10)/SUMIFS('RPS Balance'!$K$5:$K$30,'RPS Balance'!$C$5:$C$30,'General Inputs'!T$8)</f>
        <v>0.80408936724692837</v>
      </c>
      <c r="U10" s="176">
        <f>SUMIFS('RPS Balance'!$K$33:$K$114,'RPS Balance'!$C$33:$C$114,'General Inputs'!U$8,'RPS Balance'!$B$33:$B$114,'General Inputs'!$B10)/SUMIFS('RPS Balance'!$K$5:$K$30,'RPS Balance'!$C$5:$C$30,'General Inputs'!U$8)</f>
        <v>0.8087321941057849</v>
      </c>
      <c r="V10" s="176">
        <f>SUMIFS('RPS Balance'!$K$33:$K$114,'RPS Balance'!$C$33:$C$114,'General Inputs'!V$8,'RPS Balance'!$B$33:$B$114,'General Inputs'!$B10)/SUMIFS('RPS Balance'!$K$5:$K$30,'RPS Balance'!$C$5:$C$30,'General Inputs'!V$8)</f>
        <v>0.81116070414719987</v>
      </c>
      <c r="W10" s="176">
        <f>SUMIFS('RPS Balance'!$K$33:$K$114,'RPS Balance'!$C$33:$C$114,'General Inputs'!W$8,'RPS Balance'!$B$33:$B$114,'General Inputs'!$B10)/SUMIFS('RPS Balance'!$K$5:$K$30,'RPS Balance'!$C$5:$C$30,'General Inputs'!W$8)</f>
        <v>0.81179570041441329</v>
      </c>
      <c r="X10" s="176">
        <f>SUMIFS('RPS Balance'!$K$33:$K$114,'RPS Balance'!$C$33:$C$114,'General Inputs'!X$8,'RPS Balance'!$B$33:$B$114,'General Inputs'!$B10)/SUMIFS('RPS Balance'!$K$5:$K$30,'RPS Balance'!$C$5:$C$30,'General Inputs'!X$8)</f>
        <v>0.81256812520101129</v>
      </c>
      <c r="Y10" s="176">
        <f>SUMIFS('RPS Balance'!$K$33:$K$114,'RPS Balance'!$C$33:$C$114,'General Inputs'!Y$8,'RPS Balance'!$B$33:$B$114,'General Inputs'!$B10)/SUMIFS('RPS Balance'!$K$5:$K$30,'RPS Balance'!$C$5:$C$30,'General Inputs'!Y$8)</f>
        <v>0.81298432890633443</v>
      </c>
      <c r="Z10" s="176">
        <f>SUMIFS('RPS Balance'!$K$33:$K$114,'RPS Balance'!$C$33:$C$114,'General Inputs'!Z$8,'RPS Balance'!$B$33:$B$114,'General Inputs'!$B10)/SUMIFS('RPS Balance'!$K$5:$K$30,'RPS Balance'!$C$5:$C$30,'General Inputs'!Z$8)</f>
        <v>0.81340357352411274</v>
      </c>
      <c r="AA10" s="176">
        <f>SUMIFS('RPS Balance'!$K$33:$K$114,'RPS Balance'!$C$33:$C$114,'General Inputs'!AA$8,'RPS Balance'!$B$33:$B$114,'General Inputs'!$B10)/SUMIFS('RPS Balance'!$K$5:$K$30,'RPS Balance'!$C$5:$C$30,'General Inputs'!AA$8)</f>
        <v>0.81382584483778841</v>
      </c>
      <c r="AB10" s="176">
        <f>SUMIFS('RPS Balance'!$K$33:$K$114,'RPS Balance'!$C$33:$C$114,'General Inputs'!AB$8,'RPS Balance'!$B$33:$B$114,'General Inputs'!$B10)/SUMIFS('RPS Balance'!$K$5:$K$30,'RPS Balance'!$C$5:$C$30,'General Inputs'!AB$8)</f>
        <v>0.81458107892771348</v>
      </c>
      <c r="AC10" s="176" t="e">
        <f>SUMIFS('RPS Balance'!$K$33:$K$114,'RPS Balance'!$C$33:$C$114,'General Inputs'!AC$8,'RPS Balance'!$B$33:$B$114,'General Inputs'!$B10)/SUMIFS('RPS Balance'!$K$5:$K$30,'RPS Balance'!$C$5:$C$30,'General Inputs'!AC$8)</f>
        <v>#DIV/0!</v>
      </c>
      <c r="AD10" s="176" t="e">
        <f>SUMIFS('RPS Balance'!$K$33:$K$114,'RPS Balance'!$C$33:$C$114,'General Inputs'!AD$8,'RPS Balance'!$B$33:$B$114,'General Inputs'!$B10)/SUMIFS('RPS Balance'!$K$5:$K$30,'RPS Balance'!$C$5:$C$30,'General Inputs'!AD$8)</f>
        <v>#DIV/0!</v>
      </c>
      <c r="AE10" s="176" t="e">
        <f>SUMIFS('RPS Balance'!$K$33:$K$114,'RPS Balance'!$C$33:$C$114,'General Inputs'!AE$8,'RPS Balance'!$B$33:$B$114,'General Inputs'!$B10)/SUMIFS('RPS Balance'!$K$5:$K$30,'RPS Balance'!$C$5:$C$30,'General Inputs'!AE$8)</f>
        <v>#DIV/0!</v>
      </c>
      <c r="AF10" s="176" t="e">
        <f>SUMIFS('RPS Balance'!$K$33:$K$114,'RPS Balance'!$C$33:$C$114,'General Inputs'!AF$8,'RPS Balance'!$B$33:$B$114,'General Inputs'!$B10)/SUMIFS('RPS Balance'!$K$5:$K$30,'RPS Balance'!$C$5:$C$30,'General Inputs'!AF$8)</f>
        <v>#DIV/0!</v>
      </c>
    </row>
    <row r="11" spans="2:32" ht="12" x14ac:dyDescent="0.25">
      <c r="B11" s="19" t="s">
        <v>46</v>
      </c>
      <c r="C11" s="72" t="s">
        <v>17</v>
      </c>
      <c r="D11" s="185">
        <v>5.0041044571267233E-3</v>
      </c>
      <c r="E11" s="174">
        <v>2.3700000000000001E-3</v>
      </c>
      <c r="F11" s="174">
        <v>2.3700000000000001E-3</v>
      </c>
      <c r="G11" s="175">
        <v>2.3999999999999998E-3</v>
      </c>
      <c r="H11" s="175">
        <v>2.3999999999999998E-3</v>
      </c>
      <c r="I11" s="176">
        <f>SUMIFS('RPS Balance'!$K$33:$K$114,'RPS Balance'!$C$33:$C$114,'General Inputs'!I$8,'RPS Balance'!$B$33:$B$114,'General Inputs'!$B11)/SUMIFS('RPS Balance'!$K$5:$K$30,'RPS Balance'!$C$5:$C$30,'General Inputs'!I$8)</f>
        <v>3.9981159782227797E-3</v>
      </c>
      <c r="J11" s="176">
        <f>SUMIFS('RPS Balance'!$K$33:$K$114,'RPS Balance'!$C$33:$C$114,'General Inputs'!J$8,'RPS Balance'!$B$33:$B$114,'General Inputs'!$B11)/SUMIFS('RPS Balance'!$K$5:$K$30,'RPS Balance'!$C$5:$C$30,'General Inputs'!J$8)</f>
        <v>3.8196155980019133E-3</v>
      </c>
      <c r="K11" s="176">
        <f>SUMIFS('RPS Balance'!$K$33:$K$114,'RPS Balance'!$C$33:$C$114,'General Inputs'!K$8,'RPS Balance'!$B$33:$B$114,'General Inputs'!$B11)/SUMIFS('RPS Balance'!$K$5:$K$30,'RPS Balance'!$C$5:$C$30,'General Inputs'!K$8)</f>
        <v>3.6732810413145568E-3</v>
      </c>
      <c r="L11" s="176">
        <f>SUMIFS('RPS Balance'!$K$33:$K$114,'RPS Balance'!$C$33:$C$114,'General Inputs'!L$8,'RPS Balance'!$B$33:$B$114,'General Inputs'!$B11)/SUMIFS('RPS Balance'!$K$5:$K$30,'RPS Balance'!$C$5:$C$30,'General Inputs'!L$8)</f>
        <v>3.5553449363489452E-3</v>
      </c>
      <c r="M11" s="176">
        <f>SUMIFS('RPS Balance'!$K$33:$K$114,'RPS Balance'!$C$33:$C$114,'General Inputs'!M$8,'RPS Balance'!$B$33:$B$114,'General Inputs'!$B11)/SUMIFS('RPS Balance'!$K$5:$K$30,'RPS Balance'!$C$5:$C$30,'General Inputs'!M$8)</f>
        <v>3.4294736364329963E-3</v>
      </c>
      <c r="N11" s="176">
        <f>SUMIFS('RPS Balance'!$K$33:$K$114,'RPS Balance'!$C$33:$C$114,'General Inputs'!N$8,'RPS Balance'!$B$33:$B$114,'General Inputs'!$B11)/SUMIFS('RPS Balance'!$K$5:$K$30,'RPS Balance'!$C$5:$C$30,'General Inputs'!N$8)</f>
        <v>3.2235375494667688E-3</v>
      </c>
      <c r="O11" s="176">
        <f>SUMIFS('RPS Balance'!$K$33:$K$114,'RPS Balance'!$C$33:$C$114,'General Inputs'!O$8,'RPS Balance'!$B$33:$B$114,'General Inputs'!$B11)/SUMIFS('RPS Balance'!$K$5:$K$30,'RPS Balance'!$C$5:$C$30,'General Inputs'!O$8)</f>
        <v>2.9895540607125189E-3</v>
      </c>
      <c r="P11" s="176">
        <f>SUMIFS('RPS Balance'!$K$33:$K$114,'RPS Balance'!$C$33:$C$114,'General Inputs'!P$8,'RPS Balance'!$B$33:$B$114,'General Inputs'!$B11)/SUMIFS('RPS Balance'!$K$5:$K$30,'RPS Balance'!$C$5:$C$30,'General Inputs'!P$8)</f>
        <v>2.7540383005919692E-3</v>
      </c>
      <c r="Q11" s="176">
        <f>SUMIFS('RPS Balance'!$K$33:$K$114,'RPS Balance'!$C$33:$C$114,'General Inputs'!Q$8,'RPS Balance'!$B$33:$B$114,'General Inputs'!$B11)/SUMIFS('RPS Balance'!$K$5:$K$30,'RPS Balance'!$C$5:$C$30,'General Inputs'!Q$8)</f>
        <v>2.5864087954854537E-3</v>
      </c>
      <c r="R11" s="176">
        <f>SUMIFS('RPS Balance'!$K$33:$K$114,'RPS Balance'!$C$33:$C$114,'General Inputs'!R$8,'RPS Balance'!$B$33:$B$114,'General Inputs'!$B11)/SUMIFS('RPS Balance'!$K$5:$K$30,'RPS Balance'!$C$5:$C$30,'General Inputs'!R$8)</f>
        <v>2.4410845990567817E-3</v>
      </c>
      <c r="S11" s="176">
        <f>SUMIFS('RPS Balance'!$K$33:$K$114,'RPS Balance'!$C$33:$C$114,'General Inputs'!S$8,'RPS Balance'!$B$33:$B$114,'General Inputs'!$B11)/SUMIFS('RPS Balance'!$K$5:$K$30,'RPS Balance'!$C$5:$C$30,'General Inputs'!S$8)</f>
        <v>2.3211932555242377E-3</v>
      </c>
      <c r="T11" s="176">
        <f>SUMIFS('RPS Balance'!$K$33:$K$114,'RPS Balance'!$C$33:$C$114,'General Inputs'!T$8,'RPS Balance'!$B$33:$B$114,'General Inputs'!$B11)/SUMIFS('RPS Balance'!$K$5:$K$30,'RPS Balance'!$C$5:$C$30,'General Inputs'!T$8)</f>
        <v>2.234428085303608E-3</v>
      </c>
      <c r="U11" s="176">
        <f>SUMIFS('RPS Balance'!$K$33:$K$114,'RPS Balance'!$C$33:$C$114,'General Inputs'!U$8,'RPS Balance'!$B$33:$B$114,'General Inputs'!$B11)/SUMIFS('RPS Balance'!$K$5:$K$30,'RPS Balance'!$C$5:$C$30,'General Inputs'!U$8)</f>
        <v>2.1880578369076575E-3</v>
      </c>
      <c r="V11" s="176">
        <f>SUMIFS('RPS Balance'!$K$33:$K$114,'RPS Balance'!$C$33:$C$114,'General Inputs'!V$8,'RPS Balance'!$B$33:$B$114,'General Inputs'!$B11)/SUMIFS('RPS Balance'!$K$5:$K$30,'RPS Balance'!$C$5:$C$30,'General Inputs'!V$8)</f>
        <v>2.1664098319173625E-3</v>
      </c>
      <c r="W11" s="176">
        <f>SUMIFS('RPS Balance'!$K$33:$K$114,'RPS Balance'!$C$33:$C$114,'General Inputs'!W$8,'RPS Balance'!$B$33:$B$114,'General Inputs'!$B11)/SUMIFS('RPS Balance'!$K$5:$K$30,'RPS Balance'!$C$5:$C$30,'General Inputs'!W$8)</f>
        <v>2.1650080473068108E-3</v>
      </c>
      <c r="X11" s="176">
        <f>SUMIFS('RPS Balance'!$K$33:$K$114,'RPS Balance'!$C$33:$C$114,'General Inputs'!X$8,'RPS Balance'!$B$33:$B$114,'General Inputs'!$B11)/SUMIFS('RPS Balance'!$K$5:$K$30,'RPS Balance'!$C$5:$C$30,'General Inputs'!X$8)</f>
        <v>2.1615808812105362E-3</v>
      </c>
      <c r="Y11" s="176">
        <f>SUMIFS('RPS Balance'!$K$33:$K$114,'RPS Balance'!$C$33:$C$114,'General Inputs'!Y$8,'RPS Balance'!$B$33:$B$114,'General Inputs'!$B11)/SUMIFS('RPS Balance'!$K$5:$K$30,'RPS Balance'!$C$5:$C$30,'General Inputs'!Y$8)</f>
        <v>2.162753909389616E-3</v>
      </c>
      <c r="Z11" s="176">
        <f>SUMIFS('RPS Balance'!$K$33:$K$114,'RPS Balance'!$C$33:$C$114,'General Inputs'!Z$8,'RPS Balance'!$B$33:$B$114,'General Inputs'!$B11)/SUMIFS('RPS Balance'!$K$5:$K$30,'RPS Balance'!$C$5:$C$30,'General Inputs'!Z$8)</f>
        <v>2.1634066321445751E-3</v>
      </c>
      <c r="AA11" s="176">
        <f>SUMIFS('RPS Balance'!$K$33:$K$114,'RPS Balance'!$C$33:$C$114,'General Inputs'!AA$8,'RPS Balance'!$B$33:$B$114,'General Inputs'!$B11)/SUMIFS('RPS Balance'!$K$5:$K$30,'RPS Balance'!$C$5:$C$30,'General Inputs'!AA$8)</f>
        <v>2.1635660675869829E-3</v>
      </c>
      <c r="AB11" s="176">
        <f>SUMIFS('RPS Balance'!$K$33:$K$114,'RPS Balance'!$C$33:$C$114,'General Inputs'!AB$8,'RPS Balance'!$B$33:$B$114,'General Inputs'!$B11)/SUMIFS('RPS Balance'!$K$5:$K$30,'RPS Balance'!$C$5:$C$30,'General Inputs'!AB$8)</f>
        <v>2.1595246337855435E-3</v>
      </c>
      <c r="AC11" s="176" t="e">
        <f>SUMIFS('RPS Balance'!$K$33:$K$114,'RPS Balance'!$C$33:$C$114,'General Inputs'!AC$8,'RPS Balance'!$B$33:$B$114,'General Inputs'!$B11)/SUMIFS('RPS Balance'!$K$5:$K$30,'RPS Balance'!$C$5:$C$30,'General Inputs'!AC$8)</f>
        <v>#DIV/0!</v>
      </c>
      <c r="AD11" s="176" t="e">
        <f>SUMIFS('RPS Balance'!$K$33:$K$114,'RPS Balance'!$C$33:$C$114,'General Inputs'!AD$8,'RPS Balance'!$B$33:$B$114,'General Inputs'!$B11)/SUMIFS('RPS Balance'!$K$5:$K$30,'RPS Balance'!$C$5:$C$30,'General Inputs'!AD$8)</f>
        <v>#DIV/0!</v>
      </c>
      <c r="AE11" s="176" t="e">
        <f>SUMIFS('RPS Balance'!$K$33:$K$114,'RPS Balance'!$C$33:$C$114,'General Inputs'!AE$8,'RPS Balance'!$B$33:$B$114,'General Inputs'!$B11)/SUMIFS('RPS Balance'!$K$5:$K$30,'RPS Balance'!$C$5:$C$30,'General Inputs'!AE$8)</f>
        <v>#DIV/0!</v>
      </c>
      <c r="AF11" s="176" t="e">
        <f>SUMIFS('RPS Balance'!$K$33:$K$114,'RPS Balance'!$C$33:$C$114,'General Inputs'!AF$8,'RPS Balance'!$B$33:$B$114,'General Inputs'!$B11)/SUMIFS('RPS Balance'!$K$5:$K$30,'RPS Balance'!$C$5:$C$30,'General Inputs'!AF$8)</f>
        <v>#DIV/0!</v>
      </c>
    </row>
    <row r="12" spans="2:32" s="184" customFormat="1" ht="12" x14ac:dyDescent="0.25">
      <c r="B12" s="187" t="s">
        <v>47</v>
      </c>
      <c r="C12" s="65" t="s">
        <v>17</v>
      </c>
      <c r="D12" s="186">
        <f>SUM(D9:D11)</f>
        <v>1</v>
      </c>
      <c r="E12" s="186">
        <f t="shared" ref="E12:AF12" si="1">SUM(E9:E11)</f>
        <v>1</v>
      </c>
      <c r="F12" s="186">
        <f t="shared" si="1"/>
        <v>1</v>
      </c>
      <c r="G12" s="186">
        <f t="shared" si="1"/>
        <v>1</v>
      </c>
      <c r="H12" s="186">
        <f t="shared" si="1"/>
        <v>1</v>
      </c>
      <c r="I12" s="186">
        <f t="shared" si="1"/>
        <v>1</v>
      </c>
      <c r="J12" s="186">
        <f t="shared" si="1"/>
        <v>1</v>
      </c>
      <c r="K12" s="186">
        <f t="shared" si="1"/>
        <v>1</v>
      </c>
      <c r="L12" s="186">
        <f t="shared" si="1"/>
        <v>0.99999999999999989</v>
      </c>
      <c r="M12" s="186">
        <f t="shared" si="1"/>
        <v>1.0000000000000002</v>
      </c>
      <c r="N12" s="186">
        <f t="shared" si="1"/>
        <v>0.99999999999999989</v>
      </c>
      <c r="O12" s="186">
        <f t="shared" si="1"/>
        <v>1</v>
      </c>
      <c r="P12" s="186">
        <f t="shared" si="1"/>
        <v>1</v>
      </c>
      <c r="Q12" s="186">
        <f t="shared" si="1"/>
        <v>1.0000000000000002</v>
      </c>
      <c r="R12" s="186">
        <f t="shared" si="1"/>
        <v>1</v>
      </c>
      <c r="S12" s="186">
        <f t="shared" si="1"/>
        <v>0.99999999999999989</v>
      </c>
      <c r="T12" s="186">
        <f t="shared" si="1"/>
        <v>1</v>
      </c>
      <c r="U12" s="186">
        <f t="shared" si="1"/>
        <v>1</v>
      </c>
      <c r="V12" s="186">
        <f t="shared" si="1"/>
        <v>1</v>
      </c>
      <c r="W12" s="186">
        <f t="shared" si="1"/>
        <v>1</v>
      </c>
      <c r="X12" s="186">
        <f t="shared" si="1"/>
        <v>1</v>
      </c>
      <c r="Y12" s="186">
        <f t="shared" si="1"/>
        <v>0.99999999999999989</v>
      </c>
      <c r="Z12" s="186">
        <f t="shared" si="1"/>
        <v>0.99999999999999989</v>
      </c>
      <c r="AA12" s="186">
        <f t="shared" si="1"/>
        <v>1</v>
      </c>
      <c r="AB12" s="186">
        <f t="shared" si="1"/>
        <v>1</v>
      </c>
      <c r="AC12" s="186" t="e">
        <f t="shared" si="1"/>
        <v>#DIV/0!</v>
      </c>
      <c r="AD12" s="186" t="e">
        <f t="shared" si="1"/>
        <v>#DIV/0!</v>
      </c>
      <c r="AE12" s="186" t="e">
        <f t="shared" si="1"/>
        <v>#DIV/0!</v>
      </c>
      <c r="AF12" s="186" t="e">
        <f t="shared" si="1"/>
        <v>#DIV/0!</v>
      </c>
    </row>
    <row r="14" spans="2:32" x14ac:dyDescent="0.25">
      <c r="B14" s="46" t="s">
        <v>48</v>
      </c>
      <c r="C14" s="71" t="s">
        <v>14</v>
      </c>
      <c r="D14" s="46"/>
    </row>
    <row r="15" spans="2:32" ht="12" x14ac:dyDescent="0.25">
      <c r="B15" s="62" t="s">
        <v>44</v>
      </c>
      <c r="C15" s="72" t="s">
        <v>49</v>
      </c>
      <c r="D15" s="94">
        <v>23519409</v>
      </c>
    </row>
    <row r="16" spans="2:32" ht="12" x14ac:dyDescent="0.25">
      <c r="B16" s="62" t="s">
        <v>45</v>
      </c>
      <c r="C16" s="72" t="s">
        <v>49</v>
      </c>
      <c r="D16" s="94">
        <v>44214248</v>
      </c>
    </row>
    <row r="17" spans="2:4" ht="12" x14ac:dyDescent="0.25">
      <c r="B17" s="62" t="s">
        <v>46</v>
      </c>
      <c r="C17" s="72" t="s">
        <v>49</v>
      </c>
      <c r="D17" s="94">
        <v>13556</v>
      </c>
    </row>
    <row r="18" spans="2:4" ht="12" x14ac:dyDescent="0.25">
      <c r="B18" s="99" t="s">
        <v>50</v>
      </c>
      <c r="C18" s="61"/>
    </row>
    <row r="20" spans="2:4" x14ac:dyDescent="0.25">
      <c r="B20" s="46" t="s">
        <v>51</v>
      </c>
      <c r="C20" s="71" t="s">
        <v>14</v>
      </c>
      <c r="D20" s="46"/>
    </row>
    <row r="21" spans="2:4" ht="12" x14ac:dyDescent="0.25">
      <c r="B21" s="62" t="s">
        <v>44</v>
      </c>
      <c r="C21" s="72" t="s">
        <v>17</v>
      </c>
      <c r="D21" s="90">
        <v>0.28693999999999997</v>
      </c>
    </row>
    <row r="22" spans="2:4" ht="12" x14ac:dyDescent="0.25">
      <c r="B22" s="62" t="s">
        <v>45</v>
      </c>
      <c r="C22" s="72" t="s">
        <v>17</v>
      </c>
      <c r="D22" s="90">
        <v>0.71035999999999999</v>
      </c>
    </row>
    <row r="23" spans="2:4" ht="12" x14ac:dyDescent="0.25">
      <c r="B23" s="62" t="s">
        <v>46</v>
      </c>
      <c r="C23" s="72" t="s">
        <v>17</v>
      </c>
      <c r="D23" s="90">
        <v>0</v>
      </c>
    </row>
    <row r="24" spans="2:4" ht="12" x14ac:dyDescent="0.25">
      <c r="B24" s="99" t="s">
        <v>52</v>
      </c>
    </row>
    <row r="26" spans="2:4" x14ac:dyDescent="0.25">
      <c r="B26" s="46" t="s">
        <v>53</v>
      </c>
      <c r="C26" s="71" t="s">
        <v>14</v>
      </c>
      <c r="D26" s="46"/>
    </row>
    <row r="27" spans="2:4" ht="12" x14ac:dyDescent="0.25">
      <c r="B27" s="62" t="s">
        <v>44</v>
      </c>
      <c r="C27" s="72" t="s">
        <v>49</v>
      </c>
      <c r="D27" s="94">
        <v>323362188</v>
      </c>
    </row>
    <row r="28" spans="2:4" ht="12" x14ac:dyDescent="0.25">
      <c r="B28" s="62" t="s">
        <v>45</v>
      </c>
      <c r="C28" s="72" t="s">
        <v>49</v>
      </c>
      <c r="D28" s="94">
        <v>330286907</v>
      </c>
    </row>
    <row r="29" spans="2:4" ht="12" x14ac:dyDescent="0.25">
      <c r="B29" s="62" t="s">
        <v>46</v>
      </c>
      <c r="C29" s="72" t="s">
        <v>49</v>
      </c>
      <c r="D29" s="94">
        <v>-2897395.7915273635</v>
      </c>
    </row>
    <row r="30" spans="2:4" ht="12" x14ac:dyDescent="0.25">
      <c r="B30" s="99" t="s">
        <v>54</v>
      </c>
      <c r="C30" s="61"/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6A7A9-9360-544F-B7D7-40FFC7AD8723}">
  <sheetPr>
    <tabColor theme="7" tint="0.79998168889431442"/>
    <pageSetUpPr autoPageBreaks="0"/>
  </sheetPr>
  <dimension ref="A1:AH274"/>
  <sheetViews>
    <sheetView workbookViewId="0"/>
  </sheetViews>
  <sheetFormatPr defaultColWidth="11" defaultRowHeight="11.5" x14ac:dyDescent="0.25"/>
  <cols>
    <col min="1" max="1" width="11" style="76"/>
    <col min="2" max="2" width="13.59765625" style="76" bestFit="1" customWidth="1"/>
    <col min="3" max="3" width="16" style="76" bestFit="1" customWidth="1"/>
    <col min="4" max="4" width="21.796875" style="190" bestFit="1" customWidth="1"/>
    <col min="5" max="5" width="12" style="221" bestFit="1" customWidth="1"/>
    <col min="6" max="6" width="10.3984375" style="190" bestFit="1" customWidth="1"/>
    <col min="7" max="7" width="23.59765625" style="190" bestFit="1" customWidth="1"/>
    <col min="8" max="8" width="5.59765625" style="190" customWidth="1"/>
    <col min="9" max="9" width="21.3984375" style="76" bestFit="1" customWidth="1"/>
    <col min="10" max="34" width="12.59765625" style="76" customWidth="1"/>
    <col min="35" max="16384" width="11" style="76"/>
  </cols>
  <sheetData>
    <row r="1" spans="1:34" ht="16.25" customHeight="1" x14ac:dyDescent="0.4">
      <c r="A1" s="217"/>
      <c r="K1" s="223"/>
      <c r="L1" s="320"/>
    </row>
    <row r="2" spans="1:34" ht="16.25" customHeight="1" thickBot="1" x14ac:dyDescent="0.5">
      <c r="A2" s="217"/>
      <c r="B2" s="199" t="s">
        <v>339</v>
      </c>
      <c r="C2" s="199"/>
      <c r="K2" s="223"/>
      <c r="L2" s="224"/>
    </row>
    <row r="3" spans="1:34" ht="16.25" customHeight="1" x14ac:dyDescent="0.4">
      <c r="A3" s="217"/>
      <c r="K3" s="223"/>
      <c r="L3" s="224"/>
    </row>
    <row r="4" spans="1:34" ht="14.75" customHeight="1" x14ac:dyDescent="0.25">
      <c r="B4" s="190"/>
      <c r="C4" s="190"/>
      <c r="F4" s="466" t="s">
        <v>280</v>
      </c>
      <c r="G4" s="466"/>
      <c r="I4" s="220" t="s">
        <v>269</v>
      </c>
      <c r="J4" s="117">
        <f>VALUE(LEFT(J5, FIND("-", J5)-1))</f>
        <v>2024</v>
      </c>
      <c r="K4" s="117">
        <f t="shared" ref="K4:AH4" si="0">VALUE(LEFT(K5, FIND("-", K5)-1))</f>
        <v>2025</v>
      </c>
      <c r="L4" s="117">
        <f t="shared" si="0"/>
        <v>2026</v>
      </c>
      <c r="M4" s="117">
        <f t="shared" si="0"/>
        <v>2027</v>
      </c>
      <c r="N4" s="117">
        <f t="shared" si="0"/>
        <v>2028</v>
      </c>
      <c r="O4" s="117">
        <f t="shared" si="0"/>
        <v>2029</v>
      </c>
      <c r="P4" s="117">
        <f t="shared" si="0"/>
        <v>2030</v>
      </c>
      <c r="Q4" s="117">
        <f t="shared" si="0"/>
        <v>2031</v>
      </c>
      <c r="R4" s="117">
        <f t="shared" si="0"/>
        <v>2032</v>
      </c>
      <c r="S4" s="117">
        <f t="shared" si="0"/>
        <v>2033</v>
      </c>
      <c r="T4" s="117">
        <f t="shared" si="0"/>
        <v>2034</v>
      </c>
      <c r="U4" s="117">
        <f t="shared" si="0"/>
        <v>2035</v>
      </c>
      <c r="V4" s="117">
        <f t="shared" si="0"/>
        <v>2036</v>
      </c>
      <c r="W4" s="117">
        <f t="shared" si="0"/>
        <v>2037</v>
      </c>
      <c r="X4" s="117">
        <f t="shared" si="0"/>
        <v>2038</v>
      </c>
      <c r="Y4" s="117">
        <f t="shared" si="0"/>
        <v>2039</v>
      </c>
      <c r="Z4" s="117">
        <f t="shared" si="0"/>
        <v>2040</v>
      </c>
      <c r="AA4" s="117">
        <f t="shared" si="0"/>
        <v>2041</v>
      </c>
      <c r="AB4" s="117">
        <f t="shared" si="0"/>
        <v>2042</v>
      </c>
      <c r="AC4" s="117">
        <f t="shared" si="0"/>
        <v>2043</v>
      </c>
      <c r="AD4" s="117">
        <f t="shared" si="0"/>
        <v>2044</v>
      </c>
      <c r="AE4" s="117">
        <f t="shared" si="0"/>
        <v>2045</v>
      </c>
      <c r="AF4" s="117">
        <f t="shared" si="0"/>
        <v>2046</v>
      </c>
      <c r="AG4" s="117">
        <f t="shared" si="0"/>
        <v>2047</v>
      </c>
      <c r="AH4" s="117">
        <f t="shared" si="0"/>
        <v>2048</v>
      </c>
    </row>
    <row r="5" spans="1:34" ht="14.75" customHeight="1" x14ac:dyDescent="0.25">
      <c r="B5" s="211" t="s">
        <v>340</v>
      </c>
      <c r="C5" s="211" t="s">
        <v>341</v>
      </c>
      <c r="D5" s="211" t="s">
        <v>342</v>
      </c>
      <c r="E5" s="220" t="s">
        <v>187</v>
      </c>
      <c r="F5" s="211" t="s">
        <v>343</v>
      </c>
      <c r="G5" s="211" t="s">
        <v>74</v>
      </c>
      <c r="H5" s="211"/>
      <c r="I5" s="225" t="s">
        <v>344</v>
      </c>
      <c r="J5" s="226" t="s">
        <v>22</v>
      </c>
      <c r="K5" s="226" t="s">
        <v>23</v>
      </c>
      <c r="L5" s="226" t="s">
        <v>24</v>
      </c>
      <c r="M5" s="226" t="s">
        <v>25</v>
      </c>
      <c r="N5" s="226" t="s">
        <v>26</v>
      </c>
      <c r="O5" s="226" t="s">
        <v>27</v>
      </c>
      <c r="P5" s="226" t="s">
        <v>28</v>
      </c>
      <c r="Q5" s="226" t="s">
        <v>29</v>
      </c>
      <c r="R5" s="226" t="s">
        <v>30</v>
      </c>
      <c r="S5" s="226" t="s">
        <v>31</v>
      </c>
      <c r="T5" s="226" t="s">
        <v>32</v>
      </c>
      <c r="U5" s="226" t="s">
        <v>33</v>
      </c>
      <c r="V5" s="226" t="s">
        <v>34</v>
      </c>
      <c r="W5" s="226" t="s">
        <v>35</v>
      </c>
      <c r="X5" s="226" t="s">
        <v>36</v>
      </c>
      <c r="Y5" s="226" t="s">
        <v>37</v>
      </c>
      <c r="Z5" s="226" t="s">
        <v>38</v>
      </c>
      <c r="AA5" s="226" t="s">
        <v>39</v>
      </c>
      <c r="AB5" s="226" t="s">
        <v>40</v>
      </c>
      <c r="AC5" s="226" t="s">
        <v>41</v>
      </c>
      <c r="AD5" s="226" t="s">
        <v>42</v>
      </c>
      <c r="AE5" s="226" t="s">
        <v>43</v>
      </c>
      <c r="AF5" s="226" t="s">
        <v>96</v>
      </c>
      <c r="AG5" s="226" t="s">
        <v>345</v>
      </c>
      <c r="AH5" s="226" t="s">
        <v>346</v>
      </c>
    </row>
    <row r="6" spans="1:34" ht="14.75" customHeight="1" x14ac:dyDescent="0.25">
      <c r="B6" s="332" cm="1">
        <f t="array" ref="B6">INDEX(Inputs_ByYear!$D$78:$D$83, MATCH('ABP REC Spend'!$E6, Inputs_ByYear!$B$78:$B$83,0),)</f>
        <v>0</v>
      </c>
      <c r="C6" s="332" cm="1">
        <f t="array" ref="C6">INDEX(Inputs_ByYear!$D$60:$D$65, MATCH('ABP REC Spend'!$E6,Inputs_ByYear!$B$60:$B$65,0),)</f>
        <v>1</v>
      </c>
      <c r="D6" s="332" cm="1">
        <f t="array" ref="D6">INDEX(Inputs_ByYear!$D$69:$D$74, MATCH('ABP REC Spend'!$E6, Inputs_ByYear!$B$69:$B$74,0),)</f>
        <v>0.5</v>
      </c>
      <c r="E6" s="222" t="s">
        <v>233</v>
      </c>
      <c r="F6" s="219" t="s">
        <v>258</v>
      </c>
      <c r="G6" s="219">
        <f>VALUE(LEFT(I6, FIND("-", I6)-1))</f>
        <v>2024</v>
      </c>
      <c r="H6" s="219"/>
      <c r="I6" s="227" t="s">
        <v>22</v>
      </c>
      <c r="J6" s="233">
        <f>IF(J$4=$G6+$B6,SUMIFS(INDEX('ABP REC Calc'!$G$75:$AB$138,,MATCH($I6,'ABP REC Calc'!$G$74:$AB$74,0)),'ABP REC Calc'!$C$75:$C$138,'ABP REC Spend'!$E6,'ABP REC Calc'!$B$75:$B$138,'ABP REC Spend'!$F6)*$D6,
IF(AND(I6&gt;0,(J$4-$G6)=(1+$B6)),((I6/$D6)-I6)/$C6,
(IF(AND((J$4-$G6)&lt;(1+$B6),(J$4-$G6)&gt;1),I6,0))))</f>
        <v>0</v>
      </c>
      <c r="K6" s="233">
        <f>IF(K$4=$G6+$B6,SUMIFS(INDEX('ABP REC Calc'!$G$75:$AB$138,,MATCH($I6,'ABP REC Calc'!$G$74:$AB$74,0)),'ABP REC Calc'!$C$75:$C$138,'ABP REC Spend'!$E6,'ABP REC Calc'!$B$75:$B$138,'ABP REC Spend'!$F6)*$D6,
IF(AND(J6&gt;0,(K$4-$G6)=(1+$B6)),((J6/$D6)-J6)/$C6,
(IF(AND((K$4-$G6)&lt;(1+$B6),(K$4-$G6)&gt;1),J6,0))))</f>
        <v>0</v>
      </c>
      <c r="L6" s="233">
        <f>IF(L$4=$G6+$B6,SUMIFS(INDEX('ABP REC Calc'!$G$75:$AB$138,,MATCH($I6,'ABP REC Calc'!$G$74:$AB$74,0)),'ABP REC Calc'!$C$75:$C$138,'ABP REC Spend'!$E6,'ABP REC Calc'!$B$75:$B$138,'ABP REC Spend'!$F6)*$D6,
IF(AND(K6&gt;0,(L$4-$G6)=(1+$B6)),((K6/$D6)-K6)/$C6,
(IF(AND((L$4-$G6)&lt;(1+$B6),(L$4-$G6)&gt;1),K6,0))))</f>
        <v>0</v>
      </c>
      <c r="M6" s="233">
        <f>IF(M$4=$G6+$B6,SUMIFS(INDEX('ABP REC Calc'!$G$75:$AB$138,,MATCH($I6,'ABP REC Calc'!$G$74:$AB$74,0)),'ABP REC Calc'!$C$75:$C$138,'ABP REC Spend'!$E6,'ABP REC Calc'!$B$75:$B$138,'ABP REC Spend'!$F6)*$D6,
IF(AND(L6&gt;0,(M$4-$G6)=(1+$B6)),((L6/$D6)-L6)/$C6,
(IF(AND((M$4-$G6)&lt;(1+$B6),(M$4-$G6)&gt;1),L6,0))))</f>
        <v>0</v>
      </c>
      <c r="N6" s="233">
        <f>IF(N$4=$G6+$B6,SUMIFS(INDEX('ABP REC Calc'!$G$75:$AB$138,,MATCH($I6,'ABP REC Calc'!$G$74:$AB$74,0)),'ABP REC Calc'!$C$75:$C$138,'ABP REC Spend'!$E6,'ABP REC Calc'!$B$75:$B$138,'ABP REC Spend'!$F6)*$D6,
IF(AND(M6&gt;0,(N$4-$G6)=(1+$B6)),((M6/$D6)-M6)/$C6,
(IF(AND((N$4-$G6)&lt;(1+$B6),(N$4-$G6)&gt;1),M6,0))))</f>
        <v>0</v>
      </c>
      <c r="O6" s="233">
        <f>IF(O$4=$G6+$B6,SUMIFS(INDEX('ABP REC Calc'!$G$75:$AB$138,,MATCH($I6,'ABP REC Calc'!$G$74:$AB$74,0)),'ABP REC Calc'!$C$75:$C$138,'ABP REC Spend'!$E6,'ABP REC Calc'!$B$75:$B$138,'ABP REC Spend'!$F6)*$D6,
IF(AND(N6&gt;0,(O$4-$G6)=(1+$B6)),((N6/$D6)-N6)/$C6,
(IF(AND((O$4-$G6)&lt;(1+$B6),(O$4-$G6)&gt;1),N6,0))))</f>
        <v>0</v>
      </c>
      <c r="P6" s="233">
        <f>IF(P$4=$G6+$B6,SUMIFS(INDEX('ABP REC Calc'!$G$75:$AB$138,,MATCH($I6,'ABP REC Calc'!$G$74:$AB$74,0)),'ABP REC Calc'!$C$75:$C$138,'ABP REC Spend'!$E6,'ABP REC Calc'!$B$75:$B$138,'ABP REC Spend'!$F6)*$D6,
IF(AND(O6&gt;0,(P$4-$G6)=(1+$B6)),((O6/$D6)-O6)/$C6,
(IF(AND((P$4-$G6)&lt;(1+$B6),(P$4-$G6)&gt;1),O6,0))))</f>
        <v>0</v>
      </c>
      <c r="Q6" s="233">
        <f>IF(Q$4=$G6+$B6,SUMIFS(INDEX('ABP REC Calc'!$G$75:$AB$138,,MATCH($I6,'ABP REC Calc'!$G$74:$AB$74,0)),'ABP REC Calc'!$C$75:$C$138,'ABP REC Spend'!$E6,'ABP REC Calc'!$B$75:$B$138,'ABP REC Spend'!$F6)*$D6,
IF(AND(P6&gt;0,(Q$4-$G6)=(1+$B6)),((P6/$D6)-P6)/$C6,
(IF(AND((Q$4-$G6)&lt;(1+$B6),(Q$4-$G6)&gt;1),P6,0))))</f>
        <v>0</v>
      </c>
      <c r="R6" s="233">
        <f>IF(R$4=$G6+$B6,SUMIFS(INDEX('ABP REC Calc'!$G$75:$AB$138,,MATCH($I6,'ABP REC Calc'!$G$74:$AB$74,0)),'ABP REC Calc'!$C$75:$C$138,'ABP REC Spend'!$E6,'ABP REC Calc'!$B$75:$B$138,'ABP REC Spend'!$F6)*$D6,
IF(AND(Q6&gt;0,(R$4-$G6)=(1+$B6)),((Q6/$D6)-Q6)/$C6,
(IF(AND((R$4-$G6)&lt;(1+$B6),(R$4-$G6)&gt;1),Q6,0))))</f>
        <v>0</v>
      </c>
      <c r="S6" s="233">
        <f>IF(S$4=$G6+$B6,SUMIFS(INDEX('ABP REC Calc'!$G$75:$AB$138,,MATCH($I6,'ABP REC Calc'!$G$74:$AB$74,0)),'ABP REC Calc'!$C$75:$C$138,'ABP REC Spend'!$E6,'ABP REC Calc'!$B$75:$B$138,'ABP REC Spend'!$F6)*$D6,
IF(AND(R6&gt;0,(S$4-$G6)=(1+$B6)),((R6/$D6)-R6)/$C6,
(IF(AND((S$4-$G6)&lt;(1+$B6),(S$4-$G6)&gt;1),R6,0))))</f>
        <v>0</v>
      </c>
      <c r="T6" s="233">
        <f>IF(T$4=$G6+$B6,SUMIFS(INDEX('ABP REC Calc'!$G$75:$AB$138,,MATCH($I6,'ABP REC Calc'!$G$74:$AB$74,0)),'ABP REC Calc'!$C$75:$C$138,'ABP REC Spend'!$E6,'ABP REC Calc'!$B$75:$B$138,'ABP REC Spend'!$F6)*$D6,
IF(AND(S6&gt;0,(T$4-$G6)=(1+$B6)),((S6/$D6)-S6)/$C6,
(IF(AND((T$4-$G6)&lt;(1+$B6),(T$4-$G6)&gt;1),S6,0))))</f>
        <v>0</v>
      </c>
      <c r="U6" s="233">
        <f>IF(U$4=$G6+$B6,SUMIFS(INDEX('ABP REC Calc'!$G$75:$AB$138,,MATCH($I6,'ABP REC Calc'!$G$74:$AB$74,0)),'ABP REC Calc'!$C$75:$C$138,'ABP REC Spend'!$E6,'ABP REC Calc'!$B$75:$B$138,'ABP REC Spend'!$F6)*$D6,
IF(AND(T6&gt;0,(U$4-$G6)=(1+$B6)),((T6/$D6)-T6)/$C6,
(IF(AND((U$4-$G6)&lt;(1+$B6),(U$4-$G6)&gt;1),T6,0))))</f>
        <v>0</v>
      </c>
      <c r="V6" s="233">
        <f>IF(V$4=$G6+$B6,SUMIFS(INDEX('ABP REC Calc'!$G$75:$AB$138,,MATCH($I6,'ABP REC Calc'!$G$74:$AB$74,0)),'ABP REC Calc'!$C$75:$C$138,'ABP REC Spend'!$E6,'ABP REC Calc'!$B$75:$B$138,'ABP REC Spend'!$F6)*$D6,
IF(AND(U6&gt;0,(V$4-$G6)=(1+$B6)),((U6/$D6)-U6)/$C6,
(IF(AND((V$4-$G6)&lt;(1+$B6),(V$4-$G6)&gt;1),U6,0))))</f>
        <v>0</v>
      </c>
      <c r="W6" s="233">
        <f>IF(W$4=$G6+$B6,SUMIFS(INDEX('ABP REC Calc'!$G$75:$AB$138,,MATCH($I6,'ABP REC Calc'!$G$74:$AB$74,0)),'ABP REC Calc'!$C$75:$C$138,'ABP REC Spend'!$E6,'ABP REC Calc'!$B$75:$B$138,'ABP REC Spend'!$F6)*$D6,
IF(AND(V6&gt;0,(W$4-$G6)=(1+$B6)),((V6/$D6)-V6)/$C6,
(IF(AND((W$4-$G6)&lt;(1+$B6),(W$4-$G6)&gt;1),V6,0))))</f>
        <v>0</v>
      </c>
      <c r="X6" s="233">
        <f>IF(X$4=$G6+$B6,SUMIFS(INDEX('ABP REC Calc'!$G$75:$AB$138,,MATCH($I6,'ABP REC Calc'!$G$74:$AB$74,0)),'ABP REC Calc'!$C$75:$C$138,'ABP REC Spend'!$E6,'ABP REC Calc'!$B$75:$B$138,'ABP REC Spend'!$F6)*$D6,
IF(AND(W6&gt;0,(X$4-$G6)=(1+$B6)),((W6/$D6)-W6)/$C6,
(IF(AND((X$4-$G6)&lt;(1+$B6),(X$4-$G6)&gt;1),W6,0))))</f>
        <v>0</v>
      </c>
      <c r="Y6" s="233">
        <f>IF(Y$4=$G6+$B6,SUMIFS(INDEX('ABP REC Calc'!$G$75:$AB$138,,MATCH($I6,'ABP REC Calc'!$G$74:$AB$74,0)),'ABP REC Calc'!$C$75:$C$138,'ABP REC Spend'!$E6,'ABP REC Calc'!$B$75:$B$138,'ABP REC Spend'!$F6)*$D6,
IF(AND(X6&gt;0,(Y$4-$G6)=(1+$B6)),((X6/$D6)-X6)/$C6,
(IF(AND((Y$4-$G6)&lt;(1+$B6),(Y$4-$G6)&gt;1),X6,0))))</f>
        <v>0</v>
      </c>
      <c r="Z6" s="233">
        <f>IF(Z$4=$G6+$B6,SUMIFS(INDEX('ABP REC Calc'!$G$75:$AB$138,,MATCH($I6,'ABP REC Calc'!$G$74:$AB$74,0)),'ABP REC Calc'!$C$75:$C$138,'ABP REC Spend'!$E6,'ABP REC Calc'!$B$75:$B$138,'ABP REC Spend'!$F6)*$D6,
IF(AND(Y6&gt;0,(Z$4-$G6)=(1+$B6)),((Y6/$D6)-Y6)/$C6,
(IF(AND((Z$4-$G6)&lt;(1+$B6),(Z$4-$G6)&gt;1),Y6,0))))</f>
        <v>0</v>
      </c>
      <c r="AA6" s="233">
        <f>IF(AA$4=$G6+$B6,SUMIFS(INDEX('ABP REC Calc'!$G$75:$AB$138,,MATCH($I6,'ABP REC Calc'!$G$74:$AB$74,0)),'ABP REC Calc'!$C$75:$C$138,'ABP REC Spend'!$E6,'ABP REC Calc'!$B$75:$B$138,'ABP REC Spend'!$F6)*$D6,
IF(AND(Z6&gt;0,(AA$4-$G6)=(1+$B6)),((Z6/$D6)-Z6)/$C6,
(IF(AND((AA$4-$G6)&lt;(1+$B6),(AA$4-$G6)&gt;1),Z6,0))))</f>
        <v>0</v>
      </c>
      <c r="AB6" s="233">
        <f>IF(AB$4=$G6+$B6,SUMIFS(INDEX('ABP REC Calc'!$G$75:$AB$138,,MATCH($I6,'ABP REC Calc'!$G$74:$AB$74,0)),'ABP REC Calc'!$C$75:$C$138,'ABP REC Spend'!$E6,'ABP REC Calc'!$B$75:$B$138,'ABP REC Spend'!$F6)*$D6,
IF(AND(AA6&gt;0,(AB$4-$G6)=(1+$B6)),((AA6/$D6)-AA6)/$C6,
(IF(AND((AB$4-$G6)&lt;(1+$B6),(AB$4-$G6)&gt;1),AA6,0))))</f>
        <v>0</v>
      </c>
      <c r="AC6" s="233">
        <f>IF(AC$4=$G6+$B6,SUMIFS(INDEX('ABP REC Calc'!$G$75:$AB$138,,MATCH($I6,'ABP REC Calc'!$G$74:$AB$74,0)),'ABP REC Calc'!$C$75:$C$138,'ABP REC Spend'!$E6,'ABP REC Calc'!$B$75:$B$138,'ABP REC Spend'!$F6)*$D6,
IF(AND(AB6&gt;0,(AC$4-$G6)=(1+$B6)),((AB6/$D6)-AB6)/$C6,
(IF(AND((AC$4-$G6)&lt;(1+$B6),(AC$4-$G6)&gt;1),AB6,0))))</f>
        <v>0</v>
      </c>
      <c r="AD6" s="233">
        <f>IF(AD$4=$G6+$B6,SUMIFS(INDEX('ABP REC Calc'!$G$75:$AB$138,,MATCH($I6,'ABP REC Calc'!$G$74:$AB$74,0)),'ABP REC Calc'!$C$75:$C$138,'ABP REC Spend'!$E6,'ABP REC Calc'!$B$75:$B$138,'ABP REC Spend'!$F6)*$D6,
IF(AND(AC6&gt;0,(AD$4-$G6)=(1+$B6)),((AC6/$D6)-AC6)/$C6,
(IF(AND((AD$4-$G6)&lt;(1+$B6),(AD$4-$G6)&gt;1),AC6,0))))</f>
        <v>0</v>
      </c>
      <c r="AE6" s="233">
        <f>IF(AE$4=$G6+$B6,SUMIFS(INDEX('ABP REC Calc'!$G$75:$AB$138,,MATCH($I6,'ABP REC Calc'!$G$74:$AB$74,0)),'ABP REC Calc'!$C$75:$C$138,'ABP REC Spend'!$E6,'ABP REC Calc'!$B$75:$B$138,'ABP REC Spend'!$F6)*$D6,
IF(AND(AD6&gt;0,(AE$4-$G6)=(1+$B6)),((AD6/$D6)-AD6)/$C6,
(IF(AND((AE$4-$G6)&lt;(1+$B6),(AE$4-$G6)&gt;1),AD6,0))))</f>
        <v>0</v>
      </c>
      <c r="AF6" s="233">
        <f>IF(AF$4=$G6+$B6,SUMIFS(INDEX('ABP REC Calc'!$G$75:$AB$138,,MATCH($I6,'ABP REC Calc'!$G$74:$AB$74,0)),'ABP REC Calc'!$C$75:$C$138,'ABP REC Spend'!$E6,'ABP REC Calc'!$B$75:$B$138,'ABP REC Spend'!$F6)*$D6,
IF(AND(AE6&gt;0,(AF$4-$G6)=(1+$B6)),((AE6/$D6)-AE6)/$C6,
(IF(AND((AF$4-$G6)&lt;(1+$B6),(AF$4-$G6)&gt;1),AE6,0))))</f>
        <v>0</v>
      </c>
      <c r="AG6" s="233">
        <f>IF(AG$4=$G6+$B6,SUMIFS(INDEX('ABP REC Calc'!$G$75:$AB$138,,MATCH($I6,'ABP REC Calc'!$G$74:$AB$74,0)),'ABP REC Calc'!$C$75:$C$138,'ABP REC Spend'!$E6,'ABP REC Calc'!$B$75:$B$138,'ABP REC Spend'!$F6)*$D6,
IF(AND(AF6&gt;0,(AG$4-$G6)=(1+$B6)),((AF6/$D6)-AF6)/$C6,
(IF(AND((AG$4-$G6)&lt;(1+$B6),(AG$4-$G6)&gt;1),AF6,0))))</f>
        <v>0</v>
      </c>
      <c r="AH6" s="233">
        <f>IF(AH$4=$G6+$B6,SUMIFS(INDEX('ABP REC Calc'!$G$75:$AB$138,,MATCH($I6,'ABP REC Calc'!$G$74:$AB$74,0)),'ABP REC Calc'!$C$75:$C$138,'ABP REC Spend'!$E6,'ABP REC Calc'!$B$75:$B$138,'ABP REC Spend'!$F6)*$D6,
IF(AND(AG6&gt;0,(AH$4-$G6)=(1+$B6)),((AG6/$D6)-AG6)/$C6,
(IF(AND((AH$4-$G6)&lt;(1+$B6),(AH$4-$G6)&gt;1),AG6,0))))</f>
        <v>0</v>
      </c>
    </row>
    <row r="7" spans="1:34" ht="14.75" customHeight="1" x14ac:dyDescent="0.25">
      <c r="B7" s="332" cm="1">
        <f t="array" ref="B7">INDEX(Inputs_ByYear!$D$78:$D$83, MATCH('ABP REC Spend'!$E7, Inputs_ByYear!$B$78:$B$83,0),)</f>
        <v>0</v>
      </c>
      <c r="C7" s="332" cm="1">
        <f t="array" ref="C7">INDEX(Inputs_ByYear!$D$60:$D$65, MATCH('ABP REC Spend'!$E7,Inputs_ByYear!$B$60:$B$65,0),)</f>
        <v>1</v>
      </c>
      <c r="D7" s="332" cm="1">
        <f t="array" ref="D7">INDEX(Inputs_ByYear!$D$69:$D$74, MATCH('ABP REC Spend'!$E7, Inputs_ByYear!$B$69:$B$74,0),)</f>
        <v>0.5</v>
      </c>
      <c r="E7" s="222" t="s">
        <v>233</v>
      </c>
      <c r="F7" s="219" t="s">
        <v>258</v>
      </c>
      <c r="G7" s="219">
        <f t="shared" ref="G7:G27" si="1">VALUE(LEFT(I7, FIND("-", I7)-1))</f>
        <v>2025</v>
      </c>
      <c r="H7" s="219"/>
      <c r="I7" s="227" t="s">
        <v>23</v>
      </c>
      <c r="J7" s="233">
        <f>IF(J$4=$G7+$B7,SUMIFS(INDEX('ABP REC Calc'!$G$75:$AB$138,,MATCH($I7,'ABP REC Calc'!$G$74:$AB$74,0)),'ABP REC Calc'!$C$75:$C$138,'ABP REC Spend'!$E7,'ABP REC Calc'!$B$75:$B$138,'ABP REC Spend'!$F7)*$D7,
IF(AND(I7&gt;0,(J$4-$G7)=(1+$B7)),((I7/$D7)-I7)/$C7,
(IF(AND((J$4-$G7)&lt;(1+$B7),(J$4-$G7)&gt;1),I7,0))))</f>
        <v>0</v>
      </c>
      <c r="K7" s="233">
        <f>IF(K$4=$G7+$B7,SUMIFS(INDEX('ABP REC Calc'!$G$75:$AB$138,,MATCH($I7,'ABP REC Calc'!$G$74:$AB$74,0)),'ABP REC Calc'!$C$75:$C$138,'ABP REC Spend'!$E7,'ABP REC Calc'!$B$75:$B$138,'ABP REC Spend'!$F7)*$D7,
IF(AND(J7&gt;0,(K$4-$G7)=(1+$B7)),((J7/$D7)-J7)/$C7,
(IF(AND((K$4-$G7)&lt;(1+$B7),(K$4-$G7)&gt;1),J7,0))))</f>
        <v>34779092.710399732</v>
      </c>
      <c r="L7" s="233">
        <f>IF(L$4=$G7+$B7,SUMIFS(INDEX('ABP REC Calc'!$G$75:$AB$138,,MATCH($I7,'ABP REC Calc'!$G$74:$AB$74,0)),'ABP REC Calc'!$C$75:$C$138,'ABP REC Spend'!$E7,'ABP REC Calc'!$B$75:$B$138,'ABP REC Spend'!$F7)*$D7,
IF(AND(K7&gt;0,(L$4-$G7)=(1+$B7)),((K7/$D7)-K7)/$C7,
(IF(AND((L$4-$G7)&lt;(1+$B7),(L$4-$G7)&gt;1),K7,0))))</f>
        <v>34779092.710399732</v>
      </c>
      <c r="M7" s="233">
        <f>IF(M$4=$G7+$B7,SUMIFS(INDEX('ABP REC Calc'!$G$75:$AB$138,,MATCH($I7,'ABP REC Calc'!$G$74:$AB$74,0)),'ABP REC Calc'!$C$75:$C$138,'ABP REC Spend'!$E7,'ABP REC Calc'!$B$75:$B$138,'ABP REC Spend'!$F7)*$D7,
IF(AND(L7&gt;0,(M$4-$G7)=(1+$B7)),((L7/$D7)-L7)/$C7,
(IF(AND((M$4-$G7)&lt;(1+$B7),(M$4-$G7)&gt;1),L7,0))))</f>
        <v>0</v>
      </c>
      <c r="N7" s="233">
        <f>IF(N$4=$G7+$B7,SUMIFS(INDEX('ABP REC Calc'!$G$75:$AB$138,,MATCH($I7,'ABP REC Calc'!$G$74:$AB$74,0)),'ABP REC Calc'!$C$75:$C$138,'ABP REC Spend'!$E7,'ABP REC Calc'!$B$75:$B$138,'ABP REC Spend'!$F7)*$D7,
IF(AND(M7&gt;0,(N$4-$G7)=(1+$B7)),((M7/$D7)-M7)/$C7,
(IF(AND((N$4-$G7)&lt;(1+$B7),(N$4-$G7)&gt;1),M7,0))))</f>
        <v>0</v>
      </c>
      <c r="O7" s="233">
        <f>IF(O$4=$G7+$B7,SUMIFS(INDEX('ABP REC Calc'!$G$75:$AB$138,,MATCH($I7,'ABP REC Calc'!$G$74:$AB$74,0)),'ABP REC Calc'!$C$75:$C$138,'ABP REC Spend'!$E7,'ABP REC Calc'!$B$75:$B$138,'ABP REC Spend'!$F7)*$D7,
IF(AND(N7&gt;0,(O$4-$G7)=(1+$B7)),((N7/$D7)-N7)/$C7,
(IF(AND((O$4-$G7)&lt;(1+$B7),(O$4-$G7)&gt;1),N7,0))))</f>
        <v>0</v>
      </c>
      <c r="P7" s="233">
        <f>IF(P$4=$G7+$B7,SUMIFS(INDEX('ABP REC Calc'!$G$75:$AB$138,,MATCH($I7,'ABP REC Calc'!$G$74:$AB$74,0)),'ABP REC Calc'!$C$75:$C$138,'ABP REC Spend'!$E7,'ABP REC Calc'!$B$75:$B$138,'ABP REC Spend'!$F7)*$D7,
IF(AND(O7&gt;0,(P$4-$G7)=(1+$B7)),((O7/$D7)-O7)/$C7,
(IF(AND((P$4-$G7)&lt;(1+$B7),(P$4-$G7)&gt;1),O7,0))))</f>
        <v>0</v>
      </c>
      <c r="Q7" s="233">
        <f>IF(Q$4=$G7+$B7,SUMIFS(INDEX('ABP REC Calc'!$G$75:$AB$138,,MATCH($I7,'ABP REC Calc'!$G$74:$AB$74,0)),'ABP REC Calc'!$C$75:$C$138,'ABP REC Spend'!$E7,'ABP REC Calc'!$B$75:$B$138,'ABP REC Spend'!$F7)*$D7,
IF(AND(P7&gt;0,(Q$4-$G7)=(1+$B7)),((P7/$D7)-P7)/$C7,
(IF(AND((Q$4-$G7)&lt;(1+$B7),(Q$4-$G7)&gt;1),P7,0))))</f>
        <v>0</v>
      </c>
      <c r="R7" s="233">
        <f>IF(R$4=$G7+$B7,SUMIFS(INDEX('ABP REC Calc'!$G$75:$AB$138,,MATCH($I7,'ABP REC Calc'!$G$74:$AB$74,0)),'ABP REC Calc'!$C$75:$C$138,'ABP REC Spend'!$E7,'ABP REC Calc'!$B$75:$B$138,'ABP REC Spend'!$F7)*$D7,
IF(AND(Q7&gt;0,(R$4-$G7)=(1+$B7)),((Q7/$D7)-Q7)/$C7,
(IF(AND((R$4-$G7)&lt;(1+$B7),(R$4-$G7)&gt;1),Q7,0))))</f>
        <v>0</v>
      </c>
      <c r="S7" s="233">
        <f>IF(S$4=$G7+$B7,SUMIFS(INDEX('ABP REC Calc'!$G$75:$AB$138,,MATCH($I7,'ABP REC Calc'!$G$74:$AB$74,0)),'ABP REC Calc'!$C$75:$C$138,'ABP REC Spend'!$E7,'ABP REC Calc'!$B$75:$B$138,'ABP REC Spend'!$F7)*$D7,
IF(AND(R7&gt;0,(S$4-$G7)=(1+$B7)),((R7/$D7)-R7)/$C7,
(IF(AND((S$4-$G7)&lt;(1+$B7),(S$4-$G7)&gt;1),R7,0))))</f>
        <v>0</v>
      </c>
      <c r="T7" s="233">
        <f>IF(T$4=$G7+$B7,SUMIFS(INDEX('ABP REC Calc'!$G$75:$AB$138,,MATCH($I7,'ABP REC Calc'!$G$74:$AB$74,0)),'ABP REC Calc'!$C$75:$C$138,'ABP REC Spend'!$E7,'ABP REC Calc'!$B$75:$B$138,'ABP REC Spend'!$F7)*$D7,
IF(AND(S7&gt;0,(T$4-$G7)=(1+$B7)),((S7/$D7)-S7)/$C7,
(IF(AND((T$4-$G7)&lt;(1+$B7),(T$4-$G7)&gt;1),S7,0))))</f>
        <v>0</v>
      </c>
      <c r="U7" s="233">
        <f>IF(U$4=$G7+$B7,SUMIFS(INDEX('ABP REC Calc'!$G$75:$AB$138,,MATCH($I7,'ABP REC Calc'!$G$74:$AB$74,0)),'ABP REC Calc'!$C$75:$C$138,'ABP REC Spend'!$E7,'ABP REC Calc'!$B$75:$B$138,'ABP REC Spend'!$F7)*$D7,
IF(AND(T7&gt;0,(U$4-$G7)=(1+$B7)),((T7/$D7)-T7)/$C7,
(IF(AND((U$4-$G7)&lt;(1+$B7),(U$4-$G7)&gt;1),T7,0))))</f>
        <v>0</v>
      </c>
      <c r="V7" s="233">
        <f>IF(V$4=$G7+$B7,SUMIFS(INDEX('ABP REC Calc'!$G$75:$AB$138,,MATCH($I7,'ABP REC Calc'!$G$74:$AB$74,0)),'ABP REC Calc'!$C$75:$C$138,'ABP REC Spend'!$E7,'ABP REC Calc'!$B$75:$B$138,'ABP REC Spend'!$F7)*$D7,
IF(AND(U7&gt;0,(V$4-$G7)=(1+$B7)),((U7/$D7)-U7)/$C7,
(IF(AND((V$4-$G7)&lt;(1+$B7),(V$4-$G7)&gt;1),U7,0))))</f>
        <v>0</v>
      </c>
      <c r="W7" s="233">
        <f>IF(W$4=$G7+$B7,SUMIFS(INDEX('ABP REC Calc'!$G$75:$AB$138,,MATCH($I7,'ABP REC Calc'!$G$74:$AB$74,0)),'ABP REC Calc'!$C$75:$C$138,'ABP REC Spend'!$E7,'ABP REC Calc'!$B$75:$B$138,'ABP REC Spend'!$F7)*$D7,
IF(AND(V7&gt;0,(W$4-$G7)=(1+$B7)),((V7/$D7)-V7)/$C7,
(IF(AND((W$4-$G7)&lt;(1+$B7),(W$4-$G7)&gt;1),V7,0))))</f>
        <v>0</v>
      </c>
      <c r="X7" s="233">
        <f>IF(X$4=$G7+$B7,SUMIFS(INDEX('ABP REC Calc'!$G$75:$AB$138,,MATCH($I7,'ABP REC Calc'!$G$74:$AB$74,0)),'ABP REC Calc'!$C$75:$C$138,'ABP REC Spend'!$E7,'ABP REC Calc'!$B$75:$B$138,'ABP REC Spend'!$F7)*$D7,
IF(AND(W7&gt;0,(X$4-$G7)=(1+$B7)),((W7/$D7)-W7)/$C7,
(IF(AND((X$4-$G7)&lt;(1+$B7),(X$4-$G7)&gt;1),W7,0))))</f>
        <v>0</v>
      </c>
      <c r="Y7" s="233">
        <f>IF(Y$4=$G7+$B7,SUMIFS(INDEX('ABP REC Calc'!$G$75:$AB$138,,MATCH($I7,'ABP REC Calc'!$G$74:$AB$74,0)),'ABP REC Calc'!$C$75:$C$138,'ABP REC Spend'!$E7,'ABP REC Calc'!$B$75:$B$138,'ABP REC Spend'!$F7)*$D7,
IF(AND(X7&gt;0,(Y$4-$G7)=(1+$B7)),((X7/$D7)-X7)/$C7,
(IF(AND((Y$4-$G7)&lt;(1+$B7),(Y$4-$G7)&gt;1),X7,0))))</f>
        <v>0</v>
      </c>
      <c r="Z7" s="233">
        <f>IF(Z$4=$G7+$B7,SUMIFS(INDEX('ABP REC Calc'!$G$75:$AB$138,,MATCH($I7,'ABP REC Calc'!$G$74:$AB$74,0)),'ABP REC Calc'!$C$75:$C$138,'ABP REC Spend'!$E7,'ABP REC Calc'!$B$75:$B$138,'ABP REC Spend'!$F7)*$D7,
IF(AND(Y7&gt;0,(Z$4-$G7)=(1+$B7)),((Y7/$D7)-Y7)/$C7,
(IF(AND((Z$4-$G7)&lt;(1+$B7),(Z$4-$G7)&gt;1),Y7,0))))</f>
        <v>0</v>
      </c>
      <c r="AA7" s="233">
        <f>IF(AA$4=$G7+$B7,SUMIFS(INDEX('ABP REC Calc'!$G$75:$AB$138,,MATCH($I7,'ABP REC Calc'!$G$74:$AB$74,0)),'ABP REC Calc'!$C$75:$C$138,'ABP REC Spend'!$E7,'ABP REC Calc'!$B$75:$B$138,'ABP REC Spend'!$F7)*$D7,
IF(AND(Z7&gt;0,(AA$4-$G7)=(1+$B7)),((Z7/$D7)-Z7)/$C7,
(IF(AND((AA$4-$G7)&lt;(1+$B7),(AA$4-$G7)&gt;1),Z7,0))))</f>
        <v>0</v>
      </c>
      <c r="AB7" s="233">
        <f>IF(AB$4=$G7+$B7,SUMIFS(INDEX('ABP REC Calc'!$G$75:$AB$138,,MATCH($I7,'ABP REC Calc'!$G$74:$AB$74,0)),'ABP REC Calc'!$C$75:$C$138,'ABP REC Spend'!$E7,'ABP REC Calc'!$B$75:$B$138,'ABP REC Spend'!$F7)*$D7,
IF(AND(AA7&gt;0,(AB$4-$G7)=(1+$B7)),((AA7/$D7)-AA7)/$C7,
(IF(AND((AB$4-$G7)&lt;(1+$B7),(AB$4-$G7)&gt;1),AA7,0))))</f>
        <v>0</v>
      </c>
      <c r="AC7" s="233">
        <f>IF(AC$4=$G7+$B7,SUMIFS(INDEX('ABP REC Calc'!$G$75:$AB$138,,MATCH($I7,'ABP REC Calc'!$G$74:$AB$74,0)),'ABP REC Calc'!$C$75:$C$138,'ABP REC Spend'!$E7,'ABP REC Calc'!$B$75:$B$138,'ABP REC Spend'!$F7)*$D7,
IF(AND(AB7&gt;0,(AC$4-$G7)=(1+$B7)),((AB7/$D7)-AB7)/$C7,
(IF(AND((AC$4-$G7)&lt;(1+$B7),(AC$4-$G7)&gt;1),AB7,0))))</f>
        <v>0</v>
      </c>
      <c r="AD7" s="233">
        <f>IF(AD$4=$G7+$B7,SUMIFS(INDEX('ABP REC Calc'!$G$75:$AB$138,,MATCH($I7,'ABP REC Calc'!$G$74:$AB$74,0)),'ABP REC Calc'!$C$75:$C$138,'ABP REC Spend'!$E7,'ABP REC Calc'!$B$75:$B$138,'ABP REC Spend'!$F7)*$D7,
IF(AND(AC7&gt;0,(AD$4-$G7)=(1+$B7)),((AC7/$D7)-AC7)/$C7,
(IF(AND((AD$4-$G7)&lt;(1+$B7),(AD$4-$G7)&gt;1),AC7,0))))</f>
        <v>0</v>
      </c>
      <c r="AE7" s="233">
        <f>IF(AE$4=$G7+$B7,SUMIFS(INDEX('ABP REC Calc'!$G$75:$AB$138,,MATCH($I7,'ABP REC Calc'!$G$74:$AB$74,0)),'ABP REC Calc'!$C$75:$C$138,'ABP REC Spend'!$E7,'ABP REC Calc'!$B$75:$B$138,'ABP REC Spend'!$F7)*$D7,
IF(AND(AD7&gt;0,(AE$4-$G7)=(1+$B7)),((AD7/$D7)-AD7)/$C7,
(IF(AND((AE$4-$G7)&lt;(1+$B7),(AE$4-$G7)&gt;1),AD7,0))))</f>
        <v>0</v>
      </c>
      <c r="AF7" s="233">
        <f>IF(AF$4=$G7+$B7,SUMIFS(INDEX('ABP REC Calc'!$G$75:$AB$138,,MATCH($I7,'ABP REC Calc'!$G$74:$AB$74,0)),'ABP REC Calc'!$C$75:$C$138,'ABP REC Spend'!$E7,'ABP REC Calc'!$B$75:$B$138,'ABP REC Spend'!$F7)*$D7,
IF(AND(AE7&gt;0,(AF$4-$G7)=(1+$B7)),((AE7/$D7)-AE7)/$C7,
(IF(AND((AF$4-$G7)&lt;(1+$B7),(AF$4-$G7)&gt;1),AE7,0))))</f>
        <v>0</v>
      </c>
      <c r="AG7" s="233">
        <f>IF(AG$4=$G7+$B7,SUMIFS(INDEX('ABP REC Calc'!$G$75:$AB$138,,MATCH($I7,'ABP REC Calc'!$G$74:$AB$74,0)),'ABP REC Calc'!$C$75:$C$138,'ABP REC Spend'!$E7,'ABP REC Calc'!$B$75:$B$138,'ABP REC Spend'!$F7)*$D7,
IF(AND(AF7&gt;0,(AG$4-$G7)=(1+$B7)),((AF7/$D7)-AF7)/$C7,
(IF(AND((AG$4-$G7)&lt;(1+$B7),(AG$4-$G7)&gt;1),AF7,0))))</f>
        <v>0</v>
      </c>
      <c r="AH7" s="233">
        <f>IF(AH$4=$G7+$B7,SUMIFS(INDEX('ABP REC Calc'!$G$75:$AB$138,,MATCH($I7,'ABP REC Calc'!$G$74:$AB$74,0)),'ABP REC Calc'!$C$75:$C$138,'ABP REC Spend'!$E7,'ABP REC Calc'!$B$75:$B$138,'ABP REC Spend'!$F7)*$D7,
IF(AND(AG7&gt;0,(AH$4-$G7)=(1+$B7)),((AG7/$D7)-AG7)/$C7,
(IF(AND((AH$4-$G7)&lt;(1+$B7),(AH$4-$G7)&gt;1),AG7,0))))</f>
        <v>0</v>
      </c>
    </row>
    <row r="8" spans="1:34" ht="14.75" customHeight="1" x14ac:dyDescent="0.25">
      <c r="B8" s="332" cm="1">
        <f t="array" ref="B8">INDEX(Inputs_ByYear!$D$78:$D$83, MATCH('ABP REC Spend'!$E8, Inputs_ByYear!$B$78:$B$83,0),)</f>
        <v>0</v>
      </c>
      <c r="C8" s="332" cm="1">
        <f t="array" ref="C8">INDEX(Inputs_ByYear!$D$60:$D$65, MATCH('ABP REC Spend'!$E8,Inputs_ByYear!$B$60:$B$65,0),)</f>
        <v>1</v>
      </c>
      <c r="D8" s="332" cm="1">
        <f t="array" ref="D8">INDEX(Inputs_ByYear!$D$69:$D$74, MATCH('ABP REC Spend'!$E8, Inputs_ByYear!$B$69:$B$74,0),)</f>
        <v>0.5</v>
      </c>
      <c r="E8" s="222" t="s">
        <v>233</v>
      </c>
      <c r="F8" s="219" t="s">
        <v>258</v>
      </c>
      <c r="G8" s="219">
        <f t="shared" si="1"/>
        <v>2026</v>
      </c>
      <c r="H8" s="219"/>
      <c r="I8" s="227" t="s">
        <v>24</v>
      </c>
      <c r="J8" s="233">
        <f>IF(J$4=$G8+$B8,SUMIFS(INDEX('ABP REC Calc'!$G$75:$AB$138,,MATCH($I8,'ABP REC Calc'!$G$74:$AB$74,0)),'ABP REC Calc'!$C$75:$C$138,'ABP REC Spend'!$E8,'ABP REC Calc'!$B$75:$B$138,'ABP REC Spend'!$F8)*$D8,
IF(AND(I8&gt;0,(J$4-$G8)=(1+$B8)),((I8/$D8)-I8)/$C8,
(IF(AND((J$4-$G8)&lt;(1+$B8),(J$4-$G8)&gt;1),I8,0))))</f>
        <v>0</v>
      </c>
      <c r="K8" s="233">
        <f>IF(K$4=$G8+$B8,SUMIFS(INDEX('ABP REC Calc'!$G$75:$AB$138,,MATCH($I8,'ABP REC Calc'!$G$74:$AB$74,0)),'ABP REC Calc'!$C$75:$C$138,'ABP REC Spend'!$E8,'ABP REC Calc'!$B$75:$B$138,'ABP REC Spend'!$F8)*$D8,
IF(AND(J8&gt;0,(K$4-$G8)=(1+$B8)),((J8/$D8)-J8)/$C8,
(IF(AND((K$4-$G8)&lt;(1+$B8),(K$4-$G8)&gt;1),J8,0))))</f>
        <v>0</v>
      </c>
      <c r="L8" s="233">
        <f>IF(L$4=$G8+$B8,SUMIFS(INDEX('ABP REC Calc'!$G$75:$AB$138,,MATCH($I8,'ABP REC Calc'!$G$74:$AB$74,0)),'ABP REC Calc'!$C$75:$C$138,'ABP REC Spend'!$E8,'ABP REC Calc'!$B$75:$B$138,'ABP REC Spend'!$F8)*$D8,
IF(AND(K8&gt;0,(L$4-$G8)=(1+$B8)),((K8/$D8)-K8)/$C8,
(IF(AND((L$4-$G8)&lt;(1+$B8),(L$4-$G8)&gt;1),K8,0))))</f>
        <v>47947778.227299564</v>
      </c>
      <c r="M8" s="233">
        <f>IF(M$4=$G8+$B8,SUMIFS(INDEX('ABP REC Calc'!$G$75:$AB$138,,MATCH($I8,'ABP REC Calc'!$G$74:$AB$74,0)),'ABP REC Calc'!$C$75:$C$138,'ABP REC Spend'!$E8,'ABP REC Calc'!$B$75:$B$138,'ABP REC Spend'!$F8)*$D8,
IF(AND(L8&gt;0,(M$4-$G8)=(1+$B8)),((L8/$D8)-L8)/$C8,
(IF(AND((M$4-$G8)&lt;(1+$B8),(M$4-$G8)&gt;1),L8,0))))</f>
        <v>47947778.227299564</v>
      </c>
      <c r="N8" s="233">
        <f>IF(N$4=$G8+$B8,SUMIFS(INDEX('ABP REC Calc'!$G$75:$AB$138,,MATCH($I8,'ABP REC Calc'!$G$74:$AB$74,0)),'ABP REC Calc'!$C$75:$C$138,'ABP REC Spend'!$E8,'ABP REC Calc'!$B$75:$B$138,'ABP REC Spend'!$F8)*$D8,
IF(AND(M8&gt;0,(N$4-$G8)=(1+$B8)),((M8/$D8)-M8)/$C8,
(IF(AND((N$4-$G8)&lt;(1+$B8),(N$4-$G8)&gt;1),M8,0))))</f>
        <v>0</v>
      </c>
      <c r="O8" s="233">
        <f>IF(O$4=$G8+$B8,SUMIFS(INDEX('ABP REC Calc'!$G$75:$AB$138,,MATCH($I8,'ABP REC Calc'!$G$74:$AB$74,0)),'ABP REC Calc'!$C$75:$C$138,'ABP REC Spend'!$E8,'ABP REC Calc'!$B$75:$B$138,'ABP REC Spend'!$F8)*$D8,
IF(AND(N8&gt;0,(O$4-$G8)=(1+$B8)),((N8/$D8)-N8)/$C8,
(IF(AND((O$4-$G8)&lt;(1+$B8),(O$4-$G8)&gt;1),N8,0))))</f>
        <v>0</v>
      </c>
      <c r="P8" s="233">
        <f>IF(P$4=$G8+$B8,SUMIFS(INDEX('ABP REC Calc'!$G$75:$AB$138,,MATCH($I8,'ABP REC Calc'!$G$74:$AB$74,0)),'ABP REC Calc'!$C$75:$C$138,'ABP REC Spend'!$E8,'ABP REC Calc'!$B$75:$B$138,'ABP REC Spend'!$F8)*$D8,
IF(AND(O8&gt;0,(P$4-$G8)=(1+$B8)),((O8/$D8)-O8)/$C8,
(IF(AND((P$4-$G8)&lt;(1+$B8),(P$4-$G8)&gt;1),O8,0))))</f>
        <v>0</v>
      </c>
      <c r="Q8" s="233">
        <f>IF(Q$4=$G8+$B8,SUMIFS(INDEX('ABP REC Calc'!$G$75:$AB$138,,MATCH($I8,'ABP REC Calc'!$G$74:$AB$74,0)),'ABP REC Calc'!$C$75:$C$138,'ABP REC Spend'!$E8,'ABP REC Calc'!$B$75:$B$138,'ABP REC Spend'!$F8)*$D8,
IF(AND(P8&gt;0,(Q$4-$G8)=(1+$B8)),((P8/$D8)-P8)/$C8,
(IF(AND((Q$4-$G8)&lt;(1+$B8),(Q$4-$G8)&gt;1),P8,0))))</f>
        <v>0</v>
      </c>
      <c r="R8" s="233">
        <f>IF(R$4=$G8+$B8,SUMIFS(INDEX('ABP REC Calc'!$G$75:$AB$138,,MATCH($I8,'ABP REC Calc'!$G$74:$AB$74,0)),'ABP REC Calc'!$C$75:$C$138,'ABP REC Spend'!$E8,'ABP REC Calc'!$B$75:$B$138,'ABP REC Spend'!$F8)*$D8,
IF(AND(Q8&gt;0,(R$4-$G8)=(1+$B8)),((Q8/$D8)-Q8)/$C8,
(IF(AND((R$4-$G8)&lt;(1+$B8),(R$4-$G8)&gt;1),Q8,0))))</f>
        <v>0</v>
      </c>
      <c r="S8" s="233">
        <f>IF(S$4=$G8+$B8,SUMIFS(INDEX('ABP REC Calc'!$G$75:$AB$138,,MATCH($I8,'ABP REC Calc'!$G$74:$AB$74,0)),'ABP REC Calc'!$C$75:$C$138,'ABP REC Spend'!$E8,'ABP REC Calc'!$B$75:$B$138,'ABP REC Spend'!$F8)*$D8,
IF(AND(R8&gt;0,(S$4-$G8)=(1+$B8)),((R8/$D8)-R8)/$C8,
(IF(AND((S$4-$G8)&lt;(1+$B8),(S$4-$G8)&gt;1),R8,0))))</f>
        <v>0</v>
      </c>
      <c r="T8" s="233">
        <f>IF(T$4=$G8+$B8,SUMIFS(INDEX('ABP REC Calc'!$G$75:$AB$138,,MATCH($I8,'ABP REC Calc'!$G$74:$AB$74,0)),'ABP REC Calc'!$C$75:$C$138,'ABP REC Spend'!$E8,'ABP REC Calc'!$B$75:$B$138,'ABP REC Spend'!$F8)*$D8,
IF(AND(S8&gt;0,(T$4-$G8)=(1+$B8)),((S8/$D8)-S8)/$C8,
(IF(AND((T$4-$G8)&lt;(1+$B8),(T$4-$G8)&gt;1),S8,0))))</f>
        <v>0</v>
      </c>
      <c r="U8" s="233">
        <f>IF(U$4=$G8+$B8,SUMIFS(INDEX('ABP REC Calc'!$G$75:$AB$138,,MATCH($I8,'ABP REC Calc'!$G$74:$AB$74,0)),'ABP REC Calc'!$C$75:$C$138,'ABP REC Spend'!$E8,'ABP REC Calc'!$B$75:$B$138,'ABP REC Spend'!$F8)*$D8,
IF(AND(T8&gt;0,(U$4-$G8)=(1+$B8)),((T8/$D8)-T8)/$C8,
(IF(AND((U$4-$G8)&lt;(1+$B8),(U$4-$G8)&gt;1),T8,0))))</f>
        <v>0</v>
      </c>
      <c r="V8" s="233">
        <f>IF(V$4=$G8+$B8,SUMIFS(INDEX('ABP REC Calc'!$G$75:$AB$138,,MATCH($I8,'ABP REC Calc'!$G$74:$AB$74,0)),'ABP REC Calc'!$C$75:$C$138,'ABP REC Spend'!$E8,'ABP REC Calc'!$B$75:$B$138,'ABP REC Spend'!$F8)*$D8,
IF(AND(U8&gt;0,(V$4-$G8)=(1+$B8)),((U8/$D8)-U8)/$C8,
(IF(AND((V$4-$G8)&lt;(1+$B8),(V$4-$G8)&gt;1),U8,0))))</f>
        <v>0</v>
      </c>
      <c r="W8" s="233">
        <f>IF(W$4=$G8+$B8,SUMIFS(INDEX('ABP REC Calc'!$G$75:$AB$138,,MATCH($I8,'ABP REC Calc'!$G$74:$AB$74,0)),'ABP REC Calc'!$C$75:$C$138,'ABP REC Spend'!$E8,'ABP REC Calc'!$B$75:$B$138,'ABP REC Spend'!$F8)*$D8,
IF(AND(V8&gt;0,(W$4-$G8)=(1+$B8)),((V8/$D8)-V8)/$C8,
(IF(AND((W$4-$G8)&lt;(1+$B8),(W$4-$G8)&gt;1),V8,0))))</f>
        <v>0</v>
      </c>
      <c r="X8" s="233">
        <f>IF(X$4=$G8+$B8,SUMIFS(INDEX('ABP REC Calc'!$G$75:$AB$138,,MATCH($I8,'ABP REC Calc'!$G$74:$AB$74,0)),'ABP REC Calc'!$C$75:$C$138,'ABP REC Spend'!$E8,'ABP REC Calc'!$B$75:$B$138,'ABP REC Spend'!$F8)*$D8,
IF(AND(W8&gt;0,(X$4-$G8)=(1+$B8)),((W8/$D8)-W8)/$C8,
(IF(AND((X$4-$G8)&lt;(1+$B8),(X$4-$G8)&gt;1),W8,0))))</f>
        <v>0</v>
      </c>
      <c r="Y8" s="233">
        <f>IF(Y$4=$G8+$B8,SUMIFS(INDEX('ABP REC Calc'!$G$75:$AB$138,,MATCH($I8,'ABP REC Calc'!$G$74:$AB$74,0)),'ABP REC Calc'!$C$75:$C$138,'ABP REC Spend'!$E8,'ABP REC Calc'!$B$75:$B$138,'ABP REC Spend'!$F8)*$D8,
IF(AND(X8&gt;0,(Y$4-$G8)=(1+$B8)),((X8/$D8)-X8)/$C8,
(IF(AND((Y$4-$G8)&lt;(1+$B8),(Y$4-$G8)&gt;1),X8,0))))</f>
        <v>0</v>
      </c>
      <c r="Z8" s="233">
        <f>IF(Z$4=$G8+$B8,SUMIFS(INDEX('ABP REC Calc'!$G$75:$AB$138,,MATCH($I8,'ABP REC Calc'!$G$74:$AB$74,0)),'ABP REC Calc'!$C$75:$C$138,'ABP REC Spend'!$E8,'ABP REC Calc'!$B$75:$B$138,'ABP REC Spend'!$F8)*$D8,
IF(AND(Y8&gt;0,(Z$4-$G8)=(1+$B8)),((Y8/$D8)-Y8)/$C8,
(IF(AND((Z$4-$G8)&lt;(1+$B8),(Z$4-$G8)&gt;1),Y8,0))))</f>
        <v>0</v>
      </c>
      <c r="AA8" s="233">
        <f>IF(AA$4=$G8+$B8,SUMIFS(INDEX('ABP REC Calc'!$G$75:$AB$138,,MATCH($I8,'ABP REC Calc'!$G$74:$AB$74,0)),'ABP REC Calc'!$C$75:$C$138,'ABP REC Spend'!$E8,'ABP REC Calc'!$B$75:$B$138,'ABP REC Spend'!$F8)*$D8,
IF(AND(Z8&gt;0,(AA$4-$G8)=(1+$B8)),((Z8/$D8)-Z8)/$C8,
(IF(AND((AA$4-$G8)&lt;(1+$B8),(AA$4-$G8)&gt;1),Z8,0))))</f>
        <v>0</v>
      </c>
      <c r="AB8" s="233">
        <f>IF(AB$4=$G8+$B8,SUMIFS(INDEX('ABP REC Calc'!$G$75:$AB$138,,MATCH($I8,'ABP REC Calc'!$G$74:$AB$74,0)),'ABP REC Calc'!$C$75:$C$138,'ABP REC Spend'!$E8,'ABP REC Calc'!$B$75:$B$138,'ABP REC Spend'!$F8)*$D8,
IF(AND(AA8&gt;0,(AB$4-$G8)=(1+$B8)),((AA8/$D8)-AA8)/$C8,
(IF(AND((AB$4-$G8)&lt;(1+$B8),(AB$4-$G8)&gt;1),AA8,0))))</f>
        <v>0</v>
      </c>
      <c r="AC8" s="233">
        <f>IF(AC$4=$G8+$B8,SUMIFS(INDEX('ABP REC Calc'!$G$75:$AB$138,,MATCH($I8,'ABP REC Calc'!$G$74:$AB$74,0)),'ABP REC Calc'!$C$75:$C$138,'ABP REC Spend'!$E8,'ABP REC Calc'!$B$75:$B$138,'ABP REC Spend'!$F8)*$D8,
IF(AND(AB8&gt;0,(AC$4-$G8)=(1+$B8)),((AB8/$D8)-AB8)/$C8,
(IF(AND((AC$4-$G8)&lt;(1+$B8),(AC$4-$G8)&gt;1),AB8,0))))</f>
        <v>0</v>
      </c>
      <c r="AD8" s="233">
        <f>IF(AD$4=$G8+$B8,SUMIFS(INDEX('ABP REC Calc'!$G$75:$AB$138,,MATCH($I8,'ABP REC Calc'!$G$74:$AB$74,0)),'ABP REC Calc'!$C$75:$C$138,'ABP REC Spend'!$E8,'ABP REC Calc'!$B$75:$B$138,'ABP REC Spend'!$F8)*$D8,
IF(AND(AC8&gt;0,(AD$4-$G8)=(1+$B8)),((AC8/$D8)-AC8)/$C8,
(IF(AND((AD$4-$G8)&lt;(1+$B8),(AD$4-$G8)&gt;1),AC8,0))))</f>
        <v>0</v>
      </c>
      <c r="AE8" s="233">
        <f>IF(AE$4=$G8+$B8,SUMIFS(INDEX('ABP REC Calc'!$G$75:$AB$138,,MATCH($I8,'ABP REC Calc'!$G$74:$AB$74,0)),'ABP REC Calc'!$C$75:$C$138,'ABP REC Spend'!$E8,'ABP REC Calc'!$B$75:$B$138,'ABP REC Spend'!$F8)*$D8,
IF(AND(AD8&gt;0,(AE$4-$G8)=(1+$B8)),((AD8/$D8)-AD8)/$C8,
(IF(AND((AE$4-$G8)&lt;(1+$B8),(AE$4-$G8)&gt;1),AD8,0))))</f>
        <v>0</v>
      </c>
      <c r="AF8" s="233">
        <f>IF(AF$4=$G8+$B8,SUMIFS(INDEX('ABP REC Calc'!$G$75:$AB$138,,MATCH($I8,'ABP REC Calc'!$G$74:$AB$74,0)),'ABP REC Calc'!$C$75:$C$138,'ABP REC Spend'!$E8,'ABP REC Calc'!$B$75:$B$138,'ABP REC Spend'!$F8)*$D8,
IF(AND(AE8&gt;0,(AF$4-$G8)=(1+$B8)),((AE8/$D8)-AE8)/$C8,
(IF(AND((AF$4-$G8)&lt;(1+$B8),(AF$4-$G8)&gt;1),AE8,0))))</f>
        <v>0</v>
      </c>
      <c r="AG8" s="233">
        <f>IF(AG$4=$G8+$B8,SUMIFS(INDEX('ABP REC Calc'!$G$75:$AB$138,,MATCH($I8,'ABP REC Calc'!$G$74:$AB$74,0)),'ABP REC Calc'!$C$75:$C$138,'ABP REC Spend'!$E8,'ABP REC Calc'!$B$75:$B$138,'ABP REC Spend'!$F8)*$D8,
IF(AND(AF8&gt;0,(AG$4-$G8)=(1+$B8)),((AF8/$D8)-AF8)/$C8,
(IF(AND((AG$4-$G8)&lt;(1+$B8),(AG$4-$G8)&gt;1),AF8,0))))</f>
        <v>0</v>
      </c>
      <c r="AH8" s="233">
        <f>IF(AH$4=$G8+$B8,SUMIFS(INDEX('ABP REC Calc'!$G$75:$AB$138,,MATCH($I8,'ABP REC Calc'!$G$74:$AB$74,0)),'ABP REC Calc'!$C$75:$C$138,'ABP REC Spend'!$E8,'ABP REC Calc'!$B$75:$B$138,'ABP REC Spend'!$F8)*$D8,
IF(AND(AG8&gt;0,(AH$4-$G8)=(1+$B8)),((AG8/$D8)-AG8)/$C8,
(IF(AND((AH$4-$G8)&lt;(1+$B8),(AH$4-$G8)&gt;1),AG8,0))))</f>
        <v>0</v>
      </c>
    </row>
    <row r="9" spans="1:34" ht="14.75" customHeight="1" x14ac:dyDescent="0.25">
      <c r="B9" s="332" cm="1">
        <f t="array" ref="B9">INDEX(Inputs_ByYear!$D$78:$D$83, MATCH('ABP REC Spend'!$E9, Inputs_ByYear!$B$78:$B$83,0),)</f>
        <v>0</v>
      </c>
      <c r="C9" s="332" cm="1">
        <f t="array" ref="C9">INDEX(Inputs_ByYear!$D$60:$D$65, MATCH('ABP REC Spend'!$E9,Inputs_ByYear!$B$60:$B$65,0),)</f>
        <v>1</v>
      </c>
      <c r="D9" s="332" cm="1">
        <f t="array" ref="D9">INDEX(Inputs_ByYear!$D$69:$D$74, MATCH('ABP REC Spend'!$E9, Inputs_ByYear!$B$69:$B$74,0),)</f>
        <v>0.5</v>
      </c>
      <c r="E9" s="222" t="s">
        <v>233</v>
      </c>
      <c r="F9" s="219" t="s">
        <v>258</v>
      </c>
      <c r="G9" s="219">
        <f t="shared" si="1"/>
        <v>2027</v>
      </c>
      <c r="H9" s="219"/>
      <c r="I9" s="227" t="s">
        <v>25</v>
      </c>
      <c r="J9" s="233">
        <f>IF(J$4=$G9+$B9,SUMIFS(INDEX('ABP REC Calc'!$G$75:$AB$138,,MATCH($I9,'ABP REC Calc'!$G$74:$AB$74,0)),'ABP REC Calc'!$C$75:$C$138,'ABP REC Spend'!$E9,'ABP REC Calc'!$B$75:$B$138,'ABP REC Spend'!$F9)*$D9,
IF(AND(I9&gt;0,(J$4-$G9)=(1+$B9)),((I9/$D9)-I9)/$C9,
(IF(AND((J$4-$G9)&lt;(1+$B9),(J$4-$G9)&gt;1),I9,0))))</f>
        <v>0</v>
      </c>
      <c r="K9" s="233">
        <f>IF(K$4=$G9+$B9,SUMIFS(INDEX('ABP REC Calc'!$G$75:$AB$138,,MATCH($I9,'ABP REC Calc'!$G$74:$AB$74,0)),'ABP REC Calc'!$C$75:$C$138,'ABP REC Spend'!$E9,'ABP REC Calc'!$B$75:$B$138,'ABP REC Spend'!$F9)*$D9,
IF(AND(J9&gt;0,(K$4-$G9)=(1+$B9)),((J9/$D9)-J9)/$C9,
(IF(AND((K$4-$G9)&lt;(1+$B9),(K$4-$G9)&gt;1),J9,0))))</f>
        <v>0</v>
      </c>
      <c r="L9" s="233">
        <f>IF(L$4=$G9+$B9,SUMIFS(INDEX('ABP REC Calc'!$G$75:$AB$138,,MATCH($I9,'ABP REC Calc'!$G$74:$AB$74,0)),'ABP REC Calc'!$C$75:$C$138,'ABP REC Spend'!$E9,'ABP REC Calc'!$B$75:$B$138,'ABP REC Spend'!$F9)*$D9,
IF(AND(K9&gt;0,(L$4-$G9)=(1+$B9)),((K9/$D9)-K9)/$C9,
(IF(AND((L$4-$G9)&lt;(1+$B9),(L$4-$G9)&gt;1),K9,0))))</f>
        <v>0</v>
      </c>
      <c r="M9" s="233">
        <f>IF(M$4=$G9+$B9,SUMIFS(INDEX('ABP REC Calc'!$G$75:$AB$138,,MATCH($I9,'ABP REC Calc'!$G$74:$AB$74,0)),'ABP REC Calc'!$C$75:$C$138,'ABP REC Spend'!$E9,'ABP REC Calc'!$B$75:$B$138,'ABP REC Spend'!$F9)*$D9,
IF(AND(L9&gt;0,(M$4-$G9)=(1+$B9)),((L9/$D9)-L9)/$C9,
(IF(AND((M$4-$G9)&lt;(1+$B9),(M$4-$G9)&gt;1),L9,0))))</f>
        <v>52831348.23193194</v>
      </c>
      <c r="N9" s="233">
        <f>IF(N$4=$G9+$B9,SUMIFS(INDEX('ABP REC Calc'!$G$75:$AB$138,,MATCH($I9,'ABP REC Calc'!$G$74:$AB$74,0)),'ABP REC Calc'!$C$75:$C$138,'ABP REC Spend'!$E9,'ABP REC Calc'!$B$75:$B$138,'ABP REC Spend'!$F9)*$D9,
IF(AND(M9&gt;0,(N$4-$G9)=(1+$B9)),((M9/$D9)-M9)/$C9,
(IF(AND((N$4-$G9)&lt;(1+$B9),(N$4-$G9)&gt;1),M9,0))))</f>
        <v>52831348.23193194</v>
      </c>
      <c r="O9" s="233">
        <f>IF(O$4=$G9+$B9,SUMIFS(INDEX('ABP REC Calc'!$G$75:$AB$138,,MATCH($I9,'ABP REC Calc'!$G$74:$AB$74,0)),'ABP REC Calc'!$C$75:$C$138,'ABP REC Spend'!$E9,'ABP REC Calc'!$B$75:$B$138,'ABP REC Spend'!$F9)*$D9,
IF(AND(N9&gt;0,(O$4-$G9)=(1+$B9)),((N9/$D9)-N9)/$C9,
(IF(AND((O$4-$G9)&lt;(1+$B9),(O$4-$G9)&gt;1),N9,0))))</f>
        <v>0</v>
      </c>
      <c r="P9" s="233">
        <f>IF(P$4=$G9+$B9,SUMIFS(INDEX('ABP REC Calc'!$G$75:$AB$138,,MATCH($I9,'ABP REC Calc'!$G$74:$AB$74,0)),'ABP REC Calc'!$C$75:$C$138,'ABP REC Spend'!$E9,'ABP REC Calc'!$B$75:$B$138,'ABP REC Spend'!$F9)*$D9,
IF(AND(O9&gt;0,(P$4-$G9)=(1+$B9)),((O9/$D9)-O9)/$C9,
(IF(AND((P$4-$G9)&lt;(1+$B9),(P$4-$G9)&gt;1),O9,0))))</f>
        <v>0</v>
      </c>
      <c r="Q9" s="233">
        <f>IF(Q$4=$G9+$B9,SUMIFS(INDEX('ABP REC Calc'!$G$75:$AB$138,,MATCH($I9,'ABP REC Calc'!$G$74:$AB$74,0)),'ABP REC Calc'!$C$75:$C$138,'ABP REC Spend'!$E9,'ABP REC Calc'!$B$75:$B$138,'ABP REC Spend'!$F9)*$D9,
IF(AND(P9&gt;0,(Q$4-$G9)=(1+$B9)),((P9/$D9)-P9)/$C9,
(IF(AND((Q$4-$G9)&lt;(1+$B9),(Q$4-$G9)&gt;1),P9,0))))</f>
        <v>0</v>
      </c>
      <c r="R9" s="233">
        <f>IF(R$4=$G9+$B9,SUMIFS(INDEX('ABP REC Calc'!$G$75:$AB$138,,MATCH($I9,'ABP REC Calc'!$G$74:$AB$74,0)),'ABP REC Calc'!$C$75:$C$138,'ABP REC Spend'!$E9,'ABP REC Calc'!$B$75:$B$138,'ABP REC Spend'!$F9)*$D9,
IF(AND(Q9&gt;0,(R$4-$G9)=(1+$B9)),((Q9/$D9)-Q9)/$C9,
(IF(AND((R$4-$G9)&lt;(1+$B9),(R$4-$G9)&gt;1),Q9,0))))</f>
        <v>0</v>
      </c>
      <c r="S9" s="233">
        <f>IF(S$4=$G9+$B9,SUMIFS(INDEX('ABP REC Calc'!$G$75:$AB$138,,MATCH($I9,'ABP REC Calc'!$G$74:$AB$74,0)),'ABP REC Calc'!$C$75:$C$138,'ABP REC Spend'!$E9,'ABP REC Calc'!$B$75:$B$138,'ABP REC Spend'!$F9)*$D9,
IF(AND(R9&gt;0,(S$4-$G9)=(1+$B9)),((R9/$D9)-R9)/$C9,
(IF(AND((S$4-$G9)&lt;(1+$B9),(S$4-$G9)&gt;1),R9,0))))</f>
        <v>0</v>
      </c>
      <c r="T9" s="233">
        <f>IF(T$4=$G9+$B9,SUMIFS(INDEX('ABP REC Calc'!$G$75:$AB$138,,MATCH($I9,'ABP REC Calc'!$G$74:$AB$74,0)),'ABP REC Calc'!$C$75:$C$138,'ABP REC Spend'!$E9,'ABP REC Calc'!$B$75:$B$138,'ABP REC Spend'!$F9)*$D9,
IF(AND(S9&gt;0,(T$4-$G9)=(1+$B9)),((S9/$D9)-S9)/$C9,
(IF(AND((T$4-$G9)&lt;(1+$B9),(T$4-$G9)&gt;1),S9,0))))</f>
        <v>0</v>
      </c>
      <c r="U9" s="233">
        <f>IF(U$4=$G9+$B9,SUMIFS(INDEX('ABP REC Calc'!$G$75:$AB$138,,MATCH($I9,'ABP REC Calc'!$G$74:$AB$74,0)),'ABP REC Calc'!$C$75:$C$138,'ABP REC Spend'!$E9,'ABP REC Calc'!$B$75:$B$138,'ABP REC Spend'!$F9)*$D9,
IF(AND(T9&gt;0,(U$4-$G9)=(1+$B9)),((T9/$D9)-T9)/$C9,
(IF(AND((U$4-$G9)&lt;(1+$B9),(U$4-$G9)&gt;1),T9,0))))</f>
        <v>0</v>
      </c>
      <c r="V9" s="233">
        <f>IF(V$4=$G9+$B9,SUMIFS(INDEX('ABP REC Calc'!$G$75:$AB$138,,MATCH($I9,'ABP REC Calc'!$G$74:$AB$74,0)),'ABP REC Calc'!$C$75:$C$138,'ABP REC Spend'!$E9,'ABP REC Calc'!$B$75:$B$138,'ABP REC Spend'!$F9)*$D9,
IF(AND(U9&gt;0,(V$4-$G9)=(1+$B9)),((U9/$D9)-U9)/$C9,
(IF(AND((V$4-$G9)&lt;(1+$B9),(V$4-$G9)&gt;1),U9,0))))</f>
        <v>0</v>
      </c>
      <c r="W9" s="233">
        <f>IF(W$4=$G9+$B9,SUMIFS(INDEX('ABP REC Calc'!$G$75:$AB$138,,MATCH($I9,'ABP REC Calc'!$G$74:$AB$74,0)),'ABP REC Calc'!$C$75:$C$138,'ABP REC Spend'!$E9,'ABP REC Calc'!$B$75:$B$138,'ABP REC Spend'!$F9)*$D9,
IF(AND(V9&gt;0,(W$4-$G9)=(1+$B9)),((V9/$D9)-V9)/$C9,
(IF(AND((W$4-$G9)&lt;(1+$B9),(W$4-$G9)&gt;1),V9,0))))</f>
        <v>0</v>
      </c>
      <c r="X9" s="233">
        <f>IF(X$4=$G9+$B9,SUMIFS(INDEX('ABP REC Calc'!$G$75:$AB$138,,MATCH($I9,'ABP REC Calc'!$G$74:$AB$74,0)),'ABP REC Calc'!$C$75:$C$138,'ABP REC Spend'!$E9,'ABP REC Calc'!$B$75:$B$138,'ABP REC Spend'!$F9)*$D9,
IF(AND(W9&gt;0,(X$4-$G9)=(1+$B9)),((W9/$D9)-W9)/$C9,
(IF(AND((X$4-$G9)&lt;(1+$B9),(X$4-$G9)&gt;1),W9,0))))</f>
        <v>0</v>
      </c>
      <c r="Y9" s="233">
        <f>IF(Y$4=$G9+$B9,SUMIFS(INDEX('ABP REC Calc'!$G$75:$AB$138,,MATCH($I9,'ABP REC Calc'!$G$74:$AB$74,0)),'ABP REC Calc'!$C$75:$C$138,'ABP REC Spend'!$E9,'ABP REC Calc'!$B$75:$B$138,'ABP REC Spend'!$F9)*$D9,
IF(AND(X9&gt;0,(Y$4-$G9)=(1+$B9)),((X9/$D9)-X9)/$C9,
(IF(AND((Y$4-$G9)&lt;(1+$B9),(Y$4-$G9)&gt;1),X9,0))))</f>
        <v>0</v>
      </c>
      <c r="Z9" s="233">
        <f>IF(Z$4=$G9+$B9,SUMIFS(INDEX('ABP REC Calc'!$G$75:$AB$138,,MATCH($I9,'ABP REC Calc'!$G$74:$AB$74,0)),'ABP REC Calc'!$C$75:$C$138,'ABP REC Spend'!$E9,'ABP REC Calc'!$B$75:$B$138,'ABP REC Spend'!$F9)*$D9,
IF(AND(Y9&gt;0,(Z$4-$G9)=(1+$B9)),((Y9/$D9)-Y9)/$C9,
(IF(AND((Z$4-$G9)&lt;(1+$B9),(Z$4-$G9)&gt;1),Y9,0))))</f>
        <v>0</v>
      </c>
      <c r="AA9" s="233">
        <f>IF(AA$4=$G9+$B9,SUMIFS(INDEX('ABP REC Calc'!$G$75:$AB$138,,MATCH($I9,'ABP REC Calc'!$G$74:$AB$74,0)),'ABP REC Calc'!$C$75:$C$138,'ABP REC Spend'!$E9,'ABP REC Calc'!$B$75:$B$138,'ABP REC Spend'!$F9)*$D9,
IF(AND(Z9&gt;0,(AA$4-$G9)=(1+$B9)),((Z9/$D9)-Z9)/$C9,
(IF(AND((AA$4-$G9)&lt;(1+$B9),(AA$4-$G9)&gt;1),Z9,0))))</f>
        <v>0</v>
      </c>
      <c r="AB9" s="233">
        <f>IF(AB$4=$G9+$B9,SUMIFS(INDEX('ABP REC Calc'!$G$75:$AB$138,,MATCH($I9,'ABP REC Calc'!$G$74:$AB$74,0)),'ABP REC Calc'!$C$75:$C$138,'ABP REC Spend'!$E9,'ABP REC Calc'!$B$75:$B$138,'ABP REC Spend'!$F9)*$D9,
IF(AND(AA9&gt;0,(AB$4-$G9)=(1+$B9)),((AA9/$D9)-AA9)/$C9,
(IF(AND((AB$4-$G9)&lt;(1+$B9),(AB$4-$G9)&gt;1),AA9,0))))</f>
        <v>0</v>
      </c>
      <c r="AC9" s="233">
        <f>IF(AC$4=$G9+$B9,SUMIFS(INDEX('ABP REC Calc'!$G$75:$AB$138,,MATCH($I9,'ABP REC Calc'!$G$74:$AB$74,0)),'ABP REC Calc'!$C$75:$C$138,'ABP REC Spend'!$E9,'ABP REC Calc'!$B$75:$B$138,'ABP REC Spend'!$F9)*$D9,
IF(AND(AB9&gt;0,(AC$4-$G9)=(1+$B9)),((AB9/$D9)-AB9)/$C9,
(IF(AND((AC$4-$G9)&lt;(1+$B9),(AC$4-$G9)&gt;1),AB9,0))))</f>
        <v>0</v>
      </c>
      <c r="AD9" s="233">
        <f>IF(AD$4=$G9+$B9,SUMIFS(INDEX('ABP REC Calc'!$G$75:$AB$138,,MATCH($I9,'ABP REC Calc'!$G$74:$AB$74,0)),'ABP REC Calc'!$C$75:$C$138,'ABP REC Spend'!$E9,'ABP REC Calc'!$B$75:$B$138,'ABP REC Spend'!$F9)*$D9,
IF(AND(AC9&gt;0,(AD$4-$G9)=(1+$B9)),((AC9/$D9)-AC9)/$C9,
(IF(AND((AD$4-$G9)&lt;(1+$B9),(AD$4-$G9)&gt;1),AC9,0))))</f>
        <v>0</v>
      </c>
      <c r="AE9" s="233">
        <f>IF(AE$4=$G9+$B9,SUMIFS(INDEX('ABP REC Calc'!$G$75:$AB$138,,MATCH($I9,'ABP REC Calc'!$G$74:$AB$74,0)),'ABP REC Calc'!$C$75:$C$138,'ABP REC Spend'!$E9,'ABP REC Calc'!$B$75:$B$138,'ABP REC Spend'!$F9)*$D9,
IF(AND(AD9&gt;0,(AE$4-$G9)=(1+$B9)),((AD9/$D9)-AD9)/$C9,
(IF(AND((AE$4-$G9)&lt;(1+$B9),(AE$4-$G9)&gt;1),AD9,0))))</f>
        <v>0</v>
      </c>
      <c r="AF9" s="233">
        <f>IF(AF$4=$G9+$B9,SUMIFS(INDEX('ABP REC Calc'!$G$75:$AB$138,,MATCH($I9,'ABP REC Calc'!$G$74:$AB$74,0)),'ABP REC Calc'!$C$75:$C$138,'ABP REC Spend'!$E9,'ABP REC Calc'!$B$75:$B$138,'ABP REC Spend'!$F9)*$D9,
IF(AND(AE9&gt;0,(AF$4-$G9)=(1+$B9)),((AE9/$D9)-AE9)/$C9,
(IF(AND((AF$4-$G9)&lt;(1+$B9),(AF$4-$G9)&gt;1),AE9,0))))</f>
        <v>0</v>
      </c>
      <c r="AG9" s="233">
        <f>IF(AG$4=$G9+$B9,SUMIFS(INDEX('ABP REC Calc'!$G$75:$AB$138,,MATCH($I9,'ABP REC Calc'!$G$74:$AB$74,0)),'ABP REC Calc'!$C$75:$C$138,'ABP REC Spend'!$E9,'ABP REC Calc'!$B$75:$B$138,'ABP REC Spend'!$F9)*$D9,
IF(AND(AF9&gt;0,(AG$4-$G9)=(1+$B9)),((AF9/$D9)-AF9)/$C9,
(IF(AND((AG$4-$G9)&lt;(1+$B9),(AG$4-$G9)&gt;1),AF9,0))))</f>
        <v>0</v>
      </c>
      <c r="AH9" s="233">
        <f>IF(AH$4=$G9+$B9,SUMIFS(INDEX('ABP REC Calc'!$G$75:$AB$138,,MATCH($I9,'ABP REC Calc'!$G$74:$AB$74,0)),'ABP REC Calc'!$C$75:$C$138,'ABP REC Spend'!$E9,'ABP REC Calc'!$B$75:$B$138,'ABP REC Spend'!$F9)*$D9,
IF(AND(AG9&gt;0,(AH$4-$G9)=(1+$B9)),((AG9/$D9)-AG9)/$C9,
(IF(AND((AH$4-$G9)&lt;(1+$B9),(AH$4-$G9)&gt;1),AG9,0))))</f>
        <v>0</v>
      </c>
    </row>
    <row r="10" spans="1:34" ht="14.75" customHeight="1" x14ac:dyDescent="0.25">
      <c r="B10" s="332" cm="1">
        <f t="array" ref="B10">INDEX(Inputs_ByYear!$D$78:$D$83, MATCH('ABP REC Spend'!$E10, Inputs_ByYear!$B$78:$B$83,0),)</f>
        <v>0</v>
      </c>
      <c r="C10" s="332" cm="1">
        <f t="array" ref="C10">INDEX(Inputs_ByYear!$D$60:$D$65, MATCH('ABP REC Spend'!$E10,Inputs_ByYear!$B$60:$B$65,0),)</f>
        <v>1</v>
      </c>
      <c r="D10" s="332" cm="1">
        <f t="array" ref="D10">INDEX(Inputs_ByYear!$D$69:$D$74, MATCH('ABP REC Spend'!$E10, Inputs_ByYear!$B$69:$B$74,0),)</f>
        <v>0.5</v>
      </c>
      <c r="E10" s="222" t="s">
        <v>233</v>
      </c>
      <c r="F10" s="219" t="s">
        <v>258</v>
      </c>
      <c r="G10" s="219">
        <f t="shared" si="1"/>
        <v>2028</v>
      </c>
      <c r="H10" s="219"/>
      <c r="I10" s="227" t="s">
        <v>26</v>
      </c>
      <c r="J10" s="233">
        <f>IF(J$4=$G10+$B10,SUMIFS(INDEX('ABP REC Calc'!$G$75:$AB$138,,MATCH($I10,'ABP REC Calc'!$G$74:$AB$74,0)),'ABP REC Calc'!$C$75:$C$138,'ABP REC Spend'!$E10,'ABP REC Calc'!$B$75:$B$138,'ABP REC Spend'!$F10)*$D10,
IF(AND(I10&gt;0,(J$4-$G10)=(1+$B10)),((I10/$D10)-I10)/$C10,
(IF(AND((J$4-$G10)&lt;(1+$B10),(J$4-$G10)&gt;1),I10,0))))</f>
        <v>0</v>
      </c>
      <c r="K10" s="233">
        <f>IF(K$4=$G10+$B10,SUMIFS(INDEX('ABP REC Calc'!$G$75:$AB$138,,MATCH($I10,'ABP REC Calc'!$G$74:$AB$74,0)),'ABP REC Calc'!$C$75:$C$138,'ABP REC Spend'!$E10,'ABP REC Calc'!$B$75:$B$138,'ABP REC Spend'!$F10)*$D10,
IF(AND(J10&gt;0,(K$4-$G10)=(1+$B10)),((J10/$D10)-J10)/$C10,
(IF(AND((K$4-$G10)&lt;(1+$B10),(K$4-$G10)&gt;1),J10,0))))</f>
        <v>0</v>
      </c>
      <c r="L10" s="233">
        <f>IF(L$4=$G10+$B10,SUMIFS(INDEX('ABP REC Calc'!$G$75:$AB$138,,MATCH($I10,'ABP REC Calc'!$G$74:$AB$74,0)),'ABP REC Calc'!$C$75:$C$138,'ABP REC Spend'!$E10,'ABP REC Calc'!$B$75:$B$138,'ABP REC Spend'!$F10)*$D10,
IF(AND(K10&gt;0,(L$4-$G10)=(1+$B10)),((K10/$D10)-K10)/$C10,
(IF(AND((L$4-$G10)&lt;(1+$B10),(L$4-$G10)&gt;1),K10,0))))</f>
        <v>0</v>
      </c>
      <c r="M10" s="233">
        <f>IF(M$4=$G10+$B10,SUMIFS(INDEX('ABP REC Calc'!$G$75:$AB$138,,MATCH($I10,'ABP REC Calc'!$G$74:$AB$74,0)),'ABP REC Calc'!$C$75:$C$138,'ABP REC Spend'!$E10,'ABP REC Calc'!$B$75:$B$138,'ABP REC Spend'!$F10)*$D10,
IF(AND(L10&gt;0,(M$4-$G10)=(1+$B10)),((L10/$D10)-L10)/$C10,
(IF(AND((M$4-$G10)&lt;(1+$B10),(M$4-$G10)&gt;1),L10,0))))</f>
        <v>0</v>
      </c>
      <c r="N10" s="233">
        <f>IF(N$4=$G10+$B10,SUMIFS(INDEX('ABP REC Calc'!$G$75:$AB$138,,MATCH($I10,'ABP REC Calc'!$G$74:$AB$74,0)),'ABP REC Calc'!$C$75:$C$138,'ABP REC Spend'!$E10,'ABP REC Calc'!$B$75:$B$138,'ABP REC Spend'!$F10)*$D10,
IF(AND(M10&gt;0,(N$4-$G10)=(1+$B10)),((M10/$D10)-M10)/$C10,
(IF(AND((N$4-$G10)&lt;(1+$B10),(N$4-$G10)&gt;1),M10,0))))</f>
        <v>52303034.749612615</v>
      </c>
      <c r="O10" s="233">
        <f>IF(O$4=$G10+$B10,SUMIFS(INDEX('ABP REC Calc'!$G$75:$AB$138,,MATCH($I10,'ABP REC Calc'!$G$74:$AB$74,0)),'ABP REC Calc'!$C$75:$C$138,'ABP REC Spend'!$E10,'ABP REC Calc'!$B$75:$B$138,'ABP REC Spend'!$F10)*$D10,
IF(AND(N10&gt;0,(O$4-$G10)=(1+$B10)),((N10/$D10)-N10)/$C10,
(IF(AND((O$4-$G10)&lt;(1+$B10),(O$4-$G10)&gt;1),N10,0))))</f>
        <v>52303034.749612615</v>
      </c>
      <c r="P10" s="233">
        <f>IF(P$4=$G10+$B10,SUMIFS(INDEX('ABP REC Calc'!$G$75:$AB$138,,MATCH($I10,'ABP REC Calc'!$G$74:$AB$74,0)),'ABP REC Calc'!$C$75:$C$138,'ABP REC Spend'!$E10,'ABP REC Calc'!$B$75:$B$138,'ABP REC Spend'!$F10)*$D10,
IF(AND(O10&gt;0,(P$4-$G10)=(1+$B10)),((O10/$D10)-O10)/$C10,
(IF(AND((P$4-$G10)&lt;(1+$B10),(P$4-$G10)&gt;1),O10,0))))</f>
        <v>0</v>
      </c>
      <c r="Q10" s="233">
        <f>IF(Q$4=$G10+$B10,SUMIFS(INDEX('ABP REC Calc'!$G$75:$AB$138,,MATCH($I10,'ABP REC Calc'!$G$74:$AB$74,0)),'ABP REC Calc'!$C$75:$C$138,'ABP REC Spend'!$E10,'ABP REC Calc'!$B$75:$B$138,'ABP REC Spend'!$F10)*$D10,
IF(AND(P10&gt;0,(Q$4-$G10)=(1+$B10)),((P10/$D10)-P10)/$C10,
(IF(AND((Q$4-$G10)&lt;(1+$B10),(Q$4-$G10)&gt;1),P10,0))))</f>
        <v>0</v>
      </c>
      <c r="R10" s="233">
        <f>IF(R$4=$G10+$B10,SUMIFS(INDEX('ABP REC Calc'!$G$75:$AB$138,,MATCH($I10,'ABP REC Calc'!$G$74:$AB$74,0)),'ABP REC Calc'!$C$75:$C$138,'ABP REC Spend'!$E10,'ABP REC Calc'!$B$75:$B$138,'ABP REC Spend'!$F10)*$D10,
IF(AND(Q10&gt;0,(R$4-$G10)=(1+$B10)),((Q10/$D10)-Q10)/$C10,
(IF(AND((R$4-$G10)&lt;(1+$B10),(R$4-$G10)&gt;1),Q10,0))))</f>
        <v>0</v>
      </c>
      <c r="S10" s="233">
        <f>IF(S$4=$G10+$B10,SUMIFS(INDEX('ABP REC Calc'!$G$75:$AB$138,,MATCH($I10,'ABP REC Calc'!$G$74:$AB$74,0)),'ABP REC Calc'!$C$75:$C$138,'ABP REC Spend'!$E10,'ABP REC Calc'!$B$75:$B$138,'ABP REC Spend'!$F10)*$D10,
IF(AND(R10&gt;0,(S$4-$G10)=(1+$B10)),((R10/$D10)-R10)/$C10,
(IF(AND((S$4-$G10)&lt;(1+$B10),(S$4-$G10)&gt;1),R10,0))))</f>
        <v>0</v>
      </c>
      <c r="T10" s="233">
        <f>IF(T$4=$G10+$B10,SUMIFS(INDEX('ABP REC Calc'!$G$75:$AB$138,,MATCH($I10,'ABP REC Calc'!$G$74:$AB$74,0)),'ABP REC Calc'!$C$75:$C$138,'ABP REC Spend'!$E10,'ABP REC Calc'!$B$75:$B$138,'ABP REC Spend'!$F10)*$D10,
IF(AND(S10&gt;0,(T$4-$G10)=(1+$B10)),((S10/$D10)-S10)/$C10,
(IF(AND((T$4-$G10)&lt;(1+$B10),(T$4-$G10)&gt;1),S10,0))))</f>
        <v>0</v>
      </c>
      <c r="U10" s="233">
        <f>IF(U$4=$G10+$B10,SUMIFS(INDEX('ABP REC Calc'!$G$75:$AB$138,,MATCH($I10,'ABP REC Calc'!$G$74:$AB$74,0)),'ABP REC Calc'!$C$75:$C$138,'ABP REC Spend'!$E10,'ABP REC Calc'!$B$75:$B$138,'ABP REC Spend'!$F10)*$D10,
IF(AND(T10&gt;0,(U$4-$G10)=(1+$B10)),((T10/$D10)-T10)/$C10,
(IF(AND((U$4-$G10)&lt;(1+$B10),(U$4-$G10)&gt;1),T10,0))))</f>
        <v>0</v>
      </c>
      <c r="V10" s="233">
        <f>IF(V$4=$G10+$B10,SUMIFS(INDEX('ABP REC Calc'!$G$75:$AB$138,,MATCH($I10,'ABP REC Calc'!$G$74:$AB$74,0)),'ABP REC Calc'!$C$75:$C$138,'ABP REC Spend'!$E10,'ABP REC Calc'!$B$75:$B$138,'ABP REC Spend'!$F10)*$D10,
IF(AND(U10&gt;0,(V$4-$G10)=(1+$B10)),((U10/$D10)-U10)/$C10,
(IF(AND((V$4-$G10)&lt;(1+$B10),(V$4-$G10)&gt;1),U10,0))))</f>
        <v>0</v>
      </c>
      <c r="W10" s="233">
        <f>IF(W$4=$G10+$B10,SUMIFS(INDEX('ABP REC Calc'!$G$75:$AB$138,,MATCH($I10,'ABP REC Calc'!$G$74:$AB$74,0)),'ABP REC Calc'!$C$75:$C$138,'ABP REC Spend'!$E10,'ABP REC Calc'!$B$75:$B$138,'ABP REC Spend'!$F10)*$D10,
IF(AND(V10&gt;0,(W$4-$G10)=(1+$B10)),((V10/$D10)-V10)/$C10,
(IF(AND((W$4-$G10)&lt;(1+$B10),(W$4-$G10)&gt;1),V10,0))))</f>
        <v>0</v>
      </c>
      <c r="X10" s="233">
        <f>IF(X$4=$G10+$B10,SUMIFS(INDEX('ABP REC Calc'!$G$75:$AB$138,,MATCH($I10,'ABP REC Calc'!$G$74:$AB$74,0)),'ABP REC Calc'!$C$75:$C$138,'ABP REC Spend'!$E10,'ABP REC Calc'!$B$75:$B$138,'ABP REC Spend'!$F10)*$D10,
IF(AND(W10&gt;0,(X$4-$G10)=(1+$B10)),((W10/$D10)-W10)/$C10,
(IF(AND((X$4-$G10)&lt;(1+$B10),(X$4-$G10)&gt;1),W10,0))))</f>
        <v>0</v>
      </c>
      <c r="Y10" s="233">
        <f>IF(Y$4=$G10+$B10,SUMIFS(INDEX('ABP REC Calc'!$G$75:$AB$138,,MATCH($I10,'ABP REC Calc'!$G$74:$AB$74,0)),'ABP REC Calc'!$C$75:$C$138,'ABP REC Spend'!$E10,'ABP REC Calc'!$B$75:$B$138,'ABP REC Spend'!$F10)*$D10,
IF(AND(X10&gt;0,(Y$4-$G10)=(1+$B10)),((X10/$D10)-X10)/$C10,
(IF(AND((Y$4-$G10)&lt;(1+$B10),(Y$4-$G10)&gt;1),X10,0))))</f>
        <v>0</v>
      </c>
      <c r="Z10" s="233">
        <f>IF(Z$4=$G10+$B10,SUMIFS(INDEX('ABP REC Calc'!$G$75:$AB$138,,MATCH($I10,'ABP REC Calc'!$G$74:$AB$74,0)),'ABP REC Calc'!$C$75:$C$138,'ABP REC Spend'!$E10,'ABP REC Calc'!$B$75:$B$138,'ABP REC Spend'!$F10)*$D10,
IF(AND(Y10&gt;0,(Z$4-$G10)=(1+$B10)),((Y10/$D10)-Y10)/$C10,
(IF(AND((Z$4-$G10)&lt;(1+$B10),(Z$4-$G10)&gt;1),Y10,0))))</f>
        <v>0</v>
      </c>
      <c r="AA10" s="233">
        <f>IF(AA$4=$G10+$B10,SUMIFS(INDEX('ABP REC Calc'!$G$75:$AB$138,,MATCH($I10,'ABP REC Calc'!$G$74:$AB$74,0)),'ABP REC Calc'!$C$75:$C$138,'ABP REC Spend'!$E10,'ABP REC Calc'!$B$75:$B$138,'ABP REC Spend'!$F10)*$D10,
IF(AND(Z10&gt;0,(AA$4-$G10)=(1+$B10)),((Z10/$D10)-Z10)/$C10,
(IF(AND((AA$4-$G10)&lt;(1+$B10),(AA$4-$G10)&gt;1),Z10,0))))</f>
        <v>0</v>
      </c>
      <c r="AB10" s="233">
        <f>IF(AB$4=$G10+$B10,SUMIFS(INDEX('ABP REC Calc'!$G$75:$AB$138,,MATCH($I10,'ABP REC Calc'!$G$74:$AB$74,0)),'ABP REC Calc'!$C$75:$C$138,'ABP REC Spend'!$E10,'ABP REC Calc'!$B$75:$B$138,'ABP REC Spend'!$F10)*$D10,
IF(AND(AA10&gt;0,(AB$4-$G10)=(1+$B10)),((AA10/$D10)-AA10)/$C10,
(IF(AND((AB$4-$G10)&lt;(1+$B10),(AB$4-$G10)&gt;1),AA10,0))))</f>
        <v>0</v>
      </c>
      <c r="AC10" s="233">
        <f>IF(AC$4=$G10+$B10,SUMIFS(INDEX('ABP REC Calc'!$G$75:$AB$138,,MATCH($I10,'ABP REC Calc'!$G$74:$AB$74,0)),'ABP REC Calc'!$C$75:$C$138,'ABP REC Spend'!$E10,'ABP REC Calc'!$B$75:$B$138,'ABP REC Spend'!$F10)*$D10,
IF(AND(AB10&gt;0,(AC$4-$G10)=(1+$B10)),((AB10/$D10)-AB10)/$C10,
(IF(AND((AC$4-$G10)&lt;(1+$B10),(AC$4-$G10)&gt;1),AB10,0))))</f>
        <v>0</v>
      </c>
      <c r="AD10" s="233">
        <f>IF(AD$4=$G10+$B10,SUMIFS(INDEX('ABP REC Calc'!$G$75:$AB$138,,MATCH($I10,'ABP REC Calc'!$G$74:$AB$74,0)),'ABP REC Calc'!$C$75:$C$138,'ABP REC Spend'!$E10,'ABP REC Calc'!$B$75:$B$138,'ABP REC Spend'!$F10)*$D10,
IF(AND(AC10&gt;0,(AD$4-$G10)=(1+$B10)),((AC10/$D10)-AC10)/$C10,
(IF(AND((AD$4-$G10)&lt;(1+$B10),(AD$4-$G10)&gt;1),AC10,0))))</f>
        <v>0</v>
      </c>
      <c r="AE10" s="233">
        <f>IF(AE$4=$G10+$B10,SUMIFS(INDEX('ABP REC Calc'!$G$75:$AB$138,,MATCH($I10,'ABP REC Calc'!$G$74:$AB$74,0)),'ABP REC Calc'!$C$75:$C$138,'ABP REC Spend'!$E10,'ABP REC Calc'!$B$75:$B$138,'ABP REC Spend'!$F10)*$D10,
IF(AND(AD10&gt;0,(AE$4-$G10)=(1+$B10)),((AD10/$D10)-AD10)/$C10,
(IF(AND((AE$4-$G10)&lt;(1+$B10),(AE$4-$G10)&gt;1),AD10,0))))</f>
        <v>0</v>
      </c>
      <c r="AF10" s="233">
        <f>IF(AF$4=$G10+$B10,SUMIFS(INDEX('ABP REC Calc'!$G$75:$AB$138,,MATCH($I10,'ABP REC Calc'!$G$74:$AB$74,0)),'ABP REC Calc'!$C$75:$C$138,'ABP REC Spend'!$E10,'ABP REC Calc'!$B$75:$B$138,'ABP REC Spend'!$F10)*$D10,
IF(AND(AE10&gt;0,(AF$4-$G10)=(1+$B10)),((AE10/$D10)-AE10)/$C10,
(IF(AND((AF$4-$G10)&lt;(1+$B10),(AF$4-$G10)&gt;1),AE10,0))))</f>
        <v>0</v>
      </c>
      <c r="AG10" s="233">
        <f>IF(AG$4=$G10+$B10,SUMIFS(INDEX('ABP REC Calc'!$G$75:$AB$138,,MATCH($I10,'ABP REC Calc'!$G$74:$AB$74,0)),'ABP REC Calc'!$C$75:$C$138,'ABP REC Spend'!$E10,'ABP REC Calc'!$B$75:$B$138,'ABP REC Spend'!$F10)*$D10,
IF(AND(AF10&gt;0,(AG$4-$G10)=(1+$B10)),((AF10/$D10)-AF10)/$C10,
(IF(AND((AG$4-$G10)&lt;(1+$B10),(AG$4-$G10)&gt;1),AF10,0))))</f>
        <v>0</v>
      </c>
      <c r="AH10" s="233">
        <f>IF(AH$4=$G10+$B10,SUMIFS(INDEX('ABP REC Calc'!$G$75:$AB$138,,MATCH($I10,'ABP REC Calc'!$G$74:$AB$74,0)),'ABP REC Calc'!$C$75:$C$138,'ABP REC Spend'!$E10,'ABP REC Calc'!$B$75:$B$138,'ABP REC Spend'!$F10)*$D10,
IF(AND(AG10&gt;0,(AH$4-$G10)=(1+$B10)),((AG10/$D10)-AG10)/$C10,
(IF(AND((AH$4-$G10)&lt;(1+$B10),(AH$4-$G10)&gt;1),AG10,0))))</f>
        <v>0</v>
      </c>
    </row>
    <row r="11" spans="1:34" ht="14.75" customHeight="1" x14ac:dyDescent="0.25">
      <c r="B11" s="332" cm="1">
        <f t="array" ref="B11">INDEX(Inputs_ByYear!$D$78:$D$83, MATCH('ABP REC Spend'!$E11, Inputs_ByYear!$B$78:$B$83,0),)</f>
        <v>0</v>
      </c>
      <c r="C11" s="332" cm="1">
        <f t="array" ref="C11">INDEX(Inputs_ByYear!$D$60:$D$65, MATCH('ABP REC Spend'!$E11,Inputs_ByYear!$B$60:$B$65,0),)</f>
        <v>1</v>
      </c>
      <c r="D11" s="332" cm="1">
        <f t="array" ref="D11">INDEX(Inputs_ByYear!$D$69:$D$74, MATCH('ABP REC Spend'!$E11, Inputs_ByYear!$B$69:$B$74,0),)</f>
        <v>0.5</v>
      </c>
      <c r="E11" s="222" t="s">
        <v>233</v>
      </c>
      <c r="F11" s="219" t="s">
        <v>258</v>
      </c>
      <c r="G11" s="219">
        <f t="shared" si="1"/>
        <v>2029</v>
      </c>
      <c r="H11" s="219"/>
      <c r="I11" s="227" t="s">
        <v>27</v>
      </c>
      <c r="J11" s="233">
        <f>IF(J$4=$G11+$B11,SUMIFS(INDEX('ABP REC Calc'!$G$75:$AB$138,,MATCH($I11,'ABP REC Calc'!$G$74:$AB$74,0)),'ABP REC Calc'!$C$75:$C$138,'ABP REC Spend'!$E11,'ABP REC Calc'!$B$75:$B$138,'ABP REC Spend'!$F11)*$D11,
IF(AND(I11&gt;0,(J$4-$G11)=(1+$B11)),((I11/$D11)-I11)/$C11,
(IF(AND((J$4-$G11)&lt;(1+$B11),(J$4-$G11)&gt;1),I11,0))))</f>
        <v>0</v>
      </c>
      <c r="K11" s="233">
        <f>IF(K$4=$G11+$B11,SUMIFS(INDEX('ABP REC Calc'!$G$75:$AB$138,,MATCH($I11,'ABP REC Calc'!$G$74:$AB$74,0)),'ABP REC Calc'!$C$75:$C$138,'ABP REC Spend'!$E11,'ABP REC Calc'!$B$75:$B$138,'ABP REC Spend'!$F11)*$D11,
IF(AND(J11&gt;0,(K$4-$G11)=(1+$B11)),((J11/$D11)-J11)/$C11,
(IF(AND((K$4-$G11)&lt;(1+$B11),(K$4-$G11)&gt;1),J11,0))))</f>
        <v>0</v>
      </c>
      <c r="L11" s="233">
        <f>IF(L$4=$G11+$B11,SUMIFS(INDEX('ABP REC Calc'!$G$75:$AB$138,,MATCH($I11,'ABP REC Calc'!$G$74:$AB$74,0)),'ABP REC Calc'!$C$75:$C$138,'ABP REC Spend'!$E11,'ABP REC Calc'!$B$75:$B$138,'ABP REC Spend'!$F11)*$D11,
IF(AND(K11&gt;0,(L$4-$G11)=(1+$B11)),((K11/$D11)-K11)/$C11,
(IF(AND((L$4-$G11)&lt;(1+$B11),(L$4-$G11)&gt;1),K11,0))))</f>
        <v>0</v>
      </c>
      <c r="M11" s="233">
        <f>IF(M$4=$G11+$B11,SUMIFS(INDEX('ABP REC Calc'!$G$75:$AB$138,,MATCH($I11,'ABP REC Calc'!$G$74:$AB$74,0)),'ABP REC Calc'!$C$75:$C$138,'ABP REC Spend'!$E11,'ABP REC Calc'!$B$75:$B$138,'ABP REC Spend'!$F11)*$D11,
IF(AND(L11&gt;0,(M$4-$G11)=(1+$B11)),((L11/$D11)-L11)/$C11,
(IF(AND((M$4-$G11)&lt;(1+$B11),(M$4-$G11)&gt;1),L11,0))))</f>
        <v>0</v>
      </c>
      <c r="N11" s="233">
        <f>IF(N$4=$G11+$B11,SUMIFS(INDEX('ABP REC Calc'!$G$75:$AB$138,,MATCH($I11,'ABP REC Calc'!$G$74:$AB$74,0)),'ABP REC Calc'!$C$75:$C$138,'ABP REC Spend'!$E11,'ABP REC Calc'!$B$75:$B$138,'ABP REC Spend'!$F11)*$D11,
IF(AND(M11&gt;0,(N$4-$G11)=(1+$B11)),((M11/$D11)-M11)/$C11,
(IF(AND((N$4-$G11)&lt;(1+$B11),(N$4-$G11)&gt;1),M11,0))))</f>
        <v>0</v>
      </c>
      <c r="O11" s="233">
        <f>IF(O$4=$G11+$B11,SUMIFS(INDEX('ABP REC Calc'!$G$75:$AB$138,,MATCH($I11,'ABP REC Calc'!$G$74:$AB$74,0)),'ABP REC Calc'!$C$75:$C$138,'ABP REC Spend'!$E11,'ABP REC Calc'!$B$75:$B$138,'ABP REC Spend'!$F11)*$D11,
IF(AND(N11&gt;0,(O$4-$G11)=(1+$B11)),((N11/$D11)-N11)/$C11,
(IF(AND((O$4-$G11)&lt;(1+$B11),(O$4-$G11)&gt;1),N11,0))))</f>
        <v>62136005.282539785</v>
      </c>
      <c r="P11" s="233">
        <f>IF(P$4=$G11+$B11,SUMIFS(INDEX('ABP REC Calc'!$G$75:$AB$138,,MATCH($I11,'ABP REC Calc'!$G$74:$AB$74,0)),'ABP REC Calc'!$C$75:$C$138,'ABP REC Spend'!$E11,'ABP REC Calc'!$B$75:$B$138,'ABP REC Spend'!$F11)*$D11,
IF(AND(O11&gt;0,(P$4-$G11)=(1+$B11)),((O11/$D11)-O11)/$C11,
(IF(AND((P$4-$G11)&lt;(1+$B11),(P$4-$G11)&gt;1),O11,0))))</f>
        <v>62136005.282539785</v>
      </c>
      <c r="Q11" s="233">
        <f>IF(Q$4=$G11+$B11,SUMIFS(INDEX('ABP REC Calc'!$G$75:$AB$138,,MATCH($I11,'ABP REC Calc'!$G$74:$AB$74,0)),'ABP REC Calc'!$C$75:$C$138,'ABP REC Spend'!$E11,'ABP REC Calc'!$B$75:$B$138,'ABP REC Spend'!$F11)*$D11,
IF(AND(P11&gt;0,(Q$4-$G11)=(1+$B11)),((P11/$D11)-P11)/$C11,
(IF(AND((Q$4-$G11)&lt;(1+$B11),(Q$4-$G11)&gt;1),P11,0))))</f>
        <v>0</v>
      </c>
      <c r="R11" s="233">
        <f>IF(R$4=$G11+$B11,SUMIFS(INDEX('ABP REC Calc'!$G$75:$AB$138,,MATCH($I11,'ABP REC Calc'!$G$74:$AB$74,0)),'ABP REC Calc'!$C$75:$C$138,'ABP REC Spend'!$E11,'ABP REC Calc'!$B$75:$B$138,'ABP REC Spend'!$F11)*$D11,
IF(AND(Q11&gt;0,(R$4-$G11)=(1+$B11)),((Q11/$D11)-Q11)/$C11,
(IF(AND((R$4-$G11)&lt;(1+$B11),(R$4-$G11)&gt;1),Q11,0))))</f>
        <v>0</v>
      </c>
      <c r="S11" s="233">
        <f>IF(S$4=$G11+$B11,SUMIFS(INDEX('ABP REC Calc'!$G$75:$AB$138,,MATCH($I11,'ABP REC Calc'!$G$74:$AB$74,0)),'ABP REC Calc'!$C$75:$C$138,'ABP REC Spend'!$E11,'ABP REC Calc'!$B$75:$B$138,'ABP REC Spend'!$F11)*$D11,
IF(AND(R11&gt;0,(S$4-$G11)=(1+$B11)),((R11/$D11)-R11)/$C11,
(IF(AND((S$4-$G11)&lt;(1+$B11),(S$4-$G11)&gt;1),R11,0))))</f>
        <v>0</v>
      </c>
      <c r="T11" s="233">
        <f>IF(T$4=$G11+$B11,SUMIFS(INDEX('ABP REC Calc'!$G$75:$AB$138,,MATCH($I11,'ABP REC Calc'!$G$74:$AB$74,0)),'ABP REC Calc'!$C$75:$C$138,'ABP REC Spend'!$E11,'ABP REC Calc'!$B$75:$B$138,'ABP REC Spend'!$F11)*$D11,
IF(AND(S11&gt;0,(T$4-$G11)=(1+$B11)),((S11/$D11)-S11)/$C11,
(IF(AND((T$4-$G11)&lt;(1+$B11),(T$4-$G11)&gt;1),S11,0))))</f>
        <v>0</v>
      </c>
      <c r="U11" s="233">
        <f>IF(U$4=$G11+$B11,SUMIFS(INDEX('ABP REC Calc'!$G$75:$AB$138,,MATCH($I11,'ABP REC Calc'!$G$74:$AB$74,0)),'ABP REC Calc'!$C$75:$C$138,'ABP REC Spend'!$E11,'ABP REC Calc'!$B$75:$B$138,'ABP REC Spend'!$F11)*$D11,
IF(AND(T11&gt;0,(U$4-$G11)=(1+$B11)),((T11/$D11)-T11)/$C11,
(IF(AND((U$4-$G11)&lt;(1+$B11),(U$4-$G11)&gt;1),T11,0))))</f>
        <v>0</v>
      </c>
      <c r="V11" s="233">
        <f>IF(V$4=$G11+$B11,SUMIFS(INDEX('ABP REC Calc'!$G$75:$AB$138,,MATCH($I11,'ABP REC Calc'!$G$74:$AB$74,0)),'ABP REC Calc'!$C$75:$C$138,'ABP REC Spend'!$E11,'ABP REC Calc'!$B$75:$B$138,'ABP REC Spend'!$F11)*$D11,
IF(AND(U11&gt;0,(V$4-$G11)=(1+$B11)),((U11/$D11)-U11)/$C11,
(IF(AND((V$4-$G11)&lt;(1+$B11),(V$4-$G11)&gt;1),U11,0))))</f>
        <v>0</v>
      </c>
      <c r="W11" s="233">
        <f>IF(W$4=$G11+$B11,SUMIFS(INDEX('ABP REC Calc'!$G$75:$AB$138,,MATCH($I11,'ABP REC Calc'!$G$74:$AB$74,0)),'ABP REC Calc'!$C$75:$C$138,'ABP REC Spend'!$E11,'ABP REC Calc'!$B$75:$B$138,'ABP REC Spend'!$F11)*$D11,
IF(AND(V11&gt;0,(W$4-$G11)=(1+$B11)),((V11/$D11)-V11)/$C11,
(IF(AND((W$4-$G11)&lt;(1+$B11),(W$4-$G11)&gt;1),V11,0))))</f>
        <v>0</v>
      </c>
      <c r="X11" s="233">
        <f>IF(X$4=$G11+$B11,SUMIFS(INDEX('ABP REC Calc'!$G$75:$AB$138,,MATCH($I11,'ABP REC Calc'!$G$74:$AB$74,0)),'ABP REC Calc'!$C$75:$C$138,'ABP REC Spend'!$E11,'ABP REC Calc'!$B$75:$B$138,'ABP REC Spend'!$F11)*$D11,
IF(AND(W11&gt;0,(X$4-$G11)=(1+$B11)),((W11/$D11)-W11)/$C11,
(IF(AND((X$4-$G11)&lt;(1+$B11),(X$4-$G11)&gt;1),W11,0))))</f>
        <v>0</v>
      </c>
      <c r="Y11" s="233">
        <f>IF(Y$4=$G11+$B11,SUMIFS(INDEX('ABP REC Calc'!$G$75:$AB$138,,MATCH($I11,'ABP REC Calc'!$G$74:$AB$74,0)),'ABP REC Calc'!$C$75:$C$138,'ABP REC Spend'!$E11,'ABP REC Calc'!$B$75:$B$138,'ABP REC Spend'!$F11)*$D11,
IF(AND(X11&gt;0,(Y$4-$G11)=(1+$B11)),((X11/$D11)-X11)/$C11,
(IF(AND((Y$4-$G11)&lt;(1+$B11),(Y$4-$G11)&gt;1),X11,0))))</f>
        <v>0</v>
      </c>
      <c r="Z11" s="233">
        <f>IF(Z$4=$G11+$B11,SUMIFS(INDEX('ABP REC Calc'!$G$75:$AB$138,,MATCH($I11,'ABP REC Calc'!$G$74:$AB$74,0)),'ABP REC Calc'!$C$75:$C$138,'ABP REC Spend'!$E11,'ABP REC Calc'!$B$75:$B$138,'ABP REC Spend'!$F11)*$D11,
IF(AND(Y11&gt;0,(Z$4-$G11)=(1+$B11)),((Y11/$D11)-Y11)/$C11,
(IF(AND((Z$4-$G11)&lt;(1+$B11),(Z$4-$G11)&gt;1),Y11,0))))</f>
        <v>0</v>
      </c>
      <c r="AA11" s="233">
        <f>IF(AA$4=$G11+$B11,SUMIFS(INDEX('ABP REC Calc'!$G$75:$AB$138,,MATCH($I11,'ABP REC Calc'!$G$74:$AB$74,0)),'ABP REC Calc'!$C$75:$C$138,'ABP REC Spend'!$E11,'ABP REC Calc'!$B$75:$B$138,'ABP REC Spend'!$F11)*$D11,
IF(AND(Z11&gt;0,(AA$4-$G11)=(1+$B11)),((Z11/$D11)-Z11)/$C11,
(IF(AND((AA$4-$G11)&lt;(1+$B11),(AA$4-$G11)&gt;1),Z11,0))))</f>
        <v>0</v>
      </c>
      <c r="AB11" s="233">
        <f>IF(AB$4=$G11+$B11,SUMIFS(INDEX('ABP REC Calc'!$G$75:$AB$138,,MATCH($I11,'ABP REC Calc'!$G$74:$AB$74,0)),'ABP REC Calc'!$C$75:$C$138,'ABP REC Spend'!$E11,'ABP REC Calc'!$B$75:$B$138,'ABP REC Spend'!$F11)*$D11,
IF(AND(AA11&gt;0,(AB$4-$G11)=(1+$B11)),((AA11/$D11)-AA11)/$C11,
(IF(AND((AB$4-$G11)&lt;(1+$B11),(AB$4-$G11)&gt;1),AA11,0))))</f>
        <v>0</v>
      </c>
      <c r="AC11" s="233">
        <f>IF(AC$4=$G11+$B11,SUMIFS(INDEX('ABP REC Calc'!$G$75:$AB$138,,MATCH($I11,'ABP REC Calc'!$G$74:$AB$74,0)),'ABP REC Calc'!$C$75:$C$138,'ABP REC Spend'!$E11,'ABP REC Calc'!$B$75:$B$138,'ABP REC Spend'!$F11)*$D11,
IF(AND(AB11&gt;0,(AC$4-$G11)=(1+$B11)),((AB11/$D11)-AB11)/$C11,
(IF(AND((AC$4-$G11)&lt;(1+$B11),(AC$4-$G11)&gt;1),AB11,0))))</f>
        <v>0</v>
      </c>
      <c r="AD11" s="233">
        <f>IF(AD$4=$G11+$B11,SUMIFS(INDEX('ABP REC Calc'!$G$75:$AB$138,,MATCH($I11,'ABP REC Calc'!$G$74:$AB$74,0)),'ABP REC Calc'!$C$75:$C$138,'ABP REC Spend'!$E11,'ABP REC Calc'!$B$75:$B$138,'ABP REC Spend'!$F11)*$D11,
IF(AND(AC11&gt;0,(AD$4-$G11)=(1+$B11)),((AC11/$D11)-AC11)/$C11,
(IF(AND((AD$4-$G11)&lt;(1+$B11),(AD$4-$G11)&gt;1),AC11,0))))</f>
        <v>0</v>
      </c>
      <c r="AE11" s="233">
        <f>IF(AE$4=$G11+$B11,SUMIFS(INDEX('ABP REC Calc'!$G$75:$AB$138,,MATCH($I11,'ABP REC Calc'!$G$74:$AB$74,0)),'ABP REC Calc'!$C$75:$C$138,'ABP REC Spend'!$E11,'ABP REC Calc'!$B$75:$B$138,'ABP REC Spend'!$F11)*$D11,
IF(AND(AD11&gt;0,(AE$4-$G11)=(1+$B11)),((AD11/$D11)-AD11)/$C11,
(IF(AND((AE$4-$G11)&lt;(1+$B11),(AE$4-$G11)&gt;1),AD11,0))))</f>
        <v>0</v>
      </c>
      <c r="AF11" s="233">
        <f>IF(AF$4=$G11+$B11,SUMIFS(INDEX('ABP REC Calc'!$G$75:$AB$138,,MATCH($I11,'ABP REC Calc'!$G$74:$AB$74,0)),'ABP REC Calc'!$C$75:$C$138,'ABP REC Spend'!$E11,'ABP REC Calc'!$B$75:$B$138,'ABP REC Spend'!$F11)*$D11,
IF(AND(AE11&gt;0,(AF$4-$G11)=(1+$B11)),((AE11/$D11)-AE11)/$C11,
(IF(AND((AF$4-$G11)&lt;(1+$B11),(AF$4-$G11)&gt;1),AE11,0))))</f>
        <v>0</v>
      </c>
      <c r="AG11" s="233">
        <f>IF(AG$4=$G11+$B11,SUMIFS(INDEX('ABP REC Calc'!$G$75:$AB$138,,MATCH($I11,'ABP REC Calc'!$G$74:$AB$74,0)),'ABP REC Calc'!$C$75:$C$138,'ABP REC Spend'!$E11,'ABP REC Calc'!$B$75:$B$138,'ABP REC Spend'!$F11)*$D11,
IF(AND(AF11&gt;0,(AG$4-$G11)=(1+$B11)),((AF11/$D11)-AF11)/$C11,
(IF(AND((AG$4-$G11)&lt;(1+$B11),(AG$4-$G11)&gt;1),AF11,0))))</f>
        <v>0</v>
      </c>
      <c r="AH11" s="233">
        <f>IF(AH$4=$G11+$B11,SUMIFS(INDEX('ABP REC Calc'!$G$75:$AB$138,,MATCH($I11,'ABP REC Calc'!$G$74:$AB$74,0)),'ABP REC Calc'!$C$75:$C$138,'ABP REC Spend'!$E11,'ABP REC Calc'!$B$75:$B$138,'ABP REC Spend'!$F11)*$D11,
IF(AND(AG11&gt;0,(AH$4-$G11)=(1+$B11)),((AG11/$D11)-AG11)/$C11,
(IF(AND((AH$4-$G11)&lt;(1+$B11),(AH$4-$G11)&gt;1),AG11,0))))</f>
        <v>0</v>
      </c>
    </row>
    <row r="12" spans="1:34" ht="14.75" customHeight="1" x14ac:dyDescent="0.25">
      <c r="B12" s="332" cm="1">
        <f t="array" ref="B12">INDEX(Inputs_ByYear!$D$78:$D$83, MATCH('ABP REC Spend'!$E12, Inputs_ByYear!$B$78:$B$83,0),)</f>
        <v>0</v>
      </c>
      <c r="C12" s="332" cm="1">
        <f t="array" ref="C12">INDEX(Inputs_ByYear!$D$60:$D$65, MATCH('ABP REC Spend'!$E12,Inputs_ByYear!$B$60:$B$65,0),)</f>
        <v>1</v>
      </c>
      <c r="D12" s="332" cm="1">
        <f t="array" ref="D12">INDEX(Inputs_ByYear!$D$69:$D$74, MATCH('ABP REC Spend'!$E12, Inputs_ByYear!$B$69:$B$74,0),)</f>
        <v>0.5</v>
      </c>
      <c r="E12" s="222" t="s">
        <v>233</v>
      </c>
      <c r="F12" s="219" t="s">
        <v>258</v>
      </c>
      <c r="G12" s="219">
        <f t="shared" si="1"/>
        <v>2030</v>
      </c>
      <c r="H12" s="219"/>
      <c r="I12" s="227" t="s">
        <v>28</v>
      </c>
      <c r="J12" s="233">
        <f>IF(J$4=$G12+$B12,SUMIFS(INDEX('ABP REC Calc'!$G$75:$AB$138,,MATCH($I12,'ABP REC Calc'!$G$74:$AB$74,0)),'ABP REC Calc'!$C$75:$C$138,'ABP REC Spend'!$E12,'ABP REC Calc'!$B$75:$B$138,'ABP REC Spend'!$F12)*$D12,
IF(AND(I12&gt;0,(J$4-$G12)=(1+$B12)),((I12/$D12)-I12)/$C12,
(IF(AND((J$4-$G12)&lt;(1+$B12),(J$4-$G12)&gt;1),I12,0))))</f>
        <v>0</v>
      </c>
      <c r="K12" s="233">
        <f>IF(K$4=$G12+$B12,SUMIFS(INDEX('ABP REC Calc'!$G$75:$AB$138,,MATCH($I12,'ABP REC Calc'!$G$74:$AB$74,0)),'ABP REC Calc'!$C$75:$C$138,'ABP REC Spend'!$E12,'ABP REC Calc'!$B$75:$B$138,'ABP REC Spend'!$F12)*$D12,
IF(AND(J12&gt;0,(K$4-$G12)=(1+$B12)),((J12/$D12)-J12)/$C12,
(IF(AND((K$4-$G12)&lt;(1+$B12),(K$4-$G12)&gt;1),J12,0))))</f>
        <v>0</v>
      </c>
      <c r="L12" s="233">
        <f>IF(L$4=$G12+$B12,SUMIFS(INDEX('ABP REC Calc'!$G$75:$AB$138,,MATCH($I12,'ABP REC Calc'!$G$74:$AB$74,0)),'ABP REC Calc'!$C$75:$C$138,'ABP REC Spend'!$E12,'ABP REC Calc'!$B$75:$B$138,'ABP REC Spend'!$F12)*$D12,
IF(AND(K12&gt;0,(L$4-$G12)=(1+$B12)),((K12/$D12)-K12)/$C12,
(IF(AND((L$4-$G12)&lt;(1+$B12),(L$4-$G12)&gt;1),K12,0))))</f>
        <v>0</v>
      </c>
      <c r="M12" s="233">
        <f>IF(M$4=$G12+$B12,SUMIFS(INDEX('ABP REC Calc'!$G$75:$AB$138,,MATCH($I12,'ABP REC Calc'!$G$74:$AB$74,0)),'ABP REC Calc'!$C$75:$C$138,'ABP REC Spend'!$E12,'ABP REC Calc'!$B$75:$B$138,'ABP REC Spend'!$F12)*$D12,
IF(AND(L12&gt;0,(M$4-$G12)=(1+$B12)),((L12/$D12)-L12)/$C12,
(IF(AND((M$4-$G12)&lt;(1+$B12),(M$4-$G12)&gt;1),L12,0))))</f>
        <v>0</v>
      </c>
      <c r="N12" s="233">
        <f>IF(N$4=$G12+$B12,SUMIFS(INDEX('ABP REC Calc'!$G$75:$AB$138,,MATCH($I12,'ABP REC Calc'!$G$74:$AB$74,0)),'ABP REC Calc'!$C$75:$C$138,'ABP REC Spend'!$E12,'ABP REC Calc'!$B$75:$B$138,'ABP REC Spend'!$F12)*$D12,
IF(AND(M12&gt;0,(N$4-$G12)=(1+$B12)),((M12/$D12)-M12)/$C12,
(IF(AND((N$4-$G12)&lt;(1+$B12),(N$4-$G12)&gt;1),M12,0))))</f>
        <v>0</v>
      </c>
      <c r="O12" s="233">
        <f>IF(O$4=$G12+$B12,SUMIFS(INDEX('ABP REC Calc'!$G$75:$AB$138,,MATCH($I12,'ABP REC Calc'!$G$74:$AB$74,0)),'ABP REC Calc'!$C$75:$C$138,'ABP REC Spend'!$E12,'ABP REC Calc'!$B$75:$B$138,'ABP REC Spend'!$F12)*$D12,
IF(AND(N12&gt;0,(O$4-$G12)=(1+$B12)),((N12/$D12)-N12)/$C12,
(IF(AND((O$4-$G12)&lt;(1+$B12),(O$4-$G12)&gt;1),N12,0))))</f>
        <v>0</v>
      </c>
      <c r="P12" s="233">
        <f>IF(P$4=$G12+$B12,SUMIFS(INDEX('ABP REC Calc'!$G$75:$AB$138,,MATCH($I12,'ABP REC Calc'!$G$74:$AB$74,0)),'ABP REC Calc'!$C$75:$C$138,'ABP REC Spend'!$E12,'ABP REC Calc'!$B$75:$B$138,'ABP REC Spend'!$F12)*$D12,
IF(AND(O12&gt;0,(P$4-$G12)=(1+$B12)),((O12/$D12)-O12)/$C12,
(IF(AND((P$4-$G12)&lt;(1+$B12),(P$4-$G12)&gt;1),O12,0))))</f>
        <v>61514645.229714379</v>
      </c>
      <c r="Q12" s="233">
        <f>IF(Q$4=$G12+$B12,SUMIFS(INDEX('ABP REC Calc'!$G$75:$AB$138,,MATCH($I12,'ABP REC Calc'!$G$74:$AB$74,0)),'ABP REC Calc'!$C$75:$C$138,'ABP REC Spend'!$E12,'ABP REC Calc'!$B$75:$B$138,'ABP REC Spend'!$F12)*$D12,
IF(AND(P12&gt;0,(Q$4-$G12)=(1+$B12)),((P12/$D12)-P12)/$C12,
(IF(AND((Q$4-$G12)&lt;(1+$B12),(Q$4-$G12)&gt;1),P12,0))))</f>
        <v>61514645.229714379</v>
      </c>
      <c r="R12" s="233">
        <f>IF(R$4=$G12+$B12,SUMIFS(INDEX('ABP REC Calc'!$G$75:$AB$138,,MATCH($I12,'ABP REC Calc'!$G$74:$AB$74,0)),'ABP REC Calc'!$C$75:$C$138,'ABP REC Spend'!$E12,'ABP REC Calc'!$B$75:$B$138,'ABP REC Spend'!$F12)*$D12,
IF(AND(Q12&gt;0,(R$4-$G12)=(1+$B12)),((Q12/$D12)-Q12)/$C12,
(IF(AND((R$4-$G12)&lt;(1+$B12),(R$4-$G12)&gt;1),Q12,0))))</f>
        <v>0</v>
      </c>
      <c r="S12" s="233">
        <f>IF(S$4=$G12+$B12,SUMIFS(INDEX('ABP REC Calc'!$G$75:$AB$138,,MATCH($I12,'ABP REC Calc'!$G$74:$AB$74,0)),'ABP REC Calc'!$C$75:$C$138,'ABP REC Spend'!$E12,'ABP REC Calc'!$B$75:$B$138,'ABP REC Spend'!$F12)*$D12,
IF(AND(R12&gt;0,(S$4-$G12)=(1+$B12)),((R12/$D12)-R12)/$C12,
(IF(AND((S$4-$G12)&lt;(1+$B12),(S$4-$G12)&gt;1),R12,0))))</f>
        <v>0</v>
      </c>
      <c r="T12" s="233">
        <f>IF(T$4=$G12+$B12,SUMIFS(INDEX('ABP REC Calc'!$G$75:$AB$138,,MATCH($I12,'ABP REC Calc'!$G$74:$AB$74,0)),'ABP REC Calc'!$C$75:$C$138,'ABP REC Spend'!$E12,'ABP REC Calc'!$B$75:$B$138,'ABP REC Spend'!$F12)*$D12,
IF(AND(S12&gt;0,(T$4-$G12)=(1+$B12)),((S12/$D12)-S12)/$C12,
(IF(AND((T$4-$G12)&lt;(1+$B12),(T$4-$G12)&gt;1),S12,0))))</f>
        <v>0</v>
      </c>
      <c r="U12" s="233">
        <f>IF(U$4=$G12+$B12,SUMIFS(INDEX('ABP REC Calc'!$G$75:$AB$138,,MATCH($I12,'ABP REC Calc'!$G$74:$AB$74,0)),'ABP REC Calc'!$C$75:$C$138,'ABP REC Spend'!$E12,'ABP REC Calc'!$B$75:$B$138,'ABP REC Spend'!$F12)*$D12,
IF(AND(T12&gt;0,(U$4-$G12)=(1+$B12)),((T12/$D12)-T12)/$C12,
(IF(AND((U$4-$G12)&lt;(1+$B12),(U$4-$G12)&gt;1),T12,0))))</f>
        <v>0</v>
      </c>
      <c r="V12" s="233">
        <f>IF(V$4=$G12+$B12,SUMIFS(INDEX('ABP REC Calc'!$G$75:$AB$138,,MATCH($I12,'ABP REC Calc'!$G$74:$AB$74,0)),'ABP REC Calc'!$C$75:$C$138,'ABP REC Spend'!$E12,'ABP REC Calc'!$B$75:$B$138,'ABP REC Spend'!$F12)*$D12,
IF(AND(U12&gt;0,(V$4-$G12)=(1+$B12)),((U12/$D12)-U12)/$C12,
(IF(AND((V$4-$G12)&lt;(1+$B12),(V$4-$G12)&gt;1),U12,0))))</f>
        <v>0</v>
      </c>
      <c r="W12" s="233">
        <f>IF(W$4=$G12+$B12,SUMIFS(INDEX('ABP REC Calc'!$G$75:$AB$138,,MATCH($I12,'ABP REC Calc'!$G$74:$AB$74,0)),'ABP REC Calc'!$C$75:$C$138,'ABP REC Spend'!$E12,'ABP REC Calc'!$B$75:$B$138,'ABP REC Spend'!$F12)*$D12,
IF(AND(V12&gt;0,(W$4-$G12)=(1+$B12)),((V12/$D12)-V12)/$C12,
(IF(AND((W$4-$G12)&lt;(1+$B12),(W$4-$G12)&gt;1),V12,0))))</f>
        <v>0</v>
      </c>
      <c r="X12" s="233">
        <f>IF(X$4=$G12+$B12,SUMIFS(INDEX('ABP REC Calc'!$G$75:$AB$138,,MATCH($I12,'ABP REC Calc'!$G$74:$AB$74,0)),'ABP REC Calc'!$C$75:$C$138,'ABP REC Spend'!$E12,'ABP REC Calc'!$B$75:$B$138,'ABP REC Spend'!$F12)*$D12,
IF(AND(W12&gt;0,(X$4-$G12)=(1+$B12)),((W12/$D12)-W12)/$C12,
(IF(AND((X$4-$G12)&lt;(1+$B12),(X$4-$G12)&gt;1),W12,0))))</f>
        <v>0</v>
      </c>
      <c r="Y12" s="233">
        <f>IF(Y$4=$G12+$B12,SUMIFS(INDEX('ABP REC Calc'!$G$75:$AB$138,,MATCH($I12,'ABP REC Calc'!$G$74:$AB$74,0)),'ABP REC Calc'!$C$75:$C$138,'ABP REC Spend'!$E12,'ABP REC Calc'!$B$75:$B$138,'ABP REC Spend'!$F12)*$D12,
IF(AND(X12&gt;0,(Y$4-$G12)=(1+$B12)),((X12/$D12)-X12)/$C12,
(IF(AND((Y$4-$G12)&lt;(1+$B12),(Y$4-$G12)&gt;1),X12,0))))</f>
        <v>0</v>
      </c>
      <c r="Z12" s="233">
        <f>IF(Z$4=$G12+$B12,SUMIFS(INDEX('ABP REC Calc'!$G$75:$AB$138,,MATCH($I12,'ABP REC Calc'!$G$74:$AB$74,0)),'ABP REC Calc'!$C$75:$C$138,'ABP REC Spend'!$E12,'ABP REC Calc'!$B$75:$B$138,'ABP REC Spend'!$F12)*$D12,
IF(AND(Y12&gt;0,(Z$4-$G12)=(1+$B12)),((Y12/$D12)-Y12)/$C12,
(IF(AND((Z$4-$G12)&lt;(1+$B12),(Z$4-$G12)&gt;1),Y12,0))))</f>
        <v>0</v>
      </c>
      <c r="AA12" s="233">
        <f>IF(AA$4=$G12+$B12,SUMIFS(INDEX('ABP REC Calc'!$G$75:$AB$138,,MATCH($I12,'ABP REC Calc'!$G$74:$AB$74,0)),'ABP REC Calc'!$C$75:$C$138,'ABP REC Spend'!$E12,'ABP REC Calc'!$B$75:$B$138,'ABP REC Spend'!$F12)*$D12,
IF(AND(Z12&gt;0,(AA$4-$G12)=(1+$B12)),((Z12/$D12)-Z12)/$C12,
(IF(AND((AA$4-$G12)&lt;(1+$B12),(AA$4-$G12)&gt;1),Z12,0))))</f>
        <v>0</v>
      </c>
      <c r="AB12" s="233">
        <f>IF(AB$4=$G12+$B12,SUMIFS(INDEX('ABP REC Calc'!$G$75:$AB$138,,MATCH($I12,'ABP REC Calc'!$G$74:$AB$74,0)),'ABP REC Calc'!$C$75:$C$138,'ABP REC Spend'!$E12,'ABP REC Calc'!$B$75:$B$138,'ABP REC Spend'!$F12)*$D12,
IF(AND(AA12&gt;0,(AB$4-$G12)=(1+$B12)),((AA12/$D12)-AA12)/$C12,
(IF(AND((AB$4-$G12)&lt;(1+$B12),(AB$4-$G12)&gt;1),AA12,0))))</f>
        <v>0</v>
      </c>
      <c r="AC12" s="233">
        <f>IF(AC$4=$G12+$B12,SUMIFS(INDEX('ABP REC Calc'!$G$75:$AB$138,,MATCH($I12,'ABP REC Calc'!$G$74:$AB$74,0)),'ABP REC Calc'!$C$75:$C$138,'ABP REC Spend'!$E12,'ABP REC Calc'!$B$75:$B$138,'ABP REC Spend'!$F12)*$D12,
IF(AND(AB12&gt;0,(AC$4-$G12)=(1+$B12)),((AB12/$D12)-AB12)/$C12,
(IF(AND((AC$4-$G12)&lt;(1+$B12),(AC$4-$G12)&gt;1),AB12,0))))</f>
        <v>0</v>
      </c>
      <c r="AD12" s="233">
        <f>IF(AD$4=$G12+$B12,SUMIFS(INDEX('ABP REC Calc'!$G$75:$AB$138,,MATCH($I12,'ABP REC Calc'!$G$74:$AB$74,0)),'ABP REC Calc'!$C$75:$C$138,'ABP REC Spend'!$E12,'ABP REC Calc'!$B$75:$B$138,'ABP REC Spend'!$F12)*$D12,
IF(AND(AC12&gt;0,(AD$4-$G12)=(1+$B12)),((AC12/$D12)-AC12)/$C12,
(IF(AND((AD$4-$G12)&lt;(1+$B12),(AD$4-$G12)&gt;1),AC12,0))))</f>
        <v>0</v>
      </c>
      <c r="AE12" s="233">
        <f>IF(AE$4=$G12+$B12,SUMIFS(INDEX('ABP REC Calc'!$G$75:$AB$138,,MATCH($I12,'ABP REC Calc'!$G$74:$AB$74,0)),'ABP REC Calc'!$C$75:$C$138,'ABP REC Spend'!$E12,'ABP REC Calc'!$B$75:$B$138,'ABP REC Spend'!$F12)*$D12,
IF(AND(AD12&gt;0,(AE$4-$G12)=(1+$B12)),((AD12/$D12)-AD12)/$C12,
(IF(AND((AE$4-$G12)&lt;(1+$B12),(AE$4-$G12)&gt;1),AD12,0))))</f>
        <v>0</v>
      </c>
      <c r="AF12" s="233">
        <f>IF(AF$4=$G12+$B12,SUMIFS(INDEX('ABP REC Calc'!$G$75:$AB$138,,MATCH($I12,'ABP REC Calc'!$G$74:$AB$74,0)),'ABP REC Calc'!$C$75:$C$138,'ABP REC Spend'!$E12,'ABP REC Calc'!$B$75:$B$138,'ABP REC Spend'!$F12)*$D12,
IF(AND(AE12&gt;0,(AF$4-$G12)=(1+$B12)),((AE12/$D12)-AE12)/$C12,
(IF(AND((AF$4-$G12)&lt;(1+$B12),(AF$4-$G12)&gt;1),AE12,0))))</f>
        <v>0</v>
      </c>
      <c r="AG12" s="233">
        <f>IF(AG$4=$G12+$B12,SUMIFS(INDEX('ABP REC Calc'!$G$75:$AB$138,,MATCH($I12,'ABP REC Calc'!$G$74:$AB$74,0)),'ABP REC Calc'!$C$75:$C$138,'ABP REC Spend'!$E12,'ABP REC Calc'!$B$75:$B$138,'ABP REC Spend'!$F12)*$D12,
IF(AND(AF12&gt;0,(AG$4-$G12)=(1+$B12)),((AF12/$D12)-AF12)/$C12,
(IF(AND((AG$4-$G12)&lt;(1+$B12),(AG$4-$G12)&gt;1),AF12,0))))</f>
        <v>0</v>
      </c>
      <c r="AH12" s="233">
        <f>IF(AH$4=$G12+$B12,SUMIFS(INDEX('ABP REC Calc'!$G$75:$AB$138,,MATCH($I12,'ABP REC Calc'!$G$74:$AB$74,0)),'ABP REC Calc'!$C$75:$C$138,'ABP REC Spend'!$E12,'ABP REC Calc'!$B$75:$B$138,'ABP REC Spend'!$F12)*$D12,
IF(AND(AG12&gt;0,(AH$4-$G12)=(1+$B12)),((AG12/$D12)-AG12)/$C12,
(IF(AND((AH$4-$G12)&lt;(1+$B12),(AH$4-$G12)&gt;1),AG12,0))))</f>
        <v>0</v>
      </c>
    </row>
    <row r="13" spans="1:34" ht="14.75" customHeight="1" x14ac:dyDescent="0.25">
      <c r="B13" s="332" cm="1">
        <f t="array" ref="B13">INDEX(Inputs_ByYear!$D$78:$D$83, MATCH('ABP REC Spend'!$E13, Inputs_ByYear!$B$78:$B$83,0),)</f>
        <v>0</v>
      </c>
      <c r="C13" s="332" cm="1">
        <f t="array" ref="C13">INDEX(Inputs_ByYear!$D$60:$D$65, MATCH('ABP REC Spend'!$E13,Inputs_ByYear!$B$60:$B$65,0),)</f>
        <v>1</v>
      </c>
      <c r="D13" s="332" cm="1">
        <f t="array" ref="D13">INDEX(Inputs_ByYear!$D$69:$D$74, MATCH('ABP REC Spend'!$E13, Inputs_ByYear!$B$69:$B$74,0),)</f>
        <v>0.5</v>
      </c>
      <c r="E13" s="222" t="s">
        <v>233</v>
      </c>
      <c r="F13" s="219" t="s">
        <v>258</v>
      </c>
      <c r="G13" s="219">
        <f t="shared" si="1"/>
        <v>2031</v>
      </c>
      <c r="H13" s="219"/>
      <c r="I13" s="227" t="s">
        <v>29</v>
      </c>
      <c r="J13" s="233">
        <f>IF(J$4=$G13+$B13,SUMIFS(INDEX('ABP REC Calc'!$G$75:$AB$138,,MATCH($I13,'ABP REC Calc'!$G$74:$AB$74,0)),'ABP REC Calc'!$C$75:$C$138,'ABP REC Spend'!$E13,'ABP REC Calc'!$B$75:$B$138,'ABP REC Spend'!$F13)*$D13,
IF(AND(I13&gt;0,(J$4-$G13)=(1+$B13)),((I13/$D13)-I13)/$C13,
(IF(AND((J$4-$G13)&lt;(1+$B13),(J$4-$G13)&gt;1),I13,0))))</f>
        <v>0</v>
      </c>
      <c r="K13" s="233">
        <f>IF(K$4=$G13+$B13,SUMIFS(INDEX('ABP REC Calc'!$G$75:$AB$138,,MATCH($I13,'ABP REC Calc'!$G$74:$AB$74,0)),'ABP REC Calc'!$C$75:$C$138,'ABP REC Spend'!$E13,'ABP REC Calc'!$B$75:$B$138,'ABP REC Spend'!$F13)*$D13,
IF(AND(J13&gt;0,(K$4-$G13)=(1+$B13)),((J13/$D13)-J13)/$C13,
(IF(AND((K$4-$G13)&lt;(1+$B13),(K$4-$G13)&gt;1),J13,0))))</f>
        <v>0</v>
      </c>
      <c r="L13" s="233">
        <f>IF(L$4=$G13+$B13,SUMIFS(INDEX('ABP REC Calc'!$G$75:$AB$138,,MATCH($I13,'ABP REC Calc'!$G$74:$AB$74,0)),'ABP REC Calc'!$C$75:$C$138,'ABP REC Spend'!$E13,'ABP REC Calc'!$B$75:$B$138,'ABP REC Spend'!$F13)*$D13,
IF(AND(K13&gt;0,(L$4-$G13)=(1+$B13)),((K13/$D13)-K13)/$C13,
(IF(AND((L$4-$G13)&lt;(1+$B13),(L$4-$G13)&gt;1),K13,0))))</f>
        <v>0</v>
      </c>
      <c r="M13" s="233">
        <f>IF(M$4=$G13+$B13,SUMIFS(INDEX('ABP REC Calc'!$G$75:$AB$138,,MATCH($I13,'ABP REC Calc'!$G$74:$AB$74,0)),'ABP REC Calc'!$C$75:$C$138,'ABP REC Spend'!$E13,'ABP REC Calc'!$B$75:$B$138,'ABP REC Spend'!$F13)*$D13,
IF(AND(L13&gt;0,(M$4-$G13)=(1+$B13)),((L13/$D13)-L13)/$C13,
(IF(AND((M$4-$G13)&lt;(1+$B13),(M$4-$G13)&gt;1),L13,0))))</f>
        <v>0</v>
      </c>
      <c r="N13" s="233">
        <f>IF(N$4=$G13+$B13,SUMIFS(INDEX('ABP REC Calc'!$G$75:$AB$138,,MATCH($I13,'ABP REC Calc'!$G$74:$AB$74,0)),'ABP REC Calc'!$C$75:$C$138,'ABP REC Spend'!$E13,'ABP REC Calc'!$B$75:$B$138,'ABP REC Spend'!$F13)*$D13,
IF(AND(M13&gt;0,(N$4-$G13)=(1+$B13)),((M13/$D13)-M13)/$C13,
(IF(AND((N$4-$G13)&lt;(1+$B13),(N$4-$G13)&gt;1),M13,0))))</f>
        <v>0</v>
      </c>
      <c r="O13" s="233">
        <f>IF(O$4=$G13+$B13,SUMIFS(INDEX('ABP REC Calc'!$G$75:$AB$138,,MATCH($I13,'ABP REC Calc'!$G$74:$AB$74,0)),'ABP REC Calc'!$C$75:$C$138,'ABP REC Spend'!$E13,'ABP REC Calc'!$B$75:$B$138,'ABP REC Spend'!$F13)*$D13,
IF(AND(N13&gt;0,(O$4-$G13)=(1+$B13)),((N13/$D13)-N13)/$C13,
(IF(AND((O$4-$G13)&lt;(1+$B13),(O$4-$G13)&gt;1),N13,0))))</f>
        <v>0</v>
      </c>
      <c r="P13" s="233">
        <f>IF(P$4=$G13+$B13,SUMIFS(INDEX('ABP REC Calc'!$G$75:$AB$138,,MATCH($I13,'ABP REC Calc'!$G$74:$AB$74,0)),'ABP REC Calc'!$C$75:$C$138,'ABP REC Spend'!$E13,'ABP REC Calc'!$B$75:$B$138,'ABP REC Spend'!$F13)*$D13,
IF(AND(O13&gt;0,(P$4-$G13)=(1+$B13)),((O13/$D13)-O13)/$C13,
(IF(AND((P$4-$G13)&lt;(1+$B13),(P$4-$G13)&gt;1),O13,0))))</f>
        <v>0</v>
      </c>
      <c r="Q13" s="233">
        <f>IF(Q$4=$G13+$B13,SUMIFS(INDEX('ABP REC Calc'!$G$75:$AB$138,,MATCH($I13,'ABP REC Calc'!$G$74:$AB$74,0)),'ABP REC Calc'!$C$75:$C$138,'ABP REC Spend'!$E13,'ABP REC Calc'!$B$75:$B$138,'ABP REC Spend'!$F13)*$D13,
IF(AND(P13&gt;0,(Q$4-$G13)=(1+$B13)),((P13/$D13)-P13)/$C13,
(IF(AND((Q$4-$G13)&lt;(1+$B13),(Q$4-$G13)&gt;1),P13,0))))</f>
        <v>40599665.851611495</v>
      </c>
      <c r="R13" s="233">
        <f>IF(R$4=$G13+$B13,SUMIFS(INDEX('ABP REC Calc'!$G$75:$AB$138,,MATCH($I13,'ABP REC Calc'!$G$74:$AB$74,0)),'ABP REC Calc'!$C$75:$C$138,'ABP REC Spend'!$E13,'ABP REC Calc'!$B$75:$B$138,'ABP REC Spend'!$F13)*$D13,
IF(AND(Q13&gt;0,(R$4-$G13)=(1+$B13)),((Q13/$D13)-Q13)/$C13,
(IF(AND((R$4-$G13)&lt;(1+$B13),(R$4-$G13)&gt;1),Q13,0))))</f>
        <v>40599665.851611495</v>
      </c>
      <c r="S13" s="233">
        <f>IF(S$4=$G13+$B13,SUMIFS(INDEX('ABP REC Calc'!$G$75:$AB$138,,MATCH($I13,'ABP REC Calc'!$G$74:$AB$74,0)),'ABP REC Calc'!$C$75:$C$138,'ABP REC Spend'!$E13,'ABP REC Calc'!$B$75:$B$138,'ABP REC Spend'!$F13)*$D13,
IF(AND(R13&gt;0,(S$4-$G13)=(1+$B13)),((R13/$D13)-R13)/$C13,
(IF(AND((S$4-$G13)&lt;(1+$B13),(S$4-$G13)&gt;1),R13,0))))</f>
        <v>0</v>
      </c>
      <c r="T13" s="233">
        <f>IF(T$4=$G13+$B13,SUMIFS(INDEX('ABP REC Calc'!$G$75:$AB$138,,MATCH($I13,'ABP REC Calc'!$G$74:$AB$74,0)),'ABP REC Calc'!$C$75:$C$138,'ABP REC Spend'!$E13,'ABP REC Calc'!$B$75:$B$138,'ABP REC Spend'!$F13)*$D13,
IF(AND(S13&gt;0,(T$4-$G13)=(1+$B13)),((S13/$D13)-S13)/$C13,
(IF(AND((T$4-$G13)&lt;(1+$B13),(T$4-$G13)&gt;1),S13,0))))</f>
        <v>0</v>
      </c>
      <c r="U13" s="233">
        <f>IF(U$4=$G13+$B13,SUMIFS(INDEX('ABP REC Calc'!$G$75:$AB$138,,MATCH($I13,'ABP REC Calc'!$G$74:$AB$74,0)),'ABP REC Calc'!$C$75:$C$138,'ABP REC Spend'!$E13,'ABP REC Calc'!$B$75:$B$138,'ABP REC Spend'!$F13)*$D13,
IF(AND(T13&gt;0,(U$4-$G13)=(1+$B13)),((T13/$D13)-T13)/$C13,
(IF(AND((U$4-$G13)&lt;(1+$B13),(U$4-$G13)&gt;1),T13,0))))</f>
        <v>0</v>
      </c>
      <c r="V13" s="233">
        <f>IF(V$4=$G13+$B13,SUMIFS(INDEX('ABP REC Calc'!$G$75:$AB$138,,MATCH($I13,'ABP REC Calc'!$G$74:$AB$74,0)),'ABP REC Calc'!$C$75:$C$138,'ABP REC Spend'!$E13,'ABP REC Calc'!$B$75:$B$138,'ABP REC Spend'!$F13)*$D13,
IF(AND(U13&gt;0,(V$4-$G13)=(1+$B13)),((U13/$D13)-U13)/$C13,
(IF(AND((V$4-$G13)&lt;(1+$B13),(V$4-$G13)&gt;1),U13,0))))</f>
        <v>0</v>
      </c>
      <c r="W13" s="233">
        <f>IF(W$4=$G13+$B13,SUMIFS(INDEX('ABP REC Calc'!$G$75:$AB$138,,MATCH($I13,'ABP REC Calc'!$G$74:$AB$74,0)),'ABP REC Calc'!$C$75:$C$138,'ABP REC Spend'!$E13,'ABP REC Calc'!$B$75:$B$138,'ABP REC Spend'!$F13)*$D13,
IF(AND(V13&gt;0,(W$4-$G13)=(1+$B13)),((V13/$D13)-V13)/$C13,
(IF(AND((W$4-$G13)&lt;(1+$B13),(W$4-$G13)&gt;1),V13,0))))</f>
        <v>0</v>
      </c>
      <c r="X13" s="233">
        <f>IF(X$4=$G13+$B13,SUMIFS(INDEX('ABP REC Calc'!$G$75:$AB$138,,MATCH($I13,'ABP REC Calc'!$G$74:$AB$74,0)),'ABP REC Calc'!$C$75:$C$138,'ABP REC Spend'!$E13,'ABP REC Calc'!$B$75:$B$138,'ABP REC Spend'!$F13)*$D13,
IF(AND(W13&gt;0,(X$4-$G13)=(1+$B13)),((W13/$D13)-W13)/$C13,
(IF(AND((X$4-$G13)&lt;(1+$B13),(X$4-$G13)&gt;1),W13,0))))</f>
        <v>0</v>
      </c>
      <c r="Y13" s="233">
        <f>IF(Y$4=$G13+$B13,SUMIFS(INDEX('ABP REC Calc'!$G$75:$AB$138,,MATCH($I13,'ABP REC Calc'!$G$74:$AB$74,0)),'ABP REC Calc'!$C$75:$C$138,'ABP REC Spend'!$E13,'ABP REC Calc'!$B$75:$B$138,'ABP REC Spend'!$F13)*$D13,
IF(AND(X13&gt;0,(Y$4-$G13)=(1+$B13)),((X13/$D13)-X13)/$C13,
(IF(AND((Y$4-$G13)&lt;(1+$B13),(Y$4-$G13)&gt;1),X13,0))))</f>
        <v>0</v>
      </c>
      <c r="Z13" s="233">
        <f>IF(Z$4=$G13+$B13,SUMIFS(INDEX('ABP REC Calc'!$G$75:$AB$138,,MATCH($I13,'ABP REC Calc'!$G$74:$AB$74,0)),'ABP REC Calc'!$C$75:$C$138,'ABP REC Spend'!$E13,'ABP REC Calc'!$B$75:$B$138,'ABP REC Spend'!$F13)*$D13,
IF(AND(Y13&gt;0,(Z$4-$G13)=(1+$B13)),((Y13/$D13)-Y13)/$C13,
(IF(AND((Z$4-$G13)&lt;(1+$B13),(Z$4-$G13)&gt;1),Y13,0))))</f>
        <v>0</v>
      </c>
      <c r="AA13" s="233">
        <f>IF(AA$4=$G13+$B13,SUMIFS(INDEX('ABP REC Calc'!$G$75:$AB$138,,MATCH($I13,'ABP REC Calc'!$G$74:$AB$74,0)),'ABP REC Calc'!$C$75:$C$138,'ABP REC Spend'!$E13,'ABP REC Calc'!$B$75:$B$138,'ABP REC Spend'!$F13)*$D13,
IF(AND(Z13&gt;0,(AA$4-$G13)=(1+$B13)),((Z13/$D13)-Z13)/$C13,
(IF(AND((AA$4-$G13)&lt;(1+$B13),(AA$4-$G13)&gt;1),Z13,0))))</f>
        <v>0</v>
      </c>
      <c r="AB13" s="233">
        <f>IF(AB$4=$G13+$B13,SUMIFS(INDEX('ABP REC Calc'!$G$75:$AB$138,,MATCH($I13,'ABP REC Calc'!$G$74:$AB$74,0)),'ABP REC Calc'!$C$75:$C$138,'ABP REC Spend'!$E13,'ABP REC Calc'!$B$75:$B$138,'ABP REC Spend'!$F13)*$D13,
IF(AND(AA13&gt;0,(AB$4-$G13)=(1+$B13)),((AA13/$D13)-AA13)/$C13,
(IF(AND((AB$4-$G13)&lt;(1+$B13),(AB$4-$G13)&gt;1),AA13,0))))</f>
        <v>0</v>
      </c>
      <c r="AC13" s="233">
        <f>IF(AC$4=$G13+$B13,SUMIFS(INDEX('ABP REC Calc'!$G$75:$AB$138,,MATCH($I13,'ABP REC Calc'!$G$74:$AB$74,0)),'ABP REC Calc'!$C$75:$C$138,'ABP REC Spend'!$E13,'ABP REC Calc'!$B$75:$B$138,'ABP REC Spend'!$F13)*$D13,
IF(AND(AB13&gt;0,(AC$4-$G13)=(1+$B13)),((AB13/$D13)-AB13)/$C13,
(IF(AND((AC$4-$G13)&lt;(1+$B13),(AC$4-$G13)&gt;1),AB13,0))))</f>
        <v>0</v>
      </c>
      <c r="AD13" s="233">
        <f>IF(AD$4=$G13+$B13,SUMIFS(INDEX('ABP REC Calc'!$G$75:$AB$138,,MATCH($I13,'ABP REC Calc'!$G$74:$AB$74,0)),'ABP REC Calc'!$C$75:$C$138,'ABP REC Spend'!$E13,'ABP REC Calc'!$B$75:$B$138,'ABP REC Spend'!$F13)*$D13,
IF(AND(AC13&gt;0,(AD$4-$G13)=(1+$B13)),((AC13/$D13)-AC13)/$C13,
(IF(AND((AD$4-$G13)&lt;(1+$B13),(AD$4-$G13)&gt;1),AC13,0))))</f>
        <v>0</v>
      </c>
      <c r="AE13" s="233">
        <f>IF(AE$4=$G13+$B13,SUMIFS(INDEX('ABP REC Calc'!$G$75:$AB$138,,MATCH($I13,'ABP REC Calc'!$G$74:$AB$74,0)),'ABP REC Calc'!$C$75:$C$138,'ABP REC Spend'!$E13,'ABP REC Calc'!$B$75:$B$138,'ABP REC Spend'!$F13)*$D13,
IF(AND(AD13&gt;0,(AE$4-$G13)=(1+$B13)),((AD13/$D13)-AD13)/$C13,
(IF(AND((AE$4-$G13)&lt;(1+$B13),(AE$4-$G13)&gt;1),AD13,0))))</f>
        <v>0</v>
      </c>
      <c r="AF13" s="233">
        <f>IF(AF$4=$G13+$B13,SUMIFS(INDEX('ABP REC Calc'!$G$75:$AB$138,,MATCH($I13,'ABP REC Calc'!$G$74:$AB$74,0)),'ABP REC Calc'!$C$75:$C$138,'ABP REC Spend'!$E13,'ABP REC Calc'!$B$75:$B$138,'ABP REC Spend'!$F13)*$D13,
IF(AND(AE13&gt;0,(AF$4-$G13)=(1+$B13)),((AE13/$D13)-AE13)/$C13,
(IF(AND((AF$4-$G13)&lt;(1+$B13),(AF$4-$G13)&gt;1),AE13,0))))</f>
        <v>0</v>
      </c>
      <c r="AG13" s="233">
        <f>IF(AG$4=$G13+$B13,SUMIFS(INDEX('ABP REC Calc'!$G$75:$AB$138,,MATCH($I13,'ABP REC Calc'!$G$74:$AB$74,0)),'ABP REC Calc'!$C$75:$C$138,'ABP REC Spend'!$E13,'ABP REC Calc'!$B$75:$B$138,'ABP REC Spend'!$F13)*$D13,
IF(AND(AF13&gt;0,(AG$4-$G13)=(1+$B13)),((AF13/$D13)-AF13)/$C13,
(IF(AND((AG$4-$G13)&lt;(1+$B13),(AG$4-$G13)&gt;1),AF13,0))))</f>
        <v>0</v>
      </c>
      <c r="AH13" s="233">
        <f>IF(AH$4=$G13+$B13,SUMIFS(INDEX('ABP REC Calc'!$G$75:$AB$138,,MATCH($I13,'ABP REC Calc'!$G$74:$AB$74,0)),'ABP REC Calc'!$C$75:$C$138,'ABP REC Spend'!$E13,'ABP REC Calc'!$B$75:$B$138,'ABP REC Spend'!$F13)*$D13,
IF(AND(AG13&gt;0,(AH$4-$G13)=(1+$B13)),((AG13/$D13)-AG13)/$C13,
(IF(AND((AH$4-$G13)&lt;(1+$B13),(AH$4-$G13)&gt;1),AG13,0))))</f>
        <v>0</v>
      </c>
    </row>
    <row r="14" spans="1:34" ht="14.75" customHeight="1" x14ac:dyDescent="0.25">
      <c r="B14" s="332" cm="1">
        <f t="array" ref="B14">INDEX(Inputs_ByYear!$D$78:$D$83, MATCH('ABP REC Spend'!$E14, Inputs_ByYear!$B$78:$B$83,0),)</f>
        <v>0</v>
      </c>
      <c r="C14" s="332" cm="1">
        <f t="array" ref="C14">INDEX(Inputs_ByYear!$D$60:$D$65, MATCH('ABP REC Spend'!$E14,Inputs_ByYear!$B$60:$B$65,0),)</f>
        <v>1</v>
      </c>
      <c r="D14" s="332" cm="1">
        <f t="array" ref="D14">INDEX(Inputs_ByYear!$D$69:$D$74, MATCH('ABP REC Spend'!$E14, Inputs_ByYear!$B$69:$B$74,0),)</f>
        <v>0.5</v>
      </c>
      <c r="E14" s="222" t="s">
        <v>233</v>
      </c>
      <c r="F14" s="219" t="s">
        <v>258</v>
      </c>
      <c r="G14" s="219">
        <f t="shared" si="1"/>
        <v>2032</v>
      </c>
      <c r="H14" s="219"/>
      <c r="I14" s="227" t="s">
        <v>30</v>
      </c>
      <c r="J14" s="233">
        <f>IF(J$4=$G14+$B14,SUMIFS(INDEX('ABP REC Calc'!$G$75:$AB$138,,MATCH($I14,'ABP REC Calc'!$G$74:$AB$74,0)),'ABP REC Calc'!$C$75:$C$138,'ABP REC Spend'!$E14,'ABP REC Calc'!$B$75:$B$138,'ABP REC Spend'!$F14)*$D14,
IF(AND(I14&gt;0,(J$4-$G14)=(1+$B14)),((I14/$D14)-I14)/$C14,
(IF(AND((J$4-$G14)&lt;(1+$B14),(J$4-$G14)&gt;1),I14,0))))</f>
        <v>0</v>
      </c>
      <c r="K14" s="233">
        <f>IF(K$4=$G14+$B14,SUMIFS(INDEX('ABP REC Calc'!$G$75:$AB$138,,MATCH($I14,'ABP REC Calc'!$G$74:$AB$74,0)),'ABP REC Calc'!$C$75:$C$138,'ABP REC Spend'!$E14,'ABP REC Calc'!$B$75:$B$138,'ABP REC Spend'!$F14)*$D14,
IF(AND(J14&gt;0,(K$4-$G14)=(1+$B14)),((J14/$D14)-J14)/$C14,
(IF(AND((K$4-$G14)&lt;(1+$B14),(K$4-$G14)&gt;1),J14,0))))</f>
        <v>0</v>
      </c>
      <c r="L14" s="233">
        <f>IF(L$4=$G14+$B14,SUMIFS(INDEX('ABP REC Calc'!$G$75:$AB$138,,MATCH($I14,'ABP REC Calc'!$G$74:$AB$74,0)),'ABP REC Calc'!$C$75:$C$138,'ABP REC Spend'!$E14,'ABP REC Calc'!$B$75:$B$138,'ABP REC Spend'!$F14)*$D14,
IF(AND(K14&gt;0,(L$4-$G14)=(1+$B14)),((K14/$D14)-K14)/$C14,
(IF(AND((L$4-$G14)&lt;(1+$B14),(L$4-$G14)&gt;1),K14,0))))</f>
        <v>0</v>
      </c>
      <c r="M14" s="233">
        <f>IF(M$4=$G14+$B14,SUMIFS(INDEX('ABP REC Calc'!$G$75:$AB$138,,MATCH($I14,'ABP REC Calc'!$G$74:$AB$74,0)),'ABP REC Calc'!$C$75:$C$138,'ABP REC Spend'!$E14,'ABP REC Calc'!$B$75:$B$138,'ABP REC Spend'!$F14)*$D14,
IF(AND(L14&gt;0,(M$4-$G14)=(1+$B14)),((L14/$D14)-L14)/$C14,
(IF(AND((M$4-$G14)&lt;(1+$B14),(M$4-$G14)&gt;1),L14,0))))</f>
        <v>0</v>
      </c>
      <c r="N14" s="233">
        <f>IF(N$4=$G14+$B14,SUMIFS(INDEX('ABP REC Calc'!$G$75:$AB$138,,MATCH($I14,'ABP REC Calc'!$G$74:$AB$74,0)),'ABP REC Calc'!$C$75:$C$138,'ABP REC Spend'!$E14,'ABP REC Calc'!$B$75:$B$138,'ABP REC Spend'!$F14)*$D14,
IF(AND(M14&gt;0,(N$4-$G14)=(1+$B14)),((M14/$D14)-M14)/$C14,
(IF(AND((N$4-$G14)&lt;(1+$B14),(N$4-$G14)&gt;1),M14,0))))</f>
        <v>0</v>
      </c>
      <c r="O14" s="233">
        <f>IF(O$4=$G14+$B14,SUMIFS(INDEX('ABP REC Calc'!$G$75:$AB$138,,MATCH($I14,'ABP REC Calc'!$G$74:$AB$74,0)),'ABP REC Calc'!$C$75:$C$138,'ABP REC Spend'!$E14,'ABP REC Calc'!$B$75:$B$138,'ABP REC Spend'!$F14)*$D14,
IF(AND(N14&gt;0,(O$4-$G14)=(1+$B14)),((N14/$D14)-N14)/$C14,
(IF(AND((O$4-$G14)&lt;(1+$B14),(O$4-$G14)&gt;1),N14,0))))</f>
        <v>0</v>
      </c>
      <c r="P14" s="233">
        <f>IF(P$4=$G14+$B14,SUMIFS(INDEX('ABP REC Calc'!$G$75:$AB$138,,MATCH($I14,'ABP REC Calc'!$G$74:$AB$74,0)),'ABP REC Calc'!$C$75:$C$138,'ABP REC Spend'!$E14,'ABP REC Calc'!$B$75:$B$138,'ABP REC Spend'!$F14)*$D14,
IF(AND(O14&gt;0,(P$4-$G14)=(1+$B14)),((O14/$D14)-O14)/$C14,
(IF(AND((P$4-$G14)&lt;(1+$B14),(P$4-$G14)&gt;1),O14,0))))</f>
        <v>0</v>
      </c>
      <c r="Q14" s="233">
        <f>IF(Q$4=$G14+$B14,SUMIFS(INDEX('ABP REC Calc'!$G$75:$AB$138,,MATCH($I14,'ABP REC Calc'!$G$74:$AB$74,0)),'ABP REC Calc'!$C$75:$C$138,'ABP REC Spend'!$E14,'ABP REC Calc'!$B$75:$B$138,'ABP REC Spend'!$F14)*$D14,
IF(AND(P14&gt;0,(Q$4-$G14)=(1+$B14)),((P14/$D14)-P14)/$C14,
(IF(AND((Q$4-$G14)&lt;(1+$B14),(Q$4-$G14)&gt;1),P14,0))))</f>
        <v>0</v>
      </c>
      <c r="R14" s="233">
        <f>IF(R$4=$G14+$B14,SUMIFS(INDEX('ABP REC Calc'!$G$75:$AB$138,,MATCH($I14,'ABP REC Calc'!$G$74:$AB$74,0)),'ABP REC Calc'!$C$75:$C$138,'ABP REC Spend'!$E14,'ABP REC Calc'!$B$75:$B$138,'ABP REC Spend'!$F14)*$D14,
IF(AND(Q14&gt;0,(R$4-$G14)=(1+$B14)),((Q14/$D14)-Q14)/$C14,
(IF(AND((R$4-$G14)&lt;(1+$B14),(R$4-$G14)&gt;1),Q14,0))))</f>
        <v>40193669.193095371</v>
      </c>
      <c r="S14" s="233">
        <f>IF(S$4=$G14+$B14,SUMIFS(INDEX('ABP REC Calc'!$G$75:$AB$138,,MATCH($I14,'ABP REC Calc'!$G$74:$AB$74,0)),'ABP REC Calc'!$C$75:$C$138,'ABP REC Spend'!$E14,'ABP REC Calc'!$B$75:$B$138,'ABP REC Spend'!$F14)*$D14,
IF(AND(R14&gt;0,(S$4-$G14)=(1+$B14)),((R14/$D14)-R14)/$C14,
(IF(AND((S$4-$G14)&lt;(1+$B14),(S$4-$G14)&gt;1),R14,0))))</f>
        <v>40193669.193095371</v>
      </c>
      <c r="T14" s="233">
        <f>IF(T$4=$G14+$B14,SUMIFS(INDEX('ABP REC Calc'!$G$75:$AB$138,,MATCH($I14,'ABP REC Calc'!$G$74:$AB$74,0)),'ABP REC Calc'!$C$75:$C$138,'ABP REC Spend'!$E14,'ABP REC Calc'!$B$75:$B$138,'ABP REC Spend'!$F14)*$D14,
IF(AND(S14&gt;0,(T$4-$G14)=(1+$B14)),((S14/$D14)-S14)/$C14,
(IF(AND((T$4-$G14)&lt;(1+$B14),(T$4-$G14)&gt;1),S14,0))))</f>
        <v>0</v>
      </c>
      <c r="U14" s="233">
        <f>IF(U$4=$G14+$B14,SUMIFS(INDEX('ABP REC Calc'!$G$75:$AB$138,,MATCH($I14,'ABP REC Calc'!$G$74:$AB$74,0)),'ABP REC Calc'!$C$75:$C$138,'ABP REC Spend'!$E14,'ABP REC Calc'!$B$75:$B$138,'ABP REC Spend'!$F14)*$D14,
IF(AND(T14&gt;0,(U$4-$G14)=(1+$B14)),((T14/$D14)-T14)/$C14,
(IF(AND((U$4-$G14)&lt;(1+$B14),(U$4-$G14)&gt;1),T14,0))))</f>
        <v>0</v>
      </c>
      <c r="V14" s="233">
        <f>IF(V$4=$G14+$B14,SUMIFS(INDEX('ABP REC Calc'!$G$75:$AB$138,,MATCH($I14,'ABP REC Calc'!$G$74:$AB$74,0)),'ABP REC Calc'!$C$75:$C$138,'ABP REC Spend'!$E14,'ABP REC Calc'!$B$75:$B$138,'ABP REC Spend'!$F14)*$D14,
IF(AND(U14&gt;0,(V$4-$G14)=(1+$B14)),((U14/$D14)-U14)/$C14,
(IF(AND((V$4-$G14)&lt;(1+$B14),(V$4-$G14)&gt;1),U14,0))))</f>
        <v>0</v>
      </c>
      <c r="W14" s="233">
        <f>IF(W$4=$G14+$B14,SUMIFS(INDEX('ABP REC Calc'!$G$75:$AB$138,,MATCH($I14,'ABP REC Calc'!$G$74:$AB$74,0)),'ABP REC Calc'!$C$75:$C$138,'ABP REC Spend'!$E14,'ABP REC Calc'!$B$75:$B$138,'ABP REC Spend'!$F14)*$D14,
IF(AND(V14&gt;0,(W$4-$G14)=(1+$B14)),((V14/$D14)-V14)/$C14,
(IF(AND((W$4-$G14)&lt;(1+$B14),(W$4-$G14)&gt;1),V14,0))))</f>
        <v>0</v>
      </c>
      <c r="X14" s="233">
        <f>IF(X$4=$G14+$B14,SUMIFS(INDEX('ABP REC Calc'!$G$75:$AB$138,,MATCH($I14,'ABP REC Calc'!$G$74:$AB$74,0)),'ABP REC Calc'!$C$75:$C$138,'ABP REC Spend'!$E14,'ABP REC Calc'!$B$75:$B$138,'ABP REC Spend'!$F14)*$D14,
IF(AND(W14&gt;0,(X$4-$G14)=(1+$B14)),((W14/$D14)-W14)/$C14,
(IF(AND((X$4-$G14)&lt;(1+$B14),(X$4-$G14)&gt;1),W14,0))))</f>
        <v>0</v>
      </c>
      <c r="Y14" s="233">
        <f>IF(Y$4=$G14+$B14,SUMIFS(INDEX('ABP REC Calc'!$G$75:$AB$138,,MATCH($I14,'ABP REC Calc'!$G$74:$AB$74,0)),'ABP REC Calc'!$C$75:$C$138,'ABP REC Spend'!$E14,'ABP REC Calc'!$B$75:$B$138,'ABP REC Spend'!$F14)*$D14,
IF(AND(X14&gt;0,(Y$4-$G14)=(1+$B14)),((X14/$D14)-X14)/$C14,
(IF(AND((Y$4-$G14)&lt;(1+$B14),(Y$4-$G14)&gt;1),X14,0))))</f>
        <v>0</v>
      </c>
      <c r="Z14" s="233">
        <f>IF(Z$4=$G14+$B14,SUMIFS(INDEX('ABP REC Calc'!$G$75:$AB$138,,MATCH($I14,'ABP REC Calc'!$G$74:$AB$74,0)),'ABP REC Calc'!$C$75:$C$138,'ABP REC Spend'!$E14,'ABP REC Calc'!$B$75:$B$138,'ABP REC Spend'!$F14)*$D14,
IF(AND(Y14&gt;0,(Z$4-$G14)=(1+$B14)),((Y14/$D14)-Y14)/$C14,
(IF(AND((Z$4-$G14)&lt;(1+$B14),(Z$4-$G14)&gt;1),Y14,0))))</f>
        <v>0</v>
      </c>
      <c r="AA14" s="233">
        <f>IF(AA$4=$G14+$B14,SUMIFS(INDEX('ABP REC Calc'!$G$75:$AB$138,,MATCH($I14,'ABP REC Calc'!$G$74:$AB$74,0)),'ABP REC Calc'!$C$75:$C$138,'ABP REC Spend'!$E14,'ABP REC Calc'!$B$75:$B$138,'ABP REC Spend'!$F14)*$D14,
IF(AND(Z14&gt;0,(AA$4-$G14)=(1+$B14)),((Z14/$D14)-Z14)/$C14,
(IF(AND((AA$4-$G14)&lt;(1+$B14),(AA$4-$G14)&gt;1),Z14,0))))</f>
        <v>0</v>
      </c>
      <c r="AB14" s="233">
        <f>IF(AB$4=$G14+$B14,SUMIFS(INDEX('ABP REC Calc'!$G$75:$AB$138,,MATCH($I14,'ABP REC Calc'!$G$74:$AB$74,0)),'ABP REC Calc'!$C$75:$C$138,'ABP REC Spend'!$E14,'ABP REC Calc'!$B$75:$B$138,'ABP REC Spend'!$F14)*$D14,
IF(AND(AA14&gt;0,(AB$4-$G14)=(1+$B14)),((AA14/$D14)-AA14)/$C14,
(IF(AND((AB$4-$G14)&lt;(1+$B14),(AB$4-$G14)&gt;1),AA14,0))))</f>
        <v>0</v>
      </c>
      <c r="AC14" s="233">
        <f>IF(AC$4=$G14+$B14,SUMIFS(INDEX('ABP REC Calc'!$G$75:$AB$138,,MATCH($I14,'ABP REC Calc'!$G$74:$AB$74,0)),'ABP REC Calc'!$C$75:$C$138,'ABP REC Spend'!$E14,'ABP REC Calc'!$B$75:$B$138,'ABP REC Spend'!$F14)*$D14,
IF(AND(AB14&gt;0,(AC$4-$G14)=(1+$B14)),((AB14/$D14)-AB14)/$C14,
(IF(AND((AC$4-$G14)&lt;(1+$B14),(AC$4-$G14)&gt;1),AB14,0))))</f>
        <v>0</v>
      </c>
      <c r="AD14" s="233">
        <f>IF(AD$4=$G14+$B14,SUMIFS(INDEX('ABP REC Calc'!$G$75:$AB$138,,MATCH($I14,'ABP REC Calc'!$G$74:$AB$74,0)),'ABP REC Calc'!$C$75:$C$138,'ABP REC Spend'!$E14,'ABP REC Calc'!$B$75:$B$138,'ABP REC Spend'!$F14)*$D14,
IF(AND(AC14&gt;0,(AD$4-$G14)=(1+$B14)),((AC14/$D14)-AC14)/$C14,
(IF(AND((AD$4-$G14)&lt;(1+$B14),(AD$4-$G14)&gt;1),AC14,0))))</f>
        <v>0</v>
      </c>
      <c r="AE14" s="233">
        <f>IF(AE$4=$G14+$B14,SUMIFS(INDEX('ABP REC Calc'!$G$75:$AB$138,,MATCH($I14,'ABP REC Calc'!$G$74:$AB$74,0)),'ABP REC Calc'!$C$75:$C$138,'ABP REC Spend'!$E14,'ABP REC Calc'!$B$75:$B$138,'ABP REC Spend'!$F14)*$D14,
IF(AND(AD14&gt;0,(AE$4-$G14)=(1+$B14)),((AD14/$D14)-AD14)/$C14,
(IF(AND((AE$4-$G14)&lt;(1+$B14),(AE$4-$G14)&gt;1),AD14,0))))</f>
        <v>0</v>
      </c>
      <c r="AF14" s="233">
        <f>IF(AF$4=$G14+$B14,SUMIFS(INDEX('ABP REC Calc'!$G$75:$AB$138,,MATCH($I14,'ABP REC Calc'!$G$74:$AB$74,0)),'ABP REC Calc'!$C$75:$C$138,'ABP REC Spend'!$E14,'ABP REC Calc'!$B$75:$B$138,'ABP REC Spend'!$F14)*$D14,
IF(AND(AE14&gt;0,(AF$4-$G14)=(1+$B14)),((AE14/$D14)-AE14)/$C14,
(IF(AND((AF$4-$G14)&lt;(1+$B14),(AF$4-$G14)&gt;1),AE14,0))))</f>
        <v>0</v>
      </c>
      <c r="AG14" s="233">
        <f>IF(AG$4=$G14+$B14,SUMIFS(INDEX('ABP REC Calc'!$G$75:$AB$138,,MATCH($I14,'ABP REC Calc'!$G$74:$AB$74,0)),'ABP REC Calc'!$C$75:$C$138,'ABP REC Spend'!$E14,'ABP REC Calc'!$B$75:$B$138,'ABP REC Spend'!$F14)*$D14,
IF(AND(AF14&gt;0,(AG$4-$G14)=(1+$B14)),((AF14/$D14)-AF14)/$C14,
(IF(AND((AG$4-$G14)&lt;(1+$B14),(AG$4-$G14)&gt;1),AF14,0))))</f>
        <v>0</v>
      </c>
      <c r="AH14" s="233">
        <f>IF(AH$4=$G14+$B14,SUMIFS(INDEX('ABP REC Calc'!$G$75:$AB$138,,MATCH($I14,'ABP REC Calc'!$G$74:$AB$74,0)),'ABP REC Calc'!$C$75:$C$138,'ABP REC Spend'!$E14,'ABP REC Calc'!$B$75:$B$138,'ABP REC Spend'!$F14)*$D14,
IF(AND(AG14&gt;0,(AH$4-$G14)=(1+$B14)),((AG14/$D14)-AG14)/$C14,
(IF(AND((AH$4-$G14)&lt;(1+$B14),(AH$4-$G14)&gt;1),AG14,0))))</f>
        <v>0</v>
      </c>
    </row>
    <row r="15" spans="1:34" ht="14.75" customHeight="1" x14ac:dyDescent="0.25">
      <c r="B15" s="332" cm="1">
        <f t="array" ref="B15">INDEX(Inputs_ByYear!$D$78:$D$83, MATCH('ABP REC Spend'!$E15, Inputs_ByYear!$B$78:$B$83,0),)</f>
        <v>0</v>
      </c>
      <c r="C15" s="332" cm="1">
        <f t="array" ref="C15">INDEX(Inputs_ByYear!$D$60:$D$65, MATCH('ABP REC Spend'!$E15,Inputs_ByYear!$B$60:$B$65,0),)</f>
        <v>1</v>
      </c>
      <c r="D15" s="332" cm="1">
        <f t="array" ref="D15">INDEX(Inputs_ByYear!$D$69:$D$74, MATCH('ABP REC Spend'!$E15, Inputs_ByYear!$B$69:$B$74,0),)</f>
        <v>0.5</v>
      </c>
      <c r="E15" s="222" t="s">
        <v>233</v>
      </c>
      <c r="F15" s="219" t="s">
        <v>258</v>
      </c>
      <c r="G15" s="219">
        <f t="shared" si="1"/>
        <v>2033</v>
      </c>
      <c r="H15" s="219"/>
      <c r="I15" s="227" t="s">
        <v>31</v>
      </c>
      <c r="J15" s="233">
        <f>IF(J$4=$G15+$B15,SUMIFS(INDEX('ABP REC Calc'!$G$75:$AB$138,,MATCH($I15,'ABP REC Calc'!$G$74:$AB$74,0)),'ABP REC Calc'!$C$75:$C$138,'ABP REC Spend'!$E15,'ABP REC Calc'!$B$75:$B$138,'ABP REC Spend'!$F15)*$D15,
IF(AND(I15&gt;0,(J$4-$G15)=(1+$B15)),((I15/$D15)-I15)/$C15,
(IF(AND((J$4-$G15)&lt;(1+$B15),(J$4-$G15)&gt;1),I15,0))))</f>
        <v>0</v>
      </c>
      <c r="K15" s="233">
        <f>IF(K$4=$G15+$B15,SUMIFS(INDEX('ABP REC Calc'!$G$75:$AB$138,,MATCH($I15,'ABP REC Calc'!$G$74:$AB$74,0)),'ABP REC Calc'!$C$75:$C$138,'ABP REC Spend'!$E15,'ABP REC Calc'!$B$75:$B$138,'ABP REC Spend'!$F15)*$D15,
IF(AND(J15&gt;0,(K$4-$G15)=(1+$B15)),((J15/$D15)-J15)/$C15,
(IF(AND((K$4-$G15)&lt;(1+$B15),(K$4-$G15)&gt;1),J15,0))))</f>
        <v>0</v>
      </c>
      <c r="L15" s="233">
        <f>IF(L$4=$G15+$B15,SUMIFS(INDEX('ABP REC Calc'!$G$75:$AB$138,,MATCH($I15,'ABP REC Calc'!$G$74:$AB$74,0)),'ABP REC Calc'!$C$75:$C$138,'ABP REC Spend'!$E15,'ABP REC Calc'!$B$75:$B$138,'ABP REC Spend'!$F15)*$D15,
IF(AND(K15&gt;0,(L$4-$G15)=(1+$B15)),((K15/$D15)-K15)/$C15,
(IF(AND((L$4-$G15)&lt;(1+$B15),(L$4-$G15)&gt;1),K15,0))))</f>
        <v>0</v>
      </c>
      <c r="M15" s="233">
        <f>IF(M$4=$G15+$B15,SUMIFS(INDEX('ABP REC Calc'!$G$75:$AB$138,,MATCH($I15,'ABP REC Calc'!$G$74:$AB$74,0)),'ABP REC Calc'!$C$75:$C$138,'ABP REC Spend'!$E15,'ABP REC Calc'!$B$75:$B$138,'ABP REC Spend'!$F15)*$D15,
IF(AND(L15&gt;0,(M$4-$G15)=(1+$B15)),((L15/$D15)-L15)/$C15,
(IF(AND((M$4-$G15)&lt;(1+$B15),(M$4-$G15)&gt;1),L15,0))))</f>
        <v>0</v>
      </c>
      <c r="N15" s="233">
        <f>IF(N$4=$G15+$B15,SUMIFS(INDEX('ABP REC Calc'!$G$75:$AB$138,,MATCH($I15,'ABP REC Calc'!$G$74:$AB$74,0)),'ABP REC Calc'!$C$75:$C$138,'ABP REC Spend'!$E15,'ABP REC Calc'!$B$75:$B$138,'ABP REC Spend'!$F15)*$D15,
IF(AND(M15&gt;0,(N$4-$G15)=(1+$B15)),((M15/$D15)-M15)/$C15,
(IF(AND((N$4-$G15)&lt;(1+$B15),(N$4-$G15)&gt;1),M15,0))))</f>
        <v>0</v>
      </c>
      <c r="O15" s="233">
        <f>IF(O$4=$G15+$B15,SUMIFS(INDEX('ABP REC Calc'!$G$75:$AB$138,,MATCH($I15,'ABP REC Calc'!$G$74:$AB$74,0)),'ABP REC Calc'!$C$75:$C$138,'ABP REC Spend'!$E15,'ABP REC Calc'!$B$75:$B$138,'ABP REC Spend'!$F15)*$D15,
IF(AND(N15&gt;0,(O$4-$G15)=(1+$B15)),((N15/$D15)-N15)/$C15,
(IF(AND((O$4-$G15)&lt;(1+$B15),(O$4-$G15)&gt;1),N15,0))))</f>
        <v>0</v>
      </c>
      <c r="P15" s="233">
        <f>IF(P$4=$G15+$B15,SUMIFS(INDEX('ABP REC Calc'!$G$75:$AB$138,,MATCH($I15,'ABP REC Calc'!$G$74:$AB$74,0)),'ABP REC Calc'!$C$75:$C$138,'ABP REC Spend'!$E15,'ABP REC Calc'!$B$75:$B$138,'ABP REC Spend'!$F15)*$D15,
IF(AND(O15&gt;0,(P$4-$G15)=(1+$B15)),((O15/$D15)-O15)/$C15,
(IF(AND((P$4-$G15)&lt;(1+$B15),(P$4-$G15)&gt;1),O15,0))))</f>
        <v>0</v>
      </c>
      <c r="Q15" s="233">
        <f>IF(Q$4=$G15+$B15,SUMIFS(INDEX('ABP REC Calc'!$G$75:$AB$138,,MATCH($I15,'ABP REC Calc'!$G$74:$AB$74,0)),'ABP REC Calc'!$C$75:$C$138,'ABP REC Spend'!$E15,'ABP REC Calc'!$B$75:$B$138,'ABP REC Spend'!$F15)*$D15,
IF(AND(P15&gt;0,(Q$4-$G15)=(1+$B15)),((P15/$D15)-P15)/$C15,
(IF(AND((Q$4-$G15)&lt;(1+$B15),(Q$4-$G15)&gt;1),P15,0))))</f>
        <v>0</v>
      </c>
      <c r="R15" s="233">
        <f>IF(R$4=$G15+$B15,SUMIFS(INDEX('ABP REC Calc'!$G$75:$AB$138,,MATCH($I15,'ABP REC Calc'!$G$74:$AB$74,0)),'ABP REC Calc'!$C$75:$C$138,'ABP REC Spend'!$E15,'ABP REC Calc'!$B$75:$B$138,'ABP REC Spend'!$F15)*$D15,
IF(AND(Q15&gt;0,(R$4-$G15)=(1+$B15)),((Q15/$D15)-Q15)/$C15,
(IF(AND((R$4-$G15)&lt;(1+$B15),(R$4-$G15)&gt;1),Q15,0))))</f>
        <v>0</v>
      </c>
      <c r="S15" s="233">
        <f>IF(S$4=$G15+$B15,SUMIFS(INDEX('ABP REC Calc'!$G$75:$AB$138,,MATCH($I15,'ABP REC Calc'!$G$74:$AB$74,0)),'ABP REC Calc'!$C$75:$C$138,'ABP REC Spend'!$E15,'ABP REC Calc'!$B$75:$B$138,'ABP REC Spend'!$F15)*$D15,
IF(AND(R15&gt;0,(S$4-$G15)=(1+$B15)),((R15/$D15)-R15)/$C15,
(IF(AND((S$4-$G15)&lt;(1+$B15),(S$4-$G15)&gt;1),R15,0))))</f>
        <v>39791732.501164421</v>
      </c>
      <c r="T15" s="233">
        <f>IF(T$4=$G15+$B15,SUMIFS(INDEX('ABP REC Calc'!$G$75:$AB$138,,MATCH($I15,'ABP REC Calc'!$G$74:$AB$74,0)),'ABP REC Calc'!$C$75:$C$138,'ABP REC Spend'!$E15,'ABP REC Calc'!$B$75:$B$138,'ABP REC Spend'!$F15)*$D15,
IF(AND(S15&gt;0,(T$4-$G15)=(1+$B15)),((S15/$D15)-S15)/$C15,
(IF(AND((T$4-$G15)&lt;(1+$B15),(T$4-$G15)&gt;1),S15,0))))</f>
        <v>39791732.501164421</v>
      </c>
      <c r="U15" s="233">
        <f>IF(U$4=$G15+$B15,SUMIFS(INDEX('ABP REC Calc'!$G$75:$AB$138,,MATCH($I15,'ABP REC Calc'!$G$74:$AB$74,0)),'ABP REC Calc'!$C$75:$C$138,'ABP REC Spend'!$E15,'ABP REC Calc'!$B$75:$B$138,'ABP REC Spend'!$F15)*$D15,
IF(AND(T15&gt;0,(U$4-$G15)=(1+$B15)),((T15/$D15)-T15)/$C15,
(IF(AND((U$4-$G15)&lt;(1+$B15),(U$4-$G15)&gt;1),T15,0))))</f>
        <v>0</v>
      </c>
      <c r="V15" s="233">
        <f>IF(V$4=$G15+$B15,SUMIFS(INDEX('ABP REC Calc'!$G$75:$AB$138,,MATCH($I15,'ABP REC Calc'!$G$74:$AB$74,0)),'ABP REC Calc'!$C$75:$C$138,'ABP REC Spend'!$E15,'ABP REC Calc'!$B$75:$B$138,'ABP REC Spend'!$F15)*$D15,
IF(AND(U15&gt;0,(V$4-$G15)=(1+$B15)),((U15/$D15)-U15)/$C15,
(IF(AND((V$4-$G15)&lt;(1+$B15),(V$4-$G15)&gt;1),U15,0))))</f>
        <v>0</v>
      </c>
      <c r="W15" s="233">
        <f>IF(W$4=$G15+$B15,SUMIFS(INDEX('ABP REC Calc'!$G$75:$AB$138,,MATCH($I15,'ABP REC Calc'!$G$74:$AB$74,0)),'ABP REC Calc'!$C$75:$C$138,'ABP REC Spend'!$E15,'ABP REC Calc'!$B$75:$B$138,'ABP REC Spend'!$F15)*$D15,
IF(AND(V15&gt;0,(W$4-$G15)=(1+$B15)),((V15/$D15)-V15)/$C15,
(IF(AND((W$4-$G15)&lt;(1+$B15),(W$4-$G15)&gt;1),V15,0))))</f>
        <v>0</v>
      </c>
      <c r="X15" s="233">
        <f>IF(X$4=$G15+$B15,SUMIFS(INDEX('ABP REC Calc'!$G$75:$AB$138,,MATCH($I15,'ABP REC Calc'!$G$74:$AB$74,0)),'ABP REC Calc'!$C$75:$C$138,'ABP REC Spend'!$E15,'ABP REC Calc'!$B$75:$B$138,'ABP REC Spend'!$F15)*$D15,
IF(AND(W15&gt;0,(X$4-$G15)=(1+$B15)),((W15/$D15)-W15)/$C15,
(IF(AND((X$4-$G15)&lt;(1+$B15),(X$4-$G15)&gt;1),W15,0))))</f>
        <v>0</v>
      </c>
      <c r="Y15" s="233">
        <f>IF(Y$4=$G15+$B15,SUMIFS(INDEX('ABP REC Calc'!$G$75:$AB$138,,MATCH($I15,'ABP REC Calc'!$G$74:$AB$74,0)),'ABP REC Calc'!$C$75:$C$138,'ABP REC Spend'!$E15,'ABP REC Calc'!$B$75:$B$138,'ABP REC Spend'!$F15)*$D15,
IF(AND(X15&gt;0,(Y$4-$G15)=(1+$B15)),((X15/$D15)-X15)/$C15,
(IF(AND((Y$4-$G15)&lt;(1+$B15),(Y$4-$G15)&gt;1),X15,0))))</f>
        <v>0</v>
      </c>
      <c r="Z15" s="233">
        <f>IF(Z$4=$G15+$B15,SUMIFS(INDEX('ABP REC Calc'!$G$75:$AB$138,,MATCH($I15,'ABP REC Calc'!$G$74:$AB$74,0)),'ABP REC Calc'!$C$75:$C$138,'ABP REC Spend'!$E15,'ABP REC Calc'!$B$75:$B$138,'ABP REC Spend'!$F15)*$D15,
IF(AND(Y15&gt;0,(Z$4-$G15)=(1+$B15)),((Y15/$D15)-Y15)/$C15,
(IF(AND((Z$4-$G15)&lt;(1+$B15),(Z$4-$G15)&gt;1),Y15,0))))</f>
        <v>0</v>
      </c>
      <c r="AA15" s="233">
        <f>IF(AA$4=$G15+$B15,SUMIFS(INDEX('ABP REC Calc'!$G$75:$AB$138,,MATCH($I15,'ABP REC Calc'!$G$74:$AB$74,0)),'ABP REC Calc'!$C$75:$C$138,'ABP REC Spend'!$E15,'ABP REC Calc'!$B$75:$B$138,'ABP REC Spend'!$F15)*$D15,
IF(AND(Z15&gt;0,(AA$4-$G15)=(1+$B15)),((Z15/$D15)-Z15)/$C15,
(IF(AND((AA$4-$G15)&lt;(1+$B15),(AA$4-$G15)&gt;1),Z15,0))))</f>
        <v>0</v>
      </c>
      <c r="AB15" s="233">
        <f>IF(AB$4=$G15+$B15,SUMIFS(INDEX('ABP REC Calc'!$G$75:$AB$138,,MATCH($I15,'ABP REC Calc'!$G$74:$AB$74,0)),'ABP REC Calc'!$C$75:$C$138,'ABP REC Spend'!$E15,'ABP REC Calc'!$B$75:$B$138,'ABP REC Spend'!$F15)*$D15,
IF(AND(AA15&gt;0,(AB$4-$G15)=(1+$B15)),((AA15/$D15)-AA15)/$C15,
(IF(AND((AB$4-$G15)&lt;(1+$B15),(AB$4-$G15)&gt;1),AA15,0))))</f>
        <v>0</v>
      </c>
      <c r="AC15" s="233">
        <f>IF(AC$4=$G15+$B15,SUMIFS(INDEX('ABP REC Calc'!$G$75:$AB$138,,MATCH($I15,'ABP REC Calc'!$G$74:$AB$74,0)),'ABP REC Calc'!$C$75:$C$138,'ABP REC Spend'!$E15,'ABP REC Calc'!$B$75:$B$138,'ABP REC Spend'!$F15)*$D15,
IF(AND(AB15&gt;0,(AC$4-$G15)=(1+$B15)),((AB15/$D15)-AB15)/$C15,
(IF(AND((AC$4-$G15)&lt;(1+$B15),(AC$4-$G15)&gt;1),AB15,0))))</f>
        <v>0</v>
      </c>
      <c r="AD15" s="233">
        <f>IF(AD$4=$G15+$B15,SUMIFS(INDEX('ABP REC Calc'!$G$75:$AB$138,,MATCH($I15,'ABP REC Calc'!$G$74:$AB$74,0)),'ABP REC Calc'!$C$75:$C$138,'ABP REC Spend'!$E15,'ABP REC Calc'!$B$75:$B$138,'ABP REC Spend'!$F15)*$D15,
IF(AND(AC15&gt;0,(AD$4-$G15)=(1+$B15)),((AC15/$D15)-AC15)/$C15,
(IF(AND((AD$4-$G15)&lt;(1+$B15),(AD$4-$G15)&gt;1),AC15,0))))</f>
        <v>0</v>
      </c>
      <c r="AE15" s="233">
        <f>IF(AE$4=$G15+$B15,SUMIFS(INDEX('ABP REC Calc'!$G$75:$AB$138,,MATCH($I15,'ABP REC Calc'!$G$74:$AB$74,0)),'ABP REC Calc'!$C$75:$C$138,'ABP REC Spend'!$E15,'ABP REC Calc'!$B$75:$B$138,'ABP REC Spend'!$F15)*$D15,
IF(AND(AD15&gt;0,(AE$4-$G15)=(1+$B15)),((AD15/$D15)-AD15)/$C15,
(IF(AND((AE$4-$G15)&lt;(1+$B15),(AE$4-$G15)&gt;1),AD15,0))))</f>
        <v>0</v>
      </c>
      <c r="AF15" s="233">
        <f>IF(AF$4=$G15+$B15,SUMIFS(INDEX('ABP REC Calc'!$G$75:$AB$138,,MATCH($I15,'ABP REC Calc'!$G$74:$AB$74,0)),'ABP REC Calc'!$C$75:$C$138,'ABP REC Spend'!$E15,'ABP REC Calc'!$B$75:$B$138,'ABP REC Spend'!$F15)*$D15,
IF(AND(AE15&gt;0,(AF$4-$G15)=(1+$B15)),((AE15/$D15)-AE15)/$C15,
(IF(AND((AF$4-$G15)&lt;(1+$B15),(AF$4-$G15)&gt;1),AE15,0))))</f>
        <v>0</v>
      </c>
      <c r="AG15" s="233">
        <f>IF(AG$4=$G15+$B15,SUMIFS(INDEX('ABP REC Calc'!$G$75:$AB$138,,MATCH($I15,'ABP REC Calc'!$G$74:$AB$74,0)),'ABP REC Calc'!$C$75:$C$138,'ABP REC Spend'!$E15,'ABP REC Calc'!$B$75:$B$138,'ABP REC Spend'!$F15)*$D15,
IF(AND(AF15&gt;0,(AG$4-$G15)=(1+$B15)),((AF15/$D15)-AF15)/$C15,
(IF(AND((AG$4-$G15)&lt;(1+$B15),(AG$4-$G15)&gt;1),AF15,0))))</f>
        <v>0</v>
      </c>
      <c r="AH15" s="233">
        <f>IF(AH$4=$G15+$B15,SUMIFS(INDEX('ABP REC Calc'!$G$75:$AB$138,,MATCH($I15,'ABP REC Calc'!$G$74:$AB$74,0)),'ABP REC Calc'!$C$75:$C$138,'ABP REC Spend'!$E15,'ABP REC Calc'!$B$75:$B$138,'ABP REC Spend'!$F15)*$D15,
IF(AND(AG15&gt;0,(AH$4-$G15)=(1+$B15)),((AG15/$D15)-AG15)/$C15,
(IF(AND((AH$4-$G15)&lt;(1+$B15),(AH$4-$G15)&gt;1),AG15,0))))</f>
        <v>0</v>
      </c>
    </row>
    <row r="16" spans="1:34" ht="14.75" customHeight="1" x14ac:dyDescent="0.25">
      <c r="B16" s="332" cm="1">
        <f t="array" ref="B16">INDEX(Inputs_ByYear!$D$78:$D$83, MATCH('ABP REC Spend'!$E16, Inputs_ByYear!$B$78:$B$83,0),)</f>
        <v>0</v>
      </c>
      <c r="C16" s="332" cm="1">
        <f t="array" ref="C16">INDEX(Inputs_ByYear!$D$60:$D$65, MATCH('ABP REC Spend'!$E16,Inputs_ByYear!$B$60:$B$65,0),)</f>
        <v>1</v>
      </c>
      <c r="D16" s="332" cm="1">
        <f t="array" ref="D16">INDEX(Inputs_ByYear!$D$69:$D$74, MATCH('ABP REC Spend'!$E16, Inputs_ByYear!$B$69:$B$74,0),)</f>
        <v>0.5</v>
      </c>
      <c r="E16" s="222" t="s">
        <v>233</v>
      </c>
      <c r="F16" s="219" t="s">
        <v>258</v>
      </c>
      <c r="G16" s="219">
        <f t="shared" si="1"/>
        <v>2034</v>
      </c>
      <c r="H16" s="219"/>
      <c r="I16" s="227" t="s">
        <v>32</v>
      </c>
      <c r="J16" s="233">
        <f>IF(J$4=$G16+$B16,SUMIFS(INDEX('ABP REC Calc'!$G$75:$AB$138,,MATCH($I16,'ABP REC Calc'!$G$74:$AB$74,0)),'ABP REC Calc'!$C$75:$C$138,'ABP REC Spend'!$E16,'ABP REC Calc'!$B$75:$B$138,'ABP REC Spend'!$F16)*$D16,
IF(AND(I16&gt;0,(J$4-$G16)=(1+$B16)),((I16/$D16)-I16)/$C16,
(IF(AND((J$4-$G16)&lt;(1+$B16),(J$4-$G16)&gt;1),I16,0))))</f>
        <v>0</v>
      </c>
      <c r="K16" s="233">
        <f>IF(K$4=$G16+$B16,SUMIFS(INDEX('ABP REC Calc'!$G$75:$AB$138,,MATCH($I16,'ABP REC Calc'!$G$74:$AB$74,0)),'ABP REC Calc'!$C$75:$C$138,'ABP REC Spend'!$E16,'ABP REC Calc'!$B$75:$B$138,'ABP REC Spend'!$F16)*$D16,
IF(AND(J16&gt;0,(K$4-$G16)=(1+$B16)),((J16/$D16)-J16)/$C16,
(IF(AND((K$4-$G16)&lt;(1+$B16),(K$4-$G16)&gt;1),J16,0))))</f>
        <v>0</v>
      </c>
      <c r="L16" s="233">
        <f>IF(L$4=$G16+$B16,SUMIFS(INDEX('ABP REC Calc'!$G$75:$AB$138,,MATCH($I16,'ABP REC Calc'!$G$74:$AB$74,0)),'ABP REC Calc'!$C$75:$C$138,'ABP REC Spend'!$E16,'ABP REC Calc'!$B$75:$B$138,'ABP REC Spend'!$F16)*$D16,
IF(AND(K16&gt;0,(L$4-$G16)=(1+$B16)),((K16/$D16)-K16)/$C16,
(IF(AND((L$4-$G16)&lt;(1+$B16),(L$4-$G16)&gt;1),K16,0))))</f>
        <v>0</v>
      </c>
      <c r="M16" s="233">
        <f>IF(M$4=$G16+$B16,SUMIFS(INDEX('ABP REC Calc'!$G$75:$AB$138,,MATCH($I16,'ABP REC Calc'!$G$74:$AB$74,0)),'ABP REC Calc'!$C$75:$C$138,'ABP REC Spend'!$E16,'ABP REC Calc'!$B$75:$B$138,'ABP REC Spend'!$F16)*$D16,
IF(AND(L16&gt;0,(M$4-$G16)=(1+$B16)),((L16/$D16)-L16)/$C16,
(IF(AND((M$4-$G16)&lt;(1+$B16),(M$4-$G16)&gt;1),L16,0))))</f>
        <v>0</v>
      </c>
      <c r="N16" s="233">
        <f>IF(N$4=$G16+$B16,SUMIFS(INDEX('ABP REC Calc'!$G$75:$AB$138,,MATCH($I16,'ABP REC Calc'!$G$74:$AB$74,0)),'ABP REC Calc'!$C$75:$C$138,'ABP REC Spend'!$E16,'ABP REC Calc'!$B$75:$B$138,'ABP REC Spend'!$F16)*$D16,
IF(AND(M16&gt;0,(N$4-$G16)=(1+$B16)),((M16/$D16)-M16)/$C16,
(IF(AND((N$4-$G16)&lt;(1+$B16),(N$4-$G16)&gt;1),M16,0))))</f>
        <v>0</v>
      </c>
      <c r="O16" s="233">
        <f>IF(O$4=$G16+$B16,SUMIFS(INDEX('ABP REC Calc'!$G$75:$AB$138,,MATCH($I16,'ABP REC Calc'!$G$74:$AB$74,0)),'ABP REC Calc'!$C$75:$C$138,'ABP REC Spend'!$E16,'ABP REC Calc'!$B$75:$B$138,'ABP REC Spend'!$F16)*$D16,
IF(AND(N16&gt;0,(O$4-$G16)=(1+$B16)),((N16/$D16)-N16)/$C16,
(IF(AND((O$4-$G16)&lt;(1+$B16),(O$4-$G16)&gt;1),N16,0))))</f>
        <v>0</v>
      </c>
      <c r="P16" s="233">
        <f>IF(P$4=$G16+$B16,SUMIFS(INDEX('ABP REC Calc'!$G$75:$AB$138,,MATCH($I16,'ABP REC Calc'!$G$74:$AB$74,0)),'ABP REC Calc'!$C$75:$C$138,'ABP REC Spend'!$E16,'ABP REC Calc'!$B$75:$B$138,'ABP REC Spend'!$F16)*$D16,
IF(AND(O16&gt;0,(P$4-$G16)=(1+$B16)),((O16/$D16)-O16)/$C16,
(IF(AND((P$4-$G16)&lt;(1+$B16),(P$4-$G16)&gt;1),O16,0))))</f>
        <v>0</v>
      </c>
      <c r="Q16" s="233">
        <f>IF(Q$4=$G16+$B16,SUMIFS(INDEX('ABP REC Calc'!$G$75:$AB$138,,MATCH($I16,'ABP REC Calc'!$G$74:$AB$74,0)),'ABP REC Calc'!$C$75:$C$138,'ABP REC Spend'!$E16,'ABP REC Calc'!$B$75:$B$138,'ABP REC Spend'!$F16)*$D16,
IF(AND(P16&gt;0,(Q$4-$G16)=(1+$B16)),((P16/$D16)-P16)/$C16,
(IF(AND((Q$4-$G16)&lt;(1+$B16),(Q$4-$G16)&gt;1),P16,0))))</f>
        <v>0</v>
      </c>
      <c r="R16" s="233">
        <f>IF(R$4=$G16+$B16,SUMIFS(INDEX('ABP REC Calc'!$G$75:$AB$138,,MATCH($I16,'ABP REC Calc'!$G$74:$AB$74,0)),'ABP REC Calc'!$C$75:$C$138,'ABP REC Spend'!$E16,'ABP REC Calc'!$B$75:$B$138,'ABP REC Spend'!$F16)*$D16,
IF(AND(Q16&gt;0,(R$4-$G16)=(1+$B16)),((Q16/$D16)-Q16)/$C16,
(IF(AND((R$4-$G16)&lt;(1+$B16),(R$4-$G16)&gt;1),Q16,0))))</f>
        <v>0</v>
      </c>
      <c r="S16" s="233">
        <f>IF(S$4=$G16+$B16,SUMIFS(INDEX('ABP REC Calc'!$G$75:$AB$138,,MATCH($I16,'ABP REC Calc'!$G$74:$AB$74,0)),'ABP REC Calc'!$C$75:$C$138,'ABP REC Spend'!$E16,'ABP REC Calc'!$B$75:$B$138,'ABP REC Spend'!$F16)*$D16,
IF(AND(R16&gt;0,(S$4-$G16)=(1+$B16)),((R16/$D16)-R16)/$C16,
(IF(AND((S$4-$G16)&lt;(1+$B16),(S$4-$G16)&gt;1),R16,0))))</f>
        <v>0</v>
      </c>
      <c r="T16" s="233">
        <f>IF(T$4=$G16+$B16,SUMIFS(INDEX('ABP REC Calc'!$G$75:$AB$138,,MATCH($I16,'ABP REC Calc'!$G$74:$AB$74,0)),'ABP REC Calc'!$C$75:$C$138,'ABP REC Spend'!$E16,'ABP REC Calc'!$B$75:$B$138,'ABP REC Spend'!$F16)*$D16,
IF(AND(S16&gt;0,(T$4-$G16)=(1+$B16)),((S16/$D16)-S16)/$C16,
(IF(AND((T$4-$G16)&lt;(1+$B16),(T$4-$G16)&gt;1),S16,0))))</f>
        <v>39393815.176152773</v>
      </c>
      <c r="U16" s="233">
        <f>IF(U$4=$G16+$B16,SUMIFS(INDEX('ABP REC Calc'!$G$75:$AB$138,,MATCH($I16,'ABP REC Calc'!$G$74:$AB$74,0)),'ABP REC Calc'!$C$75:$C$138,'ABP REC Spend'!$E16,'ABP REC Calc'!$B$75:$B$138,'ABP REC Spend'!$F16)*$D16,
IF(AND(T16&gt;0,(U$4-$G16)=(1+$B16)),((T16/$D16)-T16)/$C16,
(IF(AND((U$4-$G16)&lt;(1+$B16),(U$4-$G16)&gt;1),T16,0))))</f>
        <v>39393815.176152773</v>
      </c>
      <c r="V16" s="233">
        <f>IF(V$4=$G16+$B16,SUMIFS(INDEX('ABP REC Calc'!$G$75:$AB$138,,MATCH($I16,'ABP REC Calc'!$G$74:$AB$74,0)),'ABP REC Calc'!$C$75:$C$138,'ABP REC Spend'!$E16,'ABP REC Calc'!$B$75:$B$138,'ABP REC Spend'!$F16)*$D16,
IF(AND(U16&gt;0,(V$4-$G16)=(1+$B16)),((U16/$D16)-U16)/$C16,
(IF(AND((V$4-$G16)&lt;(1+$B16),(V$4-$G16)&gt;1),U16,0))))</f>
        <v>0</v>
      </c>
      <c r="W16" s="233">
        <f>IF(W$4=$G16+$B16,SUMIFS(INDEX('ABP REC Calc'!$G$75:$AB$138,,MATCH($I16,'ABP REC Calc'!$G$74:$AB$74,0)),'ABP REC Calc'!$C$75:$C$138,'ABP REC Spend'!$E16,'ABP REC Calc'!$B$75:$B$138,'ABP REC Spend'!$F16)*$D16,
IF(AND(V16&gt;0,(W$4-$G16)=(1+$B16)),((V16/$D16)-V16)/$C16,
(IF(AND((W$4-$G16)&lt;(1+$B16),(W$4-$G16)&gt;1),V16,0))))</f>
        <v>0</v>
      </c>
      <c r="X16" s="233">
        <f>IF(X$4=$G16+$B16,SUMIFS(INDEX('ABP REC Calc'!$G$75:$AB$138,,MATCH($I16,'ABP REC Calc'!$G$74:$AB$74,0)),'ABP REC Calc'!$C$75:$C$138,'ABP REC Spend'!$E16,'ABP REC Calc'!$B$75:$B$138,'ABP REC Spend'!$F16)*$D16,
IF(AND(W16&gt;0,(X$4-$G16)=(1+$B16)),((W16/$D16)-W16)/$C16,
(IF(AND((X$4-$G16)&lt;(1+$B16),(X$4-$G16)&gt;1),W16,0))))</f>
        <v>0</v>
      </c>
      <c r="Y16" s="233">
        <f>IF(Y$4=$G16+$B16,SUMIFS(INDEX('ABP REC Calc'!$G$75:$AB$138,,MATCH($I16,'ABP REC Calc'!$G$74:$AB$74,0)),'ABP REC Calc'!$C$75:$C$138,'ABP REC Spend'!$E16,'ABP REC Calc'!$B$75:$B$138,'ABP REC Spend'!$F16)*$D16,
IF(AND(X16&gt;0,(Y$4-$G16)=(1+$B16)),((X16/$D16)-X16)/$C16,
(IF(AND((Y$4-$G16)&lt;(1+$B16),(Y$4-$G16)&gt;1),X16,0))))</f>
        <v>0</v>
      </c>
      <c r="Z16" s="233">
        <f>IF(Z$4=$G16+$B16,SUMIFS(INDEX('ABP REC Calc'!$G$75:$AB$138,,MATCH($I16,'ABP REC Calc'!$G$74:$AB$74,0)),'ABP REC Calc'!$C$75:$C$138,'ABP REC Spend'!$E16,'ABP REC Calc'!$B$75:$B$138,'ABP REC Spend'!$F16)*$D16,
IF(AND(Y16&gt;0,(Z$4-$G16)=(1+$B16)),((Y16/$D16)-Y16)/$C16,
(IF(AND((Z$4-$G16)&lt;(1+$B16),(Z$4-$G16)&gt;1),Y16,0))))</f>
        <v>0</v>
      </c>
      <c r="AA16" s="233">
        <f>IF(AA$4=$G16+$B16,SUMIFS(INDEX('ABP REC Calc'!$G$75:$AB$138,,MATCH($I16,'ABP REC Calc'!$G$74:$AB$74,0)),'ABP REC Calc'!$C$75:$C$138,'ABP REC Spend'!$E16,'ABP REC Calc'!$B$75:$B$138,'ABP REC Spend'!$F16)*$D16,
IF(AND(Z16&gt;0,(AA$4-$G16)=(1+$B16)),((Z16/$D16)-Z16)/$C16,
(IF(AND((AA$4-$G16)&lt;(1+$B16),(AA$4-$G16)&gt;1),Z16,0))))</f>
        <v>0</v>
      </c>
      <c r="AB16" s="233">
        <f>IF(AB$4=$G16+$B16,SUMIFS(INDEX('ABP REC Calc'!$G$75:$AB$138,,MATCH($I16,'ABP REC Calc'!$G$74:$AB$74,0)),'ABP REC Calc'!$C$75:$C$138,'ABP REC Spend'!$E16,'ABP REC Calc'!$B$75:$B$138,'ABP REC Spend'!$F16)*$D16,
IF(AND(AA16&gt;0,(AB$4-$G16)=(1+$B16)),((AA16/$D16)-AA16)/$C16,
(IF(AND((AB$4-$G16)&lt;(1+$B16),(AB$4-$G16)&gt;1),AA16,0))))</f>
        <v>0</v>
      </c>
      <c r="AC16" s="233">
        <f>IF(AC$4=$G16+$B16,SUMIFS(INDEX('ABP REC Calc'!$G$75:$AB$138,,MATCH($I16,'ABP REC Calc'!$G$74:$AB$74,0)),'ABP REC Calc'!$C$75:$C$138,'ABP REC Spend'!$E16,'ABP REC Calc'!$B$75:$B$138,'ABP REC Spend'!$F16)*$D16,
IF(AND(AB16&gt;0,(AC$4-$G16)=(1+$B16)),((AB16/$D16)-AB16)/$C16,
(IF(AND((AC$4-$G16)&lt;(1+$B16),(AC$4-$G16)&gt;1),AB16,0))))</f>
        <v>0</v>
      </c>
      <c r="AD16" s="233">
        <f>IF(AD$4=$G16+$B16,SUMIFS(INDEX('ABP REC Calc'!$G$75:$AB$138,,MATCH($I16,'ABP REC Calc'!$G$74:$AB$74,0)),'ABP REC Calc'!$C$75:$C$138,'ABP REC Spend'!$E16,'ABP REC Calc'!$B$75:$B$138,'ABP REC Spend'!$F16)*$D16,
IF(AND(AC16&gt;0,(AD$4-$G16)=(1+$B16)),((AC16/$D16)-AC16)/$C16,
(IF(AND((AD$4-$G16)&lt;(1+$B16),(AD$4-$G16)&gt;1),AC16,0))))</f>
        <v>0</v>
      </c>
      <c r="AE16" s="233">
        <f>IF(AE$4=$G16+$B16,SUMIFS(INDEX('ABP REC Calc'!$G$75:$AB$138,,MATCH($I16,'ABP REC Calc'!$G$74:$AB$74,0)),'ABP REC Calc'!$C$75:$C$138,'ABP REC Spend'!$E16,'ABP REC Calc'!$B$75:$B$138,'ABP REC Spend'!$F16)*$D16,
IF(AND(AD16&gt;0,(AE$4-$G16)=(1+$B16)),((AD16/$D16)-AD16)/$C16,
(IF(AND((AE$4-$G16)&lt;(1+$B16),(AE$4-$G16)&gt;1),AD16,0))))</f>
        <v>0</v>
      </c>
      <c r="AF16" s="233">
        <f>IF(AF$4=$G16+$B16,SUMIFS(INDEX('ABP REC Calc'!$G$75:$AB$138,,MATCH($I16,'ABP REC Calc'!$G$74:$AB$74,0)),'ABP REC Calc'!$C$75:$C$138,'ABP REC Spend'!$E16,'ABP REC Calc'!$B$75:$B$138,'ABP REC Spend'!$F16)*$D16,
IF(AND(AE16&gt;0,(AF$4-$G16)=(1+$B16)),((AE16/$D16)-AE16)/$C16,
(IF(AND((AF$4-$G16)&lt;(1+$B16),(AF$4-$G16)&gt;1),AE16,0))))</f>
        <v>0</v>
      </c>
      <c r="AG16" s="233">
        <f>IF(AG$4=$G16+$B16,SUMIFS(INDEX('ABP REC Calc'!$G$75:$AB$138,,MATCH($I16,'ABP REC Calc'!$G$74:$AB$74,0)),'ABP REC Calc'!$C$75:$C$138,'ABP REC Spend'!$E16,'ABP REC Calc'!$B$75:$B$138,'ABP REC Spend'!$F16)*$D16,
IF(AND(AF16&gt;0,(AG$4-$G16)=(1+$B16)),((AF16/$D16)-AF16)/$C16,
(IF(AND((AG$4-$G16)&lt;(1+$B16),(AG$4-$G16)&gt;1),AF16,0))))</f>
        <v>0</v>
      </c>
      <c r="AH16" s="233">
        <f>IF(AH$4=$G16+$B16,SUMIFS(INDEX('ABP REC Calc'!$G$75:$AB$138,,MATCH($I16,'ABP REC Calc'!$G$74:$AB$74,0)),'ABP REC Calc'!$C$75:$C$138,'ABP REC Spend'!$E16,'ABP REC Calc'!$B$75:$B$138,'ABP REC Spend'!$F16)*$D16,
IF(AND(AG16&gt;0,(AH$4-$G16)=(1+$B16)),((AG16/$D16)-AG16)/$C16,
(IF(AND((AH$4-$G16)&lt;(1+$B16),(AH$4-$G16)&gt;1),AG16,0))))</f>
        <v>0</v>
      </c>
    </row>
    <row r="17" spans="2:34" ht="14.75" customHeight="1" x14ac:dyDescent="0.25">
      <c r="B17" s="332" cm="1">
        <f t="array" ref="B17">INDEX(Inputs_ByYear!$D$78:$D$83, MATCH('ABP REC Spend'!$E17, Inputs_ByYear!$B$78:$B$83,0),)</f>
        <v>0</v>
      </c>
      <c r="C17" s="332" cm="1">
        <f t="array" ref="C17">INDEX(Inputs_ByYear!$D$60:$D$65, MATCH('ABP REC Spend'!$E17,Inputs_ByYear!$B$60:$B$65,0),)</f>
        <v>1</v>
      </c>
      <c r="D17" s="332" cm="1">
        <f t="array" ref="D17">INDEX(Inputs_ByYear!$D$69:$D$74, MATCH('ABP REC Spend'!$E17, Inputs_ByYear!$B$69:$B$74,0),)</f>
        <v>0.5</v>
      </c>
      <c r="E17" s="222" t="s">
        <v>233</v>
      </c>
      <c r="F17" s="219" t="s">
        <v>258</v>
      </c>
      <c r="G17" s="219">
        <f t="shared" si="1"/>
        <v>2035</v>
      </c>
      <c r="H17" s="219"/>
      <c r="I17" s="227" t="s">
        <v>33</v>
      </c>
      <c r="J17" s="233">
        <f>IF(J$4=$G17+$B17,SUMIFS(INDEX('ABP REC Calc'!$G$75:$AB$138,,MATCH($I17,'ABP REC Calc'!$G$74:$AB$74,0)),'ABP REC Calc'!$C$75:$C$138,'ABP REC Spend'!$E17,'ABP REC Calc'!$B$75:$B$138,'ABP REC Spend'!$F17)*$D17,
IF(AND(I17&gt;0,(J$4-$G17)=(1+$B17)),((I17/$D17)-I17)/$C17,
(IF(AND((J$4-$G17)&lt;(1+$B17),(J$4-$G17)&gt;1),I17,0))))</f>
        <v>0</v>
      </c>
      <c r="K17" s="233">
        <f>IF(K$4=$G17+$B17,SUMIFS(INDEX('ABP REC Calc'!$G$75:$AB$138,,MATCH($I17,'ABP REC Calc'!$G$74:$AB$74,0)),'ABP REC Calc'!$C$75:$C$138,'ABP REC Spend'!$E17,'ABP REC Calc'!$B$75:$B$138,'ABP REC Spend'!$F17)*$D17,
IF(AND(J17&gt;0,(K$4-$G17)=(1+$B17)),((J17/$D17)-J17)/$C17,
(IF(AND((K$4-$G17)&lt;(1+$B17),(K$4-$G17)&gt;1),J17,0))))</f>
        <v>0</v>
      </c>
      <c r="L17" s="233">
        <f>IF(L$4=$G17+$B17,SUMIFS(INDEX('ABP REC Calc'!$G$75:$AB$138,,MATCH($I17,'ABP REC Calc'!$G$74:$AB$74,0)),'ABP REC Calc'!$C$75:$C$138,'ABP REC Spend'!$E17,'ABP REC Calc'!$B$75:$B$138,'ABP REC Spend'!$F17)*$D17,
IF(AND(K17&gt;0,(L$4-$G17)=(1+$B17)),((K17/$D17)-K17)/$C17,
(IF(AND((L$4-$G17)&lt;(1+$B17),(L$4-$G17)&gt;1),K17,0))))</f>
        <v>0</v>
      </c>
      <c r="M17" s="233">
        <f>IF(M$4=$G17+$B17,SUMIFS(INDEX('ABP REC Calc'!$G$75:$AB$138,,MATCH($I17,'ABP REC Calc'!$G$74:$AB$74,0)),'ABP REC Calc'!$C$75:$C$138,'ABP REC Spend'!$E17,'ABP REC Calc'!$B$75:$B$138,'ABP REC Spend'!$F17)*$D17,
IF(AND(L17&gt;0,(M$4-$G17)=(1+$B17)),((L17/$D17)-L17)/$C17,
(IF(AND((M$4-$G17)&lt;(1+$B17),(M$4-$G17)&gt;1),L17,0))))</f>
        <v>0</v>
      </c>
      <c r="N17" s="233">
        <f>IF(N$4=$G17+$B17,SUMIFS(INDEX('ABP REC Calc'!$G$75:$AB$138,,MATCH($I17,'ABP REC Calc'!$G$74:$AB$74,0)),'ABP REC Calc'!$C$75:$C$138,'ABP REC Spend'!$E17,'ABP REC Calc'!$B$75:$B$138,'ABP REC Spend'!$F17)*$D17,
IF(AND(M17&gt;0,(N$4-$G17)=(1+$B17)),((M17/$D17)-M17)/$C17,
(IF(AND((N$4-$G17)&lt;(1+$B17),(N$4-$G17)&gt;1),M17,0))))</f>
        <v>0</v>
      </c>
      <c r="O17" s="233">
        <f>IF(O$4=$G17+$B17,SUMIFS(INDEX('ABP REC Calc'!$G$75:$AB$138,,MATCH($I17,'ABP REC Calc'!$G$74:$AB$74,0)),'ABP REC Calc'!$C$75:$C$138,'ABP REC Spend'!$E17,'ABP REC Calc'!$B$75:$B$138,'ABP REC Spend'!$F17)*$D17,
IF(AND(N17&gt;0,(O$4-$G17)=(1+$B17)),((N17/$D17)-N17)/$C17,
(IF(AND((O$4-$G17)&lt;(1+$B17),(O$4-$G17)&gt;1),N17,0))))</f>
        <v>0</v>
      </c>
      <c r="P17" s="233">
        <f>IF(P$4=$G17+$B17,SUMIFS(INDEX('ABP REC Calc'!$G$75:$AB$138,,MATCH($I17,'ABP REC Calc'!$G$74:$AB$74,0)),'ABP REC Calc'!$C$75:$C$138,'ABP REC Spend'!$E17,'ABP REC Calc'!$B$75:$B$138,'ABP REC Spend'!$F17)*$D17,
IF(AND(O17&gt;0,(P$4-$G17)=(1+$B17)),((O17/$D17)-O17)/$C17,
(IF(AND((P$4-$G17)&lt;(1+$B17),(P$4-$G17)&gt;1),O17,0))))</f>
        <v>0</v>
      </c>
      <c r="Q17" s="233">
        <f>IF(Q$4=$G17+$B17,SUMIFS(INDEX('ABP REC Calc'!$G$75:$AB$138,,MATCH($I17,'ABP REC Calc'!$G$74:$AB$74,0)),'ABP REC Calc'!$C$75:$C$138,'ABP REC Spend'!$E17,'ABP REC Calc'!$B$75:$B$138,'ABP REC Spend'!$F17)*$D17,
IF(AND(P17&gt;0,(Q$4-$G17)=(1+$B17)),((P17/$D17)-P17)/$C17,
(IF(AND((Q$4-$G17)&lt;(1+$B17),(Q$4-$G17)&gt;1),P17,0))))</f>
        <v>0</v>
      </c>
      <c r="R17" s="233">
        <f>IF(R$4=$G17+$B17,SUMIFS(INDEX('ABP REC Calc'!$G$75:$AB$138,,MATCH($I17,'ABP REC Calc'!$G$74:$AB$74,0)),'ABP REC Calc'!$C$75:$C$138,'ABP REC Spend'!$E17,'ABP REC Calc'!$B$75:$B$138,'ABP REC Spend'!$F17)*$D17,
IF(AND(Q17&gt;0,(R$4-$G17)=(1+$B17)),((Q17/$D17)-Q17)/$C17,
(IF(AND((R$4-$G17)&lt;(1+$B17),(R$4-$G17)&gt;1),Q17,0))))</f>
        <v>0</v>
      </c>
      <c r="S17" s="233">
        <f>IF(S$4=$G17+$B17,SUMIFS(INDEX('ABP REC Calc'!$G$75:$AB$138,,MATCH($I17,'ABP REC Calc'!$G$74:$AB$74,0)),'ABP REC Calc'!$C$75:$C$138,'ABP REC Spend'!$E17,'ABP REC Calc'!$B$75:$B$138,'ABP REC Spend'!$F17)*$D17,
IF(AND(R17&gt;0,(S$4-$G17)=(1+$B17)),((R17/$D17)-R17)/$C17,
(IF(AND((S$4-$G17)&lt;(1+$B17),(S$4-$G17)&gt;1),R17,0))))</f>
        <v>0</v>
      </c>
      <c r="T17" s="233">
        <f>IF(T$4=$G17+$B17,SUMIFS(INDEX('ABP REC Calc'!$G$75:$AB$138,,MATCH($I17,'ABP REC Calc'!$G$74:$AB$74,0)),'ABP REC Calc'!$C$75:$C$138,'ABP REC Spend'!$E17,'ABP REC Calc'!$B$75:$B$138,'ABP REC Spend'!$F17)*$D17,
IF(AND(S17&gt;0,(T$4-$G17)=(1+$B17)),((S17/$D17)-S17)/$C17,
(IF(AND((T$4-$G17)&lt;(1+$B17),(T$4-$G17)&gt;1),S17,0))))</f>
        <v>0</v>
      </c>
      <c r="U17" s="233">
        <f>IF(U$4=$G17+$B17,SUMIFS(INDEX('ABP REC Calc'!$G$75:$AB$138,,MATCH($I17,'ABP REC Calc'!$G$74:$AB$74,0)),'ABP REC Calc'!$C$75:$C$138,'ABP REC Spend'!$E17,'ABP REC Calc'!$B$75:$B$138,'ABP REC Spend'!$F17)*$D17,
IF(AND(T17&gt;0,(U$4-$G17)=(1+$B17)),((T17/$D17)-T17)/$C17,
(IF(AND((U$4-$G17)&lt;(1+$B17),(U$4-$G17)&gt;1),T17,0))))</f>
        <v>38999877.024391249</v>
      </c>
      <c r="V17" s="233">
        <f>IF(V$4=$G17+$B17,SUMIFS(INDEX('ABP REC Calc'!$G$75:$AB$138,,MATCH($I17,'ABP REC Calc'!$G$74:$AB$74,0)),'ABP REC Calc'!$C$75:$C$138,'ABP REC Spend'!$E17,'ABP REC Calc'!$B$75:$B$138,'ABP REC Spend'!$F17)*$D17,
IF(AND(U17&gt;0,(V$4-$G17)=(1+$B17)),((U17/$D17)-U17)/$C17,
(IF(AND((V$4-$G17)&lt;(1+$B17),(V$4-$G17)&gt;1),U17,0))))</f>
        <v>38999877.024391249</v>
      </c>
      <c r="W17" s="233">
        <f>IF(W$4=$G17+$B17,SUMIFS(INDEX('ABP REC Calc'!$G$75:$AB$138,,MATCH($I17,'ABP REC Calc'!$G$74:$AB$74,0)),'ABP REC Calc'!$C$75:$C$138,'ABP REC Spend'!$E17,'ABP REC Calc'!$B$75:$B$138,'ABP REC Spend'!$F17)*$D17,
IF(AND(V17&gt;0,(W$4-$G17)=(1+$B17)),((V17/$D17)-V17)/$C17,
(IF(AND((W$4-$G17)&lt;(1+$B17),(W$4-$G17)&gt;1),V17,0))))</f>
        <v>0</v>
      </c>
      <c r="X17" s="233">
        <f>IF(X$4=$G17+$B17,SUMIFS(INDEX('ABP REC Calc'!$G$75:$AB$138,,MATCH($I17,'ABP REC Calc'!$G$74:$AB$74,0)),'ABP REC Calc'!$C$75:$C$138,'ABP REC Spend'!$E17,'ABP REC Calc'!$B$75:$B$138,'ABP REC Spend'!$F17)*$D17,
IF(AND(W17&gt;0,(X$4-$G17)=(1+$B17)),((W17/$D17)-W17)/$C17,
(IF(AND((X$4-$G17)&lt;(1+$B17),(X$4-$G17)&gt;1),W17,0))))</f>
        <v>0</v>
      </c>
      <c r="Y17" s="233">
        <f>IF(Y$4=$G17+$B17,SUMIFS(INDEX('ABP REC Calc'!$G$75:$AB$138,,MATCH($I17,'ABP REC Calc'!$G$74:$AB$74,0)),'ABP REC Calc'!$C$75:$C$138,'ABP REC Spend'!$E17,'ABP REC Calc'!$B$75:$B$138,'ABP REC Spend'!$F17)*$D17,
IF(AND(X17&gt;0,(Y$4-$G17)=(1+$B17)),((X17/$D17)-X17)/$C17,
(IF(AND((Y$4-$G17)&lt;(1+$B17),(Y$4-$G17)&gt;1),X17,0))))</f>
        <v>0</v>
      </c>
      <c r="Z17" s="233">
        <f>IF(Z$4=$G17+$B17,SUMIFS(INDEX('ABP REC Calc'!$G$75:$AB$138,,MATCH($I17,'ABP REC Calc'!$G$74:$AB$74,0)),'ABP REC Calc'!$C$75:$C$138,'ABP REC Spend'!$E17,'ABP REC Calc'!$B$75:$B$138,'ABP REC Spend'!$F17)*$D17,
IF(AND(Y17&gt;0,(Z$4-$G17)=(1+$B17)),((Y17/$D17)-Y17)/$C17,
(IF(AND((Z$4-$G17)&lt;(1+$B17),(Z$4-$G17)&gt;1),Y17,0))))</f>
        <v>0</v>
      </c>
      <c r="AA17" s="233">
        <f>IF(AA$4=$G17+$B17,SUMIFS(INDEX('ABP REC Calc'!$G$75:$AB$138,,MATCH($I17,'ABP REC Calc'!$G$74:$AB$74,0)),'ABP REC Calc'!$C$75:$C$138,'ABP REC Spend'!$E17,'ABP REC Calc'!$B$75:$B$138,'ABP REC Spend'!$F17)*$D17,
IF(AND(Z17&gt;0,(AA$4-$G17)=(1+$B17)),((Z17/$D17)-Z17)/$C17,
(IF(AND((AA$4-$G17)&lt;(1+$B17),(AA$4-$G17)&gt;1),Z17,0))))</f>
        <v>0</v>
      </c>
      <c r="AB17" s="233">
        <f>IF(AB$4=$G17+$B17,SUMIFS(INDEX('ABP REC Calc'!$G$75:$AB$138,,MATCH($I17,'ABP REC Calc'!$G$74:$AB$74,0)),'ABP REC Calc'!$C$75:$C$138,'ABP REC Spend'!$E17,'ABP REC Calc'!$B$75:$B$138,'ABP REC Spend'!$F17)*$D17,
IF(AND(AA17&gt;0,(AB$4-$G17)=(1+$B17)),((AA17/$D17)-AA17)/$C17,
(IF(AND((AB$4-$G17)&lt;(1+$B17),(AB$4-$G17)&gt;1),AA17,0))))</f>
        <v>0</v>
      </c>
      <c r="AC17" s="233">
        <f>IF(AC$4=$G17+$B17,SUMIFS(INDEX('ABP REC Calc'!$G$75:$AB$138,,MATCH($I17,'ABP REC Calc'!$G$74:$AB$74,0)),'ABP REC Calc'!$C$75:$C$138,'ABP REC Spend'!$E17,'ABP REC Calc'!$B$75:$B$138,'ABP REC Spend'!$F17)*$D17,
IF(AND(AB17&gt;0,(AC$4-$G17)=(1+$B17)),((AB17/$D17)-AB17)/$C17,
(IF(AND((AC$4-$G17)&lt;(1+$B17),(AC$4-$G17)&gt;1),AB17,0))))</f>
        <v>0</v>
      </c>
      <c r="AD17" s="233">
        <f>IF(AD$4=$G17+$B17,SUMIFS(INDEX('ABP REC Calc'!$G$75:$AB$138,,MATCH($I17,'ABP REC Calc'!$G$74:$AB$74,0)),'ABP REC Calc'!$C$75:$C$138,'ABP REC Spend'!$E17,'ABP REC Calc'!$B$75:$B$138,'ABP REC Spend'!$F17)*$D17,
IF(AND(AC17&gt;0,(AD$4-$G17)=(1+$B17)),((AC17/$D17)-AC17)/$C17,
(IF(AND((AD$4-$G17)&lt;(1+$B17),(AD$4-$G17)&gt;1),AC17,0))))</f>
        <v>0</v>
      </c>
      <c r="AE17" s="233">
        <f>IF(AE$4=$G17+$B17,SUMIFS(INDEX('ABP REC Calc'!$G$75:$AB$138,,MATCH($I17,'ABP REC Calc'!$G$74:$AB$74,0)),'ABP REC Calc'!$C$75:$C$138,'ABP REC Spend'!$E17,'ABP REC Calc'!$B$75:$B$138,'ABP REC Spend'!$F17)*$D17,
IF(AND(AD17&gt;0,(AE$4-$G17)=(1+$B17)),((AD17/$D17)-AD17)/$C17,
(IF(AND((AE$4-$G17)&lt;(1+$B17),(AE$4-$G17)&gt;1),AD17,0))))</f>
        <v>0</v>
      </c>
      <c r="AF17" s="233">
        <f>IF(AF$4=$G17+$B17,SUMIFS(INDEX('ABP REC Calc'!$G$75:$AB$138,,MATCH($I17,'ABP REC Calc'!$G$74:$AB$74,0)),'ABP REC Calc'!$C$75:$C$138,'ABP REC Spend'!$E17,'ABP REC Calc'!$B$75:$B$138,'ABP REC Spend'!$F17)*$D17,
IF(AND(AE17&gt;0,(AF$4-$G17)=(1+$B17)),((AE17/$D17)-AE17)/$C17,
(IF(AND((AF$4-$G17)&lt;(1+$B17),(AF$4-$G17)&gt;1),AE17,0))))</f>
        <v>0</v>
      </c>
      <c r="AG17" s="233">
        <f>IF(AG$4=$G17+$B17,SUMIFS(INDEX('ABP REC Calc'!$G$75:$AB$138,,MATCH($I17,'ABP REC Calc'!$G$74:$AB$74,0)),'ABP REC Calc'!$C$75:$C$138,'ABP REC Spend'!$E17,'ABP REC Calc'!$B$75:$B$138,'ABP REC Spend'!$F17)*$D17,
IF(AND(AF17&gt;0,(AG$4-$G17)=(1+$B17)),((AF17/$D17)-AF17)/$C17,
(IF(AND((AG$4-$G17)&lt;(1+$B17),(AG$4-$G17)&gt;1),AF17,0))))</f>
        <v>0</v>
      </c>
      <c r="AH17" s="233">
        <f>IF(AH$4=$G17+$B17,SUMIFS(INDEX('ABP REC Calc'!$G$75:$AB$138,,MATCH($I17,'ABP REC Calc'!$G$74:$AB$74,0)),'ABP REC Calc'!$C$75:$C$138,'ABP REC Spend'!$E17,'ABP REC Calc'!$B$75:$B$138,'ABP REC Spend'!$F17)*$D17,
IF(AND(AG17&gt;0,(AH$4-$G17)=(1+$B17)),((AG17/$D17)-AG17)/$C17,
(IF(AND((AH$4-$G17)&lt;(1+$B17),(AH$4-$G17)&gt;1),AG17,0))))</f>
        <v>0</v>
      </c>
    </row>
    <row r="18" spans="2:34" ht="14.75" customHeight="1" x14ac:dyDescent="0.25">
      <c r="B18" s="332" cm="1">
        <f t="array" ref="B18">INDEX(Inputs_ByYear!$D$78:$D$83, MATCH('ABP REC Spend'!$E18, Inputs_ByYear!$B$78:$B$83,0),)</f>
        <v>0</v>
      </c>
      <c r="C18" s="332" cm="1">
        <f t="array" ref="C18">INDEX(Inputs_ByYear!$D$60:$D$65, MATCH('ABP REC Spend'!$E18,Inputs_ByYear!$B$60:$B$65,0),)</f>
        <v>1</v>
      </c>
      <c r="D18" s="332" cm="1">
        <f t="array" ref="D18">INDEX(Inputs_ByYear!$D$69:$D$74, MATCH('ABP REC Spend'!$E18, Inputs_ByYear!$B$69:$B$74,0),)</f>
        <v>0.5</v>
      </c>
      <c r="E18" s="222" t="s">
        <v>233</v>
      </c>
      <c r="F18" s="219" t="s">
        <v>258</v>
      </c>
      <c r="G18" s="219">
        <f t="shared" si="1"/>
        <v>2036</v>
      </c>
      <c r="H18" s="219"/>
      <c r="I18" s="227" t="s">
        <v>34</v>
      </c>
      <c r="J18" s="233">
        <f>IF(J$4=$G18+$B18,SUMIFS(INDEX('ABP REC Calc'!$G$75:$AB$138,,MATCH($I18,'ABP REC Calc'!$G$74:$AB$74,0)),'ABP REC Calc'!$C$75:$C$138,'ABP REC Spend'!$E18,'ABP REC Calc'!$B$75:$B$138,'ABP REC Spend'!$F18)*$D18,
IF(AND(I18&gt;0,(J$4-$G18)=(1+$B18)),((I18/$D18)-I18)/$C18,
(IF(AND((J$4-$G18)&lt;(1+$B18),(J$4-$G18)&gt;1),I18,0))))</f>
        <v>0</v>
      </c>
      <c r="K18" s="233">
        <f>IF(K$4=$G18+$B18,SUMIFS(INDEX('ABP REC Calc'!$G$75:$AB$138,,MATCH($I18,'ABP REC Calc'!$G$74:$AB$74,0)),'ABP REC Calc'!$C$75:$C$138,'ABP REC Spend'!$E18,'ABP REC Calc'!$B$75:$B$138,'ABP REC Spend'!$F18)*$D18,
IF(AND(J18&gt;0,(K$4-$G18)=(1+$B18)),((J18/$D18)-J18)/$C18,
(IF(AND((K$4-$G18)&lt;(1+$B18),(K$4-$G18)&gt;1),J18,0))))</f>
        <v>0</v>
      </c>
      <c r="L18" s="233">
        <f>IF(L$4=$G18+$B18,SUMIFS(INDEX('ABP REC Calc'!$G$75:$AB$138,,MATCH($I18,'ABP REC Calc'!$G$74:$AB$74,0)),'ABP REC Calc'!$C$75:$C$138,'ABP REC Spend'!$E18,'ABP REC Calc'!$B$75:$B$138,'ABP REC Spend'!$F18)*$D18,
IF(AND(K18&gt;0,(L$4-$G18)=(1+$B18)),((K18/$D18)-K18)/$C18,
(IF(AND((L$4-$G18)&lt;(1+$B18),(L$4-$G18)&gt;1),K18,0))))</f>
        <v>0</v>
      </c>
      <c r="M18" s="233">
        <f>IF(M$4=$G18+$B18,SUMIFS(INDEX('ABP REC Calc'!$G$75:$AB$138,,MATCH($I18,'ABP REC Calc'!$G$74:$AB$74,0)),'ABP REC Calc'!$C$75:$C$138,'ABP REC Spend'!$E18,'ABP REC Calc'!$B$75:$B$138,'ABP REC Spend'!$F18)*$D18,
IF(AND(L18&gt;0,(M$4-$G18)=(1+$B18)),((L18/$D18)-L18)/$C18,
(IF(AND((M$4-$G18)&lt;(1+$B18),(M$4-$G18)&gt;1),L18,0))))</f>
        <v>0</v>
      </c>
      <c r="N18" s="233">
        <f>IF(N$4=$G18+$B18,SUMIFS(INDEX('ABP REC Calc'!$G$75:$AB$138,,MATCH($I18,'ABP REC Calc'!$G$74:$AB$74,0)),'ABP REC Calc'!$C$75:$C$138,'ABP REC Spend'!$E18,'ABP REC Calc'!$B$75:$B$138,'ABP REC Spend'!$F18)*$D18,
IF(AND(M18&gt;0,(N$4-$G18)=(1+$B18)),((M18/$D18)-M18)/$C18,
(IF(AND((N$4-$G18)&lt;(1+$B18),(N$4-$G18)&gt;1),M18,0))))</f>
        <v>0</v>
      </c>
      <c r="O18" s="233">
        <f>IF(O$4=$G18+$B18,SUMIFS(INDEX('ABP REC Calc'!$G$75:$AB$138,,MATCH($I18,'ABP REC Calc'!$G$74:$AB$74,0)),'ABP REC Calc'!$C$75:$C$138,'ABP REC Spend'!$E18,'ABP REC Calc'!$B$75:$B$138,'ABP REC Spend'!$F18)*$D18,
IF(AND(N18&gt;0,(O$4-$G18)=(1+$B18)),((N18/$D18)-N18)/$C18,
(IF(AND((O$4-$G18)&lt;(1+$B18),(O$4-$G18)&gt;1),N18,0))))</f>
        <v>0</v>
      </c>
      <c r="P18" s="233">
        <f>IF(P$4=$G18+$B18,SUMIFS(INDEX('ABP REC Calc'!$G$75:$AB$138,,MATCH($I18,'ABP REC Calc'!$G$74:$AB$74,0)),'ABP REC Calc'!$C$75:$C$138,'ABP REC Spend'!$E18,'ABP REC Calc'!$B$75:$B$138,'ABP REC Spend'!$F18)*$D18,
IF(AND(O18&gt;0,(P$4-$G18)=(1+$B18)),((O18/$D18)-O18)/$C18,
(IF(AND((P$4-$G18)&lt;(1+$B18),(P$4-$G18)&gt;1),O18,0))))</f>
        <v>0</v>
      </c>
      <c r="Q18" s="233">
        <f>IF(Q$4=$G18+$B18,SUMIFS(INDEX('ABP REC Calc'!$G$75:$AB$138,,MATCH($I18,'ABP REC Calc'!$G$74:$AB$74,0)),'ABP REC Calc'!$C$75:$C$138,'ABP REC Spend'!$E18,'ABP REC Calc'!$B$75:$B$138,'ABP REC Spend'!$F18)*$D18,
IF(AND(P18&gt;0,(Q$4-$G18)=(1+$B18)),((P18/$D18)-P18)/$C18,
(IF(AND((Q$4-$G18)&lt;(1+$B18),(Q$4-$G18)&gt;1),P18,0))))</f>
        <v>0</v>
      </c>
      <c r="R18" s="233">
        <f>IF(R$4=$G18+$B18,SUMIFS(INDEX('ABP REC Calc'!$G$75:$AB$138,,MATCH($I18,'ABP REC Calc'!$G$74:$AB$74,0)),'ABP REC Calc'!$C$75:$C$138,'ABP REC Spend'!$E18,'ABP REC Calc'!$B$75:$B$138,'ABP REC Spend'!$F18)*$D18,
IF(AND(Q18&gt;0,(R$4-$G18)=(1+$B18)),((Q18/$D18)-Q18)/$C18,
(IF(AND((R$4-$G18)&lt;(1+$B18),(R$4-$G18)&gt;1),Q18,0))))</f>
        <v>0</v>
      </c>
      <c r="S18" s="233">
        <f>IF(S$4=$G18+$B18,SUMIFS(INDEX('ABP REC Calc'!$G$75:$AB$138,,MATCH($I18,'ABP REC Calc'!$G$74:$AB$74,0)),'ABP REC Calc'!$C$75:$C$138,'ABP REC Spend'!$E18,'ABP REC Calc'!$B$75:$B$138,'ABP REC Spend'!$F18)*$D18,
IF(AND(R18&gt;0,(S$4-$G18)=(1+$B18)),((R18/$D18)-R18)/$C18,
(IF(AND((S$4-$G18)&lt;(1+$B18),(S$4-$G18)&gt;1),R18,0))))</f>
        <v>0</v>
      </c>
      <c r="T18" s="233">
        <f>IF(T$4=$G18+$B18,SUMIFS(INDEX('ABP REC Calc'!$G$75:$AB$138,,MATCH($I18,'ABP REC Calc'!$G$74:$AB$74,0)),'ABP REC Calc'!$C$75:$C$138,'ABP REC Spend'!$E18,'ABP REC Calc'!$B$75:$B$138,'ABP REC Spend'!$F18)*$D18,
IF(AND(S18&gt;0,(T$4-$G18)=(1+$B18)),((S18/$D18)-S18)/$C18,
(IF(AND((T$4-$G18)&lt;(1+$B18),(T$4-$G18)&gt;1),S18,0))))</f>
        <v>0</v>
      </c>
      <c r="U18" s="233">
        <f>IF(U$4=$G18+$B18,SUMIFS(INDEX('ABP REC Calc'!$G$75:$AB$138,,MATCH($I18,'ABP REC Calc'!$G$74:$AB$74,0)),'ABP REC Calc'!$C$75:$C$138,'ABP REC Spend'!$E18,'ABP REC Calc'!$B$75:$B$138,'ABP REC Spend'!$F18)*$D18,
IF(AND(T18&gt;0,(U$4-$G18)=(1+$B18)),((T18/$D18)-T18)/$C18,
(IF(AND((U$4-$G18)&lt;(1+$B18),(U$4-$G18)&gt;1),T18,0))))</f>
        <v>0</v>
      </c>
      <c r="V18" s="233">
        <f>IF(V$4=$G18+$B18,SUMIFS(INDEX('ABP REC Calc'!$G$75:$AB$138,,MATCH($I18,'ABP REC Calc'!$G$74:$AB$74,0)),'ABP REC Calc'!$C$75:$C$138,'ABP REC Spend'!$E18,'ABP REC Calc'!$B$75:$B$138,'ABP REC Spend'!$F18)*$D18,
IF(AND(U18&gt;0,(V$4-$G18)=(1+$B18)),((U18/$D18)-U18)/$C18,
(IF(AND((V$4-$G18)&lt;(1+$B18),(V$4-$G18)&gt;1),U18,0))))</f>
        <v>38609878.254147336</v>
      </c>
      <c r="W18" s="233">
        <f>IF(W$4=$G18+$B18,SUMIFS(INDEX('ABP REC Calc'!$G$75:$AB$138,,MATCH($I18,'ABP REC Calc'!$G$74:$AB$74,0)),'ABP REC Calc'!$C$75:$C$138,'ABP REC Spend'!$E18,'ABP REC Calc'!$B$75:$B$138,'ABP REC Spend'!$F18)*$D18,
IF(AND(V18&gt;0,(W$4-$G18)=(1+$B18)),((V18/$D18)-V18)/$C18,
(IF(AND((W$4-$G18)&lt;(1+$B18),(W$4-$G18)&gt;1),V18,0))))</f>
        <v>38609878.254147336</v>
      </c>
      <c r="X18" s="233">
        <f>IF(X$4=$G18+$B18,SUMIFS(INDEX('ABP REC Calc'!$G$75:$AB$138,,MATCH($I18,'ABP REC Calc'!$G$74:$AB$74,0)),'ABP REC Calc'!$C$75:$C$138,'ABP REC Spend'!$E18,'ABP REC Calc'!$B$75:$B$138,'ABP REC Spend'!$F18)*$D18,
IF(AND(W18&gt;0,(X$4-$G18)=(1+$B18)),((W18/$D18)-W18)/$C18,
(IF(AND((X$4-$G18)&lt;(1+$B18),(X$4-$G18)&gt;1),W18,0))))</f>
        <v>0</v>
      </c>
      <c r="Y18" s="233">
        <f>IF(Y$4=$G18+$B18,SUMIFS(INDEX('ABP REC Calc'!$G$75:$AB$138,,MATCH($I18,'ABP REC Calc'!$G$74:$AB$74,0)),'ABP REC Calc'!$C$75:$C$138,'ABP REC Spend'!$E18,'ABP REC Calc'!$B$75:$B$138,'ABP REC Spend'!$F18)*$D18,
IF(AND(X18&gt;0,(Y$4-$G18)=(1+$B18)),((X18/$D18)-X18)/$C18,
(IF(AND((Y$4-$G18)&lt;(1+$B18),(Y$4-$G18)&gt;1),X18,0))))</f>
        <v>0</v>
      </c>
      <c r="Z18" s="233">
        <f>IF(Z$4=$G18+$B18,SUMIFS(INDEX('ABP REC Calc'!$G$75:$AB$138,,MATCH($I18,'ABP REC Calc'!$G$74:$AB$74,0)),'ABP REC Calc'!$C$75:$C$138,'ABP REC Spend'!$E18,'ABP REC Calc'!$B$75:$B$138,'ABP REC Spend'!$F18)*$D18,
IF(AND(Y18&gt;0,(Z$4-$G18)=(1+$B18)),((Y18/$D18)-Y18)/$C18,
(IF(AND((Z$4-$G18)&lt;(1+$B18),(Z$4-$G18)&gt;1),Y18,0))))</f>
        <v>0</v>
      </c>
      <c r="AA18" s="233">
        <f>IF(AA$4=$G18+$B18,SUMIFS(INDEX('ABP REC Calc'!$G$75:$AB$138,,MATCH($I18,'ABP REC Calc'!$G$74:$AB$74,0)),'ABP REC Calc'!$C$75:$C$138,'ABP REC Spend'!$E18,'ABP REC Calc'!$B$75:$B$138,'ABP REC Spend'!$F18)*$D18,
IF(AND(Z18&gt;0,(AA$4-$G18)=(1+$B18)),((Z18/$D18)-Z18)/$C18,
(IF(AND((AA$4-$G18)&lt;(1+$B18),(AA$4-$G18)&gt;1),Z18,0))))</f>
        <v>0</v>
      </c>
      <c r="AB18" s="233">
        <f>IF(AB$4=$G18+$B18,SUMIFS(INDEX('ABP REC Calc'!$G$75:$AB$138,,MATCH($I18,'ABP REC Calc'!$G$74:$AB$74,0)),'ABP REC Calc'!$C$75:$C$138,'ABP REC Spend'!$E18,'ABP REC Calc'!$B$75:$B$138,'ABP REC Spend'!$F18)*$D18,
IF(AND(AA18&gt;0,(AB$4-$G18)=(1+$B18)),((AA18/$D18)-AA18)/$C18,
(IF(AND((AB$4-$G18)&lt;(1+$B18),(AB$4-$G18)&gt;1),AA18,0))))</f>
        <v>0</v>
      </c>
      <c r="AC18" s="233">
        <f>IF(AC$4=$G18+$B18,SUMIFS(INDEX('ABP REC Calc'!$G$75:$AB$138,,MATCH($I18,'ABP REC Calc'!$G$74:$AB$74,0)),'ABP REC Calc'!$C$75:$C$138,'ABP REC Spend'!$E18,'ABP REC Calc'!$B$75:$B$138,'ABP REC Spend'!$F18)*$D18,
IF(AND(AB18&gt;0,(AC$4-$G18)=(1+$B18)),((AB18/$D18)-AB18)/$C18,
(IF(AND((AC$4-$G18)&lt;(1+$B18),(AC$4-$G18)&gt;1),AB18,0))))</f>
        <v>0</v>
      </c>
      <c r="AD18" s="233">
        <f>IF(AD$4=$G18+$B18,SUMIFS(INDEX('ABP REC Calc'!$G$75:$AB$138,,MATCH($I18,'ABP REC Calc'!$G$74:$AB$74,0)),'ABP REC Calc'!$C$75:$C$138,'ABP REC Spend'!$E18,'ABP REC Calc'!$B$75:$B$138,'ABP REC Spend'!$F18)*$D18,
IF(AND(AC18&gt;0,(AD$4-$G18)=(1+$B18)),((AC18/$D18)-AC18)/$C18,
(IF(AND((AD$4-$G18)&lt;(1+$B18),(AD$4-$G18)&gt;1),AC18,0))))</f>
        <v>0</v>
      </c>
      <c r="AE18" s="233">
        <f>IF(AE$4=$G18+$B18,SUMIFS(INDEX('ABP REC Calc'!$G$75:$AB$138,,MATCH($I18,'ABP REC Calc'!$G$74:$AB$74,0)),'ABP REC Calc'!$C$75:$C$138,'ABP REC Spend'!$E18,'ABP REC Calc'!$B$75:$B$138,'ABP REC Spend'!$F18)*$D18,
IF(AND(AD18&gt;0,(AE$4-$G18)=(1+$B18)),((AD18/$D18)-AD18)/$C18,
(IF(AND((AE$4-$G18)&lt;(1+$B18),(AE$4-$G18)&gt;1),AD18,0))))</f>
        <v>0</v>
      </c>
      <c r="AF18" s="233">
        <f>IF(AF$4=$G18+$B18,SUMIFS(INDEX('ABP REC Calc'!$G$75:$AB$138,,MATCH($I18,'ABP REC Calc'!$G$74:$AB$74,0)),'ABP REC Calc'!$C$75:$C$138,'ABP REC Spend'!$E18,'ABP REC Calc'!$B$75:$B$138,'ABP REC Spend'!$F18)*$D18,
IF(AND(AE18&gt;0,(AF$4-$G18)=(1+$B18)),((AE18/$D18)-AE18)/$C18,
(IF(AND((AF$4-$G18)&lt;(1+$B18),(AF$4-$G18)&gt;1),AE18,0))))</f>
        <v>0</v>
      </c>
      <c r="AG18" s="233">
        <f>IF(AG$4=$G18+$B18,SUMIFS(INDEX('ABP REC Calc'!$G$75:$AB$138,,MATCH($I18,'ABP REC Calc'!$G$74:$AB$74,0)),'ABP REC Calc'!$C$75:$C$138,'ABP REC Spend'!$E18,'ABP REC Calc'!$B$75:$B$138,'ABP REC Spend'!$F18)*$D18,
IF(AND(AF18&gt;0,(AG$4-$G18)=(1+$B18)),((AF18/$D18)-AF18)/$C18,
(IF(AND((AG$4-$G18)&lt;(1+$B18),(AG$4-$G18)&gt;1),AF18,0))))</f>
        <v>0</v>
      </c>
      <c r="AH18" s="233">
        <f>IF(AH$4=$G18+$B18,SUMIFS(INDEX('ABP REC Calc'!$G$75:$AB$138,,MATCH($I18,'ABP REC Calc'!$G$74:$AB$74,0)),'ABP REC Calc'!$C$75:$C$138,'ABP REC Spend'!$E18,'ABP REC Calc'!$B$75:$B$138,'ABP REC Spend'!$F18)*$D18,
IF(AND(AG18&gt;0,(AH$4-$G18)=(1+$B18)),((AG18/$D18)-AG18)/$C18,
(IF(AND((AH$4-$G18)&lt;(1+$B18),(AH$4-$G18)&gt;1),AG18,0))))</f>
        <v>0</v>
      </c>
    </row>
    <row r="19" spans="2:34" ht="14.75" customHeight="1" x14ac:dyDescent="0.25">
      <c r="B19" s="332" cm="1">
        <f t="array" ref="B19">INDEX(Inputs_ByYear!$D$78:$D$83, MATCH('ABP REC Spend'!$E19, Inputs_ByYear!$B$78:$B$83,0),)</f>
        <v>0</v>
      </c>
      <c r="C19" s="332" cm="1">
        <f t="array" ref="C19">INDEX(Inputs_ByYear!$D$60:$D$65, MATCH('ABP REC Spend'!$E19,Inputs_ByYear!$B$60:$B$65,0),)</f>
        <v>1</v>
      </c>
      <c r="D19" s="332" cm="1">
        <f t="array" ref="D19">INDEX(Inputs_ByYear!$D$69:$D$74, MATCH('ABP REC Spend'!$E19, Inputs_ByYear!$B$69:$B$74,0),)</f>
        <v>0.5</v>
      </c>
      <c r="E19" s="222" t="s">
        <v>233</v>
      </c>
      <c r="F19" s="219" t="s">
        <v>258</v>
      </c>
      <c r="G19" s="219">
        <f t="shared" si="1"/>
        <v>2037</v>
      </c>
      <c r="H19" s="219"/>
      <c r="I19" s="227" t="s">
        <v>35</v>
      </c>
      <c r="J19" s="233">
        <f>IF(J$4=$G19+$B19,SUMIFS(INDEX('ABP REC Calc'!$G$75:$AB$138,,MATCH($I19,'ABP REC Calc'!$G$74:$AB$74,0)),'ABP REC Calc'!$C$75:$C$138,'ABP REC Spend'!$E19,'ABP REC Calc'!$B$75:$B$138,'ABP REC Spend'!$F19)*$D19,
IF(AND(I19&gt;0,(J$4-$G19)=(1+$B19)),((I19/$D19)-I19)/$C19,
(IF(AND((J$4-$G19)&lt;(1+$B19),(J$4-$G19)&gt;1),I19,0))))</f>
        <v>0</v>
      </c>
      <c r="K19" s="233">
        <f>IF(K$4=$G19+$B19,SUMIFS(INDEX('ABP REC Calc'!$G$75:$AB$138,,MATCH($I19,'ABP REC Calc'!$G$74:$AB$74,0)),'ABP REC Calc'!$C$75:$C$138,'ABP REC Spend'!$E19,'ABP REC Calc'!$B$75:$B$138,'ABP REC Spend'!$F19)*$D19,
IF(AND(J19&gt;0,(K$4-$G19)=(1+$B19)),((J19/$D19)-J19)/$C19,
(IF(AND((K$4-$G19)&lt;(1+$B19),(K$4-$G19)&gt;1),J19,0))))</f>
        <v>0</v>
      </c>
      <c r="L19" s="233">
        <f>IF(L$4=$G19+$B19,SUMIFS(INDEX('ABP REC Calc'!$G$75:$AB$138,,MATCH($I19,'ABP REC Calc'!$G$74:$AB$74,0)),'ABP REC Calc'!$C$75:$C$138,'ABP REC Spend'!$E19,'ABP REC Calc'!$B$75:$B$138,'ABP REC Spend'!$F19)*$D19,
IF(AND(K19&gt;0,(L$4-$G19)=(1+$B19)),((K19/$D19)-K19)/$C19,
(IF(AND((L$4-$G19)&lt;(1+$B19),(L$4-$G19)&gt;1),K19,0))))</f>
        <v>0</v>
      </c>
      <c r="M19" s="233">
        <f>IF(M$4=$G19+$B19,SUMIFS(INDEX('ABP REC Calc'!$G$75:$AB$138,,MATCH($I19,'ABP REC Calc'!$G$74:$AB$74,0)),'ABP REC Calc'!$C$75:$C$138,'ABP REC Spend'!$E19,'ABP REC Calc'!$B$75:$B$138,'ABP REC Spend'!$F19)*$D19,
IF(AND(L19&gt;0,(M$4-$G19)=(1+$B19)),((L19/$D19)-L19)/$C19,
(IF(AND((M$4-$G19)&lt;(1+$B19),(M$4-$G19)&gt;1),L19,0))))</f>
        <v>0</v>
      </c>
      <c r="N19" s="233">
        <f>IF(N$4=$G19+$B19,SUMIFS(INDEX('ABP REC Calc'!$G$75:$AB$138,,MATCH($I19,'ABP REC Calc'!$G$74:$AB$74,0)),'ABP REC Calc'!$C$75:$C$138,'ABP REC Spend'!$E19,'ABP REC Calc'!$B$75:$B$138,'ABP REC Spend'!$F19)*$D19,
IF(AND(M19&gt;0,(N$4-$G19)=(1+$B19)),((M19/$D19)-M19)/$C19,
(IF(AND((N$4-$G19)&lt;(1+$B19),(N$4-$G19)&gt;1),M19,0))))</f>
        <v>0</v>
      </c>
      <c r="O19" s="233">
        <f>IF(O$4=$G19+$B19,SUMIFS(INDEX('ABP REC Calc'!$G$75:$AB$138,,MATCH($I19,'ABP REC Calc'!$G$74:$AB$74,0)),'ABP REC Calc'!$C$75:$C$138,'ABP REC Spend'!$E19,'ABP REC Calc'!$B$75:$B$138,'ABP REC Spend'!$F19)*$D19,
IF(AND(N19&gt;0,(O$4-$G19)=(1+$B19)),((N19/$D19)-N19)/$C19,
(IF(AND((O$4-$G19)&lt;(1+$B19),(O$4-$G19)&gt;1),N19,0))))</f>
        <v>0</v>
      </c>
      <c r="P19" s="233">
        <f>IF(P$4=$G19+$B19,SUMIFS(INDEX('ABP REC Calc'!$G$75:$AB$138,,MATCH($I19,'ABP REC Calc'!$G$74:$AB$74,0)),'ABP REC Calc'!$C$75:$C$138,'ABP REC Spend'!$E19,'ABP REC Calc'!$B$75:$B$138,'ABP REC Spend'!$F19)*$D19,
IF(AND(O19&gt;0,(P$4-$G19)=(1+$B19)),((O19/$D19)-O19)/$C19,
(IF(AND((P$4-$G19)&lt;(1+$B19),(P$4-$G19)&gt;1),O19,0))))</f>
        <v>0</v>
      </c>
      <c r="Q19" s="233">
        <f>IF(Q$4=$G19+$B19,SUMIFS(INDEX('ABP REC Calc'!$G$75:$AB$138,,MATCH($I19,'ABP REC Calc'!$G$74:$AB$74,0)),'ABP REC Calc'!$C$75:$C$138,'ABP REC Spend'!$E19,'ABP REC Calc'!$B$75:$B$138,'ABP REC Spend'!$F19)*$D19,
IF(AND(P19&gt;0,(Q$4-$G19)=(1+$B19)),((P19/$D19)-P19)/$C19,
(IF(AND((Q$4-$G19)&lt;(1+$B19),(Q$4-$G19)&gt;1),P19,0))))</f>
        <v>0</v>
      </c>
      <c r="R19" s="233">
        <f>IF(R$4=$G19+$B19,SUMIFS(INDEX('ABP REC Calc'!$G$75:$AB$138,,MATCH($I19,'ABP REC Calc'!$G$74:$AB$74,0)),'ABP REC Calc'!$C$75:$C$138,'ABP REC Spend'!$E19,'ABP REC Calc'!$B$75:$B$138,'ABP REC Spend'!$F19)*$D19,
IF(AND(Q19&gt;0,(R$4-$G19)=(1+$B19)),((Q19/$D19)-Q19)/$C19,
(IF(AND((R$4-$G19)&lt;(1+$B19),(R$4-$G19)&gt;1),Q19,0))))</f>
        <v>0</v>
      </c>
      <c r="S19" s="233">
        <f>IF(S$4=$G19+$B19,SUMIFS(INDEX('ABP REC Calc'!$G$75:$AB$138,,MATCH($I19,'ABP REC Calc'!$G$74:$AB$74,0)),'ABP REC Calc'!$C$75:$C$138,'ABP REC Spend'!$E19,'ABP REC Calc'!$B$75:$B$138,'ABP REC Spend'!$F19)*$D19,
IF(AND(R19&gt;0,(S$4-$G19)=(1+$B19)),((R19/$D19)-R19)/$C19,
(IF(AND((S$4-$G19)&lt;(1+$B19),(S$4-$G19)&gt;1),R19,0))))</f>
        <v>0</v>
      </c>
      <c r="T19" s="233">
        <f>IF(T$4=$G19+$B19,SUMIFS(INDEX('ABP REC Calc'!$G$75:$AB$138,,MATCH($I19,'ABP REC Calc'!$G$74:$AB$74,0)),'ABP REC Calc'!$C$75:$C$138,'ABP REC Spend'!$E19,'ABP REC Calc'!$B$75:$B$138,'ABP REC Spend'!$F19)*$D19,
IF(AND(S19&gt;0,(T$4-$G19)=(1+$B19)),((S19/$D19)-S19)/$C19,
(IF(AND((T$4-$G19)&lt;(1+$B19),(T$4-$G19)&gt;1),S19,0))))</f>
        <v>0</v>
      </c>
      <c r="U19" s="233">
        <f>IF(U$4=$G19+$B19,SUMIFS(INDEX('ABP REC Calc'!$G$75:$AB$138,,MATCH($I19,'ABP REC Calc'!$G$74:$AB$74,0)),'ABP REC Calc'!$C$75:$C$138,'ABP REC Spend'!$E19,'ABP REC Calc'!$B$75:$B$138,'ABP REC Spend'!$F19)*$D19,
IF(AND(T19&gt;0,(U$4-$G19)=(1+$B19)),((T19/$D19)-T19)/$C19,
(IF(AND((U$4-$G19)&lt;(1+$B19),(U$4-$G19)&gt;1),T19,0))))</f>
        <v>0</v>
      </c>
      <c r="V19" s="233">
        <f>IF(V$4=$G19+$B19,SUMIFS(INDEX('ABP REC Calc'!$G$75:$AB$138,,MATCH($I19,'ABP REC Calc'!$G$74:$AB$74,0)),'ABP REC Calc'!$C$75:$C$138,'ABP REC Spend'!$E19,'ABP REC Calc'!$B$75:$B$138,'ABP REC Spend'!$F19)*$D19,
IF(AND(U19&gt;0,(V$4-$G19)=(1+$B19)),((U19/$D19)-U19)/$C19,
(IF(AND((V$4-$G19)&lt;(1+$B19),(V$4-$G19)&gt;1),U19,0))))</f>
        <v>0</v>
      </c>
      <c r="W19" s="233">
        <f>IF(W$4=$G19+$B19,SUMIFS(INDEX('ABP REC Calc'!$G$75:$AB$138,,MATCH($I19,'ABP REC Calc'!$G$74:$AB$74,0)),'ABP REC Calc'!$C$75:$C$138,'ABP REC Spend'!$E19,'ABP REC Calc'!$B$75:$B$138,'ABP REC Spend'!$F19)*$D19,
IF(AND(V19&gt;0,(W$4-$G19)=(1+$B19)),((V19/$D19)-V19)/$C19,
(IF(AND((W$4-$G19)&lt;(1+$B19),(W$4-$G19)&gt;1),V19,0))))</f>
        <v>38223779.47160586</v>
      </c>
      <c r="X19" s="233">
        <f>IF(X$4=$G19+$B19,SUMIFS(INDEX('ABP REC Calc'!$G$75:$AB$138,,MATCH($I19,'ABP REC Calc'!$G$74:$AB$74,0)),'ABP REC Calc'!$C$75:$C$138,'ABP REC Spend'!$E19,'ABP REC Calc'!$B$75:$B$138,'ABP REC Spend'!$F19)*$D19,
IF(AND(W19&gt;0,(X$4-$G19)=(1+$B19)),((W19/$D19)-W19)/$C19,
(IF(AND((X$4-$G19)&lt;(1+$B19),(X$4-$G19)&gt;1),W19,0))))</f>
        <v>38223779.47160586</v>
      </c>
      <c r="Y19" s="233">
        <f>IF(Y$4=$G19+$B19,SUMIFS(INDEX('ABP REC Calc'!$G$75:$AB$138,,MATCH($I19,'ABP REC Calc'!$G$74:$AB$74,0)),'ABP REC Calc'!$C$75:$C$138,'ABP REC Spend'!$E19,'ABP REC Calc'!$B$75:$B$138,'ABP REC Spend'!$F19)*$D19,
IF(AND(X19&gt;0,(Y$4-$G19)=(1+$B19)),((X19/$D19)-X19)/$C19,
(IF(AND((Y$4-$G19)&lt;(1+$B19),(Y$4-$G19)&gt;1),X19,0))))</f>
        <v>0</v>
      </c>
      <c r="Z19" s="233">
        <f>IF(Z$4=$G19+$B19,SUMIFS(INDEX('ABP REC Calc'!$G$75:$AB$138,,MATCH($I19,'ABP REC Calc'!$G$74:$AB$74,0)),'ABP REC Calc'!$C$75:$C$138,'ABP REC Spend'!$E19,'ABP REC Calc'!$B$75:$B$138,'ABP REC Spend'!$F19)*$D19,
IF(AND(Y19&gt;0,(Z$4-$G19)=(1+$B19)),((Y19/$D19)-Y19)/$C19,
(IF(AND((Z$4-$G19)&lt;(1+$B19),(Z$4-$G19)&gt;1),Y19,0))))</f>
        <v>0</v>
      </c>
      <c r="AA19" s="233">
        <f>IF(AA$4=$G19+$B19,SUMIFS(INDEX('ABP REC Calc'!$G$75:$AB$138,,MATCH($I19,'ABP REC Calc'!$G$74:$AB$74,0)),'ABP REC Calc'!$C$75:$C$138,'ABP REC Spend'!$E19,'ABP REC Calc'!$B$75:$B$138,'ABP REC Spend'!$F19)*$D19,
IF(AND(Z19&gt;0,(AA$4-$G19)=(1+$B19)),((Z19/$D19)-Z19)/$C19,
(IF(AND((AA$4-$G19)&lt;(1+$B19),(AA$4-$G19)&gt;1),Z19,0))))</f>
        <v>0</v>
      </c>
      <c r="AB19" s="233">
        <f>IF(AB$4=$G19+$B19,SUMIFS(INDEX('ABP REC Calc'!$G$75:$AB$138,,MATCH($I19,'ABP REC Calc'!$G$74:$AB$74,0)),'ABP REC Calc'!$C$75:$C$138,'ABP REC Spend'!$E19,'ABP REC Calc'!$B$75:$B$138,'ABP REC Spend'!$F19)*$D19,
IF(AND(AA19&gt;0,(AB$4-$G19)=(1+$B19)),((AA19/$D19)-AA19)/$C19,
(IF(AND((AB$4-$G19)&lt;(1+$B19),(AB$4-$G19)&gt;1),AA19,0))))</f>
        <v>0</v>
      </c>
      <c r="AC19" s="233">
        <f>IF(AC$4=$G19+$B19,SUMIFS(INDEX('ABP REC Calc'!$G$75:$AB$138,,MATCH($I19,'ABP REC Calc'!$G$74:$AB$74,0)),'ABP REC Calc'!$C$75:$C$138,'ABP REC Spend'!$E19,'ABP REC Calc'!$B$75:$B$138,'ABP REC Spend'!$F19)*$D19,
IF(AND(AB19&gt;0,(AC$4-$G19)=(1+$B19)),((AB19/$D19)-AB19)/$C19,
(IF(AND((AC$4-$G19)&lt;(1+$B19),(AC$4-$G19)&gt;1),AB19,0))))</f>
        <v>0</v>
      </c>
      <c r="AD19" s="233">
        <f>IF(AD$4=$G19+$B19,SUMIFS(INDEX('ABP REC Calc'!$G$75:$AB$138,,MATCH($I19,'ABP REC Calc'!$G$74:$AB$74,0)),'ABP REC Calc'!$C$75:$C$138,'ABP REC Spend'!$E19,'ABP REC Calc'!$B$75:$B$138,'ABP REC Spend'!$F19)*$D19,
IF(AND(AC19&gt;0,(AD$4-$G19)=(1+$B19)),((AC19/$D19)-AC19)/$C19,
(IF(AND((AD$4-$G19)&lt;(1+$B19),(AD$4-$G19)&gt;1),AC19,0))))</f>
        <v>0</v>
      </c>
      <c r="AE19" s="233">
        <f>IF(AE$4=$G19+$B19,SUMIFS(INDEX('ABP REC Calc'!$G$75:$AB$138,,MATCH($I19,'ABP REC Calc'!$G$74:$AB$74,0)),'ABP REC Calc'!$C$75:$C$138,'ABP REC Spend'!$E19,'ABP REC Calc'!$B$75:$B$138,'ABP REC Spend'!$F19)*$D19,
IF(AND(AD19&gt;0,(AE$4-$G19)=(1+$B19)),((AD19/$D19)-AD19)/$C19,
(IF(AND((AE$4-$G19)&lt;(1+$B19),(AE$4-$G19)&gt;1),AD19,0))))</f>
        <v>0</v>
      </c>
      <c r="AF19" s="233">
        <f>IF(AF$4=$G19+$B19,SUMIFS(INDEX('ABP REC Calc'!$G$75:$AB$138,,MATCH($I19,'ABP REC Calc'!$G$74:$AB$74,0)),'ABP REC Calc'!$C$75:$C$138,'ABP REC Spend'!$E19,'ABP REC Calc'!$B$75:$B$138,'ABP REC Spend'!$F19)*$D19,
IF(AND(AE19&gt;0,(AF$4-$G19)=(1+$B19)),((AE19/$D19)-AE19)/$C19,
(IF(AND((AF$4-$G19)&lt;(1+$B19),(AF$4-$G19)&gt;1),AE19,0))))</f>
        <v>0</v>
      </c>
      <c r="AG19" s="233">
        <f>IF(AG$4=$G19+$B19,SUMIFS(INDEX('ABP REC Calc'!$G$75:$AB$138,,MATCH($I19,'ABP REC Calc'!$G$74:$AB$74,0)),'ABP REC Calc'!$C$75:$C$138,'ABP REC Spend'!$E19,'ABP REC Calc'!$B$75:$B$138,'ABP REC Spend'!$F19)*$D19,
IF(AND(AF19&gt;0,(AG$4-$G19)=(1+$B19)),((AF19/$D19)-AF19)/$C19,
(IF(AND((AG$4-$G19)&lt;(1+$B19),(AG$4-$G19)&gt;1),AF19,0))))</f>
        <v>0</v>
      </c>
      <c r="AH19" s="233">
        <f>IF(AH$4=$G19+$B19,SUMIFS(INDEX('ABP REC Calc'!$G$75:$AB$138,,MATCH($I19,'ABP REC Calc'!$G$74:$AB$74,0)),'ABP REC Calc'!$C$75:$C$138,'ABP REC Spend'!$E19,'ABP REC Calc'!$B$75:$B$138,'ABP REC Spend'!$F19)*$D19,
IF(AND(AG19&gt;0,(AH$4-$G19)=(1+$B19)),((AG19/$D19)-AG19)/$C19,
(IF(AND((AH$4-$G19)&lt;(1+$B19),(AH$4-$G19)&gt;1),AG19,0))))</f>
        <v>0</v>
      </c>
    </row>
    <row r="20" spans="2:34" ht="14.75" customHeight="1" x14ac:dyDescent="0.25">
      <c r="B20" s="332" cm="1">
        <f t="array" ref="B20">INDEX(Inputs_ByYear!$D$78:$D$83, MATCH('ABP REC Spend'!$E20, Inputs_ByYear!$B$78:$B$83,0),)</f>
        <v>0</v>
      </c>
      <c r="C20" s="332" cm="1">
        <f t="array" ref="C20">INDEX(Inputs_ByYear!$D$60:$D$65, MATCH('ABP REC Spend'!$E20,Inputs_ByYear!$B$60:$B$65,0),)</f>
        <v>1</v>
      </c>
      <c r="D20" s="332" cm="1">
        <f t="array" ref="D20">INDEX(Inputs_ByYear!$D$69:$D$74, MATCH('ABP REC Spend'!$E20, Inputs_ByYear!$B$69:$B$74,0),)</f>
        <v>0.5</v>
      </c>
      <c r="E20" s="222" t="s">
        <v>233</v>
      </c>
      <c r="F20" s="219" t="s">
        <v>258</v>
      </c>
      <c r="G20" s="219">
        <f t="shared" si="1"/>
        <v>2038</v>
      </c>
      <c r="H20" s="219"/>
      <c r="I20" s="227" t="s">
        <v>36</v>
      </c>
      <c r="J20" s="233">
        <f>IF(J$4=$G20+$B20,SUMIFS(INDEX('ABP REC Calc'!$G$75:$AB$138,,MATCH($I20,'ABP REC Calc'!$G$74:$AB$74,0)),'ABP REC Calc'!$C$75:$C$138,'ABP REC Spend'!$E20,'ABP REC Calc'!$B$75:$B$138,'ABP REC Spend'!$F20)*$D20,
IF(AND(I20&gt;0,(J$4-$G20)=(1+$B20)),((I20/$D20)-I20)/$C20,
(IF(AND((J$4-$G20)&lt;(1+$B20),(J$4-$G20)&gt;1),I20,0))))</f>
        <v>0</v>
      </c>
      <c r="K20" s="233">
        <f>IF(K$4=$G20+$B20,SUMIFS(INDEX('ABP REC Calc'!$G$75:$AB$138,,MATCH($I20,'ABP REC Calc'!$G$74:$AB$74,0)),'ABP REC Calc'!$C$75:$C$138,'ABP REC Spend'!$E20,'ABP REC Calc'!$B$75:$B$138,'ABP REC Spend'!$F20)*$D20,
IF(AND(J20&gt;0,(K$4-$G20)=(1+$B20)),((J20/$D20)-J20)/$C20,
(IF(AND((K$4-$G20)&lt;(1+$B20),(K$4-$G20)&gt;1),J20,0))))</f>
        <v>0</v>
      </c>
      <c r="L20" s="233">
        <f>IF(L$4=$G20+$B20,SUMIFS(INDEX('ABP REC Calc'!$G$75:$AB$138,,MATCH($I20,'ABP REC Calc'!$G$74:$AB$74,0)),'ABP REC Calc'!$C$75:$C$138,'ABP REC Spend'!$E20,'ABP REC Calc'!$B$75:$B$138,'ABP REC Spend'!$F20)*$D20,
IF(AND(K20&gt;0,(L$4-$G20)=(1+$B20)),((K20/$D20)-K20)/$C20,
(IF(AND((L$4-$G20)&lt;(1+$B20),(L$4-$G20)&gt;1),K20,0))))</f>
        <v>0</v>
      </c>
      <c r="M20" s="233">
        <f>IF(M$4=$G20+$B20,SUMIFS(INDEX('ABP REC Calc'!$G$75:$AB$138,,MATCH($I20,'ABP REC Calc'!$G$74:$AB$74,0)),'ABP REC Calc'!$C$75:$C$138,'ABP REC Spend'!$E20,'ABP REC Calc'!$B$75:$B$138,'ABP REC Spend'!$F20)*$D20,
IF(AND(L20&gt;0,(M$4-$G20)=(1+$B20)),((L20/$D20)-L20)/$C20,
(IF(AND((M$4-$G20)&lt;(1+$B20),(M$4-$G20)&gt;1),L20,0))))</f>
        <v>0</v>
      </c>
      <c r="N20" s="233">
        <f>IF(N$4=$G20+$B20,SUMIFS(INDEX('ABP REC Calc'!$G$75:$AB$138,,MATCH($I20,'ABP REC Calc'!$G$74:$AB$74,0)),'ABP REC Calc'!$C$75:$C$138,'ABP REC Spend'!$E20,'ABP REC Calc'!$B$75:$B$138,'ABP REC Spend'!$F20)*$D20,
IF(AND(M20&gt;0,(N$4-$G20)=(1+$B20)),((M20/$D20)-M20)/$C20,
(IF(AND((N$4-$G20)&lt;(1+$B20),(N$4-$G20)&gt;1),M20,0))))</f>
        <v>0</v>
      </c>
      <c r="O20" s="233">
        <f>IF(O$4=$G20+$B20,SUMIFS(INDEX('ABP REC Calc'!$G$75:$AB$138,,MATCH($I20,'ABP REC Calc'!$G$74:$AB$74,0)),'ABP REC Calc'!$C$75:$C$138,'ABP REC Spend'!$E20,'ABP REC Calc'!$B$75:$B$138,'ABP REC Spend'!$F20)*$D20,
IF(AND(N20&gt;0,(O$4-$G20)=(1+$B20)),((N20/$D20)-N20)/$C20,
(IF(AND((O$4-$G20)&lt;(1+$B20),(O$4-$G20)&gt;1),N20,0))))</f>
        <v>0</v>
      </c>
      <c r="P20" s="233">
        <f>IF(P$4=$G20+$B20,SUMIFS(INDEX('ABP REC Calc'!$G$75:$AB$138,,MATCH($I20,'ABP REC Calc'!$G$74:$AB$74,0)),'ABP REC Calc'!$C$75:$C$138,'ABP REC Spend'!$E20,'ABP REC Calc'!$B$75:$B$138,'ABP REC Spend'!$F20)*$D20,
IF(AND(O20&gt;0,(P$4-$G20)=(1+$B20)),((O20/$D20)-O20)/$C20,
(IF(AND((P$4-$G20)&lt;(1+$B20),(P$4-$G20)&gt;1),O20,0))))</f>
        <v>0</v>
      </c>
      <c r="Q20" s="233">
        <f>IF(Q$4=$G20+$B20,SUMIFS(INDEX('ABP REC Calc'!$G$75:$AB$138,,MATCH($I20,'ABP REC Calc'!$G$74:$AB$74,0)),'ABP REC Calc'!$C$75:$C$138,'ABP REC Spend'!$E20,'ABP REC Calc'!$B$75:$B$138,'ABP REC Spend'!$F20)*$D20,
IF(AND(P20&gt;0,(Q$4-$G20)=(1+$B20)),((P20/$D20)-P20)/$C20,
(IF(AND((Q$4-$G20)&lt;(1+$B20),(Q$4-$G20)&gt;1),P20,0))))</f>
        <v>0</v>
      </c>
      <c r="R20" s="233">
        <f>IF(R$4=$G20+$B20,SUMIFS(INDEX('ABP REC Calc'!$G$75:$AB$138,,MATCH($I20,'ABP REC Calc'!$G$74:$AB$74,0)),'ABP REC Calc'!$C$75:$C$138,'ABP REC Spend'!$E20,'ABP REC Calc'!$B$75:$B$138,'ABP REC Spend'!$F20)*$D20,
IF(AND(Q20&gt;0,(R$4-$G20)=(1+$B20)),((Q20/$D20)-Q20)/$C20,
(IF(AND((R$4-$G20)&lt;(1+$B20),(R$4-$G20)&gt;1),Q20,0))))</f>
        <v>0</v>
      </c>
      <c r="S20" s="233">
        <f>IF(S$4=$G20+$B20,SUMIFS(INDEX('ABP REC Calc'!$G$75:$AB$138,,MATCH($I20,'ABP REC Calc'!$G$74:$AB$74,0)),'ABP REC Calc'!$C$75:$C$138,'ABP REC Spend'!$E20,'ABP REC Calc'!$B$75:$B$138,'ABP REC Spend'!$F20)*$D20,
IF(AND(R20&gt;0,(S$4-$G20)=(1+$B20)),((R20/$D20)-R20)/$C20,
(IF(AND((S$4-$G20)&lt;(1+$B20),(S$4-$G20)&gt;1),R20,0))))</f>
        <v>0</v>
      </c>
      <c r="T20" s="233">
        <f>IF(T$4=$G20+$B20,SUMIFS(INDEX('ABP REC Calc'!$G$75:$AB$138,,MATCH($I20,'ABP REC Calc'!$G$74:$AB$74,0)),'ABP REC Calc'!$C$75:$C$138,'ABP REC Spend'!$E20,'ABP REC Calc'!$B$75:$B$138,'ABP REC Spend'!$F20)*$D20,
IF(AND(S20&gt;0,(T$4-$G20)=(1+$B20)),((S20/$D20)-S20)/$C20,
(IF(AND((T$4-$G20)&lt;(1+$B20),(T$4-$G20)&gt;1),S20,0))))</f>
        <v>0</v>
      </c>
      <c r="U20" s="233">
        <f>IF(U$4=$G20+$B20,SUMIFS(INDEX('ABP REC Calc'!$G$75:$AB$138,,MATCH($I20,'ABP REC Calc'!$G$74:$AB$74,0)),'ABP REC Calc'!$C$75:$C$138,'ABP REC Spend'!$E20,'ABP REC Calc'!$B$75:$B$138,'ABP REC Spend'!$F20)*$D20,
IF(AND(T20&gt;0,(U$4-$G20)=(1+$B20)),((T20/$D20)-T20)/$C20,
(IF(AND((U$4-$G20)&lt;(1+$B20),(U$4-$G20)&gt;1),T20,0))))</f>
        <v>0</v>
      </c>
      <c r="V20" s="233">
        <f>IF(V$4=$G20+$B20,SUMIFS(INDEX('ABP REC Calc'!$G$75:$AB$138,,MATCH($I20,'ABP REC Calc'!$G$74:$AB$74,0)),'ABP REC Calc'!$C$75:$C$138,'ABP REC Spend'!$E20,'ABP REC Calc'!$B$75:$B$138,'ABP REC Spend'!$F20)*$D20,
IF(AND(U20&gt;0,(V$4-$G20)=(1+$B20)),((U20/$D20)-U20)/$C20,
(IF(AND((V$4-$G20)&lt;(1+$B20),(V$4-$G20)&gt;1),U20,0))))</f>
        <v>0</v>
      </c>
      <c r="W20" s="233">
        <f>IF(W$4=$G20+$B20,SUMIFS(INDEX('ABP REC Calc'!$G$75:$AB$138,,MATCH($I20,'ABP REC Calc'!$G$74:$AB$74,0)),'ABP REC Calc'!$C$75:$C$138,'ABP REC Spend'!$E20,'ABP REC Calc'!$B$75:$B$138,'ABP REC Spend'!$F20)*$D20,
IF(AND(V20&gt;0,(W$4-$G20)=(1+$B20)),((V20/$D20)-V20)/$C20,
(IF(AND((W$4-$G20)&lt;(1+$B20),(W$4-$G20)&gt;1),V20,0))))</f>
        <v>0</v>
      </c>
      <c r="X20" s="233">
        <f>IF(X$4=$G20+$B20,SUMIFS(INDEX('ABP REC Calc'!$G$75:$AB$138,,MATCH($I20,'ABP REC Calc'!$G$74:$AB$74,0)),'ABP REC Calc'!$C$75:$C$138,'ABP REC Spend'!$E20,'ABP REC Calc'!$B$75:$B$138,'ABP REC Spend'!$F20)*$D20,
IF(AND(W20&gt;0,(X$4-$G20)=(1+$B20)),((W20/$D20)-W20)/$C20,
(IF(AND((X$4-$G20)&lt;(1+$B20),(X$4-$G20)&gt;1),W20,0))))</f>
        <v>37841541.6768898</v>
      </c>
      <c r="Y20" s="233">
        <f>IF(Y$4=$G20+$B20,SUMIFS(INDEX('ABP REC Calc'!$G$75:$AB$138,,MATCH($I20,'ABP REC Calc'!$G$74:$AB$74,0)),'ABP REC Calc'!$C$75:$C$138,'ABP REC Spend'!$E20,'ABP REC Calc'!$B$75:$B$138,'ABP REC Spend'!$F20)*$D20,
IF(AND(X20&gt;0,(Y$4-$G20)=(1+$B20)),((X20/$D20)-X20)/$C20,
(IF(AND((Y$4-$G20)&lt;(1+$B20),(Y$4-$G20)&gt;1),X20,0))))</f>
        <v>37841541.6768898</v>
      </c>
      <c r="Z20" s="233">
        <f>IF(Z$4=$G20+$B20,SUMIFS(INDEX('ABP REC Calc'!$G$75:$AB$138,,MATCH($I20,'ABP REC Calc'!$G$74:$AB$74,0)),'ABP REC Calc'!$C$75:$C$138,'ABP REC Spend'!$E20,'ABP REC Calc'!$B$75:$B$138,'ABP REC Spend'!$F20)*$D20,
IF(AND(Y20&gt;0,(Z$4-$G20)=(1+$B20)),((Y20/$D20)-Y20)/$C20,
(IF(AND((Z$4-$G20)&lt;(1+$B20),(Z$4-$G20)&gt;1),Y20,0))))</f>
        <v>0</v>
      </c>
      <c r="AA20" s="233">
        <f>IF(AA$4=$G20+$B20,SUMIFS(INDEX('ABP REC Calc'!$G$75:$AB$138,,MATCH($I20,'ABP REC Calc'!$G$74:$AB$74,0)),'ABP REC Calc'!$C$75:$C$138,'ABP REC Spend'!$E20,'ABP REC Calc'!$B$75:$B$138,'ABP REC Spend'!$F20)*$D20,
IF(AND(Z20&gt;0,(AA$4-$G20)=(1+$B20)),((Z20/$D20)-Z20)/$C20,
(IF(AND((AA$4-$G20)&lt;(1+$B20),(AA$4-$G20)&gt;1),Z20,0))))</f>
        <v>0</v>
      </c>
      <c r="AB20" s="233">
        <f>IF(AB$4=$G20+$B20,SUMIFS(INDEX('ABP REC Calc'!$G$75:$AB$138,,MATCH($I20,'ABP REC Calc'!$G$74:$AB$74,0)),'ABP REC Calc'!$C$75:$C$138,'ABP REC Spend'!$E20,'ABP REC Calc'!$B$75:$B$138,'ABP REC Spend'!$F20)*$D20,
IF(AND(AA20&gt;0,(AB$4-$G20)=(1+$B20)),((AA20/$D20)-AA20)/$C20,
(IF(AND((AB$4-$G20)&lt;(1+$B20),(AB$4-$G20)&gt;1),AA20,0))))</f>
        <v>0</v>
      </c>
      <c r="AC20" s="233">
        <f>IF(AC$4=$G20+$B20,SUMIFS(INDEX('ABP REC Calc'!$G$75:$AB$138,,MATCH($I20,'ABP REC Calc'!$G$74:$AB$74,0)),'ABP REC Calc'!$C$75:$C$138,'ABP REC Spend'!$E20,'ABP REC Calc'!$B$75:$B$138,'ABP REC Spend'!$F20)*$D20,
IF(AND(AB20&gt;0,(AC$4-$G20)=(1+$B20)),((AB20/$D20)-AB20)/$C20,
(IF(AND((AC$4-$G20)&lt;(1+$B20),(AC$4-$G20)&gt;1),AB20,0))))</f>
        <v>0</v>
      </c>
      <c r="AD20" s="233">
        <f>IF(AD$4=$G20+$B20,SUMIFS(INDEX('ABP REC Calc'!$G$75:$AB$138,,MATCH($I20,'ABP REC Calc'!$G$74:$AB$74,0)),'ABP REC Calc'!$C$75:$C$138,'ABP REC Spend'!$E20,'ABP REC Calc'!$B$75:$B$138,'ABP REC Spend'!$F20)*$D20,
IF(AND(AC20&gt;0,(AD$4-$G20)=(1+$B20)),((AC20/$D20)-AC20)/$C20,
(IF(AND((AD$4-$G20)&lt;(1+$B20),(AD$4-$G20)&gt;1),AC20,0))))</f>
        <v>0</v>
      </c>
      <c r="AE20" s="233">
        <f>IF(AE$4=$G20+$B20,SUMIFS(INDEX('ABP REC Calc'!$G$75:$AB$138,,MATCH($I20,'ABP REC Calc'!$G$74:$AB$74,0)),'ABP REC Calc'!$C$75:$C$138,'ABP REC Spend'!$E20,'ABP REC Calc'!$B$75:$B$138,'ABP REC Spend'!$F20)*$D20,
IF(AND(AD20&gt;0,(AE$4-$G20)=(1+$B20)),((AD20/$D20)-AD20)/$C20,
(IF(AND((AE$4-$G20)&lt;(1+$B20),(AE$4-$G20)&gt;1),AD20,0))))</f>
        <v>0</v>
      </c>
      <c r="AF20" s="233">
        <f>IF(AF$4=$G20+$B20,SUMIFS(INDEX('ABP REC Calc'!$G$75:$AB$138,,MATCH($I20,'ABP REC Calc'!$G$74:$AB$74,0)),'ABP REC Calc'!$C$75:$C$138,'ABP REC Spend'!$E20,'ABP REC Calc'!$B$75:$B$138,'ABP REC Spend'!$F20)*$D20,
IF(AND(AE20&gt;0,(AF$4-$G20)=(1+$B20)),((AE20/$D20)-AE20)/$C20,
(IF(AND((AF$4-$G20)&lt;(1+$B20),(AF$4-$G20)&gt;1),AE20,0))))</f>
        <v>0</v>
      </c>
      <c r="AG20" s="233">
        <f>IF(AG$4=$G20+$B20,SUMIFS(INDEX('ABP REC Calc'!$G$75:$AB$138,,MATCH($I20,'ABP REC Calc'!$G$74:$AB$74,0)),'ABP REC Calc'!$C$75:$C$138,'ABP REC Spend'!$E20,'ABP REC Calc'!$B$75:$B$138,'ABP REC Spend'!$F20)*$D20,
IF(AND(AF20&gt;0,(AG$4-$G20)=(1+$B20)),((AF20/$D20)-AF20)/$C20,
(IF(AND((AG$4-$G20)&lt;(1+$B20),(AG$4-$G20)&gt;1),AF20,0))))</f>
        <v>0</v>
      </c>
      <c r="AH20" s="233">
        <f>IF(AH$4=$G20+$B20,SUMIFS(INDEX('ABP REC Calc'!$G$75:$AB$138,,MATCH($I20,'ABP REC Calc'!$G$74:$AB$74,0)),'ABP REC Calc'!$C$75:$C$138,'ABP REC Spend'!$E20,'ABP REC Calc'!$B$75:$B$138,'ABP REC Spend'!$F20)*$D20,
IF(AND(AG20&gt;0,(AH$4-$G20)=(1+$B20)),((AG20/$D20)-AG20)/$C20,
(IF(AND((AH$4-$G20)&lt;(1+$B20),(AH$4-$G20)&gt;1),AG20,0))))</f>
        <v>0</v>
      </c>
    </row>
    <row r="21" spans="2:34" ht="14.75" customHeight="1" x14ac:dyDescent="0.25">
      <c r="B21" s="332" cm="1">
        <f t="array" ref="B21">INDEX(Inputs_ByYear!$D$78:$D$83, MATCH('ABP REC Spend'!$E21, Inputs_ByYear!$B$78:$B$83,0),)</f>
        <v>0</v>
      </c>
      <c r="C21" s="332" cm="1">
        <f t="array" ref="C21">INDEX(Inputs_ByYear!$D$60:$D$65, MATCH('ABP REC Spend'!$E21,Inputs_ByYear!$B$60:$B$65,0),)</f>
        <v>1</v>
      </c>
      <c r="D21" s="332" cm="1">
        <f t="array" ref="D21">INDEX(Inputs_ByYear!$D$69:$D$74, MATCH('ABP REC Spend'!$E21, Inputs_ByYear!$B$69:$B$74,0),)</f>
        <v>0.5</v>
      </c>
      <c r="E21" s="222" t="s">
        <v>233</v>
      </c>
      <c r="F21" s="219" t="s">
        <v>258</v>
      </c>
      <c r="G21" s="219">
        <f t="shared" si="1"/>
        <v>2039</v>
      </c>
      <c r="H21" s="219"/>
      <c r="I21" s="227" t="s">
        <v>37</v>
      </c>
      <c r="J21" s="233">
        <f>IF(J$4=$G21+$B21,SUMIFS(INDEX('ABP REC Calc'!$G$75:$AB$138,,MATCH($I21,'ABP REC Calc'!$G$74:$AB$74,0)),'ABP REC Calc'!$C$75:$C$138,'ABP REC Spend'!$E21,'ABP REC Calc'!$B$75:$B$138,'ABP REC Spend'!$F21)*$D21,
IF(AND(I21&gt;0,(J$4-$G21)=(1+$B21)),((I21/$D21)-I21)/$C21,
(IF(AND((J$4-$G21)&lt;(1+$B21),(J$4-$G21)&gt;1),I21,0))))</f>
        <v>0</v>
      </c>
      <c r="K21" s="233">
        <f>IF(K$4=$G21+$B21,SUMIFS(INDEX('ABP REC Calc'!$G$75:$AB$138,,MATCH($I21,'ABP REC Calc'!$G$74:$AB$74,0)),'ABP REC Calc'!$C$75:$C$138,'ABP REC Spend'!$E21,'ABP REC Calc'!$B$75:$B$138,'ABP REC Spend'!$F21)*$D21,
IF(AND(J21&gt;0,(K$4-$G21)=(1+$B21)),((J21/$D21)-J21)/$C21,
(IF(AND((K$4-$G21)&lt;(1+$B21),(K$4-$G21)&gt;1),J21,0))))</f>
        <v>0</v>
      </c>
      <c r="L21" s="233">
        <f>IF(L$4=$G21+$B21,SUMIFS(INDEX('ABP REC Calc'!$G$75:$AB$138,,MATCH($I21,'ABP REC Calc'!$G$74:$AB$74,0)),'ABP REC Calc'!$C$75:$C$138,'ABP REC Spend'!$E21,'ABP REC Calc'!$B$75:$B$138,'ABP REC Spend'!$F21)*$D21,
IF(AND(K21&gt;0,(L$4-$G21)=(1+$B21)),((K21/$D21)-K21)/$C21,
(IF(AND((L$4-$G21)&lt;(1+$B21),(L$4-$G21)&gt;1),K21,0))))</f>
        <v>0</v>
      </c>
      <c r="M21" s="233">
        <f>IF(M$4=$G21+$B21,SUMIFS(INDEX('ABP REC Calc'!$G$75:$AB$138,,MATCH($I21,'ABP REC Calc'!$G$74:$AB$74,0)),'ABP REC Calc'!$C$75:$C$138,'ABP REC Spend'!$E21,'ABP REC Calc'!$B$75:$B$138,'ABP REC Spend'!$F21)*$D21,
IF(AND(L21&gt;0,(M$4-$G21)=(1+$B21)),((L21/$D21)-L21)/$C21,
(IF(AND((M$4-$G21)&lt;(1+$B21),(M$4-$G21)&gt;1),L21,0))))</f>
        <v>0</v>
      </c>
      <c r="N21" s="233">
        <f>IF(N$4=$G21+$B21,SUMIFS(INDEX('ABP REC Calc'!$G$75:$AB$138,,MATCH($I21,'ABP REC Calc'!$G$74:$AB$74,0)),'ABP REC Calc'!$C$75:$C$138,'ABP REC Spend'!$E21,'ABP REC Calc'!$B$75:$B$138,'ABP REC Spend'!$F21)*$D21,
IF(AND(M21&gt;0,(N$4-$G21)=(1+$B21)),((M21/$D21)-M21)/$C21,
(IF(AND((N$4-$G21)&lt;(1+$B21),(N$4-$G21)&gt;1),M21,0))))</f>
        <v>0</v>
      </c>
      <c r="O21" s="233">
        <f>IF(O$4=$G21+$B21,SUMIFS(INDEX('ABP REC Calc'!$G$75:$AB$138,,MATCH($I21,'ABP REC Calc'!$G$74:$AB$74,0)),'ABP REC Calc'!$C$75:$C$138,'ABP REC Spend'!$E21,'ABP REC Calc'!$B$75:$B$138,'ABP REC Spend'!$F21)*$D21,
IF(AND(N21&gt;0,(O$4-$G21)=(1+$B21)),((N21/$D21)-N21)/$C21,
(IF(AND((O$4-$G21)&lt;(1+$B21),(O$4-$G21)&gt;1),N21,0))))</f>
        <v>0</v>
      </c>
      <c r="P21" s="233">
        <f>IF(P$4=$G21+$B21,SUMIFS(INDEX('ABP REC Calc'!$G$75:$AB$138,,MATCH($I21,'ABP REC Calc'!$G$74:$AB$74,0)),'ABP REC Calc'!$C$75:$C$138,'ABP REC Spend'!$E21,'ABP REC Calc'!$B$75:$B$138,'ABP REC Spend'!$F21)*$D21,
IF(AND(O21&gt;0,(P$4-$G21)=(1+$B21)),((O21/$D21)-O21)/$C21,
(IF(AND((P$4-$G21)&lt;(1+$B21),(P$4-$G21)&gt;1),O21,0))))</f>
        <v>0</v>
      </c>
      <c r="Q21" s="233">
        <f>IF(Q$4=$G21+$B21,SUMIFS(INDEX('ABP REC Calc'!$G$75:$AB$138,,MATCH($I21,'ABP REC Calc'!$G$74:$AB$74,0)),'ABP REC Calc'!$C$75:$C$138,'ABP REC Spend'!$E21,'ABP REC Calc'!$B$75:$B$138,'ABP REC Spend'!$F21)*$D21,
IF(AND(P21&gt;0,(Q$4-$G21)=(1+$B21)),((P21/$D21)-P21)/$C21,
(IF(AND((Q$4-$G21)&lt;(1+$B21),(Q$4-$G21)&gt;1),P21,0))))</f>
        <v>0</v>
      </c>
      <c r="R21" s="233">
        <f>IF(R$4=$G21+$B21,SUMIFS(INDEX('ABP REC Calc'!$G$75:$AB$138,,MATCH($I21,'ABP REC Calc'!$G$74:$AB$74,0)),'ABP REC Calc'!$C$75:$C$138,'ABP REC Spend'!$E21,'ABP REC Calc'!$B$75:$B$138,'ABP REC Spend'!$F21)*$D21,
IF(AND(Q21&gt;0,(R$4-$G21)=(1+$B21)),((Q21/$D21)-Q21)/$C21,
(IF(AND((R$4-$G21)&lt;(1+$B21),(R$4-$G21)&gt;1),Q21,0))))</f>
        <v>0</v>
      </c>
      <c r="S21" s="233">
        <f>IF(S$4=$G21+$B21,SUMIFS(INDEX('ABP REC Calc'!$G$75:$AB$138,,MATCH($I21,'ABP REC Calc'!$G$74:$AB$74,0)),'ABP REC Calc'!$C$75:$C$138,'ABP REC Spend'!$E21,'ABP REC Calc'!$B$75:$B$138,'ABP REC Spend'!$F21)*$D21,
IF(AND(R21&gt;0,(S$4-$G21)=(1+$B21)),((R21/$D21)-R21)/$C21,
(IF(AND((S$4-$G21)&lt;(1+$B21),(S$4-$G21)&gt;1),R21,0))))</f>
        <v>0</v>
      </c>
      <c r="T21" s="233">
        <f>IF(T$4=$G21+$B21,SUMIFS(INDEX('ABP REC Calc'!$G$75:$AB$138,,MATCH($I21,'ABP REC Calc'!$G$74:$AB$74,0)),'ABP REC Calc'!$C$75:$C$138,'ABP REC Spend'!$E21,'ABP REC Calc'!$B$75:$B$138,'ABP REC Spend'!$F21)*$D21,
IF(AND(S21&gt;0,(T$4-$G21)=(1+$B21)),((S21/$D21)-S21)/$C21,
(IF(AND((T$4-$G21)&lt;(1+$B21),(T$4-$G21)&gt;1),S21,0))))</f>
        <v>0</v>
      </c>
      <c r="U21" s="233">
        <f>IF(U$4=$G21+$B21,SUMIFS(INDEX('ABP REC Calc'!$G$75:$AB$138,,MATCH($I21,'ABP REC Calc'!$G$74:$AB$74,0)),'ABP REC Calc'!$C$75:$C$138,'ABP REC Spend'!$E21,'ABP REC Calc'!$B$75:$B$138,'ABP REC Spend'!$F21)*$D21,
IF(AND(T21&gt;0,(U$4-$G21)=(1+$B21)),((T21/$D21)-T21)/$C21,
(IF(AND((U$4-$G21)&lt;(1+$B21),(U$4-$G21)&gt;1),T21,0))))</f>
        <v>0</v>
      </c>
      <c r="V21" s="233">
        <f>IF(V$4=$G21+$B21,SUMIFS(INDEX('ABP REC Calc'!$G$75:$AB$138,,MATCH($I21,'ABP REC Calc'!$G$74:$AB$74,0)),'ABP REC Calc'!$C$75:$C$138,'ABP REC Spend'!$E21,'ABP REC Calc'!$B$75:$B$138,'ABP REC Spend'!$F21)*$D21,
IF(AND(U21&gt;0,(V$4-$G21)=(1+$B21)),((U21/$D21)-U21)/$C21,
(IF(AND((V$4-$G21)&lt;(1+$B21),(V$4-$G21)&gt;1),U21,0))))</f>
        <v>0</v>
      </c>
      <c r="W21" s="233">
        <f>IF(W$4=$G21+$B21,SUMIFS(INDEX('ABP REC Calc'!$G$75:$AB$138,,MATCH($I21,'ABP REC Calc'!$G$74:$AB$74,0)),'ABP REC Calc'!$C$75:$C$138,'ABP REC Spend'!$E21,'ABP REC Calc'!$B$75:$B$138,'ABP REC Spend'!$F21)*$D21,
IF(AND(V21&gt;0,(W$4-$G21)=(1+$B21)),((V21/$D21)-V21)/$C21,
(IF(AND((W$4-$G21)&lt;(1+$B21),(W$4-$G21)&gt;1),V21,0))))</f>
        <v>0</v>
      </c>
      <c r="X21" s="233">
        <f>IF(X$4=$G21+$B21,SUMIFS(INDEX('ABP REC Calc'!$G$75:$AB$138,,MATCH($I21,'ABP REC Calc'!$G$74:$AB$74,0)),'ABP REC Calc'!$C$75:$C$138,'ABP REC Spend'!$E21,'ABP REC Calc'!$B$75:$B$138,'ABP REC Spend'!$F21)*$D21,
IF(AND(W21&gt;0,(X$4-$G21)=(1+$B21)),((W21/$D21)-W21)/$C21,
(IF(AND((X$4-$G21)&lt;(1+$B21),(X$4-$G21)&gt;1),W21,0))))</f>
        <v>0</v>
      </c>
      <c r="Y21" s="233">
        <f>IF(Y$4=$G21+$B21,SUMIFS(INDEX('ABP REC Calc'!$G$75:$AB$138,,MATCH($I21,'ABP REC Calc'!$G$74:$AB$74,0)),'ABP REC Calc'!$C$75:$C$138,'ABP REC Spend'!$E21,'ABP REC Calc'!$B$75:$B$138,'ABP REC Spend'!$F21)*$D21,
IF(AND(X21&gt;0,(Y$4-$G21)=(1+$B21)),((X21/$D21)-X21)/$C21,
(IF(AND((Y$4-$G21)&lt;(1+$B21),(Y$4-$G21)&gt;1),X21,0))))</f>
        <v>37463126.260120898</v>
      </c>
      <c r="Z21" s="233">
        <f>IF(Z$4=$G21+$B21,SUMIFS(INDEX('ABP REC Calc'!$G$75:$AB$138,,MATCH($I21,'ABP REC Calc'!$G$74:$AB$74,0)),'ABP REC Calc'!$C$75:$C$138,'ABP REC Spend'!$E21,'ABP REC Calc'!$B$75:$B$138,'ABP REC Spend'!$F21)*$D21,
IF(AND(Y21&gt;0,(Z$4-$G21)=(1+$B21)),((Y21/$D21)-Y21)/$C21,
(IF(AND((Z$4-$G21)&lt;(1+$B21),(Z$4-$G21)&gt;1),Y21,0))))</f>
        <v>37463126.260120898</v>
      </c>
      <c r="AA21" s="233">
        <f>IF(AA$4=$G21+$B21,SUMIFS(INDEX('ABP REC Calc'!$G$75:$AB$138,,MATCH($I21,'ABP REC Calc'!$G$74:$AB$74,0)),'ABP REC Calc'!$C$75:$C$138,'ABP REC Spend'!$E21,'ABP REC Calc'!$B$75:$B$138,'ABP REC Spend'!$F21)*$D21,
IF(AND(Z21&gt;0,(AA$4-$G21)=(1+$B21)),((Z21/$D21)-Z21)/$C21,
(IF(AND((AA$4-$G21)&lt;(1+$B21),(AA$4-$G21)&gt;1),Z21,0))))</f>
        <v>0</v>
      </c>
      <c r="AB21" s="233">
        <f>IF(AB$4=$G21+$B21,SUMIFS(INDEX('ABP REC Calc'!$G$75:$AB$138,,MATCH($I21,'ABP REC Calc'!$G$74:$AB$74,0)),'ABP REC Calc'!$C$75:$C$138,'ABP REC Spend'!$E21,'ABP REC Calc'!$B$75:$B$138,'ABP REC Spend'!$F21)*$D21,
IF(AND(AA21&gt;0,(AB$4-$G21)=(1+$B21)),((AA21/$D21)-AA21)/$C21,
(IF(AND((AB$4-$G21)&lt;(1+$B21),(AB$4-$G21)&gt;1),AA21,0))))</f>
        <v>0</v>
      </c>
      <c r="AC21" s="233">
        <f>IF(AC$4=$G21+$B21,SUMIFS(INDEX('ABP REC Calc'!$G$75:$AB$138,,MATCH($I21,'ABP REC Calc'!$G$74:$AB$74,0)),'ABP REC Calc'!$C$75:$C$138,'ABP REC Spend'!$E21,'ABP REC Calc'!$B$75:$B$138,'ABP REC Spend'!$F21)*$D21,
IF(AND(AB21&gt;0,(AC$4-$G21)=(1+$B21)),((AB21/$D21)-AB21)/$C21,
(IF(AND((AC$4-$G21)&lt;(1+$B21),(AC$4-$G21)&gt;1),AB21,0))))</f>
        <v>0</v>
      </c>
      <c r="AD21" s="233">
        <f>IF(AD$4=$G21+$B21,SUMIFS(INDEX('ABP REC Calc'!$G$75:$AB$138,,MATCH($I21,'ABP REC Calc'!$G$74:$AB$74,0)),'ABP REC Calc'!$C$75:$C$138,'ABP REC Spend'!$E21,'ABP REC Calc'!$B$75:$B$138,'ABP REC Spend'!$F21)*$D21,
IF(AND(AC21&gt;0,(AD$4-$G21)=(1+$B21)),((AC21/$D21)-AC21)/$C21,
(IF(AND((AD$4-$G21)&lt;(1+$B21),(AD$4-$G21)&gt;1),AC21,0))))</f>
        <v>0</v>
      </c>
      <c r="AE21" s="233">
        <f>IF(AE$4=$G21+$B21,SUMIFS(INDEX('ABP REC Calc'!$G$75:$AB$138,,MATCH($I21,'ABP REC Calc'!$G$74:$AB$74,0)),'ABP REC Calc'!$C$75:$C$138,'ABP REC Spend'!$E21,'ABP REC Calc'!$B$75:$B$138,'ABP REC Spend'!$F21)*$D21,
IF(AND(AD21&gt;0,(AE$4-$G21)=(1+$B21)),((AD21/$D21)-AD21)/$C21,
(IF(AND((AE$4-$G21)&lt;(1+$B21),(AE$4-$G21)&gt;1),AD21,0))))</f>
        <v>0</v>
      </c>
      <c r="AF21" s="233">
        <f>IF(AF$4=$G21+$B21,SUMIFS(INDEX('ABP REC Calc'!$G$75:$AB$138,,MATCH($I21,'ABP REC Calc'!$G$74:$AB$74,0)),'ABP REC Calc'!$C$75:$C$138,'ABP REC Spend'!$E21,'ABP REC Calc'!$B$75:$B$138,'ABP REC Spend'!$F21)*$D21,
IF(AND(AE21&gt;0,(AF$4-$G21)=(1+$B21)),((AE21/$D21)-AE21)/$C21,
(IF(AND((AF$4-$G21)&lt;(1+$B21),(AF$4-$G21)&gt;1),AE21,0))))</f>
        <v>0</v>
      </c>
      <c r="AG21" s="233">
        <f>IF(AG$4=$G21+$B21,SUMIFS(INDEX('ABP REC Calc'!$G$75:$AB$138,,MATCH($I21,'ABP REC Calc'!$G$74:$AB$74,0)),'ABP REC Calc'!$C$75:$C$138,'ABP REC Spend'!$E21,'ABP REC Calc'!$B$75:$B$138,'ABP REC Spend'!$F21)*$D21,
IF(AND(AF21&gt;0,(AG$4-$G21)=(1+$B21)),((AF21/$D21)-AF21)/$C21,
(IF(AND((AG$4-$G21)&lt;(1+$B21),(AG$4-$G21)&gt;1),AF21,0))))</f>
        <v>0</v>
      </c>
      <c r="AH21" s="233">
        <f>IF(AH$4=$G21+$B21,SUMIFS(INDEX('ABP REC Calc'!$G$75:$AB$138,,MATCH($I21,'ABP REC Calc'!$G$74:$AB$74,0)),'ABP REC Calc'!$C$75:$C$138,'ABP REC Spend'!$E21,'ABP REC Calc'!$B$75:$B$138,'ABP REC Spend'!$F21)*$D21,
IF(AND(AG21&gt;0,(AH$4-$G21)=(1+$B21)),((AG21/$D21)-AG21)/$C21,
(IF(AND((AH$4-$G21)&lt;(1+$B21),(AH$4-$G21)&gt;1),AG21,0))))</f>
        <v>0</v>
      </c>
    </row>
    <row r="22" spans="2:34" ht="14.75" customHeight="1" x14ac:dyDescent="0.25">
      <c r="B22" s="332" cm="1">
        <f t="array" ref="B22">INDEX(Inputs_ByYear!$D$78:$D$83, MATCH('ABP REC Spend'!$E22, Inputs_ByYear!$B$78:$B$83,0),)</f>
        <v>0</v>
      </c>
      <c r="C22" s="332" cm="1">
        <f t="array" ref="C22">INDEX(Inputs_ByYear!$D$60:$D$65, MATCH('ABP REC Spend'!$E22,Inputs_ByYear!$B$60:$B$65,0),)</f>
        <v>1</v>
      </c>
      <c r="D22" s="332" cm="1">
        <f t="array" ref="D22">INDEX(Inputs_ByYear!$D$69:$D$74, MATCH('ABP REC Spend'!$E22, Inputs_ByYear!$B$69:$B$74,0),)</f>
        <v>0.5</v>
      </c>
      <c r="E22" s="222" t="s">
        <v>233</v>
      </c>
      <c r="F22" s="219" t="s">
        <v>258</v>
      </c>
      <c r="G22" s="219">
        <f t="shared" si="1"/>
        <v>2040</v>
      </c>
      <c r="H22" s="219"/>
      <c r="I22" s="227" t="s">
        <v>38</v>
      </c>
      <c r="J22" s="233">
        <f>IF(J$4=$G22+$B22,SUMIFS(INDEX('ABP REC Calc'!$G$75:$AB$138,,MATCH($I22,'ABP REC Calc'!$G$74:$AB$74,0)),'ABP REC Calc'!$C$75:$C$138,'ABP REC Spend'!$E22,'ABP REC Calc'!$B$75:$B$138,'ABP REC Spend'!$F22)*$D22,
IF(AND(I22&gt;0,(J$4-$G22)=(1+$B22)),((I22/$D22)-I22)/$C22,
(IF(AND((J$4-$G22)&lt;(1+$B22),(J$4-$G22)&gt;1),I22,0))))</f>
        <v>0</v>
      </c>
      <c r="K22" s="233">
        <f>IF(K$4=$G22+$B22,SUMIFS(INDEX('ABP REC Calc'!$G$75:$AB$138,,MATCH($I22,'ABP REC Calc'!$G$74:$AB$74,0)),'ABP REC Calc'!$C$75:$C$138,'ABP REC Spend'!$E22,'ABP REC Calc'!$B$75:$B$138,'ABP REC Spend'!$F22)*$D22,
IF(AND(J22&gt;0,(K$4-$G22)=(1+$B22)),((J22/$D22)-J22)/$C22,
(IF(AND((K$4-$G22)&lt;(1+$B22),(K$4-$G22)&gt;1),J22,0))))</f>
        <v>0</v>
      </c>
      <c r="L22" s="233">
        <f>IF(L$4=$G22+$B22,SUMIFS(INDEX('ABP REC Calc'!$G$75:$AB$138,,MATCH($I22,'ABP REC Calc'!$G$74:$AB$74,0)),'ABP REC Calc'!$C$75:$C$138,'ABP REC Spend'!$E22,'ABP REC Calc'!$B$75:$B$138,'ABP REC Spend'!$F22)*$D22,
IF(AND(K22&gt;0,(L$4-$G22)=(1+$B22)),((K22/$D22)-K22)/$C22,
(IF(AND((L$4-$G22)&lt;(1+$B22),(L$4-$G22)&gt;1),K22,0))))</f>
        <v>0</v>
      </c>
      <c r="M22" s="233">
        <f>IF(M$4=$G22+$B22,SUMIFS(INDEX('ABP REC Calc'!$G$75:$AB$138,,MATCH($I22,'ABP REC Calc'!$G$74:$AB$74,0)),'ABP REC Calc'!$C$75:$C$138,'ABP REC Spend'!$E22,'ABP REC Calc'!$B$75:$B$138,'ABP REC Spend'!$F22)*$D22,
IF(AND(L22&gt;0,(M$4-$G22)=(1+$B22)),((L22/$D22)-L22)/$C22,
(IF(AND((M$4-$G22)&lt;(1+$B22),(M$4-$G22)&gt;1),L22,0))))</f>
        <v>0</v>
      </c>
      <c r="N22" s="233">
        <f>IF(N$4=$G22+$B22,SUMIFS(INDEX('ABP REC Calc'!$G$75:$AB$138,,MATCH($I22,'ABP REC Calc'!$G$74:$AB$74,0)),'ABP REC Calc'!$C$75:$C$138,'ABP REC Spend'!$E22,'ABP REC Calc'!$B$75:$B$138,'ABP REC Spend'!$F22)*$D22,
IF(AND(M22&gt;0,(N$4-$G22)=(1+$B22)),((M22/$D22)-M22)/$C22,
(IF(AND((N$4-$G22)&lt;(1+$B22),(N$4-$G22)&gt;1),M22,0))))</f>
        <v>0</v>
      </c>
      <c r="O22" s="233">
        <f>IF(O$4=$G22+$B22,SUMIFS(INDEX('ABP REC Calc'!$G$75:$AB$138,,MATCH($I22,'ABP REC Calc'!$G$74:$AB$74,0)),'ABP REC Calc'!$C$75:$C$138,'ABP REC Spend'!$E22,'ABP REC Calc'!$B$75:$B$138,'ABP REC Spend'!$F22)*$D22,
IF(AND(N22&gt;0,(O$4-$G22)=(1+$B22)),((N22/$D22)-N22)/$C22,
(IF(AND((O$4-$G22)&lt;(1+$B22),(O$4-$G22)&gt;1),N22,0))))</f>
        <v>0</v>
      </c>
      <c r="P22" s="233">
        <f>IF(P$4=$G22+$B22,SUMIFS(INDEX('ABP REC Calc'!$G$75:$AB$138,,MATCH($I22,'ABP REC Calc'!$G$74:$AB$74,0)),'ABP REC Calc'!$C$75:$C$138,'ABP REC Spend'!$E22,'ABP REC Calc'!$B$75:$B$138,'ABP REC Spend'!$F22)*$D22,
IF(AND(O22&gt;0,(P$4-$G22)=(1+$B22)),((O22/$D22)-O22)/$C22,
(IF(AND((P$4-$G22)&lt;(1+$B22),(P$4-$G22)&gt;1),O22,0))))</f>
        <v>0</v>
      </c>
      <c r="Q22" s="233">
        <f>IF(Q$4=$G22+$B22,SUMIFS(INDEX('ABP REC Calc'!$G$75:$AB$138,,MATCH($I22,'ABP REC Calc'!$G$74:$AB$74,0)),'ABP REC Calc'!$C$75:$C$138,'ABP REC Spend'!$E22,'ABP REC Calc'!$B$75:$B$138,'ABP REC Spend'!$F22)*$D22,
IF(AND(P22&gt;0,(Q$4-$G22)=(1+$B22)),((P22/$D22)-P22)/$C22,
(IF(AND((Q$4-$G22)&lt;(1+$B22),(Q$4-$G22)&gt;1),P22,0))))</f>
        <v>0</v>
      </c>
      <c r="R22" s="233">
        <f>IF(R$4=$G22+$B22,SUMIFS(INDEX('ABP REC Calc'!$G$75:$AB$138,,MATCH($I22,'ABP REC Calc'!$G$74:$AB$74,0)),'ABP REC Calc'!$C$75:$C$138,'ABP REC Spend'!$E22,'ABP REC Calc'!$B$75:$B$138,'ABP REC Spend'!$F22)*$D22,
IF(AND(Q22&gt;0,(R$4-$G22)=(1+$B22)),((Q22/$D22)-Q22)/$C22,
(IF(AND((R$4-$G22)&lt;(1+$B22),(R$4-$G22)&gt;1),Q22,0))))</f>
        <v>0</v>
      </c>
      <c r="S22" s="233">
        <f>IF(S$4=$G22+$B22,SUMIFS(INDEX('ABP REC Calc'!$G$75:$AB$138,,MATCH($I22,'ABP REC Calc'!$G$74:$AB$74,0)),'ABP REC Calc'!$C$75:$C$138,'ABP REC Spend'!$E22,'ABP REC Calc'!$B$75:$B$138,'ABP REC Spend'!$F22)*$D22,
IF(AND(R22&gt;0,(S$4-$G22)=(1+$B22)),((R22/$D22)-R22)/$C22,
(IF(AND((S$4-$G22)&lt;(1+$B22),(S$4-$G22)&gt;1),R22,0))))</f>
        <v>0</v>
      </c>
      <c r="T22" s="233">
        <f>IF(T$4=$G22+$B22,SUMIFS(INDEX('ABP REC Calc'!$G$75:$AB$138,,MATCH($I22,'ABP REC Calc'!$G$74:$AB$74,0)),'ABP REC Calc'!$C$75:$C$138,'ABP REC Spend'!$E22,'ABP REC Calc'!$B$75:$B$138,'ABP REC Spend'!$F22)*$D22,
IF(AND(S22&gt;0,(T$4-$G22)=(1+$B22)),((S22/$D22)-S22)/$C22,
(IF(AND((T$4-$G22)&lt;(1+$B22),(T$4-$G22)&gt;1),S22,0))))</f>
        <v>0</v>
      </c>
      <c r="U22" s="233">
        <f>IF(U$4=$G22+$B22,SUMIFS(INDEX('ABP REC Calc'!$G$75:$AB$138,,MATCH($I22,'ABP REC Calc'!$G$74:$AB$74,0)),'ABP REC Calc'!$C$75:$C$138,'ABP REC Spend'!$E22,'ABP REC Calc'!$B$75:$B$138,'ABP REC Spend'!$F22)*$D22,
IF(AND(T22&gt;0,(U$4-$G22)=(1+$B22)),((T22/$D22)-T22)/$C22,
(IF(AND((U$4-$G22)&lt;(1+$B22),(U$4-$G22)&gt;1),T22,0))))</f>
        <v>0</v>
      </c>
      <c r="V22" s="233">
        <f>IF(V$4=$G22+$B22,SUMIFS(INDEX('ABP REC Calc'!$G$75:$AB$138,,MATCH($I22,'ABP REC Calc'!$G$74:$AB$74,0)),'ABP REC Calc'!$C$75:$C$138,'ABP REC Spend'!$E22,'ABP REC Calc'!$B$75:$B$138,'ABP REC Spend'!$F22)*$D22,
IF(AND(U22&gt;0,(V$4-$G22)=(1+$B22)),((U22/$D22)-U22)/$C22,
(IF(AND((V$4-$G22)&lt;(1+$B22),(V$4-$G22)&gt;1),U22,0))))</f>
        <v>0</v>
      </c>
      <c r="W22" s="233">
        <f>IF(W$4=$G22+$B22,SUMIFS(INDEX('ABP REC Calc'!$G$75:$AB$138,,MATCH($I22,'ABP REC Calc'!$G$74:$AB$74,0)),'ABP REC Calc'!$C$75:$C$138,'ABP REC Spend'!$E22,'ABP REC Calc'!$B$75:$B$138,'ABP REC Spend'!$F22)*$D22,
IF(AND(V22&gt;0,(W$4-$G22)=(1+$B22)),((V22/$D22)-V22)/$C22,
(IF(AND((W$4-$G22)&lt;(1+$B22),(W$4-$G22)&gt;1),V22,0))))</f>
        <v>0</v>
      </c>
      <c r="X22" s="233">
        <f>IF(X$4=$G22+$B22,SUMIFS(INDEX('ABP REC Calc'!$G$75:$AB$138,,MATCH($I22,'ABP REC Calc'!$G$74:$AB$74,0)),'ABP REC Calc'!$C$75:$C$138,'ABP REC Spend'!$E22,'ABP REC Calc'!$B$75:$B$138,'ABP REC Spend'!$F22)*$D22,
IF(AND(W22&gt;0,(X$4-$G22)=(1+$B22)),((W22/$D22)-W22)/$C22,
(IF(AND((X$4-$G22)&lt;(1+$B22),(X$4-$G22)&gt;1),W22,0))))</f>
        <v>0</v>
      </c>
      <c r="Y22" s="233">
        <f>IF(Y$4=$G22+$B22,SUMIFS(INDEX('ABP REC Calc'!$G$75:$AB$138,,MATCH($I22,'ABP REC Calc'!$G$74:$AB$74,0)),'ABP REC Calc'!$C$75:$C$138,'ABP REC Spend'!$E22,'ABP REC Calc'!$B$75:$B$138,'ABP REC Spend'!$F22)*$D22,
IF(AND(X22&gt;0,(Y$4-$G22)=(1+$B22)),((X22/$D22)-X22)/$C22,
(IF(AND((Y$4-$G22)&lt;(1+$B22),(Y$4-$G22)&gt;1),X22,0))))</f>
        <v>0</v>
      </c>
      <c r="Z22" s="233">
        <f>IF(Z$4=$G22+$B22,SUMIFS(INDEX('ABP REC Calc'!$G$75:$AB$138,,MATCH($I22,'ABP REC Calc'!$G$74:$AB$74,0)),'ABP REC Calc'!$C$75:$C$138,'ABP REC Spend'!$E22,'ABP REC Calc'!$B$75:$B$138,'ABP REC Spend'!$F22)*$D22,
IF(AND(Y22&gt;0,(Z$4-$G22)=(1+$B22)),((Y22/$D22)-Y22)/$C22,
(IF(AND((Z$4-$G22)&lt;(1+$B22),(Z$4-$G22)&gt;1),Y22,0))))</f>
        <v>37088494.997519687</v>
      </c>
      <c r="AA22" s="233">
        <f>IF(AA$4=$G22+$B22,SUMIFS(INDEX('ABP REC Calc'!$G$75:$AB$138,,MATCH($I22,'ABP REC Calc'!$G$74:$AB$74,0)),'ABP REC Calc'!$C$75:$C$138,'ABP REC Spend'!$E22,'ABP REC Calc'!$B$75:$B$138,'ABP REC Spend'!$F22)*$D22,
IF(AND(Z22&gt;0,(AA$4-$G22)=(1+$B22)),((Z22/$D22)-Z22)/$C22,
(IF(AND((AA$4-$G22)&lt;(1+$B22),(AA$4-$G22)&gt;1),Z22,0))))</f>
        <v>37088494.997519687</v>
      </c>
      <c r="AB22" s="233">
        <f>IF(AB$4=$G22+$B22,SUMIFS(INDEX('ABP REC Calc'!$G$75:$AB$138,,MATCH($I22,'ABP REC Calc'!$G$74:$AB$74,0)),'ABP REC Calc'!$C$75:$C$138,'ABP REC Spend'!$E22,'ABP REC Calc'!$B$75:$B$138,'ABP REC Spend'!$F22)*$D22,
IF(AND(AA22&gt;0,(AB$4-$G22)=(1+$B22)),((AA22/$D22)-AA22)/$C22,
(IF(AND((AB$4-$G22)&lt;(1+$B22),(AB$4-$G22)&gt;1),AA22,0))))</f>
        <v>0</v>
      </c>
      <c r="AC22" s="233">
        <f>IF(AC$4=$G22+$B22,SUMIFS(INDEX('ABP REC Calc'!$G$75:$AB$138,,MATCH($I22,'ABP REC Calc'!$G$74:$AB$74,0)),'ABP REC Calc'!$C$75:$C$138,'ABP REC Spend'!$E22,'ABP REC Calc'!$B$75:$B$138,'ABP REC Spend'!$F22)*$D22,
IF(AND(AB22&gt;0,(AC$4-$G22)=(1+$B22)),((AB22/$D22)-AB22)/$C22,
(IF(AND((AC$4-$G22)&lt;(1+$B22),(AC$4-$G22)&gt;1),AB22,0))))</f>
        <v>0</v>
      </c>
      <c r="AD22" s="233">
        <f>IF(AD$4=$G22+$B22,SUMIFS(INDEX('ABP REC Calc'!$G$75:$AB$138,,MATCH($I22,'ABP REC Calc'!$G$74:$AB$74,0)),'ABP REC Calc'!$C$75:$C$138,'ABP REC Spend'!$E22,'ABP REC Calc'!$B$75:$B$138,'ABP REC Spend'!$F22)*$D22,
IF(AND(AC22&gt;0,(AD$4-$G22)=(1+$B22)),((AC22/$D22)-AC22)/$C22,
(IF(AND((AD$4-$G22)&lt;(1+$B22),(AD$4-$G22)&gt;1),AC22,0))))</f>
        <v>0</v>
      </c>
      <c r="AE22" s="233">
        <f>IF(AE$4=$G22+$B22,SUMIFS(INDEX('ABP REC Calc'!$G$75:$AB$138,,MATCH($I22,'ABP REC Calc'!$G$74:$AB$74,0)),'ABP REC Calc'!$C$75:$C$138,'ABP REC Spend'!$E22,'ABP REC Calc'!$B$75:$B$138,'ABP REC Spend'!$F22)*$D22,
IF(AND(AD22&gt;0,(AE$4-$G22)=(1+$B22)),((AD22/$D22)-AD22)/$C22,
(IF(AND((AE$4-$G22)&lt;(1+$B22),(AE$4-$G22)&gt;1),AD22,0))))</f>
        <v>0</v>
      </c>
      <c r="AF22" s="233">
        <f>IF(AF$4=$G22+$B22,SUMIFS(INDEX('ABP REC Calc'!$G$75:$AB$138,,MATCH($I22,'ABP REC Calc'!$G$74:$AB$74,0)),'ABP REC Calc'!$C$75:$C$138,'ABP REC Spend'!$E22,'ABP REC Calc'!$B$75:$B$138,'ABP REC Spend'!$F22)*$D22,
IF(AND(AE22&gt;0,(AF$4-$G22)=(1+$B22)),((AE22/$D22)-AE22)/$C22,
(IF(AND((AF$4-$G22)&lt;(1+$B22),(AF$4-$G22)&gt;1),AE22,0))))</f>
        <v>0</v>
      </c>
      <c r="AG22" s="233">
        <f>IF(AG$4=$G22+$B22,SUMIFS(INDEX('ABP REC Calc'!$G$75:$AB$138,,MATCH($I22,'ABP REC Calc'!$G$74:$AB$74,0)),'ABP REC Calc'!$C$75:$C$138,'ABP REC Spend'!$E22,'ABP REC Calc'!$B$75:$B$138,'ABP REC Spend'!$F22)*$D22,
IF(AND(AF22&gt;0,(AG$4-$G22)=(1+$B22)),((AF22/$D22)-AF22)/$C22,
(IF(AND((AG$4-$G22)&lt;(1+$B22),(AG$4-$G22)&gt;1),AF22,0))))</f>
        <v>0</v>
      </c>
      <c r="AH22" s="233">
        <f>IF(AH$4=$G22+$B22,SUMIFS(INDEX('ABP REC Calc'!$G$75:$AB$138,,MATCH($I22,'ABP REC Calc'!$G$74:$AB$74,0)),'ABP REC Calc'!$C$75:$C$138,'ABP REC Spend'!$E22,'ABP REC Calc'!$B$75:$B$138,'ABP REC Spend'!$F22)*$D22,
IF(AND(AG22&gt;0,(AH$4-$G22)=(1+$B22)),((AG22/$D22)-AG22)/$C22,
(IF(AND((AH$4-$G22)&lt;(1+$B22),(AH$4-$G22)&gt;1),AG22,0))))</f>
        <v>0</v>
      </c>
    </row>
    <row r="23" spans="2:34" ht="14.75" customHeight="1" x14ac:dyDescent="0.25">
      <c r="B23" s="332" cm="1">
        <f t="array" ref="B23">INDEX(Inputs_ByYear!$D$78:$D$83, MATCH('ABP REC Spend'!$E23, Inputs_ByYear!$B$78:$B$83,0),)</f>
        <v>0</v>
      </c>
      <c r="C23" s="332" cm="1">
        <f t="array" ref="C23">INDEX(Inputs_ByYear!$D$60:$D$65, MATCH('ABP REC Spend'!$E23,Inputs_ByYear!$B$60:$B$65,0),)</f>
        <v>1</v>
      </c>
      <c r="D23" s="332" cm="1">
        <f t="array" ref="D23">INDEX(Inputs_ByYear!$D$69:$D$74, MATCH('ABP REC Spend'!$E23, Inputs_ByYear!$B$69:$B$74,0),)</f>
        <v>0.5</v>
      </c>
      <c r="E23" s="222" t="s">
        <v>233</v>
      </c>
      <c r="F23" s="219" t="s">
        <v>258</v>
      </c>
      <c r="G23" s="219">
        <f t="shared" si="1"/>
        <v>2041</v>
      </c>
      <c r="H23" s="219"/>
      <c r="I23" s="227" t="s">
        <v>39</v>
      </c>
      <c r="J23" s="233">
        <f>IF(J$4=$G23+$B23,SUMIFS(INDEX('ABP REC Calc'!$G$75:$AB$138,,MATCH($I23,'ABP REC Calc'!$G$74:$AB$74,0)),'ABP REC Calc'!$C$75:$C$138,'ABP REC Spend'!$E23,'ABP REC Calc'!$B$75:$B$138,'ABP REC Spend'!$F23)*$D23,
IF(AND(I23&gt;0,(J$4-$G23)=(1+$B23)),((I23/$D23)-I23)/$C23,
(IF(AND((J$4-$G23)&lt;(1+$B23),(J$4-$G23)&gt;1),I23,0))))</f>
        <v>0</v>
      </c>
      <c r="K23" s="233">
        <f>IF(K$4=$G23+$B23,SUMIFS(INDEX('ABP REC Calc'!$G$75:$AB$138,,MATCH($I23,'ABP REC Calc'!$G$74:$AB$74,0)),'ABP REC Calc'!$C$75:$C$138,'ABP REC Spend'!$E23,'ABP REC Calc'!$B$75:$B$138,'ABP REC Spend'!$F23)*$D23,
IF(AND(J23&gt;0,(K$4-$G23)=(1+$B23)),((J23/$D23)-J23)/$C23,
(IF(AND((K$4-$G23)&lt;(1+$B23),(K$4-$G23)&gt;1),J23,0))))</f>
        <v>0</v>
      </c>
      <c r="L23" s="233">
        <f>IF(L$4=$G23+$B23,SUMIFS(INDEX('ABP REC Calc'!$G$75:$AB$138,,MATCH($I23,'ABP REC Calc'!$G$74:$AB$74,0)),'ABP REC Calc'!$C$75:$C$138,'ABP REC Spend'!$E23,'ABP REC Calc'!$B$75:$B$138,'ABP REC Spend'!$F23)*$D23,
IF(AND(K23&gt;0,(L$4-$G23)=(1+$B23)),((K23/$D23)-K23)/$C23,
(IF(AND((L$4-$G23)&lt;(1+$B23),(L$4-$G23)&gt;1),K23,0))))</f>
        <v>0</v>
      </c>
      <c r="M23" s="233">
        <f>IF(M$4=$G23+$B23,SUMIFS(INDEX('ABP REC Calc'!$G$75:$AB$138,,MATCH($I23,'ABP REC Calc'!$G$74:$AB$74,0)),'ABP REC Calc'!$C$75:$C$138,'ABP REC Spend'!$E23,'ABP REC Calc'!$B$75:$B$138,'ABP REC Spend'!$F23)*$D23,
IF(AND(L23&gt;0,(M$4-$G23)=(1+$B23)),((L23/$D23)-L23)/$C23,
(IF(AND((M$4-$G23)&lt;(1+$B23),(M$4-$G23)&gt;1),L23,0))))</f>
        <v>0</v>
      </c>
      <c r="N23" s="233">
        <f>IF(N$4=$G23+$B23,SUMIFS(INDEX('ABP REC Calc'!$G$75:$AB$138,,MATCH($I23,'ABP REC Calc'!$G$74:$AB$74,0)),'ABP REC Calc'!$C$75:$C$138,'ABP REC Spend'!$E23,'ABP REC Calc'!$B$75:$B$138,'ABP REC Spend'!$F23)*$D23,
IF(AND(M23&gt;0,(N$4-$G23)=(1+$B23)),((M23/$D23)-M23)/$C23,
(IF(AND((N$4-$G23)&lt;(1+$B23),(N$4-$G23)&gt;1),M23,0))))</f>
        <v>0</v>
      </c>
      <c r="O23" s="233">
        <f>IF(O$4=$G23+$B23,SUMIFS(INDEX('ABP REC Calc'!$G$75:$AB$138,,MATCH($I23,'ABP REC Calc'!$G$74:$AB$74,0)),'ABP REC Calc'!$C$75:$C$138,'ABP REC Spend'!$E23,'ABP REC Calc'!$B$75:$B$138,'ABP REC Spend'!$F23)*$D23,
IF(AND(N23&gt;0,(O$4-$G23)=(1+$B23)),((N23/$D23)-N23)/$C23,
(IF(AND((O$4-$G23)&lt;(1+$B23),(O$4-$G23)&gt;1),N23,0))))</f>
        <v>0</v>
      </c>
      <c r="P23" s="233">
        <f>IF(P$4=$G23+$B23,SUMIFS(INDEX('ABP REC Calc'!$G$75:$AB$138,,MATCH($I23,'ABP REC Calc'!$G$74:$AB$74,0)),'ABP REC Calc'!$C$75:$C$138,'ABP REC Spend'!$E23,'ABP REC Calc'!$B$75:$B$138,'ABP REC Spend'!$F23)*$D23,
IF(AND(O23&gt;0,(P$4-$G23)=(1+$B23)),((O23/$D23)-O23)/$C23,
(IF(AND((P$4-$G23)&lt;(1+$B23),(P$4-$G23)&gt;1),O23,0))))</f>
        <v>0</v>
      </c>
      <c r="Q23" s="233">
        <f>IF(Q$4=$G23+$B23,SUMIFS(INDEX('ABP REC Calc'!$G$75:$AB$138,,MATCH($I23,'ABP REC Calc'!$G$74:$AB$74,0)),'ABP REC Calc'!$C$75:$C$138,'ABP REC Spend'!$E23,'ABP REC Calc'!$B$75:$B$138,'ABP REC Spend'!$F23)*$D23,
IF(AND(P23&gt;0,(Q$4-$G23)=(1+$B23)),((P23/$D23)-P23)/$C23,
(IF(AND((Q$4-$G23)&lt;(1+$B23),(Q$4-$G23)&gt;1),P23,0))))</f>
        <v>0</v>
      </c>
      <c r="R23" s="233">
        <f>IF(R$4=$G23+$B23,SUMIFS(INDEX('ABP REC Calc'!$G$75:$AB$138,,MATCH($I23,'ABP REC Calc'!$G$74:$AB$74,0)),'ABP REC Calc'!$C$75:$C$138,'ABP REC Spend'!$E23,'ABP REC Calc'!$B$75:$B$138,'ABP REC Spend'!$F23)*$D23,
IF(AND(Q23&gt;0,(R$4-$G23)=(1+$B23)),((Q23/$D23)-Q23)/$C23,
(IF(AND((R$4-$G23)&lt;(1+$B23),(R$4-$G23)&gt;1),Q23,0))))</f>
        <v>0</v>
      </c>
      <c r="S23" s="233">
        <f>IF(S$4=$G23+$B23,SUMIFS(INDEX('ABP REC Calc'!$G$75:$AB$138,,MATCH($I23,'ABP REC Calc'!$G$74:$AB$74,0)),'ABP REC Calc'!$C$75:$C$138,'ABP REC Spend'!$E23,'ABP REC Calc'!$B$75:$B$138,'ABP REC Spend'!$F23)*$D23,
IF(AND(R23&gt;0,(S$4-$G23)=(1+$B23)),((R23/$D23)-R23)/$C23,
(IF(AND((S$4-$G23)&lt;(1+$B23),(S$4-$G23)&gt;1),R23,0))))</f>
        <v>0</v>
      </c>
      <c r="T23" s="233">
        <f>IF(T$4=$G23+$B23,SUMIFS(INDEX('ABP REC Calc'!$G$75:$AB$138,,MATCH($I23,'ABP REC Calc'!$G$74:$AB$74,0)),'ABP REC Calc'!$C$75:$C$138,'ABP REC Spend'!$E23,'ABP REC Calc'!$B$75:$B$138,'ABP REC Spend'!$F23)*$D23,
IF(AND(S23&gt;0,(T$4-$G23)=(1+$B23)),((S23/$D23)-S23)/$C23,
(IF(AND((T$4-$G23)&lt;(1+$B23),(T$4-$G23)&gt;1),S23,0))))</f>
        <v>0</v>
      </c>
      <c r="U23" s="233">
        <f>IF(U$4=$G23+$B23,SUMIFS(INDEX('ABP REC Calc'!$G$75:$AB$138,,MATCH($I23,'ABP REC Calc'!$G$74:$AB$74,0)),'ABP REC Calc'!$C$75:$C$138,'ABP REC Spend'!$E23,'ABP REC Calc'!$B$75:$B$138,'ABP REC Spend'!$F23)*$D23,
IF(AND(T23&gt;0,(U$4-$G23)=(1+$B23)),((T23/$D23)-T23)/$C23,
(IF(AND((U$4-$G23)&lt;(1+$B23),(U$4-$G23)&gt;1),T23,0))))</f>
        <v>0</v>
      </c>
      <c r="V23" s="233">
        <f>IF(V$4=$G23+$B23,SUMIFS(INDEX('ABP REC Calc'!$G$75:$AB$138,,MATCH($I23,'ABP REC Calc'!$G$74:$AB$74,0)),'ABP REC Calc'!$C$75:$C$138,'ABP REC Spend'!$E23,'ABP REC Calc'!$B$75:$B$138,'ABP REC Spend'!$F23)*$D23,
IF(AND(U23&gt;0,(V$4-$G23)=(1+$B23)),((U23/$D23)-U23)/$C23,
(IF(AND((V$4-$G23)&lt;(1+$B23),(V$4-$G23)&gt;1),U23,0))))</f>
        <v>0</v>
      </c>
      <c r="W23" s="233">
        <f>IF(W$4=$G23+$B23,SUMIFS(INDEX('ABP REC Calc'!$G$75:$AB$138,,MATCH($I23,'ABP REC Calc'!$G$74:$AB$74,0)),'ABP REC Calc'!$C$75:$C$138,'ABP REC Spend'!$E23,'ABP REC Calc'!$B$75:$B$138,'ABP REC Spend'!$F23)*$D23,
IF(AND(V23&gt;0,(W$4-$G23)=(1+$B23)),((V23/$D23)-V23)/$C23,
(IF(AND((W$4-$G23)&lt;(1+$B23),(W$4-$G23)&gt;1),V23,0))))</f>
        <v>0</v>
      </c>
      <c r="X23" s="233">
        <f>IF(X$4=$G23+$B23,SUMIFS(INDEX('ABP REC Calc'!$G$75:$AB$138,,MATCH($I23,'ABP REC Calc'!$G$74:$AB$74,0)),'ABP REC Calc'!$C$75:$C$138,'ABP REC Spend'!$E23,'ABP REC Calc'!$B$75:$B$138,'ABP REC Spend'!$F23)*$D23,
IF(AND(W23&gt;0,(X$4-$G23)=(1+$B23)),((W23/$D23)-W23)/$C23,
(IF(AND((X$4-$G23)&lt;(1+$B23),(X$4-$G23)&gt;1),W23,0))))</f>
        <v>0</v>
      </c>
      <c r="Y23" s="233">
        <f>IF(Y$4=$G23+$B23,SUMIFS(INDEX('ABP REC Calc'!$G$75:$AB$138,,MATCH($I23,'ABP REC Calc'!$G$74:$AB$74,0)),'ABP REC Calc'!$C$75:$C$138,'ABP REC Spend'!$E23,'ABP REC Calc'!$B$75:$B$138,'ABP REC Spend'!$F23)*$D23,
IF(AND(X23&gt;0,(Y$4-$G23)=(1+$B23)),((X23/$D23)-X23)/$C23,
(IF(AND((Y$4-$G23)&lt;(1+$B23),(Y$4-$G23)&gt;1),X23,0))))</f>
        <v>0</v>
      </c>
      <c r="Z23" s="233">
        <f>IF(Z$4=$G23+$B23,SUMIFS(INDEX('ABP REC Calc'!$G$75:$AB$138,,MATCH($I23,'ABP REC Calc'!$G$74:$AB$74,0)),'ABP REC Calc'!$C$75:$C$138,'ABP REC Spend'!$E23,'ABP REC Calc'!$B$75:$B$138,'ABP REC Spend'!$F23)*$D23,
IF(AND(Y23&gt;0,(Z$4-$G23)=(1+$B23)),((Y23/$D23)-Y23)/$C23,
(IF(AND((Z$4-$G23)&lt;(1+$B23),(Z$4-$G23)&gt;1),Y23,0))))</f>
        <v>0</v>
      </c>
      <c r="AA23" s="233">
        <f>IF(AA$4=$G23+$B23,SUMIFS(INDEX('ABP REC Calc'!$G$75:$AB$138,,MATCH($I23,'ABP REC Calc'!$G$74:$AB$74,0)),'ABP REC Calc'!$C$75:$C$138,'ABP REC Spend'!$E23,'ABP REC Calc'!$B$75:$B$138,'ABP REC Spend'!$F23)*$D23,
IF(AND(Z23&gt;0,(AA$4-$G23)=(1+$B23)),((Z23/$D23)-Z23)/$C23,
(IF(AND((AA$4-$G23)&lt;(1+$B23),(AA$4-$G23)&gt;1),Z23,0))))</f>
        <v>36717610.047544494</v>
      </c>
      <c r="AB23" s="233">
        <f>IF(AB$4=$G23+$B23,SUMIFS(INDEX('ABP REC Calc'!$G$75:$AB$138,,MATCH($I23,'ABP REC Calc'!$G$74:$AB$74,0)),'ABP REC Calc'!$C$75:$C$138,'ABP REC Spend'!$E23,'ABP REC Calc'!$B$75:$B$138,'ABP REC Spend'!$F23)*$D23,
IF(AND(AA23&gt;0,(AB$4-$G23)=(1+$B23)),((AA23/$D23)-AA23)/$C23,
(IF(AND((AB$4-$G23)&lt;(1+$B23),(AB$4-$G23)&gt;1),AA23,0))))</f>
        <v>36717610.047544494</v>
      </c>
      <c r="AC23" s="233">
        <f>IF(AC$4=$G23+$B23,SUMIFS(INDEX('ABP REC Calc'!$G$75:$AB$138,,MATCH($I23,'ABP REC Calc'!$G$74:$AB$74,0)),'ABP REC Calc'!$C$75:$C$138,'ABP REC Spend'!$E23,'ABP REC Calc'!$B$75:$B$138,'ABP REC Spend'!$F23)*$D23,
IF(AND(AB23&gt;0,(AC$4-$G23)=(1+$B23)),((AB23/$D23)-AB23)/$C23,
(IF(AND((AC$4-$G23)&lt;(1+$B23),(AC$4-$G23)&gt;1),AB23,0))))</f>
        <v>0</v>
      </c>
      <c r="AD23" s="233">
        <f>IF(AD$4=$G23+$B23,SUMIFS(INDEX('ABP REC Calc'!$G$75:$AB$138,,MATCH($I23,'ABP REC Calc'!$G$74:$AB$74,0)),'ABP REC Calc'!$C$75:$C$138,'ABP REC Spend'!$E23,'ABP REC Calc'!$B$75:$B$138,'ABP REC Spend'!$F23)*$D23,
IF(AND(AC23&gt;0,(AD$4-$G23)=(1+$B23)),((AC23/$D23)-AC23)/$C23,
(IF(AND((AD$4-$G23)&lt;(1+$B23),(AD$4-$G23)&gt;1),AC23,0))))</f>
        <v>0</v>
      </c>
      <c r="AE23" s="233">
        <f>IF(AE$4=$G23+$B23,SUMIFS(INDEX('ABP REC Calc'!$G$75:$AB$138,,MATCH($I23,'ABP REC Calc'!$G$74:$AB$74,0)),'ABP REC Calc'!$C$75:$C$138,'ABP REC Spend'!$E23,'ABP REC Calc'!$B$75:$B$138,'ABP REC Spend'!$F23)*$D23,
IF(AND(AD23&gt;0,(AE$4-$G23)=(1+$B23)),((AD23/$D23)-AD23)/$C23,
(IF(AND((AE$4-$G23)&lt;(1+$B23),(AE$4-$G23)&gt;1),AD23,0))))</f>
        <v>0</v>
      </c>
      <c r="AF23" s="233">
        <f>IF(AF$4=$G23+$B23,SUMIFS(INDEX('ABP REC Calc'!$G$75:$AB$138,,MATCH($I23,'ABP REC Calc'!$G$74:$AB$74,0)),'ABP REC Calc'!$C$75:$C$138,'ABP REC Spend'!$E23,'ABP REC Calc'!$B$75:$B$138,'ABP REC Spend'!$F23)*$D23,
IF(AND(AE23&gt;0,(AF$4-$G23)=(1+$B23)),((AE23/$D23)-AE23)/$C23,
(IF(AND((AF$4-$G23)&lt;(1+$B23),(AF$4-$G23)&gt;1),AE23,0))))</f>
        <v>0</v>
      </c>
      <c r="AG23" s="233">
        <f>IF(AG$4=$G23+$B23,SUMIFS(INDEX('ABP REC Calc'!$G$75:$AB$138,,MATCH($I23,'ABP REC Calc'!$G$74:$AB$74,0)),'ABP REC Calc'!$C$75:$C$138,'ABP REC Spend'!$E23,'ABP REC Calc'!$B$75:$B$138,'ABP REC Spend'!$F23)*$D23,
IF(AND(AF23&gt;0,(AG$4-$G23)=(1+$B23)),((AF23/$D23)-AF23)/$C23,
(IF(AND((AG$4-$G23)&lt;(1+$B23),(AG$4-$G23)&gt;1),AF23,0))))</f>
        <v>0</v>
      </c>
      <c r="AH23" s="233">
        <f>IF(AH$4=$G23+$B23,SUMIFS(INDEX('ABP REC Calc'!$G$75:$AB$138,,MATCH($I23,'ABP REC Calc'!$G$74:$AB$74,0)),'ABP REC Calc'!$C$75:$C$138,'ABP REC Spend'!$E23,'ABP REC Calc'!$B$75:$B$138,'ABP REC Spend'!$F23)*$D23,
IF(AND(AG23&gt;0,(AH$4-$G23)=(1+$B23)),((AG23/$D23)-AG23)/$C23,
(IF(AND((AH$4-$G23)&lt;(1+$B23),(AH$4-$G23)&gt;1),AG23,0))))</f>
        <v>0</v>
      </c>
    </row>
    <row r="24" spans="2:34" ht="14.75" customHeight="1" x14ac:dyDescent="0.25">
      <c r="B24" s="332" cm="1">
        <f t="array" ref="B24">INDEX(Inputs_ByYear!$D$78:$D$83, MATCH('ABP REC Spend'!$E24, Inputs_ByYear!$B$78:$B$83,0),)</f>
        <v>0</v>
      </c>
      <c r="C24" s="332" cm="1">
        <f t="array" ref="C24">INDEX(Inputs_ByYear!$D$60:$D$65, MATCH('ABP REC Spend'!$E24,Inputs_ByYear!$B$60:$B$65,0),)</f>
        <v>1</v>
      </c>
      <c r="D24" s="332" cm="1">
        <f t="array" ref="D24">INDEX(Inputs_ByYear!$D$69:$D$74, MATCH('ABP REC Spend'!$E24, Inputs_ByYear!$B$69:$B$74,0),)</f>
        <v>0.5</v>
      </c>
      <c r="E24" s="222" t="s">
        <v>233</v>
      </c>
      <c r="F24" s="219" t="s">
        <v>258</v>
      </c>
      <c r="G24" s="219">
        <f t="shared" si="1"/>
        <v>2042</v>
      </c>
      <c r="H24" s="219"/>
      <c r="I24" s="227" t="s">
        <v>40</v>
      </c>
      <c r="J24" s="233">
        <f>IF(J$4=$G24+$B24,SUMIFS(INDEX('ABP REC Calc'!$G$75:$AB$138,,MATCH($I24,'ABP REC Calc'!$G$74:$AB$74,0)),'ABP REC Calc'!$C$75:$C$138,'ABP REC Spend'!$E24,'ABP REC Calc'!$B$75:$B$138,'ABP REC Spend'!$F24)*$D24,
IF(AND(I24&gt;0,(J$4-$G24)=(1+$B24)),((I24/$D24)-I24)/$C24,
(IF(AND((J$4-$G24)&lt;(1+$B24),(J$4-$G24)&gt;1),I24,0))))</f>
        <v>0</v>
      </c>
      <c r="K24" s="233">
        <f>IF(K$4=$G24+$B24,SUMIFS(INDEX('ABP REC Calc'!$G$75:$AB$138,,MATCH($I24,'ABP REC Calc'!$G$74:$AB$74,0)),'ABP REC Calc'!$C$75:$C$138,'ABP REC Spend'!$E24,'ABP REC Calc'!$B$75:$B$138,'ABP REC Spend'!$F24)*$D24,
IF(AND(J24&gt;0,(K$4-$G24)=(1+$B24)),((J24/$D24)-J24)/$C24,
(IF(AND((K$4-$G24)&lt;(1+$B24),(K$4-$G24)&gt;1),J24,0))))</f>
        <v>0</v>
      </c>
      <c r="L24" s="233">
        <f>IF(L$4=$G24+$B24,SUMIFS(INDEX('ABP REC Calc'!$G$75:$AB$138,,MATCH($I24,'ABP REC Calc'!$G$74:$AB$74,0)),'ABP REC Calc'!$C$75:$C$138,'ABP REC Spend'!$E24,'ABP REC Calc'!$B$75:$B$138,'ABP REC Spend'!$F24)*$D24,
IF(AND(K24&gt;0,(L$4-$G24)=(1+$B24)),((K24/$D24)-K24)/$C24,
(IF(AND((L$4-$G24)&lt;(1+$B24),(L$4-$G24)&gt;1),K24,0))))</f>
        <v>0</v>
      </c>
      <c r="M24" s="233">
        <f>IF(M$4=$G24+$B24,SUMIFS(INDEX('ABP REC Calc'!$G$75:$AB$138,,MATCH($I24,'ABP REC Calc'!$G$74:$AB$74,0)),'ABP REC Calc'!$C$75:$C$138,'ABP REC Spend'!$E24,'ABP REC Calc'!$B$75:$B$138,'ABP REC Spend'!$F24)*$D24,
IF(AND(L24&gt;0,(M$4-$G24)=(1+$B24)),((L24/$D24)-L24)/$C24,
(IF(AND((M$4-$G24)&lt;(1+$B24),(M$4-$G24)&gt;1),L24,0))))</f>
        <v>0</v>
      </c>
      <c r="N24" s="233">
        <f>IF(N$4=$G24+$B24,SUMIFS(INDEX('ABP REC Calc'!$G$75:$AB$138,,MATCH($I24,'ABP REC Calc'!$G$74:$AB$74,0)),'ABP REC Calc'!$C$75:$C$138,'ABP REC Spend'!$E24,'ABP REC Calc'!$B$75:$B$138,'ABP REC Spend'!$F24)*$D24,
IF(AND(M24&gt;0,(N$4-$G24)=(1+$B24)),((M24/$D24)-M24)/$C24,
(IF(AND((N$4-$G24)&lt;(1+$B24),(N$4-$G24)&gt;1),M24,0))))</f>
        <v>0</v>
      </c>
      <c r="O24" s="233">
        <f>IF(O$4=$G24+$B24,SUMIFS(INDEX('ABP REC Calc'!$G$75:$AB$138,,MATCH($I24,'ABP REC Calc'!$G$74:$AB$74,0)),'ABP REC Calc'!$C$75:$C$138,'ABP REC Spend'!$E24,'ABP REC Calc'!$B$75:$B$138,'ABP REC Spend'!$F24)*$D24,
IF(AND(N24&gt;0,(O$4-$G24)=(1+$B24)),((N24/$D24)-N24)/$C24,
(IF(AND((O$4-$G24)&lt;(1+$B24),(O$4-$G24)&gt;1),N24,0))))</f>
        <v>0</v>
      </c>
      <c r="P24" s="233">
        <f>IF(P$4=$G24+$B24,SUMIFS(INDEX('ABP REC Calc'!$G$75:$AB$138,,MATCH($I24,'ABP REC Calc'!$G$74:$AB$74,0)),'ABP REC Calc'!$C$75:$C$138,'ABP REC Spend'!$E24,'ABP REC Calc'!$B$75:$B$138,'ABP REC Spend'!$F24)*$D24,
IF(AND(O24&gt;0,(P$4-$G24)=(1+$B24)),((O24/$D24)-O24)/$C24,
(IF(AND((P$4-$G24)&lt;(1+$B24),(P$4-$G24)&gt;1),O24,0))))</f>
        <v>0</v>
      </c>
      <c r="Q24" s="233">
        <f>IF(Q$4=$G24+$B24,SUMIFS(INDEX('ABP REC Calc'!$G$75:$AB$138,,MATCH($I24,'ABP REC Calc'!$G$74:$AB$74,0)),'ABP REC Calc'!$C$75:$C$138,'ABP REC Spend'!$E24,'ABP REC Calc'!$B$75:$B$138,'ABP REC Spend'!$F24)*$D24,
IF(AND(P24&gt;0,(Q$4-$G24)=(1+$B24)),((P24/$D24)-P24)/$C24,
(IF(AND((Q$4-$G24)&lt;(1+$B24),(Q$4-$G24)&gt;1),P24,0))))</f>
        <v>0</v>
      </c>
      <c r="R24" s="233">
        <f>IF(R$4=$G24+$B24,SUMIFS(INDEX('ABP REC Calc'!$G$75:$AB$138,,MATCH($I24,'ABP REC Calc'!$G$74:$AB$74,0)),'ABP REC Calc'!$C$75:$C$138,'ABP REC Spend'!$E24,'ABP REC Calc'!$B$75:$B$138,'ABP REC Spend'!$F24)*$D24,
IF(AND(Q24&gt;0,(R$4-$G24)=(1+$B24)),((Q24/$D24)-Q24)/$C24,
(IF(AND((R$4-$G24)&lt;(1+$B24),(R$4-$G24)&gt;1),Q24,0))))</f>
        <v>0</v>
      </c>
      <c r="S24" s="233">
        <f>IF(S$4=$G24+$B24,SUMIFS(INDEX('ABP REC Calc'!$G$75:$AB$138,,MATCH($I24,'ABP REC Calc'!$G$74:$AB$74,0)),'ABP REC Calc'!$C$75:$C$138,'ABP REC Spend'!$E24,'ABP REC Calc'!$B$75:$B$138,'ABP REC Spend'!$F24)*$D24,
IF(AND(R24&gt;0,(S$4-$G24)=(1+$B24)),((R24/$D24)-R24)/$C24,
(IF(AND((S$4-$G24)&lt;(1+$B24),(S$4-$G24)&gt;1),R24,0))))</f>
        <v>0</v>
      </c>
      <c r="T24" s="233">
        <f>IF(T$4=$G24+$B24,SUMIFS(INDEX('ABP REC Calc'!$G$75:$AB$138,,MATCH($I24,'ABP REC Calc'!$G$74:$AB$74,0)),'ABP REC Calc'!$C$75:$C$138,'ABP REC Spend'!$E24,'ABP REC Calc'!$B$75:$B$138,'ABP REC Spend'!$F24)*$D24,
IF(AND(S24&gt;0,(T$4-$G24)=(1+$B24)),((S24/$D24)-S24)/$C24,
(IF(AND((T$4-$G24)&lt;(1+$B24),(T$4-$G24)&gt;1),S24,0))))</f>
        <v>0</v>
      </c>
      <c r="U24" s="233">
        <f>IF(U$4=$G24+$B24,SUMIFS(INDEX('ABP REC Calc'!$G$75:$AB$138,,MATCH($I24,'ABP REC Calc'!$G$74:$AB$74,0)),'ABP REC Calc'!$C$75:$C$138,'ABP REC Spend'!$E24,'ABP REC Calc'!$B$75:$B$138,'ABP REC Spend'!$F24)*$D24,
IF(AND(T24&gt;0,(U$4-$G24)=(1+$B24)),((T24/$D24)-T24)/$C24,
(IF(AND((U$4-$G24)&lt;(1+$B24),(U$4-$G24)&gt;1),T24,0))))</f>
        <v>0</v>
      </c>
      <c r="V24" s="233">
        <f>IF(V$4=$G24+$B24,SUMIFS(INDEX('ABP REC Calc'!$G$75:$AB$138,,MATCH($I24,'ABP REC Calc'!$G$74:$AB$74,0)),'ABP REC Calc'!$C$75:$C$138,'ABP REC Spend'!$E24,'ABP REC Calc'!$B$75:$B$138,'ABP REC Spend'!$F24)*$D24,
IF(AND(U24&gt;0,(V$4-$G24)=(1+$B24)),((U24/$D24)-U24)/$C24,
(IF(AND((V$4-$G24)&lt;(1+$B24),(V$4-$G24)&gt;1),U24,0))))</f>
        <v>0</v>
      </c>
      <c r="W24" s="233">
        <f>IF(W$4=$G24+$B24,SUMIFS(INDEX('ABP REC Calc'!$G$75:$AB$138,,MATCH($I24,'ABP REC Calc'!$G$74:$AB$74,0)),'ABP REC Calc'!$C$75:$C$138,'ABP REC Spend'!$E24,'ABP REC Calc'!$B$75:$B$138,'ABP REC Spend'!$F24)*$D24,
IF(AND(V24&gt;0,(W$4-$G24)=(1+$B24)),((V24/$D24)-V24)/$C24,
(IF(AND((W$4-$G24)&lt;(1+$B24),(W$4-$G24)&gt;1),V24,0))))</f>
        <v>0</v>
      </c>
      <c r="X24" s="233">
        <f>IF(X$4=$G24+$B24,SUMIFS(INDEX('ABP REC Calc'!$G$75:$AB$138,,MATCH($I24,'ABP REC Calc'!$G$74:$AB$74,0)),'ABP REC Calc'!$C$75:$C$138,'ABP REC Spend'!$E24,'ABP REC Calc'!$B$75:$B$138,'ABP REC Spend'!$F24)*$D24,
IF(AND(W24&gt;0,(X$4-$G24)=(1+$B24)),((W24/$D24)-W24)/$C24,
(IF(AND((X$4-$G24)&lt;(1+$B24),(X$4-$G24)&gt;1),W24,0))))</f>
        <v>0</v>
      </c>
      <c r="Y24" s="233">
        <f>IF(Y$4=$G24+$B24,SUMIFS(INDEX('ABP REC Calc'!$G$75:$AB$138,,MATCH($I24,'ABP REC Calc'!$G$74:$AB$74,0)),'ABP REC Calc'!$C$75:$C$138,'ABP REC Spend'!$E24,'ABP REC Calc'!$B$75:$B$138,'ABP REC Spend'!$F24)*$D24,
IF(AND(X24&gt;0,(Y$4-$G24)=(1+$B24)),((X24/$D24)-X24)/$C24,
(IF(AND((Y$4-$G24)&lt;(1+$B24),(Y$4-$G24)&gt;1),X24,0))))</f>
        <v>0</v>
      </c>
      <c r="Z24" s="233">
        <f>IF(Z$4=$G24+$B24,SUMIFS(INDEX('ABP REC Calc'!$G$75:$AB$138,,MATCH($I24,'ABP REC Calc'!$G$74:$AB$74,0)),'ABP REC Calc'!$C$75:$C$138,'ABP REC Spend'!$E24,'ABP REC Calc'!$B$75:$B$138,'ABP REC Spend'!$F24)*$D24,
IF(AND(Y24&gt;0,(Z$4-$G24)=(1+$B24)),((Y24/$D24)-Y24)/$C24,
(IF(AND((Z$4-$G24)&lt;(1+$B24),(Z$4-$G24)&gt;1),Y24,0))))</f>
        <v>0</v>
      </c>
      <c r="AA24" s="233">
        <f>IF(AA$4=$G24+$B24,SUMIFS(INDEX('ABP REC Calc'!$G$75:$AB$138,,MATCH($I24,'ABP REC Calc'!$G$74:$AB$74,0)),'ABP REC Calc'!$C$75:$C$138,'ABP REC Spend'!$E24,'ABP REC Calc'!$B$75:$B$138,'ABP REC Spend'!$F24)*$D24,
IF(AND(Z24&gt;0,(AA$4-$G24)=(1+$B24)),((Z24/$D24)-Z24)/$C24,
(IF(AND((AA$4-$G24)&lt;(1+$B24),(AA$4-$G24)&gt;1),Z24,0))))</f>
        <v>0</v>
      </c>
      <c r="AB24" s="233">
        <f>IF(AB$4=$G24+$B24,SUMIFS(INDEX('ABP REC Calc'!$G$75:$AB$138,,MATCH($I24,'ABP REC Calc'!$G$74:$AB$74,0)),'ABP REC Calc'!$C$75:$C$138,'ABP REC Spend'!$E24,'ABP REC Calc'!$B$75:$B$138,'ABP REC Spend'!$F24)*$D24,
IF(AND(AA24&gt;0,(AB$4-$G24)=(1+$B24)),((AA24/$D24)-AA24)/$C24,
(IF(AND((AB$4-$G24)&lt;(1+$B24),(AB$4-$G24)&gt;1),AA24,0))))</f>
        <v>36350433.947069049</v>
      </c>
      <c r="AC24" s="233">
        <f>IF(AC$4=$G24+$B24,SUMIFS(INDEX('ABP REC Calc'!$G$75:$AB$138,,MATCH($I24,'ABP REC Calc'!$G$74:$AB$74,0)),'ABP REC Calc'!$C$75:$C$138,'ABP REC Spend'!$E24,'ABP REC Calc'!$B$75:$B$138,'ABP REC Spend'!$F24)*$D24,
IF(AND(AB24&gt;0,(AC$4-$G24)=(1+$B24)),((AB24/$D24)-AB24)/$C24,
(IF(AND((AC$4-$G24)&lt;(1+$B24),(AC$4-$G24)&gt;1),AB24,0))))</f>
        <v>36350433.947069049</v>
      </c>
      <c r="AD24" s="233">
        <f>IF(AD$4=$G24+$B24,SUMIFS(INDEX('ABP REC Calc'!$G$75:$AB$138,,MATCH($I24,'ABP REC Calc'!$G$74:$AB$74,0)),'ABP REC Calc'!$C$75:$C$138,'ABP REC Spend'!$E24,'ABP REC Calc'!$B$75:$B$138,'ABP REC Spend'!$F24)*$D24,
IF(AND(AC24&gt;0,(AD$4-$G24)=(1+$B24)),((AC24/$D24)-AC24)/$C24,
(IF(AND((AD$4-$G24)&lt;(1+$B24),(AD$4-$G24)&gt;1),AC24,0))))</f>
        <v>0</v>
      </c>
      <c r="AE24" s="233">
        <f>IF(AE$4=$G24+$B24,SUMIFS(INDEX('ABP REC Calc'!$G$75:$AB$138,,MATCH($I24,'ABP REC Calc'!$G$74:$AB$74,0)),'ABP REC Calc'!$C$75:$C$138,'ABP REC Spend'!$E24,'ABP REC Calc'!$B$75:$B$138,'ABP REC Spend'!$F24)*$D24,
IF(AND(AD24&gt;0,(AE$4-$G24)=(1+$B24)),((AD24/$D24)-AD24)/$C24,
(IF(AND((AE$4-$G24)&lt;(1+$B24),(AE$4-$G24)&gt;1),AD24,0))))</f>
        <v>0</v>
      </c>
      <c r="AF24" s="233">
        <f>IF(AF$4=$G24+$B24,SUMIFS(INDEX('ABP REC Calc'!$G$75:$AB$138,,MATCH($I24,'ABP REC Calc'!$G$74:$AB$74,0)),'ABP REC Calc'!$C$75:$C$138,'ABP REC Spend'!$E24,'ABP REC Calc'!$B$75:$B$138,'ABP REC Spend'!$F24)*$D24,
IF(AND(AE24&gt;0,(AF$4-$G24)=(1+$B24)),((AE24/$D24)-AE24)/$C24,
(IF(AND((AF$4-$G24)&lt;(1+$B24),(AF$4-$G24)&gt;1),AE24,0))))</f>
        <v>0</v>
      </c>
      <c r="AG24" s="233">
        <f>IF(AG$4=$G24+$B24,SUMIFS(INDEX('ABP REC Calc'!$G$75:$AB$138,,MATCH($I24,'ABP REC Calc'!$G$74:$AB$74,0)),'ABP REC Calc'!$C$75:$C$138,'ABP REC Spend'!$E24,'ABP REC Calc'!$B$75:$B$138,'ABP REC Spend'!$F24)*$D24,
IF(AND(AF24&gt;0,(AG$4-$G24)=(1+$B24)),((AF24/$D24)-AF24)/$C24,
(IF(AND((AG$4-$G24)&lt;(1+$B24),(AG$4-$G24)&gt;1),AF24,0))))</f>
        <v>0</v>
      </c>
      <c r="AH24" s="233">
        <f>IF(AH$4=$G24+$B24,SUMIFS(INDEX('ABP REC Calc'!$G$75:$AB$138,,MATCH($I24,'ABP REC Calc'!$G$74:$AB$74,0)),'ABP REC Calc'!$C$75:$C$138,'ABP REC Spend'!$E24,'ABP REC Calc'!$B$75:$B$138,'ABP REC Spend'!$F24)*$D24,
IF(AND(AG24&gt;0,(AH$4-$G24)=(1+$B24)),((AG24/$D24)-AG24)/$C24,
(IF(AND((AH$4-$G24)&lt;(1+$B24),(AH$4-$G24)&gt;1),AG24,0))))</f>
        <v>0</v>
      </c>
    </row>
    <row r="25" spans="2:34" ht="14.75" customHeight="1" x14ac:dyDescent="0.25">
      <c r="B25" s="332" cm="1">
        <f t="array" ref="B25">INDEX(Inputs_ByYear!$D$78:$D$83, MATCH('ABP REC Spend'!$E25, Inputs_ByYear!$B$78:$B$83,0),)</f>
        <v>0</v>
      </c>
      <c r="C25" s="332" cm="1">
        <f t="array" ref="C25">INDEX(Inputs_ByYear!$D$60:$D$65, MATCH('ABP REC Spend'!$E25,Inputs_ByYear!$B$60:$B$65,0),)</f>
        <v>1</v>
      </c>
      <c r="D25" s="332" cm="1">
        <f t="array" ref="D25">INDEX(Inputs_ByYear!$D$69:$D$74, MATCH('ABP REC Spend'!$E25, Inputs_ByYear!$B$69:$B$74,0),)</f>
        <v>0.5</v>
      </c>
      <c r="E25" s="222" t="s">
        <v>233</v>
      </c>
      <c r="F25" s="219" t="s">
        <v>258</v>
      </c>
      <c r="G25" s="219">
        <f t="shared" si="1"/>
        <v>2043</v>
      </c>
      <c r="H25" s="219"/>
      <c r="I25" s="227" t="s">
        <v>41</v>
      </c>
      <c r="J25" s="233">
        <f>IF(J$4=$G25+$B25,SUMIFS(INDEX('ABP REC Calc'!$G$75:$AB$138,,MATCH($I25,'ABP REC Calc'!$G$74:$AB$74,0)),'ABP REC Calc'!$C$75:$C$138,'ABP REC Spend'!$E25,'ABP REC Calc'!$B$75:$B$138,'ABP REC Spend'!$F25)*$D25,
IF(AND(I25&gt;0,(J$4-$G25)=(1+$B25)),((I25/$D25)-I25)/$C25,
(IF(AND((J$4-$G25)&lt;(1+$B25),(J$4-$G25)&gt;1),I25,0))))</f>
        <v>0</v>
      </c>
      <c r="K25" s="233">
        <f>IF(K$4=$G25+$B25,SUMIFS(INDEX('ABP REC Calc'!$G$75:$AB$138,,MATCH($I25,'ABP REC Calc'!$G$74:$AB$74,0)),'ABP REC Calc'!$C$75:$C$138,'ABP REC Spend'!$E25,'ABP REC Calc'!$B$75:$B$138,'ABP REC Spend'!$F25)*$D25,
IF(AND(J25&gt;0,(K$4-$G25)=(1+$B25)),((J25/$D25)-J25)/$C25,
(IF(AND((K$4-$G25)&lt;(1+$B25),(K$4-$G25)&gt;1),J25,0))))</f>
        <v>0</v>
      </c>
      <c r="L25" s="233">
        <f>IF(L$4=$G25+$B25,SUMIFS(INDEX('ABP REC Calc'!$G$75:$AB$138,,MATCH($I25,'ABP REC Calc'!$G$74:$AB$74,0)),'ABP REC Calc'!$C$75:$C$138,'ABP REC Spend'!$E25,'ABP REC Calc'!$B$75:$B$138,'ABP REC Spend'!$F25)*$D25,
IF(AND(K25&gt;0,(L$4-$G25)=(1+$B25)),((K25/$D25)-K25)/$C25,
(IF(AND((L$4-$G25)&lt;(1+$B25),(L$4-$G25)&gt;1),K25,0))))</f>
        <v>0</v>
      </c>
      <c r="M25" s="233">
        <f>IF(M$4=$G25+$B25,SUMIFS(INDEX('ABP REC Calc'!$G$75:$AB$138,,MATCH($I25,'ABP REC Calc'!$G$74:$AB$74,0)),'ABP REC Calc'!$C$75:$C$138,'ABP REC Spend'!$E25,'ABP REC Calc'!$B$75:$B$138,'ABP REC Spend'!$F25)*$D25,
IF(AND(L25&gt;0,(M$4-$G25)=(1+$B25)),((L25/$D25)-L25)/$C25,
(IF(AND((M$4-$G25)&lt;(1+$B25),(M$4-$G25)&gt;1),L25,0))))</f>
        <v>0</v>
      </c>
      <c r="N25" s="233">
        <f>IF(N$4=$G25+$B25,SUMIFS(INDEX('ABP REC Calc'!$G$75:$AB$138,,MATCH($I25,'ABP REC Calc'!$G$74:$AB$74,0)),'ABP REC Calc'!$C$75:$C$138,'ABP REC Spend'!$E25,'ABP REC Calc'!$B$75:$B$138,'ABP REC Spend'!$F25)*$D25,
IF(AND(M25&gt;0,(N$4-$G25)=(1+$B25)),((M25/$D25)-M25)/$C25,
(IF(AND((N$4-$G25)&lt;(1+$B25),(N$4-$G25)&gt;1),M25,0))))</f>
        <v>0</v>
      </c>
      <c r="O25" s="233">
        <f>IF(O$4=$G25+$B25,SUMIFS(INDEX('ABP REC Calc'!$G$75:$AB$138,,MATCH($I25,'ABP REC Calc'!$G$74:$AB$74,0)),'ABP REC Calc'!$C$75:$C$138,'ABP REC Spend'!$E25,'ABP REC Calc'!$B$75:$B$138,'ABP REC Spend'!$F25)*$D25,
IF(AND(N25&gt;0,(O$4-$G25)=(1+$B25)),((N25/$D25)-N25)/$C25,
(IF(AND((O$4-$G25)&lt;(1+$B25),(O$4-$G25)&gt;1),N25,0))))</f>
        <v>0</v>
      </c>
      <c r="P25" s="233">
        <f>IF(P$4=$G25+$B25,SUMIFS(INDEX('ABP REC Calc'!$G$75:$AB$138,,MATCH($I25,'ABP REC Calc'!$G$74:$AB$74,0)),'ABP REC Calc'!$C$75:$C$138,'ABP REC Spend'!$E25,'ABP REC Calc'!$B$75:$B$138,'ABP REC Spend'!$F25)*$D25,
IF(AND(O25&gt;0,(P$4-$G25)=(1+$B25)),((O25/$D25)-O25)/$C25,
(IF(AND((P$4-$G25)&lt;(1+$B25),(P$4-$G25)&gt;1),O25,0))))</f>
        <v>0</v>
      </c>
      <c r="Q25" s="233">
        <f>IF(Q$4=$G25+$B25,SUMIFS(INDEX('ABP REC Calc'!$G$75:$AB$138,,MATCH($I25,'ABP REC Calc'!$G$74:$AB$74,0)),'ABP REC Calc'!$C$75:$C$138,'ABP REC Spend'!$E25,'ABP REC Calc'!$B$75:$B$138,'ABP REC Spend'!$F25)*$D25,
IF(AND(P25&gt;0,(Q$4-$G25)=(1+$B25)),((P25/$D25)-P25)/$C25,
(IF(AND((Q$4-$G25)&lt;(1+$B25),(Q$4-$G25)&gt;1),P25,0))))</f>
        <v>0</v>
      </c>
      <c r="R25" s="233">
        <f>IF(R$4=$G25+$B25,SUMIFS(INDEX('ABP REC Calc'!$G$75:$AB$138,,MATCH($I25,'ABP REC Calc'!$G$74:$AB$74,0)),'ABP REC Calc'!$C$75:$C$138,'ABP REC Spend'!$E25,'ABP REC Calc'!$B$75:$B$138,'ABP REC Spend'!$F25)*$D25,
IF(AND(Q25&gt;0,(R$4-$G25)=(1+$B25)),((Q25/$D25)-Q25)/$C25,
(IF(AND((R$4-$G25)&lt;(1+$B25),(R$4-$G25)&gt;1),Q25,0))))</f>
        <v>0</v>
      </c>
      <c r="S25" s="233">
        <f>IF(S$4=$G25+$B25,SUMIFS(INDEX('ABP REC Calc'!$G$75:$AB$138,,MATCH($I25,'ABP REC Calc'!$G$74:$AB$74,0)),'ABP REC Calc'!$C$75:$C$138,'ABP REC Spend'!$E25,'ABP REC Calc'!$B$75:$B$138,'ABP REC Spend'!$F25)*$D25,
IF(AND(R25&gt;0,(S$4-$G25)=(1+$B25)),((R25/$D25)-R25)/$C25,
(IF(AND((S$4-$G25)&lt;(1+$B25),(S$4-$G25)&gt;1),R25,0))))</f>
        <v>0</v>
      </c>
      <c r="T25" s="233">
        <f>IF(T$4=$G25+$B25,SUMIFS(INDEX('ABP REC Calc'!$G$75:$AB$138,,MATCH($I25,'ABP REC Calc'!$G$74:$AB$74,0)),'ABP REC Calc'!$C$75:$C$138,'ABP REC Spend'!$E25,'ABP REC Calc'!$B$75:$B$138,'ABP REC Spend'!$F25)*$D25,
IF(AND(S25&gt;0,(T$4-$G25)=(1+$B25)),((S25/$D25)-S25)/$C25,
(IF(AND((T$4-$G25)&lt;(1+$B25),(T$4-$G25)&gt;1),S25,0))))</f>
        <v>0</v>
      </c>
      <c r="U25" s="233">
        <f>IF(U$4=$G25+$B25,SUMIFS(INDEX('ABP REC Calc'!$G$75:$AB$138,,MATCH($I25,'ABP REC Calc'!$G$74:$AB$74,0)),'ABP REC Calc'!$C$75:$C$138,'ABP REC Spend'!$E25,'ABP REC Calc'!$B$75:$B$138,'ABP REC Spend'!$F25)*$D25,
IF(AND(T25&gt;0,(U$4-$G25)=(1+$B25)),((T25/$D25)-T25)/$C25,
(IF(AND((U$4-$G25)&lt;(1+$B25),(U$4-$G25)&gt;1),T25,0))))</f>
        <v>0</v>
      </c>
      <c r="V25" s="233">
        <f>IF(V$4=$G25+$B25,SUMIFS(INDEX('ABP REC Calc'!$G$75:$AB$138,,MATCH($I25,'ABP REC Calc'!$G$74:$AB$74,0)),'ABP REC Calc'!$C$75:$C$138,'ABP REC Spend'!$E25,'ABP REC Calc'!$B$75:$B$138,'ABP REC Spend'!$F25)*$D25,
IF(AND(U25&gt;0,(V$4-$G25)=(1+$B25)),((U25/$D25)-U25)/$C25,
(IF(AND((V$4-$G25)&lt;(1+$B25),(V$4-$G25)&gt;1),U25,0))))</f>
        <v>0</v>
      </c>
      <c r="W25" s="233">
        <f>IF(W$4=$G25+$B25,SUMIFS(INDEX('ABP REC Calc'!$G$75:$AB$138,,MATCH($I25,'ABP REC Calc'!$G$74:$AB$74,0)),'ABP REC Calc'!$C$75:$C$138,'ABP REC Spend'!$E25,'ABP REC Calc'!$B$75:$B$138,'ABP REC Spend'!$F25)*$D25,
IF(AND(V25&gt;0,(W$4-$G25)=(1+$B25)),((V25/$D25)-V25)/$C25,
(IF(AND((W$4-$G25)&lt;(1+$B25),(W$4-$G25)&gt;1),V25,0))))</f>
        <v>0</v>
      </c>
      <c r="X25" s="233">
        <f>IF(X$4=$G25+$B25,SUMIFS(INDEX('ABP REC Calc'!$G$75:$AB$138,,MATCH($I25,'ABP REC Calc'!$G$74:$AB$74,0)),'ABP REC Calc'!$C$75:$C$138,'ABP REC Spend'!$E25,'ABP REC Calc'!$B$75:$B$138,'ABP REC Spend'!$F25)*$D25,
IF(AND(W25&gt;0,(X$4-$G25)=(1+$B25)),((W25/$D25)-W25)/$C25,
(IF(AND((X$4-$G25)&lt;(1+$B25),(X$4-$G25)&gt;1),W25,0))))</f>
        <v>0</v>
      </c>
      <c r="Y25" s="233">
        <f>IF(Y$4=$G25+$B25,SUMIFS(INDEX('ABP REC Calc'!$G$75:$AB$138,,MATCH($I25,'ABP REC Calc'!$G$74:$AB$74,0)),'ABP REC Calc'!$C$75:$C$138,'ABP REC Spend'!$E25,'ABP REC Calc'!$B$75:$B$138,'ABP REC Spend'!$F25)*$D25,
IF(AND(X25&gt;0,(Y$4-$G25)=(1+$B25)),((X25/$D25)-X25)/$C25,
(IF(AND((Y$4-$G25)&lt;(1+$B25),(Y$4-$G25)&gt;1),X25,0))))</f>
        <v>0</v>
      </c>
      <c r="Z25" s="233">
        <f>IF(Z$4=$G25+$B25,SUMIFS(INDEX('ABP REC Calc'!$G$75:$AB$138,,MATCH($I25,'ABP REC Calc'!$G$74:$AB$74,0)),'ABP REC Calc'!$C$75:$C$138,'ABP REC Spend'!$E25,'ABP REC Calc'!$B$75:$B$138,'ABP REC Spend'!$F25)*$D25,
IF(AND(Y25&gt;0,(Z$4-$G25)=(1+$B25)),((Y25/$D25)-Y25)/$C25,
(IF(AND((Z$4-$G25)&lt;(1+$B25),(Z$4-$G25)&gt;1),Y25,0))))</f>
        <v>0</v>
      </c>
      <c r="AA25" s="233">
        <f>IF(AA$4=$G25+$B25,SUMIFS(INDEX('ABP REC Calc'!$G$75:$AB$138,,MATCH($I25,'ABP REC Calc'!$G$74:$AB$74,0)),'ABP REC Calc'!$C$75:$C$138,'ABP REC Spend'!$E25,'ABP REC Calc'!$B$75:$B$138,'ABP REC Spend'!$F25)*$D25,
IF(AND(Z25&gt;0,(AA$4-$G25)=(1+$B25)),((Z25/$D25)-Z25)/$C25,
(IF(AND((AA$4-$G25)&lt;(1+$B25),(AA$4-$G25)&gt;1),Z25,0))))</f>
        <v>0</v>
      </c>
      <c r="AB25" s="233">
        <f>IF(AB$4=$G25+$B25,SUMIFS(INDEX('ABP REC Calc'!$G$75:$AB$138,,MATCH($I25,'ABP REC Calc'!$G$74:$AB$74,0)),'ABP REC Calc'!$C$75:$C$138,'ABP REC Spend'!$E25,'ABP REC Calc'!$B$75:$B$138,'ABP REC Spend'!$F25)*$D25,
IF(AND(AA25&gt;0,(AB$4-$G25)=(1+$B25)),((AA25/$D25)-AA25)/$C25,
(IF(AND((AB$4-$G25)&lt;(1+$B25),(AB$4-$G25)&gt;1),AA25,0))))</f>
        <v>0</v>
      </c>
      <c r="AC25" s="233">
        <f>IF(AC$4=$G25+$B25,SUMIFS(INDEX('ABP REC Calc'!$G$75:$AB$138,,MATCH($I25,'ABP REC Calc'!$G$74:$AB$74,0)),'ABP REC Calc'!$C$75:$C$138,'ABP REC Spend'!$E25,'ABP REC Calc'!$B$75:$B$138,'ABP REC Spend'!$F25)*$D25,
IF(AND(AB25&gt;0,(AC$4-$G25)=(1+$B25)),((AB25/$D25)-AB25)/$C25,
(IF(AND((AC$4-$G25)&lt;(1+$B25),(AC$4-$G25)&gt;1),AB25,0))))</f>
        <v>0</v>
      </c>
      <c r="AD25" s="233">
        <f>IF(AD$4=$G25+$B25,SUMIFS(INDEX('ABP REC Calc'!$G$75:$AB$138,,MATCH($I25,'ABP REC Calc'!$G$74:$AB$74,0)),'ABP REC Calc'!$C$75:$C$138,'ABP REC Spend'!$E25,'ABP REC Calc'!$B$75:$B$138,'ABP REC Spend'!$F25)*$D25,
IF(AND(AC25&gt;0,(AD$4-$G25)=(1+$B25)),((AC25/$D25)-AC25)/$C25,
(IF(AND((AD$4-$G25)&lt;(1+$B25),(AD$4-$G25)&gt;1),AC25,0))))</f>
        <v>0</v>
      </c>
      <c r="AE25" s="233">
        <f>IF(AE$4=$G25+$B25,SUMIFS(INDEX('ABP REC Calc'!$G$75:$AB$138,,MATCH($I25,'ABP REC Calc'!$G$74:$AB$74,0)),'ABP REC Calc'!$C$75:$C$138,'ABP REC Spend'!$E25,'ABP REC Calc'!$B$75:$B$138,'ABP REC Spend'!$F25)*$D25,
IF(AND(AD25&gt;0,(AE$4-$G25)=(1+$B25)),((AD25/$D25)-AD25)/$C25,
(IF(AND((AE$4-$G25)&lt;(1+$B25),(AE$4-$G25)&gt;1),AD25,0))))</f>
        <v>0</v>
      </c>
      <c r="AF25" s="233">
        <f>IF(AF$4=$G25+$B25,SUMIFS(INDEX('ABP REC Calc'!$G$75:$AB$138,,MATCH($I25,'ABP REC Calc'!$G$74:$AB$74,0)),'ABP REC Calc'!$C$75:$C$138,'ABP REC Spend'!$E25,'ABP REC Calc'!$B$75:$B$138,'ABP REC Spend'!$F25)*$D25,
IF(AND(AE25&gt;0,(AF$4-$G25)=(1+$B25)),((AE25/$D25)-AE25)/$C25,
(IF(AND((AF$4-$G25)&lt;(1+$B25),(AF$4-$G25)&gt;1),AE25,0))))</f>
        <v>0</v>
      </c>
      <c r="AG25" s="233">
        <f>IF(AG$4=$G25+$B25,SUMIFS(INDEX('ABP REC Calc'!$G$75:$AB$138,,MATCH($I25,'ABP REC Calc'!$G$74:$AB$74,0)),'ABP REC Calc'!$C$75:$C$138,'ABP REC Spend'!$E25,'ABP REC Calc'!$B$75:$B$138,'ABP REC Spend'!$F25)*$D25,
IF(AND(AF25&gt;0,(AG$4-$G25)=(1+$B25)),((AF25/$D25)-AF25)/$C25,
(IF(AND((AG$4-$G25)&lt;(1+$B25),(AG$4-$G25)&gt;1),AF25,0))))</f>
        <v>0</v>
      </c>
      <c r="AH25" s="233">
        <f>IF(AH$4=$G25+$B25,SUMIFS(INDEX('ABP REC Calc'!$G$75:$AB$138,,MATCH($I25,'ABP REC Calc'!$G$74:$AB$74,0)),'ABP REC Calc'!$C$75:$C$138,'ABP REC Spend'!$E25,'ABP REC Calc'!$B$75:$B$138,'ABP REC Spend'!$F25)*$D25,
IF(AND(AG25&gt;0,(AH$4-$G25)=(1+$B25)),((AG25/$D25)-AG25)/$C25,
(IF(AND((AH$4-$G25)&lt;(1+$B25),(AH$4-$G25)&gt;1),AG25,0))))</f>
        <v>0</v>
      </c>
    </row>
    <row r="26" spans="2:34" ht="14.75" customHeight="1" x14ac:dyDescent="0.25">
      <c r="B26" s="332" cm="1">
        <f t="array" ref="B26">INDEX(Inputs_ByYear!$D$78:$D$83, MATCH('ABP REC Spend'!$E26, Inputs_ByYear!$B$78:$B$83,0),)</f>
        <v>0</v>
      </c>
      <c r="C26" s="332" cm="1">
        <f t="array" ref="C26">INDEX(Inputs_ByYear!$D$60:$D$65, MATCH('ABP REC Spend'!$E26,Inputs_ByYear!$B$60:$B$65,0),)</f>
        <v>1</v>
      </c>
      <c r="D26" s="332" cm="1">
        <f t="array" ref="D26">INDEX(Inputs_ByYear!$D$69:$D$74, MATCH('ABP REC Spend'!$E26, Inputs_ByYear!$B$69:$B$74,0),)</f>
        <v>0.5</v>
      </c>
      <c r="E26" s="222" t="s">
        <v>233</v>
      </c>
      <c r="F26" s="219" t="s">
        <v>258</v>
      </c>
      <c r="G26" s="219">
        <f t="shared" si="1"/>
        <v>2044</v>
      </c>
      <c r="H26" s="219"/>
      <c r="I26" s="227" t="s">
        <v>42</v>
      </c>
      <c r="J26" s="233">
        <f>IF(J$4=$G26+$B26,SUMIFS(INDEX('ABP REC Calc'!$G$75:$AB$138,,MATCH($I26,'ABP REC Calc'!$G$74:$AB$74,0)),'ABP REC Calc'!$C$75:$C$138,'ABP REC Spend'!$E26,'ABP REC Calc'!$B$75:$B$138,'ABP REC Spend'!$F26)*$D26,
IF(AND(I26&gt;0,(J$4-$G26)=(1+$B26)),((I26/$D26)-I26)/$C26,
(IF(AND((J$4-$G26)&lt;(1+$B26),(J$4-$G26)&gt;1),I26,0))))</f>
        <v>0</v>
      </c>
      <c r="K26" s="233">
        <f>IF(K$4=$G26+$B26,SUMIFS(INDEX('ABP REC Calc'!$G$75:$AB$138,,MATCH($I26,'ABP REC Calc'!$G$74:$AB$74,0)),'ABP REC Calc'!$C$75:$C$138,'ABP REC Spend'!$E26,'ABP REC Calc'!$B$75:$B$138,'ABP REC Spend'!$F26)*$D26,
IF(AND(J26&gt;0,(K$4-$G26)=(1+$B26)),((J26/$D26)-J26)/$C26,
(IF(AND((K$4-$G26)&lt;(1+$B26),(K$4-$G26)&gt;1),J26,0))))</f>
        <v>0</v>
      </c>
      <c r="L26" s="233">
        <f>IF(L$4=$G26+$B26,SUMIFS(INDEX('ABP REC Calc'!$G$75:$AB$138,,MATCH($I26,'ABP REC Calc'!$G$74:$AB$74,0)),'ABP REC Calc'!$C$75:$C$138,'ABP REC Spend'!$E26,'ABP REC Calc'!$B$75:$B$138,'ABP REC Spend'!$F26)*$D26,
IF(AND(K26&gt;0,(L$4-$G26)=(1+$B26)),((K26/$D26)-K26)/$C26,
(IF(AND((L$4-$G26)&lt;(1+$B26),(L$4-$G26)&gt;1),K26,0))))</f>
        <v>0</v>
      </c>
      <c r="M26" s="233">
        <f>IF(M$4=$G26+$B26,SUMIFS(INDEX('ABP REC Calc'!$G$75:$AB$138,,MATCH($I26,'ABP REC Calc'!$G$74:$AB$74,0)),'ABP REC Calc'!$C$75:$C$138,'ABP REC Spend'!$E26,'ABP REC Calc'!$B$75:$B$138,'ABP REC Spend'!$F26)*$D26,
IF(AND(L26&gt;0,(M$4-$G26)=(1+$B26)),((L26/$D26)-L26)/$C26,
(IF(AND((M$4-$G26)&lt;(1+$B26),(M$4-$G26)&gt;1),L26,0))))</f>
        <v>0</v>
      </c>
      <c r="N26" s="233">
        <f>IF(N$4=$G26+$B26,SUMIFS(INDEX('ABP REC Calc'!$G$75:$AB$138,,MATCH($I26,'ABP REC Calc'!$G$74:$AB$74,0)),'ABP REC Calc'!$C$75:$C$138,'ABP REC Spend'!$E26,'ABP REC Calc'!$B$75:$B$138,'ABP REC Spend'!$F26)*$D26,
IF(AND(M26&gt;0,(N$4-$G26)=(1+$B26)),((M26/$D26)-M26)/$C26,
(IF(AND((N$4-$G26)&lt;(1+$B26),(N$4-$G26)&gt;1),M26,0))))</f>
        <v>0</v>
      </c>
      <c r="O26" s="233">
        <f>IF(O$4=$G26+$B26,SUMIFS(INDEX('ABP REC Calc'!$G$75:$AB$138,,MATCH($I26,'ABP REC Calc'!$G$74:$AB$74,0)),'ABP REC Calc'!$C$75:$C$138,'ABP REC Spend'!$E26,'ABP REC Calc'!$B$75:$B$138,'ABP REC Spend'!$F26)*$D26,
IF(AND(N26&gt;0,(O$4-$G26)=(1+$B26)),((N26/$D26)-N26)/$C26,
(IF(AND((O$4-$G26)&lt;(1+$B26),(O$4-$G26)&gt;1),N26,0))))</f>
        <v>0</v>
      </c>
      <c r="P26" s="233">
        <f>IF(P$4=$G26+$B26,SUMIFS(INDEX('ABP REC Calc'!$G$75:$AB$138,,MATCH($I26,'ABP REC Calc'!$G$74:$AB$74,0)),'ABP REC Calc'!$C$75:$C$138,'ABP REC Spend'!$E26,'ABP REC Calc'!$B$75:$B$138,'ABP REC Spend'!$F26)*$D26,
IF(AND(O26&gt;0,(P$4-$G26)=(1+$B26)),((O26/$D26)-O26)/$C26,
(IF(AND((P$4-$G26)&lt;(1+$B26),(P$4-$G26)&gt;1),O26,0))))</f>
        <v>0</v>
      </c>
      <c r="Q26" s="233">
        <f>IF(Q$4=$G26+$B26,SUMIFS(INDEX('ABP REC Calc'!$G$75:$AB$138,,MATCH($I26,'ABP REC Calc'!$G$74:$AB$74,0)),'ABP REC Calc'!$C$75:$C$138,'ABP REC Spend'!$E26,'ABP REC Calc'!$B$75:$B$138,'ABP REC Spend'!$F26)*$D26,
IF(AND(P26&gt;0,(Q$4-$G26)=(1+$B26)),((P26/$D26)-P26)/$C26,
(IF(AND((Q$4-$G26)&lt;(1+$B26),(Q$4-$G26)&gt;1),P26,0))))</f>
        <v>0</v>
      </c>
      <c r="R26" s="233">
        <f>IF(R$4=$G26+$B26,SUMIFS(INDEX('ABP REC Calc'!$G$75:$AB$138,,MATCH($I26,'ABP REC Calc'!$G$74:$AB$74,0)),'ABP REC Calc'!$C$75:$C$138,'ABP REC Spend'!$E26,'ABP REC Calc'!$B$75:$B$138,'ABP REC Spend'!$F26)*$D26,
IF(AND(Q26&gt;0,(R$4-$G26)=(1+$B26)),((Q26/$D26)-Q26)/$C26,
(IF(AND((R$4-$G26)&lt;(1+$B26),(R$4-$G26)&gt;1),Q26,0))))</f>
        <v>0</v>
      </c>
      <c r="S26" s="233">
        <f>IF(S$4=$G26+$B26,SUMIFS(INDEX('ABP REC Calc'!$G$75:$AB$138,,MATCH($I26,'ABP REC Calc'!$G$74:$AB$74,0)),'ABP REC Calc'!$C$75:$C$138,'ABP REC Spend'!$E26,'ABP REC Calc'!$B$75:$B$138,'ABP REC Spend'!$F26)*$D26,
IF(AND(R26&gt;0,(S$4-$G26)=(1+$B26)),((R26/$D26)-R26)/$C26,
(IF(AND((S$4-$G26)&lt;(1+$B26),(S$4-$G26)&gt;1),R26,0))))</f>
        <v>0</v>
      </c>
      <c r="T26" s="233">
        <f>IF(T$4=$G26+$B26,SUMIFS(INDEX('ABP REC Calc'!$G$75:$AB$138,,MATCH($I26,'ABP REC Calc'!$G$74:$AB$74,0)),'ABP REC Calc'!$C$75:$C$138,'ABP REC Spend'!$E26,'ABP REC Calc'!$B$75:$B$138,'ABP REC Spend'!$F26)*$D26,
IF(AND(S26&gt;0,(T$4-$G26)=(1+$B26)),((S26/$D26)-S26)/$C26,
(IF(AND((T$4-$G26)&lt;(1+$B26),(T$4-$G26)&gt;1),S26,0))))</f>
        <v>0</v>
      </c>
      <c r="U26" s="233">
        <f>IF(U$4=$G26+$B26,SUMIFS(INDEX('ABP REC Calc'!$G$75:$AB$138,,MATCH($I26,'ABP REC Calc'!$G$74:$AB$74,0)),'ABP REC Calc'!$C$75:$C$138,'ABP REC Spend'!$E26,'ABP REC Calc'!$B$75:$B$138,'ABP REC Spend'!$F26)*$D26,
IF(AND(T26&gt;0,(U$4-$G26)=(1+$B26)),((T26/$D26)-T26)/$C26,
(IF(AND((U$4-$G26)&lt;(1+$B26),(U$4-$G26)&gt;1),T26,0))))</f>
        <v>0</v>
      </c>
      <c r="V26" s="233">
        <f>IF(V$4=$G26+$B26,SUMIFS(INDEX('ABP REC Calc'!$G$75:$AB$138,,MATCH($I26,'ABP REC Calc'!$G$74:$AB$74,0)),'ABP REC Calc'!$C$75:$C$138,'ABP REC Spend'!$E26,'ABP REC Calc'!$B$75:$B$138,'ABP REC Spend'!$F26)*$D26,
IF(AND(U26&gt;0,(V$4-$G26)=(1+$B26)),((U26/$D26)-U26)/$C26,
(IF(AND((V$4-$G26)&lt;(1+$B26),(V$4-$G26)&gt;1),U26,0))))</f>
        <v>0</v>
      </c>
      <c r="W26" s="233">
        <f>IF(W$4=$G26+$B26,SUMIFS(INDEX('ABP REC Calc'!$G$75:$AB$138,,MATCH($I26,'ABP REC Calc'!$G$74:$AB$74,0)),'ABP REC Calc'!$C$75:$C$138,'ABP REC Spend'!$E26,'ABP REC Calc'!$B$75:$B$138,'ABP REC Spend'!$F26)*$D26,
IF(AND(V26&gt;0,(W$4-$G26)=(1+$B26)),((V26/$D26)-V26)/$C26,
(IF(AND((W$4-$G26)&lt;(1+$B26),(W$4-$G26)&gt;1),V26,0))))</f>
        <v>0</v>
      </c>
      <c r="X26" s="233">
        <f>IF(X$4=$G26+$B26,SUMIFS(INDEX('ABP REC Calc'!$G$75:$AB$138,,MATCH($I26,'ABP REC Calc'!$G$74:$AB$74,0)),'ABP REC Calc'!$C$75:$C$138,'ABP REC Spend'!$E26,'ABP REC Calc'!$B$75:$B$138,'ABP REC Spend'!$F26)*$D26,
IF(AND(W26&gt;0,(X$4-$G26)=(1+$B26)),((W26/$D26)-W26)/$C26,
(IF(AND((X$4-$G26)&lt;(1+$B26),(X$4-$G26)&gt;1),W26,0))))</f>
        <v>0</v>
      </c>
      <c r="Y26" s="233">
        <f>IF(Y$4=$G26+$B26,SUMIFS(INDEX('ABP REC Calc'!$G$75:$AB$138,,MATCH($I26,'ABP REC Calc'!$G$74:$AB$74,0)),'ABP REC Calc'!$C$75:$C$138,'ABP REC Spend'!$E26,'ABP REC Calc'!$B$75:$B$138,'ABP REC Spend'!$F26)*$D26,
IF(AND(X26&gt;0,(Y$4-$G26)=(1+$B26)),((X26/$D26)-X26)/$C26,
(IF(AND((Y$4-$G26)&lt;(1+$B26),(Y$4-$G26)&gt;1),X26,0))))</f>
        <v>0</v>
      </c>
      <c r="Z26" s="233">
        <f>IF(Z$4=$G26+$B26,SUMIFS(INDEX('ABP REC Calc'!$G$75:$AB$138,,MATCH($I26,'ABP REC Calc'!$G$74:$AB$74,0)),'ABP REC Calc'!$C$75:$C$138,'ABP REC Spend'!$E26,'ABP REC Calc'!$B$75:$B$138,'ABP REC Spend'!$F26)*$D26,
IF(AND(Y26&gt;0,(Z$4-$G26)=(1+$B26)),((Y26/$D26)-Y26)/$C26,
(IF(AND((Z$4-$G26)&lt;(1+$B26),(Z$4-$G26)&gt;1),Y26,0))))</f>
        <v>0</v>
      </c>
      <c r="AA26" s="233">
        <f>IF(AA$4=$G26+$B26,SUMIFS(INDEX('ABP REC Calc'!$G$75:$AB$138,,MATCH($I26,'ABP REC Calc'!$G$74:$AB$74,0)),'ABP REC Calc'!$C$75:$C$138,'ABP REC Spend'!$E26,'ABP REC Calc'!$B$75:$B$138,'ABP REC Spend'!$F26)*$D26,
IF(AND(Z26&gt;0,(AA$4-$G26)=(1+$B26)),((Z26/$D26)-Z26)/$C26,
(IF(AND((AA$4-$G26)&lt;(1+$B26),(AA$4-$G26)&gt;1),Z26,0))))</f>
        <v>0</v>
      </c>
      <c r="AB26" s="233">
        <f>IF(AB$4=$G26+$B26,SUMIFS(INDEX('ABP REC Calc'!$G$75:$AB$138,,MATCH($I26,'ABP REC Calc'!$G$74:$AB$74,0)),'ABP REC Calc'!$C$75:$C$138,'ABP REC Spend'!$E26,'ABP REC Calc'!$B$75:$B$138,'ABP REC Spend'!$F26)*$D26,
IF(AND(AA26&gt;0,(AB$4-$G26)=(1+$B26)),((AA26/$D26)-AA26)/$C26,
(IF(AND((AB$4-$G26)&lt;(1+$B26),(AB$4-$G26)&gt;1),AA26,0))))</f>
        <v>0</v>
      </c>
      <c r="AC26" s="233">
        <f>IF(AC$4=$G26+$B26,SUMIFS(INDEX('ABP REC Calc'!$G$75:$AB$138,,MATCH($I26,'ABP REC Calc'!$G$74:$AB$74,0)),'ABP REC Calc'!$C$75:$C$138,'ABP REC Spend'!$E26,'ABP REC Calc'!$B$75:$B$138,'ABP REC Spend'!$F26)*$D26,
IF(AND(AB26&gt;0,(AC$4-$G26)=(1+$B26)),((AB26/$D26)-AB26)/$C26,
(IF(AND((AC$4-$G26)&lt;(1+$B26),(AC$4-$G26)&gt;1),AB26,0))))</f>
        <v>0</v>
      </c>
      <c r="AD26" s="233">
        <f>IF(AD$4=$G26+$B26,SUMIFS(INDEX('ABP REC Calc'!$G$75:$AB$138,,MATCH($I26,'ABP REC Calc'!$G$74:$AB$74,0)),'ABP REC Calc'!$C$75:$C$138,'ABP REC Spend'!$E26,'ABP REC Calc'!$B$75:$B$138,'ABP REC Spend'!$F26)*$D26,
IF(AND(AC26&gt;0,(AD$4-$G26)=(1+$B26)),((AC26/$D26)-AC26)/$C26,
(IF(AND((AD$4-$G26)&lt;(1+$B26),(AD$4-$G26)&gt;1),AC26,0))))</f>
        <v>0</v>
      </c>
      <c r="AE26" s="233">
        <f>IF(AE$4=$G26+$B26,SUMIFS(INDEX('ABP REC Calc'!$G$75:$AB$138,,MATCH($I26,'ABP REC Calc'!$G$74:$AB$74,0)),'ABP REC Calc'!$C$75:$C$138,'ABP REC Spend'!$E26,'ABP REC Calc'!$B$75:$B$138,'ABP REC Spend'!$F26)*$D26,
IF(AND(AD26&gt;0,(AE$4-$G26)=(1+$B26)),((AD26/$D26)-AD26)/$C26,
(IF(AND((AE$4-$G26)&lt;(1+$B26),(AE$4-$G26)&gt;1),AD26,0))))</f>
        <v>0</v>
      </c>
      <c r="AF26" s="233">
        <f>IF(AF$4=$G26+$B26,SUMIFS(INDEX('ABP REC Calc'!$G$75:$AB$138,,MATCH($I26,'ABP REC Calc'!$G$74:$AB$74,0)),'ABP REC Calc'!$C$75:$C$138,'ABP REC Spend'!$E26,'ABP REC Calc'!$B$75:$B$138,'ABP REC Spend'!$F26)*$D26,
IF(AND(AE26&gt;0,(AF$4-$G26)=(1+$B26)),((AE26/$D26)-AE26)/$C26,
(IF(AND((AF$4-$G26)&lt;(1+$B26),(AF$4-$G26)&gt;1),AE26,0))))</f>
        <v>0</v>
      </c>
      <c r="AG26" s="233">
        <f>IF(AG$4=$G26+$B26,SUMIFS(INDEX('ABP REC Calc'!$G$75:$AB$138,,MATCH($I26,'ABP REC Calc'!$G$74:$AB$74,0)),'ABP REC Calc'!$C$75:$C$138,'ABP REC Spend'!$E26,'ABP REC Calc'!$B$75:$B$138,'ABP REC Spend'!$F26)*$D26,
IF(AND(AF26&gt;0,(AG$4-$G26)=(1+$B26)),((AF26/$D26)-AF26)/$C26,
(IF(AND((AG$4-$G26)&lt;(1+$B26),(AG$4-$G26)&gt;1),AF26,0))))</f>
        <v>0</v>
      </c>
      <c r="AH26" s="233">
        <f>IF(AH$4=$G26+$B26,SUMIFS(INDEX('ABP REC Calc'!$G$75:$AB$138,,MATCH($I26,'ABP REC Calc'!$G$74:$AB$74,0)),'ABP REC Calc'!$C$75:$C$138,'ABP REC Spend'!$E26,'ABP REC Calc'!$B$75:$B$138,'ABP REC Spend'!$F26)*$D26,
IF(AND(AG26&gt;0,(AH$4-$G26)=(1+$B26)),((AG26/$D26)-AG26)/$C26,
(IF(AND((AH$4-$G26)&lt;(1+$B26),(AH$4-$G26)&gt;1),AG26,0))))</f>
        <v>0</v>
      </c>
    </row>
    <row r="27" spans="2:34" ht="14.75" customHeight="1" x14ac:dyDescent="0.25">
      <c r="B27" s="332" cm="1">
        <f t="array" ref="B27">INDEX(Inputs_ByYear!$D$78:$D$83, MATCH('ABP REC Spend'!$E27, Inputs_ByYear!$B$78:$B$83,0),)</f>
        <v>0</v>
      </c>
      <c r="C27" s="332" cm="1">
        <f t="array" ref="C27">INDEX(Inputs_ByYear!$D$60:$D$65, MATCH('ABP REC Spend'!$E27,Inputs_ByYear!$B$60:$B$65,0),)</f>
        <v>1</v>
      </c>
      <c r="D27" s="332" cm="1">
        <f t="array" ref="D27">INDEX(Inputs_ByYear!$D$69:$D$74, MATCH('ABP REC Spend'!$E27, Inputs_ByYear!$B$69:$B$74,0),)</f>
        <v>0.5</v>
      </c>
      <c r="E27" s="222" t="s">
        <v>233</v>
      </c>
      <c r="F27" s="219" t="s">
        <v>258</v>
      </c>
      <c r="G27" s="219">
        <f t="shared" si="1"/>
        <v>2045</v>
      </c>
      <c r="H27" s="219"/>
      <c r="I27" s="227" t="s">
        <v>43</v>
      </c>
      <c r="J27" s="233">
        <f>IF(J$4=$G27+$B27,SUMIFS(INDEX('ABP REC Calc'!$G$75:$AB$138,,MATCH($I27,'ABP REC Calc'!$G$74:$AB$74,0)),'ABP REC Calc'!$C$75:$C$138,'ABP REC Spend'!$E27,'ABP REC Calc'!$B$75:$B$138,'ABP REC Spend'!$F27)*$D27,
IF(AND(I27&gt;0,(J$4-$G27)=(1+$B27)),((I27/$D27)-I27)/$C27,
(IF(AND((J$4-$G27)&lt;(1+$B27),(J$4-$G27)&gt;1),I27,0))))</f>
        <v>0</v>
      </c>
      <c r="K27" s="233">
        <f>IF(K$4=$G27+$B27,SUMIFS(INDEX('ABP REC Calc'!$G$75:$AB$138,,MATCH($I27,'ABP REC Calc'!$G$74:$AB$74,0)),'ABP REC Calc'!$C$75:$C$138,'ABP REC Spend'!$E27,'ABP REC Calc'!$B$75:$B$138,'ABP REC Spend'!$F27)*$D27,
IF(AND(J27&gt;0,(K$4-$G27)=(1+$B27)),((J27/$D27)-J27)/$C27,
(IF(AND((K$4-$G27)&lt;(1+$B27),(K$4-$G27)&gt;1),J27,0))))</f>
        <v>0</v>
      </c>
      <c r="L27" s="233">
        <f>IF(L$4=$G27+$B27,SUMIFS(INDEX('ABP REC Calc'!$G$75:$AB$138,,MATCH($I27,'ABP REC Calc'!$G$74:$AB$74,0)),'ABP REC Calc'!$C$75:$C$138,'ABP REC Spend'!$E27,'ABP REC Calc'!$B$75:$B$138,'ABP REC Spend'!$F27)*$D27,
IF(AND(K27&gt;0,(L$4-$G27)=(1+$B27)),((K27/$D27)-K27)/$C27,
(IF(AND((L$4-$G27)&lt;(1+$B27),(L$4-$G27)&gt;1),K27,0))))</f>
        <v>0</v>
      </c>
      <c r="M27" s="233">
        <f>IF(M$4=$G27+$B27,SUMIFS(INDEX('ABP REC Calc'!$G$75:$AB$138,,MATCH($I27,'ABP REC Calc'!$G$74:$AB$74,0)),'ABP REC Calc'!$C$75:$C$138,'ABP REC Spend'!$E27,'ABP REC Calc'!$B$75:$B$138,'ABP REC Spend'!$F27)*$D27,
IF(AND(L27&gt;0,(M$4-$G27)=(1+$B27)),((L27/$D27)-L27)/$C27,
(IF(AND((M$4-$G27)&lt;(1+$B27),(M$4-$G27)&gt;1),L27,0))))</f>
        <v>0</v>
      </c>
      <c r="N27" s="233">
        <f>IF(N$4=$G27+$B27,SUMIFS(INDEX('ABP REC Calc'!$G$75:$AB$138,,MATCH($I27,'ABP REC Calc'!$G$74:$AB$74,0)),'ABP REC Calc'!$C$75:$C$138,'ABP REC Spend'!$E27,'ABP REC Calc'!$B$75:$B$138,'ABP REC Spend'!$F27)*$D27,
IF(AND(M27&gt;0,(N$4-$G27)=(1+$B27)),((M27/$D27)-M27)/$C27,
(IF(AND((N$4-$G27)&lt;(1+$B27),(N$4-$G27)&gt;1),M27,0))))</f>
        <v>0</v>
      </c>
      <c r="O27" s="233">
        <f>IF(O$4=$G27+$B27,SUMIFS(INDEX('ABP REC Calc'!$G$75:$AB$138,,MATCH($I27,'ABP REC Calc'!$G$74:$AB$74,0)),'ABP REC Calc'!$C$75:$C$138,'ABP REC Spend'!$E27,'ABP REC Calc'!$B$75:$B$138,'ABP REC Spend'!$F27)*$D27,
IF(AND(N27&gt;0,(O$4-$G27)=(1+$B27)),((N27/$D27)-N27)/$C27,
(IF(AND((O$4-$G27)&lt;(1+$B27),(O$4-$G27)&gt;1),N27,0))))</f>
        <v>0</v>
      </c>
      <c r="P27" s="233">
        <f>IF(P$4=$G27+$B27,SUMIFS(INDEX('ABP REC Calc'!$G$75:$AB$138,,MATCH($I27,'ABP REC Calc'!$G$74:$AB$74,0)),'ABP REC Calc'!$C$75:$C$138,'ABP REC Spend'!$E27,'ABP REC Calc'!$B$75:$B$138,'ABP REC Spend'!$F27)*$D27,
IF(AND(O27&gt;0,(P$4-$G27)=(1+$B27)),((O27/$D27)-O27)/$C27,
(IF(AND((P$4-$G27)&lt;(1+$B27),(P$4-$G27)&gt;1),O27,0))))</f>
        <v>0</v>
      </c>
      <c r="Q27" s="233">
        <f>IF(Q$4=$G27+$B27,SUMIFS(INDEX('ABP REC Calc'!$G$75:$AB$138,,MATCH($I27,'ABP REC Calc'!$G$74:$AB$74,0)),'ABP REC Calc'!$C$75:$C$138,'ABP REC Spend'!$E27,'ABP REC Calc'!$B$75:$B$138,'ABP REC Spend'!$F27)*$D27,
IF(AND(P27&gt;0,(Q$4-$G27)=(1+$B27)),((P27/$D27)-P27)/$C27,
(IF(AND((Q$4-$G27)&lt;(1+$B27),(Q$4-$G27)&gt;1),P27,0))))</f>
        <v>0</v>
      </c>
      <c r="R27" s="233">
        <f>IF(R$4=$G27+$B27,SUMIFS(INDEX('ABP REC Calc'!$G$75:$AB$138,,MATCH($I27,'ABP REC Calc'!$G$74:$AB$74,0)),'ABP REC Calc'!$C$75:$C$138,'ABP REC Spend'!$E27,'ABP REC Calc'!$B$75:$B$138,'ABP REC Spend'!$F27)*$D27,
IF(AND(Q27&gt;0,(R$4-$G27)=(1+$B27)),((Q27/$D27)-Q27)/$C27,
(IF(AND((R$4-$G27)&lt;(1+$B27),(R$4-$G27)&gt;1),Q27,0))))</f>
        <v>0</v>
      </c>
      <c r="S27" s="233">
        <f>IF(S$4=$G27+$B27,SUMIFS(INDEX('ABP REC Calc'!$G$75:$AB$138,,MATCH($I27,'ABP REC Calc'!$G$74:$AB$74,0)),'ABP REC Calc'!$C$75:$C$138,'ABP REC Spend'!$E27,'ABP REC Calc'!$B$75:$B$138,'ABP REC Spend'!$F27)*$D27,
IF(AND(R27&gt;0,(S$4-$G27)=(1+$B27)),((R27/$D27)-R27)/$C27,
(IF(AND((S$4-$G27)&lt;(1+$B27),(S$4-$G27)&gt;1),R27,0))))</f>
        <v>0</v>
      </c>
      <c r="T27" s="233">
        <f>IF(T$4=$G27+$B27,SUMIFS(INDEX('ABP REC Calc'!$G$75:$AB$138,,MATCH($I27,'ABP REC Calc'!$G$74:$AB$74,0)),'ABP REC Calc'!$C$75:$C$138,'ABP REC Spend'!$E27,'ABP REC Calc'!$B$75:$B$138,'ABP REC Spend'!$F27)*$D27,
IF(AND(S27&gt;0,(T$4-$G27)=(1+$B27)),((S27/$D27)-S27)/$C27,
(IF(AND((T$4-$G27)&lt;(1+$B27),(T$4-$G27)&gt;1),S27,0))))</f>
        <v>0</v>
      </c>
      <c r="U27" s="233">
        <f>IF(U$4=$G27+$B27,SUMIFS(INDEX('ABP REC Calc'!$G$75:$AB$138,,MATCH($I27,'ABP REC Calc'!$G$74:$AB$74,0)),'ABP REC Calc'!$C$75:$C$138,'ABP REC Spend'!$E27,'ABP REC Calc'!$B$75:$B$138,'ABP REC Spend'!$F27)*$D27,
IF(AND(T27&gt;0,(U$4-$G27)=(1+$B27)),((T27/$D27)-T27)/$C27,
(IF(AND((U$4-$G27)&lt;(1+$B27),(U$4-$G27)&gt;1),T27,0))))</f>
        <v>0</v>
      </c>
      <c r="V27" s="233">
        <f>IF(V$4=$G27+$B27,SUMIFS(INDEX('ABP REC Calc'!$G$75:$AB$138,,MATCH($I27,'ABP REC Calc'!$G$74:$AB$74,0)),'ABP REC Calc'!$C$75:$C$138,'ABP REC Spend'!$E27,'ABP REC Calc'!$B$75:$B$138,'ABP REC Spend'!$F27)*$D27,
IF(AND(U27&gt;0,(V$4-$G27)=(1+$B27)),((U27/$D27)-U27)/$C27,
(IF(AND((V$4-$G27)&lt;(1+$B27),(V$4-$G27)&gt;1),U27,0))))</f>
        <v>0</v>
      </c>
      <c r="W27" s="233">
        <f>IF(W$4=$G27+$B27,SUMIFS(INDEX('ABP REC Calc'!$G$75:$AB$138,,MATCH($I27,'ABP REC Calc'!$G$74:$AB$74,0)),'ABP REC Calc'!$C$75:$C$138,'ABP REC Spend'!$E27,'ABP REC Calc'!$B$75:$B$138,'ABP REC Spend'!$F27)*$D27,
IF(AND(V27&gt;0,(W$4-$G27)=(1+$B27)),((V27/$D27)-V27)/$C27,
(IF(AND((W$4-$G27)&lt;(1+$B27),(W$4-$G27)&gt;1),V27,0))))</f>
        <v>0</v>
      </c>
      <c r="X27" s="233">
        <f>IF(X$4=$G27+$B27,SUMIFS(INDEX('ABP REC Calc'!$G$75:$AB$138,,MATCH($I27,'ABP REC Calc'!$G$74:$AB$74,0)),'ABP REC Calc'!$C$75:$C$138,'ABP REC Spend'!$E27,'ABP REC Calc'!$B$75:$B$138,'ABP REC Spend'!$F27)*$D27,
IF(AND(W27&gt;0,(X$4-$G27)=(1+$B27)),((W27/$D27)-W27)/$C27,
(IF(AND((X$4-$G27)&lt;(1+$B27),(X$4-$G27)&gt;1),W27,0))))</f>
        <v>0</v>
      </c>
      <c r="Y27" s="233">
        <f>IF(Y$4=$G27+$B27,SUMIFS(INDEX('ABP REC Calc'!$G$75:$AB$138,,MATCH($I27,'ABP REC Calc'!$G$74:$AB$74,0)),'ABP REC Calc'!$C$75:$C$138,'ABP REC Spend'!$E27,'ABP REC Calc'!$B$75:$B$138,'ABP REC Spend'!$F27)*$D27,
IF(AND(X27&gt;0,(Y$4-$G27)=(1+$B27)),((X27/$D27)-X27)/$C27,
(IF(AND((Y$4-$G27)&lt;(1+$B27),(Y$4-$G27)&gt;1),X27,0))))</f>
        <v>0</v>
      </c>
      <c r="Z27" s="233">
        <f>IF(Z$4=$G27+$B27,SUMIFS(INDEX('ABP REC Calc'!$G$75:$AB$138,,MATCH($I27,'ABP REC Calc'!$G$74:$AB$74,0)),'ABP REC Calc'!$C$75:$C$138,'ABP REC Spend'!$E27,'ABP REC Calc'!$B$75:$B$138,'ABP REC Spend'!$F27)*$D27,
IF(AND(Y27&gt;0,(Z$4-$G27)=(1+$B27)),((Y27/$D27)-Y27)/$C27,
(IF(AND((Z$4-$G27)&lt;(1+$B27),(Z$4-$G27)&gt;1),Y27,0))))</f>
        <v>0</v>
      </c>
      <c r="AA27" s="233">
        <f>IF(AA$4=$G27+$B27,SUMIFS(INDEX('ABP REC Calc'!$G$75:$AB$138,,MATCH($I27,'ABP REC Calc'!$G$74:$AB$74,0)),'ABP REC Calc'!$C$75:$C$138,'ABP REC Spend'!$E27,'ABP REC Calc'!$B$75:$B$138,'ABP REC Spend'!$F27)*$D27,
IF(AND(Z27&gt;0,(AA$4-$G27)=(1+$B27)),((Z27/$D27)-Z27)/$C27,
(IF(AND((AA$4-$G27)&lt;(1+$B27),(AA$4-$G27)&gt;1),Z27,0))))</f>
        <v>0</v>
      </c>
      <c r="AB27" s="233">
        <f>IF(AB$4=$G27+$B27,SUMIFS(INDEX('ABP REC Calc'!$G$75:$AB$138,,MATCH($I27,'ABP REC Calc'!$G$74:$AB$74,0)),'ABP REC Calc'!$C$75:$C$138,'ABP REC Spend'!$E27,'ABP REC Calc'!$B$75:$B$138,'ABP REC Spend'!$F27)*$D27,
IF(AND(AA27&gt;0,(AB$4-$G27)=(1+$B27)),((AA27/$D27)-AA27)/$C27,
(IF(AND((AB$4-$G27)&lt;(1+$B27),(AB$4-$G27)&gt;1),AA27,0))))</f>
        <v>0</v>
      </c>
      <c r="AC27" s="233">
        <f>IF(AC$4=$G27+$B27,SUMIFS(INDEX('ABP REC Calc'!$G$75:$AB$138,,MATCH($I27,'ABP REC Calc'!$G$74:$AB$74,0)),'ABP REC Calc'!$C$75:$C$138,'ABP REC Spend'!$E27,'ABP REC Calc'!$B$75:$B$138,'ABP REC Spend'!$F27)*$D27,
IF(AND(AB27&gt;0,(AC$4-$G27)=(1+$B27)),((AB27/$D27)-AB27)/$C27,
(IF(AND((AC$4-$G27)&lt;(1+$B27),(AC$4-$G27)&gt;1),AB27,0))))</f>
        <v>0</v>
      </c>
      <c r="AD27" s="233">
        <f>IF(AD$4=$G27+$B27,SUMIFS(INDEX('ABP REC Calc'!$G$75:$AB$138,,MATCH($I27,'ABP REC Calc'!$G$74:$AB$74,0)),'ABP REC Calc'!$C$75:$C$138,'ABP REC Spend'!$E27,'ABP REC Calc'!$B$75:$B$138,'ABP REC Spend'!$F27)*$D27,
IF(AND(AC27&gt;0,(AD$4-$G27)=(1+$B27)),((AC27/$D27)-AC27)/$C27,
(IF(AND((AD$4-$G27)&lt;(1+$B27),(AD$4-$G27)&gt;1),AC27,0))))</f>
        <v>0</v>
      </c>
      <c r="AE27" s="233">
        <f>IF(AE$4=$G27+$B27,SUMIFS(INDEX('ABP REC Calc'!$G$75:$AB$138,,MATCH($I27,'ABP REC Calc'!$G$74:$AB$74,0)),'ABP REC Calc'!$C$75:$C$138,'ABP REC Spend'!$E27,'ABP REC Calc'!$B$75:$B$138,'ABP REC Spend'!$F27)*$D27,
IF(AND(AD27&gt;0,(AE$4-$G27)=(1+$B27)),((AD27/$D27)-AD27)/$C27,
(IF(AND((AE$4-$G27)&lt;(1+$B27),(AE$4-$G27)&gt;1),AD27,0))))</f>
        <v>0</v>
      </c>
      <c r="AF27" s="233">
        <f>IF(AF$4=$G27+$B27,SUMIFS(INDEX('ABP REC Calc'!$G$75:$AB$138,,MATCH($I27,'ABP REC Calc'!$G$74:$AB$74,0)),'ABP REC Calc'!$C$75:$C$138,'ABP REC Spend'!$E27,'ABP REC Calc'!$B$75:$B$138,'ABP REC Spend'!$F27)*$D27,
IF(AND(AE27&gt;0,(AF$4-$G27)=(1+$B27)),((AE27/$D27)-AE27)/$C27,
(IF(AND((AF$4-$G27)&lt;(1+$B27),(AF$4-$G27)&gt;1),AE27,0))))</f>
        <v>0</v>
      </c>
      <c r="AG27" s="233">
        <f>IF(AG$4=$G27+$B27,SUMIFS(INDEX('ABP REC Calc'!$G$75:$AB$138,,MATCH($I27,'ABP REC Calc'!$G$74:$AB$74,0)),'ABP REC Calc'!$C$75:$C$138,'ABP REC Spend'!$E27,'ABP REC Calc'!$B$75:$B$138,'ABP REC Spend'!$F27)*$D27,
IF(AND(AF27&gt;0,(AG$4-$G27)=(1+$B27)),((AF27/$D27)-AF27)/$C27,
(IF(AND((AG$4-$G27)&lt;(1+$B27),(AG$4-$G27)&gt;1),AF27,0))))</f>
        <v>0</v>
      </c>
      <c r="AH27" s="233">
        <f>IF(AH$4=$G27+$B27,SUMIFS(INDEX('ABP REC Calc'!$G$75:$AB$138,,MATCH($I27,'ABP REC Calc'!$G$74:$AB$74,0)),'ABP REC Calc'!$C$75:$C$138,'ABP REC Spend'!$E27,'ABP REC Calc'!$B$75:$B$138,'ABP REC Spend'!$F27)*$D27,
IF(AND(AG27&gt;0,(AH$4-$G27)=(1+$B27)),((AG27/$D27)-AG27)/$C27,
(IF(AND((AH$4-$G27)&lt;(1+$B27),(AH$4-$G27)&gt;1),AG27,0))))</f>
        <v>0</v>
      </c>
    </row>
    <row r="28" spans="2:34" ht="14.75" customHeight="1" x14ac:dyDescent="0.25">
      <c r="B28" s="332" cm="1">
        <f t="array" ref="B28">INDEX(Inputs_ByYear!$D$78:$D$83, MATCH('ABP REC Spend'!$E28, Inputs_ByYear!$B$78:$B$83,0),)</f>
        <v>0</v>
      </c>
      <c r="C28" s="332" cm="1">
        <f t="array" ref="C28">INDEX(Inputs_ByYear!$D$60:$D$65, MATCH('ABP REC Spend'!$E28,Inputs_ByYear!$B$60:$B$65,0),)</f>
        <v>1</v>
      </c>
      <c r="D28" s="332" cm="1">
        <f t="array" ref="D28">INDEX(Inputs_ByYear!$D$69:$D$74, MATCH('ABP REC Spend'!$E28, Inputs_ByYear!$B$69:$B$74,0),)</f>
        <v>0.5</v>
      </c>
      <c r="E28" s="222" t="s">
        <v>233</v>
      </c>
      <c r="F28" s="219" t="s">
        <v>259</v>
      </c>
      <c r="G28" s="219">
        <f>VALUE(LEFT(I28, FIND("-", I28)-1))</f>
        <v>2024</v>
      </c>
      <c r="H28" s="219"/>
      <c r="I28" s="227" t="s">
        <v>22</v>
      </c>
      <c r="J28" s="233">
        <f>IF(J$4=$G28+$B28,SUMIFS(INDEX('ABP REC Calc'!$G$75:$AB$138,,MATCH($I28,'ABP REC Calc'!$G$74:$AB$74,0)),'ABP REC Calc'!$C$75:$C$138,'ABP REC Spend'!$E28,'ABP REC Calc'!$B$75:$B$138,'ABP REC Spend'!$F28)*$D28,
IF(AND(I28&gt;0,(J$4-$G28)=(1+$B28)),((I28/$D28)-I28)/$C28,
(IF(AND((J$4-$G28)&lt;(1+$B28),(J$4-$G28)&gt;1),I28,0))))</f>
        <v>0</v>
      </c>
      <c r="K28" s="233">
        <f>IF(K$4=$G28+$B28,SUMIFS(INDEX('ABP REC Calc'!$G$75:$AB$138,,MATCH($I28,'ABP REC Calc'!$G$74:$AB$74,0)),'ABP REC Calc'!$C$75:$C$138,'ABP REC Spend'!$E28,'ABP REC Calc'!$B$75:$B$138,'ABP REC Spend'!$F28)*$D28,
IF(AND(J28&gt;0,(K$4-$G28)=(1+$B28)),((J28/$D28)-J28)/$C28,
(IF(AND((K$4-$G28)&lt;(1+$B28),(K$4-$G28)&gt;1),J28,0))))</f>
        <v>0</v>
      </c>
      <c r="L28" s="233">
        <f>IF(L$4=$G28+$B28,SUMIFS(INDEX('ABP REC Calc'!$G$75:$AB$138,,MATCH($I28,'ABP REC Calc'!$G$74:$AB$74,0)),'ABP REC Calc'!$C$75:$C$138,'ABP REC Spend'!$E28,'ABP REC Calc'!$B$75:$B$138,'ABP REC Spend'!$F28)*$D28,
IF(AND(K28&gt;0,(L$4-$G28)=(1+$B28)),((K28/$D28)-K28)/$C28,
(IF(AND((L$4-$G28)&lt;(1+$B28),(L$4-$G28)&gt;1),K28,0))))</f>
        <v>0</v>
      </c>
      <c r="M28" s="233">
        <f>IF(M$4=$G28+$B28,SUMIFS(INDEX('ABP REC Calc'!$G$75:$AB$138,,MATCH($I28,'ABP REC Calc'!$G$74:$AB$74,0)),'ABP REC Calc'!$C$75:$C$138,'ABP REC Spend'!$E28,'ABP REC Calc'!$B$75:$B$138,'ABP REC Spend'!$F28)*$D28,
IF(AND(L28&gt;0,(M$4-$G28)=(1+$B28)),((L28/$D28)-L28)/$C28,
(IF(AND((M$4-$G28)&lt;(1+$B28),(M$4-$G28)&gt;1),L28,0))))</f>
        <v>0</v>
      </c>
      <c r="N28" s="233">
        <f>IF(N$4=$G28+$B28,SUMIFS(INDEX('ABP REC Calc'!$G$75:$AB$138,,MATCH($I28,'ABP REC Calc'!$G$74:$AB$74,0)),'ABP REC Calc'!$C$75:$C$138,'ABP REC Spend'!$E28,'ABP REC Calc'!$B$75:$B$138,'ABP REC Spend'!$F28)*$D28,
IF(AND(M28&gt;0,(N$4-$G28)=(1+$B28)),((M28/$D28)-M28)/$C28,
(IF(AND((N$4-$G28)&lt;(1+$B28),(N$4-$G28)&gt;1),M28,0))))</f>
        <v>0</v>
      </c>
      <c r="O28" s="233">
        <f>IF(O$4=$G28+$B28,SUMIFS(INDEX('ABP REC Calc'!$G$75:$AB$138,,MATCH($I28,'ABP REC Calc'!$G$74:$AB$74,0)),'ABP REC Calc'!$C$75:$C$138,'ABP REC Spend'!$E28,'ABP REC Calc'!$B$75:$B$138,'ABP REC Spend'!$F28)*$D28,
IF(AND(N28&gt;0,(O$4-$G28)=(1+$B28)),((N28/$D28)-N28)/$C28,
(IF(AND((O$4-$G28)&lt;(1+$B28),(O$4-$G28)&gt;1),N28,0))))</f>
        <v>0</v>
      </c>
      <c r="P28" s="233">
        <f>IF(P$4=$G28+$B28,SUMIFS(INDEX('ABP REC Calc'!$G$75:$AB$138,,MATCH($I28,'ABP REC Calc'!$G$74:$AB$74,0)),'ABP REC Calc'!$C$75:$C$138,'ABP REC Spend'!$E28,'ABP REC Calc'!$B$75:$B$138,'ABP REC Spend'!$F28)*$D28,
IF(AND(O28&gt;0,(P$4-$G28)=(1+$B28)),((O28/$D28)-O28)/$C28,
(IF(AND((P$4-$G28)&lt;(1+$B28),(P$4-$G28)&gt;1),O28,0))))</f>
        <v>0</v>
      </c>
      <c r="Q28" s="233">
        <f>IF(Q$4=$G28+$B28,SUMIFS(INDEX('ABP REC Calc'!$G$75:$AB$138,,MATCH($I28,'ABP REC Calc'!$G$74:$AB$74,0)),'ABP REC Calc'!$C$75:$C$138,'ABP REC Spend'!$E28,'ABP REC Calc'!$B$75:$B$138,'ABP REC Spend'!$F28)*$D28,
IF(AND(P28&gt;0,(Q$4-$G28)=(1+$B28)),((P28/$D28)-P28)/$C28,
(IF(AND((Q$4-$G28)&lt;(1+$B28),(Q$4-$G28)&gt;1),P28,0))))</f>
        <v>0</v>
      </c>
      <c r="R28" s="233">
        <f>IF(R$4=$G28+$B28,SUMIFS(INDEX('ABP REC Calc'!$G$75:$AB$138,,MATCH($I28,'ABP REC Calc'!$G$74:$AB$74,0)),'ABP REC Calc'!$C$75:$C$138,'ABP REC Spend'!$E28,'ABP REC Calc'!$B$75:$B$138,'ABP REC Spend'!$F28)*$D28,
IF(AND(Q28&gt;0,(R$4-$G28)=(1+$B28)),((Q28/$D28)-Q28)/$C28,
(IF(AND((R$4-$G28)&lt;(1+$B28),(R$4-$G28)&gt;1),Q28,0))))</f>
        <v>0</v>
      </c>
      <c r="S28" s="233">
        <f>IF(S$4=$G28+$B28,SUMIFS(INDEX('ABP REC Calc'!$G$75:$AB$138,,MATCH($I28,'ABP REC Calc'!$G$74:$AB$74,0)),'ABP REC Calc'!$C$75:$C$138,'ABP REC Spend'!$E28,'ABP REC Calc'!$B$75:$B$138,'ABP REC Spend'!$F28)*$D28,
IF(AND(R28&gt;0,(S$4-$G28)=(1+$B28)),((R28/$D28)-R28)/$C28,
(IF(AND((S$4-$G28)&lt;(1+$B28),(S$4-$G28)&gt;1),R28,0))))</f>
        <v>0</v>
      </c>
      <c r="T28" s="233">
        <f>IF(T$4=$G28+$B28,SUMIFS(INDEX('ABP REC Calc'!$G$75:$AB$138,,MATCH($I28,'ABP REC Calc'!$G$74:$AB$74,0)),'ABP REC Calc'!$C$75:$C$138,'ABP REC Spend'!$E28,'ABP REC Calc'!$B$75:$B$138,'ABP REC Spend'!$F28)*$D28,
IF(AND(S28&gt;0,(T$4-$G28)=(1+$B28)),((S28/$D28)-S28)/$C28,
(IF(AND((T$4-$G28)&lt;(1+$B28),(T$4-$G28)&gt;1),S28,0))))</f>
        <v>0</v>
      </c>
      <c r="U28" s="233">
        <f>IF(U$4=$G28+$B28,SUMIFS(INDEX('ABP REC Calc'!$G$75:$AB$138,,MATCH($I28,'ABP REC Calc'!$G$74:$AB$74,0)),'ABP REC Calc'!$C$75:$C$138,'ABP REC Spend'!$E28,'ABP REC Calc'!$B$75:$B$138,'ABP REC Spend'!$F28)*$D28,
IF(AND(T28&gt;0,(U$4-$G28)=(1+$B28)),((T28/$D28)-T28)/$C28,
(IF(AND((U$4-$G28)&lt;(1+$B28),(U$4-$G28)&gt;1),T28,0))))</f>
        <v>0</v>
      </c>
      <c r="V28" s="233">
        <f>IF(V$4=$G28+$B28,SUMIFS(INDEX('ABP REC Calc'!$G$75:$AB$138,,MATCH($I28,'ABP REC Calc'!$G$74:$AB$74,0)),'ABP REC Calc'!$C$75:$C$138,'ABP REC Spend'!$E28,'ABP REC Calc'!$B$75:$B$138,'ABP REC Spend'!$F28)*$D28,
IF(AND(U28&gt;0,(V$4-$G28)=(1+$B28)),((U28/$D28)-U28)/$C28,
(IF(AND((V$4-$G28)&lt;(1+$B28),(V$4-$G28)&gt;1),U28,0))))</f>
        <v>0</v>
      </c>
      <c r="W28" s="233">
        <f>IF(W$4=$G28+$B28,SUMIFS(INDEX('ABP REC Calc'!$G$75:$AB$138,,MATCH($I28,'ABP REC Calc'!$G$74:$AB$74,0)),'ABP REC Calc'!$C$75:$C$138,'ABP REC Spend'!$E28,'ABP REC Calc'!$B$75:$B$138,'ABP REC Spend'!$F28)*$D28,
IF(AND(V28&gt;0,(W$4-$G28)=(1+$B28)),((V28/$D28)-V28)/$C28,
(IF(AND((W$4-$G28)&lt;(1+$B28),(W$4-$G28)&gt;1),V28,0))))</f>
        <v>0</v>
      </c>
      <c r="X28" s="233">
        <f>IF(X$4=$G28+$B28,SUMIFS(INDEX('ABP REC Calc'!$G$75:$AB$138,,MATCH($I28,'ABP REC Calc'!$G$74:$AB$74,0)),'ABP REC Calc'!$C$75:$C$138,'ABP REC Spend'!$E28,'ABP REC Calc'!$B$75:$B$138,'ABP REC Spend'!$F28)*$D28,
IF(AND(W28&gt;0,(X$4-$G28)=(1+$B28)),((W28/$D28)-W28)/$C28,
(IF(AND((X$4-$G28)&lt;(1+$B28),(X$4-$G28)&gt;1),W28,0))))</f>
        <v>0</v>
      </c>
      <c r="Y28" s="233">
        <f>IF(Y$4=$G28+$B28,SUMIFS(INDEX('ABP REC Calc'!$G$75:$AB$138,,MATCH($I28,'ABP REC Calc'!$G$74:$AB$74,0)),'ABP REC Calc'!$C$75:$C$138,'ABP REC Spend'!$E28,'ABP REC Calc'!$B$75:$B$138,'ABP REC Spend'!$F28)*$D28,
IF(AND(X28&gt;0,(Y$4-$G28)=(1+$B28)),((X28/$D28)-X28)/$C28,
(IF(AND((Y$4-$G28)&lt;(1+$B28),(Y$4-$G28)&gt;1),X28,0))))</f>
        <v>0</v>
      </c>
      <c r="Z28" s="233">
        <f>IF(Z$4=$G28+$B28,SUMIFS(INDEX('ABP REC Calc'!$G$75:$AB$138,,MATCH($I28,'ABP REC Calc'!$G$74:$AB$74,0)),'ABP REC Calc'!$C$75:$C$138,'ABP REC Spend'!$E28,'ABP REC Calc'!$B$75:$B$138,'ABP REC Spend'!$F28)*$D28,
IF(AND(Y28&gt;0,(Z$4-$G28)=(1+$B28)),((Y28/$D28)-Y28)/$C28,
(IF(AND((Z$4-$G28)&lt;(1+$B28),(Z$4-$G28)&gt;1),Y28,0))))</f>
        <v>0</v>
      </c>
      <c r="AA28" s="233">
        <f>IF(AA$4=$G28+$B28,SUMIFS(INDEX('ABP REC Calc'!$G$75:$AB$138,,MATCH($I28,'ABP REC Calc'!$G$74:$AB$74,0)),'ABP REC Calc'!$C$75:$C$138,'ABP REC Spend'!$E28,'ABP REC Calc'!$B$75:$B$138,'ABP REC Spend'!$F28)*$D28,
IF(AND(Z28&gt;0,(AA$4-$G28)=(1+$B28)),((Z28/$D28)-Z28)/$C28,
(IF(AND((AA$4-$G28)&lt;(1+$B28),(AA$4-$G28)&gt;1),Z28,0))))</f>
        <v>0</v>
      </c>
      <c r="AB28" s="233">
        <f>IF(AB$4=$G28+$B28,SUMIFS(INDEX('ABP REC Calc'!$G$75:$AB$138,,MATCH($I28,'ABP REC Calc'!$G$74:$AB$74,0)),'ABP REC Calc'!$C$75:$C$138,'ABP REC Spend'!$E28,'ABP REC Calc'!$B$75:$B$138,'ABP REC Spend'!$F28)*$D28,
IF(AND(AA28&gt;0,(AB$4-$G28)=(1+$B28)),((AA28/$D28)-AA28)/$C28,
(IF(AND((AB$4-$G28)&lt;(1+$B28),(AB$4-$G28)&gt;1),AA28,0))))</f>
        <v>0</v>
      </c>
      <c r="AC28" s="233">
        <f>IF(AC$4=$G28+$B28,SUMIFS(INDEX('ABP REC Calc'!$G$75:$AB$138,,MATCH($I28,'ABP REC Calc'!$G$74:$AB$74,0)),'ABP REC Calc'!$C$75:$C$138,'ABP REC Spend'!$E28,'ABP REC Calc'!$B$75:$B$138,'ABP REC Spend'!$F28)*$D28,
IF(AND(AB28&gt;0,(AC$4-$G28)=(1+$B28)),((AB28/$D28)-AB28)/$C28,
(IF(AND((AC$4-$G28)&lt;(1+$B28),(AC$4-$G28)&gt;1),AB28,0))))</f>
        <v>0</v>
      </c>
      <c r="AD28" s="233">
        <f>IF(AD$4=$G28+$B28,SUMIFS(INDEX('ABP REC Calc'!$G$75:$AB$138,,MATCH($I28,'ABP REC Calc'!$G$74:$AB$74,0)),'ABP REC Calc'!$C$75:$C$138,'ABP REC Spend'!$E28,'ABP REC Calc'!$B$75:$B$138,'ABP REC Spend'!$F28)*$D28,
IF(AND(AC28&gt;0,(AD$4-$G28)=(1+$B28)),((AC28/$D28)-AC28)/$C28,
(IF(AND((AD$4-$G28)&lt;(1+$B28),(AD$4-$G28)&gt;1),AC28,0))))</f>
        <v>0</v>
      </c>
      <c r="AE28" s="233">
        <f>IF(AE$4=$G28+$B28,SUMIFS(INDEX('ABP REC Calc'!$G$75:$AB$138,,MATCH($I28,'ABP REC Calc'!$G$74:$AB$74,0)),'ABP REC Calc'!$C$75:$C$138,'ABP REC Spend'!$E28,'ABP REC Calc'!$B$75:$B$138,'ABP REC Spend'!$F28)*$D28,
IF(AND(AD28&gt;0,(AE$4-$G28)=(1+$B28)),((AD28/$D28)-AD28)/$C28,
(IF(AND((AE$4-$G28)&lt;(1+$B28),(AE$4-$G28)&gt;1),AD28,0))))</f>
        <v>0</v>
      </c>
      <c r="AF28" s="233">
        <f>IF(AF$4=$G28+$B28,SUMIFS(INDEX('ABP REC Calc'!$G$75:$AB$138,,MATCH($I28,'ABP REC Calc'!$G$74:$AB$74,0)),'ABP REC Calc'!$C$75:$C$138,'ABP REC Spend'!$E28,'ABP REC Calc'!$B$75:$B$138,'ABP REC Spend'!$F28)*$D28,
IF(AND(AE28&gt;0,(AF$4-$G28)=(1+$B28)),((AE28/$D28)-AE28)/$C28,
(IF(AND((AF$4-$G28)&lt;(1+$B28),(AF$4-$G28)&gt;1),AE28,0))))</f>
        <v>0</v>
      </c>
      <c r="AG28" s="233">
        <f>IF(AG$4=$G28+$B28,SUMIFS(INDEX('ABP REC Calc'!$G$75:$AB$138,,MATCH($I28,'ABP REC Calc'!$G$74:$AB$74,0)),'ABP REC Calc'!$C$75:$C$138,'ABP REC Spend'!$E28,'ABP REC Calc'!$B$75:$B$138,'ABP REC Spend'!$F28)*$D28,
IF(AND(AF28&gt;0,(AG$4-$G28)=(1+$B28)),((AF28/$D28)-AF28)/$C28,
(IF(AND((AG$4-$G28)&lt;(1+$B28),(AG$4-$G28)&gt;1),AF28,0))))</f>
        <v>0</v>
      </c>
      <c r="AH28" s="233">
        <f>IF(AH$4=$G28+$B28,SUMIFS(INDEX('ABP REC Calc'!$G$75:$AB$138,,MATCH($I28,'ABP REC Calc'!$G$74:$AB$74,0)),'ABP REC Calc'!$C$75:$C$138,'ABP REC Spend'!$E28,'ABP REC Calc'!$B$75:$B$138,'ABP REC Spend'!$F28)*$D28,
IF(AND(AG28&gt;0,(AH$4-$G28)=(1+$B28)),((AG28/$D28)-AG28)/$C28,
(IF(AND((AH$4-$G28)&lt;(1+$B28),(AH$4-$G28)&gt;1),AG28,0))))</f>
        <v>0</v>
      </c>
    </row>
    <row r="29" spans="2:34" ht="14.75" customHeight="1" x14ac:dyDescent="0.25">
      <c r="B29" s="332" cm="1">
        <f t="array" ref="B29">INDEX(Inputs_ByYear!$D$78:$D$83, MATCH('ABP REC Spend'!$E29, Inputs_ByYear!$B$78:$B$83,0),)</f>
        <v>0</v>
      </c>
      <c r="C29" s="332" cm="1">
        <f t="array" ref="C29">INDEX(Inputs_ByYear!$D$60:$D$65, MATCH('ABP REC Spend'!$E29,Inputs_ByYear!$B$60:$B$65,0),)</f>
        <v>1</v>
      </c>
      <c r="D29" s="332" cm="1">
        <f t="array" ref="D29">INDEX(Inputs_ByYear!$D$69:$D$74, MATCH('ABP REC Spend'!$E29, Inputs_ByYear!$B$69:$B$74,0),)</f>
        <v>0.5</v>
      </c>
      <c r="E29" s="222" t="s">
        <v>233</v>
      </c>
      <c r="F29" s="219" t="s">
        <v>259</v>
      </c>
      <c r="G29" s="219">
        <f t="shared" ref="G29:G49" si="2">VALUE(LEFT(I29, FIND("-", I29)-1))</f>
        <v>2025</v>
      </c>
      <c r="H29" s="219"/>
      <c r="I29" s="227" t="s">
        <v>23</v>
      </c>
      <c r="J29" s="233">
        <f>IF(J$4=$G29+$B29,SUMIFS(INDEX('ABP REC Calc'!$G$75:$AB$138,,MATCH($I29,'ABP REC Calc'!$G$74:$AB$74,0)),'ABP REC Calc'!$C$75:$C$138,'ABP REC Spend'!$E29,'ABP REC Calc'!$B$75:$B$138,'ABP REC Spend'!$F29)*$D29,
IF(AND(I29&gt;0,(J$4-$G29)=(1+$B29)),((I29/$D29)-I29)/$C29,
(IF(AND((J$4-$G29)&lt;(1+$B29),(J$4-$G29)&gt;1),I29,0))))</f>
        <v>0</v>
      </c>
      <c r="K29" s="233">
        <f>IF(K$4=$G29+$B29,SUMIFS(INDEX('ABP REC Calc'!$G$75:$AB$138,,MATCH($I29,'ABP REC Calc'!$G$74:$AB$74,0)),'ABP REC Calc'!$C$75:$C$138,'ABP REC Spend'!$E29,'ABP REC Calc'!$B$75:$B$138,'ABP REC Spend'!$F29)*$D29,
IF(AND(J29&gt;0,(K$4-$G29)=(1+$B29)),((J29/$D29)-J29)/$C29,
(IF(AND((K$4-$G29)&lt;(1+$B29),(K$4-$G29)&gt;1),J29,0))))</f>
        <v>88965580.930587471</v>
      </c>
      <c r="L29" s="233">
        <f>IF(L$4=$G29+$B29,SUMIFS(INDEX('ABP REC Calc'!$G$75:$AB$138,,MATCH($I29,'ABP REC Calc'!$G$74:$AB$74,0)),'ABP REC Calc'!$C$75:$C$138,'ABP REC Spend'!$E29,'ABP REC Calc'!$B$75:$B$138,'ABP REC Spend'!$F29)*$D29,
IF(AND(K29&gt;0,(L$4-$G29)=(1+$B29)),((K29/$D29)-K29)/$C29,
(IF(AND((L$4-$G29)&lt;(1+$B29),(L$4-$G29)&gt;1),K29,0))))</f>
        <v>88965580.930587471</v>
      </c>
      <c r="M29" s="233">
        <f>IF(M$4=$G29+$B29,SUMIFS(INDEX('ABP REC Calc'!$G$75:$AB$138,,MATCH($I29,'ABP REC Calc'!$G$74:$AB$74,0)),'ABP REC Calc'!$C$75:$C$138,'ABP REC Spend'!$E29,'ABP REC Calc'!$B$75:$B$138,'ABP REC Spend'!$F29)*$D29,
IF(AND(L29&gt;0,(M$4-$G29)=(1+$B29)),((L29/$D29)-L29)/$C29,
(IF(AND((M$4-$G29)&lt;(1+$B29),(M$4-$G29)&gt;1),L29,0))))</f>
        <v>0</v>
      </c>
      <c r="N29" s="233">
        <f>IF(N$4=$G29+$B29,SUMIFS(INDEX('ABP REC Calc'!$G$75:$AB$138,,MATCH($I29,'ABP REC Calc'!$G$74:$AB$74,0)),'ABP REC Calc'!$C$75:$C$138,'ABP REC Spend'!$E29,'ABP REC Calc'!$B$75:$B$138,'ABP REC Spend'!$F29)*$D29,
IF(AND(M29&gt;0,(N$4-$G29)=(1+$B29)),((M29/$D29)-M29)/$C29,
(IF(AND((N$4-$G29)&lt;(1+$B29),(N$4-$G29)&gt;1),M29,0))))</f>
        <v>0</v>
      </c>
      <c r="O29" s="233">
        <f>IF(O$4=$G29+$B29,SUMIFS(INDEX('ABP REC Calc'!$G$75:$AB$138,,MATCH($I29,'ABP REC Calc'!$G$74:$AB$74,0)),'ABP REC Calc'!$C$75:$C$138,'ABP REC Spend'!$E29,'ABP REC Calc'!$B$75:$B$138,'ABP REC Spend'!$F29)*$D29,
IF(AND(N29&gt;0,(O$4-$G29)=(1+$B29)),((N29/$D29)-N29)/$C29,
(IF(AND((O$4-$G29)&lt;(1+$B29),(O$4-$G29)&gt;1),N29,0))))</f>
        <v>0</v>
      </c>
      <c r="P29" s="233">
        <f>IF(P$4=$G29+$B29,SUMIFS(INDEX('ABP REC Calc'!$G$75:$AB$138,,MATCH($I29,'ABP REC Calc'!$G$74:$AB$74,0)),'ABP REC Calc'!$C$75:$C$138,'ABP REC Spend'!$E29,'ABP REC Calc'!$B$75:$B$138,'ABP REC Spend'!$F29)*$D29,
IF(AND(O29&gt;0,(P$4-$G29)=(1+$B29)),((O29/$D29)-O29)/$C29,
(IF(AND((P$4-$G29)&lt;(1+$B29),(P$4-$G29)&gt;1),O29,0))))</f>
        <v>0</v>
      </c>
      <c r="Q29" s="233">
        <f>IF(Q$4=$G29+$B29,SUMIFS(INDEX('ABP REC Calc'!$G$75:$AB$138,,MATCH($I29,'ABP REC Calc'!$G$74:$AB$74,0)),'ABP REC Calc'!$C$75:$C$138,'ABP REC Spend'!$E29,'ABP REC Calc'!$B$75:$B$138,'ABP REC Spend'!$F29)*$D29,
IF(AND(P29&gt;0,(Q$4-$G29)=(1+$B29)),((P29/$D29)-P29)/$C29,
(IF(AND((Q$4-$G29)&lt;(1+$B29),(Q$4-$G29)&gt;1),P29,0))))</f>
        <v>0</v>
      </c>
      <c r="R29" s="233">
        <f>IF(R$4=$G29+$B29,SUMIFS(INDEX('ABP REC Calc'!$G$75:$AB$138,,MATCH($I29,'ABP REC Calc'!$G$74:$AB$74,0)),'ABP REC Calc'!$C$75:$C$138,'ABP REC Spend'!$E29,'ABP REC Calc'!$B$75:$B$138,'ABP REC Spend'!$F29)*$D29,
IF(AND(Q29&gt;0,(R$4-$G29)=(1+$B29)),((Q29/$D29)-Q29)/$C29,
(IF(AND((R$4-$G29)&lt;(1+$B29),(R$4-$G29)&gt;1),Q29,0))))</f>
        <v>0</v>
      </c>
      <c r="S29" s="233">
        <f>IF(S$4=$G29+$B29,SUMIFS(INDEX('ABP REC Calc'!$G$75:$AB$138,,MATCH($I29,'ABP REC Calc'!$G$74:$AB$74,0)),'ABP REC Calc'!$C$75:$C$138,'ABP REC Spend'!$E29,'ABP REC Calc'!$B$75:$B$138,'ABP REC Spend'!$F29)*$D29,
IF(AND(R29&gt;0,(S$4-$G29)=(1+$B29)),((R29/$D29)-R29)/$C29,
(IF(AND((S$4-$G29)&lt;(1+$B29),(S$4-$G29)&gt;1),R29,0))))</f>
        <v>0</v>
      </c>
      <c r="T29" s="233">
        <f>IF(T$4=$G29+$B29,SUMIFS(INDEX('ABP REC Calc'!$G$75:$AB$138,,MATCH($I29,'ABP REC Calc'!$G$74:$AB$74,0)),'ABP REC Calc'!$C$75:$C$138,'ABP REC Spend'!$E29,'ABP REC Calc'!$B$75:$B$138,'ABP REC Spend'!$F29)*$D29,
IF(AND(S29&gt;0,(T$4-$G29)=(1+$B29)),((S29/$D29)-S29)/$C29,
(IF(AND((T$4-$G29)&lt;(1+$B29),(T$4-$G29)&gt;1),S29,0))))</f>
        <v>0</v>
      </c>
      <c r="U29" s="233">
        <f>IF(U$4=$G29+$B29,SUMIFS(INDEX('ABP REC Calc'!$G$75:$AB$138,,MATCH($I29,'ABP REC Calc'!$G$74:$AB$74,0)),'ABP REC Calc'!$C$75:$C$138,'ABP REC Spend'!$E29,'ABP REC Calc'!$B$75:$B$138,'ABP REC Spend'!$F29)*$D29,
IF(AND(T29&gt;0,(U$4-$G29)=(1+$B29)),((T29/$D29)-T29)/$C29,
(IF(AND((U$4-$G29)&lt;(1+$B29),(U$4-$G29)&gt;1),T29,0))))</f>
        <v>0</v>
      </c>
      <c r="V29" s="233">
        <f>IF(V$4=$G29+$B29,SUMIFS(INDEX('ABP REC Calc'!$G$75:$AB$138,,MATCH($I29,'ABP REC Calc'!$G$74:$AB$74,0)),'ABP REC Calc'!$C$75:$C$138,'ABP REC Spend'!$E29,'ABP REC Calc'!$B$75:$B$138,'ABP REC Spend'!$F29)*$D29,
IF(AND(U29&gt;0,(V$4-$G29)=(1+$B29)),((U29/$D29)-U29)/$C29,
(IF(AND((V$4-$G29)&lt;(1+$B29),(V$4-$G29)&gt;1),U29,0))))</f>
        <v>0</v>
      </c>
      <c r="W29" s="233">
        <f>IF(W$4=$G29+$B29,SUMIFS(INDEX('ABP REC Calc'!$G$75:$AB$138,,MATCH($I29,'ABP REC Calc'!$G$74:$AB$74,0)),'ABP REC Calc'!$C$75:$C$138,'ABP REC Spend'!$E29,'ABP REC Calc'!$B$75:$B$138,'ABP REC Spend'!$F29)*$D29,
IF(AND(V29&gt;0,(W$4-$G29)=(1+$B29)),((V29/$D29)-V29)/$C29,
(IF(AND((W$4-$G29)&lt;(1+$B29),(W$4-$G29)&gt;1),V29,0))))</f>
        <v>0</v>
      </c>
      <c r="X29" s="233">
        <f>IF(X$4=$G29+$B29,SUMIFS(INDEX('ABP REC Calc'!$G$75:$AB$138,,MATCH($I29,'ABP REC Calc'!$G$74:$AB$74,0)),'ABP REC Calc'!$C$75:$C$138,'ABP REC Spend'!$E29,'ABP REC Calc'!$B$75:$B$138,'ABP REC Spend'!$F29)*$D29,
IF(AND(W29&gt;0,(X$4-$G29)=(1+$B29)),((W29/$D29)-W29)/$C29,
(IF(AND((X$4-$G29)&lt;(1+$B29),(X$4-$G29)&gt;1),W29,0))))</f>
        <v>0</v>
      </c>
      <c r="Y29" s="233">
        <f>IF(Y$4=$G29+$B29,SUMIFS(INDEX('ABP REC Calc'!$G$75:$AB$138,,MATCH($I29,'ABP REC Calc'!$G$74:$AB$74,0)),'ABP REC Calc'!$C$75:$C$138,'ABP REC Spend'!$E29,'ABP REC Calc'!$B$75:$B$138,'ABP REC Spend'!$F29)*$D29,
IF(AND(X29&gt;0,(Y$4-$G29)=(1+$B29)),((X29/$D29)-X29)/$C29,
(IF(AND((Y$4-$G29)&lt;(1+$B29),(Y$4-$G29)&gt;1),X29,0))))</f>
        <v>0</v>
      </c>
      <c r="Z29" s="233">
        <f>IF(Z$4=$G29+$B29,SUMIFS(INDEX('ABP REC Calc'!$G$75:$AB$138,,MATCH($I29,'ABP REC Calc'!$G$74:$AB$74,0)),'ABP REC Calc'!$C$75:$C$138,'ABP REC Spend'!$E29,'ABP REC Calc'!$B$75:$B$138,'ABP REC Spend'!$F29)*$D29,
IF(AND(Y29&gt;0,(Z$4-$G29)=(1+$B29)),((Y29/$D29)-Y29)/$C29,
(IF(AND((Z$4-$G29)&lt;(1+$B29),(Z$4-$G29)&gt;1),Y29,0))))</f>
        <v>0</v>
      </c>
      <c r="AA29" s="233">
        <f>IF(AA$4=$G29+$B29,SUMIFS(INDEX('ABP REC Calc'!$G$75:$AB$138,,MATCH($I29,'ABP REC Calc'!$G$74:$AB$74,0)),'ABP REC Calc'!$C$75:$C$138,'ABP REC Spend'!$E29,'ABP REC Calc'!$B$75:$B$138,'ABP REC Spend'!$F29)*$D29,
IF(AND(Z29&gt;0,(AA$4-$G29)=(1+$B29)),((Z29/$D29)-Z29)/$C29,
(IF(AND((AA$4-$G29)&lt;(1+$B29),(AA$4-$G29)&gt;1),Z29,0))))</f>
        <v>0</v>
      </c>
      <c r="AB29" s="233">
        <f>IF(AB$4=$G29+$B29,SUMIFS(INDEX('ABP REC Calc'!$G$75:$AB$138,,MATCH($I29,'ABP REC Calc'!$G$74:$AB$74,0)),'ABP REC Calc'!$C$75:$C$138,'ABP REC Spend'!$E29,'ABP REC Calc'!$B$75:$B$138,'ABP REC Spend'!$F29)*$D29,
IF(AND(AA29&gt;0,(AB$4-$G29)=(1+$B29)),((AA29/$D29)-AA29)/$C29,
(IF(AND((AB$4-$G29)&lt;(1+$B29),(AB$4-$G29)&gt;1),AA29,0))))</f>
        <v>0</v>
      </c>
      <c r="AC29" s="233">
        <f>IF(AC$4=$G29+$B29,SUMIFS(INDEX('ABP REC Calc'!$G$75:$AB$138,,MATCH($I29,'ABP REC Calc'!$G$74:$AB$74,0)),'ABP REC Calc'!$C$75:$C$138,'ABP REC Spend'!$E29,'ABP REC Calc'!$B$75:$B$138,'ABP REC Spend'!$F29)*$D29,
IF(AND(AB29&gt;0,(AC$4-$G29)=(1+$B29)),((AB29/$D29)-AB29)/$C29,
(IF(AND((AC$4-$G29)&lt;(1+$B29),(AC$4-$G29)&gt;1),AB29,0))))</f>
        <v>0</v>
      </c>
      <c r="AD29" s="233">
        <f>IF(AD$4=$G29+$B29,SUMIFS(INDEX('ABP REC Calc'!$G$75:$AB$138,,MATCH($I29,'ABP REC Calc'!$G$74:$AB$74,0)),'ABP REC Calc'!$C$75:$C$138,'ABP REC Spend'!$E29,'ABP REC Calc'!$B$75:$B$138,'ABP REC Spend'!$F29)*$D29,
IF(AND(AC29&gt;0,(AD$4-$G29)=(1+$B29)),((AC29/$D29)-AC29)/$C29,
(IF(AND((AD$4-$G29)&lt;(1+$B29),(AD$4-$G29)&gt;1),AC29,0))))</f>
        <v>0</v>
      </c>
      <c r="AE29" s="233">
        <f>IF(AE$4=$G29+$B29,SUMIFS(INDEX('ABP REC Calc'!$G$75:$AB$138,,MATCH($I29,'ABP REC Calc'!$G$74:$AB$74,0)),'ABP REC Calc'!$C$75:$C$138,'ABP REC Spend'!$E29,'ABP REC Calc'!$B$75:$B$138,'ABP REC Spend'!$F29)*$D29,
IF(AND(AD29&gt;0,(AE$4-$G29)=(1+$B29)),((AD29/$D29)-AD29)/$C29,
(IF(AND((AE$4-$G29)&lt;(1+$B29),(AE$4-$G29)&gt;1),AD29,0))))</f>
        <v>0</v>
      </c>
      <c r="AF29" s="233">
        <f>IF(AF$4=$G29+$B29,SUMIFS(INDEX('ABP REC Calc'!$G$75:$AB$138,,MATCH($I29,'ABP REC Calc'!$G$74:$AB$74,0)),'ABP REC Calc'!$C$75:$C$138,'ABP REC Spend'!$E29,'ABP REC Calc'!$B$75:$B$138,'ABP REC Spend'!$F29)*$D29,
IF(AND(AE29&gt;0,(AF$4-$G29)=(1+$B29)),((AE29/$D29)-AE29)/$C29,
(IF(AND((AF$4-$G29)&lt;(1+$B29),(AF$4-$G29)&gt;1),AE29,0))))</f>
        <v>0</v>
      </c>
      <c r="AG29" s="233">
        <f>IF(AG$4=$G29+$B29,SUMIFS(INDEX('ABP REC Calc'!$G$75:$AB$138,,MATCH($I29,'ABP REC Calc'!$G$74:$AB$74,0)),'ABP REC Calc'!$C$75:$C$138,'ABP REC Spend'!$E29,'ABP REC Calc'!$B$75:$B$138,'ABP REC Spend'!$F29)*$D29,
IF(AND(AF29&gt;0,(AG$4-$G29)=(1+$B29)),((AF29/$D29)-AF29)/$C29,
(IF(AND((AG$4-$G29)&lt;(1+$B29),(AG$4-$G29)&gt;1),AF29,0))))</f>
        <v>0</v>
      </c>
      <c r="AH29" s="233">
        <f>IF(AH$4=$G29+$B29,SUMIFS(INDEX('ABP REC Calc'!$G$75:$AB$138,,MATCH($I29,'ABP REC Calc'!$G$74:$AB$74,0)),'ABP REC Calc'!$C$75:$C$138,'ABP REC Spend'!$E29,'ABP REC Calc'!$B$75:$B$138,'ABP REC Spend'!$F29)*$D29,
IF(AND(AG29&gt;0,(AH$4-$G29)=(1+$B29)),((AG29/$D29)-AG29)/$C29,
(IF(AND((AH$4-$G29)&lt;(1+$B29),(AH$4-$G29)&gt;1),AG29,0))))</f>
        <v>0</v>
      </c>
    </row>
    <row r="30" spans="2:34" ht="14.75" customHeight="1" x14ac:dyDescent="0.25">
      <c r="B30" s="332" cm="1">
        <f t="array" ref="B30">INDEX(Inputs_ByYear!$D$78:$D$83, MATCH('ABP REC Spend'!$E30, Inputs_ByYear!$B$78:$B$83,0),)</f>
        <v>0</v>
      </c>
      <c r="C30" s="332" cm="1">
        <f t="array" ref="C30">INDEX(Inputs_ByYear!$D$60:$D$65, MATCH('ABP REC Spend'!$E30,Inputs_ByYear!$B$60:$B$65,0),)</f>
        <v>1</v>
      </c>
      <c r="D30" s="332" cm="1">
        <f t="array" ref="D30">INDEX(Inputs_ByYear!$D$69:$D$74, MATCH('ABP REC Spend'!$E30, Inputs_ByYear!$B$69:$B$74,0),)</f>
        <v>0.5</v>
      </c>
      <c r="E30" s="222" t="s">
        <v>233</v>
      </c>
      <c r="F30" s="219" t="s">
        <v>259</v>
      </c>
      <c r="G30" s="219">
        <f t="shared" si="2"/>
        <v>2026</v>
      </c>
      <c r="H30" s="219"/>
      <c r="I30" s="227" t="s">
        <v>24</v>
      </c>
      <c r="J30" s="233">
        <f>IF(J$4=$G30+$B30,SUMIFS(INDEX('ABP REC Calc'!$G$75:$AB$138,,MATCH($I30,'ABP REC Calc'!$G$74:$AB$74,0)),'ABP REC Calc'!$C$75:$C$138,'ABP REC Spend'!$E30,'ABP REC Calc'!$B$75:$B$138,'ABP REC Spend'!$F30)*$D30,
IF(AND(I30&gt;0,(J$4-$G30)=(1+$B30)),((I30/$D30)-I30)/$C30,
(IF(AND((J$4-$G30)&lt;(1+$B30),(J$4-$G30)&gt;1),I30,0))))</f>
        <v>0</v>
      </c>
      <c r="K30" s="233">
        <f>IF(K$4=$G30+$B30,SUMIFS(INDEX('ABP REC Calc'!$G$75:$AB$138,,MATCH($I30,'ABP REC Calc'!$G$74:$AB$74,0)),'ABP REC Calc'!$C$75:$C$138,'ABP REC Spend'!$E30,'ABP REC Calc'!$B$75:$B$138,'ABP REC Spend'!$F30)*$D30,
IF(AND(J30&gt;0,(K$4-$G30)=(1+$B30)),((J30/$D30)-J30)/$C30,
(IF(AND((K$4-$G30)&lt;(1+$B30),(K$4-$G30)&gt;1),J30,0))))</f>
        <v>0</v>
      </c>
      <c r="L30" s="233">
        <f>IF(L$4=$G30+$B30,SUMIFS(INDEX('ABP REC Calc'!$G$75:$AB$138,,MATCH($I30,'ABP REC Calc'!$G$74:$AB$74,0)),'ABP REC Calc'!$C$75:$C$138,'ABP REC Spend'!$E30,'ABP REC Calc'!$B$75:$B$138,'ABP REC Spend'!$F30)*$D30,
IF(AND(K30&gt;0,(L$4-$G30)=(1+$B30)),((K30/$D30)-K30)/$C30,
(IF(AND((L$4-$G30)&lt;(1+$B30),(L$4-$G30)&gt;1),K30,0))))</f>
        <v>118169069.40271914</v>
      </c>
      <c r="M30" s="233">
        <f>IF(M$4=$G30+$B30,SUMIFS(INDEX('ABP REC Calc'!$G$75:$AB$138,,MATCH($I30,'ABP REC Calc'!$G$74:$AB$74,0)),'ABP REC Calc'!$C$75:$C$138,'ABP REC Spend'!$E30,'ABP REC Calc'!$B$75:$B$138,'ABP REC Spend'!$F30)*$D30,
IF(AND(L30&gt;0,(M$4-$G30)=(1+$B30)),((L30/$D30)-L30)/$C30,
(IF(AND((M$4-$G30)&lt;(1+$B30),(M$4-$G30)&gt;1),L30,0))))</f>
        <v>118169069.40271914</v>
      </c>
      <c r="N30" s="233">
        <f>IF(N$4=$G30+$B30,SUMIFS(INDEX('ABP REC Calc'!$G$75:$AB$138,,MATCH($I30,'ABP REC Calc'!$G$74:$AB$74,0)),'ABP REC Calc'!$C$75:$C$138,'ABP REC Spend'!$E30,'ABP REC Calc'!$B$75:$B$138,'ABP REC Spend'!$F30)*$D30,
IF(AND(M30&gt;0,(N$4-$G30)=(1+$B30)),((M30/$D30)-M30)/$C30,
(IF(AND((N$4-$G30)&lt;(1+$B30),(N$4-$G30)&gt;1),M30,0))))</f>
        <v>0</v>
      </c>
      <c r="O30" s="233">
        <f>IF(O$4=$G30+$B30,SUMIFS(INDEX('ABP REC Calc'!$G$75:$AB$138,,MATCH($I30,'ABP REC Calc'!$G$74:$AB$74,0)),'ABP REC Calc'!$C$75:$C$138,'ABP REC Spend'!$E30,'ABP REC Calc'!$B$75:$B$138,'ABP REC Spend'!$F30)*$D30,
IF(AND(N30&gt;0,(O$4-$G30)=(1+$B30)),((N30/$D30)-N30)/$C30,
(IF(AND((O$4-$G30)&lt;(1+$B30),(O$4-$G30)&gt;1),N30,0))))</f>
        <v>0</v>
      </c>
      <c r="P30" s="233">
        <f>IF(P$4=$G30+$B30,SUMIFS(INDEX('ABP REC Calc'!$G$75:$AB$138,,MATCH($I30,'ABP REC Calc'!$G$74:$AB$74,0)),'ABP REC Calc'!$C$75:$C$138,'ABP REC Spend'!$E30,'ABP REC Calc'!$B$75:$B$138,'ABP REC Spend'!$F30)*$D30,
IF(AND(O30&gt;0,(P$4-$G30)=(1+$B30)),((O30/$D30)-O30)/$C30,
(IF(AND((P$4-$G30)&lt;(1+$B30),(P$4-$G30)&gt;1),O30,0))))</f>
        <v>0</v>
      </c>
      <c r="Q30" s="233">
        <f>IF(Q$4=$G30+$B30,SUMIFS(INDEX('ABP REC Calc'!$G$75:$AB$138,,MATCH($I30,'ABP REC Calc'!$G$74:$AB$74,0)),'ABP REC Calc'!$C$75:$C$138,'ABP REC Spend'!$E30,'ABP REC Calc'!$B$75:$B$138,'ABP REC Spend'!$F30)*$D30,
IF(AND(P30&gt;0,(Q$4-$G30)=(1+$B30)),((P30/$D30)-P30)/$C30,
(IF(AND((Q$4-$G30)&lt;(1+$B30),(Q$4-$G30)&gt;1),P30,0))))</f>
        <v>0</v>
      </c>
      <c r="R30" s="233">
        <f>IF(R$4=$G30+$B30,SUMIFS(INDEX('ABP REC Calc'!$G$75:$AB$138,,MATCH($I30,'ABP REC Calc'!$G$74:$AB$74,0)),'ABP REC Calc'!$C$75:$C$138,'ABP REC Spend'!$E30,'ABP REC Calc'!$B$75:$B$138,'ABP REC Spend'!$F30)*$D30,
IF(AND(Q30&gt;0,(R$4-$G30)=(1+$B30)),((Q30/$D30)-Q30)/$C30,
(IF(AND((R$4-$G30)&lt;(1+$B30),(R$4-$G30)&gt;1),Q30,0))))</f>
        <v>0</v>
      </c>
      <c r="S30" s="233">
        <f>IF(S$4=$G30+$B30,SUMIFS(INDEX('ABP REC Calc'!$G$75:$AB$138,,MATCH($I30,'ABP REC Calc'!$G$74:$AB$74,0)),'ABP REC Calc'!$C$75:$C$138,'ABP REC Spend'!$E30,'ABP REC Calc'!$B$75:$B$138,'ABP REC Spend'!$F30)*$D30,
IF(AND(R30&gt;0,(S$4-$G30)=(1+$B30)),((R30/$D30)-R30)/$C30,
(IF(AND((S$4-$G30)&lt;(1+$B30),(S$4-$G30)&gt;1),R30,0))))</f>
        <v>0</v>
      </c>
      <c r="T30" s="233">
        <f>IF(T$4=$G30+$B30,SUMIFS(INDEX('ABP REC Calc'!$G$75:$AB$138,,MATCH($I30,'ABP REC Calc'!$G$74:$AB$74,0)),'ABP REC Calc'!$C$75:$C$138,'ABP REC Spend'!$E30,'ABP REC Calc'!$B$75:$B$138,'ABP REC Spend'!$F30)*$D30,
IF(AND(S30&gt;0,(T$4-$G30)=(1+$B30)),((S30/$D30)-S30)/$C30,
(IF(AND((T$4-$G30)&lt;(1+$B30),(T$4-$G30)&gt;1),S30,0))))</f>
        <v>0</v>
      </c>
      <c r="U30" s="233">
        <f>IF(U$4=$G30+$B30,SUMIFS(INDEX('ABP REC Calc'!$G$75:$AB$138,,MATCH($I30,'ABP REC Calc'!$G$74:$AB$74,0)),'ABP REC Calc'!$C$75:$C$138,'ABP REC Spend'!$E30,'ABP REC Calc'!$B$75:$B$138,'ABP REC Spend'!$F30)*$D30,
IF(AND(T30&gt;0,(U$4-$G30)=(1+$B30)),((T30/$D30)-T30)/$C30,
(IF(AND((U$4-$G30)&lt;(1+$B30),(U$4-$G30)&gt;1),T30,0))))</f>
        <v>0</v>
      </c>
      <c r="V30" s="233">
        <f>IF(V$4=$G30+$B30,SUMIFS(INDEX('ABP REC Calc'!$G$75:$AB$138,,MATCH($I30,'ABP REC Calc'!$G$74:$AB$74,0)),'ABP REC Calc'!$C$75:$C$138,'ABP REC Spend'!$E30,'ABP REC Calc'!$B$75:$B$138,'ABP REC Spend'!$F30)*$D30,
IF(AND(U30&gt;0,(V$4-$G30)=(1+$B30)),((U30/$D30)-U30)/$C30,
(IF(AND((V$4-$G30)&lt;(1+$B30),(V$4-$G30)&gt;1),U30,0))))</f>
        <v>0</v>
      </c>
      <c r="W30" s="233">
        <f>IF(W$4=$G30+$B30,SUMIFS(INDEX('ABP REC Calc'!$G$75:$AB$138,,MATCH($I30,'ABP REC Calc'!$G$74:$AB$74,0)),'ABP REC Calc'!$C$75:$C$138,'ABP REC Spend'!$E30,'ABP REC Calc'!$B$75:$B$138,'ABP REC Spend'!$F30)*$D30,
IF(AND(V30&gt;0,(W$4-$G30)=(1+$B30)),((V30/$D30)-V30)/$C30,
(IF(AND((W$4-$G30)&lt;(1+$B30),(W$4-$G30)&gt;1),V30,0))))</f>
        <v>0</v>
      </c>
      <c r="X30" s="233">
        <f>IF(X$4=$G30+$B30,SUMIFS(INDEX('ABP REC Calc'!$G$75:$AB$138,,MATCH($I30,'ABP REC Calc'!$G$74:$AB$74,0)),'ABP REC Calc'!$C$75:$C$138,'ABP REC Spend'!$E30,'ABP REC Calc'!$B$75:$B$138,'ABP REC Spend'!$F30)*$D30,
IF(AND(W30&gt;0,(X$4-$G30)=(1+$B30)),((W30/$D30)-W30)/$C30,
(IF(AND((X$4-$G30)&lt;(1+$B30),(X$4-$G30)&gt;1),W30,0))))</f>
        <v>0</v>
      </c>
      <c r="Y30" s="233">
        <f>IF(Y$4=$G30+$B30,SUMIFS(INDEX('ABP REC Calc'!$G$75:$AB$138,,MATCH($I30,'ABP REC Calc'!$G$74:$AB$74,0)),'ABP REC Calc'!$C$75:$C$138,'ABP REC Spend'!$E30,'ABP REC Calc'!$B$75:$B$138,'ABP REC Spend'!$F30)*$D30,
IF(AND(X30&gt;0,(Y$4-$G30)=(1+$B30)),((X30/$D30)-X30)/$C30,
(IF(AND((Y$4-$G30)&lt;(1+$B30),(Y$4-$G30)&gt;1),X30,0))))</f>
        <v>0</v>
      </c>
      <c r="Z30" s="233">
        <f>IF(Z$4=$G30+$B30,SUMIFS(INDEX('ABP REC Calc'!$G$75:$AB$138,,MATCH($I30,'ABP REC Calc'!$G$74:$AB$74,0)),'ABP REC Calc'!$C$75:$C$138,'ABP REC Spend'!$E30,'ABP REC Calc'!$B$75:$B$138,'ABP REC Spend'!$F30)*$D30,
IF(AND(Y30&gt;0,(Z$4-$G30)=(1+$B30)),((Y30/$D30)-Y30)/$C30,
(IF(AND((Z$4-$G30)&lt;(1+$B30),(Z$4-$G30)&gt;1),Y30,0))))</f>
        <v>0</v>
      </c>
      <c r="AA30" s="233">
        <f>IF(AA$4=$G30+$B30,SUMIFS(INDEX('ABP REC Calc'!$G$75:$AB$138,,MATCH($I30,'ABP REC Calc'!$G$74:$AB$74,0)),'ABP REC Calc'!$C$75:$C$138,'ABP REC Spend'!$E30,'ABP REC Calc'!$B$75:$B$138,'ABP REC Spend'!$F30)*$D30,
IF(AND(Z30&gt;0,(AA$4-$G30)=(1+$B30)),((Z30/$D30)-Z30)/$C30,
(IF(AND((AA$4-$G30)&lt;(1+$B30),(AA$4-$G30)&gt;1),Z30,0))))</f>
        <v>0</v>
      </c>
      <c r="AB30" s="233">
        <f>IF(AB$4=$G30+$B30,SUMIFS(INDEX('ABP REC Calc'!$G$75:$AB$138,,MATCH($I30,'ABP REC Calc'!$G$74:$AB$74,0)),'ABP REC Calc'!$C$75:$C$138,'ABP REC Spend'!$E30,'ABP REC Calc'!$B$75:$B$138,'ABP REC Spend'!$F30)*$D30,
IF(AND(AA30&gt;0,(AB$4-$G30)=(1+$B30)),((AA30/$D30)-AA30)/$C30,
(IF(AND((AB$4-$G30)&lt;(1+$B30),(AB$4-$G30)&gt;1),AA30,0))))</f>
        <v>0</v>
      </c>
      <c r="AC30" s="233">
        <f>IF(AC$4=$G30+$B30,SUMIFS(INDEX('ABP REC Calc'!$G$75:$AB$138,,MATCH($I30,'ABP REC Calc'!$G$74:$AB$74,0)),'ABP REC Calc'!$C$75:$C$138,'ABP REC Spend'!$E30,'ABP REC Calc'!$B$75:$B$138,'ABP REC Spend'!$F30)*$D30,
IF(AND(AB30&gt;0,(AC$4-$G30)=(1+$B30)),((AB30/$D30)-AB30)/$C30,
(IF(AND((AC$4-$G30)&lt;(1+$B30),(AC$4-$G30)&gt;1),AB30,0))))</f>
        <v>0</v>
      </c>
      <c r="AD30" s="233">
        <f>IF(AD$4=$G30+$B30,SUMIFS(INDEX('ABP REC Calc'!$G$75:$AB$138,,MATCH($I30,'ABP REC Calc'!$G$74:$AB$74,0)),'ABP REC Calc'!$C$75:$C$138,'ABP REC Spend'!$E30,'ABP REC Calc'!$B$75:$B$138,'ABP REC Spend'!$F30)*$D30,
IF(AND(AC30&gt;0,(AD$4-$G30)=(1+$B30)),((AC30/$D30)-AC30)/$C30,
(IF(AND((AD$4-$G30)&lt;(1+$B30),(AD$4-$G30)&gt;1),AC30,0))))</f>
        <v>0</v>
      </c>
      <c r="AE30" s="233">
        <f>IF(AE$4=$G30+$B30,SUMIFS(INDEX('ABP REC Calc'!$G$75:$AB$138,,MATCH($I30,'ABP REC Calc'!$G$74:$AB$74,0)),'ABP REC Calc'!$C$75:$C$138,'ABP REC Spend'!$E30,'ABP REC Calc'!$B$75:$B$138,'ABP REC Spend'!$F30)*$D30,
IF(AND(AD30&gt;0,(AE$4-$G30)=(1+$B30)),((AD30/$D30)-AD30)/$C30,
(IF(AND((AE$4-$G30)&lt;(1+$B30),(AE$4-$G30)&gt;1),AD30,0))))</f>
        <v>0</v>
      </c>
      <c r="AF30" s="233">
        <f>IF(AF$4=$G30+$B30,SUMIFS(INDEX('ABP REC Calc'!$G$75:$AB$138,,MATCH($I30,'ABP REC Calc'!$G$74:$AB$74,0)),'ABP REC Calc'!$C$75:$C$138,'ABP REC Spend'!$E30,'ABP REC Calc'!$B$75:$B$138,'ABP REC Spend'!$F30)*$D30,
IF(AND(AE30&gt;0,(AF$4-$G30)=(1+$B30)),((AE30/$D30)-AE30)/$C30,
(IF(AND((AF$4-$G30)&lt;(1+$B30),(AF$4-$G30)&gt;1),AE30,0))))</f>
        <v>0</v>
      </c>
      <c r="AG30" s="233">
        <f>IF(AG$4=$G30+$B30,SUMIFS(INDEX('ABP REC Calc'!$G$75:$AB$138,,MATCH($I30,'ABP REC Calc'!$G$74:$AB$74,0)),'ABP REC Calc'!$C$75:$C$138,'ABP REC Spend'!$E30,'ABP REC Calc'!$B$75:$B$138,'ABP REC Spend'!$F30)*$D30,
IF(AND(AF30&gt;0,(AG$4-$G30)=(1+$B30)),((AF30/$D30)-AF30)/$C30,
(IF(AND((AG$4-$G30)&lt;(1+$B30),(AG$4-$G30)&gt;1),AF30,0))))</f>
        <v>0</v>
      </c>
      <c r="AH30" s="233">
        <f>IF(AH$4=$G30+$B30,SUMIFS(INDEX('ABP REC Calc'!$G$75:$AB$138,,MATCH($I30,'ABP REC Calc'!$G$74:$AB$74,0)),'ABP REC Calc'!$C$75:$C$138,'ABP REC Spend'!$E30,'ABP REC Calc'!$B$75:$B$138,'ABP REC Spend'!$F30)*$D30,
IF(AND(AG30&gt;0,(AH$4-$G30)=(1+$B30)),((AG30/$D30)-AG30)/$C30,
(IF(AND((AH$4-$G30)&lt;(1+$B30),(AH$4-$G30)&gt;1),AG30,0))))</f>
        <v>0</v>
      </c>
    </row>
    <row r="31" spans="2:34" ht="14.75" customHeight="1" x14ac:dyDescent="0.25">
      <c r="B31" s="332" cm="1">
        <f t="array" ref="B31">INDEX(Inputs_ByYear!$D$78:$D$83, MATCH('ABP REC Spend'!$E31, Inputs_ByYear!$B$78:$B$83,0),)</f>
        <v>0</v>
      </c>
      <c r="C31" s="332" cm="1">
        <f t="array" ref="C31">INDEX(Inputs_ByYear!$D$60:$D$65, MATCH('ABP REC Spend'!$E31,Inputs_ByYear!$B$60:$B$65,0),)</f>
        <v>1</v>
      </c>
      <c r="D31" s="332" cm="1">
        <f t="array" ref="D31">INDEX(Inputs_ByYear!$D$69:$D$74, MATCH('ABP REC Spend'!$E31, Inputs_ByYear!$B$69:$B$74,0),)</f>
        <v>0.5</v>
      </c>
      <c r="E31" s="222" t="s">
        <v>233</v>
      </c>
      <c r="F31" s="219" t="s">
        <v>259</v>
      </c>
      <c r="G31" s="219">
        <f t="shared" si="2"/>
        <v>2027</v>
      </c>
      <c r="H31" s="219"/>
      <c r="I31" s="227" t="s">
        <v>25</v>
      </c>
      <c r="J31" s="233">
        <f>IF(J$4=$G31+$B31,SUMIFS(INDEX('ABP REC Calc'!$G$75:$AB$138,,MATCH($I31,'ABP REC Calc'!$G$74:$AB$74,0)),'ABP REC Calc'!$C$75:$C$138,'ABP REC Spend'!$E31,'ABP REC Calc'!$B$75:$B$138,'ABP REC Spend'!$F31)*$D31,
IF(AND(I31&gt;0,(J$4-$G31)=(1+$B31)),((I31/$D31)-I31)/$C31,
(IF(AND((J$4-$G31)&lt;(1+$B31),(J$4-$G31)&gt;1),I31,0))))</f>
        <v>0</v>
      </c>
      <c r="K31" s="233">
        <f>IF(K$4=$G31+$B31,SUMIFS(INDEX('ABP REC Calc'!$G$75:$AB$138,,MATCH($I31,'ABP REC Calc'!$G$74:$AB$74,0)),'ABP REC Calc'!$C$75:$C$138,'ABP REC Spend'!$E31,'ABP REC Calc'!$B$75:$B$138,'ABP REC Spend'!$F31)*$D31,
IF(AND(J31&gt;0,(K$4-$G31)=(1+$B31)),((J31/$D31)-J31)/$C31,
(IF(AND((K$4-$G31)&lt;(1+$B31),(K$4-$G31)&gt;1),J31,0))))</f>
        <v>0</v>
      </c>
      <c r="L31" s="233">
        <f>IF(L$4=$G31+$B31,SUMIFS(INDEX('ABP REC Calc'!$G$75:$AB$138,,MATCH($I31,'ABP REC Calc'!$G$74:$AB$74,0)),'ABP REC Calc'!$C$75:$C$138,'ABP REC Spend'!$E31,'ABP REC Calc'!$B$75:$B$138,'ABP REC Spend'!$F31)*$D31,
IF(AND(K31&gt;0,(L$4-$G31)=(1+$B31)),((K31/$D31)-K31)/$C31,
(IF(AND((L$4-$G31)&lt;(1+$B31),(L$4-$G31)&gt;1),K31,0))))</f>
        <v>0</v>
      </c>
      <c r="M31" s="233">
        <f>IF(M$4=$G31+$B31,SUMIFS(INDEX('ABP REC Calc'!$G$75:$AB$138,,MATCH($I31,'ABP REC Calc'!$G$74:$AB$74,0)),'ABP REC Calc'!$C$75:$C$138,'ABP REC Spend'!$E31,'ABP REC Calc'!$B$75:$B$138,'ABP REC Spend'!$F31)*$D31,
IF(AND(L31&gt;0,(M$4-$G31)=(1+$B31)),((L31/$D31)-L31)/$C31,
(IF(AND((M$4-$G31)&lt;(1+$B31),(M$4-$G31)&gt;1),L31,0))))</f>
        <v>130204807.95299612</v>
      </c>
      <c r="N31" s="233">
        <f>IF(N$4=$G31+$B31,SUMIFS(INDEX('ABP REC Calc'!$G$75:$AB$138,,MATCH($I31,'ABP REC Calc'!$G$74:$AB$74,0)),'ABP REC Calc'!$C$75:$C$138,'ABP REC Spend'!$E31,'ABP REC Calc'!$B$75:$B$138,'ABP REC Spend'!$F31)*$D31,
IF(AND(M31&gt;0,(N$4-$G31)=(1+$B31)),((M31/$D31)-M31)/$C31,
(IF(AND((N$4-$G31)&lt;(1+$B31),(N$4-$G31)&gt;1),M31,0))))</f>
        <v>130204807.95299612</v>
      </c>
      <c r="O31" s="233">
        <f>IF(O$4=$G31+$B31,SUMIFS(INDEX('ABP REC Calc'!$G$75:$AB$138,,MATCH($I31,'ABP REC Calc'!$G$74:$AB$74,0)),'ABP REC Calc'!$C$75:$C$138,'ABP REC Spend'!$E31,'ABP REC Calc'!$B$75:$B$138,'ABP REC Spend'!$F31)*$D31,
IF(AND(N31&gt;0,(O$4-$G31)=(1+$B31)),((N31/$D31)-N31)/$C31,
(IF(AND((O$4-$G31)&lt;(1+$B31),(O$4-$G31)&gt;1),N31,0))))</f>
        <v>0</v>
      </c>
      <c r="P31" s="233">
        <f>IF(P$4=$G31+$B31,SUMIFS(INDEX('ABP REC Calc'!$G$75:$AB$138,,MATCH($I31,'ABP REC Calc'!$G$74:$AB$74,0)),'ABP REC Calc'!$C$75:$C$138,'ABP REC Spend'!$E31,'ABP REC Calc'!$B$75:$B$138,'ABP REC Spend'!$F31)*$D31,
IF(AND(O31&gt;0,(P$4-$G31)=(1+$B31)),((O31/$D31)-O31)/$C31,
(IF(AND((P$4-$G31)&lt;(1+$B31),(P$4-$G31)&gt;1),O31,0))))</f>
        <v>0</v>
      </c>
      <c r="Q31" s="233">
        <f>IF(Q$4=$G31+$B31,SUMIFS(INDEX('ABP REC Calc'!$G$75:$AB$138,,MATCH($I31,'ABP REC Calc'!$G$74:$AB$74,0)),'ABP REC Calc'!$C$75:$C$138,'ABP REC Spend'!$E31,'ABP REC Calc'!$B$75:$B$138,'ABP REC Spend'!$F31)*$D31,
IF(AND(P31&gt;0,(Q$4-$G31)=(1+$B31)),((P31/$D31)-P31)/$C31,
(IF(AND((Q$4-$G31)&lt;(1+$B31),(Q$4-$G31)&gt;1),P31,0))))</f>
        <v>0</v>
      </c>
      <c r="R31" s="233">
        <f>IF(R$4=$G31+$B31,SUMIFS(INDEX('ABP REC Calc'!$G$75:$AB$138,,MATCH($I31,'ABP REC Calc'!$G$74:$AB$74,0)),'ABP REC Calc'!$C$75:$C$138,'ABP REC Spend'!$E31,'ABP REC Calc'!$B$75:$B$138,'ABP REC Spend'!$F31)*$D31,
IF(AND(Q31&gt;0,(R$4-$G31)=(1+$B31)),((Q31/$D31)-Q31)/$C31,
(IF(AND((R$4-$G31)&lt;(1+$B31),(R$4-$G31)&gt;1),Q31,0))))</f>
        <v>0</v>
      </c>
      <c r="S31" s="233">
        <f>IF(S$4=$G31+$B31,SUMIFS(INDEX('ABP REC Calc'!$G$75:$AB$138,,MATCH($I31,'ABP REC Calc'!$G$74:$AB$74,0)),'ABP REC Calc'!$C$75:$C$138,'ABP REC Spend'!$E31,'ABP REC Calc'!$B$75:$B$138,'ABP REC Spend'!$F31)*$D31,
IF(AND(R31&gt;0,(S$4-$G31)=(1+$B31)),((R31/$D31)-R31)/$C31,
(IF(AND((S$4-$G31)&lt;(1+$B31),(S$4-$G31)&gt;1),R31,0))))</f>
        <v>0</v>
      </c>
      <c r="T31" s="233">
        <f>IF(T$4=$G31+$B31,SUMIFS(INDEX('ABP REC Calc'!$G$75:$AB$138,,MATCH($I31,'ABP REC Calc'!$G$74:$AB$74,0)),'ABP REC Calc'!$C$75:$C$138,'ABP REC Spend'!$E31,'ABP REC Calc'!$B$75:$B$138,'ABP REC Spend'!$F31)*$D31,
IF(AND(S31&gt;0,(T$4-$G31)=(1+$B31)),((S31/$D31)-S31)/$C31,
(IF(AND((T$4-$G31)&lt;(1+$B31),(T$4-$G31)&gt;1),S31,0))))</f>
        <v>0</v>
      </c>
      <c r="U31" s="233">
        <f>IF(U$4=$G31+$B31,SUMIFS(INDEX('ABP REC Calc'!$G$75:$AB$138,,MATCH($I31,'ABP REC Calc'!$G$74:$AB$74,0)),'ABP REC Calc'!$C$75:$C$138,'ABP REC Spend'!$E31,'ABP REC Calc'!$B$75:$B$138,'ABP REC Spend'!$F31)*$D31,
IF(AND(T31&gt;0,(U$4-$G31)=(1+$B31)),((T31/$D31)-T31)/$C31,
(IF(AND((U$4-$G31)&lt;(1+$B31),(U$4-$G31)&gt;1),T31,0))))</f>
        <v>0</v>
      </c>
      <c r="V31" s="233">
        <f>IF(V$4=$G31+$B31,SUMIFS(INDEX('ABP REC Calc'!$G$75:$AB$138,,MATCH($I31,'ABP REC Calc'!$G$74:$AB$74,0)),'ABP REC Calc'!$C$75:$C$138,'ABP REC Spend'!$E31,'ABP REC Calc'!$B$75:$B$138,'ABP REC Spend'!$F31)*$D31,
IF(AND(U31&gt;0,(V$4-$G31)=(1+$B31)),((U31/$D31)-U31)/$C31,
(IF(AND((V$4-$G31)&lt;(1+$B31),(V$4-$G31)&gt;1),U31,0))))</f>
        <v>0</v>
      </c>
      <c r="W31" s="233">
        <f>IF(W$4=$G31+$B31,SUMIFS(INDEX('ABP REC Calc'!$G$75:$AB$138,,MATCH($I31,'ABP REC Calc'!$G$74:$AB$74,0)),'ABP REC Calc'!$C$75:$C$138,'ABP REC Spend'!$E31,'ABP REC Calc'!$B$75:$B$138,'ABP REC Spend'!$F31)*$D31,
IF(AND(V31&gt;0,(W$4-$G31)=(1+$B31)),((V31/$D31)-V31)/$C31,
(IF(AND((W$4-$G31)&lt;(1+$B31),(W$4-$G31)&gt;1),V31,0))))</f>
        <v>0</v>
      </c>
      <c r="X31" s="233">
        <f>IF(X$4=$G31+$B31,SUMIFS(INDEX('ABP REC Calc'!$G$75:$AB$138,,MATCH($I31,'ABP REC Calc'!$G$74:$AB$74,0)),'ABP REC Calc'!$C$75:$C$138,'ABP REC Spend'!$E31,'ABP REC Calc'!$B$75:$B$138,'ABP REC Spend'!$F31)*$D31,
IF(AND(W31&gt;0,(X$4-$G31)=(1+$B31)),((W31/$D31)-W31)/$C31,
(IF(AND((X$4-$G31)&lt;(1+$B31),(X$4-$G31)&gt;1),W31,0))))</f>
        <v>0</v>
      </c>
      <c r="Y31" s="233">
        <f>IF(Y$4=$G31+$B31,SUMIFS(INDEX('ABP REC Calc'!$G$75:$AB$138,,MATCH($I31,'ABP REC Calc'!$G$74:$AB$74,0)),'ABP REC Calc'!$C$75:$C$138,'ABP REC Spend'!$E31,'ABP REC Calc'!$B$75:$B$138,'ABP REC Spend'!$F31)*$D31,
IF(AND(X31&gt;0,(Y$4-$G31)=(1+$B31)),((X31/$D31)-X31)/$C31,
(IF(AND((Y$4-$G31)&lt;(1+$B31),(Y$4-$G31)&gt;1),X31,0))))</f>
        <v>0</v>
      </c>
      <c r="Z31" s="233">
        <f>IF(Z$4=$G31+$B31,SUMIFS(INDEX('ABP REC Calc'!$G$75:$AB$138,,MATCH($I31,'ABP REC Calc'!$G$74:$AB$74,0)),'ABP REC Calc'!$C$75:$C$138,'ABP REC Spend'!$E31,'ABP REC Calc'!$B$75:$B$138,'ABP REC Spend'!$F31)*$D31,
IF(AND(Y31&gt;0,(Z$4-$G31)=(1+$B31)),((Y31/$D31)-Y31)/$C31,
(IF(AND((Z$4-$G31)&lt;(1+$B31),(Z$4-$G31)&gt;1),Y31,0))))</f>
        <v>0</v>
      </c>
      <c r="AA31" s="233">
        <f>IF(AA$4=$G31+$B31,SUMIFS(INDEX('ABP REC Calc'!$G$75:$AB$138,,MATCH($I31,'ABP REC Calc'!$G$74:$AB$74,0)),'ABP REC Calc'!$C$75:$C$138,'ABP REC Spend'!$E31,'ABP REC Calc'!$B$75:$B$138,'ABP REC Spend'!$F31)*$D31,
IF(AND(Z31&gt;0,(AA$4-$G31)=(1+$B31)),((Z31/$D31)-Z31)/$C31,
(IF(AND((AA$4-$G31)&lt;(1+$B31),(AA$4-$G31)&gt;1),Z31,0))))</f>
        <v>0</v>
      </c>
      <c r="AB31" s="233">
        <f>IF(AB$4=$G31+$B31,SUMIFS(INDEX('ABP REC Calc'!$G$75:$AB$138,,MATCH($I31,'ABP REC Calc'!$G$74:$AB$74,0)),'ABP REC Calc'!$C$75:$C$138,'ABP REC Spend'!$E31,'ABP REC Calc'!$B$75:$B$138,'ABP REC Spend'!$F31)*$D31,
IF(AND(AA31&gt;0,(AB$4-$G31)=(1+$B31)),((AA31/$D31)-AA31)/$C31,
(IF(AND((AB$4-$G31)&lt;(1+$B31),(AB$4-$G31)&gt;1),AA31,0))))</f>
        <v>0</v>
      </c>
      <c r="AC31" s="233">
        <f>IF(AC$4=$G31+$B31,SUMIFS(INDEX('ABP REC Calc'!$G$75:$AB$138,,MATCH($I31,'ABP REC Calc'!$G$74:$AB$74,0)),'ABP REC Calc'!$C$75:$C$138,'ABP REC Spend'!$E31,'ABP REC Calc'!$B$75:$B$138,'ABP REC Spend'!$F31)*$D31,
IF(AND(AB31&gt;0,(AC$4-$G31)=(1+$B31)),((AB31/$D31)-AB31)/$C31,
(IF(AND((AC$4-$G31)&lt;(1+$B31),(AC$4-$G31)&gt;1),AB31,0))))</f>
        <v>0</v>
      </c>
      <c r="AD31" s="233">
        <f>IF(AD$4=$G31+$B31,SUMIFS(INDEX('ABP REC Calc'!$G$75:$AB$138,,MATCH($I31,'ABP REC Calc'!$G$74:$AB$74,0)),'ABP REC Calc'!$C$75:$C$138,'ABP REC Spend'!$E31,'ABP REC Calc'!$B$75:$B$138,'ABP REC Spend'!$F31)*$D31,
IF(AND(AC31&gt;0,(AD$4-$G31)=(1+$B31)),((AC31/$D31)-AC31)/$C31,
(IF(AND((AD$4-$G31)&lt;(1+$B31),(AD$4-$G31)&gt;1),AC31,0))))</f>
        <v>0</v>
      </c>
      <c r="AE31" s="233">
        <f>IF(AE$4=$G31+$B31,SUMIFS(INDEX('ABP REC Calc'!$G$75:$AB$138,,MATCH($I31,'ABP REC Calc'!$G$74:$AB$74,0)),'ABP REC Calc'!$C$75:$C$138,'ABP REC Spend'!$E31,'ABP REC Calc'!$B$75:$B$138,'ABP REC Spend'!$F31)*$D31,
IF(AND(AD31&gt;0,(AE$4-$G31)=(1+$B31)),((AD31/$D31)-AD31)/$C31,
(IF(AND((AE$4-$G31)&lt;(1+$B31),(AE$4-$G31)&gt;1),AD31,0))))</f>
        <v>0</v>
      </c>
      <c r="AF31" s="233">
        <f>IF(AF$4=$G31+$B31,SUMIFS(INDEX('ABP REC Calc'!$G$75:$AB$138,,MATCH($I31,'ABP REC Calc'!$G$74:$AB$74,0)),'ABP REC Calc'!$C$75:$C$138,'ABP REC Spend'!$E31,'ABP REC Calc'!$B$75:$B$138,'ABP REC Spend'!$F31)*$D31,
IF(AND(AE31&gt;0,(AF$4-$G31)=(1+$B31)),((AE31/$D31)-AE31)/$C31,
(IF(AND((AF$4-$G31)&lt;(1+$B31),(AF$4-$G31)&gt;1),AE31,0))))</f>
        <v>0</v>
      </c>
      <c r="AG31" s="233">
        <f>IF(AG$4=$G31+$B31,SUMIFS(INDEX('ABP REC Calc'!$G$75:$AB$138,,MATCH($I31,'ABP REC Calc'!$G$74:$AB$74,0)),'ABP REC Calc'!$C$75:$C$138,'ABP REC Spend'!$E31,'ABP REC Calc'!$B$75:$B$138,'ABP REC Spend'!$F31)*$D31,
IF(AND(AF31&gt;0,(AG$4-$G31)=(1+$B31)),((AF31/$D31)-AF31)/$C31,
(IF(AND((AG$4-$G31)&lt;(1+$B31),(AG$4-$G31)&gt;1),AF31,0))))</f>
        <v>0</v>
      </c>
      <c r="AH31" s="233">
        <f>IF(AH$4=$G31+$B31,SUMIFS(INDEX('ABP REC Calc'!$G$75:$AB$138,,MATCH($I31,'ABP REC Calc'!$G$74:$AB$74,0)),'ABP REC Calc'!$C$75:$C$138,'ABP REC Spend'!$E31,'ABP REC Calc'!$B$75:$B$138,'ABP REC Spend'!$F31)*$D31,
IF(AND(AG31&gt;0,(AH$4-$G31)=(1+$B31)),((AG31/$D31)-AG31)/$C31,
(IF(AND((AH$4-$G31)&lt;(1+$B31),(AH$4-$G31)&gt;1),AG31,0))))</f>
        <v>0</v>
      </c>
    </row>
    <row r="32" spans="2:34" ht="14.75" customHeight="1" x14ac:dyDescent="0.25">
      <c r="B32" s="332" cm="1">
        <f t="array" ref="B32">INDEX(Inputs_ByYear!$D$78:$D$83, MATCH('ABP REC Spend'!$E32, Inputs_ByYear!$B$78:$B$83,0),)</f>
        <v>0</v>
      </c>
      <c r="C32" s="332" cm="1">
        <f t="array" ref="C32">INDEX(Inputs_ByYear!$D$60:$D$65, MATCH('ABP REC Spend'!$E32,Inputs_ByYear!$B$60:$B$65,0),)</f>
        <v>1</v>
      </c>
      <c r="D32" s="332" cm="1">
        <f t="array" ref="D32">INDEX(Inputs_ByYear!$D$69:$D$74, MATCH('ABP REC Spend'!$E32, Inputs_ByYear!$B$69:$B$74,0),)</f>
        <v>0.5</v>
      </c>
      <c r="E32" s="222" t="s">
        <v>233</v>
      </c>
      <c r="F32" s="219" t="s">
        <v>259</v>
      </c>
      <c r="G32" s="219">
        <f t="shared" si="2"/>
        <v>2028</v>
      </c>
      <c r="H32" s="219"/>
      <c r="I32" s="227" t="s">
        <v>26</v>
      </c>
      <c r="J32" s="233">
        <f>IF(J$4=$G32+$B32,SUMIFS(INDEX('ABP REC Calc'!$G$75:$AB$138,,MATCH($I32,'ABP REC Calc'!$G$74:$AB$74,0)),'ABP REC Calc'!$C$75:$C$138,'ABP REC Spend'!$E32,'ABP REC Calc'!$B$75:$B$138,'ABP REC Spend'!$F32)*$D32,
IF(AND(I32&gt;0,(J$4-$G32)=(1+$B32)),((I32/$D32)-I32)/$C32,
(IF(AND((J$4-$G32)&lt;(1+$B32),(J$4-$G32)&gt;1),I32,0))))</f>
        <v>0</v>
      </c>
      <c r="K32" s="233">
        <f>IF(K$4=$G32+$B32,SUMIFS(INDEX('ABP REC Calc'!$G$75:$AB$138,,MATCH($I32,'ABP REC Calc'!$G$74:$AB$74,0)),'ABP REC Calc'!$C$75:$C$138,'ABP REC Spend'!$E32,'ABP REC Calc'!$B$75:$B$138,'ABP REC Spend'!$F32)*$D32,
IF(AND(J32&gt;0,(K$4-$G32)=(1+$B32)),((J32/$D32)-J32)/$C32,
(IF(AND((K$4-$G32)&lt;(1+$B32),(K$4-$G32)&gt;1),J32,0))))</f>
        <v>0</v>
      </c>
      <c r="L32" s="233">
        <f>IF(L$4=$G32+$B32,SUMIFS(INDEX('ABP REC Calc'!$G$75:$AB$138,,MATCH($I32,'ABP REC Calc'!$G$74:$AB$74,0)),'ABP REC Calc'!$C$75:$C$138,'ABP REC Spend'!$E32,'ABP REC Calc'!$B$75:$B$138,'ABP REC Spend'!$F32)*$D32,
IF(AND(K32&gt;0,(L$4-$G32)=(1+$B32)),((K32/$D32)-K32)/$C32,
(IF(AND((L$4-$G32)&lt;(1+$B32),(L$4-$G32)&gt;1),K32,0))))</f>
        <v>0</v>
      </c>
      <c r="M32" s="233">
        <f>IF(M$4=$G32+$B32,SUMIFS(INDEX('ABP REC Calc'!$G$75:$AB$138,,MATCH($I32,'ABP REC Calc'!$G$74:$AB$74,0)),'ABP REC Calc'!$C$75:$C$138,'ABP REC Spend'!$E32,'ABP REC Calc'!$B$75:$B$138,'ABP REC Spend'!$F32)*$D32,
IF(AND(L32&gt;0,(M$4-$G32)=(1+$B32)),((L32/$D32)-L32)/$C32,
(IF(AND((M$4-$G32)&lt;(1+$B32),(M$4-$G32)&gt;1),L32,0))))</f>
        <v>0</v>
      </c>
      <c r="N32" s="233">
        <f>IF(N$4=$G32+$B32,SUMIFS(INDEX('ABP REC Calc'!$G$75:$AB$138,,MATCH($I32,'ABP REC Calc'!$G$74:$AB$74,0)),'ABP REC Calc'!$C$75:$C$138,'ABP REC Spend'!$E32,'ABP REC Calc'!$B$75:$B$138,'ABP REC Spend'!$F32)*$D32,
IF(AND(M32&gt;0,(N$4-$G32)=(1+$B32)),((M32/$D32)-M32)/$C32,
(IF(AND((N$4-$G32)&lt;(1+$B32),(N$4-$G32)&gt;1),M32,0))))</f>
        <v>128902759.87346615</v>
      </c>
      <c r="O32" s="233">
        <f>IF(O$4=$G32+$B32,SUMIFS(INDEX('ABP REC Calc'!$G$75:$AB$138,,MATCH($I32,'ABP REC Calc'!$G$74:$AB$74,0)),'ABP REC Calc'!$C$75:$C$138,'ABP REC Spend'!$E32,'ABP REC Calc'!$B$75:$B$138,'ABP REC Spend'!$F32)*$D32,
IF(AND(N32&gt;0,(O$4-$G32)=(1+$B32)),((N32/$D32)-N32)/$C32,
(IF(AND((O$4-$G32)&lt;(1+$B32),(O$4-$G32)&gt;1),N32,0))))</f>
        <v>128902759.87346615</v>
      </c>
      <c r="P32" s="233">
        <f>IF(P$4=$G32+$B32,SUMIFS(INDEX('ABP REC Calc'!$G$75:$AB$138,,MATCH($I32,'ABP REC Calc'!$G$74:$AB$74,0)),'ABP REC Calc'!$C$75:$C$138,'ABP REC Spend'!$E32,'ABP REC Calc'!$B$75:$B$138,'ABP REC Spend'!$F32)*$D32,
IF(AND(O32&gt;0,(P$4-$G32)=(1+$B32)),((O32/$D32)-O32)/$C32,
(IF(AND((P$4-$G32)&lt;(1+$B32),(P$4-$G32)&gt;1),O32,0))))</f>
        <v>0</v>
      </c>
      <c r="Q32" s="233">
        <f>IF(Q$4=$G32+$B32,SUMIFS(INDEX('ABP REC Calc'!$G$75:$AB$138,,MATCH($I32,'ABP REC Calc'!$G$74:$AB$74,0)),'ABP REC Calc'!$C$75:$C$138,'ABP REC Spend'!$E32,'ABP REC Calc'!$B$75:$B$138,'ABP REC Spend'!$F32)*$D32,
IF(AND(P32&gt;0,(Q$4-$G32)=(1+$B32)),((P32/$D32)-P32)/$C32,
(IF(AND((Q$4-$G32)&lt;(1+$B32),(Q$4-$G32)&gt;1),P32,0))))</f>
        <v>0</v>
      </c>
      <c r="R32" s="233">
        <f>IF(R$4=$G32+$B32,SUMIFS(INDEX('ABP REC Calc'!$G$75:$AB$138,,MATCH($I32,'ABP REC Calc'!$G$74:$AB$74,0)),'ABP REC Calc'!$C$75:$C$138,'ABP REC Spend'!$E32,'ABP REC Calc'!$B$75:$B$138,'ABP REC Spend'!$F32)*$D32,
IF(AND(Q32&gt;0,(R$4-$G32)=(1+$B32)),((Q32/$D32)-Q32)/$C32,
(IF(AND((R$4-$G32)&lt;(1+$B32),(R$4-$G32)&gt;1),Q32,0))))</f>
        <v>0</v>
      </c>
      <c r="S32" s="233">
        <f>IF(S$4=$G32+$B32,SUMIFS(INDEX('ABP REC Calc'!$G$75:$AB$138,,MATCH($I32,'ABP REC Calc'!$G$74:$AB$74,0)),'ABP REC Calc'!$C$75:$C$138,'ABP REC Spend'!$E32,'ABP REC Calc'!$B$75:$B$138,'ABP REC Spend'!$F32)*$D32,
IF(AND(R32&gt;0,(S$4-$G32)=(1+$B32)),((R32/$D32)-R32)/$C32,
(IF(AND((S$4-$G32)&lt;(1+$B32),(S$4-$G32)&gt;1),R32,0))))</f>
        <v>0</v>
      </c>
      <c r="T32" s="233">
        <f>IF(T$4=$G32+$B32,SUMIFS(INDEX('ABP REC Calc'!$G$75:$AB$138,,MATCH($I32,'ABP REC Calc'!$G$74:$AB$74,0)),'ABP REC Calc'!$C$75:$C$138,'ABP REC Spend'!$E32,'ABP REC Calc'!$B$75:$B$138,'ABP REC Spend'!$F32)*$D32,
IF(AND(S32&gt;0,(T$4-$G32)=(1+$B32)),((S32/$D32)-S32)/$C32,
(IF(AND((T$4-$G32)&lt;(1+$B32),(T$4-$G32)&gt;1),S32,0))))</f>
        <v>0</v>
      </c>
      <c r="U32" s="233">
        <f>IF(U$4=$G32+$B32,SUMIFS(INDEX('ABP REC Calc'!$G$75:$AB$138,,MATCH($I32,'ABP REC Calc'!$G$74:$AB$74,0)),'ABP REC Calc'!$C$75:$C$138,'ABP REC Spend'!$E32,'ABP REC Calc'!$B$75:$B$138,'ABP REC Spend'!$F32)*$D32,
IF(AND(T32&gt;0,(U$4-$G32)=(1+$B32)),((T32/$D32)-T32)/$C32,
(IF(AND((U$4-$G32)&lt;(1+$B32),(U$4-$G32)&gt;1),T32,0))))</f>
        <v>0</v>
      </c>
      <c r="V32" s="233">
        <f>IF(V$4=$G32+$B32,SUMIFS(INDEX('ABP REC Calc'!$G$75:$AB$138,,MATCH($I32,'ABP REC Calc'!$G$74:$AB$74,0)),'ABP REC Calc'!$C$75:$C$138,'ABP REC Spend'!$E32,'ABP REC Calc'!$B$75:$B$138,'ABP REC Spend'!$F32)*$D32,
IF(AND(U32&gt;0,(V$4-$G32)=(1+$B32)),((U32/$D32)-U32)/$C32,
(IF(AND((V$4-$G32)&lt;(1+$B32),(V$4-$G32)&gt;1),U32,0))))</f>
        <v>0</v>
      </c>
      <c r="W32" s="233">
        <f>IF(W$4=$G32+$B32,SUMIFS(INDEX('ABP REC Calc'!$G$75:$AB$138,,MATCH($I32,'ABP REC Calc'!$G$74:$AB$74,0)),'ABP REC Calc'!$C$75:$C$138,'ABP REC Spend'!$E32,'ABP REC Calc'!$B$75:$B$138,'ABP REC Spend'!$F32)*$D32,
IF(AND(V32&gt;0,(W$4-$G32)=(1+$B32)),((V32/$D32)-V32)/$C32,
(IF(AND((W$4-$G32)&lt;(1+$B32),(W$4-$G32)&gt;1),V32,0))))</f>
        <v>0</v>
      </c>
      <c r="X32" s="233">
        <f>IF(X$4=$G32+$B32,SUMIFS(INDEX('ABP REC Calc'!$G$75:$AB$138,,MATCH($I32,'ABP REC Calc'!$G$74:$AB$74,0)),'ABP REC Calc'!$C$75:$C$138,'ABP REC Spend'!$E32,'ABP REC Calc'!$B$75:$B$138,'ABP REC Spend'!$F32)*$D32,
IF(AND(W32&gt;0,(X$4-$G32)=(1+$B32)),((W32/$D32)-W32)/$C32,
(IF(AND((X$4-$G32)&lt;(1+$B32),(X$4-$G32)&gt;1),W32,0))))</f>
        <v>0</v>
      </c>
      <c r="Y32" s="233">
        <f>IF(Y$4=$G32+$B32,SUMIFS(INDEX('ABP REC Calc'!$G$75:$AB$138,,MATCH($I32,'ABP REC Calc'!$G$74:$AB$74,0)),'ABP REC Calc'!$C$75:$C$138,'ABP REC Spend'!$E32,'ABP REC Calc'!$B$75:$B$138,'ABP REC Spend'!$F32)*$D32,
IF(AND(X32&gt;0,(Y$4-$G32)=(1+$B32)),((X32/$D32)-X32)/$C32,
(IF(AND((Y$4-$G32)&lt;(1+$B32),(Y$4-$G32)&gt;1),X32,0))))</f>
        <v>0</v>
      </c>
      <c r="Z32" s="233">
        <f>IF(Z$4=$G32+$B32,SUMIFS(INDEX('ABP REC Calc'!$G$75:$AB$138,,MATCH($I32,'ABP REC Calc'!$G$74:$AB$74,0)),'ABP REC Calc'!$C$75:$C$138,'ABP REC Spend'!$E32,'ABP REC Calc'!$B$75:$B$138,'ABP REC Spend'!$F32)*$D32,
IF(AND(Y32&gt;0,(Z$4-$G32)=(1+$B32)),((Y32/$D32)-Y32)/$C32,
(IF(AND((Z$4-$G32)&lt;(1+$B32),(Z$4-$G32)&gt;1),Y32,0))))</f>
        <v>0</v>
      </c>
      <c r="AA32" s="233">
        <f>IF(AA$4=$G32+$B32,SUMIFS(INDEX('ABP REC Calc'!$G$75:$AB$138,,MATCH($I32,'ABP REC Calc'!$G$74:$AB$74,0)),'ABP REC Calc'!$C$75:$C$138,'ABP REC Spend'!$E32,'ABP REC Calc'!$B$75:$B$138,'ABP REC Spend'!$F32)*$D32,
IF(AND(Z32&gt;0,(AA$4-$G32)=(1+$B32)),((Z32/$D32)-Z32)/$C32,
(IF(AND((AA$4-$G32)&lt;(1+$B32),(AA$4-$G32)&gt;1),Z32,0))))</f>
        <v>0</v>
      </c>
      <c r="AB32" s="233">
        <f>IF(AB$4=$G32+$B32,SUMIFS(INDEX('ABP REC Calc'!$G$75:$AB$138,,MATCH($I32,'ABP REC Calc'!$G$74:$AB$74,0)),'ABP REC Calc'!$C$75:$C$138,'ABP REC Spend'!$E32,'ABP REC Calc'!$B$75:$B$138,'ABP REC Spend'!$F32)*$D32,
IF(AND(AA32&gt;0,(AB$4-$G32)=(1+$B32)),((AA32/$D32)-AA32)/$C32,
(IF(AND((AB$4-$G32)&lt;(1+$B32),(AB$4-$G32)&gt;1),AA32,0))))</f>
        <v>0</v>
      </c>
      <c r="AC32" s="233">
        <f>IF(AC$4=$G32+$B32,SUMIFS(INDEX('ABP REC Calc'!$G$75:$AB$138,,MATCH($I32,'ABP REC Calc'!$G$74:$AB$74,0)),'ABP REC Calc'!$C$75:$C$138,'ABP REC Spend'!$E32,'ABP REC Calc'!$B$75:$B$138,'ABP REC Spend'!$F32)*$D32,
IF(AND(AB32&gt;0,(AC$4-$G32)=(1+$B32)),((AB32/$D32)-AB32)/$C32,
(IF(AND((AC$4-$G32)&lt;(1+$B32),(AC$4-$G32)&gt;1),AB32,0))))</f>
        <v>0</v>
      </c>
      <c r="AD32" s="233">
        <f>IF(AD$4=$G32+$B32,SUMIFS(INDEX('ABP REC Calc'!$G$75:$AB$138,,MATCH($I32,'ABP REC Calc'!$G$74:$AB$74,0)),'ABP REC Calc'!$C$75:$C$138,'ABP REC Spend'!$E32,'ABP REC Calc'!$B$75:$B$138,'ABP REC Spend'!$F32)*$D32,
IF(AND(AC32&gt;0,(AD$4-$G32)=(1+$B32)),((AC32/$D32)-AC32)/$C32,
(IF(AND((AD$4-$G32)&lt;(1+$B32),(AD$4-$G32)&gt;1),AC32,0))))</f>
        <v>0</v>
      </c>
      <c r="AE32" s="233">
        <f>IF(AE$4=$G32+$B32,SUMIFS(INDEX('ABP REC Calc'!$G$75:$AB$138,,MATCH($I32,'ABP REC Calc'!$G$74:$AB$74,0)),'ABP REC Calc'!$C$75:$C$138,'ABP REC Spend'!$E32,'ABP REC Calc'!$B$75:$B$138,'ABP REC Spend'!$F32)*$D32,
IF(AND(AD32&gt;0,(AE$4-$G32)=(1+$B32)),((AD32/$D32)-AD32)/$C32,
(IF(AND((AE$4-$G32)&lt;(1+$B32),(AE$4-$G32)&gt;1),AD32,0))))</f>
        <v>0</v>
      </c>
      <c r="AF32" s="233">
        <f>IF(AF$4=$G32+$B32,SUMIFS(INDEX('ABP REC Calc'!$G$75:$AB$138,,MATCH($I32,'ABP REC Calc'!$G$74:$AB$74,0)),'ABP REC Calc'!$C$75:$C$138,'ABP REC Spend'!$E32,'ABP REC Calc'!$B$75:$B$138,'ABP REC Spend'!$F32)*$D32,
IF(AND(AE32&gt;0,(AF$4-$G32)=(1+$B32)),((AE32/$D32)-AE32)/$C32,
(IF(AND((AF$4-$G32)&lt;(1+$B32),(AF$4-$G32)&gt;1),AE32,0))))</f>
        <v>0</v>
      </c>
      <c r="AG32" s="233">
        <f>IF(AG$4=$G32+$B32,SUMIFS(INDEX('ABP REC Calc'!$G$75:$AB$138,,MATCH($I32,'ABP REC Calc'!$G$74:$AB$74,0)),'ABP REC Calc'!$C$75:$C$138,'ABP REC Spend'!$E32,'ABP REC Calc'!$B$75:$B$138,'ABP REC Spend'!$F32)*$D32,
IF(AND(AF32&gt;0,(AG$4-$G32)=(1+$B32)),((AF32/$D32)-AF32)/$C32,
(IF(AND((AG$4-$G32)&lt;(1+$B32),(AG$4-$G32)&gt;1),AF32,0))))</f>
        <v>0</v>
      </c>
      <c r="AH32" s="233">
        <f>IF(AH$4=$G32+$B32,SUMIFS(INDEX('ABP REC Calc'!$G$75:$AB$138,,MATCH($I32,'ABP REC Calc'!$G$74:$AB$74,0)),'ABP REC Calc'!$C$75:$C$138,'ABP REC Spend'!$E32,'ABP REC Calc'!$B$75:$B$138,'ABP REC Spend'!$F32)*$D32,
IF(AND(AG32&gt;0,(AH$4-$G32)=(1+$B32)),((AG32/$D32)-AG32)/$C32,
(IF(AND((AH$4-$G32)&lt;(1+$B32),(AH$4-$G32)&gt;1),AG32,0))))</f>
        <v>0</v>
      </c>
    </row>
    <row r="33" spans="2:34" ht="14.75" customHeight="1" x14ac:dyDescent="0.25">
      <c r="B33" s="332" cm="1">
        <f t="array" ref="B33">INDEX(Inputs_ByYear!$D$78:$D$83, MATCH('ABP REC Spend'!$E33, Inputs_ByYear!$B$78:$B$83,0),)</f>
        <v>0</v>
      </c>
      <c r="C33" s="332" cm="1">
        <f t="array" ref="C33">INDEX(Inputs_ByYear!$D$60:$D$65, MATCH('ABP REC Spend'!$E33,Inputs_ByYear!$B$60:$B$65,0),)</f>
        <v>1</v>
      </c>
      <c r="D33" s="332" cm="1">
        <f t="array" ref="D33">INDEX(Inputs_ByYear!$D$69:$D$74, MATCH('ABP REC Spend'!$E33, Inputs_ByYear!$B$69:$B$74,0),)</f>
        <v>0.5</v>
      </c>
      <c r="E33" s="222" t="s">
        <v>233</v>
      </c>
      <c r="F33" s="219" t="s">
        <v>259</v>
      </c>
      <c r="G33" s="219">
        <f t="shared" si="2"/>
        <v>2029</v>
      </c>
      <c r="H33" s="219"/>
      <c r="I33" s="227" t="s">
        <v>27</v>
      </c>
      <c r="J33" s="233">
        <f>IF(J$4=$G33+$B33,SUMIFS(INDEX('ABP REC Calc'!$G$75:$AB$138,,MATCH($I33,'ABP REC Calc'!$G$74:$AB$74,0)),'ABP REC Calc'!$C$75:$C$138,'ABP REC Spend'!$E33,'ABP REC Calc'!$B$75:$B$138,'ABP REC Spend'!$F33)*$D33,
IF(AND(I33&gt;0,(J$4-$G33)=(1+$B33)),((I33/$D33)-I33)/$C33,
(IF(AND((J$4-$G33)&lt;(1+$B33),(J$4-$G33)&gt;1),I33,0))))</f>
        <v>0</v>
      </c>
      <c r="K33" s="233">
        <f>IF(K$4=$G33+$B33,SUMIFS(INDEX('ABP REC Calc'!$G$75:$AB$138,,MATCH($I33,'ABP REC Calc'!$G$74:$AB$74,0)),'ABP REC Calc'!$C$75:$C$138,'ABP REC Spend'!$E33,'ABP REC Calc'!$B$75:$B$138,'ABP REC Spend'!$F33)*$D33,
IF(AND(J33&gt;0,(K$4-$G33)=(1+$B33)),((J33/$D33)-J33)/$C33,
(IF(AND((K$4-$G33)&lt;(1+$B33),(K$4-$G33)&gt;1),J33,0))))</f>
        <v>0</v>
      </c>
      <c r="L33" s="233">
        <f>IF(L$4=$G33+$B33,SUMIFS(INDEX('ABP REC Calc'!$G$75:$AB$138,,MATCH($I33,'ABP REC Calc'!$G$74:$AB$74,0)),'ABP REC Calc'!$C$75:$C$138,'ABP REC Spend'!$E33,'ABP REC Calc'!$B$75:$B$138,'ABP REC Spend'!$F33)*$D33,
IF(AND(K33&gt;0,(L$4-$G33)=(1+$B33)),((K33/$D33)-K33)/$C33,
(IF(AND((L$4-$G33)&lt;(1+$B33),(L$4-$G33)&gt;1),K33,0))))</f>
        <v>0</v>
      </c>
      <c r="M33" s="233">
        <f>IF(M$4=$G33+$B33,SUMIFS(INDEX('ABP REC Calc'!$G$75:$AB$138,,MATCH($I33,'ABP REC Calc'!$G$74:$AB$74,0)),'ABP REC Calc'!$C$75:$C$138,'ABP REC Spend'!$E33,'ABP REC Calc'!$B$75:$B$138,'ABP REC Spend'!$F33)*$D33,
IF(AND(L33&gt;0,(M$4-$G33)=(1+$B33)),((L33/$D33)-L33)/$C33,
(IF(AND((M$4-$G33)&lt;(1+$B33),(M$4-$G33)&gt;1),L33,0))))</f>
        <v>0</v>
      </c>
      <c r="N33" s="233">
        <f>IF(N$4=$G33+$B33,SUMIFS(INDEX('ABP REC Calc'!$G$75:$AB$138,,MATCH($I33,'ABP REC Calc'!$G$74:$AB$74,0)),'ABP REC Calc'!$C$75:$C$138,'ABP REC Spend'!$E33,'ABP REC Calc'!$B$75:$B$138,'ABP REC Spend'!$F33)*$D33,
IF(AND(M33&gt;0,(N$4-$G33)=(1+$B33)),((M33/$D33)-M33)/$C33,
(IF(AND((N$4-$G33)&lt;(1+$B33),(N$4-$G33)&gt;1),M33,0))))</f>
        <v>0</v>
      </c>
      <c r="O33" s="233">
        <f>IF(O$4=$G33+$B33,SUMIFS(INDEX('ABP REC Calc'!$G$75:$AB$138,,MATCH($I33,'ABP REC Calc'!$G$74:$AB$74,0)),'ABP REC Calc'!$C$75:$C$138,'ABP REC Spend'!$E33,'ABP REC Calc'!$B$75:$B$138,'ABP REC Spend'!$F33)*$D33,
IF(AND(N33&gt;0,(O$4-$G33)=(1+$B33)),((N33/$D33)-N33)/$C33,
(IF(AND((O$4-$G33)&lt;(1+$B33),(O$4-$G33)&gt;1),N33,0))))</f>
        <v>153136478.7296778</v>
      </c>
      <c r="P33" s="233">
        <f>IF(P$4=$G33+$B33,SUMIFS(INDEX('ABP REC Calc'!$G$75:$AB$138,,MATCH($I33,'ABP REC Calc'!$G$74:$AB$74,0)),'ABP REC Calc'!$C$75:$C$138,'ABP REC Spend'!$E33,'ABP REC Calc'!$B$75:$B$138,'ABP REC Spend'!$F33)*$D33,
IF(AND(O33&gt;0,(P$4-$G33)=(1+$B33)),((O33/$D33)-O33)/$C33,
(IF(AND((P$4-$G33)&lt;(1+$B33),(P$4-$G33)&gt;1),O33,0))))</f>
        <v>153136478.7296778</v>
      </c>
      <c r="Q33" s="233">
        <f>IF(Q$4=$G33+$B33,SUMIFS(INDEX('ABP REC Calc'!$G$75:$AB$138,,MATCH($I33,'ABP REC Calc'!$G$74:$AB$74,0)),'ABP REC Calc'!$C$75:$C$138,'ABP REC Spend'!$E33,'ABP REC Calc'!$B$75:$B$138,'ABP REC Spend'!$F33)*$D33,
IF(AND(P33&gt;0,(Q$4-$G33)=(1+$B33)),((P33/$D33)-P33)/$C33,
(IF(AND((Q$4-$G33)&lt;(1+$B33),(Q$4-$G33)&gt;1),P33,0))))</f>
        <v>0</v>
      </c>
      <c r="R33" s="233">
        <f>IF(R$4=$G33+$B33,SUMIFS(INDEX('ABP REC Calc'!$G$75:$AB$138,,MATCH($I33,'ABP REC Calc'!$G$74:$AB$74,0)),'ABP REC Calc'!$C$75:$C$138,'ABP REC Spend'!$E33,'ABP REC Calc'!$B$75:$B$138,'ABP REC Spend'!$F33)*$D33,
IF(AND(Q33&gt;0,(R$4-$G33)=(1+$B33)),((Q33/$D33)-Q33)/$C33,
(IF(AND((R$4-$G33)&lt;(1+$B33),(R$4-$G33)&gt;1),Q33,0))))</f>
        <v>0</v>
      </c>
      <c r="S33" s="233">
        <f>IF(S$4=$G33+$B33,SUMIFS(INDEX('ABP REC Calc'!$G$75:$AB$138,,MATCH($I33,'ABP REC Calc'!$G$74:$AB$74,0)),'ABP REC Calc'!$C$75:$C$138,'ABP REC Spend'!$E33,'ABP REC Calc'!$B$75:$B$138,'ABP REC Spend'!$F33)*$D33,
IF(AND(R33&gt;0,(S$4-$G33)=(1+$B33)),((R33/$D33)-R33)/$C33,
(IF(AND((S$4-$G33)&lt;(1+$B33),(S$4-$G33)&gt;1),R33,0))))</f>
        <v>0</v>
      </c>
      <c r="T33" s="233">
        <f>IF(T$4=$G33+$B33,SUMIFS(INDEX('ABP REC Calc'!$G$75:$AB$138,,MATCH($I33,'ABP REC Calc'!$G$74:$AB$74,0)),'ABP REC Calc'!$C$75:$C$138,'ABP REC Spend'!$E33,'ABP REC Calc'!$B$75:$B$138,'ABP REC Spend'!$F33)*$D33,
IF(AND(S33&gt;0,(T$4-$G33)=(1+$B33)),((S33/$D33)-S33)/$C33,
(IF(AND((T$4-$G33)&lt;(1+$B33),(T$4-$G33)&gt;1),S33,0))))</f>
        <v>0</v>
      </c>
      <c r="U33" s="233">
        <f>IF(U$4=$G33+$B33,SUMIFS(INDEX('ABP REC Calc'!$G$75:$AB$138,,MATCH($I33,'ABP REC Calc'!$G$74:$AB$74,0)),'ABP REC Calc'!$C$75:$C$138,'ABP REC Spend'!$E33,'ABP REC Calc'!$B$75:$B$138,'ABP REC Spend'!$F33)*$D33,
IF(AND(T33&gt;0,(U$4-$G33)=(1+$B33)),((T33/$D33)-T33)/$C33,
(IF(AND((U$4-$G33)&lt;(1+$B33),(U$4-$G33)&gt;1),T33,0))))</f>
        <v>0</v>
      </c>
      <c r="V33" s="233">
        <f>IF(V$4=$G33+$B33,SUMIFS(INDEX('ABP REC Calc'!$G$75:$AB$138,,MATCH($I33,'ABP REC Calc'!$G$74:$AB$74,0)),'ABP REC Calc'!$C$75:$C$138,'ABP REC Spend'!$E33,'ABP REC Calc'!$B$75:$B$138,'ABP REC Spend'!$F33)*$D33,
IF(AND(U33&gt;0,(V$4-$G33)=(1+$B33)),((U33/$D33)-U33)/$C33,
(IF(AND((V$4-$G33)&lt;(1+$B33),(V$4-$G33)&gt;1),U33,0))))</f>
        <v>0</v>
      </c>
      <c r="W33" s="233">
        <f>IF(W$4=$G33+$B33,SUMIFS(INDEX('ABP REC Calc'!$G$75:$AB$138,,MATCH($I33,'ABP REC Calc'!$G$74:$AB$74,0)),'ABP REC Calc'!$C$75:$C$138,'ABP REC Spend'!$E33,'ABP REC Calc'!$B$75:$B$138,'ABP REC Spend'!$F33)*$D33,
IF(AND(V33&gt;0,(W$4-$G33)=(1+$B33)),((V33/$D33)-V33)/$C33,
(IF(AND((W$4-$G33)&lt;(1+$B33),(W$4-$G33)&gt;1),V33,0))))</f>
        <v>0</v>
      </c>
      <c r="X33" s="233">
        <f>IF(X$4=$G33+$B33,SUMIFS(INDEX('ABP REC Calc'!$G$75:$AB$138,,MATCH($I33,'ABP REC Calc'!$G$74:$AB$74,0)),'ABP REC Calc'!$C$75:$C$138,'ABP REC Spend'!$E33,'ABP REC Calc'!$B$75:$B$138,'ABP REC Spend'!$F33)*$D33,
IF(AND(W33&gt;0,(X$4-$G33)=(1+$B33)),((W33/$D33)-W33)/$C33,
(IF(AND((X$4-$G33)&lt;(1+$B33),(X$4-$G33)&gt;1),W33,0))))</f>
        <v>0</v>
      </c>
      <c r="Y33" s="233">
        <f>IF(Y$4=$G33+$B33,SUMIFS(INDEX('ABP REC Calc'!$G$75:$AB$138,,MATCH($I33,'ABP REC Calc'!$G$74:$AB$74,0)),'ABP REC Calc'!$C$75:$C$138,'ABP REC Spend'!$E33,'ABP REC Calc'!$B$75:$B$138,'ABP REC Spend'!$F33)*$D33,
IF(AND(X33&gt;0,(Y$4-$G33)=(1+$B33)),((X33/$D33)-X33)/$C33,
(IF(AND((Y$4-$G33)&lt;(1+$B33),(Y$4-$G33)&gt;1),X33,0))))</f>
        <v>0</v>
      </c>
      <c r="Z33" s="233">
        <f>IF(Z$4=$G33+$B33,SUMIFS(INDEX('ABP REC Calc'!$G$75:$AB$138,,MATCH($I33,'ABP REC Calc'!$G$74:$AB$74,0)),'ABP REC Calc'!$C$75:$C$138,'ABP REC Spend'!$E33,'ABP REC Calc'!$B$75:$B$138,'ABP REC Spend'!$F33)*$D33,
IF(AND(Y33&gt;0,(Z$4-$G33)=(1+$B33)),((Y33/$D33)-Y33)/$C33,
(IF(AND((Z$4-$G33)&lt;(1+$B33),(Z$4-$G33)&gt;1),Y33,0))))</f>
        <v>0</v>
      </c>
      <c r="AA33" s="233">
        <f>IF(AA$4=$G33+$B33,SUMIFS(INDEX('ABP REC Calc'!$G$75:$AB$138,,MATCH($I33,'ABP REC Calc'!$G$74:$AB$74,0)),'ABP REC Calc'!$C$75:$C$138,'ABP REC Spend'!$E33,'ABP REC Calc'!$B$75:$B$138,'ABP REC Spend'!$F33)*$D33,
IF(AND(Z33&gt;0,(AA$4-$G33)=(1+$B33)),((Z33/$D33)-Z33)/$C33,
(IF(AND((AA$4-$G33)&lt;(1+$B33),(AA$4-$G33)&gt;1),Z33,0))))</f>
        <v>0</v>
      </c>
      <c r="AB33" s="233">
        <f>IF(AB$4=$G33+$B33,SUMIFS(INDEX('ABP REC Calc'!$G$75:$AB$138,,MATCH($I33,'ABP REC Calc'!$G$74:$AB$74,0)),'ABP REC Calc'!$C$75:$C$138,'ABP REC Spend'!$E33,'ABP REC Calc'!$B$75:$B$138,'ABP REC Spend'!$F33)*$D33,
IF(AND(AA33&gt;0,(AB$4-$G33)=(1+$B33)),((AA33/$D33)-AA33)/$C33,
(IF(AND((AB$4-$G33)&lt;(1+$B33),(AB$4-$G33)&gt;1),AA33,0))))</f>
        <v>0</v>
      </c>
      <c r="AC33" s="233">
        <f>IF(AC$4=$G33+$B33,SUMIFS(INDEX('ABP REC Calc'!$G$75:$AB$138,,MATCH($I33,'ABP REC Calc'!$G$74:$AB$74,0)),'ABP REC Calc'!$C$75:$C$138,'ABP REC Spend'!$E33,'ABP REC Calc'!$B$75:$B$138,'ABP REC Spend'!$F33)*$D33,
IF(AND(AB33&gt;0,(AC$4-$G33)=(1+$B33)),((AB33/$D33)-AB33)/$C33,
(IF(AND((AC$4-$G33)&lt;(1+$B33),(AC$4-$G33)&gt;1),AB33,0))))</f>
        <v>0</v>
      </c>
      <c r="AD33" s="233">
        <f>IF(AD$4=$G33+$B33,SUMIFS(INDEX('ABP REC Calc'!$G$75:$AB$138,,MATCH($I33,'ABP REC Calc'!$G$74:$AB$74,0)),'ABP REC Calc'!$C$75:$C$138,'ABP REC Spend'!$E33,'ABP REC Calc'!$B$75:$B$138,'ABP REC Spend'!$F33)*$D33,
IF(AND(AC33&gt;0,(AD$4-$G33)=(1+$B33)),((AC33/$D33)-AC33)/$C33,
(IF(AND((AD$4-$G33)&lt;(1+$B33),(AD$4-$G33)&gt;1),AC33,0))))</f>
        <v>0</v>
      </c>
      <c r="AE33" s="233">
        <f>IF(AE$4=$G33+$B33,SUMIFS(INDEX('ABP REC Calc'!$G$75:$AB$138,,MATCH($I33,'ABP REC Calc'!$G$74:$AB$74,0)),'ABP REC Calc'!$C$75:$C$138,'ABP REC Spend'!$E33,'ABP REC Calc'!$B$75:$B$138,'ABP REC Spend'!$F33)*$D33,
IF(AND(AD33&gt;0,(AE$4-$G33)=(1+$B33)),((AD33/$D33)-AD33)/$C33,
(IF(AND((AE$4-$G33)&lt;(1+$B33),(AE$4-$G33)&gt;1),AD33,0))))</f>
        <v>0</v>
      </c>
      <c r="AF33" s="233">
        <f>IF(AF$4=$G33+$B33,SUMIFS(INDEX('ABP REC Calc'!$G$75:$AB$138,,MATCH($I33,'ABP REC Calc'!$G$74:$AB$74,0)),'ABP REC Calc'!$C$75:$C$138,'ABP REC Spend'!$E33,'ABP REC Calc'!$B$75:$B$138,'ABP REC Spend'!$F33)*$D33,
IF(AND(AE33&gt;0,(AF$4-$G33)=(1+$B33)),((AE33/$D33)-AE33)/$C33,
(IF(AND((AF$4-$G33)&lt;(1+$B33),(AF$4-$G33)&gt;1),AE33,0))))</f>
        <v>0</v>
      </c>
      <c r="AG33" s="233">
        <f>IF(AG$4=$G33+$B33,SUMIFS(INDEX('ABP REC Calc'!$G$75:$AB$138,,MATCH($I33,'ABP REC Calc'!$G$74:$AB$74,0)),'ABP REC Calc'!$C$75:$C$138,'ABP REC Spend'!$E33,'ABP REC Calc'!$B$75:$B$138,'ABP REC Spend'!$F33)*$D33,
IF(AND(AF33&gt;0,(AG$4-$G33)=(1+$B33)),((AF33/$D33)-AF33)/$C33,
(IF(AND((AG$4-$G33)&lt;(1+$B33),(AG$4-$G33)&gt;1),AF33,0))))</f>
        <v>0</v>
      </c>
      <c r="AH33" s="233">
        <f>IF(AH$4=$G33+$B33,SUMIFS(INDEX('ABP REC Calc'!$G$75:$AB$138,,MATCH($I33,'ABP REC Calc'!$G$74:$AB$74,0)),'ABP REC Calc'!$C$75:$C$138,'ABP REC Spend'!$E33,'ABP REC Calc'!$B$75:$B$138,'ABP REC Spend'!$F33)*$D33,
IF(AND(AG33&gt;0,(AH$4-$G33)=(1+$B33)),((AG33/$D33)-AG33)/$C33,
(IF(AND((AH$4-$G33)&lt;(1+$B33),(AH$4-$G33)&gt;1),AG33,0))))</f>
        <v>0</v>
      </c>
    </row>
    <row r="34" spans="2:34" ht="14.75" customHeight="1" x14ac:dyDescent="0.25">
      <c r="B34" s="332" cm="1">
        <f t="array" ref="B34">INDEX(Inputs_ByYear!$D$78:$D$83, MATCH('ABP REC Spend'!$E34, Inputs_ByYear!$B$78:$B$83,0),)</f>
        <v>0</v>
      </c>
      <c r="C34" s="332" cm="1">
        <f t="array" ref="C34">INDEX(Inputs_ByYear!$D$60:$D$65, MATCH('ABP REC Spend'!$E34,Inputs_ByYear!$B$60:$B$65,0),)</f>
        <v>1</v>
      </c>
      <c r="D34" s="332" cm="1">
        <f t="array" ref="D34">INDEX(Inputs_ByYear!$D$69:$D$74, MATCH('ABP REC Spend'!$E34, Inputs_ByYear!$B$69:$B$74,0),)</f>
        <v>0.5</v>
      </c>
      <c r="E34" s="222" t="s">
        <v>233</v>
      </c>
      <c r="F34" s="219" t="s">
        <v>259</v>
      </c>
      <c r="G34" s="219">
        <f t="shared" si="2"/>
        <v>2030</v>
      </c>
      <c r="H34" s="219"/>
      <c r="I34" s="227" t="s">
        <v>28</v>
      </c>
      <c r="J34" s="233">
        <f>IF(J$4=$G34+$B34,SUMIFS(INDEX('ABP REC Calc'!$G$75:$AB$138,,MATCH($I34,'ABP REC Calc'!$G$74:$AB$74,0)),'ABP REC Calc'!$C$75:$C$138,'ABP REC Spend'!$E34,'ABP REC Calc'!$B$75:$B$138,'ABP REC Spend'!$F34)*$D34,
IF(AND(I34&gt;0,(J$4-$G34)=(1+$B34)),((I34/$D34)-I34)/$C34,
(IF(AND((J$4-$G34)&lt;(1+$B34),(J$4-$G34)&gt;1),I34,0))))</f>
        <v>0</v>
      </c>
      <c r="K34" s="233">
        <f>IF(K$4=$G34+$B34,SUMIFS(INDEX('ABP REC Calc'!$G$75:$AB$138,,MATCH($I34,'ABP REC Calc'!$G$74:$AB$74,0)),'ABP REC Calc'!$C$75:$C$138,'ABP REC Spend'!$E34,'ABP REC Calc'!$B$75:$B$138,'ABP REC Spend'!$F34)*$D34,
IF(AND(J34&gt;0,(K$4-$G34)=(1+$B34)),((J34/$D34)-J34)/$C34,
(IF(AND((K$4-$G34)&lt;(1+$B34),(K$4-$G34)&gt;1),J34,0))))</f>
        <v>0</v>
      </c>
      <c r="L34" s="233">
        <f>IF(L$4=$G34+$B34,SUMIFS(INDEX('ABP REC Calc'!$G$75:$AB$138,,MATCH($I34,'ABP REC Calc'!$G$74:$AB$74,0)),'ABP REC Calc'!$C$75:$C$138,'ABP REC Spend'!$E34,'ABP REC Calc'!$B$75:$B$138,'ABP REC Spend'!$F34)*$D34,
IF(AND(K34&gt;0,(L$4-$G34)=(1+$B34)),((K34/$D34)-K34)/$C34,
(IF(AND((L$4-$G34)&lt;(1+$B34),(L$4-$G34)&gt;1),K34,0))))</f>
        <v>0</v>
      </c>
      <c r="M34" s="233">
        <f>IF(M$4=$G34+$B34,SUMIFS(INDEX('ABP REC Calc'!$G$75:$AB$138,,MATCH($I34,'ABP REC Calc'!$G$74:$AB$74,0)),'ABP REC Calc'!$C$75:$C$138,'ABP REC Spend'!$E34,'ABP REC Calc'!$B$75:$B$138,'ABP REC Spend'!$F34)*$D34,
IF(AND(L34&gt;0,(M$4-$G34)=(1+$B34)),((L34/$D34)-L34)/$C34,
(IF(AND((M$4-$G34)&lt;(1+$B34),(M$4-$G34)&gt;1),L34,0))))</f>
        <v>0</v>
      </c>
      <c r="N34" s="233">
        <f>IF(N$4=$G34+$B34,SUMIFS(INDEX('ABP REC Calc'!$G$75:$AB$138,,MATCH($I34,'ABP REC Calc'!$G$74:$AB$74,0)),'ABP REC Calc'!$C$75:$C$138,'ABP REC Spend'!$E34,'ABP REC Calc'!$B$75:$B$138,'ABP REC Spend'!$F34)*$D34,
IF(AND(M34&gt;0,(N$4-$G34)=(1+$B34)),((M34/$D34)-M34)/$C34,
(IF(AND((N$4-$G34)&lt;(1+$B34),(N$4-$G34)&gt;1),M34,0))))</f>
        <v>0</v>
      </c>
      <c r="O34" s="233">
        <f>IF(O$4=$G34+$B34,SUMIFS(INDEX('ABP REC Calc'!$G$75:$AB$138,,MATCH($I34,'ABP REC Calc'!$G$74:$AB$74,0)),'ABP REC Calc'!$C$75:$C$138,'ABP REC Spend'!$E34,'ABP REC Calc'!$B$75:$B$138,'ABP REC Spend'!$F34)*$D34,
IF(AND(N34&gt;0,(O$4-$G34)=(1+$B34)),((N34/$D34)-N34)/$C34,
(IF(AND((O$4-$G34)&lt;(1+$B34),(O$4-$G34)&gt;1),N34,0))))</f>
        <v>0</v>
      </c>
      <c r="P34" s="233">
        <f>IF(P$4=$G34+$B34,SUMIFS(INDEX('ABP REC Calc'!$G$75:$AB$138,,MATCH($I34,'ABP REC Calc'!$G$74:$AB$74,0)),'ABP REC Calc'!$C$75:$C$138,'ABP REC Spend'!$E34,'ABP REC Calc'!$B$75:$B$138,'ABP REC Spend'!$F34)*$D34,
IF(AND(O34&gt;0,(P$4-$G34)=(1+$B34)),((O34/$D34)-O34)/$C34,
(IF(AND((P$4-$G34)&lt;(1+$B34),(P$4-$G34)&gt;1),O34,0))))</f>
        <v>151605113.94238099</v>
      </c>
      <c r="Q34" s="233">
        <f>IF(Q$4=$G34+$B34,SUMIFS(INDEX('ABP REC Calc'!$G$75:$AB$138,,MATCH($I34,'ABP REC Calc'!$G$74:$AB$74,0)),'ABP REC Calc'!$C$75:$C$138,'ABP REC Spend'!$E34,'ABP REC Calc'!$B$75:$B$138,'ABP REC Spend'!$F34)*$D34,
IF(AND(P34&gt;0,(Q$4-$G34)=(1+$B34)),((P34/$D34)-P34)/$C34,
(IF(AND((Q$4-$G34)&lt;(1+$B34),(Q$4-$G34)&gt;1),P34,0))))</f>
        <v>151605113.94238099</v>
      </c>
      <c r="R34" s="233">
        <f>IF(R$4=$G34+$B34,SUMIFS(INDEX('ABP REC Calc'!$G$75:$AB$138,,MATCH($I34,'ABP REC Calc'!$G$74:$AB$74,0)),'ABP REC Calc'!$C$75:$C$138,'ABP REC Spend'!$E34,'ABP REC Calc'!$B$75:$B$138,'ABP REC Spend'!$F34)*$D34,
IF(AND(Q34&gt;0,(R$4-$G34)=(1+$B34)),((Q34/$D34)-Q34)/$C34,
(IF(AND((R$4-$G34)&lt;(1+$B34),(R$4-$G34)&gt;1),Q34,0))))</f>
        <v>0</v>
      </c>
      <c r="S34" s="233">
        <f>IF(S$4=$G34+$B34,SUMIFS(INDEX('ABP REC Calc'!$G$75:$AB$138,,MATCH($I34,'ABP REC Calc'!$G$74:$AB$74,0)),'ABP REC Calc'!$C$75:$C$138,'ABP REC Spend'!$E34,'ABP REC Calc'!$B$75:$B$138,'ABP REC Spend'!$F34)*$D34,
IF(AND(R34&gt;0,(S$4-$G34)=(1+$B34)),((R34/$D34)-R34)/$C34,
(IF(AND((S$4-$G34)&lt;(1+$B34),(S$4-$G34)&gt;1),R34,0))))</f>
        <v>0</v>
      </c>
      <c r="T34" s="233">
        <f>IF(T$4=$G34+$B34,SUMIFS(INDEX('ABP REC Calc'!$G$75:$AB$138,,MATCH($I34,'ABP REC Calc'!$G$74:$AB$74,0)),'ABP REC Calc'!$C$75:$C$138,'ABP REC Spend'!$E34,'ABP REC Calc'!$B$75:$B$138,'ABP REC Spend'!$F34)*$D34,
IF(AND(S34&gt;0,(T$4-$G34)=(1+$B34)),((S34/$D34)-S34)/$C34,
(IF(AND((T$4-$G34)&lt;(1+$B34),(T$4-$G34)&gt;1),S34,0))))</f>
        <v>0</v>
      </c>
      <c r="U34" s="233">
        <f>IF(U$4=$G34+$B34,SUMIFS(INDEX('ABP REC Calc'!$G$75:$AB$138,,MATCH($I34,'ABP REC Calc'!$G$74:$AB$74,0)),'ABP REC Calc'!$C$75:$C$138,'ABP REC Spend'!$E34,'ABP REC Calc'!$B$75:$B$138,'ABP REC Spend'!$F34)*$D34,
IF(AND(T34&gt;0,(U$4-$G34)=(1+$B34)),((T34/$D34)-T34)/$C34,
(IF(AND((U$4-$G34)&lt;(1+$B34),(U$4-$G34)&gt;1),T34,0))))</f>
        <v>0</v>
      </c>
      <c r="V34" s="233">
        <f>IF(V$4=$G34+$B34,SUMIFS(INDEX('ABP REC Calc'!$G$75:$AB$138,,MATCH($I34,'ABP REC Calc'!$G$74:$AB$74,0)),'ABP REC Calc'!$C$75:$C$138,'ABP REC Spend'!$E34,'ABP REC Calc'!$B$75:$B$138,'ABP REC Spend'!$F34)*$D34,
IF(AND(U34&gt;0,(V$4-$G34)=(1+$B34)),((U34/$D34)-U34)/$C34,
(IF(AND((V$4-$G34)&lt;(1+$B34),(V$4-$G34)&gt;1),U34,0))))</f>
        <v>0</v>
      </c>
      <c r="W34" s="233">
        <f>IF(W$4=$G34+$B34,SUMIFS(INDEX('ABP REC Calc'!$G$75:$AB$138,,MATCH($I34,'ABP REC Calc'!$G$74:$AB$74,0)),'ABP REC Calc'!$C$75:$C$138,'ABP REC Spend'!$E34,'ABP REC Calc'!$B$75:$B$138,'ABP REC Spend'!$F34)*$D34,
IF(AND(V34&gt;0,(W$4-$G34)=(1+$B34)),((V34/$D34)-V34)/$C34,
(IF(AND((W$4-$G34)&lt;(1+$B34),(W$4-$G34)&gt;1),V34,0))))</f>
        <v>0</v>
      </c>
      <c r="X34" s="233">
        <f>IF(X$4=$G34+$B34,SUMIFS(INDEX('ABP REC Calc'!$G$75:$AB$138,,MATCH($I34,'ABP REC Calc'!$G$74:$AB$74,0)),'ABP REC Calc'!$C$75:$C$138,'ABP REC Spend'!$E34,'ABP REC Calc'!$B$75:$B$138,'ABP REC Spend'!$F34)*$D34,
IF(AND(W34&gt;0,(X$4-$G34)=(1+$B34)),((W34/$D34)-W34)/$C34,
(IF(AND((X$4-$G34)&lt;(1+$B34),(X$4-$G34)&gt;1),W34,0))))</f>
        <v>0</v>
      </c>
      <c r="Y34" s="233">
        <f>IF(Y$4=$G34+$B34,SUMIFS(INDEX('ABP REC Calc'!$G$75:$AB$138,,MATCH($I34,'ABP REC Calc'!$G$74:$AB$74,0)),'ABP REC Calc'!$C$75:$C$138,'ABP REC Spend'!$E34,'ABP REC Calc'!$B$75:$B$138,'ABP REC Spend'!$F34)*$D34,
IF(AND(X34&gt;0,(Y$4-$G34)=(1+$B34)),((X34/$D34)-X34)/$C34,
(IF(AND((Y$4-$G34)&lt;(1+$B34),(Y$4-$G34)&gt;1),X34,0))))</f>
        <v>0</v>
      </c>
      <c r="Z34" s="233">
        <f>IF(Z$4=$G34+$B34,SUMIFS(INDEX('ABP REC Calc'!$G$75:$AB$138,,MATCH($I34,'ABP REC Calc'!$G$74:$AB$74,0)),'ABP REC Calc'!$C$75:$C$138,'ABP REC Spend'!$E34,'ABP REC Calc'!$B$75:$B$138,'ABP REC Spend'!$F34)*$D34,
IF(AND(Y34&gt;0,(Z$4-$G34)=(1+$B34)),((Y34/$D34)-Y34)/$C34,
(IF(AND((Z$4-$G34)&lt;(1+$B34),(Z$4-$G34)&gt;1),Y34,0))))</f>
        <v>0</v>
      </c>
      <c r="AA34" s="233">
        <f>IF(AA$4=$G34+$B34,SUMIFS(INDEX('ABP REC Calc'!$G$75:$AB$138,,MATCH($I34,'ABP REC Calc'!$G$74:$AB$74,0)),'ABP REC Calc'!$C$75:$C$138,'ABP REC Spend'!$E34,'ABP REC Calc'!$B$75:$B$138,'ABP REC Spend'!$F34)*$D34,
IF(AND(Z34&gt;0,(AA$4-$G34)=(1+$B34)),((Z34/$D34)-Z34)/$C34,
(IF(AND((AA$4-$G34)&lt;(1+$B34),(AA$4-$G34)&gt;1),Z34,0))))</f>
        <v>0</v>
      </c>
      <c r="AB34" s="233">
        <f>IF(AB$4=$G34+$B34,SUMIFS(INDEX('ABP REC Calc'!$G$75:$AB$138,,MATCH($I34,'ABP REC Calc'!$G$74:$AB$74,0)),'ABP REC Calc'!$C$75:$C$138,'ABP REC Spend'!$E34,'ABP REC Calc'!$B$75:$B$138,'ABP REC Spend'!$F34)*$D34,
IF(AND(AA34&gt;0,(AB$4-$G34)=(1+$B34)),((AA34/$D34)-AA34)/$C34,
(IF(AND((AB$4-$G34)&lt;(1+$B34),(AB$4-$G34)&gt;1),AA34,0))))</f>
        <v>0</v>
      </c>
      <c r="AC34" s="233">
        <f>IF(AC$4=$G34+$B34,SUMIFS(INDEX('ABP REC Calc'!$G$75:$AB$138,,MATCH($I34,'ABP REC Calc'!$G$74:$AB$74,0)),'ABP REC Calc'!$C$75:$C$138,'ABP REC Spend'!$E34,'ABP REC Calc'!$B$75:$B$138,'ABP REC Spend'!$F34)*$D34,
IF(AND(AB34&gt;0,(AC$4-$G34)=(1+$B34)),((AB34/$D34)-AB34)/$C34,
(IF(AND((AC$4-$G34)&lt;(1+$B34),(AC$4-$G34)&gt;1),AB34,0))))</f>
        <v>0</v>
      </c>
      <c r="AD34" s="233">
        <f>IF(AD$4=$G34+$B34,SUMIFS(INDEX('ABP REC Calc'!$G$75:$AB$138,,MATCH($I34,'ABP REC Calc'!$G$74:$AB$74,0)),'ABP REC Calc'!$C$75:$C$138,'ABP REC Spend'!$E34,'ABP REC Calc'!$B$75:$B$138,'ABP REC Spend'!$F34)*$D34,
IF(AND(AC34&gt;0,(AD$4-$G34)=(1+$B34)),((AC34/$D34)-AC34)/$C34,
(IF(AND((AD$4-$G34)&lt;(1+$B34),(AD$4-$G34)&gt;1),AC34,0))))</f>
        <v>0</v>
      </c>
      <c r="AE34" s="233">
        <f>IF(AE$4=$G34+$B34,SUMIFS(INDEX('ABP REC Calc'!$G$75:$AB$138,,MATCH($I34,'ABP REC Calc'!$G$74:$AB$74,0)),'ABP REC Calc'!$C$75:$C$138,'ABP REC Spend'!$E34,'ABP REC Calc'!$B$75:$B$138,'ABP REC Spend'!$F34)*$D34,
IF(AND(AD34&gt;0,(AE$4-$G34)=(1+$B34)),((AD34/$D34)-AD34)/$C34,
(IF(AND((AE$4-$G34)&lt;(1+$B34),(AE$4-$G34)&gt;1),AD34,0))))</f>
        <v>0</v>
      </c>
      <c r="AF34" s="233">
        <f>IF(AF$4=$G34+$B34,SUMIFS(INDEX('ABP REC Calc'!$G$75:$AB$138,,MATCH($I34,'ABP REC Calc'!$G$74:$AB$74,0)),'ABP REC Calc'!$C$75:$C$138,'ABP REC Spend'!$E34,'ABP REC Calc'!$B$75:$B$138,'ABP REC Spend'!$F34)*$D34,
IF(AND(AE34&gt;0,(AF$4-$G34)=(1+$B34)),((AE34/$D34)-AE34)/$C34,
(IF(AND((AF$4-$G34)&lt;(1+$B34),(AF$4-$G34)&gt;1),AE34,0))))</f>
        <v>0</v>
      </c>
      <c r="AG34" s="233">
        <f>IF(AG$4=$G34+$B34,SUMIFS(INDEX('ABP REC Calc'!$G$75:$AB$138,,MATCH($I34,'ABP REC Calc'!$G$74:$AB$74,0)),'ABP REC Calc'!$C$75:$C$138,'ABP REC Spend'!$E34,'ABP REC Calc'!$B$75:$B$138,'ABP REC Spend'!$F34)*$D34,
IF(AND(AF34&gt;0,(AG$4-$G34)=(1+$B34)),((AF34/$D34)-AF34)/$C34,
(IF(AND((AG$4-$G34)&lt;(1+$B34),(AG$4-$G34)&gt;1),AF34,0))))</f>
        <v>0</v>
      </c>
      <c r="AH34" s="233">
        <f>IF(AH$4=$G34+$B34,SUMIFS(INDEX('ABP REC Calc'!$G$75:$AB$138,,MATCH($I34,'ABP REC Calc'!$G$74:$AB$74,0)),'ABP REC Calc'!$C$75:$C$138,'ABP REC Spend'!$E34,'ABP REC Calc'!$B$75:$B$138,'ABP REC Spend'!$F34)*$D34,
IF(AND(AG34&gt;0,(AH$4-$G34)=(1+$B34)),((AG34/$D34)-AG34)/$C34,
(IF(AND((AH$4-$G34)&lt;(1+$B34),(AH$4-$G34)&gt;1),AG34,0))))</f>
        <v>0</v>
      </c>
    </row>
    <row r="35" spans="2:34" ht="14.75" customHeight="1" x14ac:dyDescent="0.25">
      <c r="B35" s="332" cm="1">
        <f t="array" ref="B35">INDEX(Inputs_ByYear!$D$78:$D$83, MATCH('ABP REC Spend'!$E35, Inputs_ByYear!$B$78:$B$83,0),)</f>
        <v>0</v>
      </c>
      <c r="C35" s="332" cm="1">
        <f t="array" ref="C35">INDEX(Inputs_ByYear!$D$60:$D$65, MATCH('ABP REC Spend'!$E35,Inputs_ByYear!$B$60:$B$65,0),)</f>
        <v>1</v>
      </c>
      <c r="D35" s="332" cm="1">
        <f t="array" ref="D35">INDEX(Inputs_ByYear!$D$69:$D$74, MATCH('ABP REC Spend'!$E35, Inputs_ByYear!$B$69:$B$74,0),)</f>
        <v>0.5</v>
      </c>
      <c r="E35" s="222" t="s">
        <v>233</v>
      </c>
      <c r="F35" s="219" t="s">
        <v>259</v>
      </c>
      <c r="G35" s="219">
        <f t="shared" si="2"/>
        <v>2031</v>
      </c>
      <c r="H35" s="219"/>
      <c r="I35" s="227" t="s">
        <v>29</v>
      </c>
      <c r="J35" s="233">
        <f>IF(J$4=$G35+$B35,SUMIFS(INDEX('ABP REC Calc'!$G$75:$AB$138,,MATCH($I35,'ABP REC Calc'!$G$74:$AB$74,0)),'ABP REC Calc'!$C$75:$C$138,'ABP REC Spend'!$E35,'ABP REC Calc'!$B$75:$B$138,'ABP REC Spend'!$F35)*$D35,
IF(AND(I35&gt;0,(J$4-$G35)=(1+$B35)),((I35/$D35)-I35)/$C35,
(IF(AND((J$4-$G35)&lt;(1+$B35),(J$4-$G35)&gt;1),I35,0))))</f>
        <v>0</v>
      </c>
      <c r="K35" s="233">
        <f>IF(K$4=$G35+$B35,SUMIFS(INDEX('ABP REC Calc'!$G$75:$AB$138,,MATCH($I35,'ABP REC Calc'!$G$74:$AB$74,0)),'ABP REC Calc'!$C$75:$C$138,'ABP REC Spend'!$E35,'ABP REC Calc'!$B$75:$B$138,'ABP REC Spend'!$F35)*$D35,
IF(AND(J35&gt;0,(K$4-$G35)=(1+$B35)),((J35/$D35)-J35)/$C35,
(IF(AND((K$4-$G35)&lt;(1+$B35),(K$4-$G35)&gt;1),J35,0))))</f>
        <v>0</v>
      </c>
      <c r="L35" s="233">
        <f>IF(L$4=$G35+$B35,SUMIFS(INDEX('ABP REC Calc'!$G$75:$AB$138,,MATCH($I35,'ABP REC Calc'!$G$74:$AB$74,0)),'ABP REC Calc'!$C$75:$C$138,'ABP REC Spend'!$E35,'ABP REC Calc'!$B$75:$B$138,'ABP REC Spend'!$F35)*$D35,
IF(AND(K35&gt;0,(L$4-$G35)=(1+$B35)),((K35/$D35)-K35)/$C35,
(IF(AND((L$4-$G35)&lt;(1+$B35),(L$4-$G35)&gt;1),K35,0))))</f>
        <v>0</v>
      </c>
      <c r="M35" s="233">
        <f>IF(M$4=$G35+$B35,SUMIFS(INDEX('ABP REC Calc'!$G$75:$AB$138,,MATCH($I35,'ABP REC Calc'!$G$74:$AB$74,0)),'ABP REC Calc'!$C$75:$C$138,'ABP REC Spend'!$E35,'ABP REC Calc'!$B$75:$B$138,'ABP REC Spend'!$F35)*$D35,
IF(AND(L35&gt;0,(M$4-$G35)=(1+$B35)),((L35/$D35)-L35)/$C35,
(IF(AND((M$4-$G35)&lt;(1+$B35),(M$4-$G35)&gt;1),L35,0))))</f>
        <v>0</v>
      </c>
      <c r="N35" s="233">
        <f>IF(N$4=$G35+$B35,SUMIFS(INDEX('ABP REC Calc'!$G$75:$AB$138,,MATCH($I35,'ABP REC Calc'!$G$74:$AB$74,0)),'ABP REC Calc'!$C$75:$C$138,'ABP REC Spend'!$E35,'ABP REC Calc'!$B$75:$B$138,'ABP REC Spend'!$F35)*$D35,
IF(AND(M35&gt;0,(N$4-$G35)=(1+$B35)),((M35/$D35)-M35)/$C35,
(IF(AND((N$4-$G35)&lt;(1+$B35),(N$4-$G35)&gt;1),M35,0))))</f>
        <v>0</v>
      </c>
      <c r="O35" s="233">
        <f>IF(O$4=$G35+$B35,SUMIFS(INDEX('ABP REC Calc'!$G$75:$AB$138,,MATCH($I35,'ABP REC Calc'!$G$74:$AB$74,0)),'ABP REC Calc'!$C$75:$C$138,'ABP REC Spend'!$E35,'ABP REC Calc'!$B$75:$B$138,'ABP REC Spend'!$F35)*$D35,
IF(AND(N35&gt;0,(O$4-$G35)=(1+$B35)),((N35/$D35)-N35)/$C35,
(IF(AND((O$4-$G35)&lt;(1+$B35),(O$4-$G35)&gt;1),N35,0))))</f>
        <v>0</v>
      </c>
      <c r="P35" s="233">
        <f>IF(P$4=$G35+$B35,SUMIFS(INDEX('ABP REC Calc'!$G$75:$AB$138,,MATCH($I35,'ABP REC Calc'!$G$74:$AB$74,0)),'ABP REC Calc'!$C$75:$C$138,'ABP REC Spend'!$E35,'ABP REC Calc'!$B$75:$B$138,'ABP REC Spend'!$F35)*$D35,
IF(AND(O35&gt;0,(P$4-$G35)=(1+$B35)),((O35/$D35)-O35)/$C35,
(IF(AND((P$4-$G35)&lt;(1+$B35),(P$4-$G35)&gt;1),O35,0))))</f>
        <v>0</v>
      </c>
      <c r="Q35" s="233">
        <f>IF(Q$4=$G35+$B35,SUMIFS(INDEX('ABP REC Calc'!$G$75:$AB$138,,MATCH($I35,'ABP REC Calc'!$G$74:$AB$74,0)),'ABP REC Calc'!$C$75:$C$138,'ABP REC Spend'!$E35,'ABP REC Calc'!$B$75:$B$138,'ABP REC Spend'!$F35)*$D35,
IF(AND(P35&gt;0,(Q$4-$G35)=(1+$B35)),((P35/$D35)-P35)/$C35,
(IF(AND((Q$4-$G35)&lt;(1+$B35),(Q$4-$G35)&gt;1),P35,0))))</f>
        <v>100059375.20197144</v>
      </c>
      <c r="R35" s="233">
        <f>IF(R$4=$G35+$B35,SUMIFS(INDEX('ABP REC Calc'!$G$75:$AB$138,,MATCH($I35,'ABP REC Calc'!$G$74:$AB$74,0)),'ABP REC Calc'!$C$75:$C$138,'ABP REC Spend'!$E35,'ABP REC Calc'!$B$75:$B$138,'ABP REC Spend'!$F35)*$D35,
IF(AND(Q35&gt;0,(R$4-$G35)=(1+$B35)),((Q35/$D35)-Q35)/$C35,
(IF(AND((R$4-$G35)&lt;(1+$B35),(R$4-$G35)&gt;1),Q35,0))))</f>
        <v>100059375.20197144</v>
      </c>
      <c r="S35" s="233">
        <f>IF(S$4=$G35+$B35,SUMIFS(INDEX('ABP REC Calc'!$G$75:$AB$138,,MATCH($I35,'ABP REC Calc'!$G$74:$AB$74,0)),'ABP REC Calc'!$C$75:$C$138,'ABP REC Spend'!$E35,'ABP REC Calc'!$B$75:$B$138,'ABP REC Spend'!$F35)*$D35,
IF(AND(R35&gt;0,(S$4-$G35)=(1+$B35)),((R35/$D35)-R35)/$C35,
(IF(AND((S$4-$G35)&lt;(1+$B35),(S$4-$G35)&gt;1),R35,0))))</f>
        <v>0</v>
      </c>
      <c r="T35" s="233">
        <f>IF(T$4=$G35+$B35,SUMIFS(INDEX('ABP REC Calc'!$G$75:$AB$138,,MATCH($I35,'ABP REC Calc'!$G$74:$AB$74,0)),'ABP REC Calc'!$C$75:$C$138,'ABP REC Spend'!$E35,'ABP REC Calc'!$B$75:$B$138,'ABP REC Spend'!$F35)*$D35,
IF(AND(S35&gt;0,(T$4-$G35)=(1+$B35)),((S35/$D35)-S35)/$C35,
(IF(AND((T$4-$G35)&lt;(1+$B35),(T$4-$G35)&gt;1),S35,0))))</f>
        <v>0</v>
      </c>
      <c r="U35" s="233">
        <f>IF(U$4=$G35+$B35,SUMIFS(INDEX('ABP REC Calc'!$G$75:$AB$138,,MATCH($I35,'ABP REC Calc'!$G$74:$AB$74,0)),'ABP REC Calc'!$C$75:$C$138,'ABP REC Spend'!$E35,'ABP REC Calc'!$B$75:$B$138,'ABP REC Spend'!$F35)*$D35,
IF(AND(T35&gt;0,(U$4-$G35)=(1+$B35)),((T35/$D35)-T35)/$C35,
(IF(AND((U$4-$G35)&lt;(1+$B35),(U$4-$G35)&gt;1),T35,0))))</f>
        <v>0</v>
      </c>
      <c r="V35" s="233">
        <f>IF(V$4=$G35+$B35,SUMIFS(INDEX('ABP REC Calc'!$G$75:$AB$138,,MATCH($I35,'ABP REC Calc'!$G$74:$AB$74,0)),'ABP REC Calc'!$C$75:$C$138,'ABP REC Spend'!$E35,'ABP REC Calc'!$B$75:$B$138,'ABP REC Spend'!$F35)*$D35,
IF(AND(U35&gt;0,(V$4-$G35)=(1+$B35)),((U35/$D35)-U35)/$C35,
(IF(AND((V$4-$G35)&lt;(1+$B35),(V$4-$G35)&gt;1),U35,0))))</f>
        <v>0</v>
      </c>
      <c r="W35" s="233">
        <f>IF(W$4=$G35+$B35,SUMIFS(INDEX('ABP REC Calc'!$G$75:$AB$138,,MATCH($I35,'ABP REC Calc'!$G$74:$AB$74,0)),'ABP REC Calc'!$C$75:$C$138,'ABP REC Spend'!$E35,'ABP REC Calc'!$B$75:$B$138,'ABP REC Spend'!$F35)*$D35,
IF(AND(V35&gt;0,(W$4-$G35)=(1+$B35)),((V35/$D35)-V35)/$C35,
(IF(AND((W$4-$G35)&lt;(1+$B35),(W$4-$G35)&gt;1),V35,0))))</f>
        <v>0</v>
      </c>
      <c r="X35" s="233">
        <f>IF(X$4=$G35+$B35,SUMIFS(INDEX('ABP REC Calc'!$G$75:$AB$138,,MATCH($I35,'ABP REC Calc'!$G$74:$AB$74,0)),'ABP REC Calc'!$C$75:$C$138,'ABP REC Spend'!$E35,'ABP REC Calc'!$B$75:$B$138,'ABP REC Spend'!$F35)*$D35,
IF(AND(W35&gt;0,(X$4-$G35)=(1+$B35)),((W35/$D35)-W35)/$C35,
(IF(AND((X$4-$G35)&lt;(1+$B35),(X$4-$G35)&gt;1),W35,0))))</f>
        <v>0</v>
      </c>
      <c r="Y35" s="233">
        <f>IF(Y$4=$G35+$B35,SUMIFS(INDEX('ABP REC Calc'!$G$75:$AB$138,,MATCH($I35,'ABP REC Calc'!$G$74:$AB$74,0)),'ABP REC Calc'!$C$75:$C$138,'ABP REC Spend'!$E35,'ABP REC Calc'!$B$75:$B$138,'ABP REC Spend'!$F35)*$D35,
IF(AND(X35&gt;0,(Y$4-$G35)=(1+$B35)),((X35/$D35)-X35)/$C35,
(IF(AND((Y$4-$G35)&lt;(1+$B35),(Y$4-$G35)&gt;1),X35,0))))</f>
        <v>0</v>
      </c>
      <c r="Z35" s="233">
        <f>IF(Z$4=$G35+$B35,SUMIFS(INDEX('ABP REC Calc'!$G$75:$AB$138,,MATCH($I35,'ABP REC Calc'!$G$74:$AB$74,0)),'ABP REC Calc'!$C$75:$C$138,'ABP REC Spend'!$E35,'ABP REC Calc'!$B$75:$B$138,'ABP REC Spend'!$F35)*$D35,
IF(AND(Y35&gt;0,(Z$4-$G35)=(1+$B35)),((Y35/$D35)-Y35)/$C35,
(IF(AND((Z$4-$G35)&lt;(1+$B35),(Z$4-$G35)&gt;1),Y35,0))))</f>
        <v>0</v>
      </c>
      <c r="AA35" s="233">
        <f>IF(AA$4=$G35+$B35,SUMIFS(INDEX('ABP REC Calc'!$G$75:$AB$138,,MATCH($I35,'ABP REC Calc'!$G$74:$AB$74,0)),'ABP REC Calc'!$C$75:$C$138,'ABP REC Spend'!$E35,'ABP REC Calc'!$B$75:$B$138,'ABP REC Spend'!$F35)*$D35,
IF(AND(Z35&gt;0,(AA$4-$G35)=(1+$B35)),((Z35/$D35)-Z35)/$C35,
(IF(AND((AA$4-$G35)&lt;(1+$B35),(AA$4-$G35)&gt;1),Z35,0))))</f>
        <v>0</v>
      </c>
      <c r="AB35" s="233">
        <f>IF(AB$4=$G35+$B35,SUMIFS(INDEX('ABP REC Calc'!$G$75:$AB$138,,MATCH($I35,'ABP REC Calc'!$G$74:$AB$74,0)),'ABP REC Calc'!$C$75:$C$138,'ABP REC Spend'!$E35,'ABP REC Calc'!$B$75:$B$138,'ABP REC Spend'!$F35)*$D35,
IF(AND(AA35&gt;0,(AB$4-$G35)=(1+$B35)),((AA35/$D35)-AA35)/$C35,
(IF(AND((AB$4-$G35)&lt;(1+$B35),(AB$4-$G35)&gt;1),AA35,0))))</f>
        <v>0</v>
      </c>
      <c r="AC35" s="233">
        <f>IF(AC$4=$G35+$B35,SUMIFS(INDEX('ABP REC Calc'!$G$75:$AB$138,,MATCH($I35,'ABP REC Calc'!$G$74:$AB$74,0)),'ABP REC Calc'!$C$75:$C$138,'ABP REC Spend'!$E35,'ABP REC Calc'!$B$75:$B$138,'ABP REC Spend'!$F35)*$D35,
IF(AND(AB35&gt;0,(AC$4-$G35)=(1+$B35)),((AB35/$D35)-AB35)/$C35,
(IF(AND((AC$4-$G35)&lt;(1+$B35),(AC$4-$G35)&gt;1),AB35,0))))</f>
        <v>0</v>
      </c>
      <c r="AD35" s="233">
        <f>IF(AD$4=$G35+$B35,SUMIFS(INDEX('ABP REC Calc'!$G$75:$AB$138,,MATCH($I35,'ABP REC Calc'!$G$74:$AB$74,0)),'ABP REC Calc'!$C$75:$C$138,'ABP REC Spend'!$E35,'ABP REC Calc'!$B$75:$B$138,'ABP REC Spend'!$F35)*$D35,
IF(AND(AC35&gt;0,(AD$4-$G35)=(1+$B35)),((AC35/$D35)-AC35)/$C35,
(IF(AND((AD$4-$G35)&lt;(1+$B35),(AD$4-$G35)&gt;1),AC35,0))))</f>
        <v>0</v>
      </c>
      <c r="AE35" s="233">
        <f>IF(AE$4=$G35+$B35,SUMIFS(INDEX('ABP REC Calc'!$G$75:$AB$138,,MATCH($I35,'ABP REC Calc'!$G$74:$AB$74,0)),'ABP REC Calc'!$C$75:$C$138,'ABP REC Spend'!$E35,'ABP REC Calc'!$B$75:$B$138,'ABP REC Spend'!$F35)*$D35,
IF(AND(AD35&gt;0,(AE$4-$G35)=(1+$B35)),((AD35/$D35)-AD35)/$C35,
(IF(AND((AE$4-$G35)&lt;(1+$B35),(AE$4-$G35)&gt;1),AD35,0))))</f>
        <v>0</v>
      </c>
      <c r="AF35" s="233">
        <f>IF(AF$4=$G35+$B35,SUMIFS(INDEX('ABP REC Calc'!$G$75:$AB$138,,MATCH($I35,'ABP REC Calc'!$G$74:$AB$74,0)),'ABP REC Calc'!$C$75:$C$138,'ABP REC Spend'!$E35,'ABP REC Calc'!$B$75:$B$138,'ABP REC Spend'!$F35)*$D35,
IF(AND(AE35&gt;0,(AF$4-$G35)=(1+$B35)),((AE35/$D35)-AE35)/$C35,
(IF(AND((AF$4-$G35)&lt;(1+$B35),(AF$4-$G35)&gt;1),AE35,0))))</f>
        <v>0</v>
      </c>
      <c r="AG35" s="233">
        <f>IF(AG$4=$G35+$B35,SUMIFS(INDEX('ABP REC Calc'!$G$75:$AB$138,,MATCH($I35,'ABP REC Calc'!$G$74:$AB$74,0)),'ABP REC Calc'!$C$75:$C$138,'ABP REC Spend'!$E35,'ABP REC Calc'!$B$75:$B$138,'ABP REC Spend'!$F35)*$D35,
IF(AND(AF35&gt;0,(AG$4-$G35)=(1+$B35)),((AF35/$D35)-AF35)/$C35,
(IF(AND((AG$4-$G35)&lt;(1+$B35),(AG$4-$G35)&gt;1),AF35,0))))</f>
        <v>0</v>
      </c>
      <c r="AH35" s="233">
        <f>IF(AH$4=$G35+$B35,SUMIFS(INDEX('ABP REC Calc'!$G$75:$AB$138,,MATCH($I35,'ABP REC Calc'!$G$74:$AB$74,0)),'ABP REC Calc'!$C$75:$C$138,'ABP REC Spend'!$E35,'ABP REC Calc'!$B$75:$B$138,'ABP REC Spend'!$F35)*$D35,
IF(AND(AG35&gt;0,(AH$4-$G35)=(1+$B35)),((AG35/$D35)-AG35)/$C35,
(IF(AND((AH$4-$G35)&lt;(1+$B35),(AH$4-$G35)&gt;1),AG35,0))))</f>
        <v>0</v>
      </c>
    </row>
    <row r="36" spans="2:34" ht="14.75" customHeight="1" x14ac:dyDescent="0.25">
      <c r="B36" s="332" cm="1">
        <f t="array" ref="B36">INDEX(Inputs_ByYear!$D$78:$D$83, MATCH('ABP REC Spend'!$E36, Inputs_ByYear!$B$78:$B$83,0),)</f>
        <v>0</v>
      </c>
      <c r="C36" s="332" cm="1">
        <f t="array" ref="C36">INDEX(Inputs_ByYear!$D$60:$D$65, MATCH('ABP REC Spend'!$E36,Inputs_ByYear!$B$60:$B$65,0),)</f>
        <v>1</v>
      </c>
      <c r="D36" s="332" cm="1">
        <f t="array" ref="D36">INDEX(Inputs_ByYear!$D$69:$D$74, MATCH('ABP REC Spend'!$E36, Inputs_ByYear!$B$69:$B$74,0),)</f>
        <v>0.5</v>
      </c>
      <c r="E36" s="222" t="s">
        <v>233</v>
      </c>
      <c r="F36" s="219" t="s">
        <v>259</v>
      </c>
      <c r="G36" s="219">
        <f t="shared" si="2"/>
        <v>2032</v>
      </c>
      <c r="H36" s="219"/>
      <c r="I36" s="227" t="s">
        <v>30</v>
      </c>
      <c r="J36" s="233">
        <f>IF(J$4=$G36+$B36,SUMIFS(INDEX('ABP REC Calc'!$G$75:$AB$138,,MATCH($I36,'ABP REC Calc'!$G$74:$AB$74,0)),'ABP REC Calc'!$C$75:$C$138,'ABP REC Spend'!$E36,'ABP REC Calc'!$B$75:$B$138,'ABP REC Spend'!$F36)*$D36,
IF(AND(I36&gt;0,(J$4-$G36)=(1+$B36)),((I36/$D36)-I36)/$C36,
(IF(AND((J$4-$G36)&lt;(1+$B36),(J$4-$G36)&gt;1),I36,0))))</f>
        <v>0</v>
      </c>
      <c r="K36" s="233">
        <f>IF(K$4=$G36+$B36,SUMIFS(INDEX('ABP REC Calc'!$G$75:$AB$138,,MATCH($I36,'ABP REC Calc'!$G$74:$AB$74,0)),'ABP REC Calc'!$C$75:$C$138,'ABP REC Spend'!$E36,'ABP REC Calc'!$B$75:$B$138,'ABP REC Spend'!$F36)*$D36,
IF(AND(J36&gt;0,(K$4-$G36)=(1+$B36)),((J36/$D36)-J36)/$C36,
(IF(AND((K$4-$G36)&lt;(1+$B36),(K$4-$G36)&gt;1),J36,0))))</f>
        <v>0</v>
      </c>
      <c r="L36" s="233">
        <f>IF(L$4=$G36+$B36,SUMIFS(INDEX('ABP REC Calc'!$G$75:$AB$138,,MATCH($I36,'ABP REC Calc'!$G$74:$AB$74,0)),'ABP REC Calc'!$C$75:$C$138,'ABP REC Spend'!$E36,'ABP REC Calc'!$B$75:$B$138,'ABP REC Spend'!$F36)*$D36,
IF(AND(K36&gt;0,(L$4-$G36)=(1+$B36)),((K36/$D36)-K36)/$C36,
(IF(AND((L$4-$G36)&lt;(1+$B36),(L$4-$G36)&gt;1),K36,0))))</f>
        <v>0</v>
      </c>
      <c r="M36" s="233">
        <f>IF(M$4=$G36+$B36,SUMIFS(INDEX('ABP REC Calc'!$G$75:$AB$138,,MATCH($I36,'ABP REC Calc'!$G$74:$AB$74,0)),'ABP REC Calc'!$C$75:$C$138,'ABP REC Spend'!$E36,'ABP REC Calc'!$B$75:$B$138,'ABP REC Spend'!$F36)*$D36,
IF(AND(L36&gt;0,(M$4-$G36)=(1+$B36)),((L36/$D36)-L36)/$C36,
(IF(AND((M$4-$G36)&lt;(1+$B36),(M$4-$G36)&gt;1),L36,0))))</f>
        <v>0</v>
      </c>
      <c r="N36" s="233">
        <f>IF(N$4=$G36+$B36,SUMIFS(INDEX('ABP REC Calc'!$G$75:$AB$138,,MATCH($I36,'ABP REC Calc'!$G$74:$AB$74,0)),'ABP REC Calc'!$C$75:$C$138,'ABP REC Spend'!$E36,'ABP REC Calc'!$B$75:$B$138,'ABP REC Spend'!$F36)*$D36,
IF(AND(M36&gt;0,(N$4-$G36)=(1+$B36)),((M36/$D36)-M36)/$C36,
(IF(AND((N$4-$G36)&lt;(1+$B36),(N$4-$G36)&gt;1),M36,0))))</f>
        <v>0</v>
      </c>
      <c r="O36" s="233">
        <f>IF(O$4=$G36+$B36,SUMIFS(INDEX('ABP REC Calc'!$G$75:$AB$138,,MATCH($I36,'ABP REC Calc'!$G$74:$AB$74,0)),'ABP REC Calc'!$C$75:$C$138,'ABP REC Spend'!$E36,'ABP REC Calc'!$B$75:$B$138,'ABP REC Spend'!$F36)*$D36,
IF(AND(N36&gt;0,(O$4-$G36)=(1+$B36)),((N36/$D36)-N36)/$C36,
(IF(AND((O$4-$G36)&lt;(1+$B36),(O$4-$G36)&gt;1),N36,0))))</f>
        <v>0</v>
      </c>
      <c r="P36" s="233">
        <f>IF(P$4=$G36+$B36,SUMIFS(INDEX('ABP REC Calc'!$G$75:$AB$138,,MATCH($I36,'ABP REC Calc'!$G$74:$AB$74,0)),'ABP REC Calc'!$C$75:$C$138,'ABP REC Spend'!$E36,'ABP REC Calc'!$B$75:$B$138,'ABP REC Spend'!$F36)*$D36,
IF(AND(O36&gt;0,(P$4-$G36)=(1+$B36)),((O36/$D36)-O36)/$C36,
(IF(AND((P$4-$G36)&lt;(1+$B36),(P$4-$G36)&gt;1),O36,0))))</f>
        <v>0</v>
      </c>
      <c r="Q36" s="233">
        <f>IF(Q$4=$G36+$B36,SUMIFS(INDEX('ABP REC Calc'!$G$75:$AB$138,,MATCH($I36,'ABP REC Calc'!$G$74:$AB$74,0)),'ABP REC Calc'!$C$75:$C$138,'ABP REC Spend'!$E36,'ABP REC Calc'!$B$75:$B$138,'ABP REC Spend'!$F36)*$D36,
IF(AND(P36&gt;0,(Q$4-$G36)=(1+$B36)),((P36/$D36)-P36)/$C36,
(IF(AND((Q$4-$G36)&lt;(1+$B36),(Q$4-$G36)&gt;1),P36,0))))</f>
        <v>0</v>
      </c>
      <c r="R36" s="233">
        <f>IF(R$4=$G36+$B36,SUMIFS(INDEX('ABP REC Calc'!$G$75:$AB$138,,MATCH($I36,'ABP REC Calc'!$G$74:$AB$74,0)),'ABP REC Calc'!$C$75:$C$138,'ABP REC Spend'!$E36,'ABP REC Calc'!$B$75:$B$138,'ABP REC Spend'!$F36)*$D36,
IF(AND(Q36&gt;0,(R$4-$G36)=(1+$B36)),((Q36/$D36)-Q36)/$C36,
(IF(AND((R$4-$G36)&lt;(1+$B36),(R$4-$G36)&gt;1),Q36,0))))</f>
        <v>99058781.449951738</v>
      </c>
      <c r="S36" s="233">
        <f>IF(S$4=$G36+$B36,SUMIFS(INDEX('ABP REC Calc'!$G$75:$AB$138,,MATCH($I36,'ABP REC Calc'!$G$74:$AB$74,0)),'ABP REC Calc'!$C$75:$C$138,'ABP REC Spend'!$E36,'ABP REC Calc'!$B$75:$B$138,'ABP REC Spend'!$F36)*$D36,
IF(AND(R36&gt;0,(S$4-$G36)=(1+$B36)),((R36/$D36)-R36)/$C36,
(IF(AND((S$4-$G36)&lt;(1+$B36),(S$4-$G36)&gt;1),R36,0))))</f>
        <v>99058781.449951738</v>
      </c>
      <c r="T36" s="233">
        <f>IF(T$4=$G36+$B36,SUMIFS(INDEX('ABP REC Calc'!$G$75:$AB$138,,MATCH($I36,'ABP REC Calc'!$G$74:$AB$74,0)),'ABP REC Calc'!$C$75:$C$138,'ABP REC Spend'!$E36,'ABP REC Calc'!$B$75:$B$138,'ABP REC Spend'!$F36)*$D36,
IF(AND(S36&gt;0,(T$4-$G36)=(1+$B36)),((S36/$D36)-S36)/$C36,
(IF(AND((T$4-$G36)&lt;(1+$B36),(T$4-$G36)&gt;1),S36,0))))</f>
        <v>0</v>
      </c>
      <c r="U36" s="233">
        <f>IF(U$4=$G36+$B36,SUMIFS(INDEX('ABP REC Calc'!$G$75:$AB$138,,MATCH($I36,'ABP REC Calc'!$G$74:$AB$74,0)),'ABP REC Calc'!$C$75:$C$138,'ABP REC Spend'!$E36,'ABP REC Calc'!$B$75:$B$138,'ABP REC Spend'!$F36)*$D36,
IF(AND(T36&gt;0,(U$4-$G36)=(1+$B36)),((T36/$D36)-T36)/$C36,
(IF(AND((U$4-$G36)&lt;(1+$B36),(U$4-$G36)&gt;1),T36,0))))</f>
        <v>0</v>
      </c>
      <c r="V36" s="233">
        <f>IF(V$4=$G36+$B36,SUMIFS(INDEX('ABP REC Calc'!$G$75:$AB$138,,MATCH($I36,'ABP REC Calc'!$G$74:$AB$74,0)),'ABP REC Calc'!$C$75:$C$138,'ABP REC Spend'!$E36,'ABP REC Calc'!$B$75:$B$138,'ABP REC Spend'!$F36)*$D36,
IF(AND(U36&gt;0,(V$4-$G36)=(1+$B36)),((U36/$D36)-U36)/$C36,
(IF(AND((V$4-$G36)&lt;(1+$B36),(V$4-$G36)&gt;1),U36,0))))</f>
        <v>0</v>
      </c>
      <c r="W36" s="233">
        <f>IF(W$4=$G36+$B36,SUMIFS(INDEX('ABP REC Calc'!$G$75:$AB$138,,MATCH($I36,'ABP REC Calc'!$G$74:$AB$74,0)),'ABP REC Calc'!$C$75:$C$138,'ABP REC Spend'!$E36,'ABP REC Calc'!$B$75:$B$138,'ABP REC Spend'!$F36)*$D36,
IF(AND(V36&gt;0,(W$4-$G36)=(1+$B36)),((V36/$D36)-V36)/$C36,
(IF(AND((W$4-$G36)&lt;(1+$B36),(W$4-$G36)&gt;1),V36,0))))</f>
        <v>0</v>
      </c>
      <c r="X36" s="233">
        <f>IF(X$4=$G36+$B36,SUMIFS(INDEX('ABP REC Calc'!$G$75:$AB$138,,MATCH($I36,'ABP REC Calc'!$G$74:$AB$74,0)),'ABP REC Calc'!$C$75:$C$138,'ABP REC Spend'!$E36,'ABP REC Calc'!$B$75:$B$138,'ABP REC Spend'!$F36)*$D36,
IF(AND(W36&gt;0,(X$4-$G36)=(1+$B36)),((W36/$D36)-W36)/$C36,
(IF(AND((X$4-$G36)&lt;(1+$B36),(X$4-$G36)&gt;1),W36,0))))</f>
        <v>0</v>
      </c>
      <c r="Y36" s="233">
        <f>IF(Y$4=$G36+$B36,SUMIFS(INDEX('ABP REC Calc'!$G$75:$AB$138,,MATCH($I36,'ABP REC Calc'!$G$74:$AB$74,0)),'ABP REC Calc'!$C$75:$C$138,'ABP REC Spend'!$E36,'ABP REC Calc'!$B$75:$B$138,'ABP REC Spend'!$F36)*$D36,
IF(AND(X36&gt;0,(Y$4-$G36)=(1+$B36)),((X36/$D36)-X36)/$C36,
(IF(AND((Y$4-$G36)&lt;(1+$B36),(Y$4-$G36)&gt;1),X36,0))))</f>
        <v>0</v>
      </c>
      <c r="Z36" s="233">
        <f>IF(Z$4=$G36+$B36,SUMIFS(INDEX('ABP REC Calc'!$G$75:$AB$138,,MATCH($I36,'ABP REC Calc'!$G$74:$AB$74,0)),'ABP REC Calc'!$C$75:$C$138,'ABP REC Spend'!$E36,'ABP REC Calc'!$B$75:$B$138,'ABP REC Spend'!$F36)*$D36,
IF(AND(Y36&gt;0,(Z$4-$G36)=(1+$B36)),((Y36/$D36)-Y36)/$C36,
(IF(AND((Z$4-$G36)&lt;(1+$B36),(Z$4-$G36)&gt;1),Y36,0))))</f>
        <v>0</v>
      </c>
      <c r="AA36" s="233">
        <f>IF(AA$4=$G36+$B36,SUMIFS(INDEX('ABP REC Calc'!$G$75:$AB$138,,MATCH($I36,'ABP REC Calc'!$G$74:$AB$74,0)),'ABP REC Calc'!$C$75:$C$138,'ABP REC Spend'!$E36,'ABP REC Calc'!$B$75:$B$138,'ABP REC Spend'!$F36)*$D36,
IF(AND(Z36&gt;0,(AA$4-$G36)=(1+$B36)),((Z36/$D36)-Z36)/$C36,
(IF(AND((AA$4-$G36)&lt;(1+$B36),(AA$4-$G36)&gt;1),Z36,0))))</f>
        <v>0</v>
      </c>
      <c r="AB36" s="233">
        <f>IF(AB$4=$G36+$B36,SUMIFS(INDEX('ABP REC Calc'!$G$75:$AB$138,,MATCH($I36,'ABP REC Calc'!$G$74:$AB$74,0)),'ABP REC Calc'!$C$75:$C$138,'ABP REC Spend'!$E36,'ABP REC Calc'!$B$75:$B$138,'ABP REC Spend'!$F36)*$D36,
IF(AND(AA36&gt;0,(AB$4-$G36)=(1+$B36)),((AA36/$D36)-AA36)/$C36,
(IF(AND((AB$4-$G36)&lt;(1+$B36),(AB$4-$G36)&gt;1),AA36,0))))</f>
        <v>0</v>
      </c>
      <c r="AC36" s="233">
        <f>IF(AC$4=$G36+$B36,SUMIFS(INDEX('ABP REC Calc'!$G$75:$AB$138,,MATCH($I36,'ABP REC Calc'!$G$74:$AB$74,0)),'ABP REC Calc'!$C$75:$C$138,'ABP REC Spend'!$E36,'ABP REC Calc'!$B$75:$B$138,'ABP REC Spend'!$F36)*$D36,
IF(AND(AB36&gt;0,(AC$4-$G36)=(1+$B36)),((AB36/$D36)-AB36)/$C36,
(IF(AND((AC$4-$G36)&lt;(1+$B36),(AC$4-$G36)&gt;1),AB36,0))))</f>
        <v>0</v>
      </c>
      <c r="AD36" s="233">
        <f>IF(AD$4=$G36+$B36,SUMIFS(INDEX('ABP REC Calc'!$G$75:$AB$138,,MATCH($I36,'ABP REC Calc'!$G$74:$AB$74,0)),'ABP REC Calc'!$C$75:$C$138,'ABP REC Spend'!$E36,'ABP REC Calc'!$B$75:$B$138,'ABP REC Spend'!$F36)*$D36,
IF(AND(AC36&gt;0,(AD$4-$G36)=(1+$B36)),((AC36/$D36)-AC36)/$C36,
(IF(AND((AD$4-$G36)&lt;(1+$B36),(AD$4-$G36)&gt;1),AC36,0))))</f>
        <v>0</v>
      </c>
      <c r="AE36" s="233">
        <f>IF(AE$4=$G36+$B36,SUMIFS(INDEX('ABP REC Calc'!$G$75:$AB$138,,MATCH($I36,'ABP REC Calc'!$G$74:$AB$74,0)),'ABP REC Calc'!$C$75:$C$138,'ABP REC Spend'!$E36,'ABP REC Calc'!$B$75:$B$138,'ABP REC Spend'!$F36)*$D36,
IF(AND(AD36&gt;0,(AE$4-$G36)=(1+$B36)),((AD36/$D36)-AD36)/$C36,
(IF(AND((AE$4-$G36)&lt;(1+$B36),(AE$4-$G36)&gt;1),AD36,0))))</f>
        <v>0</v>
      </c>
      <c r="AF36" s="233">
        <f>IF(AF$4=$G36+$B36,SUMIFS(INDEX('ABP REC Calc'!$G$75:$AB$138,,MATCH($I36,'ABP REC Calc'!$G$74:$AB$74,0)),'ABP REC Calc'!$C$75:$C$138,'ABP REC Spend'!$E36,'ABP REC Calc'!$B$75:$B$138,'ABP REC Spend'!$F36)*$D36,
IF(AND(AE36&gt;0,(AF$4-$G36)=(1+$B36)),((AE36/$D36)-AE36)/$C36,
(IF(AND((AF$4-$G36)&lt;(1+$B36),(AF$4-$G36)&gt;1),AE36,0))))</f>
        <v>0</v>
      </c>
      <c r="AG36" s="233">
        <f>IF(AG$4=$G36+$B36,SUMIFS(INDEX('ABP REC Calc'!$G$75:$AB$138,,MATCH($I36,'ABP REC Calc'!$G$74:$AB$74,0)),'ABP REC Calc'!$C$75:$C$138,'ABP REC Spend'!$E36,'ABP REC Calc'!$B$75:$B$138,'ABP REC Spend'!$F36)*$D36,
IF(AND(AF36&gt;0,(AG$4-$G36)=(1+$B36)),((AF36/$D36)-AF36)/$C36,
(IF(AND((AG$4-$G36)&lt;(1+$B36),(AG$4-$G36)&gt;1),AF36,0))))</f>
        <v>0</v>
      </c>
      <c r="AH36" s="233">
        <f>IF(AH$4=$G36+$B36,SUMIFS(INDEX('ABP REC Calc'!$G$75:$AB$138,,MATCH($I36,'ABP REC Calc'!$G$74:$AB$74,0)),'ABP REC Calc'!$C$75:$C$138,'ABP REC Spend'!$E36,'ABP REC Calc'!$B$75:$B$138,'ABP REC Spend'!$F36)*$D36,
IF(AND(AG36&gt;0,(AH$4-$G36)=(1+$B36)),((AG36/$D36)-AG36)/$C36,
(IF(AND((AH$4-$G36)&lt;(1+$B36),(AH$4-$G36)&gt;1),AG36,0))))</f>
        <v>0</v>
      </c>
    </row>
    <row r="37" spans="2:34" ht="14.75" customHeight="1" x14ac:dyDescent="0.25">
      <c r="B37" s="332" cm="1">
        <f t="array" ref="B37">INDEX(Inputs_ByYear!$D$78:$D$83, MATCH('ABP REC Spend'!$E37, Inputs_ByYear!$B$78:$B$83,0),)</f>
        <v>0</v>
      </c>
      <c r="C37" s="332" cm="1">
        <f t="array" ref="C37">INDEX(Inputs_ByYear!$D$60:$D$65, MATCH('ABP REC Spend'!$E37,Inputs_ByYear!$B$60:$B$65,0),)</f>
        <v>1</v>
      </c>
      <c r="D37" s="332" cm="1">
        <f t="array" ref="D37">INDEX(Inputs_ByYear!$D$69:$D$74, MATCH('ABP REC Spend'!$E37, Inputs_ByYear!$B$69:$B$74,0),)</f>
        <v>0.5</v>
      </c>
      <c r="E37" s="222" t="s">
        <v>233</v>
      </c>
      <c r="F37" s="219" t="s">
        <v>259</v>
      </c>
      <c r="G37" s="219">
        <f t="shared" si="2"/>
        <v>2033</v>
      </c>
      <c r="H37" s="219"/>
      <c r="I37" s="227" t="s">
        <v>31</v>
      </c>
      <c r="J37" s="233">
        <f>IF(J$4=$G37+$B37,SUMIFS(INDEX('ABP REC Calc'!$G$75:$AB$138,,MATCH($I37,'ABP REC Calc'!$G$74:$AB$74,0)),'ABP REC Calc'!$C$75:$C$138,'ABP REC Spend'!$E37,'ABP REC Calc'!$B$75:$B$138,'ABP REC Spend'!$F37)*$D37,
IF(AND(I37&gt;0,(J$4-$G37)=(1+$B37)),((I37/$D37)-I37)/$C37,
(IF(AND((J$4-$G37)&lt;(1+$B37),(J$4-$G37)&gt;1),I37,0))))</f>
        <v>0</v>
      </c>
      <c r="K37" s="233">
        <f>IF(K$4=$G37+$B37,SUMIFS(INDEX('ABP REC Calc'!$G$75:$AB$138,,MATCH($I37,'ABP REC Calc'!$G$74:$AB$74,0)),'ABP REC Calc'!$C$75:$C$138,'ABP REC Spend'!$E37,'ABP REC Calc'!$B$75:$B$138,'ABP REC Spend'!$F37)*$D37,
IF(AND(J37&gt;0,(K$4-$G37)=(1+$B37)),((J37/$D37)-J37)/$C37,
(IF(AND((K$4-$G37)&lt;(1+$B37),(K$4-$G37)&gt;1),J37,0))))</f>
        <v>0</v>
      </c>
      <c r="L37" s="233">
        <f>IF(L$4=$G37+$B37,SUMIFS(INDEX('ABP REC Calc'!$G$75:$AB$138,,MATCH($I37,'ABP REC Calc'!$G$74:$AB$74,0)),'ABP REC Calc'!$C$75:$C$138,'ABP REC Spend'!$E37,'ABP REC Calc'!$B$75:$B$138,'ABP REC Spend'!$F37)*$D37,
IF(AND(K37&gt;0,(L$4-$G37)=(1+$B37)),((K37/$D37)-K37)/$C37,
(IF(AND((L$4-$G37)&lt;(1+$B37),(L$4-$G37)&gt;1),K37,0))))</f>
        <v>0</v>
      </c>
      <c r="M37" s="233">
        <f>IF(M$4=$G37+$B37,SUMIFS(INDEX('ABP REC Calc'!$G$75:$AB$138,,MATCH($I37,'ABP REC Calc'!$G$74:$AB$74,0)),'ABP REC Calc'!$C$75:$C$138,'ABP REC Spend'!$E37,'ABP REC Calc'!$B$75:$B$138,'ABP REC Spend'!$F37)*$D37,
IF(AND(L37&gt;0,(M$4-$G37)=(1+$B37)),((L37/$D37)-L37)/$C37,
(IF(AND((M$4-$G37)&lt;(1+$B37),(M$4-$G37)&gt;1),L37,0))))</f>
        <v>0</v>
      </c>
      <c r="N37" s="233">
        <f>IF(N$4=$G37+$B37,SUMIFS(INDEX('ABP REC Calc'!$G$75:$AB$138,,MATCH($I37,'ABP REC Calc'!$G$74:$AB$74,0)),'ABP REC Calc'!$C$75:$C$138,'ABP REC Spend'!$E37,'ABP REC Calc'!$B$75:$B$138,'ABP REC Spend'!$F37)*$D37,
IF(AND(M37&gt;0,(N$4-$G37)=(1+$B37)),((M37/$D37)-M37)/$C37,
(IF(AND((N$4-$G37)&lt;(1+$B37),(N$4-$G37)&gt;1),M37,0))))</f>
        <v>0</v>
      </c>
      <c r="O37" s="233">
        <f>IF(O$4=$G37+$B37,SUMIFS(INDEX('ABP REC Calc'!$G$75:$AB$138,,MATCH($I37,'ABP REC Calc'!$G$74:$AB$74,0)),'ABP REC Calc'!$C$75:$C$138,'ABP REC Spend'!$E37,'ABP REC Calc'!$B$75:$B$138,'ABP REC Spend'!$F37)*$D37,
IF(AND(N37&gt;0,(O$4-$G37)=(1+$B37)),((N37/$D37)-N37)/$C37,
(IF(AND((O$4-$G37)&lt;(1+$B37),(O$4-$G37)&gt;1),N37,0))))</f>
        <v>0</v>
      </c>
      <c r="P37" s="233">
        <f>IF(P$4=$G37+$B37,SUMIFS(INDEX('ABP REC Calc'!$G$75:$AB$138,,MATCH($I37,'ABP REC Calc'!$G$74:$AB$74,0)),'ABP REC Calc'!$C$75:$C$138,'ABP REC Spend'!$E37,'ABP REC Calc'!$B$75:$B$138,'ABP REC Spend'!$F37)*$D37,
IF(AND(O37&gt;0,(P$4-$G37)=(1+$B37)),((O37/$D37)-O37)/$C37,
(IF(AND((P$4-$G37)&lt;(1+$B37),(P$4-$G37)&gt;1),O37,0))))</f>
        <v>0</v>
      </c>
      <c r="Q37" s="233">
        <f>IF(Q$4=$G37+$B37,SUMIFS(INDEX('ABP REC Calc'!$G$75:$AB$138,,MATCH($I37,'ABP REC Calc'!$G$74:$AB$74,0)),'ABP REC Calc'!$C$75:$C$138,'ABP REC Spend'!$E37,'ABP REC Calc'!$B$75:$B$138,'ABP REC Spend'!$F37)*$D37,
IF(AND(P37&gt;0,(Q$4-$G37)=(1+$B37)),((P37/$D37)-P37)/$C37,
(IF(AND((Q$4-$G37)&lt;(1+$B37),(Q$4-$G37)&gt;1),P37,0))))</f>
        <v>0</v>
      </c>
      <c r="R37" s="233">
        <f>IF(R$4=$G37+$B37,SUMIFS(INDEX('ABP REC Calc'!$G$75:$AB$138,,MATCH($I37,'ABP REC Calc'!$G$74:$AB$74,0)),'ABP REC Calc'!$C$75:$C$138,'ABP REC Spend'!$E37,'ABP REC Calc'!$B$75:$B$138,'ABP REC Spend'!$F37)*$D37,
IF(AND(Q37&gt;0,(R$4-$G37)=(1+$B37)),((Q37/$D37)-Q37)/$C37,
(IF(AND((R$4-$G37)&lt;(1+$B37),(R$4-$G37)&gt;1),Q37,0))))</f>
        <v>0</v>
      </c>
      <c r="S37" s="233">
        <f>IF(S$4=$G37+$B37,SUMIFS(INDEX('ABP REC Calc'!$G$75:$AB$138,,MATCH($I37,'ABP REC Calc'!$G$74:$AB$74,0)),'ABP REC Calc'!$C$75:$C$138,'ABP REC Spend'!$E37,'ABP REC Calc'!$B$75:$B$138,'ABP REC Spend'!$F37)*$D37,
IF(AND(R37&gt;0,(S$4-$G37)=(1+$B37)),((R37/$D37)-R37)/$C37,
(IF(AND((S$4-$G37)&lt;(1+$B37),(S$4-$G37)&gt;1),R37,0))))</f>
        <v>98068193.635452211</v>
      </c>
      <c r="T37" s="233">
        <f>IF(T$4=$G37+$B37,SUMIFS(INDEX('ABP REC Calc'!$G$75:$AB$138,,MATCH($I37,'ABP REC Calc'!$G$74:$AB$74,0)),'ABP REC Calc'!$C$75:$C$138,'ABP REC Spend'!$E37,'ABP REC Calc'!$B$75:$B$138,'ABP REC Spend'!$F37)*$D37,
IF(AND(S37&gt;0,(T$4-$G37)=(1+$B37)),((S37/$D37)-S37)/$C37,
(IF(AND((T$4-$G37)&lt;(1+$B37),(T$4-$G37)&gt;1),S37,0))))</f>
        <v>98068193.635452211</v>
      </c>
      <c r="U37" s="233">
        <f>IF(U$4=$G37+$B37,SUMIFS(INDEX('ABP REC Calc'!$G$75:$AB$138,,MATCH($I37,'ABP REC Calc'!$G$74:$AB$74,0)),'ABP REC Calc'!$C$75:$C$138,'ABP REC Spend'!$E37,'ABP REC Calc'!$B$75:$B$138,'ABP REC Spend'!$F37)*$D37,
IF(AND(T37&gt;0,(U$4-$G37)=(1+$B37)),((T37/$D37)-T37)/$C37,
(IF(AND((U$4-$G37)&lt;(1+$B37),(U$4-$G37)&gt;1),T37,0))))</f>
        <v>0</v>
      </c>
      <c r="V37" s="233">
        <f>IF(V$4=$G37+$B37,SUMIFS(INDEX('ABP REC Calc'!$G$75:$AB$138,,MATCH($I37,'ABP REC Calc'!$G$74:$AB$74,0)),'ABP REC Calc'!$C$75:$C$138,'ABP REC Spend'!$E37,'ABP REC Calc'!$B$75:$B$138,'ABP REC Spend'!$F37)*$D37,
IF(AND(U37&gt;0,(V$4-$G37)=(1+$B37)),((U37/$D37)-U37)/$C37,
(IF(AND((V$4-$G37)&lt;(1+$B37),(V$4-$G37)&gt;1),U37,0))))</f>
        <v>0</v>
      </c>
      <c r="W37" s="233">
        <f>IF(W$4=$G37+$B37,SUMIFS(INDEX('ABP REC Calc'!$G$75:$AB$138,,MATCH($I37,'ABP REC Calc'!$G$74:$AB$74,0)),'ABP REC Calc'!$C$75:$C$138,'ABP REC Spend'!$E37,'ABP REC Calc'!$B$75:$B$138,'ABP REC Spend'!$F37)*$D37,
IF(AND(V37&gt;0,(W$4-$G37)=(1+$B37)),((V37/$D37)-V37)/$C37,
(IF(AND((W$4-$G37)&lt;(1+$B37),(W$4-$G37)&gt;1),V37,0))))</f>
        <v>0</v>
      </c>
      <c r="X37" s="233">
        <f>IF(X$4=$G37+$B37,SUMIFS(INDEX('ABP REC Calc'!$G$75:$AB$138,,MATCH($I37,'ABP REC Calc'!$G$74:$AB$74,0)),'ABP REC Calc'!$C$75:$C$138,'ABP REC Spend'!$E37,'ABP REC Calc'!$B$75:$B$138,'ABP REC Spend'!$F37)*$D37,
IF(AND(W37&gt;0,(X$4-$G37)=(1+$B37)),((W37/$D37)-W37)/$C37,
(IF(AND((X$4-$G37)&lt;(1+$B37),(X$4-$G37)&gt;1),W37,0))))</f>
        <v>0</v>
      </c>
      <c r="Y37" s="233">
        <f>IF(Y$4=$G37+$B37,SUMIFS(INDEX('ABP REC Calc'!$G$75:$AB$138,,MATCH($I37,'ABP REC Calc'!$G$74:$AB$74,0)),'ABP REC Calc'!$C$75:$C$138,'ABP REC Spend'!$E37,'ABP REC Calc'!$B$75:$B$138,'ABP REC Spend'!$F37)*$D37,
IF(AND(X37&gt;0,(Y$4-$G37)=(1+$B37)),((X37/$D37)-X37)/$C37,
(IF(AND((Y$4-$G37)&lt;(1+$B37),(Y$4-$G37)&gt;1),X37,0))))</f>
        <v>0</v>
      </c>
      <c r="Z37" s="233">
        <f>IF(Z$4=$G37+$B37,SUMIFS(INDEX('ABP REC Calc'!$G$75:$AB$138,,MATCH($I37,'ABP REC Calc'!$G$74:$AB$74,0)),'ABP REC Calc'!$C$75:$C$138,'ABP REC Spend'!$E37,'ABP REC Calc'!$B$75:$B$138,'ABP REC Spend'!$F37)*$D37,
IF(AND(Y37&gt;0,(Z$4-$G37)=(1+$B37)),((Y37/$D37)-Y37)/$C37,
(IF(AND((Z$4-$G37)&lt;(1+$B37),(Z$4-$G37)&gt;1),Y37,0))))</f>
        <v>0</v>
      </c>
      <c r="AA37" s="233">
        <f>IF(AA$4=$G37+$B37,SUMIFS(INDEX('ABP REC Calc'!$G$75:$AB$138,,MATCH($I37,'ABP REC Calc'!$G$74:$AB$74,0)),'ABP REC Calc'!$C$75:$C$138,'ABP REC Spend'!$E37,'ABP REC Calc'!$B$75:$B$138,'ABP REC Spend'!$F37)*$D37,
IF(AND(Z37&gt;0,(AA$4-$G37)=(1+$B37)),((Z37/$D37)-Z37)/$C37,
(IF(AND((AA$4-$G37)&lt;(1+$B37),(AA$4-$G37)&gt;1),Z37,0))))</f>
        <v>0</v>
      </c>
      <c r="AB37" s="233">
        <f>IF(AB$4=$G37+$B37,SUMIFS(INDEX('ABP REC Calc'!$G$75:$AB$138,,MATCH($I37,'ABP REC Calc'!$G$74:$AB$74,0)),'ABP REC Calc'!$C$75:$C$138,'ABP REC Spend'!$E37,'ABP REC Calc'!$B$75:$B$138,'ABP REC Spend'!$F37)*$D37,
IF(AND(AA37&gt;0,(AB$4-$G37)=(1+$B37)),((AA37/$D37)-AA37)/$C37,
(IF(AND((AB$4-$G37)&lt;(1+$B37),(AB$4-$G37)&gt;1),AA37,0))))</f>
        <v>0</v>
      </c>
      <c r="AC37" s="233">
        <f>IF(AC$4=$G37+$B37,SUMIFS(INDEX('ABP REC Calc'!$G$75:$AB$138,,MATCH($I37,'ABP REC Calc'!$G$74:$AB$74,0)),'ABP REC Calc'!$C$75:$C$138,'ABP REC Spend'!$E37,'ABP REC Calc'!$B$75:$B$138,'ABP REC Spend'!$F37)*$D37,
IF(AND(AB37&gt;0,(AC$4-$G37)=(1+$B37)),((AB37/$D37)-AB37)/$C37,
(IF(AND((AC$4-$G37)&lt;(1+$B37),(AC$4-$G37)&gt;1),AB37,0))))</f>
        <v>0</v>
      </c>
      <c r="AD37" s="233">
        <f>IF(AD$4=$G37+$B37,SUMIFS(INDEX('ABP REC Calc'!$G$75:$AB$138,,MATCH($I37,'ABP REC Calc'!$G$74:$AB$74,0)),'ABP REC Calc'!$C$75:$C$138,'ABP REC Spend'!$E37,'ABP REC Calc'!$B$75:$B$138,'ABP REC Spend'!$F37)*$D37,
IF(AND(AC37&gt;0,(AD$4-$G37)=(1+$B37)),((AC37/$D37)-AC37)/$C37,
(IF(AND((AD$4-$G37)&lt;(1+$B37),(AD$4-$G37)&gt;1),AC37,0))))</f>
        <v>0</v>
      </c>
      <c r="AE37" s="233">
        <f>IF(AE$4=$G37+$B37,SUMIFS(INDEX('ABP REC Calc'!$G$75:$AB$138,,MATCH($I37,'ABP REC Calc'!$G$74:$AB$74,0)),'ABP REC Calc'!$C$75:$C$138,'ABP REC Spend'!$E37,'ABP REC Calc'!$B$75:$B$138,'ABP REC Spend'!$F37)*$D37,
IF(AND(AD37&gt;0,(AE$4-$G37)=(1+$B37)),((AD37/$D37)-AD37)/$C37,
(IF(AND((AE$4-$G37)&lt;(1+$B37),(AE$4-$G37)&gt;1),AD37,0))))</f>
        <v>0</v>
      </c>
      <c r="AF37" s="233">
        <f>IF(AF$4=$G37+$B37,SUMIFS(INDEX('ABP REC Calc'!$G$75:$AB$138,,MATCH($I37,'ABP REC Calc'!$G$74:$AB$74,0)),'ABP REC Calc'!$C$75:$C$138,'ABP REC Spend'!$E37,'ABP REC Calc'!$B$75:$B$138,'ABP REC Spend'!$F37)*$D37,
IF(AND(AE37&gt;0,(AF$4-$G37)=(1+$B37)),((AE37/$D37)-AE37)/$C37,
(IF(AND((AF$4-$G37)&lt;(1+$B37),(AF$4-$G37)&gt;1),AE37,0))))</f>
        <v>0</v>
      </c>
      <c r="AG37" s="233">
        <f>IF(AG$4=$G37+$B37,SUMIFS(INDEX('ABP REC Calc'!$G$75:$AB$138,,MATCH($I37,'ABP REC Calc'!$G$74:$AB$74,0)),'ABP REC Calc'!$C$75:$C$138,'ABP REC Spend'!$E37,'ABP REC Calc'!$B$75:$B$138,'ABP REC Spend'!$F37)*$D37,
IF(AND(AF37&gt;0,(AG$4-$G37)=(1+$B37)),((AF37/$D37)-AF37)/$C37,
(IF(AND((AG$4-$G37)&lt;(1+$B37),(AG$4-$G37)&gt;1),AF37,0))))</f>
        <v>0</v>
      </c>
      <c r="AH37" s="233">
        <f>IF(AH$4=$G37+$B37,SUMIFS(INDEX('ABP REC Calc'!$G$75:$AB$138,,MATCH($I37,'ABP REC Calc'!$G$74:$AB$74,0)),'ABP REC Calc'!$C$75:$C$138,'ABP REC Spend'!$E37,'ABP REC Calc'!$B$75:$B$138,'ABP REC Spend'!$F37)*$D37,
IF(AND(AG37&gt;0,(AH$4-$G37)=(1+$B37)),((AG37/$D37)-AG37)/$C37,
(IF(AND((AH$4-$G37)&lt;(1+$B37),(AH$4-$G37)&gt;1),AG37,0))))</f>
        <v>0</v>
      </c>
    </row>
    <row r="38" spans="2:34" ht="14.75" customHeight="1" x14ac:dyDescent="0.25">
      <c r="B38" s="332" cm="1">
        <f t="array" ref="B38">INDEX(Inputs_ByYear!$D$78:$D$83, MATCH('ABP REC Spend'!$E38, Inputs_ByYear!$B$78:$B$83,0),)</f>
        <v>0</v>
      </c>
      <c r="C38" s="332" cm="1">
        <f t="array" ref="C38">INDEX(Inputs_ByYear!$D$60:$D$65, MATCH('ABP REC Spend'!$E38,Inputs_ByYear!$B$60:$B$65,0),)</f>
        <v>1</v>
      </c>
      <c r="D38" s="332" cm="1">
        <f t="array" ref="D38">INDEX(Inputs_ByYear!$D$69:$D$74, MATCH('ABP REC Spend'!$E38, Inputs_ByYear!$B$69:$B$74,0),)</f>
        <v>0.5</v>
      </c>
      <c r="E38" s="222" t="s">
        <v>233</v>
      </c>
      <c r="F38" s="219" t="s">
        <v>259</v>
      </c>
      <c r="G38" s="219">
        <f t="shared" si="2"/>
        <v>2034</v>
      </c>
      <c r="H38" s="219"/>
      <c r="I38" s="227" t="s">
        <v>32</v>
      </c>
      <c r="J38" s="233">
        <f>IF(J$4=$G38+$B38,SUMIFS(INDEX('ABP REC Calc'!$G$75:$AB$138,,MATCH($I38,'ABP REC Calc'!$G$74:$AB$74,0)),'ABP REC Calc'!$C$75:$C$138,'ABP REC Spend'!$E38,'ABP REC Calc'!$B$75:$B$138,'ABP REC Spend'!$F38)*$D38,
IF(AND(I38&gt;0,(J$4-$G38)=(1+$B38)),((I38/$D38)-I38)/$C38,
(IF(AND((J$4-$G38)&lt;(1+$B38),(J$4-$G38)&gt;1),I38,0))))</f>
        <v>0</v>
      </c>
      <c r="K38" s="233">
        <f>IF(K$4=$G38+$B38,SUMIFS(INDEX('ABP REC Calc'!$G$75:$AB$138,,MATCH($I38,'ABP REC Calc'!$G$74:$AB$74,0)),'ABP REC Calc'!$C$75:$C$138,'ABP REC Spend'!$E38,'ABP REC Calc'!$B$75:$B$138,'ABP REC Spend'!$F38)*$D38,
IF(AND(J38&gt;0,(K$4-$G38)=(1+$B38)),((J38/$D38)-J38)/$C38,
(IF(AND((K$4-$G38)&lt;(1+$B38),(K$4-$G38)&gt;1),J38,0))))</f>
        <v>0</v>
      </c>
      <c r="L38" s="233">
        <f>IF(L$4=$G38+$B38,SUMIFS(INDEX('ABP REC Calc'!$G$75:$AB$138,,MATCH($I38,'ABP REC Calc'!$G$74:$AB$74,0)),'ABP REC Calc'!$C$75:$C$138,'ABP REC Spend'!$E38,'ABP REC Calc'!$B$75:$B$138,'ABP REC Spend'!$F38)*$D38,
IF(AND(K38&gt;0,(L$4-$G38)=(1+$B38)),((K38/$D38)-K38)/$C38,
(IF(AND((L$4-$G38)&lt;(1+$B38),(L$4-$G38)&gt;1),K38,0))))</f>
        <v>0</v>
      </c>
      <c r="M38" s="233">
        <f>IF(M$4=$G38+$B38,SUMIFS(INDEX('ABP REC Calc'!$G$75:$AB$138,,MATCH($I38,'ABP REC Calc'!$G$74:$AB$74,0)),'ABP REC Calc'!$C$75:$C$138,'ABP REC Spend'!$E38,'ABP REC Calc'!$B$75:$B$138,'ABP REC Spend'!$F38)*$D38,
IF(AND(L38&gt;0,(M$4-$G38)=(1+$B38)),((L38/$D38)-L38)/$C38,
(IF(AND((M$4-$G38)&lt;(1+$B38),(M$4-$G38)&gt;1),L38,0))))</f>
        <v>0</v>
      </c>
      <c r="N38" s="233">
        <f>IF(N$4=$G38+$B38,SUMIFS(INDEX('ABP REC Calc'!$G$75:$AB$138,,MATCH($I38,'ABP REC Calc'!$G$74:$AB$74,0)),'ABP REC Calc'!$C$75:$C$138,'ABP REC Spend'!$E38,'ABP REC Calc'!$B$75:$B$138,'ABP REC Spend'!$F38)*$D38,
IF(AND(M38&gt;0,(N$4-$G38)=(1+$B38)),((M38/$D38)-M38)/$C38,
(IF(AND((N$4-$G38)&lt;(1+$B38),(N$4-$G38)&gt;1),M38,0))))</f>
        <v>0</v>
      </c>
      <c r="O38" s="233">
        <f>IF(O$4=$G38+$B38,SUMIFS(INDEX('ABP REC Calc'!$G$75:$AB$138,,MATCH($I38,'ABP REC Calc'!$G$74:$AB$74,0)),'ABP REC Calc'!$C$75:$C$138,'ABP REC Spend'!$E38,'ABP REC Calc'!$B$75:$B$138,'ABP REC Spend'!$F38)*$D38,
IF(AND(N38&gt;0,(O$4-$G38)=(1+$B38)),((N38/$D38)-N38)/$C38,
(IF(AND((O$4-$G38)&lt;(1+$B38),(O$4-$G38)&gt;1),N38,0))))</f>
        <v>0</v>
      </c>
      <c r="P38" s="233">
        <f>IF(P$4=$G38+$B38,SUMIFS(INDEX('ABP REC Calc'!$G$75:$AB$138,,MATCH($I38,'ABP REC Calc'!$G$74:$AB$74,0)),'ABP REC Calc'!$C$75:$C$138,'ABP REC Spend'!$E38,'ABP REC Calc'!$B$75:$B$138,'ABP REC Spend'!$F38)*$D38,
IF(AND(O38&gt;0,(P$4-$G38)=(1+$B38)),((O38/$D38)-O38)/$C38,
(IF(AND((P$4-$G38)&lt;(1+$B38),(P$4-$G38)&gt;1),O38,0))))</f>
        <v>0</v>
      </c>
      <c r="Q38" s="233">
        <f>IF(Q$4=$G38+$B38,SUMIFS(INDEX('ABP REC Calc'!$G$75:$AB$138,,MATCH($I38,'ABP REC Calc'!$G$74:$AB$74,0)),'ABP REC Calc'!$C$75:$C$138,'ABP REC Spend'!$E38,'ABP REC Calc'!$B$75:$B$138,'ABP REC Spend'!$F38)*$D38,
IF(AND(P38&gt;0,(Q$4-$G38)=(1+$B38)),((P38/$D38)-P38)/$C38,
(IF(AND((Q$4-$G38)&lt;(1+$B38),(Q$4-$G38)&gt;1),P38,0))))</f>
        <v>0</v>
      </c>
      <c r="R38" s="233">
        <f>IF(R$4=$G38+$B38,SUMIFS(INDEX('ABP REC Calc'!$G$75:$AB$138,,MATCH($I38,'ABP REC Calc'!$G$74:$AB$74,0)),'ABP REC Calc'!$C$75:$C$138,'ABP REC Spend'!$E38,'ABP REC Calc'!$B$75:$B$138,'ABP REC Spend'!$F38)*$D38,
IF(AND(Q38&gt;0,(R$4-$G38)=(1+$B38)),((Q38/$D38)-Q38)/$C38,
(IF(AND((R$4-$G38)&lt;(1+$B38),(R$4-$G38)&gt;1),Q38,0))))</f>
        <v>0</v>
      </c>
      <c r="S38" s="233">
        <f>IF(S$4=$G38+$B38,SUMIFS(INDEX('ABP REC Calc'!$G$75:$AB$138,,MATCH($I38,'ABP REC Calc'!$G$74:$AB$74,0)),'ABP REC Calc'!$C$75:$C$138,'ABP REC Spend'!$E38,'ABP REC Calc'!$B$75:$B$138,'ABP REC Spend'!$F38)*$D38,
IF(AND(R38&gt;0,(S$4-$G38)=(1+$B38)),((R38/$D38)-R38)/$C38,
(IF(AND((S$4-$G38)&lt;(1+$B38),(S$4-$G38)&gt;1),R38,0))))</f>
        <v>0</v>
      </c>
      <c r="T38" s="233">
        <f>IF(T$4=$G38+$B38,SUMIFS(INDEX('ABP REC Calc'!$G$75:$AB$138,,MATCH($I38,'ABP REC Calc'!$G$74:$AB$74,0)),'ABP REC Calc'!$C$75:$C$138,'ABP REC Spend'!$E38,'ABP REC Calc'!$B$75:$B$138,'ABP REC Spend'!$F38)*$D38,
IF(AND(S38&gt;0,(T$4-$G38)=(1+$B38)),((S38/$D38)-S38)/$C38,
(IF(AND((T$4-$G38)&lt;(1+$B38),(T$4-$G38)&gt;1),S38,0))))</f>
        <v>97087511.699097693</v>
      </c>
      <c r="U38" s="233">
        <f>IF(U$4=$G38+$B38,SUMIFS(INDEX('ABP REC Calc'!$G$75:$AB$138,,MATCH($I38,'ABP REC Calc'!$G$74:$AB$74,0)),'ABP REC Calc'!$C$75:$C$138,'ABP REC Spend'!$E38,'ABP REC Calc'!$B$75:$B$138,'ABP REC Spend'!$F38)*$D38,
IF(AND(T38&gt;0,(U$4-$G38)=(1+$B38)),((T38/$D38)-T38)/$C38,
(IF(AND((U$4-$G38)&lt;(1+$B38),(U$4-$G38)&gt;1),T38,0))))</f>
        <v>97087511.699097693</v>
      </c>
      <c r="V38" s="233">
        <f>IF(V$4=$G38+$B38,SUMIFS(INDEX('ABP REC Calc'!$G$75:$AB$138,,MATCH($I38,'ABP REC Calc'!$G$74:$AB$74,0)),'ABP REC Calc'!$C$75:$C$138,'ABP REC Spend'!$E38,'ABP REC Calc'!$B$75:$B$138,'ABP REC Spend'!$F38)*$D38,
IF(AND(U38&gt;0,(V$4-$G38)=(1+$B38)),((U38/$D38)-U38)/$C38,
(IF(AND((V$4-$G38)&lt;(1+$B38),(V$4-$G38)&gt;1),U38,0))))</f>
        <v>0</v>
      </c>
      <c r="W38" s="233">
        <f>IF(W$4=$G38+$B38,SUMIFS(INDEX('ABP REC Calc'!$G$75:$AB$138,,MATCH($I38,'ABP REC Calc'!$G$74:$AB$74,0)),'ABP REC Calc'!$C$75:$C$138,'ABP REC Spend'!$E38,'ABP REC Calc'!$B$75:$B$138,'ABP REC Spend'!$F38)*$D38,
IF(AND(V38&gt;0,(W$4-$G38)=(1+$B38)),((V38/$D38)-V38)/$C38,
(IF(AND((W$4-$G38)&lt;(1+$B38),(W$4-$G38)&gt;1),V38,0))))</f>
        <v>0</v>
      </c>
      <c r="X38" s="233">
        <f>IF(X$4=$G38+$B38,SUMIFS(INDEX('ABP REC Calc'!$G$75:$AB$138,,MATCH($I38,'ABP REC Calc'!$G$74:$AB$74,0)),'ABP REC Calc'!$C$75:$C$138,'ABP REC Spend'!$E38,'ABP REC Calc'!$B$75:$B$138,'ABP REC Spend'!$F38)*$D38,
IF(AND(W38&gt;0,(X$4-$G38)=(1+$B38)),((W38/$D38)-W38)/$C38,
(IF(AND((X$4-$G38)&lt;(1+$B38),(X$4-$G38)&gt;1),W38,0))))</f>
        <v>0</v>
      </c>
      <c r="Y38" s="233">
        <f>IF(Y$4=$G38+$B38,SUMIFS(INDEX('ABP REC Calc'!$G$75:$AB$138,,MATCH($I38,'ABP REC Calc'!$G$74:$AB$74,0)),'ABP REC Calc'!$C$75:$C$138,'ABP REC Spend'!$E38,'ABP REC Calc'!$B$75:$B$138,'ABP REC Spend'!$F38)*$D38,
IF(AND(X38&gt;0,(Y$4-$G38)=(1+$B38)),((X38/$D38)-X38)/$C38,
(IF(AND((Y$4-$G38)&lt;(1+$B38),(Y$4-$G38)&gt;1),X38,0))))</f>
        <v>0</v>
      </c>
      <c r="Z38" s="233">
        <f>IF(Z$4=$G38+$B38,SUMIFS(INDEX('ABP REC Calc'!$G$75:$AB$138,,MATCH($I38,'ABP REC Calc'!$G$74:$AB$74,0)),'ABP REC Calc'!$C$75:$C$138,'ABP REC Spend'!$E38,'ABP REC Calc'!$B$75:$B$138,'ABP REC Spend'!$F38)*$D38,
IF(AND(Y38&gt;0,(Z$4-$G38)=(1+$B38)),((Y38/$D38)-Y38)/$C38,
(IF(AND((Z$4-$G38)&lt;(1+$B38),(Z$4-$G38)&gt;1),Y38,0))))</f>
        <v>0</v>
      </c>
      <c r="AA38" s="233">
        <f>IF(AA$4=$G38+$B38,SUMIFS(INDEX('ABP REC Calc'!$G$75:$AB$138,,MATCH($I38,'ABP REC Calc'!$G$74:$AB$74,0)),'ABP REC Calc'!$C$75:$C$138,'ABP REC Spend'!$E38,'ABP REC Calc'!$B$75:$B$138,'ABP REC Spend'!$F38)*$D38,
IF(AND(Z38&gt;0,(AA$4-$G38)=(1+$B38)),((Z38/$D38)-Z38)/$C38,
(IF(AND((AA$4-$G38)&lt;(1+$B38),(AA$4-$G38)&gt;1),Z38,0))))</f>
        <v>0</v>
      </c>
      <c r="AB38" s="233">
        <f>IF(AB$4=$G38+$B38,SUMIFS(INDEX('ABP REC Calc'!$G$75:$AB$138,,MATCH($I38,'ABP REC Calc'!$G$74:$AB$74,0)),'ABP REC Calc'!$C$75:$C$138,'ABP REC Spend'!$E38,'ABP REC Calc'!$B$75:$B$138,'ABP REC Spend'!$F38)*$D38,
IF(AND(AA38&gt;0,(AB$4-$G38)=(1+$B38)),((AA38/$D38)-AA38)/$C38,
(IF(AND((AB$4-$G38)&lt;(1+$B38),(AB$4-$G38)&gt;1),AA38,0))))</f>
        <v>0</v>
      </c>
      <c r="AC38" s="233">
        <f>IF(AC$4=$G38+$B38,SUMIFS(INDEX('ABP REC Calc'!$G$75:$AB$138,,MATCH($I38,'ABP REC Calc'!$G$74:$AB$74,0)),'ABP REC Calc'!$C$75:$C$138,'ABP REC Spend'!$E38,'ABP REC Calc'!$B$75:$B$138,'ABP REC Spend'!$F38)*$D38,
IF(AND(AB38&gt;0,(AC$4-$G38)=(1+$B38)),((AB38/$D38)-AB38)/$C38,
(IF(AND((AC$4-$G38)&lt;(1+$B38),(AC$4-$G38)&gt;1),AB38,0))))</f>
        <v>0</v>
      </c>
      <c r="AD38" s="233">
        <f>IF(AD$4=$G38+$B38,SUMIFS(INDEX('ABP REC Calc'!$G$75:$AB$138,,MATCH($I38,'ABP REC Calc'!$G$74:$AB$74,0)),'ABP REC Calc'!$C$75:$C$138,'ABP REC Spend'!$E38,'ABP REC Calc'!$B$75:$B$138,'ABP REC Spend'!$F38)*$D38,
IF(AND(AC38&gt;0,(AD$4-$G38)=(1+$B38)),((AC38/$D38)-AC38)/$C38,
(IF(AND((AD$4-$G38)&lt;(1+$B38),(AD$4-$G38)&gt;1),AC38,0))))</f>
        <v>0</v>
      </c>
      <c r="AE38" s="233">
        <f>IF(AE$4=$G38+$B38,SUMIFS(INDEX('ABP REC Calc'!$G$75:$AB$138,,MATCH($I38,'ABP REC Calc'!$G$74:$AB$74,0)),'ABP REC Calc'!$C$75:$C$138,'ABP REC Spend'!$E38,'ABP REC Calc'!$B$75:$B$138,'ABP REC Spend'!$F38)*$D38,
IF(AND(AD38&gt;0,(AE$4-$G38)=(1+$B38)),((AD38/$D38)-AD38)/$C38,
(IF(AND((AE$4-$G38)&lt;(1+$B38),(AE$4-$G38)&gt;1),AD38,0))))</f>
        <v>0</v>
      </c>
      <c r="AF38" s="233">
        <f>IF(AF$4=$G38+$B38,SUMIFS(INDEX('ABP REC Calc'!$G$75:$AB$138,,MATCH($I38,'ABP REC Calc'!$G$74:$AB$74,0)),'ABP REC Calc'!$C$75:$C$138,'ABP REC Spend'!$E38,'ABP REC Calc'!$B$75:$B$138,'ABP REC Spend'!$F38)*$D38,
IF(AND(AE38&gt;0,(AF$4-$G38)=(1+$B38)),((AE38/$D38)-AE38)/$C38,
(IF(AND((AF$4-$G38)&lt;(1+$B38),(AF$4-$G38)&gt;1),AE38,0))))</f>
        <v>0</v>
      </c>
      <c r="AG38" s="233">
        <f>IF(AG$4=$G38+$B38,SUMIFS(INDEX('ABP REC Calc'!$G$75:$AB$138,,MATCH($I38,'ABP REC Calc'!$G$74:$AB$74,0)),'ABP REC Calc'!$C$75:$C$138,'ABP REC Spend'!$E38,'ABP REC Calc'!$B$75:$B$138,'ABP REC Spend'!$F38)*$D38,
IF(AND(AF38&gt;0,(AG$4-$G38)=(1+$B38)),((AF38/$D38)-AF38)/$C38,
(IF(AND((AG$4-$G38)&lt;(1+$B38),(AG$4-$G38)&gt;1),AF38,0))))</f>
        <v>0</v>
      </c>
      <c r="AH38" s="233">
        <f>IF(AH$4=$G38+$B38,SUMIFS(INDEX('ABP REC Calc'!$G$75:$AB$138,,MATCH($I38,'ABP REC Calc'!$G$74:$AB$74,0)),'ABP REC Calc'!$C$75:$C$138,'ABP REC Spend'!$E38,'ABP REC Calc'!$B$75:$B$138,'ABP REC Spend'!$F38)*$D38,
IF(AND(AG38&gt;0,(AH$4-$G38)=(1+$B38)),((AG38/$D38)-AG38)/$C38,
(IF(AND((AH$4-$G38)&lt;(1+$B38),(AH$4-$G38)&gt;1),AG38,0))))</f>
        <v>0</v>
      </c>
    </row>
    <row r="39" spans="2:34" ht="14.75" customHeight="1" x14ac:dyDescent="0.25">
      <c r="B39" s="332" cm="1">
        <f t="array" ref="B39">INDEX(Inputs_ByYear!$D$78:$D$83, MATCH('ABP REC Spend'!$E39, Inputs_ByYear!$B$78:$B$83,0),)</f>
        <v>0</v>
      </c>
      <c r="C39" s="332" cm="1">
        <f t="array" ref="C39">INDEX(Inputs_ByYear!$D$60:$D$65, MATCH('ABP REC Spend'!$E39,Inputs_ByYear!$B$60:$B$65,0),)</f>
        <v>1</v>
      </c>
      <c r="D39" s="332" cm="1">
        <f t="array" ref="D39">INDEX(Inputs_ByYear!$D$69:$D$74, MATCH('ABP REC Spend'!$E39, Inputs_ByYear!$B$69:$B$74,0),)</f>
        <v>0.5</v>
      </c>
      <c r="E39" s="222" t="s">
        <v>233</v>
      </c>
      <c r="F39" s="219" t="s">
        <v>259</v>
      </c>
      <c r="G39" s="219">
        <f t="shared" si="2"/>
        <v>2035</v>
      </c>
      <c r="H39" s="219"/>
      <c r="I39" s="227" t="s">
        <v>33</v>
      </c>
      <c r="J39" s="233">
        <f>IF(J$4=$G39+$B39,SUMIFS(INDEX('ABP REC Calc'!$G$75:$AB$138,,MATCH($I39,'ABP REC Calc'!$G$74:$AB$74,0)),'ABP REC Calc'!$C$75:$C$138,'ABP REC Spend'!$E39,'ABP REC Calc'!$B$75:$B$138,'ABP REC Spend'!$F39)*$D39,
IF(AND(I39&gt;0,(J$4-$G39)=(1+$B39)),((I39/$D39)-I39)/$C39,
(IF(AND((J$4-$G39)&lt;(1+$B39),(J$4-$G39)&gt;1),I39,0))))</f>
        <v>0</v>
      </c>
      <c r="K39" s="233">
        <f>IF(K$4=$G39+$B39,SUMIFS(INDEX('ABP REC Calc'!$G$75:$AB$138,,MATCH($I39,'ABP REC Calc'!$G$74:$AB$74,0)),'ABP REC Calc'!$C$75:$C$138,'ABP REC Spend'!$E39,'ABP REC Calc'!$B$75:$B$138,'ABP REC Spend'!$F39)*$D39,
IF(AND(J39&gt;0,(K$4-$G39)=(1+$B39)),((J39/$D39)-J39)/$C39,
(IF(AND((K$4-$G39)&lt;(1+$B39),(K$4-$G39)&gt;1),J39,0))))</f>
        <v>0</v>
      </c>
      <c r="L39" s="233">
        <f>IF(L$4=$G39+$B39,SUMIFS(INDEX('ABP REC Calc'!$G$75:$AB$138,,MATCH($I39,'ABP REC Calc'!$G$74:$AB$74,0)),'ABP REC Calc'!$C$75:$C$138,'ABP REC Spend'!$E39,'ABP REC Calc'!$B$75:$B$138,'ABP REC Spend'!$F39)*$D39,
IF(AND(K39&gt;0,(L$4-$G39)=(1+$B39)),((K39/$D39)-K39)/$C39,
(IF(AND((L$4-$G39)&lt;(1+$B39),(L$4-$G39)&gt;1),K39,0))))</f>
        <v>0</v>
      </c>
      <c r="M39" s="233">
        <f>IF(M$4=$G39+$B39,SUMIFS(INDEX('ABP REC Calc'!$G$75:$AB$138,,MATCH($I39,'ABP REC Calc'!$G$74:$AB$74,0)),'ABP REC Calc'!$C$75:$C$138,'ABP REC Spend'!$E39,'ABP REC Calc'!$B$75:$B$138,'ABP REC Spend'!$F39)*$D39,
IF(AND(L39&gt;0,(M$4-$G39)=(1+$B39)),((L39/$D39)-L39)/$C39,
(IF(AND((M$4-$G39)&lt;(1+$B39),(M$4-$G39)&gt;1),L39,0))))</f>
        <v>0</v>
      </c>
      <c r="N39" s="233">
        <f>IF(N$4=$G39+$B39,SUMIFS(INDEX('ABP REC Calc'!$G$75:$AB$138,,MATCH($I39,'ABP REC Calc'!$G$74:$AB$74,0)),'ABP REC Calc'!$C$75:$C$138,'ABP REC Spend'!$E39,'ABP REC Calc'!$B$75:$B$138,'ABP REC Spend'!$F39)*$D39,
IF(AND(M39&gt;0,(N$4-$G39)=(1+$B39)),((M39/$D39)-M39)/$C39,
(IF(AND((N$4-$G39)&lt;(1+$B39),(N$4-$G39)&gt;1),M39,0))))</f>
        <v>0</v>
      </c>
      <c r="O39" s="233">
        <f>IF(O$4=$G39+$B39,SUMIFS(INDEX('ABP REC Calc'!$G$75:$AB$138,,MATCH($I39,'ABP REC Calc'!$G$74:$AB$74,0)),'ABP REC Calc'!$C$75:$C$138,'ABP REC Spend'!$E39,'ABP REC Calc'!$B$75:$B$138,'ABP REC Spend'!$F39)*$D39,
IF(AND(N39&gt;0,(O$4-$G39)=(1+$B39)),((N39/$D39)-N39)/$C39,
(IF(AND((O$4-$G39)&lt;(1+$B39),(O$4-$G39)&gt;1),N39,0))))</f>
        <v>0</v>
      </c>
      <c r="P39" s="233">
        <f>IF(P$4=$G39+$B39,SUMIFS(INDEX('ABP REC Calc'!$G$75:$AB$138,,MATCH($I39,'ABP REC Calc'!$G$74:$AB$74,0)),'ABP REC Calc'!$C$75:$C$138,'ABP REC Spend'!$E39,'ABP REC Calc'!$B$75:$B$138,'ABP REC Spend'!$F39)*$D39,
IF(AND(O39&gt;0,(P$4-$G39)=(1+$B39)),((O39/$D39)-O39)/$C39,
(IF(AND((P$4-$G39)&lt;(1+$B39),(P$4-$G39)&gt;1),O39,0))))</f>
        <v>0</v>
      </c>
      <c r="Q39" s="233">
        <f>IF(Q$4=$G39+$B39,SUMIFS(INDEX('ABP REC Calc'!$G$75:$AB$138,,MATCH($I39,'ABP REC Calc'!$G$74:$AB$74,0)),'ABP REC Calc'!$C$75:$C$138,'ABP REC Spend'!$E39,'ABP REC Calc'!$B$75:$B$138,'ABP REC Spend'!$F39)*$D39,
IF(AND(P39&gt;0,(Q$4-$G39)=(1+$B39)),((P39/$D39)-P39)/$C39,
(IF(AND((Q$4-$G39)&lt;(1+$B39),(Q$4-$G39)&gt;1),P39,0))))</f>
        <v>0</v>
      </c>
      <c r="R39" s="233">
        <f>IF(R$4=$G39+$B39,SUMIFS(INDEX('ABP REC Calc'!$G$75:$AB$138,,MATCH($I39,'ABP REC Calc'!$G$74:$AB$74,0)),'ABP REC Calc'!$C$75:$C$138,'ABP REC Spend'!$E39,'ABP REC Calc'!$B$75:$B$138,'ABP REC Spend'!$F39)*$D39,
IF(AND(Q39&gt;0,(R$4-$G39)=(1+$B39)),((Q39/$D39)-Q39)/$C39,
(IF(AND((R$4-$G39)&lt;(1+$B39),(R$4-$G39)&gt;1),Q39,0))))</f>
        <v>0</v>
      </c>
      <c r="S39" s="233">
        <f>IF(S$4=$G39+$B39,SUMIFS(INDEX('ABP REC Calc'!$G$75:$AB$138,,MATCH($I39,'ABP REC Calc'!$G$74:$AB$74,0)),'ABP REC Calc'!$C$75:$C$138,'ABP REC Spend'!$E39,'ABP REC Calc'!$B$75:$B$138,'ABP REC Spend'!$F39)*$D39,
IF(AND(R39&gt;0,(S$4-$G39)=(1+$B39)),((R39/$D39)-R39)/$C39,
(IF(AND((S$4-$G39)&lt;(1+$B39),(S$4-$G39)&gt;1),R39,0))))</f>
        <v>0</v>
      </c>
      <c r="T39" s="233">
        <f>IF(T$4=$G39+$B39,SUMIFS(INDEX('ABP REC Calc'!$G$75:$AB$138,,MATCH($I39,'ABP REC Calc'!$G$74:$AB$74,0)),'ABP REC Calc'!$C$75:$C$138,'ABP REC Spend'!$E39,'ABP REC Calc'!$B$75:$B$138,'ABP REC Spend'!$F39)*$D39,
IF(AND(S39&gt;0,(T$4-$G39)=(1+$B39)),((S39/$D39)-S39)/$C39,
(IF(AND((T$4-$G39)&lt;(1+$B39),(T$4-$G39)&gt;1),S39,0))))</f>
        <v>0</v>
      </c>
      <c r="U39" s="233">
        <f>IF(U$4=$G39+$B39,SUMIFS(INDEX('ABP REC Calc'!$G$75:$AB$138,,MATCH($I39,'ABP REC Calc'!$G$74:$AB$74,0)),'ABP REC Calc'!$C$75:$C$138,'ABP REC Spend'!$E39,'ABP REC Calc'!$B$75:$B$138,'ABP REC Spend'!$F39)*$D39,
IF(AND(T39&gt;0,(U$4-$G39)=(1+$B39)),((T39/$D39)-T39)/$C39,
(IF(AND((U$4-$G39)&lt;(1+$B39),(U$4-$G39)&gt;1),T39,0))))</f>
        <v>96116636.582106709</v>
      </c>
      <c r="V39" s="233">
        <f>IF(V$4=$G39+$B39,SUMIFS(INDEX('ABP REC Calc'!$G$75:$AB$138,,MATCH($I39,'ABP REC Calc'!$G$74:$AB$74,0)),'ABP REC Calc'!$C$75:$C$138,'ABP REC Spend'!$E39,'ABP REC Calc'!$B$75:$B$138,'ABP REC Spend'!$F39)*$D39,
IF(AND(U39&gt;0,(V$4-$G39)=(1+$B39)),((U39/$D39)-U39)/$C39,
(IF(AND((V$4-$G39)&lt;(1+$B39),(V$4-$G39)&gt;1),U39,0))))</f>
        <v>96116636.582106709</v>
      </c>
      <c r="W39" s="233">
        <f>IF(W$4=$G39+$B39,SUMIFS(INDEX('ABP REC Calc'!$G$75:$AB$138,,MATCH($I39,'ABP REC Calc'!$G$74:$AB$74,0)),'ABP REC Calc'!$C$75:$C$138,'ABP REC Spend'!$E39,'ABP REC Calc'!$B$75:$B$138,'ABP REC Spend'!$F39)*$D39,
IF(AND(V39&gt;0,(W$4-$G39)=(1+$B39)),((V39/$D39)-V39)/$C39,
(IF(AND((W$4-$G39)&lt;(1+$B39),(W$4-$G39)&gt;1),V39,0))))</f>
        <v>0</v>
      </c>
      <c r="X39" s="233">
        <f>IF(X$4=$G39+$B39,SUMIFS(INDEX('ABP REC Calc'!$G$75:$AB$138,,MATCH($I39,'ABP REC Calc'!$G$74:$AB$74,0)),'ABP REC Calc'!$C$75:$C$138,'ABP REC Spend'!$E39,'ABP REC Calc'!$B$75:$B$138,'ABP REC Spend'!$F39)*$D39,
IF(AND(W39&gt;0,(X$4-$G39)=(1+$B39)),((W39/$D39)-W39)/$C39,
(IF(AND((X$4-$G39)&lt;(1+$B39),(X$4-$G39)&gt;1),W39,0))))</f>
        <v>0</v>
      </c>
      <c r="Y39" s="233">
        <f>IF(Y$4=$G39+$B39,SUMIFS(INDEX('ABP REC Calc'!$G$75:$AB$138,,MATCH($I39,'ABP REC Calc'!$G$74:$AB$74,0)),'ABP REC Calc'!$C$75:$C$138,'ABP REC Spend'!$E39,'ABP REC Calc'!$B$75:$B$138,'ABP REC Spend'!$F39)*$D39,
IF(AND(X39&gt;0,(Y$4-$G39)=(1+$B39)),((X39/$D39)-X39)/$C39,
(IF(AND((Y$4-$G39)&lt;(1+$B39),(Y$4-$G39)&gt;1),X39,0))))</f>
        <v>0</v>
      </c>
      <c r="Z39" s="233">
        <f>IF(Z$4=$G39+$B39,SUMIFS(INDEX('ABP REC Calc'!$G$75:$AB$138,,MATCH($I39,'ABP REC Calc'!$G$74:$AB$74,0)),'ABP REC Calc'!$C$75:$C$138,'ABP REC Spend'!$E39,'ABP REC Calc'!$B$75:$B$138,'ABP REC Spend'!$F39)*$D39,
IF(AND(Y39&gt;0,(Z$4-$G39)=(1+$B39)),((Y39/$D39)-Y39)/$C39,
(IF(AND((Z$4-$G39)&lt;(1+$B39),(Z$4-$G39)&gt;1),Y39,0))))</f>
        <v>0</v>
      </c>
      <c r="AA39" s="233">
        <f>IF(AA$4=$G39+$B39,SUMIFS(INDEX('ABP REC Calc'!$G$75:$AB$138,,MATCH($I39,'ABP REC Calc'!$G$74:$AB$74,0)),'ABP REC Calc'!$C$75:$C$138,'ABP REC Spend'!$E39,'ABP REC Calc'!$B$75:$B$138,'ABP REC Spend'!$F39)*$D39,
IF(AND(Z39&gt;0,(AA$4-$G39)=(1+$B39)),((Z39/$D39)-Z39)/$C39,
(IF(AND((AA$4-$G39)&lt;(1+$B39),(AA$4-$G39)&gt;1),Z39,0))))</f>
        <v>0</v>
      </c>
      <c r="AB39" s="233">
        <f>IF(AB$4=$G39+$B39,SUMIFS(INDEX('ABP REC Calc'!$G$75:$AB$138,,MATCH($I39,'ABP REC Calc'!$G$74:$AB$74,0)),'ABP REC Calc'!$C$75:$C$138,'ABP REC Spend'!$E39,'ABP REC Calc'!$B$75:$B$138,'ABP REC Spend'!$F39)*$D39,
IF(AND(AA39&gt;0,(AB$4-$G39)=(1+$B39)),((AA39/$D39)-AA39)/$C39,
(IF(AND((AB$4-$G39)&lt;(1+$B39),(AB$4-$G39)&gt;1),AA39,0))))</f>
        <v>0</v>
      </c>
      <c r="AC39" s="233">
        <f>IF(AC$4=$G39+$B39,SUMIFS(INDEX('ABP REC Calc'!$G$75:$AB$138,,MATCH($I39,'ABP REC Calc'!$G$74:$AB$74,0)),'ABP REC Calc'!$C$75:$C$138,'ABP REC Spend'!$E39,'ABP REC Calc'!$B$75:$B$138,'ABP REC Spend'!$F39)*$D39,
IF(AND(AB39&gt;0,(AC$4-$G39)=(1+$B39)),((AB39/$D39)-AB39)/$C39,
(IF(AND((AC$4-$G39)&lt;(1+$B39),(AC$4-$G39)&gt;1),AB39,0))))</f>
        <v>0</v>
      </c>
      <c r="AD39" s="233">
        <f>IF(AD$4=$G39+$B39,SUMIFS(INDEX('ABP REC Calc'!$G$75:$AB$138,,MATCH($I39,'ABP REC Calc'!$G$74:$AB$74,0)),'ABP REC Calc'!$C$75:$C$138,'ABP REC Spend'!$E39,'ABP REC Calc'!$B$75:$B$138,'ABP REC Spend'!$F39)*$D39,
IF(AND(AC39&gt;0,(AD$4-$G39)=(1+$B39)),((AC39/$D39)-AC39)/$C39,
(IF(AND((AD$4-$G39)&lt;(1+$B39),(AD$4-$G39)&gt;1),AC39,0))))</f>
        <v>0</v>
      </c>
      <c r="AE39" s="233">
        <f>IF(AE$4=$G39+$B39,SUMIFS(INDEX('ABP REC Calc'!$G$75:$AB$138,,MATCH($I39,'ABP REC Calc'!$G$74:$AB$74,0)),'ABP REC Calc'!$C$75:$C$138,'ABP REC Spend'!$E39,'ABP REC Calc'!$B$75:$B$138,'ABP REC Spend'!$F39)*$D39,
IF(AND(AD39&gt;0,(AE$4-$G39)=(1+$B39)),((AD39/$D39)-AD39)/$C39,
(IF(AND((AE$4-$G39)&lt;(1+$B39),(AE$4-$G39)&gt;1),AD39,0))))</f>
        <v>0</v>
      </c>
      <c r="AF39" s="233">
        <f>IF(AF$4=$G39+$B39,SUMIFS(INDEX('ABP REC Calc'!$G$75:$AB$138,,MATCH($I39,'ABP REC Calc'!$G$74:$AB$74,0)),'ABP REC Calc'!$C$75:$C$138,'ABP REC Spend'!$E39,'ABP REC Calc'!$B$75:$B$138,'ABP REC Spend'!$F39)*$D39,
IF(AND(AE39&gt;0,(AF$4-$G39)=(1+$B39)),((AE39/$D39)-AE39)/$C39,
(IF(AND((AF$4-$G39)&lt;(1+$B39),(AF$4-$G39)&gt;1),AE39,0))))</f>
        <v>0</v>
      </c>
      <c r="AG39" s="233">
        <f>IF(AG$4=$G39+$B39,SUMIFS(INDEX('ABP REC Calc'!$G$75:$AB$138,,MATCH($I39,'ABP REC Calc'!$G$74:$AB$74,0)),'ABP REC Calc'!$C$75:$C$138,'ABP REC Spend'!$E39,'ABP REC Calc'!$B$75:$B$138,'ABP REC Spend'!$F39)*$D39,
IF(AND(AF39&gt;0,(AG$4-$G39)=(1+$B39)),((AF39/$D39)-AF39)/$C39,
(IF(AND((AG$4-$G39)&lt;(1+$B39),(AG$4-$G39)&gt;1),AF39,0))))</f>
        <v>0</v>
      </c>
      <c r="AH39" s="233">
        <f>IF(AH$4=$G39+$B39,SUMIFS(INDEX('ABP REC Calc'!$G$75:$AB$138,,MATCH($I39,'ABP REC Calc'!$G$74:$AB$74,0)),'ABP REC Calc'!$C$75:$C$138,'ABP REC Spend'!$E39,'ABP REC Calc'!$B$75:$B$138,'ABP REC Spend'!$F39)*$D39,
IF(AND(AG39&gt;0,(AH$4-$G39)=(1+$B39)),((AG39/$D39)-AG39)/$C39,
(IF(AND((AH$4-$G39)&lt;(1+$B39),(AH$4-$G39)&gt;1),AG39,0))))</f>
        <v>0</v>
      </c>
    </row>
    <row r="40" spans="2:34" ht="14.75" customHeight="1" x14ac:dyDescent="0.25">
      <c r="B40" s="332" cm="1">
        <f t="array" ref="B40">INDEX(Inputs_ByYear!$D$78:$D$83, MATCH('ABP REC Spend'!$E40, Inputs_ByYear!$B$78:$B$83,0),)</f>
        <v>0</v>
      </c>
      <c r="C40" s="332" cm="1">
        <f t="array" ref="C40">INDEX(Inputs_ByYear!$D$60:$D$65, MATCH('ABP REC Spend'!$E40,Inputs_ByYear!$B$60:$B$65,0),)</f>
        <v>1</v>
      </c>
      <c r="D40" s="332" cm="1">
        <f t="array" ref="D40">INDEX(Inputs_ByYear!$D$69:$D$74, MATCH('ABP REC Spend'!$E40, Inputs_ByYear!$B$69:$B$74,0),)</f>
        <v>0.5</v>
      </c>
      <c r="E40" s="222" t="s">
        <v>233</v>
      </c>
      <c r="F40" s="219" t="s">
        <v>259</v>
      </c>
      <c r="G40" s="219">
        <f t="shared" si="2"/>
        <v>2036</v>
      </c>
      <c r="H40" s="219"/>
      <c r="I40" s="227" t="s">
        <v>34</v>
      </c>
      <c r="J40" s="233">
        <f>IF(J$4=$G40+$B40,SUMIFS(INDEX('ABP REC Calc'!$G$75:$AB$138,,MATCH($I40,'ABP REC Calc'!$G$74:$AB$74,0)),'ABP REC Calc'!$C$75:$C$138,'ABP REC Spend'!$E40,'ABP REC Calc'!$B$75:$B$138,'ABP REC Spend'!$F40)*$D40,
IF(AND(I40&gt;0,(J$4-$G40)=(1+$B40)),((I40/$D40)-I40)/$C40,
(IF(AND((J$4-$G40)&lt;(1+$B40),(J$4-$G40)&gt;1),I40,0))))</f>
        <v>0</v>
      </c>
      <c r="K40" s="233">
        <f>IF(K$4=$G40+$B40,SUMIFS(INDEX('ABP REC Calc'!$G$75:$AB$138,,MATCH($I40,'ABP REC Calc'!$G$74:$AB$74,0)),'ABP REC Calc'!$C$75:$C$138,'ABP REC Spend'!$E40,'ABP REC Calc'!$B$75:$B$138,'ABP REC Spend'!$F40)*$D40,
IF(AND(J40&gt;0,(K$4-$G40)=(1+$B40)),((J40/$D40)-J40)/$C40,
(IF(AND((K$4-$G40)&lt;(1+$B40),(K$4-$G40)&gt;1),J40,0))))</f>
        <v>0</v>
      </c>
      <c r="L40" s="233">
        <f>IF(L$4=$G40+$B40,SUMIFS(INDEX('ABP REC Calc'!$G$75:$AB$138,,MATCH($I40,'ABP REC Calc'!$G$74:$AB$74,0)),'ABP REC Calc'!$C$75:$C$138,'ABP REC Spend'!$E40,'ABP REC Calc'!$B$75:$B$138,'ABP REC Spend'!$F40)*$D40,
IF(AND(K40&gt;0,(L$4-$G40)=(1+$B40)),((K40/$D40)-K40)/$C40,
(IF(AND((L$4-$G40)&lt;(1+$B40),(L$4-$G40)&gt;1),K40,0))))</f>
        <v>0</v>
      </c>
      <c r="M40" s="233">
        <f>IF(M$4=$G40+$B40,SUMIFS(INDEX('ABP REC Calc'!$G$75:$AB$138,,MATCH($I40,'ABP REC Calc'!$G$74:$AB$74,0)),'ABP REC Calc'!$C$75:$C$138,'ABP REC Spend'!$E40,'ABP REC Calc'!$B$75:$B$138,'ABP REC Spend'!$F40)*$D40,
IF(AND(L40&gt;0,(M$4-$G40)=(1+$B40)),((L40/$D40)-L40)/$C40,
(IF(AND((M$4-$G40)&lt;(1+$B40),(M$4-$G40)&gt;1),L40,0))))</f>
        <v>0</v>
      </c>
      <c r="N40" s="233">
        <f>IF(N$4=$G40+$B40,SUMIFS(INDEX('ABP REC Calc'!$G$75:$AB$138,,MATCH($I40,'ABP REC Calc'!$G$74:$AB$74,0)),'ABP REC Calc'!$C$75:$C$138,'ABP REC Spend'!$E40,'ABP REC Calc'!$B$75:$B$138,'ABP REC Spend'!$F40)*$D40,
IF(AND(M40&gt;0,(N$4-$G40)=(1+$B40)),((M40/$D40)-M40)/$C40,
(IF(AND((N$4-$G40)&lt;(1+$B40),(N$4-$G40)&gt;1),M40,0))))</f>
        <v>0</v>
      </c>
      <c r="O40" s="233">
        <f>IF(O$4=$G40+$B40,SUMIFS(INDEX('ABP REC Calc'!$G$75:$AB$138,,MATCH($I40,'ABP REC Calc'!$G$74:$AB$74,0)),'ABP REC Calc'!$C$75:$C$138,'ABP REC Spend'!$E40,'ABP REC Calc'!$B$75:$B$138,'ABP REC Spend'!$F40)*$D40,
IF(AND(N40&gt;0,(O$4-$G40)=(1+$B40)),((N40/$D40)-N40)/$C40,
(IF(AND((O$4-$G40)&lt;(1+$B40),(O$4-$G40)&gt;1),N40,0))))</f>
        <v>0</v>
      </c>
      <c r="P40" s="233">
        <f>IF(P$4=$G40+$B40,SUMIFS(INDEX('ABP REC Calc'!$G$75:$AB$138,,MATCH($I40,'ABP REC Calc'!$G$74:$AB$74,0)),'ABP REC Calc'!$C$75:$C$138,'ABP REC Spend'!$E40,'ABP REC Calc'!$B$75:$B$138,'ABP REC Spend'!$F40)*$D40,
IF(AND(O40&gt;0,(P$4-$G40)=(1+$B40)),((O40/$D40)-O40)/$C40,
(IF(AND((P$4-$G40)&lt;(1+$B40),(P$4-$G40)&gt;1),O40,0))))</f>
        <v>0</v>
      </c>
      <c r="Q40" s="233">
        <f>IF(Q$4=$G40+$B40,SUMIFS(INDEX('ABP REC Calc'!$G$75:$AB$138,,MATCH($I40,'ABP REC Calc'!$G$74:$AB$74,0)),'ABP REC Calc'!$C$75:$C$138,'ABP REC Spend'!$E40,'ABP REC Calc'!$B$75:$B$138,'ABP REC Spend'!$F40)*$D40,
IF(AND(P40&gt;0,(Q$4-$G40)=(1+$B40)),((P40/$D40)-P40)/$C40,
(IF(AND((Q$4-$G40)&lt;(1+$B40),(Q$4-$G40)&gt;1),P40,0))))</f>
        <v>0</v>
      </c>
      <c r="R40" s="233">
        <f>IF(R$4=$G40+$B40,SUMIFS(INDEX('ABP REC Calc'!$G$75:$AB$138,,MATCH($I40,'ABP REC Calc'!$G$74:$AB$74,0)),'ABP REC Calc'!$C$75:$C$138,'ABP REC Spend'!$E40,'ABP REC Calc'!$B$75:$B$138,'ABP REC Spend'!$F40)*$D40,
IF(AND(Q40&gt;0,(R$4-$G40)=(1+$B40)),((Q40/$D40)-Q40)/$C40,
(IF(AND((R$4-$G40)&lt;(1+$B40),(R$4-$G40)&gt;1),Q40,0))))</f>
        <v>0</v>
      </c>
      <c r="S40" s="233">
        <f>IF(S$4=$G40+$B40,SUMIFS(INDEX('ABP REC Calc'!$G$75:$AB$138,,MATCH($I40,'ABP REC Calc'!$G$74:$AB$74,0)),'ABP REC Calc'!$C$75:$C$138,'ABP REC Spend'!$E40,'ABP REC Calc'!$B$75:$B$138,'ABP REC Spend'!$F40)*$D40,
IF(AND(R40&gt;0,(S$4-$G40)=(1+$B40)),((R40/$D40)-R40)/$C40,
(IF(AND((S$4-$G40)&lt;(1+$B40),(S$4-$G40)&gt;1),R40,0))))</f>
        <v>0</v>
      </c>
      <c r="T40" s="233">
        <f>IF(T$4=$G40+$B40,SUMIFS(INDEX('ABP REC Calc'!$G$75:$AB$138,,MATCH($I40,'ABP REC Calc'!$G$74:$AB$74,0)),'ABP REC Calc'!$C$75:$C$138,'ABP REC Spend'!$E40,'ABP REC Calc'!$B$75:$B$138,'ABP REC Spend'!$F40)*$D40,
IF(AND(S40&gt;0,(T$4-$G40)=(1+$B40)),((S40/$D40)-S40)/$C40,
(IF(AND((T$4-$G40)&lt;(1+$B40),(T$4-$G40)&gt;1),S40,0))))</f>
        <v>0</v>
      </c>
      <c r="U40" s="233">
        <f>IF(U$4=$G40+$B40,SUMIFS(INDEX('ABP REC Calc'!$G$75:$AB$138,,MATCH($I40,'ABP REC Calc'!$G$74:$AB$74,0)),'ABP REC Calc'!$C$75:$C$138,'ABP REC Spend'!$E40,'ABP REC Calc'!$B$75:$B$138,'ABP REC Spend'!$F40)*$D40,
IF(AND(T40&gt;0,(U$4-$G40)=(1+$B40)),((T40/$D40)-T40)/$C40,
(IF(AND((U$4-$G40)&lt;(1+$B40),(U$4-$G40)&gt;1),T40,0))))</f>
        <v>0</v>
      </c>
      <c r="V40" s="233">
        <f>IF(V$4=$G40+$B40,SUMIFS(INDEX('ABP REC Calc'!$G$75:$AB$138,,MATCH($I40,'ABP REC Calc'!$G$74:$AB$74,0)),'ABP REC Calc'!$C$75:$C$138,'ABP REC Spend'!$E40,'ABP REC Calc'!$B$75:$B$138,'ABP REC Spend'!$F40)*$D40,
IF(AND(U40&gt;0,(V$4-$G40)=(1+$B40)),((U40/$D40)-U40)/$C40,
(IF(AND((V$4-$G40)&lt;(1+$B40),(V$4-$G40)&gt;1),U40,0))))</f>
        <v>95155470.216285646</v>
      </c>
      <c r="W40" s="233">
        <f>IF(W$4=$G40+$B40,SUMIFS(INDEX('ABP REC Calc'!$G$75:$AB$138,,MATCH($I40,'ABP REC Calc'!$G$74:$AB$74,0)),'ABP REC Calc'!$C$75:$C$138,'ABP REC Spend'!$E40,'ABP REC Calc'!$B$75:$B$138,'ABP REC Spend'!$F40)*$D40,
IF(AND(V40&gt;0,(W$4-$G40)=(1+$B40)),((V40/$D40)-V40)/$C40,
(IF(AND((W$4-$G40)&lt;(1+$B40),(W$4-$G40)&gt;1),V40,0))))</f>
        <v>95155470.216285646</v>
      </c>
      <c r="X40" s="233">
        <f>IF(X$4=$G40+$B40,SUMIFS(INDEX('ABP REC Calc'!$G$75:$AB$138,,MATCH($I40,'ABP REC Calc'!$G$74:$AB$74,0)),'ABP REC Calc'!$C$75:$C$138,'ABP REC Spend'!$E40,'ABP REC Calc'!$B$75:$B$138,'ABP REC Spend'!$F40)*$D40,
IF(AND(W40&gt;0,(X$4-$G40)=(1+$B40)),((W40/$D40)-W40)/$C40,
(IF(AND((X$4-$G40)&lt;(1+$B40),(X$4-$G40)&gt;1),W40,0))))</f>
        <v>0</v>
      </c>
      <c r="Y40" s="233">
        <f>IF(Y$4=$G40+$B40,SUMIFS(INDEX('ABP REC Calc'!$G$75:$AB$138,,MATCH($I40,'ABP REC Calc'!$G$74:$AB$74,0)),'ABP REC Calc'!$C$75:$C$138,'ABP REC Spend'!$E40,'ABP REC Calc'!$B$75:$B$138,'ABP REC Spend'!$F40)*$D40,
IF(AND(X40&gt;0,(Y$4-$G40)=(1+$B40)),((X40/$D40)-X40)/$C40,
(IF(AND((Y$4-$G40)&lt;(1+$B40),(Y$4-$G40)&gt;1),X40,0))))</f>
        <v>0</v>
      </c>
      <c r="Z40" s="233">
        <f>IF(Z$4=$G40+$B40,SUMIFS(INDEX('ABP REC Calc'!$G$75:$AB$138,,MATCH($I40,'ABP REC Calc'!$G$74:$AB$74,0)),'ABP REC Calc'!$C$75:$C$138,'ABP REC Spend'!$E40,'ABP REC Calc'!$B$75:$B$138,'ABP REC Spend'!$F40)*$D40,
IF(AND(Y40&gt;0,(Z$4-$G40)=(1+$B40)),((Y40/$D40)-Y40)/$C40,
(IF(AND((Z$4-$G40)&lt;(1+$B40),(Z$4-$G40)&gt;1),Y40,0))))</f>
        <v>0</v>
      </c>
      <c r="AA40" s="233">
        <f>IF(AA$4=$G40+$B40,SUMIFS(INDEX('ABP REC Calc'!$G$75:$AB$138,,MATCH($I40,'ABP REC Calc'!$G$74:$AB$74,0)),'ABP REC Calc'!$C$75:$C$138,'ABP REC Spend'!$E40,'ABP REC Calc'!$B$75:$B$138,'ABP REC Spend'!$F40)*$D40,
IF(AND(Z40&gt;0,(AA$4-$G40)=(1+$B40)),((Z40/$D40)-Z40)/$C40,
(IF(AND((AA$4-$G40)&lt;(1+$B40),(AA$4-$G40)&gt;1),Z40,0))))</f>
        <v>0</v>
      </c>
      <c r="AB40" s="233">
        <f>IF(AB$4=$G40+$B40,SUMIFS(INDEX('ABP REC Calc'!$G$75:$AB$138,,MATCH($I40,'ABP REC Calc'!$G$74:$AB$74,0)),'ABP REC Calc'!$C$75:$C$138,'ABP REC Spend'!$E40,'ABP REC Calc'!$B$75:$B$138,'ABP REC Spend'!$F40)*$D40,
IF(AND(AA40&gt;0,(AB$4-$G40)=(1+$B40)),((AA40/$D40)-AA40)/$C40,
(IF(AND((AB$4-$G40)&lt;(1+$B40),(AB$4-$G40)&gt;1),AA40,0))))</f>
        <v>0</v>
      </c>
      <c r="AC40" s="233">
        <f>IF(AC$4=$G40+$B40,SUMIFS(INDEX('ABP REC Calc'!$G$75:$AB$138,,MATCH($I40,'ABP REC Calc'!$G$74:$AB$74,0)),'ABP REC Calc'!$C$75:$C$138,'ABP REC Spend'!$E40,'ABP REC Calc'!$B$75:$B$138,'ABP REC Spend'!$F40)*$D40,
IF(AND(AB40&gt;0,(AC$4-$G40)=(1+$B40)),((AB40/$D40)-AB40)/$C40,
(IF(AND((AC$4-$G40)&lt;(1+$B40),(AC$4-$G40)&gt;1),AB40,0))))</f>
        <v>0</v>
      </c>
      <c r="AD40" s="233">
        <f>IF(AD$4=$G40+$B40,SUMIFS(INDEX('ABP REC Calc'!$G$75:$AB$138,,MATCH($I40,'ABP REC Calc'!$G$74:$AB$74,0)),'ABP REC Calc'!$C$75:$C$138,'ABP REC Spend'!$E40,'ABP REC Calc'!$B$75:$B$138,'ABP REC Spend'!$F40)*$D40,
IF(AND(AC40&gt;0,(AD$4-$G40)=(1+$B40)),((AC40/$D40)-AC40)/$C40,
(IF(AND((AD$4-$G40)&lt;(1+$B40),(AD$4-$G40)&gt;1),AC40,0))))</f>
        <v>0</v>
      </c>
      <c r="AE40" s="233">
        <f>IF(AE$4=$G40+$B40,SUMIFS(INDEX('ABP REC Calc'!$G$75:$AB$138,,MATCH($I40,'ABP REC Calc'!$G$74:$AB$74,0)),'ABP REC Calc'!$C$75:$C$138,'ABP REC Spend'!$E40,'ABP REC Calc'!$B$75:$B$138,'ABP REC Spend'!$F40)*$D40,
IF(AND(AD40&gt;0,(AE$4-$G40)=(1+$B40)),((AD40/$D40)-AD40)/$C40,
(IF(AND((AE$4-$G40)&lt;(1+$B40),(AE$4-$G40)&gt;1),AD40,0))))</f>
        <v>0</v>
      </c>
      <c r="AF40" s="233">
        <f>IF(AF$4=$G40+$B40,SUMIFS(INDEX('ABP REC Calc'!$G$75:$AB$138,,MATCH($I40,'ABP REC Calc'!$G$74:$AB$74,0)),'ABP REC Calc'!$C$75:$C$138,'ABP REC Spend'!$E40,'ABP REC Calc'!$B$75:$B$138,'ABP REC Spend'!$F40)*$D40,
IF(AND(AE40&gt;0,(AF$4-$G40)=(1+$B40)),((AE40/$D40)-AE40)/$C40,
(IF(AND((AF$4-$G40)&lt;(1+$B40),(AF$4-$G40)&gt;1),AE40,0))))</f>
        <v>0</v>
      </c>
      <c r="AG40" s="233">
        <f>IF(AG$4=$G40+$B40,SUMIFS(INDEX('ABP REC Calc'!$G$75:$AB$138,,MATCH($I40,'ABP REC Calc'!$G$74:$AB$74,0)),'ABP REC Calc'!$C$75:$C$138,'ABP REC Spend'!$E40,'ABP REC Calc'!$B$75:$B$138,'ABP REC Spend'!$F40)*$D40,
IF(AND(AF40&gt;0,(AG$4-$G40)=(1+$B40)),((AF40/$D40)-AF40)/$C40,
(IF(AND((AG$4-$G40)&lt;(1+$B40),(AG$4-$G40)&gt;1),AF40,0))))</f>
        <v>0</v>
      </c>
      <c r="AH40" s="233">
        <f>IF(AH$4=$G40+$B40,SUMIFS(INDEX('ABP REC Calc'!$G$75:$AB$138,,MATCH($I40,'ABP REC Calc'!$G$74:$AB$74,0)),'ABP REC Calc'!$C$75:$C$138,'ABP REC Spend'!$E40,'ABP REC Calc'!$B$75:$B$138,'ABP REC Spend'!$F40)*$D40,
IF(AND(AG40&gt;0,(AH$4-$G40)=(1+$B40)),((AG40/$D40)-AG40)/$C40,
(IF(AND((AH$4-$G40)&lt;(1+$B40),(AH$4-$G40)&gt;1),AG40,0))))</f>
        <v>0</v>
      </c>
    </row>
    <row r="41" spans="2:34" ht="14.75" customHeight="1" x14ac:dyDescent="0.25">
      <c r="B41" s="332" cm="1">
        <f t="array" ref="B41">INDEX(Inputs_ByYear!$D$78:$D$83, MATCH('ABP REC Spend'!$E41, Inputs_ByYear!$B$78:$B$83,0),)</f>
        <v>0</v>
      </c>
      <c r="C41" s="332" cm="1">
        <f t="array" ref="C41">INDEX(Inputs_ByYear!$D$60:$D$65, MATCH('ABP REC Spend'!$E41,Inputs_ByYear!$B$60:$B$65,0),)</f>
        <v>1</v>
      </c>
      <c r="D41" s="332" cm="1">
        <f t="array" ref="D41">INDEX(Inputs_ByYear!$D$69:$D$74, MATCH('ABP REC Spend'!$E41, Inputs_ByYear!$B$69:$B$74,0),)</f>
        <v>0.5</v>
      </c>
      <c r="E41" s="222" t="s">
        <v>233</v>
      </c>
      <c r="F41" s="219" t="s">
        <v>259</v>
      </c>
      <c r="G41" s="219">
        <f t="shared" si="2"/>
        <v>2037</v>
      </c>
      <c r="H41" s="219"/>
      <c r="I41" s="227" t="s">
        <v>35</v>
      </c>
      <c r="J41" s="233">
        <f>IF(J$4=$G41+$B41,SUMIFS(INDEX('ABP REC Calc'!$G$75:$AB$138,,MATCH($I41,'ABP REC Calc'!$G$74:$AB$74,0)),'ABP REC Calc'!$C$75:$C$138,'ABP REC Spend'!$E41,'ABP REC Calc'!$B$75:$B$138,'ABP REC Spend'!$F41)*$D41,
IF(AND(I41&gt;0,(J$4-$G41)=(1+$B41)),((I41/$D41)-I41)/$C41,
(IF(AND((J$4-$G41)&lt;(1+$B41),(J$4-$G41)&gt;1),I41,0))))</f>
        <v>0</v>
      </c>
      <c r="K41" s="233">
        <f>IF(K$4=$G41+$B41,SUMIFS(INDEX('ABP REC Calc'!$G$75:$AB$138,,MATCH($I41,'ABP REC Calc'!$G$74:$AB$74,0)),'ABP REC Calc'!$C$75:$C$138,'ABP REC Spend'!$E41,'ABP REC Calc'!$B$75:$B$138,'ABP REC Spend'!$F41)*$D41,
IF(AND(J41&gt;0,(K$4-$G41)=(1+$B41)),((J41/$D41)-J41)/$C41,
(IF(AND((K$4-$G41)&lt;(1+$B41),(K$4-$G41)&gt;1),J41,0))))</f>
        <v>0</v>
      </c>
      <c r="L41" s="233">
        <f>IF(L$4=$G41+$B41,SUMIFS(INDEX('ABP REC Calc'!$G$75:$AB$138,,MATCH($I41,'ABP REC Calc'!$G$74:$AB$74,0)),'ABP REC Calc'!$C$75:$C$138,'ABP REC Spend'!$E41,'ABP REC Calc'!$B$75:$B$138,'ABP REC Spend'!$F41)*$D41,
IF(AND(K41&gt;0,(L$4-$G41)=(1+$B41)),((K41/$D41)-K41)/$C41,
(IF(AND((L$4-$G41)&lt;(1+$B41),(L$4-$G41)&gt;1),K41,0))))</f>
        <v>0</v>
      </c>
      <c r="M41" s="233">
        <f>IF(M$4=$G41+$B41,SUMIFS(INDEX('ABP REC Calc'!$G$75:$AB$138,,MATCH($I41,'ABP REC Calc'!$G$74:$AB$74,0)),'ABP REC Calc'!$C$75:$C$138,'ABP REC Spend'!$E41,'ABP REC Calc'!$B$75:$B$138,'ABP REC Spend'!$F41)*$D41,
IF(AND(L41&gt;0,(M$4-$G41)=(1+$B41)),((L41/$D41)-L41)/$C41,
(IF(AND((M$4-$G41)&lt;(1+$B41),(M$4-$G41)&gt;1),L41,0))))</f>
        <v>0</v>
      </c>
      <c r="N41" s="233">
        <f>IF(N$4=$G41+$B41,SUMIFS(INDEX('ABP REC Calc'!$G$75:$AB$138,,MATCH($I41,'ABP REC Calc'!$G$74:$AB$74,0)),'ABP REC Calc'!$C$75:$C$138,'ABP REC Spend'!$E41,'ABP REC Calc'!$B$75:$B$138,'ABP REC Spend'!$F41)*$D41,
IF(AND(M41&gt;0,(N$4-$G41)=(1+$B41)),((M41/$D41)-M41)/$C41,
(IF(AND((N$4-$G41)&lt;(1+$B41),(N$4-$G41)&gt;1),M41,0))))</f>
        <v>0</v>
      </c>
      <c r="O41" s="233">
        <f>IF(O$4=$G41+$B41,SUMIFS(INDEX('ABP REC Calc'!$G$75:$AB$138,,MATCH($I41,'ABP REC Calc'!$G$74:$AB$74,0)),'ABP REC Calc'!$C$75:$C$138,'ABP REC Spend'!$E41,'ABP REC Calc'!$B$75:$B$138,'ABP REC Spend'!$F41)*$D41,
IF(AND(N41&gt;0,(O$4-$G41)=(1+$B41)),((N41/$D41)-N41)/$C41,
(IF(AND((O$4-$G41)&lt;(1+$B41),(O$4-$G41)&gt;1),N41,0))))</f>
        <v>0</v>
      </c>
      <c r="P41" s="233">
        <f>IF(P$4=$G41+$B41,SUMIFS(INDEX('ABP REC Calc'!$G$75:$AB$138,,MATCH($I41,'ABP REC Calc'!$G$74:$AB$74,0)),'ABP REC Calc'!$C$75:$C$138,'ABP REC Spend'!$E41,'ABP REC Calc'!$B$75:$B$138,'ABP REC Spend'!$F41)*$D41,
IF(AND(O41&gt;0,(P$4-$G41)=(1+$B41)),((O41/$D41)-O41)/$C41,
(IF(AND((P$4-$G41)&lt;(1+$B41),(P$4-$G41)&gt;1),O41,0))))</f>
        <v>0</v>
      </c>
      <c r="Q41" s="233">
        <f>IF(Q$4=$G41+$B41,SUMIFS(INDEX('ABP REC Calc'!$G$75:$AB$138,,MATCH($I41,'ABP REC Calc'!$G$74:$AB$74,0)),'ABP REC Calc'!$C$75:$C$138,'ABP REC Spend'!$E41,'ABP REC Calc'!$B$75:$B$138,'ABP REC Spend'!$F41)*$D41,
IF(AND(P41&gt;0,(Q$4-$G41)=(1+$B41)),((P41/$D41)-P41)/$C41,
(IF(AND((Q$4-$G41)&lt;(1+$B41),(Q$4-$G41)&gt;1),P41,0))))</f>
        <v>0</v>
      </c>
      <c r="R41" s="233">
        <f>IF(R$4=$G41+$B41,SUMIFS(INDEX('ABP REC Calc'!$G$75:$AB$138,,MATCH($I41,'ABP REC Calc'!$G$74:$AB$74,0)),'ABP REC Calc'!$C$75:$C$138,'ABP REC Spend'!$E41,'ABP REC Calc'!$B$75:$B$138,'ABP REC Spend'!$F41)*$D41,
IF(AND(Q41&gt;0,(R$4-$G41)=(1+$B41)),((Q41/$D41)-Q41)/$C41,
(IF(AND((R$4-$G41)&lt;(1+$B41),(R$4-$G41)&gt;1),Q41,0))))</f>
        <v>0</v>
      </c>
      <c r="S41" s="233">
        <f>IF(S$4=$G41+$B41,SUMIFS(INDEX('ABP REC Calc'!$G$75:$AB$138,,MATCH($I41,'ABP REC Calc'!$G$74:$AB$74,0)),'ABP REC Calc'!$C$75:$C$138,'ABP REC Spend'!$E41,'ABP REC Calc'!$B$75:$B$138,'ABP REC Spend'!$F41)*$D41,
IF(AND(R41&gt;0,(S$4-$G41)=(1+$B41)),((R41/$D41)-R41)/$C41,
(IF(AND((S$4-$G41)&lt;(1+$B41),(S$4-$G41)&gt;1),R41,0))))</f>
        <v>0</v>
      </c>
      <c r="T41" s="233">
        <f>IF(T$4=$G41+$B41,SUMIFS(INDEX('ABP REC Calc'!$G$75:$AB$138,,MATCH($I41,'ABP REC Calc'!$G$74:$AB$74,0)),'ABP REC Calc'!$C$75:$C$138,'ABP REC Spend'!$E41,'ABP REC Calc'!$B$75:$B$138,'ABP REC Spend'!$F41)*$D41,
IF(AND(S41&gt;0,(T$4-$G41)=(1+$B41)),((S41/$D41)-S41)/$C41,
(IF(AND((T$4-$G41)&lt;(1+$B41),(T$4-$G41)&gt;1),S41,0))))</f>
        <v>0</v>
      </c>
      <c r="U41" s="233">
        <f>IF(U$4=$G41+$B41,SUMIFS(INDEX('ABP REC Calc'!$G$75:$AB$138,,MATCH($I41,'ABP REC Calc'!$G$74:$AB$74,0)),'ABP REC Calc'!$C$75:$C$138,'ABP REC Spend'!$E41,'ABP REC Calc'!$B$75:$B$138,'ABP REC Spend'!$F41)*$D41,
IF(AND(T41&gt;0,(U$4-$G41)=(1+$B41)),((T41/$D41)-T41)/$C41,
(IF(AND((U$4-$G41)&lt;(1+$B41),(U$4-$G41)&gt;1),T41,0))))</f>
        <v>0</v>
      </c>
      <c r="V41" s="233">
        <f>IF(V$4=$G41+$B41,SUMIFS(INDEX('ABP REC Calc'!$G$75:$AB$138,,MATCH($I41,'ABP REC Calc'!$G$74:$AB$74,0)),'ABP REC Calc'!$C$75:$C$138,'ABP REC Spend'!$E41,'ABP REC Calc'!$B$75:$B$138,'ABP REC Spend'!$F41)*$D41,
IF(AND(U41&gt;0,(V$4-$G41)=(1+$B41)),((U41/$D41)-U41)/$C41,
(IF(AND((V$4-$G41)&lt;(1+$B41),(V$4-$G41)&gt;1),U41,0))))</f>
        <v>0</v>
      </c>
      <c r="W41" s="233">
        <f>IF(W$4=$G41+$B41,SUMIFS(INDEX('ABP REC Calc'!$G$75:$AB$138,,MATCH($I41,'ABP REC Calc'!$G$74:$AB$74,0)),'ABP REC Calc'!$C$75:$C$138,'ABP REC Spend'!$E41,'ABP REC Calc'!$B$75:$B$138,'ABP REC Spend'!$F41)*$D41,
IF(AND(V41&gt;0,(W$4-$G41)=(1+$B41)),((V41/$D41)-V41)/$C41,
(IF(AND((W$4-$G41)&lt;(1+$B41),(W$4-$G41)&gt;1),V41,0))))</f>
        <v>94203915.514122784</v>
      </c>
      <c r="X41" s="233">
        <f>IF(X$4=$G41+$B41,SUMIFS(INDEX('ABP REC Calc'!$G$75:$AB$138,,MATCH($I41,'ABP REC Calc'!$G$74:$AB$74,0)),'ABP REC Calc'!$C$75:$C$138,'ABP REC Spend'!$E41,'ABP REC Calc'!$B$75:$B$138,'ABP REC Spend'!$F41)*$D41,
IF(AND(W41&gt;0,(X$4-$G41)=(1+$B41)),((W41/$D41)-W41)/$C41,
(IF(AND((X$4-$G41)&lt;(1+$B41),(X$4-$G41)&gt;1),W41,0))))</f>
        <v>94203915.514122784</v>
      </c>
      <c r="Y41" s="233">
        <f>IF(Y$4=$G41+$B41,SUMIFS(INDEX('ABP REC Calc'!$G$75:$AB$138,,MATCH($I41,'ABP REC Calc'!$G$74:$AB$74,0)),'ABP REC Calc'!$C$75:$C$138,'ABP REC Spend'!$E41,'ABP REC Calc'!$B$75:$B$138,'ABP REC Spend'!$F41)*$D41,
IF(AND(X41&gt;0,(Y$4-$G41)=(1+$B41)),((X41/$D41)-X41)/$C41,
(IF(AND((Y$4-$G41)&lt;(1+$B41),(Y$4-$G41)&gt;1),X41,0))))</f>
        <v>0</v>
      </c>
      <c r="Z41" s="233">
        <f>IF(Z$4=$G41+$B41,SUMIFS(INDEX('ABP REC Calc'!$G$75:$AB$138,,MATCH($I41,'ABP REC Calc'!$G$74:$AB$74,0)),'ABP REC Calc'!$C$75:$C$138,'ABP REC Spend'!$E41,'ABP REC Calc'!$B$75:$B$138,'ABP REC Spend'!$F41)*$D41,
IF(AND(Y41&gt;0,(Z$4-$G41)=(1+$B41)),((Y41/$D41)-Y41)/$C41,
(IF(AND((Z$4-$G41)&lt;(1+$B41),(Z$4-$G41)&gt;1),Y41,0))))</f>
        <v>0</v>
      </c>
      <c r="AA41" s="233">
        <f>IF(AA$4=$G41+$B41,SUMIFS(INDEX('ABP REC Calc'!$G$75:$AB$138,,MATCH($I41,'ABP REC Calc'!$G$74:$AB$74,0)),'ABP REC Calc'!$C$75:$C$138,'ABP REC Spend'!$E41,'ABP REC Calc'!$B$75:$B$138,'ABP REC Spend'!$F41)*$D41,
IF(AND(Z41&gt;0,(AA$4-$G41)=(1+$B41)),((Z41/$D41)-Z41)/$C41,
(IF(AND((AA$4-$G41)&lt;(1+$B41),(AA$4-$G41)&gt;1),Z41,0))))</f>
        <v>0</v>
      </c>
      <c r="AB41" s="233">
        <f>IF(AB$4=$G41+$B41,SUMIFS(INDEX('ABP REC Calc'!$G$75:$AB$138,,MATCH($I41,'ABP REC Calc'!$G$74:$AB$74,0)),'ABP REC Calc'!$C$75:$C$138,'ABP REC Spend'!$E41,'ABP REC Calc'!$B$75:$B$138,'ABP REC Spend'!$F41)*$D41,
IF(AND(AA41&gt;0,(AB$4-$G41)=(1+$B41)),((AA41/$D41)-AA41)/$C41,
(IF(AND((AB$4-$G41)&lt;(1+$B41),(AB$4-$G41)&gt;1),AA41,0))))</f>
        <v>0</v>
      </c>
      <c r="AC41" s="233">
        <f>IF(AC$4=$G41+$B41,SUMIFS(INDEX('ABP REC Calc'!$G$75:$AB$138,,MATCH($I41,'ABP REC Calc'!$G$74:$AB$74,0)),'ABP REC Calc'!$C$75:$C$138,'ABP REC Spend'!$E41,'ABP REC Calc'!$B$75:$B$138,'ABP REC Spend'!$F41)*$D41,
IF(AND(AB41&gt;0,(AC$4-$G41)=(1+$B41)),((AB41/$D41)-AB41)/$C41,
(IF(AND((AC$4-$G41)&lt;(1+$B41),(AC$4-$G41)&gt;1),AB41,0))))</f>
        <v>0</v>
      </c>
      <c r="AD41" s="233">
        <f>IF(AD$4=$G41+$B41,SUMIFS(INDEX('ABP REC Calc'!$G$75:$AB$138,,MATCH($I41,'ABP REC Calc'!$G$74:$AB$74,0)),'ABP REC Calc'!$C$75:$C$138,'ABP REC Spend'!$E41,'ABP REC Calc'!$B$75:$B$138,'ABP REC Spend'!$F41)*$D41,
IF(AND(AC41&gt;0,(AD$4-$G41)=(1+$B41)),((AC41/$D41)-AC41)/$C41,
(IF(AND((AD$4-$G41)&lt;(1+$B41),(AD$4-$G41)&gt;1),AC41,0))))</f>
        <v>0</v>
      </c>
      <c r="AE41" s="233">
        <f>IF(AE$4=$G41+$B41,SUMIFS(INDEX('ABP REC Calc'!$G$75:$AB$138,,MATCH($I41,'ABP REC Calc'!$G$74:$AB$74,0)),'ABP REC Calc'!$C$75:$C$138,'ABP REC Spend'!$E41,'ABP REC Calc'!$B$75:$B$138,'ABP REC Spend'!$F41)*$D41,
IF(AND(AD41&gt;0,(AE$4-$G41)=(1+$B41)),((AD41/$D41)-AD41)/$C41,
(IF(AND((AE$4-$G41)&lt;(1+$B41),(AE$4-$G41)&gt;1),AD41,0))))</f>
        <v>0</v>
      </c>
      <c r="AF41" s="233">
        <f>IF(AF$4=$G41+$B41,SUMIFS(INDEX('ABP REC Calc'!$G$75:$AB$138,,MATCH($I41,'ABP REC Calc'!$G$74:$AB$74,0)),'ABP REC Calc'!$C$75:$C$138,'ABP REC Spend'!$E41,'ABP REC Calc'!$B$75:$B$138,'ABP REC Spend'!$F41)*$D41,
IF(AND(AE41&gt;0,(AF$4-$G41)=(1+$B41)),((AE41/$D41)-AE41)/$C41,
(IF(AND((AF$4-$G41)&lt;(1+$B41),(AF$4-$G41)&gt;1),AE41,0))))</f>
        <v>0</v>
      </c>
      <c r="AG41" s="233">
        <f>IF(AG$4=$G41+$B41,SUMIFS(INDEX('ABP REC Calc'!$G$75:$AB$138,,MATCH($I41,'ABP REC Calc'!$G$74:$AB$74,0)),'ABP REC Calc'!$C$75:$C$138,'ABP REC Spend'!$E41,'ABP REC Calc'!$B$75:$B$138,'ABP REC Spend'!$F41)*$D41,
IF(AND(AF41&gt;0,(AG$4-$G41)=(1+$B41)),((AF41/$D41)-AF41)/$C41,
(IF(AND((AG$4-$G41)&lt;(1+$B41),(AG$4-$G41)&gt;1),AF41,0))))</f>
        <v>0</v>
      </c>
      <c r="AH41" s="233">
        <f>IF(AH$4=$G41+$B41,SUMIFS(INDEX('ABP REC Calc'!$G$75:$AB$138,,MATCH($I41,'ABP REC Calc'!$G$74:$AB$74,0)),'ABP REC Calc'!$C$75:$C$138,'ABP REC Spend'!$E41,'ABP REC Calc'!$B$75:$B$138,'ABP REC Spend'!$F41)*$D41,
IF(AND(AG41&gt;0,(AH$4-$G41)=(1+$B41)),((AG41/$D41)-AG41)/$C41,
(IF(AND((AH$4-$G41)&lt;(1+$B41),(AH$4-$G41)&gt;1),AG41,0))))</f>
        <v>0</v>
      </c>
    </row>
    <row r="42" spans="2:34" ht="14.75" customHeight="1" x14ac:dyDescent="0.25">
      <c r="B42" s="332" cm="1">
        <f t="array" ref="B42">INDEX(Inputs_ByYear!$D$78:$D$83, MATCH('ABP REC Spend'!$E42, Inputs_ByYear!$B$78:$B$83,0),)</f>
        <v>0</v>
      </c>
      <c r="C42" s="332" cm="1">
        <f t="array" ref="C42">INDEX(Inputs_ByYear!$D$60:$D$65, MATCH('ABP REC Spend'!$E42,Inputs_ByYear!$B$60:$B$65,0),)</f>
        <v>1</v>
      </c>
      <c r="D42" s="332" cm="1">
        <f t="array" ref="D42">INDEX(Inputs_ByYear!$D$69:$D$74, MATCH('ABP REC Spend'!$E42, Inputs_ByYear!$B$69:$B$74,0),)</f>
        <v>0.5</v>
      </c>
      <c r="E42" s="222" t="s">
        <v>233</v>
      </c>
      <c r="F42" s="219" t="s">
        <v>259</v>
      </c>
      <c r="G42" s="219">
        <f t="shared" si="2"/>
        <v>2038</v>
      </c>
      <c r="H42" s="219"/>
      <c r="I42" s="227" t="s">
        <v>36</v>
      </c>
      <c r="J42" s="233">
        <f>IF(J$4=$G42+$B42,SUMIFS(INDEX('ABP REC Calc'!$G$75:$AB$138,,MATCH($I42,'ABP REC Calc'!$G$74:$AB$74,0)),'ABP REC Calc'!$C$75:$C$138,'ABP REC Spend'!$E42,'ABP REC Calc'!$B$75:$B$138,'ABP REC Spend'!$F42)*$D42,
IF(AND(I42&gt;0,(J$4-$G42)=(1+$B42)),((I42/$D42)-I42)/$C42,
(IF(AND((J$4-$G42)&lt;(1+$B42),(J$4-$G42)&gt;1),I42,0))))</f>
        <v>0</v>
      </c>
      <c r="K42" s="233">
        <f>IF(K$4=$G42+$B42,SUMIFS(INDEX('ABP REC Calc'!$G$75:$AB$138,,MATCH($I42,'ABP REC Calc'!$G$74:$AB$74,0)),'ABP REC Calc'!$C$75:$C$138,'ABP REC Spend'!$E42,'ABP REC Calc'!$B$75:$B$138,'ABP REC Spend'!$F42)*$D42,
IF(AND(J42&gt;0,(K$4-$G42)=(1+$B42)),((J42/$D42)-J42)/$C42,
(IF(AND((K$4-$G42)&lt;(1+$B42),(K$4-$G42)&gt;1),J42,0))))</f>
        <v>0</v>
      </c>
      <c r="L42" s="233">
        <f>IF(L$4=$G42+$B42,SUMIFS(INDEX('ABP REC Calc'!$G$75:$AB$138,,MATCH($I42,'ABP REC Calc'!$G$74:$AB$74,0)),'ABP REC Calc'!$C$75:$C$138,'ABP REC Spend'!$E42,'ABP REC Calc'!$B$75:$B$138,'ABP REC Spend'!$F42)*$D42,
IF(AND(K42&gt;0,(L$4-$G42)=(1+$B42)),((K42/$D42)-K42)/$C42,
(IF(AND((L$4-$G42)&lt;(1+$B42),(L$4-$G42)&gt;1),K42,0))))</f>
        <v>0</v>
      </c>
      <c r="M42" s="233">
        <f>IF(M$4=$G42+$B42,SUMIFS(INDEX('ABP REC Calc'!$G$75:$AB$138,,MATCH($I42,'ABP REC Calc'!$G$74:$AB$74,0)),'ABP REC Calc'!$C$75:$C$138,'ABP REC Spend'!$E42,'ABP REC Calc'!$B$75:$B$138,'ABP REC Spend'!$F42)*$D42,
IF(AND(L42&gt;0,(M$4-$G42)=(1+$B42)),((L42/$D42)-L42)/$C42,
(IF(AND((M$4-$G42)&lt;(1+$B42),(M$4-$G42)&gt;1),L42,0))))</f>
        <v>0</v>
      </c>
      <c r="N42" s="233">
        <f>IF(N$4=$G42+$B42,SUMIFS(INDEX('ABP REC Calc'!$G$75:$AB$138,,MATCH($I42,'ABP REC Calc'!$G$74:$AB$74,0)),'ABP REC Calc'!$C$75:$C$138,'ABP REC Spend'!$E42,'ABP REC Calc'!$B$75:$B$138,'ABP REC Spend'!$F42)*$D42,
IF(AND(M42&gt;0,(N$4-$G42)=(1+$B42)),((M42/$D42)-M42)/$C42,
(IF(AND((N$4-$G42)&lt;(1+$B42),(N$4-$G42)&gt;1),M42,0))))</f>
        <v>0</v>
      </c>
      <c r="O42" s="233">
        <f>IF(O$4=$G42+$B42,SUMIFS(INDEX('ABP REC Calc'!$G$75:$AB$138,,MATCH($I42,'ABP REC Calc'!$G$74:$AB$74,0)),'ABP REC Calc'!$C$75:$C$138,'ABP REC Spend'!$E42,'ABP REC Calc'!$B$75:$B$138,'ABP REC Spend'!$F42)*$D42,
IF(AND(N42&gt;0,(O$4-$G42)=(1+$B42)),((N42/$D42)-N42)/$C42,
(IF(AND((O$4-$G42)&lt;(1+$B42),(O$4-$G42)&gt;1),N42,0))))</f>
        <v>0</v>
      </c>
      <c r="P42" s="233">
        <f>IF(P$4=$G42+$B42,SUMIFS(INDEX('ABP REC Calc'!$G$75:$AB$138,,MATCH($I42,'ABP REC Calc'!$G$74:$AB$74,0)),'ABP REC Calc'!$C$75:$C$138,'ABP REC Spend'!$E42,'ABP REC Calc'!$B$75:$B$138,'ABP REC Spend'!$F42)*$D42,
IF(AND(O42&gt;0,(P$4-$G42)=(1+$B42)),((O42/$D42)-O42)/$C42,
(IF(AND((P$4-$G42)&lt;(1+$B42),(P$4-$G42)&gt;1),O42,0))))</f>
        <v>0</v>
      </c>
      <c r="Q42" s="233">
        <f>IF(Q$4=$G42+$B42,SUMIFS(INDEX('ABP REC Calc'!$G$75:$AB$138,,MATCH($I42,'ABP REC Calc'!$G$74:$AB$74,0)),'ABP REC Calc'!$C$75:$C$138,'ABP REC Spend'!$E42,'ABP REC Calc'!$B$75:$B$138,'ABP REC Spend'!$F42)*$D42,
IF(AND(P42&gt;0,(Q$4-$G42)=(1+$B42)),((P42/$D42)-P42)/$C42,
(IF(AND((Q$4-$G42)&lt;(1+$B42),(Q$4-$G42)&gt;1),P42,0))))</f>
        <v>0</v>
      </c>
      <c r="R42" s="233">
        <f>IF(R$4=$G42+$B42,SUMIFS(INDEX('ABP REC Calc'!$G$75:$AB$138,,MATCH($I42,'ABP REC Calc'!$G$74:$AB$74,0)),'ABP REC Calc'!$C$75:$C$138,'ABP REC Spend'!$E42,'ABP REC Calc'!$B$75:$B$138,'ABP REC Spend'!$F42)*$D42,
IF(AND(Q42&gt;0,(R$4-$G42)=(1+$B42)),((Q42/$D42)-Q42)/$C42,
(IF(AND((R$4-$G42)&lt;(1+$B42),(R$4-$G42)&gt;1),Q42,0))))</f>
        <v>0</v>
      </c>
      <c r="S42" s="233">
        <f>IF(S$4=$G42+$B42,SUMIFS(INDEX('ABP REC Calc'!$G$75:$AB$138,,MATCH($I42,'ABP REC Calc'!$G$74:$AB$74,0)),'ABP REC Calc'!$C$75:$C$138,'ABP REC Spend'!$E42,'ABP REC Calc'!$B$75:$B$138,'ABP REC Spend'!$F42)*$D42,
IF(AND(R42&gt;0,(S$4-$G42)=(1+$B42)),((R42/$D42)-R42)/$C42,
(IF(AND((S$4-$G42)&lt;(1+$B42),(S$4-$G42)&gt;1),R42,0))))</f>
        <v>0</v>
      </c>
      <c r="T42" s="233">
        <f>IF(T$4=$G42+$B42,SUMIFS(INDEX('ABP REC Calc'!$G$75:$AB$138,,MATCH($I42,'ABP REC Calc'!$G$74:$AB$74,0)),'ABP REC Calc'!$C$75:$C$138,'ABP REC Spend'!$E42,'ABP REC Calc'!$B$75:$B$138,'ABP REC Spend'!$F42)*$D42,
IF(AND(S42&gt;0,(T$4-$G42)=(1+$B42)),((S42/$D42)-S42)/$C42,
(IF(AND((T$4-$G42)&lt;(1+$B42),(T$4-$G42)&gt;1),S42,0))))</f>
        <v>0</v>
      </c>
      <c r="U42" s="233">
        <f>IF(U$4=$G42+$B42,SUMIFS(INDEX('ABP REC Calc'!$G$75:$AB$138,,MATCH($I42,'ABP REC Calc'!$G$74:$AB$74,0)),'ABP REC Calc'!$C$75:$C$138,'ABP REC Spend'!$E42,'ABP REC Calc'!$B$75:$B$138,'ABP REC Spend'!$F42)*$D42,
IF(AND(T42&gt;0,(U$4-$G42)=(1+$B42)),((T42/$D42)-T42)/$C42,
(IF(AND((U$4-$G42)&lt;(1+$B42),(U$4-$G42)&gt;1),T42,0))))</f>
        <v>0</v>
      </c>
      <c r="V42" s="233">
        <f>IF(V$4=$G42+$B42,SUMIFS(INDEX('ABP REC Calc'!$G$75:$AB$138,,MATCH($I42,'ABP REC Calc'!$G$74:$AB$74,0)),'ABP REC Calc'!$C$75:$C$138,'ABP REC Spend'!$E42,'ABP REC Calc'!$B$75:$B$138,'ABP REC Spend'!$F42)*$D42,
IF(AND(U42&gt;0,(V$4-$G42)=(1+$B42)),((U42/$D42)-U42)/$C42,
(IF(AND((V$4-$G42)&lt;(1+$B42),(V$4-$G42)&gt;1),U42,0))))</f>
        <v>0</v>
      </c>
      <c r="W42" s="233">
        <f>IF(W$4=$G42+$B42,SUMIFS(INDEX('ABP REC Calc'!$G$75:$AB$138,,MATCH($I42,'ABP REC Calc'!$G$74:$AB$74,0)),'ABP REC Calc'!$C$75:$C$138,'ABP REC Spend'!$E42,'ABP REC Calc'!$B$75:$B$138,'ABP REC Spend'!$F42)*$D42,
IF(AND(V42&gt;0,(W$4-$G42)=(1+$B42)),((V42/$D42)-V42)/$C42,
(IF(AND((W$4-$G42)&lt;(1+$B42),(W$4-$G42)&gt;1),V42,0))))</f>
        <v>0</v>
      </c>
      <c r="X42" s="233">
        <f>IF(X$4=$G42+$B42,SUMIFS(INDEX('ABP REC Calc'!$G$75:$AB$138,,MATCH($I42,'ABP REC Calc'!$G$74:$AB$74,0)),'ABP REC Calc'!$C$75:$C$138,'ABP REC Spend'!$E42,'ABP REC Calc'!$B$75:$B$138,'ABP REC Spend'!$F42)*$D42,
IF(AND(W42&gt;0,(X$4-$G42)=(1+$B42)),((W42/$D42)-W42)/$C42,
(IF(AND((X$4-$G42)&lt;(1+$B42),(X$4-$G42)&gt;1),W42,0))))</f>
        <v>93261876.35898155</v>
      </c>
      <c r="Y42" s="233">
        <f>IF(Y$4=$G42+$B42,SUMIFS(INDEX('ABP REC Calc'!$G$75:$AB$138,,MATCH($I42,'ABP REC Calc'!$G$74:$AB$74,0)),'ABP REC Calc'!$C$75:$C$138,'ABP REC Spend'!$E42,'ABP REC Calc'!$B$75:$B$138,'ABP REC Spend'!$F42)*$D42,
IF(AND(X42&gt;0,(Y$4-$G42)=(1+$B42)),((X42/$D42)-X42)/$C42,
(IF(AND((Y$4-$G42)&lt;(1+$B42),(Y$4-$G42)&gt;1),X42,0))))</f>
        <v>93261876.35898155</v>
      </c>
      <c r="Z42" s="233">
        <f>IF(Z$4=$G42+$B42,SUMIFS(INDEX('ABP REC Calc'!$G$75:$AB$138,,MATCH($I42,'ABP REC Calc'!$G$74:$AB$74,0)),'ABP REC Calc'!$C$75:$C$138,'ABP REC Spend'!$E42,'ABP REC Calc'!$B$75:$B$138,'ABP REC Spend'!$F42)*$D42,
IF(AND(Y42&gt;0,(Z$4-$G42)=(1+$B42)),((Y42/$D42)-Y42)/$C42,
(IF(AND((Z$4-$G42)&lt;(1+$B42),(Z$4-$G42)&gt;1),Y42,0))))</f>
        <v>0</v>
      </c>
      <c r="AA42" s="233">
        <f>IF(AA$4=$G42+$B42,SUMIFS(INDEX('ABP REC Calc'!$G$75:$AB$138,,MATCH($I42,'ABP REC Calc'!$G$74:$AB$74,0)),'ABP REC Calc'!$C$75:$C$138,'ABP REC Spend'!$E42,'ABP REC Calc'!$B$75:$B$138,'ABP REC Spend'!$F42)*$D42,
IF(AND(Z42&gt;0,(AA$4-$G42)=(1+$B42)),((Z42/$D42)-Z42)/$C42,
(IF(AND((AA$4-$G42)&lt;(1+$B42),(AA$4-$G42)&gt;1),Z42,0))))</f>
        <v>0</v>
      </c>
      <c r="AB42" s="233">
        <f>IF(AB$4=$G42+$B42,SUMIFS(INDEX('ABP REC Calc'!$G$75:$AB$138,,MATCH($I42,'ABP REC Calc'!$G$74:$AB$74,0)),'ABP REC Calc'!$C$75:$C$138,'ABP REC Spend'!$E42,'ABP REC Calc'!$B$75:$B$138,'ABP REC Spend'!$F42)*$D42,
IF(AND(AA42&gt;0,(AB$4-$G42)=(1+$B42)),((AA42/$D42)-AA42)/$C42,
(IF(AND((AB$4-$G42)&lt;(1+$B42),(AB$4-$G42)&gt;1),AA42,0))))</f>
        <v>0</v>
      </c>
      <c r="AC42" s="233">
        <f>IF(AC$4=$G42+$B42,SUMIFS(INDEX('ABP REC Calc'!$G$75:$AB$138,,MATCH($I42,'ABP REC Calc'!$G$74:$AB$74,0)),'ABP REC Calc'!$C$75:$C$138,'ABP REC Spend'!$E42,'ABP REC Calc'!$B$75:$B$138,'ABP REC Spend'!$F42)*$D42,
IF(AND(AB42&gt;0,(AC$4-$G42)=(1+$B42)),((AB42/$D42)-AB42)/$C42,
(IF(AND((AC$4-$G42)&lt;(1+$B42),(AC$4-$G42)&gt;1),AB42,0))))</f>
        <v>0</v>
      </c>
      <c r="AD42" s="233">
        <f>IF(AD$4=$G42+$B42,SUMIFS(INDEX('ABP REC Calc'!$G$75:$AB$138,,MATCH($I42,'ABP REC Calc'!$G$74:$AB$74,0)),'ABP REC Calc'!$C$75:$C$138,'ABP REC Spend'!$E42,'ABP REC Calc'!$B$75:$B$138,'ABP REC Spend'!$F42)*$D42,
IF(AND(AC42&gt;0,(AD$4-$G42)=(1+$B42)),((AC42/$D42)-AC42)/$C42,
(IF(AND((AD$4-$G42)&lt;(1+$B42),(AD$4-$G42)&gt;1),AC42,0))))</f>
        <v>0</v>
      </c>
      <c r="AE42" s="233">
        <f>IF(AE$4=$G42+$B42,SUMIFS(INDEX('ABP REC Calc'!$G$75:$AB$138,,MATCH($I42,'ABP REC Calc'!$G$74:$AB$74,0)),'ABP REC Calc'!$C$75:$C$138,'ABP REC Spend'!$E42,'ABP REC Calc'!$B$75:$B$138,'ABP REC Spend'!$F42)*$D42,
IF(AND(AD42&gt;0,(AE$4-$G42)=(1+$B42)),((AD42/$D42)-AD42)/$C42,
(IF(AND((AE$4-$G42)&lt;(1+$B42),(AE$4-$G42)&gt;1),AD42,0))))</f>
        <v>0</v>
      </c>
      <c r="AF42" s="233">
        <f>IF(AF$4=$G42+$B42,SUMIFS(INDEX('ABP REC Calc'!$G$75:$AB$138,,MATCH($I42,'ABP REC Calc'!$G$74:$AB$74,0)),'ABP REC Calc'!$C$75:$C$138,'ABP REC Spend'!$E42,'ABP REC Calc'!$B$75:$B$138,'ABP REC Spend'!$F42)*$D42,
IF(AND(AE42&gt;0,(AF$4-$G42)=(1+$B42)),((AE42/$D42)-AE42)/$C42,
(IF(AND((AF$4-$G42)&lt;(1+$B42),(AF$4-$G42)&gt;1),AE42,0))))</f>
        <v>0</v>
      </c>
      <c r="AG42" s="233">
        <f>IF(AG$4=$G42+$B42,SUMIFS(INDEX('ABP REC Calc'!$G$75:$AB$138,,MATCH($I42,'ABP REC Calc'!$G$74:$AB$74,0)),'ABP REC Calc'!$C$75:$C$138,'ABP REC Spend'!$E42,'ABP REC Calc'!$B$75:$B$138,'ABP REC Spend'!$F42)*$D42,
IF(AND(AF42&gt;0,(AG$4-$G42)=(1+$B42)),((AF42/$D42)-AF42)/$C42,
(IF(AND((AG$4-$G42)&lt;(1+$B42),(AG$4-$G42)&gt;1),AF42,0))))</f>
        <v>0</v>
      </c>
      <c r="AH42" s="233">
        <f>IF(AH$4=$G42+$B42,SUMIFS(INDEX('ABP REC Calc'!$G$75:$AB$138,,MATCH($I42,'ABP REC Calc'!$G$74:$AB$74,0)),'ABP REC Calc'!$C$75:$C$138,'ABP REC Spend'!$E42,'ABP REC Calc'!$B$75:$B$138,'ABP REC Spend'!$F42)*$D42,
IF(AND(AG42&gt;0,(AH$4-$G42)=(1+$B42)),((AG42/$D42)-AG42)/$C42,
(IF(AND((AH$4-$G42)&lt;(1+$B42),(AH$4-$G42)&gt;1),AG42,0))))</f>
        <v>0</v>
      </c>
    </row>
    <row r="43" spans="2:34" ht="14.75" customHeight="1" x14ac:dyDescent="0.25">
      <c r="B43" s="332" cm="1">
        <f t="array" ref="B43">INDEX(Inputs_ByYear!$D$78:$D$83, MATCH('ABP REC Spend'!$E43, Inputs_ByYear!$B$78:$B$83,0),)</f>
        <v>0</v>
      </c>
      <c r="C43" s="332" cm="1">
        <f t="array" ref="C43">INDEX(Inputs_ByYear!$D$60:$D$65, MATCH('ABP REC Spend'!$E43,Inputs_ByYear!$B$60:$B$65,0),)</f>
        <v>1</v>
      </c>
      <c r="D43" s="332" cm="1">
        <f t="array" ref="D43">INDEX(Inputs_ByYear!$D$69:$D$74, MATCH('ABP REC Spend'!$E43, Inputs_ByYear!$B$69:$B$74,0),)</f>
        <v>0.5</v>
      </c>
      <c r="E43" s="222" t="s">
        <v>233</v>
      </c>
      <c r="F43" s="219" t="s">
        <v>259</v>
      </c>
      <c r="G43" s="219">
        <f t="shared" si="2"/>
        <v>2039</v>
      </c>
      <c r="H43" s="219"/>
      <c r="I43" s="227" t="s">
        <v>37</v>
      </c>
      <c r="J43" s="233">
        <f>IF(J$4=$G43+$B43,SUMIFS(INDEX('ABP REC Calc'!$G$75:$AB$138,,MATCH($I43,'ABP REC Calc'!$G$74:$AB$74,0)),'ABP REC Calc'!$C$75:$C$138,'ABP REC Spend'!$E43,'ABP REC Calc'!$B$75:$B$138,'ABP REC Spend'!$F43)*$D43,
IF(AND(I43&gt;0,(J$4-$G43)=(1+$B43)),((I43/$D43)-I43)/$C43,
(IF(AND((J$4-$G43)&lt;(1+$B43),(J$4-$G43)&gt;1),I43,0))))</f>
        <v>0</v>
      </c>
      <c r="K43" s="233">
        <f>IF(K$4=$G43+$B43,SUMIFS(INDEX('ABP REC Calc'!$G$75:$AB$138,,MATCH($I43,'ABP REC Calc'!$G$74:$AB$74,0)),'ABP REC Calc'!$C$75:$C$138,'ABP REC Spend'!$E43,'ABP REC Calc'!$B$75:$B$138,'ABP REC Spend'!$F43)*$D43,
IF(AND(J43&gt;0,(K$4-$G43)=(1+$B43)),((J43/$D43)-J43)/$C43,
(IF(AND((K$4-$G43)&lt;(1+$B43),(K$4-$G43)&gt;1),J43,0))))</f>
        <v>0</v>
      </c>
      <c r="L43" s="233">
        <f>IF(L$4=$G43+$B43,SUMIFS(INDEX('ABP REC Calc'!$G$75:$AB$138,,MATCH($I43,'ABP REC Calc'!$G$74:$AB$74,0)),'ABP REC Calc'!$C$75:$C$138,'ABP REC Spend'!$E43,'ABP REC Calc'!$B$75:$B$138,'ABP REC Spend'!$F43)*$D43,
IF(AND(K43&gt;0,(L$4-$G43)=(1+$B43)),((K43/$D43)-K43)/$C43,
(IF(AND((L$4-$G43)&lt;(1+$B43),(L$4-$G43)&gt;1),K43,0))))</f>
        <v>0</v>
      </c>
      <c r="M43" s="233">
        <f>IF(M$4=$G43+$B43,SUMIFS(INDEX('ABP REC Calc'!$G$75:$AB$138,,MATCH($I43,'ABP REC Calc'!$G$74:$AB$74,0)),'ABP REC Calc'!$C$75:$C$138,'ABP REC Spend'!$E43,'ABP REC Calc'!$B$75:$B$138,'ABP REC Spend'!$F43)*$D43,
IF(AND(L43&gt;0,(M$4-$G43)=(1+$B43)),((L43/$D43)-L43)/$C43,
(IF(AND((M$4-$G43)&lt;(1+$B43),(M$4-$G43)&gt;1),L43,0))))</f>
        <v>0</v>
      </c>
      <c r="N43" s="233">
        <f>IF(N$4=$G43+$B43,SUMIFS(INDEX('ABP REC Calc'!$G$75:$AB$138,,MATCH($I43,'ABP REC Calc'!$G$74:$AB$74,0)),'ABP REC Calc'!$C$75:$C$138,'ABP REC Spend'!$E43,'ABP REC Calc'!$B$75:$B$138,'ABP REC Spend'!$F43)*$D43,
IF(AND(M43&gt;0,(N$4-$G43)=(1+$B43)),((M43/$D43)-M43)/$C43,
(IF(AND((N$4-$G43)&lt;(1+$B43),(N$4-$G43)&gt;1),M43,0))))</f>
        <v>0</v>
      </c>
      <c r="O43" s="233">
        <f>IF(O$4=$G43+$B43,SUMIFS(INDEX('ABP REC Calc'!$G$75:$AB$138,,MATCH($I43,'ABP REC Calc'!$G$74:$AB$74,0)),'ABP REC Calc'!$C$75:$C$138,'ABP REC Spend'!$E43,'ABP REC Calc'!$B$75:$B$138,'ABP REC Spend'!$F43)*$D43,
IF(AND(N43&gt;0,(O$4-$G43)=(1+$B43)),((N43/$D43)-N43)/$C43,
(IF(AND((O$4-$G43)&lt;(1+$B43),(O$4-$G43)&gt;1),N43,0))))</f>
        <v>0</v>
      </c>
      <c r="P43" s="233">
        <f>IF(P$4=$G43+$B43,SUMIFS(INDEX('ABP REC Calc'!$G$75:$AB$138,,MATCH($I43,'ABP REC Calc'!$G$74:$AB$74,0)),'ABP REC Calc'!$C$75:$C$138,'ABP REC Spend'!$E43,'ABP REC Calc'!$B$75:$B$138,'ABP REC Spend'!$F43)*$D43,
IF(AND(O43&gt;0,(P$4-$G43)=(1+$B43)),((O43/$D43)-O43)/$C43,
(IF(AND((P$4-$G43)&lt;(1+$B43),(P$4-$G43)&gt;1),O43,0))))</f>
        <v>0</v>
      </c>
      <c r="Q43" s="233">
        <f>IF(Q$4=$G43+$B43,SUMIFS(INDEX('ABP REC Calc'!$G$75:$AB$138,,MATCH($I43,'ABP REC Calc'!$G$74:$AB$74,0)),'ABP REC Calc'!$C$75:$C$138,'ABP REC Spend'!$E43,'ABP REC Calc'!$B$75:$B$138,'ABP REC Spend'!$F43)*$D43,
IF(AND(P43&gt;0,(Q$4-$G43)=(1+$B43)),((P43/$D43)-P43)/$C43,
(IF(AND((Q$4-$G43)&lt;(1+$B43),(Q$4-$G43)&gt;1),P43,0))))</f>
        <v>0</v>
      </c>
      <c r="R43" s="233">
        <f>IF(R$4=$G43+$B43,SUMIFS(INDEX('ABP REC Calc'!$G$75:$AB$138,,MATCH($I43,'ABP REC Calc'!$G$74:$AB$74,0)),'ABP REC Calc'!$C$75:$C$138,'ABP REC Spend'!$E43,'ABP REC Calc'!$B$75:$B$138,'ABP REC Spend'!$F43)*$D43,
IF(AND(Q43&gt;0,(R$4-$G43)=(1+$B43)),((Q43/$D43)-Q43)/$C43,
(IF(AND((R$4-$G43)&lt;(1+$B43),(R$4-$G43)&gt;1),Q43,0))))</f>
        <v>0</v>
      </c>
      <c r="S43" s="233">
        <f>IF(S$4=$G43+$B43,SUMIFS(INDEX('ABP REC Calc'!$G$75:$AB$138,,MATCH($I43,'ABP REC Calc'!$G$74:$AB$74,0)),'ABP REC Calc'!$C$75:$C$138,'ABP REC Spend'!$E43,'ABP REC Calc'!$B$75:$B$138,'ABP REC Spend'!$F43)*$D43,
IF(AND(R43&gt;0,(S$4-$G43)=(1+$B43)),((R43/$D43)-R43)/$C43,
(IF(AND((S$4-$G43)&lt;(1+$B43),(S$4-$G43)&gt;1),R43,0))))</f>
        <v>0</v>
      </c>
      <c r="T43" s="233">
        <f>IF(T$4=$G43+$B43,SUMIFS(INDEX('ABP REC Calc'!$G$75:$AB$138,,MATCH($I43,'ABP REC Calc'!$G$74:$AB$74,0)),'ABP REC Calc'!$C$75:$C$138,'ABP REC Spend'!$E43,'ABP REC Calc'!$B$75:$B$138,'ABP REC Spend'!$F43)*$D43,
IF(AND(S43&gt;0,(T$4-$G43)=(1+$B43)),((S43/$D43)-S43)/$C43,
(IF(AND((T$4-$G43)&lt;(1+$B43),(T$4-$G43)&gt;1),S43,0))))</f>
        <v>0</v>
      </c>
      <c r="U43" s="233">
        <f>IF(U$4=$G43+$B43,SUMIFS(INDEX('ABP REC Calc'!$G$75:$AB$138,,MATCH($I43,'ABP REC Calc'!$G$74:$AB$74,0)),'ABP REC Calc'!$C$75:$C$138,'ABP REC Spend'!$E43,'ABP REC Calc'!$B$75:$B$138,'ABP REC Spend'!$F43)*$D43,
IF(AND(T43&gt;0,(U$4-$G43)=(1+$B43)),((T43/$D43)-T43)/$C43,
(IF(AND((U$4-$G43)&lt;(1+$B43),(U$4-$G43)&gt;1),T43,0))))</f>
        <v>0</v>
      </c>
      <c r="V43" s="233">
        <f>IF(V$4=$G43+$B43,SUMIFS(INDEX('ABP REC Calc'!$G$75:$AB$138,,MATCH($I43,'ABP REC Calc'!$G$74:$AB$74,0)),'ABP REC Calc'!$C$75:$C$138,'ABP REC Spend'!$E43,'ABP REC Calc'!$B$75:$B$138,'ABP REC Spend'!$F43)*$D43,
IF(AND(U43&gt;0,(V$4-$G43)=(1+$B43)),((U43/$D43)-U43)/$C43,
(IF(AND((V$4-$G43)&lt;(1+$B43),(V$4-$G43)&gt;1),U43,0))))</f>
        <v>0</v>
      </c>
      <c r="W43" s="233">
        <f>IF(W$4=$G43+$B43,SUMIFS(INDEX('ABP REC Calc'!$G$75:$AB$138,,MATCH($I43,'ABP REC Calc'!$G$74:$AB$74,0)),'ABP REC Calc'!$C$75:$C$138,'ABP REC Spend'!$E43,'ABP REC Calc'!$B$75:$B$138,'ABP REC Spend'!$F43)*$D43,
IF(AND(V43&gt;0,(W$4-$G43)=(1+$B43)),((V43/$D43)-V43)/$C43,
(IF(AND((W$4-$G43)&lt;(1+$B43),(W$4-$G43)&gt;1),V43,0))))</f>
        <v>0</v>
      </c>
      <c r="X43" s="233">
        <f>IF(X$4=$G43+$B43,SUMIFS(INDEX('ABP REC Calc'!$G$75:$AB$138,,MATCH($I43,'ABP REC Calc'!$G$74:$AB$74,0)),'ABP REC Calc'!$C$75:$C$138,'ABP REC Spend'!$E43,'ABP REC Calc'!$B$75:$B$138,'ABP REC Spend'!$F43)*$D43,
IF(AND(W43&gt;0,(X$4-$G43)=(1+$B43)),((W43/$D43)-W43)/$C43,
(IF(AND((X$4-$G43)&lt;(1+$B43),(X$4-$G43)&gt;1),W43,0))))</f>
        <v>0</v>
      </c>
      <c r="Y43" s="233">
        <f>IF(Y$4=$G43+$B43,SUMIFS(INDEX('ABP REC Calc'!$G$75:$AB$138,,MATCH($I43,'ABP REC Calc'!$G$74:$AB$74,0)),'ABP REC Calc'!$C$75:$C$138,'ABP REC Spend'!$E43,'ABP REC Calc'!$B$75:$B$138,'ABP REC Spend'!$F43)*$D43,
IF(AND(X43&gt;0,(Y$4-$G43)=(1+$B43)),((X43/$D43)-X43)/$C43,
(IF(AND((Y$4-$G43)&lt;(1+$B43),(Y$4-$G43)&gt;1),X43,0))))</f>
        <v>92329257.595391721</v>
      </c>
      <c r="Z43" s="233">
        <f>IF(Z$4=$G43+$B43,SUMIFS(INDEX('ABP REC Calc'!$G$75:$AB$138,,MATCH($I43,'ABP REC Calc'!$G$74:$AB$74,0)),'ABP REC Calc'!$C$75:$C$138,'ABP REC Spend'!$E43,'ABP REC Calc'!$B$75:$B$138,'ABP REC Spend'!$F43)*$D43,
IF(AND(Y43&gt;0,(Z$4-$G43)=(1+$B43)),((Y43/$D43)-Y43)/$C43,
(IF(AND((Z$4-$G43)&lt;(1+$B43),(Z$4-$G43)&gt;1),Y43,0))))</f>
        <v>92329257.595391721</v>
      </c>
      <c r="AA43" s="233">
        <f>IF(AA$4=$G43+$B43,SUMIFS(INDEX('ABP REC Calc'!$G$75:$AB$138,,MATCH($I43,'ABP REC Calc'!$G$74:$AB$74,0)),'ABP REC Calc'!$C$75:$C$138,'ABP REC Spend'!$E43,'ABP REC Calc'!$B$75:$B$138,'ABP REC Spend'!$F43)*$D43,
IF(AND(Z43&gt;0,(AA$4-$G43)=(1+$B43)),((Z43/$D43)-Z43)/$C43,
(IF(AND((AA$4-$G43)&lt;(1+$B43),(AA$4-$G43)&gt;1),Z43,0))))</f>
        <v>0</v>
      </c>
      <c r="AB43" s="233">
        <f>IF(AB$4=$G43+$B43,SUMIFS(INDEX('ABP REC Calc'!$G$75:$AB$138,,MATCH($I43,'ABP REC Calc'!$G$74:$AB$74,0)),'ABP REC Calc'!$C$75:$C$138,'ABP REC Spend'!$E43,'ABP REC Calc'!$B$75:$B$138,'ABP REC Spend'!$F43)*$D43,
IF(AND(AA43&gt;0,(AB$4-$G43)=(1+$B43)),((AA43/$D43)-AA43)/$C43,
(IF(AND((AB$4-$G43)&lt;(1+$B43),(AB$4-$G43)&gt;1),AA43,0))))</f>
        <v>0</v>
      </c>
      <c r="AC43" s="233">
        <f>IF(AC$4=$G43+$B43,SUMIFS(INDEX('ABP REC Calc'!$G$75:$AB$138,,MATCH($I43,'ABP REC Calc'!$G$74:$AB$74,0)),'ABP REC Calc'!$C$75:$C$138,'ABP REC Spend'!$E43,'ABP REC Calc'!$B$75:$B$138,'ABP REC Spend'!$F43)*$D43,
IF(AND(AB43&gt;0,(AC$4-$G43)=(1+$B43)),((AB43/$D43)-AB43)/$C43,
(IF(AND((AC$4-$G43)&lt;(1+$B43),(AC$4-$G43)&gt;1),AB43,0))))</f>
        <v>0</v>
      </c>
      <c r="AD43" s="233">
        <f>IF(AD$4=$G43+$B43,SUMIFS(INDEX('ABP REC Calc'!$G$75:$AB$138,,MATCH($I43,'ABP REC Calc'!$G$74:$AB$74,0)),'ABP REC Calc'!$C$75:$C$138,'ABP REC Spend'!$E43,'ABP REC Calc'!$B$75:$B$138,'ABP REC Spend'!$F43)*$D43,
IF(AND(AC43&gt;0,(AD$4-$G43)=(1+$B43)),((AC43/$D43)-AC43)/$C43,
(IF(AND((AD$4-$G43)&lt;(1+$B43),(AD$4-$G43)&gt;1),AC43,0))))</f>
        <v>0</v>
      </c>
      <c r="AE43" s="233">
        <f>IF(AE$4=$G43+$B43,SUMIFS(INDEX('ABP REC Calc'!$G$75:$AB$138,,MATCH($I43,'ABP REC Calc'!$G$74:$AB$74,0)),'ABP REC Calc'!$C$75:$C$138,'ABP REC Spend'!$E43,'ABP REC Calc'!$B$75:$B$138,'ABP REC Spend'!$F43)*$D43,
IF(AND(AD43&gt;0,(AE$4-$G43)=(1+$B43)),((AD43/$D43)-AD43)/$C43,
(IF(AND((AE$4-$G43)&lt;(1+$B43),(AE$4-$G43)&gt;1),AD43,0))))</f>
        <v>0</v>
      </c>
      <c r="AF43" s="233">
        <f>IF(AF$4=$G43+$B43,SUMIFS(INDEX('ABP REC Calc'!$G$75:$AB$138,,MATCH($I43,'ABP REC Calc'!$G$74:$AB$74,0)),'ABP REC Calc'!$C$75:$C$138,'ABP REC Spend'!$E43,'ABP REC Calc'!$B$75:$B$138,'ABP REC Spend'!$F43)*$D43,
IF(AND(AE43&gt;0,(AF$4-$G43)=(1+$B43)),((AE43/$D43)-AE43)/$C43,
(IF(AND((AF$4-$G43)&lt;(1+$B43),(AF$4-$G43)&gt;1),AE43,0))))</f>
        <v>0</v>
      </c>
      <c r="AG43" s="233">
        <f>IF(AG$4=$G43+$B43,SUMIFS(INDEX('ABP REC Calc'!$G$75:$AB$138,,MATCH($I43,'ABP REC Calc'!$G$74:$AB$74,0)),'ABP REC Calc'!$C$75:$C$138,'ABP REC Spend'!$E43,'ABP REC Calc'!$B$75:$B$138,'ABP REC Spend'!$F43)*$D43,
IF(AND(AF43&gt;0,(AG$4-$G43)=(1+$B43)),((AF43/$D43)-AF43)/$C43,
(IF(AND((AG$4-$G43)&lt;(1+$B43),(AG$4-$G43)&gt;1),AF43,0))))</f>
        <v>0</v>
      </c>
      <c r="AH43" s="233">
        <f>IF(AH$4=$G43+$B43,SUMIFS(INDEX('ABP REC Calc'!$G$75:$AB$138,,MATCH($I43,'ABP REC Calc'!$G$74:$AB$74,0)),'ABP REC Calc'!$C$75:$C$138,'ABP REC Spend'!$E43,'ABP REC Calc'!$B$75:$B$138,'ABP REC Spend'!$F43)*$D43,
IF(AND(AG43&gt;0,(AH$4-$G43)=(1+$B43)),((AG43/$D43)-AG43)/$C43,
(IF(AND((AH$4-$G43)&lt;(1+$B43),(AH$4-$G43)&gt;1),AG43,0))))</f>
        <v>0</v>
      </c>
    </row>
    <row r="44" spans="2:34" ht="14.75" customHeight="1" x14ac:dyDescent="0.25">
      <c r="B44" s="332" cm="1">
        <f t="array" ref="B44">INDEX(Inputs_ByYear!$D$78:$D$83, MATCH('ABP REC Spend'!$E44, Inputs_ByYear!$B$78:$B$83,0),)</f>
        <v>0</v>
      </c>
      <c r="C44" s="332" cm="1">
        <f t="array" ref="C44">INDEX(Inputs_ByYear!$D$60:$D$65, MATCH('ABP REC Spend'!$E44,Inputs_ByYear!$B$60:$B$65,0),)</f>
        <v>1</v>
      </c>
      <c r="D44" s="332" cm="1">
        <f t="array" ref="D44">INDEX(Inputs_ByYear!$D$69:$D$74, MATCH('ABP REC Spend'!$E44, Inputs_ByYear!$B$69:$B$74,0),)</f>
        <v>0.5</v>
      </c>
      <c r="E44" s="222" t="s">
        <v>233</v>
      </c>
      <c r="F44" s="219" t="s">
        <v>259</v>
      </c>
      <c r="G44" s="219">
        <f t="shared" si="2"/>
        <v>2040</v>
      </c>
      <c r="H44" s="219"/>
      <c r="I44" s="227" t="s">
        <v>38</v>
      </c>
      <c r="J44" s="233">
        <f>IF(J$4=$G44+$B44,SUMIFS(INDEX('ABP REC Calc'!$G$75:$AB$138,,MATCH($I44,'ABP REC Calc'!$G$74:$AB$74,0)),'ABP REC Calc'!$C$75:$C$138,'ABP REC Spend'!$E44,'ABP REC Calc'!$B$75:$B$138,'ABP REC Spend'!$F44)*$D44,
IF(AND(I44&gt;0,(J$4-$G44)=(1+$B44)),((I44/$D44)-I44)/$C44,
(IF(AND((J$4-$G44)&lt;(1+$B44),(J$4-$G44)&gt;1),I44,0))))</f>
        <v>0</v>
      </c>
      <c r="K44" s="233">
        <f>IF(K$4=$G44+$B44,SUMIFS(INDEX('ABP REC Calc'!$G$75:$AB$138,,MATCH($I44,'ABP REC Calc'!$G$74:$AB$74,0)),'ABP REC Calc'!$C$75:$C$138,'ABP REC Spend'!$E44,'ABP REC Calc'!$B$75:$B$138,'ABP REC Spend'!$F44)*$D44,
IF(AND(J44&gt;0,(K$4-$G44)=(1+$B44)),((J44/$D44)-J44)/$C44,
(IF(AND((K$4-$G44)&lt;(1+$B44),(K$4-$G44)&gt;1),J44,0))))</f>
        <v>0</v>
      </c>
      <c r="L44" s="233">
        <f>IF(L$4=$G44+$B44,SUMIFS(INDEX('ABP REC Calc'!$G$75:$AB$138,,MATCH($I44,'ABP REC Calc'!$G$74:$AB$74,0)),'ABP REC Calc'!$C$75:$C$138,'ABP REC Spend'!$E44,'ABP REC Calc'!$B$75:$B$138,'ABP REC Spend'!$F44)*$D44,
IF(AND(K44&gt;0,(L$4-$G44)=(1+$B44)),((K44/$D44)-K44)/$C44,
(IF(AND((L$4-$G44)&lt;(1+$B44),(L$4-$G44)&gt;1),K44,0))))</f>
        <v>0</v>
      </c>
      <c r="M44" s="233">
        <f>IF(M$4=$G44+$B44,SUMIFS(INDEX('ABP REC Calc'!$G$75:$AB$138,,MATCH($I44,'ABP REC Calc'!$G$74:$AB$74,0)),'ABP REC Calc'!$C$75:$C$138,'ABP REC Spend'!$E44,'ABP REC Calc'!$B$75:$B$138,'ABP REC Spend'!$F44)*$D44,
IF(AND(L44&gt;0,(M$4-$G44)=(1+$B44)),((L44/$D44)-L44)/$C44,
(IF(AND((M$4-$G44)&lt;(1+$B44),(M$4-$G44)&gt;1),L44,0))))</f>
        <v>0</v>
      </c>
      <c r="N44" s="233">
        <f>IF(N$4=$G44+$B44,SUMIFS(INDEX('ABP REC Calc'!$G$75:$AB$138,,MATCH($I44,'ABP REC Calc'!$G$74:$AB$74,0)),'ABP REC Calc'!$C$75:$C$138,'ABP REC Spend'!$E44,'ABP REC Calc'!$B$75:$B$138,'ABP REC Spend'!$F44)*$D44,
IF(AND(M44&gt;0,(N$4-$G44)=(1+$B44)),((M44/$D44)-M44)/$C44,
(IF(AND((N$4-$G44)&lt;(1+$B44),(N$4-$G44)&gt;1),M44,0))))</f>
        <v>0</v>
      </c>
      <c r="O44" s="233">
        <f>IF(O$4=$G44+$B44,SUMIFS(INDEX('ABP REC Calc'!$G$75:$AB$138,,MATCH($I44,'ABP REC Calc'!$G$74:$AB$74,0)),'ABP REC Calc'!$C$75:$C$138,'ABP REC Spend'!$E44,'ABP REC Calc'!$B$75:$B$138,'ABP REC Spend'!$F44)*$D44,
IF(AND(N44&gt;0,(O$4-$G44)=(1+$B44)),((N44/$D44)-N44)/$C44,
(IF(AND((O$4-$G44)&lt;(1+$B44),(O$4-$G44)&gt;1),N44,0))))</f>
        <v>0</v>
      </c>
      <c r="P44" s="233">
        <f>IF(P$4=$G44+$B44,SUMIFS(INDEX('ABP REC Calc'!$G$75:$AB$138,,MATCH($I44,'ABP REC Calc'!$G$74:$AB$74,0)),'ABP REC Calc'!$C$75:$C$138,'ABP REC Spend'!$E44,'ABP REC Calc'!$B$75:$B$138,'ABP REC Spend'!$F44)*$D44,
IF(AND(O44&gt;0,(P$4-$G44)=(1+$B44)),((O44/$D44)-O44)/$C44,
(IF(AND((P$4-$G44)&lt;(1+$B44),(P$4-$G44)&gt;1),O44,0))))</f>
        <v>0</v>
      </c>
      <c r="Q44" s="233">
        <f>IF(Q$4=$G44+$B44,SUMIFS(INDEX('ABP REC Calc'!$G$75:$AB$138,,MATCH($I44,'ABP REC Calc'!$G$74:$AB$74,0)),'ABP REC Calc'!$C$75:$C$138,'ABP REC Spend'!$E44,'ABP REC Calc'!$B$75:$B$138,'ABP REC Spend'!$F44)*$D44,
IF(AND(P44&gt;0,(Q$4-$G44)=(1+$B44)),((P44/$D44)-P44)/$C44,
(IF(AND((Q$4-$G44)&lt;(1+$B44),(Q$4-$G44)&gt;1),P44,0))))</f>
        <v>0</v>
      </c>
      <c r="R44" s="233">
        <f>IF(R$4=$G44+$B44,SUMIFS(INDEX('ABP REC Calc'!$G$75:$AB$138,,MATCH($I44,'ABP REC Calc'!$G$74:$AB$74,0)),'ABP REC Calc'!$C$75:$C$138,'ABP REC Spend'!$E44,'ABP REC Calc'!$B$75:$B$138,'ABP REC Spend'!$F44)*$D44,
IF(AND(Q44&gt;0,(R$4-$G44)=(1+$B44)),((Q44/$D44)-Q44)/$C44,
(IF(AND((R$4-$G44)&lt;(1+$B44),(R$4-$G44)&gt;1),Q44,0))))</f>
        <v>0</v>
      </c>
      <c r="S44" s="233">
        <f>IF(S$4=$G44+$B44,SUMIFS(INDEX('ABP REC Calc'!$G$75:$AB$138,,MATCH($I44,'ABP REC Calc'!$G$74:$AB$74,0)),'ABP REC Calc'!$C$75:$C$138,'ABP REC Spend'!$E44,'ABP REC Calc'!$B$75:$B$138,'ABP REC Spend'!$F44)*$D44,
IF(AND(R44&gt;0,(S$4-$G44)=(1+$B44)),((R44/$D44)-R44)/$C44,
(IF(AND((S$4-$G44)&lt;(1+$B44),(S$4-$G44)&gt;1),R44,0))))</f>
        <v>0</v>
      </c>
      <c r="T44" s="233">
        <f>IF(T$4=$G44+$B44,SUMIFS(INDEX('ABP REC Calc'!$G$75:$AB$138,,MATCH($I44,'ABP REC Calc'!$G$74:$AB$74,0)),'ABP REC Calc'!$C$75:$C$138,'ABP REC Spend'!$E44,'ABP REC Calc'!$B$75:$B$138,'ABP REC Spend'!$F44)*$D44,
IF(AND(S44&gt;0,(T$4-$G44)=(1+$B44)),((S44/$D44)-S44)/$C44,
(IF(AND((T$4-$G44)&lt;(1+$B44),(T$4-$G44)&gt;1),S44,0))))</f>
        <v>0</v>
      </c>
      <c r="U44" s="233">
        <f>IF(U$4=$G44+$B44,SUMIFS(INDEX('ABP REC Calc'!$G$75:$AB$138,,MATCH($I44,'ABP REC Calc'!$G$74:$AB$74,0)),'ABP REC Calc'!$C$75:$C$138,'ABP REC Spend'!$E44,'ABP REC Calc'!$B$75:$B$138,'ABP REC Spend'!$F44)*$D44,
IF(AND(T44&gt;0,(U$4-$G44)=(1+$B44)),((T44/$D44)-T44)/$C44,
(IF(AND((U$4-$G44)&lt;(1+$B44),(U$4-$G44)&gt;1),T44,0))))</f>
        <v>0</v>
      </c>
      <c r="V44" s="233">
        <f>IF(V$4=$G44+$B44,SUMIFS(INDEX('ABP REC Calc'!$G$75:$AB$138,,MATCH($I44,'ABP REC Calc'!$G$74:$AB$74,0)),'ABP REC Calc'!$C$75:$C$138,'ABP REC Spend'!$E44,'ABP REC Calc'!$B$75:$B$138,'ABP REC Spend'!$F44)*$D44,
IF(AND(U44&gt;0,(V$4-$G44)=(1+$B44)),((U44/$D44)-U44)/$C44,
(IF(AND((V$4-$G44)&lt;(1+$B44),(V$4-$G44)&gt;1),U44,0))))</f>
        <v>0</v>
      </c>
      <c r="W44" s="233">
        <f>IF(W$4=$G44+$B44,SUMIFS(INDEX('ABP REC Calc'!$G$75:$AB$138,,MATCH($I44,'ABP REC Calc'!$G$74:$AB$74,0)),'ABP REC Calc'!$C$75:$C$138,'ABP REC Spend'!$E44,'ABP REC Calc'!$B$75:$B$138,'ABP REC Spend'!$F44)*$D44,
IF(AND(V44&gt;0,(W$4-$G44)=(1+$B44)),((V44/$D44)-V44)/$C44,
(IF(AND((W$4-$G44)&lt;(1+$B44),(W$4-$G44)&gt;1),V44,0))))</f>
        <v>0</v>
      </c>
      <c r="X44" s="233">
        <f>IF(X$4=$G44+$B44,SUMIFS(INDEX('ABP REC Calc'!$G$75:$AB$138,,MATCH($I44,'ABP REC Calc'!$G$74:$AB$74,0)),'ABP REC Calc'!$C$75:$C$138,'ABP REC Spend'!$E44,'ABP REC Calc'!$B$75:$B$138,'ABP REC Spend'!$F44)*$D44,
IF(AND(W44&gt;0,(X$4-$G44)=(1+$B44)),((W44/$D44)-W44)/$C44,
(IF(AND((X$4-$G44)&lt;(1+$B44),(X$4-$G44)&gt;1),W44,0))))</f>
        <v>0</v>
      </c>
      <c r="Y44" s="233">
        <f>IF(Y$4=$G44+$B44,SUMIFS(INDEX('ABP REC Calc'!$G$75:$AB$138,,MATCH($I44,'ABP REC Calc'!$G$74:$AB$74,0)),'ABP REC Calc'!$C$75:$C$138,'ABP REC Spend'!$E44,'ABP REC Calc'!$B$75:$B$138,'ABP REC Spend'!$F44)*$D44,
IF(AND(X44&gt;0,(Y$4-$G44)=(1+$B44)),((X44/$D44)-X44)/$C44,
(IF(AND((Y$4-$G44)&lt;(1+$B44),(Y$4-$G44)&gt;1),X44,0))))</f>
        <v>0</v>
      </c>
      <c r="Z44" s="233">
        <f>IF(Z$4=$G44+$B44,SUMIFS(INDEX('ABP REC Calc'!$G$75:$AB$138,,MATCH($I44,'ABP REC Calc'!$G$74:$AB$74,0)),'ABP REC Calc'!$C$75:$C$138,'ABP REC Spend'!$E44,'ABP REC Calc'!$B$75:$B$138,'ABP REC Spend'!$F44)*$D44,
IF(AND(Y44&gt;0,(Z$4-$G44)=(1+$B44)),((Y44/$D44)-Y44)/$C44,
(IF(AND((Z$4-$G44)&lt;(1+$B44),(Z$4-$G44)&gt;1),Y44,0))))</f>
        <v>91405965.01943782</v>
      </c>
      <c r="AA44" s="233">
        <f>IF(AA$4=$G44+$B44,SUMIFS(INDEX('ABP REC Calc'!$G$75:$AB$138,,MATCH($I44,'ABP REC Calc'!$G$74:$AB$74,0)),'ABP REC Calc'!$C$75:$C$138,'ABP REC Spend'!$E44,'ABP REC Calc'!$B$75:$B$138,'ABP REC Spend'!$F44)*$D44,
IF(AND(Z44&gt;0,(AA$4-$G44)=(1+$B44)),((Z44/$D44)-Z44)/$C44,
(IF(AND((AA$4-$G44)&lt;(1+$B44),(AA$4-$G44)&gt;1),Z44,0))))</f>
        <v>91405965.01943782</v>
      </c>
      <c r="AB44" s="233">
        <f>IF(AB$4=$G44+$B44,SUMIFS(INDEX('ABP REC Calc'!$G$75:$AB$138,,MATCH($I44,'ABP REC Calc'!$G$74:$AB$74,0)),'ABP REC Calc'!$C$75:$C$138,'ABP REC Spend'!$E44,'ABP REC Calc'!$B$75:$B$138,'ABP REC Spend'!$F44)*$D44,
IF(AND(AA44&gt;0,(AB$4-$G44)=(1+$B44)),((AA44/$D44)-AA44)/$C44,
(IF(AND((AB$4-$G44)&lt;(1+$B44),(AB$4-$G44)&gt;1),AA44,0))))</f>
        <v>0</v>
      </c>
      <c r="AC44" s="233">
        <f>IF(AC$4=$G44+$B44,SUMIFS(INDEX('ABP REC Calc'!$G$75:$AB$138,,MATCH($I44,'ABP REC Calc'!$G$74:$AB$74,0)),'ABP REC Calc'!$C$75:$C$138,'ABP REC Spend'!$E44,'ABP REC Calc'!$B$75:$B$138,'ABP REC Spend'!$F44)*$D44,
IF(AND(AB44&gt;0,(AC$4-$G44)=(1+$B44)),((AB44/$D44)-AB44)/$C44,
(IF(AND((AC$4-$G44)&lt;(1+$B44),(AC$4-$G44)&gt;1),AB44,0))))</f>
        <v>0</v>
      </c>
      <c r="AD44" s="233">
        <f>IF(AD$4=$G44+$B44,SUMIFS(INDEX('ABP REC Calc'!$G$75:$AB$138,,MATCH($I44,'ABP REC Calc'!$G$74:$AB$74,0)),'ABP REC Calc'!$C$75:$C$138,'ABP REC Spend'!$E44,'ABP REC Calc'!$B$75:$B$138,'ABP REC Spend'!$F44)*$D44,
IF(AND(AC44&gt;0,(AD$4-$G44)=(1+$B44)),((AC44/$D44)-AC44)/$C44,
(IF(AND((AD$4-$G44)&lt;(1+$B44),(AD$4-$G44)&gt;1),AC44,0))))</f>
        <v>0</v>
      </c>
      <c r="AE44" s="233">
        <f>IF(AE$4=$G44+$B44,SUMIFS(INDEX('ABP REC Calc'!$G$75:$AB$138,,MATCH($I44,'ABP REC Calc'!$G$74:$AB$74,0)),'ABP REC Calc'!$C$75:$C$138,'ABP REC Spend'!$E44,'ABP REC Calc'!$B$75:$B$138,'ABP REC Spend'!$F44)*$D44,
IF(AND(AD44&gt;0,(AE$4-$G44)=(1+$B44)),((AD44/$D44)-AD44)/$C44,
(IF(AND((AE$4-$G44)&lt;(1+$B44),(AE$4-$G44)&gt;1),AD44,0))))</f>
        <v>0</v>
      </c>
      <c r="AF44" s="233">
        <f>IF(AF$4=$G44+$B44,SUMIFS(INDEX('ABP REC Calc'!$G$75:$AB$138,,MATCH($I44,'ABP REC Calc'!$G$74:$AB$74,0)),'ABP REC Calc'!$C$75:$C$138,'ABP REC Spend'!$E44,'ABP REC Calc'!$B$75:$B$138,'ABP REC Spend'!$F44)*$D44,
IF(AND(AE44&gt;0,(AF$4-$G44)=(1+$B44)),((AE44/$D44)-AE44)/$C44,
(IF(AND((AF$4-$G44)&lt;(1+$B44),(AF$4-$G44)&gt;1),AE44,0))))</f>
        <v>0</v>
      </c>
      <c r="AG44" s="233">
        <f>IF(AG$4=$G44+$B44,SUMIFS(INDEX('ABP REC Calc'!$G$75:$AB$138,,MATCH($I44,'ABP REC Calc'!$G$74:$AB$74,0)),'ABP REC Calc'!$C$75:$C$138,'ABP REC Spend'!$E44,'ABP REC Calc'!$B$75:$B$138,'ABP REC Spend'!$F44)*$D44,
IF(AND(AF44&gt;0,(AG$4-$G44)=(1+$B44)),((AF44/$D44)-AF44)/$C44,
(IF(AND((AG$4-$G44)&lt;(1+$B44),(AG$4-$G44)&gt;1),AF44,0))))</f>
        <v>0</v>
      </c>
      <c r="AH44" s="233">
        <f>IF(AH$4=$G44+$B44,SUMIFS(INDEX('ABP REC Calc'!$G$75:$AB$138,,MATCH($I44,'ABP REC Calc'!$G$74:$AB$74,0)),'ABP REC Calc'!$C$75:$C$138,'ABP REC Spend'!$E44,'ABP REC Calc'!$B$75:$B$138,'ABP REC Spend'!$F44)*$D44,
IF(AND(AG44&gt;0,(AH$4-$G44)=(1+$B44)),((AG44/$D44)-AG44)/$C44,
(IF(AND((AH$4-$G44)&lt;(1+$B44),(AH$4-$G44)&gt;1),AG44,0))))</f>
        <v>0</v>
      </c>
    </row>
    <row r="45" spans="2:34" ht="14.75" customHeight="1" x14ac:dyDescent="0.25">
      <c r="B45" s="332" cm="1">
        <f t="array" ref="B45">INDEX(Inputs_ByYear!$D$78:$D$83, MATCH('ABP REC Spend'!$E45, Inputs_ByYear!$B$78:$B$83,0),)</f>
        <v>0</v>
      </c>
      <c r="C45" s="332" cm="1">
        <f t="array" ref="C45">INDEX(Inputs_ByYear!$D$60:$D$65, MATCH('ABP REC Spend'!$E45,Inputs_ByYear!$B$60:$B$65,0),)</f>
        <v>1</v>
      </c>
      <c r="D45" s="332" cm="1">
        <f t="array" ref="D45">INDEX(Inputs_ByYear!$D$69:$D$74, MATCH('ABP REC Spend'!$E45, Inputs_ByYear!$B$69:$B$74,0),)</f>
        <v>0.5</v>
      </c>
      <c r="E45" s="222" t="s">
        <v>233</v>
      </c>
      <c r="F45" s="219" t="s">
        <v>259</v>
      </c>
      <c r="G45" s="219">
        <f t="shared" si="2"/>
        <v>2041</v>
      </c>
      <c r="H45" s="219"/>
      <c r="I45" s="227" t="s">
        <v>39</v>
      </c>
      <c r="J45" s="233">
        <f>IF(J$4=$G45+$B45,SUMIFS(INDEX('ABP REC Calc'!$G$75:$AB$138,,MATCH($I45,'ABP REC Calc'!$G$74:$AB$74,0)),'ABP REC Calc'!$C$75:$C$138,'ABP REC Spend'!$E45,'ABP REC Calc'!$B$75:$B$138,'ABP REC Spend'!$F45)*$D45,
IF(AND(I45&gt;0,(J$4-$G45)=(1+$B45)),((I45/$D45)-I45)/$C45,
(IF(AND((J$4-$G45)&lt;(1+$B45),(J$4-$G45)&gt;1),I45,0))))</f>
        <v>0</v>
      </c>
      <c r="K45" s="233">
        <f>IF(K$4=$G45+$B45,SUMIFS(INDEX('ABP REC Calc'!$G$75:$AB$138,,MATCH($I45,'ABP REC Calc'!$G$74:$AB$74,0)),'ABP REC Calc'!$C$75:$C$138,'ABP REC Spend'!$E45,'ABP REC Calc'!$B$75:$B$138,'ABP REC Spend'!$F45)*$D45,
IF(AND(J45&gt;0,(K$4-$G45)=(1+$B45)),((J45/$D45)-J45)/$C45,
(IF(AND((K$4-$G45)&lt;(1+$B45),(K$4-$G45)&gt;1),J45,0))))</f>
        <v>0</v>
      </c>
      <c r="L45" s="233">
        <f>IF(L$4=$G45+$B45,SUMIFS(INDEX('ABP REC Calc'!$G$75:$AB$138,,MATCH($I45,'ABP REC Calc'!$G$74:$AB$74,0)),'ABP REC Calc'!$C$75:$C$138,'ABP REC Spend'!$E45,'ABP REC Calc'!$B$75:$B$138,'ABP REC Spend'!$F45)*$D45,
IF(AND(K45&gt;0,(L$4-$G45)=(1+$B45)),((K45/$D45)-K45)/$C45,
(IF(AND((L$4-$G45)&lt;(1+$B45),(L$4-$G45)&gt;1),K45,0))))</f>
        <v>0</v>
      </c>
      <c r="M45" s="233">
        <f>IF(M$4=$G45+$B45,SUMIFS(INDEX('ABP REC Calc'!$G$75:$AB$138,,MATCH($I45,'ABP REC Calc'!$G$74:$AB$74,0)),'ABP REC Calc'!$C$75:$C$138,'ABP REC Spend'!$E45,'ABP REC Calc'!$B$75:$B$138,'ABP REC Spend'!$F45)*$D45,
IF(AND(L45&gt;0,(M$4-$G45)=(1+$B45)),((L45/$D45)-L45)/$C45,
(IF(AND((M$4-$G45)&lt;(1+$B45),(M$4-$G45)&gt;1),L45,0))))</f>
        <v>0</v>
      </c>
      <c r="N45" s="233">
        <f>IF(N$4=$G45+$B45,SUMIFS(INDEX('ABP REC Calc'!$G$75:$AB$138,,MATCH($I45,'ABP REC Calc'!$G$74:$AB$74,0)),'ABP REC Calc'!$C$75:$C$138,'ABP REC Spend'!$E45,'ABP REC Calc'!$B$75:$B$138,'ABP REC Spend'!$F45)*$D45,
IF(AND(M45&gt;0,(N$4-$G45)=(1+$B45)),((M45/$D45)-M45)/$C45,
(IF(AND((N$4-$G45)&lt;(1+$B45),(N$4-$G45)&gt;1),M45,0))))</f>
        <v>0</v>
      </c>
      <c r="O45" s="233">
        <f>IF(O$4=$G45+$B45,SUMIFS(INDEX('ABP REC Calc'!$G$75:$AB$138,,MATCH($I45,'ABP REC Calc'!$G$74:$AB$74,0)),'ABP REC Calc'!$C$75:$C$138,'ABP REC Spend'!$E45,'ABP REC Calc'!$B$75:$B$138,'ABP REC Spend'!$F45)*$D45,
IF(AND(N45&gt;0,(O$4-$G45)=(1+$B45)),((N45/$D45)-N45)/$C45,
(IF(AND((O$4-$G45)&lt;(1+$B45),(O$4-$G45)&gt;1),N45,0))))</f>
        <v>0</v>
      </c>
      <c r="P45" s="233">
        <f>IF(P$4=$G45+$B45,SUMIFS(INDEX('ABP REC Calc'!$G$75:$AB$138,,MATCH($I45,'ABP REC Calc'!$G$74:$AB$74,0)),'ABP REC Calc'!$C$75:$C$138,'ABP REC Spend'!$E45,'ABP REC Calc'!$B$75:$B$138,'ABP REC Spend'!$F45)*$D45,
IF(AND(O45&gt;0,(P$4-$G45)=(1+$B45)),((O45/$D45)-O45)/$C45,
(IF(AND((P$4-$G45)&lt;(1+$B45),(P$4-$G45)&gt;1),O45,0))))</f>
        <v>0</v>
      </c>
      <c r="Q45" s="233">
        <f>IF(Q$4=$G45+$B45,SUMIFS(INDEX('ABP REC Calc'!$G$75:$AB$138,,MATCH($I45,'ABP REC Calc'!$G$74:$AB$74,0)),'ABP REC Calc'!$C$75:$C$138,'ABP REC Spend'!$E45,'ABP REC Calc'!$B$75:$B$138,'ABP REC Spend'!$F45)*$D45,
IF(AND(P45&gt;0,(Q$4-$G45)=(1+$B45)),((P45/$D45)-P45)/$C45,
(IF(AND((Q$4-$G45)&lt;(1+$B45),(Q$4-$G45)&gt;1),P45,0))))</f>
        <v>0</v>
      </c>
      <c r="R45" s="233">
        <f>IF(R$4=$G45+$B45,SUMIFS(INDEX('ABP REC Calc'!$G$75:$AB$138,,MATCH($I45,'ABP REC Calc'!$G$74:$AB$74,0)),'ABP REC Calc'!$C$75:$C$138,'ABP REC Spend'!$E45,'ABP REC Calc'!$B$75:$B$138,'ABP REC Spend'!$F45)*$D45,
IF(AND(Q45&gt;0,(R$4-$G45)=(1+$B45)),((Q45/$D45)-Q45)/$C45,
(IF(AND((R$4-$G45)&lt;(1+$B45),(R$4-$G45)&gt;1),Q45,0))))</f>
        <v>0</v>
      </c>
      <c r="S45" s="233">
        <f>IF(S$4=$G45+$B45,SUMIFS(INDEX('ABP REC Calc'!$G$75:$AB$138,,MATCH($I45,'ABP REC Calc'!$G$74:$AB$74,0)),'ABP REC Calc'!$C$75:$C$138,'ABP REC Spend'!$E45,'ABP REC Calc'!$B$75:$B$138,'ABP REC Spend'!$F45)*$D45,
IF(AND(R45&gt;0,(S$4-$G45)=(1+$B45)),((R45/$D45)-R45)/$C45,
(IF(AND((S$4-$G45)&lt;(1+$B45),(S$4-$G45)&gt;1),R45,0))))</f>
        <v>0</v>
      </c>
      <c r="T45" s="233">
        <f>IF(T$4=$G45+$B45,SUMIFS(INDEX('ABP REC Calc'!$G$75:$AB$138,,MATCH($I45,'ABP REC Calc'!$G$74:$AB$74,0)),'ABP REC Calc'!$C$75:$C$138,'ABP REC Spend'!$E45,'ABP REC Calc'!$B$75:$B$138,'ABP REC Spend'!$F45)*$D45,
IF(AND(S45&gt;0,(T$4-$G45)=(1+$B45)),((S45/$D45)-S45)/$C45,
(IF(AND((T$4-$G45)&lt;(1+$B45),(T$4-$G45)&gt;1),S45,0))))</f>
        <v>0</v>
      </c>
      <c r="U45" s="233">
        <f>IF(U$4=$G45+$B45,SUMIFS(INDEX('ABP REC Calc'!$G$75:$AB$138,,MATCH($I45,'ABP REC Calc'!$G$74:$AB$74,0)),'ABP REC Calc'!$C$75:$C$138,'ABP REC Spend'!$E45,'ABP REC Calc'!$B$75:$B$138,'ABP REC Spend'!$F45)*$D45,
IF(AND(T45&gt;0,(U$4-$G45)=(1+$B45)),((T45/$D45)-T45)/$C45,
(IF(AND((U$4-$G45)&lt;(1+$B45),(U$4-$G45)&gt;1),T45,0))))</f>
        <v>0</v>
      </c>
      <c r="V45" s="233">
        <f>IF(V$4=$G45+$B45,SUMIFS(INDEX('ABP REC Calc'!$G$75:$AB$138,,MATCH($I45,'ABP REC Calc'!$G$74:$AB$74,0)),'ABP REC Calc'!$C$75:$C$138,'ABP REC Spend'!$E45,'ABP REC Calc'!$B$75:$B$138,'ABP REC Spend'!$F45)*$D45,
IF(AND(U45&gt;0,(V$4-$G45)=(1+$B45)),((U45/$D45)-U45)/$C45,
(IF(AND((V$4-$G45)&lt;(1+$B45),(V$4-$G45)&gt;1),U45,0))))</f>
        <v>0</v>
      </c>
      <c r="W45" s="233">
        <f>IF(W$4=$G45+$B45,SUMIFS(INDEX('ABP REC Calc'!$G$75:$AB$138,,MATCH($I45,'ABP REC Calc'!$G$74:$AB$74,0)),'ABP REC Calc'!$C$75:$C$138,'ABP REC Spend'!$E45,'ABP REC Calc'!$B$75:$B$138,'ABP REC Spend'!$F45)*$D45,
IF(AND(V45&gt;0,(W$4-$G45)=(1+$B45)),((V45/$D45)-V45)/$C45,
(IF(AND((W$4-$G45)&lt;(1+$B45),(W$4-$G45)&gt;1),V45,0))))</f>
        <v>0</v>
      </c>
      <c r="X45" s="233">
        <f>IF(X$4=$G45+$B45,SUMIFS(INDEX('ABP REC Calc'!$G$75:$AB$138,,MATCH($I45,'ABP REC Calc'!$G$74:$AB$74,0)),'ABP REC Calc'!$C$75:$C$138,'ABP REC Spend'!$E45,'ABP REC Calc'!$B$75:$B$138,'ABP REC Spend'!$F45)*$D45,
IF(AND(W45&gt;0,(X$4-$G45)=(1+$B45)),((W45/$D45)-W45)/$C45,
(IF(AND((X$4-$G45)&lt;(1+$B45),(X$4-$G45)&gt;1),W45,0))))</f>
        <v>0</v>
      </c>
      <c r="Y45" s="233">
        <f>IF(Y$4=$G45+$B45,SUMIFS(INDEX('ABP REC Calc'!$G$75:$AB$138,,MATCH($I45,'ABP REC Calc'!$G$74:$AB$74,0)),'ABP REC Calc'!$C$75:$C$138,'ABP REC Spend'!$E45,'ABP REC Calc'!$B$75:$B$138,'ABP REC Spend'!$F45)*$D45,
IF(AND(X45&gt;0,(Y$4-$G45)=(1+$B45)),((X45/$D45)-X45)/$C45,
(IF(AND((Y$4-$G45)&lt;(1+$B45),(Y$4-$G45)&gt;1),X45,0))))</f>
        <v>0</v>
      </c>
      <c r="Z45" s="233">
        <f>IF(Z$4=$G45+$B45,SUMIFS(INDEX('ABP REC Calc'!$G$75:$AB$138,,MATCH($I45,'ABP REC Calc'!$G$74:$AB$74,0)),'ABP REC Calc'!$C$75:$C$138,'ABP REC Spend'!$E45,'ABP REC Calc'!$B$75:$B$138,'ABP REC Spend'!$F45)*$D45,
IF(AND(Y45&gt;0,(Z$4-$G45)=(1+$B45)),((Y45/$D45)-Y45)/$C45,
(IF(AND((Z$4-$G45)&lt;(1+$B45),(Z$4-$G45)&gt;1),Y45,0))))</f>
        <v>0</v>
      </c>
      <c r="AA45" s="233">
        <f>IF(AA$4=$G45+$B45,SUMIFS(INDEX('ABP REC Calc'!$G$75:$AB$138,,MATCH($I45,'ABP REC Calc'!$G$74:$AB$74,0)),'ABP REC Calc'!$C$75:$C$138,'ABP REC Spend'!$E45,'ABP REC Calc'!$B$75:$B$138,'ABP REC Spend'!$F45)*$D45,
IF(AND(Z45&gt;0,(AA$4-$G45)=(1+$B45)),((Z45/$D45)-Z45)/$C45,
(IF(AND((AA$4-$G45)&lt;(1+$B45),(AA$4-$G45)&gt;1),Z45,0))))</f>
        <v>90491905.369243443</v>
      </c>
      <c r="AB45" s="233">
        <f>IF(AB$4=$G45+$B45,SUMIFS(INDEX('ABP REC Calc'!$G$75:$AB$138,,MATCH($I45,'ABP REC Calc'!$G$74:$AB$74,0)),'ABP REC Calc'!$C$75:$C$138,'ABP REC Spend'!$E45,'ABP REC Calc'!$B$75:$B$138,'ABP REC Spend'!$F45)*$D45,
IF(AND(AA45&gt;0,(AB$4-$G45)=(1+$B45)),((AA45/$D45)-AA45)/$C45,
(IF(AND((AB$4-$G45)&lt;(1+$B45),(AB$4-$G45)&gt;1),AA45,0))))</f>
        <v>90491905.369243443</v>
      </c>
      <c r="AC45" s="233">
        <f>IF(AC$4=$G45+$B45,SUMIFS(INDEX('ABP REC Calc'!$G$75:$AB$138,,MATCH($I45,'ABP REC Calc'!$G$74:$AB$74,0)),'ABP REC Calc'!$C$75:$C$138,'ABP REC Spend'!$E45,'ABP REC Calc'!$B$75:$B$138,'ABP REC Spend'!$F45)*$D45,
IF(AND(AB45&gt;0,(AC$4-$G45)=(1+$B45)),((AB45/$D45)-AB45)/$C45,
(IF(AND((AC$4-$G45)&lt;(1+$B45),(AC$4-$G45)&gt;1),AB45,0))))</f>
        <v>0</v>
      </c>
      <c r="AD45" s="233">
        <f>IF(AD$4=$G45+$B45,SUMIFS(INDEX('ABP REC Calc'!$G$75:$AB$138,,MATCH($I45,'ABP REC Calc'!$G$74:$AB$74,0)),'ABP REC Calc'!$C$75:$C$138,'ABP REC Spend'!$E45,'ABP REC Calc'!$B$75:$B$138,'ABP REC Spend'!$F45)*$D45,
IF(AND(AC45&gt;0,(AD$4-$G45)=(1+$B45)),((AC45/$D45)-AC45)/$C45,
(IF(AND((AD$4-$G45)&lt;(1+$B45),(AD$4-$G45)&gt;1),AC45,0))))</f>
        <v>0</v>
      </c>
      <c r="AE45" s="233">
        <f>IF(AE$4=$G45+$B45,SUMIFS(INDEX('ABP REC Calc'!$G$75:$AB$138,,MATCH($I45,'ABP REC Calc'!$G$74:$AB$74,0)),'ABP REC Calc'!$C$75:$C$138,'ABP REC Spend'!$E45,'ABP REC Calc'!$B$75:$B$138,'ABP REC Spend'!$F45)*$D45,
IF(AND(AD45&gt;0,(AE$4-$G45)=(1+$B45)),((AD45/$D45)-AD45)/$C45,
(IF(AND((AE$4-$G45)&lt;(1+$B45),(AE$4-$G45)&gt;1),AD45,0))))</f>
        <v>0</v>
      </c>
      <c r="AF45" s="233">
        <f>IF(AF$4=$G45+$B45,SUMIFS(INDEX('ABP REC Calc'!$G$75:$AB$138,,MATCH($I45,'ABP REC Calc'!$G$74:$AB$74,0)),'ABP REC Calc'!$C$75:$C$138,'ABP REC Spend'!$E45,'ABP REC Calc'!$B$75:$B$138,'ABP REC Spend'!$F45)*$D45,
IF(AND(AE45&gt;0,(AF$4-$G45)=(1+$B45)),((AE45/$D45)-AE45)/$C45,
(IF(AND((AF$4-$G45)&lt;(1+$B45),(AF$4-$G45)&gt;1),AE45,0))))</f>
        <v>0</v>
      </c>
      <c r="AG45" s="233">
        <f>IF(AG$4=$G45+$B45,SUMIFS(INDEX('ABP REC Calc'!$G$75:$AB$138,,MATCH($I45,'ABP REC Calc'!$G$74:$AB$74,0)),'ABP REC Calc'!$C$75:$C$138,'ABP REC Spend'!$E45,'ABP REC Calc'!$B$75:$B$138,'ABP REC Spend'!$F45)*$D45,
IF(AND(AF45&gt;0,(AG$4-$G45)=(1+$B45)),((AF45/$D45)-AF45)/$C45,
(IF(AND((AG$4-$G45)&lt;(1+$B45),(AG$4-$G45)&gt;1),AF45,0))))</f>
        <v>0</v>
      </c>
      <c r="AH45" s="233">
        <f>IF(AH$4=$G45+$B45,SUMIFS(INDEX('ABP REC Calc'!$G$75:$AB$138,,MATCH($I45,'ABP REC Calc'!$G$74:$AB$74,0)),'ABP REC Calc'!$C$75:$C$138,'ABP REC Spend'!$E45,'ABP REC Calc'!$B$75:$B$138,'ABP REC Spend'!$F45)*$D45,
IF(AND(AG45&gt;0,(AH$4-$G45)=(1+$B45)),((AG45/$D45)-AG45)/$C45,
(IF(AND((AH$4-$G45)&lt;(1+$B45),(AH$4-$G45)&gt;1),AG45,0))))</f>
        <v>0</v>
      </c>
    </row>
    <row r="46" spans="2:34" ht="14.75" customHeight="1" x14ac:dyDescent="0.25">
      <c r="B46" s="332" cm="1">
        <f t="array" ref="B46">INDEX(Inputs_ByYear!$D$78:$D$83, MATCH('ABP REC Spend'!$E46, Inputs_ByYear!$B$78:$B$83,0),)</f>
        <v>0</v>
      </c>
      <c r="C46" s="332" cm="1">
        <f t="array" ref="C46">INDEX(Inputs_ByYear!$D$60:$D$65, MATCH('ABP REC Spend'!$E46,Inputs_ByYear!$B$60:$B$65,0),)</f>
        <v>1</v>
      </c>
      <c r="D46" s="332" cm="1">
        <f t="array" ref="D46">INDEX(Inputs_ByYear!$D$69:$D$74, MATCH('ABP REC Spend'!$E46, Inputs_ByYear!$B$69:$B$74,0),)</f>
        <v>0.5</v>
      </c>
      <c r="E46" s="222" t="s">
        <v>233</v>
      </c>
      <c r="F46" s="219" t="s">
        <v>259</v>
      </c>
      <c r="G46" s="219">
        <f t="shared" si="2"/>
        <v>2042</v>
      </c>
      <c r="H46" s="219"/>
      <c r="I46" s="227" t="s">
        <v>40</v>
      </c>
      <c r="J46" s="233">
        <f>IF(J$4=$G46+$B46,SUMIFS(INDEX('ABP REC Calc'!$G$75:$AB$138,,MATCH($I46,'ABP REC Calc'!$G$74:$AB$74,0)),'ABP REC Calc'!$C$75:$C$138,'ABP REC Spend'!$E46,'ABP REC Calc'!$B$75:$B$138,'ABP REC Spend'!$F46)*$D46,
IF(AND(I46&gt;0,(J$4-$G46)=(1+$B46)),((I46/$D46)-I46)/$C46,
(IF(AND((J$4-$G46)&lt;(1+$B46),(J$4-$G46)&gt;1),I46,0))))</f>
        <v>0</v>
      </c>
      <c r="K46" s="233">
        <f>IF(K$4=$G46+$B46,SUMIFS(INDEX('ABP REC Calc'!$G$75:$AB$138,,MATCH($I46,'ABP REC Calc'!$G$74:$AB$74,0)),'ABP REC Calc'!$C$75:$C$138,'ABP REC Spend'!$E46,'ABP REC Calc'!$B$75:$B$138,'ABP REC Spend'!$F46)*$D46,
IF(AND(J46&gt;0,(K$4-$G46)=(1+$B46)),((J46/$D46)-J46)/$C46,
(IF(AND((K$4-$G46)&lt;(1+$B46),(K$4-$G46)&gt;1),J46,0))))</f>
        <v>0</v>
      </c>
      <c r="L46" s="233">
        <f>IF(L$4=$G46+$B46,SUMIFS(INDEX('ABP REC Calc'!$G$75:$AB$138,,MATCH($I46,'ABP REC Calc'!$G$74:$AB$74,0)),'ABP REC Calc'!$C$75:$C$138,'ABP REC Spend'!$E46,'ABP REC Calc'!$B$75:$B$138,'ABP REC Spend'!$F46)*$D46,
IF(AND(K46&gt;0,(L$4-$G46)=(1+$B46)),((K46/$D46)-K46)/$C46,
(IF(AND((L$4-$G46)&lt;(1+$B46),(L$4-$G46)&gt;1),K46,0))))</f>
        <v>0</v>
      </c>
      <c r="M46" s="233">
        <f>IF(M$4=$G46+$B46,SUMIFS(INDEX('ABP REC Calc'!$G$75:$AB$138,,MATCH($I46,'ABP REC Calc'!$G$74:$AB$74,0)),'ABP REC Calc'!$C$75:$C$138,'ABP REC Spend'!$E46,'ABP REC Calc'!$B$75:$B$138,'ABP REC Spend'!$F46)*$D46,
IF(AND(L46&gt;0,(M$4-$G46)=(1+$B46)),((L46/$D46)-L46)/$C46,
(IF(AND((M$4-$G46)&lt;(1+$B46),(M$4-$G46)&gt;1),L46,0))))</f>
        <v>0</v>
      </c>
      <c r="N46" s="233">
        <f>IF(N$4=$G46+$B46,SUMIFS(INDEX('ABP REC Calc'!$G$75:$AB$138,,MATCH($I46,'ABP REC Calc'!$G$74:$AB$74,0)),'ABP REC Calc'!$C$75:$C$138,'ABP REC Spend'!$E46,'ABP REC Calc'!$B$75:$B$138,'ABP REC Spend'!$F46)*$D46,
IF(AND(M46&gt;0,(N$4-$G46)=(1+$B46)),((M46/$D46)-M46)/$C46,
(IF(AND((N$4-$G46)&lt;(1+$B46),(N$4-$G46)&gt;1),M46,0))))</f>
        <v>0</v>
      </c>
      <c r="O46" s="233">
        <f>IF(O$4=$G46+$B46,SUMIFS(INDEX('ABP REC Calc'!$G$75:$AB$138,,MATCH($I46,'ABP REC Calc'!$G$74:$AB$74,0)),'ABP REC Calc'!$C$75:$C$138,'ABP REC Spend'!$E46,'ABP REC Calc'!$B$75:$B$138,'ABP REC Spend'!$F46)*$D46,
IF(AND(N46&gt;0,(O$4-$G46)=(1+$B46)),((N46/$D46)-N46)/$C46,
(IF(AND((O$4-$G46)&lt;(1+$B46),(O$4-$G46)&gt;1),N46,0))))</f>
        <v>0</v>
      </c>
      <c r="P46" s="233">
        <f>IF(P$4=$G46+$B46,SUMIFS(INDEX('ABP REC Calc'!$G$75:$AB$138,,MATCH($I46,'ABP REC Calc'!$G$74:$AB$74,0)),'ABP REC Calc'!$C$75:$C$138,'ABP REC Spend'!$E46,'ABP REC Calc'!$B$75:$B$138,'ABP REC Spend'!$F46)*$D46,
IF(AND(O46&gt;0,(P$4-$G46)=(1+$B46)),((O46/$D46)-O46)/$C46,
(IF(AND((P$4-$G46)&lt;(1+$B46),(P$4-$G46)&gt;1),O46,0))))</f>
        <v>0</v>
      </c>
      <c r="Q46" s="233">
        <f>IF(Q$4=$G46+$B46,SUMIFS(INDEX('ABP REC Calc'!$G$75:$AB$138,,MATCH($I46,'ABP REC Calc'!$G$74:$AB$74,0)),'ABP REC Calc'!$C$75:$C$138,'ABP REC Spend'!$E46,'ABP REC Calc'!$B$75:$B$138,'ABP REC Spend'!$F46)*$D46,
IF(AND(P46&gt;0,(Q$4-$G46)=(1+$B46)),((P46/$D46)-P46)/$C46,
(IF(AND((Q$4-$G46)&lt;(1+$B46),(Q$4-$G46)&gt;1),P46,0))))</f>
        <v>0</v>
      </c>
      <c r="R46" s="233">
        <f>IF(R$4=$G46+$B46,SUMIFS(INDEX('ABP REC Calc'!$G$75:$AB$138,,MATCH($I46,'ABP REC Calc'!$G$74:$AB$74,0)),'ABP REC Calc'!$C$75:$C$138,'ABP REC Spend'!$E46,'ABP REC Calc'!$B$75:$B$138,'ABP REC Spend'!$F46)*$D46,
IF(AND(Q46&gt;0,(R$4-$G46)=(1+$B46)),((Q46/$D46)-Q46)/$C46,
(IF(AND((R$4-$G46)&lt;(1+$B46),(R$4-$G46)&gt;1),Q46,0))))</f>
        <v>0</v>
      </c>
      <c r="S46" s="233">
        <f>IF(S$4=$G46+$B46,SUMIFS(INDEX('ABP REC Calc'!$G$75:$AB$138,,MATCH($I46,'ABP REC Calc'!$G$74:$AB$74,0)),'ABP REC Calc'!$C$75:$C$138,'ABP REC Spend'!$E46,'ABP REC Calc'!$B$75:$B$138,'ABP REC Spend'!$F46)*$D46,
IF(AND(R46&gt;0,(S$4-$G46)=(1+$B46)),((R46/$D46)-R46)/$C46,
(IF(AND((S$4-$G46)&lt;(1+$B46),(S$4-$G46)&gt;1),R46,0))))</f>
        <v>0</v>
      </c>
      <c r="T46" s="233">
        <f>IF(T$4=$G46+$B46,SUMIFS(INDEX('ABP REC Calc'!$G$75:$AB$138,,MATCH($I46,'ABP REC Calc'!$G$74:$AB$74,0)),'ABP REC Calc'!$C$75:$C$138,'ABP REC Spend'!$E46,'ABP REC Calc'!$B$75:$B$138,'ABP REC Spend'!$F46)*$D46,
IF(AND(S46&gt;0,(T$4-$G46)=(1+$B46)),((S46/$D46)-S46)/$C46,
(IF(AND((T$4-$G46)&lt;(1+$B46),(T$4-$G46)&gt;1),S46,0))))</f>
        <v>0</v>
      </c>
      <c r="U46" s="233">
        <f>IF(U$4=$G46+$B46,SUMIFS(INDEX('ABP REC Calc'!$G$75:$AB$138,,MATCH($I46,'ABP REC Calc'!$G$74:$AB$74,0)),'ABP REC Calc'!$C$75:$C$138,'ABP REC Spend'!$E46,'ABP REC Calc'!$B$75:$B$138,'ABP REC Spend'!$F46)*$D46,
IF(AND(T46&gt;0,(U$4-$G46)=(1+$B46)),((T46/$D46)-T46)/$C46,
(IF(AND((U$4-$G46)&lt;(1+$B46),(U$4-$G46)&gt;1),T46,0))))</f>
        <v>0</v>
      </c>
      <c r="V46" s="233">
        <f>IF(V$4=$G46+$B46,SUMIFS(INDEX('ABP REC Calc'!$G$75:$AB$138,,MATCH($I46,'ABP REC Calc'!$G$74:$AB$74,0)),'ABP REC Calc'!$C$75:$C$138,'ABP REC Spend'!$E46,'ABP REC Calc'!$B$75:$B$138,'ABP REC Spend'!$F46)*$D46,
IF(AND(U46&gt;0,(V$4-$G46)=(1+$B46)),((U46/$D46)-U46)/$C46,
(IF(AND((V$4-$G46)&lt;(1+$B46),(V$4-$G46)&gt;1),U46,0))))</f>
        <v>0</v>
      </c>
      <c r="W46" s="233">
        <f>IF(W$4=$G46+$B46,SUMIFS(INDEX('ABP REC Calc'!$G$75:$AB$138,,MATCH($I46,'ABP REC Calc'!$G$74:$AB$74,0)),'ABP REC Calc'!$C$75:$C$138,'ABP REC Spend'!$E46,'ABP REC Calc'!$B$75:$B$138,'ABP REC Spend'!$F46)*$D46,
IF(AND(V46&gt;0,(W$4-$G46)=(1+$B46)),((V46/$D46)-V46)/$C46,
(IF(AND((W$4-$G46)&lt;(1+$B46),(W$4-$G46)&gt;1),V46,0))))</f>
        <v>0</v>
      </c>
      <c r="X46" s="233">
        <f>IF(X$4=$G46+$B46,SUMIFS(INDEX('ABP REC Calc'!$G$75:$AB$138,,MATCH($I46,'ABP REC Calc'!$G$74:$AB$74,0)),'ABP REC Calc'!$C$75:$C$138,'ABP REC Spend'!$E46,'ABP REC Calc'!$B$75:$B$138,'ABP REC Spend'!$F46)*$D46,
IF(AND(W46&gt;0,(X$4-$G46)=(1+$B46)),((W46/$D46)-W46)/$C46,
(IF(AND((X$4-$G46)&lt;(1+$B46),(X$4-$G46)&gt;1),W46,0))))</f>
        <v>0</v>
      </c>
      <c r="Y46" s="233">
        <f>IF(Y$4=$G46+$B46,SUMIFS(INDEX('ABP REC Calc'!$G$75:$AB$138,,MATCH($I46,'ABP REC Calc'!$G$74:$AB$74,0)),'ABP REC Calc'!$C$75:$C$138,'ABP REC Spend'!$E46,'ABP REC Calc'!$B$75:$B$138,'ABP REC Spend'!$F46)*$D46,
IF(AND(X46&gt;0,(Y$4-$G46)=(1+$B46)),((X46/$D46)-X46)/$C46,
(IF(AND((Y$4-$G46)&lt;(1+$B46),(Y$4-$G46)&gt;1),X46,0))))</f>
        <v>0</v>
      </c>
      <c r="Z46" s="233">
        <f>IF(Z$4=$G46+$B46,SUMIFS(INDEX('ABP REC Calc'!$G$75:$AB$138,,MATCH($I46,'ABP REC Calc'!$G$74:$AB$74,0)),'ABP REC Calc'!$C$75:$C$138,'ABP REC Spend'!$E46,'ABP REC Calc'!$B$75:$B$138,'ABP REC Spend'!$F46)*$D46,
IF(AND(Y46&gt;0,(Z$4-$G46)=(1+$B46)),((Y46/$D46)-Y46)/$C46,
(IF(AND((Z$4-$G46)&lt;(1+$B46),(Z$4-$G46)&gt;1),Y46,0))))</f>
        <v>0</v>
      </c>
      <c r="AA46" s="233">
        <f>IF(AA$4=$G46+$B46,SUMIFS(INDEX('ABP REC Calc'!$G$75:$AB$138,,MATCH($I46,'ABP REC Calc'!$G$74:$AB$74,0)),'ABP REC Calc'!$C$75:$C$138,'ABP REC Spend'!$E46,'ABP REC Calc'!$B$75:$B$138,'ABP REC Spend'!$F46)*$D46,
IF(AND(Z46&gt;0,(AA$4-$G46)=(1+$B46)),((Z46/$D46)-Z46)/$C46,
(IF(AND((AA$4-$G46)&lt;(1+$B46),(AA$4-$G46)&gt;1),Z46,0))))</f>
        <v>0</v>
      </c>
      <c r="AB46" s="233">
        <f>IF(AB$4=$G46+$B46,SUMIFS(INDEX('ABP REC Calc'!$G$75:$AB$138,,MATCH($I46,'ABP REC Calc'!$G$74:$AB$74,0)),'ABP REC Calc'!$C$75:$C$138,'ABP REC Spend'!$E46,'ABP REC Calc'!$B$75:$B$138,'ABP REC Spend'!$F46)*$D46,
IF(AND(AA46&gt;0,(AB$4-$G46)=(1+$B46)),((AA46/$D46)-AA46)/$C46,
(IF(AND((AB$4-$G46)&lt;(1+$B46),(AB$4-$G46)&gt;1),AA46,0))))</f>
        <v>89586986.315550998</v>
      </c>
      <c r="AC46" s="233">
        <f>IF(AC$4=$G46+$B46,SUMIFS(INDEX('ABP REC Calc'!$G$75:$AB$138,,MATCH($I46,'ABP REC Calc'!$G$74:$AB$74,0)),'ABP REC Calc'!$C$75:$C$138,'ABP REC Spend'!$E46,'ABP REC Calc'!$B$75:$B$138,'ABP REC Spend'!$F46)*$D46,
IF(AND(AB46&gt;0,(AC$4-$G46)=(1+$B46)),((AB46/$D46)-AB46)/$C46,
(IF(AND((AC$4-$G46)&lt;(1+$B46),(AC$4-$G46)&gt;1),AB46,0))))</f>
        <v>89586986.315550998</v>
      </c>
      <c r="AD46" s="233">
        <f>IF(AD$4=$G46+$B46,SUMIFS(INDEX('ABP REC Calc'!$G$75:$AB$138,,MATCH($I46,'ABP REC Calc'!$G$74:$AB$74,0)),'ABP REC Calc'!$C$75:$C$138,'ABP REC Spend'!$E46,'ABP REC Calc'!$B$75:$B$138,'ABP REC Spend'!$F46)*$D46,
IF(AND(AC46&gt;0,(AD$4-$G46)=(1+$B46)),((AC46/$D46)-AC46)/$C46,
(IF(AND((AD$4-$G46)&lt;(1+$B46),(AD$4-$G46)&gt;1),AC46,0))))</f>
        <v>0</v>
      </c>
      <c r="AE46" s="233">
        <f>IF(AE$4=$G46+$B46,SUMIFS(INDEX('ABP REC Calc'!$G$75:$AB$138,,MATCH($I46,'ABP REC Calc'!$G$74:$AB$74,0)),'ABP REC Calc'!$C$75:$C$138,'ABP REC Spend'!$E46,'ABP REC Calc'!$B$75:$B$138,'ABP REC Spend'!$F46)*$D46,
IF(AND(AD46&gt;0,(AE$4-$G46)=(1+$B46)),((AD46/$D46)-AD46)/$C46,
(IF(AND((AE$4-$G46)&lt;(1+$B46),(AE$4-$G46)&gt;1),AD46,0))))</f>
        <v>0</v>
      </c>
      <c r="AF46" s="233">
        <f>IF(AF$4=$G46+$B46,SUMIFS(INDEX('ABP REC Calc'!$G$75:$AB$138,,MATCH($I46,'ABP REC Calc'!$G$74:$AB$74,0)),'ABP REC Calc'!$C$75:$C$138,'ABP REC Spend'!$E46,'ABP REC Calc'!$B$75:$B$138,'ABP REC Spend'!$F46)*$D46,
IF(AND(AE46&gt;0,(AF$4-$G46)=(1+$B46)),((AE46/$D46)-AE46)/$C46,
(IF(AND((AF$4-$G46)&lt;(1+$B46),(AF$4-$G46)&gt;1),AE46,0))))</f>
        <v>0</v>
      </c>
      <c r="AG46" s="233">
        <f>IF(AG$4=$G46+$B46,SUMIFS(INDEX('ABP REC Calc'!$G$75:$AB$138,,MATCH($I46,'ABP REC Calc'!$G$74:$AB$74,0)),'ABP REC Calc'!$C$75:$C$138,'ABP REC Spend'!$E46,'ABP REC Calc'!$B$75:$B$138,'ABP REC Spend'!$F46)*$D46,
IF(AND(AF46&gt;0,(AG$4-$G46)=(1+$B46)),((AF46/$D46)-AF46)/$C46,
(IF(AND((AG$4-$G46)&lt;(1+$B46),(AG$4-$G46)&gt;1),AF46,0))))</f>
        <v>0</v>
      </c>
      <c r="AH46" s="233">
        <f>IF(AH$4=$G46+$B46,SUMIFS(INDEX('ABP REC Calc'!$G$75:$AB$138,,MATCH($I46,'ABP REC Calc'!$G$74:$AB$74,0)),'ABP REC Calc'!$C$75:$C$138,'ABP REC Spend'!$E46,'ABP REC Calc'!$B$75:$B$138,'ABP REC Spend'!$F46)*$D46,
IF(AND(AG46&gt;0,(AH$4-$G46)=(1+$B46)),((AG46/$D46)-AG46)/$C46,
(IF(AND((AH$4-$G46)&lt;(1+$B46),(AH$4-$G46)&gt;1),AG46,0))))</f>
        <v>0</v>
      </c>
    </row>
    <row r="47" spans="2:34" ht="14.75" customHeight="1" x14ac:dyDescent="0.25">
      <c r="B47" s="332" cm="1">
        <f t="array" ref="B47">INDEX(Inputs_ByYear!$D$78:$D$83, MATCH('ABP REC Spend'!$E47, Inputs_ByYear!$B$78:$B$83,0),)</f>
        <v>0</v>
      </c>
      <c r="C47" s="332" cm="1">
        <f t="array" ref="C47">INDEX(Inputs_ByYear!$D$60:$D$65, MATCH('ABP REC Spend'!$E47,Inputs_ByYear!$B$60:$B$65,0),)</f>
        <v>1</v>
      </c>
      <c r="D47" s="332" cm="1">
        <f t="array" ref="D47">INDEX(Inputs_ByYear!$D$69:$D$74, MATCH('ABP REC Spend'!$E47, Inputs_ByYear!$B$69:$B$74,0),)</f>
        <v>0.5</v>
      </c>
      <c r="E47" s="222" t="s">
        <v>233</v>
      </c>
      <c r="F47" s="219" t="s">
        <v>259</v>
      </c>
      <c r="G47" s="219">
        <f t="shared" si="2"/>
        <v>2043</v>
      </c>
      <c r="H47" s="219"/>
      <c r="I47" s="227" t="s">
        <v>41</v>
      </c>
      <c r="J47" s="233">
        <f>IF(J$4=$G47+$B47,SUMIFS(INDEX('ABP REC Calc'!$G$75:$AB$138,,MATCH($I47,'ABP REC Calc'!$G$74:$AB$74,0)),'ABP REC Calc'!$C$75:$C$138,'ABP REC Spend'!$E47,'ABP REC Calc'!$B$75:$B$138,'ABP REC Spend'!$F47)*$D47,
IF(AND(I47&gt;0,(J$4-$G47)=(1+$B47)),((I47/$D47)-I47)/$C47,
(IF(AND((J$4-$G47)&lt;(1+$B47),(J$4-$G47)&gt;1),I47,0))))</f>
        <v>0</v>
      </c>
      <c r="K47" s="233">
        <f>IF(K$4=$G47+$B47,SUMIFS(INDEX('ABP REC Calc'!$G$75:$AB$138,,MATCH($I47,'ABP REC Calc'!$G$74:$AB$74,0)),'ABP REC Calc'!$C$75:$C$138,'ABP REC Spend'!$E47,'ABP REC Calc'!$B$75:$B$138,'ABP REC Spend'!$F47)*$D47,
IF(AND(J47&gt;0,(K$4-$G47)=(1+$B47)),((J47/$D47)-J47)/$C47,
(IF(AND((K$4-$G47)&lt;(1+$B47),(K$4-$G47)&gt;1),J47,0))))</f>
        <v>0</v>
      </c>
      <c r="L47" s="233">
        <f>IF(L$4=$G47+$B47,SUMIFS(INDEX('ABP REC Calc'!$G$75:$AB$138,,MATCH($I47,'ABP REC Calc'!$G$74:$AB$74,0)),'ABP REC Calc'!$C$75:$C$138,'ABP REC Spend'!$E47,'ABP REC Calc'!$B$75:$B$138,'ABP REC Spend'!$F47)*$D47,
IF(AND(K47&gt;0,(L$4-$G47)=(1+$B47)),((K47/$D47)-K47)/$C47,
(IF(AND((L$4-$G47)&lt;(1+$B47),(L$4-$G47)&gt;1),K47,0))))</f>
        <v>0</v>
      </c>
      <c r="M47" s="233">
        <f>IF(M$4=$G47+$B47,SUMIFS(INDEX('ABP REC Calc'!$G$75:$AB$138,,MATCH($I47,'ABP REC Calc'!$G$74:$AB$74,0)),'ABP REC Calc'!$C$75:$C$138,'ABP REC Spend'!$E47,'ABP REC Calc'!$B$75:$B$138,'ABP REC Spend'!$F47)*$D47,
IF(AND(L47&gt;0,(M$4-$G47)=(1+$B47)),((L47/$D47)-L47)/$C47,
(IF(AND((M$4-$G47)&lt;(1+$B47),(M$4-$G47)&gt;1),L47,0))))</f>
        <v>0</v>
      </c>
      <c r="N47" s="233">
        <f>IF(N$4=$G47+$B47,SUMIFS(INDEX('ABP REC Calc'!$G$75:$AB$138,,MATCH($I47,'ABP REC Calc'!$G$74:$AB$74,0)),'ABP REC Calc'!$C$75:$C$138,'ABP REC Spend'!$E47,'ABP REC Calc'!$B$75:$B$138,'ABP REC Spend'!$F47)*$D47,
IF(AND(M47&gt;0,(N$4-$G47)=(1+$B47)),((M47/$D47)-M47)/$C47,
(IF(AND((N$4-$G47)&lt;(1+$B47),(N$4-$G47)&gt;1),M47,0))))</f>
        <v>0</v>
      </c>
      <c r="O47" s="233">
        <f>IF(O$4=$G47+$B47,SUMIFS(INDEX('ABP REC Calc'!$G$75:$AB$138,,MATCH($I47,'ABP REC Calc'!$G$74:$AB$74,0)),'ABP REC Calc'!$C$75:$C$138,'ABP REC Spend'!$E47,'ABP REC Calc'!$B$75:$B$138,'ABP REC Spend'!$F47)*$D47,
IF(AND(N47&gt;0,(O$4-$G47)=(1+$B47)),((N47/$D47)-N47)/$C47,
(IF(AND((O$4-$G47)&lt;(1+$B47),(O$4-$G47)&gt;1),N47,0))))</f>
        <v>0</v>
      </c>
      <c r="P47" s="233">
        <f>IF(P$4=$G47+$B47,SUMIFS(INDEX('ABP REC Calc'!$G$75:$AB$138,,MATCH($I47,'ABP REC Calc'!$G$74:$AB$74,0)),'ABP REC Calc'!$C$75:$C$138,'ABP REC Spend'!$E47,'ABP REC Calc'!$B$75:$B$138,'ABP REC Spend'!$F47)*$D47,
IF(AND(O47&gt;0,(P$4-$G47)=(1+$B47)),((O47/$D47)-O47)/$C47,
(IF(AND((P$4-$G47)&lt;(1+$B47),(P$4-$G47)&gt;1),O47,0))))</f>
        <v>0</v>
      </c>
      <c r="Q47" s="233">
        <f>IF(Q$4=$G47+$B47,SUMIFS(INDEX('ABP REC Calc'!$G$75:$AB$138,,MATCH($I47,'ABP REC Calc'!$G$74:$AB$74,0)),'ABP REC Calc'!$C$75:$C$138,'ABP REC Spend'!$E47,'ABP REC Calc'!$B$75:$B$138,'ABP REC Spend'!$F47)*$D47,
IF(AND(P47&gt;0,(Q$4-$G47)=(1+$B47)),((P47/$D47)-P47)/$C47,
(IF(AND((Q$4-$G47)&lt;(1+$B47),(Q$4-$G47)&gt;1),P47,0))))</f>
        <v>0</v>
      </c>
      <c r="R47" s="233">
        <f>IF(R$4=$G47+$B47,SUMIFS(INDEX('ABP REC Calc'!$G$75:$AB$138,,MATCH($I47,'ABP REC Calc'!$G$74:$AB$74,0)),'ABP REC Calc'!$C$75:$C$138,'ABP REC Spend'!$E47,'ABP REC Calc'!$B$75:$B$138,'ABP REC Spend'!$F47)*$D47,
IF(AND(Q47&gt;0,(R$4-$G47)=(1+$B47)),((Q47/$D47)-Q47)/$C47,
(IF(AND((R$4-$G47)&lt;(1+$B47),(R$4-$G47)&gt;1),Q47,0))))</f>
        <v>0</v>
      </c>
      <c r="S47" s="233">
        <f>IF(S$4=$G47+$B47,SUMIFS(INDEX('ABP REC Calc'!$G$75:$AB$138,,MATCH($I47,'ABP REC Calc'!$G$74:$AB$74,0)),'ABP REC Calc'!$C$75:$C$138,'ABP REC Spend'!$E47,'ABP REC Calc'!$B$75:$B$138,'ABP REC Spend'!$F47)*$D47,
IF(AND(R47&gt;0,(S$4-$G47)=(1+$B47)),((R47/$D47)-R47)/$C47,
(IF(AND((S$4-$G47)&lt;(1+$B47),(S$4-$G47)&gt;1),R47,0))))</f>
        <v>0</v>
      </c>
      <c r="T47" s="233">
        <f>IF(T$4=$G47+$B47,SUMIFS(INDEX('ABP REC Calc'!$G$75:$AB$138,,MATCH($I47,'ABP REC Calc'!$G$74:$AB$74,0)),'ABP REC Calc'!$C$75:$C$138,'ABP REC Spend'!$E47,'ABP REC Calc'!$B$75:$B$138,'ABP REC Spend'!$F47)*$D47,
IF(AND(S47&gt;0,(T$4-$G47)=(1+$B47)),((S47/$D47)-S47)/$C47,
(IF(AND((T$4-$G47)&lt;(1+$B47),(T$4-$G47)&gt;1),S47,0))))</f>
        <v>0</v>
      </c>
      <c r="U47" s="233">
        <f>IF(U$4=$G47+$B47,SUMIFS(INDEX('ABP REC Calc'!$G$75:$AB$138,,MATCH($I47,'ABP REC Calc'!$G$74:$AB$74,0)),'ABP REC Calc'!$C$75:$C$138,'ABP REC Spend'!$E47,'ABP REC Calc'!$B$75:$B$138,'ABP REC Spend'!$F47)*$D47,
IF(AND(T47&gt;0,(U$4-$G47)=(1+$B47)),((T47/$D47)-T47)/$C47,
(IF(AND((U$4-$G47)&lt;(1+$B47),(U$4-$G47)&gt;1),T47,0))))</f>
        <v>0</v>
      </c>
      <c r="V47" s="233">
        <f>IF(V$4=$G47+$B47,SUMIFS(INDEX('ABP REC Calc'!$G$75:$AB$138,,MATCH($I47,'ABP REC Calc'!$G$74:$AB$74,0)),'ABP REC Calc'!$C$75:$C$138,'ABP REC Spend'!$E47,'ABP REC Calc'!$B$75:$B$138,'ABP REC Spend'!$F47)*$D47,
IF(AND(U47&gt;0,(V$4-$G47)=(1+$B47)),((U47/$D47)-U47)/$C47,
(IF(AND((V$4-$G47)&lt;(1+$B47),(V$4-$G47)&gt;1),U47,0))))</f>
        <v>0</v>
      </c>
      <c r="W47" s="233">
        <f>IF(W$4=$G47+$B47,SUMIFS(INDEX('ABP REC Calc'!$G$75:$AB$138,,MATCH($I47,'ABP REC Calc'!$G$74:$AB$74,0)),'ABP REC Calc'!$C$75:$C$138,'ABP REC Spend'!$E47,'ABP REC Calc'!$B$75:$B$138,'ABP REC Spend'!$F47)*$D47,
IF(AND(V47&gt;0,(W$4-$G47)=(1+$B47)),((V47/$D47)-V47)/$C47,
(IF(AND((W$4-$G47)&lt;(1+$B47),(W$4-$G47)&gt;1),V47,0))))</f>
        <v>0</v>
      </c>
      <c r="X47" s="233">
        <f>IF(X$4=$G47+$B47,SUMIFS(INDEX('ABP REC Calc'!$G$75:$AB$138,,MATCH($I47,'ABP REC Calc'!$G$74:$AB$74,0)),'ABP REC Calc'!$C$75:$C$138,'ABP REC Spend'!$E47,'ABP REC Calc'!$B$75:$B$138,'ABP REC Spend'!$F47)*$D47,
IF(AND(W47&gt;0,(X$4-$G47)=(1+$B47)),((W47/$D47)-W47)/$C47,
(IF(AND((X$4-$G47)&lt;(1+$B47),(X$4-$G47)&gt;1),W47,0))))</f>
        <v>0</v>
      </c>
      <c r="Y47" s="233">
        <f>IF(Y$4=$G47+$B47,SUMIFS(INDEX('ABP REC Calc'!$G$75:$AB$138,,MATCH($I47,'ABP REC Calc'!$G$74:$AB$74,0)),'ABP REC Calc'!$C$75:$C$138,'ABP REC Spend'!$E47,'ABP REC Calc'!$B$75:$B$138,'ABP REC Spend'!$F47)*$D47,
IF(AND(X47&gt;0,(Y$4-$G47)=(1+$B47)),((X47/$D47)-X47)/$C47,
(IF(AND((Y$4-$G47)&lt;(1+$B47),(Y$4-$G47)&gt;1),X47,0))))</f>
        <v>0</v>
      </c>
      <c r="Z47" s="233">
        <f>IF(Z$4=$G47+$B47,SUMIFS(INDEX('ABP REC Calc'!$G$75:$AB$138,,MATCH($I47,'ABP REC Calc'!$G$74:$AB$74,0)),'ABP REC Calc'!$C$75:$C$138,'ABP REC Spend'!$E47,'ABP REC Calc'!$B$75:$B$138,'ABP REC Spend'!$F47)*$D47,
IF(AND(Y47&gt;0,(Z$4-$G47)=(1+$B47)),((Y47/$D47)-Y47)/$C47,
(IF(AND((Z$4-$G47)&lt;(1+$B47),(Z$4-$G47)&gt;1),Y47,0))))</f>
        <v>0</v>
      </c>
      <c r="AA47" s="233">
        <f>IF(AA$4=$G47+$B47,SUMIFS(INDEX('ABP REC Calc'!$G$75:$AB$138,,MATCH($I47,'ABP REC Calc'!$G$74:$AB$74,0)),'ABP REC Calc'!$C$75:$C$138,'ABP REC Spend'!$E47,'ABP REC Calc'!$B$75:$B$138,'ABP REC Spend'!$F47)*$D47,
IF(AND(Z47&gt;0,(AA$4-$G47)=(1+$B47)),((Z47/$D47)-Z47)/$C47,
(IF(AND((AA$4-$G47)&lt;(1+$B47),(AA$4-$G47)&gt;1),Z47,0))))</f>
        <v>0</v>
      </c>
      <c r="AB47" s="233">
        <f>IF(AB$4=$G47+$B47,SUMIFS(INDEX('ABP REC Calc'!$G$75:$AB$138,,MATCH($I47,'ABP REC Calc'!$G$74:$AB$74,0)),'ABP REC Calc'!$C$75:$C$138,'ABP REC Spend'!$E47,'ABP REC Calc'!$B$75:$B$138,'ABP REC Spend'!$F47)*$D47,
IF(AND(AA47&gt;0,(AB$4-$G47)=(1+$B47)),((AA47/$D47)-AA47)/$C47,
(IF(AND((AB$4-$G47)&lt;(1+$B47),(AB$4-$G47)&gt;1),AA47,0))))</f>
        <v>0</v>
      </c>
      <c r="AC47" s="233">
        <f>IF(AC$4=$G47+$B47,SUMIFS(INDEX('ABP REC Calc'!$G$75:$AB$138,,MATCH($I47,'ABP REC Calc'!$G$74:$AB$74,0)),'ABP REC Calc'!$C$75:$C$138,'ABP REC Spend'!$E47,'ABP REC Calc'!$B$75:$B$138,'ABP REC Spend'!$F47)*$D47,
IF(AND(AB47&gt;0,(AC$4-$G47)=(1+$B47)),((AB47/$D47)-AB47)/$C47,
(IF(AND((AC$4-$G47)&lt;(1+$B47),(AC$4-$G47)&gt;1),AB47,0))))</f>
        <v>0</v>
      </c>
      <c r="AD47" s="233">
        <f>IF(AD$4=$G47+$B47,SUMIFS(INDEX('ABP REC Calc'!$G$75:$AB$138,,MATCH($I47,'ABP REC Calc'!$G$74:$AB$74,0)),'ABP REC Calc'!$C$75:$C$138,'ABP REC Spend'!$E47,'ABP REC Calc'!$B$75:$B$138,'ABP REC Spend'!$F47)*$D47,
IF(AND(AC47&gt;0,(AD$4-$G47)=(1+$B47)),((AC47/$D47)-AC47)/$C47,
(IF(AND((AD$4-$G47)&lt;(1+$B47),(AD$4-$G47)&gt;1),AC47,0))))</f>
        <v>0</v>
      </c>
      <c r="AE47" s="233">
        <f>IF(AE$4=$G47+$B47,SUMIFS(INDEX('ABP REC Calc'!$G$75:$AB$138,,MATCH($I47,'ABP REC Calc'!$G$74:$AB$74,0)),'ABP REC Calc'!$C$75:$C$138,'ABP REC Spend'!$E47,'ABP REC Calc'!$B$75:$B$138,'ABP REC Spend'!$F47)*$D47,
IF(AND(AD47&gt;0,(AE$4-$G47)=(1+$B47)),((AD47/$D47)-AD47)/$C47,
(IF(AND((AE$4-$G47)&lt;(1+$B47),(AE$4-$G47)&gt;1),AD47,0))))</f>
        <v>0</v>
      </c>
      <c r="AF47" s="233">
        <f>IF(AF$4=$G47+$B47,SUMIFS(INDEX('ABP REC Calc'!$G$75:$AB$138,,MATCH($I47,'ABP REC Calc'!$G$74:$AB$74,0)),'ABP REC Calc'!$C$75:$C$138,'ABP REC Spend'!$E47,'ABP REC Calc'!$B$75:$B$138,'ABP REC Spend'!$F47)*$D47,
IF(AND(AE47&gt;0,(AF$4-$G47)=(1+$B47)),((AE47/$D47)-AE47)/$C47,
(IF(AND((AF$4-$G47)&lt;(1+$B47),(AF$4-$G47)&gt;1),AE47,0))))</f>
        <v>0</v>
      </c>
      <c r="AG47" s="233">
        <f>IF(AG$4=$G47+$B47,SUMIFS(INDEX('ABP REC Calc'!$G$75:$AB$138,,MATCH($I47,'ABP REC Calc'!$G$74:$AB$74,0)),'ABP REC Calc'!$C$75:$C$138,'ABP REC Spend'!$E47,'ABP REC Calc'!$B$75:$B$138,'ABP REC Spend'!$F47)*$D47,
IF(AND(AF47&gt;0,(AG$4-$G47)=(1+$B47)),((AF47/$D47)-AF47)/$C47,
(IF(AND((AG$4-$G47)&lt;(1+$B47),(AG$4-$G47)&gt;1),AF47,0))))</f>
        <v>0</v>
      </c>
      <c r="AH47" s="233">
        <f>IF(AH$4=$G47+$B47,SUMIFS(INDEX('ABP REC Calc'!$G$75:$AB$138,,MATCH($I47,'ABP REC Calc'!$G$74:$AB$74,0)),'ABP REC Calc'!$C$75:$C$138,'ABP REC Spend'!$E47,'ABP REC Calc'!$B$75:$B$138,'ABP REC Spend'!$F47)*$D47,
IF(AND(AG47&gt;0,(AH$4-$G47)=(1+$B47)),((AG47/$D47)-AG47)/$C47,
(IF(AND((AH$4-$G47)&lt;(1+$B47),(AH$4-$G47)&gt;1),AG47,0))))</f>
        <v>0</v>
      </c>
    </row>
    <row r="48" spans="2:34" ht="14.75" customHeight="1" x14ac:dyDescent="0.25">
      <c r="B48" s="332" cm="1">
        <f t="array" ref="B48">INDEX(Inputs_ByYear!$D$78:$D$83, MATCH('ABP REC Spend'!$E48, Inputs_ByYear!$B$78:$B$83,0),)</f>
        <v>0</v>
      </c>
      <c r="C48" s="332" cm="1">
        <f t="array" ref="C48">INDEX(Inputs_ByYear!$D$60:$D$65, MATCH('ABP REC Spend'!$E48,Inputs_ByYear!$B$60:$B$65,0),)</f>
        <v>1</v>
      </c>
      <c r="D48" s="332" cm="1">
        <f t="array" ref="D48">INDEX(Inputs_ByYear!$D$69:$D$74, MATCH('ABP REC Spend'!$E48, Inputs_ByYear!$B$69:$B$74,0),)</f>
        <v>0.5</v>
      </c>
      <c r="E48" s="222" t="s">
        <v>233</v>
      </c>
      <c r="F48" s="219" t="s">
        <v>259</v>
      </c>
      <c r="G48" s="219">
        <f t="shared" si="2"/>
        <v>2044</v>
      </c>
      <c r="H48" s="219"/>
      <c r="I48" s="227" t="s">
        <v>42</v>
      </c>
      <c r="J48" s="233">
        <f>IF(J$4=$G48+$B48,SUMIFS(INDEX('ABP REC Calc'!$G$75:$AB$138,,MATCH($I48,'ABP REC Calc'!$G$74:$AB$74,0)),'ABP REC Calc'!$C$75:$C$138,'ABP REC Spend'!$E48,'ABP REC Calc'!$B$75:$B$138,'ABP REC Spend'!$F48)*$D48,
IF(AND(I48&gt;0,(J$4-$G48)=(1+$B48)),((I48/$D48)-I48)/$C48,
(IF(AND((J$4-$G48)&lt;(1+$B48),(J$4-$G48)&gt;1),I48,0))))</f>
        <v>0</v>
      </c>
      <c r="K48" s="233">
        <f>IF(K$4=$G48+$B48,SUMIFS(INDEX('ABP REC Calc'!$G$75:$AB$138,,MATCH($I48,'ABP REC Calc'!$G$74:$AB$74,0)),'ABP REC Calc'!$C$75:$C$138,'ABP REC Spend'!$E48,'ABP REC Calc'!$B$75:$B$138,'ABP REC Spend'!$F48)*$D48,
IF(AND(J48&gt;0,(K$4-$G48)=(1+$B48)),((J48/$D48)-J48)/$C48,
(IF(AND((K$4-$G48)&lt;(1+$B48),(K$4-$G48)&gt;1),J48,0))))</f>
        <v>0</v>
      </c>
      <c r="L48" s="233">
        <f>IF(L$4=$G48+$B48,SUMIFS(INDEX('ABP REC Calc'!$G$75:$AB$138,,MATCH($I48,'ABP REC Calc'!$G$74:$AB$74,0)),'ABP REC Calc'!$C$75:$C$138,'ABP REC Spend'!$E48,'ABP REC Calc'!$B$75:$B$138,'ABP REC Spend'!$F48)*$D48,
IF(AND(K48&gt;0,(L$4-$G48)=(1+$B48)),((K48/$D48)-K48)/$C48,
(IF(AND((L$4-$G48)&lt;(1+$B48),(L$4-$G48)&gt;1),K48,0))))</f>
        <v>0</v>
      </c>
      <c r="M48" s="233">
        <f>IF(M$4=$G48+$B48,SUMIFS(INDEX('ABP REC Calc'!$G$75:$AB$138,,MATCH($I48,'ABP REC Calc'!$G$74:$AB$74,0)),'ABP REC Calc'!$C$75:$C$138,'ABP REC Spend'!$E48,'ABP REC Calc'!$B$75:$B$138,'ABP REC Spend'!$F48)*$D48,
IF(AND(L48&gt;0,(M$4-$G48)=(1+$B48)),((L48/$D48)-L48)/$C48,
(IF(AND((M$4-$G48)&lt;(1+$B48),(M$4-$G48)&gt;1),L48,0))))</f>
        <v>0</v>
      </c>
      <c r="N48" s="233">
        <f>IF(N$4=$G48+$B48,SUMIFS(INDEX('ABP REC Calc'!$G$75:$AB$138,,MATCH($I48,'ABP REC Calc'!$G$74:$AB$74,0)),'ABP REC Calc'!$C$75:$C$138,'ABP REC Spend'!$E48,'ABP REC Calc'!$B$75:$B$138,'ABP REC Spend'!$F48)*$D48,
IF(AND(M48&gt;0,(N$4-$G48)=(1+$B48)),((M48/$D48)-M48)/$C48,
(IF(AND((N$4-$G48)&lt;(1+$B48),(N$4-$G48)&gt;1),M48,0))))</f>
        <v>0</v>
      </c>
      <c r="O48" s="233">
        <f>IF(O$4=$G48+$B48,SUMIFS(INDEX('ABP REC Calc'!$G$75:$AB$138,,MATCH($I48,'ABP REC Calc'!$G$74:$AB$74,0)),'ABP REC Calc'!$C$75:$C$138,'ABP REC Spend'!$E48,'ABP REC Calc'!$B$75:$B$138,'ABP REC Spend'!$F48)*$D48,
IF(AND(N48&gt;0,(O$4-$G48)=(1+$B48)),((N48/$D48)-N48)/$C48,
(IF(AND((O$4-$G48)&lt;(1+$B48),(O$4-$G48)&gt;1),N48,0))))</f>
        <v>0</v>
      </c>
      <c r="P48" s="233">
        <f>IF(P$4=$G48+$B48,SUMIFS(INDEX('ABP REC Calc'!$G$75:$AB$138,,MATCH($I48,'ABP REC Calc'!$G$74:$AB$74,0)),'ABP REC Calc'!$C$75:$C$138,'ABP REC Spend'!$E48,'ABP REC Calc'!$B$75:$B$138,'ABP REC Spend'!$F48)*$D48,
IF(AND(O48&gt;0,(P$4-$G48)=(1+$B48)),((O48/$D48)-O48)/$C48,
(IF(AND((P$4-$G48)&lt;(1+$B48),(P$4-$G48)&gt;1),O48,0))))</f>
        <v>0</v>
      </c>
      <c r="Q48" s="233">
        <f>IF(Q$4=$G48+$B48,SUMIFS(INDEX('ABP REC Calc'!$G$75:$AB$138,,MATCH($I48,'ABP REC Calc'!$G$74:$AB$74,0)),'ABP REC Calc'!$C$75:$C$138,'ABP REC Spend'!$E48,'ABP REC Calc'!$B$75:$B$138,'ABP REC Spend'!$F48)*$D48,
IF(AND(P48&gt;0,(Q$4-$G48)=(1+$B48)),((P48/$D48)-P48)/$C48,
(IF(AND((Q$4-$G48)&lt;(1+$B48),(Q$4-$G48)&gt;1),P48,0))))</f>
        <v>0</v>
      </c>
      <c r="R48" s="233">
        <f>IF(R$4=$G48+$B48,SUMIFS(INDEX('ABP REC Calc'!$G$75:$AB$138,,MATCH($I48,'ABP REC Calc'!$G$74:$AB$74,0)),'ABP REC Calc'!$C$75:$C$138,'ABP REC Spend'!$E48,'ABP REC Calc'!$B$75:$B$138,'ABP REC Spend'!$F48)*$D48,
IF(AND(Q48&gt;0,(R$4-$G48)=(1+$B48)),((Q48/$D48)-Q48)/$C48,
(IF(AND((R$4-$G48)&lt;(1+$B48),(R$4-$G48)&gt;1),Q48,0))))</f>
        <v>0</v>
      </c>
      <c r="S48" s="233">
        <f>IF(S$4=$G48+$B48,SUMIFS(INDEX('ABP REC Calc'!$G$75:$AB$138,,MATCH($I48,'ABP REC Calc'!$G$74:$AB$74,0)),'ABP REC Calc'!$C$75:$C$138,'ABP REC Spend'!$E48,'ABP REC Calc'!$B$75:$B$138,'ABP REC Spend'!$F48)*$D48,
IF(AND(R48&gt;0,(S$4-$G48)=(1+$B48)),((R48/$D48)-R48)/$C48,
(IF(AND((S$4-$G48)&lt;(1+$B48),(S$4-$G48)&gt;1),R48,0))))</f>
        <v>0</v>
      </c>
      <c r="T48" s="233">
        <f>IF(T$4=$G48+$B48,SUMIFS(INDEX('ABP REC Calc'!$G$75:$AB$138,,MATCH($I48,'ABP REC Calc'!$G$74:$AB$74,0)),'ABP REC Calc'!$C$75:$C$138,'ABP REC Spend'!$E48,'ABP REC Calc'!$B$75:$B$138,'ABP REC Spend'!$F48)*$D48,
IF(AND(S48&gt;0,(T$4-$G48)=(1+$B48)),((S48/$D48)-S48)/$C48,
(IF(AND((T$4-$G48)&lt;(1+$B48),(T$4-$G48)&gt;1),S48,0))))</f>
        <v>0</v>
      </c>
      <c r="U48" s="233">
        <f>IF(U$4=$G48+$B48,SUMIFS(INDEX('ABP REC Calc'!$G$75:$AB$138,,MATCH($I48,'ABP REC Calc'!$G$74:$AB$74,0)),'ABP REC Calc'!$C$75:$C$138,'ABP REC Spend'!$E48,'ABP REC Calc'!$B$75:$B$138,'ABP REC Spend'!$F48)*$D48,
IF(AND(T48&gt;0,(U$4-$G48)=(1+$B48)),((T48/$D48)-T48)/$C48,
(IF(AND((U$4-$G48)&lt;(1+$B48),(U$4-$G48)&gt;1),T48,0))))</f>
        <v>0</v>
      </c>
      <c r="V48" s="233">
        <f>IF(V$4=$G48+$B48,SUMIFS(INDEX('ABP REC Calc'!$G$75:$AB$138,,MATCH($I48,'ABP REC Calc'!$G$74:$AB$74,0)),'ABP REC Calc'!$C$75:$C$138,'ABP REC Spend'!$E48,'ABP REC Calc'!$B$75:$B$138,'ABP REC Spend'!$F48)*$D48,
IF(AND(U48&gt;0,(V$4-$G48)=(1+$B48)),((U48/$D48)-U48)/$C48,
(IF(AND((V$4-$G48)&lt;(1+$B48),(V$4-$G48)&gt;1),U48,0))))</f>
        <v>0</v>
      </c>
      <c r="W48" s="233">
        <f>IF(W$4=$G48+$B48,SUMIFS(INDEX('ABP REC Calc'!$G$75:$AB$138,,MATCH($I48,'ABP REC Calc'!$G$74:$AB$74,0)),'ABP REC Calc'!$C$75:$C$138,'ABP REC Spend'!$E48,'ABP REC Calc'!$B$75:$B$138,'ABP REC Spend'!$F48)*$D48,
IF(AND(V48&gt;0,(W$4-$G48)=(1+$B48)),((V48/$D48)-V48)/$C48,
(IF(AND((W$4-$G48)&lt;(1+$B48),(W$4-$G48)&gt;1),V48,0))))</f>
        <v>0</v>
      </c>
      <c r="X48" s="233">
        <f>IF(X$4=$G48+$B48,SUMIFS(INDEX('ABP REC Calc'!$G$75:$AB$138,,MATCH($I48,'ABP REC Calc'!$G$74:$AB$74,0)),'ABP REC Calc'!$C$75:$C$138,'ABP REC Spend'!$E48,'ABP REC Calc'!$B$75:$B$138,'ABP REC Spend'!$F48)*$D48,
IF(AND(W48&gt;0,(X$4-$G48)=(1+$B48)),((W48/$D48)-W48)/$C48,
(IF(AND((X$4-$G48)&lt;(1+$B48),(X$4-$G48)&gt;1),W48,0))))</f>
        <v>0</v>
      </c>
      <c r="Y48" s="233">
        <f>IF(Y$4=$G48+$B48,SUMIFS(INDEX('ABP REC Calc'!$G$75:$AB$138,,MATCH($I48,'ABP REC Calc'!$G$74:$AB$74,0)),'ABP REC Calc'!$C$75:$C$138,'ABP REC Spend'!$E48,'ABP REC Calc'!$B$75:$B$138,'ABP REC Spend'!$F48)*$D48,
IF(AND(X48&gt;0,(Y$4-$G48)=(1+$B48)),((X48/$D48)-X48)/$C48,
(IF(AND((Y$4-$G48)&lt;(1+$B48),(Y$4-$G48)&gt;1),X48,0))))</f>
        <v>0</v>
      </c>
      <c r="Z48" s="233">
        <f>IF(Z$4=$G48+$B48,SUMIFS(INDEX('ABP REC Calc'!$G$75:$AB$138,,MATCH($I48,'ABP REC Calc'!$G$74:$AB$74,0)),'ABP REC Calc'!$C$75:$C$138,'ABP REC Spend'!$E48,'ABP REC Calc'!$B$75:$B$138,'ABP REC Spend'!$F48)*$D48,
IF(AND(Y48&gt;0,(Z$4-$G48)=(1+$B48)),((Y48/$D48)-Y48)/$C48,
(IF(AND((Z$4-$G48)&lt;(1+$B48),(Z$4-$G48)&gt;1),Y48,0))))</f>
        <v>0</v>
      </c>
      <c r="AA48" s="233">
        <f>IF(AA$4=$G48+$B48,SUMIFS(INDEX('ABP REC Calc'!$G$75:$AB$138,,MATCH($I48,'ABP REC Calc'!$G$74:$AB$74,0)),'ABP REC Calc'!$C$75:$C$138,'ABP REC Spend'!$E48,'ABP REC Calc'!$B$75:$B$138,'ABP REC Spend'!$F48)*$D48,
IF(AND(Z48&gt;0,(AA$4-$G48)=(1+$B48)),((Z48/$D48)-Z48)/$C48,
(IF(AND((AA$4-$G48)&lt;(1+$B48),(AA$4-$G48)&gt;1),Z48,0))))</f>
        <v>0</v>
      </c>
      <c r="AB48" s="233">
        <f>IF(AB$4=$G48+$B48,SUMIFS(INDEX('ABP REC Calc'!$G$75:$AB$138,,MATCH($I48,'ABP REC Calc'!$G$74:$AB$74,0)),'ABP REC Calc'!$C$75:$C$138,'ABP REC Spend'!$E48,'ABP REC Calc'!$B$75:$B$138,'ABP REC Spend'!$F48)*$D48,
IF(AND(AA48&gt;0,(AB$4-$G48)=(1+$B48)),((AA48/$D48)-AA48)/$C48,
(IF(AND((AB$4-$G48)&lt;(1+$B48),(AB$4-$G48)&gt;1),AA48,0))))</f>
        <v>0</v>
      </c>
      <c r="AC48" s="233">
        <f>IF(AC$4=$G48+$B48,SUMIFS(INDEX('ABP REC Calc'!$G$75:$AB$138,,MATCH($I48,'ABP REC Calc'!$G$74:$AB$74,0)),'ABP REC Calc'!$C$75:$C$138,'ABP REC Spend'!$E48,'ABP REC Calc'!$B$75:$B$138,'ABP REC Spend'!$F48)*$D48,
IF(AND(AB48&gt;0,(AC$4-$G48)=(1+$B48)),((AB48/$D48)-AB48)/$C48,
(IF(AND((AC$4-$G48)&lt;(1+$B48),(AC$4-$G48)&gt;1),AB48,0))))</f>
        <v>0</v>
      </c>
      <c r="AD48" s="233">
        <f>IF(AD$4=$G48+$B48,SUMIFS(INDEX('ABP REC Calc'!$G$75:$AB$138,,MATCH($I48,'ABP REC Calc'!$G$74:$AB$74,0)),'ABP REC Calc'!$C$75:$C$138,'ABP REC Spend'!$E48,'ABP REC Calc'!$B$75:$B$138,'ABP REC Spend'!$F48)*$D48,
IF(AND(AC48&gt;0,(AD$4-$G48)=(1+$B48)),((AC48/$D48)-AC48)/$C48,
(IF(AND((AD$4-$G48)&lt;(1+$B48),(AD$4-$G48)&gt;1),AC48,0))))</f>
        <v>0</v>
      </c>
      <c r="AE48" s="233">
        <f>IF(AE$4=$G48+$B48,SUMIFS(INDEX('ABP REC Calc'!$G$75:$AB$138,,MATCH($I48,'ABP REC Calc'!$G$74:$AB$74,0)),'ABP REC Calc'!$C$75:$C$138,'ABP REC Spend'!$E48,'ABP REC Calc'!$B$75:$B$138,'ABP REC Spend'!$F48)*$D48,
IF(AND(AD48&gt;0,(AE$4-$G48)=(1+$B48)),((AD48/$D48)-AD48)/$C48,
(IF(AND((AE$4-$G48)&lt;(1+$B48),(AE$4-$G48)&gt;1),AD48,0))))</f>
        <v>0</v>
      </c>
      <c r="AF48" s="233">
        <f>IF(AF$4=$G48+$B48,SUMIFS(INDEX('ABP REC Calc'!$G$75:$AB$138,,MATCH($I48,'ABP REC Calc'!$G$74:$AB$74,0)),'ABP REC Calc'!$C$75:$C$138,'ABP REC Spend'!$E48,'ABP REC Calc'!$B$75:$B$138,'ABP REC Spend'!$F48)*$D48,
IF(AND(AE48&gt;0,(AF$4-$G48)=(1+$B48)),((AE48/$D48)-AE48)/$C48,
(IF(AND((AF$4-$G48)&lt;(1+$B48),(AF$4-$G48)&gt;1),AE48,0))))</f>
        <v>0</v>
      </c>
      <c r="AG48" s="233">
        <f>IF(AG$4=$G48+$B48,SUMIFS(INDEX('ABP REC Calc'!$G$75:$AB$138,,MATCH($I48,'ABP REC Calc'!$G$74:$AB$74,0)),'ABP REC Calc'!$C$75:$C$138,'ABP REC Spend'!$E48,'ABP REC Calc'!$B$75:$B$138,'ABP REC Spend'!$F48)*$D48,
IF(AND(AF48&gt;0,(AG$4-$G48)=(1+$B48)),((AF48/$D48)-AF48)/$C48,
(IF(AND((AG$4-$G48)&lt;(1+$B48),(AG$4-$G48)&gt;1),AF48,0))))</f>
        <v>0</v>
      </c>
      <c r="AH48" s="233">
        <f>IF(AH$4=$G48+$B48,SUMIFS(INDEX('ABP REC Calc'!$G$75:$AB$138,,MATCH($I48,'ABP REC Calc'!$G$74:$AB$74,0)),'ABP REC Calc'!$C$75:$C$138,'ABP REC Spend'!$E48,'ABP REC Calc'!$B$75:$B$138,'ABP REC Spend'!$F48)*$D48,
IF(AND(AG48&gt;0,(AH$4-$G48)=(1+$B48)),((AG48/$D48)-AG48)/$C48,
(IF(AND((AH$4-$G48)&lt;(1+$B48),(AH$4-$G48)&gt;1),AG48,0))))</f>
        <v>0</v>
      </c>
    </row>
    <row r="49" spans="2:34" ht="14.75" customHeight="1" x14ac:dyDescent="0.25">
      <c r="B49" s="332" cm="1">
        <f t="array" ref="B49">INDEX(Inputs_ByYear!$D$78:$D$83, MATCH('ABP REC Spend'!$E49, Inputs_ByYear!$B$78:$B$83,0),)</f>
        <v>0</v>
      </c>
      <c r="C49" s="332" cm="1">
        <f t="array" ref="C49">INDEX(Inputs_ByYear!$D$60:$D$65, MATCH('ABP REC Spend'!$E49,Inputs_ByYear!$B$60:$B$65,0),)</f>
        <v>1</v>
      </c>
      <c r="D49" s="332" cm="1">
        <f t="array" ref="D49">INDEX(Inputs_ByYear!$D$69:$D$74, MATCH('ABP REC Spend'!$E49, Inputs_ByYear!$B$69:$B$74,0),)</f>
        <v>0.5</v>
      </c>
      <c r="E49" s="222" t="s">
        <v>233</v>
      </c>
      <c r="F49" s="219" t="s">
        <v>259</v>
      </c>
      <c r="G49" s="219">
        <f t="shared" si="2"/>
        <v>2045</v>
      </c>
      <c r="H49" s="219"/>
      <c r="I49" s="227" t="s">
        <v>43</v>
      </c>
      <c r="J49" s="233">
        <f>IF(J$4=$G49+$B49,SUMIFS(INDEX('ABP REC Calc'!$G$75:$AB$138,,MATCH($I49,'ABP REC Calc'!$G$74:$AB$74,0)),'ABP REC Calc'!$C$75:$C$138,'ABP REC Spend'!$E49,'ABP REC Calc'!$B$75:$B$138,'ABP REC Spend'!$F49)*$D49,
IF(AND(I49&gt;0,(J$4-$G49)=(1+$B49)),((I49/$D49)-I49)/$C49,
(IF(AND((J$4-$G49)&lt;(1+$B49),(J$4-$G49)&gt;1),I49,0))))</f>
        <v>0</v>
      </c>
      <c r="K49" s="233">
        <f>IF(K$4=$G49+$B49,SUMIFS(INDEX('ABP REC Calc'!$G$75:$AB$138,,MATCH($I49,'ABP REC Calc'!$G$74:$AB$74,0)),'ABP REC Calc'!$C$75:$C$138,'ABP REC Spend'!$E49,'ABP REC Calc'!$B$75:$B$138,'ABP REC Spend'!$F49)*$D49,
IF(AND(J49&gt;0,(K$4-$G49)=(1+$B49)),((J49/$D49)-J49)/$C49,
(IF(AND((K$4-$G49)&lt;(1+$B49),(K$4-$G49)&gt;1),J49,0))))</f>
        <v>0</v>
      </c>
      <c r="L49" s="233">
        <f>IF(L$4=$G49+$B49,SUMIFS(INDEX('ABP REC Calc'!$G$75:$AB$138,,MATCH($I49,'ABP REC Calc'!$G$74:$AB$74,0)),'ABP REC Calc'!$C$75:$C$138,'ABP REC Spend'!$E49,'ABP REC Calc'!$B$75:$B$138,'ABP REC Spend'!$F49)*$D49,
IF(AND(K49&gt;0,(L$4-$G49)=(1+$B49)),((K49/$D49)-K49)/$C49,
(IF(AND((L$4-$G49)&lt;(1+$B49),(L$4-$G49)&gt;1),K49,0))))</f>
        <v>0</v>
      </c>
      <c r="M49" s="233">
        <f>IF(M$4=$G49+$B49,SUMIFS(INDEX('ABP REC Calc'!$G$75:$AB$138,,MATCH($I49,'ABP REC Calc'!$G$74:$AB$74,0)),'ABP REC Calc'!$C$75:$C$138,'ABP REC Spend'!$E49,'ABP REC Calc'!$B$75:$B$138,'ABP REC Spend'!$F49)*$D49,
IF(AND(L49&gt;0,(M$4-$G49)=(1+$B49)),((L49/$D49)-L49)/$C49,
(IF(AND((M$4-$G49)&lt;(1+$B49),(M$4-$G49)&gt;1),L49,0))))</f>
        <v>0</v>
      </c>
      <c r="N49" s="233">
        <f>IF(N$4=$G49+$B49,SUMIFS(INDEX('ABP REC Calc'!$G$75:$AB$138,,MATCH($I49,'ABP REC Calc'!$G$74:$AB$74,0)),'ABP REC Calc'!$C$75:$C$138,'ABP REC Spend'!$E49,'ABP REC Calc'!$B$75:$B$138,'ABP REC Spend'!$F49)*$D49,
IF(AND(M49&gt;0,(N$4-$G49)=(1+$B49)),((M49/$D49)-M49)/$C49,
(IF(AND((N$4-$G49)&lt;(1+$B49),(N$4-$G49)&gt;1),M49,0))))</f>
        <v>0</v>
      </c>
      <c r="O49" s="233">
        <f>IF(O$4=$G49+$B49,SUMIFS(INDEX('ABP REC Calc'!$G$75:$AB$138,,MATCH($I49,'ABP REC Calc'!$G$74:$AB$74,0)),'ABP REC Calc'!$C$75:$C$138,'ABP REC Spend'!$E49,'ABP REC Calc'!$B$75:$B$138,'ABP REC Spend'!$F49)*$D49,
IF(AND(N49&gt;0,(O$4-$G49)=(1+$B49)),((N49/$D49)-N49)/$C49,
(IF(AND((O$4-$G49)&lt;(1+$B49),(O$4-$G49)&gt;1),N49,0))))</f>
        <v>0</v>
      </c>
      <c r="P49" s="233">
        <f>IF(P$4=$G49+$B49,SUMIFS(INDEX('ABP REC Calc'!$G$75:$AB$138,,MATCH($I49,'ABP REC Calc'!$G$74:$AB$74,0)),'ABP REC Calc'!$C$75:$C$138,'ABP REC Spend'!$E49,'ABP REC Calc'!$B$75:$B$138,'ABP REC Spend'!$F49)*$D49,
IF(AND(O49&gt;0,(P$4-$G49)=(1+$B49)),((O49/$D49)-O49)/$C49,
(IF(AND((P$4-$G49)&lt;(1+$B49),(P$4-$G49)&gt;1),O49,0))))</f>
        <v>0</v>
      </c>
      <c r="Q49" s="233">
        <f>IF(Q$4=$G49+$B49,SUMIFS(INDEX('ABP REC Calc'!$G$75:$AB$138,,MATCH($I49,'ABP REC Calc'!$G$74:$AB$74,0)),'ABP REC Calc'!$C$75:$C$138,'ABP REC Spend'!$E49,'ABP REC Calc'!$B$75:$B$138,'ABP REC Spend'!$F49)*$D49,
IF(AND(P49&gt;0,(Q$4-$G49)=(1+$B49)),((P49/$D49)-P49)/$C49,
(IF(AND((Q$4-$G49)&lt;(1+$B49),(Q$4-$G49)&gt;1),P49,0))))</f>
        <v>0</v>
      </c>
      <c r="R49" s="233">
        <f>IF(R$4=$G49+$B49,SUMIFS(INDEX('ABP REC Calc'!$G$75:$AB$138,,MATCH($I49,'ABP REC Calc'!$G$74:$AB$74,0)),'ABP REC Calc'!$C$75:$C$138,'ABP REC Spend'!$E49,'ABP REC Calc'!$B$75:$B$138,'ABP REC Spend'!$F49)*$D49,
IF(AND(Q49&gt;0,(R$4-$G49)=(1+$B49)),((Q49/$D49)-Q49)/$C49,
(IF(AND((R$4-$G49)&lt;(1+$B49),(R$4-$G49)&gt;1),Q49,0))))</f>
        <v>0</v>
      </c>
      <c r="S49" s="233">
        <f>IF(S$4=$G49+$B49,SUMIFS(INDEX('ABP REC Calc'!$G$75:$AB$138,,MATCH($I49,'ABP REC Calc'!$G$74:$AB$74,0)),'ABP REC Calc'!$C$75:$C$138,'ABP REC Spend'!$E49,'ABP REC Calc'!$B$75:$B$138,'ABP REC Spend'!$F49)*$D49,
IF(AND(R49&gt;0,(S$4-$G49)=(1+$B49)),((R49/$D49)-R49)/$C49,
(IF(AND((S$4-$G49)&lt;(1+$B49),(S$4-$G49)&gt;1),R49,0))))</f>
        <v>0</v>
      </c>
      <c r="T49" s="233">
        <f>IF(T$4=$G49+$B49,SUMIFS(INDEX('ABP REC Calc'!$G$75:$AB$138,,MATCH($I49,'ABP REC Calc'!$G$74:$AB$74,0)),'ABP REC Calc'!$C$75:$C$138,'ABP REC Spend'!$E49,'ABP REC Calc'!$B$75:$B$138,'ABP REC Spend'!$F49)*$D49,
IF(AND(S49&gt;0,(T$4-$G49)=(1+$B49)),((S49/$D49)-S49)/$C49,
(IF(AND((T$4-$G49)&lt;(1+$B49),(T$4-$G49)&gt;1),S49,0))))</f>
        <v>0</v>
      </c>
      <c r="U49" s="233">
        <f>IF(U$4=$G49+$B49,SUMIFS(INDEX('ABP REC Calc'!$G$75:$AB$138,,MATCH($I49,'ABP REC Calc'!$G$74:$AB$74,0)),'ABP REC Calc'!$C$75:$C$138,'ABP REC Spend'!$E49,'ABP REC Calc'!$B$75:$B$138,'ABP REC Spend'!$F49)*$D49,
IF(AND(T49&gt;0,(U$4-$G49)=(1+$B49)),((T49/$D49)-T49)/$C49,
(IF(AND((U$4-$G49)&lt;(1+$B49),(U$4-$G49)&gt;1),T49,0))))</f>
        <v>0</v>
      </c>
      <c r="V49" s="233">
        <f>IF(V$4=$G49+$B49,SUMIFS(INDEX('ABP REC Calc'!$G$75:$AB$138,,MATCH($I49,'ABP REC Calc'!$G$74:$AB$74,0)),'ABP REC Calc'!$C$75:$C$138,'ABP REC Spend'!$E49,'ABP REC Calc'!$B$75:$B$138,'ABP REC Spend'!$F49)*$D49,
IF(AND(U49&gt;0,(V$4-$G49)=(1+$B49)),((U49/$D49)-U49)/$C49,
(IF(AND((V$4-$G49)&lt;(1+$B49),(V$4-$G49)&gt;1),U49,0))))</f>
        <v>0</v>
      </c>
      <c r="W49" s="233">
        <f>IF(W$4=$G49+$B49,SUMIFS(INDEX('ABP REC Calc'!$G$75:$AB$138,,MATCH($I49,'ABP REC Calc'!$G$74:$AB$74,0)),'ABP REC Calc'!$C$75:$C$138,'ABP REC Spend'!$E49,'ABP REC Calc'!$B$75:$B$138,'ABP REC Spend'!$F49)*$D49,
IF(AND(V49&gt;0,(W$4-$G49)=(1+$B49)),((V49/$D49)-V49)/$C49,
(IF(AND((W$4-$G49)&lt;(1+$B49),(W$4-$G49)&gt;1),V49,0))))</f>
        <v>0</v>
      </c>
      <c r="X49" s="233">
        <f>IF(X$4=$G49+$B49,SUMIFS(INDEX('ABP REC Calc'!$G$75:$AB$138,,MATCH($I49,'ABP REC Calc'!$G$74:$AB$74,0)),'ABP REC Calc'!$C$75:$C$138,'ABP REC Spend'!$E49,'ABP REC Calc'!$B$75:$B$138,'ABP REC Spend'!$F49)*$D49,
IF(AND(W49&gt;0,(X$4-$G49)=(1+$B49)),((W49/$D49)-W49)/$C49,
(IF(AND((X$4-$G49)&lt;(1+$B49),(X$4-$G49)&gt;1),W49,0))))</f>
        <v>0</v>
      </c>
      <c r="Y49" s="233">
        <f>IF(Y$4=$G49+$B49,SUMIFS(INDEX('ABP REC Calc'!$G$75:$AB$138,,MATCH($I49,'ABP REC Calc'!$G$74:$AB$74,0)),'ABP REC Calc'!$C$75:$C$138,'ABP REC Spend'!$E49,'ABP REC Calc'!$B$75:$B$138,'ABP REC Spend'!$F49)*$D49,
IF(AND(X49&gt;0,(Y$4-$G49)=(1+$B49)),((X49/$D49)-X49)/$C49,
(IF(AND((Y$4-$G49)&lt;(1+$B49),(Y$4-$G49)&gt;1),X49,0))))</f>
        <v>0</v>
      </c>
      <c r="Z49" s="233">
        <f>IF(Z$4=$G49+$B49,SUMIFS(INDEX('ABP REC Calc'!$G$75:$AB$138,,MATCH($I49,'ABP REC Calc'!$G$74:$AB$74,0)),'ABP REC Calc'!$C$75:$C$138,'ABP REC Spend'!$E49,'ABP REC Calc'!$B$75:$B$138,'ABP REC Spend'!$F49)*$D49,
IF(AND(Y49&gt;0,(Z$4-$G49)=(1+$B49)),((Y49/$D49)-Y49)/$C49,
(IF(AND((Z$4-$G49)&lt;(1+$B49),(Z$4-$G49)&gt;1),Y49,0))))</f>
        <v>0</v>
      </c>
      <c r="AA49" s="233">
        <f>IF(AA$4=$G49+$B49,SUMIFS(INDEX('ABP REC Calc'!$G$75:$AB$138,,MATCH($I49,'ABP REC Calc'!$G$74:$AB$74,0)),'ABP REC Calc'!$C$75:$C$138,'ABP REC Spend'!$E49,'ABP REC Calc'!$B$75:$B$138,'ABP REC Spend'!$F49)*$D49,
IF(AND(Z49&gt;0,(AA$4-$G49)=(1+$B49)),((Z49/$D49)-Z49)/$C49,
(IF(AND((AA$4-$G49)&lt;(1+$B49),(AA$4-$G49)&gt;1),Z49,0))))</f>
        <v>0</v>
      </c>
      <c r="AB49" s="233">
        <f>IF(AB$4=$G49+$B49,SUMIFS(INDEX('ABP REC Calc'!$G$75:$AB$138,,MATCH($I49,'ABP REC Calc'!$G$74:$AB$74,0)),'ABP REC Calc'!$C$75:$C$138,'ABP REC Spend'!$E49,'ABP REC Calc'!$B$75:$B$138,'ABP REC Spend'!$F49)*$D49,
IF(AND(AA49&gt;0,(AB$4-$G49)=(1+$B49)),((AA49/$D49)-AA49)/$C49,
(IF(AND((AB$4-$G49)&lt;(1+$B49),(AB$4-$G49)&gt;1),AA49,0))))</f>
        <v>0</v>
      </c>
      <c r="AC49" s="233">
        <f>IF(AC$4=$G49+$B49,SUMIFS(INDEX('ABP REC Calc'!$G$75:$AB$138,,MATCH($I49,'ABP REC Calc'!$G$74:$AB$74,0)),'ABP REC Calc'!$C$75:$C$138,'ABP REC Spend'!$E49,'ABP REC Calc'!$B$75:$B$138,'ABP REC Spend'!$F49)*$D49,
IF(AND(AB49&gt;0,(AC$4-$G49)=(1+$B49)),((AB49/$D49)-AB49)/$C49,
(IF(AND((AC$4-$G49)&lt;(1+$B49),(AC$4-$G49)&gt;1),AB49,0))))</f>
        <v>0</v>
      </c>
      <c r="AD49" s="233">
        <f>IF(AD$4=$G49+$B49,SUMIFS(INDEX('ABP REC Calc'!$G$75:$AB$138,,MATCH($I49,'ABP REC Calc'!$G$74:$AB$74,0)),'ABP REC Calc'!$C$75:$C$138,'ABP REC Spend'!$E49,'ABP REC Calc'!$B$75:$B$138,'ABP REC Spend'!$F49)*$D49,
IF(AND(AC49&gt;0,(AD$4-$G49)=(1+$B49)),((AC49/$D49)-AC49)/$C49,
(IF(AND((AD$4-$G49)&lt;(1+$B49),(AD$4-$G49)&gt;1),AC49,0))))</f>
        <v>0</v>
      </c>
      <c r="AE49" s="233">
        <f>IF(AE$4=$G49+$B49,SUMIFS(INDEX('ABP REC Calc'!$G$75:$AB$138,,MATCH($I49,'ABP REC Calc'!$G$74:$AB$74,0)),'ABP REC Calc'!$C$75:$C$138,'ABP REC Spend'!$E49,'ABP REC Calc'!$B$75:$B$138,'ABP REC Spend'!$F49)*$D49,
IF(AND(AD49&gt;0,(AE$4-$G49)=(1+$B49)),((AD49/$D49)-AD49)/$C49,
(IF(AND((AE$4-$G49)&lt;(1+$B49),(AE$4-$G49)&gt;1),AD49,0))))</f>
        <v>0</v>
      </c>
      <c r="AF49" s="233">
        <f>IF(AF$4=$G49+$B49,SUMIFS(INDEX('ABP REC Calc'!$G$75:$AB$138,,MATCH($I49,'ABP REC Calc'!$G$74:$AB$74,0)),'ABP REC Calc'!$C$75:$C$138,'ABP REC Spend'!$E49,'ABP REC Calc'!$B$75:$B$138,'ABP REC Spend'!$F49)*$D49,
IF(AND(AE49&gt;0,(AF$4-$G49)=(1+$B49)),((AE49/$D49)-AE49)/$C49,
(IF(AND((AF$4-$G49)&lt;(1+$B49),(AF$4-$G49)&gt;1),AE49,0))))</f>
        <v>0</v>
      </c>
      <c r="AG49" s="233">
        <f>IF(AG$4=$G49+$B49,SUMIFS(INDEX('ABP REC Calc'!$G$75:$AB$138,,MATCH($I49,'ABP REC Calc'!$G$74:$AB$74,0)),'ABP REC Calc'!$C$75:$C$138,'ABP REC Spend'!$E49,'ABP REC Calc'!$B$75:$B$138,'ABP REC Spend'!$F49)*$D49,
IF(AND(AF49&gt;0,(AG$4-$G49)=(1+$B49)),((AF49/$D49)-AF49)/$C49,
(IF(AND((AG$4-$G49)&lt;(1+$B49),(AG$4-$G49)&gt;1),AF49,0))))</f>
        <v>0</v>
      </c>
      <c r="AH49" s="233">
        <f>IF(AH$4=$G49+$B49,SUMIFS(INDEX('ABP REC Calc'!$G$75:$AB$138,,MATCH($I49,'ABP REC Calc'!$G$74:$AB$74,0)),'ABP REC Calc'!$C$75:$C$138,'ABP REC Spend'!$E49,'ABP REC Calc'!$B$75:$B$138,'ABP REC Spend'!$F49)*$D49,
IF(AND(AG49&gt;0,(AH$4-$G49)=(1+$B49)),((AG49/$D49)-AG49)/$C49,
(IF(AND((AH$4-$G49)&lt;(1+$B49),(AH$4-$G49)&gt;1),AG49,0))))</f>
        <v>0</v>
      </c>
    </row>
    <row r="50" spans="2:34" ht="14.75" customHeight="1" x14ac:dyDescent="0.25">
      <c r="I50" s="228"/>
      <c r="J50" s="229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28"/>
      <c r="X50" s="228"/>
      <c r="Y50" s="228"/>
      <c r="Z50" s="228"/>
      <c r="AA50" s="228"/>
      <c r="AB50" s="228"/>
      <c r="AC50" s="228"/>
      <c r="AD50" s="228"/>
      <c r="AE50" s="228"/>
      <c r="AF50" s="228"/>
      <c r="AG50" s="228"/>
      <c r="AH50" s="228"/>
    </row>
    <row r="51" spans="2:34" ht="14.75" customHeight="1" x14ac:dyDescent="0.25">
      <c r="B51" s="332" cm="1">
        <f t="array" ref="B51">INDEX(Inputs_ByYear!$D$78:$D$83, MATCH('ABP REC Spend'!$E51, Inputs_ByYear!$B$78:$B$83,0),)</f>
        <v>1</v>
      </c>
      <c r="C51" s="332" cm="1">
        <f t="array" ref="C51">INDEX(Inputs_ByYear!$D$60:$D$65, MATCH('ABP REC Spend'!$E51,Inputs_ByYear!$B$60:$B$65,0),)</f>
        <v>6</v>
      </c>
      <c r="D51" s="332" cm="1">
        <f t="array" ref="D51">INDEX(Inputs_ByYear!$D$69:$D$74, MATCH('ABP REC Spend'!$E51, Inputs_ByYear!$B$69:$B$74,0),)</f>
        <v>0.15</v>
      </c>
      <c r="E51" s="222" t="s">
        <v>234</v>
      </c>
      <c r="F51" s="219" t="s">
        <v>258</v>
      </c>
      <c r="G51" s="219">
        <f>VALUE(LEFT(I51, FIND("-", I51)-1))</f>
        <v>2024</v>
      </c>
      <c r="H51" s="219"/>
      <c r="I51" s="227" t="s">
        <v>22</v>
      </c>
      <c r="J51" s="234">
        <v>0</v>
      </c>
      <c r="K51" s="233">
        <f>IF(K$4=$G51+$B51,SUMIFS(INDEX('ABP REC Calc'!$G$75:$AB$138,,MATCH($I51,'ABP REC Calc'!$G$74:$AB$74,0)),'ABP REC Calc'!$C$75:$C$138,'ABP REC Spend'!$E51,'ABP REC Calc'!$B$75:$B$138,'ABP REC Spend'!$F51)*$D51,
IF(AND(J51&gt;0,(K$4-$G51)=(1+$B51)),((J51/$D51)-J51)/$C51,
(IF(AND((K$4-$G51)&lt;(7+$B51),(K$4-$G51)&gt;1),J51,0))))</f>
        <v>0</v>
      </c>
      <c r="L51" s="233">
        <f>IF(L$4=$G51+$B51,SUMIFS(INDEX('ABP REC Calc'!$G$75:$AB$138,,MATCH($I51,'ABP REC Calc'!$G$74:$AB$74,0)),'ABP REC Calc'!$C$75:$C$138,'ABP REC Spend'!$E51,'ABP REC Calc'!$B$75:$B$138,'ABP REC Spend'!$F51)*$D51,
IF(AND(K51&gt;0,(L$4-$G51)=(1+$B51)),((K51/$D51)-K51)/$C51,
(IF(AND((L$4-$G51)&lt;(7+$B51),(L$4-$G51)&gt;1),K51,0))))</f>
        <v>0</v>
      </c>
      <c r="M51" s="233">
        <f>IF(M$4=$G51+$B51,SUMIFS(INDEX('ABP REC Calc'!$G$75:$AB$138,,MATCH($I51,'ABP REC Calc'!$G$74:$AB$74,0)),'ABP REC Calc'!$C$75:$C$138,'ABP REC Spend'!$E51,'ABP REC Calc'!$B$75:$B$138,'ABP REC Spend'!$F51)*$D51,
IF(AND(L51&gt;0,(M$4-$G51)=(1+$B51)),((L51/$D51)-L51)/$C51,
(IF(AND((M$4-$G51)&lt;(7+$B51),(M$4-$G51)&gt;1),L51,0))))</f>
        <v>0</v>
      </c>
      <c r="N51" s="233">
        <f>IF(N$4=$G51+$B51,SUMIFS(INDEX('ABP REC Calc'!$G$75:$AB$138,,MATCH($I51,'ABP REC Calc'!$G$74:$AB$74,0)),'ABP REC Calc'!$C$75:$C$138,'ABP REC Spend'!$E51,'ABP REC Calc'!$B$75:$B$138,'ABP REC Spend'!$F51)*$D51,
IF(AND(M51&gt;0,(N$4-$G51)=(1+$B51)),((M51/$D51)-M51)/$C51,
(IF(AND((N$4-$G51)&lt;(7+$B51),(N$4-$G51)&gt;1),M51,0))))</f>
        <v>0</v>
      </c>
      <c r="O51" s="233">
        <f>IF(O$4=$G51+$B51,SUMIFS(INDEX('ABP REC Calc'!$G$75:$AB$138,,MATCH($I51,'ABP REC Calc'!$G$74:$AB$74,0)),'ABP REC Calc'!$C$75:$C$138,'ABP REC Spend'!$E51,'ABP REC Calc'!$B$75:$B$138,'ABP REC Spend'!$F51)*$D51,
IF(AND(N51&gt;0,(O$4-$G51)=(1+$B51)),((N51/$D51)-N51)/$C51,
(IF(AND((O$4-$G51)&lt;(7+$B51),(O$4-$G51)&gt;1),N51,0))))</f>
        <v>0</v>
      </c>
      <c r="P51" s="233">
        <f>IF(P$4=$G51+$B51,SUMIFS(INDEX('ABP REC Calc'!$G$75:$AB$138,,MATCH($I51,'ABP REC Calc'!$G$74:$AB$74,0)),'ABP REC Calc'!$C$75:$C$138,'ABP REC Spend'!$E51,'ABP REC Calc'!$B$75:$B$138,'ABP REC Spend'!$F51)*$D51,
IF(AND(O51&gt;0,(P$4-$G51)=(1+$B51)),((O51/$D51)-O51)/$C51,
(IF(AND((P$4-$G51)&lt;(7+$B51),(P$4-$G51)&gt;1),O51,0))))</f>
        <v>0</v>
      </c>
      <c r="Q51" s="233">
        <f>IF(Q$4=$G51+$B51,SUMIFS(INDEX('ABP REC Calc'!$G$75:$AB$138,,MATCH($I51,'ABP REC Calc'!$G$74:$AB$74,0)),'ABP REC Calc'!$C$75:$C$138,'ABP REC Spend'!$E51,'ABP REC Calc'!$B$75:$B$138,'ABP REC Spend'!$F51)*$D51,
IF(AND(P51&gt;0,(Q$4-$G51)=(1+$B51)),((P51/$D51)-P51)/$C51,
(IF(AND((Q$4-$G51)&lt;(7+$B51),(Q$4-$G51)&gt;1),P51,0))))</f>
        <v>0</v>
      </c>
      <c r="R51" s="233">
        <f>IF(R$4=$G51+$B51,SUMIFS(INDEX('ABP REC Calc'!$G$75:$AB$138,,MATCH($I51,'ABP REC Calc'!$G$74:$AB$74,0)),'ABP REC Calc'!$C$75:$C$138,'ABP REC Spend'!$E51,'ABP REC Calc'!$B$75:$B$138,'ABP REC Spend'!$F51)*$D51,
IF(AND(Q51&gt;0,(R$4-$G51)=(1+$B51)),((Q51/$D51)-Q51)/$C51,
(IF(AND((R$4-$G51)&lt;(7+$B51),(R$4-$G51)&gt;1),Q51,0))))</f>
        <v>0</v>
      </c>
      <c r="S51" s="233">
        <f>IF(S$4=$G51+$B51,SUMIFS(INDEX('ABP REC Calc'!$G$75:$AB$138,,MATCH($I51,'ABP REC Calc'!$G$74:$AB$74,0)),'ABP REC Calc'!$C$75:$C$138,'ABP REC Spend'!$E51,'ABP REC Calc'!$B$75:$B$138,'ABP REC Spend'!$F51)*$D51,
IF(AND(R51&gt;0,(S$4-$G51)=(1+$B51)),((R51/$D51)-R51)/$C51,
(IF(AND((S$4-$G51)&lt;(7+$B51),(S$4-$G51)&gt;1),R51,0))))</f>
        <v>0</v>
      </c>
      <c r="T51" s="233">
        <f>IF(T$4=$G51+$B51,SUMIFS(INDEX('ABP REC Calc'!$G$75:$AB$138,,MATCH($I51,'ABP REC Calc'!$G$74:$AB$74,0)),'ABP REC Calc'!$C$75:$C$138,'ABP REC Spend'!$E51,'ABP REC Calc'!$B$75:$B$138,'ABP REC Spend'!$F51)*$D51,
IF(AND(S51&gt;0,(T$4-$G51)=(1+$B51)),((S51/$D51)-S51)/$C51,
(IF(AND((T$4-$G51)&lt;(7+$B51),(T$4-$G51)&gt;1),S51,0))))</f>
        <v>0</v>
      </c>
      <c r="U51" s="233">
        <f>IF(U$4=$G51+$B51,SUMIFS(INDEX('ABP REC Calc'!$G$75:$AB$138,,MATCH($I51,'ABP REC Calc'!$G$74:$AB$74,0)),'ABP REC Calc'!$C$75:$C$138,'ABP REC Spend'!$E51,'ABP REC Calc'!$B$75:$B$138,'ABP REC Spend'!$F51)*$D51,
IF(AND(T51&gt;0,(U$4-$G51)=(1+$B51)),((T51/$D51)-T51)/$C51,
(IF(AND((U$4-$G51)&lt;(7+$B51),(U$4-$G51)&gt;1),T51,0))))</f>
        <v>0</v>
      </c>
      <c r="V51" s="233">
        <f>IF(V$4=$G51+$B51,SUMIFS(INDEX('ABP REC Calc'!$G$75:$AB$138,,MATCH($I51,'ABP REC Calc'!$G$74:$AB$74,0)),'ABP REC Calc'!$C$75:$C$138,'ABP REC Spend'!$E51,'ABP REC Calc'!$B$75:$B$138,'ABP REC Spend'!$F51)*$D51,
IF(AND(U51&gt;0,(V$4-$G51)=(1+$B51)),((U51/$D51)-U51)/$C51,
(IF(AND((V$4-$G51)&lt;(7+$B51),(V$4-$G51)&gt;1),U51,0))))</f>
        <v>0</v>
      </c>
      <c r="W51" s="233">
        <f>IF(W$4=$G51+$B51,SUMIFS(INDEX('ABP REC Calc'!$G$75:$AB$138,,MATCH($I51,'ABP REC Calc'!$G$74:$AB$74,0)),'ABP REC Calc'!$C$75:$C$138,'ABP REC Spend'!$E51,'ABP REC Calc'!$B$75:$B$138,'ABP REC Spend'!$F51)*$D51,
IF(AND(V51&gt;0,(W$4-$G51)=(1+$B51)),((V51/$D51)-V51)/$C51,
(IF(AND((W$4-$G51)&lt;(7+$B51),(W$4-$G51)&gt;1),V51,0))))</f>
        <v>0</v>
      </c>
      <c r="X51" s="233">
        <f>IF(X$4=$G51+$B51,SUMIFS(INDEX('ABP REC Calc'!$G$75:$AB$138,,MATCH($I51,'ABP REC Calc'!$G$74:$AB$74,0)),'ABP REC Calc'!$C$75:$C$138,'ABP REC Spend'!$E51,'ABP REC Calc'!$B$75:$B$138,'ABP REC Spend'!$F51)*$D51,
IF(AND(W51&gt;0,(X$4-$G51)=(1+$B51)),((W51/$D51)-W51)/$C51,
(IF(AND((X$4-$G51)&lt;(7+$B51),(X$4-$G51)&gt;1),W51,0))))</f>
        <v>0</v>
      </c>
      <c r="Y51" s="233">
        <f>IF(Y$4=$G51+$B51,SUMIFS(INDEX('ABP REC Calc'!$G$75:$AB$138,,MATCH($I51,'ABP REC Calc'!$G$74:$AB$74,0)),'ABP REC Calc'!$C$75:$C$138,'ABP REC Spend'!$E51,'ABP REC Calc'!$B$75:$B$138,'ABP REC Spend'!$F51)*$D51,
IF(AND(X51&gt;0,(Y$4-$G51)=(1+$B51)),((X51/$D51)-X51)/$C51,
(IF(AND((Y$4-$G51)&lt;(7+$B51),(Y$4-$G51)&gt;1),X51,0))))</f>
        <v>0</v>
      </c>
      <c r="Z51" s="233">
        <f>IF(Z$4=$G51+$B51,SUMIFS(INDEX('ABP REC Calc'!$G$75:$AB$138,,MATCH($I51,'ABP REC Calc'!$G$74:$AB$74,0)),'ABP REC Calc'!$C$75:$C$138,'ABP REC Spend'!$E51,'ABP REC Calc'!$B$75:$B$138,'ABP REC Spend'!$F51)*$D51,
IF(AND(Y51&gt;0,(Z$4-$G51)=(1+$B51)),((Y51/$D51)-Y51)/$C51,
(IF(AND((Z$4-$G51)&lt;(7+$B51),(Z$4-$G51)&gt;1),Y51,0))))</f>
        <v>0</v>
      </c>
      <c r="AA51" s="233">
        <f>IF(AA$4=$G51+$B51,SUMIFS(INDEX('ABP REC Calc'!$G$75:$AB$138,,MATCH($I51,'ABP REC Calc'!$G$74:$AB$74,0)),'ABP REC Calc'!$C$75:$C$138,'ABP REC Spend'!$E51,'ABP REC Calc'!$B$75:$B$138,'ABP REC Spend'!$F51)*$D51,
IF(AND(Z51&gt;0,(AA$4-$G51)=(1+$B51)),((Z51/$D51)-Z51)/$C51,
(IF(AND((AA$4-$G51)&lt;(7+$B51),(AA$4-$G51)&gt;1),Z51,0))))</f>
        <v>0</v>
      </c>
      <c r="AB51" s="233">
        <f>IF(AB$4=$G51+$B51,SUMIFS(INDEX('ABP REC Calc'!$G$75:$AB$138,,MATCH($I51,'ABP REC Calc'!$G$74:$AB$74,0)),'ABP REC Calc'!$C$75:$C$138,'ABP REC Spend'!$E51,'ABP REC Calc'!$B$75:$B$138,'ABP REC Spend'!$F51)*$D51,
IF(AND(AA51&gt;0,(AB$4-$G51)=(1+$B51)),((AA51/$D51)-AA51)/$C51,
(IF(AND((AB$4-$G51)&lt;(7+$B51),(AB$4-$G51)&gt;1),AA51,0))))</f>
        <v>0</v>
      </c>
      <c r="AC51" s="233">
        <f>IF(AC$4=$G51+$B51,SUMIFS(INDEX('ABP REC Calc'!$G$75:$AB$138,,MATCH($I51,'ABP REC Calc'!$G$74:$AB$74,0)),'ABP REC Calc'!$C$75:$C$138,'ABP REC Spend'!$E51,'ABP REC Calc'!$B$75:$B$138,'ABP REC Spend'!$F51)*$D51,
IF(AND(AB51&gt;0,(AC$4-$G51)=(1+$B51)),((AB51/$D51)-AB51)/$C51,
(IF(AND((AC$4-$G51)&lt;(7+$B51),(AC$4-$G51)&gt;1),AB51,0))))</f>
        <v>0</v>
      </c>
      <c r="AD51" s="233">
        <f>IF(AD$4=$G51+$B51,SUMIFS(INDEX('ABP REC Calc'!$G$75:$AB$138,,MATCH($I51,'ABP REC Calc'!$G$74:$AB$74,0)),'ABP REC Calc'!$C$75:$C$138,'ABP REC Spend'!$E51,'ABP REC Calc'!$B$75:$B$138,'ABP REC Spend'!$F51)*$D51,
IF(AND(AC51&gt;0,(AD$4-$G51)=(1+$B51)),((AC51/$D51)-AC51)/$C51,
(IF(AND((AD$4-$G51)&lt;(7+$B51),(AD$4-$G51)&gt;1),AC51,0))))</f>
        <v>0</v>
      </c>
      <c r="AE51" s="233">
        <f>IF(AE$4=$G51+$B51,SUMIFS(INDEX('ABP REC Calc'!$G$75:$AB$138,,MATCH($I51,'ABP REC Calc'!$G$74:$AB$74,0)),'ABP REC Calc'!$C$75:$C$138,'ABP REC Spend'!$E51,'ABP REC Calc'!$B$75:$B$138,'ABP REC Spend'!$F51)*$D51,
IF(AND(AD51&gt;0,(AE$4-$G51)=(1+$B51)),((AD51/$D51)-AD51)/$C51,
(IF(AND((AE$4-$G51)&lt;(7+$B51),(AE$4-$G51)&gt;1),AD51,0))))</f>
        <v>0</v>
      </c>
      <c r="AF51" s="233">
        <f>IF(AF$4=$G51+$B51,SUMIFS(INDEX('ABP REC Calc'!$G$75:$AB$138,,MATCH($I51,'ABP REC Calc'!$G$74:$AB$74,0)),'ABP REC Calc'!$C$75:$C$138,'ABP REC Spend'!$E51,'ABP REC Calc'!$B$75:$B$138,'ABP REC Spend'!$F51)*$D51,
IF(AND(AE51&gt;0,(AF$4-$G51)=(1+$B51)),((AE51/$D51)-AE51)/$C51,
(IF(AND((AF$4-$G51)&lt;(7+$B51),(AF$4-$G51)&gt;1),AE51,0))))</f>
        <v>0</v>
      </c>
      <c r="AG51" s="233">
        <f>IF(AG$4=$G51+$B51,SUMIFS(INDEX('ABP REC Calc'!$G$75:$AB$138,,MATCH($I51,'ABP REC Calc'!$G$74:$AB$74,0)),'ABP REC Calc'!$C$75:$C$138,'ABP REC Spend'!$E51,'ABP REC Calc'!$B$75:$B$138,'ABP REC Spend'!$F51)*$D51,
IF(AND(AF51&gt;0,(AG$4-$G51)=(1+$B51)),((AF51/$D51)-AF51)/$C51,
(IF(AND((AG$4-$G51)&lt;(7+$B51),(AG$4-$G51)&gt;1),AF51,0))))</f>
        <v>0</v>
      </c>
      <c r="AH51" s="233">
        <f>IF(AH$4=$G51+$B51,SUMIFS(INDEX('ABP REC Calc'!$G$75:$AB$138,,MATCH($I51,'ABP REC Calc'!$G$74:$AB$74,0)),'ABP REC Calc'!$C$75:$C$138,'ABP REC Spend'!$E51,'ABP REC Calc'!$B$75:$B$138,'ABP REC Spend'!$F51)*$D51,
IF(AND(AG51&gt;0,(AH$4-$G51)=(1+$B51)),((AG51/$D51)-AG51)/$C51,
(IF(AND((AH$4-$G51)&lt;(7+$B51),(AH$4-$G51)&gt;1),AG51,0))))</f>
        <v>0</v>
      </c>
    </row>
    <row r="52" spans="2:34" ht="14.75" customHeight="1" x14ac:dyDescent="0.25">
      <c r="B52" s="332" cm="1">
        <f t="array" ref="B52">INDEX(Inputs_ByYear!$D$78:$D$83, MATCH('ABP REC Spend'!$E52, Inputs_ByYear!$B$78:$B$83,0),)</f>
        <v>1</v>
      </c>
      <c r="C52" s="332" cm="1">
        <f t="array" ref="C52">INDEX(Inputs_ByYear!$D$60:$D$65, MATCH('ABP REC Spend'!$E52,Inputs_ByYear!$B$60:$B$65,0),)</f>
        <v>6</v>
      </c>
      <c r="D52" s="332" cm="1">
        <f t="array" ref="D52">INDEX(Inputs_ByYear!$D$69:$D$74, MATCH('ABP REC Spend'!$E52, Inputs_ByYear!$B$69:$B$74,0),)</f>
        <v>0.15</v>
      </c>
      <c r="E52" s="222" t="s">
        <v>234</v>
      </c>
      <c r="F52" s="219" t="s">
        <v>258</v>
      </c>
      <c r="G52" s="219">
        <f t="shared" ref="G52:G72" si="3">VALUE(LEFT(I52, FIND("-", I52)-1))</f>
        <v>2025</v>
      </c>
      <c r="H52" s="219"/>
      <c r="I52" s="227" t="s">
        <v>23</v>
      </c>
      <c r="J52" s="234">
        <v>0</v>
      </c>
      <c r="K52" s="233">
        <f>IF(K$4=$G52+$B52,SUMIFS(INDEX('ABP REC Calc'!$G$75:$AB$138,,MATCH($I52,'ABP REC Calc'!$G$74:$AB$74,0)),'ABP REC Calc'!$C$75:$C$138,'ABP REC Spend'!$E52,'ABP REC Calc'!$B$75:$B$138,'ABP REC Spend'!$F52)*$D52,
IF(AND(J52&gt;0,(K$4-$G52)=(1+$B52)),((J52/$D52)-J52)/$C52,
(IF(AND((K$4-$G52)&lt;(7+$B52),(K$4-$G52)&gt;1),J52,0))))</f>
        <v>0</v>
      </c>
      <c r="L52" s="233">
        <f>IF(L$4=$G52+$B52,SUMIFS(INDEX('ABP REC Calc'!$G$75:$AB$138,,MATCH($I52,'ABP REC Calc'!$G$74:$AB$74,0)),'ABP REC Calc'!$C$75:$C$138,'ABP REC Spend'!$E52,'ABP REC Calc'!$B$75:$B$138,'ABP REC Spend'!$F52)*$D52,
IF(AND(K52&gt;0,(L$4-$G52)=(1+$B52)),((K52/$D52)-K52)/$C52,
(IF(AND((L$4-$G52)&lt;(7+$B52),(L$4-$G52)&gt;1),K52,0))))</f>
        <v>6342231.2563658282</v>
      </c>
      <c r="M52" s="233">
        <f>IF(M$4=$G52+$B52,SUMIFS(INDEX('ABP REC Calc'!$G$75:$AB$138,,MATCH($I52,'ABP REC Calc'!$G$74:$AB$74,0)),'ABP REC Calc'!$C$75:$C$138,'ABP REC Spend'!$E52,'ABP REC Calc'!$B$75:$B$138,'ABP REC Spend'!$F52)*$D52,
IF(AND(L52&gt;0,(M$4-$G52)=(1+$B52)),((L52/$D52)-L52)/$C52,
(IF(AND((M$4-$G52)&lt;(7+$B52),(M$4-$G52)&gt;1),L52,0))))</f>
        <v>5989885.0754566155</v>
      </c>
      <c r="N52" s="233">
        <f>IF(N$4=$G52+$B52,SUMIFS(INDEX('ABP REC Calc'!$G$75:$AB$138,,MATCH($I52,'ABP REC Calc'!$G$74:$AB$74,0)),'ABP REC Calc'!$C$75:$C$138,'ABP REC Spend'!$E52,'ABP REC Calc'!$B$75:$B$138,'ABP REC Spend'!$F52)*$D52,
IF(AND(M52&gt;0,(N$4-$G52)=(1+$B52)),((M52/$D52)-M52)/$C52,
(IF(AND((N$4-$G52)&lt;(7+$B52),(N$4-$G52)&gt;1),M52,0))))</f>
        <v>5989885.0754566155</v>
      </c>
      <c r="O52" s="233">
        <f>IF(O$4=$G52+$B52,SUMIFS(INDEX('ABP REC Calc'!$G$75:$AB$138,,MATCH($I52,'ABP REC Calc'!$G$74:$AB$74,0)),'ABP REC Calc'!$C$75:$C$138,'ABP REC Spend'!$E52,'ABP REC Calc'!$B$75:$B$138,'ABP REC Spend'!$F52)*$D52,
IF(AND(N52&gt;0,(O$4-$G52)=(1+$B52)),((N52/$D52)-N52)/$C52,
(IF(AND((O$4-$G52)&lt;(7+$B52),(O$4-$G52)&gt;1),N52,0))))</f>
        <v>5989885.0754566155</v>
      </c>
      <c r="P52" s="233">
        <f>IF(P$4=$G52+$B52,SUMIFS(INDEX('ABP REC Calc'!$G$75:$AB$138,,MATCH($I52,'ABP REC Calc'!$G$74:$AB$74,0)),'ABP REC Calc'!$C$75:$C$138,'ABP REC Spend'!$E52,'ABP REC Calc'!$B$75:$B$138,'ABP REC Spend'!$F52)*$D52,
IF(AND(O52&gt;0,(P$4-$G52)=(1+$B52)),((O52/$D52)-O52)/$C52,
(IF(AND((P$4-$G52)&lt;(7+$B52),(P$4-$G52)&gt;1),O52,0))))</f>
        <v>5989885.0754566155</v>
      </c>
      <c r="Q52" s="233">
        <f>IF(Q$4=$G52+$B52,SUMIFS(INDEX('ABP REC Calc'!$G$75:$AB$138,,MATCH($I52,'ABP REC Calc'!$G$74:$AB$74,0)),'ABP REC Calc'!$C$75:$C$138,'ABP REC Spend'!$E52,'ABP REC Calc'!$B$75:$B$138,'ABP REC Spend'!$F52)*$D52,
IF(AND(P52&gt;0,(Q$4-$G52)=(1+$B52)),((P52/$D52)-P52)/$C52,
(IF(AND((Q$4-$G52)&lt;(7+$B52),(Q$4-$G52)&gt;1),P52,0))))</f>
        <v>5989885.0754566155</v>
      </c>
      <c r="R52" s="233">
        <f>IF(R$4=$G52+$B52,SUMIFS(INDEX('ABP REC Calc'!$G$75:$AB$138,,MATCH($I52,'ABP REC Calc'!$G$74:$AB$74,0)),'ABP REC Calc'!$C$75:$C$138,'ABP REC Spend'!$E52,'ABP REC Calc'!$B$75:$B$138,'ABP REC Spend'!$F52)*$D52,
IF(AND(Q52&gt;0,(R$4-$G52)=(1+$B52)),((Q52/$D52)-Q52)/$C52,
(IF(AND((R$4-$G52)&lt;(7+$B52),(R$4-$G52)&gt;1),Q52,0))))</f>
        <v>5989885.0754566155</v>
      </c>
      <c r="S52" s="233">
        <f>IF(S$4=$G52+$B52,SUMIFS(INDEX('ABP REC Calc'!$G$75:$AB$138,,MATCH($I52,'ABP REC Calc'!$G$74:$AB$74,0)),'ABP REC Calc'!$C$75:$C$138,'ABP REC Spend'!$E52,'ABP REC Calc'!$B$75:$B$138,'ABP REC Spend'!$F52)*$D52,
IF(AND(R52&gt;0,(S$4-$G52)=(1+$B52)),((R52/$D52)-R52)/$C52,
(IF(AND((S$4-$G52)&lt;(7+$B52),(S$4-$G52)&gt;1),R52,0))))</f>
        <v>0</v>
      </c>
      <c r="T52" s="233">
        <f>IF(T$4=$G52+$B52,SUMIFS(INDEX('ABP REC Calc'!$G$75:$AB$138,,MATCH($I52,'ABP REC Calc'!$G$74:$AB$74,0)),'ABP REC Calc'!$C$75:$C$138,'ABP REC Spend'!$E52,'ABP REC Calc'!$B$75:$B$138,'ABP REC Spend'!$F52)*$D52,
IF(AND(S52&gt;0,(T$4-$G52)=(1+$B52)),((S52/$D52)-S52)/$C52,
(IF(AND((T$4-$G52)&lt;(7+$B52),(T$4-$G52)&gt;1),S52,0))))</f>
        <v>0</v>
      </c>
      <c r="U52" s="233">
        <f>IF(U$4=$G52+$B52,SUMIFS(INDEX('ABP REC Calc'!$G$75:$AB$138,,MATCH($I52,'ABP REC Calc'!$G$74:$AB$74,0)),'ABP REC Calc'!$C$75:$C$138,'ABP REC Spend'!$E52,'ABP REC Calc'!$B$75:$B$138,'ABP REC Spend'!$F52)*$D52,
IF(AND(T52&gt;0,(U$4-$G52)=(1+$B52)),((T52/$D52)-T52)/$C52,
(IF(AND((U$4-$G52)&lt;(7+$B52),(U$4-$G52)&gt;1),T52,0))))</f>
        <v>0</v>
      </c>
      <c r="V52" s="233">
        <f>IF(V$4=$G52+$B52,SUMIFS(INDEX('ABP REC Calc'!$G$75:$AB$138,,MATCH($I52,'ABP REC Calc'!$G$74:$AB$74,0)),'ABP REC Calc'!$C$75:$C$138,'ABP REC Spend'!$E52,'ABP REC Calc'!$B$75:$B$138,'ABP REC Spend'!$F52)*$D52,
IF(AND(U52&gt;0,(V$4-$G52)=(1+$B52)),((U52/$D52)-U52)/$C52,
(IF(AND((V$4-$G52)&lt;(7+$B52),(V$4-$G52)&gt;1),U52,0))))</f>
        <v>0</v>
      </c>
      <c r="W52" s="233">
        <f>IF(W$4=$G52+$B52,SUMIFS(INDEX('ABP REC Calc'!$G$75:$AB$138,,MATCH($I52,'ABP REC Calc'!$G$74:$AB$74,0)),'ABP REC Calc'!$C$75:$C$138,'ABP REC Spend'!$E52,'ABP REC Calc'!$B$75:$B$138,'ABP REC Spend'!$F52)*$D52,
IF(AND(V52&gt;0,(W$4-$G52)=(1+$B52)),((V52/$D52)-V52)/$C52,
(IF(AND((W$4-$G52)&lt;(7+$B52),(W$4-$G52)&gt;1),V52,0))))</f>
        <v>0</v>
      </c>
      <c r="X52" s="233">
        <f>IF(X$4=$G52+$B52,SUMIFS(INDEX('ABP REC Calc'!$G$75:$AB$138,,MATCH($I52,'ABP REC Calc'!$G$74:$AB$74,0)),'ABP REC Calc'!$C$75:$C$138,'ABP REC Spend'!$E52,'ABP REC Calc'!$B$75:$B$138,'ABP REC Spend'!$F52)*$D52,
IF(AND(W52&gt;0,(X$4-$G52)=(1+$B52)),((W52/$D52)-W52)/$C52,
(IF(AND((X$4-$G52)&lt;(7+$B52),(X$4-$G52)&gt;1),W52,0))))</f>
        <v>0</v>
      </c>
      <c r="Y52" s="233">
        <f>IF(Y$4=$G52+$B52,SUMIFS(INDEX('ABP REC Calc'!$G$75:$AB$138,,MATCH($I52,'ABP REC Calc'!$G$74:$AB$74,0)),'ABP REC Calc'!$C$75:$C$138,'ABP REC Spend'!$E52,'ABP REC Calc'!$B$75:$B$138,'ABP REC Spend'!$F52)*$D52,
IF(AND(X52&gt;0,(Y$4-$G52)=(1+$B52)),((X52/$D52)-X52)/$C52,
(IF(AND((Y$4-$G52)&lt;(7+$B52),(Y$4-$G52)&gt;1),X52,0))))</f>
        <v>0</v>
      </c>
      <c r="Z52" s="233">
        <f>IF(Z$4=$G52+$B52,SUMIFS(INDEX('ABP REC Calc'!$G$75:$AB$138,,MATCH($I52,'ABP REC Calc'!$G$74:$AB$74,0)),'ABP REC Calc'!$C$75:$C$138,'ABP REC Spend'!$E52,'ABP REC Calc'!$B$75:$B$138,'ABP REC Spend'!$F52)*$D52,
IF(AND(Y52&gt;0,(Z$4-$G52)=(1+$B52)),((Y52/$D52)-Y52)/$C52,
(IF(AND((Z$4-$G52)&lt;(7+$B52),(Z$4-$G52)&gt;1),Y52,0))))</f>
        <v>0</v>
      </c>
      <c r="AA52" s="233">
        <f>IF(AA$4=$G52+$B52,SUMIFS(INDEX('ABP REC Calc'!$G$75:$AB$138,,MATCH($I52,'ABP REC Calc'!$G$74:$AB$74,0)),'ABP REC Calc'!$C$75:$C$138,'ABP REC Spend'!$E52,'ABP REC Calc'!$B$75:$B$138,'ABP REC Spend'!$F52)*$D52,
IF(AND(Z52&gt;0,(AA$4-$G52)=(1+$B52)),((Z52/$D52)-Z52)/$C52,
(IF(AND((AA$4-$G52)&lt;(7+$B52),(AA$4-$G52)&gt;1),Z52,0))))</f>
        <v>0</v>
      </c>
      <c r="AB52" s="233">
        <f>IF(AB$4=$G52+$B52,SUMIFS(INDEX('ABP REC Calc'!$G$75:$AB$138,,MATCH($I52,'ABP REC Calc'!$G$74:$AB$74,0)),'ABP REC Calc'!$C$75:$C$138,'ABP REC Spend'!$E52,'ABP REC Calc'!$B$75:$B$138,'ABP REC Spend'!$F52)*$D52,
IF(AND(AA52&gt;0,(AB$4-$G52)=(1+$B52)),((AA52/$D52)-AA52)/$C52,
(IF(AND((AB$4-$G52)&lt;(7+$B52),(AB$4-$G52)&gt;1),AA52,0))))</f>
        <v>0</v>
      </c>
      <c r="AC52" s="233">
        <f>IF(AC$4=$G52+$B52,SUMIFS(INDEX('ABP REC Calc'!$G$75:$AB$138,,MATCH($I52,'ABP REC Calc'!$G$74:$AB$74,0)),'ABP REC Calc'!$C$75:$C$138,'ABP REC Spend'!$E52,'ABP REC Calc'!$B$75:$B$138,'ABP REC Spend'!$F52)*$D52,
IF(AND(AB52&gt;0,(AC$4-$G52)=(1+$B52)),((AB52/$D52)-AB52)/$C52,
(IF(AND((AC$4-$G52)&lt;(7+$B52),(AC$4-$G52)&gt;1),AB52,0))))</f>
        <v>0</v>
      </c>
      <c r="AD52" s="233">
        <f>IF(AD$4=$G52+$B52,SUMIFS(INDEX('ABP REC Calc'!$G$75:$AB$138,,MATCH($I52,'ABP REC Calc'!$G$74:$AB$74,0)),'ABP REC Calc'!$C$75:$C$138,'ABP REC Spend'!$E52,'ABP REC Calc'!$B$75:$B$138,'ABP REC Spend'!$F52)*$D52,
IF(AND(AC52&gt;0,(AD$4-$G52)=(1+$B52)),((AC52/$D52)-AC52)/$C52,
(IF(AND((AD$4-$G52)&lt;(7+$B52),(AD$4-$G52)&gt;1),AC52,0))))</f>
        <v>0</v>
      </c>
      <c r="AE52" s="233">
        <f>IF(AE$4=$G52+$B52,SUMIFS(INDEX('ABP REC Calc'!$G$75:$AB$138,,MATCH($I52,'ABP REC Calc'!$G$74:$AB$74,0)),'ABP REC Calc'!$C$75:$C$138,'ABP REC Spend'!$E52,'ABP REC Calc'!$B$75:$B$138,'ABP REC Spend'!$F52)*$D52,
IF(AND(AD52&gt;0,(AE$4-$G52)=(1+$B52)),((AD52/$D52)-AD52)/$C52,
(IF(AND((AE$4-$G52)&lt;(7+$B52),(AE$4-$G52)&gt;1),AD52,0))))</f>
        <v>0</v>
      </c>
      <c r="AF52" s="233">
        <f>IF(AF$4=$G52+$B52,SUMIFS(INDEX('ABP REC Calc'!$G$75:$AB$138,,MATCH($I52,'ABP REC Calc'!$G$74:$AB$74,0)),'ABP REC Calc'!$C$75:$C$138,'ABP REC Spend'!$E52,'ABP REC Calc'!$B$75:$B$138,'ABP REC Spend'!$F52)*$D52,
IF(AND(AE52&gt;0,(AF$4-$G52)=(1+$B52)),((AE52/$D52)-AE52)/$C52,
(IF(AND((AF$4-$G52)&lt;(7+$B52),(AF$4-$G52)&gt;1),AE52,0))))</f>
        <v>0</v>
      </c>
      <c r="AG52" s="233">
        <f>IF(AG$4=$G52+$B52,SUMIFS(INDEX('ABP REC Calc'!$G$75:$AB$138,,MATCH($I52,'ABP REC Calc'!$G$74:$AB$74,0)),'ABP REC Calc'!$C$75:$C$138,'ABP REC Spend'!$E52,'ABP REC Calc'!$B$75:$B$138,'ABP REC Spend'!$F52)*$D52,
IF(AND(AF52&gt;0,(AG$4-$G52)=(1+$B52)),((AF52/$D52)-AF52)/$C52,
(IF(AND((AG$4-$G52)&lt;(7+$B52),(AG$4-$G52)&gt;1),AF52,0))))</f>
        <v>0</v>
      </c>
      <c r="AH52" s="233">
        <f>IF(AH$4=$G52+$B52,SUMIFS(INDEX('ABP REC Calc'!$G$75:$AB$138,,MATCH($I52,'ABP REC Calc'!$G$74:$AB$74,0)),'ABP REC Calc'!$C$75:$C$138,'ABP REC Spend'!$E52,'ABP REC Calc'!$B$75:$B$138,'ABP REC Spend'!$F52)*$D52,
IF(AND(AG52&gt;0,(AH$4-$G52)=(1+$B52)),((AG52/$D52)-AG52)/$C52,
(IF(AND((AH$4-$G52)&lt;(7+$B52),(AH$4-$G52)&gt;1),AG52,0))))</f>
        <v>0</v>
      </c>
    </row>
    <row r="53" spans="2:34" ht="14.75" customHeight="1" x14ac:dyDescent="0.25">
      <c r="B53" s="332" cm="1">
        <f t="array" ref="B53">INDEX(Inputs_ByYear!$D$78:$D$83, MATCH('ABP REC Spend'!$E53, Inputs_ByYear!$B$78:$B$83,0),)</f>
        <v>1</v>
      </c>
      <c r="C53" s="332" cm="1">
        <f t="array" ref="C53">INDEX(Inputs_ByYear!$D$60:$D$65, MATCH('ABP REC Spend'!$E53,Inputs_ByYear!$B$60:$B$65,0),)</f>
        <v>6</v>
      </c>
      <c r="D53" s="332" cm="1">
        <f t="array" ref="D53">INDEX(Inputs_ByYear!$D$69:$D$74, MATCH('ABP REC Spend'!$E53, Inputs_ByYear!$B$69:$B$74,0),)</f>
        <v>0.15</v>
      </c>
      <c r="E53" s="222" t="s">
        <v>234</v>
      </c>
      <c r="F53" s="219" t="s">
        <v>258</v>
      </c>
      <c r="G53" s="219">
        <f t="shared" si="3"/>
        <v>2026</v>
      </c>
      <c r="H53" s="219"/>
      <c r="I53" s="227" t="s">
        <v>24</v>
      </c>
      <c r="J53" s="234">
        <v>0</v>
      </c>
      <c r="K53" s="233">
        <f>IF(K$4=$G53+$B53,SUMIFS(INDEX('ABP REC Calc'!$G$75:$AB$138,,MATCH($I53,'ABP REC Calc'!$G$74:$AB$74,0)),'ABP REC Calc'!$C$75:$C$138,'ABP REC Spend'!$E53,'ABP REC Calc'!$B$75:$B$138,'ABP REC Spend'!$F53)*$D53,
IF(AND(J53&gt;0,(K$4-$G53)=(1+$B53)),((J53/$D53)-J53)/$C53,
(IF(AND((K$4-$G53)&lt;(7+$B53),(K$4-$G53)&gt;1),J53,0))))</f>
        <v>0</v>
      </c>
      <c r="L53" s="233">
        <f>IF(L$4=$G53+$B53,SUMIFS(INDEX('ABP REC Calc'!$G$75:$AB$138,,MATCH($I53,'ABP REC Calc'!$G$74:$AB$74,0)),'ABP REC Calc'!$C$75:$C$138,'ABP REC Spend'!$E53,'ABP REC Calc'!$B$75:$B$138,'ABP REC Spend'!$F53)*$D53,
IF(AND(K53&gt;0,(L$4-$G53)=(1+$B53)),((K53/$D53)-K53)/$C53,
(IF(AND((L$4-$G53)&lt;(7+$B53),(L$4-$G53)&gt;1),K53,0))))</f>
        <v>0</v>
      </c>
      <c r="M53" s="233">
        <f>IF(M$4=$G53+$B53,SUMIFS(INDEX('ABP REC Calc'!$G$75:$AB$138,,MATCH($I53,'ABP REC Calc'!$G$74:$AB$74,0)),'ABP REC Calc'!$C$75:$C$138,'ABP REC Spend'!$E53,'ABP REC Calc'!$B$75:$B$138,'ABP REC Spend'!$F53)*$D53,
IF(AND(L53&gt;0,(M$4-$G53)=(1+$B53)),((L53/$D53)-L53)/$C53,
(IF(AND((M$4-$G53)&lt;(7+$B53),(M$4-$G53)&gt;1),L53,0))))</f>
        <v>9919812.582884172</v>
      </c>
      <c r="N53" s="233">
        <f>IF(N$4=$G53+$B53,SUMIFS(INDEX('ABP REC Calc'!$G$75:$AB$138,,MATCH($I53,'ABP REC Calc'!$G$74:$AB$74,0)),'ABP REC Calc'!$C$75:$C$138,'ABP REC Spend'!$E53,'ABP REC Calc'!$B$75:$B$138,'ABP REC Spend'!$F53)*$D53,
IF(AND(M53&gt;0,(N$4-$G53)=(1+$B53)),((M53/$D53)-M53)/$C53,
(IF(AND((N$4-$G53)&lt;(7+$B53),(N$4-$G53)&gt;1),M53,0))))</f>
        <v>9368711.8838350531</v>
      </c>
      <c r="O53" s="233">
        <f>IF(O$4=$G53+$B53,SUMIFS(INDEX('ABP REC Calc'!$G$75:$AB$138,,MATCH($I53,'ABP REC Calc'!$G$74:$AB$74,0)),'ABP REC Calc'!$C$75:$C$138,'ABP REC Spend'!$E53,'ABP REC Calc'!$B$75:$B$138,'ABP REC Spend'!$F53)*$D53,
IF(AND(N53&gt;0,(O$4-$G53)=(1+$B53)),((N53/$D53)-N53)/$C53,
(IF(AND((O$4-$G53)&lt;(7+$B53),(O$4-$G53)&gt;1),N53,0))))</f>
        <v>9368711.8838350531</v>
      </c>
      <c r="P53" s="233">
        <f>IF(P$4=$G53+$B53,SUMIFS(INDEX('ABP REC Calc'!$G$75:$AB$138,,MATCH($I53,'ABP REC Calc'!$G$74:$AB$74,0)),'ABP REC Calc'!$C$75:$C$138,'ABP REC Spend'!$E53,'ABP REC Calc'!$B$75:$B$138,'ABP REC Spend'!$F53)*$D53,
IF(AND(O53&gt;0,(P$4-$G53)=(1+$B53)),((O53/$D53)-O53)/$C53,
(IF(AND((P$4-$G53)&lt;(7+$B53),(P$4-$G53)&gt;1),O53,0))))</f>
        <v>9368711.8838350531</v>
      </c>
      <c r="Q53" s="233">
        <f>IF(Q$4=$G53+$B53,SUMIFS(INDEX('ABP REC Calc'!$G$75:$AB$138,,MATCH($I53,'ABP REC Calc'!$G$74:$AB$74,0)),'ABP REC Calc'!$C$75:$C$138,'ABP REC Spend'!$E53,'ABP REC Calc'!$B$75:$B$138,'ABP REC Spend'!$F53)*$D53,
IF(AND(P53&gt;0,(Q$4-$G53)=(1+$B53)),((P53/$D53)-P53)/$C53,
(IF(AND((Q$4-$G53)&lt;(7+$B53),(Q$4-$G53)&gt;1),P53,0))))</f>
        <v>9368711.8838350531</v>
      </c>
      <c r="R53" s="233">
        <f>IF(R$4=$G53+$B53,SUMIFS(INDEX('ABP REC Calc'!$G$75:$AB$138,,MATCH($I53,'ABP REC Calc'!$G$74:$AB$74,0)),'ABP REC Calc'!$C$75:$C$138,'ABP REC Spend'!$E53,'ABP REC Calc'!$B$75:$B$138,'ABP REC Spend'!$F53)*$D53,
IF(AND(Q53&gt;0,(R$4-$G53)=(1+$B53)),((Q53/$D53)-Q53)/$C53,
(IF(AND((R$4-$G53)&lt;(7+$B53),(R$4-$G53)&gt;1),Q53,0))))</f>
        <v>9368711.8838350531</v>
      </c>
      <c r="S53" s="233">
        <f>IF(S$4=$G53+$B53,SUMIFS(INDEX('ABP REC Calc'!$G$75:$AB$138,,MATCH($I53,'ABP REC Calc'!$G$74:$AB$74,0)),'ABP REC Calc'!$C$75:$C$138,'ABP REC Spend'!$E53,'ABP REC Calc'!$B$75:$B$138,'ABP REC Spend'!$F53)*$D53,
IF(AND(R53&gt;0,(S$4-$G53)=(1+$B53)),((R53/$D53)-R53)/$C53,
(IF(AND((S$4-$G53)&lt;(7+$B53),(S$4-$G53)&gt;1),R53,0))))</f>
        <v>9368711.8838350531</v>
      </c>
      <c r="T53" s="233">
        <f>IF(T$4=$G53+$B53,SUMIFS(INDEX('ABP REC Calc'!$G$75:$AB$138,,MATCH($I53,'ABP REC Calc'!$G$74:$AB$74,0)),'ABP REC Calc'!$C$75:$C$138,'ABP REC Spend'!$E53,'ABP REC Calc'!$B$75:$B$138,'ABP REC Spend'!$F53)*$D53,
IF(AND(S53&gt;0,(T$4-$G53)=(1+$B53)),((S53/$D53)-S53)/$C53,
(IF(AND((T$4-$G53)&lt;(7+$B53),(T$4-$G53)&gt;1),S53,0))))</f>
        <v>0</v>
      </c>
      <c r="U53" s="233">
        <f>IF(U$4=$G53+$B53,SUMIFS(INDEX('ABP REC Calc'!$G$75:$AB$138,,MATCH($I53,'ABP REC Calc'!$G$74:$AB$74,0)),'ABP REC Calc'!$C$75:$C$138,'ABP REC Spend'!$E53,'ABP REC Calc'!$B$75:$B$138,'ABP REC Spend'!$F53)*$D53,
IF(AND(T53&gt;0,(U$4-$G53)=(1+$B53)),((T53/$D53)-T53)/$C53,
(IF(AND((U$4-$G53)&lt;(7+$B53),(U$4-$G53)&gt;1),T53,0))))</f>
        <v>0</v>
      </c>
      <c r="V53" s="233">
        <f>IF(V$4=$G53+$B53,SUMIFS(INDEX('ABP REC Calc'!$G$75:$AB$138,,MATCH($I53,'ABP REC Calc'!$G$74:$AB$74,0)),'ABP REC Calc'!$C$75:$C$138,'ABP REC Spend'!$E53,'ABP REC Calc'!$B$75:$B$138,'ABP REC Spend'!$F53)*$D53,
IF(AND(U53&gt;0,(V$4-$G53)=(1+$B53)),((U53/$D53)-U53)/$C53,
(IF(AND((V$4-$G53)&lt;(7+$B53),(V$4-$G53)&gt;1),U53,0))))</f>
        <v>0</v>
      </c>
      <c r="W53" s="233">
        <f>IF(W$4=$G53+$B53,SUMIFS(INDEX('ABP REC Calc'!$G$75:$AB$138,,MATCH($I53,'ABP REC Calc'!$G$74:$AB$74,0)),'ABP REC Calc'!$C$75:$C$138,'ABP REC Spend'!$E53,'ABP REC Calc'!$B$75:$B$138,'ABP REC Spend'!$F53)*$D53,
IF(AND(V53&gt;0,(W$4-$G53)=(1+$B53)),((V53/$D53)-V53)/$C53,
(IF(AND((W$4-$G53)&lt;(7+$B53),(W$4-$G53)&gt;1),V53,0))))</f>
        <v>0</v>
      </c>
      <c r="X53" s="233">
        <f>IF(X$4=$G53+$B53,SUMIFS(INDEX('ABP REC Calc'!$G$75:$AB$138,,MATCH($I53,'ABP REC Calc'!$G$74:$AB$74,0)),'ABP REC Calc'!$C$75:$C$138,'ABP REC Spend'!$E53,'ABP REC Calc'!$B$75:$B$138,'ABP REC Spend'!$F53)*$D53,
IF(AND(W53&gt;0,(X$4-$G53)=(1+$B53)),((W53/$D53)-W53)/$C53,
(IF(AND((X$4-$G53)&lt;(7+$B53),(X$4-$G53)&gt;1),W53,0))))</f>
        <v>0</v>
      </c>
      <c r="Y53" s="233">
        <f>IF(Y$4=$G53+$B53,SUMIFS(INDEX('ABP REC Calc'!$G$75:$AB$138,,MATCH($I53,'ABP REC Calc'!$G$74:$AB$74,0)),'ABP REC Calc'!$C$75:$C$138,'ABP REC Spend'!$E53,'ABP REC Calc'!$B$75:$B$138,'ABP REC Spend'!$F53)*$D53,
IF(AND(X53&gt;0,(Y$4-$G53)=(1+$B53)),((X53/$D53)-X53)/$C53,
(IF(AND((Y$4-$G53)&lt;(7+$B53),(Y$4-$G53)&gt;1),X53,0))))</f>
        <v>0</v>
      </c>
      <c r="Z53" s="233">
        <f>IF(Z$4=$G53+$B53,SUMIFS(INDEX('ABP REC Calc'!$G$75:$AB$138,,MATCH($I53,'ABP REC Calc'!$G$74:$AB$74,0)),'ABP REC Calc'!$C$75:$C$138,'ABP REC Spend'!$E53,'ABP REC Calc'!$B$75:$B$138,'ABP REC Spend'!$F53)*$D53,
IF(AND(Y53&gt;0,(Z$4-$G53)=(1+$B53)),((Y53/$D53)-Y53)/$C53,
(IF(AND((Z$4-$G53)&lt;(7+$B53),(Z$4-$G53)&gt;1),Y53,0))))</f>
        <v>0</v>
      </c>
      <c r="AA53" s="233">
        <f>IF(AA$4=$G53+$B53,SUMIFS(INDEX('ABP REC Calc'!$G$75:$AB$138,,MATCH($I53,'ABP REC Calc'!$G$74:$AB$74,0)),'ABP REC Calc'!$C$75:$C$138,'ABP REC Spend'!$E53,'ABP REC Calc'!$B$75:$B$138,'ABP REC Spend'!$F53)*$D53,
IF(AND(Z53&gt;0,(AA$4-$G53)=(1+$B53)),((Z53/$D53)-Z53)/$C53,
(IF(AND((AA$4-$G53)&lt;(7+$B53),(AA$4-$G53)&gt;1),Z53,0))))</f>
        <v>0</v>
      </c>
      <c r="AB53" s="233">
        <f>IF(AB$4=$G53+$B53,SUMIFS(INDEX('ABP REC Calc'!$G$75:$AB$138,,MATCH($I53,'ABP REC Calc'!$G$74:$AB$74,0)),'ABP REC Calc'!$C$75:$C$138,'ABP REC Spend'!$E53,'ABP REC Calc'!$B$75:$B$138,'ABP REC Spend'!$F53)*$D53,
IF(AND(AA53&gt;0,(AB$4-$G53)=(1+$B53)),((AA53/$D53)-AA53)/$C53,
(IF(AND((AB$4-$G53)&lt;(7+$B53),(AB$4-$G53)&gt;1),AA53,0))))</f>
        <v>0</v>
      </c>
      <c r="AC53" s="233">
        <f>IF(AC$4=$G53+$B53,SUMIFS(INDEX('ABP REC Calc'!$G$75:$AB$138,,MATCH($I53,'ABP REC Calc'!$G$74:$AB$74,0)),'ABP REC Calc'!$C$75:$C$138,'ABP REC Spend'!$E53,'ABP REC Calc'!$B$75:$B$138,'ABP REC Spend'!$F53)*$D53,
IF(AND(AB53&gt;0,(AC$4-$G53)=(1+$B53)),((AB53/$D53)-AB53)/$C53,
(IF(AND((AC$4-$G53)&lt;(7+$B53),(AC$4-$G53)&gt;1),AB53,0))))</f>
        <v>0</v>
      </c>
      <c r="AD53" s="233">
        <f>IF(AD$4=$G53+$B53,SUMIFS(INDEX('ABP REC Calc'!$G$75:$AB$138,,MATCH($I53,'ABP REC Calc'!$G$74:$AB$74,0)),'ABP REC Calc'!$C$75:$C$138,'ABP REC Spend'!$E53,'ABP REC Calc'!$B$75:$B$138,'ABP REC Spend'!$F53)*$D53,
IF(AND(AC53&gt;0,(AD$4-$G53)=(1+$B53)),((AC53/$D53)-AC53)/$C53,
(IF(AND((AD$4-$G53)&lt;(7+$B53),(AD$4-$G53)&gt;1),AC53,0))))</f>
        <v>0</v>
      </c>
      <c r="AE53" s="233">
        <f>IF(AE$4=$G53+$B53,SUMIFS(INDEX('ABP REC Calc'!$G$75:$AB$138,,MATCH($I53,'ABP REC Calc'!$G$74:$AB$74,0)),'ABP REC Calc'!$C$75:$C$138,'ABP REC Spend'!$E53,'ABP REC Calc'!$B$75:$B$138,'ABP REC Spend'!$F53)*$D53,
IF(AND(AD53&gt;0,(AE$4-$G53)=(1+$B53)),((AD53/$D53)-AD53)/$C53,
(IF(AND((AE$4-$G53)&lt;(7+$B53),(AE$4-$G53)&gt;1),AD53,0))))</f>
        <v>0</v>
      </c>
      <c r="AF53" s="233">
        <f>IF(AF$4=$G53+$B53,SUMIFS(INDEX('ABP REC Calc'!$G$75:$AB$138,,MATCH($I53,'ABP REC Calc'!$G$74:$AB$74,0)),'ABP REC Calc'!$C$75:$C$138,'ABP REC Spend'!$E53,'ABP REC Calc'!$B$75:$B$138,'ABP REC Spend'!$F53)*$D53,
IF(AND(AE53&gt;0,(AF$4-$G53)=(1+$B53)),((AE53/$D53)-AE53)/$C53,
(IF(AND((AF$4-$G53)&lt;(7+$B53),(AF$4-$G53)&gt;1),AE53,0))))</f>
        <v>0</v>
      </c>
      <c r="AG53" s="233">
        <f>IF(AG$4=$G53+$B53,SUMIFS(INDEX('ABP REC Calc'!$G$75:$AB$138,,MATCH($I53,'ABP REC Calc'!$G$74:$AB$74,0)),'ABP REC Calc'!$C$75:$C$138,'ABP REC Spend'!$E53,'ABP REC Calc'!$B$75:$B$138,'ABP REC Spend'!$F53)*$D53,
IF(AND(AF53&gt;0,(AG$4-$G53)=(1+$B53)),((AF53/$D53)-AF53)/$C53,
(IF(AND((AG$4-$G53)&lt;(7+$B53),(AG$4-$G53)&gt;1),AF53,0))))</f>
        <v>0</v>
      </c>
      <c r="AH53" s="233">
        <f>IF(AH$4=$G53+$B53,SUMIFS(INDEX('ABP REC Calc'!$G$75:$AB$138,,MATCH($I53,'ABP REC Calc'!$G$74:$AB$74,0)),'ABP REC Calc'!$C$75:$C$138,'ABP REC Spend'!$E53,'ABP REC Calc'!$B$75:$B$138,'ABP REC Spend'!$F53)*$D53,
IF(AND(AG53&gt;0,(AH$4-$G53)=(1+$B53)),((AG53/$D53)-AG53)/$C53,
(IF(AND((AH$4-$G53)&lt;(7+$B53),(AH$4-$G53)&gt;1),AG53,0))))</f>
        <v>0</v>
      </c>
    </row>
    <row r="54" spans="2:34" ht="14.75" customHeight="1" x14ac:dyDescent="0.25">
      <c r="B54" s="332" cm="1">
        <f t="array" ref="B54">INDEX(Inputs_ByYear!$D$78:$D$83, MATCH('ABP REC Spend'!$E54, Inputs_ByYear!$B$78:$B$83,0),)</f>
        <v>1</v>
      </c>
      <c r="C54" s="332" cm="1">
        <f t="array" ref="C54">INDEX(Inputs_ByYear!$D$60:$D$65, MATCH('ABP REC Spend'!$E54,Inputs_ByYear!$B$60:$B$65,0),)</f>
        <v>6</v>
      </c>
      <c r="D54" s="332" cm="1">
        <f t="array" ref="D54">INDEX(Inputs_ByYear!$D$69:$D$74, MATCH('ABP REC Spend'!$E54, Inputs_ByYear!$B$69:$B$74,0),)</f>
        <v>0.15</v>
      </c>
      <c r="E54" s="222" t="s">
        <v>234</v>
      </c>
      <c r="F54" s="219" t="s">
        <v>258</v>
      </c>
      <c r="G54" s="219">
        <f t="shared" si="3"/>
        <v>2027</v>
      </c>
      <c r="H54" s="219"/>
      <c r="I54" s="227" t="s">
        <v>25</v>
      </c>
      <c r="J54" s="234">
        <v>0</v>
      </c>
      <c r="K54" s="233">
        <f>IF(K$4=$G54+$B54,SUMIFS(INDEX('ABP REC Calc'!$G$75:$AB$138,,MATCH($I54,'ABP REC Calc'!$G$74:$AB$74,0)),'ABP REC Calc'!$C$75:$C$138,'ABP REC Spend'!$E54,'ABP REC Calc'!$B$75:$B$138,'ABP REC Spend'!$F54)*$D54,
IF(AND(J54&gt;0,(K$4-$G54)=(1+$B54)),((J54/$D54)-J54)/$C54,
(IF(AND((K$4-$G54)&lt;(7+$B54),(K$4-$G54)&gt;1),J54,0))))</f>
        <v>0</v>
      </c>
      <c r="L54" s="233">
        <f>IF(L$4=$G54+$B54,SUMIFS(INDEX('ABP REC Calc'!$G$75:$AB$138,,MATCH($I54,'ABP REC Calc'!$G$74:$AB$74,0)),'ABP REC Calc'!$C$75:$C$138,'ABP REC Spend'!$E54,'ABP REC Calc'!$B$75:$B$138,'ABP REC Spend'!$F54)*$D54,
IF(AND(K54&gt;0,(L$4-$G54)=(1+$B54)),((K54/$D54)-K54)/$C54,
(IF(AND((L$4-$G54)&lt;(7+$B54),(L$4-$G54)&gt;1),K54,0))))</f>
        <v>0</v>
      </c>
      <c r="M54" s="233">
        <f>IF(M$4=$G54+$B54,SUMIFS(INDEX('ABP REC Calc'!$G$75:$AB$138,,MATCH($I54,'ABP REC Calc'!$G$74:$AB$74,0)),'ABP REC Calc'!$C$75:$C$138,'ABP REC Spend'!$E54,'ABP REC Calc'!$B$75:$B$138,'ABP REC Spend'!$F54)*$D54,
IF(AND(L54&gt;0,(M$4-$G54)=(1+$B54)),((L54/$D54)-L54)/$C54,
(IF(AND((M$4-$G54)&lt;(7+$B54),(M$4-$G54)&gt;1),L54,0))))</f>
        <v>0</v>
      </c>
      <c r="N54" s="233">
        <f>IF(N$4=$G54+$B54,SUMIFS(INDEX('ABP REC Calc'!$G$75:$AB$138,,MATCH($I54,'ABP REC Calc'!$G$74:$AB$74,0)),'ABP REC Calc'!$C$75:$C$138,'ABP REC Spend'!$E54,'ABP REC Calc'!$B$75:$B$138,'ABP REC Spend'!$F54)*$D54,
IF(AND(M54&gt;0,(N$4-$G54)=(1+$B54)),((M54/$D54)-M54)/$C54,
(IF(AND((N$4-$G54)&lt;(7+$B54),(N$4-$G54)&gt;1),M54,0))))</f>
        <v>10930163.864474226</v>
      </c>
      <c r="O54" s="233">
        <f>IF(O$4=$G54+$B54,SUMIFS(INDEX('ABP REC Calc'!$G$75:$AB$138,,MATCH($I54,'ABP REC Calc'!$G$74:$AB$74,0)),'ABP REC Calc'!$C$75:$C$138,'ABP REC Spend'!$E54,'ABP REC Calc'!$B$75:$B$138,'ABP REC Spend'!$F54)*$D54,
IF(AND(N54&gt;0,(O$4-$G54)=(1+$B54)),((N54/$D54)-N54)/$C54,
(IF(AND((O$4-$G54)&lt;(7+$B54),(O$4-$G54)&gt;1),N54,0))))</f>
        <v>10322932.538670102</v>
      </c>
      <c r="P54" s="233">
        <f>IF(P$4=$G54+$B54,SUMIFS(INDEX('ABP REC Calc'!$G$75:$AB$138,,MATCH($I54,'ABP REC Calc'!$G$74:$AB$74,0)),'ABP REC Calc'!$C$75:$C$138,'ABP REC Spend'!$E54,'ABP REC Calc'!$B$75:$B$138,'ABP REC Spend'!$F54)*$D54,
IF(AND(O54&gt;0,(P$4-$G54)=(1+$B54)),((O54/$D54)-O54)/$C54,
(IF(AND((P$4-$G54)&lt;(7+$B54),(P$4-$G54)&gt;1),O54,0))))</f>
        <v>10322932.538670102</v>
      </c>
      <c r="Q54" s="233">
        <f>IF(Q$4=$G54+$B54,SUMIFS(INDEX('ABP REC Calc'!$G$75:$AB$138,,MATCH($I54,'ABP REC Calc'!$G$74:$AB$74,0)),'ABP REC Calc'!$C$75:$C$138,'ABP REC Spend'!$E54,'ABP REC Calc'!$B$75:$B$138,'ABP REC Spend'!$F54)*$D54,
IF(AND(P54&gt;0,(Q$4-$G54)=(1+$B54)),((P54/$D54)-P54)/$C54,
(IF(AND((Q$4-$G54)&lt;(7+$B54),(Q$4-$G54)&gt;1),P54,0))))</f>
        <v>10322932.538670102</v>
      </c>
      <c r="R54" s="233">
        <f>IF(R$4=$G54+$B54,SUMIFS(INDEX('ABP REC Calc'!$G$75:$AB$138,,MATCH($I54,'ABP REC Calc'!$G$74:$AB$74,0)),'ABP REC Calc'!$C$75:$C$138,'ABP REC Spend'!$E54,'ABP REC Calc'!$B$75:$B$138,'ABP REC Spend'!$F54)*$D54,
IF(AND(Q54&gt;0,(R$4-$G54)=(1+$B54)),((Q54/$D54)-Q54)/$C54,
(IF(AND((R$4-$G54)&lt;(7+$B54),(R$4-$G54)&gt;1),Q54,0))))</f>
        <v>10322932.538670102</v>
      </c>
      <c r="S54" s="233">
        <f>IF(S$4=$G54+$B54,SUMIFS(INDEX('ABP REC Calc'!$G$75:$AB$138,,MATCH($I54,'ABP REC Calc'!$G$74:$AB$74,0)),'ABP REC Calc'!$C$75:$C$138,'ABP REC Spend'!$E54,'ABP REC Calc'!$B$75:$B$138,'ABP REC Spend'!$F54)*$D54,
IF(AND(R54&gt;0,(S$4-$G54)=(1+$B54)),((R54/$D54)-R54)/$C54,
(IF(AND((S$4-$G54)&lt;(7+$B54),(S$4-$G54)&gt;1),R54,0))))</f>
        <v>10322932.538670102</v>
      </c>
      <c r="T54" s="233">
        <f>IF(T$4=$G54+$B54,SUMIFS(INDEX('ABP REC Calc'!$G$75:$AB$138,,MATCH($I54,'ABP REC Calc'!$G$74:$AB$74,0)),'ABP REC Calc'!$C$75:$C$138,'ABP REC Spend'!$E54,'ABP REC Calc'!$B$75:$B$138,'ABP REC Spend'!$F54)*$D54,
IF(AND(S54&gt;0,(T$4-$G54)=(1+$B54)),((S54/$D54)-S54)/$C54,
(IF(AND((T$4-$G54)&lt;(7+$B54),(T$4-$G54)&gt;1),S54,0))))</f>
        <v>10322932.538670102</v>
      </c>
      <c r="U54" s="233">
        <f>IF(U$4=$G54+$B54,SUMIFS(INDEX('ABP REC Calc'!$G$75:$AB$138,,MATCH($I54,'ABP REC Calc'!$G$74:$AB$74,0)),'ABP REC Calc'!$C$75:$C$138,'ABP REC Spend'!$E54,'ABP REC Calc'!$B$75:$B$138,'ABP REC Spend'!$F54)*$D54,
IF(AND(T54&gt;0,(U$4-$G54)=(1+$B54)),((T54/$D54)-T54)/$C54,
(IF(AND((U$4-$G54)&lt;(7+$B54),(U$4-$G54)&gt;1),T54,0))))</f>
        <v>0</v>
      </c>
      <c r="V54" s="233">
        <f>IF(V$4=$G54+$B54,SUMIFS(INDEX('ABP REC Calc'!$G$75:$AB$138,,MATCH($I54,'ABP REC Calc'!$G$74:$AB$74,0)),'ABP REC Calc'!$C$75:$C$138,'ABP REC Spend'!$E54,'ABP REC Calc'!$B$75:$B$138,'ABP REC Spend'!$F54)*$D54,
IF(AND(U54&gt;0,(V$4-$G54)=(1+$B54)),((U54/$D54)-U54)/$C54,
(IF(AND((V$4-$G54)&lt;(7+$B54),(V$4-$G54)&gt;1),U54,0))))</f>
        <v>0</v>
      </c>
      <c r="W54" s="233">
        <f>IF(W$4=$G54+$B54,SUMIFS(INDEX('ABP REC Calc'!$G$75:$AB$138,,MATCH($I54,'ABP REC Calc'!$G$74:$AB$74,0)),'ABP REC Calc'!$C$75:$C$138,'ABP REC Spend'!$E54,'ABP REC Calc'!$B$75:$B$138,'ABP REC Spend'!$F54)*$D54,
IF(AND(V54&gt;0,(W$4-$G54)=(1+$B54)),((V54/$D54)-V54)/$C54,
(IF(AND((W$4-$G54)&lt;(7+$B54),(W$4-$G54)&gt;1),V54,0))))</f>
        <v>0</v>
      </c>
      <c r="X54" s="233">
        <f>IF(X$4=$G54+$B54,SUMIFS(INDEX('ABP REC Calc'!$G$75:$AB$138,,MATCH($I54,'ABP REC Calc'!$G$74:$AB$74,0)),'ABP REC Calc'!$C$75:$C$138,'ABP REC Spend'!$E54,'ABP REC Calc'!$B$75:$B$138,'ABP REC Spend'!$F54)*$D54,
IF(AND(W54&gt;0,(X$4-$G54)=(1+$B54)),((W54/$D54)-W54)/$C54,
(IF(AND((X$4-$G54)&lt;(7+$B54),(X$4-$G54)&gt;1),W54,0))))</f>
        <v>0</v>
      </c>
      <c r="Y54" s="233">
        <f>IF(Y$4=$G54+$B54,SUMIFS(INDEX('ABP REC Calc'!$G$75:$AB$138,,MATCH($I54,'ABP REC Calc'!$G$74:$AB$74,0)),'ABP REC Calc'!$C$75:$C$138,'ABP REC Spend'!$E54,'ABP REC Calc'!$B$75:$B$138,'ABP REC Spend'!$F54)*$D54,
IF(AND(X54&gt;0,(Y$4-$G54)=(1+$B54)),((X54/$D54)-X54)/$C54,
(IF(AND((Y$4-$G54)&lt;(7+$B54),(Y$4-$G54)&gt;1),X54,0))))</f>
        <v>0</v>
      </c>
      <c r="Z54" s="233">
        <f>IF(Z$4=$G54+$B54,SUMIFS(INDEX('ABP REC Calc'!$G$75:$AB$138,,MATCH($I54,'ABP REC Calc'!$G$74:$AB$74,0)),'ABP REC Calc'!$C$75:$C$138,'ABP REC Spend'!$E54,'ABP REC Calc'!$B$75:$B$138,'ABP REC Spend'!$F54)*$D54,
IF(AND(Y54&gt;0,(Z$4-$G54)=(1+$B54)),((Y54/$D54)-Y54)/$C54,
(IF(AND((Z$4-$G54)&lt;(7+$B54),(Z$4-$G54)&gt;1),Y54,0))))</f>
        <v>0</v>
      </c>
      <c r="AA54" s="233">
        <f>IF(AA$4=$G54+$B54,SUMIFS(INDEX('ABP REC Calc'!$G$75:$AB$138,,MATCH($I54,'ABP REC Calc'!$G$74:$AB$74,0)),'ABP REC Calc'!$C$75:$C$138,'ABP REC Spend'!$E54,'ABP REC Calc'!$B$75:$B$138,'ABP REC Spend'!$F54)*$D54,
IF(AND(Z54&gt;0,(AA$4-$G54)=(1+$B54)),((Z54/$D54)-Z54)/$C54,
(IF(AND((AA$4-$G54)&lt;(7+$B54),(AA$4-$G54)&gt;1),Z54,0))))</f>
        <v>0</v>
      </c>
      <c r="AB54" s="233">
        <f>IF(AB$4=$G54+$B54,SUMIFS(INDEX('ABP REC Calc'!$G$75:$AB$138,,MATCH($I54,'ABP REC Calc'!$G$74:$AB$74,0)),'ABP REC Calc'!$C$75:$C$138,'ABP REC Spend'!$E54,'ABP REC Calc'!$B$75:$B$138,'ABP REC Spend'!$F54)*$D54,
IF(AND(AA54&gt;0,(AB$4-$G54)=(1+$B54)),((AA54/$D54)-AA54)/$C54,
(IF(AND((AB$4-$G54)&lt;(7+$B54),(AB$4-$G54)&gt;1),AA54,0))))</f>
        <v>0</v>
      </c>
      <c r="AC54" s="233">
        <f>IF(AC$4=$G54+$B54,SUMIFS(INDEX('ABP REC Calc'!$G$75:$AB$138,,MATCH($I54,'ABP REC Calc'!$G$74:$AB$74,0)),'ABP REC Calc'!$C$75:$C$138,'ABP REC Spend'!$E54,'ABP REC Calc'!$B$75:$B$138,'ABP REC Spend'!$F54)*$D54,
IF(AND(AB54&gt;0,(AC$4-$G54)=(1+$B54)),((AB54/$D54)-AB54)/$C54,
(IF(AND((AC$4-$G54)&lt;(7+$B54),(AC$4-$G54)&gt;1),AB54,0))))</f>
        <v>0</v>
      </c>
      <c r="AD54" s="233">
        <f>IF(AD$4=$G54+$B54,SUMIFS(INDEX('ABP REC Calc'!$G$75:$AB$138,,MATCH($I54,'ABP REC Calc'!$G$74:$AB$74,0)),'ABP REC Calc'!$C$75:$C$138,'ABP REC Spend'!$E54,'ABP REC Calc'!$B$75:$B$138,'ABP REC Spend'!$F54)*$D54,
IF(AND(AC54&gt;0,(AD$4-$G54)=(1+$B54)),((AC54/$D54)-AC54)/$C54,
(IF(AND((AD$4-$G54)&lt;(7+$B54),(AD$4-$G54)&gt;1),AC54,0))))</f>
        <v>0</v>
      </c>
      <c r="AE54" s="233">
        <f>IF(AE$4=$G54+$B54,SUMIFS(INDEX('ABP REC Calc'!$G$75:$AB$138,,MATCH($I54,'ABP REC Calc'!$G$74:$AB$74,0)),'ABP REC Calc'!$C$75:$C$138,'ABP REC Spend'!$E54,'ABP REC Calc'!$B$75:$B$138,'ABP REC Spend'!$F54)*$D54,
IF(AND(AD54&gt;0,(AE$4-$G54)=(1+$B54)),((AD54/$D54)-AD54)/$C54,
(IF(AND((AE$4-$G54)&lt;(7+$B54),(AE$4-$G54)&gt;1),AD54,0))))</f>
        <v>0</v>
      </c>
      <c r="AF54" s="233">
        <f>IF(AF$4=$G54+$B54,SUMIFS(INDEX('ABP REC Calc'!$G$75:$AB$138,,MATCH($I54,'ABP REC Calc'!$G$74:$AB$74,0)),'ABP REC Calc'!$C$75:$C$138,'ABP REC Spend'!$E54,'ABP REC Calc'!$B$75:$B$138,'ABP REC Spend'!$F54)*$D54,
IF(AND(AE54&gt;0,(AF$4-$G54)=(1+$B54)),((AE54/$D54)-AE54)/$C54,
(IF(AND((AF$4-$G54)&lt;(7+$B54),(AF$4-$G54)&gt;1),AE54,0))))</f>
        <v>0</v>
      </c>
      <c r="AG54" s="233">
        <f>IF(AG$4=$G54+$B54,SUMIFS(INDEX('ABP REC Calc'!$G$75:$AB$138,,MATCH($I54,'ABP REC Calc'!$G$74:$AB$74,0)),'ABP REC Calc'!$C$75:$C$138,'ABP REC Spend'!$E54,'ABP REC Calc'!$B$75:$B$138,'ABP REC Spend'!$F54)*$D54,
IF(AND(AF54&gt;0,(AG$4-$G54)=(1+$B54)),((AF54/$D54)-AF54)/$C54,
(IF(AND((AG$4-$G54)&lt;(7+$B54),(AG$4-$G54)&gt;1),AF54,0))))</f>
        <v>0</v>
      </c>
      <c r="AH54" s="233">
        <f>IF(AH$4=$G54+$B54,SUMIFS(INDEX('ABP REC Calc'!$G$75:$AB$138,,MATCH($I54,'ABP REC Calc'!$G$74:$AB$74,0)),'ABP REC Calc'!$C$75:$C$138,'ABP REC Spend'!$E54,'ABP REC Calc'!$B$75:$B$138,'ABP REC Spend'!$F54)*$D54,
IF(AND(AG54&gt;0,(AH$4-$G54)=(1+$B54)),((AG54/$D54)-AG54)/$C54,
(IF(AND((AH$4-$G54)&lt;(7+$B54),(AH$4-$G54)&gt;1),AG54,0))))</f>
        <v>0</v>
      </c>
    </row>
    <row r="55" spans="2:34" ht="14.75" customHeight="1" x14ac:dyDescent="0.25">
      <c r="B55" s="332" cm="1">
        <f t="array" ref="B55">INDEX(Inputs_ByYear!$D$78:$D$83, MATCH('ABP REC Spend'!$E55, Inputs_ByYear!$B$78:$B$83,0),)</f>
        <v>1</v>
      </c>
      <c r="C55" s="332" cm="1">
        <f t="array" ref="C55">INDEX(Inputs_ByYear!$D$60:$D$65, MATCH('ABP REC Spend'!$E55,Inputs_ByYear!$B$60:$B$65,0),)</f>
        <v>6</v>
      </c>
      <c r="D55" s="332" cm="1">
        <f t="array" ref="D55">INDEX(Inputs_ByYear!$D$69:$D$74, MATCH('ABP REC Spend'!$E55, Inputs_ByYear!$B$69:$B$74,0),)</f>
        <v>0.15</v>
      </c>
      <c r="E55" s="222" t="s">
        <v>234</v>
      </c>
      <c r="F55" s="219" t="s">
        <v>258</v>
      </c>
      <c r="G55" s="219">
        <f t="shared" si="3"/>
        <v>2028</v>
      </c>
      <c r="H55" s="219"/>
      <c r="I55" s="227" t="s">
        <v>26</v>
      </c>
      <c r="J55" s="234">
        <v>0</v>
      </c>
      <c r="K55" s="233">
        <f>IF(K$4=$G55+$B55,SUMIFS(INDEX('ABP REC Calc'!$G$75:$AB$138,,MATCH($I55,'ABP REC Calc'!$G$74:$AB$74,0)),'ABP REC Calc'!$C$75:$C$138,'ABP REC Spend'!$E55,'ABP REC Calc'!$B$75:$B$138,'ABP REC Spend'!$F55)*$D55,
IF(AND(J55&gt;0,(K$4-$G55)=(1+$B55)),((J55/$D55)-J55)/$C55,
(IF(AND((K$4-$G55)&lt;(7+$B55),(K$4-$G55)&gt;1),J55,0))))</f>
        <v>0</v>
      </c>
      <c r="L55" s="233">
        <f>IF(L$4=$G55+$B55,SUMIFS(INDEX('ABP REC Calc'!$G$75:$AB$138,,MATCH($I55,'ABP REC Calc'!$G$74:$AB$74,0)),'ABP REC Calc'!$C$75:$C$138,'ABP REC Spend'!$E55,'ABP REC Calc'!$B$75:$B$138,'ABP REC Spend'!$F55)*$D55,
IF(AND(K55&gt;0,(L$4-$G55)=(1+$B55)),((K55/$D55)-K55)/$C55,
(IF(AND((L$4-$G55)&lt;(7+$B55),(L$4-$G55)&gt;1),K55,0))))</f>
        <v>0</v>
      </c>
      <c r="M55" s="233">
        <f>IF(M$4=$G55+$B55,SUMIFS(INDEX('ABP REC Calc'!$G$75:$AB$138,,MATCH($I55,'ABP REC Calc'!$G$74:$AB$74,0)),'ABP REC Calc'!$C$75:$C$138,'ABP REC Spend'!$E55,'ABP REC Calc'!$B$75:$B$138,'ABP REC Spend'!$F55)*$D55,
IF(AND(L55&gt;0,(M$4-$G55)=(1+$B55)),((L55/$D55)-L55)/$C55,
(IF(AND((M$4-$G55)&lt;(7+$B55),(M$4-$G55)&gt;1),L55,0))))</f>
        <v>0</v>
      </c>
      <c r="N55" s="233">
        <f>IF(N$4=$G55+$B55,SUMIFS(INDEX('ABP REC Calc'!$G$75:$AB$138,,MATCH($I55,'ABP REC Calc'!$G$74:$AB$74,0)),'ABP REC Calc'!$C$75:$C$138,'ABP REC Spend'!$E55,'ABP REC Calc'!$B$75:$B$138,'ABP REC Spend'!$F55)*$D55,
IF(AND(M55&gt;0,(N$4-$G55)=(1+$B55)),((M55/$D55)-M55)/$C55,
(IF(AND((N$4-$G55)&lt;(7+$B55),(N$4-$G55)&gt;1),M55,0))))</f>
        <v>0</v>
      </c>
      <c r="O55" s="233">
        <f>IF(O$4=$G55+$B55,SUMIFS(INDEX('ABP REC Calc'!$G$75:$AB$138,,MATCH($I55,'ABP REC Calc'!$G$74:$AB$74,0)),'ABP REC Calc'!$C$75:$C$138,'ABP REC Spend'!$E55,'ABP REC Calc'!$B$75:$B$138,'ABP REC Spend'!$F55)*$D55,
IF(AND(N55&gt;0,(O$4-$G55)=(1+$B55)),((N55/$D55)-N55)/$C55,
(IF(AND((O$4-$G55)&lt;(7+$B55),(O$4-$G55)&gt;1),N55,0))))</f>
        <v>10820862.225829484</v>
      </c>
      <c r="P55" s="233">
        <f>IF(P$4=$G55+$B55,SUMIFS(INDEX('ABP REC Calc'!$G$75:$AB$138,,MATCH($I55,'ABP REC Calc'!$G$74:$AB$74,0)),'ABP REC Calc'!$C$75:$C$138,'ABP REC Spend'!$E55,'ABP REC Calc'!$B$75:$B$138,'ABP REC Spend'!$F55)*$D55,
IF(AND(O55&gt;0,(P$4-$G55)=(1+$B55)),((O55/$D55)-O55)/$C55,
(IF(AND((P$4-$G55)&lt;(7+$B55),(P$4-$G55)&gt;1),O55,0))))</f>
        <v>10219703.213283403</v>
      </c>
      <c r="Q55" s="233">
        <f>IF(Q$4=$G55+$B55,SUMIFS(INDEX('ABP REC Calc'!$G$75:$AB$138,,MATCH($I55,'ABP REC Calc'!$G$74:$AB$74,0)),'ABP REC Calc'!$C$75:$C$138,'ABP REC Spend'!$E55,'ABP REC Calc'!$B$75:$B$138,'ABP REC Spend'!$F55)*$D55,
IF(AND(P55&gt;0,(Q$4-$G55)=(1+$B55)),((P55/$D55)-P55)/$C55,
(IF(AND((Q$4-$G55)&lt;(7+$B55),(Q$4-$G55)&gt;1),P55,0))))</f>
        <v>10219703.213283403</v>
      </c>
      <c r="R55" s="233">
        <f>IF(R$4=$G55+$B55,SUMIFS(INDEX('ABP REC Calc'!$G$75:$AB$138,,MATCH($I55,'ABP REC Calc'!$G$74:$AB$74,0)),'ABP REC Calc'!$C$75:$C$138,'ABP REC Spend'!$E55,'ABP REC Calc'!$B$75:$B$138,'ABP REC Spend'!$F55)*$D55,
IF(AND(Q55&gt;0,(R$4-$G55)=(1+$B55)),((Q55/$D55)-Q55)/$C55,
(IF(AND((R$4-$G55)&lt;(7+$B55),(R$4-$G55)&gt;1),Q55,0))))</f>
        <v>10219703.213283403</v>
      </c>
      <c r="S55" s="233">
        <f>IF(S$4=$G55+$B55,SUMIFS(INDEX('ABP REC Calc'!$G$75:$AB$138,,MATCH($I55,'ABP REC Calc'!$G$74:$AB$74,0)),'ABP REC Calc'!$C$75:$C$138,'ABP REC Spend'!$E55,'ABP REC Calc'!$B$75:$B$138,'ABP REC Spend'!$F55)*$D55,
IF(AND(R55&gt;0,(S$4-$G55)=(1+$B55)),((R55/$D55)-R55)/$C55,
(IF(AND((S$4-$G55)&lt;(7+$B55),(S$4-$G55)&gt;1),R55,0))))</f>
        <v>10219703.213283403</v>
      </c>
      <c r="T55" s="233">
        <f>IF(T$4=$G55+$B55,SUMIFS(INDEX('ABP REC Calc'!$G$75:$AB$138,,MATCH($I55,'ABP REC Calc'!$G$74:$AB$74,0)),'ABP REC Calc'!$C$75:$C$138,'ABP REC Spend'!$E55,'ABP REC Calc'!$B$75:$B$138,'ABP REC Spend'!$F55)*$D55,
IF(AND(S55&gt;0,(T$4-$G55)=(1+$B55)),((S55/$D55)-S55)/$C55,
(IF(AND((T$4-$G55)&lt;(7+$B55),(T$4-$G55)&gt;1),S55,0))))</f>
        <v>10219703.213283403</v>
      </c>
      <c r="U55" s="233">
        <f>IF(U$4=$G55+$B55,SUMIFS(INDEX('ABP REC Calc'!$G$75:$AB$138,,MATCH($I55,'ABP REC Calc'!$G$74:$AB$74,0)),'ABP REC Calc'!$C$75:$C$138,'ABP REC Spend'!$E55,'ABP REC Calc'!$B$75:$B$138,'ABP REC Spend'!$F55)*$D55,
IF(AND(T55&gt;0,(U$4-$G55)=(1+$B55)),((T55/$D55)-T55)/$C55,
(IF(AND((U$4-$G55)&lt;(7+$B55),(U$4-$G55)&gt;1),T55,0))))</f>
        <v>10219703.213283403</v>
      </c>
      <c r="V55" s="233">
        <f>IF(V$4=$G55+$B55,SUMIFS(INDEX('ABP REC Calc'!$G$75:$AB$138,,MATCH($I55,'ABP REC Calc'!$G$74:$AB$74,0)),'ABP REC Calc'!$C$75:$C$138,'ABP REC Spend'!$E55,'ABP REC Calc'!$B$75:$B$138,'ABP REC Spend'!$F55)*$D55,
IF(AND(U55&gt;0,(V$4-$G55)=(1+$B55)),((U55/$D55)-U55)/$C55,
(IF(AND((V$4-$G55)&lt;(7+$B55),(V$4-$G55)&gt;1),U55,0))))</f>
        <v>0</v>
      </c>
      <c r="W55" s="233">
        <f>IF(W$4=$G55+$B55,SUMIFS(INDEX('ABP REC Calc'!$G$75:$AB$138,,MATCH($I55,'ABP REC Calc'!$G$74:$AB$74,0)),'ABP REC Calc'!$C$75:$C$138,'ABP REC Spend'!$E55,'ABP REC Calc'!$B$75:$B$138,'ABP REC Spend'!$F55)*$D55,
IF(AND(V55&gt;0,(W$4-$G55)=(1+$B55)),((V55/$D55)-V55)/$C55,
(IF(AND((W$4-$G55)&lt;(7+$B55),(W$4-$G55)&gt;1),V55,0))))</f>
        <v>0</v>
      </c>
      <c r="X55" s="233">
        <f>IF(X$4=$G55+$B55,SUMIFS(INDEX('ABP REC Calc'!$G$75:$AB$138,,MATCH($I55,'ABP REC Calc'!$G$74:$AB$74,0)),'ABP REC Calc'!$C$75:$C$138,'ABP REC Spend'!$E55,'ABP REC Calc'!$B$75:$B$138,'ABP REC Spend'!$F55)*$D55,
IF(AND(W55&gt;0,(X$4-$G55)=(1+$B55)),((W55/$D55)-W55)/$C55,
(IF(AND((X$4-$G55)&lt;(7+$B55),(X$4-$G55)&gt;1),W55,0))))</f>
        <v>0</v>
      </c>
      <c r="Y55" s="233">
        <f>IF(Y$4=$G55+$B55,SUMIFS(INDEX('ABP REC Calc'!$G$75:$AB$138,,MATCH($I55,'ABP REC Calc'!$G$74:$AB$74,0)),'ABP REC Calc'!$C$75:$C$138,'ABP REC Spend'!$E55,'ABP REC Calc'!$B$75:$B$138,'ABP REC Spend'!$F55)*$D55,
IF(AND(X55&gt;0,(Y$4-$G55)=(1+$B55)),((X55/$D55)-X55)/$C55,
(IF(AND((Y$4-$G55)&lt;(7+$B55),(Y$4-$G55)&gt;1),X55,0))))</f>
        <v>0</v>
      </c>
      <c r="Z55" s="233">
        <f>IF(Z$4=$G55+$B55,SUMIFS(INDEX('ABP REC Calc'!$G$75:$AB$138,,MATCH($I55,'ABP REC Calc'!$G$74:$AB$74,0)),'ABP REC Calc'!$C$75:$C$138,'ABP REC Spend'!$E55,'ABP REC Calc'!$B$75:$B$138,'ABP REC Spend'!$F55)*$D55,
IF(AND(Y55&gt;0,(Z$4-$G55)=(1+$B55)),((Y55/$D55)-Y55)/$C55,
(IF(AND((Z$4-$G55)&lt;(7+$B55),(Z$4-$G55)&gt;1),Y55,0))))</f>
        <v>0</v>
      </c>
      <c r="AA55" s="233">
        <f>IF(AA$4=$G55+$B55,SUMIFS(INDEX('ABP REC Calc'!$G$75:$AB$138,,MATCH($I55,'ABP REC Calc'!$G$74:$AB$74,0)),'ABP REC Calc'!$C$75:$C$138,'ABP REC Spend'!$E55,'ABP REC Calc'!$B$75:$B$138,'ABP REC Spend'!$F55)*$D55,
IF(AND(Z55&gt;0,(AA$4-$G55)=(1+$B55)),((Z55/$D55)-Z55)/$C55,
(IF(AND((AA$4-$G55)&lt;(7+$B55),(AA$4-$G55)&gt;1),Z55,0))))</f>
        <v>0</v>
      </c>
      <c r="AB55" s="233">
        <f>IF(AB$4=$G55+$B55,SUMIFS(INDEX('ABP REC Calc'!$G$75:$AB$138,,MATCH($I55,'ABP REC Calc'!$G$74:$AB$74,0)),'ABP REC Calc'!$C$75:$C$138,'ABP REC Spend'!$E55,'ABP REC Calc'!$B$75:$B$138,'ABP REC Spend'!$F55)*$D55,
IF(AND(AA55&gt;0,(AB$4-$G55)=(1+$B55)),((AA55/$D55)-AA55)/$C55,
(IF(AND((AB$4-$G55)&lt;(7+$B55),(AB$4-$G55)&gt;1),AA55,0))))</f>
        <v>0</v>
      </c>
      <c r="AC55" s="233">
        <f>IF(AC$4=$G55+$B55,SUMIFS(INDEX('ABP REC Calc'!$G$75:$AB$138,,MATCH($I55,'ABP REC Calc'!$G$74:$AB$74,0)),'ABP REC Calc'!$C$75:$C$138,'ABP REC Spend'!$E55,'ABP REC Calc'!$B$75:$B$138,'ABP REC Spend'!$F55)*$D55,
IF(AND(AB55&gt;0,(AC$4-$G55)=(1+$B55)),((AB55/$D55)-AB55)/$C55,
(IF(AND((AC$4-$G55)&lt;(7+$B55),(AC$4-$G55)&gt;1),AB55,0))))</f>
        <v>0</v>
      </c>
      <c r="AD55" s="233">
        <f>IF(AD$4=$G55+$B55,SUMIFS(INDEX('ABP REC Calc'!$G$75:$AB$138,,MATCH($I55,'ABP REC Calc'!$G$74:$AB$74,0)),'ABP REC Calc'!$C$75:$C$138,'ABP REC Spend'!$E55,'ABP REC Calc'!$B$75:$B$138,'ABP REC Spend'!$F55)*$D55,
IF(AND(AC55&gt;0,(AD$4-$G55)=(1+$B55)),((AC55/$D55)-AC55)/$C55,
(IF(AND((AD$4-$G55)&lt;(7+$B55),(AD$4-$G55)&gt;1),AC55,0))))</f>
        <v>0</v>
      </c>
      <c r="AE55" s="233">
        <f>IF(AE$4=$G55+$B55,SUMIFS(INDEX('ABP REC Calc'!$G$75:$AB$138,,MATCH($I55,'ABP REC Calc'!$G$74:$AB$74,0)),'ABP REC Calc'!$C$75:$C$138,'ABP REC Spend'!$E55,'ABP REC Calc'!$B$75:$B$138,'ABP REC Spend'!$F55)*$D55,
IF(AND(AD55&gt;0,(AE$4-$G55)=(1+$B55)),((AD55/$D55)-AD55)/$C55,
(IF(AND((AE$4-$G55)&lt;(7+$B55),(AE$4-$G55)&gt;1),AD55,0))))</f>
        <v>0</v>
      </c>
      <c r="AF55" s="233">
        <f>IF(AF$4=$G55+$B55,SUMIFS(INDEX('ABP REC Calc'!$G$75:$AB$138,,MATCH($I55,'ABP REC Calc'!$G$74:$AB$74,0)),'ABP REC Calc'!$C$75:$C$138,'ABP REC Spend'!$E55,'ABP REC Calc'!$B$75:$B$138,'ABP REC Spend'!$F55)*$D55,
IF(AND(AE55&gt;0,(AF$4-$G55)=(1+$B55)),((AE55/$D55)-AE55)/$C55,
(IF(AND((AF$4-$G55)&lt;(7+$B55),(AF$4-$G55)&gt;1),AE55,0))))</f>
        <v>0</v>
      </c>
      <c r="AG55" s="233">
        <f>IF(AG$4=$G55+$B55,SUMIFS(INDEX('ABP REC Calc'!$G$75:$AB$138,,MATCH($I55,'ABP REC Calc'!$G$74:$AB$74,0)),'ABP REC Calc'!$C$75:$C$138,'ABP REC Spend'!$E55,'ABP REC Calc'!$B$75:$B$138,'ABP REC Spend'!$F55)*$D55,
IF(AND(AF55&gt;0,(AG$4-$G55)=(1+$B55)),((AF55/$D55)-AF55)/$C55,
(IF(AND((AG$4-$G55)&lt;(7+$B55),(AG$4-$G55)&gt;1),AF55,0))))</f>
        <v>0</v>
      </c>
      <c r="AH55" s="233">
        <f>IF(AH$4=$G55+$B55,SUMIFS(INDEX('ABP REC Calc'!$G$75:$AB$138,,MATCH($I55,'ABP REC Calc'!$G$74:$AB$74,0)),'ABP REC Calc'!$C$75:$C$138,'ABP REC Spend'!$E55,'ABP REC Calc'!$B$75:$B$138,'ABP REC Spend'!$F55)*$D55,
IF(AND(AG55&gt;0,(AH$4-$G55)=(1+$B55)),((AG55/$D55)-AG55)/$C55,
(IF(AND((AH$4-$G55)&lt;(7+$B55),(AH$4-$G55)&gt;1),AG55,0))))</f>
        <v>0</v>
      </c>
    </row>
    <row r="56" spans="2:34" ht="14.75" customHeight="1" x14ac:dyDescent="0.25">
      <c r="B56" s="332" cm="1">
        <f t="array" ref="B56">INDEX(Inputs_ByYear!$D$78:$D$83, MATCH('ABP REC Spend'!$E56, Inputs_ByYear!$B$78:$B$83,0),)</f>
        <v>1</v>
      </c>
      <c r="C56" s="332" cm="1">
        <f t="array" ref="C56">INDEX(Inputs_ByYear!$D$60:$D$65, MATCH('ABP REC Spend'!$E56,Inputs_ByYear!$B$60:$B$65,0),)</f>
        <v>6</v>
      </c>
      <c r="D56" s="332" cm="1">
        <f t="array" ref="D56">INDEX(Inputs_ByYear!$D$69:$D$74, MATCH('ABP REC Spend'!$E56, Inputs_ByYear!$B$69:$B$74,0),)</f>
        <v>0.15</v>
      </c>
      <c r="E56" s="222" t="s">
        <v>234</v>
      </c>
      <c r="F56" s="219" t="s">
        <v>258</v>
      </c>
      <c r="G56" s="219">
        <f t="shared" si="3"/>
        <v>2029</v>
      </c>
      <c r="H56" s="219"/>
      <c r="I56" s="227" t="s">
        <v>27</v>
      </c>
      <c r="J56" s="234">
        <v>0</v>
      </c>
      <c r="K56" s="233">
        <f>IF(K$4=$G56+$B56,SUMIFS(INDEX('ABP REC Calc'!$G$75:$AB$138,,MATCH($I56,'ABP REC Calc'!$G$74:$AB$74,0)),'ABP REC Calc'!$C$75:$C$138,'ABP REC Spend'!$E56,'ABP REC Calc'!$B$75:$B$138,'ABP REC Spend'!$F56)*$D56,
IF(AND(J56&gt;0,(K$4-$G56)=(1+$B56)),((J56/$D56)-J56)/$C56,
(IF(AND((K$4-$G56)&lt;(7+$B56),(K$4-$G56)&gt;1),J56,0))))</f>
        <v>0</v>
      </c>
      <c r="L56" s="233">
        <f>IF(L$4=$G56+$B56,SUMIFS(INDEX('ABP REC Calc'!$G$75:$AB$138,,MATCH($I56,'ABP REC Calc'!$G$74:$AB$74,0)),'ABP REC Calc'!$C$75:$C$138,'ABP REC Spend'!$E56,'ABP REC Calc'!$B$75:$B$138,'ABP REC Spend'!$F56)*$D56,
IF(AND(K56&gt;0,(L$4-$G56)=(1+$B56)),((K56/$D56)-K56)/$C56,
(IF(AND((L$4-$G56)&lt;(7+$B56),(L$4-$G56)&gt;1),K56,0))))</f>
        <v>0</v>
      </c>
      <c r="M56" s="233">
        <f>IF(M$4=$G56+$B56,SUMIFS(INDEX('ABP REC Calc'!$G$75:$AB$138,,MATCH($I56,'ABP REC Calc'!$G$74:$AB$74,0)),'ABP REC Calc'!$C$75:$C$138,'ABP REC Spend'!$E56,'ABP REC Calc'!$B$75:$B$138,'ABP REC Spend'!$F56)*$D56,
IF(AND(L56&gt;0,(M$4-$G56)=(1+$B56)),((L56/$D56)-L56)/$C56,
(IF(AND((M$4-$G56)&lt;(7+$B56),(M$4-$G56)&gt;1),L56,0))))</f>
        <v>0</v>
      </c>
      <c r="N56" s="233">
        <f>IF(N$4=$G56+$B56,SUMIFS(INDEX('ABP REC Calc'!$G$75:$AB$138,,MATCH($I56,'ABP REC Calc'!$G$74:$AB$74,0)),'ABP REC Calc'!$C$75:$C$138,'ABP REC Spend'!$E56,'ABP REC Calc'!$B$75:$B$138,'ABP REC Spend'!$F56)*$D56,
IF(AND(M56&gt;0,(N$4-$G56)=(1+$B56)),((M56/$D56)-M56)/$C56,
(IF(AND((N$4-$G56)&lt;(7+$B56),(N$4-$G56)&gt;1),M56,0))))</f>
        <v>0</v>
      </c>
      <c r="O56" s="233">
        <f>IF(O$4=$G56+$B56,SUMIFS(INDEX('ABP REC Calc'!$G$75:$AB$138,,MATCH($I56,'ABP REC Calc'!$G$74:$AB$74,0)),'ABP REC Calc'!$C$75:$C$138,'ABP REC Spend'!$E56,'ABP REC Calc'!$B$75:$B$138,'ABP REC Spend'!$F56)*$D56,
IF(AND(N56&gt;0,(O$4-$G56)=(1+$B56)),((N56/$D56)-N56)/$C56,
(IF(AND((O$4-$G56)&lt;(7+$B56),(O$4-$G56)&gt;1),N56,0))))</f>
        <v>0</v>
      </c>
      <c r="P56" s="233">
        <f>IF(P$4=$G56+$B56,SUMIFS(INDEX('ABP REC Calc'!$G$75:$AB$138,,MATCH($I56,'ABP REC Calc'!$G$74:$AB$74,0)),'ABP REC Calc'!$C$75:$C$138,'ABP REC Spend'!$E56,'ABP REC Calc'!$B$75:$B$138,'ABP REC Spend'!$F56)*$D56,
IF(AND(O56&gt;0,(P$4-$G56)=(1+$B56)),((O56/$D56)-O56)/$C56,
(IF(AND((P$4-$G56)&lt;(7+$B56),(P$4-$G56)&gt;1),O56,0))))</f>
        <v>12855184.324285427</v>
      </c>
      <c r="Q56" s="233">
        <f>IF(Q$4=$G56+$B56,SUMIFS(INDEX('ABP REC Calc'!$G$75:$AB$138,,MATCH($I56,'ABP REC Calc'!$G$74:$AB$74,0)),'ABP REC Calc'!$C$75:$C$138,'ABP REC Spend'!$E56,'ABP REC Calc'!$B$75:$B$138,'ABP REC Spend'!$F56)*$D56,
IF(AND(P56&gt;0,(Q$4-$G56)=(1+$B56)),((P56/$D56)-P56)/$C56,
(IF(AND((Q$4-$G56)&lt;(7+$B56),(Q$4-$G56)&gt;1),P56,0))))</f>
        <v>12141007.417380681</v>
      </c>
      <c r="R56" s="233">
        <f>IF(R$4=$G56+$B56,SUMIFS(INDEX('ABP REC Calc'!$G$75:$AB$138,,MATCH($I56,'ABP REC Calc'!$G$74:$AB$74,0)),'ABP REC Calc'!$C$75:$C$138,'ABP REC Spend'!$E56,'ABP REC Calc'!$B$75:$B$138,'ABP REC Spend'!$F56)*$D56,
IF(AND(Q56&gt;0,(R$4-$G56)=(1+$B56)),((Q56/$D56)-Q56)/$C56,
(IF(AND((R$4-$G56)&lt;(7+$B56),(R$4-$G56)&gt;1),Q56,0))))</f>
        <v>12141007.417380681</v>
      </c>
      <c r="S56" s="233">
        <f>IF(S$4=$G56+$B56,SUMIFS(INDEX('ABP REC Calc'!$G$75:$AB$138,,MATCH($I56,'ABP REC Calc'!$G$74:$AB$74,0)),'ABP REC Calc'!$C$75:$C$138,'ABP REC Spend'!$E56,'ABP REC Calc'!$B$75:$B$138,'ABP REC Spend'!$F56)*$D56,
IF(AND(R56&gt;0,(S$4-$G56)=(1+$B56)),((R56/$D56)-R56)/$C56,
(IF(AND((S$4-$G56)&lt;(7+$B56),(S$4-$G56)&gt;1),R56,0))))</f>
        <v>12141007.417380681</v>
      </c>
      <c r="T56" s="233">
        <f>IF(T$4=$G56+$B56,SUMIFS(INDEX('ABP REC Calc'!$G$75:$AB$138,,MATCH($I56,'ABP REC Calc'!$G$74:$AB$74,0)),'ABP REC Calc'!$C$75:$C$138,'ABP REC Spend'!$E56,'ABP REC Calc'!$B$75:$B$138,'ABP REC Spend'!$F56)*$D56,
IF(AND(S56&gt;0,(T$4-$G56)=(1+$B56)),((S56/$D56)-S56)/$C56,
(IF(AND((T$4-$G56)&lt;(7+$B56),(T$4-$G56)&gt;1),S56,0))))</f>
        <v>12141007.417380681</v>
      </c>
      <c r="U56" s="233">
        <f>IF(U$4=$G56+$B56,SUMIFS(INDEX('ABP REC Calc'!$G$75:$AB$138,,MATCH($I56,'ABP REC Calc'!$G$74:$AB$74,0)),'ABP REC Calc'!$C$75:$C$138,'ABP REC Spend'!$E56,'ABP REC Calc'!$B$75:$B$138,'ABP REC Spend'!$F56)*$D56,
IF(AND(T56&gt;0,(U$4-$G56)=(1+$B56)),((T56/$D56)-T56)/$C56,
(IF(AND((U$4-$G56)&lt;(7+$B56),(U$4-$G56)&gt;1),T56,0))))</f>
        <v>12141007.417380681</v>
      </c>
      <c r="V56" s="233">
        <f>IF(V$4=$G56+$B56,SUMIFS(INDEX('ABP REC Calc'!$G$75:$AB$138,,MATCH($I56,'ABP REC Calc'!$G$74:$AB$74,0)),'ABP REC Calc'!$C$75:$C$138,'ABP REC Spend'!$E56,'ABP REC Calc'!$B$75:$B$138,'ABP REC Spend'!$F56)*$D56,
IF(AND(U56&gt;0,(V$4-$G56)=(1+$B56)),((U56/$D56)-U56)/$C56,
(IF(AND((V$4-$G56)&lt;(7+$B56),(V$4-$G56)&gt;1),U56,0))))</f>
        <v>12141007.417380681</v>
      </c>
      <c r="W56" s="233">
        <f>IF(W$4=$G56+$B56,SUMIFS(INDEX('ABP REC Calc'!$G$75:$AB$138,,MATCH($I56,'ABP REC Calc'!$G$74:$AB$74,0)),'ABP REC Calc'!$C$75:$C$138,'ABP REC Spend'!$E56,'ABP REC Calc'!$B$75:$B$138,'ABP REC Spend'!$F56)*$D56,
IF(AND(V56&gt;0,(W$4-$G56)=(1+$B56)),((V56/$D56)-V56)/$C56,
(IF(AND((W$4-$G56)&lt;(7+$B56),(W$4-$G56)&gt;1),V56,0))))</f>
        <v>0</v>
      </c>
      <c r="X56" s="233">
        <f>IF(X$4=$G56+$B56,SUMIFS(INDEX('ABP REC Calc'!$G$75:$AB$138,,MATCH($I56,'ABP REC Calc'!$G$74:$AB$74,0)),'ABP REC Calc'!$C$75:$C$138,'ABP REC Spend'!$E56,'ABP REC Calc'!$B$75:$B$138,'ABP REC Spend'!$F56)*$D56,
IF(AND(W56&gt;0,(X$4-$G56)=(1+$B56)),((W56/$D56)-W56)/$C56,
(IF(AND((X$4-$G56)&lt;(7+$B56),(X$4-$G56)&gt;1),W56,0))))</f>
        <v>0</v>
      </c>
      <c r="Y56" s="233">
        <f>IF(Y$4=$G56+$B56,SUMIFS(INDEX('ABP REC Calc'!$G$75:$AB$138,,MATCH($I56,'ABP REC Calc'!$G$74:$AB$74,0)),'ABP REC Calc'!$C$75:$C$138,'ABP REC Spend'!$E56,'ABP REC Calc'!$B$75:$B$138,'ABP REC Spend'!$F56)*$D56,
IF(AND(X56&gt;0,(Y$4-$G56)=(1+$B56)),((X56/$D56)-X56)/$C56,
(IF(AND((Y$4-$G56)&lt;(7+$B56),(Y$4-$G56)&gt;1),X56,0))))</f>
        <v>0</v>
      </c>
      <c r="Z56" s="233">
        <f>IF(Z$4=$G56+$B56,SUMIFS(INDEX('ABP REC Calc'!$G$75:$AB$138,,MATCH($I56,'ABP REC Calc'!$G$74:$AB$74,0)),'ABP REC Calc'!$C$75:$C$138,'ABP REC Spend'!$E56,'ABP REC Calc'!$B$75:$B$138,'ABP REC Spend'!$F56)*$D56,
IF(AND(Y56&gt;0,(Z$4-$G56)=(1+$B56)),((Y56/$D56)-Y56)/$C56,
(IF(AND((Z$4-$G56)&lt;(7+$B56),(Z$4-$G56)&gt;1),Y56,0))))</f>
        <v>0</v>
      </c>
      <c r="AA56" s="233">
        <f>IF(AA$4=$G56+$B56,SUMIFS(INDEX('ABP REC Calc'!$G$75:$AB$138,,MATCH($I56,'ABP REC Calc'!$G$74:$AB$74,0)),'ABP REC Calc'!$C$75:$C$138,'ABP REC Spend'!$E56,'ABP REC Calc'!$B$75:$B$138,'ABP REC Spend'!$F56)*$D56,
IF(AND(Z56&gt;0,(AA$4-$G56)=(1+$B56)),((Z56/$D56)-Z56)/$C56,
(IF(AND((AA$4-$G56)&lt;(7+$B56),(AA$4-$G56)&gt;1),Z56,0))))</f>
        <v>0</v>
      </c>
      <c r="AB56" s="233">
        <f>IF(AB$4=$G56+$B56,SUMIFS(INDEX('ABP REC Calc'!$G$75:$AB$138,,MATCH($I56,'ABP REC Calc'!$G$74:$AB$74,0)),'ABP REC Calc'!$C$75:$C$138,'ABP REC Spend'!$E56,'ABP REC Calc'!$B$75:$B$138,'ABP REC Spend'!$F56)*$D56,
IF(AND(AA56&gt;0,(AB$4-$G56)=(1+$B56)),((AA56/$D56)-AA56)/$C56,
(IF(AND((AB$4-$G56)&lt;(7+$B56),(AB$4-$G56)&gt;1),AA56,0))))</f>
        <v>0</v>
      </c>
      <c r="AC56" s="233">
        <f>IF(AC$4=$G56+$B56,SUMIFS(INDEX('ABP REC Calc'!$G$75:$AB$138,,MATCH($I56,'ABP REC Calc'!$G$74:$AB$74,0)),'ABP REC Calc'!$C$75:$C$138,'ABP REC Spend'!$E56,'ABP REC Calc'!$B$75:$B$138,'ABP REC Spend'!$F56)*$D56,
IF(AND(AB56&gt;0,(AC$4-$G56)=(1+$B56)),((AB56/$D56)-AB56)/$C56,
(IF(AND((AC$4-$G56)&lt;(7+$B56),(AC$4-$G56)&gt;1),AB56,0))))</f>
        <v>0</v>
      </c>
      <c r="AD56" s="233">
        <f>IF(AD$4=$G56+$B56,SUMIFS(INDEX('ABP REC Calc'!$G$75:$AB$138,,MATCH($I56,'ABP REC Calc'!$G$74:$AB$74,0)),'ABP REC Calc'!$C$75:$C$138,'ABP REC Spend'!$E56,'ABP REC Calc'!$B$75:$B$138,'ABP REC Spend'!$F56)*$D56,
IF(AND(AC56&gt;0,(AD$4-$G56)=(1+$B56)),((AC56/$D56)-AC56)/$C56,
(IF(AND((AD$4-$G56)&lt;(7+$B56),(AD$4-$G56)&gt;1),AC56,0))))</f>
        <v>0</v>
      </c>
      <c r="AE56" s="233">
        <f>IF(AE$4=$G56+$B56,SUMIFS(INDEX('ABP REC Calc'!$G$75:$AB$138,,MATCH($I56,'ABP REC Calc'!$G$74:$AB$74,0)),'ABP REC Calc'!$C$75:$C$138,'ABP REC Spend'!$E56,'ABP REC Calc'!$B$75:$B$138,'ABP REC Spend'!$F56)*$D56,
IF(AND(AD56&gt;0,(AE$4-$G56)=(1+$B56)),((AD56/$D56)-AD56)/$C56,
(IF(AND((AE$4-$G56)&lt;(7+$B56),(AE$4-$G56)&gt;1),AD56,0))))</f>
        <v>0</v>
      </c>
      <c r="AF56" s="233">
        <f>IF(AF$4=$G56+$B56,SUMIFS(INDEX('ABP REC Calc'!$G$75:$AB$138,,MATCH($I56,'ABP REC Calc'!$G$74:$AB$74,0)),'ABP REC Calc'!$C$75:$C$138,'ABP REC Spend'!$E56,'ABP REC Calc'!$B$75:$B$138,'ABP REC Spend'!$F56)*$D56,
IF(AND(AE56&gt;0,(AF$4-$G56)=(1+$B56)),((AE56/$D56)-AE56)/$C56,
(IF(AND((AF$4-$G56)&lt;(7+$B56),(AF$4-$G56)&gt;1),AE56,0))))</f>
        <v>0</v>
      </c>
      <c r="AG56" s="233">
        <f>IF(AG$4=$G56+$B56,SUMIFS(INDEX('ABP REC Calc'!$G$75:$AB$138,,MATCH($I56,'ABP REC Calc'!$G$74:$AB$74,0)),'ABP REC Calc'!$C$75:$C$138,'ABP REC Spend'!$E56,'ABP REC Calc'!$B$75:$B$138,'ABP REC Spend'!$F56)*$D56,
IF(AND(AF56&gt;0,(AG$4-$G56)=(1+$B56)),((AF56/$D56)-AF56)/$C56,
(IF(AND((AG$4-$G56)&lt;(7+$B56),(AG$4-$G56)&gt;1),AF56,0))))</f>
        <v>0</v>
      </c>
      <c r="AH56" s="233">
        <f>IF(AH$4=$G56+$B56,SUMIFS(INDEX('ABP REC Calc'!$G$75:$AB$138,,MATCH($I56,'ABP REC Calc'!$G$74:$AB$74,0)),'ABP REC Calc'!$C$75:$C$138,'ABP REC Spend'!$E56,'ABP REC Calc'!$B$75:$B$138,'ABP REC Spend'!$F56)*$D56,
IF(AND(AG56&gt;0,(AH$4-$G56)=(1+$B56)),((AG56/$D56)-AG56)/$C56,
(IF(AND((AH$4-$G56)&lt;(7+$B56),(AH$4-$G56)&gt;1),AG56,0))))</f>
        <v>0</v>
      </c>
    </row>
    <row r="57" spans="2:34" ht="14.75" customHeight="1" x14ac:dyDescent="0.25">
      <c r="B57" s="332" cm="1">
        <f t="array" ref="B57">INDEX(Inputs_ByYear!$D$78:$D$83, MATCH('ABP REC Spend'!$E57, Inputs_ByYear!$B$78:$B$83,0),)</f>
        <v>1</v>
      </c>
      <c r="C57" s="332" cm="1">
        <f t="array" ref="C57">INDEX(Inputs_ByYear!$D$60:$D$65, MATCH('ABP REC Spend'!$E57,Inputs_ByYear!$B$60:$B$65,0),)</f>
        <v>6</v>
      </c>
      <c r="D57" s="332" cm="1">
        <f t="array" ref="D57">INDEX(Inputs_ByYear!$D$69:$D$74, MATCH('ABP REC Spend'!$E57, Inputs_ByYear!$B$69:$B$74,0),)</f>
        <v>0.15</v>
      </c>
      <c r="E57" s="222" t="s">
        <v>234</v>
      </c>
      <c r="F57" s="219" t="s">
        <v>258</v>
      </c>
      <c r="G57" s="219">
        <f t="shared" si="3"/>
        <v>2030</v>
      </c>
      <c r="H57" s="219"/>
      <c r="I57" s="227" t="s">
        <v>28</v>
      </c>
      <c r="J57" s="234">
        <v>0</v>
      </c>
      <c r="K57" s="233">
        <f>IF(K$4=$G57+$B57,SUMIFS(INDEX('ABP REC Calc'!$G$75:$AB$138,,MATCH($I57,'ABP REC Calc'!$G$74:$AB$74,0)),'ABP REC Calc'!$C$75:$C$138,'ABP REC Spend'!$E57,'ABP REC Calc'!$B$75:$B$138,'ABP REC Spend'!$F57)*$D57,
IF(AND(J57&gt;0,(K$4-$G57)=(1+$B57)),((J57/$D57)-J57)/$C57,
(IF(AND((K$4-$G57)&lt;(7+$B57),(K$4-$G57)&gt;1),J57,0))))</f>
        <v>0</v>
      </c>
      <c r="L57" s="233">
        <f>IF(L$4=$G57+$B57,SUMIFS(INDEX('ABP REC Calc'!$G$75:$AB$138,,MATCH($I57,'ABP REC Calc'!$G$74:$AB$74,0)),'ABP REC Calc'!$C$75:$C$138,'ABP REC Spend'!$E57,'ABP REC Calc'!$B$75:$B$138,'ABP REC Spend'!$F57)*$D57,
IF(AND(K57&gt;0,(L$4-$G57)=(1+$B57)),((K57/$D57)-K57)/$C57,
(IF(AND((L$4-$G57)&lt;(7+$B57),(L$4-$G57)&gt;1),K57,0))))</f>
        <v>0</v>
      </c>
      <c r="M57" s="233">
        <f>IF(M$4=$G57+$B57,SUMIFS(INDEX('ABP REC Calc'!$G$75:$AB$138,,MATCH($I57,'ABP REC Calc'!$G$74:$AB$74,0)),'ABP REC Calc'!$C$75:$C$138,'ABP REC Spend'!$E57,'ABP REC Calc'!$B$75:$B$138,'ABP REC Spend'!$F57)*$D57,
IF(AND(L57&gt;0,(M$4-$G57)=(1+$B57)),((L57/$D57)-L57)/$C57,
(IF(AND((M$4-$G57)&lt;(7+$B57),(M$4-$G57)&gt;1),L57,0))))</f>
        <v>0</v>
      </c>
      <c r="N57" s="233">
        <f>IF(N$4=$G57+$B57,SUMIFS(INDEX('ABP REC Calc'!$G$75:$AB$138,,MATCH($I57,'ABP REC Calc'!$G$74:$AB$74,0)),'ABP REC Calc'!$C$75:$C$138,'ABP REC Spend'!$E57,'ABP REC Calc'!$B$75:$B$138,'ABP REC Spend'!$F57)*$D57,
IF(AND(M57&gt;0,(N$4-$G57)=(1+$B57)),((M57/$D57)-M57)/$C57,
(IF(AND((N$4-$G57)&lt;(7+$B57),(N$4-$G57)&gt;1),M57,0))))</f>
        <v>0</v>
      </c>
      <c r="O57" s="233">
        <f>IF(O$4=$G57+$B57,SUMIFS(INDEX('ABP REC Calc'!$G$75:$AB$138,,MATCH($I57,'ABP REC Calc'!$G$74:$AB$74,0)),'ABP REC Calc'!$C$75:$C$138,'ABP REC Spend'!$E57,'ABP REC Calc'!$B$75:$B$138,'ABP REC Spend'!$F57)*$D57,
IF(AND(N57&gt;0,(O$4-$G57)=(1+$B57)),((N57/$D57)-N57)/$C57,
(IF(AND((O$4-$G57)&lt;(7+$B57),(O$4-$G57)&gt;1),N57,0))))</f>
        <v>0</v>
      </c>
      <c r="P57" s="233">
        <f>IF(P$4=$G57+$B57,SUMIFS(INDEX('ABP REC Calc'!$G$75:$AB$138,,MATCH($I57,'ABP REC Calc'!$G$74:$AB$74,0)),'ABP REC Calc'!$C$75:$C$138,'ABP REC Spend'!$E57,'ABP REC Calc'!$B$75:$B$138,'ABP REC Spend'!$F57)*$D57,
IF(AND(O57&gt;0,(P$4-$G57)=(1+$B57)),((O57/$D57)-O57)/$C57,
(IF(AND((P$4-$G57)&lt;(7+$B57),(P$4-$G57)&gt;1),O57,0))))</f>
        <v>0</v>
      </c>
      <c r="Q57" s="233">
        <f>IF(Q$4=$G57+$B57,SUMIFS(INDEX('ABP REC Calc'!$G$75:$AB$138,,MATCH($I57,'ABP REC Calc'!$G$74:$AB$74,0)),'ABP REC Calc'!$C$75:$C$138,'ABP REC Spend'!$E57,'ABP REC Calc'!$B$75:$B$138,'ABP REC Spend'!$F57)*$D57,
IF(AND(P57&gt;0,(Q$4-$G57)=(1+$B57)),((P57/$D57)-P57)/$C57,
(IF(AND((Q$4-$G57)&lt;(7+$B57),(Q$4-$G57)&gt;1),P57,0))))</f>
        <v>12726632.481042573</v>
      </c>
      <c r="R57" s="233">
        <f>IF(R$4=$G57+$B57,SUMIFS(INDEX('ABP REC Calc'!$G$75:$AB$138,,MATCH($I57,'ABP REC Calc'!$G$74:$AB$74,0)),'ABP REC Calc'!$C$75:$C$138,'ABP REC Spend'!$E57,'ABP REC Calc'!$B$75:$B$138,'ABP REC Spend'!$F57)*$D57,
IF(AND(Q57&gt;0,(R$4-$G57)=(1+$B57)),((Q57/$D57)-Q57)/$C57,
(IF(AND((R$4-$G57)&lt;(7+$B57),(R$4-$G57)&gt;1),Q57,0))))</f>
        <v>12019597.343206875</v>
      </c>
      <c r="S57" s="233">
        <f>IF(S$4=$G57+$B57,SUMIFS(INDEX('ABP REC Calc'!$G$75:$AB$138,,MATCH($I57,'ABP REC Calc'!$G$74:$AB$74,0)),'ABP REC Calc'!$C$75:$C$138,'ABP REC Spend'!$E57,'ABP REC Calc'!$B$75:$B$138,'ABP REC Spend'!$F57)*$D57,
IF(AND(R57&gt;0,(S$4-$G57)=(1+$B57)),((R57/$D57)-R57)/$C57,
(IF(AND((S$4-$G57)&lt;(7+$B57),(S$4-$G57)&gt;1),R57,0))))</f>
        <v>12019597.343206875</v>
      </c>
      <c r="T57" s="233">
        <f>IF(T$4=$G57+$B57,SUMIFS(INDEX('ABP REC Calc'!$G$75:$AB$138,,MATCH($I57,'ABP REC Calc'!$G$74:$AB$74,0)),'ABP REC Calc'!$C$75:$C$138,'ABP REC Spend'!$E57,'ABP REC Calc'!$B$75:$B$138,'ABP REC Spend'!$F57)*$D57,
IF(AND(S57&gt;0,(T$4-$G57)=(1+$B57)),((S57/$D57)-S57)/$C57,
(IF(AND((T$4-$G57)&lt;(7+$B57),(T$4-$G57)&gt;1),S57,0))))</f>
        <v>12019597.343206875</v>
      </c>
      <c r="U57" s="233">
        <f>IF(U$4=$G57+$B57,SUMIFS(INDEX('ABP REC Calc'!$G$75:$AB$138,,MATCH($I57,'ABP REC Calc'!$G$74:$AB$74,0)),'ABP REC Calc'!$C$75:$C$138,'ABP REC Spend'!$E57,'ABP REC Calc'!$B$75:$B$138,'ABP REC Spend'!$F57)*$D57,
IF(AND(T57&gt;0,(U$4-$G57)=(1+$B57)),((T57/$D57)-T57)/$C57,
(IF(AND((U$4-$G57)&lt;(7+$B57),(U$4-$G57)&gt;1),T57,0))))</f>
        <v>12019597.343206875</v>
      </c>
      <c r="V57" s="233">
        <f>IF(V$4=$G57+$B57,SUMIFS(INDEX('ABP REC Calc'!$G$75:$AB$138,,MATCH($I57,'ABP REC Calc'!$G$74:$AB$74,0)),'ABP REC Calc'!$C$75:$C$138,'ABP REC Spend'!$E57,'ABP REC Calc'!$B$75:$B$138,'ABP REC Spend'!$F57)*$D57,
IF(AND(U57&gt;0,(V$4-$G57)=(1+$B57)),((U57/$D57)-U57)/$C57,
(IF(AND((V$4-$G57)&lt;(7+$B57),(V$4-$G57)&gt;1),U57,0))))</f>
        <v>12019597.343206875</v>
      </c>
      <c r="W57" s="233">
        <f>IF(W$4=$G57+$B57,SUMIFS(INDEX('ABP REC Calc'!$G$75:$AB$138,,MATCH($I57,'ABP REC Calc'!$G$74:$AB$74,0)),'ABP REC Calc'!$C$75:$C$138,'ABP REC Spend'!$E57,'ABP REC Calc'!$B$75:$B$138,'ABP REC Spend'!$F57)*$D57,
IF(AND(V57&gt;0,(W$4-$G57)=(1+$B57)),((V57/$D57)-V57)/$C57,
(IF(AND((W$4-$G57)&lt;(7+$B57),(W$4-$G57)&gt;1),V57,0))))</f>
        <v>12019597.343206875</v>
      </c>
      <c r="X57" s="233">
        <f>IF(X$4=$G57+$B57,SUMIFS(INDEX('ABP REC Calc'!$G$75:$AB$138,,MATCH($I57,'ABP REC Calc'!$G$74:$AB$74,0)),'ABP REC Calc'!$C$75:$C$138,'ABP REC Spend'!$E57,'ABP REC Calc'!$B$75:$B$138,'ABP REC Spend'!$F57)*$D57,
IF(AND(W57&gt;0,(X$4-$G57)=(1+$B57)),((W57/$D57)-W57)/$C57,
(IF(AND((X$4-$G57)&lt;(7+$B57),(X$4-$G57)&gt;1),W57,0))))</f>
        <v>0</v>
      </c>
      <c r="Y57" s="233">
        <f>IF(Y$4=$G57+$B57,SUMIFS(INDEX('ABP REC Calc'!$G$75:$AB$138,,MATCH($I57,'ABP REC Calc'!$G$74:$AB$74,0)),'ABP REC Calc'!$C$75:$C$138,'ABP REC Spend'!$E57,'ABP REC Calc'!$B$75:$B$138,'ABP REC Spend'!$F57)*$D57,
IF(AND(X57&gt;0,(Y$4-$G57)=(1+$B57)),((X57/$D57)-X57)/$C57,
(IF(AND((Y$4-$G57)&lt;(7+$B57),(Y$4-$G57)&gt;1),X57,0))))</f>
        <v>0</v>
      </c>
      <c r="Z57" s="233">
        <f>IF(Z$4=$G57+$B57,SUMIFS(INDEX('ABP REC Calc'!$G$75:$AB$138,,MATCH($I57,'ABP REC Calc'!$G$74:$AB$74,0)),'ABP REC Calc'!$C$75:$C$138,'ABP REC Spend'!$E57,'ABP REC Calc'!$B$75:$B$138,'ABP REC Spend'!$F57)*$D57,
IF(AND(Y57&gt;0,(Z$4-$G57)=(1+$B57)),((Y57/$D57)-Y57)/$C57,
(IF(AND((Z$4-$G57)&lt;(7+$B57),(Z$4-$G57)&gt;1),Y57,0))))</f>
        <v>0</v>
      </c>
      <c r="AA57" s="233">
        <f>IF(AA$4=$G57+$B57,SUMIFS(INDEX('ABP REC Calc'!$G$75:$AB$138,,MATCH($I57,'ABP REC Calc'!$G$74:$AB$74,0)),'ABP REC Calc'!$C$75:$C$138,'ABP REC Spend'!$E57,'ABP REC Calc'!$B$75:$B$138,'ABP REC Spend'!$F57)*$D57,
IF(AND(Z57&gt;0,(AA$4-$G57)=(1+$B57)),((Z57/$D57)-Z57)/$C57,
(IF(AND((AA$4-$G57)&lt;(7+$B57),(AA$4-$G57)&gt;1),Z57,0))))</f>
        <v>0</v>
      </c>
      <c r="AB57" s="233">
        <f>IF(AB$4=$G57+$B57,SUMIFS(INDEX('ABP REC Calc'!$G$75:$AB$138,,MATCH($I57,'ABP REC Calc'!$G$74:$AB$74,0)),'ABP REC Calc'!$C$75:$C$138,'ABP REC Spend'!$E57,'ABP REC Calc'!$B$75:$B$138,'ABP REC Spend'!$F57)*$D57,
IF(AND(AA57&gt;0,(AB$4-$G57)=(1+$B57)),((AA57/$D57)-AA57)/$C57,
(IF(AND((AB$4-$G57)&lt;(7+$B57),(AB$4-$G57)&gt;1),AA57,0))))</f>
        <v>0</v>
      </c>
      <c r="AC57" s="233">
        <f>IF(AC$4=$G57+$B57,SUMIFS(INDEX('ABP REC Calc'!$G$75:$AB$138,,MATCH($I57,'ABP REC Calc'!$G$74:$AB$74,0)),'ABP REC Calc'!$C$75:$C$138,'ABP REC Spend'!$E57,'ABP REC Calc'!$B$75:$B$138,'ABP REC Spend'!$F57)*$D57,
IF(AND(AB57&gt;0,(AC$4-$G57)=(1+$B57)),((AB57/$D57)-AB57)/$C57,
(IF(AND((AC$4-$G57)&lt;(7+$B57),(AC$4-$G57)&gt;1),AB57,0))))</f>
        <v>0</v>
      </c>
      <c r="AD57" s="233">
        <f>IF(AD$4=$G57+$B57,SUMIFS(INDEX('ABP REC Calc'!$G$75:$AB$138,,MATCH($I57,'ABP REC Calc'!$G$74:$AB$74,0)),'ABP REC Calc'!$C$75:$C$138,'ABP REC Spend'!$E57,'ABP REC Calc'!$B$75:$B$138,'ABP REC Spend'!$F57)*$D57,
IF(AND(AC57&gt;0,(AD$4-$G57)=(1+$B57)),((AC57/$D57)-AC57)/$C57,
(IF(AND((AD$4-$G57)&lt;(7+$B57),(AD$4-$G57)&gt;1),AC57,0))))</f>
        <v>0</v>
      </c>
      <c r="AE57" s="233">
        <f>IF(AE$4=$G57+$B57,SUMIFS(INDEX('ABP REC Calc'!$G$75:$AB$138,,MATCH($I57,'ABP REC Calc'!$G$74:$AB$74,0)),'ABP REC Calc'!$C$75:$C$138,'ABP REC Spend'!$E57,'ABP REC Calc'!$B$75:$B$138,'ABP REC Spend'!$F57)*$D57,
IF(AND(AD57&gt;0,(AE$4-$G57)=(1+$B57)),((AD57/$D57)-AD57)/$C57,
(IF(AND((AE$4-$G57)&lt;(7+$B57),(AE$4-$G57)&gt;1),AD57,0))))</f>
        <v>0</v>
      </c>
      <c r="AF57" s="233">
        <f>IF(AF$4=$G57+$B57,SUMIFS(INDEX('ABP REC Calc'!$G$75:$AB$138,,MATCH($I57,'ABP REC Calc'!$G$74:$AB$74,0)),'ABP REC Calc'!$C$75:$C$138,'ABP REC Spend'!$E57,'ABP REC Calc'!$B$75:$B$138,'ABP REC Spend'!$F57)*$D57,
IF(AND(AE57&gt;0,(AF$4-$G57)=(1+$B57)),((AE57/$D57)-AE57)/$C57,
(IF(AND((AF$4-$G57)&lt;(7+$B57),(AF$4-$G57)&gt;1),AE57,0))))</f>
        <v>0</v>
      </c>
      <c r="AG57" s="233">
        <f>IF(AG$4=$G57+$B57,SUMIFS(INDEX('ABP REC Calc'!$G$75:$AB$138,,MATCH($I57,'ABP REC Calc'!$G$74:$AB$74,0)),'ABP REC Calc'!$C$75:$C$138,'ABP REC Spend'!$E57,'ABP REC Calc'!$B$75:$B$138,'ABP REC Spend'!$F57)*$D57,
IF(AND(AF57&gt;0,(AG$4-$G57)=(1+$B57)),((AF57/$D57)-AF57)/$C57,
(IF(AND((AG$4-$G57)&lt;(7+$B57),(AG$4-$G57)&gt;1),AF57,0))))</f>
        <v>0</v>
      </c>
      <c r="AH57" s="233">
        <f>IF(AH$4=$G57+$B57,SUMIFS(INDEX('ABP REC Calc'!$G$75:$AB$138,,MATCH($I57,'ABP REC Calc'!$G$74:$AB$74,0)),'ABP REC Calc'!$C$75:$C$138,'ABP REC Spend'!$E57,'ABP REC Calc'!$B$75:$B$138,'ABP REC Spend'!$F57)*$D57,
IF(AND(AG57&gt;0,(AH$4-$G57)=(1+$B57)),((AG57/$D57)-AG57)/$C57,
(IF(AND((AH$4-$G57)&lt;(7+$B57),(AH$4-$G57)&gt;1),AG57,0))))</f>
        <v>0</v>
      </c>
    </row>
    <row r="58" spans="2:34" ht="14.75" customHeight="1" x14ac:dyDescent="0.25">
      <c r="B58" s="332" cm="1">
        <f t="array" ref="B58">INDEX(Inputs_ByYear!$D$78:$D$83, MATCH('ABP REC Spend'!$E58, Inputs_ByYear!$B$78:$B$83,0),)</f>
        <v>1</v>
      </c>
      <c r="C58" s="332" cm="1">
        <f t="array" ref="C58">INDEX(Inputs_ByYear!$D$60:$D$65, MATCH('ABP REC Spend'!$E58,Inputs_ByYear!$B$60:$B$65,0),)</f>
        <v>6</v>
      </c>
      <c r="D58" s="332" cm="1">
        <f t="array" ref="D58">INDEX(Inputs_ByYear!$D$69:$D$74, MATCH('ABP REC Spend'!$E58, Inputs_ByYear!$B$69:$B$74,0),)</f>
        <v>0.15</v>
      </c>
      <c r="E58" s="222" t="s">
        <v>234</v>
      </c>
      <c r="F58" s="219" t="s">
        <v>258</v>
      </c>
      <c r="G58" s="219">
        <f t="shared" si="3"/>
        <v>2031</v>
      </c>
      <c r="H58" s="219"/>
      <c r="I58" s="227" t="s">
        <v>29</v>
      </c>
      <c r="J58" s="234">
        <v>0</v>
      </c>
      <c r="K58" s="233">
        <f>IF(K$4=$G58+$B58,SUMIFS(INDEX('ABP REC Calc'!$G$75:$AB$138,,MATCH($I58,'ABP REC Calc'!$G$74:$AB$74,0)),'ABP REC Calc'!$C$75:$C$138,'ABP REC Spend'!$E58,'ABP REC Calc'!$B$75:$B$138,'ABP REC Spend'!$F58)*$D58,
IF(AND(J58&gt;0,(K$4-$G58)=(1+$B58)),((J58/$D58)-J58)/$C58,
(IF(AND((K$4-$G58)&lt;(7+$B58),(K$4-$G58)&gt;1),J58,0))))</f>
        <v>0</v>
      </c>
      <c r="L58" s="233">
        <f>IF(L$4=$G58+$B58,SUMIFS(INDEX('ABP REC Calc'!$G$75:$AB$138,,MATCH($I58,'ABP REC Calc'!$G$74:$AB$74,0)),'ABP REC Calc'!$C$75:$C$138,'ABP REC Spend'!$E58,'ABP REC Calc'!$B$75:$B$138,'ABP REC Spend'!$F58)*$D58,
IF(AND(K58&gt;0,(L$4-$G58)=(1+$B58)),((K58/$D58)-K58)/$C58,
(IF(AND((L$4-$G58)&lt;(7+$B58),(L$4-$G58)&gt;1),K58,0))))</f>
        <v>0</v>
      </c>
      <c r="M58" s="233">
        <f>IF(M$4=$G58+$B58,SUMIFS(INDEX('ABP REC Calc'!$G$75:$AB$138,,MATCH($I58,'ABP REC Calc'!$G$74:$AB$74,0)),'ABP REC Calc'!$C$75:$C$138,'ABP REC Spend'!$E58,'ABP REC Calc'!$B$75:$B$138,'ABP REC Spend'!$F58)*$D58,
IF(AND(L58&gt;0,(M$4-$G58)=(1+$B58)),((L58/$D58)-L58)/$C58,
(IF(AND((M$4-$G58)&lt;(7+$B58),(M$4-$G58)&gt;1),L58,0))))</f>
        <v>0</v>
      </c>
      <c r="N58" s="233">
        <f>IF(N$4=$G58+$B58,SUMIFS(INDEX('ABP REC Calc'!$G$75:$AB$138,,MATCH($I58,'ABP REC Calc'!$G$74:$AB$74,0)),'ABP REC Calc'!$C$75:$C$138,'ABP REC Spend'!$E58,'ABP REC Calc'!$B$75:$B$138,'ABP REC Spend'!$F58)*$D58,
IF(AND(M58&gt;0,(N$4-$G58)=(1+$B58)),((M58/$D58)-M58)/$C58,
(IF(AND((N$4-$G58)&lt;(7+$B58),(N$4-$G58)&gt;1),M58,0))))</f>
        <v>0</v>
      </c>
      <c r="O58" s="233">
        <f>IF(O$4=$G58+$B58,SUMIFS(INDEX('ABP REC Calc'!$G$75:$AB$138,,MATCH($I58,'ABP REC Calc'!$G$74:$AB$74,0)),'ABP REC Calc'!$C$75:$C$138,'ABP REC Spend'!$E58,'ABP REC Calc'!$B$75:$B$138,'ABP REC Spend'!$F58)*$D58,
IF(AND(N58&gt;0,(O$4-$G58)=(1+$B58)),((N58/$D58)-N58)/$C58,
(IF(AND((O$4-$G58)&lt;(7+$B58),(O$4-$G58)&gt;1),N58,0))))</f>
        <v>0</v>
      </c>
      <c r="P58" s="233">
        <f>IF(P$4=$G58+$B58,SUMIFS(INDEX('ABP REC Calc'!$G$75:$AB$138,,MATCH($I58,'ABP REC Calc'!$G$74:$AB$74,0)),'ABP REC Calc'!$C$75:$C$138,'ABP REC Spend'!$E58,'ABP REC Calc'!$B$75:$B$138,'ABP REC Spend'!$F58)*$D58,
IF(AND(O58&gt;0,(P$4-$G58)=(1+$B58)),((O58/$D58)-O58)/$C58,
(IF(AND((P$4-$G58)&lt;(7+$B58),(P$4-$G58)&gt;1),O58,0))))</f>
        <v>0</v>
      </c>
      <c r="Q58" s="233">
        <f>IF(Q$4=$G58+$B58,SUMIFS(INDEX('ABP REC Calc'!$G$75:$AB$138,,MATCH($I58,'ABP REC Calc'!$G$74:$AB$74,0)),'ABP REC Calc'!$C$75:$C$138,'ABP REC Spend'!$E58,'ABP REC Calc'!$B$75:$B$138,'ABP REC Spend'!$F58)*$D58,
IF(AND(P58&gt;0,(Q$4-$G58)=(1+$B58)),((P58/$D58)-P58)/$C58,
(IF(AND((Q$4-$G58)&lt;(7+$B58),(Q$4-$G58)&gt;1),P58,0))))</f>
        <v>0</v>
      </c>
      <c r="R58" s="233">
        <f>IF(R$4=$G58+$B58,SUMIFS(INDEX('ABP REC Calc'!$G$75:$AB$138,,MATCH($I58,'ABP REC Calc'!$G$74:$AB$74,0)),'ABP REC Calc'!$C$75:$C$138,'ABP REC Spend'!$E58,'ABP REC Calc'!$B$75:$B$138,'ABP REC Spend'!$F58)*$D58,
IF(AND(Q58&gt;0,(R$4-$G58)=(1+$B58)),((Q58/$D58)-Q58)/$C58,
(IF(AND((R$4-$G58)&lt;(7+$B58),(R$4-$G58)&gt;1),Q58,0))))</f>
        <v>8399577.4374880977</v>
      </c>
      <c r="S58" s="233">
        <f>IF(S$4=$G58+$B58,SUMIFS(INDEX('ABP REC Calc'!$G$75:$AB$138,,MATCH($I58,'ABP REC Calc'!$G$74:$AB$74,0)),'ABP REC Calc'!$C$75:$C$138,'ABP REC Spend'!$E58,'ABP REC Calc'!$B$75:$B$138,'ABP REC Spend'!$F58)*$D58,
IF(AND(R58&gt;0,(S$4-$G58)=(1+$B58)),((R58/$D58)-R58)/$C58,
(IF(AND((S$4-$G58)&lt;(7+$B58),(S$4-$G58)&gt;1),R58,0))))</f>
        <v>7932934.2465165379</v>
      </c>
      <c r="T58" s="233">
        <f>IF(T$4=$G58+$B58,SUMIFS(INDEX('ABP REC Calc'!$G$75:$AB$138,,MATCH($I58,'ABP REC Calc'!$G$74:$AB$74,0)),'ABP REC Calc'!$C$75:$C$138,'ABP REC Spend'!$E58,'ABP REC Calc'!$B$75:$B$138,'ABP REC Spend'!$F58)*$D58,
IF(AND(S58&gt;0,(T$4-$G58)=(1+$B58)),((S58/$D58)-S58)/$C58,
(IF(AND((T$4-$G58)&lt;(7+$B58),(T$4-$G58)&gt;1),S58,0))))</f>
        <v>7932934.2465165379</v>
      </c>
      <c r="U58" s="233">
        <f>IF(U$4=$G58+$B58,SUMIFS(INDEX('ABP REC Calc'!$G$75:$AB$138,,MATCH($I58,'ABP REC Calc'!$G$74:$AB$74,0)),'ABP REC Calc'!$C$75:$C$138,'ABP REC Spend'!$E58,'ABP REC Calc'!$B$75:$B$138,'ABP REC Spend'!$F58)*$D58,
IF(AND(T58&gt;0,(U$4-$G58)=(1+$B58)),((T58/$D58)-T58)/$C58,
(IF(AND((U$4-$G58)&lt;(7+$B58),(U$4-$G58)&gt;1),T58,0))))</f>
        <v>7932934.2465165379</v>
      </c>
      <c r="V58" s="233">
        <f>IF(V$4=$G58+$B58,SUMIFS(INDEX('ABP REC Calc'!$G$75:$AB$138,,MATCH($I58,'ABP REC Calc'!$G$74:$AB$74,0)),'ABP REC Calc'!$C$75:$C$138,'ABP REC Spend'!$E58,'ABP REC Calc'!$B$75:$B$138,'ABP REC Spend'!$F58)*$D58,
IF(AND(U58&gt;0,(V$4-$G58)=(1+$B58)),((U58/$D58)-U58)/$C58,
(IF(AND((V$4-$G58)&lt;(7+$B58),(V$4-$G58)&gt;1),U58,0))))</f>
        <v>7932934.2465165379</v>
      </c>
      <c r="W58" s="233">
        <f>IF(W$4=$G58+$B58,SUMIFS(INDEX('ABP REC Calc'!$G$75:$AB$138,,MATCH($I58,'ABP REC Calc'!$G$74:$AB$74,0)),'ABP REC Calc'!$C$75:$C$138,'ABP REC Spend'!$E58,'ABP REC Calc'!$B$75:$B$138,'ABP REC Spend'!$F58)*$D58,
IF(AND(V58&gt;0,(W$4-$G58)=(1+$B58)),((V58/$D58)-V58)/$C58,
(IF(AND((W$4-$G58)&lt;(7+$B58),(W$4-$G58)&gt;1),V58,0))))</f>
        <v>7932934.2465165379</v>
      </c>
      <c r="X58" s="233">
        <f>IF(X$4=$G58+$B58,SUMIFS(INDEX('ABP REC Calc'!$G$75:$AB$138,,MATCH($I58,'ABP REC Calc'!$G$74:$AB$74,0)),'ABP REC Calc'!$C$75:$C$138,'ABP REC Spend'!$E58,'ABP REC Calc'!$B$75:$B$138,'ABP REC Spend'!$F58)*$D58,
IF(AND(W58&gt;0,(X$4-$G58)=(1+$B58)),((W58/$D58)-W58)/$C58,
(IF(AND((X$4-$G58)&lt;(7+$B58),(X$4-$G58)&gt;1),W58,0))))</f>
        <v>7932934.2465165379</v>
      </c>
      <c r="Y58" s="233">
        <f>IF(Y$4=$G58+$B58,SUMIFS(INDEX('ABP REC Calc'!$G$75:$AB$138,,MATCH($I58,'ABP REC Calc'!$G$74:$AB$74,0)),'ABP REC Calc'!$C$75:$C$138,'ABP REC Spend'!$E58,'ABP REC Calc'!$B$75:$B$138,'ABP REC Spend'!$F58)*$D58,
IF(AND(X58&gt;0,(Y$4-$G58)=(1+$B58)),((X58/$D58)-X58)/$C58,
(IF(AND((Y$4-$G58)&lt;(7+$B58),(Y$4-$G58)&gt;1),X58,0))))</f>
        <v>0</v>
      </c>
      <c r="Z58" s="233">
        <f>IF(Z$4=$G58+$B58,SUMIFS(INDEX('ABP REC Calc'!$G$75:$AB$138,,MATCH($I58,'ABP REC Calc'!$G$74:$AB$74,0)),'ABP REC Calc'!$C$75:$C$138,'ABP REC Spend'!$E58,'ABP REC Calc'!$B$75:$B$138,'ABP REC Spend'!$F58)*$D58,
IF(AND(Y58&gt;0,(Z$4-$G58)=(1+$B58)),((Y58/$D58)-Y58)/$C58,
(IF(AND((Z$4-$G58)&lt;(7+$B58),(Z$4-$G58)&gt;1),Y58,0))))</f>
        <v>0</v>
      </c>
      <c r="AA58" s="233">
        <f>IF(AA$4=$G58+$B58,SUMIFS(INDEX('ABP REC Calc'!$G$75:$AB$138,,MATCH($I58,'ABP REC Calc'!$G$74:$AB$74,0)),'ABP REC Calc'!$C$75:$C$138,'ABP REC Spend'!$E58,'ABP REC Calc'!$B$75:$B$138,'ABP REC Spend'!$F58)*$D58,
IF(AND(Z58&gt;0,(AA$4-$G58)=(1+$B58)),((Z58/$D58)-Z58)/$C58,
(IF(AND((AA$4-$G58)&lt;(7+$B58),(AA$4-$G58)&gt;1),Z58,0))))</f>
        <v>0</v>
      </c>
      <c r="AB58" s="233">
        <f>IF(AB$4=$G58+$B58,SUMIFS(INDEX('ABP REC Calc'!$G$75:$AB$138,,MATCH($I58,'ABP REC Calc'!$G$74:$AB$74,0)),'ABP REC Calc'!$C$75:$C$138,'ABP REC Spend'!$E58,'ABP REC Calc'!$B$75:$B$138,'ABP REC Spend'!$F58)*$D58,
IF(AND(AA58&gt;0,(AB$4-$G58)=(1+$B58)),((AA58/$D58)-AA58)/$C58,
(IF(AND((AB$4-$G58)&lt;(7+$B58),(AB$4-$G58)&gt;1),AA58,0))))</f>
        <v>0</v>
      </c>
      <c r="AC58" s="233">
        <f>IF(AC$4=$G58+$B58,SUMIFS(INDEX('ABP REC Calc'!$G$75:$AB$138,,MATCH($I58,'ABP REC Calc'!$G$74:$AB$74,0)),'ABP REC Calc'!$C$75:$C$138,'ABP REC Spend'!$E58,'ABP REC Calc'!$B$75:$B$138,'ABP REC Spend'!$F58)*$D58,
IF(AND(AB58&gt;0,(AC$4-$G58)=(1+$B58)),((AB58/$D58)-AB58)/$C58,
(IF(AND((AC$4-$G58)&lt;(7+$B58),(AC$4-$G58)&gt;1),AB58,0))))</f>
        <v>0</v>
      </c>
      <c r="AD58" s="233">
        <f>IF(AD$4=$G58+$B58,SUMIFS(INDEX('ABP REC Calc'!$G$75:$AB$138,,MATCH($I58,'ABP REC Calc'!$G$74:$AB$74,0)),'ABP REC Calc'!$C$75:$C$138,'ABP REC Spend'!$E58,'ABP REC Calc'!$B$75:$B$138,'ABP REC Spend'!$F58)*$D58,
IF(AND(AC58&gt;0,(AD$4-$G58)=(1+$B58)),((AC58/$D58)-AC58)/$C58,
(IF(AND((AD$4-$G58)&lt;(7+$B58),(AD$4-$G58)&gt;1),AC58,0))))</f>
        <v>0</v>
      </c>
      <c r="AE58" s="233">
        <f>IF(AE$4=$G58+$B58,SUMIFS(INDEX('ABP REC Calc'!$G$75:$AB$138,,MATCH($I58,'ABP REC Calc'!$G$74:$AB$74,0)),'ABP REC Calc'!$C$75:$C$138,'ABP REC Spend'!$E58,'ABP REC Calc'!$B$75:$B$138,'ABP REC Spend'!$F58)*$D58,
IF(AND(AD58&gt;0,(AE$4-$G58)=(1+$B58)),((AD58/$D58)-AD58)/$C58,
(IF(AND((AE$4-$G58)&lt;(7+$B58),(AE$4-$G58)&gt;1),AD58,0))))</f>
        <v>0</v>
      </c>
      <c r="AF58" s="233">
        <f>IF(AF$4=$G58+$B58,SUMIFS(INDEX('ABP REC Calc'!$G$75:$AB$138,,MATCH($I58,'ABP REC Calc'!$G$74:$AB$74,0)),'ABP REC Calc'!$C$75:$C$138,'ABP REC Spend'!$E58,'ABP REC Calc'!$B$75:$B$138,'ABP REC Spend'!$F58)*$D58,
IF(AND(AE58&gt;0,(AF$4-$G58)=(1+$B58)),((AE58/$D58)-AE58)/$C58,
(IF(AND((AF$4-$G58)&lt;(7+$B58),(AF$4-$G58)&gt;1),AE58,0))))</f>
        <v>0</v>
      </c>
      <c r="AG58" s="233">
        <f>IF(AG$4=$G58+$B58,SUMIFS(INDEX('ABP REC Calc'!$G$75:$AB$138,,MATCH($I58,'ABP REC Calc'!$G$74:$AB$74,0)),'ABP REC Calc'!$C$75:$C$138,'ABP REC Spend'!$E58,'ABP REC Calc'!$B$75:$B$138,'ABP REC Spend'!$F58)*$D58,
IF(AND(AF58&gt;0,(AG$4-$G58)=(1+$B58)),((AF58/$D58)-AF58)/$C58,
(IF(AND((AG$4-$G58)&lt;(7+$B58),(AG$4-$G58)&gt;1),AF58,0))))</f>
        <v>0</v>
      </c>
      <c r="AH58" s="233">
        <f>IF(AH$4=$G58+$B58,SUMIFS(INDEX('ABP REC Calc'!$G$75:$AB$138,,MATCH($I58,'ABP REC Calc'!$G$74:$AB$74,0)),'ABP REC Calc'!$C$75:$C$138,'ABP REC Spend'!$E58,'ABP REC Calc'!$B$75:$B$138,'ABP REC Spend'!$F58)*$D58,
IF(AND(AG58&gt;0,(AH$4-$G58)=(1+$B58)),((AG58/$D58)-AG58)/$C58,
(IF(AND((AH$4-$G58)&lt;(7+$B58),(AH$4-$G58)&gt;1),AG58,0))))</f>
        <v>0</v>
      </c>
    </row>
    <row r="59" spans="2:34" ht="14.75" customHeight="1" x14ac:dyDescent="0.25">
      <c r="B59" s="332" cm="1">
        <f t="array" ref="B59">INDEX(Inputs_ByYear!$D$78:$D$83, MATCH('ABP REC Spend'!$E59, Inputs_ByYear!$B$78:$B$83,0),)</f>
        <v>1</v>
      </c>
      <c r="C59" s="332" cm="1">
        <f t="array" ref="C59">INDEX(Inputs_ByYear!$D$60:$D$65, MATCH('ABP REC Spend'!$E59,Inputs_ByYear!$B$60:$B$65,0),)</f>
        <v>6</v>
      </c>
      <c r="D59" s="332" cm="1">
        <f t="array" ref="D59">INDEX(Inputs_ByYear!$D$69:$D$74, MATCH('ABP REC Spend'!$E59, Inputs_ByYear!$B$69:$B$74,0),)</f>
        <v>0.15</v>
      </c>
      <c r="E59" s="222" t="s">
        <v>234</v>
      </c>
      <c r="F59" s="219" t="s">
        <v>258</v>
      </c>
      <c r="G59" s="219">
        <f t="shared" si="3"/>
        <v>2032</v>
      </c>
      <c r="H59" s="219"/>
      <c r="I59" s="227" t="s">
        <v>30</v>
      </c>
      <c r="J59" s="234">
        <v>0</v>
      </c>
      <c r="K59" s="233">
        <f>IF(K$4=$G59+$B59,SUMIFS(INDEX('ABP REC Calc'!$G$75:$AB$138,,MATCH($I59,'ABP REC Calc'!$G$74:$AB$74,0)),'ABP REC Calc'!$C$75:$C$138,'ABP REC Spend'!$E59,'ABP REC Calc'!$B$75:$B$138,'ABP REC Spend'!$F59)*$D59,
IF(AND(J59&gt;0,(K$4-$G59)=(1+$B59)),((J59/$D59)-J59)/$C59,
(IF(AND((K$4-$G59)&lt;(7+$B59),(K$4-$G59)&gt;1),J59,0))))</f>
        <v>0</v>
      </c>
      <c r="L59" s="233">
        <f>IF(L$4=$G59+$B59,SUMIFS(INDEX('ABP REC Calc'!$G$75:$AB$138,,MATCH($I59,'ABP REC Calc'!$G$74:$AB$74,0)),'ABP REC Calc'!$C$75:$C$138,'ABP REC Spend'!$E59,'ABP REC Calc'!$B$75:$B$138,'ABP REC Spend'!$F59)*$D59,
IF(AND(K59&gt;0,(L$4-$G59)=(1+$B59)),((K59/$D59)-K59)/$C59,
(IF(AND((L$4-$G59)&lt;(7+$B59),(L$4-$G59)&gt;1),K59,0))))</f>
        <v>0</v>
      </c>
      <c r="M59" s="233">
        <f>IF(M$4=$G59+$B59,SUMIFS(INDEX('ABP REC Calc'!$G$75:$AB$138,,MATCH($I59,'ABP REC Calc'!$G$74:$AB$74,0)),'ABP REC Calc'!$C$75:$C$138,'ABP REC Spend'!$E59,'ABP REC Calc'!$B$75:$B$138,'ABP REC Spend'!$F59)*$D59,
IF(AND(L59&gt;0,(M$4-$G59)=(1+$B59)),((L59/$D59)-L59)/$C59,
(IF(AND((M$4-$G59)&lt;(7+$B59),(M$4-$G59)&gt;1),L59,0))))</f>
        <v>0</v>
      </c>
      <c r="N59" s="233">
        <f>IF(N$4=$G59+$B59,SUMIFS(INDEX('ABP REC Calc'!$G$75:$AB$138,,MATCH($I59,'ABP REC Calc'!$G$74:$AB$74,0)),'ABP REC Calc'!$C$75:$C$138,'ABP REC Spend'!$E59,'ABP REC Calc'!$B$75:$B$138,'ABP REC Spend'!$F59)*$D59,
IF(AND(M59&gt;0,(N$4-$G59)=(1+$B59)),((M59/$D59)-M59)/$C59,
(IF(AND((N$4-$G59)&lt;(7+$B59),(N$4-$G59)&gt;1),M59,0))))</f>
        <v>0</v>
      </c>
      <c r="O59" s="233">
        <f>IF(O$4=$G59+$B59,SUMIFS(INDEX('ABP REC Calc'!$G$75:$AB$138,,MATCH($I59,'ABP REC Calc'!$G$74:$AB$74,0)),'ABP REC Calc'!$C$75:$C$138,'ABP REC Spend'!$E59,'ABP REC Calc'!$B$75:$B$138,'ABP REC Spend'!$F59)*$D59,
IF(AND(N59&gt;0,(O$4-$G59)=(1+$B59)),((N59/$D59)-N59)/$C59,
(IF(AND((O$4-$G59)&lt;(7+$B59),(O$4-$G59)&gt;1),N59,0))))</f>
        <v>0</v>
      </c>
      <c r="P59" s="233">
        <f>IF(P$4=$G59+$B59,SUMIFS(INDEX('ABP REC Calc'!$G$75:$AB$138,,MATCH($I59,'ABP REC Calc'!$G$74:$AB$74,0)),'ABP REC Calc'!$C$75:$C$138,'ABP REC Spend'!$E59,'ABP REC Calc'!$B$75:$B$138,'ABP REC Spend'!$F59)*$D59,
IF(AND(O59&gt;0,(P$4-$G59)=(1+$B59)),((O59/$D59)-O59)/$C59,
(IF(AND((P$4-$G59)&lt;(7+$B59),(P$4-$G59)&gt;1),O59,0))))</f>
        <v>0</v>
      </c>
      <c r="Q59" s="233">
        <f>IF(Q$4=$G59+$B59,SUMIFS(INDEX('ABP REC Calc'!$G$75:$AB$138,,MATCH($I59,'ABP REC Calc'!$G$74:$AB$74,0)),'ABP REC Calc'!$C$75:$C$138,'ABP REC Spend'!$E59,'ABP REC Calc'!$B$75:$B$138,'ABP REC Spend'!$F59)*$D59,
IF(AND(P59&gt;0,(Q$4-$G59)=(1+$B59)),((P59/$D59)-P59)/$C59,
(IF(AND((Q$4-$G59)&lt;(7+$B59),(Q$4-$G59)&gt;1),P59,0))))</f>
        <v>0</v>
      </c>
      <c r="R59" s="233">
        <f>IF(R$4=$G59+$B59,SUMIFS(INDEX('ABP REC Calc'!$G$75:$AB$138,,MATCH($I59,'ABP REC Calc'!$G$74:$AB$74,0)),'ABP REC Calc'!$C$75:$C$138,'ABP REC Spend'!$E59,'ABP REC Calc'!$B$75:$B$138,'ABP REC Spend'!$F59)*$D59,
IF(AND(Q59&gt;0,(R$4-$G59)=(1+$B59)),((Q59/$D59)-Q59)/$C59,
(IF(AND((R$4-$G59)&lt;(7+$B59),(R$4-$G59)&gt;1),Q59,0))))</f>
        <v>0</v>
      </c>
      <c r="S59" s="233">
        <f>IF(S$4=$G59+$B59,SUMIFS(INDEX('ABP REC Calc'!$G$75:$AB$138,,MATCH($I59,'ABP REC Calc'!$G$74:$AB$74,0)),'ABP REC Calc'!$C$75:$C$138,'ABP REC Spend'!$E59,'ABP REC Calc'!$B$75:$B$138,'ABP REC Spend'!$F59)*$D59,
IF(AND(R59&gt;0,(S$4-$G59)=(1+$B59)),((R59/$D59)-R59)/$C59,
(IF(AND((S$4-$G59)&lt;(7+$B59),(S$4-$G59)&gt;1),R59,0))))</f>
        <v>8315581.6631132159</v>
      </c>
      <c r="T59" s="233">
        <f>IF(T$4=$G59+$B59,SUMIFS(INDEX('ABP REC Calc'!$G$75:$AB$138,,MATCH($I59,'ABP REC Calc'!$G$74:$AB$74,0)),'ABP REC Calc'!$C$75:$C$138,'ABP REC Spend'!$E59,'ABP REC Calc'!$B$75:$B$138,'ABP REC Spend'!$F59)*$D59,
IF(AND(S59&gt;0,(T$4-$G59)=(1+$B59)),((S59/$D59)-S59)/$C59,
(IF(AND((T$4-$G59)&lt;(7+$B59),(T$4-$G59)&gt;1),S59,0))))</f>
        <v>7853604.9040513709</v>
      </c>
      <c r="U59" s="233">
        <f>IF(U$4=$G59+$B59,SUMIFS(INDEX('ABP REC Calc'!$G$75:$AB$138,,MATCH($I59,'ABP REC Calc'!$G$74:$AB$74,0)),'ABP REC Calc'!$C$75:$C$138,'ABP REC Spend'!$E59,'ABP REC Calc'!$B$75:$B$138,'ABP REC Spend'!$F59)*$D59,
IF(AND(T59&gt;0,(U$4-$G59)=(1+$B59)),((T59/$D59)-T59)/$C59,
(IF(AND((U$4-$G59)&lt;(7+$B59),(U$4-$G59)&gt;1),T59,0))))</f>
        <v>7853604.9040513709</v>
      </c>
      <c r="V59" s="233">
        <f>IF(V$4=$G59+$B59,SUMIFS(INDEX('ABP REC Calc'!$G$75:$AB$138,,MATCH($I59,'ABP REC Calc'!$G$74:$AB$74,0)),'ABP REC Calc'!$C$75:$C$138,'ABP REC Spend'!$E59,'ABP REC Calc'!$B$75:$B$138,'ABP REC Spend'!$F59)*$D59,
IF(AND(U59&gt;0,(V$4-$G59)=(1+$B59)),((U59/$D59)-U59)/$C59,
(IF(AND((V$4-$G59)&lt;(7+$B59),(V$4-$G59)&gt;1),U59,0))))</f>
        <v>7853604.9040513709</v>
      </c>
      <c r="W59" s="233">
        <f>IF(W$4=$G59+$B59,SUMIFS(INDEX('ABP REC Calc'!$G$75:$AB$138,,MATCH($I59,'ABP REC Calc'!$G$74:$AB$74,0)),'ABP REC Calc'!$C$75:$C$138,'ABP REC Spend'!$E59,'ABP REC Calc'!$B$75:$B$138,'ABP REC Spend'!$F59)*$D59,
IF(AND(V59&gt;0,(W$4-$G59)=(1+$B59)),((V59/$D59)-V59)/$C59,
(IF(AND((W$4-$G59)&lt;(7+$B59),(W$4-$G59)&gt;1),V59,0))))</f>
        <v>7853604.9040513709</v>
      </c>
      <c r="X59" s="233">
        <f>IF(X$4=$G59+$B59,SUMIFS(INDEX('ABP REC Calc'!$G$75:$AB$138,,MATCH($I59,'ABP REC Calc'!$G$74:$AB$74,0)),'ABP REC Calc'!$C$75:$C$138,'ABP REC Spend'!$E59,'ABP REC Calc'!$B$75:$B$138,'ABP REC Spend'!$F59)*$D59,
IF(AND(W59&gt;0,(X$4-$G59)=(1+$B59)),((W59/$D59)-W59)/$C59,
(IF(AND((X$4-$G59)&lt;(7+$B59),(X$4-$G59)&gt;1),W59,0))))</f>
        <v>7853604.9040513709</v>
      </c>
      <c r="Y59" s="233">
        <f>IF(Y$4=$G59+$B59,SUMIFS(INDEX('ABP REC Calc'!$G$75:$AB$138,,MATCH($I59,'ABP REC Calc'!$G$74:$AB$74,0)),'ABP REC Calc'!$C$75:$C$138,'ABP REC Spend'!$E59,'ABP REC Calc'!$B$75:$B$138,'ABP REC Spend'!$F59)*$D59,
IF(AND(X59&gt;0,(Y$4-$G59)=(1+$B59)),((X59/$D59)-X59)/$C59,
(IF(AND((Y$4-$G59)&lt;(7+$B59),(Y$4-$G59)&gt;1),X59,0))))</f>
        <v>7853604.9040513709</v>
      </c>
      <c r="Z59" s="233">
        <f>IF(Z$4=$G59+$B59,SUMIFS(INDEX('ABP REC Calc'!$G$75:$AB$138,,MATCH($I59,'ABP REC Calc'!$G$74:$AB$74,0)),'ABP REC Calc'!$C$75:$C$138,'ABP REC Spend'!$E59,'ABP REC Calc'!$B$75:$B$138,'ABP REC Spend'!$F59)*$D59,
IF(AND(Y59&gt;0,(Z$4-$G59)=(1+$B59)),((Y59/$D59)-Y59)/$C59,
(IF(AND((Z$4-$G59)&lt;(7+$B59),(Z$4-$G59)&gt;1),Y59,0))))</f>
        <v>0</v>
      </c>
      <c r="AA59" s="233">
        <f>IF(AA$4=$G59+$B59,SUMIFS(INDEX('ABP REC Calc'!$G$75:$AB$138,,MATCH($I59,'ABP REC Calc'!$G$74:$AB$74,0)),'ABP REC Calc'!$C$75:$C$138,'ABP REC Spend'!$E59,'ABP REC Calc'!$B$75:$B$138,'ABP REC Spend'!$F59)*$D59,
IF(AND(Z59&gt;0,(AA$4-$G59)=(1+$B59)),((Z59/$D59)-Z59)/$C59,
(IF(AND((AA$4-$G59)&lt;(7+$B59),(AA$4-$G59)&gt;1),Z59,0))))</f>
        <v>0</v>
      </c>
      <c r="AB59" s="233">
        <f>IF(AB$4=$G59+$B59,SUMIFS(INDEX('ABP REC Calc'!$G$75:$AB$138,,MATCH($I59,'ABP REC Calc'!$G$74:$AB$74,0)),'ABP REC Calc'!$C$75:$C$138,'ABP REC Spend'!$E59,'ABP REC Calc'!$B$75:$B$138,'ABP REC Spend'!$F59)*$D59,
IF(AND(AA59&gt;0,(AB$4-$G59)=(1+$B59)),((AA59/$D59)-AA59)/$C59,
(IF(AND((AB$4-$G59)&lt;(7+$B59),(AB$4-$G59)&gt;1),AA59,0))))</f>
        <v>0</v>
      </c>
      <c r="AC59" s="233">
        <f>IF(AC$4=$G59+$B59,SUMIFS(INDEX('ABP REC Calc'!$G$75:$AB$138,,MATCH($I59,'ABP REC Calc'!$G$74:$AB$74,0)),'ABP REC Calc'!$C$75:$C$138,'ABP REC Spend'!$E59,'ABP REC Calc'!$B$75:$B$138,'ABP REC Spend'!$F59)*$D59,
IF(AND(AB59&gt;0,(AC$4-$G59)=(1+$B59)),((AB59/$D59)-AB59)/$C59,
(IF(AND((AC$4-$G59)&lt;(7+$B59),(AC$4-$G59)&gt;1),AB59,0))))</f>
        <v>0</v>
      </c>
      <c r="AD59" s="233">
        <f>IF(AD$4=$G59+$B59,SUMIFS(INDEX('ABP REC Calc'!$G$75:$AB$138,,MATCH($I59,'ABP REC Calc'!$G$74:$AB$74,0)),'ABP REC Calc'!$C$75:$C$138,'ABP REC Spend'!$E59,'ABP REC Calc'!$B$75:$B$138,'ABP REC Spend'!$F59)*$D59,
IF(AND(AC59&gt;0,(AD$4-$G59)=(1+$B59)),((AC59/$D59)-AC59)/$C59,
(IF(AND((AD$4-$G59)&lt;(7+$B59),(AD$4-$G59)&gt;1),AC59,0))))</f>
        <v>0</v>
      </c>
      <c r="AE59" s="233">
        <f>IF(AE$4=$G59+$B59,SUMIFS(INDEX('ABP REC Calc'!$G$75:$AB$138,,MATCH($I59,'ABP REC Calc'!$G$74:$AB$74,0)),'ABP REC Calc'!$C$75:$C$138,'ABP REC Spend'!$E59,'ABP REC Calc'!$B$75:$B$138,'ABP REC Spend'!$F59)*$D59,
IF(AND(AD59&gt;0,(AE$4-$G59)=(1+$B59)),((AD59/$D59)-AD59)/$C59,
(IF(AND((AE$4-$G59)&lt;(7+$B59),(AE$4-$G59)&gt;1),AD59,0))))</f>
        <v>0</v>
      </c>
      <c r="AF59" s="233">
        <f>IF(AF$4=$G59+$B59,SUMIFS(INDEX('ABP REC Calc'!$G$75:$AB$138,,MATCH($I59,'ABP REC Calc'!$G$74:$AB$74,0)),'ABP REC Calc'!$C$75:$C$138,'ABP REC Spend'!$E59,'ABP REC Calc'!$B$75:$B$138,'ABP REC Spend'!$F59)*$D59,
IF(AND(AE59&gt;0,(AF$4-$G59)=(1+$B59)),((AE59/$D59)-AE59)/$C59,
(IF(AND((AF$4-$G59)&lt;(7+$B59),(AF$4-$G59)&gt;1),AE59,0))))</f>
        <v>0</v>
      </c>
      <c r="AG59" s="233">
        <f>IF(AG$4=$G59+$B59,SUMIFS(INDEX('ABP REC Calc'!$G$75:$AB$138,,MATCH($I59,'ABP REC Calc'!$G$74:$AB$74,0)),'ABP REC Calc'!$C$75:$C$138,'ABP REC Spend'!$E59,'ABP REC Calc'!$B$75:$B$138,'ABP REC Spend'!$F59)*$D59,
IF(AND(AF59&gt;0,(AG$4-$G59)=(1+$B59)),((AF59/$D59)-AF59)/$C59,
(IF(AND((AG$4-$G59)&lt;(7+$B59),(AG$4-$G59)&gt;1),AF59,0))))</f>
        <v>0</v>
      </c>
      <c r="AH59" s="233">
        <f>IF(AH$4=$G59+$B59,SUMIFS(INDEX('ABP REC Calc'!$G$75:$AB$138,,MATCH($I59,'ABP REC Calc'!$G$74:$AB$74,0)),'ABP REC Calc'!$C$75:$C$138,'ABP REC Spend'!$E59,'ABP REC Calc'!$B$75:$B$138,'ABP REC Spend'!$F59)*$D59,
IF(AND(AG59&gt;0,(AH$4-$G59)=(1+$B59)),((AG59/$D59)-AG59)/$C59,
(IF(AND((AH$4-$G59)&lt;(7+$B59),(AH$4-$G59)&gt;1),AG59,0))))</f>
        <v>0</v>
      </c>
    </row>
    <row r="60" spans="2:34" ht="14.75" customHeight="1" x14ac:dyDescent="0.25">
      <c r="B60" s="332" cm="1">
        <f t="array" ref="B60">INDEX(Inputs_ByYear!$D$78:$D$83, MATCH('ABP REC Spend'!$E60, Inputs_ByYear!$B$78:$B$83,0),)</f>
        <v>1</v>
      </c>
      <c r="C60" s="332" cm="1">
        <f t="array" ref="C60">INDEX(Inputs_ByYear!$D$60:$D$65, MATCH('ABP REC Spend'!$E60,Inputs_ByYear!$B$60:$B$65,0),)</f>
        <v>6</v>
      </c>
      <c r="D60" s="332" cm="1">
        <f t="array" ref="D60">INDEX(Inputs_ByYear!$D$69:$D$74, MATCH('ABP REC Spend'!$E60, Inputs_ByYear!$B$69:$B$74,0),)</f>
        <v>0.15</v>
      </c>
      <c r="E60" s="222" t="s">
        <v>234</v>
      </c>
      <c r="F60" s="219" t="s">
        <v>258</v>
      </c>
      <c r="G60" s="219">
        <f t="shared" si="3"/>
        <v>2033</v>
      </c>
      <c r="H60" s="219"/>
      <c r="I60" s="227" t="s">
        <v>31</v>
      </c>
      <c r="J60" s="234">
        <v>0</v>
      </c>
      <c r="K60" s="233">
        <f>IF(K$4=$G60+$B60,SUMIFS(INDEX('ABP REC Calc'!$G$75:$AB$138,,MATCH($I60,'ABP REC Calc'!$G$74:$AB$74,0)),'ABP REC Calc'!$C$75:$C$138,'ABP REC Spend'!$E60,'ABP REC Calc'!$B$75:$B$138,'ABP REC Spend'!$F60)*$D60,
IF(AND(J60&gt;0,(K$4-$G60)=(1+$B60)),((J60/$D60)-J60)/$C60,
(IF(AND((K$4-$G60)&lt;(7+$B60),(K$4-$G60)&gt;1),J60,0))))</f>
        <v>0</v>
      </c>
      <c r="L60" s="233">
        <f>IF(L$4=$G60+$B60,SUMIFS(INDEX('ABP REC Calc'!$G$75:$AB$138,,MATCH($I60,'ABP REC Calc'!$G$74:$AB$74,0)),'ABP REC Calc'!$C$75:$C$138,'ABP REC Spend'!$E60,'ABP REC Calc'!$B$75:$B$138,'ABP REC Spend'!$F60)*$D60,
IF(AND(K60&gt;0,(L$4-$G60)=(1+$B60)),((K60/$D60)-K60)/$C60,
(IF(AND((L$4-$G60)&lt;(7+$B60),(L$4-$G60)&gt;1),K60,0))))</f>
        <v>0</v>
      </c>
      <c r="M60" s="233">
        <f>IF(M$4=$G60+$B60,SUMIFS(INDEX('ABP REC Calc'!$G$75:$AB$138,,MATCH($I60,'ABP REC Calc'!$G$74:$AB$74,0)),'ABP REC Calc'!$C$75:$C$138,'ABP REC Spend'!$E60,'ABP REC Calc'!$B$75:$B$138,'ABP REC Spend'!$F60)*$D60,
IF(AND(L60&gt;0,(M$4-$G60)=(1+$B60)),((L60/$D60)-L60)/$C60,
(IF(AND((M$4-$G60)&lt;(7+$B60),(M$4-$G60)&gt;1),L60,0))))</f>
        <v>0</v>
      </c>
      <c r="N60" s="233">
        <f>IF(N$4=$G60+$B60,SUMIFS(INDEX('ABP REC Calc'!$G$75:$AB$138,,MATCH($I60,'ABP REC Calc'!$G$74:$AB$74,0)),'ABP REC Calc'!$C$75:$C$138,'ABP REC Spend'!$E60,'ABP REC Calc'!$B$75:$B$138,'ABP REC Spend'!$F60)*$D60,
IF(AND(M60&gt;0,(N$4-$G60)=(1+$B60)),((M60/$D60)-M60)/$C60,
(IF(AND((N$4-$G60)&lt;(7+$B60),(N$4-$G60)&gt;1),M60,0))))</f>
        <v>0</v>
      </c>
      <c r="O60" s="233">
        <f>IF(O$4=$G60+$B60,SUMIFS(INDEX('ABP REC Calc'!$G$75:$AB$138,,MATCH($I60,'ABP REC Calc'!$G$74:$AB$74,0)),'ABP REC Calc'!$C$75:$C$138,'ABP REC Spend'!$E60,'ABP REC Calc'!$B$75:$B$138,'ABP REC Spend'!$F60)*$D60,
IF(AND(N60&gt;0,(O$4-$G60)=(1+$B60)),((N60/$D60)-N60)/$C60,
(IF(AND((O$4-$G60)&lt;(7+$B60),(O$4-$G60)&gt;1),N60,0))))</f>
        <v>0</v>
      </c>
      <c r="P60" s="233">
        <f>IF(P$4=$G60+$B60,SUMIFS(INDEX('ABP REC Calc'!$G$75:$AB$138,,MATCH($I60,'ABP REC Calc'!$G$74:$AB$74,0)),'ABP REC Calc'!$C$75:$C$138,'ABP REC Spend'!$E60,'ABP REC Calc'!$B$75:$B$138,'ABP REC Spend'!$F60)*$D60,
IF(AND(O60&gt;0,(P$4-$G60)=(1+$B60)),((O60/$D60)-O60)/$C60,
(IF(AND((P$4-$G60)&lt;(7+$B60),(P$4-$G60)&gt;1),O60,0))))</f>
        <v>0</v>
      </c>
      <c r="Q60" s="233">
        <f>IF(Q$4=$G60+$B60,SUMIFS(INDEX('ABP REC Calc'!$G$75:$AB$138,,MATCH($I60,'ABP REC Calc'!$G$74:$AB$74,0)),'ABP REC Calc'!$C$75:$C$138,'ABP REC Spend'!$E60,'ABP REC Calc'!$B$75:$B$138,'ABP REC Spend'!$F60)*$D60,
IF(AND(P60&gt;0,(Q$4-$G60)=(1+$B60)),((P60/$D60)-P60)/$C60,
(IF(AND((Q$4-$G60)&lt;(7+$B60),(Q$4-$G60)&gt;1),P60,0))))</f>
        <v>0</v>
      </c>
      <c r="R60" s="233">
        <f>IF(R$4=$G60+$B60,SUMIFS(INDEX('ABP REC Calc'!$G$75:$AB$138,,MATCH($I60,'ABP REC Calc'!$G$74:$AB$74,0)),'ABP REC Calc'!$C$75:$C$138,'ABP REC Spend'!$E60,'ABP REC Calc'!$B$75:$B$138,'ABP REC Spend'!$F60)*$D60,
IF(AND(Q60&gt;0,(R$4-$G60)=(1+$B60)),((Q60/$D60)-Q60)/$C60,
(IF(AND((R$4-$G60)&lt;(7+$B60),(R$4-$G60)&gt;1),Q60,0))))</f>
        <v>0</v>
      </c>
      <c r="S60" s="233">
        <f>IF(S$4=$G60+$B60,SUMIFS(INDEX('ABP REC Calc'!$G$75:$AB$138,,MATCH($I60,'ABP REC Calc'!$G$74:$AB$74,0)),'ABP REC Calc'!$C$75:$C$138,'ABP REC Spend'!$E60,'ABP REC Calc'!$B$75:$B$138,'ABP REC Spend'!$F60)*$D60,
IF(AND(R60&gt;0,(S$4-$G60)=(1+$B60)),((R60/$D60)-R60)/$C60,
(IF(AND((S$4-$G60)&lt;(7+$B60),(S$4-$G60)&gt;1),R60,0))))</f>
        <v>0</v>
      </c>
      <c r="T60" s="233">
        <f>IF(T$4=$G60+$B60,SUMIFS(INDEX('ABP REC Calc'!$G$75:$AB$138,,MATCH($I60,'ABP REC Calc'!$G$74:$AB$74,0)),'ABP REC Calc'!$C$75:$C$138,'ABP REC Spend'!$E60,'ABP REC Calc'!$B$75:$B$138,'ABP REC Spend'!$F60)*$D60,
IF(AND(S60&gt;0,(T$4-$G60)=(1+$B60)),((S60/$D60)-S60)/$C60,
(IF(AND((T$4-$G60)&lt;(7+$B60),(T$4-$G60)&gt;1),S60,0))))</f>
        <v>8232425.8464820832</v>
      </c>
      <c r="U60" s="233">
        <f>IF(U$4=$G60+$B60,SUMIFS(INDEX('ABP REC Calc'!$G$75:$AB$138,,MATCH($I60,'ABP REC Calc'!$G$74:$AB$74,0)),'ABP REC Calc'!$C$75:$C$138,'ABP REC Spend'!$E60,'ABP REC Calc'!$B$75:$B$138,'ABP REC Spend'!$F60)*$D60,
IF(AND(T60&gt;0,(U$4-$G60)=(1+$B60)),((T60/$D60)-T60)/$C60,
(IF(AND((U$4-$G60)&lt;(7+$B60),(U$4-$G60)&gt;1),T60,0))))</f>
        <v>7775068.8550108569</v>
      </c>
      <c r="V60" s="233">
        <f>IF(V$4=$G60+$B60,SUMIFS(INDEX('ABP REC Calc'!$G$75:$AB$138,,MATCH($I60,'ABP REC Calc'!$G$74:$AB$74,0)),'ABP REC Calc'!$C$75:$C$138,'ABP REC Spend'!$E60,'ABP REC Calc'!$B$75:$B$138,'ABP REC Spend'!$F60)*$D60,
IF(AND(U60&gt;0,(V$4-$G60)=(1+$B60)),((U60/$D60)-U60)/$C60,
(IF(AND((V$4-$G60)&lt;(7+$B60),(V$4-$G60)&gt;1),U60,0))))</f>
        <v>7775068.8550108569</v>
      </c>
      <c r="W60" s="233">
        <f>IF(W$4=$G60+$B60,SUMIFS(INDEX('ABP REC Calc'!$G$75:$AB$138,,MATCH($I60,'ABP REC Calc'!$G$74:$AB$74,0)),'ABP REC Calc'!$C$75:$C$138,'ABP REC Spend'!$E60,'ABP REC Calc'!$B$75:$B$138,'ABP REC Spend'!$F60)*$D60,
IF(AND(V60&gt;0,(W$4-$G60)=(1+$B60)),((V60/$D60)-V60)/$C60,
(IF(AND((W$4-$G60)&lt;(7+$B60),(W$4-$G60)&gt;1),V60,0))))</f>
        <v>7775068.8550108569</v>
      </c>
      <c r="X60" s="233">
        <f>IF(X$4=$G60+$B60,SUMIFS(INDEX('ABP REC Calc'!$G$75:$AB$138,,MATCH($I60,'ABP REC Calc'!$G$74:$AB$74,0)),'ABP REC Calc'!$C$75:$C$138,'ABP REC Spend'!$E60,'ABP REC Calc'!$B$75:$B$138,'ABP REC Spend'!$F60)*$D60,
IF(AND(W60&gt;0,(X$4-$G60)=(1+$B60)),((W60/$D60)-W60)/$C60,
(IF(AND((X$4-$G60)&lt;(7+$B60),(X$4-$G60)&gt;1),W60,0))))</f>
        <v>7775068.8550108569</v>
      </c>
      <c r="Y60" s="233">
        <f>IF(Y$4=$G60+$B60,SUMIFS(INDEX('ABP REC Calc'!$G$75:$AB$138,,MATCH($I60,'ABP REC Calc'!$G$74:$AB$74,0)),'ABP REC Calc'!$C$75:$C$138,'ABP REC Spend'!$E60,'ABP REC Calc'!$B$75:$B$138,'ABP REC Spend'!$F60)*$D60,
IF(AND(X60&gt;0,(Y$4-$G60)=(1+$B60)),((X60/$D60)-X60)/$C60,
(IF(AND((Y$4-$G60)&lt;(7+$B60),(Y$4-$G60)&gt;1),X60,0))))</f>
        <v>7775068.8550108569</v>
      </c>
      <c r="Z60" s="233">
        <f>IF(Z$4=$G60+$B60,SUMIFS(INDEX('ABP REC Calc'!$G$75:$AB$138,,MATCH($I60,'ABP REC Calc'!$G$74:$AB$74,0)),'ABP REC Calc'!$C$75:$C$138,'ABP REC Spend'!$E60,'ABP REC Calc'!$B$75:$B$138,'ABP REC Spend'!$F60)*$D60,
IF(AND(Y60&gt;0,(Z$4-$G60)=(1+$B60)),((Y60/$D60)-Y60)/$C60,
(IF(AND((Z$4-$G60)&lt;(7+$B60),(Z$4-$G60)&gt;1),Y60,0))))</f>
        <v>7775068.8550108569</v>
      </c>
      <c r="AA60" s="233">
        <f>IF(AA$4=$G60+$B60,SUMIFS(INDEX('ABP REC Calc'!$G$75:$AB$138,,MATCH($I60,'ABP REC Calc'!$G$74:$AB$74,0)),'ABP REC Calc'!$C$75:$C$138,'ABP REC Spend'!$E60,'ABP REC Calc'!$B$75:$B$138,'ABP REC Spend'!$F60)*$D60,
IF(AND(Z60&gt;0,(AA$4-$G60)=(1+$B60)),((Z60/$D60)-Z60)/$C60,
(IF(AND((AA$4-$G60)&lt;(7+$B60),(AA$4-$G60)&gt;1),Z60,0))))</f>
        <v>0</v>
      </c>
      <c r="AB60" s="233">
        <f>IF(AB$4=$G60+$B60,SUMIFS(INDEX('ABP REC Calc'!$G$75:$AB$138,,MATCH($I60,'ABP REC Calc'!$G$74:$AB$74,0)),'ABP REC Calc'!$C$75:$C$138,'ABP REC Spend'!$E60,'ABP REC Calc'!$B$75:$B$138,'ABP REC Spend'!$F60)*$D60,
IF(AND(AA60&gt;0,(AB$4-$G60)=(1+$B60)),((AA60/$D60)-AA60)/$C60,
(IF(AND((AB$4-$G60)&lt;(7+$B60),(AB$4-$G60)&gt;1),AA60,0))))</f>
        <v>0</v>
      </c>
      <c r="AC60" s="233">
        <f>IF(AC$4=$G60+$B60,SUMIFS(INDEX('ABP REC Calc'!$G$75:$AB$138,,MATCH($I60,'ABP REC Calc'!$G$74:$AB$74,0)),'ABP REC Calc'!$C$75:$C$138,'ABP REC Spend'!$E60,'ABP REC Calc'!$B$75:$B$138,'ABP REC Spend'!$F60)*$D60,
IF(AND(AB60&gt;0,(AC$4-$G60)=(1+$B60)),((AB60/$D60)-AB60)/$C60,
(IF(AND((AC$4-$G60)&lt;(7+$B60),(AC$4-$G60)&gt;1),AB60,0))))</f>
        <v>0</v>
      </c>
      <c r="AD60" s="233">
        <f>IF(AD$4=$G60+$B60,SUMIFS(INDEX('ABP REC Calc'!$G$75:$AB$138,,MATCH($I60,'ABP REC Calc'!$G$74:$AB$74,0)),'ABP REC Calc'!$C$75:$C$138,'ABP REC Spend'!$E60,'ABP REC Calc'!$B$75:$B$138,'ABP REC Spend'!$F60)*$D60,
IF(AND(AC60&gt;0,(AD$4-$G60)=(1+$B60)),((AC60/$D60)-AC60)/$C60,
(IF(AND((AD$4-$G60)&lt;(7+$B60),(AD$4-$G60)&gt;1),AC60,0))))</f>
        <v>0</v>
      </c>
      <c r="AE60" s="233">
        <f>IF(AE$4=$G60+$B60,SUMIFS(INDEX('ABP REC Calc'!$G$75:$AB$138,,MATCH($I60,'ABP REC Calc'!$G$74:$AB$74,0)),'ABP REC Calc'!$C$75:$C$138,'ABP REC Spend'!$E60,'ABP REC Calc'!$B$75:$B$138,'ABP REC Spend'!$F60)*$D60,
IF(AND(AD60&gt;0,(AE$4-$G60)=(1+$B60)),((AD60/$D60)-AD60)/$C60,
(IF(AND((AE$4-$G60)&lt;(7+$B60),(AE$4-$G60)&gt;1),AD60,0))))</f>
        <v>0</v>
      </c>
      <c r="AF60" s="233">
        <f>IF(AF$4=$G60+$B60,SUMIFS(INDEX('ABP REC Calc'!$G$75:$AB$138,,MATCH($I60,'ABP REC Calc'!$G$74:$AB$74,0)),'ABP REC Calc'!$C$75:$C$138,'ABP REC Spend'!$E60,'ABP REC Calc'!$B$75:$B$138,'ABP REC Spend'!$F60)*$D60,
IF(AND(AE60&gt;0,(AF$4-$G60)=(1+$B60)),((AE60/$D60)-AE60)/$C60,
(IF(AND((AF$4-$G60)&lt;(7+$B60),(AF$4-$G60)&gt;1),AE60,0))))</f>
        <v>0</v>
      </c>
      <c r="AG60" s="233">
        <f>IF(AG$4=$G60+$B60,SUMIFS(INDEX('ABP REC Calc'!$G$75:$AB$138,,MATCH($I60,'ABP REC Calc'!$G$74:$AB$74,0)),'ABP REC Calc'!$C$75:$C$138,'ABP REC Spend'!$E60,'ABP REC Calc'!$B$75:$B$138,'ABP REC Spend'!$F60)*$D60,
IF(AND(AF60&gt;0,(AG$4-$G60)=(1+$B60)),((AF60/$D60)-AF60)/$C60,
(IF(AND((AG$4-$G60)&lt;(7+$B60),(AG$4-$G60)&gt;1),AF60,0))))</f>
        <v>0</v>
      </c>
      <c r="AH60" s="233">
        <f>IF(AH$4=$G60+$B60,SUMIFS(INDEX('ABP REC Calc'!$G$75:$AB$138,,MATCH($I60,'ABP REC Calc'!$G$74:$AB$74,0)),'ABP REC Calc'!$C$75:$C$138,'ABP REC Spend'!$E60,'ABP REC Calc'!$B$75:$B$138,'ABP REC Spend'!$F60)*$D60,
IF(AND(AG60&gt;0,(AH$4-$G60)=(1+$B60)),((AG60/$D60)-AG60)/$C60,
(IF(AND((AH$4-$G60)&lt;(7+$B60),(AH$4-$G60)&gt;1),AG60,0))))</f>
        <v>0</v>
      </c>
    </row>
    <row r="61" spans="2:34" ht="14.75" customHeight="1" x14ac:dyDescent="0.25">
      <c r="B61" s="332" cm="1">
        <f t="array" ref="B61">INDEX(Inputs_ByYear!$D$78:$D$83, MATCH('ABP REC Spend'!$E61, Inputs_ByYear!$B$78:$B$83,0),)</f>
        <v>1</v>
      </c>
      <c r="C61" s="332" cm="1">
        <f t="array" ref="C61">INDEX(Inputs_ByYear!$D$60:$D$65, MATCH('ABP REC Spend'!$E61,Inputs_ByYear!$B$60:$B$65,0),)</f>
        <v>6</v>
      </c>
      <c r="D61" s="332" cm="1">
        <f t="array" ref="D61">INDEX(Inputs_ByYear!$D$69:$D$74, MATCH('ABP REC Spend'!$E61, Inputs_ByYear!$B$69:$B$74,0),)</f>
        <v>0.15</v>
      </c>
      <c r="E61" s="222" t="s">
        <v>234</v>
      </c>
      <c r="F61" s="219" t="s">
        <v>258</v>
      </c>
      <c r="G61" s="219">
        <f t="shared" si="3"/>
        <v>2034</v>
      </c>
      <c r="H61" s="219"/>
      <c r="I61" s="227" t="s">
        <v>32</v>
      </c>
      <c r="J61" s="234">
        <v>0</v>
      </c>
      <c r="K61" s="233">
        <f>IF(K$4=$G61+$B61,SUMIFS(INDEX('ABP REC Calc'!$G$75:$AB$138,,MATCH($I61,'ABP REC Calc'!$G$74:$AB$74,0)),'ABP REC Calc'!$C$75:$C$138,'ABP REC Spend'!$E61,'ABP REC Calc'!$B$75:$B$138,'ABP REC Spend'!$F61)*$D61,
IF(AND(J61&gt;0,(K$4-$G61)=(1+$B61)),((J61/$D61)-J61)/$C61,
(IF(AND((K$4-$G61)&lt;(7+$B61),(K$4-$G61)&gt;1),J61,0))))</f>
        <v>0</v>
      </c>
      <c r="L61" s="233">
        <f>IF(L$4=$G61+$B61,SUMIFS(INDEX('ABP REC Calc'!$G$75:$AB$138,,MATCH($I61,'ABP REC Calc'!$G$74:$AB$74,0)),'ABP REC Calc'!$C$75:$C$138,'ABP REC Spend'!$E61,'ABP REC Calc'!$B$75:$B$138,'ABP REC Spend'!$F61)*$D61,
IF(AND(K61&gt;0,(L$4-$G61)=(1+$B61)),((K61/$D61)-K61)/$C61,
(IF(AND((L$4-$G61)&lt;(7+$B61),(L$4-$G61)&gt;1),K61,0))))</f>
        <v>0</v>
      </c>
      <c r="M61" s="233">
        <f>IF(M$4=$G61+$B61,SUMIFS(INDEX('ABP REC Calc'!$G$75:$AB$138,,MATCH($I61,'ABP REC Calc'!$G$74:$AB$74,0)),'ABP REC Calc'!$C$75:$C$138,'ABP REC Spend'!$E61,'ABP REC Calc'!$B$75:$B$138,'ABP REC Spend'!$F61)*$D61,
IF(AND(L61&gt;0,(M$4-$G61)=(1+$B61)),((L61/$D61)-L61)/$C61,
(IF(AND((M$4-$G61)&lt;(7+$B61),(M$4-$G61)&gt;1),L61,0))))</f>
        <v>0</v>
      </c>
      <c r="N61" s="233">
        <f>IF(N$4=$G61+$B61,SUMIFS(INDEX('ABP REC Calc'!$G$75:$AB$138,,MATCH($I61,'ABP REC Calc'!$G$74:$AB$74,0)),'ABP REC Calc'!$C$75:$C$138,'ABP REC Spend'!$E61,'ABP REC Calc'!$B$75:$B$138,'ABP REC Spend'!$F61)*$D61,
IF(AND(M61&gt;0,(N$4-$G61)=(1+$B61)),((M61/$D61)-M61)/$C61,
(IF(AND((N$4-$G61)&lt;(7+$B61),(N$4-$G61)&gt;1),M61,0))))</f>
        <v>0</v>
      </c>
      <c r="O61" s="233">
        <f>IF(O$4=$G61+$B61,SUMIFS(INDEX('ABP REC Calc'!$G$75:$AB$138,,MATCH($I61,'ABP REC Calc'!$G$74:$AB$74,0)),'ABP REC Calc'!$C$75:$C$138,'ABP REC Spend'!$E61,'ABP REC Calc'!$B$75:$B$138,'ABP REC Spend'!$F61)*$D61,
IF(AND(N61&gt;0,(O$4-$G61)=(1+$B61)),((N61/$D61)-N61)/$C61,
(IF(AND((O$4-$G61)&lt;(7+$B61),(O$4-$G61)&gt;1),N61,0))))</f>
        <v>0</v>
      </c>
      <c r="P61" s="233">
        <f>IF(P$4=$G61+$B61,SUMIFS(INDEX('ABP REC Calc'!$G$75:$AB$138,,MATCH($I61,'ABP REC Calc'!$G$74:$AB$74,0)),'ABP REC Calc'!$C$75:$C$138,'ABP REC Spend'!$E61,'ABP REC Calc'!$B$75:$B$138,'ABP REC Spend'!$F61)*$D61,
IF(AND(O61&gt;0,(P$4-$G61)=(1+$B61)),((O61/$D61)-O61)/$C61,
(IF(AND((P$4-$G61)&lt;(7+$B61),(P$4-$G61)&gt;1),O61,0))))</f>
        <v>0</v>
      </c>
      <c r="Q61" s="233">
        <f>IF(Q$4=$G61+$B61,SUMIFS(INDEX('ABP REC Calc'!$G$75:$AB$138,,MATCH($I61,'ABP REC Calc'!$G$74:$AB$74,0)),'ABP REC Calc'!$C$75:$C$138,'ABP REC Spend'!$E61,'ABP REC Calc'!$B$75:$B$138,'ABP REC Spend'!$F61)*$D61,
IF(AND(P61&gt;0,(Q$4-$G61)=(1+$B61)),((P61/$D61)-P61)/$C61,
(IF(AND((Q$4-$G61)&lt;(7+$B61),(Q$4-$G61)&gt;1),P61,0))))</f>
        <v>0</v>
      </c>
      <c r="R61" s="233">
        <f>IF(R$4=$G61+$B61,SUMIFS(INDEX('ABP REC Calc'!$G$75:$AB$138,,MATCH($I61,'ABP REC Calc'!$G$74:$AB$74,0)),'ABP REC Calc'!$C$75:$C$138,'ABP REC Spend'!$E61,'ABP REC Calc'!$B$75:$B$138,'ABP REC Spend'!$F61)*$D61,
IF(AND(Q61&gt;0,(R$4-$G61)=(1+$B61)),((Q61/$D61)-Q61)/$C61,
(IF(AND((R$4-$G61)&lt;(7+$B61),(R$4-$G61)&gt;1),Q61,0))))</f>
        <v>0</v>
      </c>
      <c r="S61" s="233">
        <f>IF(S$4=$G61+$B61,SUMIFS(INDEX('ABP REC Calc'!$G$75:$AB$138,,MATCH($I61,'ABP REC Calc'!$G$74:$AB$74,0)),'ABP REC Calc'!$C$75:$C$138,'ABP REC Spend'!$E61,'ABP REC Calc'!$B$75:$B$138,'ABP REC Spend'!$F61)*$D61,
IF(AND(R61&gt;0,(S$4-$G61)=(1+$B61)),((R61/$D61)-R61)/$C61,
(IF(AND((S$4-$G61)&lt;(7+$B61),(S$4-$G61)&gt;1),R61,0))))</f>
        <v>0</v>
      </c>
      <c r="T61" s="233">
        <f>IF(T$4=$G61+$B61,SUMIFS(INDEX('ABP REC Calc'!$G$75:$AB$138,,MATCH($I61,'ABP REC Calc'!$G$74:$AB$74,0)),'ABP REC Calc'!$C$75:$C$138,'ABP REC Spend'!$E61,'ABP REC Calc'!$B$75:$B$138,'ABP REC Spend'!$F61)*$D61,
IF(AND(S61&gt;0,(T$4-$G61)=(1+$B61)),((S61/$D61)-S61)/$C61,
(IF(AND((T$4-$G61)&lt;(7+$B61),(T$4-$G61)&gt;1),S61,0))))</f>
        <v>0</v>
      </c>
      <c r="U61" s="233">
        <f>IF(U$4=$G61+$B61,SUMIFS(INDEX('ABP REC Calc'!$G$75:$AB$138,,MATCH($I61,'ABP REC Calc'!$G$74:$AB$74,0)),'ABP REC Calc'!$C$75:$C$138,'ABP REC Spend'!$E61,'ABP REC Calc'!$B$75:$B$138,'ABP REC Spend'!$F61)*$D61,
IF(AND(T61&gt;0,(U$4-$G61)=(1+$B61)),((T61/$D61)-T61)/$C61,
(IF(AND((U$4-$G61)&lt;(7+$B61),(U$4-$G61)&gt;1),T61,0))))</f>
        <v>8150101.5880172644</v>
      </c>
      <c r="V61" s="233">
        <f>IF(V$4=$G61+$B61,SUMIFS(INDEX('ABP REC Calc'!$G$75:$AB$138,,MATCH($I61,'ABP REC Calc'!$G$74:$AB$74,0)),'ABP REC Calc'!$C$75:$C$138,'ABP REC Spend'!$E61,'ABP REC Calc'!$B$75:$B$138,'ABP REC Spend'!$F61)*$D61,
IF(AND(U61&gt;0,(V$4-$G61)=(1+$B61)),((U61/$D61)-U61)/$C61,
(IF(AND((V$4-$G61)&lt;(7+$B61),(V$4-$G61)&gt;1),U61,0))))</f>
        <v>7697318.1664607497</v>
      </c>
      <c r="W61" s="233">
        <f>IF(W$4=$G61+$B61,SUMIFS(INDEX('ABP REC Calc'!$G$75:$AB$138,,MATCH($I61,'ABP REC Calc'!$G$74:$AB$74,0)),'ABP REC Calc'!$C$75:$C$138,'ABP REC Spend'!$E61,'ABP REC Calc'!$B$75:$B$138,'ABP REC Spend'!$F61)*$D61,
IF(AND(V61&gt;0,(W$4-$G61)=(1+$B61)),((V61/$D61)-V61)/$C61,
(IF(AND((W$4-$G61)&lt;(7+$B61),(W$4-$G61)&gt;1),V61,0))))</f>
        <v>7697318.1664607497</v>
      </c>
      <c r="X61" s="233">
        <f>IF(X$4=$G61+$B61,SUMIFS(INDEX('ABP REC Calc'!$G$75:$AB$138,,MATCH($I61,'ABP REC Calc'!$G$74:$AB$74,0)),'ABP REC Calc'!$C$75:$C$138,'ABP REC Spend'!$E61,'ABP REC Calc'!$B$75:$B$138,'ABP REC Spend'!$F61)*$D61,
IF(AND(W61&gt;0,(X$4-$G61)=(1+$B61)),((W61/$D61)-W61)/$C61,
(IF(AND((X$4-$G61)&lt;(7+$B61),(X$4-$G61)&gt;1),W61,0))))</f>
        <v>7697318.1664607497</v>
      </c>
      <c r="Y61" s="233">
        <f>IF(Y$4=$G61+$B61,SUMIFS(INDEX('ABP REC Calc'!$G$75:$AB$138,,MATCH($I61,'ABP REC Calc'!$G$74:$AB$74,0)),'ABP REC Calc'!$C$75:$C$138,'ABP REC Spend'!$E61,'ABP REC Calc'!$B$75:$B$138,'ABP REC Spend'!$F61)*$D61,
IF(AND(X61&gt;0,(Y$4-$G61)=(1+$B61)),((X61/$D61)-X61)/$C61,
(IF(AND((Y$4-$G61)&lt;(7+$B61),(Y$4-$G61)&gt;1),X61,0))))</f>
        <v>7697318.1664607497</v>
      </c>
      <c r="Z61" s="233">
        <f>IF(Z$4=$G61+$B61,SUMIFS(INDEX('ABP REC Calc'!$G$75:$AB$138,,MATCH($I61,'ABP REC Calc'!$G$74:$AB$74,0)),'ABP REC Calc'!$C$75:$C$138,'ABP REC Spend'!$E61,'ABP REC Calc'!$B$75:$B$138,'ABP REC Spend'!$F61)*$D61,
IF(AND(Y61&gt;0,(Z$4-$G61)=(1+$B61)),((Y61/$D61)-Y61)/$C61,
(IF(AND((Z$4-$G61)&lt;(7+$B61),(Z$4-$G61)&gt;1),Y61,0))))</f>
        <v>7697318.1664607497</v>
      </c>
      <c r="AA61" s="233">
        <f>IF(AA$4=$G61+$B61,SUMIFS(INDEX('ABP REC Calc'!$G$75:$AB$138,,MATCH($I61,'ABP REC Calc'!$G$74:$AB$74,0)),'ABP REC Calc'!$C$75:$C$138,'ABP REC Spend'!$E61,'ABP REC Calc'!$B$75:$B$138,'ABP REC Spend'!$F61)*$D61,
IF(AND(Z61&gt;0,(AA$4-$G61)=(1+$B61)),((Z61/$D61)-Z61)/$C61,
(IF(AND((AA$4-$G61)&lt;(7+$B61),(AA$4-$G61)&gt;1),Z61,0))))</f>
        <v>7697318.1664607497</v>
      </c>
      <c r="AB61" s="233">
        <f>IF(AB$4=$G61+$B61,SUMIFS(INDEX('ABP REC Calc'!$G$75:$AB$138,,MATCH($I61,'ABP REC Calc'!$G$74:$AB$74,0)),'ABP REC Calc'!$C$75:$C$138,'ABP REC Spend'!$E61,'ABP REC Calc'!$B$75:$B$138,'ABP REC Spend'!$F61)*$D61,
IF(AND(AA61&gt;0,(AB$4-$G61)=(1+$B61)),((AA61/$D61)-AA61)/$C61,
(IF(AND((AB$4-$G61)&lt;(7+$B61),(AB$4-$G61)&gt;1),AA61,0))))</f>
        <v>0</v>
      </c>
      <c r="AC61" s="233">
        <f>IF(AC$4=$G61+$B61,SUMIFS(INDEX('ABP REC Calc'!$G$75:$AB$138,,MATCH($I61,'ABP REC Calc'!$G$74:$AB$74,0)),'ABP REC Calc'!$C$75:$C$138,'ABP REC Spend'!$E61,'ABP REC Calc'!$B$75:$B$138,'ABP REC Spend'!$F61)*$D61,
IF(AND(AB61&gt;0,(AC$4-$G61)=(1+$B61)),((AB61/$D61)-AB61)/$C61,
(IF(AND((AC$4-$G61)&lt;(7+$B61),(AC$4-$G61)&gt;1),AB61,0))))</f>
        <v>0</v>
      </c>
      <c r="AD61" s="233">
        <f>IF(AD$4=$G61+$B61,SUMIFS(INDEX('ABP REC Calc'!$G$75:$AB$138,,MATCH($I61,'ABP REC Calc'!$G$74:$AB$74,0)),'ABP REC Calc'!$C$75:$C$138,'ABP REC Spend'!$E61,'ABP REC Calc'!$B$75:$B$138,'ABP REC Spend'!$F61)*$D61,
IF(AND(AC61&gt;0,(AD$4-$G61)=(1+$B61)),((AC61/$D61)-AC61)/$C61,
(IF(AND((AD$4-$G61)&lt;(7+$B61),(AD$4-$G61)&gt;1),AC61,0))))</f>
        <v>0</v>
      </c>
      <c r="AE61" s="233">
        <f>IF(AE$4=$G61+$B61,SUMIFS(INDEX('ABP REC Calc'!$G$75:$AB$138,,MATCH($I61,'ABP REC Calc'!$G$74:$AB$74,0)),'ABP REC Calc'!$C$75:$C$138,'ABP REC Spend'!$E61,'ABP REC Calc'!$B$75:$B$138,'ABP REC Spend'!$F61)*$D61,
IF(AND(AD61&gt;0,(AE$4-$G61)=(1+$B61)),((AD61/$D61)-AD61)/$C61,
(IF(AND((AE$4-$G61)&lt;(7+$B61),(AE$4-$G61)&gt;1),AD61,0))))</f>
        <v>0</v>
      </c>
      <c r="AF61" s="233">
        <f>IF(AF$4=$G61+$B61,SUMIFS(INDEX('ABP REC Calc'!$G$75:$AB$138,,MATCH($I61,'ABP REC Calc'!$G$74:$AB$74,0)),'ABP REC Calc'!$C$75:$C$138,'ABP REC Spend'!$E61,'ABP REC Calc'!$B$75:$B$138,'ABP REC Spend'!$F61)*$D61,
IF(AND(AE61&gt;0,(AF$4-$G61)=(1+$B61)),((AE61/$D61)-AE61)/$C61,
(IF(AND((AF$4-$G61)&lt;(7+$B61),(AF$4-$G61)&gt;1),AE61,0))))</f>
        <v>0</v>
      </c>
      <c r="AG61" s="233">
        <f>IF(AG$4=$G61+$B61,SUMIFS(INDEX('ABP REC Calc'!$G$75:$AB$138,,MATCH($I61,'ABP REC Calc'!$G$74:$AB$74,0)),'ABP REC Calc'!$C$75:$C$138,'ABP REC Spend'!$E61,'ABP REC Calc'!$B$75:$B$138,'ABP REC Spend'!$F61)*$D61,
IF(AND(AF61&gt;0,(AG$4-$G61)=(1+$B61)),((AF61/$D61)-AF61)/$C61,
(IF(AND((AG$4-$G61)&lt;(7+$B61),(AG$4-$G61)&gt;1),AF61,0))))</f>
        <v>0</v>
      </c>
      <c r="AH61" s="233">
        <f>IF(AH$4=$G61+$B61,SUMIFS(INDEX('ABP REC Calc'!$G$75:$AB$138,,MATCH($I61,'ABP REC Calc'!$G$74:$AB$74,0)),'ABP REC Calc'!$C$75:$C$138,'ABP REC Spend'!$E61,'ABP REC Calc'!$B$75:$B$138,'ABP REC Spend'!$F61)*$D61,
IF(AND(AG61&gt;0,(AH$4-$G61)=(1+$B61)),((AG61/$D61)-AG61)/$C61,
(IF(AND((AH$4-$G61)&lt;(7+$B61),(AH$4-$G61)&gt;1),AG61,0))))</f>
        <v>0</v>
      </c>
    </row>
    <row r="62" spans="2:34" ht="14.75" customHeight="1" x14ac:dyDescent="0.25">
      <c r="B62" s="332" cm="1">
        <f t="array" ref="B62">INDEX(Inputs_ByYear!$D$78:$D$83, MATCH('ABP REC Spend'!$E62, Inputs_ByYear!$B$78:$B$83,0),)</f>
        <v>1</v>
      </c>
      <c r="C62" s="332" cm="1">
        <f t="array" ref="C62">INDEX(Inputs_ByYear!$D$60:$D$65, MATCH('ABP REC Spend'!$E62,Inputs_ByYear!$B$60:$B$65,0),)</f>
        <v>6</v>
      </c>
      <c r="D62" s="332" cm="1">
        <f t="array" ref="D62">INDEX(Inputs_ByYear!$D$69:$D$74, MATCH('ABP REC Spend'!$E62, Inputs_ByYear!$B$69:$B$74,0),)</f>
        <v>0.15</v>
      </c>
      <c r="E62" s="222" t="s">
        <v>234</v>
      </c>
      <c r="F62" s="219" t="s">
        <v>258</v>
      </c>
      <c r="G62" s="219">
        <f t="shared" si="3"/>
        <v>2035</v>
      </c>
      <c r="H62" s="219"/>
      <c r="I62" s="227" t="s">
        <v>33</v>
      </c>
      <c r="J62" s="234">
        <v>0</v>
      </c>
      <c r="K62" s="233">
        <f>IF(K$4=$G62+$B62,SUMIFS(INDEX('ABP REC Calc'!$G$75:$AB$138,,MATCH($I62,'ABP REC Calc'!$G$74:$AB$74,0)),'ABP REC Calc'!$C$75:$C$138,'ABP REC Spend'!$E62,'ABP REC Calc'!$B$75:$B$138,'ABP REC Spend'!$F62)*$D62,
IF(AND(J62&gt;0,(K$4-$G62)=(1+$B62)),((J62/$D62)-J62)/$C62,
(IF(AND((K$4-$G62)&lt;(7+$B62),(K$4-$G62)&gt;1),J62,0))))</f>
        <v>0</v>
      </c>
      <c r="L62" s="233">
        <f>IF(L$4=$G62+$B62,SUMIFS(INDEX('ABP REC Calc'!$G$75:$AB$138,,MATCH($I62,'ABP REC Calc'!$G$74:$AB$74,0)),'ABP REC Calc'!$C$75:$C$138,'ABP REC Spend'!$E62,'ABP REC Calc'!$B$75:$B$138,'ABP REC Spend'!$F62)*$D62,
IF(AND(K62&gt;0,(L$4-$G62)=(1+$B62)),((K62/$D62)-K62)/$C62,
(IF(AND((L$4-$G62)&lt;(7+$B62),(L$4-$G62)&gt;1),K62,0))))</f>
        <v>0</v>
      </c>
      <c r="M62" s="233">
        <f>IF(M$4=$G62+$B62,SUMIFS(INDEX('ABP REC Calc'!$G$75:$AB$138,,MATCH($I62,'ABP REC Calc'!$G$74:$AB$74,0)),'ABP REC Calc'!$C$75:$C$138,'ABP REC Spend'!$E62,'ABP REC Calc'!$B$75:$B$138,'ABP REC Spend'!$F62)*$D62,
IF(AND(L62&gt;0,(M$4-$G62)=(1+$B62)),((L62/$D62)-L62)/$C62,
(IF(AND((M$4-$G62)&lt;(7+$B62),(M$4-$G62)&gt;1),L62,0))))</f>
        <v>0</v>
      </c>
      <c r="N62" s="233">
        <f>IF(N$4=$G62+$B62,SUMIFS(INDEX('ABP REC Calc'!$G$75:$AB$138,,MATCH($I62,'ABP REC Calc'!$G$74:$AB$74,0)),'ABP REC Calc'!$C$75:$C$138,'ABP REC Spend'!$E62,'ABP REC Calc'!$B$75:$B$138,'ABP REC Spend'!$F62)*$D62,
IF(AND(M62&gt;0,(N$4-$G62)=(1+$B62)),((M62/$D62)-M62)/$C62,
(IF(AND((N$4-$G62)&lt;(7+$B62),(N$4-$G62)&gt;1),M62,0))))</f>
        <v>0</v>
      </c>
      <c r="O62" s="233">
        <f>IF(O$4=$G62+$B62,SUMIFS(INDEX('ABP REC Calc'!$G$75:$AB$138,,MATCH($I62,'ABP REC Calc'!$G$74:$AB$74,0)),'ABP REC Calc'!$C$75:$C$138,'ABP REC Spend'!$E62,'ABP REC Calc'!$B$75:$B$138,'ABP REC Spend'!$F62)*$D62,
IF(AND(N62&gt;0,(O$4-$G62)=(1+$B62)),((N62/$D62)-N62)/$C62,
(IF(AND((O$4-$G62)&lt;(7+$B62),(O$4-$G62)&gt;1),N62,0))))</f>
        <v>0</v>
      </c>
      <c r="P62" s="233">
        <f>IF(P$4=$G62+$B62,SUMIFS(INDEX('ABP REC Calc'!$G$75:$AB$138,,MATCH($I62,'ABP REC Calc'!$G$74:$AB$74,0)),'ABP REC Calc'!$C$75:$C$138,'ABP REC Spend'!$E62,'ABP REC Calc'!$B$75:$B$138,'ABP REC Spend'!$F62)*$D62,
IF(AND(O62&gt;0,(P$4-$G62)=(1+$B62)),((O62/$D62)-O62)/$C62,
(IF(AND((P$4-$G62)&lt;(7+$B62),(P$4-$G62)&gt;1),O62,0))))</f>
        <v>0</v>
      </c>
      <c r="Q62" s="233">
        <f>IF(Q$4=$G62+$B62,SUMIFS(INDEX('ABP REC Calc'!$G$75:$AB$138,,MATCH($I62,'ABP REC Calc'!$G$74:$AB$74,0)),'ABP REC Calc'!$C$75:$C$138,'ABP REC Spend'!$E62,'ABP REC Calc'!$B$75:$B$138,'ABP REC Spend'!$F62)*$D62,
IF(AND(P62&gt;0,(Q$4-$G62)=(1+$B62)),((P62/$D62)-P62)/$C62,
(IF(AND((Q$4-$G62)&lt;(7+$B62),(Q$4-$G62)&gt;1),P62,0))))</f>
        <v>0</v>
      </c>
      <c r="R62" s="233">
        <f>IF(R$4=$G62+$B62,SUMIFS(INDEX('ABP REC Calc'!$G$75:$AB$138,,MATCH($I62,'ABP REC Calc'!$G$74:$AB$74,0)),'ABP REC Calc'!$C$75:$C$138,'ABP REC Spend'!$E62,'ABP REC Calc'!$B$75:$B$138,'ABP REC Spend'!$F62)*$D62,
IF(AND(Q62&gt;0,(R$4-$G62)=(1+$B62)),((Q62/$D62)-Q62)/$C62,
(IF(AND((R$4-$G62)&lt;(7+$B62),(R$4-$G62)&gt;1),Q62,0))))</f>
        <v>0</v>
      </c>
      <c r="S62" s="233">
        <f>IF(S$4=$G62+$B62,SUMIFS(INDEX('ABP REC Calc'!$G$75:$AB$138,,MATCH($I62,'ABP REC Calc'!$G$74:$AB$74,0)),'ABP REC Calc'!$C$75:$C$138,'ABP REC Spend'!$E62,'ABP REC Calc'!$B$75:$B$138,'ABP REC Spend'!$F62)*$D62,
IF(AND(R62&gt;0,(S$4-$G62)=(1+$B62)),((R62/$D62)-R62)/$C62,
(IF(AND((S$4-$G62)&lt;(7+$B62),(S$4-$G62)&gt;1),R62,0))))</f>
        <v>0</v>
      </c>
      <c r="T62" s="233">
        <f>IF(T$4=$G62+$B62,SUMIFS(INDEX('ABP REC Calc'!$G$75:$AB$138,,MATCH($I62,'ABP REC Calc'!$G$74:$AB$74,0)),'ABP REC Calc'!$C$75:$C$138,'ABP REC Spend'!$E62,'ABP REC Calc'!$B$75:$B$138,'ABP REC Spend'!$F62)*$D62,
IF(AND(S62&gt;0,(T$4-$G62)=(1+$B62)),((S62/$D62)-S62)/$C62,
(IF(AND((T$4-$G62)&lt;(7+$B62),(T$4-$G62)&gt;1),S62,0))))</f>
        <v>0</v>
      </c>
      <c r="U62" s="233">
        <f>IF(U$4=$G62+$B62,SUMIFS(INDEX('ABP REC Calc'!$G$75:$AB$138,,MATCH($I62,'ABP REC Calc'!$G$74:$AB$74,0)),'ABP REC Calc'!$C$75:$C$138,'ABP REC Spend'!$E62,'ABP REC Calc'!$B$75:$B$138,'ABP REC Spend'!$F62)*$D62,
IF(AND(T62&gt;0,(U$4-$G62)=(1+$B62)),((T62/$D62)-T62)/$C62,
(IF(AND((U$4-$G62)&lt;(7+$B62),(U$4-$G62)&gt;1),T62,0))))</f>
        <v>0</v>
      </c>
      <c r="V62" s="233">
        <f>IF(V$4=$G62+$B62,SUMIFS(INDEX('ABP REC Calc'!$G$75:$AB$138,,MATCH($I62,'ABP REC Calc'!$G$74:$AB$74,0)),'ABP REC Calc'!$C$75:$C$138,'ABP REC Spend'!$E62,'ABP REC Calc'!$B$75:$B$138,'ABP REC Spend'!$F62)*$D62,
IF(AND(U62&gt;0,(V$4-$G62)=(1+$B62)),((U62/$D62)-U62)/$C62,
(IF(AND((V$4-$G62)&lt;(7+$B62),(V$4-$G62)&gt;1),U62,0))))</f>
        <v>8068600.5721370904</v>
      </c>
      <c r="W62" s="233">
        <f>IF(W$4=$G62+$B62,SUMIFS(INDEX('ABP REC Calc'!$G$75:$AB$138,,MATCH($I62,'ABP REC Calc'!$G$74:$AB$74,0)),'ABP REC Calc'!$C$75:$C$138,'ABP REC Spend'!$E62,'ABP REC Calc'!$B$75:$B$138,'ABP REC Spend'!$F62)*$D62,
IF(AND(V62&gt;0,(W$4-$G62)=(1+$B62)),((V62/$D62)-V62)/$C62,
(IF(AND((W$4-$G62)&lt;(7+$B62),(W$4-$G62)&gt;1),V62,0))))</f>
        <v>7620344.9847961413</v>
      </c>
      <c r="X62" s="233">
        <f>IF(X$4=$G62+$B62,SUMIFS(INDEX('ABP REC Calc'!$G$75:$AB$138,,MATCH($I62,'ABP REC Calc'!$G$74:$AB$74,0)),'ABP REC Calc'!$C$75:$C$138,'ABP REC Spend'!$E62,'ABP REC Calc'!$B$75:$B$138,'ABP REC Spend'!$F62)*$D62,
IF(AND(W62&gt;0,(X$4-$G62)=(1+$B62)),((W62/$D62)-W62)/$C62,
(IF(AND((X$4-$G62)&lt;(7+$B62),(X$4-$G62)&gt;1),W62,0))))</f>
        <v>7620344.9847961413</v>
      </c>
      <c r="Y62" s="233">
        <f>IF(Y$4=$G62+$B62,SUMIFS(INDEX('ABP REC Calc'!$G$75:$AB$138,,MATCH($I62,'ABP REC Calc'!$G$74:$AB$74,0)),'ABP REC Calc'!$C$75:$C$138,'ABP REC Spend'!$E62,'ABP REC Calc'!$B$75:$B$138,'ABP REC Spend'!$F62)*$D62,
IF(AND(X62&gt;0,(Y$4-$G62)=(1+$B62)),((X62/$D62)-X62)/$C62,
(IF(AND((Y$4-$G62)&lt;(7+$B62),(Y$4-$G62)&gt;1),X62,0))))</f>
        <v>7620344.9847961413</v>
      </c>
      <c r="Z62" s="233">
        <f>IF(Z$4=$G62+$B62,SUMIFS(INDEX('ABP REC Calc'!$G$75:$AB$138,,MATCH($I62,'ABP REC Calc'!$G$74:$AB$74,0)),'ABP REC Calc'!$C$75:$C$138,'ABP REC Spend'!$E62,'ABP REC Calc'!$B$75:$B$138,'ABP REC Spend'!$F62)*$D62,
IF(AND(Y62&gt;0,(Z$4-$G62)=(1+$B62)),((Y62/$D62)-Y62)/$C62,
(IF(AND((Z$4-$G62)&lt;(7+$B62),(Z$4-$G62)&gt;1),Y62,0))))</f>
        <v>7620344.9847961413</v>
      </c>
      <c r="AA62" s="233">
        <f>IF(AA$4=$G62+$B62,SUMIFS(INDEX('ABP REC Calc'!$G$75:$AB$138,,MATCH($I62,'ABP REC Calc'!$G$74:$AB$74,0)),'ABP REC Calc'!$C$75:$C$138,'ABP REC Spend'!$E62,'ABP REC Calc'!$B$75:$B$138,'ABP REC Spend'!$F62)*$D62,
IF(AND(Z62&gt;0,(AA$4-$G62)=(1+$B62)),((Z62/$D62)-Z62)/$C62,
(IF(AND((AA$4-$G62)&lt;(7+$B62),(AA$4-$G62)&gt;1),Z62,0))))</f>
        <v>7620344.9847961413</v>
      </c>
      <c r="AB62" s="233">
        <f>IF(AB$4=$G62+$B62,SUMIFS(INDEX('ABP REC Calc'!$G$75:$AB$138,,MATCH($I62,'ABP REC Calc'!$G$74:$AB$74,0)),'ABP REC Calc'!$C$75:$C$138,'ABP REC Spend'!$E62,'ABP REC Calc'!$B$75:$B$138,'ABP REC Spend'!$F62)*$D62,
IF(AND(AA62&gt;0,(AB$4-$G62)=(1+$B62)),((AA62/$D62)-AA62)/$C62,
(IF(AND((AB$4-$G62)&lt;(7+$B62),(AB$4-$G62)&gt;1),AA62,0))))</f>
        <v>7620344.9847961413</v>
      </c>
      <c r="AC62" s="233">
        <f>IF(AC$4=$G62+$B62,SUMIFS(INDEX('ABP REC Calc'!$G$75:$AB$138,,MATCH($I62,'ABP REC Calc'!$G$74:$AB$74,0)),'ABP REC Calc'!$C$75:$C$138,'ABP REC Spend'!$E62,'ABP REC Calc'!$B$75:$B$138,'ABP REC Spend'!$F62)*$D62,
IF(AND(AB62&gt;0,(AC$4-$G62)=(1+$B62)),((AB62/$D62)-AB62)/$C62,
(IF(AND((AC$4-$G62)&lt;(7+$B62),(AC$4-$G62)&gt;1),AB62,0))))</f>
        <v>0</v>
      </c>
      <c r="AD62" s="233">
        <f>IF(AD$4=$G62+$B62,SUMIFS(INDEX('ABP REC Calc'!$G$75:$AB$138,,MATCH($I62,'ABP REC Calc'!$G$74:$AB$74,0)),'ABP REC Calc'!$C$75:$C$138,'ABP REC Spend'!$E62,'ABP REC Calc'!$B$75:$B$138,'ABP REC Spend'!$F62)*$D62,
IF(AND(AC62&gt;0,(AD$4-$G62)=(1+$B62)),((AC62/$D62)-AC62)/$C62,
(IF(AND((AD$4-$G62)&lt;(7+$B62),(AD$4-$G62)&gt;1),AC62,0))))</f>
        <v>0</v>
      </c>
      <c r="AE62" s="233">
        <f>IF(AE$4=$G62+$B62,SUMIFS(INDEX('ABP REC Calc'!$G$75:$AB$138,,MATCH($I62,'ABP REC Calc'!$G$74:$AB$74,0)),'ABP REC Calc'!$C$75:$C$138,'ABP REC Spend'!$E62,'ABP REC Calc'!$B$75:$B$138,'ABP REC Spend'!$F62)*$D62,
IF(AND(AD62&gt;0,(AE$4-$G62)=(1+$B62)),((AD62/$D62)-AD62)/$C62,
(IF(AND((AE$4-$G62)&lt;(7+$B62),(AE$4-$G62)&gt;1),AD62,0))))</f>
        <v>0</v>
      </c>
      <c r="AF62" s="233">
        <f>IF(AF$4=$G62+$B62,SUMIFS(INDEX('ABP REC Calc'!$G$75:$AB$138,,MATCH($I62,'ABP REC Calc'!$G$74:$AB$74,0)),'ABP REC Calc'!$C$75:$C$138,'ABP REC Spend'!$E62,'ABP REC Calc'!$B$75:$B$138,'ABP REC Spend'!$F62)*$D62,
IF(AND(AE62&gt;0,(AF$4-$G62)=(1+$B62)),((AE62/$D62)-AE62)/$C62,
(IF(AND((AF$4-$G62)&lt;(7+$B62),(AF$4-$G62)&gt;1),AE62,0))))</f>
        <v>0</v>
      </c>
      <c r="AG62" s="233">
        <f>IF(AG$4=$G62+$B62,SUMIFS(INDEX('ABP REC Calc'!$G$75:$AB$138,,MATCH($I62,'ABP REC Calc'!$G$74:$AB$74,0)),'ABP REC Calc'!$C$75:$C$138,'ABP REC Spend'!$E62,'ABP REC Calc'!$B$75:$B$138,'ABP REC Spend'!$F62)*$D62,
IF(AND(AF62&gt;0,(AG$4-$G62)=(1+$B62)),((AF62/$D62)-AF62)/$C62,
(IF(AND((AG$4-$G62)&lt;(7+$B62),(AG$4-$G62)&gt;1),AF62,0))))</f>
        <v>0</v>
      </c>
      <c r="AH62" s="233">
        <f>IF(AH$4=$G62+$B62,SUMIFS(INDEX('ABP REC Calc'!$G$75:$AB$138,,MATCH($I62,'ABP REC Calc'!$G$74:$AB$74,0)),'ABP REC Calc'!$C$75:$C$138,'ABP REC Spend'!$E62,'ABP REC Calc'!$B$75:$B$138,'ABP REC Spend'!$F62)*$D62,
IF(AND(AG62&gt;0,(AH$4-$G62)=(1+$B62)),((AG62/$D62)-AG62)/$C62,
(IF(AND((AH$4-$G62)&lt;(7+$B62),(AH$4-$G62)&gt;1),AG62,0))))</f>
        <v>0</v>
      </c>
    </row>
    <row r="63" spans="2:34" ht="14.75" customHeight="1" x14ac:dyDescent="0.25">
      <c r="B63" s="332" cm="1">
        <f t="array" ref="B63">INDEX(Inputs_ByYear!$D$78:$D$83, MATCH('ABP REC Spend'!$E63, Inputs_ByYear!$B$78:$B$83,0),)</f>
        <v>1</v>
      </c>
      <c r="C63" s="332" cm="1">
        <f t="array" ref="C63">INDEX(Inputs_ByYear!$D$60:$D$65, MATCH('ABP REC Spend'!$E63,Inputs_ByYear!$B$60:$B$65,0),)</f>
        <v>6</v>
      </c>
      <c r="D63" s="332" cm="1">
        <f t="array" ref="D63">INDEX(Inputs_ByYear!$D$69:$D$74, MATCH('ABP REC Spend'!$E63, Inputs_ByYear!$B$69:$B$74,0),)</f>
        <v>0.15</v>
      </c>
      <c r="E63" s="222" t="s">
        <v>234</v>
      </c>
      <c r="F63" s="219" t="s">
        <v>258</v>
      </c>
      <c r="G63" s="219">
        <f t="shared" si="3"/>
        <v>2036</v>
      </c>
      <c r="H63" s="219"/>
      <c r="I63" s="227" t="s">
        <v>34</v>
      </c>
      <c r="J63" s="234">
        <v>0</v>
      </c>
      <c r="K63" s="233">
        <f>IF(K$4=$G63+$B63,SUMIFS(INDEX('ABP REC Calc'!$G$75:$AB$138,,MATCH($I63,'ABP REC Calc'!$G$74:$AB$74,0)),'ABP REC Calc'!$C$75:$C$138,'ABP REC Spend'!$E63,'ABP REC Calc'!$B$75:$B$138,'ABP REC Spend'!$F63)*$D63,
IF(AND(J63&gt;0,(K$4-$G63)=(1+$B63)),((J63/$D63)-J63)/$C63,
(IF(AND((K$4-$G63)&lt;(7+$B63),(K$4-$G63)&gt;1),J63,0))))</f>
        <v>0</v>
      </c>
      <c r="L63" s="233">
        <f>IF(L$4=$G63+$B63,SUMIFS(INDEX('ABP REC Calc'!$G$75:$AB$138,,MATCH($I63,'ABP REC Calc'!$G$74:$AB$74,0)),'ABP REC Calc'!$C$75:$C$138,'ABP REC Spend'!$E63,'ABP REC Calc'!$B$75:$B$138,'ABP REC Spend'!$F63)*$D63,
IF(AND(K63&gt;0,(L$4-$G63)=(1+$B63)),((K63/$D63)-K63)/$C63,
(IF(AND((L$4-$G63)&lt;(7+$B63),(L$4-$G63)&gt;1),K63,0))))</f>
        <v>0</v>
      </c>
      <c r="M63" s="233">
        <f>IF(M$4=$G63+$B63,SUMIFS(INDEX('ABP REC Calc'!$G$75:$AB$138,,MATCH($I63,'ABP REC Calc'!$G$74:$AB$74,0)),'ABP REC Calc'!$C$75:$C$138,'ABP REC Spend'!$E63,'ABP REC Calc'!$B$75:$B$138,'ABP REC Spend'!$F63)*$D63,
IF(AND(L63&gt;0,(M$4-$G63)=(1+$B63)),((L63/$D63)-L63)/$C63,
(IF(AND((M$4-$G63)&lt;(7+$B63),(M$4-$G63)&gt;1),L63,0))))</f>
        <v>0</v>
      </c>
      <c r="N63" s="233">
        <f>IF(N$4=$G63+$B63,SUMIFS(INDEX('ABP REC Calc'!$G$75:$AB$138,,MATCH($I63,'ABP REC Calc'!$G$74:$AB$74,0)),'ABP REC Calc'!$C$75:$C$138,'ABP REC Spend'!$E63,'ABP REC Calc'!$B$75:$B$138,'ABP REC Spend'!$F63)*$D63,
IF(AND(M63&gt;0,(N$4-$G63)=(1+$B63)),((M63/$D63)-M63)/$C63,
(IF(AND((N$4-$G63)&lt;(7+$B63),(N$4-$G63)&gt;1),M63,0))))</f>
        <v>0</v>
      </c>
      <c r="O63" s="233">
        <f>IF(O$4=$G63+$B63,SUMIFS(INDEX('ABP REC Calc'!$G$75:$AB$138,,MATCH($I63,'ABP REC Calc'!$G$74:$AB$74,0)),'ABP REC Calc'!$C$75:$C$138,'ABP REC Spend'!$E63,'ABP REC Calc'!$B$75:$B$138,'ABP REC Spend'!$F63)*$D63,
IF(AND(N63&gt;0,(O$4-$G63)=(1+$B63)),((N63/$D63)-N63)/$C63,
(IF(AND((O$4-$G63)&lt;(7+$B63),(O$4-$G63)&gt;1),N63,0))))</f>
        <v>0</v>
      </c>
      <c r="P63" s="233">
        <f>IF(P$4=$G63+$B63,SUMIFS(INDEX('ABP REC Calc'!$G$75:$AB$138,,MATCH($I63,'ABP REC Calc'!$G$74:$AB$74,0)),'ABP REC Calc'!$C$75:$C$138,'ABP REC Spend'!$E63,'ABP REC Calc'!$B$75:$B$138,'ABP REC Spend'!$F63)*$D63,
IF(AND(O63&gt;0,(P$4-$G63)=(1+$B63)),((O63/$D63)-O63)/$C63,
(IF(AND((P$4-$G63)&lt;(7+$B63),(P$4-$G63)&gt;1),O63,0))))</f>
        <v>0</v>
      </c>
      <c r="Q63" s="233">
        <f>IF(Q$4=$G63+$B63,SUMIFS(INDEX('ABP REC Calc'!$G$75:$AB$138,,MATCH($I63,'ABP REC Calc'!$G$74:$AB$74,0)),'ABP REC Calc'!$C$75:$C$138,'ABP REC Spend'!$E63,'ABP REC Calc'!$B$75:$B$138,'ABP REC Spend'!$F63)*$D63,
IF(AND(P63&gt;0,(Q$4-$G63)=(1+$B63)),((P63/$D63)-P63)/$C63,
(IF(AND((Q$4-$G63)&lt;(7+$B63),(Q$4-$G63)&gt;1),P63,0))))</f>
        <v>0</v>
      </c>
      <c r="R63" s="233">
        <f>IF(R$4=$G63+$B63,SUMIFS(INDEX('ABP REC Calc'!$G$75:$AB$138,,MATCH($I63,'ABP REC Calc'!$G$74:$AB$74,0)),'ABP REC Calc'!$C$75:$C$138,'ABP REC Spend'!$E63,'ABP REC Calc'!$B$75:$B$138,'ABP REC Spend'!$F63)*$D63,
IF(AND(Q63&gt;0,(R$4-$G63)=(1+$B63)),((Q63/$D63)-Q63)/$C63,
(IF(AND((R$4-$G63)&lt;(7+$B63),(R$4-$G63)&gt;1),Q63,0))))</f>
        <v>0</v>
      </c>
      <c r="S63" s="233">
        <f>IF(S$4=$G63+$B63,SUMIFS(INDEX('ABP REC Calc'!$G$75:$AB$138,,MATCH($I63,'ABP REC Calc'!$G$74:$AB$74,0)),'ABP REC Calc'!$C$75:$C$138,'ABP REC Spend'!$E63,'ABP REC Calc'!$B$75:$B$138,'ABP REC Spend'!$F63)*$D63,
IF(AND(R63&gt;0,(S$4-$G63)=(1+$B63)),((R63/$D63)-R63)/$C63,
(IF(AND((S$4-$G63)&lt;(7+$B63),(S$4-$G63)&gt;1),R63,0))))</f>
        <v>0</v>
      </c>
      <c r="T63" s="233">
        <f>IF(T$4=$G63+$B63,SUMIFS(INDEX('ABP REC Calc'!$G$75:$AB$138,,MATCH($I63,'ABP REC Calc'!$G$74:$AB$74,0)),'ABP REC Calc'!$C$75:$C$138,'ABP REC Spend'!$E63,'ABP REC Calc'!$B$75:$B$138,'ABP REC Spend'!$F63)*$D63,
IF(AND(S63&gt;0,(T$4-$G63)=(1+$B63)),((S63/$D63)-S63)/$C63,
(IF(AND((T$4-$G63)&lt;(7+$B63),(T$4-$G63)&gt;1),S63,0))))</f>
        <v>0</v>
      </c>
      <c r="U63" s="233">
        <f>IF(U$4=$G63+$B63,SUMIFS(INDEX('ABP REC Calc'!$G$75:$AB$138,,MATCH($I63,'ABP REC Calc'!$G$74:$AB$74,0)),'ABP REC Calc'!$C$75:$C$138,'ABP REC Spend'!$E63,'ABP REC Calc'!$B$75:$B$138,'ABP REC Spend'!$F63)*$D63,
IF(AND(T63&gt;0,(U$4-$G63)=(1+$B63)),((T63/$D63)-T63)/$C63,
(IF(AND((U$4-$G63)&lt;(7+$B63),(U$4-$G63)&gt;1),T63,0))))</f>
        <v>0</v>
      </c>
      <c r="V63" s="233">
        <f>IF(V$4=$G63+$B63,SUMIFS(INDEX('ABP REC Calc'!$G$75:$AB$138,,MATCH($I63,'ABP REC Calc'!$G$74:$AB$74,0)),'ABP REC Calc'!$C$75:$C$138,'ABP REC Spend'!$E63,'ABP REC Calc'!$B$75:$B$138,'ABP REC Spend'!$F63)*$D63,
IF(AND(U63&gt;0,(V$4-$G63)=(1+$B63)),((U63/$D63)-U63)/$C63,
(IF(AND((V$4-$G63)&lt;(7+$B63),(V$4-$G63)&gt;1),U63,0))))</f>
        <v>0</v>
      </c>
      <c r="W63" s="233">
        <f>IF(W$4=$G63+$B63,SUMIFS(INDEX('ABP REC Calc'!$G$75:$AB$138,,MATCH($I63,'ABP REC Calc'!$G$74:$AB$74,0)),'ABP REC Calc'!$C$75:$C$138,'ABP REC Spend'!$E63,'ABP REC Calc'!$B$75:$B$138,'ABP REC Spend'!$F63)*$D63,
IF(AND(V63&gt;0,(W$4-$G63)=(1+$B63)),((V63/$D63)-V63)/$C63,
(IF(AND((W$4-$G63)&lt;(7+$B63),(W$4-$G63)&gt;1),V63,0))))</f>
        <v>7987914.5664157188</v>
      </c>
      <c r="X63" s="233">
        <f>IF(X$4=$G63+$B63,SUMIFS(INDEX('ABP REC Calc'!$G$75:$AB$138,,MATCH($I63,'ABP REC Calc'!$G$74:$AB$74,0)),'ABP REC Calc'!$C$75:$C$138,'ABP REC Spend'!$E63,'ABP REC Calc'!$B$75:$B$138,'ABP REC Spend'!$F63)*$D63,
IF(AND(W63&gt;0,(X$4-$G63)=(1+$B63)),((W63/$D63)-W63)/$C63,
(IF(AND((X$4-$G63)&lt;(7+$B63),(X$4-$G63)&gt;1),W63,0))))</f>
        <v>7544141.5349481786</v>
      </c>
      <c r="Y63" s="233">
        <f>IF(Y$4=$G63+$B63,SUMIFS(INDEX('ABP REC Calc'!$G$75:$AB$138,,MATCH($I63,'ABP REC Calc'!$G$74:$AB$74,0)),'ABP REC Calc'!$C$75:$C$138,'ABP REC Spend'!$E63,'ABP REC Calc'!$B$75:$B$138,'ABP REC Spend'!$F63)*$D63,
IF(AND(X63&gt;0,(Y$4-$G63)=(1+$B63)),((X63/$D63)-X63)/$C63,
(IF(AND((Y$4-$G63)&lt;(7+$B63),(Y$4-$G63)&gt;1),X63,0))))</f>
        <v>7544141.5349481786</v>
      </c>
      <c r="Z63" s="233">
        <f>IF(Z$4=$G63+$B63,SUMIFS(INDEX('ABP REC Calc'!$G$75:$AB$138,,MATCH($I63,'ABP REC Calc'!$G$74:$AB$74,0)),'ABP REC Calc'!$C$75:$C$138,'ABP REC Spend'!$E63,'ABP REC Calc'!$B$75:$B$138,'ABP REC Spend'!$F63)*$D63,
IF(AND(Y63&gt;0,(Z$4-$G63)=(1+$B63)),((Y63/$D63)-Y63)/$C63,
(IF(AND((Z$4-$G63)&lt;(7+$B63),(Z$4-$G63)&gt;1),Y63,0))))</f>
        <v>7544141.5349481786</v>
      </c>
      <c r="AA63" s="233">
        <f>IF(AA$4=$G63+$B63,SUMIFS(INDEX('ABP REC Calc'!$G$75:$AB$138,,MATCH($I63,'ABP REC Calc'!$G$74:$AB$74,0)),'ABP REC Calc'!$C$75:$C$138,'ABP REC Spend'!$E63,'ABP REC Calc'!$B$75:$B$138,'ABP REC Spend'!$F63)*$D63,
IF(AND(Z63&gt;0,(AA$4-$G63)=(1+$B63)),((Z63/$D63)-Z63)/$C63,
(IF(AND((AA$4-$G63)&lt;(7+$B63),(AA$4-$G63)&gt;1),Z63,0))))</f>
        <v>7544141.5349481786</v>
      </c>
      <c r="AB63" s="233">
        <f>IF(AB$4=$G63+$B63,SUMIFS(INDEX('ABP REC Calc'!$G$75:$AB$138,,MATCH($I63,'ABP REC Calc'!$G$74:$AB$74,0)),'ABP REC Calc'!$C$75:$C$138,'ABP REC Spend'!$E63,'ABP REC Calc'!$B$75:$B$138,'ABP REC Spend'!$F63)*$D63,
IF(AND(AA63&gt;0,(AB$4-$G63)=(1+$B63)),((AA63/$D63)-AA63)/$C63,
(IF(AND((AB$4-$G63)&lt;(7+$B63),(AB$4-$G63)&gt;1),AA63,0))))</f>
        <v>7544141.5349481786</v>
      </c>
      <c r="AC63" s="233">
        <f>IF(AC$4=$G63+$B63,SUMIFS(INDEX('ABP REC Calc'!$G$75:$AB$138,,MATCH($I63,'ABP REC Calc'!$G$74:$AB$74,0)),'ABP REC Calc'!$C$75:$C$138,'ABP REC Spend'!$E63,'ABP REC Calc'!$B$75:$B$138,'ABP REC Spend'!$F63)*$D63,
IF(AND(AB63&gt;0,(AC$4-$G63)=(1+$B63)),((AB63/$D63)-AB63)/$C63,
(IF(AND((AC$4-$G63)&lt;(7+$B63),(AC$4-$G63)&gt;1),AB63,0))))</f>
        <v>7544141.5349481786</v>
      </c>
      <c r="AD63" s="233">
        <f>IF(AD$4=$G63+$B63,SUMIFS(INDEX('ABP REC Calc'!$G$75:$AB$138,,MATCH($I63,'ABP REC Calc'!$G$74:$AB$74,0)),'ABP REC Calc'!$C$75:$C$138,'ABP REC Spend'!$E63,'ABP REC Calc'!$B$75:$B$138,'ABP REC Spend'!$F63)*$D63,
IF(AND(AC63&gt;0,(AD$4-$G63)=(1+$B63)),((AC63/$D63)-AC63)/$C63,
(IF(AND((AD$4-$G63)&lt;(7+$B63),(AD$4-$G63)&gt;1),AC63,0))))</f>
        <v>0</v>
      </c>
      <c r="AE63" s="233">
        <f>IF(AE$4=$G63+$B63,SUMIFS(INDEX('ABP REC Calc'!$G$75:$AB$138,,MATCH($I63,'ABP REC Calc'!$G$74:$AB$74,0)),'ABP REC Calc'!$C$75:$C$138,'ABP REC Spend'!$E63,'ABP REC Calc'!$B$75:$B$138,'ABP REC Spend'!$F63)*$D63,
IF(AND(AD63&gt;0,(AE$4-$G63)=(1+$B63)),((AD63/$D63)-AD63)/$C63,
(IF(AND((AE$4-$G63)&lt;(7+$B63),(AE$4-$G63)&gt;1),AD63,0))))</f>
        <v>0</v>
      </c>
      <c r="AF63" s="233">
        <f>IF(AF$4=$G63+$B63,SUMIFS(INDEX('ABP REC Calc'!$G$75:$AB$138,,MATCH($I63,'ABP REC Calc'!$G$74:$AB$74,0)),'ABP REC Calc'!$C$75:$C$138,'ABP REC Spend'!$E63,'ABP REC Calc'!$B$75:$B$138,'ABP REC Spend'!$F63)*$D63,
IF(AND(AE63&gt;0,(AF$4-$G63)=(1+$B63)),((AE63/$D63)-AE63)/$C63,
(IF(AND((AF$4-$G63)&lt;(7+$B63),(AF$4-$G63)&gt;1),AE63,0))))</f>
        <v>0</v>
      </c>
      <c r="AG63" s="233">
        <f>IF(AG$4=$G63+$B63,SUMIFS(INDEX('ABP REC Calc'!$G$75:$AB$138,,MATCH($I63,'ABP REC Calc'!$G$74:$AB$74,0)),'ABP REC Calc'!$C$75:$C$138,'ABP REC Spend'!$E63,'ABP REC Calc'!$B$75:$B$138,'ABP REC Spend'!$F63)*$D63,
IF(AND(AF63&gt;0,(AG$4-$G63)=(1+$B63)),((AF63/$D63)-AF63)/$C63,
(IF(AND((AG$4-$G63)&lt;(7+$B63),(AG$4-$G63)&gt;1),AF63,0))))</f>
        <v>0</v>
      </c>
      <c r="AH63" s="233">
        <f>IF(AH$4=$G63+$B63,SUMIFS(INDEX('ABP REC Calc'!$G$75:$AB$138,,MATCH($I63,'ABP REC Calc'!$G$74:$AB$74,0)),'ABP REC Calc'!$C$75:$C$138,'ABP REC Spend'!$E63,'ABP REC Calc'!$B$75:$B$138,'ABP REC Spend'!$F63)*$D63,
IF(AND(AG63&gt;0,(AH$4-$G63)=(1+$B63)),((AG63/$D63)-AG63)/$C63,
(IF(AND((AH$4-$G63)&lt;(7+$B63),(AH$4-$G63)&gt;1),AG63,0))))</f>
        <v>0</v>
      </c>
    </row>
    <row r="64" spans="2:34" ht="14.75" customHeight="1" x14ac:dyDescent="0.25">
      <c r="B64" s="332" cm="1">
        <f t="array" ref="B64">INDEX(Inputs_ByYear!$D$78:$D$83, MATCH('ABP REC Spend'!$E64, Inputs_ByYear!$B$78:$B$83,0),)</f>
        <v>1</v>
      </c>
      <c r="C64" s="332" cm="1">
        <f t="array" ref="C64">INDEX(Inputs_ByYear!$D$60:$D$65, MATCH('ABP REC Spend'!$E64,Inputs_ByYear!$B$60:$B$65,0),)</f>
        <v>6</v>
      </c>
      <c r="D64" s="332" cm="1">
        <f t="array" ref="D64">INDEX(Inputs_ByYear!$D$69:$D$74, MATCH('ABP REC Spend'!$E64, Inputs_ByYear!$B$69:$B$74,0),)</f>
        <v>0.15</v>
      </c>
      <c r="E64" s="222" t="s">
        <v>234</v>
      </c>
      <c r="F64" s="219" t="s">
        <v>258</v>
      </c>
      <c r="G64" s="219">
        <f t="shared" si="3"/>
        <v>2037</v>
      </c>
      <c r="H64" s="219"/>
      <c r="I64" s="227" t="s">
        <v>35</v>
      </c>
      <c r="J64" s="234">
        <v>0</v>
      </c>
      <c r="K64" s="233">
        <f>IF(K$4=$G64+$B64,SUMIFS(INDEX('ABP REC Calc'!$G$75:$AB$138,,MATCH($I64,'ABP REC Calc'!$G$74:$AB$74,0)),'ABP REC Calc'!$C$75:$C$138,'ABP REC Spend'!$E64,'ABP REC Calc'!$B$75:$B$138,'ABP REC Spend'!$F64)*$D64,
IF(AND(J64&gt;0,(K$4-$G64)=(1+$B64)),((J64/$D64)-J64)/$C64,
(IF(AND((K$4-$G64)&lt;(7+$B64),(K$4-$G64)&gt;1),J64,0))))</f>
        <v>0</v>
      </c>
      <c r="L64" s="233">
        <f>IF(L$4=$G64+$B64,SUMIFS(INDEX('ABP REC Calc'!$G$75:$AB$138,,MATCH($I64,'ABP REC Calc'!$G$74:$AB$74,0)),'ABP REC Calc'!$C$75:$C$138,'ABP REC Spend'!$E64,'ABP REC Calc'!$B$75:$B$138,'ABP REC Spend'!$F64)*$D64,
IF(AND(K64&gt;0,(L$4-$G64)=(1+$B64)),((K64/$D64)-K64)/$C64,
(IF(AND((L$4-$G64)&lt;(7+$B64),(L$4-$G64)&gt;1),K64,0))))</f>
        <v>0</v>
      </c>
      <c r="M64" s="233">
        <f>IF(M$4=$G64+$B64,SUMIFS(INDEX('ABP REC Calc'!$G$75:$AB$138,,MATCH($I64,'ABP REC Calc'!$G$74:$AB$74,0)),'ABP REC Calc'!$C$75:$C$138,'ABP REC Spend'!$E64,'ABP REC Calc'!$B$75:$B$138,'ABP REC Spend'!$F64)*$D64,
IF(AND(L64&gt;0,(M$4-$G64)=(1+$B64)),((L64/$D64)-L64)/$C64,
(IF(AND((M$4-$G64)&lt;(7+$B64),(M$4-$G64)&gt;1),L64,0))))</f>
        <v>0</v>
      </c>
      <c r="N64" s="233">
        <f>IF(N$4=$G64+$B64,SUMIFS(INDEX('ABP REC Calc'!$G$75:$AB$138,,MATCH($I64,'ABP REC Calc'!$G$74:$AB$74,0)),'ABP REC Calc'!$C$75:$C$138,'ABP REC Spend'!$E64,'ABP REC Calc'!$B$75:$B$138,'ABP REC Spend'!$F64)*$D64,
IF(AND(M64&gt;0,(N$4-$G64)=(1+$B64)),((M64/$D64)-M64)/$C64,
(IF(AND((N$4-$G64)&lt;(7+$B64),(N$4-$G64)&gt;1),M64,0))))</f>
        <v>0</v>
      </c>
      <c r="O64" s="233">
        <f>IF(O$4=$G64+$B64,SUMIFS(INDEX('ABP REC Calc'!$G$75:$AB$138,,MATCH($I64,'ABP REC Calc'!$G$74:$AB$74,0)),'ABP REC Calc'!$C$75:$C$138,'ABP REC Spend'!$E64,'ABP REC Calc'!$B$75:$B$138,'ABP REC Spend'!$F64)*$D64,
IF(AND(N64&gt;0,(O$4-$G64)=(1+$B64)),((N64/$D64)-N64)/$C64,
(IF(AND((O$4-$G64)&lt;(7+$B64),(O$4-$G64)&gt;1),N64,0))))</f>
        <v>0</v>
      </c>
      <c r="P64" s="233">
        <f>IF(P$4=$G64+$B64,SUMIFS(INDEX('ABP REC Calc'!$G$75:$AB$138,,MATCH($I64,'ABP REC Calc'!$G$74:$AB$74,0)),'ABP REC Calc'!$C$75:$C$138,'ABP REC Spend'!$E64,'ABP REC Calc'!$B$75:$B$138,'ABP REC Spend'!$F64)*$D64,
IF(AND(O64&gt;0,(P$4-$G64)=(1+$B64)),((O64/$D64)-O64)/$C64,
(IF(AND((P$4-$G64)&lt;(7+$B64),(P$4-$G64)&gt;1),O64,0))))</f>
        <v>0</v>
      </c>
      <c r="Q64" s="233">
        <f>IF(Q$4=$G64+$B64,SUMIFS(INDEX('ABP REC Calc'!$G$75:$AB$138,,MATCH($I64,'ABP REC Calc'!$G$74:$AB$74,0)),'ABP REC Calc'!$C$75:$C$138,'ABP REC Spend'!$E64,'ABP REC Calc'!$B$75:$B$138,'ABP REC Spend'!$F64)*$D64,
IF(AND(P64&gt;0,(Q$4-$G64)=(1+$B64)),((P64/$D64)-P64)/$C64,
(IF(AND((Q$4-$G64)&lt;(7+$B64),(Q$4-$G64)&gt;1),P64,0))))</f>
        <v>0</v>
      </c>
      <c r="R64" s="233">
        <f>IF(R$4=$G64+$B64,SUMIFS(INDEX('ABP REC Calc'!$G$75:$AB$138,,MATCH($I64,'ABP REC Calc'!$G$74:$AB$74,0)),'ABP REC Calc'!$C$75:$C$138,'ABP REC Spend'!$E64,'ABP REC Calc'!$B$75:$B$138,'ABP REC Spend'!$F64)*$D64,
IF(AND(Q64&gt;0,(R$4-$G64)=(1+$B64)),((Q64/$D64)-Q64)/$C64,
(IF(AND((R$4-$G64)&lt;(7+$B64),(R$4-$G64)&gt;1),Q64,0))))</f>
        <v>0</v>
      </c>
      <c r="S64" s="233">
        <f>IF(S$4=$G64+$B64,SUMIFS(INDEX('ABP REC Calc'!$G$75:$AB$138,,MATCH($I64,'ABP REC Calc'!$G$74:$AB$74,0)),'ABP REC Calc'!$C$75:$C$138,'ABP REC Spend'!$E64,'ABP REC Calc'!$B$75:$B$138,'ABP REC Spend'!$F64)*$D64,
IF(AND(R64&gt;0,(S$4-$G64)=(1+$B64)),((R64/$D64)-R64)/$C64,
(IF(AND((S$4-$G64)&lt;(7+$B64),(S$4-$G64)&gt;1),R64,0))))</f>
        <v>0</v>
      </c>
      <c r="T64" s="233">
        <f>IF(T$4=$G64+$B64,SUMIFS(INDEX('ABP REC Calc'!$G$75:$AB$138,,MATCH($I64,'ABP REC Calc'!$G$74:$AB$74,0)),'ABP REC Calc'!$C$75:$C$138,'ABP REC Spend'!$E64,'ABP REC Calc'!$B$75:$B$138,'ABP REC Spend'!$F64)*$D64,
IF(AND(S64&gt;0,(T$4-$G64)=(1+$B64)),((S64/$D64)-S64)/$C64,
(IF(AND((T$4-$G64)&lt;(7+$B64),(T$4-$G64)&gt;1),S64,0))))</f>
        <v>0</v>
      </c>
      <c r="U64" s="233">
        <f>IF(U$4=$G64+$B64,SUMIFS(INDEX('ABP REC Calc'!$G$75:$AB$138,,MATCH($I64,'ABP REC Calc'!$G$74:$AB$74,0)),'ABP REC Calc'!$C$75:$C$138,'ABP REC Spend'!$E64,'ABP REC Calc'!$B$75:$B$138,'ABP REC Spend'!$F64)*$D64,
IF(AND(T64&gt;0,(U$4-$G64)=(1+$B64)),((T64/$D64)-T64)/$C64,
(IF(AND((U$4-$G64)&lt;(7+$B64),(U$4-$G64)&gt;1),T64,0))))</f>
        <v>0</v>
      </c>
      <c r="V64" s="233">
        <f>IF(V$4=$G64+$B64,SUMIFS(INDEX('ABP REC Calc'!$G$75:$AB$138,,MATCH($I64,'ABP REC Calc'!$G$74:$AB$74,0)),'ABP REC Calc'!$C$75:$C$138,'ABP REC Spend'!$E64,'ABP REC Calc'!$B$75:$B$138,'ABP REC Spend'!$F64)*$D64,
IF(AND(U64&gt;0,(V$4-$G64)=(1+$B64)),((U64/$D64)-U64)/$C64,
(IF(AND((V$4-$G64)&lt;(7+$B64),(V$4-$G64)&gt;1),U64,0))))</f>
        <v>0</v>
      </c>
      <c r="W64" s="233">
        <f>IF(W$4=$G64+$B64,SUMIFS(INDEX('ABP REC Calc'!$G$75:$AB$138,,MATCH($I64,'ABP REC Calc'!$G$74:$AB$74,0)),'ABP REC Calc'!$C$75:$C$138,'ABP REC Spend'!$E64,'ABP REC Calc'!$B$75:$B$138,'ABP REC Spend'!$F64)*$D64,
IF(AND(V64&gt;0,(W$4-$G64)=(1+$B64)),((V64/$D64)-V64)/$C64,
(IF(AND((W$4-$G64)&lt;(7+$B64),(W$4-$G64)&gt;1),V64,0))))</f>
        <v>0</v>
      </c>
      <c r="X64" s="233">
        <f>IF(X$4=$G64+$B64,SUMIFS(INDEX('ABP REC Calc'!$G$75:$AB$138,,MATCH($I64,'ABP REC Calc'!$G$74:$AB$74,0)),'ABP REC Calc'!$C$75:$C$138,'ABP REC Spend'!$E64,'ABP REC Calc'!$B$75:$B$138,'ABP REC Spend'!$F64)*$D64,
IF(AND(W64&gt;0,(X$4-$G64)=(1+$B64)),((W64/$D64)-W64)/$C64,
(IF(AND((X$4-$G64)&lt;(7+$B64),(X$4-$G64)&gt;1),W64,0))))</f>
        <v>7908035.4207515623</v>
      </c>
      <c r="Y64" s="233">
        <f>IF(Y$4=$G64+$B64,SUMIFS(INDEX('ABP REC Calc'!$G$75:$AB$138,,MATCH($I64,'ABP REC Calc'!$G$74:$AB$74,0)),'ABP REC Calc'!$C$75:$C$138,'ABP REC Spend'!$E64,'ABP REC Calc'!$B$75:$B$138,'ABP REC Spend'!$F64)*$D64,
IF(AND(X64&gt;0,(Y$4-$G64)=(1+$B64)),((X64/$D64)-X64)/$C64,
(IF(AND((Y$4-$G64)&lt;(7+$B64),(Y$4-$G64)&gt;1),X64,0))))</f>
        <v>7468700.1195986979</v>
      </c>
      <c r="Z64" s="233">
        <f>IF(Z$4=$G64+$B64,SUMIFS(INDEX('ABP REC Calc'!$G$75:$AB$138,,MATCH($I64,'ABP REC Calc'!$G$74:$AB$74,0)),'ABP REC Calc'!$C$75:$C$138,'ABP REC Spend'!$E64,'ABP REC Calc'!$B$75:$B$138,'ABP REC Spend'!$F64)*$D64,
IF(AND(Y64&gt;0,(Z$4-$G64)=(1+$B64)),((Y64/$D64)-Y64)/$C64,
(IF(AND((Z$4-$G64)&lt;(7+$B64),(Z$4-$G64)&gt;1),Y64,0))))</f>
        <v>7468700.1195986979</v>
      </c>
      <c r="AA64" s="233">
        <f>IF(AA$4=$G64+$B64,SUMIFS(INDEX('ABP REC Calc'!$G$75:$AB$138,,MATCH($I64,'ABP REC Calc'!$G$74:$AB$74,0)),'ABP REC Calc'!$C$75:$C$138,'ABP REC Spend'!$E64,'ABP REC Calc'!$B$75:$B$138,'ABP REC Spend'!$F64)*$D64,
IF(AND(Z64&gt;0,(AA$4-$G64)=(1+$B64)),((Z64/$D64)-Z64)/$C64,
(IF(AND((AA$4-$G64)&lt;(7+$B64),(AA$4-$G64)&gt;1),Z64,0))))</f>
        <v>7468700.1195986979</v>
      </c>
      <c r="AB64" s="233">
        <f>IF(AB$4=$G64+$B64,SUMIFS(INDEX('ABP REC Calc'!$G$75:$AB$138,,MATCH($I64,'ABP REC Calc'!$G$74:$AB$74,0)),'ABP REC Calc'!$C$75:$C$138,'ABP REC Spend'!$E64,'ABP REC Calc'!$B$75:$B$138,'ABP REC Spend'!$F64)*$D64,
IF(AND(AA64&gt;0,(AB$4-$G64)=(1+$B64)),((AA64/$D64)-AA64)/$C64,
(IF(AND((AB$4-$G64)&lt;(7+$B64),(AB$4-$G64)&gt;1),AA64,0))))</f>
        <v>7468700.1195986979</v>
      </c>
      <c r="AC64" s="233">
        <f>IF(AC$4=$G64+$B64,SUMIFS(INDEX('ABP REC Calc'!$G$75:$AB$138,,MATCH($I64,'ABP REC Calc'!$G$74:$AB$74,0)),'ABP REC Calc'!$C$75:$C$138,'ABP REC Spend'!$E64,'ABP REC Calc'!$B$75:$B$138,'ABP REC Spend'!$F64)*$D64,
IF(AND(AB64&gt;0,(AC$4-$G64)=(1+$B64)),((AB64/$D64)-AB64)/$C64,
(IF(AND((AC$4-$G64)&lt;(7+$B64),(AC$4-$G64)&gt;1),AB64,0))))</f>
        <v>7468700.1195986979</v>
      </c>
      <c r="AD64" s="233">
        <f>IF(AD$4=$G64+$B64,SUMIFS(INDEX('ABP REC Calc'!$G$75:$AB$138,,MATCH($I64,'ABP REC Calc'!$G$74:$AB$74,0)),'ABP REC Calc'!$C$75:$C$138,'ABP REC Spend'!$E64,'ABP REC Calc'!$B$75:$B$138,'ABP REC Spend'!$F64)*$D64,
IF(AND(AC64&gt;0,(AD$4-$G64)=(1+$B64)),((AC64/$D64)-AC64)/$C64,
(IF(AND((AD$4-$G64)&lt;(7+$B64),(AD$4-$G64)&gt;1),AC64,0))))</f>
        <v>7468700.1195986979</v>
      </c>
      <c r="AE64" s="233">
        <f>IF(AE$4=$G64+$B64,SUMIFS(INDEX('ABP REC Calc'!$G$75:$AB$138,,MATCH($I64,'ABP REC Calc'!$G$74:$AB$74,0)),'ABP REC Calc'!$C$75:$C$138,'ABP REC Spend'!$E64,'ABP REC Calc'!$B$75:$B$138,'ABP REC Spend'!$F64)*$D64,
IF(AND(AD64&gt;0,(AE$4-$G64)=(1+$B64)),((AD64/$D64)-AD64)/$C64,
(IF(AND((AE$4-$G64)&lt;(7+$B64),(AE$4-$G64)&gt;1),AD64,0))))</f>
        <v>0</v>
      </c>
      <c r="AF64" s="233">
        <f>IF(AF$4=$G64+$B64,SUMIFS(INDEX('ABP REC Calc'!$G$75:$AB$138,,MATCH($I64,'ABP REC Calc'!$G$74:$AB$74,0)),'ABP REC Calc'!$C$75:$C$138,'ABP REC Spend'!$E64,'ABP REC Calc'!$B$75:$B$138,'ABP REC Spend'!$F64)*$D64,
IF(AND(AE64&gt;0,(AF$4-$G64)=(1+$B64)),((AE64/$D64)-AE64)/$C64,
(IF(AND((AF$4-$G64)&lt;(7+$B64),(AF$4-$G64)&gt;1),AE64,0))))</f>
        <v>0</v>
      </c>
      <c r="AG64" s="233">
        <f>IF(AG$4=$G64+$B64,SUMIFS(INDEX('ABP REC Calc'!$G$75:$AB$138,,MATCH($I64,'ABP REC Calc'!$G$74:$AB$74,0)),'ABP REC Calc'!$C$75:$C$138,'ABP REC Spend'!$E64,'ABP REC Calc'!$B$75:$B$138,'ABP REC Spend'!$F64)*$D64,
IF(AND(AF64&gt;0,(AG$4-$G64)=(1+$B64)),((AF64/$D64)-AF64)/$C64,
(IF(AND((AG$4-$G64)&lt;(7+$B64),(AG$4-$G64)&gt;1),AF64,0))))</f>
        <v>0</v>
      </c>
      <c r="AH64" s="233">
        <f>IF(AH$4=$G64+$B64,SUMIFS(INDEX('ABP REC Calc'!$G$75:$AB$138,,MATCH($I64,'ABP REC Calc'!$G$74:$AB$74,0)),'ABP REC Calc'!$C$75:$C$138,'ABP REC Spend'!$E64,'ABP REC Calc'!$B$75:$B$138,'ABP REC Spend'!$F64)*$D64,
IF(AND(AG64&gt;0,(AH$4-$G64)=(1+$B64)),((AG64/$D64)-AG64)/$C64,
(IF(AND((AH$4-$G64)&lt;(7+$B64),(AH$4-$G64)&gt;1),AG64,0))))</f>
        <v>0</v>
      </c>
    </row>
    <row r="65" spans="2:34" ht="14.75" customHeight="1" x14ac:dyDescent="0.25">
      <c r="B65" s="332" cm="1">
        <f t="array" ref="B65">INDEX(Inputs_ByYear!$D$78:$D$83, MATCH('ABP REC Spend'!$E65, Inputs_ByYear!$B$78:$B$83,0),)</f>
        <v>1</v>
      </c>
      <c r="C65" s="332" cm="1">
        <f t="array" ref="C65">INDEX(Inputs_ByYear!$D$60:$D$65, MATCH('ABP REC Spend'!$E65,Inputs_ByYear!$B$60:$B$65,0),)</f>
        <v>6</v>
      </c>
      <c r="D65" s="332" cm="1">
        <f t="array" ref="D65">INDEX(Inputs_ByYear!$D$69:$D$74, MATCH('ABP REC Spend'!$E65, Inputs_ByYear!$B$69:$B$74,0),)</f>
        <v>0.15</v>
      </c>
      <c r="E65" s="222" t="s">
        <v>234</v>
      </c>
      <c r="F65" s="219" t="s">
        <v>258</v>
      </c>
      <c r="G65" s="219">
        <f t="shared" si="3"/>
        <v>2038</v>
      </c>
      <c r="H65" s="219"/>
      <c r="I65" s="227" t="s">
        <v>36</v>
      </c>
      <c r="J65" s="234">
        <v>0</v>
      </c>
      <c r="K65" s="233">
        <f>IF(K$4=$G65+$B65,SUMIFS(INDEX('ABP REC Calc'!$G$75:$AB$138,,MATCH($I65,'ABP REC Calc'!$G$74:$AB$74,0)),'ABP REC Calc'!$C$75:$C$138,'ABP REC Spend'!$E65,'ABP REC Calc'!$B$75:$B$138,'ABP REC Spend'!$F65)*$D65,
IF(AND(J65&gt;0,(K$4-$G65)=(1+$B65)),((J65/$D65)-J65)/$C65,
(IF(AND((K$4-$G65)&lt;(7+$B65),(K$4-$G65)&gt;1),J65,0))))</f>
        <v>0</v>
      </c>
      <c r="L65" s="233">
        <f>IF(L$4=$G65+$B65,SUMIFS(INDEX('ABP REC Calc'!$G$75:$AB$138,,MATCH($I65,'ABP REC Calc'!$G$74:$AB$74,0)),'ABP REC Calc'!$C$75:$C$138,'ABP REC Spend'!$E65,'ABP REC Calc'!$B$75:$B$138,'ABP REC Spend'!$F65)*$D65,
IF(AND(K65&gt;0,(L$4-$G65)=(1+$B65)),((K65/$D65)-K65)/$C65,
(IF(AND((L$4-$G65)&lt;(7+$B65),(L$4-$G65)&gt;1),K65,0))))</f>
        <v>0</v>
      </c>
      <c r="M65" s="233">
        <f>IF(M$4=$G65+$B65,SUMIFS(INDEX('ABP REC Calc'!$G$75:$AB$138,,MATCH($I65,'ABP REC Calc'!$G$74:$AB$74,0)),'ABP REC Calc'!$C$75:$C$138,'ABP REC Spend'!$E65,'ABP REC Calc'!$B$75:$B$138,'ABP REC Spend'!$F65)*$D65,
IF(AND(L65&gt;0,(M$4-$G65)=(1+$B65)),((L65/$D65)-L65)/$C65,
(IF(AND((M$4-$G65)&lt;(7+$B65),(M$4-$G65)&gt;1),L65,0))))</f>
        <v>0</v>
      </c>
      <c r="N65" s="233">
        <f>IF(N$4=$G65+$B65,SUMIFS(INDEX('ABP REC Calc'!$G$75:$AB$138,,MATCH($I65,'ABP REC Calc'!$G$74:$AB$74,0)),'ABP REC Calc'!$C$75:$C$138,'ABP REC Spend'!$E65,'ABP REC Calc'!$B$75:$B$138,'ABP REC Spend'!$F65)*$D65,
IF(AND(M65&gt;0,(N$4-$G65)=(1+$B65)),((M65/$D65)-M65)/$C65,
(IF(AND((N$4-$G65)&lt;(7+$B65),(N$4-$G65)&gt;1),M65,0))))</f>
        <v>0</v>
      </c>
      <c r="O65" s="233">
        <f>IF(O$4=$G65+$B65,SUMIFS(INDEX('ABP REC Calc'!$G$75:$AB$138,,MATCH($I65,'ABP REC Calc'!$G$74:$AB$74,0)),'ABP REC Calc'!$C$75:$C$138,'ABP REC Spend'!$E65,'ABP REC Calc'!$B$75:$B$138,'ABP REC Spend'!$F65)*$D65,
IF(AND(N65&gt;0,(O$4-$G65)=(1+$B65)),((N65/$D65)-N65)/$C65,
(IF(AND((O$4-$G65)&lt;(7+$B65),(O$4-$G65)&gt;1),N65,0))))</f>
        <v>0</v>
      </c>
      <c r="P65" s="233">
        <f>IF(P$4=$G65+$B65,SUMIFS(INDEX('ABP REC Calc'!$G$75:$AB$138,,MATCH($I65,'ABP REC Calc'!$G$74:$AB$74,0)),'ABP REC Calc'!$C$75:$C$138,'ABP REC Spend'!$E65,'ABP REC Calc'!$B$75:$B$138,'ABP REC Spend'!$F65)*$D65,
IF(AND(O65&gt;0,(P$4-$G65)=(1+$B65)),((O65/$D65)-O65)/$C65,
(IF(AND((P$4-$G65)&lt;(7+$B65),(P$4-$G65)&gt;1),O65,0))))</f>
        <v>0</v>
      </c>
      <c r="Q65" s="233">
        <f>IF(Q$4=$G65+$B65,SUMIFS(INDEX('ABP REC Calc'!$G$75:$AB$138,,MATCH($I65,'ABP REC Calc'!$G$74:$AB$74,0)),'ABP REC Calc'!$C$75:$C$138,'ABP REC Spend'!$E65,'ABP REC Calc'!$B$75:$B$138,'ABP REC Spend'!$F65)*$D65,
IF(AND(P65&gt;0,(Q$4-$G65)=(1+$B65)),((P65/$D65)-P65)/$C65,
(IF(AND((Q$4-$G65)&lt;(7+$B65),(Q$4-$G65)&gt;1),P65,0))))</f>
        <v>0</v>
      </c>
      <c r="R65" s="233">
        <f>IF(R$4=$G65+$B65,SUMIFS(INDEX('ABP REC Calc'!$G$75:$AB$138,,MATCH($I65,'ABP REC Calc'!$G$74:$AB$74,0)),'ABP REC Calc'!$C$75:$C$138,'ABP REC Spend'!$E65,'ABP REC Calc'!$B$75:$B$138,'ABP REC Spend'!$F65)*$D65,
IF(AND(Q65&gt;0,(R$4-$G65)=(1+$B65)),((Q65/$D65)-Q65)/$C65,
(IF(AND((R$4-$G65)&lt;(7+$B65),(R$4-$G65)&gt;1),Q65,0))))</f>
        <v>0</v>
      </c>
      <c r="S65" s="233">
        <f>IF(S$4=$G65+$B65,SUMIFS(INDEX('ABP REC Calc'!$G$75:$AB$138,,MATCH($I65,'ABP REC Calc'!$G$74:$AB$74,0)),'ABP REC Calc'!$C$75:$C$138,'ABP REC Spend'!$E65,'ABP REC Calc'!$B$75:$B$138,'ABP REC Spend'!$F65)*$D65,
IF(AND(R65&gt;0,(S$4-$G65)=(1+$B65)),((R65/$D65)-R65)/$C65,
(IF(AND((S$4-$G65)&lt;(7+$B65),(S$4-$G65)&gt;1),R65,0))))</f>
        <v>0</v>
      </c>
      <c r="T65" s="233">
        <f>IF(T$4=$G65+$B65,SUMIFS(INDEX('ABP REC Calc'!$G$75:$AB$138,,MATCH($I65,'ABP REC Calc'!$G$74:$AB$74,0)),'ABP REC Calc'!$C$75:$C$138,'ABP REC Spend'!$E65,'ABP REC Calc'!$B$75:$B$138,'ABP REC Spend'!$F65)*$D65,
IF(AND(S65&gt;0,(T$4-$G65)=(1+$B65)),((S65/$D65)-S65)/$C65,
(IF(AND((T$4-$G65)&lt;(7+$B65),(T$4-$G65)&gt;1),S65,0))))</f>
        <v>0</v>
      </c>
      <c r="U65" s="233">
        <f>IF(U$4=$G65+$B65,SUMIFS(INDEX('ABP REC Calc'!$G$75:$AB$138,,MATCH($I65,'ABP REC Calc'!$G$74:$AB$74,0)),'ABP REC Calc'!$C$75:$C$138,'ABP REC Spend'!$E65,'ABP REC Calc'!$B$75:$B$138,'ABP REC Spend'!$F65)*$D65,
IF(AND(T65&gt;0,(U$4-$G65)=(1+$B65)),((T65/$D65)-T65)/$C65,
(IF(AND((U$4-$G65)&lt;(7+$B65),(U$4-$G65)&gt;1),T65,0))))</f>
        <v>0</v>
      </c>
      <c r="V65" s="233">
        <f>IF(V$4=$G65+$B65,SUMIFS(INDEX('ABP REC Calc'!$G$75:$AB$138,,MATCH($I65,'ABP REC Calc'!$G$74:$AB$74,0)),'ABP REC Calc'!$C$75:$C$138,'ABP REC Spend'!$E65,'ABP REC Calc'!$B$75:$B$138,'ABP REC Spend'!$F65)*$D65,
IF(AND(U65&gt;0,(V$4-$G65)=(1+$B65)),((U65/$D65)-U65)/$C65,
(IF(AND((V$4-$G65)&lt;(7+$B65),(V$4-$G65)&gt;1),U65,0))))</f>
        <v>0</v>
      </c>
      <c r="W65" s="233">
        <f>IF(W$4=$G65+$B65,SUMIFS(INDEX('ABP REC Calc'!$G$75:$AB$138,,MATCH($I65,'ABP REC Calc'!$G$74:$AB$74,0)),'ABP REC Calc'!$C$75:$C$138,'ABP REC Spend'!$E65,'ABP REC Calc'!$B$75:$B$138,'ABP REC Spend'!$F65)*$D65,
IF(AND(V65&gt;0,(W$4-$G65)=(1+$B65)),((V65/$D65)-V65)/$C65,
(IF(AND((W$4-$G65)&lt;(7+$B65),(W$4-$G65)&gt;1),V65,0))))</f>
        <v>0</v>
      </c>
      <c r="X65" s="233">
        <f>IF(X$4=$G65+$B65,SUMIFS(INDEX('ABP REC Calc'!$G$75:$AB$138,,MATCH($I65,'ABP REC Calc'!$G$74:$AB$74,0)),'ABP REC Calc'!$C$75:$C$138,'ABP REC Spend'!$E65,'ABP REC Calc'!$B$75:$B$138,'ABP REC Spend'!$F65)*$D65,
IF(AND(W65&gt;0,(X$4-$G65)=(1+$B65)),((W65/$D65)-W65)/$C65,
(IF(AND((X$4-$G65)&lt;(7+$B65),(X$4-$G65)&gt;1),W65,0))))</f>
        <v>0</v>
      </c>
      <c r="Y65" s="233">
        <f>IF(Y$4=$G65+$B65,SUMIFS(INDEX('ABP REC Calc'!$G$75:$AB$138,,MATCH($I65,'ABP REC Calc'!$G$74:$AB$74,0)),'ABP REC Calc'!$C$75:$C$138,'ABP REC Spend'!$E65,'ABP REC Calc'!$B$75:$B$138,'ABP REC Spend'!$F65)*$D65,
IF(AND(X65&gt;0,(Y$4-$G65)=(1+$B65)),((X65/$D65)-X65)/$C65,
(IF(AND((Y$4-$G65)&lt;(7+$B65),(Y$4-$G65)&gt;1),X65,0))))</f>
        <v>7828955.0665440466</v>
      </c>
      <c r="Z65" s="233">
        <f>IF(Z$4=$G65+$B65,SUMIFS(INDEX('ABP REC Calc'!$G$75:$AB$138,,MATCH($I65,'ABP REC Calc'!$G$74:$AB$74,0)),'ABP REC Calc'!$C$75:$C$138,'ABP REC Spend'!$E65,'ABP REC Calc'!$B$75:$B$138,'ABP REC Spend'!$F65)*$D65,
IF(AND(Y65&gt;0,(Z$4-$G65)=(1+$B65)),((Y65/$D65)-Y65)/$C65,
(IF(AND((Z$4-$G65)&lt;(7+$B65),(Z$4-$G65)&gt;1),Y65,0))))</f>
        <v>7394013.1184027111</v>
      </c>
      <c r="AA65" s="233">
        <f>IF(AA$4=$G65+$B65,SUMIFS(INDEX('ABP REC Calc'!$G$75:$AB$138,,MATCH($I65,'ABP REC Calc'!$G$74:$AB$74,0)),'ABP REC Calc'!$C$75:$C$138,'ABP REC Spend'!$E65,'ABP REC Calc'!$B$75:$B$138,'ABP REC Spend'!$F65)*$D65,
IF(AND(Z65&gt;0,(AA$4-$G65)=(1+$B65)),((Z65/$D65)-Z65)/$C65,
(IF(AND((AA$4-$G65)&lt;(7+$B65),(AA$4-$G65)&gt;1),Z65,0))))</f>
        <v>7394013.1184027111</v>
      </c>
      <c r="AB65" s="233">
        <f>IF(AB$4=$G65+$B65,SUMIFS(INDEX('ABP REC Calc'!$G$75:$AB$138,,MATCH($I65,'ABP REC Calc'!$G$74:$AB$74,0)),'ABP REC Calc'!$C$75:$C$138,'ABP REC Spend'!$E65,'ABP REC Calc'!$B$75:$B$138,'ABP REC Spend'!$F65)*$D65,
IF(AND(AA65&gt;0,(AB$4-$G65)=(1+$B65)),((AA65/$D65)-AA65)/$C65,
(IF(AND((AB$4-$G65)&lt;(7+$B65),(AB$4-$G65)&gt;1),AA65,0))))</f>
        <v>7394013.1184027111</v>
      </c>
      <c r="AC65" s="233">
        <f>IF(AC$4=$G65+$B65,SUMIFS(INDEX('ABP REC Calc'!$G$75:$AB$138,,MATCH($I65,'ABP REC Calc'!$G$74:$AB$74,0)),'ABP REC Calc'!$C$75:$C$138,'ABP REC Spend'!$E65,'ABP REC Calc'!$B$75:$B$138,'ABP REC Spend'!$F65)*$D65,
IF(AND(AB65&gt;0,(AC$4-$G65)=(1+$B65)),((AB65/$D65)-AB65)/$C65,
(IF(AND((AC$4-$G65)&lt;(7+$B65),(AC$4-$G65)&gt;1),AB65,0))))</f>
        <v>7394013.1184027111</v>
      </c>
      <c r="AD65" s="233">
        <f>IF(AD$4=$G65+$B65,SUMIFS(INDEX('ABP REC Calc'!$G$75:$AB$138,,MATCH($I65,'ABP REC Calc'!$G$74:$AB$74,0)),'ABP REC Calc'!$C$75:$C$138,'ABP REC Spend'!$E65,'ABP REC Calc'!$B$75:$B$138,'ABP REC Spend'!$F65)*$D65,
IF(AND(AC65&gt;0,(AD$4-$G65)=(1+$B65)),((AC65/$D65)-AC65)/$C65,
(IF(AND((AD$4-$G65)&lt;(7+$B65),(AD$4-$G65)&gt;1),AC65,0))))</f>
        <v>7394013.1184027111</v>
      </c>
      <c r="AE65" s="233">
        <f>IF(AE$4=$G65+$B65,SUMIFS(INDEX('ABP REC Calc'!$G$75:$AB$138,,MATCH($I65,'ABP REC Calc'!$G$74:$AB$74,0)),'ABP REC Calc'!$C$75:$C$138,'ABP REC Spend'!$E65,'ABP REC Calc'!$B$75:$B$138,'ABP REC Spend'!$F65)*$D65,
IF(AND(AD65&gt;0,(AE$4-$G65)=(1+$B65)),((AD65/$D65)-AD65)/$C65,
(IF(AND((AE$4-$G65)&lt;(7+$B65),(AE$4-$G65)&gt;1),AD65,0))))</f>
        <v>7394013.1184027111</v>
      </c>
      <c r="AF65" s="233">
        <f>IF(AF$4=$G65+$B65,SUMIFS(INDEX('ABP REC Calc'!$G$75:$AB$138,,MATCH($I65,'ABP REC Calc'!$G$74:$AB$74,0)),'ABP REC Calc'!$C$75:$C$138,'ABP REC Spend'!$E65,'ABP REC Calc'!$B$75:$B$138,'ABP REC Spend'!$F65)*$D65,
IF(AND(AE65&gt;0,(AF$4-$G65)=(1+$B65)),((AE65/$D65)-AE65)/$C65,
(IF(AND((AF$4-$G65)&lt;(7+$B65),(AF$4-$G65)&gt;1),AE65,0))))</f>
        <v>0</v>
      </c>
      <c r="AG65" s="233">
        <f>IF(AG$4=$G65+$B65,SUMIFS(INDEX('ABP REC Calc'!$G$75:$AB$138,,MATCH($I65,'ABP REC Calc'!$G$74:$AB$74,0)),'ABP REC Calc'!$C$75:$C$138,'ABP REC Spend'!$E65,'ABP REC Calc'!$B$75:$B$138,'ABP REC Spend'!$F65)*$D65,
IF(AND(AF65&gt;0,(AG$4-$G65)=(1+$B65)),((AF65/$D65)-AF65)/$C65,
(IF(AND((AG$4-$G65)&lt;(7+$B65),(AG$4-$G65)&gt;1),AF65,0))))</f>
        <v>0</v>
      </c>
      <c r="AH65" s="233">
        <f>IF(AH$4=$G65+$B65,SUMIFS(INDEX('ABP REC Calc'!$G$75:$AB$138,,MATCH($I65,'ABP REC Calc'!$G$74:$AB$74,0)),'ABP REC Calc'!$C$75:$C$138,'ABP REC Spend'!$E65,'ABP REC Calc'!$B$75:$B$138,'ABP REC Spend'!$F65)*$D65,
IF(AND(AG65&gt;0,(AH$4-$G65)=(1+$B65)),((AG65/$D65)-AG65)/$C65,
(IF(AND((AH$4-$G65)&lt;(7+$B65),(AH$4-$G65)&gt;1),AG65,0))))</f>
        <v>0</v>
      </c>
    </row>
    <row r="66" spans="2:34" ht="14.75" customHeight="1" x14ac:dyDescent="0.25">
      <c r="B66" s="332" cm="1">
        <f t="array" ref="B66">INDEX(Inputs_ByYear!$D$78:$D$83, MATCH('ABP REC Spend'!$E66, Inputs_ByYear!$B$78:$B$83,0),)</f>
        <v>1</v>
      </c>
      <c r="C66" s="332" cm="1">
        <f t="array" ref="C66">INDEX(Inputs_ByYear!$D$60:$D$65, MATCH('ABP REC Spend'!$E66,Inputs_ByYear!$B$60:$B$65,0),)</f>
        <v>6</v>
      </c>
      <c r="D66" s="332" cm="1">
        <f t="array" ref="D66">INDEX(Inputs_ByYear!$D$69:$D$74, MATCH('ABP REC Spend'!$E66, Inputs_ByYear!$B$69:$B$74,0),)</f>
        <v>0.15</v>
      </c>
      <c r="E66" s="222" t="s">
        <v>234</v>
      </c>
      <c r="F66" s="219" t="s">
        <v>258</v>
      </c>
      <c r="G66" s="219">
        <f t="shared" si="3"/>
        <v>2039</v>
      </c>
      <c r="H66" s="219"/>
      <c r="I66" s="227" t="s">
        <v>37</v>
      </c>
      <c r="J66" s="234">
        <v>0</v>
      </c>
      <c r="K66" s="233">
        <f>IF(K$4=$G66+$B66,SUMIFS(INDEX('ABP REC Calc'!$G$75:$AB$138,,MATCH($I66,'ABP REC Calc'!$G$74:$AB$74,0)),'ABP REC Calc'!$C$75:$C$138,'ABP REC Spend'!$E66,'ABP REC Calc'!$B$75:$B$138,'ABP REC Spend'!$F66)*$D66,
IF(AND(J66&gt;0,(K$4-$G66)=(1+$B66)),((J66/$D66)-J66)/$C66,
(IF(AND((K$4-$G66)&lt;(7+$B66),(K$4-$G66)&gt;1),J66,0))))</f>
        <v>0</v>
      </c>
      <c r="L66" s="233">
        <f>IF(L$4=$G66+$B66,SUMIFS(INDEX('ABP REC Calc'!$G$75:$AB$138,,MATCH($I66,'ABP REC Calc'!$G$74:$AB$74,0)),'ABP REC Calc'!$C$75:$C$138,'ABP REC Spend'!$E66,'ABP REC Calc'!$B$75:$B$138,'ABP REC Spend'!$F66)*$D66,
IF(AND(K66&gt;0,(L$4-$G66)=(1+$B66)),((K66/$D66)-K66)/$C66,
(IF(AND((L$4-$G66)&lt;(7+$B66),(L$4-$G66)&gt;1),K66,0))))</f>
        <v>0</v>
      </c>
      <c r="M66" s="233">
        <f>IF(M$4=$G66+$B66,SUMIFS(INDEX('ABP REC Calc'!$G$75:$AB$138,,MATCH($I66,'ABP REC Calc'!$G$74:$AB$74,0)),'ABP REC Calc'!$C$75:$C$138,'ABP REC Spend'!$E66,'ABP REC Calc'!$B$75:$B$138,'ABP REC Spend'!$F66)*$D66,
IF(AND(L66&gt;0,(M$4-$G66)=(1+$B66)),((L66/$D66)-L66)/$C66,
(IF(AND((M$4-$G66)&lt;(7+$B66),(M$4-$G66)&gt;1),L66,0))))</f>
        <v>0</v>
      </c>
      <c r="N66" s="233">
        <f>IF(N$4=$G66+$B66,SUMIFS(INDEX('ABP REC Calc'!$G$75:$AB$138,,MATCH($I66,'ABP REC Calc'!$G$74:$AB$74,0)),'ABP REC Calc'!$C$75:$C$138,'ABP REC Spend'!$E66,'ABP REC Calc'!$B$75:$B$138,'ABP REC Spend'!$F66)*$D66,
IF(AND(M66&gt;0,(N$4-$G66)=(1+$B66)),((M66/$D66)-M66)/$C66,
(IF(AND((N$4-$G66)&lt;(7+$B66),(N$4-$G66)&gt;1),M66,0))))</f>
        <v>0</v>
      </c>
      <c r="O66" s="233">
        <f>IF(O$4=$G66+$B66,SUMIFS(INDEX('ABP REC Calc'!$G$75:$AB$138,,MATCH($I66,'ABP REC Calc'!$G$74:$AB$74,0)),'ABP REC Calc'!$C$75:$C$138,'ABP REC Spend'!$E66,'ABP REC Calc'!$B$75:$B$138,'ABP REC Spend'!$F66)*$D66,
IF(AND(N66&gt;0,(O$4-$G66)=(1+$B66)),((N66/$D66)-N66)/$C66,
(IF(AND((O$4-$G66)&lt;(7+$B66),(O$4-$G66)&gt;1),N66,0))))</f>
        <v>0</v>
      </c>
      <c r="P66" s="233">
        <f>IF(P$4=$G66+$B66,SUMIFS(INDEX('ABP REC Calc'!$G$75:$AB$138,,MATCH($I66,'ABP REC Calc'!$G$74:$AB$74,0)),'ABP REC Calc'!$C$75:$C$138,'ABP REC Spend'!$E66,'ABP REC Calc'!$B$75:$B$138,'ABP REC Spend'!$F66)*$D66,
IF(AND(O66&gt;0,(P$4-$G66)=(1+$B66)),((O66/$D66)-O66)/$C66,
(IF(AND((P$4-$G66)&lt;(7+$B66),(P$4-$G66)&gt;1),O66,0))))</f>
        <v>0</v>
      </c>
      <c r="Q66" s="233">
        <f>IF(Q$4=$G66+$B66,SUMIFS(INDEX('ABP REC Calc'!$G$75:$AB$138,,MATCH($I66,'ABP REC Calc'!$G$74:$AB$74,0)),'ABP REC Calc'!$C$75:$C$138,'ABP REC Spend'!$E66,'ABP REC Calc'!$B$75:$B$138,'ABP REC Spend'!$F66)*$D66,
IF(AND(P66&gt;0,(Q$4-$G66)=(1+$B66)),((P66/$D66)-P66)/$C66,
(IF(AND((Q$4-$G66)&lt;(7+$B66),(Q$4-$G66)&gt;1),P66,0))))</f>
        <v>0</v>
      </c>
      <c r="R66" s="233">
        <f>IF(R$4=$G66+$B66,SUMIFS(INDEX('ABP REC Calc'!$G$75:$AB$138,,MATCH($I66,'ABP REC Calc'!$G$74:$AB$74,0)),'ABP REC Calc'!$C$75:$C$138,'ABP REC Spend'!$E66,'ABP REC Calc'!$B$75:$B$138,'ABP REC Spend'!$F66)*$D66,
IF(AND(Q66&gt;0,(R$4-$G66)=(1+$B66)),((Q66/$D66)-Q66)/$C66,
(IF(AND((R$4-$G66)&lt;(7+$B66),(R$4-$G66)&gt;1),Q66,0))))</f>
        <v>0</v>
      </c>
      <c r="S66" s="233">
        <f>IF(S$4=$G66+$B66,SUMIFS(INDEX('ABP REC Calc'!$G$75:$AB$138,,MATCH($I66,'ABP REC Calc'!$G$74:$AB$74,0)),'ABP REC Calc'!$C$75:$C$138,'ABP REC Spend'!$E66,'ABP REC Calc'!$B$75:$B$138,'ABP REC Spend'!$F66)*$D66,
IF(AND(R66&gt;0,(S$4-$G66)=(1+$B66)),((R66/$D66)-R66)/$C66,
(IF(AND((S$4-$G66)&lt;(7+$B66),(S$4-$G66)&gt;1),R66,0))))</f>
        <v>0</v>
      </c>
      <c r="T66" s="233">
        <f>IF(T$4=$G66+$B66,SUMIFS(INDEX('ABP REC Calc'!$G$75:$AB$138,,MATCH($I66,'ABP REC Calc'!$G$74:$AB$74,0)),'ABP REC Calc'!$C$75:$C$138,'ABP REC Spend'!$E66,'ABP REC Calc'!$B$75:$B$138,'ABP REC Spend'!$F66)*$D66,
IF(AND(S66&gt;0,(T$4-$G66)=(1+$B66)),((S66/$D66)-S66)/$C66,
(IF(AND((T$4-$G66)&lt;(7+$B66),(T$4-$G66)&gt;1),S66,0))))</f>
        <v>0</v>
      </c>
      <c r="U66" s="233">
        <f>IF(U$4=$G66+$B66,SUMIFS(INDEX('ABP REC Calc'!$G$75:$AB$138,,MATCH($I66,'ABP REC Calc'!$G$74:$AB$74,0)),'ABP REC Calc'!$C$75:$C$138,'ABP REC Spend'!$E66,'ABP REC Calc'!$B$75:$B$138,'ABP REC Spend'!$F66)*$D66,
IF(AND(T66&gt;0,(U$4-$G66)=(1+$B66)),((T66/$D66)-T66)/$C66,
(IF(AND((U$4-$G66)&lt;(7+$B66),(U$4-$G66)&gt;1),T66,0))))</f>
        <v>0</v>
      </c>
      <c r="V66" s="233">
        <f>IF(V$4=$G66+$B66,SUMIFS(INDEX('ABP REC Calc'!$G$75:$AB$138,,MATCH($I66,'ABP REC Calc'!$G$74:$AB$74,0)),'ABP REC Calc'!$C$75:$C$138,'ABP REC Spend'!$E66,'ABP REC Calc'!$B$75:$B$138,'ABP REC Spend'!$F66)*$D66,
IF(AND(U66&gt;0,(V$4-$G66)=(1+$B66)),((U66/$D66)-U66)/$C66,
(IF(AND((V$4-$G66)&lt;(7+$B66),(V$4-$G66)&gt;1),U66,0))))</f>
        <v>0</v>
      </c>
      <c r="W66" s="233">
        <f>IF(W$4=$G66+$B66,SUMIFS(INDEX('ABP REC Calc'!$G$75:$AB$138,,MATCH($I66,'ABP REC Calc'!$G$74:$AB$74,0)),'ABP REC Calc'!$C$75:$C$138,'ABP REC Spend'!$E66,'ABP REC Calc'!$B$75:$B$138,'ABP REC Spend'!$F66)*$D66,
IF(AND(V66&gt;0,(W$4-$G66)=(1+$B66)),((V66/$D66)-V66)/$C66,
(IF(AND((W$4-$G66)&lt;(7+$B66),(W$4-$G66)&gt;1),V66,0))))</f>
        <v>0</v>
      </c>
      <c r="X66" s="233">
        <f>IF(X$4=$G66+$B66,SUMIFS(INDEX('ABP REC Calc'!$G$75:$AB$138,,MATCH($I66,'ABP REC Calc'!$G$74:$AB$74,0)),'ABP REC Calc'!$C$75:$C$138,'ABP REC Spend'!$E66,'ABP REC Calc'!$B$75:$B$138,'ABP REC Spend'!$F66)*$D66,
IF(AND(W66&gt;0,(X$4-$G66)=(1+$B66)),((W66/$D66)-W66)/$C66,
(IF(AND((X$4-$G66)&lt;(7+$B66),(X$4-$G66)&gt;1),W66,0))))</f>
        <v>0</v>
      </c>
      <c r="Y66" s="233">
        <f>IF(Y$4=$G66+$B66,SUMIFS(INDEX('ABP REC Calc'!$G$75:$AB$138,,MATCH($I66,'ABP REC Calc'!$G$74:$AB$74,0)),'ABP REC Calc'!$C$75:$C$138,'ABP REC Spend'!$E66,'ABP REC Calc'!$B$75:$B$138,'ABP REC Spend'!$F66)*$D66,
IF(AND(X66&gt;0,(Y$4-$G66)=(1+$B66)),((X66/$D66)-X66)/$C66,
(IF(AND((Y$4-$G66)&lt;(7+$B66),(Y$4-$G66)&gt;1),X66,0))))</f>
        <v>0</v>
      </c>
      <c r="Z66" s="233">
        <f>IF(Z$4=$G66+$B66,SUMIFS(INDEX('ABP REC Calc'!$G$75:$AB$138,,MATCH($I66,'ABP REC Calc'!$G$74:$AB$74,0)),'ABP REC Calc'!$C$75:$C$138,'ABP REC Spend'!$E66,'ABP REC Calc'!$B$75:$B$138,'ABP REC Spend'!$F66)*$D66,
IF(AND(Y66&gt;0,(Z$4-$G66)=(1+$B66)),((Y66/$D66)-Y66)/$C66,
(IF(AND((Z$4-$G66)&lt;(7+$B66),(Z$4-$G66)&gt;1),Y66,0))))</f>
        <v>7750665.5158786057</v>
      </c>
      <c r="AA66" s="233">
        <f>IF(AA$4=$G66+$B66,SUMIFS(INDEX('ABP REC Calc'!$G$75:$AB$138,,MATCH($I66,'ABP REC Calc'!$G$74:$AB$74,0)),'ABP REC Calc'!$C$75:$C$138,'ABP REC Spend'!$E66,'ABP REC Calc'!$B$75:$B$138,'ABP REC Spend'!$F66)*$D66,
IF(AND(Z66&gt;0,(AA$4-$G66)=(1+$B66)),((Z66/$D66)-Z66)/$C66,
(IF(AND((AA$4-$G66)&lt;(7+$B66),(AA$4-$G66)&gt;1),Z66,0))))</f>
        <v>7320072.9872186845</v>
      </c>
      <c r="AB66" s="233">
        <f>IF(AB$4=$G66+$B66,SUMIFS(INDEX('ABP REC Calc'!$G$75:$AB$138,,MATCH($I66,'ABP REC Calc'!$G$74:$AB$74,0)),'ABP REC Calc'!$C$75:$C$138,'ABP REC Spend'!$E66,'ABP REC Calc'!$B$75:$B$138,'ABP REC Spend'!$F66)*$D66,
IF(AND(AA66&gt;0,(AB$4-$G66)=(1+$B66)),((AA66/$D66)-AA66)/$C66,
(IF(AND((AB$4-$G66)&lt;(7+$B66),(AB$4-$G66)&gt;1),AA66,0))))</f>
        <v>7320072.9872186845</v>
      </c>
      <c r="AC66" s="233">
        <f>IF(AC$4=$G66+$B66,SUMIFS(INDEX('ABP REC Calc'!$G$75:$AB$138,,MATCH($I66,'ABP REC Calc'!$G$74:$AB$74,0)),'ABP REC Calc'!$C$75:$C$138,'ABP REC Spend'!$E66,'ABP REC Calc'!$B$75:$B$138,'ABP REC Spend'!$F66)*$D66,
IF(AND(AB66&gt;0,(AC$4-$G66)=(1+$B66)),((AB66/$D66)-AB66)/$C66,
(IF(AND((AC$4-$G66)&lt;(7+$B66),(AC$4-$G66)&gt;1),AB66,0))))</f>
        <v>7320072.9872186845</v>
      </c>
      <c r="AD66" s="233">
        <f>IF(AD$4=$G66+$B66,SUMIFS(INDEX('ABP REC Calc'!$G$75:$AB$138,,MATCH($I66,'ABP REC Calc'!$G$74:$AB$74,0)),'ABP REC Calc'!$C$75:$C$138,'ABP REC Spend'!$E66,'ABP REC Calc'!$B$75:$B$138,'ABP REC Spend'!$F66)*$D66,
IF(AND(AC66&gt;0,(AD$4-$G66)=(1+$B66)),((AC66/$D66)-AC66)/$C66,
(IF(AND((AD$4-$G66)&lt;(7+$B66),(AD$4-$G66)&gt;1),AC66,0))))</f>
        <v>7320072.9872186845</v>
      </c>
      <c r="AE66" s="233">
        <f>IF(AE$4=$G66+$B66,SUMIFS(INDEX('ABP REC Calc'!$G$75:$AB$138,,MATCH($I66,'ABP REC Calc'!$G$74:$AB$74,0)),'ABP REC Calc'!$C$75:$C$138,'ABP REC Spend'!$E66,'ABP REC Calc'!$B$75:$B$138,'ABP REC Spend'!$F66)*$D66,
IF(AND(AD66&gt;0,(AE$4-$G66)=(1+$B66)),((AD66/$D66)-AD66)/$C66,
(IF(AND((AE$4-$G66)&lt;(7+$B66),(AE$4-$G66)&gt;1),AD66,0))))</f>
        <v>7320072.9872186845</v>
      </c>
      <c r="AF66" s="233">
        <f>IF(AF$4=$G66+$B66,SUMIFS(INDEX('ABP REC Calc'!$G$75:$AB$138,,MATCH($I66,'ABP REC Calc'!$G$74:$AB$74,0)),'ABP REC Calc'!$C$75:$C$138,'ABP REC Spend'!$E66,'ABP REC Calc'!$B$75:$B$138,'ABP REC Spend'!$F66)*$D66,
IF(AND(AE66&gt;0,(AF$4-$G66)=(1+$B66)),((AE66/$D66)-AE66)/$C66,
(IF(AND((AF$4-$G66)&lt;(7+$B66),(AF$4-$G66)&gt;1),AE66,0))))</f>
        <v>7320072.9872186845</v>
      </c>
      <c r="AG66" s="233">
        <f>IF(AG$4=$G66+$B66,SUMIFS(INDEX('ABP REC Calc'!$G$75:$AB$138,,MATCH($I66,'ABP REC Calc'!$G$74:$AB$74,0)),'ABP REC Calc'!$C$75:$C$138,'ABP REC Spend'!$E66,'ABP REC Calc'!$B$75:$B$138,'ABP REC Spend'!$F66)*$D66,
IF(AND(AF66&gt;0,(AG$4-$G66)=(1+$B66)),((AF66/$D66)-AF66)/$C66,
(IF(AND((AG$4-$G66)&lt;(7+$B66),(AG$4-$G66)&gt;1),AF66,0))))</f>
        <v>0</v>
      </c>
      <c r="AH66" s="233">
        <f>IF(AH$4=$G66+$B66,SUMIFS(INDEX('ABP REC Calc'!$G$75:$AB$138,,MATCH($I66,'ABP REC Calc'!$G$74:$AB$74,0)),'ABP REC Calc'!$C$75:$C$138,'ABP REC Spend'!$E66,'ABP REC Calc'!$B$75:$B$138,'ABP REC Spend'!$F66)*$D66,
IF(AND(AG66&gt;0,(AH$4-$G66)=(1+$B66)),((AG66/$D66)-AG66)/$C66,
(IF(AND((AH$4-$G66)&lt;(7+$B66),(AH$4-$G66)&gt;1),AG66,0))))</f>
        <v>0</v>
      </c>
    </row>
    <row r="67" spans="2:34" ht="14.75" customHeight="1" x14ac:dyDescent="0.25">
      <c r="B67" s="332" cm="1">
        <f t="array" ref="B67">INDEX(Inputs_ByYear!$D$78:$D$83, MATCH('ABP REC Spend'!$E67, Inputs_ByYear!$B$78:$B$83,0),)</f>
        <v>1</v>
      </c>
      <c r="C67" s="332" cm="1">
        <f t="array" ref="C67">INDEX(Inputs_ByYear!$D$60:$D$65, MATCH('ABP REC Spend'!$E67,Inputs_ByYear!$B$60:$B$65,0),)</f>
        <v>6</v>
      </c>
      <c r="D67" s="332" cm="1">
        <f t="array" ref="D67">INDEX(Inputs_ByYear!$D$69:$D$74, MATCH('ABP REC Spend'!$E67, Inputs_ByYear!$B$69:$B$74,0),)</f>
        <v>0.15</v>
      </c>
      <c r="E67" s="222" t="s">
        <v>234</v>
      </c>
      <c r="F67" s="219" t="s">
        <v>258</v>
      </c>
      <c r="G67" s="219">
        <f t="shared" si="3"/>
        <v>2040</v>
      </c>
      <c r="H67" s="219"/>
      <c r="I67" s="227" t="s">
        <v>38</v>
      </c>
      <c r="J67" s="234">
        <v>0</v>
      </c>
      <c r="K67" s="233">
        <f>IF(K$4=$G67+$B67,SUMIFS(INDEX('ABP REC Calc'!$G$75:$AB$138,,MATCH($I67,'ABP REC Calc'!$G$74:$AB$74,0)),'ABP REC Calc'!$C$75:$C$138,'ABP REC Spend'!$E67,'ABP REC Calc'!$B$75:$B$138,'ABP REC Spend'!$F67)*$D67,
IF(AND(J67&gt;0,(K$4-$G67)=(1+$B67)),((J67/$D67)-J67)/$C67,
(IF(AND((K$4-$G67)&lt;(7+$B67),(K$4-$G67)&gt;1),J67,0))))</f>
        <v>0</v>
      </c>
      <c r="L67" s="233">
        <f>IF(L$4=$G67+$B67,SUMIFS(INDEX('ABP REC Calc'!$G$75:$AB$138,,MATCH($I67,'ABP REC Calc'!$G$74:$AB$74,0)),'ABP REC Calc'!$C$75:$C$138,'ABP REC Spend'!$E67,'ABP REC Calc'!$B$75:$B$138,'ABP REC Spend'!$F67)*$D67,
IF(AND(K67&gt;0,(L$4-$G67)=(1+$B67)),((K67/$D67)-K67)/$C67,
(IF(AND((L$4-$G67)&lt;(7+$B67),(L$4-$G67)&gt;1),K67,0))))</f>
        <v>0</v>
      </c>
      <c r="M67" s="233">
        <f>IF(M$4=$G67+$B67,SUMIFS(INDEX('ABP REC Calc'!$G$75:$AB$138,,MATCH($I67,'ABP REC Calc'!$G$74:$AB$74,0)),'ABP REC Calc'!$C$75:$C$138,'ABP REC Spend'!$E67,'ABP REC Calc'!$B$75:$B$138,'ABP REC Spend'!$F67)*$D67,
IF(AND(L67&gt;0,(M$4-$G67)=(1+$B67)),((L67/$D67)-L67)/$C67,
(IF(AND((M$4-$G67)&lt;(7+$B67),(M$4-$G67)&gt;1),L67,0))))</f>
        <v>0</v>
      </c>
      <c r="N67" s="233">
        <f>IF(N$4=$G67+$B67,SUMIFS(INDEX('ABP REC Calc'!$G$75:$AB$138,,MATCH($I67,'ABP REC Calc'!$G$74:$AB$74,0)),'ABP REC Calc'!$C$75:$C$138,'ABP REC Spend'!$E67,'ABP REC Calc'!$B$75:$B$138,'ABP REC Spend'!$F67)*$D67,
IF(AND(M67&gt;0,(N$4-$G67)=(1+$B67)),((M67/$D67)-M67)/$C67,
(IF(AND((N$4-$G67)&lt;(7+$B67),(N$4-$G67)&gt;1),M67,0))))</f>
        <v>0</v>
      </c>
      <c r="O67" s="233">
        <f>IF(O$4=$G67+$B67,SUMIFS(INDEX('ABP REC Calc'!$G$75:$AB$138,,MATCH($I67,'ABP REC Calc'!$G$74:$AB$74,0)),'ABP REC Calc'!$C$75:$C$138,'ABP REC Spend'!$E67,'ABP REC Calc'!$B$75:$B$138,'ABP REC Spend'!$F67)*$D67,
IF(AND(N67&gt;0,(O$4-$G67)=(1+$B67)),((N67/$D67)-N67)/$C67,
(IF(AND((O$4-$G67)&lt;(7+$B67),(O$4-$G67)&gt;1),N67,0))))</f>
        <v>0</v>
      </c>
      <c r="P67" s="233">
        <f>IF(P$4=$G67+$B67,SUMIFS(INDEX('ABP REC Calc'!$G$75:$AB$138,,MATCH($I67,'ABP REC Calc'!$G$74:$AB$74,0)),'ABP REC Calc'!$C$75:$C$138,'ABP REC Spend'!$E67,'ABP REC Calc'!$B$75:$B$138,'ABP REC Spend'!$F67)*$D67,
IF(AND(O67&gt;0,(P$4-$G67)=(1+$B67)),((O67/$D67)-O67)/$C67,
(IF(AND((P$4-$G67)&lt;(7+$B67),(P$4-$G67)&gt;1),O67,0))))</f>
        <v>0</v>
      </c>
      <c r="Q67" s="233">
        <f>IF(Q$4=$G67+$B67,SUMIFS(INDEX('ABP REC Calc'!$G$75:$AB$138,,MATCH($I67,'ABP REC Calc'!$G$74:$AB$74,0)),'ABP REC Calc'!$C$75:$C$138,'ABP REC Spend'!$E67,'ABP REC Calc'!$B$75:$B$138,'ABP REC Spend'!$F67)*$D67,
IF(AND(P67&gt;0,(Q$4-$G67)=(1+$B67)),((P67/$D67)-P67)/$C67,
(IF(AND((Q$4-$G67)&lt;(7+$B67),(Q$4-$G67)&gt;1),P67,0))))</f>
        <v>0</v>
      </c>
      <c r="R67" s="233">
        <f>IF(R$4=$G67+$B67,SUMIFS(INDEX('ABP REC Calc'!$G$75:$AB$138,,MATCH($I67,'ABP REC Calc'!$G$74:$AB$74,0)),'ABP REC Calc'!$C$75:$C$138,'ABP REC Spend'!$E67,'ABP REC Calc'!$B$75:$B$138,'ABP REC Spend'!$F67)*$D67,
IF(AND(Q67&gt;0,(R$4-$G67)=(1+$B67)),((Q67/$D67)-Q67)/$C67,
(IF(AND((R$4-$G67)&lt;(7+$B67),(R$4-$G67)&gt;1),Q67,0))))</f>
        <v>0</v>
      </c>
      <c r="S67" s="233">
        <f>IF(S$4=$G67+$B67,SUMIFS(INDEX('ABP REC Calc'!$G$75:$AB$138,,MATCH($I67,'ABP REC Calc'!$G$74:$AB$74,0)),'ABP REC Calc'!$C$75:$C$138,'ABP REC Spend'!$E67,'ABP REC Calc'!$B$75:$B$138,'ABP REC Spend'!$F67)*$D67,
IF(AND(R67&gt;0,(S$4-$G67)=(1+$B67)),((R67/$D67)-R67)/$C67,
(IF(AND((S$4-$G67)&lt;(7+$B67),(S$4-$G67)&gt;1),R67,0))))</f>
        <v>0</v>
      </c>
      <c r="T67" s="233">
        <f>IF(T$4=$G67+$B67,SUMIFS(INDEX('ABP REC Calc'!$G$75:$AB$138,,MATCH($I67,'ABP REC Calc'!$G$74:$AB$74,0)),'ABP REC Calc'!$C$75:$C$138,'ABP REC Spend'!$E67,'ABP REC Calc'!$B$75:$B$138,'ABP REC Spend'!$F67)*$D67,
IF(AND(S67&gt;0,(T$4-$G67)=(1+$B67)),((S67/$D67)-S67)/$C67,
(IF(AND((T$4-$G67)&lt;(7+$B67),(T$4-$G67)&gt;1),S67,0))))</f>
        <v>0</v>
      </c>
      <c r="U67" s="233">
        <f>IF(U$4=$G67+$B67,SUMIFS(INDEX('ABP REC Calc'!$G$75:$AB$138,,MATCH($I67,'ABP REC Calc'!$G$74:$AB$74,0)),'ABP REC Calc'!$C$75:$C$138,'ABP REC Spend'!$E67,'ABP REC Calc'!$B$75:$B$138,'ABP REC Spend'!$F67)*$D67,
IF(AND(T67&gt;0,(U$4-$G67)=(1+$B67)),((T67/$D67)-T67)/$C67,
(IF(AND((U$4-$G67)&lt;(7+$B67),(U$4-$G67)&gt;1),T67,0))))</f>
        <v>0</v>
      </c>
      <c r="V67" s="233">
        <f>IF(V$4=$G67+$B67,SUMIFS(INDEX('ABP REC Calc'!$G$75:$AB$138,,MATCH($I67,'ABP REC Calc'!$G$74:$AB$74,0)),'ABP REC Calc'!$C$75:$C$138,'ABP REC Spend'!$E67,'ABP REC Calc'!$B$75:$B$138,'ABP REC Spend'!$F67)*$D67,
IF(AND(U67&gt;0,(V$4-$G67)=(1+$B67)),((U67/$D67)-U67)/$C67,
(IF(AND((V$4-$G67)&lt;(7+$B67),(V$4-$G67)&gt;1),U67,0))))</f>
        <v>0</v>
      </c>
      <c r="W67" s="233">
        <f>IF(W$4=$G67+$B67,SUMIFS(INDEX('ABP REC Calc'!$G$75:$AB$138,,MATCH($I67,'ABP REC Calc'!$G$74:$AB$74,0)),'ABP REC Calc'!$C$75:$C$138,'ABP REC Spend'!$E67,'ABP REC Calc'!$B$75:$B$138,'ABP REC Spend'!$F67)*$D67,
IF(AND(V67&gt;0,(W$4-$G67)=(1+$B67)),((V67/$D67)-V67)/$C67,
(IF(AND((W$4-$G67)&lt;(7+$B67),(W$4-$G67)&gt;1),V67,0))))</f>
        <v>0</v>
      </c>
      <c r="X67" s="233">
        <f>IF(X$4=$G67+$B67,SUMIFS(INDEX('ABP REC Calc'!$G$75:$AB$138,,MATCH($I67,'ABP REC Calc'!$G$74:$AB$74,0)),'ABP REC Calc'!$C$75:$C$138,'ABP REC Spend'!$E67,'ABP REC Calc'!$B$75:$B$138,'ABP REC Spend'!$F67)*$D67,
IF(AND(W67&gt;0,(X$4-$G67)=(1+$B67)),((W67/$D67)-W67)/$C67,
(IF(AND((X$4-$G67)&lt;(7+$B67),(X$4-$G67)&gt;1),W67,0))))</f>
        <v>0</v>
      </c>
      <c r="Y67" s="233">
        <f>IF(Y$4=$G67+$B67,SUMIFS(INDEX('ABP REC Calc'!$G$75:$AB$138,,MATCH($I67,'ABP REC Calc'!$G$74:$AB$74,0)),'ABP REC Calc'!$C$75:$C$138,'ABP REC Spend'!$E67,'ABP REC Calc'!$B$75:$B$138,'ABP REC Spend'!$F67)*$D67,
IF(AND(X67&gt;0,(Y$4-$G67)=(1+$B67)),((X67/$D67)-X67)/$C67,
(IF(AND((Y$4-$G67)&lt;(7+$B67),(Y$4-$G67)&gt;1),X67,0))))</f>
        <v>0</v>
      </c>
      <c r="Z67" s="233">
        <f>IF(Z$4=$G67+$B67,SUMIFS(INDEX('ABP REC Calc'!$G$75:$AB$138,,MATCH($I67,'ABP REC Calc'!$G$74:$AB$74,0)),'ABP REC Calc'!$C$75:$C$138,'ABP REC Spend'!$E67,'ABP REC Calc'!$B$75:$B$138,'ABP REC Spend'!$F67)*$D67,
IF(AND(Y67&gt;0,(Z$4-$G67)=(1+$B67)),((Y67/$D67)-Y67)/$C67,
(IF(AND((Z$4-$G67)&lt;(7+$B67),(Z$4-$G67)&gt;1),Y67,0))))</f>
        <v>0</v>
      </c>
      <c r="AA67" s="233">
        <f>IF(AA$4=$G67+$B67,SUMIFS(INDEX('ABP REC Calc'!$G$75:$AB$138,,MATCH($I67,'ABP REC Calc'!$G$74:$AB$74,0)),'ABP REC Calc'!$C$75:$C$138,'ABP REC Spend'!$E67,'ABP REC Calc'!$B$75:$B$138,'ABP REC Spend'!$F67)*$D67,
IF(AND(Z67&gt;0,(AA$4-$G67)=(1+$B67)),((Z67/$D67)-Z67)/$C67,
(IF(AND((AA$4-$G67)&lt;(7+$B67),(AA$4-$G67)&gt;1),Z67,0))))</f>
        <v>7673158.8607198196</v>
      </c>
      <c r="AB67" s="233">
        <f>IF(AB$4=$G67+$B67,SUMIFS(INDEX('ABP REC Calc'!$G$75:$AB$138,,MATCH($I67,'ABP REC Calc'!$G$74:$AB$74,0)),'ABP REC Calc'!$C$75:$C$138,'ABP REC Spend'!$E67,'ABP REC Calc'!$B$75:$B$138,'ABP REC Spend'!$F67)*$D67,
IF(AND(AA67&gt;0,(AB$4-$G67)=(1+$B67)),((AA67/$D67)-AA67)/$C67,
(IF(AND((AB$4-$G67)&lt;(7+$B67),(AB$4-$G67)&gt;1),AA67,0))))</f>
        <v>7246872.257346496</v>
      </c>
      <c r="AC67" s="233">
        <f>IF(AC$4=$G67+$B67,SUMIFS(INDEX('ABP REC Calc'!$G$75:$AB$138,,MATCH($I67,'ABP REC Calc'!$G$74:$AB$74,0)),'ABP REC Calc'!$C$75:$C$138,'ABP REC Spend'!$E67,'ABP REC Calc'!$B$75:$B$138,'ABP REC Spend'!$F67)*$D67,
IF(AND(AB67&gt;0,(AC$4-$G67)=(1+$B67)),((AB67/$D67)-AB67)/$C67,
(IF(AND((AC$4-$G67)&lt;(7+$B67),(AC$4-$G67)&gt;1),AB67,0))))</f>
        <v>7246872.257346496</v>
      </c>
      <c r="AD67" s="233">
        <f>IF(AD$4=$G67+$B67,SUMIFS(INDEX('ABP REC Calc'!$G$75:$AB$138,,MATCH($I67,'ABP REC Calc'!$G$74:$AB$74,0)),'ABP REC Calc'!$C$75:$C$138,'ABP REC Spend'!$E67,'ABP REC Calc'!$B$75:$B$138,'ABP REC Spend'!$F67)*$D67,
IF(AND(AC67&gt;0,(AD$4-$G67)=(1+$B67)),((AC67/$D67)-AC67)/$C67,
(IF(AND((AD$4-$G67)&lt;(7+$B67),(AD$4-$G67)&gt;1),AC67,0))))</f>
        <v>7246872.257346496</v>
      </c>
      <c r="AE67" s="233">
        <f>IF(AE$4=$G67+$B67,SUMIFS(INDEX('ABP REC Calc'!$G$75:$AB$138,,MATCH($I67,'ABP REC Calc'!$G$74:$AB$74,0)),'ABP REC Calc'!$C$75:$C$138,'ABP REC Spend'!$E67,'ABP REC Calc'!$B$75:$B$138,'ABP REC Spend'!$F67)*$D67,
IF(AND(AD67&gt;0,(AE$4-$G67)=(1+$B67)),((AD67/$D67)-AD67)/$C67,
(IF(AND((AE$4-$G67)&lt;(7+$B67),(AE$4-$G67)&gt;1),AD67,0))))</f>
        <v>7246872.257346496</v>
      </c>
      <c r="AF67" s="233">
        <f>IF(AF$4=$G67+$B67,SUMIFS(INDEX('ABP REC Calc'!$G$75:$AB$138,,MATCH($I67,'ABP REC Calc'!$G$74:$AB$74,0)),'ABP REC Calc'!$C$75:$C$138,'ABP REC Spend'!$E67,'ABP REC Calc'!$B$75:$B$138,'ABP REC Spend'!$F67)*$D67,
IF(AND(AE67&gt;0,(AF$4-$G67)=(1+$B67)),((AE67/$D67)-AE67)/$C67,
(IF(AND((AF$4-$G67)&lt;(7+$B67),(AF$4-$G67)&gt;1),AE67,0))))</f>
        <v>7246872.257346496</v>
      </c>
      <c r="AG67" s="233">
        <f>IF(AG$4=$G67+$B67,SUMIFS(INDEX('ABP REC Calc'!$G$75:$AB$138,,MATCH($I67,'ABP REC Calc'!$G$74:$AB$74,0)),'ABP REC Calc'!$C$75:$C$138,'ABP REC Spend'!$E67,'ABP REC Calc'!$B$75:$B$138,'ABP REC Spend'!$F67)*$D67,
IF(AND(AF67&gt;0,(AG$4-$G67)=(1+$B67)),((AF67/$D67)-AF67)/$C67,
(IF(AND((AG$4-$G67)&lt;(7+$B67),(AG$4-$G67)&gt;1),AF67,0))))</f>
        <v>7246872.257346496</v>
      </c>
      <c r="AH67" s="233">
        <f>IF(AH$4=$G67+$B67,SUMIFS(INDEX('ABP REC Calc'!$G$75:$AB$138,,MATCH($I67,'ABP REC Calc'!$G$74:$AB$74,0)),'ABP REC Calc'!$C$75:$C$138,'ABP REC Spend'!$E67,'ABP REC Calc'!$B$75:$B$138,'ABP REC Spend'!$F67)*$D67,
IF(AND(AG67&gt;0,(AH$4-$G67)=(1+$B67)),((AG67/$D67)-AG67)/$C67,
(IF(AND((AH$4-$G67)&lt;(7+$B67),(AH$4-$G67)&gt;1),AG67,0))))</f>
        <v>0</v>
      </c>
    </row>
    <row r="68" spans="2:34" ht="14.75" customHeight="1" x14ac:dyDescent="0.25">
      <c r="B68" s="332" cm="1">
        <f t="array" ref="B68">INDEX(Inputs_ByYear!$D$78:$D$83, MATCH('ABP REC Spend'!$E68, Inputs_ByYear!$B$78:$B$83,0),)</f>
        <v>1</v>
      </c>
      <c r="C68" s="332" cm="1">
        <f t="array" ref="C68">INDEX(Inputs_ByYear!$D$60:$D$65, MATCH('ABP REC Spend'!$E68,Inputs_ByYear!$B$60:$B$65,0),)</f>
        <v>6</v>
      </c>
      <c r="D68" s="332" cm="1">
        <f t="array" ref="D68">INDEX(Inputs_ByYear!$D$69:$D$74, MATCH('ABP REC Spend'!$E68, Inputs_ByYear!$B$69:$B$74,0),)</f>
        <v>0.15</v>
      </c>
      <c r="E68" s="222" t="s">
        <v>234</v>
      </c>
      <c r="F68" s="219" t="s">
        <v>258</v>
      </c>
      <c r="G68" s="219">
        <f t="shared" si="3"/>
        <v>2041</v>
      </c>
      <c r="H68" s="219"/>
      <c r="I68" s="227" t="s">
        <v>39</v>
      </c>
      <c r="J68" s="234">
        <v>0</v>
      </c>
      <c r="K68" s="233">
        <f>IF(K$4=$G68+$B68,SUMIFS(INDEX('ABP REC Calc'!$G$75:$AB$138,,MATCH($I68,'ABP REC Calc'!$G$74:$AB$74,0)),'ABP REC Calc'!$C$75:$C$138,'ABP REC Spend'!$E68,'ABP REC Calc'!$B$75:$B$138,'ABP REC Spend'!$F68)*$D68,
IF(AND(J68&gt;0,(K$4-$G68)=(1+$B68)),((J68/$D68)-J68)/$C68,
(IF(AND((K$4-$G68)&lt;(7+$B68),(K$4-$G68)&gt;1),J68,0))))</f>
        <v>0</v>
      </c>
      <c r="L68" s="233">
        <f>IF(L$4=$G68+$B68,SUMIFS(INDEX('ABP REC Calc'!$G$75:$AB$138,,MATCH($I68,'ABP REC Calc'!$G$74:$AB$74,0)),'ABP REC Calc'!$C$75:$C$138,'ABP REC Spend'!$E68,'ABP REC Calc'!$B$75:$B$138,'ABP REC Spend'!$F68)*$D68,
IF(AND(K68&gt;0,(L$4-$G68)=(1+$B68)),((K68/$D68)-K68)/$C68,
(IF(AND((L$4-$G68)&lt;(7+$B68),(L$4-$G68)&gt;1),K68,0))))</f>
        <v>0</v>
      </c>
      <c r="M68" s="233">
        <f>IF(M$4=$G68+$B68,SUMIFS(INDEX('ABP REC Calc'!$G$75:$AB$138,,MATCH($I68,'ABP REC Calc'!$G$74:$AB$74,0)),'ABP REC Calc'!$C$75:$C$138,'ABP REC Spend'!$E68,'ABP REC Calc'!$B$75:$B$138,'ABP REC Spend'!$F68)*$D68,
IF(AND(L68&gt;0,(M$4-$G68)=(1+$B68)),((L68/$D68)-L68)/$C68,
(IF(AND((M$4-$G68)&lt;(7+$B68),(M$4-$G68)&gt;1),L68,0))))</f>
        <v>0</v>
      </c>
      <c r="N68" s="233">
        <f>IF(N$4=$G68+$B68,SUMIFS(INDEX('ABP REC Calc'!$G$75:$AB$138,,MATCH($I68,'ABP REC Calc'!$G$74:$AB$74,0)),'ABP REC Calc'!$C$75:$C$138,'ABP REC Spend'!$E68,'ABP REC Calc'!$B$75:$B$138,'ABP REC Spend'!$F68)*$D68,
IF(AND(M68&gt;0,(N$4-$G68)=(1+$B68)),((M68/$D68)-M68)/$C68,
(IF(AND((N$4-$G68)&lt;(7+$B68),(N$4-$G68)&gt;1),M68,0))))</f>
        <v>0</v>
      </c>
      <c r="O68" s="233">
        <f>IF(O$4=$G68+$B68,SUMIFS(INDEX('ABP REC Calc'!$G$75:$AB$138,,MATCH($I68,'ABP REC Calc'!$G$74:$AB$74,0)),'ABP REC Calc'!$C$75:$C$138,'ABP REC Spend'!$E68,'ABP REC Calc'!$B$75:$B$138,'ABP REC Spend'!$F68)*$D68,
IF(AND(N68&gt;0,(O$4-$G68)=(1+$B68)),((N68/$D68)-N68)/$C68,
(IF(AND((O$4-$G68)&lt;(7+$B68),(O$4-$G68)&gt;1),N68,0))))</f>
        <v>0</v>
      </c>
      <c r="P68" s="233">
        <f>IF(P$4=$G68+$B68,SUMIFS(INDEX('ABP REC Calc'!$G$75:$AB$138,,MATCH($I68,'ABP REC Calc'!$G$74:$AB$74,0)),'ABP REC Calc'!$C$75:$C$138,'ABP REC Spend'!$E68,'ABP REC Calc'!$B$75:$B$138,'ABP REC Spend'!$F68)*$D68,
IF(AND(O68&gt;0,(P$4-$G68)=(1+$B68)),((O68/$D68)-O68)/$C68,
(IF(AND((P$4-$G68)&lt;(7+$B68),(P$4-$G68)&gt;1),O68,0))))</f>
        <v>0</v>
      </c>
      <c r="Q68" s="233">
        <f>IF(Q$4=$G68+$B68,SUMIFS(INDEX('ABP REC Calc'!$G$75:$AB$138,,MATCH($I68,'ABP REC Calc'!$G$74:$AB$74,0)),'ABP REC Calc'!$C$75:$C$138,'ABP REC Spend'!$E68,'ABP REC Calc'!$B$75:$B$138,'ABP REC Spend'!$F68)*$D68,
IF(AND(P68&gt;0,(Q$4-$G68)=(1+$B68)),((P68/$D68)-P68)/$C68,
(IF(AND((Q$4-$G68)&lt;(7+$B68),(Q$4-$G68)&gt;1),P68,0))))</f>
        <v>0</v>
      </c>
      <c r="R68" s="233">
        <f>IF(R$4=$G68+$B68,SUMIFS(INDEX('ABP REC Calc'!$G$75:$AB$138,,MATCH($I68,'ABP REC Calc'!$G$74:$AB$74,0)),'ABP REC Calc'!$C$75:$C$138,'ABP REC Spend'!$E68,'ABP REC Calc'!$B$75:$B$138,'ABP REC Spend'!$F68)*$D68,
IF(AND(Q68&gt;0,(R$4-$G68)=(1+$B68)),((Q68/$D68)-Q68)/$C68,
(IF(AND((R$4-$G68)&lt;(7+$B68),(R$4-$G68)&gt;1),Q68,0))))</f>
        <v>0</v>
      </c>
      <c r="S68" s="233">
        <f>IF(S$4=$G68+$B68,SUMIFS(INDEX('ABP REC Calc'!$G$75:$AB$138,,MATCH($I68,'ABP REC Calc'!$G$74:$AB$74,0)),'ABP REC Calc'!$C$75:$C$138,'ABP REC Spend'!$E68,'ABP REC Calc'!$B$75:$B$138,'ABP REC Spend'!$F68)*$D68,
IF(AND(R68&gt;0,(S$4-$G68)=(1+$B68)),((R68/$D68)-R68)/$C68,
(IF(AND((S$4-$G68)&lt;(7+$B68),(S$4-$G68)&gt;1),R68,0))))</f>
        <v>0</v>
      </c>
      <c r="T68" s="233">
        <f>IF(T$4=$G68+$B68,SUMIFS(INDEX('ABP REC Calc'!$G$75:$AB$138,,MATCH($I68,'ABP REC Calc'!$G$74:$AB$74,0)),'ABP REC Calc'!$C$75:$C$138,'ABP REC Spend'!$E68,'ABP REC Calc'!$B$75:$B$138,'ABP REC Spend'!$F68)*$D68,
IF(AND(S68&gt;0,(T$4-$G68)=(1+$B68)),((S68/$D68)-S68)/$C68,
(IF(AND((T$4-$G68)&lt;(7+$B68),(T$4-$G68)&gt;1),S68,0))))</f>
        <v>0</v>
      </c>
      <c r="U68" s="233">
        <f>IF(U$4=$G68+$B68,SUMIFS(INDEX('ABP REC Calc'!$G$75:$AB$138,,MATCH($I68,'ABP REC Calc'!$G$74:$AB$74,0)),'ABP REC Calc'!$C$75:$C$138,'ABP REC Spend'!$E68,'ABP REC Calc'!$B$75:$B$138,'ABP REC Spend'!$F68)*$D68,
IF(AND(T68&gt;0,(U$4-$G68)=(1+$B68)),((T68/$D68)-T68)/$C68,
(IF(AND((U$4-$G68)&lt;(7+$B68),(U$4-$G68)&gt;1),T68,0))))</f>
        <v>0</v>
      </c>
      <c r="V68" s="233">
        <f>IF(V$4=$G68+$B68,SUMIFS(INDEX('ABP REC Calc'!$G$75:$AB$138,,MATCH($I68,'ABP REC Calc'!$G$74:$AB$74,0)),'ABP REC Calc'!$C$75:$C$138,'ABP REC Spend'!$E68,'ABP REC Calc'!$B$75:$B$138,'ABP REC Spend'!$F68)*$D68,
IF(AND(U68&gt;0,(V$4-$G68)=(1+$B68)),((U68/$D68)-U68)/$C68,
(IF(AND((V$4-$G68)&lt;(7+$B68),(V$4-$G68)&gt;1),U68,0))))</f>
        <v>0</v>
      </c>
      <c r="W68" s="233">
        <f>IF(W$4=$G68+$B68,SUMIFS(INDEX('ABP REC Calc'!$G$75:$AB$138,,MATCH($I68,'ABP REC Calc'!$G$74:$AB$74,0)),'ABP REC Calc'!$C$75:$C$138,'ABP REC Spend'!$E68,'ABP REC Calc'!$B$75:$B$138,'ABP REC Spend'!$F68)*$D68,
IF(AND(V68&gt;0,(W$4-$G68)=(1+$B68)),((V68/$D68)-V68)/$C68,
(IF(AND((W$4-$G68)&lt;(7+$B68),(W$4-$G68)&gt;1),V68,0))))</f>
        <v>0</v>
      </c>
      <c r="X68" s="233">
        <f>IF(X$4=$G68+$B68,SUMIFS(INDEX('ABP REC Calc'!$G$75:$AB$138,,MATCH($I68,'ABP REC Calc'!$G$74:$AB$74,0)),'ABP REC Calc'!$C$75:$C$138,'ABP REC Spend'!$E68,'ABP REC Calc'!$B$75:$B$138,'ABP REC Spend'!$F68)*$D68,
IF(AND(W68&gt;0,(X$4-$G68)=(1+$B68)),((W68/$D68)-W68)/$C68,
(IF(AND((X$4-$G68)&lt;(7+$B68),(X$4-$G68)&gt;1),W68,0))))</f>
        <v>0</v>
      </c>
      <c r="Y68" s="233">
        <f>IF(Y$4=$G68+$B68,SUMIFS(INDEX('ABP REC Calc'!$G$75:$AB$138,,MATCH($I68,'ABP REC Calc'!$G$74:$AB$74,0)),'ABP REC Calc'!$C$75:$C$138,'ABP REC Spend'!$E68,'ABP REC Calc'!$B$75:$B$138,'ABP REC Spend'!$F68)*$D68,
IF(AND(X68&gt;0,(Y$4-$G68)=(1+$B68)),((X68/$D68)-X68)/$C68,
(IF(AND((Y$4-$G68)&lt;(7+$B68),(Y$4-$G68)&gt;1),X68,0))))</f>
        <v>0</v>
      </c>
      <c r="Z68" s="233">
        <f>IF(Z$4=$G68+$B68,SUMIFS(INDEX('ABP REC Calc'!$G$75:$AB$138,,MATCH($I68,'ABP REC Calc'!$G$74:$AB$74,0)),'ABP REC Calc'!$C$75:$C$138,'ABP REC Spend'!$E68,'ABP REC Calc'!$B$75:$B$138,'ABP REC Spend'!$F68)*$D68,
IF(AND(Y68&gt;0,(Z$4-$G68)=(1+$B68)),((Y68/$D68)-Y68)/$C68,
(IF(AND((Z$4-$G68)&lt;(7+$B68),(Z$4-$G68)&gt;1),Y68,0))))</f>
        <v>0</v>
      </c>
      <c r="AA68" s="233">
        <f>IF(AA$4=$G68+$B68,SUMIFS(INDEX('ABP REC Calc'!$G$75:$AB$138,,MATCH($I68,'ABP REC Calc'!$G$74:$AB$74,0)),'ABP REC Calc'!$C$75:$C$138,'ABP REC Spend'!$E68,'ABP REC Calc'!$B$75:$B$138,'ABP REC Spend'!$F68)*$D68,
IF(AND(Z68&gt;0,(AA$4-$G68)=(1+$B68)),((Z68/$D68)-Z68)/$C68,
(IF(AND((AA$4-$G68)&lt;(7+$B68),(AA$4-$G68)&gt;1),Z68,0))))</f>
        <v>0</v>
      </c>
      <c r="AB68" s="233">
        <f>IF(AB$4=$G68+$B68,SUMIFS(INDEX('ABP REC Calc'!$G$75:$AB$138,,MATCH($I68,'ABP REC Calc'!$G$74:$AB$74,0)),'ABP REC Calc'!$C$75:$C$138,'ABP REC Spend'!$E68,'ABP REC Calc'!$B$75:$B$138,'ABP REC Spend'!$F68)*$D68,
IF(AND(AA68&gt;0,(AB$4-$G68)=(1+$B68)),((AA68/$D68)-AA68)/$C68,
(IF(AND((AB$4-$G68)&lt;(7+$B68),(AB$4-$G68)&gt;1),AA68,0))))</f>
        <v>7596427.2721126219</v>
      </c>
      <c r="AC68" s="233">
        <f>IF(AC$4=$G68+$B68,SUMIFS(INDEX('ABP REC Calc'!$G$75:$AB$138,,MATCH($I68,'ABP REC Calc'!$G$74:$AB$74,0)),'ABP REC Calc'!$C$75:$C$138,'ABP REC Spend'!$E68,'ABP REC Calc'!$B$75:$B$138,'ABP REC Spend'!$F68)*$D68,
IF(AND(AB68&gt;0,(AC$4-$G68)=(1+$B68)),((AB68/$D68)-AB68)/$C68,
(IF(AND((AC$4-$G68)&lt;(7+$B68),(AC$4-$G68)&gt;1),AB68,0))))</f>
        <v>7174403.5347730322</v>
      </c>
      <c r="AD68" s="233">
        <f>IF(AD$4=$G68+$B68,SUMIFS(INDEX('ABP REC Calc'!$G$75:$AB$138,,MATCH($I68,'ABP REC Calc'!$G$74:$AB$74,0)),'ABP REC Calc'!$C$75:$C$138,'ABP REC Spend'!$E68,'ABP REC Calc'!$B$75:$B$138,'ABP REC Spend'!$F68)*$D68,
IF(AND(AC68&gt;0,(AD$4-$G68)=(1+$B68)),((AC68/$D68)-AC68)/$C68,
(IF(AND((AD$4-$G68)&lt;(7+$B68),(AD$4-$G68)&gt;1),AC68,0))))</f>
        <v>7174403.5347730322</v>
      </c>
      <c r="AE68" s="233">
        <f>IF(AE$4=$G68+$B68,SUMIFS(INDEX('ABP REC Calc'!$G$75:$AB$138,,MATCH($I68,'ABP REC Calc'!$G$74:$AB$74,0)),'ABP REC Calc'!$C$75:$C$138,'ABP REC Spend'!$E68,'ABP REC Calc'!$B$75:$B$138,'ABP REC Spend'!$F68)*$D68,
IF(AND(AD68&gt;0,(AE$4-$G68)=(1+$B68)),((AD68/$D68)-AD68)/$C68,
(IF(AND((AE$4-$G68)&lt;(7+$B68),(AE$4-$G68)&gt;1),AD68,0))))</f>
        <v>7174403.5347730322</v>
      </c>
      <c r="AF68" s="233">
        <f>IF(AF$4=$G68+$B68,SUMIFS(INDEX('ABP REC Calc'!$G$75:$AB$138,,MATCH($I68,'ABP REC Calc'!$G$74:$AB$74,0)),'ABP REC Calc'!$C$75:$C$138,'ABP REC Spend'!$E68,'ABP REC Calc'!$B$75:$B$138,'ABP REC Spend'!$F68)*$D68,
IF(AND(AE68&gt;0,(AF$4-$G68)=(1+$B68)),((AE68/$D68)-AE68)/$C68,
(IF(AND((AF$4-$G68)&lt;(7+$B68),(AF$4-$G68)&gt;1),AE68,0))))</f>
        <v>7174403.5347730322</v>
      </c>
      <c r="AG68" s="233">
        <f>IF(AG$4=$G68+$B68,SUMIFS(INDEX('ABP REC Calc'!$G$75:$AB$138,,MATCH($I68,'ABP REC Calc'!$G$74:$AB$74,0)),'ABP REC Calc'!$C$75:$C$138,'ABP REC Spend'!$E68,'ABP REC Calc'!$B$75:$B$138,'ABP REC Spend'!$F68)*$D68,
IF(AND(AF68&gt;0,(AG$4-$G68)=(1+$B68)),((AF68/$D68)-AF68)/$C68,
(IF(AND((AG$4-$G68)&lt;(7+$B68),(AG$4-$G68)&gt;1),AF68,0))))</f>
        <v>7174403.5347730322</v>
      </c>
      <c r="AH68" s="233">
        <f>IF(AH$4=$G68+$B68,SUMIFS(INDEX('ABP REC Calc'!$G$75:$AB$138,,MATCH($I68,'ABP REC Calc'!$G$74:$AB$74,0)),'ABP REC Calc'!$C$75:$C$138,'ABP REC Spend'!$E68,'ABP REC Calc'!$B$75:$B$138,'ABP REC Spend'!$F68)*$D68,
IF(AND(AG68&gt;0,(AH$4-$G68)=(1+$B68)),((AG68/$D68)-AG68)/$C68,
(IF(AND((AH$4-$G68)&lt;(7+$B68),(AH$4-$G68)&gt;1),AG68,0))))</f>
        <v>7174403.5347730322</v>
      </c>
    </row>
    <row r="69" spans="2:34" ht="14.75" customHeight="1" x14ac:dyDescent="0.25">
      <c r="B69" s="332" cm="1">
        <f t="array" ref="B69">INDEX(Inputs_ByYear!$D$78:$D$83, MATCH('ABP REC Spend'!$E69, Inputs_ByYear!$B$78:$B$83,0),)</f>
        <v>1</v>
      </c>
      <c r="C69" s="332" cm="1">
        <f t="array" ref="C69">INDEX(Inputs_ByYear!$D$60:$D$65, MATCH('ABP REC Spend'!$E69,Inputs_ByYear!$B$60:$B$65,0),)</f>
        <v>6</v>
      </c>
      <c r="D69" s="332" cm="1">
        <f t="array" ref="D69">INDEX(Inputs_ByYear!$D$69:$D$74, MATCH('ABP REC Spend'!$E69, Inputs_ByYear!$B$69:$B$74,0),)</f>
        <v>0.15</v>
      </c>
      <c r="E69" s="222" t="s">
        <v>234</v>
      </c>
      <c r="F69" s="219" t="s">
        <v>258</v>
      </c>
      <c r="G69" s="219">
        <f t="shared" si="3"/>
        <v>2042</v>
      </c>
      <c r="H69" s="219"/>
      <c r="I69" s="227" t="s">
        <v>40</v>
      </c>
      <c r="J69" s="234">
        <v>0</v>
      </c>
      <c r="K69" s="233">
        <f>IF(K$4=$G69+$B69,SUMIFS(INDEX('ABP REC Calc'!$G$75:$AB$138,,MATCH($I69,'ABP REC Calc'!$G$74:$AB$74,0)),'ABP REC Calc'!$C$75:$C$138,'ABP REC Spend'!$E69,'ABP REC Calc'!$B$75:$B$138,'ABP REC Spend'!$F69)*$D69,
IF(AND(J69&gt;0,(K$4-$G69)=(1+$B69)),((J69/$D69)-J69)/$C69,
(IF(AND((K$4-$G69)&lt;(7+$B69),(K$4-$G69)&gt;1),J69,0))))</f>
        <v>0</v>
      </c>
      <c r="L69" s="233">
        <f>IF(L$4=$G69+$B69,SUMIFS(INDEX('ABP REC Calc'!$G$75:$AB$138,,MATCH($I69,'ABP REC Calc'!$G$74:$AB$74,0)),'ABP REC Calc'!$C$75:$C$138,'ABP REC Spend'!$E69,'ABP REC Calc'!$B$75:$B$138,'ABP REC Spend'!$F69)*$D69,
IF(AND(K69&gt;0,(L$4-$G69)=(1+$B69)),((K69/$D69)-K69)/$C69,
(IF(AND((L$4-$G69)&lt;(7+$B69),(L$4-$G69)&gt;1),K69,0))))</f>
        <v>0</v>
      </c>
      <c r="M69" s="233">
        <f>IF(M$4=$G69+$B69,SUMIFS(INDEX('ABP REC Calc'!$G$75:$AB$138,,MATCH($I69,'ABP REC Calc'!$G$74:$AB$74,0)),'ABP REC Calc'!$C$75:$C$138,'ABP REC Spend'!$E69,'ABP REC Calc'!$B$75:$B$138,'ABP REC Spend'!$F69)*$D69,
IF(AND(L69&gt;0,(M$4-$G69)=(1+$B69)),((L69/$D69)-L69)/$C69,
(IF(AND((M$4-$G69)&lt;(7+$B69),(M$4-$G69)&gt;1),L69,0))))</f>
        <v>0</v>
      </c>
      <c r="N69" s="233">
        <f>IF(N$4=$G69+$B69,SUMIFS(INDEX('ABP REC Calc'!$G$75:$AB$138,,MATCH($I69,'ABP REC Calc'!$G$74:$AB$74,0)),'ABP REC Calc'!$C$75:$C$138,'ABP REC Spend'!$E69,'ABP REC Calc'!$B$75:$B$138,'ABP REC Spend'!$F69)*$D69,
IF(AND(M69&gt;0,(N$4-$G69)=(1+$B69)),((M69/$D69)-M69)/$C69,
(IF(AND((N$4-$G69)&lt;(7+$B69),(N$4-$G69)&gt;1),M69,0))))</f>
        <v>0</v>
      </c>
      <c r="O69" s="233">
        <f>IF(O$4=$G69+$B69,SUMIFS(INDEX('ABP REC Calc'!$G$75:$AB$138,,MATCH($I69,'ABP REC Calc'!$G$74:$AB$74,0)),'ABP REC Calc'!$C$75:$C$138,'ABP REC Spend'!$E69,'ABP REC Calc'!$B$75:$B$138,'ABP REC Spend'!$F69)*$D69,
IF(AND(N69&gt;0,(O$4-$G69)=(1+$B69)),((N69/$D69)-N69)/$C69,
(IF(AND((O$4-$G69)&lt;(7+$B69),(O$4-$G69)&gt;1),N69,0))))</f>
        <v>0</v>
      </c>
      <c r="P69" s="233">
        <f>IF(P$4=$G69+$B69,SUMIFS(INDEX('ABP REC Calc'!$G$75:$AB$138,,MATCH($I69,'ABP REC Calc'!$G$74:$AB$74,0)),'ABP REC Calc'!$C$75:$C$138,'ABP REC Spend'!$E69,'ABP REC Calc'!$B$75:$B$138,'ABP REC Spend'!$F69)*$D69,
IF(AND(O69&gt;0,(P$4-$G69)=(1+$B69)),((O69/$D69)-O69)/$C69,
(IF(AND((P$4-$G69)&lt;(7+$B69),(P$4-$G69)&gt;1),O69,0))))</f>
        <v>0</v>
      </c>
      <c r="Q69" s="233">
        <f>IF(Q$4=$G69+$B69,SUMIFS(INDEX('ABP REC Calc'!$G$75:$AB$138,,MATCH($I69,'ABP REC Calc'!$G$74:$AB$74,0)),'ABP REC Calc'!$C$75:$C$138,'ABP REC Spend'!$E69,'ABP REC Calc'!$B$75:$B$138,'ABP REC Spend'!$F69)*$D69,
IF(AND(P69&gt;0,(Q$4-$G69)=(1+$B69)),((P69/$D69)-P69)/$C69,
(IF(AND((Q$4-$G69)&lt;(7+$B69),(Q$4-$G69)&gt;1),P69,0))))</f>
        <v>0</v>
      </c>
      <c r="R69" s="233">
        <f>IF(R$4=$G69+$B69,SUMIFS(INDEX('ABP REC Calc'!$G$75:$AB$138,,MATCH($I69,'ABP REC Calc'!$G$74:$AB$74,0)),'ABP REC Calc'!$C$75:$C$138,'ABP REC Spend'!$E69,'ABP REC Calc'!$B$75:$B$138,'ABP REC Spend'!$F69)*$D69,
IF(AND(Q69&gt;0,(R$4-$G69)=(1+$B69)),((Q69/$D69)-Q69)/$C69,
(IF(AND((R$4-$G69)&lt;(7+$B69),(R$4-$G69)&gt;1),Q69,0))))</f>
        <v>0</v>
      </c>
      <c r="S69" s="233">
        <f>IF(S$4=$G69+$B69,SUMIFS(INDEX('ABP REC Calc'!$G$75:$AB$138,,MATCH($I69,'ABP REC Calc'!$G$74:$AB$74,0)),'ABP REC Calc'!$C$75:$C$138,'ABP REC Spend'!$E69,'ABP REC Calc'!$B$75:$B$138,'ABP REC Spend'!$F69)*$D69,
IF(AND(R69&gt;0,(S$4-$G69)=(1+$B69)),((R69/$D69)-R69)/$C69,
(IF(AND((S$4-$G69)&lt;(7+$B69),(S$4-$G69)&gt;1),R69,0))))</f>
        <v>0</v>
      </c>
      <c r="T69" s="233">
        <f>IF(T$4=$G69+$B69,SUMIFS(INDEX('ABP REC Calc'!$G$75:$AB$138,,MATCH($I69,'ABP REC Calc'!$G$74:$AB$74,0)),'ABP REC Calc'!$C$75:$C$138,'ABP REC Spend'!$E69,'ABP REC Calc'!$B$75:$B$138,'ABP REC Spend'!$F69)*$D69,
IF(AND(S69&gt;0,(T$4-$G69)=(1+$B69)),((S69/$D69)-S69)/$C69,
(IF(AND((T$4-$G69)&lt;(7+$B69),(T$4-$G69)&gt;1),S69,0))))</f>
        <v>0</v>
      </c>
      <c r="U69" s="233">
        <f>IF(U$4=$G69+$B69,SUMIFS(INDEX('ABP REC Calc'!$G$75:$AB$138,,MATCH($I69,'ABP REC Calc'!$G$74:$AB$74,0)),'ABP REC Calc'!$C$75:$C$138,'ABP REC Spend'!$E69,'ABP REC Calc'!$B$75:$B$138,'ABP REC Spend'!$F69)*$D69,
IF(AND(T69&gt;0,(U$4-$G69)=(1+$B69)),((T69/$D69)-T69)/$C69,
(IF(AND((U$4-$G69)&lt;(7+$B69),(U$4-$G69)&gt;1),T69,0))))</f>
        <v>0</v>
      </c>
      <c r="V69" s="233">
        <f>IF(V$4=$G69+$B69,SUMIFS(INDEX('ABP REC Calc'!$G$75:$AB$138,,MATCH($I69,'ABP REC Calc'!$G$74:$AB$74,0)),'ABP REC Calc'!$C$75:$C$138,'ABP REC Spend'!$E69,'ABP REC Calc'!$B$75:$B$138,'ABP REC Spend'!$F69)*$D69,
IF(AND(U69&gt;0,(V$4-$G69)=(1+$B69)),((U69/$D69)-U69)/$C69,
(IF(AND((V$4-$G69)&lt;(7+$B69),(V$4-$G69)&gt;1),U69,0))))</f>
        <v>0</v>
      </c>
      <c r="W69" s="233">
        <f>IF(W$4=$G69+$B69,SUMIFS(INDEX('ABP REC Calc'!$G$75:$AB$138,,MATCH($I69,'ABP REC Calc'!$G$74:$AB$74,0)),'ABP REC Calc'!$C$75:$C$138,'ABP REC Spend'!$E69,'ABP REC Calc'!$B$75:$B$138,'ABP REC Spend'!$F69)*$D69,
IF(AND(V69&gt;0,(W$4-$G69)=(1+$B69)),((V69/$D69)-V69)/$C69,
(IF(AND((W$4-$G69)&lt;(7+$B69),(W$4-$G69)&gt;1),V69,0))))</f>
        <v>0</v>
      </c>
      <c r="X69" s="233">
        <f>IF(X$4=$G69+$B69,SUMIFS(INDEX('ABP REC Calc'!$G$75:$AB$138,,MATCH($I69,'ABP REC Calc'!$G$74:$AB$74,0)),'ABP REC Calc'!$C$75:$C$138,'ABP REC Spend'!$E69,'ABP REC Calc'!$B$75:$B$138,'ABP REC Spend'!$F69)*$D69,
IF(AND(W69&gt;0,(X$4-$G69)=(1+$B69)),((W69/$D69)-W69)/$C69,
(IF(AND((X$4-$G69)&lt;(7+$B69),(X$4-$G69)&gt;1),W69,0))))</f>
        <v>0</v>
      </c>
      <c r="Y69" s="233">
        <f>IF(Y$4=$G69+$B69,SUMIFS(INDEX('ABP REC Calc'!$G$75:$AB$138,,MATCH($I69,'ABP REC Calc'!$G$74:$AB$74,0)),'ABP REC Calc'!$C$75:$C$138,'ABP REC Spend'!$E69,'ABP REC Calc'!$B$75:$B$138,'ABP REC Spend'!$F69)*$D69,
IF(AND(X69&gt;0,(Y$4-$G69)=(1+$B69)),((X69/$D69)-X69)/$C69,
(IF(AND((Y$4-$G69)&lt;(7+$B69),(Y$4-$G69)&gt;1),X69,0))))</f>
        <v>0</v>
      </c>
      <c r="Z69" s="233">
        <f>IF(Z$4=$G69+$B69,SUMIFS(INDEX('ABP REC Calc'!$G$75:$AB$138,,MATCH($I69,'ABP REC Calc'!$G$74:$AB$74,0)),'ABP REC Calc'!$C$75:$C$138,'ABP REC Spend'!$E69,'ABP REC Calc'!$B$75:$B$138,'ABP REC Spend'!$F69)*$D69,
IF(AND(Y69&gt;0,(Z$4-$G69)=(1+$B69)),((Y69/$D69)-Y69)/$C69,
(IF(AND((Z$4-$G69)&lt;(7+$B69),(Z$4-$G69)&gt;1),Y69,0))))</f>
        <v>0</v>
      </c>
      <c r="AA69" s="233">
        <f>IF(AA$4=$G69+$B69,SUMIFS(INDEX('ABP REC Calc'!$G$75:$AB$138,,MATCH($I69,'ABP REC Calc'!$G$74:$AB$74,0)),'ABP REC Calc'!$C$75:$C$138,'ABP REC Spend'!$E69,'ABP REC Calc'!$B$75:$B$138,'ABP REC Spend'!$F69)*$D69,
IF(AND(Z69&gt;0,(AA$4-$G69)=(1+$B69)),((Z69/$D69)-Z69)/$C69,
(IF(AND((AA$4-$G69)&lt;(7+$B69),(AA$4-$G69)&gt;1),Z69,0))))</f>
        <v>0</v>
      </c>
      <c r="AB69" s="233">
        <f>IF(AB$4=$G69+$B69,SUMIFS(INDEX('ABP REC Calc'!$G$75:$AB$138,,MATCH($I69,'ABP REC Calc'!$G$74:$AB$74,0)),'ABP REC Calc'!$C$75:$C$138,'ABP REC Spend'!$E69,'ABP REC Calc'!$B$75:$B$138,'ABP REC Spend'!$F69)*$D69,
IF(AND(AA69&gt;0,(AB$4-$G69)=(1+$B69)),((AA69/$D69)-AA69)/$C69,
(IF(AND((AB$4-$G69)&lt;(7+$B69),(AB$4-$G69)&gt;1),AA69,0))))</f>
        <v>0</v>
      </c>
      <c r="AC69" s="233">
        <f>IF(AC$4=$G69+$B69,SUMIFS(INDEX('ABP REC Calc'!$G$75:$AB$138,,MATCH($I69,'ABP REC Calc'!$G$74:$AB$74,0)),'ABP REC Calc'!$C$75:$C$138,'ABP REC Spend'!$E69,'ABP REC Calc'!$B$75:$B$138,'ABP REC Spend'!$F69)*$D69,
IF(AND(AB69&gt;0,(AC$4-$G69)=(1+$B69)),((AB69/$D69)-AB69)/$C69,
(IF(AND((AC$4-$G69)&lt;(7+$B69),(AC$4-$G69)&gt;1),AB69,0))))</f>
        <v>7520462.9993914962</v>
      </c>
      <c r="AD69" s="233">
        <f>IF(AD$4=$G69+$B69,SUMIFS(INDEX('ABP REC Calc'!$G$75:$AB$138,,MATCH($I69,'ABP REC Calc'!$G$74:$AB$74,0)),'ABP REC Calc'!$C$75:$C$138,'ABP REC Spend'!$E69,'ABP REC Calc'!$B$75:$B$138,'ABP REC Spend'!$F69)*$D69,
IF(AND(AC69&gt;0,(AD$4-$G69)=(1+$B69)),((AC69/$D69)-AC69)/$C69,
(IF(AND((AD$4-$G69)&lt;(7+$B69),(AD$4-$G69)&gt;1),AC69,0))))</f>
        <v>7102659.4994253023</v>
      </c>
      <c r="AE69" s="233">
        <f>IF(AE$4=$G69+$B69,SUMIFS(INDEX('ABP REC Calc'!$G$75:$AB$138,,MATCH($I69,'ABP REC Calc'!$G$74:$AB$74,0)),'ABP REC Calc'!$C$75:$C$138,'ABP REC Spend'!$E69,'ABP REC Calc'!$B$75:$B$138,'ABP REC Spend'!$F69)*$D69,
IF(AND(AD69&gt;0,(AE$4-$G69)=(1+$B69)),((AD69/$D69)-AD69)/$C69,
(IF(AND((AE$4-$G69)&lt;(7+$B69),(AE$4-$G69)&gt;1),AD69,0))))</f>
        <v>7102659.4994253023</v>
      </c>
      <c r="AF69" s="233">
        <f>IF(AF$4=$G69+$B69,SUMIFS(INDEX('ABP REC Calc'!$G$75:$AB$138,,MATCH($I69,'ABP REC Calc'!$G$74:$AB$74,0)),'ABP REC Calc'!$C$75:$C$138,'ABP REC Spend'!$E69,'ABP REC Calc'!$B$75:$B$138,'ABP REC Spend'!$F69)*$D69,
IF(AND(AE69&gt;0,(AF$4-$G69)=(1+$B69)),((AE69/$D69)-AE69)/$C69,
(IF(AND((AF$4-$G69)&lt;(7+$B69),(AF$4-$G69)&gt;1),AE69,0))))</f>
        <v>7102659.4994253023</v>
      </c>
      <c r="AG69" s="233">
        <f>IF(AG$4=$G69+$B69,SUMIFS(INDEX('ABP REC Calc'!$G$75:$AB$138,,MATCH($I69,'ABP REC Calc'!$G$74:$AB$74,0)),'ABP REC Calc'!$C$75:$C$138,'ABP REC Spend'!$E69,'ABP REC Calc'!$B$75:$B$138,'ABP REC Spend'!$F69)*$D69,
IF(AND(AF69&gt;0,(AG$4-$G69)=(1+$B69)),((AF69/$D69)-AF69)/$C69,
(IF(AND((AG$4-$G69)&lt;(7+$B69),(AG$4-$G69)&gt;1),AF69,0))))</f>
        <v>7102659.4994253023</v>
      </c>
      <c r="AH69" s="233">
        <f>IF(AH$4=$G69+$B69,SUMIFS(INDEX('ABP REC Calc'!$G$75:$AB$138,,MATCH($I69,'ABP REC Calc'!$G$74:$AB$74,0)),'ABP REC Calc'!$C$75:$C$138,'ABP REC Spend'!$E69,'ABP REC Calc'!$B$75:$B$138,'ABP REC Spend'!$F69)*$D69,
IF(AND(AG69&gt;0,(AH$4-$G69)=(1+$B69)),((AG69/$D69)-AG69)/$C69,
(IF(AND((AH$4-$G69)&lt;(7+$B69),(AH$4-$G69)&gt;1),AG69,0))))</f>
        <v>7102659.4994253023</v>
      </c>
    </row>
    <row r="70" spans="2:34" ht="14.75" customHeight="1" x14ac:dyDescent="0.25">
      <c r="B70" s="332" cm="1">
        <f t="array" ref="B70">INDEX(Inputs_ByYear!$D$78:$D$83, MATCH('ABP REC Spend'!$E70, Inputs_ByYear!$B$78:$B$83,0),)</f>
        <v>1</v>
      </c>
      <c r="C70" s="332" cm="1">
        <f t="array" ref="C70">INDEX(Inputs_ByYear!$D$60:$D$65, MATCH('ABP REC Spend'!$E70,Inputs_ByYear!$B$60:$B$65,0),)</f>
        <v>6</v>
      </c>
      <c r="D70" s="332" cm="1">
        <f t="array" ref="D70">INDEX(Inputs_ByYear!$D$69:$D$74, MATCH('ABP REC Spend'!$E70, Inputs_ByYear!$B$69:$B$74,0),)</f>
        <v>0.15</v>
      </c>
      <c r="E70" s="222" t="s">
        <v>234</v>
      </c>
      <c r="F70" s="219" t="s">
        <v>258</v>
      </c>
      <c r="G70" s="219">
        <f t="shared" si="3"/>
        <v>2043</v>
      </c>
      <c r="H70" s="219"/>
      <c r="I70" s="227" t="s">
        <v>41</v>
      </c>
      <c r="J70" s="234">
        <v>0</v>
      </c>
      <c r="K70" s="233">
        <f>IF(K$4=$G70+$B70,SUMIFS(INDEX('ABP REC Calc'!$G$75:$AB$138,,MATCH($I70,'ABP REC Calc'!$G$74:$AB$74,0)),'ABP REC Calc'!$C$75:$C$138,'ABP REC Spend'!$E70,'ABP REC Calc'!$B$75:$B$138,'ABP REC Spend'!$F70)*$D70,
IF(AND(J70&gt;0,(K$4-$G70)=(1+$B70)),((J70/$D70)-J70)/$C70,
(IF(AND((K$4-$G70)&lt;(7+$B70),(K$4-$G70)&gt;1),J70,0))))</f>
        <v>0</v>
      </c>
      <c r="L70" s="233">
        <f>IF(L$4=$G70+$B70,SUMIFS(INDEX('ABP REC Calc'!$G$75:$AB$138,,MATCH($I70,'ABP REC Calc'!$G$74:$AB$74,0)),'ABP REC Calc'!$C$75:$C$138,'ABP REC Spend'!$E70,'ABP REC Calc'!$B$75:$B$138,'ABP REC Spend'!$F70)*$D70,
IF(AND(K70&gt;0,(L$4-$G70)=(1+$B70)),((K70/$D70)-K70)/$C70,
(IF(AND((L$4-$G70)&lt;(7+$B70),(L$4-$G70)&gt;1),K70,0))))</f>
        <v>0</v>
      </c>
      <c r="M70" s="233">
        <f>IF(M$4=$G70+$B70,SUMIFS(INDEX('ABP REC Calc'!$G$75:$AB$138,,MATCH($I70,'ABP REC Calc'!$G$74:$AB$74,0)),'ABP REC Calc'!$C$75:$C$138,'ABP REC Spend'!$E70,'ABP REC Calc'!$B$75:$B$138,'ABP REC Spend'!$F70)*$D70,
IF(AND(L70&gt;0,(M$4-$G70)=(1+$B70)),((L70/$D70)-L70)/$C70,
(IF(AND((M$4-$G70)&lt;(7+$B70),(M$4-$G70)&gt;1),L70,0))))</f>
        <v>0</v>
      </c>
      <c r="N70" s="233">
        <f>IF(N$4=$G70+$B70,SUMIFS(INDEX('ABP REC Calc'!$G$75:$AB$138,,MATCH($I70,'ABP REC Calc'!$G$74:$AB$74,0)),'ABP REC Calc'!$C$75:$C$138,'ABP REC Spend'!$E70,'ABP REC Calc'!$B$75:$B$138,'ABP REC Spend'!$F70)*$D70,
IF(AND(M70&gt;0,(N$4-$G70)=(1+$B70)),((M70/$D70)-M70)/$C70,
(IF(AND((N$4-$G70)&lt;(7+$B70),(N$4-$G70)&gt;1),M70,0))))</f>
        <v>0</v>
      </c>
      <c r="O70" s="233">
        <f>IF(O$4=$G70+$B70,SUMIFS(INDEX('ABP REC Calc'!$G$75:$AB$138,,MATCH($I70,'ABP REC Calc'!$G$74:$AB$74,0)),'ABP REC Calc'!$C$75:$C$138,'ABP REC Spend'!$E70,'ABP REC Calc'!$B$75:$B$138,'ABP REC Spend'!$F70)*$D70,
IF(AND(N70&gt;0,(O$4-$G70)=(1+$B70)),((N70/$D70)-N70)/$C70,
(IF(AND((O$4-$G70)&lt;(7+$B70),(O$4-$G70)&gt;1),N70,0))))</f>
        <v>0</v>
      </c>
      <c r="P70" s="233">
        <f>IF(P$4=$G70+$B70,SUMIFS(INDEX('ABP REC Calc'!$G$75:$AB$138,,MATCH($I70,'ABP REC Calc'!$G$74:$AB$74,0)),'ABP REC Calc'!$C$75:$C$138,'ABP REC Spend'!$E70,'ABP REC Calc'!$B$75:$B$138,'ABP REC Spend'!$F70)*$D70,
IF(AND(O70&gt;0,(P$4-$G70)=(1+$B70)),((O70/$D70)-O70)/$C70,
(IF(AND((P$4-$G70)&lt;(7+$B70),(P$4-$G70)&gt;1),O70,0))))</f>
        <v>0</v>
      </c>
      <c r="Q70" s="233">
        <f>IF(Q$4=$G70+$B70,SUMIFS(INDEX('ABP REC Calc'!$G$75:$AB$138,,MATCH($I70,'ABP REC Calc'!$G$74:$AB$74,0)),'ABP REC Calc'!$C$75:$C$138,'ABP REC Spend'!$E70,'ABP REC Calc'!$B$75:$B$138,'ABP REC Spend'!$F70)*$D70,
IF(AND(P70&gt;0,(Q$4-$G70)=(1+$B70)),((P70/$D70)-P70)/$C70,
(IF(AND((Q$4-$G70)&lt;(7+$B70),(Q$4-$G70)&gt;1),P70,0))))</f>
        <v>0</v>
      </c>
      <c r="R70" s="233">
        <f>IF(R$4=$G70+$B70,SUMIFS(INDEX('ABP REC Calc'!$G$75:$AB$138,,MATCH($I70,'ABP REC Calc'!$G$74:$AB$74,0)),'ABP REC Calc'!$C$75:$C$138,'ABP REC Spend'!$E70,'ABP REC Calc'!$B$75:$B$138,'ABP REC Spend'!$F70)*$D70,
IF(AND(Q70&gt;0,(R$4-$G70)=(1+$B70)),((Q70/$D70)-Q70)/$C70,
(IF(AND((R$4-$G70)&lt;(7+$B70),(R$4-$G70)&gt;1),Q70,0))))</f>
        <v>0</v>
      </c>
      <c r="S70" s="233">
        <f>IF(S$4=$G70+$B70,SUMIFS(INDEX('ABP REC Calc'!$G$75:$AB$138,,MATCH($I70,'ABP REC Calc'!$G$74:$AB$74,0)),'ABP REC Calc'!$C$75:$C$138,'ABP REC Spend'!$E70,'ABP REC Calc'!$B$75:$B$138,'ABP REC Spend'!$F70)*$D70,
IF(AND(R70&gt;0,(S$4-$G70)=(1+$B70)),((R70/$D70)-R70)/$C70,
(IF(AND((S$4-$G70)&lt;(7+$B70),(S$4-$G70)&gt;1),R70,0))))</f>
        <v>0</v>
      </c>
      <c r="T70" s="233">
        <f>IF(T$4=$G70+$B70,SUMIFS(INDEX('ABP REC Calc'!$G$75:$AB$138,,MATCH($I70,'ABP REC Calc'!$G$74:$AB$74,0)),'ABP REC Calc'!$C$75:$C$138,'ABP REC Spend'!$E70,'ABP REC Calc'!$B$75:$B$138,'ABP REC Spend'!$F70)*$D70,
IF(AND(S70&gt;0,(T$4-$G70)=(1+$B70)),((S70/$D70)-S70)/$C70,
(IF(AND((T$4-$G70)&lt;(7+$B70),(T$4-$G70)&gt;1),S70,0))))</f>
        <v>0</v>
      </c>
      <c r="U70" s="233">
        <f>IF(U$4=$G70+$B70,SUMIFS(INDEX('ABP REC Calc'!$G$75:$AB$138,,MATCH($I70,'ABP REC Calc'!$G$74:$AB$74,0)),'ABP REC Calc'!$C$75:$C$138,'ABP REC Spend'!$E70,'ABP REC Calc'!$B$75:$B$138,'ABP REC Spend'!$F70)*$D70,
IF(AND(T70&gt;0,(U$4-$G70)=(1+$B70)),((T70/$D70)-T70)/$C70,
(IF(AND((U$4-$G70)&lt;(7+$B70),(U$4-$G70)&gt;1),T70,0))))</f>
        <v>0</v>
      </c>
      <c r="V70" s="233">
        <f>IF(V$4=$G70+$B70,SUMIFS(INDEX('ABP REC Calc'!$G$75:$AB$138,,MATCH($I70,'ABP REC Calc'!$G$74:$AB$74,0)),'ABP REC Calc'!$C$75:$C$138,'ABP REC Spend'!$E70,'ABP REC Calc'!$B$75:$B$138,'ABP REC Spend'!$F70)*$D70,
IF(AND(U70&gt;0,(V$4-$G70)=(1+$B70)),((U70/$D70)-U70)/$C70,
(IF(AND((V$4-$G70)&lt;(7+$B70),(V$4-$G70)&gt;1),U70,0))))</f>
        <v>0</v>
      </c>
      <c r="W70" s="233">
        <f>IF(W$4=$G70+$B70,SUMIFS(INDEX('ABP REC Calc'!$G$75:$AB$138,,MATCH($I70,'ABP REC Calc'!$G$74:$AB$74,0)),'ABP REC Calc'!$C$75:$C$138,'ABP REC Spend'!$E70,'ABP REC Calc'!$B$75:$B$138,'ABP REC Spend'!$F70)*$D70,
IF(AND(V70&gt;0,(W$4-$G70)=(1+$B70)),((V70/$D70)-V70)/$C70,
(IF(AND((W$4-$G70)&lt;(7+$B70),(W$4-$G70)&gt;1),V70,0))))</f>
        <v>0</v>
      </c>
      <c r="X70" s="233">
        <f>IF(X$4=$G70+$B70,SUMIFS(INDEX('ABP REC Calc'!$G$75:$AB$138,,MATCH($I70,'ABP REC Calc'!$G$74:$AB$74,0)),'ABP REC Calc'!$C$75:$C$138,'ABP REC Spend'!$E70,'ABP REC Calc'!$B$75:$B$138,'ABP REC Spend'!$F70)*$D70,
IF(AND(W70&gt;0,(X$4-$G70)=(1+$B70)),((W70/$D70)-W70)/$C70,
(IF(AND((X$4-$G70)&lt;(7+$B70),(X$4-$G70)&gt;1),W70,0))))</f>
        <v>0</v>
      </c>
      <c r="Y70" s="233">
        <f>IF(Y$4=$G70+$B70,SUMIFS(INDEX('ABP REC Calc'!$G$75:$AB$138,,MATCH($I70,'ABP REC Calc'!$G$74:$AB$74,0)),'ABP REC Calc'!$C$75:$C$138,'ABP REC Spend'!$E70,'ABP REC Calc'!$B$75:$B$138,'ABP REC Spend'!$F70)*$D70,
IF(AND(X70&gt;0,(Y$4-$G70)=(1+$B70)),((X70/$D70)-X70)/$C70,
(IF(AND((Y$4-$G70)&lt;(7+$B70),(Y$4-$G70)&gt;1),X70,0))))</f>
        <v>0</v>
      </c>
      <c r="Z70" s="233">
        <f>IF(Z$4=$G70+$B70,SUMIFS(INDEX('ABP REC Calc'!$G$75:$AB$138,,MATCH($I70,'ABP REC Calc'!$G$74:$AB$74,0)),'ABP REC Calc'!$C$75:$C$138,'ABP REC Spend'!$E70,'ABP REC Calc'!$B$75:$B$138,'ABP REC Spend'!$F70)*$D70,
IF(AND(Y70&gt;0,(Z$4-$G70)=(1+$B70)),((Y70/$D70)-Y70)/$C70,
(IF(AND((Z$4-$G70)&lt;(7+$B70),(Z$4-$G70)&gt;1),Y70,0))))</f>
        <v>0</v>
      </c>
      <c r="AA70" s="233">
        <f>IF(AA$4=$G70+$B70,SUMIFS(INDEX('ABP REC Calc'!$G$75:$AB$138,,MATCH($I70,'ABP REC Calc'!$G$74:$AB$74,0)),'ABP REC Calc'!$C$75:$C$138,'ABP REC Spend'!$E70,'ABP REC Calc'!$B$75:$B$138,'ABP REC Spend'!$F70)*$D70,
IF(AND(Z70&gt;0,(AA$4-$G70)=(1+$B70)),((Z70/$D70)-Z70)/$C70,
(IF(AND((AA$4-$G70)&lt;(7+$B70),(AA$4-$G70)&gt;1),Z70,0))))</f>
        <v>0</v>
      </c>
      <c r="AB70" s="233">
        <f>IF(AB$4=$G70+$B70,SUMIFS(INDEX('ABP REC Calc'!$G$75:$AB$138,,MATCH($I70,'ABP REC Calc'!$G$74:$AB$74,0)),'ABP REC Calc'!$C$75:$C$138,'ABP REC Spend'!$E70,'ABP REC Calc'!$B$75:$B$138,'ABP REC Spend'!$F70)*$D70,
IF(AND(AA70&gt;0,(AB$4-$G70)=(1+$B70)),((AA70/$D70)-AA70)/$C70,
(IF(AND((AB$4-$G70)&lt;(7+$B70),(AB$4-$G70)&gt;1),AA70,0))))</f>
        <v>0</v>
      </c>
      <c r="AC70" s="233">
        <f>IF(AC$4=$G70+$B70,SUMIFS(INDEX('ABP REC Calc'!$G$75:$AB$138,,MATCH($I70,'ABP REC Calc'!$G$74:$AB$74,0)),'ABP REC Calc'!$C$75:$C$138,'ABP REC Spend'!$E70,'ABP REC Calc'!$B$75:$B$138,'ABP REC Spend'!$F70)*$D70,
IF(AND(AB70&gt;0,(AC$4-$G70)=(1+$B70)),((AB70/$D70)-AB70)/$C70,
(IF(AND((AC$4-$G70)&lt;(7+$B70),(AC$4-$G70)&gt;1),AB70,0))))</f>
        <v>0</v>
      </c>
      <c r="AD70" s="233">
        <f>IF(AD$4=$G70+$B70,SUMIFS(INDEX('ABP REC Calc'!$G$75:$AB$138,,MATCH($I70,'ABP REC Calc'!$G$74:$AB$74,0)),'ABP REC Calc'!$C$75:$C$138,'ABP REC Spend'!$E70,'ABP REC Calc'!$B$75:$B$138,'ABP REC Spend'!$F70)*$D70,
IF(AND(AC70&gt;0,(AD$4-$G70)=(1+$B70)),((AC70/$D70)-AC70)/$C70,
(IF(AND((AD$4-$G70)&lt;(7+$B70),(AD$4-$G70)&gt;1),AC70,0))))</f>
        <v>0</v>
      </c>
      <c r="AE70" s="233">
        <f>IF(AE$4=$G70+$B70,SUMIFS(INDEX('ABP REC Calc'!$G$75:$AB$138,,MATCH($I70,'ABP REC Calc'!$G$74:$AB$74,0)),'ABP REC Calc'!$C$75:$C$138,'ABP REC Spend'!$E70,'ABP REC Calc'!$B$75:$B$138,'ABP REC Spend'!$F70)*$D70,
IF(AND(AD70&gt;0,(AE$4-$G70)=(1+$B70)),((AD70/$D70)-AD70)/$C70,
(IF(AND((AE$4-$G70)&lt;(7+$B70),(AE$4-$G70)&gt;1),AD70,0))))</f>
        <v>0</v>
      </c>
      <c r="AF70" s="233">
        <f>IF(AF$4=$G70+$B70,SUMIFS(INDEX('ABP REC Calc'!$G$75:$AB$138,,MATCH($I70,'ABP REC Calc'!$G$74:$AB$74,0)),'ABP REC Calc'!$C$75:$C$138,'ABP REC Spend'!$E70,'ABP REC Calc'!$B$75:$B$138,'ABP REC Spend'!$F70)*$D70,
IF(AND(AE70&gt;0,(AF$4-$G70)=(1+$B70)),((AE70/$D70)-AE70)/$C70,
(IF(AND((AF$4-$G70)&lt;(7+$B70),(AF$4-$G70)&gt;1),AE70,0))))</f>
        <v>0</v>
      </c>
      <c r="AG70" s="233">
        <f>IF(AG$4=$G70+$B70,SUMIFS(INDEX('ABP REC Calc'!$G$75:$AB$138,,MATCH($I70,'ABP REC Calc'!$G$74:$AB$74,0)),'ABP REC Calc'!$C$75:$C$138,'ABP REC Spend'!$E70,'ABP REC Calc'!$B$75:$B$138,'ABP REC Spend'!$F70)*$D70,
IF(AND(AF70&gt;0,(AG$4-$G70)=(1+$B70)),((AF70/$D70)-AF70)/$C70,
(IF(AND((AG$4-$G70)&lt;(7+$B70),(AG$4-$G70)&gt;1),AF70,0))))</f>
        <v>0</v>
      </c>
      <c r="AH70" s="233">
        <f>IF(AH$4=$G70+$B70,SUMIFS(INDEX('ABP REC Calc'!$G$75:$AB$138,,MATCH($I70,'ABP REC Calc'!$G$74:$AB$74,0)),'ABP REC Calc'!$C$75:$C$138,'ABP REC Spend'!$E70,'ABP REC Calc'!$B$75:$B$138,'ABP REC Spend'!$F70)*$D70,
IF(AND(AG70&gt;0,(AH$4-$G70)=(1+$B70)),((AG70/$D70)-AG70)/$C70,
(IF(AND((AH$4-$G70)&lt;(7+$B70),(AH$4-$G70)&gt;1),AG70,0))))</f>
        <v>0</v>
      </c>
    </row>
    <row r="71" spans="2:34" ht="14.75" customHeight="1" x14ac:dyDescent="0.25">
      <c r="B71" s="332" cm="1">
        <f t="array" ref="B71">INDEX(Inputs_ByYear!$D$78:$D$83, MATCH('ABP REC Spend'!$E71, Inputs_ByYear!$B$78:$B$83,0),)</f>
        <v>1</v>
      </c>
      <c r="C71" s="332" cm="1">
        <f t="array" ref="C71">INDEX(Inputs_ByYear!$D$60:$D$65, MATCH('ABP REC Spend'!$E71,Inputs_ByYear!$B$60:$B$65,0),)</f>
        <v>6</v>
      </c>
      <c r="D71" s="332" cm="1">
        <f t="array" ref="D71">INDEX(Inputs_ByYear!$D$69:$D$74, MATCH('ABP REC Spend'!$E71, Inputs_ByYear!$B$69:$B$74,0),)</f>
        <v>0.15</v>
      </c>
      <c r="E71" s="222" t="s">
        <v>234</v>
      </c>
      <c r="F71" s="219" t="s">
        <v>258</v>
      </c>
      <c r="G71" s="219">
        <f t="shared" si="3"/>
        <v>2044</v>
      </c>
      <c r="H71" s="219"/>
      <c r="I71" s="227" t="s">
        <v>42</v>
      </c>
      <c r="J71" s="234">
        <v>0</v>
      </c>
      <c r="K71" s="233">
        <f>IF(K$4=$G71+$B71,SUMIFS(INDEX('ABP REC Calc'!$G$75:$AB$138,,MATCH($I71,'ABP REC Calc'!$G$74:$AB$74,0)),'ABP REC Calc'!$C$75:$C$138,'ABP REC Spend'!$E71,'ABP REC Calc'!$B$75:$B$138,'ABP REC Spend'!$F71)*$D71,
IF(AND(J71&gt;0,(K$4-$G71)=(1+$B71)),((J71/$D71)-J71)/$C71,
(IF(AND((K$4-$G71)&lt;(7+$B71),(K$4-$G71)&gt;1),J71,0))))</f>
        <v>0</v>
      </c>
      <c r="L71" s="233">
        <f>IF(L$4=$G71+$B71,SUMIFS(INDEX('ABP REC Calc'!$G$75:$AB$138,,MATCH($I71,'ABP REC Calc'!$G$74:$AB$74,0)),'ABP REC Calc'!$C$75:$C$138,'ABP REC Spend'!$E71,'ABP REC Calc'!$B$75:$B$138,'ABP REC Spend'!$F71)*$D71,
IF(AND(K71&gt;0,(L$4-$G71)=(1+$B71)),((K71/$D71)-K71)/$C71,
(IF(AND((L$4-$G71)&lt;(7+$B71),(L$4-$G71)&gt;1),K71,0))))</f>
        <v>0</v>
      </c>
      <c r="M71" s="233">
        <f>IF(M$4=$G71+$B71,SUMIFS(INDEX('ABP REC Calc'!$G$75:$AB$138,,MATCH($I71,'ABP REC Calc'!$G$74:$AB$74,0)),'ABP REC Calc'!$C$75:$C$138,'ABP REC Spend'!$E71,'ABP REC Calc'!$B$75:$B$138,'ABP REC Spend'!$F71)*$D71,
IF(AND(L71&gt;0,(M$4-$G71)=(1+$B71)),((L71/$D71)-L71)/$C71,
(IF(AND((M$4-$G71)&lt;(7+$B71),(M$4-$G71)&gt;1),L71,0))))</f>
        <v>0</v>
      </c>
      <c r="N71" s="233">
        <f>IF(N$4=$G71+$B71,SUMIFS(INDEX('ABP REC Calc'!$G$75:$AB$138,,MATCH($I71,'ABP REC Calc'!$G$74:$AB$74,0)),'ABP REC Calc'!$C$75:$C$138,'ABP REC Spend'!$E71,'ABP REC Calc'!$B$75:$B$138,'ABP REC Spend'!$F71)*$D71,
IF(AND(M71&gt;0,(N$4-$G71)=(1+$B71)),((M71/$D71)-M71)/$C71,
(IF(AND((N$4-$G71)&lt;(7+$B71),(N$4-$G71)&gt;1),M71,0))))</f>
        <v>0</v>
      </c>
      <c r="O71" s="233">
        <f>IF(O$4=$G71+$B71,SUMIFS(INDEX('ABP REC Calc'!$G$75:$AB$138,,MATCH($I71,'ABP REC Calc'!$G$74:$AB$74,0)),'ABP REC Calc'!$C$75:$C$138,'ABP REC Spend'!$E71,'ABP REC Calc'!$B$75:$B$138,'ABP REC Spend'!$F71)*$D71,
IF(AND(N71&gt;0,(O$4-$G71)=(1+$B71)),((N71/$D71)-N71)/$C71,
(IF(AND((O$4-$G71)&lt;(7+$B71),(O$4-$G71)&gt;1),N71,0))))</f>
        <v>0</v>
      </c>
      <c r="P71" s="233">
        <f>IF(P$4=$G71+$B71,SUMIFS(INDEX('ABP REC Calc'!$G$75:$AB$138,,MATCH($I71,'ABP REC Calc'!$G$74:$AB$74,0)),'ABP REC Calc'!$C$75:$C$138,'ABP REC Spend'!$E71,'ABP REC Calc'!$B$75:$B$138,'ABP REC Spend'!$F71)*$D71,
IF(AND(O71&gt;0,(P$4-$G71)=(1+$B71)),((O71/$D71)-O71)/$C71,
(IF(AND((P$4-$G71)&lt;(7+$B71),(P$4-$G71)&gt;1),O71,0))))</f>
        <v>0</v>
      </c>
      <c r="Q71" s="233">
        <f>IF(Q$4=$G71+$B71,SUMIFS(INDEX('ABP REC Calc'!$G$75:$AB$138,,MATCH($I71,'ABP REC Calc'!$G$74:$AB$74,0)),'ABP REC Calc'!$C$75:$C$138,'ABP REC Spend'!$E71,'ABP REC Calc'!$B$75:$B$138,'ABP REC Spend'!$F71)*$D71,
IF(AND(P71&gt;0,(Q$4-$G71)=(1+$B71)),((P71/$D71)-P71)/$C71,
(IF(AND((Q$4-$G71)&lt;(7+$B71),(Q$4-$G71)&gt;1),P71,0))))</f>
        <v>0</v>
      </c>
      <c r="R71" s="233">
        <f>IF(R$4=$G71+$B71,SUMIFS(INDEX('ABP REC Calc'!$G$75:$AB$138,,MATCH($I71,'ABP REC Calc'!$G$74:$AB$74,0)),'ABP REC Calc'!$C$75:$C$138,'ABP REC Spend'!$E71,'ABP REC Calc'!$B$75:$B$138,'ABP REC Spend'!$F71)*$D71,
IF(AND(Q71&gt;0,(R$4-$G71)=(1+$B71)),((Q71/$D71)-Q71)/$C71,
(IF(AND((R$4-$G71)&lt;(7+$B71),(R$4-$G71)&gt;1),Q71,0))))</f>
        <v>0</v>
      </c>
      <c r="S71" s="233">
        <f>IF(S$4=$G71+$B71,SUMIFS(INDEX('ABP REC Calc'!$G$75:$AB$138,,MATCH($I71,'ABP REC Calc'!$G$74:$AB$74,0)),'ABP REC Calc'!$C$75:$C$138,'ABP REC Spend'!$E71,'ABP REC Calc'!$B$75:$B$138,'ABP REC Spend'!$F71)*$D71,
IF(AND(R71&gt;0,(S$4-$G71)=(1+$B71)),((R71/$D71)-R71)/$C71,
(IF(AND((S$4-$G71)&lt;(7+$B71),(S$4-$G71)&gt;1),R71,0))))</f>
        <v>0</v>
      </c>
      <c r="T71" s="233">
        <f>IF(T$4=$G71+$B71,SUMIFS(INDEX('ABP REC Calc'!$G$75:$AB$138,,MATCH($I71,'ABP REC Calc'!$G$74:$AB$74,0)),'ABP REC Calc'!$C$75:$C$138,'ABP REC Spend'!$E71,'ABP REC Calc'!$B$75:$B$138,'ABP REC Spend'!$F71)*$D71,
IF(AND(S71&gt;0,(T$4-$G71)=(1+$B71)),((S71/$D71)-S71)/$C71,
(IF(AND((T$4-$G71)&lt;(7+$B71),(T$4-$G71)&gt;1),S71,0))))</f>
        <v>0</v>
      </c>
      <c r="U71" s="233">
        <f>IF(U$4=$G71+$B71,SUMIFS(INDEX('ABP REC Calc'!$G$75:$AB$138,,MATCH($I71,'ABP REC Calc'!$G$74:$AB$74,0)),'ABP REC Calc'!$C$75:$C$138,'ABP REC Spend'!$E71,'ABP REC Calc'!$B$75:$B$138,'ABP REC Spend'!$F71)*$D71,
IF(AND(T71&gt;0,(U$4-$G71)=(1+$B71)),((T71/$D71)-T71)/$C71,
(IF(AND((U$4-$G71)&lt;(7+$B71),(U$4-$G71)&gt;1),T71,0))))</f>
        <v>0</v>
      </c>
      <c r="V71" s="233">
        <f>IF(V$4=$G71+$B71,SUMIFS(INDEX('ABP REC Calc'!$G$75:$AB$138,,MATCH($I71,'ABP REC Calc'!$G$74:$AB$74,0)),'ABP REC Calc'!$C$75:$C$138,'ABP REC Spend'!$E71,'ABP REC Calc'!$B$75:$B$138,'ABP REC Spend'!$F71)*$D71,
IF(AND(U71&gt;0,(V$4-$G71)=(1+$B71)),((U71/$D71)-U71)/$C71,
(IF(AND((V$4-$G71)&lt;(7+$B71),(V$4-$G71)&gt;1),U71,0))))</f>
        <v>0</v>
      </c>
      <c r="W71" s="233">
        <f>IF(W$4=$G71+$B71,SUMIFS(INDEX('ABP REC Calc'!$G$75:$AB$138,,MATCH($I71,'ABP REC Calc'!$G$74:$AB$74,0)),'ABP REC Calc'!$C$75:$C$138,'ABP REC Spend'!$E71,'ABP REC Calc'!$B$75:$B$138,'ABP REC Spend'!$F71)*$D71,
IF(AND(V71&gt;0,(W$4-$G71)=(1+$B71)),((V71/$D71)-V71)/$C71,
(IF(AND((W$4-$G71)&lt;(7+$B71),(W$4-$G71)&gt;1),V71,0))))</f>
        <v>0</v>
      </c>
      <c r="X71" s="233">
        <f>IF(X$4=$G71+$B71,SUMIFS(INDEX('ABP REC Calc'!$G$75:$AB$138,,MATCH($I71,'ABP REC Calc'!$G$74:$AB$74,0)),'ABP REC Calc'!$C$75:$C$138,'ABP REC Spend'!$E71,'ABP REC Calc'!$B$75:$B$138,'ABP REC Spend'!$F71)*$D71,
IF(AND(W71&gt;0,(X$4-$G71)=(1+$B71)),((W71/$D71)-W71)/$C71,
(IF(AND((X$4-$G71)&lt;(7+$B71),(X$4-$G71)&gt;1),W71,0))))</f>
        <v>0</v>
      </c>
      <c r="Y71" s="233">
        <f>IF(Y$4=$G71+$B71,SUMIFS(INDEX('ABP REC Calc'!$G$75:$AB$138,,MATCH($I71,'ABP REC Calc'!$G$74:$AB$74,0)),'ABP REC Calc'!$C$75:$C$138,'ABP REC Spend'!$E71,'ABP REC Calc'!$B$75:$B$138,'ABP REC Spend'!$F71)*$D71,
IF(AND(X71&gt;0,(Y$4-$G71)=(1+$B71)),((X71/$D71)-X71)/$C71,
(IF(AND((Y$4-$G71)&lt;(7+$B71),(Y$4-$G71)&gt;1),X71,0))))</f>
        <v>0</v>
      </c>
      <c r="Z71" s="233">
        <f>IF(Z$4=$G71+$B71,SUMIFS(INDEX('ABP REC Calc'!$G$75:$AB$138,,MATCH($I71,'ABP REC Calc'!$G$74:$AB$74,0)),'ABP REC Calc'!$C$75:$C$138,'ABP REC Spend'!$E71,'ABP REC Calc'!$B$75:$B$138,'ABP REC Spend'!$F71)*$D71,
IF(AND(Y71&gt;0,(Z$4-$G71)=(1+$B71)),((Y71/$D71)-Y71)/$C71,
(IF(AND((Z$4-$G71)&lt;(7+$B71),(Z$4-$G71)&gt;1),Y71,0))))</f>
        <v>0</v>
      </c>
      <c r="AA71" s="233">
        <f>IF(AA$4=$G71+$B71,SUMIFS(INDEX('ABP REC Calc'!$G$75:$AB$138,,MATCH($I71,'ABP REC Calc'!$G$74:$AB$74,0)),'ABP REC Calc'!$C$75:$C$138,'ABP REC Spend'!$E71,'ABP REC Calc'!$B$75:$B$138,'ABP REC Spend'!$F71)*$D71,
IF(AND(Z71&gt;0,(AA$4-$G71)=(1+$B71)),((Z71/$D71)-Z71)/$C71,
(IF(AND((AA$4-$G71)&lt;(7+$B71),(AA$4-$G71)&gt;1),Z71,0))))</f>
        <v>0</v>
      </c>
      <c r="AB71" s="233">
        <f>IF(AB$4=$G71+$B71,SUMIFS(INDEX('ABP REC Calc'!$G$75:$AB$138,,MATCH($I71,'ABP REC Calc'!$G$74:$AB$74,0)),'ABP REC Calc'!$C$75:$C$138,'ABP REC Spend'!$E71,'ABP REC Calc'!$B$75:$B$138,'ABP REC Spend'!$F71)*$D71,
IF(AND(AA71&gt;0,(AB$4-$G71)=(1+$B71)),((AA71/$D71)-AA71)/$C71,
(IF(AND((AB$4-$G71)&lt;(7+$B71),(AB$4-$G71)&gt;1),AA71,0))))</f>
        <v>0</v>
      </c>
      <c r="AC71" s="233">
        <f>IF(AC$4=$G71+$B71,SUMIFS(INDEX('ABP REC Calc'!$G$75:$AB$138,,MATCH($I71,'ABP REC Calc'!$G$74:$AB$74,0)),'ABP REC Calc'!$C$75:$C$138,'ABP REC Spend'!$E71,'ABP REC Calc'!$B$75:$B$138,'ABP REC Spend'!$F71)*$D71,
IF(AND(AB71&gt;0,(AC$4-$G71)=(1+$B71)),((AB71/$D71)-AB71)/$C71,
(IF(AND((AC$4-$G71)&lt;(7+$B71),(AC$4-$G71)&gt;1),AB71,0))))</f>
        <v>0</v>
      </c>
      <c r="AD71" s="233">
        <f>IF(AD$4=$G71+$B71,SUMIFS(INDEX('ABP REC Calc'!$G$75:$AB$138,,MATCH($I71,'ABP REC Calc'!$G$74:$AB$74,0)),'ABP REC Calc'!$C$75:$C$138,'ABP REC Spend'!$E71,'ABP REC Calc'!$B$75:$B$138,'ABP REC Spend'!$F71)*$D71,
IF(AND(AC71&gt;0,(AD$4-$G71)=(1+$B71)),((AC71/$D71)-AC71)/$C71,
(IF(AND((AD$4-$G71)&lt;(7+$B71),(AD$4-$G71)&gt;1),AC71,0))))</f>
        <v>0</v>
      </c>
      <c r="AE71" s="233">
        <f>IF(AE$4=$G71+$B71,SUMIFS(INDEX('ABP REC Calc'!$G$75:$AB$138,,MATCH($I71,'ABP REC Calc'!$G$74:$AB$74,0)),'ABP REC Calc'!$C$75:$C$138,'ABP REC Spend'!$E71,'ABP REC Calc'!$B$75:$B$138,'ABP REC Spend'!$F71)*$D71,
IF(AND(AD71&gt;0,(AE$4-$G71)=(1+$B71)),((AD71/$D71)-AD71)/$C71,
(IF(AND((AE$4-$G71)&lt;(7+$B71),(AE$4-$G71)&gt;1),AD71,0))))</f>
        <v>0</v>
      </c>
      <c r="AF71" s="233">
        <f>IF(AF$4=$G71+$B71,SUMIFS(INDEX('ABP REC Calc'!$G$75:$AB$138,,MATCH($I71,'ABP REC Calc'!$G$74:$AB$74,0)),'ABP REC Calc'!$C$75:$C$138,'ABP REC Spend'!$E71,'ABP REC Calc'!$B$75:$B$138,'ABP REC Spend'!$F71)*$D71,
IF(AND(AE71&gt;0,(AF$4-$G71)=(1+$B71)),((AE71/$D71)-AE71)/$C71,
(IF(AND((AF$4-$G71)&lt;(7+$B71),(AF$4-$G71)&gt;1),AE71,0))))</f>
        <v>0</v>
      </c>
      <c r="AG71" s="233">
        <f>IF(AG$4=$G71+$B71,SUMIFS(INDEX('ABP REC Calc'!$G$75:$AB$138,,MATCH($I71,'ABP REC Calc'!$G$74:$AB$74,0)),'ABP REC Calc'!$C$75:$C$138,'ABP REC Spend'!$E71,'ABP REC Calc'!$B$75:$B$138,'ABP REC Spend'!$F71)*$D71,
IF(AND(AF71&gt;0,(AG$4-$G71)=(1+$B71)),((AF71/$D71)-AF71)/$C71,
(IF(AND((AG$4-$G71)&lt;(7+$B71),(AG$4-$G71)&gt;1),AF71,0))))</f>
        <v>0</v>
      </c>
      <c r="AH71" s="233">
        <f>IF(AH$4=$G71+$B71,SUMIFS(INDEX('ABP REC Calc'!$G$75:$AB$138,,MATCH($I71,'ABP REC Calc'!$G$74:$AB$74,0)),'ABP REC Calc'!$C$75:$C$138,'ABP REC Spend'!$E71,'ABP REC Calc'!$B$75:$B$138,'ABP REC Spend'!$F71)*$D71,
IF(AND(AG71&gt;0,(AH$4-$G71)=(1+$B71)),((AG71/$D71)-AG71)/$C71,
(IF(AND((AH$4-$G71)&lt;(7+$B71),(AH$4-$G71)&gt;1),AG71,0))))</f>
        <v>0</v>
      </c>
    </row>
    <row r="72" spans="2:34" ht="14.75" customHeight="1" x14ac:dyDescent="0.25">
      <c r="B72" s="332" cm="1">
        <f t="array" ref="B72">INDEX(Inputs_ByYear!$D$78:$D$83, MATCH('ABP REC Spend'!$E72, Inputs_ByYear!$B$78:$B$83,0),)</f>
        <v>1</v>
      </c>
      <c r="C72" s="332" cm="1">
        <f t="array" ref="C72">INDEX(Inputs_ByYear!$D$60:$D$65, MATCH('ABP REC Spend'!$E72,Inputs_ByYear!$B$60:$B$65,0),)</f>
        <v>6</v>
      </c>
      <c r="D72" s="332" cm="1">
        <f t="array" ref="D72">INDEX(Inputs_ByYear!$D$69:$D$74, MATCH('ABP REC Spend'!$E72, Inputs_ByYear!$B$69:$B$74,0),)</f>
        <v>0.15</v>
      </c>
      <c r="E72" s="222" t="s">
        <v>234</v>
      </c>
      <c r="F72" s="219" t="s">
        <v>258</v>
      </c>
      <c r="G72" s="219">
        <f t="shared" si="3"/>
        <v>2045</v>
      </c>
      <c r="H72" s="219"/>
      <c r="I72" s="227" t="s">
        <v>43</v>
      </c>
      <c r="J72" s="234">
        <v>0</v>
      </c>
      <c r="K72" s="233">
        <f>IF(K$4=$G72+$B72,SUMIFS(INDEX('ABP REC Calc'!$G$75:$AB$138,,MATCH($I72,'ABP REC Calc'!$G$74:$AB$74,0)),'ABP REC Calc'!$C$75:$C$138,'ABP REC Spend'!$E72,'ABP REC Calc'!$B$75:$B$138,'ABP REC Spend'!$F72)*$D72,
IF(AND(J72&gt;0,(K$4-$G72)=(1+$B72)),((J72/$D72)-J72)/$C72,
(IF(AND((K$4-$G72)&lt;(7+$B72),(K$4-$G72)&gt;1),J72,0))))</f>
        <v>0</v>
      </c>
      <c r="L72" s="233">
        <f>IF(L$4=$G72+$B72,SUMIFS(INDEX('ABP REC Calc'!$G$75:$AB$138,,MATCH($I72,'ABP REC Calc'!$G$74:$AB$74,0)),'ABP REC Calc'!$C$75:$C$138,'ABP REC Spend'!$E72,'ABP REC Calc'!$B$75:$B$138,'ABP REC Spend'!$F72)*$D72,
IF(AND(K72&gt;0,(L$4-$G72)=(1+$B72)),((K72/$D72)-K72)/$C72,
(IF(AND((L$4-$G72)&lt;(7+$B72),(L$4-$G72)&gt;1),K72,0))))</f>
        <v>0</v>
      </c>
      <c r="M72" s="233">
        <f>IF(M$4=$G72+$B72,SUMIFS(INDEX('ABP REC Calc'!$G$75:$AB$138,,MATCH($I72,'ABP REC Calc'!$G$74:$AB$74,0)),'ABP REC Calc'!$C$75:$C$138,'ABP REC Spend'!$E72,'ABP REC Calc'!$B$75:$B$138,'ABP REC Spend'!$F72)*$D72,
IF(AND(L72&gt;0,(M$4-$G72)=(1+$B72)),((L72/$D72)-L72)/$C72,
(IF(AND((M$4-$G72)&lt;(7+$B72),(M$4-$G72)&gt;1),L72,0))))</f>
        <v>0</v>
      </c>
      <c r="N72" s="233">
        <f>IF(N$4=$G72+$B72,SUMIFS(INDEX('ABP REC Calc'!$G$75:$AB$138,,MATCH($I72,'ABP REC Calc'!$G$74:$AB$74,0)),'ABP REC Calc'!$C$75:$C$138,'ABP REC Spend'!$E72,'ABP REC Calc'!$B$75:$B$138,'ABP REC Spend'!$F72)*$D72,
IF(AND(M72&gt;0,(N$4-$G72)=(1+$B72)),((M72/$D72)-M72)/$C72,
(IF(AND((N$4-$G72)&lt;(7+$B72),(N$4-$G72)&gt;1),M72,0))))</f>
        <v>0</v>
      </c>
      <c r="O72" s="233">
        <f>IF(O$4=$G72+$B72,SUMIFS(INDEX('ABP REC Calc'!$G$75:$AB$138,,MATCH($I72,'ABP REC Calc'!$G$74:$AB$74,0)),'ABP REC Calc'!$C$75:$C$138,'ABP REC Spend'!$E72,'ABP REC Calc'!$B$75:$B$138,'ABP REC Spend'!$F72)*$D72,
IF(AND(N72&gt;0,(O$4-$G72)=(1+$B72)),((N72/$D72)-N72)/$C72,
(IF(AND((O$4-$G72)&lt;(7+$B72),(O$4-$G72)&gt;1),N72,0))))</f>
        <v>0</v>
      </c>
      <c r="P72" s="233">
        <f>IF(P$4=$G72+$B72,SUMIFS(INDEX('ABP REC Calc'!$G$75:$AB$138,,MATCH($I72,'ABP REC Calc'!$G$74:$AB$74,0)),'ABP REC Calc'!$C$75:$C$138,'ABP REC Spend'!$E72,'ABP REC Calc'!$B$75:$B$138,'ABP REC Spend'!$F72)*$D72,
IF(AND(O72&gt;0,(P$4-$G72)=(1+$B72)),((O72/$D72)-O72)/$C72,
(IF(AND((P$4-$G72)&lt;(7+$B72),(P$4-$G72)&gt;1),O72,0))))</f>
        <v>0</v>
      </c>
      <c r="Q72" s="233">
        <f>IF(Q$4=$G72+$B72,SUMIFS(INDEX('ABP REC Calc'!$G$75:$AB$138,,MATCH($I72,'ABP REC Calc'!$G$74:$AB$74,0)),'ABP REC Calc'!$C$75:$C$138,'ABP REC Spend'!$E72,'ABP REC Calc'!$B$75:$B$138,'ABP REC Spend'!$F72)*$D72,
IF(AND(P72&gt;0,(Q$4-$G72)=(1+$B72)),((P72/$D72)-P72)/$C72,
(IF(AND((Q$4-$G72)&lt;(7+$B72),(Q$4-$G72)&gt;1),P72,0))))</f>
        <v>0</v>
      </c>
      <c r="R72" s="233">
        <f>IF(R$4=$G72+$B72,SUMIFS(INDEX('ABP REC Calc'!$G$75:$AB$138,,MATCH($I72,'ABP REC Calc'!$G$74:$AB$74,0)),'ABP REC Calc'!$C$75:$C$138,'ABP REC Spend'!$E72,'ABP REC Calc'!$B$75:$B$138,'ABP REC Spend'!$F72)*$D72,
IF(AND(Q72&gt;0,(R$4-$G72)=(1+$B72)),((Q72/$D72)-Q72)/$C72,
(IF(AND((R$4-$G72)&lt;(7+$B72),(R$4-$G72)&gt;1),Q72,0))))</f>
        <v>0</v>
      </c>
      <c r="S72" s="233">
        <f>IF(S$4=$G72+$B72,SUMIFS(INDEX('ABP REC Calc'!$G$75:$AB$138,,MATCH($I72,'ABP REC Calc'!$G$74:$AB$74,0)),'ABP REC Calc'!$C$75:$C$138,'ABP REC Spend'!$E72,'ABP REC Calc'!$B$75:$B$138,'ABP REC Spend'!$F72)*$D72,
IF(AND(R72&gt;0,(S$4-$G72)=(1+$B72)),((R72/$D72)-R72)/$C72,
(IF(AND((S$4-$G72)&lt;(7+$B72),(S$4-$G72)&gt;1),R72,0))))</f>
        <v>0</v>
      </c>
      <c r="T72" s="233">
        <f>IF(T$4=$G72+$B72,SUMIFS(INDEX('ABP REC Calc'!$G$75:$AB$138,,MATCH($I72,'ABP REC Calc'!$G$74:$AB$74,0)),'ABP REC Calc'!$C$75:$C$138,'ABP REC Spend'!$E72,'ABP REC Calc'!$B$75:$B$138,'ABP REC Spend'!$F72)*$D72,
IF(AND(S72&gt;0,(T$4-$G72)=(1+$B72)),((S72/$D72)-S72)/$C72,
(IF(AND((T$4-$G72)&lt;(7+$B72),(T$4-$G72)&gt;1),S72,0))))</f>
        <v>0</v>
      </c>
      <c r="U72" s="233">
        <f>IF(U$4=$G72+$B72,SUMIFS(INDEX('ABP REC Calc'!$G$75:$AB$138,,MATCH($I72,'ABP REC Calc'!$G$74:$AB$74,0)),'ABP REC Calc'!$C$75:$C$138,'ABP REC Spend'!$E72,'ABP REC Calc'!$B$75:$B$138,'ABP REC Spend'!$F72)*$D72,
IF(AND(T72&gt;0,(U$4-$G72)=(1+$B72)),((T72/$D72)-T72)/$C72,
(IF(AND((U$4-$G72)&lt;(7+$B72),(U$4-$G72)&gt;1),T72,0))))</f>
        <v>0</v>
      </c>
      <c r="V72" s="233">
        <f>IF(V$4=$G72+$B72,SUMIFS(INDEX('ABP REC Calc'!$G$75:$AB$138,,MATCH($I72,'ABP REC Calc'!$G$74:$AB$74,0)),'ABP REC Calc'!$C$75:$C$138,'ABP REC Spend'!$E72,'ABP REC Calc'!$B$75:$B$138,'ABP REC Spend'!$F72)*$D72,
IF(AND(U72&gt;0,(V$4-$G72)=(1+$B72)),((U72/$D72)-U72)/$C72,
(IF(AND((V$4-$G72)&lt;(7+$B72),(V$4-$G72)&gt;1),U72,0))))</f>
        <v>0</v>
      </c>
      <c r="W72" s="233">
        <f>IF(W$4=$G72+$B72,SUMIFS(INDEX('ABP REC Calc'!$G$75:$AB$138,,MATCH($I72,'ABP REC Calc'!$G$74:$AB$74,0)),'ABP REC Calc'!$C$75:$C$138,'ABP REC Spend'!$E72,'ABP REC Calc'!$B$75:$B$138,'ABP REC Spend'!$F72)*$D72,
IF(AND(V72&gt;0,(W$4-$G72)=(1+$B72)),((V72/$D72)-V72)/$C72,
(IF(AND((W$4-$G72)&lt;(7+$B72),(W$4-$G72)&gt;1),V72,0))))</f>
        <v>0</v>
      </c>
      <c r="X72" s="233">
        <f>IF(X$4=$G72+$B72,SUMIFS(INDEX('ABP REC Calc'!$G$75:$AB$138,,MATCH($I72,'ABP REC Calc'!$G$74:$AB$74,0)),'ABP REC Calc'!$C$75:$C$138,'ABP REC Spend'!$E72,'ABP REC Calc'!$B$75:$B$138,'ABP REC Spend'!$F72)*$D72,
IF(AND(W72&gt;0,(X$4-$G72)=(1+$B72)),((W72/$D72)-W72)/$C72,
(IF(AND((X$4-$G72)&lt;(7+$B72),(X$4-$G72)&gt;1),W72,0))))</f>
        <v>0</v>
      </c>
      <c r="Y72" s="233">
        <f>IF(Y$4=$G72+$B72,SUMIFS(INDEX('ABP REC Calc'!$G$75:$AB$138,,MATCH($I72,'ABP REC Calc'!$G$74:$AB$74,0)),'ABP REC Calc'!$C$75:$C$138,'ABP REC Spend'!$E72,'ABP REC Calc'!$B$75:$B$138,'ABP REC Spend'!$F72)*$D72,
IF(AND(X72&gt;0,(Y$4-$G72)=(1+$B72)),((X72/$D72)-X72)/$C72,
(IF(AND((Y$4-$G72)&lt;(7+$B72),(Y$4-$G72)&gt;1),X72,0))))</f>
        <v>0</v>
      </c>
      <c r="Z72" s="233">
        <f>IF(Z$4=$G72+$B72,SUMIFS(INDEX('ABP REC Calc'!$G$75:$AB$138,,MATCH($I72,'ABP REC Calc'!$G$74:$AB$74,0)),'ABP REC Calc'!$C$75:$C$138,'ABP REC Spend'!$E72,'ABP REC Calc'!$B$75:$B$138,'ABP REC Spend'!$F72)*$D72,
IF(AND(Y72&gt;0,(Z$4-$G72)=(1+$B72)),((Y72/$D72)-Y72)/$C72,
(IF(AND((Z$4-$G72)&lt;(7+$B72),(Z$4-$G72)&gt;1),Y72,0))))</f>
        <v>0</v>
      </c>
      <c r="AA72" s="233">
        <f>IF(AA$4=$G72+$B72,SUMIFS(INDEX('ABP REC Calc'!$G$75:$AB$138,,MATCH($I72,'ABP REC Calc'!$G$74:$AB$74,0)),'ABP REC Calc'!$C$75:$C$138,'ABP REC Spend'!$E72,'ABP REC Calc'!$B$75:$B$138,'ABP REC Spend'!$F72)*$D72,
IF(AND(Z72&gt;0,(AA$4-$G72)=(1+$B72)),((Z72/$D72)-Z72)/$C72,
(IF(AND((AA$4-$G72)&lt;(7+$B72),(AA$4-$G72)&gt;1),Z72,0))))</f>
        <v>0</v>
      </c>
      <c r="AB72" s="233">
        <f>IF(AB$4=$G72+$B72,SUMIFS(INDEX('ABP REC Calc'!$G$75:$AB$138,,MATCH($I72,'ABP REC Calc'!$G$74:$AB$74,0)),'ABP REC Calc'!$C$75:$C$138,'ABP REC Spend'!$E72,'ABP REC Calc'!$B$75:$B$138,'ABP REC Spend'!$F72)*$D72,
IF(AND(AA72&gt;0,(AB$4-$G72)=(1+$B72)),((AA72/$D72)-AA72)/$C72,
(IF(AND((AB$4-$G72)&lt;(7+$B72),(AB$4-$G72)&gt;1),AA72,0))))</f>
        <v>0</v>
      </c>
      <c r="AC72" s="233">
        <f>IF(AC$4=$G72+$B72,SUMIFS(INDEX('ABP REC Calc'!$G$75:$AB$138,,MATCH($I72,'ABP REC Calc'!$G$74:$AB$74,0)),'ABP REC Calc'!$C$75:$C$138,'ABP REC Spend'!$E72,'ABP REC Calc'!$B$75:$B$138,'ABP REC Spend'!$F72)*$D72,
IF(AND(AB72&gt;0,(AC$4-$G72)=(1+$B72)),((AB72/$D72)-AB72)/$C72,
(IF(AND((AC$4-$G72)&lt;(7+$B72),(AC$4-$G72)&gt;1),AB72,0))))</f>
        <v>0</v>
      </c>
      <c r="AD72" s="233">
        <f>IF(AD$4=$G72+$B72,SUMIFS(INDEX('ABP REC Calc'!$G$75:$AB$138,,MATCH($I72,'ABP REC Calc'!$G$74:$AB$74,0)),'ABP REC Calc'!$C$75:$C$138,'ABP REC Spend'!$E72,'ABP REC Calc'!$B$75:$B$138,'ABP REC Spend'!$F72)*$D72,
IF(AND(AC72&gt;0,(AD$4-$G72)=(1+$B72)),((AC72/$D72)-AC72)/$C72,
(IF(AND((AD$4-$G72)&lt;(7+$B72),(AD$4-$G72)&gt;1),AC72,0))))</f>
        <v>0</v>
      </c>
      <c r="AE72" s="233">
        <f>IF(AE$4=$G72+$B72,SUMIFS(INDEX('ABP REC Calc'!$G$75:$AB$138,,MATCH($I72,'ABP REC Calc'!$G$74:$AB$74,0)),'ABP REC Calc'!$C$75:$C$138,'ABP REC Spend'!$E72,'ABP REC Calc'!$B$75:$B$138,'ABP REC Spend'!$F72)*$D72,
IF(AND(AD72&gt;0,(AE$4-$G72)=(1+$B72)),((AD72/$D72)-AD72)/$C72,
(IF(AND((AE$4-$G72)&lt;(7+$B72),(AE$4-$G72)&gt;1),AD72,0))))</f>
        <v>0</v>
      </c>
      <c r="AF72" s="233">
        <f>IF(AF$4=$G72+$B72,SUMIFS(INDEX('ABP REC Calc'!$G$75:$AB$138,,MATCH($I72,'ABP REC Calc'!$G$74:$AB$74,0)),'ABP REC Calc'!$C$75:$C$138,'ABP REC Spend'!$E72,'ABP REC Calc'!$B$75:$B$138,'ABP REC Spend'!$F72)*$D72,
IF(AND(AE72&gt;0,(AF$4-$G72)=(1+$B72)),((AE72/$D72)-AE72)/$C72,
(IF(AND((AF$4-$G72)&lt;(7+$B72),(AF$4-$G72)&gt;1),AE72,0))))</f>
        <v>0</v>
      </c>
      <c r="AG72" s="233">
        <f>IF(AG$4=$G72+$B72,SUMIFS(INDEX('ABP REC Calc'!$G$75:$AB$138,,MATCH($I72,'ABP REC Calc'!$G$74:$AB$74,0)),'ABP REC Calc'!$C$75:$C$138,'ABP REC Spend'!$E72,'ABP REC Calc'!$B$75:$B$138,'ABP REC Spend'!$F72)*$D72,
IF(AND(AF72&gt;0,(AG$4-$G72)=(1+$B72)),((AF72/$D72)-AF72)/$C72,
(IF(AND((AG$4-$G72)&lt;(7+$B72),(AG$4-$G72)&gt;1),AF72,0))))</f>
        <v>0</v>
      </c>
      <c r="AH72" s="233">
        <f>IF(AH$4=$G72+$B72,SUMIFS(INDEX('ABP REC Calc'!$G$75:$AB$138,,MATCH($I72,'ABP REC Calc'!$G$74:$AB$74,0)),'ABP REC Calc'!$C$75:$C$138,'ABP REC Spend'!$E72,'ABP REC Calc'!$B$75:$B$138,'ABP REC Spend'!$F72)*$D72,
IF(AND(AG72&gt;0,(AH$4-$G72)=(1+$B72)),((AG72/$D72)-AG72)/$C72,
(IF(AND((AH$4-$G72)&lt;(7+$B72),(AH$4-$G72)&gt;1),AG72,0))))</f>
        <v>0</v>
      </c>
    </row>
    <row r="73" spans="2:34" ht="14.75" customHeight="1" x14ac:dyDescent="0.25">
      <c r="B73" s="332" cm="1">
        <f t="array" ref="B73">INDEX(Inputs_ByYear!$D$78:$D$83, MATCH('ABP REC Spend'!$E73, Inputs_ByYear!$B$78:$B$83,0),)</f>
        <v>1</v>
      </c>
      <c r="C73" s="332" cm="1">
        <f t="array" ref="C73">INDEX(Inputs_ByYear!$D$60:$D$65, MATCH('ABP REC Spend'!$E73,Inputs_ByYear!$B$60:$B$65,0),)</f>
        <v>6</v>
      </c>
      <c r="D73" s="332" cm="1">
        <f t="array" ref="D73">INDEX(Inputs_ByYear!$D$69:$D$74, MATCH('ABP REC Spend'!$E73, Inputs_ByYear!$B$69:$B$74,0),)</f>
        <v>0.15</v>
      </c>
      <c r="E73" s="222" t="s">
        <v>234</v>
      </c>
      <c r="F73" s="219" t="s">
        <v>259</v>
      </c>
      <c r="G73" s="219">
        <f>VALUE(LEFT(I73, FIND("-", I73)-1))</f>
        <v>2024</v>
      </c>
      <c r="H73" s="219"/>
      <c r="I73" s="227" t="s">
        <v>22</v>
      </c>
      <c r="J73" s="234">
        <v>0</v>
      </c>
      <c r="K73" s="233">
        <f>IF(K$4=$G73+$B73,SUMIFS(INDEX('ABP REC Calc'!$G$75:$AB$138,,MATCH($I73,'ABP REC Calc'!$G$74:$AB$74,0)),'ABP REC Calc'!$C$75:$C$138,'ABP REC Spend'!$E73,'ABP REC Calc'!$B$75:$B$138,'ABP REC Spend'!$F73)*$D73,
IF(AND(J73&gt;0,(K$4-$G73)=(1+$B73)),((J73/$D73)-J73)/$C73,
(IF(AND((K$4-$G73)&lt;(7+$B73),(K$4-$G73)&gt;1),J73,0))))</f>
        <v>0</v>
      </c>
      <c r="L73" s="233">
        <f>IF(L$4=$G73+$B73,SUMIFS(INDEX('ABP REC Calc'!$G$75:$AB$138,,MATCH($I73,'ABP REC Calc'!$G$74:$AB$74,0)),'ABP REC Calc'!$C$75:$C$138,'ABP REC Spend'!$E73,'ABP REC Calc'!$B$75:$B$138,'ABP REC Spend'!$F73)*$D73,
IF(AND(K73&gt;0,(L$4-$G73)=(1+$B73)),((K73/$D73)-K73)/$C73,
(IF(AND((L$4-$G73)&lt;(7+$B73),(L$4-$G73)&gt;1),K73,0))))</f>
        <v>0</v>
      </c>
      <c r="M73" s="233">
        <f>IF(M$4=$G73+$B73,SUMIFS(INDEX('ABP REC Calc'!$G$75:$AB$138,,MATCH($I73,'ABP REC Calc'!$G$74:$AB$74,0)),'ABP REC Calc'!$C$75:$C$138,'ABP REC Spend'!$E73,'ABP REC Calc'!$B$75:$B$138,'ABP REC Spend'!$F73)*$D73,
IF(AND(L73&gt;0,(M$4-$G73)=(1+$B73)),((L73/$D73)-L73)/$C73,
(IF(AND((M$4-$G73)&lt;(7+$B73),(M$4-$G73)&gt;1),L73,0))))</f>
        <v>0</v>
      </c>
      <c r="N73" s="233">
        <f>IF(N$4=$G73+$B73,SUMIFS(INDEX('ABP REC Calc'!$G$75:$AB$138,,MATCH($I73,'ABP REC Calc'!$G$74:$AB$74,0)),'ABP REC Calc'!$C$75:$C$138,'ABP REC Spend'!$E73,'ABP REC Calc'!$B$75:$B$138,'ABP REC Spend'!$F73)*$D73,
IF(AND(M73&gt;0,(N$4-$G73)=(1+$B73)),((M73/$D73)-M73)/$C73,
(IF(AND((N$4-$G73)&lt;(7+$B73),(N$4-$G73)&gt;1),M73,0))))</f>
        <v>0</v>
      </c>
      <c r="O73" s="233">
        <f>IF(O$4=$G73+$B73,SUMIFS(INDEX('ABP REC Calc'!$G$75:$AB$138,,MATCH($I73,'ABP REC Calc'!$G$74:$AB$74,0)),'ABP REC Calc'!$C$75:$C$138,'ABP REC Spend'!$E73,'ABP REC Calc'!$B$75:$B$138,'ABP REC Spend'!$F73)*$D73,
IF(AND(N73&gt;0,(O$4-$G73)=(1+$B73)),((N73/$D73)-N73)/$C73,
(IF(AND((O$4-$G73)&lt;(7+$B73),(O$4-$G73)&gt;1),N73,0))))</f>
        <v>0</v>
      </c>
      <c r="P73" s="233">
        <f>IF(P$4=$G73+$B73,SUMIFS(INDEX('ABP REC Calc'!$G$75:$AB$138,,MATCH($I73,'ABP REC Calc'!$G$74:$AB$74,0)),'ABP REC Calc'!$C$75:$C$138,'ABP REC Spend'!$E73,'ABP REC Calc'!$B$75:$B$138,'ABP REC Spend'!$F73)*$D73,
IF(AND(O73&gt;0,(P$4-$G73)=(1+$B73)),((O73/$D73)-O73)/$C73,
(IF(AND((P$4-$G73)&lt;(7+$B73),(P$4-$G73)&gt;1),O73,0))))</f>
        <v>0</v>
      </c>
      <c r="Q73" s="233">
        <f>IF(Q$4=$G73+$B73,SUMIFS(INDEX('ABP REC Calc'!$G$75:$AB$138,,MATCH($I73,'ABP REC Calc'!$G$74:$AB$74,0)),'ABP REC Calc'!$C$75:$C$138,'ABP REC Spend'!$E73,'ABP REC Calc'!$B$75:$B$138,'ABP REC Spend'!$F73)*$D73,
IF(AND(P73&gt;0,(Q$4-$G73)=(1+$B73)),((P73/$D73)-P73)/$C73,
(IF(AND((Q$4-$G73)&lt;(7+$B73),(Q$4-$G73)&gt;1),P73,0))))</f>
        <v>0</v>
      </c>
      <c r="R73" s="233">
        <f>IF(R$4=$G73+$B73,SUMIFS(INDEX('ABP REC Calc'!$G$75:$AB$138,,MATCH($I73,'ABP REC Calc'!$G$74:$AB$74,0)),'ABP REC Calc'!$C$75:$C$138,'ABP REC Spend'!$E73,'ABP REC Calc'!$B$75:$B$138,'ABP REC Spend'!$F73)*$D73,
IF(AND(Q73&gt;0,(R$4-$G73)=(1+$B73)),((Q73/$D73)-Q73)/$C73,
(IF(AND((R$4-$G73)&lt;(7+$B73),(R$4-$G73)&gt;1),Q73,0))))</f>
        <v>0</v>
      </c>
      <c r="S73" s="233">
        <f>IF(S$4=$G73+$B73,SUMIFS(INDEX('ABP REC Calc'!$G$75:$AB$138,,MATCH($I73,'ABP REC Calc'!$G$74:$AB$74,0)),'ABP REC Calc'!$C$75:$C$138,'ABP REC Spend'!$E73,'ABP REC Calc'!$B$75:$B$138,'ABP REC Spend'!$F73)*$D73,
IF(AND(R73&gt;0,(S$4-$G73)=(1+$B73)),((R73/$D73)-R73)/$C73,
(IF(AND((S$4-$G73)&lt;(7+$B73),(S$4-$G73)&gt;1),R73,0))))</f>
        <v>0</v>
      </c>
      <c r="T73" s="233">
        <f>IF(T$4=$G73+$B73,SUMIFS(INDEX('ABP REC Calc'!$G$75:$AB$138,,MATCH($I73,'ABP REC Calc'!$G$74:$AB$74,0)),'ABP REC Calc'!$C$75:$C$138,'ABP REC Spend'!$E73,'ABP REC Calc'!$B$75:$B$138,'ABP REC Spend'!$F73)*$D73,
IF(AND(S73&gt;0,(T$4-$G73)=(1+$B73)),((S73/$D73)-S73)/$C73,
(IF(AND((T$4-$G73)&lt;(7+$B73),(T$4-$G73)&gt;1),S73,0))))</f>
        <v>0</v>
      </c>
      <c r="U73" s="233">
        <f>IF(U$4=$G73+$B73,SUMIFS(INDEX('ABP REC Calc'!$G$75:$AB$138,,MATCH($I73,'ABP REC Calc'!$G$74:$AB$74,0)),'ABP REC Calc'!$C$75:$C$138,'ABP REC Spend'!$E73,'ABP REC Calc'!$B$75:$B$138,'ABP REC Spend'!$F73)*$D73,
IF(AND(T73&gt;0,(U$4-$G73)=(1+$B73)),((T73/$D73)-T73)/$C73,
(IF(AND((U$4-$G73)&lt;(7+$B73),(U$4-$G73)&gt;1),T73,0))))</f>
        <v>0</v>
      </c>
      <c r="V73" s="233">
        <f>IF(V$4=$G73+$B73,SUMIFS(INDEX('ABP REC Calc'!$G$75:$AB$138,,MATCH($I73,'ABP REC Calc'!$G$74:$AB$74,0)),'ABP REC Calc'!$C$75:$C$138,'ABP REC Spend'!$E73,'ABP REC Calc'!$B$75:$B$138,'ABP REC Spend'!$F73)*$D73,
IF(AND(U73&gt;0,(V$4-$G73)=(1+$B73)),((U73/$D73)-U73)/$C73,
(IF(AND((V$4-$G73)&lt;(7+$B73),(V$4-$G73)&gt;1),U73,0))))</f>
        <v>0</v>
      </c>
      <c r="W73" s="233">
        <f>IF(W$4=$G73+$B73,SUMIFS(INDEX('ABP REC Calc'!$G$75:$AB$138,,MATCH($I73,'ABP REC Calc'!$G$74:$AB$74,0)),'ABP REC Calc'!$C$75:$C$138,'ABP REC Spend'!$E73,'ABP REC Calc'!$B$75:$B$138,'ABP REC Spend'!$F73)*$D73,
IF(AND(V73&gt;0,(W$4-$G73)=(1+$B73)),((V73/$D73)-V73)/$C73,
(IF(AND((W$4-$G73)&lt;(7+$B73),(W$4-$G73)&gt;1),V73,0))))</f>
        <v>0</v>
      </c>
      <c r="X73" s="233">
        <f>IF(X$4=$G73+$B73,SUMIFS(INDEX('ABP REC Calc'!$G$75:$AB$138,,MATCH($I73,'ABP REC Calc'!$G$74:$AB$74,0)),'ABP REC Calc'!$C$75:$C$138,'ABP REC Spend'!$E73,'ABP REC Calc'!$B$75:$B$138,'ABP REC Spend'!$F73)*$D73,
IF(AND(W73&gt;0,(X$4-$G73)=(1+$B73)),((W73/$D73)-W73)/$C73,
(IF(AND((X$4-$G73)&lt;(7+$B73),(X$4-$G73)&gt;1),W73,0))))</f>
        <v>0</v>
      </c>
      <c r="Y73" s="233">
        <f>IF(Y$4=$G73+$B73,SUMIFS(INDEX('ABP REC Calc'!$G$75:$AB$138,,MATCH($I73,'ABP REC Calc'!$G$74:$AB$74,0)),'ABP REC Calc'!$C$75:$C$138,'ABP REC Spend'!$E73,'ABP REC Calc'!$B$75:$B$138,'ABP REC Spend'!$F73)*$D73,
IF(AND(X73&gt;0,(Y$4-$G73)=(1+$B73)),((X73/$D73)-X73)/$C73,
(IF(AND((Y$4-$G73)&lt;(7+$B73),(Y$4-$G73)&gt;1),X73,0))))</f>
        <v>0</v>
      </c>
      <c r="Z73" s="233">
        <f>IF(Z$4=$G73+$B73,SUMIFS(INDEX('ABP REC Calc'!$G$75:$AB$138,,MATCH($I73,'ABP REC Calc'!$G$74:$AB$74,0)),'ABP REC Calc'!$C$75:$C$138,'ABP REC Spend'!$E73,'ABP REC Calc'!$B$75:$B$138,'ABP REC Spend'!$F73)*$D73,
IF(AND(Y73&gt;0,(Z$4-$G73)=(1+$B73)),((Y73/$D73)-Y73)/$C73,
(IF(AND((Z$4-$G73)&lt;(7+$B73),(Z$4-$G73)&gt;1),Y73,0))))</f>
        <v>0</v>
      </c>
      <c r="AA73" s="233">
        <f>IF(AA$4=$G73+$B73,SUMIFS(INDEX('ABP REC Calc'!$G$75:$AB$138,,MATCH($I73,'ABP REC Calc'!$G$74:$AB$74,0)),'ABP REC Calc'!$C$75:$C$138,'ABP REC Spend'!$E73,'ABP REC Calc'!$B$75:$B$138,'ABP REC Spend'!$F73)*$D73,
IF(AND(Z73&gt;0,(AA$4-$G73)=(1+$B73)),((Z73/$D73)-Z73)/$C73,
(IF(AND((AA$4-$G73)&lt;(7+$B73),(AA$4-$G73)&gt;1),Z73,0))))</f>
        <v>0</v>
      </c>
      <c r="AB73" s="233">
        <f>IF(AB$4=$G73+$B73,SUMIFS(INDEX('ABP REC Calc'!$G$75:$AB$138,,MATCH($I73,'ABP REC Calc'!$G$74:$AB$74,0)),'ABP REC Calc'!$C$75:$C$138,'ABP REC Spend'!$E73,'ABP REC Calc'!$B$75:$B$138,'ABP REC Spend'!$F73)*$D73,
IF(AND(AA73&gt;0,(AB$4-$G73)=(1+$B73)),((AA73/$D73)-AA73)/$C73,
(IF(AND((AB$4-$G73)&lt;(7+$B73),(AB$4-$G73)&gt;1),AA73,0))))</f>
        <v>0</v>
      </c>
      <c r="AC73" s="233">
        <f>IF(AC$4=$G73+$B73,SUMIFS(INDEX('ABP REC Calc'!$G$75:$AB$138,,MATCH($I73,'ABP REC Calc'!$G$74:$AB$74,0)),'ABP REC Calc'!$C$75:$C$138,'ABP REC Spend'!$E73,'ABP REC Calc'!$B$75:$B$138,'ABP REC Spend'!$F73)*$D73,
IF(AND(AB73&gt;0,(AC$4-$G73)=(1+$B73)),((AB73/$D73)-AB73)/$C73,
(IF(AND((AC$4-$G73)&lt;(7+$B73),(AC$4-$G73)&gt;1),AB73,0))))</f>
        <v>0</v>
      </c>
      <c r="AD73" s="233">
        <f>IF(AD$4=$G73+$B73,SUMIFS(INDEX('ABP REC Calc'!$G$75:$AB$138,,MATCH($I73,'ABP REC Calc'!$G$74:$AB$74,0)),'ABP REC Calc'!$C$75:$C$138,'ABP REC Spend'!$E73,'ABP REC Calc'!$B$75:$B$138,'ABP REC Spend'!$F73)*$D73,
IF(AND(AC73&gt;0,(AD$4-$G73)=(1+$B73)),((AC73/$D73)-AC73)/$C73,
(IF(AND((AD$4-$G73)&lt;(7+$B73),(AD$4-$G73)&gt;1),AC73,0))))</f>
        <v>0</v>
      </c>
      <c r="AE73" s="233">
        <f>IF(AE$4=$G73+$B73,SUMIFS(INDEX('ABP REC Calc'!$G$75:$AB$138,,MATCH($I73,'ABP REC Calc'!$G$74:$AB$74,0)),'ABP REC Calc'!$C$75:$C$138,'ABP REC Spend'!$E73,'ABP REC Calc'!$B$75:$B$138,'ABP REC Spend'!$F73)*$D73,
IF(AND(AD73&gt;0,(AE$4-$G73)=(1+$B73)),((AD73/$D73)-AD73)/$C73,
(IF(AND((AE$4-$G73)&lt;(7+$B73),(AE$4-$G73)&gt;1),AD73,0))))</f>
        <v>0</v>
      </c>
      <c r="AF73" s="233">
        <f>IF(AF$4=$G73+$B73,SUMIFS(INDEX('ABP REC Calc'!$G$75:$AB$138,,MATCH($I73,'ABP REC Calc'!$G$74:$AB$74,0)),'ABP REC Calc'!$C$75:$C$138,'ABP REC Spend'!$E73,'ABP REC Calc'!$B$75:$B$138,'ABP REC Spend'!$F73)*$D73,
IF(AND(AE73&gt;0,(AF$4-$G73)=(1+$B73)),((AE73/$D73)-AE73)/$C73,
(IF(AND((AF$4-$G73)&lt;(7+$B73),(AF$4-$G73)&gt;1),AE73,0))))</f>
        <v>0</v>
      </c>
      <c r="AG73" s="233">
        <f>IF(AG$4=$G73+$B73,SUMIFS(INDEX('ABP REC Calc'!$G$75:$AB$138,,MATCH($I73,'ABP REC Calc'!$G$74:$AB$74,0)),'ABP REC Calc'!$C$75:$C$138,'ABP REC Spend'!$E73,'ABP REC Calc'!$B$75:$B$138,'ABP REC Spend'!$F73)*$D73,
IF(AND(AF73&gt;0,(AG$4-$G73)=(1+$B73)),((AF73/$D73)-AF73)/$C73,
(IF(AND((AG$4-$G73)&lt;(7+$B73),(AG$4-$G73)&gt;1),AF73,0))))</f>
        <v>0</v>
      </c>
      <c r="AH73" s="233">
        <f>IF(AH$4=$G73+$B73,SUMIFS(INDEX('ABP REC Calc'!$G$75:$AB$138,,MATCH($I73,'ABP REC Calc'!$G$74:$AB$74,0)),'ABP REC Calc'!$C$75:$C$138,'ABP REC Spend'!$E73,'ABP REC Calc'!$B$75:$B$138,'ABP REC Spend'!$F73)*$D73,
IF(AND(AG73&gt;0,(AH$4-$G73)=(1+$B73)),((AG73/$D73)-AG73)/$C73,
(IF(AND((AH$4-$G73)&lt;(7+$B73),(AH$4-$G73)&gt;1),AG73,0))))</f>
        <v>0</v>
      </c>
    </row>
    <row r="74" spans="2:34" ht="14.75" customHeight="1" x14ac:dyDescent="0.25">
      <c r="B74" s="332" cm="1">
        <f t="array" ref="B74">INDEX(Inputs_ByYear!$D$78:$D$83, MATCH('ABP REC Spend'!$E74, Inputs_ByYear!$B$78:$B$83,0),)</f>
        <v>1</v>
      </c>
      <c r="C74" s="332" cm="1">
        <f t="array" ref="C74">INDEX(Inputs_ByYear!$D$60:$D$65, MATCH('ABP REC Spend'!$E74,Inputs_ByYear!$B$60:$B$65,0),)</f>
        <v>6</v>
      </c>
      <c r="D74" s="332" cm="1">
        <f t="array" ref="D74">INDEX(Inputs_ByYear!$D$69:$D$74, MATCH('ABP REC Spend'!$E74, Inputs_ByYear!$B$69:$B$74,0),)</f>
        <v>0.15</v>
      </c>
      <c r="E74" s="222" t="s">
        <v>234</v>
      </c>
      <c r="F74" s="219" t="s">
        <v>259</v>
      </c>
      <c r="G74" s="219">
        <f t="shared" ref="G74:G94" si="4">VALUE(LEFT(I74, FIND("-", I74)-1))</f>
        <v>2025</v>
      </c>
      <c r="H74" s="219"/>
      <c r="I74" s="227" t="s">
        <v>23</v>
      </c>
      <c r="J74" s="234">
        <v>0</v>
      </c>
      <c r="K74" s="233">
        <f>IF(K$4=$G74+$B74,SUMIFS(INDEX('ABP REC Calc'!$G$75:$AB$138,,MATCH($I74,'ABP REC Calc'!$G$74:$AB$74,0)),'ABP REC Calc'!$C$75:$C$138,'ABP REC Spend'!$E74,'ABP REC Calc'!$B$75:$B$138,'ABP REC Spend'!$F74)*$D74,
IF(AND(J74&gt;0,(K$4-$G74)=(1+$B74)),((J74/$D74)-J74)/$C74,
(IF(AND((K$4-$G74)&lt;(7+$B74),(K$4-$G74)&gt;1),J74,0))))</f>
        <v>0</v>
      </c>
      <c r="L74" s="233">
        <f>IF(L$4=$G74+$B74,SUMIFS(INDEX('ABP REC Calc'!$G$75:$AB$138,,MATCH($I74,'ABP REC Calc'!$G$74:$AB$74,0)),'ABP REC Calc'!$C$75:$C$138,'ABP REC Spend'!$E74,'ABP REC Calc'!$B$75:$B$138,'ABP REC Spend'!$F74)*$D74,
IF(AND(K74&gt;0,(L$4-$G74)=(1+$B74)),((K74/$D74)-K74)/$C74,
(IF(AND((L$4-$G74)&lt;(7+$B74),(L$4-$G74)&gt;1),K74,0))))</f>
        <v>17542768.309503973</v>
      </c>
      <c r="M74" s="233">
        <f>IF(M$4=$G74+$B74,SUMIFS(INDEX('ABP REC Calc'!$G$75:$AB$138,,MATCH($I74,'ABP REC Calc'!$G$74:$AB$74,0)),'ABP REC Calc'!$C$75:$C$138,'ABP REC Spend'!$E74,'ABP REC Calc'!$B$75:$B$138,'ABP REC Spend'!$F74)*$D74,
IF(AND(L74&gt;0,(M$4-$G74)=(1+$B74)),((L74/$D74)-L74)/$C74,
(IF(AND((M$4-$G74)&lt;(7+$B74),(M$4-$G74)&gt;1),L74,0))))</f>
        <v>16568170.070087085</v>
      </c>
      <c r="N74" s="233">
        <f>IF(N$4=$G74+$B74,SUMIFS(INDEX('ABP REC Calc'!$G$75:$AB$138,,MATCH($I74,'ABP REC Calc'!$G$74:$AB$74,0)),'ABP REC Calc'!$C$75:$C$138,'ABP REC Spend'!$E74,'ABP REC Calc'!$B$75:$B$138,'ABP REC Spend'!$F74)*$D74,
IF(AND(M74&gt;0,(N$4-$G74)=(1+$B74)),((M74/$D74)-M74)/$C74,
(IF(AND((N$4-$G74)&lt;(7+$B74),(N$4-$G74)&gt;1),M74,0))))</f>
        <v>16568170.070087085</v>
      </c>
      <c r="O74" s="233">
        <f>IF(O$4=$G74+$B74,SUMIFS(INDEX('ABP REC Calc'!$G$75:$AB$138,,MATCH($I74,'ABP REC Calc'!$G$74:$AB$74,0)),'ABP REC Calc'!$C$75:$C$138,'ABP REC Spend'!$E74,'ABP REC Calc'!$B$75:$B$138,'ABP REC Spend'!$F74)*$D74,
IF(AND(N74&gt;0,(O$4-$G74)=(1+$B74)),((N74/$D74)-N74)/$C74,
(IF(AND((O$4-$G74)&lt;(7+$B74),(O$4-$G74)&gt;1),N74,0))))</f>
        <v>16568170.070087085</v>
      </c>
      <c r="P74" s="233">
        <f>IF(P$4=$G74+$B74,SUMIFS(INDEX('ABP REC Calc'!$G$75:$AB$138,,MATCH($I74,'ABP REC Calc'!$G$74:$AB$74,0)),'ABP REC Calc'!$C$75:$C$138,'ABP REC Spend'!$E74,'ABP REC Calc'!$B$75:$B$138,'ABP REC Spend'!$F74)*$D74,
IF(AND(O74&gt;0,(P$4-$G74)=(1+$B74)),((O74/$D74)-O74)/$C74,
(IF(AND((P$4-$G74)&lt;(7+$B74),(P$4-$G74)&gt;1),O74,0))))</f>
        <v>16568170.070087085</v>
      </c>
      <c r="Q74" s="233">
        <f>IF(Q$4=$G74+$B74,SUMIFS(INDEX('ABP REC Calc'!$G$75:$AB$138,,MATCH($I74,'ABP REC Calc'!$G$74:$AB$74,0)),'ABP REC Calc'!$C$75:$C$138,'ABP REC Spend'!$E74,'ABP REC Calc'!$B$75:$B$138,'ABP REC Spend'!$F74)*$D74,
IF(AND(P74&gt;0,(Q$4-$G74)=(1+$B74)),((P74/$D74)-P74)/$C74,
(IF(AND((Q$4-$G74)&lt;(7+$B74),(Q$4-$G74)&gt;1),P74,0))))</f>
        <v>16568170.070087085</v>
      </c>
      <c r="R74" s="233">
        <f>IF(R$4=$G74+$B74,SUMIFS(INDEX('ABP REC Calc'!$G$75:$AB$138,,MATCH($I74,'ABP REC Calc'!$G$74:$AB$74,0)),'ABP REC Calc'!$C$75:$C$138,'ABP REC Spend'!$E74,'ABP REC Calc'!$B$75:$B$138,'ABP REC Spend'!$F74)*$D74,
IF(AND(Q74&gt;0,(R$4-$G74)=(1+$B74)),((Q74/$D74)-Q74)/$C74,
(IF(AND((R$4-$G74)&lt;(7+$B74),(R$4-$G74)&gt;1),Q74,0))))</f>
        <v>16568170.070087085</v>
      </c>
      <c r="S74" s="233">
        <f>IF(S$4=$G74+$B74,SUMIFS(INDEX('ABP REC Calc'!$G$75:$AB$138,,MATCH($I74,'ABP REC Calc'!$G$74:$AB$74,0)),'ABP REC Calc'!$C$75:$C$138,'ABP REC Spend'!$E74,'ABP REC Calc'!$B$75:$B$138,'ABP REC Spend'!$F74)*$D74,
IF(AND(R74&gt;0,(S$4-$G74)=(1+$B74)),((R74/$D74)-R74)/$C74,
(IF(AND((S$4-$G74)&lt;(7+$B74),(S$4-$G74)&gt;1),R74,0))))</f>
        <v>0</v>
      </c>
      <c r="T74" s="233">
        <f>IF(T$4=$G74+$B74,SUMIFS(INDEX('ABP REC Calc'!$G$75:$AB$138,,MATCH($I74,'ABP REC Calc'!$G$74:$AB$74,0)),'ABP REC Calc'!$C$75:$C$138,'ABP REC Spend'!$E74,'ABP REC Calc'!$B$75:$B$138,'ABP REC Spend'!$F74)*$D74,
IF(AND(S74&gt;0,(T$4-$G74)=(1+$B74)),((S74/$D74)-S74)/$C74,
(IF(AND((T$4-$G74)&lt;(7+$B74),(T$4-$G74)&gt;1),S74,0))))</f>
        <v>0</v>
      </c>
      <c r="U74" s="233">
        <f>IF(U$4=$G74+$B74,SUMIFS(INDEX('ABP REC Calc'!$G$75:$AB$138,,MATCH($I74,'ABP REC Calc'!$G$74:$AB$74,0)),'ABP REC Calc'!$C$75:$C$138,'ABP REC Spend'!$E74,'ABP REC Calc'!$B$75:$B$138,'ABP REC Spend'!$F74)*$D74,
IF(AND(T74&gt;0,(U$4-$G74)=(1+$B74)),((T74/$D74)-T74)/$C74,
(IF(AND((U$4-$G74)&lt;(7+$B74),(U$4-$G74)&gt;1),T74,0))))</f>
        <v>0</v>
      </c>
      <c r="V74" s="233">
        <f>IF(V$4=$G74+$B74,SUMIFS(INDEX('ABP REC Calc'!$G$75:$AB$138,,MATCH($I74,'ABP REC Calc'!$G$74:$AB$74,0)),'ABP REC Calc'!$C$75:$C$138,'ABP REC Spend'!$E74,'ABP REC Calc'!$B$75:$B$138,'ABP REC Spend'!$F74)*$D74,
IF(AND(U74&gt;0,(V$4-$G74)=(1+$B74)),((U74/$D74)-U74)/$C74,
(IF(AND((V$4-$G74)&lt;(7+$B74),(V$4-$G74)&gt;1),U74,0))))</f>
        <v>0</v>
      </c>
      <c r="W74" s="233">
        <f>IF(W$4=$G74+$B74,SUMIFS(INDEX('ABP REC Calc'!$G$75:$AB$138,,MATCH($I74,'ABP REC Calc'!$G$74:$AB$74,0)),'ABP REC Calc'!$C$75:$C$138,'ABP REC Spend'!$E74,'ABP REC Calc'!$B$75:$B$138,'ABP REC Spend'!$F74)*$D74,
IF(AND(V74&gt;0,(W$4-$G74)=(1+$B74)),((V74/$D74)-V74)/$C74,
(IF(AND((W$4-$G74)&lt;(7+$B74),(W$4-$G74)&gt;1),V74,0))))</f>
        <v>0</v>
      </c>
      <c r="X74" s="233">
        <f>IF(X$4=$G74+$B74,SUMIFS(INDEX('ABP REC Calc'!$G$75:$AB$138,,MATCH($I74,'ABP REC Calc'!$G$74:$AB$74,0)),'ABP REC Calc'!$C$75:$C$138,'ABP REC Spend'!$E74,'ABP REC Calc'!$B$75:$B$138,'ABP REC Spend'!$F74)*$D74,
IF(AND(W74&gt;0,(X$4-$G74)=(1+$B74)),((W74/$D74)-W74)/$C74,
(IF(AND((X$4-$G74)&lt;(7+$B74),(X$4-$G74)&gt;1),W74,0))))</f>
        <v>0</v>
      </c>
      <c r="Y74" s="233">
        <f>IF(Y$4=$G74+$B74,SUMIFS(INDEX('ABP REC Calc'!$G$75:$AB$138,,MATCH($I74,'ABP REC Calc'!$G$74:$AB$74,0)),'ABP REC Calc'!$C$75:$C$138,'ABP REC Spend'!$E74,'ABP REC Calc'!$B$75:$B$138,'ABP REC Spend'!$F74)*$D74,
IF(AND(X74&gt;0,(Y$4-$G74)=(1+$B74)),((X74/$D74)-X74)/$C74,
(IF(AND((Y$4-$G74)&lt;(7+$B74),(Y$4-$G74)&gt;1),X74,0))))</f>
        <v>0</v>
      </c>
      <c r="Z74" s="233">
        <f>IF(Z$4=$G74+$B74,SUMIFS(INDEX('ABP REC Calc'!$G$75:$AB$138,,MATCH($I74,'ABP REC Calc'!$G$74:$AB$74,0)),'ABP REC Calc'!$C$75:$C$138,'ABP REC Spend'!$E74,'ABP REC Calc'!$B$75:$B$138,'ABP REC Spend'!$F74)*$D74,
IF(AND(Y74&gt;0,(Z$4-$G74)=(1+$B74)),((Y74/$D74)-Y74)/$C74,
(IF(AND((Z$4-$G74)&lt;(7+$B74),(Z$4-$G74)&gt;1),Y74,0))))</f>
        <v>0</v>
      </c>
      <c r="AA74" s="233">
        <f>IF(AA$4=$G74+$B74,SUMIFS(INDEX('ABP REC Calc'!$G$75:$AB$138,,MATCH($I74,'ABP REC Calc'!$G$74:$AB$74,0)),'ABP REC Calc'!$C$75:$C$138,'ABP REC Spend'!$E74,'ABP REC Calc'!$B$75:$B$138,'ABP REC Spend'!$F74)*$D74,
IF(AND(Z74&gt;0,(AA$4-$G74)=(1+$B74)),((Z74/$D74)-Z74)/$C74,
(IF(AND((AA$4-$G74)&lt;(7+$B74),(AA$4-$G74)&gt;1),Z74,0))))</f>
        <v>0</v>
      </c>
      <c r="AB74" s="233">
        <f>IF(AB$4=$G74+$B74,SUMIFS(INDEX('ABP REC Calc'!$G$75:$AB$138,,MATCH($I74,'ABP REC Calc'!$G$74:$AB$74,0)),'ABP REC Calc'!$C$75:$C$138,'ABP REC Spend'!$E74,'ABP REC Calc'!$B$75:$B$138,'ABP REC Spend'!$F74)*$D74,
IF(AND(AA74&gt;0,(AB$4-$G74)=(1+$B74)),((AA74/$D74)-AA74)/$C74,
(IF(AND((AB$4-$G74)&lt;(7+$B74),(AB$4-$G74)&gt;1),AA74,0))))</f>
        <v>0</v>
      </c>
      <c r="AC74" s="233">
        <f>IF(AC$4=$G74+$B74,SUMIFS(INDEX('ABP REC Calc'!$G$75:$AB$138,,MATCH($I74,'ABP REC Calc'!$G$74:$AB$74,0)),'ABP REC Calc'!$C$75:$C$138,'ABP REC Spend'!$E74,'ABP REC Calc'!$B$75:$B$138,'ABP REC Spend'!$F74)*$D74,
IF(AND(AB74&gt;0,(AC$4-$G74)=(1+$B74)),((AB74/$D74)-AB74)/$C74,
(IF(AND((AC$4-$G74)&lt;(7+$B74),(AC$4-$G74)&gt;1),AB74,0))))</f>
        <v>0</v>
      </c>
      <c r="AD74" s="233">
        <f>IF(AD$4=$G74+$B74,SUMIFS(INDEX('ABP REC Calc'!$G$75:$AB$138,,MATCH($I74,'ABP REC Calc'!$G$74:$AB$74,0)),'ABP REC Calc'!$C$75:$C$138,'ABP REC Spend'!$E74,'ABP REC Calc'!$B$75:$B$138,'ABP REC Spend'!$F74)*$D74,
IF(AND(AC74&gt;0,(AD$4-$G74)=(1+$B74)),((AC74/$D74)-AC74)/$C74,
(IF(AND((AD$4-$G74)&lt;(7+$B74),(AD$4-$G74)&gt;1),AC74,0))))</f>
        <v>0</v>
      </c>
      <c r="AE74" s="233">
        <f>IF(AE$4=$G74+$B74,SUMIFS(INDEX('ABP REC Calc'!$G$75:$AB$138,,MATCH($I74,'ABP REC Calc'!$G$74:$AB$74,0)),'ABP REC Calc'!$C$75:$C$138,'ABP REC Spend'!$E74,'ABP REC Calc'!$B$75:$B$138,'ABP REC Spend'!$F74)*$D74,
IF(AND(AD74&gt;0,(AE$4-$G74)=(1+$B74)),((AD74/$D74)-AD74)/$C74,
(IF(AND((AE$4-$G74)&lt;(7+$B74),(AE$4-$G74)&gt;1),AD74,0))))</f>
        <v>0</v>
      </c>
      <c r="AF74" s="233">
        <f>IF(AF$4=$G74+$B74,SUMIFS(INDEX('ABP REC Calc'!$G$75:$AB$138,,MATCH($I74,'ABP REC Calc'!$G$74:$AB$74,0)),'ABP REC Calc'!$C$75:$C$138,'ABP REC Spend'!$E74,'ABP REC Calc'!$B$75:$B$138,'ABP REC Spend'!$F74)*$D74,
IF(AND(AE74&gt;0,(AF$4-$G74)=(1+$B74)),((AE74/$D74)-AE74)/$C74,
(IF(AND((AF$4-$G74)&lt;(7+$B74),(AF$4-$G74)&gt;1),AE74,0))))</f>
        <v>0</v>
      </c>
      <c r="AG74" s="233">
        <f>IF(AG$4=$G74+$B74,SUMIFS(INDEX('ABP REC Calc'!$G$75:$AB$138,,MATCH($I74,'ABP REC Calc'!$G$74:$AB$74,0)),'ABP REC Calc'!$C$75:$C$138,'ABP REC Spend'!$E74,'ABP REC Calc'!$B$75:$B$138,'ABP REC Spend'!$F74)*$D74,
IF(AND(AF74&gt;0,(AG$4-$G74)=(1+$B74)),((AF74/$D74)-AF74)/$C74,
(IF(AND((AG$4-$G74)&lt;(7+$B74),(AG$4-$G74)&gt;1),AF74,0))))</f>
        <v>0</v>
      </c>
      <c r="AH74" s="233">
        <f>IF(AH$4=$G74+$B74,SUMIFS(INDEX('ABP REC Calc'!$G$75:$AB$138,,MATCH($I74,'ABP REC Calc'!$G$74:$AB$74,0)),'ABP REC Calc'!$C$75:$C$138,'ABP REC Spend'!$E74,'ABP REC Calc'!$B$75:$B$138,'ABP REC Spend'!$F74)*$D74,
IF(AND(AG74&gt;0,(AH$4-$G74)=(1+$B74)),((AG74/$D74)-AG74)/$C74,
(IF(AND((AH$4-$G74)&lt;(7+$B74),(AH$4-$G74)&gt;1),AG74,0))))</f>
        <v>0</v>
      </c>
    </row>
    <row r="75" spans="2:34" ht="14.75" customHeight="1" x14ac:dyDescent="0.25">
      <c r="B75" s="332" cm="1">
        <f t="array" ref="B75">INDEX(Inputs_ByYear!$D$78:$D$83, MATCH('ABP REC Spend'!$E75, Inputs_ByYear!$B$78:$B$83,0),)</f>
        <v>1</v>
      </c>
      <c r="C75" s="332" cm="1">
        <f t="array" ref="C75">INDEX(Inputs_ByYear!$D$60:$D$65, MATCH('ABP REC Spend'!$E75,Inputs_ByYear!$B$60:$B$65,0),)</f>
        <v>6</v>
      </c>
      <c r="D75" s="332" cm="1">
        <f t="array" ref="D75">INDEX(Inputs_ByYear!$D$69:$D$74, MATCH('ABP REC Spend'!$E75, Inputs_ByYear!$B$69:$B$74,0),)</f>
        <v>0.15</v>
      </c>
      <c r="E75" s="222" t="s">
        <v>234</v>
      </c>
      <c r="F75" s="219" t="s">
        <v>259</v>
      </c>
      <c r="G75" s="219">
        <f t="shared" si="4"/>
        <v>2026</v>
      </c>
      <c r="H75" s="219"/>
      <c r="I75" s="227" t="s">
        <v>24</v>
      </c>
      <c r="J75" s="234">
        <v>0</v>
      </c>
      <c r="K75" s="233">
        <f>IF(K$4=$G75+$B75,SUMIFS(INDEX('ABP REC Calc'!$G$75:$AB$138,,MATCH($I75,'ABP REC Calc'!$G$74:$AB$74,0)),'ABP REC Calc'!$C$75:$C$138,'ABP REC Spend'!$E75,'ABP REC Calc'!$B$75:$B$138,'ABP REC Spend'!$F75)*$D75,
IF(AND(J75&gt;0,(K$4-$G75)=(1+$B75)),((J75/$D75)-J75)/$C75,
(IF(AND((K$4-$G75)&lt;(7+$B75),(K$4-$G75)&gt;1),J75,0))))</f>
        <v>0</v>
      </c>
      <c r="L75" s="233">
        <f>IF(L$4=$G75+$B75,SUMIFS(INDEX('ABP REC Calc'!$G$75:$AB$138,,MATCH($I75,'ABP REC Calc'!$G$74:$AB$74,0)),'ABP REC Calc'!$C$75:$C$138,'ABP REC Spend'!$E75,'ABP REC Calc'!$B$75:$B$138,'ABP REC Spend'!$F75)*$D75,
IF(AND(K75&gt;0,(L$4-$G75)=(1+$B75)),((K75/$D75)-K75)/$C75,
(IF(AND((L$4-$G75)&lt;(7+$B75),(L$4-$G75)&gt;1),K75,0))))</f>
        <v>0</v>
      </c>
      <c r="M75" s="233">
        <f>IF(M$4=$G75+$B75,SUMIFS(INDEX('ABP REC Calc'!$G$75:$AB$138,,MATCH($I75,'ABP REC Calc'!$G$74:$AB$74,0)),'ABP REC Calc'!$C$75:$C$138,'ABP REC Spend'!$E75,'ABP REC Calc'!$B$75:$B$138,'ABP REC Spend'!$F75)*$D75,
IF(AND(L75&gt;0,(M$4-$G75)=(1+$B75)),((L75/$D75)-L75)/$C75,
(IF(AND((M$4-$G75)&lt;(7+$B75),(M$4-$G75)&gt;1),L75,0))))</f>
        <v>27438446.625636786</v>
      </c>
      <c r="N75" s="233">
        <f>IF(N$4=$G75+$B75,SUMIFS(INDEX('ABP REC Calc'!$G$75:$AB$138,,MATCH($I75,'ABP REC Calc'!$G$74:$AB$74,0)),'ABP REC Calc'!$C$75:$C$138,'ABP REC Spend'!$E75,'ABP REC Calc'!$B$75:$B$138,'ABP REC Spend'!$F75)*$D75,
IF(AND(M75&gt;0,(N$4-$G75)=(1+$B75)),((M75/$D75)-M75)/$C75,
(IF(AND((N$4-$G75)&lt;(7+$B75),(N$4-$G75)&gt;1),M75,0))))</f>
        <v>25914088.479768079</v>
      </c>
      <c r="O75" s="233">
        <f>IF(O$4=$G75+$B75,SUMIFS(INDEX('ABP REC Calc'!$G$75:$AB$138,,MATCH($I75,'ABP REC Calc'!$G$74:$AB$74,0)),'ABP REC Calc'!$C$75:$C$138,'ABP REC Spend'!$E75,'ABP REC Calc'!$B$75:$B$138,'ABP REC Spend'!$F75)*$D75,
IF(AND(N75&gt;0,(O$4-$G75)=(1+$B75)),((N75/$D75)-N75)/$C75,
(IF(AND((O$4-$G75)&lt;(7+$B75),(O$4-$G75)&gt;1),N75,0))))</f>
        <v>25914088.479768079</v>
      </c>
      <c r="P75" s="233">
        <f>IF(P$4=$G75+$B75,SUMIFS(INDEX('ABP REC Calc'!$G$75:$AB$138,,MATCH($I75,'ABP REC Calc'!$G$74:$AB$74,0)),'ABP REC Calc'!$C$75:$C$138,'ABP REC Spend'!$E75,'ABP REC Calc'!$B$75:$B$138,'ABP REC Spend'!$F75)*$D75,
IF(AND(O75&gt;0,(P$4-$G75)=(1+$B75)),((O75/$D75)-O75)/$C75,
(IF(AND((P$4-$G75)&lt;(7+$B75),(P$4-$G75)&gt;1),O75,0))))</f>
        <v>25914088.479768079</v>
      </c>
      <c r="Q75" s="233">
        <f>IF(Q$4=$G75+$B75,SUMIFS(INDEX('ABP REC Calc'!$G$75:$AB$138,,MATCH($I75,'ABP REC Calc'!$G$74:$AB$74,0)),'ABP REC Calc'!$C$75:$C$138,'ABP REC Spend'!$E75,'ABP REC Calc'!$B$75:$B$138,'ABP REC Spend'!$F75)*$D75,
IF(AND(P75&gt;0,(Q$4-$G75)=(1+$B75)),((P75/$D75)-P75)/$C75,
(IF(AND((Q$4-$G75)&lt;(7+$B75),(Q$4-$G75)&gt;1),P75,0))))</f>
        <v>25914088.479768079</v>
      </c>
      <c r="R75" s="233">
        <f>IF(R$4=$G75+$B75,SUMIFS(INDEX('ABP REC Calc'!$G$75:$AB$138,,MATCH($I75,'ABP REC Calc'!$G$74:$AB$74,0)),'ABP REC Calc'!$C$75:$C$138,'ABP REC Spend'!$E75,'ABP REC Calc'!$B$75:$B$138,'ABP REC Spend'!$F75)*$D75,
IF(AND(Q75&gt;0,(R$4-$G75)=(1+$B75)),((Q75/$D75)-Q75)/$C75,
(IF(AND((R$4-$G75)&lt;(7+$B75),(R$4-$G75)&gt;1),Q75,0))))</f>
        <v>25914088.479768079</v>
      </c>
      <c r="S75" s="233">
        <f>IF(S$4=$G75+$B75,SUMIFS(INDEX('ABP REC Calc'!$G$75:$AB$138,,MATCH($I75,'ABP REC Calc'!$G$74:$AB$74,0)),'ABP REC Calc'!$C$75:$C$138,'ABP REC Spend'!$E75,'ABP REC Calc'!$B$75:$B$138,'ABP REC Spend'!$F75)*$D75,
IF(AND(R75&gt;0,(S$4-$G75)=(1+$B75)),((R75/$D75)-R75)/$C75,
(IF(AND((S$4-$G75)&lt;(7+$B75),(S$4-$G75)&gt;1),R75,0))))</f>
        <v>25914088.479768079</v>
      </c>
      <c r="T75" s="233">
        <f>IF(T$4=$G75+$B75,SUMIFS(INDEX('ABP REC Calc'!$G$75:$AB$138,,MATCH($I75,'ABP REC Calc'!$G$74:$AB$74,0)),'ABP REC Calc'!$C$75:$C$138,'ABP REC Spend'!$E75,'ABP REC Calc'!$B$75:$B$138,'ABP REC Spend'!$F75)*$D75,
IF(AND(S75&gt;0,(T$4-$G75)=(1+$B75)),((S75/$D75)-S75)/$C75,
(IF(AND((T$4-$G75)&lt;(7+$B75),(T$4-$G75)&gt;1),S75,0))))</f>
        <v>0</v>
      </c>
      <c r="U75" s="233">
        <f>IF(U$4=$G75+$B75,SUMIFS(INDEX('ABP REC Calc'!$G$75:$AB$138,,MATCH($I75,'ABP REC Calc'!$G$74:$AB$74,0)),'ABP REC Calc'!$C$75:$C$138,'ABP REC Spend'!$E75,'ABP REC Calc'!$B$75:$B$138,'ABP REC Spend'!$F75)*$D75,
IF(AND(T75&gt;0,(U$4-$G75)=(1+$B75)),((T75/$D75)-T75)/$C75,
(IF(AND((U$4-$G75)&lt;(7+$B75),(U$4-$G75)&gt;1),T75,0))))</f>
        <v>0</v>
      </c>
      <c r="V75" s="233">
        <f>IF(V$4=$G75+$B75,SUMIFS(INDEX('ABP REC Calc'!$G$75:$AB$138,,MATCH($I75,'ABP REC Calc'!$G$74:$AB$74,0)),'ABP REC Calc'!$C$75:$C$138,'ABP REC Spend'!$E75,'ABP REC Calc'!$B$75:$B$138,'ABP REC Spend'!$F75)*$D75,
IF(AND(U75&gt;0,(V$4-$G75)=(1+$B75)),((U75/$D75)-U75)/$C75,
(IF(AND((V$4-$G75)&lt;(7+$B75),(V$4-$G75)&gt;1),U75,0))))</f>
        <v>0</v>
      </c>
      <c r="W75" s="233">
        <f>IF(W$4=$G75+$B75,SUMIFS(INDEX('ABP REC Calc'!$G$75:$AB$138,,MATCH($I75,'ABP REC Calc'!$G$74:$AB$74,0)),'ABP REC Calc'!$C$75:$C$138,'ABP REC Spend'!$E75,'ABP REC Calc'!$B$75:$B$138,'ABP REC Spend'!$F75)*$D75,
IF(AND(V75&gt;0,(W$4-$G75)=(1+$B75)),((V75/$D75)-V75)/$C75,
(IF(AND((W$4-$G75)&lt;(7+$B75),(W$4-$G75)&gt;1),V75,0))))</f>
        <v>0</v>
      </c>
      <c r="X75" s="233">
        <f>IF(X$4=$G75+$B75,SUMIFS(INDEX('ABP REC Calc'!$G$75:$AB$138,,MATCH($I75,'ABP REC Calc'!$G$74:$AB$74,0)),'ABP REC Calc'!$C$75:$C$138,'ABP REC Spend'!$E75,'ABP REC Calc'!$B$75:$B$138,'ABP REC Spend'!$F75)*$D75,
IF(AND(W75&gt;0,(X$4-$G75)=(1+$B75)),((W75/$D75)-W75)/$C75,
(IF(AND((X$4-$G75)&lt;(7+$B75),(X$4-$G75)&gt;1),W75,0))))</f>
        <v>0</v>
      </c>
      <c r="Y75" s="233">
        <f>IF(Y$4=$G75+$B75,SUMIFS(INDEX('ABP REC Calc'!$G$75:$AB$138,,MATCH($I75,'ABP REC Calc'!$G$74:$AB$74,0)),'ABP REC Calc'!$C$75:$C$138,'ABP REC Spend'!$E75,'ABP REC Calc'!$B$75:$B$138,'ABP REC Spend'!$F75)*$D75,
IF(AND(X75&gt;0,(Y$4-$G75)=(1+$B75)),((X75/$D75)-X75)/$C75,
(IF(AND((Y$4-$G75)&lt;(7+$B75),(Y$4-$G75)&gt;1),X75,0))))</f>
        <v>0</v>
      </c>
      <c r="Z75" s="233">
        <f>IF(Z$4=$G75+$B75,SUMIFS(INDEX('ABP REC Calc'!$G$75:$AB$138,,MATCH($I75,'ABP REC Calc'!$G$74:$AB$74,0)),'ABP REC Calc'!$C$75:$C$138,'ABP REC Spend'!$E75,'ABP REC Calc'!$B$75:$B$138,'ABP REC Spend'!$F75)*$D75,
IF(AND(Y75&gt;0,(Z$4-$G75)=(1+$B75)),((Y75/$D75)-Y75)/$C75,
(IF(AND((Z$4-$G75)&lt;(7+$B75),(Z$4-$G75)&gt;1),Y75,0))))</f>
        <v>0</v>
      </c>
      <c r="AA75" s="233">
        <f>IF(AA$4=$G75+$B75,SUMIFS(INDEX('ABP REC Calc'!$G$75:$AB$138,,MATCH($I75,'ABP REC Calc'!$G$74:$AB$74,0)),'ABP REC Calc'!$C$75:$C$138,'ABP REC Spend'!$E75,'ABP REC Calc'!$B$75:$B$138,'ABP REC Spend'!$F75)*$D75,
IF(AND(Z75&gt;0,(AA$4-$G75)=(1+$B75)),((Z75/$D75)-Z75)/$C75,
(IF(AND((AA$4-$G75)&lt;(7+$B75),(AA$4-$G75)&gt;1),Z75,0))))</f>
        <v>0</v>
      </c>
      <c r="AB75" s="233">
        <f>IF(AB$4=$G75+$B75,SUMIFS(INDEX('ABP REC Calc'!$G$75:$AB$138,,MATCH($I75,'ABP REC Calc'!$G$74:$AB$74,0)),'ABP REC Calc'!$C$75:$C$138,'ABP REC Spend'!$E75,'ABP REC Calc'!$B$75:$B$138,'ABP REC Spend'!$F75)*$D75,
IF(AND(AA75&gt;0,(AB$4-$G75)=(1+$B75)),((AA75/$D75)-AA75)/$C75,
(IF(AND((AB$4-$G75)&lt;(7+$B75),(AB$4-$G75)&gt;1),AA75,0))))</f>
        <v>0</v>
      </c>
      <c r="AC75" s="233">
        <f>IF(AC$4=$G75+$B75,SUMIFS(INDEX('ABP REC Calc'!$G$75:$AB$138,,MATCH($I75,'ABP REC Calc'!$G$74:$AB$74,0)),'ABP REC Calc'!$C$75:$C$138,'ABP REC Spend'!$E75,'ABP REC Calc'!$B$75:$B$138,'ABP REC Spend'!$F75)*$D75,
IF(AND(AB75&gt;0,(AC$4-$G75)=(1+$B75)),((AB75/$D75)-AB75)/$C75,
(IF(AND((AC$4-$G75)&lt;(7+$B75),(AC$4-$G75)&gt;1),AB75,0))))</f>
        <v>0</v>
      </c>
      <c r="AD75" s="233">
        <f>IF(AD$4=$G75+$B75,SUMIFS(INDEX('ABP REC Calc'!$G$75:$AB$138,,MATCH($I75,'ABP REC Calc'!$G$74:$AB$74,0)),'ABP REC Calc'!$C$75:$C$138,'ABP REC Spend'!$E75,'ABP REC Calc'!$B$75:$B$138,'ABP REC Spend'!$F75)*$D75,
IF(AND(AC75&gt;0,(AD$4-$G75)=(1+$B75)),((AC75/$D75)-AC75)/$C75,
(IF(AND((AD$4-$G75)&lt;(7+$B75),(AD$4-$G75)&gt;1),AC75,0))))</f>
        <v>0</v>
      </c>
      <c r="AE75" s="233">
        <f>IF(AE$4=$G75+$B75,SUMIFS(INDEX('ABP REC Calc'!$G$75:$AB$138,,MATCH($I75,'ABP REC Calc'!$G$74:$AB$74,0)),'ABP REC Calc'!$C$75:$C$138,'ABP REC Spend'!$E75,'ABP REC Calc'!$B$75:$B$138,'ABP REC Spend'!$F75)*$D75,
IF(AND(AD75&gt;0,(AE$4-$G75)=(1+$B75)),((AD75/$D75)-AD75)/$C75,
(IF(AND((AE$4-$G75)&lt;(7+$B75),(AE$4-$G75)&gt;1),AD75,0))))</f>
        <v>0</v>
      </c>
      <c r="AF75" s="233">
        <f>IF(AF$4=$G75+$B75,SUMIFS(INDEX('ABP REC Calc'!$G$75:$AB$138,,MATCH($I75,'ABP REC Calc'!$G$74:$AB$74,0)),'ABP REC Calc'!$C$75:$C$138,'ABP REC Spend'!$E75,'ABP REC Calc'!$B$75:$B$138,'ABP REC Spend'!$F75)*$D75,
IF(AND(AE75&gt;0,(AF$4-$G75)=(1+$B75)),((AE75/$D75)-AE75)/$C75,
(IF(AND((AF$4-$G75)&lt;(7+$B75),(AF$4-$G75)&gt;1),AE75,0))))</f>
        <v>0</v>
      </c>
      <c r="AG75" s="233">
        <f>IF(AG$4=$G75+$B75,SUMIFS(INDEX('ABP REC Calc'!$G$75:$AB$138,,MATCH($I75,'ABP REC Calc'!$G$74:$AB$74,0)),'ABP REC Calc'!$C$75:$C$138,'ABP REC Spend'!$E75,'ABP REC Calc'!$B$75:$B$138,'ABP REC Spend'!$F75)*$D75,
IF(AND(AF75&gt;0,(AG$4-$G75)=(1+$B75)),((AF75/$D75)-AF75)/$C75,
(IF(AND((AG$4-$G75)&lt;(7+$B75),(AG$4-$G75)&gt;1),AF75,0))))</f>
        <v>0</v>
      </c>
      <c r="AH75" s="233">
        <f>IF(AH$4=$G75+$B75,SUMIFS(INDEX('ABP REC Calc'!$G$75:$AB$138,,MATCH($I75,'ABP REC Calc'!$G$74:$AB$74,0)),'ABP REC Calc'!$C$75:$C$138,'ABP REC Spend'!$E75,'ABP REC Calc'!$B$75:$B$138,'ABP REC Spend'!$F75)*$D75,
IF(AND(AG75&gt;0,(AH$4-$G75)=(1+$B75)),((AG75/$D75)-AG75)/$C75,
(IF(AND((AH$4-$G75)&lt;(7+$B75),(AH$4-$G75)&gt;1),AG75,0))))</f>
        <v>0</v>
      </c>
    </row>
    <row r="76" spans="2:34" ht="14.75" customHeight="1" x14ac:dyDescent="0.25">
      <c r="B76" s="332" cm="1">
        <f t="array" ref="B76">INDEX(Inputs_ByYear!$D$78:$D$83, MATCH('ABP REC Spend'!$E76, Inputs_ByYear!$B$78:$B$83,0),)</f>
        <v>1</v>
      </c>
      <c r="C76" s="332" cm="1">
        <f t="array" ref="C76">INDEX(Inputs_ByYear!$D$60:$D$65, MATCH('ABP REC Spend'!$E76,Inputs_ByYear!$B$60:$B$65,0),)</f>
        <v>6</v>
      </c>
      <c r="D76" s="332" cm="1">
        <f t="array" ref="D76">INDEX(Inputs_ByYear!$D$69:$D$74, MATCH('ABP REC Spend'!$E76, Inputs_ByYear!$B$69:$B$74,0),)</f>
        <v>0.15</v>
      </c>
      <c r="E76" s="222" t="s">
        <v>234</v>
      </c>
      <c r="F76" s="219" t="s">
        <v>259</v>
      </c>
      <c r="G76" s="219">
        <f t="shared" si="4"/>
        <v>2027</v>
      </c>
      <c r="H76" s="219"/>
      <c r="I76" s="227" t="s">
        <v>25</v>
      </c>
      <c r="J76" s="234">
        <v>0</v>
      </c>
      <c r="K76" s="233">
        <f>IF(K$4=$G76+$B76,SUMIFS(INDEX('ABP REC Calc'!$G$75:$AB$138,,MATCH($I76,'ABP REC Calc'!$G$74:$AB$74,0)),'ABP REC Calc'!$C$75:$C$138,'ABP REC Spend'!$E76,'ABP REC Calc'!$B$75:$B$138,'ABP REC Spend'!$F76)*$D76,
IF(AND(J76&gt;0,(K$4-$G76)=(1+$B76)),((J76/$D76)-J76)/$C76,
(IF(AND((K$4-$G76)&lt;(7+$B76),(K$4-$G76)&gt;1),J76,0))))</f>
        <v>0</v>
      </c>
      <c r="L76" s="233">
        <f>IF(L$4=$G76+$B76,SUMIFS(INDEX('ABP REC Calc'!$G$75:$AB$138,,MATCH($I76,'ABP REC Calc'!$G$74:$AB$74,0)),'ABP REC Calc'!$C$75:$C$138,'ABP REC Spend'!$E76,'ABP REC Calc'!$B$75:$B$138,'ABP REC Spend'!$F76)*$D76,
IF(AND(K76&gt;0,(L$4-$G76)=(1+$B76)),((K76/$D76)-K76)/$C76,
(IF(AND((L$4-$G76)&lt;(7+$B76),(L$4-$G76)&gt;1),K76,0))))</f>
        <v>0</v>
      </c>
      <c r="M76" s="233">
        <f>IF(M$4=$G76+$B76,SUMIFS(INDEX('ABP REC Calc'!$G$75:$AB$138,,MATCH($I76,'ABP REC Calc'!$G$74:$AB$74,0)),'ABP REC Calc'!$C$75:$C$138,'ABP REC Spend'!$E76,'ABP REC Calc'!$B$75:$B$138,'ABP REC Spend'!$F76)*$D76,
IF(AND(L76&gt;0,(M$4-$G76)=(1+$B76)),((L76/$D76)-L76)/$C76,
(IF(AND((M$4-$G76)&lt;(7+$B76),(M$4-$G76)&gt;1),L76,0))))</f>
        <v>0</v>
      </c>
      <c r="N76" s="233">
        <f>IF(N$4=$G76+$B76,SUMIFS(INDEX('ABP REC Calc'!$G$75:$AB$138,,MATCH($I76,'ABP REC Calc'!$G$74:$AB$74,0)),'ABP REC Calc'!$C$75:$C$138,'ABP REC Spend'!$E76,'ABP REC Calc'!$B$75:$B$138,'ABP REC Spend'!$F76)*$D76,
IF(AND(M76&gt;0,(N$4-$G76)=(1+$B76)),((M76/$D76)-M76)/$C76,
(IF(AND((N$4-$G76)&lt;(7+$B76),(N$4-$G76)&gt;1),M76,0))))</f>
        <v>30233103.226396091</v>
      </c>
      <c r="O76" s="233">
        <f>IF(O$4=$G76+$B76,SUMIFS(INDEX('ABP REC Calc'!$G$75:$AB$138,,MATCH($I76,'ABP REC Calc'!$G$74:$AB$74,0)),'ABP REC Calc'!$C$75:$C$138,'ABP REC Spend'!$E76,'ABP REC Calc'!$B$75:$B$138,'ABP REC Spend'!$F76)*$D76,
IF(AND(N76&gt;0,(O$4-$G76)=(1+$B76)),((N76/$D76)-N76)/$C76,
(IF(AND((O$4-$G76)&lt;(7+$B76),(O$4-$G76)&gt;1),N76,0))))</f>
        <v>28553486.380485203</v>
      </c>
      <c r="P76" s="233">
        <f>IF(P$4=$G76+$B76,SUMIFS(INDEX('ABP REC Calc'!$G$75:$AB$138,,MATCH($I76,'ABP REC Calc'!$G$74:$AB$74,0)),'ABP REC Calc'!$C$75:$C$138,'ABP REC Spend'!$E76,'ABP REC Calc'!$B$75:$B$138,'ABP REC Spend'!$F76)*$D76,
IF(AND(O76&gt;0,(P$4-$G76)=(1+$B76)),((O76/$D76)-O76)/$C76,
(IF(AND((P$4-$G76)&lt;(7+$B76),(P$4-$G76)&gt;1),O76,0))))</f>
        <v>28553486.380485203</v>
      </c>
      <c r="Q76" s="233">
        <f>IF(Q$4=$G76+$B76,SUMIFS(INDEX('ABP REC Calc'!$G$75:$AB$138,,MATCH($I76,'ABP REC Calc'!$G$74:$AB$74,0)),'ABP REC Calc'!$C$75:$C$138,'ABP REC Spend'!$E76,'ABP REC Calc'!$B$75:$B$138,'ABP REC Spend'!$F76)*$D76,
IF(AND(P76&gt;0,(Q$4-$G76)=(1+$B76)),((P76/$D76)-P76)/$C76,
(IF(AND((Q$4-$G76)&lt;(7+$B76),(Q$4-$G76)&gt;1),P76,0))))</f>
        <v>28553486.380485203</v>
      </c>
      <c r="R76" s="233">
        <f>IF(R$4=$G76+$B76,SUMIFS(INDEX('ABP REC Calc'!$G$75:$AB$138,,MATCH($I76,'ABP REC Calc'!$G$74:$AB$74,0)),'ABP REC Calc'!$C$75:$C$138,'ABP REC Spend'!$E76,'ABP REC Calc'!$B$75:$B$138,'ABP REC Spend'!$F76)*$D76,
IF(AND(Q76&gt;0,(R$4-$G76)=(1+$B76)),((Q76/$D76)-Q76)/$C76,
(IF(AND((R$4-$G76)&lt;(7+$B76),(R$4-$G76)&gt;1),Q76,0))))</f>
        <v>28553486.380485203</v>
      </c>
      <c r="S76" s="233">
        <f>IF(S$4=$G76+$B76,SUMIFS(INDEX('ABP REC Calc'!$G$75:$AB$138,,MATCH($I76,'ABP REC Calc'!$G$74:$AB$74,0)),'ABP REC Calc'!$C$75:$C$138,'ABP REC Spend'!$E76,'ABP REC Calc'!$B$75:$B$138,'ABP REC Spend'!$F76)*$D76,
IF(AND(R76&gt;0,(S$4-$G76)=(1+$B76)),((R76/$D76)-R76)/$C76,
(IF(AND((S$4-$G76)&lt;(7+$B76),(S$4-$G76)&gt;1),R76,0))))</f>
        <v>28553486.380485203</v>
      </c>
      <c r="T76" s="233">
        <f>IF(T$4=$G76+$B76,SUMIFS(INDEX('ABP REC Calc'!$G$75:$AB$138,,MATCH($I76,'ABP REC Calc'!$G$74:$AB$74,0)),'ABP REC Calc'!$C$75:$C$138,'ABP REC Spend'!$E76,'ABP REC Calc'!$B$75:$B$138,'ABP REC Spend'!$F76)*$D76,
IF(AND(S76&gt;0,(T$4-$G76)=(1+$B76)),((S76/$D76)-S76)/$C76,
(IF(AND((T$4-$G76)&lt;(7+$B76),(T$4-$G76)&gt;1),S76,0))))</f>
        <v>28553486.380485203</v>
      </c>
      <c r="U76" s="233">
        <f>IF(U$4=$G76+$B76,SUMIFS(INDEX('ABP REC Calc'!$G$75:$AB$138,,MATCH($I76,'ABP REC Calc'!$G$74:$AB$74,0)),'ABP REC Calc'!$C$75:$C$138,'ABP REC Spend'!$E76,'ABP REC Calc'!$B$75:$B$138,'ABP REC Spend'!$F76)*$D76,
IF(AND(T76&gt;0,(U$4-$G76)=(1+$B76)),((T76/$D76)-T76)/$C76,
(IF(AND((U$4-$G76)&lt;(7+$B76),(U$4-$G76)&gt;1),T76,0))))</f>
        <v>0</v>
      </c>
      <c r="V76" s="233">
        <f>IF(V$4=$G76+$B76,SUMIFS(INDEX('ABP REC Calc'!$G$75:$AB$138,,MATCH($I76,'ABP REC Calc'!$G$74:$AB$74,0)),'ABP REC Calc'!$C$75:$C$138,'ABP REC Spend'!$E76,'ABP REC Calc'!$B$75:$B$138,'ABP REC Spend'!$F76)*$D76,
IF(AND(U76&gt;0,(V$4-$G76)=(1+$B76)),((U76/$D76)-U76)/$C76,
(IF(AND((V$4-$G76)&lt;(7+$B76),(V$4-$G76)&gt;1),U76,0))))</f>
        <v>0</v>
      </c>
      <c r="W76" s="233">
        <f>IF(W$4=$G76+$B76,SUMIFS(INDEX('ABP REC Calc'!$G$75:$AB$138,,MATCH($I76,'ABP REC Calc'!$G$74:$AB$74,0)),'ABP REC Calc'!$C$75:$C$138,'ABP REC Spend'!$E76,'ABP REC Calc'!$B$75:$B$138,'ABP REC Spend'!$F76)*$D76,
IF(AND(V76&gt;0,(W$4-$G76)=(1+$B76)),((V76/$D76)-V76)/$C76,
(IF(AND((W$4-$G76)&lt;(7+$B76),(W$4-$G76)&gt;1),V76,0))))</f>
        <v>0</v>
      </c>
      <c r="X76" s="233">
        <f>IF(X$4=$G76+$B76,SUMIFS(INDEX('ABP REC Calc'!$G$75:$AB$138,,MATCH($I76,'ABP REC Calc'!$G$74:$AB$74,0)),'ABP REC Calc'!$C$75:$C$138,'ABP REC Spend'!$E76,'ABP REC Calc'!$B$75:$B$138,'ABP REC Spend'!$F76)*$D76,
IF(AND(W76&gt;0,(X$4-$G76)=(1+$B76)),((W76/$D76)-W76)/$C76,
(IF(AND((X$4-$G76)&lt;(7+$B76),(X$4-$G76)&gt;1),W76,0))))</f>
        <v>0</v>
      </c>
      <c r="Y76" s="233">
        <f>IF(Y$4=$G76+$B76,SUMIFS(INDEX('ABP REC Calc'!$G$75:$AB$138,,MATCH($I76,'ABP REC Calc'!$G$74:$AB$74,0)),'ABP REC Calc'!$C$75:$C$138,'ABP REC Spend'!$E76,'ABP REC Calc'!$B$75:$B$138,'ABP REC Spend'!$F76)*$D76,
IF(AND(X76&gt;0,(Y$4-$G76)=(1+$B76)),((X76/$D76)-X76)/$C76,
(IF(AND((Y$4-$G76)&lt;(7+$B76),(Y$4-$G76)&gt;1),X76,0))))</f>
        <v>0</v>
      </c>
      <c r="Z76" s="233">
        <f>IF(Z$4=$G76+$B76,SUMIFS(INDEX('ABP REC Calc'!$G$75:$AB$138,,MATCH($I76,'ABP REC Calc'!$G$74:$AB$74,0)),'ABP REC Calc'!$C$75:$C$138,'ABP REC Spend'!$E76,'ABP REC Calc'!$B$75:$B$138,'ABP REC Spend'!$F76)*$D76,
IF(AND(Y76&gt;0,(Z$4-$G76)=(1+$B76)),((Y76/$D76)-Y76)/$C76,
(IF(AND((Z$4-$G76)&lt;(7+$B76),(Z$4-$G76)&gt;1),Y76,0))))</f>
        <v>0</v>
      </c>
      <c r="AA76" s="233">
        <f>IF(AA$4=$G76+$B76,SUMIFS(INDEX('ABP REC Calc'!$G$75:$AB$138,,MATCH($I76,'ABP REC Calc'!$G$74:$AB$74,0)),'ABP REC Calc'!$C$75:$C$138,'ABP REC Spend'!$E76,'ABP REC Calc'!$B$75:$B$138,'ABP REC Spend'!$F76)*$D76,
IF(AND(Z76&gt;0,(AA$4-$G76)=(1+$B76)),((Z76/$D76)-Z76)/$C76,
(IF(AND((AA$4-$G76)&lt;(7+$B76),(AA$4-$G76)&gt;1),Z76,0))))</f>
        <v>0</v>
      </c>
      <c r="AB76" s="233">
        <f>IF(AB$4=$G76+$B76,SUMIFS(INDEX('ABP REC Calc'!$G$75:$AB$138,,MATCH($I76,'ABP REC Calc'!$G$74:$AB$74,0)),'ABP REC Calc'!$C$75:$C$138,'ABP REC Spend'!$E76,'ABP REC Calc'!$B$75:$B$138,'ABP REC Spend'!$F76)*$D76,
IF(AND(AA76&gt;0,(AB$4-$G76)=(1+$B76)),((AA76/$D76)-AA76)/$C76,
(IF(AND((AB$4-$G76)&lt;(7+$B76),(AB$4-$G76)&gt;1),AA76,0))))</f>
        <v>0</v>
      </c>
      <c r="AC76" s="233">
        <f>IF(AC$4=$G76+$B76,SUMIFS(INDEX('ABP REC Calc'!$G$75:$AB$138,,MATCH($I76,'ABP REC Calc'!$G$74:$AB$74,0)),'ABP REC Calc'!$C$75:$C$138,'ABP REC Spend'!$E76,'ABP REC Calc'!$B$75:$B$138,'ABP REC Spend'!$F76)*$D76,
IF(AND(AB76&gt;0,(AC$4-$G76)=(1+$B76)),((AB76/$D76)-AB76)/$C76,
(IF(AND((AC$4-$G76)&lt;(7+$B76),(AC$4-$G76)&gt;1),AB76,0))))</f>
        <v>0</v>
      </c>
      <c r="AD76" s="233">
        <f>IF(AD$4=$G76+$B76,SUMIFS(INDEX('ABP REC Calc'!$G$75:$AB$138,,MATCH($I76,'ABP REC Calc'!$G$74:$AB$74,0)),'ABP REC Calc'!$C$75:$C$138,'ABP REC Spend'!$E76,'ABP REC Calc'!$B$75:$B$138,'ABP REC Spend'!$F76)*$D76,
IF(AND(AC76&gt;0,(AD$4-$G76)=(1+$B76)),((AC76/$D76)-AC76)/$C76,
(IF(AND((AD$4-$G76)&lt;(7+$B76),(AD$4-$G76)&gt;1),AC76,0))))</f>
        <v>0</v>
      </c>
      <c r="AE76" s="233">
        <f>IF(AE$4=$G76+$B76,SUMIFS(INDEX('ABP REC Calc'!$G$75:$AB$138,,MATCH($I76,'ABP REC Calc'!$G$74:$AB$74,0)),'ABP REC Calc'!$C$75:$C$138,'ABP REC Spend'!$E76,'ABP REC Calc'!$B$75:$B$138,'ABP REC Spend'!$F76)*$D76,
IF(AND(AD76&gt;0,(AE$4-$G76)=(1+$B76)),((AD76/$D76)-AD76)/$C76,
(IF(AND((AE$4-$G76)&lt;(7+$B76),(AE$4-$G76)&gt;1),AD76,0))))</f>
        <v>0</v>
      </c>
      <c r="AF76" s="233">
        <f>IF(AF$4=$G76+$B76,SUMIFS(INDEX('ABP REC Calc'!$G$75:$AB$138,,MATCH($I76,'ABP REC Calc'!$G$74:$AB$74,0)),'ABP REC Calc'!$C$75:$C$138,'ABP REC Spend'!$E76,'ABP REC Calc'!$B$75:$B$138,'ABP REC Spend'!$F76)*$D76,
IF(AND(AE76&gt;0,(AF$4-$G76)=(1+$B76)),((AE76/$D76)-AE76)/$C76,
(IF(AND((AF$4-$G76)&lt;(7+$B76),(AF$4-$G76)&gt;1),AE76,0))))</f>
        <v>0</v>
      </c>
      <c r="AG76" s="233">
        <f>IF(AG$4=$G76+$B76,SUMIFS(INDEX('ABP REC Calc'!$G$75:$AB$138,,MATCH($I76,'ABP REC Calc'!$G$74:$AB$74,0)),'ABP REC Calc'!$C$75:$C$138,'ABP REC Spend'!$E76,'ABP REC Calc'!$B$75:$B$138,'ABP REC Spend'!$F76)*$D76,
IF(AND(AF76&gt;0,(AG$4-$G76)=(1+$B76)),((AF76/$D76)-AF76)/$C76,
(IF(AND((AG$4-$G76)&lt;(7+$B76),(AG$4-$G76)&gt;1),AF76,0))))</f>
        <v>0</v>
      </c>
      <c r="AH76" s="233">
        <f>IF(AH$4=$G76+$B76,SUMIFS(INDEX('ABP REC Calc'!$G$75:$AB$138,,MATCH($I76,'ABP REC Calc'!$G$74:$AB$74,0)),'ABP REC Calc'!$C$75:$C$138,'ABP REC Spend'!$E76,'ABP REC Calc'!$B$75:$B$138,'ABP REC Spend'!$F76)*$D76,
IF(AND(AG76&gt;0,(AH$4-$G76)=(1+$B76)),((AG76/$D76)-AG76)/$C76,
(IF(AND((AH$4-$G76)&lt;(7+$B76),(AH$4-$G76)&gt;1),AG76,0))))</f>
        <v>0</v>
      </c>
    </row>
    <row r="77" spans="2:34" ht="14.75" customHeight="1" x14ac:dyDescent="0.25">
      <c r="B77" s="332" cm="1">
        <f t="array" ref="B77">INDEX(Inputs_ByYear!$D$78:$D$83, MATCH('ABP REC Spend'!$E77, Inputs_ByYear!$B$78:$B$83,0),)</f>
        <v>1</v>
      </c>
      <c r="C77" s="332" cm="1">
        <f t="array" ref="C77">INDEX(Inputs_ByYear!$D$60:$D$65, MATCH('ABP REC Spend'!$E77,Inputs_ByYear!$B$60:$B$65,0),)</f>
        <v>6</v>
      </c>
      <c r="D77" s="332" cm="1">
        <f t="array" ref="D77">INDEX(Inputs_ByYear!$D$69:$D$74, MATCH('ABP REC Spend'!$E77, Inputs_ByYear!$B$69:$B$74,0),)</f>
        <v>0.15</v>
      </c>
      <c r="E77" s="222" t="s">
        <v>234</v>
      </c>
      <c r="F77" s="219" t="s">
        <v>259</v>
      </c>
      <c r="G77" s="219">
        <f t="shared" si="4"/>
        <v>2028</v>
      </c>
      <c r="H77" s="219"/>
      <c r="I77" s="227" t="s">
        <v>26</v>
      </c>
      <c r="J77" s="234">
        <v>0</v>
      </c>
      <c r="K77" s="233">
        <f>IF(K$4=$G77+$B77,SUMIFS(INDEX('ABP REC Calc'!$G$75:$AB$138,,MATCH($I77,'ABP REC Calc'!$G$74:$AB$74,0)),'ABP REC Calc'!$C$75:$C$138,'ABP REC Spend'!$E77,'ABP REC Calc'!$B$75:$B$138,'ABP REC Spend'!$F77)*$D77,
IF(AND(J77&gt;0,(K$4-$G77)=(1+$B77)),((J77/$D77)-J77)/$C77,
(IF(AND((K$4-$G77)&lt;(7+$B77),(K$4-$G77)&gt;1),J77,0))))</f>
        <v>0</v>
      </c>
      <c r="L77" s="233">
        <f>IF(L$4=$G77+$B77,SUMIFS(INDEX('ABP REC Calc'!$G$75:$AB$138,,MATCH($I77,'ABP REC Calc'!$G$74:$AB$74,0)),'ABP REC Calc'!$C$75:$C$138,'ABP REC Spend'!$E77,'ABP REC Calc'!$B$75:$B$138,'ABP REC Spend'!$F77)*$D77,
IF(AND(K77&gt;0,(L$4-$G77)=(1+$B77)),((K77/$D77)-K77)/$C77,
(IF(AND((L$4-$G77)&lt;(7+$B77),(L$4-$G77)&gt;1),K77,0))))</f>
        <v>0</v>
      </c>
      <c r="M77" s="233">
        <f>IF(M$4=$G77+$B77,SUMIFS(INDEX('ABP REC Calc'!$G$75:$AB$138,,MATCH($I77,'ABP REC Calc'!$G$74:$AB$74,0)),'ABP REC Calc'!$C$75:$C$138,'ABP REC Spend'!$E77,'ABP REC Calc'!$B$75:$B$138,'ABP REC Spend'!$F77)*$D77,
IF(AND(L77&gt;0,(M$4-$G77)=(1+$B77)),((L77/$D77)-L77)/$C77,
(IF(AND((M$4-$G77)&lt;(7+$B77),(M$4-$G77)&gt;1),L77,0))))</f>
        <v>0</v>
      </c>
      <c r="N77" s="233">
        <f>IF(N$4=$G77+$B77,SUMIFS(INDEX('ABP REC Calc'!$G$75:$AB$138,,MATCH($I77,'ABP REC Calc'!$G$74:$AB$74,0)),'ABP REC Calc'!$C$75:$C$138,'ABP REC Spend'!$E77,'ABP REC Calc'!$B$75:$B$138,'ABP REC Spend'!$F77)*$D77,
IF(AND(M77&gt;0,(N$4-$G77)=(1+$B77)),((M77/$D77)-M77)/$C77,
(IF(AND((N$4-$G77)&lt;(7+$B77),(N$4-$G77)&gt;1),M77,0))))</f>
        <v>0</v>
      </c>
      <c r="O77" s="233">
        <f>IF(O$4=$G77+$B77,SUMIFS(INDEX('ABP REC Calc'!$G$75:$AB$138,,MATCH($I77,'ABP REC Calc'!$G$74:$AB$74,0)),'ABP REC Calc'!$C$75:$C$138,'ABP REC Spend'!$E77,'ABP REC Calc'!$B$75:$B$138,'ABP REC Spend'!$F77)*$D77,
IF(AND(N77&gt;0,(O$4-$G77)=(1+$B77)),((N77/$D77)-N77)/$C77,
(IF(AND((O$4-$G77)&lt;(7+$B77),(O$4-$G77)&gt;1),N77,0))))</f>
        <v>29930772.194132127</v>
      </c>
      <c r="P77" s="233">
        <f>IF(P$4=$G77+$B77,SUMIFS(INDEX('ABP REC Calc'!$G$75:$AB$138,,MATCH($I77,'ABP REC Calc'!$G$74:$AB$74,0)),'ABP REC Calc'!$C$75:$C$138,'ABP REC Spend'!$E77,'ABP REC Calc'!$B$75:$B$138,'ABP REC Spend'!$F77)*$D77,
IF(AND(O77&gt;0,(P$4-$G77)=(1+$B77)),((O77/$D77)-O77)/$C77,
(IF(AND((P$4-$G77)&lt;(7+$B77),(P$4-$G77)&gt;1),O77,0))))</f>
        <v>28267951.516680345</v>
      </c>
      <c r="Q77" s="233">
        <f>IF(Q$4=$G77+$B77,SUMIFS(INDEX('ABP REC Calc'!$G$75:$AB$138,,MATCH($I77,'ABP REC Calc'!$G$74:$AB$74,0)),'ABP REC Calc'!$C$75:$C$138,'ABP REC Spend'!$E77,'ABP REC Calc'!$B$75:$B$138,'ABP REC Spend'!$F77)*$D77,
IF(AND(P77&gt;0,(Q$4-$G77)=(1+$B77)),((P77/$D77)-P77)/$C77,
(IF(AND((Q$4-$G77)&lt;(7+$B77),(Q$4-$G77)&gt;1),P77,0))))</f>
        <v>28267951.516680345</v>
      </c>
      <c r="R77" s="233">
        <f>IF(R$4=$G77+$B77,SUMIFS(INDEX('ABP REC Calc'!$G$75:$AB$138,,MATCH($I77,'ABP REC Calc'!$G$74:$AB$74,0)),'ABP REC Calc'!$C$75:$C$138,'ABP REC Spend'!$E77,'ABP REC Calc'!$B$75:$B$138,'ABP REC Spend'!$F77)*$D77,
IF(AND(Q77&gt;0,(R$4-$G77)=(1+$B77)),((Q77/$D77)-Q77)/$C77,
(IF(AND((R$4-$G77)&lt;(7+$B77),(R$4-$G77)&gt;1),Q77,0))))</f>
        <v>28267951.516680345</v>
      </c>
      <c r="S77" s="233">
        <f>IF(S$4=$G77+$B77,SUMIFS(INDEX('ABP REC Calc'!$G$75:$AB$138,,MATCH($I77,'ABP REC Calc'!$G$74:$AB$74,0)),'ABP REC Calc'!$C$75:$C$138,'ABP REC Spend'!$E77,'ABP REC Calc'!$B$75:$B$138,'ABP REC Spend'!$F77)*$D77,
IF(AND(R77&gt;0,(S$4-$G77)=(1+$B77)),((R77/$D77)-R77)/$C77,
(IF(AND((S$4-$G77)&lt;(7+$B77),(S$4-$G77)&gt;1),R77,0))))</f>
        <v>28267951.516680345</v>
      </c>
      <c r="T77" s="233">
        <f>IF(T$4=$G77+$B77,SUMIFS(INDEX('ABP REC Calc'!$G$75:$AB$138,,MATCH($I77,'ABP REC Calc'!$G$74:$AB$74,0)),'ABP REC Calc'!$C$75:$C$138,'ABP REC Spend'!$E77,'ABP REC Calc'!$B$75:$B$138,'ABP REC Spend'!$F77)*$D77,
IF(AND(S77&gt;0,(T$4-$G77)=(1+$B77)),((S77/$D77)-S77)/$C77,
(IF(AND((T$4-$G77)&lt;(7+$B77),(T$4-$G77)&gt;1),S77,0))))</f>
        <v>28267951.516680345</v>
      </c>
      <c r="U77" s="233">
        <f>IF(U$4=$G77+$B77,SUMIFS(INDEX('ABP REC Calc'!$G$75:$AB$138,,MATCH($I77,'ABP REC Calc'!$G$74:$AB$74,0)),'ABP REC Calc'!$C$75:$C$138,'ABP REC Spend'!$E77,'ABP REC Calc'!$B$75:$B$138,'ABP REC Spend'!$F77)*$D77,
IF(AND(T77&gt;0,(U$4-$G77)=(1+$B77)),((T77/$D77)-T77)/$C77,
(IF(AND((U$4-$G77)&lt;(7+$B77),(U$4-$G77)&gt;1),T77,0))))</f>
        <v>28267951.516680345</v>
      </c>
      <c r="V77" s="233">
        <f>IF(V$4=$G77+$B77,SUMIFS(INDEX('ABP REC Calc'!$G$75:$AB$138,,MATCH($I77,'ABP REC Calc'!$G$74:$AB$74,0)),'ABP REC Calc'!$C$75:$C$138,'ABP REC Spend'!$E77,'ABP REC Calc'!$B$75:$B$138,'ABP REC Spend'!$F77)*$D77,
IF(AND(U77&gt;0,(V$4-$G77)=(1+$B77)),((U77/$D77)-U77)/$C77,
(IF(AND((V$4-$G77)&lt;(7+$B77),(V$4-$G77)&gt;1),U77,0))))</f>
        <v>0</v>
      </c>
      <c r="W77" s="233">
        <f>IF(W$4=$G77+$B77,SUMIFS(INDEX('ABP REC Calc'!$G$75:$AB$138,,MATCH($I77,'ABP REC Calc'!$G$74:$AB$74,0)),'ABP REC Calc'!$C$75:$C$138,'ABP REC Spend'!$E77,'ABP REC Calc'!$B$75:$B$138,'ABP REC Spend'!$F77)*$D77,
IF(AND(V77&gt;0,(W$4-$G77)=(1+$B77)),((V77/$D77)-V77)/$C77,
(IF(AND((W$4-$G77)&lt;(7+$B77),(W$4-$G77)&gt;1),V77,0))))</f>
        <v>0</v>
      </c>
      <c r="X77" s="233">
        <f>IF(X$4=$G77+$B77,SUMIFS(INDEX('ABP REC Calc'!$G$75:$AB$138,,MATCH($I77,'ABP REC Calc'!$G$74:$AB$74,0)),'ABP REC Calc'!$C$75:$C$138,'ABP REC Spend'!$E77,'ABP REC Calc'!$B$75:$B$138,'ABP REC Spend'!$F77)*$D77,
IF(AND(W77&gt;0,(X$4-$G77)=(1+$B77)),((W77/$D77)-W77)/$C77,
(IF(AND((X$4-$G77)&lt;(7+$B77),(X$4-$G77)&gt;1),W77,0))))</f>
        <v>0</v>
      </c>
      <c r="Y77" s="233">
        <f>IF(Y$4=$G77+$B77,SUMIFS(INDEX('ABP REC Calc'!$G$75:$AB$138,,MATCH($I77,'ABP REC Calc'!$G$74:$AB$74,0)),'ABP REC Calc'!$C$75:$C$138,'ABP REC Spend'!$E77,'ABP REC Calc'!$B$75:$B$138,'ABP REC Spend'!$F77)*$D77,
IF(AND(X77&gt;0,(Y$4-$G77)=(1+$B77)),((X77/$D77)-X77)/$C77,
(IF(AND((Y$4-$G77)&lt;(7+$B77),(Y$4-$G77)&gt;1),X77,0))))</f>
        <v>0</v>
      </c>
      <c r="Z77" s="233">
        <f>IF(Z$4=$G77+$B77,SUMIFS(INDEX('ABP REC Calc'!$G$75:$AB$138,,MATCH($I77,'ABP REC Calc'!$G$74:$AB$74,0)),'ABP REC Calc'!$C$75:$C$138,'ABP REC Spend'!$E77,'ABP REC Calc'!$B$75:$B$138,'ABP REC Spend'!$F77)*$D77,
IF(AND(Y77&gt;0,(Z$4-$G77)=(1+$B77)),((Y77/$D77)-Y77)/$C77,
(IF(AND((Z$4-$G77)&lt;(7+$B77),(Z$4-$G77)&gt;1),Y77,0))))</f>
        <v>0</v>
      </c>
      <c r="AA77" s="233">
        <f>IF(AA$4=$G77+$B77,SUMIFS(INDEX('ABP REC Calc'!$G$75:$AB$138,,MATCH($I77,'ABP REC Calc'!$G$74:$AB$74,0)),'ABP REC Calc'!$C$75:$C$138,'ABP REC Spend'!$E77,'ABP REC Calc'!$B$75:$B$138,'ABP REC Spend'!$F77)*$D77,
IF(AND(Z77&gt;0,(AA$4-$G77)=(1+$B77)),((Z77/$D77)-Z77)/$C77,
(IF(AND((AA$4-$G77)&lt;(7+$B77),(AA$4-$G77)&gt;1),Z77,0))))</f>
        <v>0</v>
      </c>
      <c r="AB77" s="233">
        <f>IF(AB$4=$G77+$B77,SUMIFS(INDEX('ABP REC Calc'!$G$75:$AB$138,,MATCH($I77,'ABP REC Calc'!$G$74:$AB$74,0)),'ABP REC Calc'!$C$75:$C$138,'ABP REC Spend'!$E77,'ABP REC Calc'!$B$75:$B$138,'ABP REC Spend'!$F77)*$D77,
IF(AND(AA77&gt;0,(AB$4-$G77)=(1+$B77)),((AA77/$D77)-AA77)/$C77,
(IF(AND((AB$4-$G77)&lt;(7+$B77),(AB$4-$G77)&gt;1),AA77,0))))</f>
        <v>0</v>
      </c>
      <c r="AC77" s="233">
        <f>IF(AC$4=$G77+$B77,SUMIFS(INDEX('ABP REC Calc'!$G$75:$AB$138,,MATCH($I77,'ABP REC Calc'!$G$74:$AB$74,0)),'ABP REC Calc'!$C$75:$C$138,'ABP REC Spend'!$E77,'ABP REC Calc'!$B$75:$B$138,'ABP REC Spend'!$F77)*$D77,
IF(AND(AB77&gt;0,(AC$4-$G77)=(1+$B77)),((AB77/$D77)-AB77)/$C77,
(IF(AND((AC$4-$G77)&lt;(7+$B77),(AC$4-$G77)&gt;1),AB77,0))))</f>
        <v>0</v>
      </c>
      <c r="AD77" s="233">
        <f>IF(AD$4=$G77+$B77,SUMIFS(INDEX('ABP REC Calc'!$G$75:$AB$138,,MATCH($I77,'ABP REC Calc'!$G$74:$AB$74,0)),'ABP REC Calc'!$C$75:$C$138,'ABP REC Spend'!$E77,'ABP REC Calc'!$B$75:$B$138,'ABP REC Spend'!$F77)*$D77,
IF(AND(AC77&gt;0,(AD$4-$G77)=(1+$B77)),((AC77/$D77)-AC77)/$C77,
(IF(AND((AD$4-$G77)&lt;(7+$B77),(AD$4-$G77)&gt;1),AC77,0))))</f>
        <v>0</v>
      </c>
      <c r="AE77" s="233">
        <f>IF(AE$4=$G77+$B77,SUMIFS(INDEX('ABP REC Calc'!$G$75:$AB$138,,MATCH($I77,'ABP REC Calc'!$G$74:$AB$74,0)),'ABP REC Calc'!$C$75:$C$138,'ABP REC Spend'!$E77,'ABP REC Calc'!$B$75:$B$138,'ABP REC Spend'!$F77)*$D77,
IF(AND(AD77&gt;0,(AE$4-$G77)=(1+$B77)),((AD77/$D77)-AD77)/$C77,
(IF(AND((AE$4-$G77)&lt;(7+$B77),(AE$4-$G77)&gt;1),AD77,0))))</f>
        <v>0</v>
      </c>
      <c r="AF77" s="233">
        <f>IF(AF$4=$G77+$B77,SUMIFS(INDEX('ABP REC Calc'!$G$75:$AB$138,,MATCH($I77,'ABP REC Calc'!$G$74:$AB$74,0)),'ABP REC Calc'!$C$75:$C$138,'ABP REC Spend'!$E77,'ABP REC Calc'!$B$75:$B$138,'ABP REC Spend'!$F77)*$D77,
IF(AND(AE77&gt;0,(AF$4-$G77)=(1+$B77)),((AE77/$D77)-AE77)/$C77,
(IF(AND((AF$4-$G77)&lt;(7+$B77),(AF$4-$G77)&gt;1),AE77,0))))</f>
        <v>0</v>
      </c>
      <c r="AG77" s="233">
        <f>IF(AG$4=$G77+$B77,SUMIFS(INDEX('ABP REC Calc'!$G$75:$AB$138,,MATCH($I77,'ABP REC Calc'!$G$74:$AB$74,0)),'ABP REC Calc'!$C$75:$C$138,'ABP REC Spend'!$E77,'ABP REC Calc'!$B$75:$B$138,'ABP REC Spend'!$F77)*$D77,
IF(AND(AF77&gt;0,(AG$4-$G77)=(1+$B77)),((AF77/$D77)-AF77)/$C77,
(IF(AND((AG$4-$G77)&lt;(7+$B77),(AG$4-$G77)&gt;1),AF77,0))))</f>
        <v>0</v>
      </c>
      <c r="AH77" s="233">
        <f>IF(AH$4=$G77+$B77,SUMIFS(INDEX('ABP REC Calc'!$G$75:$AB$138,,MATCH($I77,'ABP REC Calc'!$G$74:$AB$74,0)),'ABP REC Calc'!$C$75:$C$138,'ABP REC Spend'!$E77,'ABP REC Calc'!$B$75:$B$138,'ABP REC Spend'!$F77)*$D77,
IF(AND(AG77&gt;0,(AH$4-$G77)=(1+$B77)),((AG77/$D77)-AG77)/$C77,
(IF(AND((AH$4-$G77)&lt;(7+$B77),(AH$4-$G77)&gt;1),AG77,0))))</f>
        <v>0</v>
      </c>
    </row>
    <row r="78" spans="2:34" ht="14.75" customHeight="1" x14ac:dyDescent="0.25">
      <c r="B78" s="332" cm="1">
        <f t="array" ref="B78">INDEX(Inputs_ByYear!$D$78:$D$83, MATCH('ABP REC Spend'!$E78, Inputs_ByYear!$B$78:$B$83,0),)</f>
        <v>1</v>
      </c>
      <c r="C78" s="332" cm="1">
        <f t="array" ref="C78">INDEX(Inputs_ByYear!$D$60:$D$65, MATCH('ABP REC Spend'!$E78,Inputs_ByYear!$B$60:$B$65,0),)</f>
        <v>6</v>
      </c>
      <c r="D78" s="332" cm="1">
        <f t="array" ref="D78">INDEX(Inputs_ByYear!$D$69:$D$74, MATCH('ABP REC Spend'!$E78, Inputs_ByYear!$B$69:$B$74,0),)</f>
        <v>0.15</v>
      </c>
      <c r="E78" s="222" t="s">
        <v>234</v>
      </c>
      <c r="F78" s="219" t="s">
        <v>259</v>
      </c>
      <c r="G78" s="219">
        <f t="shared" si="4"/>
        <v>2029</v>
      </c>
      <c r="H78" s="219"/>
      <c r="I78" s="227" t="s">
        <v>27</v>
      </c>
      <c r="J78" s="234">
        <v>0</v>
      </c>
      <c r="K78" s="233">
        <f>IF(K$4=$G78+$B78,SUMIFS(INDEX('ABP REC Calc'!$G$75:$AB$138,,MATCH($I78,'ABP REC Calc'!$G$74:$AB$74,0)),'ABP REC Calc'!$C$75:$C$138,'ABP REC Spend'!$E78,'ABP REC Calc'!$B$75:$B$138,'ABP REC Spend'!$F78)*$D78,
IF(AND(J78&gt;0,(K$4-$G78)=(1+$B78)),((J78/$D78)-J78)/$C78,
(IF(AND((K$4-$G78)&lt;(7+$B78),(K$4-$G78)&gt;1),J78,0))))</f>
        <v>0</v>
      </c>
      <c r="L78" s="233">
        <f>IF(L$4=$G78+$B78,SUMIFS(INDEX('ABP REC Calc'!$G$75:$AB$138,,MATCH($I78,'ABP REC Calc'!$G$74:$AB$74,0)),'ABP REC Calc'!$C$75:$C$138,'ABP REC Spend'!$E78,'ABP REC Calc'!$B$75:$B$138,'ABP REC Spend'!$F78)*$D78,
IF(AND(K78&gt;0,(L$4-$G78)=(1+$B78)),((K78/$D78)-K78)/$C78,
(IF(AND((L$4-$G78)&lt;(7+$B78),(L$4-$G78)&gt;1),K78,0))))</f>
        <v>0</v>
      </c>
      <c r="M78" s="233">
        <f>IF(M$4=$G78+$B78,SUMIFS(INDEX('ABP REC Calc'!$G$75:$AB$138,,MATCH($I78,'ABP REC Calc'!$G$74:$AB$74,0)),'ABP REC Calc'!$C$75:$C$138,'ABP REC Spend'!$E78,'ABP REC Calc'!$B$75:$B$138,'ABP REC Spend'!$F78)*$D78,
IF(AND(L78&gt;0,(M$4-$G78)=(1+$B78)),((L78/$D78)-L78)/$C78,
(IF(AND((M$4-$G78)&lt;(7+$B78),(M$4-$G78)&gt;1),L78,0))))</f>
        <v>0</v>
      </c>
      <c r="N78" s="233">
        <f>IF(N$4=$G78+$B78,SUMIFS(INDEX('ABP REC Calc'!$G$75:$AB$138,,MATCH($I78,'ABP REC Calc'!$G$74:$AB$74,0)),'ABP REC Calc'!$C$75:$C$138,'ABP REC Spend'!$E78,'ABP REC Calc'!$B$75:$B$138,'ABP REC Spend'!$F78)*$D78,
IF(AND(M78&gt;0,(N$4-$G78)=(1+$B78)),((M78/$D78)-M78)/$C78,
(IF(AND((N$4-$G78)&lt;(7+$B78),(N$4-$G78)&gt;1),M78,0))))</f>
        <v>0</v>
      </c>
      <c r="O78" s="233">
        <f>IF(O$4=$G78+$B78,SUMIFS(INDEX('ABP REC Calc'!$G$75:$AB$138,,MATCH($I78,'ABP REC Calc'!$G$74:$AB$74,0)),'ABP REC Calc'!$C$75:$C$138,'ABP REC Spend'!$E78,'ABP REC Calc'!$B$75:$B$138,'ABP REC Spend'!$F78)*$D78,
IF(AND(N78&gt;0,(O$4-$G78)=(1+$B78)),((N78/$D78)-N78)/$C78,
(IF(AND((O$4-$G78)&lt;(7+$B78),(O$4-$G78)&gt;1),N78,0))))</f>
        <v>0</v>
      </c>
      <c r="P78" s="233">
        <f>IF(P$4=$G78+$B78,SUMIFS(INDEX('ABP REC Calc'!$G$75:$AB$138,,MATCH($I78,'ABP REC Calc'!$G$74:$AB$74,0)),'ABP REC Calc'!$C$75:$C$138,'ABP REC Spend'!$E78,'ABP REC Calc'!$B$75:$B$138,'ABP REC Spend'!$F78)*$D78,
IF(AND(O78&gt;0,(P$4-$G78)=(1+$B78)),((O78/$D78)-O78)/$C78,
(IF(AND((P$4-$G78)&lt;(7+$B78),(P$4-$G78)&gt;1),O78,0))))</f>
        <v>35557757.366628967</v>
      </c>
      <c r="Q78" s="233">
        <f>IF(Q$4=$G78+$B78,SUMIFS(INDEX('ABP REC Calc'!$G$75:$AB$138,,MATCH($I78,'ABP REC Calc'!$G$74:$AB$74,0)),'ABP REC Calc'!$C$75:$C$138,'ABP REC Spend'!$E78,'ABP REC Calc'!$B$75:$B$138,'ABP REC Spend'!$F78)*$D78,
IF(AND(P78&gt;0,(Q$4-$G78)=(1+$B78)),((P78/$D78)-P78)/$C78,
(IF(AND((Q$4-$G78)&lt;(7+$B78),(Q$4-$G78)&gt;1),P78,0))))</f>
        <v>33582326.401816249</v>
      </c>
      <c r="R78" s="233">
        <f>IF(R$4=$G78+$B78,SUMIFS(INDEX('ABP REC Calc'!$G$75:$AB$138,,MATCH($I78,'ABP REC Calc'!$G$74:$AB$74,0)),'ABP REC Calc'!$C$75:$C$138,'ABP REC Spend'!$E78,'ABP REC Calc'!$B$75:$B$138,'ABP REC Spend'!$F78)*$D78,
IF(AND(Q78&gt;0,(R$4-$G78)=(1+$B78)),((Q78/$D78)-Q78)/$C78,
(IF(AND((R$4-$G78)&lt;(7+$B78),(R$4-$G78)&gt;1),Q78,0))))</f>
        <v>33582326.401816249</v>
      </c>
      <c r="S78" s="233">
        <f>IF(S$4=$G78+$B78,SUMIFS(INDEX('ABP REC Calc'!$G$75:$AB$138,,MATCH($I78,'ABP REC Calc'!$G$74:$AB$74,0)),'ABP REC Calc'!$C$75:$C$138,'ABP REC Spend'!$E78,'ABP REC Calc'!$B$75:$B$138,'ABP REC Spend'!$F78)*$D78,
IF(AND(R78&gt;0,(S$4-$G78)=(1+$B78)),((R78/$D78)-R78)/$C78,
(IF(AND((S$4-$G78)&lt;(7+$B78),(S$4-$G78)&gt;1),R78,0))))</f>
        <v>33582326.401816249</v>
      </c>
      <c r="T78" s="233">
        <f>IF(T$4=$G78+$B78,SUMIFS(INDEX('ABP REC Calc'!$G$75:$AB$138,,MATCH($I78,'ABP REC Calc'!$G$74:$AB$74,0)),'ABP REC Calc'!$C$75:$C$138,'ABP REC Spend'!$E78,'ABP REC Calc'!$B$75:$B$138,'ABP REC Spend'!$F78)*$D78,
IF(AND(S78&gt;0,(T$4-$G78)=(1+$B78)),((S78/$D78)-S78)/$C78,
(IF(AND((T$4-$G78)&lt;(7+$B78),(T$4-$G78)&gt;1),S78,0))))</f>
        <v>33582326.401816249</v>
      </c>
      <c r="U78" s="233">
        <f>IF(U$4=$G78+$B78,SUMIFS(INDEX('ABP REC Calc'!$G$75:$AB$138,,MATCH($I78,'ABP REC Calc'!$G$74:$AB$74,0)),'ABP REC Calc'!$C$75:$C$138,'ABP REC Spend'!$E78,'ABP REC Calc'!$B$75:$B$138,'ABP REC Spend'!$F78)*$D78,
IF(AND(T78&gt;0,(U$4-$G78)=(1+$B78)),((T78/$D78)-T78)/$C78,
(IF(AND((U$4-$G78)&lt;(7+$B78),(U$4-$G78)&gt;1),T78,0))))</f>
        <v>33582326.401816249</v>
      </c>
      <c r="V78" s="233">
        <f>IF(V$4=$G78+$B78,SUMIFS(INDEX('ABP REC Calc'!$G$75:$AB$138,,MATCH($I78,'ABP REC Calc'!$G$74:$AB$74,0)),'ABP REC Calc'!$C$75:$C$138,'ABP REC Spend'!$E78,'ABP REC Calc'!$B$75:$B$138,'ABP REC Spend'!$F78)*$D78,
IF(AND(U78&gt;0,(V$4-$G78)=(1+$B78)),((U78/$D78)-U78)/$C78,
(IF(AND((V$4-$G78)&lt;(7+$B78),(V$4-$G78)&gt;1),U78,0))))</f>
        <v>33582326.401816249</v>
      </c>
      <c r="W78" s="233">
        <f>IF(W$4=$G78+$B78,SUMIFS(INDEX('ABP REC Calc'!$G$75:$AB$138,,MATCH($I78,'ABP REC Calc'!$G$74:$AB$74,0)),'ABP REC Calc'!$C$75:$C$138,'ABP REC Spend'!$E78,'ABP REC Calc'!$B$75:$B$138,'ABP REC Spend'!$F78)*$D78,
IF(AND(V78&gt;0,(W$4-$G78)=(1+$B78)),((V78/$D78)-V78)/$C78,
(IF(AND((W$4-$G78)&lt;(7+$B78),(W$4-$G78)&gt;1),V78,0))))</f>
        <v>0</v>
      </c>
      <c r="X78" s="233">
        <f>IF(X$4=$G78+$B78,SUMIFS(INDEX('ABP REC Calc'!$G$75:$AB$138,,MATCH($I78,'ABP REC Calc'!$G$74:$AB$74,0)),'ABP REC Calc'!$C$75:$C$138,'ABP REC Spend'!$E78,'ABP REC Calc'!$B$75:$B$138,'ABP REC Spend'!$F78)*$D78,
IF(AND(W78&gt;0,(X$4-$G78)=(1+$B78)),((W78/$D78)-W78)/$C78,
(IF(AND((X$4-$G78)&lt;(7+$B78),(X$4-$G78)&gt;1),W78,0))))</f>
        <v>0</v>
      </c>
      <c r="Y78" s="233">
        <f>IF(Y$4=$G78+$B78,SUMIFS(INDEX('ABP REC Calc'!$G$75:$AB$138,,MATCH($I78,'ABP REC Calc'!$G$74:$AB$74,0)),'ABP REC Calc'!$C$75:$C$138,'ABP REC Spend'!$E78,'ABP REC Calc'!$B$75:$B$138,'ABP REC Spend'!$F78)*$D78,
IF(AND(X78&gt;0,(Y$4-$G78)=(1+$B78)),((X78/$D78)-X78)/$C78,
(IF(AND((Y$4-$G78)&lt;(7+$B78),(Y$4-$G78)&gt;1),X78,0))))</f>
        <v>0</v>
      </c>
      <c r="Z78" s="233">
        <f>IF(Z$4=$G78+$B78,SUMIFS(INDEX('ABP REC Calc'!$G$75:$AB$138,,MATCH($I78,'ABP REC Calc'!$G$74:$AB$74,0)),'ABP REC Calc'!$C$75:$C$138,'ABP REC Spend'!$E78,'ABP REC Calc'!$B$75:$B$138,'ABP REC Spend'!$F78)*$D78,
IF(AND(Y78&gt;0,(Z$4-$G78)=(1+$B78)),((Y78/$D78)-Y78)/$C78,
(IF(AND((Z$4-$G78)&lt;(7+$B78),(Z$4-$G78)&gt;1),Y78,0))))</f>
        <v>0</v>
      </c>
      <c r="AA78" s="233">
        <f>IF(AA$4=$G78+$B78,SUMIFS(INDEX('ABP REC Calc'!$G$75:$AB$138,,MATCH($I78,'ABP REC Calc'!$G$74:$AB$74,0)),'ABP REC Calc'!$C$75:$C$138,'ABP REC Spend'!$E78,'ABP REC Calc'!$B$75:$B$138,'ABP REC Spend'!$F78)*$D78,
IF(AND(Z78&gt;0,(AA$4-$G78)=(1+$B78)),((Z78/$D78)-Z78)/$C78,
(IF(AND((AA$4-$G78)&lt;(7+$B78),(AA$4-$G78)&gt;1),Z78,0))))</f>
        <v>0</v>
      </c>
      <c r="AB78" s="233">
        <f>IF(AB$4=$G78+$B78,SUMIFS(INDEX('ABP REC Calc'!$G$75:$AB$138,,MATCH($I78,'ABP REC Calc'!$G$74:$AB$74,0)),'ABP REC Calc'!$C$75:$C$138,'ABP REC Spend'!$E78,'ABP REC Calc'!$B$75:$B$138,'ABP REC Spend'!$F78)*$D78,
IF(AND(AA78&gt;0,(AB$4-$G78)=(1+$B78)),((AA78/$D78)-AA78)/$C78,
(IF(AND((AB$4-$G78)&lt;(7+$B78),(AB$4-$G78)&gt;1),AA78,0))))</f>
        <v>0</v>
      </c>
      <c r="AC78" s="233">
        <f>IF(AC$4=$G78+$B78,SUMIFS(INDEX('ABP REC Calc'!$G$75:$AB$138,,MATCH($I78,'ABP REC Calc'!$G$74:$AB$74,0)),'ABP REC Calc'!$C$75:$C$138,'ABP REC Spend'!$E78,'ABP REC Calc'!$B$75:$B$138,'ABP REC Spend'!$F78)*$D78,
IF(AND(AB78&gt;0,(AC$4-$G78)=(1+$B78)),((AB78/$D78)-AB78)/$C78,
(IF(AND((AC$4-$G78)&lt;(7+$B78),(AC$4-$G78)&gt;1),AB78,0))))</f>
        <v>0</v>
      </c>
      <c r="AD78" s="233">
        <f>IF(AD$4=$G78+$B78,SUMIFS(INDEX('ABP REC Calc'!$G$75:$AB$138,,MATCH($I78,'ABP REC Calc'!$G$74:$AB$74,0)),'ABP REC Calc'!$C$75:$C$138,'ABP REC Spend'!$E78,'ABP REC Calc'!$B$75:$B$138,'ABP REC Spend'!$F78)*$D78,
IF(AND(AC78&gt;0,(AD$4-$G78)=(1+$B78)),((AC78/$D78)-AC78)/$C78,
(IF(AND((AD$4-$G78)&lt;(7+$B78),(AD$4-$G78)&gt;1),AC78,0))))</f>
        <v>0</v>
      </c>
      <c r="AE78" s="233">
        <f>IF(AE$4=$G78+$B78,SUMIFS(INDEX('ABP REC Calc'!$G$75:$AB$138,,MATCH($I78,'ABP REC Calc'!$G$74:$AB$74,0)),'ABP REC Calc'!$C$75:$C$138,'ABP REC Spend'!$E78,'ABP REC Calc'!$B$75:$B$138,'ABP REC Spend'!$F78)*$D78,
IF(AND(AD78&gt;0,(AE$4-$G78)=(1+$B78)),((AD78/$D78)-AD78)/$C78,
(IF(AND((AE$4-$G78)&lt;(7+$B78),(AE$4-$G78)&gt;1),AD78,0))))</f>
        <v>0</v>
      </c>
      <c r="AF78" s="233">
        <f>IF(AF$4=$G78+$B78,SUMIFS(INDEX('ABP REC Calc'!$G$75:$AB$138,,MATCH($I78,'ABP REC Calc'!$G$74:$AB$74,0)),'ABP REC Calc'!$C$75:$C$138,'ABP REC Spend'!$E78,'ABP REC Calc'!$B$75:$B$138,'ABP REC Spend'!$F78)*$D78,
IF(AND(AE78&gt;0,(AF$4-$G78)=(1+$B78)),((AE78/$D78)-AE78)/$C78,
(IF(AND((AF$4-$G78)&lt;(7+$B78),(AF$4-$G78)&gt;1),AE78,0))))</f>
        <v>0</v>
      </c>
      <c r="AG78" s="233">
        <f>IF(AG$4=$G78+$B78,SUMIFS(INDEX('ABP REC Calc'!$G$75:$AB$138,,MATCH($I78,'ABP REC Calc'!$G$74:$AB$74,0)),'ABP REC Calc'!$C$75:$C$138,'ABP REC Spend'!$E78,'ABP REC Calc'!$B$75:$B$138,'ABP REC Spend'!$F78)*$D78,
IF(AND(AF78&gt;0,(AG$4-$G78)=(1+$B78)),((AF78/$D78)-AF78)/$C78,
(IF(AND((AG$4-$G78)&lt;(7+$B78),(AG$4-$G78)&gt;1),AF78,0))))</f>
        <v>0</v>
      </c>
      <c r="AH78" s="233">
        <f>IF(AH$4=$G78+$B78,SUMIFS(INDEX('ABP REC Calc'!$G$75:$AB$138,,MATCH($I78,'ABP REC Calc'!$G$74:$AB$74,0)),'ABP REC Calc'!$C$75:$C$138,'ABP REC Spend'!$E78,'ABP REC Calc'!$B$75:$B$138,'ABP REC Spend'!$F78)*$D78,
IF(AND(AG78&gt;0,(AH$4-$G78)=(1+$B78)),((AG78/$D78)-AG78)/$C78,
(IF(AND((AH$4-$G78)&lt;(7+$B78),(AH$4-$G78)&gt;1),AG78,0))))</f>
        <v>0</v>
      </c>
    </row>
    <row r="79" spans="2:34" ht="14.75" customHeight="1" x14ac:dyDescent="0.25">
      <c r="B79" s="332" cm="1">
        <f t="array" ref="B79">INDEX(Inputs_ByYear!$D$78:$D$83, MATCH('ABP REC Spend'!$E79, Inputs_ByYear!$B$78:$B$83,0),)</f>
        <v>1</v>
      </c>
      <c r="C79" s="332" cm="1">
        <f t="array" ref="C79">INDEX(Inputs_ByYear!$D$60:$D$65, MATCH('ABP REC Spend'!$E79,Inputs_ByYear!$B$60:$B$65,0),)</f>
        <v>6</v>
      </c>
      <c r="D79" s="332" cm="1">
        <f t="array" ref="D79">INDEX(Inputs_ByYear!$D$69:$D$74, MATCH('ABP REC Spend'!$E79, Inputs_ByYear!$B$69:$B$74,0),)</f>
        <v>0.15</v>
      </c>
      <c r="E79" s="222" t="s">
        <v>234</v>
      </c>
      <c r="F79" s="219" t="s">
        <v>259</v>
      </c>
      <c r="G79" s="219">
        <f t="shared" si="4"/>
        <v>2030</v>
      </c>
      <c r="H79" s="219"/>
      <c r="I79" s="227" t="s">
        <v>28</v>
      </c>
      <c r="J79" s="234">
        <v>0</v>
      </c>
      <c r="K79" s="233">
        <f>IF(K$4=$G79+$B79,SUMIFS(INDEX('ABP REC Calc'!$G$75:$AB$138,,MATCH($I79,'ABP REC Calc'!$G$74:$AB$74,0)),'ABP REC Calc'!$C$75:$C$138,'ABP REC Spend'!$E79,'ABP REC Calc'!$B$75:$B$138,'ABP REC Spend'!$F79)*$D79,
IF(AND(J79&gt;0,(K$4-$G79)=(1+$B79)),((J79/$D79)-J79)/$C79,
(IF(AND((K$4-$G79)&lt;(7+$B79),(K$4-$G79)&gt;1),J79,0))))</f>
        <v>0</v>
      </c>
      <c r="L79" s="233">
        <f>IF(L$4=$G79+$B79,SUMIFS(INDEX('ABP REC Calc'!$G$75:$AB$138,,MATCH($I79,'ABP REC Calc'!$G$74:$AB$74,0)),'ABP REC Calc'!$C$75:$C$138,'ABP REC Spend'!$E79,'ABP REC Calc'!$B$75:$B$138,'ABP REC Spend'!$F79)*$D79,
IF(AND(K79&gt;0,(L$4-$G79)=(1+$B79)),((K79/$D79)-K79)/$C79,
(IF(AND((L$4-$G79)&lt;(7+$B79),(L$4-$G79)&gt;1),K79,0))))</f>
        <v>0</v>
      </c>
      <c r="M79" s="233">
        <f>IF(M$4=$G79+$B79,SUMIFS(INDEX('ABP REC Calc'!$G$75:$AB$138,,MATCH($I79,'ABP REC Calc'!$G$74:$AB$74,0)),'ABP REC Calc'!$C$75:$C$138,'ABP REC Spend'!$E79,'ABP REC Calc'!$B$75:$B$138,'ABP REC Spend'!$F79)*$D79,
IF(AND(L79&gt;0,(M$4-$G79)=(1+$B79)),((L79/$D79)-L79)/$C79,
(IF(AND((M$4-$G79)&lt;(7+$B79),(M$4-$G79)&gt;1),L79,0))))</f>
        <v>0</v>
      </c>
      <c r="N79" s="233">
        <f>IF(N$4=$G79+$B79,SUMIFS(INDEX('ABP REC Calc'!$G$75:$AB$138,,MATCH($I79,'ABP REC Calc'!$G$74:$AB$74,0)),'ABP REC Calc'!$C$75:$C$138,'ABP REC Spend'!$E79,'ABP REC Calc'!$B$75:$B$138,'ABP REC Spend'!$F79)*$D79,
IF(AND(M79&gt;0,(N$4-$G79)=(1+$B79)),((M79/$D79)-M79)/$C79,
(IF(AND((N$4-$G79)&lt;(7+$B79),(N$4-$G79)&gt;1),M79,0))))</f>
        <v>0</v>
      </c>
      <c r="O79" s="233">
        <f>IF(O$4=$G79+$B79,SUMIFS(INDEX('ABP REC Calc'!$G$75:$AB$138,,MATCH($I79,'ABP REC Calc'!$G$74:$AB$74,0)),'ABP REC Calc'!$C$75:$C$138,'ABP REC Spend'!$E79,'ABP REC Calc'!$B$75:$B$138,'ABP REC Spend'!$F79)*$D79,
IF(AND(N79&gt;0,(O$4-$G79)=(1+$B79)),((N79/$D79)-N79)/$C79,
(IF(AND((O$4-$G79)&lt;(7+$B79),(O$4-$G79)&gt;1),N79,0))))</f>
        <v>0</v>
      </c>
      <c r="P79" s="233">
        <f>IF(P$4=$G79+$B79,SUMIFS(INDEX('ABP REC Calc'!$G$75:$AB$138,,MATCH($I79,'ABP REC Calc'!$G$74:$AB$74,0)),'ABP REC Calc'!$C$75:$C$138,'ABP REC Spend'!$E79,'ABP REC Calc'!$B$75:$B$138,'ABP REC Spend'!$F79)*$D79,
IF(AND(O79&gt;0,(P$4-$G79)=(1+$B79)),((O79/$D79)-O79)/$C79,
(IF(AND((P$4-$G79)&lt;(7+$B79),(P$4-$G79)&gt;1),O79,0))))</f>
        <v>0</v>
      </c>
      <c r="Q79" s="233">
        <f>IF(Q$4=$G79+$B79,SUMIFS(INDEX('ABP REC Calc'!$G$75:$AB$138,,MATCH($I79,'ABP REC Calc'!$G$74:$AB$74,0)),'ABP REC Calc'!$C$75:$C$138,'ABP REC Spend'!$E79,'ABP REC Calc'!$B$75:$B$138,'ABP REC Spend'!$F79)*$D79,
IF(AND(P79&gt;0,(Q$4-$G79)=(1+$B79)),((P79/$D79)-P79)/$C79,
(IF(AND((Q$4-$G79)&lt;(7+$B79),(Q$4-$G79)&gt;1),P79,0))))</f>
        <v>35202179.79296267</v>
      </c>
      <c r="R79" s="233">
        <f>IF(R$4=$G79+$B79,SUMIFS(INDEX('ABP REC Calc'!$G$75:$AB$138,,MATCH($I79,'ABP REC Calc'!$G$74:$AB$74,0)),'ABP REC Calc'!$C$75:$C$138,'ABP REC Spend'!$E79,'ABP REC Calc'!$B$75:$B$138,'ABP REC Spend'!$F79)*$D79,
IF(AND(Q79&gt;0,(R$4-$G79)=(1+$B79)),((Q79/$D79)-Q79)/$C79,
(IF(AND((R$4-$G79)&lt;(7+$B79),(R$4-$G79)&gt;1),Q79,0))))</f>
        <v>33246503.137798082</v>
      </c>
      <c r="S79" s="233">
        <f>IF(S$4=$G79+$B79,SUMIFS(INDEX('ABP REC Calc'!$G$75:$AB$138,,MATCH($I79,'ABP REC Calc'!$G$74:$AB$74,0)),'ABP REC Calc'!$C$75:$C$138,'ABP REC Spend'!$E79,'ABP REC Calc'!$B$75:$B$138,'ABP REC Spend'!$F79)*$D79,
IF(AND(R79&gt;0,(S$4-$G79)=(1+$B79)),((R79/$D79)-R79)/$C79,
(IF(AND((S$4-$G79)&lt;(7+$B79),(S$4-$G79)&gt;1),R79,0))))</f>
        <v>33246503.137798082</v>
      </c>
      <c r="T79" s="233">
        <f>IF(T$4=$G79+$B79,SUMIFS(INDEX('ABP REC Calc'!$G$75:$AB$138,,MATCH($I79,'ABP REC Calc'!$G$74:$AB$74,0)),'ABP REC Calc'!$C$75:$C$138,'ABP REC Spend'!$E79,'ABP REC Calc'!$B$75:$B$138,'ABP REC Spend'!$F79)*$D79,
IF(AND(S79&gt;0,(T$4-$G79)=(1+$B79)),((S79/$D79)-S79)/$C79,
(IF(AND((T$4-$G79)&lt;(7+$B79),(T$4-$G79)&gt;1),S79,0))))</f>
        <v>33246503.137798082</v>
      </c>
      <c r="U79" s="233">
        <f>IF(U$4=$G79+$B79,SUMIFS(INDEX('ABP REC Calc'!$G$75:$AB$138,,MATCH($I79,'ABP REC Calc'!$G$74:$AB$74,0)),'ABP REC Calc'!$C$75:$C$138,'ABP REC Spend'!$E79,'ABP REC Calc'!$B$75:$B$138,'ABP REC Spend'!$F79)*$D79,
IF(AND(T79&gt;0,(U$4-$G79)=(1+$B79)),((T79/$D79)-T79)/$C79,
(IF(AND((U$4-$G79)&lt;(7+$B79),(U$4-$G79)&gt;1),T79,0))))</f>
        <v>33246503.137798082</v>
      </c>
      <c r="V79" s="233">
        <f>IF(V$4=$G79+$B79,SUMIFS(INDEX('ABP REC Calc'!$G$75:$AB$138,,MATCH($I79,'ABP REC Calc'!$G$74:$AB$74,0)),'ABP REC Calc'!$C$75:$C$138,'ABP REC Spend'!$E79,'ABP REC Calc'!$B$75:$B$138,'ABP REC Spend'!$F79)*$D79,
IF(AND(U79&gt;0,(V$4-$G79)=(1+$B79)),((U79/$D79)-U79)/$C79,
(IF(AND((V$4-$G79)&lt;(7+$B79),(V$4-$G79)&gt;1),U79,0))))</f>
        <v>33246503.137798082</v>
      </c>
      <c r="W79" s="233">
        <f>IF(W$4=$G79+$B79,SUMIFS(INDEX('ABP REC Calc'!$G$75:$AB$138,,MATCH($I79,'ABP REC Calc'!$G$74:$AB$74,0)),'ABP REC Calc'!$C$75:$C$138,'ABP REC Spend'!$E79,'ABP REC Calc'!$B$75:$B$138,'ABP REC Spend'!$F79)*$D79,
IF(AND(V79&gt;0,(W$4-$G79)=(1+$B79)),((V79/$D79)-V79)/$C79,
(IF(AND((W$4-$G79)&lt;(7+$B79),(W$4-$G79)&gt;1),V79,0))))</f>
        <v>33246503.137798082</v>
      </c>
      <c r="X79" s="233">
        <f>IF(X$4=$G79+$B79,SUMIFS(INDEX('ABP REC Calc'!$G$75:$AB$138,,MATCH($I79,'ABP REC Calc'!$G$74:$AB$74,0)),'ABP REC Calc'!$C$75:$C$138,'ABP REC Spend'!$E79,'ABP REC Calc'!$B$75:$B$138,'ABP REC Spend'!$F79)*$D79,
IF(AND(W79&gt;0,(X$4-$G79)=(1+$B79)),((W79/$D79)-W79)/$C79,
(IF(AND((X$4-$G79)&lt;(7+$B79),(X$4-$G79)&gt;1),W79,0))))</f>
        <v>0</v>
      </c>
      <c r="Y79" s="233">
        <f>IF(Y$4=$G79+$B79,SUMIFS(INDEX('ABP REC Calc'!$G$75:$AB$138,,MATCH($I79,'ABP REC Calc'!$G$74:$AB$74,0)),'ABP REC Calc'!$C$75:$C$138,'ABP REC Spend'!$E79,'ABP REC Calc'!$B$75:$B$138,'ABP REC Spend'!$F79)*$D79,
IF(AND(X79&gt;0,(Y$4-$G79)=(1+$B79)),((X79/$D79)-X79)/$C79,
(IF(AND((Y$4-$G79)&lt;(7+$B79),(Y$4-$G79)&gt;1),X79,0))))</f>
        <v>0</v>
      </c>
      <c r="Z79" s="233">
        <f>IF(Z$4=$G79+$B79,SUMIFS(INDEX('ABP REC Calc'!$G$75:$AB$138,,MATCH($I79,'ABP REC Calc'!$G$74:$AB$74,0)),'ABP REC Calc'!$C$75:$C$138,'ABP REC Spend'!$E79,'ABP REC Calc'!$B$75:$B$138,'ABP REC Spend'!$F79)*$D79,
IF(AND(Y79&gt;0,(Z$4-$G79)=(1+$B79)),((Y79/$D79)-Y79)/$C79,
(IF(AND((Z$4-$G79)&lt;(7+$B79),(Z$4-$G79)&gt;1),Y79,0))))</f>
        <v>0</v>
      </c>
      <c r="AA79" s="233">
        <f>IF(AA$4=$G79+$B79,SUMIFS(INDEX('ABP REC Calc'!$G$75:$AB$138,,MATCH($I79,'ABP REC Calc'!$G$74:$AB$74,0)),'ABP REC Calc'!$C$75:$C$138,'ABP REC Spend'!$E79,'ABP REC Calc'!$B$75:$B$138,'ABP REC Spend'!$F79)*$D79,
IF(AND(Z79&gt;0,(AA$4-$G79)=(1+$B79)),((Z79/$D79)-Z79)/$C79,
(IF(AND((AA$4-$G79)&lt;(7+$B79),(AA$4-$G79)&gt;1),Z79,0))))</f>
        <v>0</v>
      </c>
      <c r="AB79" s="233">
        <f>IF(AB$4=$G79+$B79,SUMIFS(INDEX('ABP REC Calc'!$G$75:$AB$138,,MATCH($I79,'ABP REC Calc'!$G$74:$AB$74,0)),'ABP REC Calc'!$C$75:$C$138,'ABP REC Spend'!$E79,'ABP REC Calc'!$B$75:$B$138,'ABP REC Spend'!$F79)*$D79,
IF(AND(AA79&gt;0,(AB$4-$G79)=(1+$B79)),((AA79/$D79)-AA79)/$C79,
(IF(AND((AB$4-$G79)&lt;(7+$B79),(AB$4-$G79)&gt;1),AA79,0))))</f>
        <v>0</v>
      </c>
      <c r="AC79" s="233">
        <f>IF(AC$4=$G79+$B79,SUMIFS(INDEX('ABP REC Calc'!$G$75:$AB$138,,MATCH($I79,'ABP REC Calc'!$G$74:$AB$74,0)),'ABP REC Calc'!$C$75:$C$138,'ABP REC Spend'!$E79,'ABP REC Calc'!$B$75:$B$138,'ABP REC Spend'!$F79)*$D79,
IF(AND(AB79&gt;0,(AC$4-$G79)=(1+$B79)),((AB79/$D79)-AB79)/$C79,
(IF(AND((AC$4-$G79)&lt;(7+$B79),(AC$4-$G79)&gt;1),AB79,0))))</f>
        <v>0</v>
      </c>
      <c r="AD79" s="233">
        <f>IF(AD$4=$G79+$B79,SUMIFS(INDEX('ABP REC Calc'!$G$75:$AB$138,,MATCH($I79,'ABP REC Calc'!$G$74:$AB$74,0)),'ABP REC Calc'!$C$75:$C$138,'ABP REC Spend'!$E79,'ABP REC Calc'!$B$75:$B$138,'ABP REC Spend'!$F79)*$D79,
IF(AND(AC79&gt;0,(AD$4-$G79)=(1+$B79)),((AC79/$D79)-AC79)/$C79,
(IF(AND((AD$4-$G79)&lt;(7+$B79),(AD$4-$G79)&gt;1),AC79,0))))</f>
        <v>0</v>
      </c>
      <c r="AE79" s="233">
        <f>IF(AE$4=$G79+$B79,SUMIFS(INDEX('ABP REC Calc'!$G$75:$AB$138,,MATCH($I79,'ABP REC Calc'!$G$74:$AB$74,0)),'ABP REC Calc'!$C$75:$C$138,'ABP REC Spend'!$E79,'ABP REC Calc'!$B$75:$B$138,'ABP REC Spend'!$F79)*$D79,
IF(AND(AD79&gt;0,(AE$4-$G79)=(1+$B79)),((AD79/$D79)-AD79)/$C79,
(IF(AND((AE$4-$G79)&lt;(7+$B79),(AE$4-$G79)&gt;1),AD79,0))))</f>
        <v>0</v>
      </c>
      <c r="AF79" s="233">
        <f>IF(AF$4=$G79+$B79,SUMIFS(INDEX('ABP REC Calc'!$G$75:$AB$138,,MATCH($I79,'ABP REC Calc'!$G$74:$AB$74,0)),'ABP REC Calc'!$C$75:$C$138,'ABP REC Spend'!$E79,'ABP REC Calc'!$B$75:$B$138,'ABP REC Spend'!$F79)*$D79,
IF(AND(AE79&gt;0,(AF$4-$G79)=(1+$B79)),((AE79/$D79)-AE79)/$C79,
(IF(AND((AF$4-$G79)&lt;(7+$B79),(AF$4-$G79)&gt;1),AE79,0))))</f>
        <v>0</v>
      </c>
      <c r="AG79" s="233">
        <f>IF(AG$4=$G79+$B79,SUMIFS(INDEX('ABP REC Calc'!$G$75:$AB$138,,MATCH($I79,'ABP REC Calc'!$G$74:$AB$74,0)),'ABP REC Calc'!$C$75:$C$138,'ABP REC Spend'!$E79,'ABP REC Calc'!$B$75:$B$138,'ABP REC Spend'!$F79)*$D79,
IF(AND(AF79&gt;0,(AG$4-$G79)=(1+$B79)),((AF79/$D79)-AF79)/$C79,
(IF(AND((AG$4-$G79)&lt;(7+$B79),(AG$4-$G79)&gt;1),AF79,0))))</f>
        <v>0</v>
      </c>
      <c r="AH79" s="233">
        <f>IF(AH$4=$G79+$B79,SUMIFS(INDEX('ABP REC Calc'!$G$75:$AB$138,,MATCH($I79,'ABP REC Calc'!$G$74:$AB$74,0)),'ABP REC Calc'!$C$75:$C$138,'ABP REC Spend'!$E79,'ABP REC Calc'!$B$75:$B$138,'ABP REC Spend'!$F79)*$D79,
IF(AND(AG79&gt;0,(AH$4-$G79)=(1+$B79)),((AG79/$D79)-AG79)/$C79,
(IF(AND((AH$4-$G79)&lt;(7+$B79),(AH$4-$G79)&gt;1),AG79,0))))</f>
        <v>0</v>
      </c>
    </row>
    <row r="80" spans="2:34" ht="14.75" customHeight="1" x14ac:dyDescent="0.25">
      <c r="B80" s="332" cm="1">
        <f t="array" ref="B80">INDEX(Inputs_ByYear!$D$78:$D$83, MATCH('ABP REC Spend'!$E80, Inputs_ByYear!$B$78:$B$83,0),)</f>
        <v>1</v>
      </c>
      <c r="C80" s="332" cm="1">
        <f t="array" ref="C80">INDEX(Inputs_ByYear!$D$60:$D$65, MATCH('ABP REC Spend'!$E80,Inputs_ByYear!$B$60:$B$65,0),)</f>
        <v>6</v>
      </c>
      <c r="D80" s="332" cm="1">
        <f t="array" ref="D80">INDEX(Inputs_ByYear!$D$69:$D$74, MATCH('ABP REC Spend'!$E80, Inputs_ByYear!$B$69:$B$74,0),)</f>
        <v>0.15</v>
      </c>
      <c r="E80" s="222" t="s">
        <v>234</v>
      </c>
      <c r="F80" s="219" t="s">
        <v>259</v>
      </c>
      <c r="G80" s="219">
        <f t="shared" si="4"/>
        <v>2031</v>
      </c>
      <c r="H80" s="219"/>
      <c r="I80" s="227" t="s">
        <v>29</v>
      </c>
      <c r="J80" s="234">
        <v>0</v>
      </c>
      <c r="K80" s="233">
        <f>IF(K$4=$G80+$B80,SUMIFS(INDEX('ABP REC Calc'!$G$75:$AB$138,,MATCH($I80,'ABP REC Calc'!$G$74:$AB$74,0)),'ABP REC Calc'!$C$75:$C$138,'ABP REC Spend'!$E80,'ABP REC Calc'!$B$75:$B$138,'ABP REC Spend'!$F80)*$D80,
IF(AND(J80&gt;0,(K$4-$G80)=(1+$B80)),((J80/$D80)-J80)/$C80,
(IF(AND((K$4-$G80)&lt;(7+$B80),(K$4-$G80)&gt;1),J80,0))))</f>
        <v>0</v>
      </c>
      <c r="L80" s="233">
        <f>IF(L$4=$G80+$B80,SUMIFS(INDEX('ABP REC Calc'!$G$75:$AB$138,,MATCH($I80,'ABP REC Calc'!$G$74:$AB$74,0)),'ABP REC Calc'!$C$75:$C$138,'ABP REC Spend'!$E80,'ABP REC Calc'!$B$75:$B$138,'ABP REC Spend'!$F80)*$D80,
IF(AND(K80&gt;0,(L$4-$G80)=(1+$B80)),((K80/$D80)-K80)/$C80,
(IF(AND((L$4-$G80)&lt;(7+$B80),(L$4-$G80)&gt;1),K80,0))))</f>
        <v>0</v>
      </c>
      <c r="M80" s="233">
        <f>IF(M$4=$G80+$B80,SUMIFS(INDEX('ABP REC Calc'!$G$75:$AB$138,,MATCH($I80,'ABP REC Calc'!$G$74:$AB$74,0)),'ABP REC Calc'!$C$75:$C$138,'ABP REC Spend'!$E80,'ABP REC Calc'!$B$75:$B$138,'ABP REC Spend'!$F80)*$D80,
IF(AND(L80&gt;0,(M$4-$G80)=(1+$B80)),((L80/$D80)-L80)/$C80,
(IF(AND((M$4-$G80)&lt;(7+$B80),(M$4-$G80)&gt;1),L80,0))))</f>
        <v>0</v>
      </c>
      <c r="N80" s="233">
        <f>IF(N$4=$G80+$B80,SUMIFS(INDEX('ABP REC Calc'!$G$75:$AB$138,,MATCH($I80,'ABP REC Calc'!$G$74:$AB$74,0)),'ABP REC Calc'!$C$75:$C$138,'ABP REC Spend'!$E80,'ABP REC Calc'!$B$75:$B$138,'ABP REC Spend'!$F80)*$D80,
IF(AND(M80&gt;0,(N$4-$G80)=(1+$B80)),((M80/$D80)-M80)/$C80,
(IF(AND((N$4-$G80)&lt;(7+$B80),(N$4-$G80)&gt;1),M80,0))))</f>
        <v>0</v>
      </c>
      <c r="O80" s="233">
        <f>IF(O$4=$G80+$B80,SUMIFS(INDEX('ABP REC Calc'!$G$75:$AB$138,,MATCH($I80,'ABP REC Calc'!$G$74:$AB$74,0)),'ABP REC Calc'!$C$75:$C$138,'ABP REC Spend'!$E80,'ABP REC Calc'!$B$75:$B$138,'ABP REC Spend'!$F80)*$D80,
IF(AND(N80&gt;0,(O$4-$G80)=(1+$B80)),((N80/$D80)-N80)/$C80,
(IF(AND((O$4-$G80)&lt;(7+$B80),(O$4-$G80)&gt;1),N80,0))))</f>
        <v>0</v>
      </c>
      <c r="P80" s="233">
        <f>IF(P$4=$G80+$B80,SUMIFS(INDEX('ABP REC Calc'!$G$75:$AB$138,,MATCH($I80,'ABP REC Calc'!$G$74:$AB$74,0)),'ABP REC Calc'!$C$75:$C$138,'ABP REC Spend'!$E80,'ABP REC Calc'!$B$75:$B$138,'ABP REC Spend'!$F80)*$D80,
IF(AND(O80&gt;0,(P$4-$G80)=(1+$B80)),((O80/$D80)-O80)/$C80,
(IF(AND((P$4-$G80)&lt;(7+$B80),(P$4-$G80)&gt;1),O80,0))))</f>
        <v>0</v>
      </c>
      <c r="Q80" s="233">
        <f>IF(Q$4=$G80+$B80,SUMIFS(INDEX('ABP REC Calc'!$G$75:$AB$138,,MATCH($I80,'ABP REC Calc'!$G$74:$AB$74,0)),'ABP REC Calc'!$C$75:$C$138,'ABP REC Spend'!$E80,'ABP REC Calc'!$B$75:$B$138,'ABP REC Spend'!$F80)*$D80,
IF(AND(P80&gt;0,(Q$4-$G80)=(1+$B80)),((P80/$D80)-P80)/$C80,
(IF(AND((Q$4-$G80)&lt;(7+$B80),(Q$4-$G80)&gt;1),P80,0))))</f>
        <v>0</v>
      </c>
      <c r="R80" s="233">
        <f>IF(R$4=$G80+$B80,SUMIFS(INDEX('ABP REC Calc'!$G$75:$AB$138,,MATCH($I80,'ABP REC Calc'!$G$74:$AB$74,0)),'ABP REC Calc'!$C$75:$C$138,'ABP REC Spend'!$E80,'ABP REC Calc'!$B$75:$B$138,'ABP REC Spend'!$F80)*$D80,
IF(AND(Q80&gt;0,(R$4-$G80)=(1+$B80)),((Q80/$D80)-Q80)/$C80,
(IF(AND((R$4-$G80)&lt;(7+$B80),(R$4-$G80)&gt;1),Q80,0))))</f>
        <v>23233438.663355362</v>
      </c>
      <c r="S80" s="233">
        <f>IF(S$4=$G80+$B80,SUMIFS(INDEX('ABP REC Calc'!$G$75:$AB$138,,MATCH($I80,'ABP REC Calc'!$G$74:$AB$74,0)),'ABP REC Calc'!$C$75:$C$138,'ABP REC Spend'!$E80,'ABP REC Calc'!$B$75:$B$138,'ABP REC Spend'!$F80)*$D80,
IF(AND(R80&gt;0,(S$4-$G80)=(1+$B80)),((R80/$D80)-R80)/$C80,
(IF(AND((S$4-$G80)&lt;(7+$B80),(S$4-$G80)&gt;1),R80,0))))</f>
        <v>21942692.070946731</v>
      </c>
      <c r="T80" s="233">
        <f>IF(T$4=$G80+$B80,SUMIFS(INDEX('ABP REC Calc'!$G$75:$AB$138,,MATCH($I80,'ABP REC Calc'!$G$74:$AB$74,0)),'ABP REC Calc'!$C$75:$C$138,'ABP REC Spend'!$E80,'ABP REC Calc'!$B$75:$B$138,'ABP REC Spend'!$F80)*$D80,
IF(AND(S80&gt;0,(T$4-$G80)=(1+$B80)),((S80/$D80)-S80)/$C80,
(IF(AND((T$4-$G80)&lt;(7+$B80),(T$4-$G80)&gt;1),S80,0))))</f>
        <v>21942692.070946731</v>
      </c>
      <c r="U80" s="233">
        <f>IF(U$4=$G80+$B80,SUMIFS(INDEX('ABP REC Calc'!$G$75:$AB$138,,MATCH($I80,'ABP REC Calc'!$G$74:$AB$74,0)),'ABP REC Calc'!$C$75:$C$138,'ABP REC Spend'!$E80,'ABP REC Calc'!$B$75:$B$138,'ABP REC Spend'!$F80)*$D80,
IF(AND(T80&gt;0,(U$4-$G80)=(1+$B80)),((T80/$D80)-T80)/$C80,
(IF(AND((U$4-$G80)&lt;(7+$B80),(U$4-$G80)&gt;1),T80,0))))</f>
        <v>21942692.070946731</v>
      </c>
      <c r="V80" s="233">
        <f>IF(V$4=$G80+$B80,SUMIFS(INDEX('ABP REC Calc'!$G$75:$AB$138,,MATCH($I80,'ABP REC Calc'!$G$74:$AB$74,0)),'ABP REC Calc'!$C$75:$C$138,'ABP REC Spend'!$E80,'ABP REC Calc'!$B$75:$B$138,'ABP REC Spend'!$F80)*$D80,
IF(AND(U80&gt;0,(V$4-$G80)=(1+$B80)),((U80/$D80)-U80)/$C80,
(IF(AND((V$4-$G80)&lt;(7+$B80),(V$4-$G80)&gt;1),U80,0))))</f>
        <v>21942692.070946731</v>
      </c>
      <c r="W80" s="233">
        <f>IF(W$4=$G80+$B80,SUMIFS(INDEX('ABP REC Calc'!$G$75:$AB$138,,MATCH($I80,'ABP REC Calc'!$G$74:$AB$74,0)),'ABP REC Calc'!$C$75:$C$138,'ABP REC Spend'!$E80,'ABP REC Calc'!$B$75:$B$138,'ABP REC Spend'!$F80)*$D80,
IF(AND(V80&gt;0,(W$4-$G80)=(1+$B80)),((V80/$D80)-V80)/$C80,
(IF(AND((W$4-$G80)&lt;(7+$B80),(W$4-$G80)&gt;1),V80,0))))</f>
        <v>21942692.070946731</v>
      </c>
      <c r="X80" s="233">
        <f>IF(X$4=$G80+$B80,SUMIFS(INDEX('ABP REC Calc'!$G$75:$AB$138,,MATCH($I80,'ABP REC Calc'!$G$74:$AB$74,0)),'ABP REC Calc'!$C$75:$C$138,'ABP REC Spend'!$E80,'ABP REC Calc'!$B$75:$B$138,'ABP REC Spend'!$F80)*$D80,
IF(AND(W80&gt;0,(X$4-$G80)=(1+$B80)),((W80/$D80)-W80)/$C80,
(IF(AND((X$4-$G80)&lt;(7+$B80),(X$4-$G80)&gt;1),W80,0))))</f>
        <v>21942692.070946731</v>
      </c>
      <c r="Y80" s="233">
        <f>IF(Y$4=$G80+$B80,SUMIFS(INDEX('ABP REC Calc'!$G$75:$AB$138,,MATCH($I80,'ABP REC Calc'!$G$74:$AB$74,0)),'ABP REC Calc'!$C$75:$C$138,'ABP REC Spend'!$E80,'ABP REC Calc'!$B$75:$B$138,'ABP REC Spend'!$F80)*$D80,
IF(AND(X80&gt;0,(Y$4-$G80)=(1+$B80)),((X80/$D80)-X80)/$C80,
(IF(AND((Y$4-$G80)&lt;(7+$B80),(Y$4-$G80)&gt;1),X80,0))))</f>
        <v>0</v>
      </c>
      <c r="Z80" s="233">
        <f>IF(Z$4=$G80+$B80,SUMIFS(INDEX('ABP REC Calc'!$G$75:$AB$138,,MATCH($I80,'ABP REC Calc'!$G$74:$AB$74,0)),'ABP REC Calc'!$C$75:$C$138,'ABP REC Spend'!$E80,'ABP REC Calc'!$B$75:$B$138,'ABP REC Spend'!$F80)*$D80,
IF(AND(Y80&gt;0,(Z$4-$G80)=(1+$B80)),((Y80/$D80)-Y80)/$C80,
(IF(AND((Z$4-$G80)&lt;(7+$B80),(Z$4-$G80)&gt;1),Y80,0))))</f>
        <v>0</v>
      </c>
      <c r="AA80" s="233">
        <f>IF(AA$4=$G80+$B80,SUMIFS(INDEX('ABP REC Calc'!$G$75:$AB$138,,MATCH($I80,'ABP REC Calc'!$G$74:$AB$74,0)),'ABP REC Calc'!$C$75:$C$138,'ABP REC Spend'!$E80,'ABP REC Calc'!$B$75:$B$138,'ABP REC Spend'!$F80)*$D80,
IF(AND(Z80&gt;0,(AA$4-$G80)=(1+$B80)),((Z80/$D80)-Z80)/$C80,
(IF(AND((AA$4-$G80)&lt;(7+$B80),(AA$4-$G80)&gt;1),Z80,0))))</f>
        <v>0</v>
      </c>
      <c r="AB80" s="233">
        <f>IF(AB$4=$G80+$B80,SUMIFS(INDEX('ABP REC Calc'!$G$75:$AB$138,,MATCH($I80,'ABP REC Calc'!$G$74:$AB$74,0)),'ABP REC Calc'!$C$75:$C$138,'ABP REC Spend'!$E80,'ABP REC Calc'!$B$75:$B$138,'ABP REC Spend'!$F80)*$D80,
IF(AND(AA80&gt;0,(AB$4-$G80)=(1+$B80)),((AA80/$D80)-AA80)/$C80,
(IF(AND((AB$4-$G80)&lt;(7+$B80),(AB$4-$G80)&gt;1),AA80,0))))</f>
        <v>0</v>
      </c>
      <c r="AC80" s="233">
        <f>IF(AC$4=$G80+$B80,SUMIFS(INDEX('ABP REC Calc'!$G$75:$AB$138,,MATCH($I80,'ABP REC Calc'!$G$74:$AB$74,0)),'ABP REC Calc'!$C$75:$C$138,'ABP REC Spend'!$E80,'ABP REC Calc'!$B$75:$B$138,'ABP REC Spend'!$F80)*$D80,
IF(AND(AB80&gt;0,(AC$4-$G80)=(1+$B80)),((AB80/$D80)-AB80)/$C80,
(IF(AND((AC$4-$G80)&lt;(7+$B80),(AC$4-$G80)&gt;1),AB80,0))))</f>
        <v>0</v>
      </c>
      <c r="AD80" s="233">
        <f>IF(AD$4=$G80+$B80,SUMIFS(INDEX('ABP REC Calc'!$G$75:$AB$138,,MATCH($I80,'ABP REC Calc'!$G$74:$AB$74,0)),'ABP REC Calc'!$C$75:$C$138,'ABP REC Spend'!$E80,'ABP REC Calc'!$B$75:$B$138,'ABP REC Spend'!$F80)*$D80,
IF(AND(AC80&gt;0,(AD$4-$G80)=(1+$B80)),((AC80/$D80)-AC80)/$C80,
(IF(AND((AD$4-$G80)&lt;(7+$B80),(AD$4-$G80)&gt;1),AC80,0))))</f>
        <v>0</v>
      </c>
      <c r="AE80" s="233">
        <f>IF(AE$4=$G80+$B80,SUMIFS(INDEX('ABP REC Calc'!$G$75:$AB$138,,MATCH($I80,'ABP REC Calc'!$G$74:$AB$74,0)),'ABP REC Calc'!$C$75:$C$138,'ABP REC Spend'!$E80,'ABP REC Calc'!$B$75:$B$138,'ABP REC Spend'!$F80)*$D80,
IF(AND(AD80&gt;0,(AE$4-$G80)=(1+$B80)),((AD80/$D80)-AD80)/$C80,
(IF(AND((AE$4-$G80)&lt;(7+$B80),(AE$4-$G80)&gt;1),AD80,0))))</f>
        <v>0</v>
      </c>
      <c r="AF80" s="233">
        <f>IF(AF$4=$G80+$B80,SUMIFS(INDEX('ABP REC Calc'!$G$75:$AB$138,,MATCH($I80,'ABP REC Calc'!$G$74:$AB$74,0)),'ABP REC Calc'!$C$75:$C$138,'ABP REC Spend'!$E80,'ABP REC Calc'!$B$75:$B$138,'ABP REC Spend'!$F80)*$D80,
IF(AND(AE80&gt;0,(AF$4-$G80)=(1+$B80)),((AE80/$D80)-AE80)/$C80,
(IF(AND((AF$4-$G80)&lt;(7+$B80),(AF$4-$G80)&gt;1),AE80,0))))</f>
        <v>0</v>
      </c>
      <c r="AG80" s="233">
        <f>IF(AG$4=$G80+$B80,SUMIFS(INDEX('ABP REC Calc'!$G$75:$AB$138,,MATCH($I80,'ABP REC Calc'!$G$74:$AB$74,0)),'ABP REC Calc'!$C$75:$C$138,'ABP REC Spend'!$E80,'ABP REC Calc'!$B$75:$B$138,'ABP REC Spend'!$F80)*$D80,
IF(AND(AF80&gt;0,(AG$4-$G80)=(1+$B80)),((AF80/$D80)-AF80)/$C80,
(IF(AND((AG$4-$G80)&lt;(7+$B80),(AG$4-$G80)&gt;1),AF80,0))))</f>
        <v>0</v>
      </c>
      <c r="AH80" s="233">
        <f>IF(AH$4=$G80+$B80,SUMIFS(INDEX('ABP REC Calc'!$G$75:$AB$138,,MATCH($I80,'ABP REC Calc'!$G$74:$AB$74,0)),'ABP REC Calc'!$C$75:$C$138,'ABP REC Spend'!$E80,'ABP REC Calc'!$B$75:$B$138,'ABP REC Spend'!$F80)*$D80,
IF(AND(AG80&gt;0,(AH$4-$G80)=(1+$B80)),((AG80/$D80)-AG80)/$C80,
(IF(AND((AH$4-$G80)&lt;(7+$B80),(AH$4-$G80)&gt;1),AG80,0))))</f>
        <v>0</v>
      </c>
    </row>
    <row r="81" spans="2:34" ht="14.75" customHeight="1" x14ac:dyDescent="0.25">
      <c r="B81" s="332" cm="1">
        <f t="array" ref="B81">INDEX(Inputs_ByYear!$D$78:$D$83, MATCH('ABP REC Spend'!$E81, Inputs_ByYear!$B$78:$B$83,0),)</f>
        <v>1</v>
      </c>
      <c r="C81" s="332" cm="1">
        <f t="array" ref="C81">INDEX(Inputs_ByYear!$D$60:$D$65, MATCH('ABP REC Spend'!$E81,Inputs_ByYear!$B$60:$B$65,0),)</f>
        <v>6</v>
      </c>
      <c r="D81" s="332" cm="1">
        <f t="array" ref="D81">INDEX(Inputs_ByYear!$D$69:$D$74, MATCH('ABP REC Spend'!$E81, Inputs_ByYear!$B$69:$B$74,0),)</f>
        <v>0.15</v>
      </c>
      <c r="E81" s="222" t="s">
        <v>234</v>
      </c>
      <c r="F81" s="219" t="s">
        <v>259</v>
      </c>
      <c r="G81" s="219">
        <f t="shared" si="4"/>
        <v>2032</v>
      </c>
      <c r="H81" s="219"/>
      <c r="I81" s="227" t="s">
        <v>30</v>
      </c>
      <c r="J81" s="234">
        <v>0</v>
      </c>
      <c r="K81" s="233">
        <f>IF(K$4=$G81+$B81,SUMIFS(INDEX('ABP REC Calc'!$G$75:$AB$138,,MATCH($I81,'ABP REC Calc'!$G$74:$AB$74,0)),'ABP REC Calc'!$C$75:$C$138,'ABP REC Spend'!$E81,'ABP REC Calc'!$B$75:$B$138,'ABP REC Spend'!$F81)*$D81,
IF(AND(J81&gt;0,(K$4-$G81)=(1+$B81)),((J81/$D81)-J81)/$C81,
(IF(AND((K$4-$G81)&lt;(7+$B81),(K$4-$G81)&gt;1),J81,0))))</f>
        <v>0</v>
      </c>
      <c r="L81" s="233">
        <f>IF(L$4=$G81+$B81,SUMIFS(INDEX('ABP REC Calc'!$G$75:$AB$138,,MATCH($I81,'ABP REC Calc'!$G$74:$AB$74,0)),'ABP REC Calc'!$C$75:$C$138,'ABP REC Spend'!$E81,'ABP REC Calc'!$B$75:$B$138,'ABP REC Spend'!$F81)*$D81,
IF(AND(K81&gt;0,(L$4-$G81)=(1+$B81)),((K81/$D81)-K81)/$C81,
(IF(AND((L$4-$G81)&lt;(7+$B81),(L$4-$G81)&gt;1),K81,0))))</f>
        <v>0</v>
      </c>
      <c r="M81" s="233">
        <f>IF(M$4=$G81+$B81,SUMIFS(INDEX('ABP REC Calc'!$G$75:$AB$138,,MATCH($I81,'ABP REC Calc'!$G$74:$AB$74,0)),'ABP REC Calc'!$C$75:$C$138,'ABP REC Spend'!$E81,'ABP REC Calc'!$B$75:$B$138,'ABP REC Spend'!$F81)*$D81,
IF(AND(L81&gt;0,(M$4-$G81)=(1+$B81)),((L81/$D81)-L81)/$C81,
(IF(AND((M$4-$G81)&lt;(7+$B81),(M$4-$G81)&gt;1),L81,0))))</f>
        <v>0</v>
      </c>
      <c r="N81" s="233">
        <f>IF(N$4=$G81+$B81,SUMIFS(INDEX('ABP REC Calc'!$G$75:$AB$138,,MATCH($I81,'ABP REC Calc'!$G$74:$AB$74,0)),'ABP REC Calc'!$C$75:$C$138,'ABP REC Spend'!$E81,'ABP REC Calc'!$B$75:$B$138,'ABP REC Spend'!$F81)*$D81,
IF(AND(M81&gt;0,(N$4-$G81)=(1+$B81)),((M81/$D81)-M81)/$C81,
(IF(AND((N$4-$G81)&lt;(7+$B81),(N$4-$G81)&gt;1),M81,0))))</f>
        <v>0</v>
      </c>
      <c r="O81" s="233">
        <f>IF(O$4=$G81+$B81,SUMIFS(INDEX('ABP REC Calc'!$G$75:$AB$138,,MATCH($I81,'ABP REC Calc'!$G$74:$AB$74,0)),'ABP REC Calc'!$C$75:$C$138,'ABP REC Spend'!$E81,'ABP REC Calc'!$B$75:$B$138,'ABP REC Spend'!$F81)*$D81,
IF(AND(N81&gt;0,(O$4-$G81)=(1+$B81)),((N81/$D81)-N81)/$C81,
(IF(AND((O$4-$G81)&lt;(7+$B81),(O$4-$G81)&gt;1),N81,0))))</f>
        <v>0</v>
      </c>
      <c r="P81" s="233">
        <f>IF(P$4=$G81+$B81,SUMIFS(INDEX('ABP REC Calc'!$G$75:$AB$138,,MATCH($I81,'ABP REC Calc'!$G$74:$AB$74,0)),'ABP REC Calc'!$C$75:$C$138,'ABP REC Spend'!$E81,'ABP REC Calc'!$B$75:$B$138,'ABP REC Spend'!$F81)*$D81,
IF(AND(O81&gt;0,(P$4-$G81)=(1+$B81)),((O81/$D81)-O81)/$C81,
(IF(AND((P$4-$G81)&lt;(7+$B81),(P$4-$G81)&gt;1),O81,0))))</f>
        <v>0</v>
      </c>
      <c r="Q81" s="233">
        <f>IF(Q$4=$G81+$B81,SUMIFS(INDEX('ABP REC Calc'!$G$75:$AB$138,,MATCH($I81,'ABP REC Calc'!$G$74:$AB$74,0)),'ABP REC Calc'!$C$75:$C$138,'ABP REC Spend'!$E81,'ABP REC Calc'!$B$75:$B$138,'ABP REC Spend'!$F81)*$D81,
IF(AND(P81&gt;0,(Q$4-$G81)=(1+$B81)),((P81/$D81)-P81)/$C81,
(IF(AND((Q$4-$G81)&lt;(7+$B81),(Q$4-$G81)&gt;1),P81,0))))</f>
        <v>0</v>
      </c>
      <c r="R81" s="233">
        <f>IF(R$4=$G81+$B81,SUMIFS(INDEX('ABP REC Calc'!$G$75:$AB$138,,MATCH($I81,'ABP REC Calc'!$G$74:$AB$74,0)),'ABP REC Calc'!$C$75:$C$138,'ABP REC Spend'!$E81,'ABP REC Calc'!$B$75:$B$138,'ABP REC Spend'!$F81)*$D81,
IF(AND(Q81&gt;0,(R$4-$G81)=(1+$B81)),((Q81/$D81)-Q81)/$C81,
(IF(AND((R$4-$G81)&lt;(7+$B81),(R$4-$G81)&gt;1),Q81,0))))</f>
        <v>0</v>
      </c>
      <c r="S81" s="233">
        <f>IF(S$4=$G81+$B81,SUMIFS(INDEX('ABP REC Calc'!$G$75:$AB$138,,MATCH($I81,'ABP REC Calc'!$G$74:$AB$74,0)),'ABP REC Calc'!$C$75:$C$138,'ABP REC Spend'!$E81,'ABP REC Calc'!$B$75:$B$138,'ABP REC Spend'!$F81)*$D81,
IF(AND(R81&gt;0,(S$4-$G81)=(1+$B81)),((R81/$D81)-R81)/$C81,
(IF(AND((S$4-$G81)&lt;(7+$B81),(S$4-$G81)&gt;1),R81,0))))</f>
        <v>23001104.276721805</v>
      </c>
      <c r="T81" s="233">
        <f>IF(T$4=$G81+$B81,SUMIFS(INDEX('ABP REC Calc'!$G$75:$AB$138,,MATCH($I81,'ABP REC Calc'!$G$74:$AB$74,0)),'ABP REC Calc'!$C$75:$C$138,'ABP REC Spend'!$E81,'ABP REC Calc'!$B$75:$B$138,'ABP REC Spend'!$F81)*$D81,
IF(AND(S81&gt;0,(T$4-$G81)=(1+$B81)),((S81/$D81)-S81)/$C81,
(IF(AND((T$4-$G81)&lt;(7+$B81),(T$4-$G81)&gt;1),S81,0))))</f>
        <v>21723265.150237262</v>
      </c>
      <c r="U81" s="233">
        <f>IF(U$4=$G81+$B81,SUMIFS(INDEX('ABP REC Calc'!$G$75:$AB$138,,MATCH($I81,'ABP REC Calc'!$G$74:$AB$74,0)),'ABP REC Calc'!$C$75:$C$138,'ABP REC Spend'!$E81,'ABP REC Calc'!$B$75:$B$138,'ABP REC Spend'!$F81)*$D81,
IF(AND(T81&gt;0,(U$4-$G81)=(1+$B81)),((T81/$D81)-T81)/$C81,
(IF(AND((U$4-$G81)&lt;(7+$B81),(U$4-$G81)&gt;1),T81,0))))</f>
        <v>21723265.150237262</v>
      </c>
      <c r="V81" s="233">
        <f>IF(V$4=$G81+$B81,SUMIFS(INDEX('ABP REC Calc'!$G$75:$AB$138,,MATCH($I81,'ABP REC Calc'!$G$74:$AB$74,0)),'ABP REC Calc'!$C$75:$C$138,'ABP REC Spend'!$E81,'ABP REC Calc'!$B$75:$B$138,'ABP REC Spend'!$F81)*$D81,
IF(AND(U81&gt;0,(V$4-$G81)=(1+$B81)),((U81/$D81)-U81)/$C81,
(IF(AND((V$4-$G81)&lt;(7+$B81),(V$4-$G81)&gt;1),U81,0))))</f>
        <v>21723265.150237262</v>
      </c>
      <c r="W81" s="233">
        <f>IF(W$4=$G81+$B81,SUMIFS(INDEX('ABP REC Calc'!$G$75:$AB$138,,MATCH($I81,'ABP REC Calc'!$G$74:$AB$74,0)),'ABP REC Calc'!$C$75:$C$138,'ABP REC Spend'!$E81,'ABP REC Calc'!$B$75:$B$138,'ABP REC Spend'!$F81)*$D81,
IF(AND(V81&gt;0,(W$4-$G81)=(1+$B81)),((V81/$D81)-V81)/$C81,
(IF(AND((W$4-$G81)&lt;(7+$B81),(W$4-$G81)&gt;1),V81,0))))</f>
        <v>21723265.150237262</v>
      </c>
      <c r="X81" s="233">
        <f>IF(X$4=$G81+$B81,SUMIFS(INDEX('ABP REC Calc'!$G$75:$AB$138,,MATCH($I81,'ABP REC Calc'!$G$74:$AB$74,0)),'ABP REC Calc'!$C$75:$C$138,'ABP REC Spend'!$E81,'ABP REC Calc'!$B$75:$B$138,'ABP REC Spend'!$F81)*$D81,
IF(AND(W81&gt;0,(X$4-$G81)=(1+$B81)),((W81/$D81)-W81)/$C81,
(IF(AND((X$4-$G81)&lt;(7+$B81),(X$4-$G81)&gt;1),W81,0))))</f>
        <v>21723265.150237262</v>
      </c>
      <c r="Y81" s="233">
        <f>IF(Y$4=$G81+$B81,SUMIFS(INDEX('ABP REC Calc'!$G$75:$AB$138,,MATCH($I81,'ABP REC Calc'!$G$74:$AB$74,0)),'ABP REC Calc'!$C$75:$C$138,'ABP REC Spend'!$E81,'ABP REC Calc'!$B$75:$B$138,'ABP REC Spend'!$F81)*$D81,
IF(AND(X81&gt;0,(Y$4-$G81)=(1+$B81)),((X81/$D81)-X81)/$C81,
(IF(AND((Y$4-$G81)&lt;(7+$B81),(Y$4-$G81)&gt;1),X81,0))))</f>
        <v>21723265.150237262</v>
      </c>
      <c r="Z81" s="233">
        <f>IF(Z$4=$G81+$B81,SUMIFS(INDEX('ABP REC Calc'!$G$75:$AB$138,,MATCH($I81,'ABP REC Calc'!$G$74:$AB$74,0)),'ABP REC Calc'!$C$75:$C$138,'ABP REC Spend'!$E81,'ABP REC Calc'!$B$75:$B$138,'ABP REC Spend'!$F81)*$D81,
IF(AND(Y81&gt;0,(Z$4-$G81)=(1+$B81)),((Y81/$D81)-Y81)/$C81,
(IF(AND((Z$4-$G81)&lt;(7+$B81),(Z$4-$G81)&gt;1),Y81,0))))</f>
        <v>0</v>
      </c>
      <c r="AA81" s="233">
        <f>IF(AA$4=$G81+$B81,SUMIFS(INDEX('ABP REC Calc'!$G$75:$AB$138,,MATCH($I81,'ABP REC Calc'!$G$74:$AB$74,0)),'ABP REC Calc'!$C$75:$C$138,'ABP REC Spend'!$E81,'ABP REC Calc'!$B$75:$B$138,'ABP REC Spend'!$F81)*$D81,
IF(AND(Z81&gt;0,(AA$4-$G81)=(1+$B81)),((Z81/$D81)-Z81)/$C81,
(IF(AND((AA$4-$G81)&lt;(7+$B81),(AA$4-$G81)&gt;1),Z81,0))))</f>
        <v>0</v>
      </c>
      <c r="AB81" s="233">
        <f>IF(AB$4=$G81+$B81,SUMIFS(INDEX('ABP REC Calc'!$G$75:$AB$138,,MATCH($I81,'ABP REC Calc'!$G$74:$AB$74,0)),'ABP REC Calc'!$C$75:$C$138,'ABP REC Spend'!$E81,'ABP REC Calc'!$B$75:$B$138,'ABP REC Spend'!$F81)*$D81,
IF(AND(AA81&gt;0,(AB$4-$G81)=(1+$B81)),((AA81/$D81)-AA81)/$C81,
(IF(AND((AB$4-$G81)&lt;(7+$B81),(AB$4-$G81)&gt;1),AA81,0))))</f>
        <v>0</v>
      </c>
      <c r="AC81" s="233">
        <f>IF(AC$4=$G81+$B81,SUMIFS(INDEX('ABP REC Calc'!$G$75:$AB$138,,MATCH($I81,'ABP REC Calc'!$G$74:$AB$74,0)),'ABP REC Calc'!$C$75:$C$138,'ABP REC Spend'!$E81,'ABP REC Calc'!$B$75:$B$138,'ABP REC Spend'!$F81)*$D81,
IF(AND(AB81&gt;0,(AC$4-$G81)=(1+$B81)),((AB81/$D81)-AB81)/$C81,
(IF(AND((AC$4-$G81)&lt;(7+$B81),(AC$4-$G81)&gt;1),AB81,0))))</f>
        <v>0</v>
      </c>
      <c r="AD81" s="233">
        <f>IF(AD$4=$G81+$B81,SUMIFS(INDEX('ABP REC Calc'!$G$75:$AB$138,,MATCH($I81,'ABP REC Calc'!$G$74:$AB$74,0)),'ABP REC Calc'!$C$75:$C$138,'ABP REC Spend'!$E81,'ABP REC Calc'!$B$75:$B$138,'ABP REC Spend'!$F81)*$D81,
IF(AND(AC81&gt;0,(AD$4-$G81)=(1+$B81)),((AC81/$D81)-AC81)/$C81,
(IF(AND((AD$4-$G81)&lt;(7+$B81),(AD$4-$G81)&gt;1),AC81,0))))</f>
        <v>0</v>
      </c>
      <c r="AE81" s="233">
        <f>IF(AE$4=$G81+$B81,SUMIFS(INDEX('ABP REC Calc'!$G$75:$AB$138,,MATCH($I81,'ABP REC Calc'!$G$74:$AB$74,0)),'ABP REC Calc'!$C$75:$C$138,'ABP REC Spend'!$E81,'ABP REC Calc'!$B$75:$B$138,'ABP REC Spend'!$F81)*$D81,
IF(AND(AD81&gt;0,(AE$4-$G81)=(1+$B81)),((AD81/$D81)-AD81)/$C81,
(IF(AND((AE$4-$G81)&lt;(7+$B81),(AE$4-$G81)&gt;1),AD81,0))))</f>
        <v>0</v>
      </c>
      <c r="AF81" s="233">
        <f>IF(AF$4=$G81+$B81,SUMIFS(INDEX('ABP REC Calc'!$G$75:$AB$138,,MATCH($I81,'ABP REC Calc'!$G$74:$AB$74,0)),'ABP REC Calc'!$C$75:$C$138,'ABP REC Spend'!$E81,'ABP REC Calc'!$B$75:$B$138,'ABP REC Spend'!$F81)*$D81,
IF(AND(AE81&gt;0,(AF$4-$G81)=(1+$B81)),((AE81/$D81)-AE81)/$C81,
(IF(AND((AF$4-$G81)&lt;(7+$B81),(AF$4-$G81)&gt;1),AE81,0))))</f>
        <v>0</v>
      </c>
      <c r="AG81" s="233">
        <f>IF(AG$4=$G81+$B81,SUMIFS(INDEX('ABP REC Calc'!$G$75:$AB$138,,MATCH($I81,'ABP REC Calc'!$G$74:$AB$74,0)),'ABP REC Calc'!$C$75:$C$138,'ABP REC Spend'!$E81,'ABP REC Calc'!$B$75:$B$138,'ABP REC Spend'!$F81)*$D81,
IF(AND(AF81&gt;0,(AG$4-$G81)=(1+$B81)),((AF81/$D81)-AF81)/$C81,
(IF(AND((AG$4-$G81)&lt;(7+$B81),(AG$4-$G81)&gt;1),AF81,0))))</f>
        <v>0</v>
      </c>
      <c r="AH81" s="233">
        <f>IF(AH$4=$G81+$B81,SUMIFS(INDEX('ABP REC Calc'!$G$75:$AB$138,,MATCH($I81,'ABP REC Calc'!$G$74:$AB$74,0)),'ABP REC Calc'!$C$75:$C$138,'ABP REC Spend'!$E81,'ABP REC Calc'!$B$75:$B$138,'ABP REC Spend'!$F81)*$D81,
IF(AND(AG81&gt;0,(AH$4-$G81)=(1+$B81)),((AG81/$D81)-AG81)/$C81,
(IF(AND((AH$4-$G81)&lt;(7+$B81),(AH$4-$G81)&gt;1),AG81,0))))</f>
        <v>0</v>
      </c>
    </row>
    <row r="82" spans="2:34" ht="14.75" customHeight="1" x14ac:dyDescent="0.25">
      <c r="B82" s="332" cm="1">
        <f t="array" ref="B82">INDEX(Inputs_ByYear!$D$78:$D$83, MATCH('ABP REC Spend'!$E82, Inputs_ByYear!$B$78:$B$83,0),)</f>
        <v>1</v>
      </c>
      <c r="C82" s="332" cm="1">
        <f t="array" ref="C82">INDEX(Inputs_ByYear!$D$60:$D$65, MATCH('ABP REC Spend'!$E82,Inputs_ByYear!$B$60:$B$65,0),)</f>
        <v>6</v>
      </c>
      <c r="D82" s="332" cm="1">
        <f t="array" ref="D82">INDEX(Inputs_ByYear!$D$69:$D$74, MATCH('ABP REC Spend'!$E82, Inputs_ByYear!$B$69:$B$74,0),)</f>
        <v>0.15</v>
      </c>
      <c r="E82" s="222" t="s">
        <v>234</v>
      </c>
      <c r="F82" s="219" t="s">
        <v>259</v>
      </c>
      <c r="G82" s="219">
        <f t="shared" si="4"/>
        <v>2033</v>
      </c>
      <c r="H82" s="219"/>
      <c r="I82" s="227" t="s">
        <v>31</v>
      </c>
      <c r="J82" s="234">
        <v>0</v>
      </c>
      <c r="K82" s="233">
        <f>IF(K$4=$G82+$B82,SUMIFS(INDEX('ABP REC Calc'!$G$75:$AB$138,,MATCH($I82,'ABP REC Calc'!$G$74:$AB$74,0)),'ABP REC Calc'!$C$75:$C$138,'ABP REC Spend'!$E82,'ABP REC Calc'!$B$75:$B$138,'ABP REC Spend'!$F82)*$D82,
IF(AND(J82&gt;0,(K$4-$G82)=(1+$B82)),((J82/$D82)-J82)/$C82,
(IF(AND((K$4-$G82)&lt;(7+$B82),(K$4-$G82)&gt;1),J82,0))))</f>
        <v>0</v>
      </c>
      <c r="L82" s="233">
        <f>IF(L$4=$G82+$B82,SUMIFS(INDEX('ABP REC Calc'!$G$75:$AB$138,,MATCH($I82,'ABP REC Calc'!$G$74:$AB$74,0)),'ABP REC Calc'!$C$75:$C$138,'ABP REC Spend'!$E82,'ABP REC Calc'!$B$75:$B$138,'ABP REC Spend'!$F82)*$D82,
IF(AND(K82&gt;0,(L$4-$G82)=(1+$B82)),((K82/$D82)-K82)/$C82,
(IF(AND((L$4-$G82)&lt;(7+$B82),(L$4-$G82)&gt;1),K82,0))))</f>
        <v>0</v>
      </c>
      <c r="M82" s="233">
        <f>IF(M$4=$G82+$B82,SUMIFS(INDEX('ABP REC Calc'!$G$75:$AB$138,,MATCH($I82,'ABP REC Calc'!$G$74:$AB$74,0)),'ABP REC Calc'!$C$75:$C$138,'ABP REC Spend'!$E82,'ABP REC Calc'!$B$75:$B$138,'ABP REC Spend'!$F82)*$D82,
IF(AND(L82&gt;0,(M$4-$G82)=(1+$B82)),((L82/$D82)-L82)/$C82,
(IF(AND((M$4-$G82)&lt;(7+$B82),(M$4-$G82)&gt;1),L82,0))))</f>
        <v>0</v>
      </c>
      <c r="N82" s="233">
        <f>IF(N$4=$G82+$B82,SUMIFS(INDEX('ABP REC Calc'!$G$75:$AB$138,,MATCH($I82,'ABP REC Calc'!$G$74:$AB$74,0)),'ABP REC Calc'!$C$75:$C$138,'ABP REC Spend'!$E82,'ABP REC Calc'!$B$75:$B$138,'ABP REC Spend'!$F82)*$D82,
IF(AND(M82&gt;0,(N$4-$G82)=(1+$B82)),((M82/$D82)-M82)/$C82,
(IF(AND((N$4-$G82)&lt;(7+$B82),(N$4-$G82)&gt;1),M82,0))))</f>
        <v>0</v>
      </c>
      <c r="O82" s="233">
        <f>IF(O$4=$G82+$B82,SUMIFS(INDEX('ABP REC Calc'!$G$75:$AB$138,,MATCH($I82,'ABP REC Calc'!$G$74:$AB$74,0)),'ABP REC Calc'!$C$75:$C$138,'ABP REC Spend'!$E82,'ABP REC Calc'!$B$75:$B$138,'ABP REC Spend'!$F82)*$D82,
IF(AND(N82&gt;0,(O$4-$G82)=(1+$B82)),((N82/$D82)-N82)/$C82,
(IF(AND((O$4-$G82)&lt;(7+$B82),(O$4-$G82)&gt;1),N82,0))))</f>
        <v>0</v>
      </c>
      <c r="P82" s="233">
        <f>IF(P$4=$G82+$B82,SUMIFS(INDEX('ABP REC Calc'!$G$75:$AB$138,,MATCH($I82,'ABP REC Calc'!$G$74:$AB$74,0)),'ABP REC Calc'!$C$75:$C$138,'ABP REC Spend'!$E82,'ABP REC Calc'!$B$75:$B$138,'ABP REC Spend'!$F82)*$D82,
IF(AND(O82&gt;0,(P$4-$G82)=(1+$B82)),((O82/$D82)-O82)/$C82,
(IF(AND((P$4-$G82)&lt;(7+$B82),(P$4-$G82)&gt;1),O82,0))))</f>
        <v>0</v>
      </c>
      <c r="Q82" s="233">
        <f>IF(Q$4=$G82+$B82,SUMIFS(INDEX('ABP REC Calc'!$G$75:$AB$138,,MATCH($I82,'ABP REC Calc'!$G$74:$AB$74,0)),'ABP REC Calc'!$C$75:$C$138,'ABP REC Spend'!$E82,'ABP REC Calc'!$B$75:$B$138,'ABP REC Spend'!$F82)*$D82,
IF(AND(P82&gt;0,(Q$4-$G82)=(1+$B82)),((P82/$D82)-P82)/$C82,
(IF(AND((Q$4-$G82)&lt;(7+$B82),(Q$4-$G82)&gt;1),P82,0))))</f>
        <v>0</v>
      </c>
      <c r="R82" s="233">
        <f>IF(R$4=$G82+$B82,SUMIFS(INDEX('ABP REC Calc'!$G$75:$AB$138,,MATCH($I82,'ABP REC Calc'!$G$74:$AB$74,0)),'ABP REC Calc'!$C$75:$C$138,'ABP REC Spend'!$E82,'ABP REC Calc'!$B$75:$B$138,'ABP REC Spend'!$F82)*$D82,
IF(AND(Q82&gt;0,(R$4-$G82)=(1+$B82)),((Q82/$D82)-Q82)/$C82,
(IF(AND((R$4-$G82)&lt;(7+$B82),(R$4-$G82)&gt;1),Q82,0))))</f>
        <v>0</v>
      </c>
      <c r="S82" s="233">
        <f>IF(S$4=$G82+$B82,SUMIFS(INDEX('ABP REC Calc'!$G$75:$AB$138,,MATCH($I82,'ABP REC Calc'!$G$74:$AB$74,0)),'ABP REC Calc'!$C$75:$C$138,'ABP REC Spend'!$E82,'ABP REC Calc'!$B$75:$B$138,'ABP REC Spend'!$F82)*$D82,
IF(AND(R82&gt;0,(S$4-$G82)=(1+$B82)),((R82/$D82)-R82)/$C82,
(IF(AND((S$4-$G82)&lt;(7+$B82),(S$4-$G82)&gt;1),R82,0))))</f>
        <v>0</v>
      </c>
      <c r="T82" s="233">
        <f>IF(T$4=$G82+$B82,SUMIFS(INDEX('ABP REC Calc'!$G$75:$AB$138,,MATCH($I82,'ABP REC Calc'!$G$74:$AB$74,0)),'ABP REC Calc'!$C$75:$C$138,'ABP REC Spend'!$E82,'ABP REC Calc'!$B$75:$B$138,'ABP REC Spend'!$F82)*$D82,
IF(AND(S82&gt;0,(T$4-$G82)=(1+$B82)),((S82/$D82)-S82)/$C82,
(IF(AND((T$4-$G82)&lt;(7+$B82),(T$4-$G82)&gt;1),S82,0))))</f>
        <v>22771093.233954594</v>
      </c>
      <c r="U82" s="233">
        <f>IF(U$4=$G82+$B82,SUMIFS(INDEX('ABP REC Calc'!$G$75:$AB$138,,MATCH($I82,'ABP REC Calc'!$G$74:$AB$74,0)),'ABP REC Calc'!$C$75:$C$138,'ABP REC Spend'!$E82,'ABP REC Calc'!$B$75:$B$138,'ABP REC Spend'!$F82)*$D82,
IF(AND(T82&gt;0,(U$4-$G82)=(1+$B82)),((T82/$D82)-T82)/$C82,
(IF(AND((U$4-$G82)&lt;(7+$B82),(U$4-$G82)&gt;1),T82,0))))</f>
        <v>21506032.498734895</v>
      </c>
      <c r="V82" s="233">
        <f>IF(V$4=$G82+$B82,SUMIFS(INDEX('ABP REC Calc'!$G$75:$AB$138,,MATCH($I82,'ABP REC Calc'!$G$74:$AB$74,0)),'ABP REC Calc'!$C$75:$C$138,'ABP REC Spend'!$E82,'ABP REC Calc'!$B$75:$B$138,'ABP REC Spend'!$F82)*$D82,
IF(AND(U82&gt;0,(V$4-$G82)=(1+$B82)),((U82/$D82)-U82)/$C82,
(IF(AND((V$4-$G82)&lt;(7+$B82),(V$4-$G82)&gt;1),U82,0))))</f>
        <v>21506032.498734895</v>
      </c>
      <c r="W82" s="233">
        <f>IF(W$4=$G82+$B82,SUMIFS(INDEX('ABP REC Calc'!$G$75:$AB$138,,MATCH($I82,'ABP REC Calc'!$G$74:$AB$74,0)),'ABP REC Calc'!$C$75:$C$138,'ABP REC Spend'!$E82,'ABP REC Calc'!$B$75:$B$138,'ABP REC Spend'!$F82)*$D82,
IF(AND(V82&gt;0,(W$4-$G82)=(1+$B82)),((V82/$D82)-V82)/$C82,
(IF(AND((W$4-$G82)&lt;(7+$B82),(W$4-$G82)&gt;1),V82,0))))</f>
        <v>21506032.498734895</v>
      </c>
      <c r="X82" s="233">
        <f>IF(X$4=$G82+$B82,SUMIFS(INDEX('ABP REC Calc'!$G$75:$AB$138,,MATCH($I82,'ABP REC Calc'!$G$74:$AB$74,0)),'ABP REC Calc'!$C$75:$C$138,'ABP REC Spend'!$E82,'ABP REC Calc'!$B$75:$B$138,'ABP REC Spend'!$F82)*$D82,
IF(AND(W82&gt;0,(X$4-$G82)=(1+$B82)),((W82/$D82)-W82)/$C82,
(IF(AND((X$4-$G82)&lt;(7+$B82),(X$4-$G82)&gt;1),W82,0))))</f>
        <v>21506032.498734895</v>
      </c>
      <c r="Y82" s="233">
        <f>IF(Y$4=$G82+$B82,SUMIFS(INDEX('ABP REC Calc'!$G$75:$AB$138,,MATCH($I82,'ABP REC Calc'!$G$74:$AB$74,0)),'ABP REC Calc'!$C$75:$C$138,'ABP REC Spend'!$E82,'ABP REC Calc'!$B$75:$B$138,'ABP REC Spend'!$F82)*$D82,
IF(AND(X82&gt;0,(Y$4-$G82)=(1+$B82)),((X82/$D82)-X82)/$C82,
(IF(AND((Y$4-$G82)&lt;(7+$B82),(Y$4-$G82)&gt;1),X82,0))))</f>
        <v>21506032.498734895</v>
      </c>
      <c r="Z82" s="233">
        <f>IF(Z$4=$G82+$B82,SUMIFS(INDEX('ABP REC Calc'!$G$75:$AB$138,,MATCH($I82,'ABP REC Calc'!$G$74:$AB$74,0)),'ABP REC Calc'!$C$75:$C$138,'ABP REC Spend'!$E82,'ABP REC Calc'!$B$75:$B$138,'ABP REC Spend'!$F82)*$D82,
IF(AND(Y82&gt;0,(Z$4-$G82)=(1+$B82)),((Y82/$D82)-Y82)/$C82,
(IF(AND((Z$4-$G82)&lt;(7+$B82),(Z$4-$G82)&gt;1),Y82,0))))</f>
        <v>21506032.498734895</v>
      </c>
      <c r="AA82" s="233">
        <f>IF(AA$4=$G82+$B82,SUMIFS(INDEX('ABP REC Calc'!$G$75:$AB$138,,MATCH($I82,'ABP REC Calc'!$G$74:$AB$74,0)),'ABP REC Calc'!$C$75:$C$138,'ABP REC Spend'!$E82,'ABP REC Calc'!$B$75:$B$138,'ABP REC Spend'!$F82)*$D82,
IF(AND(Z82&gt;0,(AA$4-$G82)=(1+$B82)),((Z82/$D82)-Z82)/$C82,
(IF(AND((AA$4-$G82)&lt;(7+$B82),(AA$4-$G82)&gt;1),Z82,0))))</f>
        <v>0</v>
      </c>
      <c r="AB82" s="233">
        <f>IF(AB$4=$G82+$B82,SUMIFS(INDEX('ABP REC Calc'!$G$75:$AB$138,,MATCH($I82,'ABP REC Calc'!$G$74:$AB$74,0)),'ABP REC Calc'!$C$75:$C$138,'ABP REC Spend'!$E82,'ABP REC Calc'!$B$75:$B$138,'ABP REC Spend'!$F82)*$D82,
IF(AND(AA82&gt;0,(AB$4-$G82)=(1+$B82)),((AA82/$D82)-AA82)/$C82,
(IF(AND((AB$4-$G82)&lt;(7+$B82),(AB$4-$G82)&gt;1),AA82,0))))</f>
        <v>0</v>
      </c>
      <c r="AC82" s="233">
        <f>IF(AC$4=$G82+$B82,SUMIFS(INDEX('ABP REC Calc'!$G$75:$AB$138,,MATCH($I82,'ABP REC Calc'!$G$74:$AB$74,0)),'ABP REC Calc'!$C$75:$C$138,'ABP REC Spend'!$E82,'ABP REC Calc'!$B$75:$B$138,'ABP REC Spend'!$F82)*$D82,
IF(AND(AB82&gt;0,(AC$4-$G82)=(1+$B82)),((AB82/$D82)-AB82)/$C82,
(IF(AND((AC$4-$G82)&lt;(7+$B82),(AC$4-$G82)&gt;1),AB82,0))))</f>
        <v>0</v>
      </c>
      <c r="AD82" s="233">
        <f>IF(AD$4=$G82+$B82,SUMIFS(INDEX('ABP REC Calc'!$G$75:$AB$138,,MATCH($I82,'ABP REC Calc'!$G$74:$AB$74,0)),'ABP REC Calc'!$C$75:$C$138,'ABP REC Spend'!$E82,'ABP REC Calc'!$B$75:$B$138,'ABP REC Spend'!$F82)*$D82,
IF(AND(AC82&gt;0,(AD$4-$G82)=(1+$B82)),((AC82/$D82)-AC82)/$C82,
(IF(AND((AD$4-$G82)&lt;(7+$B82),(AD$4-$G82)&gt;1),AC82,0))))</f>
        <v>0</v>
      </c>
      <c r="AE82" s="233">
        <f>IF(AE$4=$G82+$B82,SUMIFS(INDEX('ABP REC Calc'!$G$75:$AB$138,,MATCH($I82,'ABP REC Calc'!$G$74:$AB$74,0)),'ABP REC Calc'!$C$75:$C$138,'ABP REC Spend'!$E82,'ABP REC Calc'!$B$75:$B$138,'ABP REC Spend'!$F82)*$D82,
IF(AND(AD82&gt;0,(AE$4-$G82)=(1+$B82)),((AD82/$D82)-AD82)/$C82,
(IF(AND((AE$4-$G82)&lt;(7+$B82),(AE$4-$G82)&gt;1),AD82,0))))</f>
        <v>0</v>
      </c>
      <c r="AF82" s="233">
        <f>IF(AF$4=$G82+$B82,SUMIFS(INDEX('ABP REC Calc'!$G$75:$AB$138,,MATCH($I82,'ABP REC Calc'!$G$74:$AB$74,0)),'ABP REC Calc'!$C$75:$C$138,'ABP REC Spend'!$E82,'ABP REC Calc'!$B$75:$B$138,'ABP REC Spend'!$F82)*$D82,
IF(AND(AE82&gt;0,(AF$4-$G82)=(1+$B82)),((AE82/$D82)-AE82)/$C82,
(IF(AND((AF$4-$G82)&lt;(7+$B82),(AF$4-$G82)&gt;1),AE82,0))))</f>
        <v>0</v>
      </c>
      <c r="AG82" s="233">
        <f>IF(AG$4=$G82+$B82,SUMIFS(INDEX('ABP REC Calc'!$G$75:$AB$138,,MATCH($I82,'ABP REC Calc'!$G$74:$AB$74,0)),'ABP REC Calc'!$C$75:$C$138,'ABP REC Spend'!$E82,'ABP REC Calc'!$B$75:$B$138,'ABP REC Spend'!$F82)*$D82,
IF(AND(AF82&gt;0,(AG$4-$G82)=(1+$B82)),((AF82/$D82)-AF82)/$C82,
(IF(AND((AG$4-$G82)&lt;(7+$B82),(AG$4-$G82)&gt;1),AF82,0))))</f>
        <v>0</v>
      </c>
      <c r="AH82" s="233">
        <f>IF(AH$4=$G82+$B82,SUMIFS(INDEX('ABP REC Calc'!$G$75:$AB$138,,MATCH($I82,'ABP REC Calc'!$G$74:$AB$74,0)),'ABP REC Calc'!$C$75:$C$138,'ABP REC Spend'!$E82,'ABP REC Calc'!$B$75:$B$138,'ABP REC Spend'!$F82)*$D82,
IF(AND(AG82&gt;0,(AH$4-$G82)=(1+$B82)),((AG82/$D82)-AG82)/$C82,
(IF(AND((AH$4-$G82)&lt;(7+$B82),(AH$4-$G82)&gt;1),AG82,0))))</f>
        <v>0</v>
      </c>
    </row>
    <row r="83" spans="2:34" ht="14.75" customHeight="1" x14ac:dyDescent="0.25">
      <c r="B83" s="332" cm="1">
        <f t="array" ref="B83">INDEX(Inputs_ByYear!$D$78:$D$83, MATCH('ABP REC Spend'!$E83, Inputs_ByYear!$B$78:$B$83,0),)</f>
        <v>1</v>
      </c>
      <c r="C83" s="332" cm="1">
        <f t="array" ref="C83">INDEX(Inputs_ByYear!$D$60:$D$65, MATCH('ABP REC Spend'!$E83,Inputs_ByYear!$B$60:$B$65,0),)</f>
        <v>6</v>
      </c>
      <c r="D83" s="332" cm="1">
        <f t="array" ref="D83">INDEX(Inputs_ByYear!$D$69:$D$74, MATCH('ABP REC Spend'!$E83, Inputs_ByYear!$B$69:$B$74,0),)</f>
        <v>0.15</v>
      </c>
      <c r="E83" s="222" t="s">
        <v>234</v>
      </c>
      <c r="F83" s="219" t="s">
        <v>259</v>
      </c>
      <c r="G83" s="219">
        <f t="shared" si="4"/>
        <v>2034</v>
      </c>
      <c r="H83" s="219"/>
      <c r="I83" s="227" t="s">
        <v>32</v>
      </c>
      <c r="J83" s="234">
        <v>0</v>
      </c>
      <c r="K83" s="233">
        <f>IF(K$4=$G83+$B83,SUMIFS(INDEX('ABP REC Calc'!$G$75:$AB$138,,MATCH($I83,'ABP REC Calc'!$G$74:$AB$74,0)),'ABP REC Calc'!$C$75:$C$138,'ABP REC Spend'!$E83,'ABP REC Calc'!$B$75:$B$138,'ABP REC Spend'!$F83)*$D83,
IF(AND(J83&gt;0,(K$4-$G83)=(1+$B83)),((J83/$D83)-J83)/$C83,
(IF(AND((K$4-$G83)&lt;(7+$B83),(K$4-$G83)&gt;1),J83,0))))</f>
        <v>0</v>
      </c>
      <c r="L83" s="233">
        <f>IF(L$4=$G83+$B83,SUMIFS(INDEX('ABP REC Calc'!$G$75:$AB$138,,MATCH($I83,'ABP REC Calc'!$G$74:$AB$74,0)),'ABP REC Calc'!$C$75:$C$138,'ABP REC Spend'!$E83,'ABP REC Calc'!$B$75:$B$138,'ABP REC Spend'!$F83)*$D83,
IF(AND(K83&gt;0,(L$4-$G83)=(1+$B83)),((K83/$D83)-K83)/$C83,
(IF(AND((L$4-$G83)&lt;(7+$B83),(L$4-$G83)&gt;1),K83,0))))</f>
        <v>0</v>
      </c>
      <c r="M83" s="233">
        <f>IF(M$4=$G83+$B83,SUMIFS(INDEX('ABP REC Calc'!$G$75:$AB$138,,MATCH($I83,'ABP REC Calc'!$G$74:$AB$74,0)),'ABP REC Calc'!$C$75:$C$138,'ABP REC Spend'!$E83,'ABP REC Calc'!$B$75:$B$138,'ABP REC Spend'!$F83)*$D83,
IF(AND(L83&gt;0,(M$4-$G83)=(1+$B83)),((L83/$D83)-L83)/$C83,
(IF(AND((M$4-$G83)&lt;(7+$B83),(M$4-$G83)&gt;1),L83,0))))</f>
        <v>0</v>
      </c>
      <c r="N83" s="233">
        <f>IF(N$4=$G83+$B83,SUMIFS(INDEX('ABP REC Calc'!$G$75:$AB$138,,MATCH($I83,'ABP REC Calc'!$G$74:$AB$74,0)),'ABP REC Calc'!$C$75:$C$138,'ABP REC Spend'!$E83,'ABP REC Calc'!$B$75:$B$138,'ABP REC Spend'!$F83)*$D83,
IF(AND(M83&gt;0,(N$4-$G83)=(1+$B83)),((M83/$D83)-M83)/$C83,
(IF(AND((N$4-$G83)&lt;(7+$B83),(N$4-$G83)&gt;1),M83,0))))</f>
        <v>0</v>
      </c>
      <c r="O83" s="233">
        <f>IF(O$4=$G83+$B83,SUMIFS(INDEX('ABP REC Calc'!$G$75:$AB$138,,MATCH($I83,'ABP REC Calc'!$G$74:$AB$74,0)),'ABP REC Calc'!$C$75:$C$138,'ABP REC Spend'!$E83,'ABP REC Calc'!$B$75:$B$138,'ABP REC Spend'!$F83)*$D83,
IF(AND(N83&gt;0,(O$4-$G83)=(1+$B83)),((N83/$D83)-N83)/$C83,
(IF(AND((O$4-$G83)&lt;(7+$B83),(O$4-$G83)&gt;1),N83,0))))</f>
        <v>0</v>
      </c>
      <c r="P83" s="233">
        <f>IF(P$4=$G83+$B83,SUMIFS(INDEX('ABP REC Calc'!$G$75:$AB$138,,MATCH($I83,'ABP REC Calc'!$G$74:$AB$74,0)),'ABP REC Calc'!$C$75:$C$138,'ABP REC Spend'!$E83,'ABP REC Calc'!$B$75:$B$138,'ABP REC Spend'!$F83)*$D83,
IF(AND(O83&gt;0,(P$4-$G83)=(1+$B83)),((O83/$D83)-O83)/$C83,
(IF(AND((P$4-$G83)&lt;(7+$B83),(P$4-$G83)&gt;1),O83,0))))</f>
        <v>0</v>
      </c>
      <c r="Q83" s="233">
        <f>IF(Q$4=$G83+$B83,SUMIFS(INDEX('ABP REC Calc'!$G$75:$AB$138,,MATCH($I83,'ABP REC Calc'!$G$74:$AB$74,0)),'ABP REC Calc'!$C$75:$C$138,'ABP REC Spend'!$E83,'ABP REC Calc'!$B$75:$B$138,'ABP REC Spend'!$F83)*$D83,
IF(AND(P83&gt;0,(Q$4-$G83)=(1+$B83)),((P83/$D83)-P83)/$C83,
(IF(AND((Q$4-$G83)&lt;(7+$B83),(Q$4-$G83)&gt;1),P83,0))))</f>
        <v>0</v>
      </c>
      <c r="R83" s="233">
        <f>IF(R$4=$G83+$B83,SUMIFS(INDEX('ABP REC Calc'!$G$75:$AB$138,,MATCH($I83,'ABP REC Calc'!$G$74:$AB$74,0)),'ABP REC Calc'!$C$75:$C$138,'ABP REC Spend'!$E83,'ABP REC Calc'!$B$75:$B$138,'ABP REC Spend'!$F83)*$D83,
IF(AND(Q83&gt;0,(R$4-$G83)=(1+$B83)),((Q83/$D83)-Q83)/$C83,
(IF(AND((R$4-$G83)&lt;(7+$B83),(R$4-$G83)&gt;1),Q83,0))))</f>
        <v>0</v>
      </c>
      <c r="S83" s="233">
        <f>IF(S$4=$G83+$B83,SUMIFS(INDEX('ABP REC Calc'!$G$75:$AB$138,,MATCH($I83,'ABP REC Calc'!$G$74:$AB$74,0)),'ABP REC Calc'!$C$75:$C$138,'ABP REC Spend'!$E83,'ABP REC Calc'!$B$75:$B$138,'ABP REC Spend'!$F83)*$D83,
IF(AND(R83&gt;0,(S$4-$G83)=(1+$B83)),((R83/$D83)-R83)/$C83,
(IF(AND((S$4-$G83)&lt;(7+$B83),(S$4-$G83)&gt;1),R83,0))))</f>
        <v>0</v>
      </c>
      <c r="T83" s="233">
        <f>IF(T$4=$G83+$B83,SUMIFS(INDEX('ABP REC Calc'!$G$75:$AB$138,,MATCH($I83,'ABP REC Calc'!$G$74:$AB$74,0)),'ABP REC Calc'!$C$75:$C$138,'ABP REC Spend'!$E83,'ABP REC Calc'!$B$75:$B$138,'ABP REC Spend'!$F83)*$D83,
IF(AND(S83&gt;0,(T$4-$G83)=(1+$B83)),((S83/$D83)-S83)/$C83,
(IF(AND((T$4-$G83)&lt;(7+$B83),(T$4-$G83)&gt;1),S83,0))))</f>
        <v>0</v>
      </c>
      <c r="U83" s="233">
        <f>IF(U$4=$G83+$B83,SUMIFS(INDEX('ABP REC Calc'!$G$75:$AB$138,,MATCH($I83,'ABP REC Calc'!$G$74:$AB$74,0)),'ABP REC Calc'!$C$75:$C$138,'ABP REC Spend'!$E83,'ABP REC Calc'!$B$75:$B$138,'ABP REC Spend'!$F83)*$D83,
IF(AND(T83&gt;0,(U$4-$G83)=(1+$B83)),((T83/$D83)-T83)/$C83,
(IF(AND((U$4-$G83)&lt;(7+$B83),(U$4-$G83)&gt;1),T83,0))))</f>
        <v>22543382.301615044</v>
      </c>
      <c r="V83" s="233">
        <f>IF(V$4=$G83+$B83,SUMIFS(INDEX('ABP REC Calc'!$G$75:$AB$138,,MATCH($I83,'ABP REC Calc'!$G$74:$AB$74,0)),'ABP REC Calc'!$C$75:$C$138,'ABP REC Spend'!$E83,'ABP REC Calc'!$B$75:$B$138,'ABP REC Spend'!$F83)*$D83,
IF(AND(U83&gt;0,(V$4-$G83)=(1+$B83)),((U83/$D83)-U83)/$C83,
(IF(AND((V$4-$G83)&lt;(7+$B83),(V$4-$G83)&gt;1),U83,0))))</f>
        <v>21290972.173747543</v>
      </c>
      <c r="W83" s="233">
        <f>IF(W$4=$G83+$B83,SUMIFS(INDEX('ABP REC Calc'!$G$75:$AB$138,,MATCH($I83,'ABP REC Calc'!$G$74:$AB$74,0)),'ABP REC Calc'!$C$75:$C$138,'ABP REC Spend'!$E83,'ABP REC Calc'!$B$75:$B$138,'ABP REC Spend'!$F83)*$D83,
IF(AND(V83&gt;0,(W$4-$G83)=(1+$B83)),((V83/$D83)-V83)/$C83,
(IF(AND((W$4-$G83)&lt;(7+$B83),(W$4-$G83)&gt;1),V83,0))))</f>
        <v>21290972.173747543</v>
      </c>
      <c r="X83" s="233">
        <f>IF(X$4=$G83+$B83,SUMIFS(INDEX('ABP REC Calc'!$G$75:$AB$138,,MATCH($I83,'ABP REC Calc'!$G$74:$AB$74,0)),'ABP REC Calc'!$C$75:$C$138,'ABP REC Spend'!$E83,'ABP REC Calc'!$B$75:$B$138,'ABP REC Spend'!$F83)*$D83,
IF(AND(W83&gt;0,(X$4-$G83)=(1+$B83)),((W83/$D83)-W83)/$C83,
(IF(AND((X$4-$G83)&lt;(7+$B83),(X$4-$G83)&gt;1),W83,0))))</f>
        <v>21290972.173747543</v>
      </c>
      <c r="Y83" s="233">
        <f>IF(Y$4=$G83+$B83,SUMIFS(INDEX('ABP REC Calc'!$G$75:$AB$138,,MATCH($I83,'ABP REC Calc'!$G$74:$AB$74,0)),'ABP REC Calc'!$C$75:$C$138,'ABP REC Spend'!$E83,'ABP REC Calc'!$B$75:$B$138,'ABP REC Spend'!$F83)*$D83,
IF(AND(X83&gt;0,(Y$4-$G83)=(1+$B83)),((X83/$D83)-X83)/$C83,
(IF(AND((Y$4-$G83)&lt;(7+$B83),(Y$4-$G83)&gt;1),X83,0))))</f>
        <v>21290972.173747543</v>
      </c>
      <c r="Z83" s="233">
        <f>IF(Z$4=$G83+$B83,SUMIFS(INDEX('ABP REC Calc'!$G$75:$AB$138,,MATCH($I83,'ABP REC Calc'!$G$74:$AB$74,0)),'ABP REC Calc'!$C$75:$C$138,'ABP REC Spend'!$E83,'ABP REC Calc'!$B$75:$B$138,'ABP REC Spend'!$F83)*$D83,
IF(AND(Y83&gt;0,(Z$4-$G83)=(1+$B83)),((Y83/$D83)-Y83)/$C83,
(IF(AND((Z$4-$G83)&lt;(7+$B83),(Z$4-$G83)&gt;1),Y83,0))))</f>
        <v>21290972.173747543</v>
      </c>
      <c r="AA83" s="233">
        <f>IF(AA$4=$G83+$B83,SUMIFS(INDEX('ABP REC Calc'!$G$75:$AB$138,,MATCH($I83,'ABP REC Calc'!$G$74:$AB$74,0)),'ABP REC Calc'!$C$75:$C$138,'ABP REC Spend'!$E83,'ABP REC Calc'!$B$75:$B$138,'ABP REC Spend'!$F83)*$D83,
IF(AND(Z83&gt;0,(AA$4-$G83)=(1+$B83)),((Z83/$D83)-Z83)/$C83,
(IF(AND((AA$4-$G83)&lt;(7+$B83),(AA$4-$G83)&gt;1),Z83,0))))</f>
        <v>21290972.173747543</v>
      </c>
      <c r="AB83" s="233">
        <f>IF(AB$4=$G83+$B83,SUMIFS(INDEX('ABP REC Calc'!$G$75:$AB$138,,MATCH($I83,'ABP REC Calc'!$G$74:$AB$74,0)),'ABP REC Calc'!$C$75:$C$138,'ABP REC Spend'!$E83,'ABP REC Calc'!$B$75:$B$138,'ABP REC Spend'!$F83)*$D83,
IF(AND(AA83&gt;0,(AB$4-$G83)=(1+$B83)),((AA83/$D83)-AA83)/$C83,
(IF(AND((AB$4-$G83)&lt;(7+$B83),(AB$4-$G83)&gt;1),AA83,0))))</f>
        <v>0</v>
      </c>
      <c r="AC83" s="233">
        <f>IF(AC$4=$G83+$B83,SUMIFS(INDEX('ABP REC Calc'!$G$75:$AB$138,,MATCH($I83,'ABP REC Calc'!$G$74:$AB$74,0)),'ABP REC Calc'!$C$75:$C$138,'ABP REC Spend'!$E83,'ABP REC Calc'!$B$75:$B$138,'ABP REC Spend'!$F83)*$D83,
IF(AND(AB83&gt;0,(AC$4-$G83)=(1+$B83)),((AB83/$D83)-AB83)/$C83,
(IF(AND((AC$4-$G83)&lt;(7+$B83),(AC$4-$G83)&gt;1),AB83,0))))</f>
        <v>0</v>
      </c>
      <c r="AD83" s="233">
        <f>IF(AD$4=$G83+$B83,SUMIFS(INDEX('ABP REC Calc'!$G$75:$AB$138,,MATCH($I83,'ABP REC Calc'!$G$74:$AB$74,0)),'ABP REC Calc'!$C$75:$C$138,'ABP REC Spend'!$E83,'ABP REC Calc'!$B$75:$B$138,'ABP REC Spend'!$F83)*$D83,
IF(AND(AC83&gt;0,(AD$4-$G83)=(1+$B83)),((AC83/$D83)-AC83)/$C83,
(IF(AND((AD$4-$G83)&lt;(7+$B83),(AD$4-$G83)&gt;1),AC83,0))))</f>
        <v>0</v>
      </c>
      <c r="AE83" s="233">
        <f>IF(AE$4=$G83+$B83,SUMIFS(INDEX('ABP REC Calc'!$G$75:$AB$138,,MATCH($I83,'ABP REC Calc'!$G$74:$AB$74,0)),'ABP REC Calc'!$C$75:$C$138,'ABP REC Spend'!$E83,'ABP REC Calc'!$B$75:$B$138,'ABP REC Spend'!$F83)*$D83,
IF(AND(AD83&gt;0,(AE$4-$G83)=(1+$B83)),((AD83/$D83)-AD83)/$C83,
(IF(AND((AE$4-$G83)&lt;(7+$B83),(AE$4-$G83)&gt;1),AD83,0))))</f>
        <v>0</v>
      </c>
      <c r="AF83" s="233">
        <f>IF(AF$4=$G83+$B83,SUMIFS(INDEX('ABP REC Calc'!$G$75:$AB$138,,MATCH($I83,'ABP REC Calc'!$G$74:$AB$74,0)),'ABP REC Calc'!$C$75:$C$138,'ABP REC Spend'!$E83,'ABP REC Calc'!$B$75:$B$138,'ABP REC Spend'!$F83)*$D83,
IF(AND(AE83&gt;0,(AF$4-$G83)=(1+$B83)),((AE83/$D83)-AE83)/$C83,
(IF(AND((AF$4-$G83)&lt;(7+$B83),(AF$4-$G83)&gt;1),AE83,0))))</f>
        <v>0</v>
      </c>
      <c r="AG83" s="233">
        <f>IF(AG$4=$G83+$B83,SUMIFS(INDEX('ABP REC Calc'!$G$75:$AB$138,,MATCH($I83,'ABP REC Calc'!$G$74:$AB$74,0)),'ABP REC Calc'!$C$75:$C$138,'ABP REC Spend'!$E83,'ABP REC Calc'!$B$75:$B$138,'ABP REC Spend'!$F83)*$D83,
IF(AND(AF83&gt;0,(AG$4-$G83)=(1+$B83)),((AF83/$D83)-AF83)/$C83,
(IF(AND((AG$4-$G83)&lt;(7+$B83),(AG$4-$G83)&gt;1),AF83,0))))</f>
        <v>0</v>
      </c>
      <c r="AH83" s="233">
        <f>IF(AH$4=$G83+$B83,SUMIFS(INDEX('ABP REC Calc'!$G$75:$AB$138,,MATCH($I83,'ABP REC Calc'!$G$74:$AB$74,0)),'ABP REC Calc'!$C$75:$C$138,'ABP REC Spend'!$E83,'ABP REC Calc'!$B$75:$B$138,'ABP REC Spend'!$F83)*$D83,
IF(AND(AG83&gt;0,(AH$4-$G83)=(1+$B83)),((AG83/$D83)-AG83)/$C83,
(IF(AND((AH$4-$G83)&lt;(7+$B83),(AH$4-$G83)&gt;1),AG83,0))))</f>
        <v>0</v>
      </c>
    </row>
    <row r="84" spans="2:34" ht="14.75" customHeight="1" x14ac:dyDescent="0.25">
      <c r="B84" s="332" cm="1">
        <f t="array" ref="B84">INDEX(Inputs_ByYear!$D$78:$D$83, MATCH('ABP REC Spend'!$E84, Inputs_ByYear!$B$78:$B$83,0),)</f>
        <v>1</v>
      </c>
      <c r="C84" s="332" cm="1">
        <f t="array" ref="C84">INDEX(Inputs_ByYear!$D$60:$D$65, MATCH('ABP REC Spend'!$E84,Inputs_ByYear!$B$60:$B$65,0),)</f>
        <v>6</v>
      </c>
      <c r="D84" s="332" cm="1">
        <f t="array" ref="D84">INDEX(Inputs_ByYear!$D$69:$D$74, MATCH('ABP REC Spend'!$E84, Inputs_ByYear!$B$69:$B$74,0),)</f>
        <v>0.15</v>
      </c>
      <c r="E84" s="222" t="s">
        <v>234</v>
      </c>
      <c r="F84" s="219" t="s">
        <v>259</v>
      </c>
      <c r="G84" s="219">
        <f t="shared" si="4"/>
        <v>2035</v>
      </c>
      <c r="H84" s="219"/>
      <c r="I84" s="227" t="s">
        <v>33</v>
      </c>
      <c r="J84" s="234">
        <v>0</v>
      </c>
      <c r="K84" s="233">
        <f>IF(K$4=$G84+$B84,SUMIFS(INDEX('ABP REC Calc'!$G$75:$AB$138,,MATCH($I84,'ABP REC Calc'!$G$74:$AB$74,0)),'ABP REC Calc'!$C$75:$C$138,'ABP REC Spend'!$E84,'ABP REC Calc'!$B$75:$B$138,'ABP REC Spend'!$F84)*$D84,
IF(AND(J84&gt;0,(K$4-$G84)=(1+$B84)),((J84/$D84)-J84)/$C84,
(IF(AND((K$4-$G84)&lt;(7+$B84),(K$4-$G84)&gt;1),J84,0))))</f>
        <v>0</v>
      </c>
      <c r="L84" s="233">
        <f>IF(L$4=$G84+$B84,SUMIFS(INDEX('ABP REC Calc'!$G$75:$AB$138,,MATCH($I84,'ABP REC Calc'!$G$74:$AB$74,0)),'ABP REC Calc'!$C$75:$C$138,'ABP REC Spend'!$E84,'ABP REC Calc'!$B$75:$B$138,'ABP REC Spend'!$F84)*$D84,
IF(AND(K84&gt;0,(L$4-$G84)=(1+$B84)),((K84/$D84)-K84)/$C84,
(IF(AND((L$4-$G84)&lt;(7+$B84),(L$4-$G84)&gt;1),K84,0))))</f>
        <v>0</v>
      </c>
      <c r="M84" s="233">
        <f>IF(M$4=$G84+$B84,SUMIFS(INDEX('ABP REC Calc'!$G$75:$AB$138,,MATCH($I84,'ABP REC Calc'!$G$74:$AB$74,0)),'ABP REC Calc'!$C$75:$C$138,'ABP REC Spend'!$E84,'ABP REC Calc'!$B$75:$B$138,'ABP REC Spend'!$F84)*$D84,
IF(AND(L84&gt;0,(M$4-$G84)=(1+$B84)),((L84/$D84)-L84)/$C84,
(IF(AND((M$4-$G84)&lt;(7+$B84),(M$4-$G84)&gt;1),L84,0))))</f>
        <v>0</v>
      </c>
      <c r="N84" s="233">
        <f>IF(N$4=$G84+$B84,SUMIFS(INDEX('ABP REC Calc'!$G$75:$AB$138,,MATCH($I84,'ABP REC Calc'!$G$74:$AB$74,0)),'ABP REC Calc'!$C$75:$C$138,'ABP REC Spend'!$E84,'ABP REC Calc'!$B$75:$B$138,'ABP REC Spend'!$F84)*$D84,
IF(AND(M84&gt;0,(N$4-$G84)=(1+$B84)),((M84/$D84)-M84)/$C84,
(IF(AND((N$4-$G84)&lt;(7+$B84),(N$4-$G84)&gt;1),M84,0))))</f>
        <v>0</v>
      </c>
      <c r="O84" s="233">
        <f>IF(O$4=$G84+$B84,SUMIFS(INDEX('ABP REC Calc'!$G$75:$AB$138,,MATCH($I84,'ABP REC Calc'!$G$74:$AB$74,0)),'ABP REC Calc'!$C$75:$C$138,'ABP REC Spend'!$E84,'ABP REC Calc'!$B$75:$B$138,'ABP REC Spend'!$F84)*$D84,
IF(AND(N84&gt;0,(O$4-$G84)=(1+$B84)),((N84/$D84)-N84)/$C84,
(IF(AND((O$4-$G84)&lt;(7+$B84),(O$4-$G84)&gt;1),N84,0))))</f>
        <v>0</v>
      </c>
      <c r="P84" s="233">
        <f>IF(P$4=$G84+$B84,SUMIFS(INDEX('ABP REC Calc'!$G$75:$AB$138,,MATCH($I84,'ABP REC Calc'!$G$74:$AB$74,0)),'ABP REC Calc'!$C$75:$C$138,'ABP REC Spend'!$E84,'ABP REC Calc'!$B$75:$B$138,'ABP REC Spend'!$F84)*$D84,
IF(AND(O84&gt;0,(P$4-$G84)=(1+$B84)),((O84/$D84)-O84)/$C84,
(IF(AND((P$4-$G84)&lt;(7+$B84),(P$4-$G84)&gt;1),O84,0))))</f>
        <v>0</v>
      </c>
      <c r="Q84" s="233">
        <f>IF(Q$4=$G84+$B84,SUMIFS(INDEX('ABP REC Calc'!$G$75:$AB$138,,MATCH($I84,'ABP REC Calc'!$G$74:$AB$74,0)),'ABP REC Calc'!$C$75:$C$138,'ABP REC Spend'!$E84,'ABP REC Calc'!$B$75:$B$138,'ABP REC Spend'!$F84)*$D84,
IF(AND(P84&gt;0,(Q$4-$G84)=(1+$B84)),((P84/$D84)-P84)/$C84,
(IF(AND((Q$4-$G84)&lt;(7+$B84),(Q$4-$G84)&gt;1),P84,0))))</f>
        <v>0</v>
      </c>
      <c r="R84" s="233">
        <f>IF(R$4=$G84+$B84,SUMIFS(INDEX('ABP REC Calc'!$G$75:$AB$138,,MATCH($I84,'ABP REC Calc'!$G$74:$AB$74,0)),'ABP REC Calc'!$C$75:$C$138,'ABP REC Spend'!$E84,'ABP REC Calc'!$B$75:$B$138,'ABP REC Spend'!$F84)*$D84,
IF(AND(Q84&gt;0,(R$4-$G84)=(1+$B84)),((Q84/$D84)-Q84)/$C84,
(IF(AND((R$4-$G84)&lt;(7+$B84),(R$4-$G84)&gt;1),Q84,0))))</f>
        <v>0</v>
      </c>
      <c r="S84" s="233">
        <f>IF(S$4=$G84+$B84,SUMIFS(INDEX('ABP REC Calc'!$G$75:$AB$138,,MATCH($I84,'ABP REC Calc'!$G$74:$AB$74,0)),'ABP REC Calc'!$C$75:$C$138,'ABP REC Spend'!$E84,'ABP REC Calc'!$B$75:$B$138,'ABP REC Spend'!$F84)*$D84,
IF(AND(R84&gt;0,(S$4-$G84)=(1+$B84)),((R84/$D84)-R84)/$C84,
(IF(AND((S$4-$G84)&lt;(7+$B84),(S$4-$G84)&gt;1),R84,0))))</f>
        <v>0</v>
      </c>
      <c r="T84" s="233">
        <f>IF(T$4=$G84+$B84,SUMIFS(INDEX('ABP REC Calc'!$G$75:$AB$138,,MATCH($I84,'ABP REC Calc'!$G$74:$AB$74,0)),'ABP REC Calc'!$C$75:$C$138,'ABP REC Spend'!$E84,'ABP REC Calc'!$B$75:$B$138,'ABP REC Spend'!$F84)*$D84,
IF(AND(S84&gt;0,(T$4-$G84)=(1+$B84)),((S84/$D84)-S84)/$C84,
(IF(AND((T$4-$G84)&lt;(7+$B84),(T$4-$G84)&gt;1),S84,0))))</f>
        <v>0</v>
      </c>
      <c r="U84" s="233">
        <f>IF(U$4=$G84+$B84,SUMIFS(INDEX('ABP REC Calc'!$G$75:$AB$138,,MATCH($I84,'ABP REC Calc'!$G$74:$AB$74,0)),'ABP REC Calc'!$C$75:$C$138,'ABP REC Spend'!$E84,'ABP REC Calc'!$B$75:$B$138,'ABP REC Spend'!$F84)*$D84,
IF(AND(T84&gt;0,(U$4-$G84)=(1+$B84)),((T84/$D84)-T84)/$C84,
(IF(AND((U$4-$G84)&lt;(7+$B84),(U$4-$G84)&gt;1),T84,0))))</f>
        <v>0</v>
      </c>
      <c r="V84" s="233">
        <f>IF(V$4=$G84+$B84,SUMIFS(INDEX('ABP REC Calc'!$G$75:$AB$138,,MATCH($I84,'ABP REC Calc'!$G$74:$AB$74,0)),'ABP REC Calc'!$C$75:$C$138,'ABP REC Spend'!$E84,'ABP REC Calc'!$B$75:$B$138,'ABP REC Spend'!$F84)*$D84,
IF(AND(U84&gt;0,(V$4-$G84)=(1+$B84)),((U84/$D84)-U84)/$C84,
(IF(AND((V$4-$G84)&lt;(7+$B84),(V$4-$G84)&gt;1),U84,0))))</f>
        <v>22317948.478598896</v>
      </c>
      <c r="W84" s="233">
        <f>IF(W$4=$G84+$B84,SUMIFS(INDEX('ABP REC Calc'!$G$75:$AB$138,,MATCH($I84,'ABP REC Calc'!$G$74:$AB$74,0)),'ABP REC Calc'!$C$75:$C$138,'ABP REC Spend'!$E84,'ABP REC Calc'!$B$75:$B$138,'ABP REC Spend'!$F84)*$D84,
IF(AND(V84&gt;0,(W$4-$G84)=(1+$B84)),((V84/$D84)-V84)/$C84,
(IF(AND((W$4-$G84)&lt;(7+$B84),(W$4-$G84)&gt;1),V84,0))))</f>
        <v>21078062.452010069</v>
      </c>
      <c r="X84" s="233">
        <f>IF(X$4=$G84+$B84,SUMIFS(INDEX('ABP REC Calc'!$G$75:$AB$138,,MATCH($I84,'ABP REC Calc'!$G$74:$AB$74,0)),'ABP REC Calc'!$C$75:$C$138,'ABP REC Spend'!$E84,'ABP REC Calc'!$B$75:$B$138,'ABP REC Spend'!$F84)*$D84,
IF(AND(W84&gt;0,(X$4-$G84)=(1+$B84)),((W84/$D84)-W84)/$C84,
(IF(AND((X$4-$G84)&lt;(7+$B84),(X$4-$G84)&gt;1),W84,0))))</f>
        <v>21078062.452010069</v>
      </c>
      <c r="Y84" s="233">
        <f>IF(Y$4=$G84+$B84,SUMIFS(INDEX('ABP REC Calc'!$G$75:$AB$138,,MATCH($I84,'ABP REC Calc'!$G$74:$AB$74,0)),'ABP REC Calc'!$C$75:$C$138,'ABP REC Spend'!$E84,'ABP REC Calc'!$B$75:$B$138,'ABP REC Spend'!$F84)*$D84,
IF(AND(X84&gt;0,(Y$4-$G84)=(1+$B84)),((X84/$D84)-X84)/$C84,
(IF(AND((Y$4-$G84)&lt;(7+$B84),(Y$4-$G84)&gt;1),X84,0))))</f>
        <v>21078062.452010069</v>
      </c>
      <c r="Z84" s="233">
        <f>IF(Z$4=$G84+$B84,SUMIFS(INDEX('ABP REC Calc'!$G$75:$AB$138,,MATCH($I84,'ABP REC Calc'!$G$74:$AB$74,0)),'ABP REC Calc'!$C$75:$C$138,'ABP REC Spend'!$E84,'ABP REC Calc'!$B$75:$B$138,'ABP REC Spend'!$F84)*$D84,
IF(AND(Y84&gt;0,(Z$4-$G84)=(1+$B84)),((Y84/$D84)-Y84)/$C84,
(IF(AND((Z$4-$G84)&lt;(7+$B84),(Z$4-$G84)&gt;1),Y84,0))))</f>
        <v>21078062.452010069</v>
      </c>
      <c r="AA84" s="233">
        <f>IF(AA$4=$G84+$B84,SUMIFS(INDEX('ABP REC Calc'!$G$75:$AB$138,,MATCH($I84,'ABP REC Calc'!$G$74:$AB$74,0)),'ABP REC Calc'!$C$75:$C$138,'ABP REC Spend'!$E84,'ABP REC Calc'!$B$75:$B$138,'ABP REC Spend'!$F84)*$D84,
IF(AND(Z84&gt;0,(AA$4-$G84)=(1+$B84)),((Z84/$D84)-Z84)/$C84,
(IF(AND((AA$4-$G84)&lt;(7+$B84),(AA$4-$G84)&gt;1),Z84,0))))</f>
        <v>21078062.452010069</v>
      </c>
      <c r="AB84" s="233">
        <f>IF(AB$4=$G84+$B84,SUMIFS(INDEX('ABP REC Calc'!$G$75:$AB$138,,MATCH($I84,'ABP REC Calc'!$G$74:$AB$74,0)),'ABP REC Calc'!$C$75:$C$138,'ABP REC Spend'!$E84,'ABP REC Calc'!$B$75:$B$138,'ABP REC Spend'!$F84)*$D84,
IF(AND(AA84&gt;0,(AB$4-$G84)=(1+$B84)),((AA84/$D84)-AA84)/$C84,
(IF(AND((AB$4-$G84)&lt;(7+$B84),(AB$4-$G84)&gt;1),AA84,0))))</f>
        <v>21078062.452010069</v>
      </c>
      <c r="AC84" s="233">
        <f>IF(AC$4=$G84+$B84,SUMIFS(INDEX('ABP REC Calc'!$G$75:$AB$138,,MATCH($I84,'ABP REC Calc'!$G$74:$AB$74,0)),'ABP REC Calc'!$C$75:$C$138,'ABP REC Spend'!$E84,'ABP REC Calc'!$B$75:$B$138,'ABP REC Spend'!$F84)*$D84,
IF(AND(AB84&gt;0,(AC$4-$G84)=(1+$B84)),((AB84/$D84)-AB84)/$C84,
(IF(AND((AC$4-$G84)&lt;(7+$B84),(AC$4-$G84)&gt;1),AB84,0))))</f>
        <v>0</v>
      </c>
      <c r="AD84" s="233">
        <f>IF(AD$4=$G84+$B84,SUMIFS(INDEX('ABP REC Calc'!$G$75:$AB$138,,MATCH($I84,'ABP REC Calc'!$G$74:$AB$74,0)),'ABP REC Calc'!$C$75:$C$138,'ABP REC Spend'!$E84,'ABP REC Calc'!$B$75:$B$138,'ABP REC Spend'!$F84)*$D84,
IF(AND(AC84&gt;0,(AD$4-$G84)=(1+$B84)),((AC84/$D84)-AC84)/$C84,
(IF(AND((AD$4-$G84)&lt;(7+$B84),(AD$4-$G84)&gt;1),AC84,0))))</f>
        <v>0</v>
      </c>
      <c r="AE84" s="233">
        <f>IF(AE$4=$G84+$B84,SUMIFS(INDEX('ABP REC Calc'!$G$75:$AB$138,,MATCH($I84,'ABP REC Calc'!$G$74:$AB$74,0)),'ABP REC Calc'!$C$75:$C$138,'ABP REC Spend'!$E84,'ABP REC Calc'!$B$75:$B$138,'ABP REC Spend'!$F84)*$D84,
IF(AND(AD84&gt;0,(AE$4-$G84)=(1+$B84)),((AD84/$D84)-AD84)/$C84,
(IF(AND((AE$4-$G84)&lt;(7+$B84),(AE$4-$G84)&gt;1),AD84,0))))</f>
        <v>0</v>
      </c>
      <c r="AF84" s="233">
        <f>IF(AF$4=$G84+$B84,SUMIFS(INDEX('ABP REC Calc'!$G$75:$AB$138,,MATCH($I84,'ABP REC Calc'!$G$74:$AB$74,0)),'ABP REC Calc'!$C$75:$C$138,'ABP REC Spend'!$E84,'ABP REC Calc'!$B$75:$B$138,'ABP REC Spend'!$F84)*$D84,
IF(AND(AE84&gt;0,(AF$4-$G84)=(1+$B84)),((AE84/$D84)-AE84)/$C84,
(IF(AND((AF$4-$G84)&lt;(7+$B84),(AF$4-$G84)&gt;1),AE84,0))))</f>
        <v>0</v>
      </c>
      <c r="AG84" s="233">
        <f>IF(AG$4=$G84+$B84,SUMIFS(INDEX('ABP REC Calc'!$G$75:$AB$138,,MATCH($I84,'ABP REC Calc'!$G$74:$AB$74,0)),'ABP REC Calc'!$C$75:$C$138,'ABP REC Spend'!$E84,'ABP REC Calc'!$B$75:$B$138,'ABP REC Spend'!$F84)*$D84,
IF(AND(AF84&gt;0,(AG$4-$G84)=(1+$B84)),((AF84/$D84)-AF84)/$C84,
(IF(AND((AG$4-$G84)&lt;(7+$B84),(AG$4-$G84)&gt;1),AF84,0))))</f>
        <v>0</v>
      </c>
      <c r="AH84" s="233">
        <f>IF(AH$4=$G84+$B84,SUMIFS(INDEX('ABP REC Calc'!$G$75:$AB$138,,MATCH($I84,'ABP REC Calc'!$G$74:$AB$74,0)),'ABP REC Calc'!$C$75:$C$138,'ABP REC Spend'!$E84,'ABP REC Calc'!$B$75:$B$138,'ABP REC Spend'!$F84)*$D84,
IF(AND(AG84&gt;0,(AH$4-$G84)=(1+$B84)),((AG84/$D84)-AG84)/$C84,
(IF(AND((AH$4-$G84)&lt;(7+$B84),(AH$4-$G84)&gt;1),AG84,0))))</f>
        <v>0</v>
      </c>
    </row>
    <row r="85" spans="2:34" ht="14.75" customHeight="1" x14ac:dyDescent="0.25">
      <c r="B85" s="332" cm="1">
        <f t="array" ref="B85">INDEX(Inputs_ByYear!$D$78:$D$83, MATCH('ABP REC Spend'!$E85, Inputs_ByYear!$B$78:$B$83,0),)</f>
        <v>1</v>
      </c>
      <c r="C85" s="332" cm="1">
        <f t="array" ref="C85">INDEX(Inputs_ByYear!$D$60:$D$65, MATCH('ABP REC Spend'!$E85,Inputs_ByYear!$B$60:$B$65,0),)</f>
        <v>6</v>
      </c>
      <c r="D85" s="332" cm="1">
        <f t="array" ref="D85">INDEX(Inputs_ByYear!$D$69:$D$74, MATCH('ABP REC Spend'!$E85, Inputs_ByYear!$B$69:$B$74,0),)</f>
        <v>0.15</v>
      </c>
      <c r="E85" s="222" t="s">
        <v>234</v>
      </c>
      <c r="F85" s="219" t="s">
        <v>259</v>
      </c>
      <c r="G85" s="219">
        <f t="shared" si="4"/>
        <v>2036</v>
      </c>
      <c r="H85" s="219"/>
      <c r="I85" s="227" t="s">
        <v>34</v>
      </c>
      <c r="J85" s="234">
        <v>0</v>
      </c>
      <c r="K85" s="233">
        <f>IF(K$4=$G85+$B85,SUMIFS(INDEX('ABP REC Calc'!$G$75:$AB$138,,MATCH($I85,'ABP REC Calc'!$G$74:$AB$74,0)),'ABP REC Calc'!$C$75:$C$138,'ABP REC Spend'!$E85,'ABP REC Calc'!$B$75:$B$138,'ABP REC Spend'!$F85)*$D85,
IF(AND(J85&gt;0,(K$4-$G85)=(1+$B85)),((J85/$D85)-J85)/$C85,
(IF(AND((K$4-$G85)&lt;(7+$B85),(K$4-$G85)&gt;1),J85,0))))</f>
        <v>0</v>
      </c>
      <c r="L85" s="233">
        <f>IF(L$4=$G85+$B85,SUMIFS(INDEX('ABP REC Calc'!$G$75:$AB$138,,MATCH($I85,'ABP REC Calc'!$G$74:$AB$74,0)),'ABP REC Calc'!$C$75:$C$138,'ABP REC Spend'!$E85,'ABP REC Calc'!$B$75:$B$138,'ABP REC Spend'!$F85)*$D85,
IF(AND(K85&gt;0,(L$4-$G85)=(1+$B85)),((K85/$D85)-K85)/$C85,
(IF(AND((L$4-$G85)&lt;(7+$B85),(L$4-$G85)&gt;1),K85,0))))</f>
        <v>0</v>
      </c>
      <c r="M85" s="233">
        <f>IF(M$4=$G85+$B85,SUMIFS(INDEX('ABP REC Calc'!$G$75:$AB$138,,MATCH($I85,'ABP REC Calc'!$G$74:$AB$74,0)),'ABP REC Calc'!$C$75:$C$138,'ABP REC Spend'!$E85,'ABP REC Calc'!$B$75:$B$138,'ABP REC Spend'!$F85)*$D85,
IF(AND(L85&gt;0,(M$4-$G85)=(1+$B85)),((L85/$D85)-L85)/$C85,
(IF(AND((M$4-$G85)&lt;(7+$B85),(M$4-$G85)&gt;1),L85,0))))</f>
        <v>0</v>
      </c>
      <c r="N85" s="233">
        <f>IF(N$4=$G85+$B85,SUMIFS(INDEX('ABP REC Calc'!$G$75:$AB$138,,MATCH($I85,'ABP REC Calc'!$G$74:$AB$74,0)),'ABP REC Calc'!$C$75:$C$138,'ABP REC Spend'!$E85,'ABP REC Calc'!$B$75:$B$138,'ABP REC Spend'!$F85)*$D85,
IF(AND(M85&gt;0,(N$4-$G85)=(1+$B85)),((M85/$D85)-M85)/$C85,
(IF(AND((N$4-$G85)&lt;(7+$B85),(N$4-$G85)&gt;1),M85,0))))</f>
        <v>0</v>
      </c>
      <c r="O85" s="233">
        <f>IF(O$4=$G85+$B85,SUMIFS(INDEX('ABP REC Calc'!$G$75:$AB$138,,MATCH($I85,'ABP REC Calc'!$G$74:$AB$74,0)),'ABP REC Calc'!$C$75:$C$138,'ABP REC Spend'!$E85,'ABP REC Calc'!$B$75:$B$138,'ABP REC Spend'!$F85)*$D85,
IF(AND(N85&gt;0,(O$4-$G85)=(1+$B85)),((N85/$D85)-N85)/$C85,
(IF(AND((O$4-$G85)&lt;(7+$B85),(O$4-$G85)&gt;1),N85,0))))</f>
        <v>0</v>
      </c>
      <c r="P85" s="233">
        <f>IF(P$4=$G85+$B85,SUMIFS(INDEX('ABP REC Calc'!$G$75:$AB$138,,MATCH($I85,'ABP REC Calc'!$G$74:$AB$74,0)),'ABP REC Calc'!$C$75:$C$138,'ABP REC Spend'!$E85,'ABP REC Calc'!$B$75:$B$138,'ABP REC Spend'!$F85)*$D85,
IF(AND(O85&gt;0,(P$4-$G85)=(1+$B85)),((O85/$D85)-O85)/$C85,
(IF(AND((P$4-$G85)&lt;(7+$B85),(P$4-$G85)&gt;1),O85,0))))</f>
        <v>0</v>
      </c>
      <c r="Q85" s="233">
        <f>IF(Q$4=$G85+$B85,SUMIFS(INDEX('ABP REC Calc'!$G$75:$AB$138,,MATCH($I85,'ABP REC Calc'!$G$74:$AB$74,0)),'ABP REC Calc'!$C$75:$C$138,'ABP REC Spend'!$E85,'ABP REC Calc'!$B$75:$B$138,'ABP REC Spend'!$F85)*$D85,
IF(AND(P85&gt;0,(Q$4-$G85)=(1+$B85)),((P85/$D85)-P85)/$C85,
(IF(AND((Q$4-$G85)&lt;(7+$B85),(Q$4-$G85)&gt;1),P85,0))))</f>
        <v>0</v>
      </c>
      <c r="R85" s="233">
        <f>IF(R$4=$G85+$B85,SUMIFS(INDEX('ABP REC Calc'!$G$75:$AB$138,,MATCH($I85,'ABP REC Calc'!$G$74:$AB$74,0)),'ABP REC Calc'!$C$75:$C$138,'ABP REC Spend'!$E85,'ABP REC Calc'!$B$75:$B$138,'ABP REC Spend'!$F85)*$D85,
IF(AND(Q85&gt;0,(R$4-$G85)=(1+$B85)),((Q85/$D85)-Q85)/$C85,
(IF(AND((R$4-$G85)&lt;(7+$B85),(R$4-$G85)&gt;1),Q85,0))))</f>
        <v>0</v>
      </c>
      <c r="S85" s="233">
        <f>IF(S$4=$G85+$B85,SUMIFS(INDEX('ABP REC Calc'!$G$75:$AB$138,,MATCH($I85,'ABP REC Calc'!$G$74:$AB$74,0)),'ABP REC Calc'!$C$75:$C$138,'ABP REC Spend'!$E85,'ABP REC Calc'!$B$75:$B$138,'ABP REC Spend'!$F85)*$D85,
IF(AND(R85&gt;0,(S$4-$G85)=(1+$B85)),((R85/$D85)-R85)/$C85,
(IF(AND((S$4-$G85)&lt;(7+$B85),(S$4-$G85)&gt;1),R85,0))))</f>
        <v>0</v>
      </c>
      <c r="T85" s="233">
        <f>IF(T$4=$G85+$B85,SUMIFS(INDEX('ABP REC Calc'!$G$75:$AB$138,,MATCH($I85,'ABP REC Calc'!$G$74:$AB$74,0)),'ABP REC Calc'!$C$75:$C$138,'ABP REC Spend'!$E85,'ABP REC Calc'!$B$75:$B$138,'ABP REC Spend'!$F85)*$D85,
IF(AND(S85&gt;0,(T$4-$G85)=(1+$B85)),((S85/$D85)-S85)/$C85,
(IF(AND((T$4-$G85)&lt;(7+$B85),(T$4-$G85)&gt;1),S85,0))))</f>
        <v>0</v>
      </c>
      <c r="U85" s="233">
        <f>IF(U$4=$G85+$B85,SUMIFS(INDEX('ABP REC Calc'!$G$75:$AB$138,,MATCH($I85,'ABP REC Calc'!$G$74:$AB$74,0)),'ABP REC Calc'!$C$75:$C$138,'ABP REC Spend'!$E85,'ABP REC Calc'!$B$75:$B$138,'ABP REC Spend'!$F85)*$D85,
IF(AND(T85&gt;0,(U$4-$G85)=(1+$B85)),((T85/$D85)-T85)/$C85,
(IF(AND((U$4-$G85)&lt;(7+$B85),(U$4-$G85)&gt;1),T85,0))))</f>
        <v>0</v>
      </c>
      <c r="V85" s="233">
        <f>IF(V$4=$G85+$B85,SUMIFS(INDEX('ABP REC Calc'!$G$75:$AB$138,,MATCH($I85,'ABP REC Calc'!$G$74:$AB$74,0)),'ABP REC Calc'!$C$75:$C$138,'ABP REC Spend'!$E85,'ABP REC Calc'!$B$75:$B$138,'ABP REC Spend'!$F85)*$D85,
IF(AND(U85&gt;0,(V$4-$G85)=(1+$B85)),((U85/$D85)-U85)/$C85,
(IF(AND((V$4-$G85)&lt;(7+$B85),(V$4-$G85)&gt;1),U85,0))))</f>
        <v>0</v>
      </c>
      <c r="W85" s="233">
        <f>IF(W$4=$G85+$B85,SUMIFS(INDEX('ABP REC Calc'!$G$75:$AB$138,,MATCH($I85,'ABP REC Calc'!$G$74:$AB$74,0)),'ABP REC Calc'!$C$75:$C$138,'ABP REC Spend'!$E85,'ABP REC Calc'!$B$75:$B$138,'ABP REC Spend'!$F85)*$D85,
IF(AND(V85&gt;0,(W$4-$G85)=(1+$B85)),((V85/$D85)-V85)/$C85,
(IF(AND((W$4-$G85)&lt;(7+$B85),(W$4-$G85)&gt;1),V85,0))))</f>
        <v>22094768.993812907</v>
      </c>
      <c r="X85" s="233">
        <f>IF(X$4=$G85+$B85,SUMIFS(INDEX('ABP REC Calc'!$G$75:$AB$138,,MATCH($I85,'ABP REC Calc'!$G$74:$AB$74,0)),'ABP REC Calc'!$C$75:$C$138,'ABP REC Spend'!$E85,'ABP REC Calc'!$B$75:$B$138,'ABP REC Spend'!$F85)*$D85,
IF(AND(W85&gt;0,(X$4-$G85)=(1+$B85)),((W85/$D85)-W85)/$C85,
(IF(AND((X$4-$G85)&lt;(7+$B85),(X$4-$G85)&gt;1),W85,0))))</f>
        <v>20867281.827489968</v>
      </c>
      <c r="Y85" s="233">
        <f>IF(Y$4=$G85+$B85,SUMIFS(INDEX('ABP REC Calc'!$G$75:$AB$138,,MATCH($I85,'ABP REC Calc'!$G$74:$AB$74,0)),'ABP REC Calc'!$C$75:$C$138,'ABP REC Spend'!$E85,'ABP REC Calc'!$B$75:$B$138,'ABP REC Spend'!$F85)*$D85,
IF(AND(X85&gt;0,(Y$4-$G85)=(1+$B85)),((X85/$D85)-X85)/$C85,
(IF(AND((Y$4-$G85)&lt;(7+$B85),(Y$4-$G85)&gt;1),X85,0))))</f>
        <v>20867281.827489968</v>
      </c>
      <c r="Z85" s="233">
        <f>IF(Z$4=$G85+$B85,SUMIFS(INDEX('ABP REC Calc'!$G$75:$AB$138,,MATCH($I85,'ABP REC Calc'!$G$74:$AB$74,0)),'ABP REC Calc'!$C$75:$C$138,'ABP REC Spend'!$E85,'ABP REC Calc'!$B$75:$B$138,'ABP REC Spend'!$F85)*$D85,
IF(AND(Y85&gt;0,(Z$4-$G85)=(1+$B85)),((Y85/$D85)-Y85)/$C85,
(IF(AND((Z$4-$G85)&lt;(7+$B85),(Z$4-$G85)&gt;1),Y85,0))))</f>
        <v>20867281.827489968</v>
      </c>
      <c r="AA85" s="233">
        <f>IF(AA$4=$G85+$B85,SUMIFS(INDEX('ABP REC Calc'!$G$75:$AB$138,,MATCH($I85,'ABP REC Calc'!$G$74:$AB$74,0)),'ABP REC Calc'!$C$75:$C$138,'ABP REC Spend'!$E85,'ABP REC Calc'!$B$75:$B$138,'ABP REC Spend'!$F85)*$D85,
IF(AND(Z85&gt;0,(AA$4-$G85)=(1+$B85)),((Z85/$D85)-Z85)/$C85,
(IF(AND((AA$4-$G85)&lt;(7+$B85),(AA$4-$G85)&gt;1),Z85,0))))</f>
        <v>20867281.827489968</v>
      </c>
      <c r="AB85" s="233">
        <f>IF(AB$4=$G85+$B85,SUMIFS(INDEX('ABP REC Calc'!$G$75:$AB$138,,MATCH($I85,'ABP REC Calc'!$G$74:$AB$74,0)),'ABP REC Calc'!$C$75:$C$138,'ABP REC Spend'!$E85,'ABP REC Calc'!$B$75:$B$138,'ABP REC Spend'!$F85)*$D85,
IF(AND(AA85&gt;0,(AB$4-$G85)=(1+$B85)),((AA85/$D85)-AA85)/$C85,
(IF(AND((AB$4-$G85)&lt;(7+$B85),(AB$4-$G85)&gt;1),AA85,0))))</f>
        <v>20867281.827489968</v>
      </c>
      <c r="AC85" s="233">
        <f>IF(AC$4=$G85+$B85,SUMIFS(INDEX('ABP REC Calc'!$G$75:$AB$138,,MATCH($I85,'ABP REC Calc'!$G$74:$AB$74,0)),'ABP REC Calc'!$C$75:$C$138,'ABP REC Spend'!$E85,'ABP REC Calc'!$B$75:$B$138,'ABP REC Spend'!$F85)*$D85,
IF(AND(AB85&gt;0,(AC$4-$G85)=(1+$B85)),((AB85/$D85)-AB85)/$C85,
(IF(AND((AC$4-$G85)&lt;(7+$B85),(AC$4-$G85)&gt;1),AB85,0))))</f>
        <v>20867281.827489968</v>
      </c>
      <c r="AD85" s="233">
        <f>IF(AD$4=$G85+$B85,SUMIFS(INDEX('ABP REC Calc'!$G$75:$AB$138,,MATCH($I85,'ABP REC Calc'!$G$74:$AB$74,0)),'ABP REC Calc'!$C$75:$C$138,'ABP REC Spend'!$E85,'ABP REC Calc'!$B$75:$B$138,'ABP REC Spend'!$F85)*$D85,
IF(AND(AC85&gt;0,(AD$4-$G85)=(1+$B85)),((AC85/$D85)-AC85)/$C85,
(IF(AND((AD$4-$G85)&lt;(7+$B85),(AD$4-$G85)&gt;1),AC85,0))))</f>
        <v>0</v>
      </c>
      <c r="AE85" s="233">
        <f>IF(AE$4=$G85+$B85,SUMIFS(INDEX('ABP REC Calc'!$G$75:$AB$138,,MATCH($I85,'ABP REC Calc'!$G$74:$AB$74,0)),'ABP REC Calc'!$C$75:$C$138,'ABP REC Spend'!$E85,'ABP REC Calc'!$B$75:$B$138,'ABP REC Spend'!$F85)*$D85,
IF(AND(AD85&gt;0,(AE$4-$G85)=(1+$B85)),((AD85/$D85)-AD85)/$C85,
(IF(AND((AE$4-$G85)&lt;(7+$B85),(AE$4-$G85)&gt;1),AD85,0))))</f>
        <v>0</v>
      </c>
      <c r="AF85" s="233">
        <f>IF(AF$4=$G85+$B85,SUMIFS(INDEX('ABP REC Calc'!$G$75:$AB$138,,MATCH($I85,'ABP REC Calc'!$G$74:$AB$74,0)),'ABP REC Calc'!$C$75:$C$138,'ABP REC Spend'!$E85,'ABP REC Calc'!$B$75:$B$138,'ABP REC Spend'!$F85)*$D85,
IF(AND(AE85&gt;0,(AF$4-$G85)=(1+$B85)),((AE85/$D85)-AE85)/$C85,
(IF(AND((AF$4-$G85)&lt;(7+$B85),(AF$4-$G85)&gt;1),AE85,0))))</f>
        <v>0</v>
      </c>
      <c r="AG85" s="233">
        <f>IF(AG$4=$G85+$B85,SUMIFS(INDEX('ABP REC Calc'!$G$75:$AB$138,,MATCH($I85,'ABP REC Calc'!$G$74:$AB$74,0)),'ABP REC Calc'!$C$75:$C$138,'ABP REC Spend'!$E85,'ABP REC Calc'!$B$75:$B$138,'ABP REC Spend'!$F85)*$D85,
IF(AND(AF85&gt;0,(AG$4-$G85)=(1+$B85)),((AF85/$D85)-AF85)/$C85,
(IF(AND((AG$4-$G85)&lt;(7+$B85),(AG$4-$G85)&gt;1),AF85,0))))</f>
        <v>0</v>
      </c>
      <c r="AH85" s="233">
        <f>IF(AH$4=$G85+$B85,SUMIFS(INDEX('ABP REC Calc'!$G$75:$AB$138,,MATCH($I85,'ABP REC Calc'!$G$74:$AB$74,0)),'ABP REC Calc'!$C$75:$C$138,'ABP REC Spend'!$E85,'ABP REC Calc'!$B$75:$B$138,'ABP REC Spend'!$F85)*$D85,
IF(AND(AG85&gt;0,(AH$4-$G85)=(1+$B85)),((AG85/$D85)-AG85)/$C85,
(IF(AND((AH$4-$G85)&lt;(7+$B85),(AH$4-$G85)&gt;1),AG85,0))))</f>
        <v>0</v>
      </c>
    </row>
    <row r="86" spans="2:34" ht="14.75" customHeight="1" x14ac:dyDescent="0.25">
      <c r="B86" s="332" cm="1">
        <f t="array" ref="B86">INDEX(Inputs_ByYear!$D$78:$D$83, MATCH('ABP REC Spend'!$E86, Inputs_ByYear!$B$78:$B$83,0),)</f>
        <v>1</v>
      </c>
      <c r="C86" s="332" cm="1">
        <f t="array" ref="C86">INDEX(Inputs_ByYear!$D$60:$D$65, MATCH('ABP REC Spend'!$E86,Inputs_ByYear!$B$60:$B$65,0),)</f>
        <v>6</v>
      </c>
      <c r="D86" s="332" cm="1">
        <f t="array" ref="D86">INDEX(Inputs_ByYear!$D$69:$D$74, MATCH('ABP REC Spend'!$E86, Inputs_ByYear!$B$69:$B$74,0),)</f>
        <v>0.15</v>
      </c>
      <c r="E86" s="222" t="s">
        <v>234</v>
      </c>
      <c r="F86" s="219" t="s">
        <v>259</v>
      </c>
      <c r="G86" s="219">
        <f t="shared" si="4"/>
        <v>2037</v>
      </c>
      <c r="H86" s="219"/>
      <c r="I86" s="227" t="s">
        <v>35</v>
      </c>
      <c r="J86" s="234">
        <v>0</v>
      </c>
      <c r="K86" s="233">
        <f>IF(K$4=$G86+$B86,SUMIFS(INDEX('ABP REC Calc'!$G$75:$AB$138,,MATCH($I86,'ABP REC Calc'!$G$74:$AB$74,0)),'ABP REC Calc'!$C$75:$C$138,'ABP REC Spend'!$E86,'ABP REC Calc'!$B$75:$B$138,'ABP REC Spend'!$F86)*$D86,
IF(AND(J86&gt;0,(K$4-$G86)=(1+$B86)),((J86/$D86)-J86)/$C86,
(IF(AND((K$4-$G86)&lt;(7+$B86),(K$4-$G86)&gt;1),J86,0))))</f>
        <v>0</v>
      </c>
      <c r="L86" s="233">
        <f>IF(L$4=$G86+$B86,SUMIFS(INDEX('ABP REC Calc'!$G$75:$AB$138,,MATCH($I86,'ABP REC Calc'!$G$74:$AB$74,0)),'ABP REC Calc'!$C$75:$C$138,'ABP REC Spend'!$E86,'ABP REC Calc'!$B$75:$B$138,'ABP REC Spend'!$F86)*$D86,
IF(AND(K86&gt;0,(L$4-$G86)=(1+$B86)),((K86/$D86)-K86)/$C86,
(IF(AND((L$4-$G86)&lt;(7+$B86),(L$4-$G86)&gt;1),K86,0))))</f>
        <v>0</v>
      </c>
      <c r="M86" s="233">
        <f>IF(M$4=$G86+$B86,SUMIFS(INDEX('ABP REC Calc'!$G$75:$AB$138,,MATCH($I86,'ABP REC Calc'!$G$74:$AB$74,0)),'ABP REC Calc'!$C$75:$C$138,'ABP REC Spend'!$E86,'ABP REC Calc'!$B$75:$B$138,'ABP REC Spend'!$F86)*$D86,
IF(AND(L86&gt;0,(M$4-$G86)=(1+$B86)),((L86/$D86)-L86)/$C86,
(IF(AND((M$4-$G86)&lt;(7+$B86),(M$4-$G86)&gt;1),L86,0))))</f>
        <v>0</v>
      </c>
      <c r="N86" s="233">
        <f>IF(N$4=$G86+$B86,SUMIFS(INDEX('ABP REC Calc'!$G$75:$AB$138,,MATCH($I86,'ABP REC Calc'!$G$74:$AB$74,0)),'ABP REC Calc'!$C$75:$C$138,'ABP REC Spend'!$E86,'ABP REC Calc'!$B$75:$B$138,'ABP REC Spend'!$F86)*$D86,
IF(AND(M86&gt;0,(N$4-$G86)=(1+$B86)),((M86/$D86)-M86)/$C86,
(IF(AND((N$4-$G86)&lt;(7+$B86),(N$4-$G86)&gt;1),M86,0))))</f>
        <v>0</v>
      </c>
      <c r="O86" s="233">
        <f>IF(O$4=$G86+$B86,SUMIFS(INDEX('ABP REC Calc'!$G$75:$AB$138,,MATCH($I86,'ABP REC Calc'!$G$74:$AB$74,0)),'ABP REC Calc'!$C$75:$C$138,'ABP REC Spend'!$E86,'ABP REC Calc'!$B$75:$B$138,'ABP REC Spend'!$F86)*$D86,
IF(AND(N86&gt;0,(O$4-$G86)=(1+$B86)),((N86/$D86)-N86)/$C86,
(IF(AND((O$4-$G86)&lt;(7+$B86),(O$4-$G86)&gt;1),N86,0))))</f>
        <v>0</v>
      </c>
      <c r="P86" s="233">
        <f>IF(P$4=$G86+$B86,SUMIFS(INDEX('ABP REC Calc'!$G$75:$AB$138,,MATCH($I86,'ABP REC Calc'!$G$74:$AB$74,0)),'ABP REC Calc'!$C$75:$C$138,'ABP REC Spend'!$E86,'ABP REC Calc'!$B$75:$B$138,'ABP REC Spend'!$F86)*$D86,
IF(AND(O86&gt;0,(P$4-$G86)=(1+$B86)),((O86/$D86)-O86)/$C86,
(IF(AND((P$4-$G86)&lt;(7+$B86),(P$4-$G86)&gt;1),O86,0))))</f>
        <v>0</v>
      </c>
      <c r="Q86" s="233">
        <f>IF(Q$4=$G86+$B86,SUMIFS(INDEX('ABP REC Calc'!$G$75:$AB$138,,MATCH($I86,'ABP REC Calc'!$G$74:$AB$74,0)),'ABP REC Calc'!$C$75:$C$138,'ABP REC Spend'!$E86,'ABP REC Calc'!$B$75:$B$138,'ABP REC Spend'!$F86)*$D86,
IF(AND(P86&gt;0,(Q$4-$G86)=(1+$B86)),((P86/$D86)-P86)/$C86,
(IF(AND((Q$4-$G86)&lt;(7+$B86),(Q$4-$G86)&gt;1),P86,0))))</f>
        <v>0</v>
      </c>
      <c r="R86" s="233">
        <f>IF(R$4=$G86+$B86,SUMIFS(INDEX('ABP REC Calc'!$G$75:$AB$138,,MATCH($I86,'ABP REC Calc'!$G$74:$AB$74,0)),'ABP REC Calc'!$C$75:$C$138,'ABP REC Spend'!$E86,'ABP REC Calc'!$B$75:$B$138,'ABP REC Spend'!$F86)*$D86,
IF(AND(Q86&gt;0,(R$4-$G86)=(1+$B86)),((Q86/$D86)-Q86)/$C86,
(IF(AND((R$4-$G86)&lt;(7+$B86),(R$4-$G86)&gt;1),Q86,0))))</f>
        <v>0</v>
      </c>
      <c r="S86" s="233">
        <f>IF(S$4=$G86+$B86,SUMIFS(INDEX('ABP REC Calc'!$G$75:$AB$138,,MATCH($I86,'ABP REC Calc'!$G$74:$AB$74,0)),'ABP REC Calc'!$C$75:$C$138,'ABP REC Spend'!$E86,'ABP REC Calc'!$B$75:$B$138,'ABP REC Spend'!$F86)*$D86,
IF(AND(R86&gt;0,(S$4-$G86)=(1+$B86)),((R86/$D86)-R86)/$C86,
(IF(AND((S$4-$G86)&lt;(7+$B86),(S$4-$G86)&gt;1),R86,0))))</f>
        <v>0</v>
      </c>
      <c r="T86" s="233">
        <f>IF(T$4=$G86+$B86,SUMIFS(INDEX('ABP REC Calc'!$G$75:$AB$138,,MATCH($I86,'ABP REC Calc'!$G$74:$AB$74,0)),'ABP REC Calc'!$C$75:$C$138,'ABP REC Spend'!$E86,'ABP REC Calc'!$B$75:$B$138,'ABP REC Spend'!$F86)*$D86,
IF(AND(S86&gt;0,(T$4-$G86)=(1+$B86)),((S86/$D86)-S86)/$C86,
(IF(AND((T$4-$G86)&lt;(7+$B86),(T$4-$G86)&gt;1),S86,0))))</f>
        <v>0</v>
      </c>
      <c r="U86" s="233">
        <f>IF(U$4=$G86+$B86,SUMIFS(INDEX('ABP REC Calc'!$G$75:$AB$138,,MATCH($I86,'ABP REC Calc'!$G$74:$AB$74,0)),'ABP REC Calc'!$C$75:$C$138,'ABP REC Spend'!$E86,'ABP REC Calc'!$B$75:$B$138,'ABP REC Spend'!$F86)*$D86,
IF(AND(T86&gt;0,(U$4-$G86)=(1+$B86)),((T86/$D86)-T86)/$C86,
(IF(AND((U$4-$G86)&lt;(7+$B86),(U$4-$G86)&gt;1),T86,0))))</f>
        <v>0</v>
      </c>
      <c r="V86" s="233">
        <f>IF(V$4=$G86+$B86,SUMIFS(INDEX('ABP REC Calc'!$G$75:$AB$138,,MATCH($I86,'ABP REC Calc'!$G$74:$AB$74,0)),'ABP REC Calc'!$C$75:$C$138,'ABP REC Spend'!$E86,'ABP REC Calc'!$B$75:$B$138,'ABP REC Spend'!$F86)*$D86,
IF(AND(U86&gt;0,(V$4-$G86)=(1+$B86)),((U86/$D86)-U86)/$C86,
(IF(AND((V$4-$G86)&lt;(7+$B86),(V$4-$G86)&gt;1),U86,0))))</f>
        <v>0</v>
      </c>
      <c r="W86" s="233">
        <f>IF(W$4=$G86+$B86,SUMIFS(INDEX('ABP REC Calc'!$G$75:$AB$138,,MATCH($I86,'ABP REC Calc'!$G$74:$AB$74,0)),'ABP REC Calc'!$C$75:$C$138,'ABP REC Spend'!$E86,'ABP REC Calc'!$B$75:$B$138,'ABP REC Spend'!$F86)*$D86,
IF(AND(V86&gt;0,(W$4-$G86)=(1+$B86)),((V86/$D86)-V86)/$C86,
(IF(AND((W$4-$G86)&lt;(7+$B86),(W$4-$G86)&gt;1),V86,0))))</f>
        <v>0</v>
      </c>
      <c r="X86" s="233">
        <f>IF(X$4=$G86+$B86,SUMIFS(INDEX('ABP REC Calc'!$G$75:$AB$138,,MATCH($I86,'ABP REC Calc'!$G$74:$AB$74,0)),'ABP REC Calc'!$C$75:$C$138,'ABP REC Spend'!$E86,'ABP REC Calc'!$B$75:$B$138,'ABP REC Spend'!$F86)*$D86,
IF(AND(W86&gt;0,(X$4-$G86)=(1+$B86)),((W86/$D86)-W86)/$C86,
(IF(AND((X$4-$G86)&lt;(7+$B86),(X$4-$G86)&gt;1),W86,0))))</f>
        <v>21873821.303874783</v>
      </c>
      <c r="Y86" s="233">
        <f>IF(Y$4=$G86+$B86,SUMIFS(INDEX('ABP REC Calc'!$G$75:$AB$138,,MATCH($I86,'ABP REC Calc'!$G$74:$AB$74,0)),'ABP REC Calc'!$C$75:$C$138,'ABP REC Spend'!$E86,'ABP REC Calc'!$B$75:$B$138,'ABP REC Spend'!$F86)*$D86,
IF(AND(X86&gt;0,(Y$4-$G86)=(1+$B86)),((X86/$D86)-X86)/$C86,
(IF(AND((Y$4-$G86)&lt;(7+$B86),(Y$4-$G86)&gt;1),X86,0))))</f>
        <v>20658609.009215072</v>
      </c>
      <c r="Z86" s="233">
        <f>IF(Z$4=$G86+$B86,SUMIFS(INDEX('ABP REC Calc'!$G$75:$AB$138,,MATCH($I86,'ABP REC Calc'!$G$74:$AB$74,0)),'ABP REC Calc'!$C$75:$C$138,'ABP REC Spend'!$E86,'ABP REC Calc'!$B$75:$B$138,'ABP REC Spend'!$F86)*$D86,
IF(AND(Y86&gt;0,(Z$4-$G86)=(1+$B86)),((Y86/$D86)-Y86)/$C86,
(IF(AND((Z$4-$G86)&lt;(7+$B86),(Z$4-$G86)&gt;1),Y86,0))))</f>
        <v>20658609.009215072</v>
      </c>
      <c r="AA86" s="233">
        <f>IF(AA$4=$G86+$B86,SUMIFS(INDEX('ABP REC Calc'!$G$75:$AB$138,,MATCH($I86,'ABP REC Calc'!$G$74:$AB$74,0)),'ABP REC Calc'!$C$75:$C$138,'ABP REC Spend'!$E86,'ABP REC Calc'!$B$75:$B$138,'ABP REC Spend'!$F86)*$D86,
IF(AND(Z86&gt;0,(AA$4-$G86)=(1+$B86)),((Z86/$D86)-Z86)/$C86,
(IF(AND((AA$4-$G86)&lt;(7+$B86),(AA$4-$G86)&gt;1),Z86,0))))</f>
        <v>20658609.009215072</v>
      </c>
      <c r="AB86" s="233">
        <f>IF(AB$4=$G86+$B86,SUMIFS(INDEX('ABP REC Calc'!$G$75:$AB$138,,MATCH($I86,'ABP REC Calc'!$G$74:$AB$74,0)),'ABP REC Calc'!$C$75:$C$138,'ABP REC Spend'!$E86,'ABP REC Calc'!$B$75:$B$138,'ABP REC Spend'!$F86)*$D86,
IF(AND(AA86&gt;0,(AB$4-$G86)=(1+$B86)),((AA86/$D86)-AA86)/$C86,
(IF(AND((AB$4-$G86)&lt;(7+$B86),(AB$4-$G86)&gt;1),AA86,0))))</f>
        <v>20658609.009215072</v>
      </c>
      <c r="AC86" s="233">
        <f>IF(AC$4=$G86+$B86,SUMIFS(INDEX('ABP REC Calc'!$G$75:$AB$138,,MATCH($I86,'ABP REC Calc'!$G$74:$AB$74,0)),'ABP REC Calc'!$C$75:$C$138,'ABP REC Spend'!$E86,'ABP REC Calc'!$B$75:$B$138,'ABP REC Spend'!$F86)*$D86,
IF(AND(AB86&gt;0,(AC$4-$G86)=(1+$B86)),((AB86/$D86)-AB86)/$C86,
(IF(AND((AC$4-$G86)&lt;(7+$B86),(AC$4-$G86)&gt;1),AB86,0))))</f>
        <v>20658609.009215072</v>
      </c>
      <c r="AD86" s="233">
        <f>IF(AD$4=$G86+$B86,SUMIFS(INDEX('ABP REC Calc'!$G$75:$AB$138,,MATCH($I86,'ABP REC Calc'!$G$74:$AB$74,0)),'ABP REC Calc'!$C$75:$C$138,'ABP REC Spend'!$E86,'ABP REC Calc'!$B$75:$B$138,'ABP REC Spend'!$F86)*$D86,
IF(AND(AC86&gt;0,(AD$4-$G86)=(1+$B86)),((AC86/$D86)-AC86)/$C86,
(IF(AND((AD$4-$G86)&lt;(7+$B86),(AD$4-$G86)&gt;1),AC86,0))))</f>
        <v>20658609.009215072</v>
      </c>
      <c r="AE86" s="233">
        <f>IF(AE$4=$G86+$B86,SUMIFS(INDEX('ABP REC Calc'!$G$75:$AB$138,,MATCH($I86,'ABP REC Calc'!$G$74:$AB$74,0)),'ABP REC Calc'!$C$75:$C$138,'ABP REC Spend'!$E86,'ABP REC Calc'!$B$75:$B$138,'ABP REC Spend'!$F86)*$D86,
IF(AND(AD86&gt;0,(AE$4-$G86)=(1+$B86)),((AD86/$D86)-AD86)/$C86,
(IF(AND((AE$4-$G86)&lt;(7+$B86),(AE$4-$G86)&gt;1),AD86,0))))</f>
        <v>0</v>
      </c>
      <c r="AF86" s="233">
        <f>IF(AF$4=$G86+$B86,SUMIFS(INDEX('ABP REC Calc'!$G$75:$AB$138,,MATCH($I86,'ABP REC Calc'!$G$74:$AB$74,0)),'ABP REC Calc'!$C$75:$C$138,'ABP REC Spend'!$E86,'ABP REC Calc'!$B$75:$B$138,'ABP REC Spend'!$F86)*$D86,
IF(AND(AE86&gt;0,(AF$4-$G86)=(1+$B86)),((AE86/$D86)-AE86)/$C86,
(IF(AND((AF$4-$G86)&lt;(7+$B86),(AF$4-$G86)&gt;1),AE86,0))))</f>
        <v>0</v>
      </c>
      <c r="AG86" s="233">
        <f>IF(AG$4=$G86+$B86,SUMIFS(INDEX('ABP REC Calc'!$G$75:$AB$138,,MATCH($I86,'ABP REC Calc'!$G$74:$AB$74,0)),'ABP REC Calc'!$C$75:$C$138,'ABP REC Spend'!$E86,'ABP REC Calc'!$B$75:$B$138,'ABP REC Spend'!$F86)*$D86,
IF(AND(AF86&gt;0,(AG$4-$G86)=(1+$B86)),((AF86/$D86)-AF86)/$C86,
(IF(AND((AG$4-$G86)&lt;(7+$B86),(AG$4-$G86)&gt;1),AF86,0))))</f>
        <v>0</v>
      </c>
      <c r="AH86" s="233">
        <f>IF(AH$4=$G86+$B86,SUMIFS(INDEX('ABP REC Calc'!$G$75:$AB$138,,MATCH($I86,'ABP REC Calc'!$G$74:$AB$74,0)),'ABP REC Calc'!$C$75:$C$138,'ABP REC Spend'!$E86,'ABP REC Calc'!$B$75:$B$138,'ABP REC Spend'!$F86)*$D86,
IF(AND(AG86&gt;0,(AH$4-$G86)=(1+$B86)),((AG86/$D86)-AG86)/$C86,
(IF(AND((AH$4-$G86)&lt;(7+$B86),(AH$4-$G86)&gt;1),AG86,0))))</f>
        <v>0</v>
      </c>
    </row>
    <row r="87" spans="2:34" ht="14.75" customHeight="1" x14ac:dyDescent="0.25">
      <c r="B87" s="332" cm="1">
        <f t="array" ref="B87">INDEX(Inputs_ByYear!$D$78:$D$83, MATCH('ABP REC Spend'!$E87, Inputs_ByYear!$B$78:$B$83,0),)</f>
        <v>1</v>
      </c>
      <c r="C87" s="332" cm="1">
        <f t="array" ref="C87">INDEX(Inputs_ByYear!$D$60:$D$65, MATCH('ABP REC Spend'!$E87,Inputs_ByYear!$B$60:$B$65,0),)</f>
        <v>6</v>
      </c>
      <c r="D87" s="332" cm="1">
        <f t="array" ref="D87">INDEX(Inputs_ByYear!$D$69:$D$74, MATCH('ABP REC Spend'!$E87, Inputs_ByYear!$B$69:$B$74,0),)</f>
        <v>0.15</v>
      </c>
      <c r="E87" s="222" t="s">
        <v>234</v>
      </c>
      <c r="F87" s="219" t="s">
        <v>259</v>
      </c>
      <c r="G87" s="219">
        <f t="shared" si="4"/>
        <v>2038</v>
      </c>
      <c r="H87" s="219"/>
      <c r="I87" s="227" t="s">
        <v>36</v>
      </c>
      <c r="J87" s="234">
        <v>0</v>
      </c>
      <c r="K87" s="233">
        <f>IF(K$4=$G87+$B87,SUMIFS(INDEX('ABP REC Calc'!$G$75:$AB$138,,MATCH($I87,'ABP REC Calc'!$G$74:$AB$74,0)),'ABP REC Calc'!$C$75:$C$138,'ABP REC Spend'!$E87,'ABP REC Calc'!$B$75:$B$138,'ABP REC Spend'!$F87)*$D87,
IF(AND(J87&gt;0,(K$4-$G87)=(1+$B87)),((J87/$D87)-J87)/$C87,
(IF(AND((K$4-$G87)&lt;(7+$B87),(K$4-$G87)&gt;1),J87,0))))</f>
        <v>0</v>
      </c>
      <c r="L87" s="233">
        <f>IF(L$4=$G87+$B87,SUMIFS(INDEX('ABP REC Calc'!$G$75:$AB$138,,MATCH($I87,'ABP REC Calc'!$G$74:$AB$74,0)),'ABP REC Calc'!$C$75:$C$138,'ABP REC Spend'!$E87,'ABP REC Calc'!$B$75:$B$138,'ABP REC Spend'!$F87)*$D87,
IF(AND(K87&gt;0,(L$4-$G87)=(1+$B87)),((K87/$D87)-K87)/$C87,
(IF(AND((L$4-$G87)&lt;(7+$B87),(L$4-$G87)&gt;1),K87,0))))</f>
        <v>0</v>
      </c>
      <c r="M87" s="233">
        <f>IF(M$4=$G87+$B87,SUMIFS(INDEX('ABP REC Calc'!$G$75:$AB$138,,MATCH($I87,'ABP REC Calc'!$G$74:$AB$74,0)),'ABP REC Calc'!$C$75:$C$138,'ABP REC Spend'!$E87,'ABP REC Calc'!$B$75:$B$138,'ABP REC Spend'!$F87)*$D87,
IF(AND(L87&gt;0,(M$4-$G87)=(1+$B87)),((L87/$D87)-L87)/$C87,
(IF(AND((M$4-$G87)&lt;(7+$B87),(M$4-$G87)&gt;1),L87,0))))</f>
        <v>0</v>
      </c>
      <c r="N87" s="233">
        <f>IF(N$4=$G87+$B87,SUMIFS(INDEX('ABP REC Calc'!$G$75:$AB$138,,MATCH($I87,'ABP REC Calc'!$G$74:$AB$74,0)),'ABP REC Calc'!$C$75:$C$138,'ABP REC Spend'!$E87,'ABP REC Calc'!$B$75:$B$138,'ABP REC Spend'!$F87)*$D87,
IF(AND(M87&gt;0,(N$4-$G87)=(1+$B87)),((M87/$D87)-M87)/$C87,
(IF(AND((N$4-$G87)&lt;(7+$B87),(N$4-$G87)&gt;1),M87,0))))</f>
        <v>0</v>
      </c>
      <c r="O87" s="233">
        <f>IF(O$4=$G87+$B87,SUMIFS(INDEX('ABP REC Calc'!$G$75:$AB$138,,MATCH($I87,'ABP REC Calc'!$G$74:$AB$74,0)),'ABP REC Calc'!$C$75:$C$138,'ABP REC Spend'!$E87,'ABP REC Calc'!$B$75:$B$138,'ABP REC Spend'!$F87)*$D87,
IF(AND(N87&gt;0,(O$4-$G87)=(1+$B87)),((N87/$D87)-N87)/$C87,
(IF(AND((O$4-$G87)&lt;(7+$B87),(O$4-$G87)&gt;1),N87,0))))</f>
        <v>0</v>
      </c>
      <c r="P87" s="233">
        <f>IF(P$4=$G87+$B87,SUMIFS(INDEX('ABP REC Calc'!$G$75:$AB$138,,MATCH($I87,'ABP REC Calc'!$G$74:$AB$74,0)),'ABP REC Calc'!$C$75:$C$138,'ABP REC Spend'!$E87,'ABP REC Calc'!$B$75:$B$138,'ABP REC Spend'!$F87)*$D87,
IF(AND(O87&gt;0,(P$4-$G87)=(1+$B87)),((O87/$D87)-O87)/$C87,
(IF(AND((P$4-$G87)&lt;(7+$B87),(P$4-$G87)&gt;1),O87,0))))</f>
        <v>0</v>
      </c>
      <c r="Q87" s="233">
        <f>IF(Q$4=$G87+$B87,SUMIFS(INDEX('ABP REC Calc'!$G$75:$AB$138,,MATCH($I87,'ABP REC Calc'!$G$74:$AB$74,0)),'ABP REC Calc'!$C$75:$C$138,'ABP REC Spend'!$E87,'ABP REC Calc'!$B$75:$B$138,'ABP REC Spend'!$F87)*$D87,
IF(AND(P87&gt;0,(Q$4-$G87)=(1+$B87)),((P87/$D87)-P87)/$C87,
(IF(AND((Q$4-$G87)&lt;(7+$B87),(Q$4-$G87)&gt;1),P87,0))))</f>
        <v>0</v>
      </c>
      <c r="R87" s="233">
        <f>IF(R$4=$G87+$B87,SUMIFS(INDEX('ABP REC Calc'!$G$75:$AB$138,,MATCH($I87,'ABP REC Calc'!$G$74:$AB$74,0)),'ABP REC Calc'!$C$75:$C$138,'ABP REC Spend'!$E87,'ABP REC Calc'!$B$75:$B$138,'ABP REC Spend'!$F87)*$D87,
IF(AND(Q87&gt;0,(R$4-$G87)=(1+$B87)),((Q87/$D87)-Q87)/$C87,
(IF(AND((R$4-$G87)&lt;(7+$B87),(R$4-$G87)&gt;1),Q87,0))))</f>
        <v>0</v>
      </c>
      <c r="S87" s="233">
        <f>IF(S$4=$G87+$B87,SUMIFS(INDEX('ABP REC Calc'!$G$75:$AB$138,,MATCH($I87,'ABP REC Calc'!$G$74:$AB$74,0)),'ABP REC Calc'!$C$75:$C$138,'ABP REC Spend'!$E87,'ABP REC Calc'!$B$75:$B$138,'ABP REC Spend'!$F87)*$D87,
IF(AND(R87&gt;0,(S$4-$G87)=(1+$B87)),((R87/$D87)-R87)/$C87,
(IF(AND((S$4-$G87)&lt;(7+$B87),(S$4-$G87)&gt;1),R87,0))))</f>
        <v>0</v>
      </c>
      <c r="T87" s="233">
        <f>IF(T$4=$G87+$B87,SUMIFS(INDEX('ABP REC Calc'!$G$75:$AB$138,,MATCH($I87,'ABP REC Calc'!$G$74:$AB$74,0)),'ABP REC Calc'!$C$75:$C$138,'ABP REC Spend'!$E87,'ABP REC Calc'!$B$75:$B$138,'ABP REC Spend'!$F87)*$D87,
IF(AND(S87&gt;0,(T$4-$G87)=(1+$B87)),((S87/$D87)-S87)/$C87,
(IF(AND((T$4-$G87)&lt;(7+$B87),(T$4-$G87)&gt;1),S87,0))))</f>
        <v>0</v>
      </c>
      <c r="U87" s="233">
        <f>IF(U$4=$G87+$B87,SUMIFS(INDEX('ABP REC Calc'!$G$75:$AB$138,,MATCH($I87,'ABP REC Calc'!$G$74:$AB$74,0)),'ABP REC Calc'!$C$75:$C$138,'ABP REC Spend'!$E87,'ABP REC Calc'!$B$75:$B$138,'ABP REC Spend'!$F87)*$D87,
IF(AND(T87&gt;0,(U$4-$G87)=(1+$B87)),((T87/$D87)-T87)/$C87,
(IF(AND((U$4-$G87)&lt;(7+$B87),(U$4-$G87)&gt;1),T87,0))))</f>
        <v>0</v>
      </c>
      <c r="V87" s="233">
        <f>IF(V$4=$G87+$B87,SUMIFS(INDEX('ABP REC Calc'!$G$75:$AB$138,,MATCH($I87,'ABP REC Calc'!$G$74:$AB$74,0)),'ABP REC Calc'!$C$75:$C$138,'ABP REC Spend'!$E87,'ABP REC Calc'!$B$75:$B$138,'ABP REC Spend'!$F87)*$D87,
IF(AND(U87&gt;0,(V$4-$G87)=(1+$B87)),((U87/$D87)-U87)/$C87,
(IF(AND((V$4-$G87)&lt;(7+$B87),(V$4-$G87)&gt;1),U87,0))))</f>
        <v>0</v>
      </c>
      <c r="W87" s="233">
        <f>IF(W$4=$G87+$B87,SUMIFS(INDEX('ABP REC Calc'!$G$75:$AB$138,,MATCH($I87,'ABP REC Calc'!$G$74:$AB$74,0)),'ABP REC Calc'!$C$75:$C$138,'ABP REC Spend'!$E87,'ABP REC Calc'!$B$75:$B$138,'ABP REC Spend'!$F87)*$D87,
IF(AND(V87&gt;0,(W$4-$G87)=(1+$B87)),((V87/$D87)-V87)/$C87,
(IF(AND((W$4-$G87)&lt;(7+$B87),(W$4-$G87)&gt;1),V87,0))))</f>
        <v>0</v>
      </c>
      <c r="X87" s="233">
        <f>IF(X$4=$G87+$B87,SUMIFS(INDEX('ABP REC Calc'!$G$75:$AB$138,,MATCH($I87,'ABP REC Calc'!$G$74:$AB$74,0)),'ABP REC Calc'!$C$75:$C$138,'ABP REC Spend'!$E87,'ABP REC Calc'!$B$75:$B$138,'ABP REC Spend'!$F87)*$D87,
IF(AND(W87&gt;0,(X$4-$G87)=(1+$B87)),((W87/$D87)-W87)/$C87,
(IF(AND((X$4-$G87)&lt;(7+$B87),(X$4-$G87)&gt;1),W87,0))))</f>
        <v>0</v>
      </c>
      <c r="Y87" s="233">
        <f>IF(Y$4=$G87+$B87,SUMIFS(INDEX('ABP REC Calc'!$G$75:$AB$138,,MATCH($I87,'ABP REC Calc'!$G$74:$AB$74,0)),'ABP REC Calc'!$C$75:$C$138,'ABP REC Spend'!$E87,'ABP REC Calc'!$B$75:$B$138,'ABP REC Spend'!$F87)*$D87,
IF(AND(X87&gt;0,(Y$4-$G87)=(1+$B87)),((X87/$D87)-X87)/$C87,
(IF(AND((Y$4-$G87)&lt;(7+$B87),(Y$4-$G87)&gt;1),X87,0))))</f>
        <v>21655083.090836029</v>
      </c>
      <c r="Z87" s="233">
        <f>IF(Z$4=$G87+$B87,SUMIFS(INDEX('ABP REC Calc'!$G$75:$AB$138,,MATCH($I87,'ABP REC Calc'!$G$74:$AB$74,0)),'ABP REC Calc'!$C$75:$C$138,'ABP REC Spend'!$E87,'ABP REC Calc'!$B$75:$B$138,'ABP REC Spend'!$F87)*$D87,
IF(AND(Y87&gt;0,(Z$4-$G87)=(1+$B87)),((Y87/$D87)-Y87)/$C87,
(IF(AND((Z$4-$G87)&lt;(7+$B87),(Z$4-$G87)&gt;1),Y87,0))))</f>
        <v>20452022.919122916</v>
      </c>
      <c r="AA87" s="233">
        <f>IF(AA$4=$G87+$B87,SUMIFS(INDEX('ABP REC Calc'!$G$75:$AB$138,,MATCH($I87,'ABP REC Calc'!$G$74:$AB$74,0)),'ABP REC Calc'!$C$75:$C$138,'ABP REC Spend'!$E87,'ABP REC Calc'!$B$75:$B$138,'ABP REC Spend'!$F87)*$D87,
IF(AND(Z87&gt;0,(AA$4-$G87)=(1+$B87)),((Z87/$D87)-Z87)/$C87,
(IF(AND((AA$4-$G87)&lt;(7+$B87),(AA$4-$G87)&gt;1),Z87,0))))</f>
        <v>20452022.919122916</v>
      </c>
      <c r="AB87" s="233">
        <f>IF(AB$4=$G87+$B87,SUMIFS(INDEX('ABP REC Calc'!$G$75:$AB$138,,MATCH($I87,'ABP REC Calc'!$G$74:$AB$74,0)),'ABP REC Calc'!$C$75:$C$138,'ABP REC Spend'!$E87,'ABP REC Calc'!$B$75:$B$138,'ABP REC Spend'!$F87)*$D87,
IF(AND(AA87&gt;0,(AB$4-$G87)=(1+$B87)),((AA87/$D87)-AA87)/$C87,
(IF(AND((AB$4-$G87)&lt;(7+$B87),(AB$4-$G87)&gt;1),AA87,0))))</f>
        <v>20452022.919122916</v>
      </c>
      <c r="AC87" s="233">
        <f>IF(AC$4=$G87+$B87,SUMIFS(INDEX('ABP REC Calc'!$G$75:$AB$138,,MATCH($I87,'ABP REC Calc'!$G$74:$AB$74,0)),'ABP REC Calc'!$C$75:$C$138,'ABP REC Spend'!$E87,'ABP REC Calc'!$B$75:$B$138,'ABP REC Spend'!$F87)*$D87,
IF(AND(AB87&gt;0,(AC$4-$G87)=(1+$B87)),((AB87/$D87)-AB87)/$C87,
(IF(AND((AC$4-$G87)&lt;(7+$B87),(AC$4-$G87)&gt;1),AB87,0))))</f>
        <v>20452022.919122916</v>
      </c>
      <c r="AD87" s="233">
        <f>IF(AD$4=$G87+$B87,SUMIFS(INDEX('ABP REC Calc'!$G$75:$AB$138,,MATCH($I87,'ABP REC Calc'!$G$74:$AB$74,0)),'ABP REC Calc'!$C$75:$C$138,'ABP REC Spend'!$E87,'ABP REC Calc'!$B$75:$B$138,'ABP REC Spend'!$F87)*$D87,
IF(AND(AC87&gt;0,(AD$4-$G87)=(1+$B87)),((AC87/$D87)-AC87)/$C87,
(IF(AND((AD$4-$G87)&lt;(7+$B87),(AD$4-$G87)&gt;1),AC87,0))))</f>
        <v>20452022.919122916</v>
      </c>
      <c r="AE87" s="233">
        <f>IF(AE$4=$G87+$B87,SUMIFS(INDEX('ABP REC Calc'!$G$75:$AB$138,,MATCH($I87,'ABP REC Calc'!$G$74:$AB$74,0)),'ABP REC Calc'!$C$75:$C$138,'ABP REC Spend'!$E87,'ABP REC Calc'!$B$75:$B$138,'ABP REC Spend'!$F87)*$D87,
IF(AND(AD87&gt;0,(AE$4-$G87)=(1+$B87)),((AD87/$D87)-AD87)/$C87,
(IF(AND((AE$4-$G87)&lt;(7+$B87),(AE$4-$G87)&gt;1),AD87,0))))</f>
        <v>20452022.919122916</v>
      </c>
      <c r="AF87" s="233">
        <f>IF(AF$4=$G87+$B87,SUMIFS(INDEX('ABP REC Calc'!$G$75:$AB$138,,MATCH($I87,'ABP REC Calc'!$G$74:$AB$74,0)),'ABP REC Calc'!$C$75:$C$138,'ABP REC Spend'!$E87,'ABP REC Calc'!$B$75:$B$138,'ABP REC Spend'!$F87)*$D87,
IF(AND(AE87&gt;0,(AF$4-$G87)=(1+$B87)),((AE87/$D87)-AE87)/$C87,
(IF(AND((AF$4-$G87)&lt;(7+$B87),(AF$4-$G87)&gt;1),AE87,0))))</f>
        <v>0</v>
      </c>
      <c r="AG87" s="233">
        <f>IF(AG$4=$G87+$B87,SUMIFS(INDEX('ABP REC Calc'!$G$75:$AB$138,,MATCH($I87,'ABP REC Calc'!$G$74:$AB$74,0)),'ABP REC Calc'!$C$75:$C$138,'ABP REC Spend'!$E87,'ABP REC Calc'!$B$75:$B$138,'ABP REC Spend'!$F87)*$D87,
IF(AND(AF87&gt;0,(AG$4-$G87)=(1+$B87)),((AF87/$D87)-AF87)/$C87,
(IF(AND((AG$4-$G87)&lt;(7+$B87),(AG$4-$G87)&gt;1),AF87,0))))</f>
        <v>0</v>
      </c>
      <c r="AH87" s="233">
        <f>IF(AH$4=$G87+$B87,SUMIFS(INDEX('ABP REC Calc'!$G$75:$AB$138,,MATCH($I87,'ABP REC Calc'!$G$74:$AB$74,0)),'ABP REC Calc'!$C$75:$C$138,'ABP REC Spend'!$E87,'ABP REC Calc'!$B$75:$B$138,'ABP REC Spend'!$F87)*$D87,
IF(AND(AG87&gt;0,(AH$4-$G87)=(1+$B87)),((AG87/$D87)-AG87)/$C87,
(IF(AND((AH$4-$G87)&lt;(7+$B87),(AH$4-$G87)&gt;1),AG87,0))))</f>
        <v>0</v>
      </c>
    </row>
    <row r="88" spans="2:34" ht="14.75" customHeight="1" x14ac:dyDescent="0.25">
      <c r="B88" s="332" cm="1">
        <f t="array" ref="B88">INDEX(Inputs_ByYear!$D$78:$D$83, MATCH('ABP REC Spend'!$E88, Inputs_ByYear!$B$78:$B$83,0),)</f>
        <v>1</v>
      </c>
      <c r="C88" s="332" cm="1">
        <f t="array" ref="C88">INDEX(Inputs_ByYear!$D$60:$D$65, MATCH('ABP REC Spend'!$E88,Inputs_ByYear!$B$60:$B$65,0),)</f>
        <v>6</v>
      </c>
      <c r="D88" s="332" cm="1">
        <f t="array" ref="D88">INDEX(Inputs_ByYear!$D$69:$D$74, MATCH('ABP REC Spend'!$E88, Inputs_ByYear!$B$69:$B$74,0),)</f>
        <v>0.15</v>
      </c>
      <c r="E88" s="222" t="s">
        <v>234</v>
      </c>
      <c r="F88" s="219" t="s">
        <v>259</v>
      </c>
      <c r="G88" s="219">
        <f t="shared" si="4"/>
        <v>2039</v>
      </c>
      <c r="H88" s="219"/>
      <c r="I88" s="227" t="s">
        <v>37</v>
      </c>
      <c r="J88" s="234">
        <v>0</v>
      </c>
      <c r="K88" s="233">
        <f>IF(K$4=$G88+$B88,SUMIFS(INDEX('ABP REC Calc'!$G$75:$AB$138,,MATCH($I88,'ABP REC Calc'!$G$74:$AB$74,0)),'ABP REC Calc'!$C$75:$C$138,'ABP REC Spend'!$E88,'ABP REC Calc'!$B$75:$B$138,'ABP REC Spend'!$F88)*$D88,
IF(AND(J88&gt;0,(K$4-$G88)=(1+$B88)),((J88/$D88)-J88)/$C88,
(IF(AND((K$4-$G88)&lt;(7+$B88),(K$4-$G88)&gt;1),J88,0))))</f>
        <v>0</v>
      </c>
      <c r="L88" s="233">
        <f>IF(L$4=$G88+$B88,SUMIFS(INDEX('ABP REC Calc'!$G$75:$AB$138,,MATCH($I88,'ABP REC Calc'!$G$74:$AB$74,0)),'ABP REC Calc'!$C$75:$C$138,'ABP REC Spend'!$E88,'ABP REC Calc'!$B$75:$B$138,'ABP REC Spend'!$F88)*$D88,
IF(AND(K88&gt;0,(L$4-$G88)=(1+$B88)),((K88/$D88)-K88)/$C88,
(IF(AND((L$4-$G88)&lt;(7+$B88),(L$4-$G88)&gt;1),K88,0))))</f>
        <v>0</v>
      </c>
      <c r="M88" s="233">
        <f>IF(M$4=$G88+$B88,SUMIFS(INDEX('ABP REC Calc'!$G$75:$AB$138,,MATCH($I88,'ABP REC Calc'!$G$74:$AB$74,0)),'ABP REC Calc'!$C$75:$C$138,'ABP REC Spend'!$E88,'ABP REC Calc'!$B$75:$B$138,'ABP REC Spend'!$F88)*$D88,
IF(AND(L88&gt;0,(M$4-$G88)=(1+$B88)),((L88/$D88)-L88)/$C88,
(IF(AND((M$4-$G88)&lt;(7+$B88),(M$4-$G88)&gt;1),L88,0))))</f>
        <v>0</v>
      </c>
      <c r="N88" s="233">
        <f>IF(N$4=$G88+$B88,SUMIFS(INDEX('ABP REC Calc'!$G$75:$AB$138,,MATCH($I88,'ABP REC Calc'!$G$74:$AB$74,0)),'ABP REC Calc'!$C$75:$C$138,'ABP REC Spend'!$E88,'ABP REC Calc'!$B$75:$B$138,'ABP REC Spend'!$F88)*$D88,
IF(AND(M88&gt;0,(N$4-$G88)=(1+$B88)),((M88/$D88)-M88)/$C88,
(IF(AND((N$4-$G88)&lt;(7+$B88),(N$4-$G88)&gt;1),M88,0))))</f>
        <v>0</v>
      </c>
      <c r="O88" s="233">
        <f>IF(O$4=$G88+$B88,SUMIFS(INDEX('ABP REC Calc'!$G$75:$AB$138,,MATCH($I88,'ABP REC Calc'!$G$74:$AB$74,0)),'ABP REC Calc'!$C$75:$C$138,'ABP REC Spend'!$E88,'ABP REC Calc'!$B$75:$B$138,'ABP REC Spend'!$F88)*$D88,
IF(AND(N88&gt;0,(O$4-$G88)=(1+$B88)),((N88/$D88)-N88)/$C88,
(IF(AND((O$4-$G88)&lt;(7+$B88),(O$4-$G88)&gt;1),N88,0))))</f>
        <v>0</v>
      </c>
      <c r="P88" s="233">
        <f>IF(P$4=$G88+$B88,SUMIFS(INDEX('ABP REC Calc'!$G$75:$AB$138,,MATCH($I88,'ABP REC Calc'!$G$74:$AB$74,0)),'ABP REC Calc'!$C$75:$C$138,'ABP REC Spend'!$E88,'ABP REC Calc'!$B$75:$B$138,'ABP REC Spend'!$F88)*$D88,
IF(AND(O88&gt;0,(P$4-$G88)=(1+$B88)),((O88/$D88)-O88)/$C88,
(IF(AND((P$4-$G88)&lt;(7+$B88),(P$4-$G88)&gt;1),O88,0))))</f>
        <v>0</v>
      </c>
      <c r="Q88" s="233">
        <f>IF(Q$4=$G88+$B88,SUMIFS(INDEX('ABP REC Calc'!$G$75:$AB$138,,MATCH($I88,'ABP REC Calc'!$G$74:$AB$74,0)),'ABP REC Calc'!$C$75:$C$138,'ABP REC Spend'!$E88,'ABP REC Calc'!$B$75:$B$138,'ABP REC Spend'!$F88)*$D88,
IF(AND(P88&gt;0,(Q$4-$G88)=(1+$B88)),((P88/$D88)-P88)/$C88,
(IF(AND((Q$4-$G88)&lt;(7+$B88),(Q$4-$G88)&gt;1),P88,0))))</f>
        <v>0</v>
      </c>
      <c r="R88" s="233">
        <f>IF(R$4=$G88+$B88,SUMIFS(INDEX('ABP REC Calc'!$G$75:$AB$138,,MATCH($I88,'ABP REC Calc'!$G$74:$AB$74,0)),'ABP REC Calc'!$C$75:$C$138,'ABP REC Spend'!$E88,'ABP REC Calc'!$B$75:$B$138,'ABP REC Spend'!$F88)*$D88,
IF(AND(Q88&gt;0,(R$4-$G88)=(1+$B88)),((Q88/$D88)-Q88)/$C88,
(IF(AND((R$4-$G88)&lt;(7+$B88),(R$4-$G88)&gt;1),Q88,0))))</f>
        <v>0</v>
      </c>
      <c r="S88" s="233">
        <f>IF(S$4=$G88+$B88,SUMIFS(INDEX('ABP REC Calc'!$G$75:$AB$138,,MATCH($I88,'ABP REC Calc'!$G$74:$AB$74,0)),'ABP REC Calc'!$C$75:$C$138,'ABP REC Spend'!$E88,'ABP REC Calc'!$B$75:$B$138,'ABP REC Spend'!$F88)*$D88,
IF(AND(R88&gt;0,(S$4-$G88)=(1+$B88)),((R88/$D88)-R88)/$C88,
(IF(AND((S$4-$G88)&lt;(7+$B88),(S$4-$G88)&gt;1),R88,0))))</f>
        <v>0</v>
      </c>
      <c r="T88" s="233">
        <f>IF(T$4=$G88+$B88,SUMIFS(INDEX('ABP REC Calc'!$G$75:$AB$138,,MATCH($I88,'ABP REC Calc'!$G$74:$AB$74,0)),'ABP REC Calc'!$C$75:$C$138,'ABP REC Spend'!$E88,'ABP REC Calc'!$B$75:$B$138,'ABP REC Spend'!$F88)*$D88,
IF(AND(S88&gt;0,(T$4-$G88)=(1+$B88)),((S88/$D88)-S88)/$C88,
(IF(AND((T$4-$G88)&lt;(7+$B88),(T$4-$G88)&gt;1),S88,0))))</f>
        <v>0</v>
      </c>
      <c r="U88" s="233">
        <f>IF(U$4=$G88+$B88,SUMIFS(INDEX('ABP REC Calc'!$G$75:$AB$138,,MATCH($I88,'ABP REC Calc'!$G$74:$AB$74,0)),'ABP REC Calc'!$C$75:$C$138,'ABP REC Spend'!$E88,'ABP REC Calc'!$B$75:$B$138,'ABP REC Spend'!$F88)*$D88,
IF(AND(T88&gt;0,(U$4-$G88)=(1+$B88)),((T88/$D88)-T88)/$C88,
(IF(AND((U$4-$G88)&lt;(7+$B88),(U$4-$G88)&gt;1),T88,0))))</f>
        <v>0</v>
      </c>
      <c r="V88" s="233">
        <f>IF(V$4=$G88+$B88,SUMIFS(INDEX('ABP REC Calc'!$G$75:$AB$138,,MATCH($I88,'ABP REC Calc'!$G$74:$AB$74,0)),'ABP REC Calc'!$C$75:$C$138,'ABP REC Spend'!$E88,'ABP REC Calc'!$B$75:$B$138,'ABP REC Spend'!$F88)*$D88,
IF(AND(U88&gt;0,(V$4-$G88)=(1+$B88)),((U88/$D88)-U88)/$C88,
(IF(AND((V$4-$G88)&lt;(7+$B88),(V$4-$G88)&gt;1),U88,0))))</f>
        <v>0</v>
      </c>
      <c r="W88" s="233">
        <f>IF(W$4=$G88+$B88,SUMIFS(INDEX('ABP REC Calc'!$G$75:$AB$138,,MATCH($I88,'ABP REC Calc'!$G$74:$AB$74,0)),'ABP REC Calc'!$C$75:$C$138,'ABP REC Spend'!$E88,'ABP REC Calc'!$B$75:$B$138,'ABP REC Spend'!$F88)*$D88,
IF(AND(V88&gt;0,(W$4-$G88)=(1+$B88)),((V88/$D88)-V88)/$C88,
(IF(AND((W$4-$G88)&lt;(7+$B88),(W$4-$G88)&gt;1),V88,0))))</f>
        <v>0</v>
      </c>
      <c r="X88" s="233">
        <f>IF(X$4=$G88+$B88,SUMIFS(INDEX('ABP REC Calc'!$G$75:$AB$138,,MATCH($I88,'ABP REC Calc'!$G$74:$AB$74,0)),'ABP REC Calc'!$C$75:$C$138,'ABP REC Spend'!$E88,'ABP REC Calc'!$B$75:$B$138,'ABP REC Spend'!$F88)*$D88,
IF(AND(W88&gt;0,(X$4-$G88)=(1+$B88)),((W88/$D88)-W88)/$C88,
(IF(AND((X$4-$G88)&lt;(7+$B88),(X$4-$G88)&gt;1),W88,0))))</f>
        <v>0</v>
      </c>
      <c r="Y88" s="233">
        <f>IF(Y$4=$G88+$B88,SUMIFS(INDEX('ABP REC Calc'!$G$75:$AB$138,,MATCH($I88,'ABP REC Calc'!$G$74:$AB$74,0)),'ABP REC Calc'!$C$75:$C$138,'ABP REC Spend'!$E88,'ABP REC Calc'!$B$75:$B$138,'ABP REC Spend'!$F88)*$D88,
IF(AND(X88&gt;0,(Y$4-$G88)=(1+$B88)),((X88/$D88)-X88)/$C88,
(IF(AND((Y$4-$G88)&lt;(7+$B88),(Y$4-$G88)&gt;1),X88,0))))</f>
        <v>0</v>
      </c>
      <c r="Z88" s="233">
        <f>IF(Z$4=$G88+$B88,SUMIFS(INDEX('ABP REC Calc'!$G$75:$AB$138,,MATCH($I88,'ABP REC Calc'!$G$74:$AB$74,0)),'ABP REC Calc'!$C$75:$C$138,'ABP REC Spend'!$E88,'ABP REC Calc'!$B$75:$B$138,'ABP REC Spend'!$F88)*$D88,
IF(AND(Y88&gt;0,(Z$4-$G88)=(1+$B88)),((Y88/$D88)-Y88)/$C88,
(IF(AND((Z$4-$G88)&lt;(7+$B88),(Z$4-$G88)&gt;1),Y88,0))))</f>
        <v>21438532.259927671</v>
      </c>
      <c r="AA88" s="233">
        <f>IF(AA$4=$G88+$B88,SUMIFS(INDEX('ABP REC Calc'!$G$75:$AB$138,,MATCH($I88,'ABP REC Calc'!$G$74:$AB$74,0)),'ABP REC Calc'!$C$75:$C$138,'ABP REC Spend'!$E88,'ABP REC Calc'!$B$75:$B$138,'ABP REC Spend'!$F88)*$D88,
IF(AND(Z88&gt;0,(AA$4-$G88)=(1+$B88)),((Z88/$D88)-Z88)/$C88,
(IF(AND((AA$4-$G88)&lt;(7+$B88),(AA$4-$G88)&gt;1),Z88,0))))</f>
        <v>20247502.689931687</v>
      </c>
      <c r="AB88" s="233">
        <f>IF(AB$4=$G88+$B88,SUMIFS(INDEX('ABP REC Calc'!$G$75:$AB$138,,MATCH($I88,'ABP REC Calc'!$G$74:$AB$74,0)),'ABP REC Calc'!$C$75:$C$138,'ABP REC Spend'!$E88,'ABP REC Calc'!$B$75:$B$138,'ABP REC Spend'!$F88)*$D88,
IF(AND(AA88&gt;0,(AB$4-$G88)=(1+$B88)),((AA88/$D88)-AA88)/$C88,
(IF(AND((AB$4-$G88)&lt;(7+$B88),(AB$4-$G88)&gt;1),AA88,0))))</f>
        <v>20247502.689931687</v>
      </c>
      <c r="AC88" s="233">
        <f>IF(AC$4=$G88+$B88,SUMIFS(INDEX('ABP REC Calc'!$G$75:$AB$138,,MATCH($I88,'ABP REC Calc'!$G$74:$AB$74,0)),'ABP REC Calc'!$C$75:$C$138,'ABP REC Spend'!$E88,'ABP REC Calc'!$B$75:$B$138,'ABP REC Spend'!$F88)*$D88,
IF(AND(AB88&gt;0,(AC$4-$G88)=(1+$B88)),((AB88/$D88)-AB88)/$C88,
(IF(AND((AC$4-$G88)&lt;(7+$B88),(AC$4-$G88)&gt;1),AB88,0))))</f>
        <v>20247502.689931687</v>
      </c>
      <c r="AD88" s="233">
        <f>IF(AD$4=$G88+$B88,SUMIFS(INDEX('ABP REC Calc'!$G$75:$AB$138,,MATCH($I88,'ABP REC Calc'!$G$74:$AB$74,0)),'ABP REC Calc'!$C$75:$C$138,'ABP REC Spend'!$E88,'ABP REC Calc'!$B$75:$B$138,'ABP REC Spend'!$F88)*$D88,
IF(AND(AC88&gt;0,(AD$4-$G88)=(1+$B88)),((AC88/$D88)-AC88)/$C88,
(IF(AND((AD$4-$G88)&lt;(7+$B88),(AD$4-$G88)&gt;1),AC88,0))))</f>
        <v>20247502.689931687</v>
      </c>
      <c r="AE88" s="233">
        <f>IF(AE$4=$G88+$B88,SUMIFS(INDEX('ABP REC Calc'!$G$75:$AB$138,,MATCH($I88,'ABP REC Calc'!$G$74:$AB$74,0)),'ABP REC Calc'!$C$75:$C$138,'ABP REC Spend'!$E88,'ABP REC Calc'!$B$75:$B$138,'ABP REC Spend'!$F88)*$D88,
IF(AND(AD88&gt;0,(AE$4-$G88)=(1+$B88)),((AD88/$D88)-AD88)/$C88,
(IF(AND((AE$4-$G88)&lt;(7+$B88),(AE$4-$G88)&gt;1),AD88,0))))</f>
        <v>20247502.689931687</v>
      </c>
      <c r="AF88" s="233">
        <f>IF(AF$4=$G88+$B88,SUMIFS(INDEX('ABP REC Calc'!$G$75:$AB$138,,MATCH($I88,'ABP REC Calc'!$G$74:$AB$74,0)),'ABP REC Calc'!$C$75:$C$138,'ABP REC Spend'!$E88,'ABP REC Calc'!$B$75:$B$138,'ABP REC Spend'!$F88)*$D88,
IF(AND(AE88&gt;0,(AF$4-$G88)=(1+$B88)),((AE88/$D88)-AE88)/$C88,
(IF(AND((AF$4-$G88)&lt;(7+$B88),(AF$4-$G88)&gt;1),AE88,0))))</f>
        <v>20247502.689931687</v>
      </c>
      <c r="AG88" s="233">
        <f>IF(AG$4=$G88+$B88,SUMIFS(INDEX('ABP REC Calc'!$G$75:$AB$138,,MATCH($I88,'ABP REC Calc'!$G$74:$AB$74,0)),'ABP REC Calc'!$C$75:$C$138,'ABP REC Spend'!$E88,'ABP REC Calc'!$B$75:$B$138,'ABP REC Spend'!$F88)*$D88,
IF(AND(AF88&gt;0,(AG$4-$G88)=(1+$B88)),((AF88/$D88)-AF88)/$C88,
(IF(AND((AG$4-$G88)&lt;(7+$B88),(AG$4-$G88)&gt;1),AF88,0))))</f>
        <v>0</v>
      </c>
      <c r="AH88" s="233">
        <f>IF(AH$4=$G88+$B88,SUMIFS(INDEX('ABP REC Calc'!$G$75:$AB$138,,MATCH($I88,'ABP REC Calc'!$G$74:$AB$74,0)),'ABP REC Calc'!$C$75:$C$138,'ABP REC Spend'!$E88,'ABP REC Calc'!$B$75:$B$138,'ABP REC Spend'!$F88)*$D88,
IF(AND(AG88&gt;0,(AH$4-$G88)=(1+$B88)),((AG88/$D88)-AG88)/$C88,
(IF(AND((AH$4-$G88)&lt;(7+$B88),(AH$4-$G88)&gt;1),AG88,0))))</f>
        <v>0</v>
      </c>
    </row>
    <row r="89" spans="2:34" ht="14.75" customHeight="1" x14ac:dyDescent="0.25">
      <c r="B89" s="332" cm="1">
        <f t="array" ref="B89">INDEX(Inputs_ByYear!$D$78:$D$83, MATCH('ABP REC Spend'!$E89, Inputs_ByYear!$B$78:$B$83,0),)</f>
        <v>1</v>
      </c>
      <c r="C89" s="332" cm="1">
        <f t="array" ref="C89">INDEX(Inputs_ByYear!$D$60:$D$65, MATCH('ABP REC Spend'!$E89,Inputs_ByYear!$B$60:$B$65,0),)</f>
        <v>6</v>
      </c>
      <c r="D89" s="332" cm="1">
        <f t="array" ref="D89">INDEX(Inputs_ByYear!$D$69:$D$74, MATCH('ABP REC Spend'!$E89, Inputs_ByYear!$B$69:$B$74,0),)</f>
        <v>0.15</v>
      </c>
      <c r="E89" s="222" t="s">
        <v>234</v>
      </c>
      <c r="F89" s="219" t="s">
        <v>259</v>
      </c>
      <c r="G89" s="219">
        <f t="shared" si="4"/>
        <v>2040</v>
      </c>
      <c r="H89" s="219"/>
      <c r="I89" s="227" t="s">
        <v>38</v>
      </c>
      <c r="J89" s="234">
        <v>0</v>
      </c>
      <c r="K89" s="233">
        <f>IF(K$4=$G89+$B89,SUMIFS(INDEX('ABP REC Calc'!$G$75:$AB$138,,MATCH($I89,'ABP REC Calc'!$G$74:$AB$74,0)),'ABP REC Calc'!$C$75:$C$138,'ABP REC Spend'!$E89,'ABP REC Calc'!$B$75:$B$138,'ABP REC Spend'!$F89)*$D89,
IF(AND(J89&gt;0,(K$4-$G89)=(1+$B89)),((J89/$D89)-J89)/$C89,
(IF(AND((K$4-$G89)&lt;(7+$B89),(K$4-$G89)&gt;1),J89,0))))</f>
        <v>0</v>
      </c>
      <c r="L89" s="233">
        <f>IF(L$4=$G89+$B89,SUMIFS(INDEX('ABP REC Calc'!$G$75:$AB$138,,MATCH($I89,'ABP REC Calc'!$G$74:$AB$74,0)),'ABP REC Calc'!$C$75:$C$138,'ABP REC Spend'!$E89,'ABP REC Calc'!$B$75:$B$138,'ABP REC Spend'!$F89)*$D89,
IF(AND(K89&gt;0,(L$4-$G89)=(1+$B89)),((K89/$D89)-K89)/$C89,
(IF(AND((L$4-$G89)&lt;(7+$B89),(L$4-$G89)&gt;1),K89,0))))</f>
        <v>0</v>
      </c>
      <c r="M89" s="233">
        <f>IF(M$4=$G89+$B89,SUMIFS(INDEX('ABP REC Calc'!$G$75:$AB$138,,MATCH($I89,'ABP REC Calc'!$G$74:$AB$74,0)),'ABP REC Calc'!$C$75:$C$138,'ABP REC Spend'!$E89,'ABP REC Calc'!$B$75:$B$138,'ABP REC Spend'!$F89)*$D89,
IF(AND(L89&gt;0,(M$4-$G89)=(1+$B89)),((L89/$D89)-L89)/$C89,
(IF(AND((M$4-$G89)&lt;(7+$B89),(M$4-$G89)&gt;1),L89,0))))</f>
        <v>0</v>
      </c>
      <c r="N89" s="233">
        <f>IF(N$4=$G89+$B89,SUMIFS(INDEX('ABP REC Calc'!$G$75:$AB$138,,MATCH($I89,'ABP REC Calc'!$G$74:$AB$74,0)),'ABP REC Calc'!$C$75:$C$138,'ABP REC Spend'!$E89,'ABP REC Calc'!$B$75:$B$138,'ABP REC Spend'!$F89)*$D89,
IF(AND(M89&gt;0,(N$4-$G89)=(1+$B89)),((M89/$D89)-M89)/$C89,
(IF(AND((N$4-$G89)&lt;(7+$B89),(N$4-$G89)&gt;1),M89,0))))</f>
        <v>0</v>
      </c>
      <c r="O89" s="233">
        <f>IF(O$4=$G89+$B89,SUMIFS(INDEX('ABP REC Calc'!$G$75:$AB$138,,MATCH($I89,'ABP REC Calc'!$G$74:$AB$74,0)),'ABP REC Calc'!$C$75:$C$138,'ABP REC Spend'!$E89,'ABP REC Calc'!$B$75:$B$138,'ABP REC Spend'!$F89)*$D89,
IF(AND(N89&gt;0,(O$4-$G89)=(1+$B89)),((N89/$D89)-N89)/$C89,
(IF(AND((O$4-$G89)&lt;(7+$B89),(O$4-$G89)&gt;1),N89,0))))</f>
        <v>0</v>
      </c>
      <c r="P89" s="233">
        <f>IF(P$4=$G89+$B89,SUMIFS(INDEX('ABP REC Calc'!$G$75:$AB$138,,MATCH($I89,'ABP REC Calc'!$G$74:$AB$74,0)),'ABP REC Calc'!$C$75:$C$138,'ABP REC Spend'!$E89,'ABP REC Calc'!$B$75:$B$138,'ABP REC Spend'!$F89)*$D89,
IF(AND(O89&gt;0,(P$4-$G89)=(1+$B89)),((O89/$D89)-O89)/$C89,
(IF(AND((P$4-$G89)&lt;(7+$B89),(P$4-$G89)&gt;1),O89,0))))</f>
        <v>0</v>
      </c>
      <c r="Q89" s="233">
        <f>IF(Q$4=$G89+$B89,SUMIFS(INDEX('ABP REC Calc'!$G$75:$AB$138,,MATCH($I89,'ABP REC Calc'!$G$74:$AB$74,0)),'ABP REC Calc'!$C$75:$C$138,'ABP REC Spend'!$E89,'ABP REC Calc'!$B$75:$B$138,'ABP REC Spend'!$F89)*$D89,
IF(AND(P89&gt;0,(Q$4-$G89)=(1+$B89)),((P89/$D89)-P89)/$C89,
(IF(AND((Q$4-$G89)&lt;(7+$B89),(Q$4-$G89)&gt;1),P89,0))))</f>
        <v>0</v>
      </c>
      <c r="R89" s="233">
        <f>IF(R$4=$G89+$B89,SUMIFS(INDEX('ABP REC Calc'!$G$75:$AB$138,,MATCH($I89,'ABP REC Calc'!$G$74:$AB$74,0)),'ABP REC Calc'!$C$75:$C$138,'ABP REC Spend'!$E89,'ABP REC Calc'!$B$75:$B$138,'ABP REC Spend'!$F89)*$D89,
IF(AND(Q89&gt;0,(R$4-$G89)=(1+$B89)),((Q89/$D89)-Q89)/$C89,
(IF(AND((R$4-$G89)&lt;(7+$B89),(R$4-$G89)&gt;1),Q89,0))))</f>
        <v>0</v>
      </c>
      <c r="S89" s="233">
        <f>IF(S$4=$G89+$B89,SUMIFS(INDEX('ABP REC Calc'!$G$75:$AB$138,,MATCH($I89,'ABP REC Calc'!$G$74:$AB$74,0)),'ABP REC Calc'!$C$75:$C$138,'ABP REC Spend'!$E89,'ABP REC Calc'!$B$75:$B$138,'ABP REC Spend'!$F89)*$D89,
IF(AND(R89&gt;0,(S$4-$G89)=(1+$B89)),((R89/$D89)-R89)/$C89,
(IF(AND((S$4-$G89)&lt;(7+$B89),(S$4-$G89)&gt;1),R89,0))))</f>
        <v>0</v>
      </c>
      <c r="T89" s="233">
        <f>IF(T$4=$G89+$B89,SUMIFS(INDEX('ABP REC Calc'!$G$75:$AB$138,,MATCH($I89,'ABP REC Calc'!$G$74:$AB$74,0)),'ABP REC Calc'!$C$75:$C$138,'ABP REC Spend'!$E89,'ABP REC Calc'!$B$75:$B$138,'ABP REC Spend'!$F89)*$D89,
IF(AND(S89&gt;0,(T$4-$G89)=(1+$B89)),((S89/$D89)-S89)/$C89,
(IF(AND((T$4-$G89)&lt;(7+$B89),(T$4-$G89)&gt;1),S89,0))))</f>
        <v>0</v>
      </c>
      <c r="U89" s="233">
        <f>IF(U$4=$G89+$B89,SUMIFS(INDEX('ABP REC Calc'!$G$75:$AB$138,,MATCH($I89,'ABP REC Calc'!$G$74:$AB$74,0)),'ABP REC Calc'!$C$75:$C$138,'ABP REC Spend'!$E89,'ABP REC Calc'!$B$75:$B$138,'ABP REC Spend'!$F89)*$D89,
IF(AND(T89&gt;0,(U$4-$G89)=(1+$B89)),((T89/$D89)-T89)/$C89,
(IF(AND((U$4-$G89)&lt;(7+$B89),(U$4-$G89)&gt;1),T89,0))))</f>
        <v>0</v>
      </c>
      <c r="V89" s="233">
        <f>IF(V$4=$G89+$B89,SUMIFS(INDEX('ABP REC Calc'!$G$75:$AB$138,,MATCH($I89,'ABP REC Calc'!$G$74:$AB$74,0)),'ABP REC Calc'!$C$75:$C$138,'ABP REC Spend'!$E89,'ABP REC Calc'!$B$75:$B$138,'ABP REC Spend'!$F89)*$D89,
IF(AND(U89&gt;0,(V$4-$G89)=(1+$B89)),((U89/$D89)-U89)/$C89,
(IF(AND((V$4-$G89)&lt;(7+$B89),(V$4-$G89)&gt;1),U89,0))))</f>
        <v>0</v>
      </c>
      <c r="W89" s="233">
        <f>IF(W$4=$G89+$B89,SUMIFS(INDEX('ABP REC Calc'!$G$75:$AB$138,,MATCH($I89,'ABP REC Calc'!$G$74:$AB$74,0)),'ABP REC Calc'!$C$75:$C$138,'ABP REC Spend'!$E89,'ABP REC Calc'!$B$75:$B$138,'ABP REC Spend'!$F89)*$D89,
IF(AND(V89&gt;0,(W$4-$G89)=(1+$B89)),((V89/$D89)-V89)/$C89,
(IF(AND((W$4-$G89)&lt;(7+$B89),(W$4-$G89)&gt;1),V89,0))))</f>
        <v>0</v>
      </c>
      <c r="X89" s="233">
        <f>IF(X$4=$G89+$B89,SUMIFS(INDEX('ABP REC Calc'!$G$75:$AB$138,,MATCH($I89,'ABP REC Calc'!$G$74:$AB$74,0)),'ABP REC Calc'!$C$75:$C$138,'ABP REC Spend'!$E89,'ABP REC Calc'!$B$75:$B$138,'ABP REC Spend'!$F89)*$D89,
IF(AND(W89&gt;0,(X$4-$G89)=(1+$B89)),((W89/$D89)-W89)/$C89,
(IF(AND((X$4-$G89)&lt;(7+$B89),(X$4-$G89)&gt;1),W89,0))))</f>
        <v>0</v>
      </c>
      <c r="Y89" s="233">
        <f>IF(Y$4=$G89+$B89,SUMIFS(INDEX('ABP REC Calc'!$G$75:$AB$138,,MATCH($I89,'ABP REC Calc'!$G$74:$AB$74,0)),'ABP REC Calc'!$C$75:$C$138,'ABP REC Spend'!$E89,'ABP REC Calc'!$B$75:$B$138,'ABP REC Spend'!$F89)*$D89,
IF(AND(X89&gt;0,(Y$4-$G89)=(1+$B89)),((X89/$D89)-X89)/$C89,
(IF(AND((Y$4-$G89)&lt;(7+$B89),(Y$4-$G89)&gt;1),X89,0))))</f>
        <v>0</v>
      </c>
      <c r="Z89" s="233">
        <f>IF(Z$4=$G89+$B89,SUMIFS(INDEX('ABP REC Calc'!$G$75:$AB$138,,MATCH($I89,'ABP REC Calc'!$G$74:$AB$74,0)),'ABP REC Calc'!$C$75:$C$138,'ABP REC Spend'!$E89,'ABP REC Calc'!$B$75:$B$138,'ABP REC Spend'!$F89)*$D89,
IF(AND(Y89&gt;0,(Z$4-$G89)=(1+$B89)),((Y89/$D89)-Y89)/$C89,
(IF(AND((Z$4-$G89)&lt;(7+$B89),(Z$4-$G89)&gt;1),Y89,0))))</f>
        <v>0</v>
      </c>
      <c r="AA89" s="233">
        <f>IF(AA$4=$G89+$B89,SUMIFS(INDEX('ABP REC Calc'!$G$75:$AB$138,,MATCH($I89,'ABP REC Calc'!$G$74:$AB$74,0)),'ABP REC Calc'!$C$75:$C$138,'ABP REC Spend'!$E89,'ABP REC Calc'!$B$75:$B$138,'ABP REC Spend'!$F89)*$D89,
IF(AND(Z89&gt;0,(AA$4-$G89)=(1+$B89)),((Z89/$D89)-Z89)/$C89,
(IF(AND((AA$4-$G89)&lt;(7+$B89),(AA$4-$G89)&gt;1),Z89,0))))</f>
        <v>21224146.937328395</v>
      </c>
      <c r="AB89" s="233">
        <f>IF(AB$4=$G89+$B89,SUMIFS(INDEX('ABP REC Calc'!$G$75:$AB$138,,MATCH($I89,'ABP REC Calc'!$G$74:$AB$74,0)),'ABP REC Calc'!$C$75:$C$138,'ABP REC Spend'!$E89,'ABP REC Calc'!$B$75:$B$138,'ABP REC Spend'!$F89)*$D89,
IF(AND(AA89&gt;0,(AB$4-$G89)=(1+$B89)),((AA89/$D89)-AA89)/$C89,
(IF(AND((AB$4-$G89)&lt;(7+$B89),(AB$4-$G89)&gt;1),AA89,0))))</f>
        <v>20045027.663032372</v>
      </c>
      <c r="AC89" s="233">
        <f>IF(AC$4=$G89+$B89,SUMIFS(INDEX('ABP REC Calc'!$G$75:$AB$138,,MATCH($I89,'ABP REC Calc'!$G$74:$AB$74,0)),'ABP REC Calc'!$C$75:$C$138,'ABP REC Spend'!$E89,'ABP REC Calc'!$B$75:$B$138,'ABP REC Spend'!$F89)*$D89,
IF(AND(AB89&gt;0,(AC$4-$G89)=(1+$B89)),((AB89/$D89)-AB89)/$C89,
(IF(AND((AC$4-$G89)&lt;(7+$B89),(AC$4-$G89)&gt;1),AB89,0))))</f>
        <v>20045027.663032372</v>
      </c>
      <c r="AD89" s="233">
        <f>IF(AD$4=$G89+$B89,SUMIFS(INDEX('ABP REC Calc'!$G$75:$AB$138,,MATCH($I89,'ABP REC Calc'!$G$74:$AB$74,0)),'ABP REC Calc'!$C$75:$C$138,'ABP REC Spend'!$E89,'ABP REC Calc'!$B$75:$B$138,'ABP REC Spend'!$F89)*$D89,
IF(AND(AC89&gt;0,(AD$4-$G89)=(1+$B89)),((AC89/$D89)-AC89)/$C89,
(IF(AND((AD$4-$G89)&lt;(7+$B89),(AD$4-$G89)&gt;1),AC89,0))))</f>
        <v>20045027.663032372</v>
      </c>
      <c r="AE89" s="233">
        <f>IF(AE$4=$G89+$B89,SUMIFS(INDEX('ABP REC Calc'!$G$75:$AB$138,,MATCH($I89,'ABP REC Calc'!$G$74:$AB$74,0)),'ABP REC Calc'!$C$75:$C$138,'ABP REC Spend'!$E89,'ABP REC Calc'!$B$75:$B$138,'ABP REC Spend'!$F89)*$D89,
IF(AND(AD89&gt;0,(AE$4-$G89)=(1+$B89)),((AD89/$D89)-AD89)/$C89,
(IF(AND((AE$4-$G89)&lt;(7+$B89),(AE$4-$G89)&gt;1),AD89,0))))</f>
        <v>20045027.663032372</v>
      </c>
      <c r="AF89" s="233">
        <f>IF(AF$4=$G89+$B89,SUMIFS(INDEX('ABP REC Calc'!$G$75:$AB$138,,MATCH($I89,'ABP REC Calc'!$G$74:$AB$74,0)),'ABP REC Calc'!$C$75:$C$138,'ABP REC Spend'!$E89,'ABP REC Calc'!$B$75:$B$138,'ABP REC Spend'!$F89)*$D89,
IF(AND(AE89&gt;0,(AF$4-$G89)=(1+$B89)),((AE89/$D89)-AE89)/$C89,
(IF(AND((AF$4-$G89)&lt;(7+$B89),(AF$4-$G89)&gt;1),AE89,0))))</f>
        <v>20045027.663032372</v>
      </c>
      <c r="AG89" s="233">
        <f>IF(AG$4=$G89+$B89,SUMIFS(INDEX('ABP REC Calc'!$G$75:$AB$138,,MATCH($I89,'ABP REC Calc'!$G$74:$AB$74,0)),'ABP REC Calc'!$C$75:$C$138,'ABP REC Spend'!$E89,'ABP REC Calc'!$B$75:$B$138,'ABP REC Spend'!$F89)*$D89,
IF(AND(AF89&gt;0,(AG$4-$G89)=(1+$B89)),((AF89/$D89)-AF89)/$C89,
(IF(AND((AG$4-$G89)&lt;(7+$B89),(AG$4-$G89)&gt;1),AF89,0))))</f>
        <v>20045027.663032372</v>
      </c>
      <c r="AH89" s="233">
        <f>IF(AH$4=$G89+$B89,SUMIFS(INDEX('ABP REC Calc'!$G$75:$AB$138,,MATCH($I89,'ABP REC Calc'!$G$74:$AB$74,0)),'ABP REC Calc'!$C$75:$C$138,'ABP REC Spend'!$E89,'ABP REC Calc'!$B$75:$B$138,'ABP REC Spend'!$F89)*$D89,
IF(AND(AG89&gt;0,(AH$4-$G89)=(1+$B89)),((AG89/$D89)-AG89)/$C89,
(IF(AND((AH$4-$G89)&lt;(7+$B89),(AH$4-$G89)&gt;1),AG89,0))))</f>
        <v>0</v>
      </c>
    </row>
    <row r="90" spans="2:34" ht="14.75" customHeight="1" x14ac:dyDescent="0.25">
      <c r="B90" s="332" cm="1">
        <f t="array" ref="B90">INDEX(Inputs_ByYear!$D$78:$D$83, MATCH('ABP REC Spend'!$E90, Inputs_ByYear!$B$78:$B$83,0),)</f>
        <v>1</v>
      </c>
      <c r="C90" s="332" cm="1">
        <f t="array" ref="C90">INDEX(Inputs_ByYear!$D$60:$D$65, MATCH('ABP REC Spend'!$E90,Inputs_ByYear!$B$60:$B$65,0),)</f>
        <v>6</v>
      </c>
      <c r="D90" s="332" cm="1">
        <f t="array" ref="D90">INDEX(Inputs_ByYear!$D$69:$D$74, MATCH('ABP REC Spend'!$E90, Inputs_ByYear!$B$69:$B$74,0),)</f>
        <v>0.15</v>
      </c>
      <c r="E90" s="222" t="s">
        <v>234</v>
      </c>
      <c r="F90" s="219" t="s">
        <v>259</v>
      </c>
      <c r="G90" s="219">
        <f t="shared" si="4"/>
        <v>2041</v>
      </c>
      <c r="H90" s="219"/>
      <c r="I90" s="227" t="s">
        <v>39</v>
      </c>
      <c r="J90" s="234">
        <v>0</v>
      </c>
      <c r="K90" s="233">
        <f>IF(K$4=$G90+$B90,SUMIFS(INDEX('ABP REC Calc'!$G$75:$AB$138,,MATCH($I90,'ABP REC Calc'!$G$74:$AB$74,0)),'ABP REC Calc'!$C$75:$C$138,'ABP REC Spend'!$E90,'ABP REC Calc'!$B$75:$B$138,'ABP REC Spend'!$F90)*$D90,
IF(AND(J90&gt;0,(K$4-$G90)=(1+$B90)),((J90/$D90)-J90)/$C90,
(IF(AND((K$4-$G90)&lt;(7+$B90),(K$4-$G90)&gt;1),J90,0))))</f>
        <v>0</v>
      </c>
      <c r="L90" s="233">
        <f>IF(L$4=$G90+$B90,SUMIFS(INDEX('ABP REC Calc'!$G$75:$AB$138,,MATCH($I90,'ABP REC Calc'!$G$74:$AB$74,0)),'ABP REC Calc'!$C$75:$C$138,'ABP REC Spend'!$E90,'ABP REC Calc'!$B$75:$B$138,'ABP REC Spend'!$F90)*$D90,
IF(AND(K90&gt;0,(L$4-$G90)=(1+$B90)),((K90/$D90)-K90)/$C90,
(IF(AND((L$4-$G90)&lt;(7+$B90),(L$4-$G90)&gt;1),K90,0))))</f>
        <v>0</v>
      </c>
      <c r="M90" s="233">
        <f>IF(M$4=$G90+$B90,SUMIFS(INDEX('ABP REC Calc'!$G$75:$AB$138,,MATCH($I90,'ABP REC Calc'!$G$74:$AB$74,0)),'ABP REC Calc'!$C$75:$C$138,'ABP REC Spend'!$E90,'ABP REC Calc'!$B$75:$B$138,'ABP REC Spend'!$F90)*$D90,
IF(AND(L90&gt;0,(M$4-$G90)=(1+$B90)),((L90/$D90)-L90)/$C90,
(IF(AND((M$4-$G90)&lt;(7+$B90),(M$4-$G90)&gt;1),L90,0))))</f>
        <v>0</v>
      </c>
      <c r="N90" s="233">
        <f>IF(N$4=$G90+$B90,SUMIFS(INDEX('ABP REC Calc'!$G$75:$AB$138,,MATCH($I90,'ABP REC Calc'!$G$74:$AB$74,0)),'ABP REC Calc'!$C$75:$C$138,'ABP REC Spend'!$E90,'ABP REC Calc'!$B$75:$B$138,'ABP REC Spend'!$F90)*$D90,
IF(AND(M90&gt;0,(N$4-$G90)=(1+$B90)),((M90/$D90)-M90)/$C90,
(IF(AND((N$4-$G90)&lt;(7+$B90),(N$4-$G90)&gt;1),M90,0))))</f>
        <v>0</v>
      </c>
      <c r="O90" s="233">
        <f>IF(O$4=$G90+$B90,SUMIFS(INDEX('ABP REC Calc'!$G$75:$AB$138,,MATCH($I90,'ABP REC Calc'!$G$74:$AB$74,0)),'ABP REC Calc'!$C$75:$C$138,'ABP REC Spend'!$E90,'ABP REC Calc'!$B$75:$B$138,'ABP REC Spend'!$F90)*$D90,
IF(AND(N90&gt;0,(O$4-$G90)=(1+$B90)),((N90/$D90)-N90)/$C90,
(IF(AND((O$4-$G90)&lt;(7+$B90),(O$4-$G90)&gt;1),N90,0))))</f>
        <v>0</v>
      </c>
      <c r="P90" s="233">
        <f>IF(P$4=$G90+$B90,SUMIFS(INDEX('ABP REC Calc'!$G$75:$AB$138,,MATCH($I90,'ABP REC Calc'!$G$74:$AB$74,0)),'ABP REC Calc'!$C$75:$C$138,'ABP REC Spend'!$E90,'ABP REC Calc'!$B$75:$B$138,'ABP REC Spend'!$F90)*$D90,
IF(AND(O90&gt;0,(P$4-$G90)=(1+$B90)),((O90/$D90)-O90)/$C90,
(IF(AND((P$4-$G90)&lt;(7+$B90),(P$4-$G90)&gt;1),O90,0))))</f>
        <v>0</v>
      </c>
      <c r="Q90" s="233">
        <f>IF(Q$4=$G90+$B90,SUMIFS(INDEX('ABP REC Calc'!$G$75:$AB$138,,MATCH($I90,'ABP REC Calc'!$G$74:$AB$74,0)),'ABP REC Calc'!$C$75:$C$138,'ABP REC Spend'!$E90,'ABP REC Calc'!$B$75:$B$138,'ABP REC Spend'!$F90)*$D90,
IF(AND(P90&gt;0,(Q$4-$G90)=(1+$B90)),((P90/$D90)-P90)/$C90,
(IF(AND((Q$4-$G90)&lt;(7+$B90),(Q$4-$G90)&gt;1),P90,0))))</f>
        <v>0</v>
      </c>
      <c r="R90" s="233">
        <f>IF(R$4=$G90+$B90,SUMIFS(INDEX('ABP REC Calc'!$G$75:$AB$138,,MATCH($I90,'ABP REC Calc'!$G$74:$AB$74,0)),'ABP REC Calc'!$C$75:$C$138,'ABP REC Spend'!$E90,'ABP REC Calc'!$B$75:$B$138,'ABP REC Spend'!$F90)*$D90,
IF(AND(Q90&gt;0,(R$4-$G90)=(1+$B90)),((Q90/$D90)-Q90)/$C90,
(IF(AND((R$4-$G90)&lt;(7+$B90),(R$4-$G90)&gt;1),Q90,0))))</f>
        <v>0</v>
      </c>
      <c r="S90" s="233">
        <f>IF(S$4=$G90+$B90,SUMIFS(INDEX('ABP REC Calc'!$G$75:$AB$138,,MATCH($I90,'ABP REC Calc'!$G$74:$AB$74,0)),'ABP REC Calc'!$C$75:$C$138,'ABP REC Spend'!$E90,'ABP REC Calc'!$B$75:$B$138,'ABP REC Spend'!$F90)*$D90,
IF(AND(R90&gt;0,(S$4-$G90)=(1+$B90)),((R90/$D90)-R90)/$C90,
(IF(AND((S$4-$G90)&lt;(7+$B90),(S$4-$G90)&gt;1),R90,0))))</f>
        <v>0</v>
      </c>
      <c r="T90" s="233">
        <f>IF(T$4=$G90+$B90,SUMIFS(INDEX('ABP REC Calc'!$G$75:$AB$138,,MATCH($I90,'ABP REC Calc'!$G$74:$AB$74,0)),'ABP REC Calc'!$C$75:$C$138,'ABP REC Spend'!$E90,'ABP REC Calc'!$B$75:$B$138,'ABP REC Spend'!$F90)*$D90,
IF(AND(S90&gt;0,(T$4-$G90)=(1+$B90)),((S90/$D90)-S90)/$C90,
(IF(AND((T$4-$G90)&lt;(7+$B90),(T$4-$G90)&gt;1),S90,0))))</f>
        <v>0</v>
      </c>
      <c r="U90" s="233">
        <f>IF(U$4=$G90+$B90,SUMIFS(INDEX('ABP REC Calc'!$G$75:$AB$138,,MATCH($I90,'ABP REC Calc'!$G$74:$AB$74,0)),'ABP REC Calc'!$C$75:$C$138,'ABP REC Spend'!$E90,'ABP REC Calc'!$B$75:$B$138,'ABP REC Spend'!$F90)*$D90,
IF(AND(T90&gt;0,(U$4-$G90)=(1+$B90)),((T90/$D90)-T90)/$C90,
(IF(AND((U$4-$G90)&lt;(7+$B90),(U$4-$G90)&gt;1),T90,0))))</f>
        <v>0</v>
      </c>
      <c r="V90" s="233">
        <f>IF(V$4=$G90+$B90,SUMIFS(INDEX('ABP REC Calc'!$G$75:$AB$138,,MATCH($I90,'ABP REC Calc'!$G$74:$AB$74,0)),'ABP REC Calc'!$C$75:$C$138,'ABP REC Spend'!$E90,'ABP REC Calc'!$B$75:$B$138,'ABP REC Spend'!$F90)*$D90,
IF(AND(U90&gt;0,(V$4-$G90)=(1+$B90)),((U90/$D90)-U90)/$C90,
(IF(AND((V$4-$G90)&lt;(7+$B90),(V$4-$G90)&gt;1),U90,0))))</f>
        <v>0</v>
      </c>
      <c r="W90" s="233">
        <f>IF(W$4=$G90+$B90,SUMIFS(INDEX('ABP REC Calc'!$G$75:$AB$138,,MATCH($I90,'ABP REC Calc'!$G$74:$AB$74,0)),'ABP REC Calc'!$C$75:$C$138,'ABP REC Spend'!$E90,'ABP REC Calc'!$B$75:$B$138,'ABP REC Spend'!$F90)*$D90,
IF(AND(V90&gt;0,(W$4-$G90)=(1+$B90)),((V90/$D90)-V90)/$C90,
(IF(AND((W$4-$G90)&lt;(7+$B90),(W$4-$G90)&gt;1),V90,0))))</f>
        <v>0</v>
      </c>
      <c r="X90" s="233">
        <f>IF(X$4=$G90+$B90,SUMIFS(INDEX('ABP REC Calc'!$G$75:$AB$138,,MATCH($I90,'ABP REC Calc'!$G$74:$AB$74,0)),'ABP REC Calc'!$C$75:$C$138,'ABP REC Spend'!$E90,'ABP REC Calc'!$B$75:$B$138,'ABP REC Spend'!$F90)*$D90,
IF(AND(W90&gt;0,(X$4-$G90)=(1+$B90)),((W90/$D90)-W90)/$C90,
(IF(AND((X$4-$G90)&lt;(7+$B90),(X$4-$G90)&gt;1),W90,0))))</f>
        <v>0</v>
      </c>
      <c r="Y90" s="233">
        <f>IF(Y$4=$G90+$B90,SUMIFS(INDEX('ABP REC Calc'!$G$75:$AB$138,,MATCH($I90,'ABP REC Calc'!$G$74:$AB$74,0)),'ABP REC Calc'!$C$75:$C$138,'ABP REC Spend'!$E90,'ABP REC Calc'!$B$75:$B$138,'ABP REC Spend'!$F90)*$D90,
IF(AND(X90&gt;0,(Y$4-$G90)=(1+$B90)),((X90/$D90)-X90)/$C90,
(IF(AND((Y$4-$G90)&lt;(7+$B90),(Y$4-$G90)&gt;1),X90,0))))</f>
        <v>0</v>
      </c>
      <c r="Z90" s="233">
        <f>IF(Z$4=$G90+$B90,SUMIFS(INDEX('ABP REC Calc'!$G$75:$AB$138,,MATCH($I90,'ABP REC Calc'!$G$74:$AB$74,0)),'ABP REC Calc'!$C$75:$C$138,'ABP REC Spend'!$E90,'ABP REC Calc'!$B$75:$B$138,'ABP REC Spend'!$F90)*$D90,
IF(AND(Y90&gt;0,(Z$4-$G90)=(1+$B90)),((Y90/$D90)-Y90)/$C90,
(IF(AND((Z$4-$G90)&lt;(7+$B90),(Z$4-$G90)&gt;1),Y90,0))))</f>
        <v>0</v>
      </c>
      <c r="AA90" s="233">
        <f>IF(AA$4=$G90+$B90,SUMIFS(INDEX('ABP REC Calc'!$G$75:$AB$138,,MATCH($I90,'ABP REC Calc'!$G$74:$AB$74,0)),'ABP REC Calc'!$C$75:$C$138,'ABP REC Spend'!$E90,'ABP REC Calc'!$B$75:$B$138,'ABP REC Spend'!$F90)*$D90,
IF(AND(Z90&gt;0,(AA$4-$G90)=(1+$B90)),((Z90/$D90)-Z90)/$C90,
(IF(AND((AA$4-$G90)&lt;(7+$B90),(AA$4-$G90)&gt;1),Z90,0))))</f>
        <v>0</v>
      </c>
      <c r="AB90" s="233">
        <f>IF(AB$4=$G90+$B90,SUMIFS(INDEX('ABP REC Calc'!$G$75:$AB$138,,MATCH($I90,'ABP REC Calc'!$G$74:$AB$74,0)),'ABP REC Calc'!$C$75:$C$138,'ABP REC Spend'!$E90,'ABP REC Calc'!$B$75:$B$138,'ABP REC Spend'!$F90)*$D90,
IF(AND(AA90&gt;0,(AB$4-$G90)=(1+$B90)),((AA90/$D90)-AA90)/$C90,
(IF(AND((AB$4-$G90)&lt;(7+$B90),(AB$4-$G90)&gt;1),AA90,0))))</f>
        <v>21011905.467955109</v>
      </c>
      <c r="AC90" s="233">
        <f>IF(AC$4=$G90+$B90,SUMIFS(INDEX('ABP REC Calc'!$G$75:$AB$138,,MATCH($I90,'ABP REC Calc'!$G$74:$AB$74,0)),'ABP REC Calc'!$C$75:$C$138,'ABP REC Spend'!$E90,'ABP REC Calc'!$B$75:$B$138,'ABP REC Spend'!$F90)*$D90,
IF(AND(AB90&gt;0,(AC$4-$G90)=(1+$B90)),((AB90/$D90)-AB90)/$C90,
(IF(AND((AC$4-$G90)&lt;(7+$B90),(AC$4-$G90)&gt;1),AB90,0))))</f>
        <v>19844577.386402044</v>
      </c>
      <c r="AD90" s="233">
        <f>IF(AD$4=$G90+$B90,SUMIFS(INDEX('ABP REC Calc'!$G$75:$AB$138,,MATCH($I90,'ABP REC Calc'!$G$74:$AB$74,0)),'ABP REC Calc'!$C$75:$C$138,'ABP REC Spend'!$E90,'ABP REC Calc'!$B$75:$B$138,'ABP REC Spend'!$F90)*$D90,
IF(AND(AC90&gt;0,(AD$4-$G90)=(1+$B90)),((AC90/$D90)-AC90)/$C90,
(IF(AND((AD$4-$G90)&lt;(7+$B90),(AD$4-$G90)&gt;1),AC90,0))))</f>
        <v>19844577.386402044</v>
      </c>
      <c r="AE90" s="233">
        <f>IF(AE$4=$G90+$B90,SUMIFS(INDEX('ABP REC Calc'!$G$75:$AB$138,,MATCH($I90,'ABP REC Calc'!$G$74:$AB$74,0)),'ABP REC Calc'!$C$75:$C$138,'ABP REC Spend'!$E90,'ABP REC Calc'!$B$75:$B$138,'ABP REC Spend'!$F90)*$D90,
IF(AND(AD90&gt;0,(AE$4-$G90)=(1+$B90)),((AD90/$D90)-AD90)/$C90,
(IF(AND((AE$4-$G90)&lt;(7+$B90),(AE$4-$G90)&gt;1),AD90,0))))</f>
        <v>19844577.386402044</v>
      </c>
      <c r="AF90" s="233">
        <f>IF(AF$4=$G90+$B90,SUMIFS(INDEX('ABP REC Calc'!$G$75:$AB$138,,MATCH($I90,'ABP REC Calc'!$G$74:$AB$74,0)),'ABP REC Calc'!$C$75:$C$138,'ABP REC Spend'!$E90,'ABP REC Calc'!$B$75:$B$138,'ABP REC Spend'!$F90)*$D90,
IF(AND(AE90&gt;0,(AF$4-$G90)=(1+$B90)),((AE90/$D90)-AE90)/$C90,
(IF(AND((AF$4-$G90)&lt;(7+$B90),(AF$4-$G90)&gt;1),AE90,0))))</f>
        <v>19844577.386402044</v>
      </c>
      <c r="AG90" s="233">
        <f>IF(AG$4=$G90+$B90,SUMIFS(INDEX('ABP REC Calc'!$G$75:$AB$138,,MATCH($I90,'ABP REC Calc'!$G$74:$AB$74,0)),'ABP REC Calc'!$C$75:$C$138,'ABP REC Spend'!$E90,'ABP REC Calc'!$B$75:$B$138,'ABP REC Spend'!$F90)*$D90,
IF(AND(AF90&gt;0,(AG$4-$G90)=(1+$B90)),((AF90/$D90)-AF90)/$C90,
(IF(AND((AG$4-$G90)&lt;(7+$B90),(AG$4-$G90)&gt;1),AF90,0))))</f>
        <v>19844577.386402044</v>
      </c>
      <c r="AH90" s="233">
        <f>IF(AH$4=$G90+$B90,SUMIFS(INDEX('ABP REC Calc'!$G$75:$AB$138,,MATCH($I90,'ABP REC Calc'!$G$74:$AB$74,0)),'ABP REC Calc'!$C$75:$C$138,'ABP REC Spend'!$E90,'ABP REC Calc'!$B$75:$B$138,'ABP REC Spend'!$F90)*$D90,
IF(AND(AG90&gt;0,(AH$4-$G90)=(1+$B90)),((AG90/$D90)-AG90)/$C90,
(IF(AND((AH$4-$G90)&lt;(7+$B90),(AH$4-$G90)&gt;1),AG90,0))))</f>
        <v>19844577.386402044</v>
      </c>
    </row>
    <row r="91" spans="2:34" ht="14.75" customHeight="1" x14ac:dyDescent="0.25">
      <c r="B91" s="332" cm="1">
        <f t="array" ref="B91">INDEX(Inputs_ByYear!$D$78:$D$83, MATCH('ABP REC Spend'!$E91, Inputs_ByYear!$B$78:$B$83,0),)</f>
        <v>1</v>
      </c>
      <c r="C91" s="332" cm="1">
        <f t="array" ref="C91">INDEX(Inputs_ByYear!$D$60:$D$65, MATCH('ABP REC Spend'!$E91,Inputs_ByYear!$B$60:$B$65,0),)</f>
        <v>6</v>
      </c>
      <c r="D91" s="332" cm="1">
        <f t="array" ref="D91">INDEX(Inputs_ByYear!$D$69:$D$74, MATCH('ABP REC Spend'!$E91, Inputs_ByYear!$B$69:$B$74,0),)</f>
        <v>0.15</v>
      </c>
      <c r="E91" s="222" t="s">
        <v>234</v>
      </c>
      <c r="F91" s="219" t="s">
        <v>259</v>
      </c>
      <c r="G91" s="219">
        <f t="shared" si="4"/>
        <v>2042</v>
      </c>
      <c r="H91" s="219"/>
      <c r="I91" s="227" t="s">
        <v>40</v>
      </c>
      <c r="J91" s="234">
        <v>0</v>
      </c>
      <c r="K91" s="233">
        <f>IF(K$4=$G91+$B91,SUMIFS(INDEX('ABP REC Calc'!$G$75:$AB$138,,MATCH($I91,'ABP REC Calc'!$G$74:$AB$74,0)),'ABP REC Calc'!$C$75:$C$138,'ABP REC Spend'!$E91,'ABP REC Calc'!$B$75:$B$138,'ABP REC Spend'!$F91)*$D91,
IF(AND(J91&gt;0,(K$4-$G91)=(1+$B91)),((J91/$D91)-J91)/$C91,
(IF(AND((K$4-$G91)&lt;(7+$B91),(K$4-$G91)&gt;1),J91,0))))</f>
        <v>0</v>
      </c>
      <c r="L91" s="233">
        <f>IF(L$4=$G91+$B91,SUMIFS(INDEX('ABP REC Calc'!$G$75:$AB$138,,MATCH($I91,'ABP REC Calc'!$G$74:$AB$74,0)),'ABP REC Calc'!$C$75:$C$138,'ABP REC Spend'!$E91,'ABP REC Calc'!$B$75:$B$138,'ABP REC Spend'!$F91)*$D91,
IF(AND(K91&gt;0,(L$4-$G91)=(1+$B91)),((K91/$D91)-K91)/$C91,
(IF(AND((L$4-$G91)&lt;(7+$B91),(L$4-$G91)&gt;1),K91,0))))</f>
        <v>0</v>
      </c>
      <c r="M91" s="233">
        <f>IF(M$4=$G91+$B91,SUMIFS(INDEX('ABP REC Calc'!$G$75:$AB$138,,MATCH($I91,'ABP REC Calc'!$G$74:$AB$74,0)),'ABP REC Calc'!$C$75:$C$138,'ABP REC Spend'!$E91,'ABP REC Calc'!$B$75:$B$138,'ABP REC Spend'!$F91)*$D91,
IF(AND(L91&gt;0,(M$4-$G91)=(1+$B91)),((L91/$D91)-L91)/$C91,
(IF(AND((M$4-$G91)&lt;(7+$B91),(M$4-$G91)&gt;1),L91,0))))</f>
        <v>0</v>
      </c>
      <c r="N91" s="233">
        <f>IF(N$4=$G91+$B91,SUMIFS(INDEX('ABP REC Calc'!$G$75:$AB$138,,MATCH($I91,'ABP REC Calc'!$G$74:$AB$74,0)),'ABP REC Calc'!$C$75:$C$138,'ABP REC Spend'!$E91,'ABP REC Calc'!$B$75:$B$138,'ABP REC Spend'!$F91)*$D91,
IF(AND(M91&gt;0,(N$4-$G91)=(1+$B91)),((M91/$D91)-M91)/$C91,
(IF(AND((N$4-$G91)&lt;(7+$B91),(N$4-$G91)&gt;1),M91,0))))</f>
        <v>0</v>
      </c>
      <c r="O91" s="233">
        <f>IF(O$4=$G91+$B91,SUMIFS(INDEX('ABP REC Calc'!$G$75:$AB$138,,MATCH($I91,'ABP REC Calc'!$G$74:$AB$74,0)),'ABP REC Calc'!$C$75:$C$138,'ABP REC Spend'!$E91,'ABP REC Calc'!$B$75:$B$138,'ABP REC Spend'!$F91)*$D91,
IF(AND(N91&gt;0,(O$4-$G91)=(1+$B91)),((N91/$D91)-N91)/$C91,
(IF(AND((O$4-$G91)&lt;(7+$B91),(O$4-$G91)&gt;1),N91,0))))</f>
        <v>0</v>
      </c>
      <c r="P91" s="233">
        <f>IF(P$4=$G91+$B91,SUMIFS(INDEX('ABP REC Calc'!$G$75:$AB$138,,MATCH($I91,'ABP REC Calc'!$G$74:$AB$74,0)),'ABP REC Calc'!$C$75:$C$138,'ABP REC Spend'!$E91,'ABP REC Calc'!$B$75:$B$138,'ABP REC Spend'!$F91)*$D91,
IF(AND(O91&gt;0,(P$4-$G91)=(1+$B91)),((O91/$D91)-O91)/$C91,
(IF(AND((P$4-$G91)&lt;(7+$B91),(P$4-$G91)&gt;1),O91,0))))</f>
        <v>0</v>
      </c>
      <c r="Q91" s="233">
        <f>IF(Q$4=$G91+$B91,SUMIFS(INDEX('ABP REC Calc'!$G$75:$AB$138,,MATCH($I91,'ABP REC Calc'!$G$74:$AB$74,0)),'ABP REC Calc'!$C$75:$C$138,'ABP REC Spend'!$E91,'ABP REC Calc'!$B$75:$B$138,'ABP REC Spend'!$F91)*$D91,
IF(AND(P91&gt;0,(Q$4-$G91)=(1+$B91)),((P91/$D91)-P91)/$C91,
(IF(AND((Q$4-$G91)&lt;(7+$B91),(Q$4-$G91)&gt;1),P91,0))))</f>
        <v>0</v>
      </c>
      <c r="R91" s="233">
        <f>IF(R$4=$G91+$B91,SUMIFS(INDEX('ABP REC Calc'!$G$75:$AB$138,,MATCH($I91,'ABP REC Calc'!$G$74:$AB$74,0)),'ABP REC Calc'!$C$75:$C$138,'ABP REC Spend'!$E91,'ABP REC Calc'!$B$75:$B$138,'ABP REC Spend'!$F91)*$D91,
IF(AND(Q91&gt;0,(R$4-$G91)=(1+$B91)),((Q91/$D91)-Q91)/$C91,
(IF(AND((R$4-$G91)&lt;(7+$B91),(R$4-$G91)&gt;1),Q91,0))))</f>
        <v>0</v>
      </c>
      <c r="S91" s="233">
        <f>IF(S$4=$G91+$B91,SUMIFS(INDEX('ABP REC Calc'!$G$75:$AB$138,,MATCH($I91,'ABP REC Calc'!$G$74:$AB$74,0)),'ABP REC Calc'!$C$75:$C$138,'ABP REC Spend'!$E91,'ABP REC Calc'!$B$75:$B$138,'ABP REC Spend'!$F91)*$D91,
IF(AND(R91&gt;0,(S$4-$G91)=(1+$B91)),((R91/$D91)-R91)/$C91,
(IF(AND((S$4-$G91)&lt;(7+$B91),(S$4-$G91)&gt;1),R91,0))))</f>
        <v>0</v>
      </c>
      <c r="T91" s="233">
        <f>IF(T$4=$G91+$B91,SUMIFS(INDEX('ABP REC Calc'!$G$75:$AB$138,,MATCH($I91,'ABP REC Calc'!$G$74:$AB$74,0)),'ABP REC Calc'!$C$75:$C$138,'ABP REC Spend'!$E91,'ABP REC Calc'!$B$75:$B$138,'ABP REC Spend'!$F91)*$D91,
IF(AND(S91&gt;0,(T$4-$G91)=(1+$B91)),((S91/$D91)-S91)/$C91,
(IF(AND((T$4-$G91)&lt;(7+$B91),(T$4-$G91)&gt;1),S91,0))))</f>
        <v>0</v>
      </c>
      <c r="U91" s="233">
        <f>IF(U$4=$G91+$B91,SUMIFS(INDEX('ABP REC Calc'!$G$75:$AB$138,,MATCH($I91,'ABP REC Calc'!$G$74:$AB$74,0)),'ABP REC Calc'!$C$75:$C$138,'ABP REC Spend'!$E91,'ABP REC Calc'!$B$75:$B$138,'ABP REC Spend'!$F91)*$D91,
IF(AND(T91&gt;0,(U$4-$G91)=(1+$B91)),((T91/$D91)-T91)/$C91,
(IF(AND((U$4-$G91)&lt;(7+$B91),(U$4-$G91)&gt;1),T91,0))))</f>
        <v>0</v>
      </c>
      <c r="V91" s="233">
        <f>IF(V$4=$G91+$B91,SUMIFS(INDEX('ABP REC Calc'!$G$75:$AB$138,,MATCH($I91,'ABP REC Calc'!$G$74:$AB$74,0)),'ABP REC Calc'!$C$75:$C$138,'ABP REC Spend'!$E91,'ABP REC Calc'!$B$75:$B$138,'ABP REC Spend'!$F91)*$D91,
IF(AND(U91&gt;0,(V$4-$G91)=(1+$B91)),((U91/$D91)-U91)/$C91,
(IF(AND((V$4-$G91)&lt;(7+$B91),(V$4-$G91)&gt;1),U91,0))))</f>
        <v>0</v>
      </c>
      <c r="W91" s="233">
        <f>IF(W$4=$G91+$B91,SUMIFS(INDEX('ABP REC Calc'!$G$75:$AB$138,,MATCH($I91,'ABP REC Calc'!$G$74:$AB$74,0)),'ABP REC Calc'!$C$75:$C$138,'ABP REC Spend'!$E91,'ABP REC Calc'!$B$75:$B$138,'ABP REC Spend'!$F91)*$D91,
IF(AND(V91&gt;0,(W$4-$G91)=(1+$B91)),((V91/$D91)-V91)/$C91,
(IF(AND((W$4-$G91)&lt;(7+$B91),(W$4-$G91)&gt;1),V91,0))))</f>
        <v>0</v>
      </c>
      <c r="X91" s="233">
        <f>IF(X$4=$G91+$B91,SUMIFS(INDEX('ABP REC Calc'!$G$75:$AB$138,,MATCH($I91,'ABP REC Calc'!$G$74:$AB$74,0)),'ABP REC Calc'!$C$75:$C$138,'ABP REC Spend'!$E91,'ABP REC Calc'!$B$75:$B$138,'ABP REC Spend'!$F91)*$D91,
IF(AND(W91&gt;0,(X$4-$G91)=(1+$B91)),((W91/$D91)-W91)/$C91,
(IF(AND((X$4-$G91)&lt;(7+$B91),(X$4-$G91)&gt;1),W91,0))))</f>
        <v>0</v>
      </c>
      <c r="Y91" s="233">
        <f>IF(Y$4=$G91+$B91,SUMIFS(INDEX('ABP REC Calc'!$G$75:$AB$138,,MATCH($I91,'ABP REC Calc'!$G$74:$AB$74,0)),'ABP REC Calc'!$C$75:$C$138,'ABP REC Spend'!$E91,'ABP REC Calc'!$B$75:$B$138,'ABP REC Spend'!$F91)*$D91,
IF(AND(X91&gt;0,(Y$4-$G91)=(1+$B91)),((X91/$D91)-X91)/$C91,
(IF(AND((Y$4-$G91)&lt;(7+$B91),(Y$4-$G91)&gt;1),X91,0))))</f>
        <v>0</v>
      </c>
      <c r="Z91" s="233">
        <f>IF(Z$4=$G91+$B91,SUMIFS(INDEX('ABP REC Calc'!$G$75:$AB$138,,MATCH($I91,'ABP REC Calc'!$G$74:$AB$74,0)),'ABP REC Calc'!$C$75:$C$138,'ABP REC Spend'!$E91,'ABP REC Calc'!$B$75:$B$138,'ABP REC Spend'!$F91)*$D91,
IF(AND(Y91&gt;0,(Z$4-$G91)=(1+$B91)),((Y91/$D91)-Y91)/$C91,
(IF(AND((Z$4-$G91)&lt;(7+$B91),(Z$4-$G91)&gt;1),Y91,0))))</f>
        <v>0</v>
      </c>
      <c r="AA91" s="233">
        <f>IF(AA$4=$G91+$B91,SUMIFS(INDEX('ABP REC Calc'!$G$75:$AB$138,,MATCH($I91,'ABP REC Calc'!$G$74:$AB$74,0)),'ABP REC Calc'!$C$75:$C$138,'ABP REC Spend'!$E91,'ABP REC Calc'!$B$75:$B$138,'ABP REC Spend'!$F91)*$D91,
IF(AND(Z91&gt;0,(AA$4-$G91)=(1+$B91)),((Z91/$D91)-Z91)/$C91,
(IF(AND((AA$4-$G91)&lt;(7+$B91),(AA$4-$G91)&gt;1),Z91,0))))</f>
        <v>0</v>
      </c>
      <c r="AB91" s="233">
        <f>IF(AB$4=$G91+$B91,SUMIFS(INDEX('ABP REC Calc'!$G$75:$AB$138,,MATCH($I91,'ABP REC Calc'!$G$74:$AB$74,0)),'ABP REC Calc'!$C$75:$C$138,'ABP REC Spend'!$E91,'ABP REC Calc'!$B$75:$B$138,'ABP REC Spend'!$F91)*$D91,
IF(AND(AA91&gt;0,(AB$4-$G91)=(1+$B91)),((AA91/$D91)-AA91)/$C91,
(IF(AND((AB$4-$G91)&lt;(7+$B91),(AB$4-$G91)&gt;1),AA91,0))))</f>
        <v>0</v>
      </c>
      <c r="AC91" s="233">
        <f>IF(AC$4=$G91+$B91,SUMIFS(INDEX('ABP REC Calc'!$G$75:$AB$138,,MATCH($I91,'ABP REC Calc'!$G$74:$AB$74,0)),'ABP REC Calc'!$C$75:$C$138,'ABP REC Spend'!$E91,'ABP REC Calc'!$B$75:$B$138,'ABP REC Spend'!$F91)*$D91,
IF(AND(AB91&gt;0,(AC$4-$G91)=(1+$B91)),((AB91/$D91)-AB91)/$C91,
(IF(AND((AC$4-$G91)&lt;(7+$B91),(AC$4-$G91)&gt;1),AB91,0))))</f>
        <v>20801786.413275559</v>
      </c>
      <c r="AD91" s="233">
        <f>IF(AD$4=$G91+$B91,SUMIFS(INDEX('ABP REC Calc'!$G$75:$AB$138,,MATCH($I91,'ABP REC Calc'!$G$74:$AB$74,0)),'ABP REC Calc'!$C$75:$C$138,'ABP REC Spend'!$E91,'ABP REC Calc'!$B$75:$B$138,'ABP REC Spend'!$F91)*$D91,
IF(AND(AC91&gt;0,(AD$4-$G91)=(1+$B91)),((AC91/$D91)-AC91)/$C91,
(IF(AND((AD$4-$G91)&lt;(7+$B91),(AD$4-$G91)&gt;1),AC91,0))))</f>
        <v>19646131.612538029</v>
      </c>
      <c r="AE91" s="233">
        <f>IF(AE$4=$G91+$B91,SUMIFS(INDEX('ABP REC Calc'!$G$75:$AB$138,,MATCH($I91,'ABP REC Calc'!$G$74:$AB$74,0)),'ABP REC Calc'!$C$75:$C$138,'ABP REC Spend'!$E91,'ABP REC Calc'!$B$75:$B$138,'ABP REC Spend'!$F91)*$D91,
IF(AND(AD91&gt;0,(AE$4-$G91)=(1+$B91)),((AD91/$D91)-AD91)/$C91,
(IF(AND((AE$4-$G91)&lt;(7+$B91),(AE$4-$G91)&gt;1),AD91,0))))</f>
        <v>19646131.612538029</v>
      </c>
      <c r="AF91" s="233">
        <f>IF(AF$4=$G91+$B91,SUMIFS(INDEX('ABP REC Calc'!$G$75:$AB$138,,MATCH($I91,'ABP REC Calc'!$G$74:$AB$74,0)),'ABP REC Calc'!$C$75:$C$138,'ABP REC Spend'!$E91,'ABP REC Calc'!$B$75:$B$138,'ABP REC Spend'!$F91)*$D91,
IF(AND(AE91&gt;0,(AF$4-$G91)=(1+$B91)),((AE91/$D91)-AE91)/$C91,
(IF(AND((AF$4-$G91)&lt;(7+$B91),(AF$4-$G91)&gt;1),AE91,0))))</f>
        <v>19646131.612538029</v>
      </c>
      <c r="AG91" s="233">
        <f>IF(AG$4=$G91+$B91,SUMIFS(INDEX('ABP REC Calc'!$G$75:$AB$138,,MATCH($I91,'ABP REC Calc'!$G$74:$AB$74,0)),'ABP REC Calc'!$C$75:$C$138,'ABP REC Spend'!$E91,'ABP REC Calc'!$B$75:$B$138,'ABP REC Spend'!$F91)*$D91,
IF(AND(AF91&gt;0,(AG$4-$G91)=(1+$B91)),((AF91/$D91)-AF91)/$C91,
(IF(AND((AG$4-$G91)&lt;(7+$B91),(AG$4-$G91)&gt;1),AF91,0))))</f>
        <v>19646131.612538029</v>
      </c>
      <c r="AH91" s="233">
        <f>IF(AH$4=$G91+$B91,SUMIFS(INDEX('ABP REC Calc'!$G$75:$AB$138,,MATCH($I91,'ABP REC Calc'!$G$74:$AB$74,0)),'ABP REC Calc'!$C$75:$C$138,'ABP REC Spend'!$E91,'ABP REC Calc'!$B$75:$B$138,'ABP REC Spend'!$F91)*$D91,
IF(AND(AG91&gt;0,(AH$4-$G91)=(1+$B91)),((AG91/$D91)-AG91)/$C91,
(IF(AND((AH$4-$G91)&lt;(7+$B91),(AH$4-$G91)&gt;1),AG91,0))))</f>
        <v>19646131.612538029</v>
      </c>
    </row>
    <row r="92" spans="2:34" ht="14.75" customHeight="1" x14ac:dyDescent="0.25">
      <c r="B92" s="332" cm="1">
        <f t="array" ref="B92">INDEX(Inputs_ByYear!$D$78:$D$83, MATCH('ABP REC Spend'!$E92, Inputs_ByYear!$B$78:$B$83,0),)</f>
        <v>1</v>
      </c>
      <c r="C92" s="332" cm="1">
        <f t="array" ref="C92">INDEX(Inputs_ByYear!$D$60:$D$65, MATCH('ABP REC Spend'!$E92,Inputs_ByYear!$B$60:$B$65,0),)</f>
        <v>6</v>
      </c>
      <c r="D92" s="332" cm="1">
        <f t="array" ref="D92">INDEX(Inputs_ByYear!$D$69:$D$74, MATCH('ABP REC Spend'!$E92, Inputs_ByYear!$B$69:$B$74,0),)</f>
        <v>0.15</v>
      </c>
      <c r="E92" s="222" t="s">
        <v>234</v>
      </c>
      <c r="F92" s="219" t="s">
        <v>259</v>
      </c>
      <c r="G92" s="219">
        <f t="shared" si="4"/>
        <v>2043</v>
      </c>
      <c r="H92" s="219"/>
      <c r="I92" s="227" t="s">
        <v>41</v>
      </c>
      <c r="J92" s="234">
        <v>0</v>
      </c>
      <c r="K92" s="233">
        <f>IF(K$4=$G92+$B92,SUMIFS(INDEX('ABP REC Calc'!$G$75:$AB$138,,MATCH($I92,'ABP REC Calc'!$G$74:$AB$74,0)),'ABP REC Calc'!$C$75:$C$138,'ABP REC Spend'!$E92,'ABP REC Calc'!$B$75:$B$138,'ABP REC Spend'!$F92)*$D92,
IF(AND(J92&gt;0,(K$4-$G92)=(1+$B92)),((J92/$D92)-J92)/$C92,
(IF(AND((K$4-$G92)&lt;(7+$B92),(K$4-$G92)&gt;1),J92,0))))</f>
        <v>0</v>
      </c>
      <c r="L92" s="233">
        <f>IF(L$4=$G92+$B92,SUMIFS(INDEX('ABP REC Calc'!$G$75:$AB$138,,MATCH($I92,'ABP REC Calc'!$G$74:$AB$74,0)),'ABP REC Calc'!$C$75:$C$138,'ABP REC Spend'!$E92,'ABP REC Calc'!$B$75:$B$138,'ABP REC Spend'!$F92)*$D92,
IF(AND(K92&gt;0,(L$4-$G92)=(1+$B92)),((K92/$D92)-K92)/$C92,
(IF(AND((L$4-$G92)&lt;(7+$B92),(L$4-$G92)&gt;1),K92,0))))</f>
        <v>0</v>
      </c>
      <c r="M92" s="233">
        <f>IF(M$4=$G92+$B92,SUMIFS(INDEX('ABP REC Calc'!$G$75:$AB$138,,MATCH($I92,'ABP REC Calc'!$G$74:$AB$74,0)),'ABP REC Calc'!$C$75:$C$138,'ABP REC Spend'!$E92,'ABP REC Calc'!$B$75:$B$138,'ABP REC Spend'!$F92)*$D92,
IF(AND(L92&gt;0,(M$4-$G92)=(1+$B92)),((L92/$D92)-L92)/$C92,
(IF(AND((M$4-$G92)&lt;(7+$B92),(M$4-$G92)&gt;1),L92,0))))</f>
        <v>0</v>
      </c>
      <c r="N92" s="233">
        <f>IF(N$4=$G92+$B92,SUMIFS(INDEX('ABP REC Calc'!$G$75:$AB$138,,MATCH($I92,'ABP REC Calc'!$G$74:$AB$74,0)),'ABP REC Calc'!$C$75:$C$138,'ABP REC Spend'!$E92,'ABP REC Calc'!$B$75:$B$138,'ABP REC Spend'!$F92)*$D92,
IF(AND(M92&gt;0,(N$4-$G92)=(1+$B92)),((M92/$D92)-M92)/$C92,
(IF(AND((N$4-$G92)&lt;(7+$B92),(N$4-$G92)&gt;1),M92,0))))</f>
        <v>0</v>
      </c>
      <c r="O92" s="233">
        <f>IF(O$4=$G92+$B92,SUMIFS(INDEX('ABP REC Calc'!$G$75:$AB$138,,MATCH($I92,'ABP REC Calc'!$G$74:$AB$74,0)),'ABP REC Calc'!$C$75:$C$138,'ABP REC Spend'!$E92,'ABP REC Calc'!$B$75:$B$138,'ABP REC Spend'!$F92)*$D92,
IF(AND(N92&gt;0,(O$4-$G92)=(1+$B92)),((N92/$D92)-N92)/$C92,
(IF(AND((O$4-$G92)&lt;(7+$B92),(O$4-$G92)&gt;1),N92,0))))</f>
        <v>0</v>
      </c>
      <c r="P92" s="233">
        <f>IF(P$4=$G92+$B92,SUMIFS(INDEX('ABP REC Calc'!$G$75:$AB$138,,MATCH($I92,'ABP REC Calc'!$G$74:$AB$74,0)),'ABP REC Calc'!$C$75:$C$138,'ABP REC Spend'!$E92,'ABP REC Calc'!$B$75:$B$138,'ABP REC Spend'!$F92)*$D92,
IF(AND(O92&gt;0,(P$4-$G92)=(1+$B92)),((O92/$D92)-O92)/$C92,
(IF(AND((P$4-$G92)&lt;(7+$B92),(P$4-$G92)&gt;1),O92,0))))</f>
        <v>0</v>
      </c>
      <c r="Q92" s="233">
        <f>IF(Q$4=$G92+$B92,SUMIFS(INDEX('ABP REC Calc'!$G$75:$AB$138,,MATCH($I92,'ABP REC Calc'!$G$74:$AB$74,0)),'ABP REC Calc'!$C$75:$C$138,'ABP REC Spend'!$E92,'ABP REC Calc'!$B$75:$B$138,'ABP REC Spend'!$F92)*$D92,
IF(AND(P92&gt;0,(Q$4-$G92)=(1+$B92)),((P92/$D92)-P92)/$C92,
(IF(AND((Q$4-$G92)&lt;(7+$B92),(Q$4-$G92)&gt;1),P92,0))))</f>
        <v>0</v>
      </c>
      <c r="R92" s="233">
        <f>IF(R$4=$G92+$B92,SUMIFS(INDEX('ABP REC Calc'!$G$75:$AB$138,,MATCH($I92,'ABP REC Calc'!$G$74:$AB$74,0)),'ABP REC Calc'!$C$75:$C$138,'ABP REC Spend'!$E92,'ABP REC Calc'!$B$75:$B$138,'ABP REC Spend'!$F92)*$D92,
IF(AND(Q92&gt;0,(R$4-$G92)=(1+$B92)),((Q92/$D92)-Q92)/$C92,
(IF(AND((R$4-$G92)&lt;(7+$B92),(R$4-$G92)&gt;1),Q92,0))))</f>
        <v>0</v>
      </c>
      <c r="S92" s="233">
        <f>IF(S$4=$G92+$B92,SUMIFS(INDEX('ABP REC Calc'!$G$75:$AB$138,,MATCH($I92,'ABP REC Calc'!$G$74:$AB$74,0)),'ABP REC Calc'!$C$75:$C$138,'ABP REC Spend'!$E92,'ABP REC Calc'!$B$75:$B$138,'ABP REC Spend'!$F92)*$D92,
IF(AND(R92&gt;0,(S$4-$G92)=(1+$B92)),((R92/$D92)-R92)/$C92,
(IF(AND((S$4-$G92)&lt;(7+$B92),(S$4-$G92)&gt;1),R92,0))))</f>
        <v>0</v>
      </c>
      <c r="T92" s="233">
        <f>IF(T$4=$G92+$B92,SUMIFS(INDEX('ABP REC Calc'!$G$75:$AB$138,,MATCH($I92,'ABP REC Calc'!$G$74:$AB$74,0)),'ABP REC Calc'!$C$75:$C$138,'ABP REC Spend'!$E92,'ABP REC Calc'!$B$75:$B$138,'ABP REC Spend'!$F92)*$D92,
IF(AND(S92&gt;0,(T$4-$G92)=(1+$B92)),((S92/$D92)-S92)/$C92,
(IF(AND((T$4-$G92)&lt;(7+$B92),(T$4-$G92)&gt;1),S92,0))))</f>
        <v>0</v>
      </c>
      <c r="U92" s="233">
        <f>IF(U$4=$G92+$B92,SUMIFS(INDEX('ABP REC Calc'!$G$75:$AB$138,,MATCH($I92,'ABP REC Calc'!$G$74:$AB$74,0)),'ABP REC Calc'!$C$75:$C$138,'ABP REC Spend'!$E92,'ABP REC Calc'!$B$75:$B$138,'ABP REC Spend'!$F92)*$D92,
IF(AND(T92&gt;0,(U$4-$G92)=(1+$B92)),((T92/$D92)-T92)/$C92,
(IF(AND((U$4-$G92)&lt;(7+$B92),(U$4-$G92)&gt;1),T92,0))))</f>
        <v>0</v>
      </c>
      <c r="V92" s="233">
        <f>IF(V$4=$G92+$B92,SUMIFS(INDEX('ABP REC Calc'!$G$75:$AB$138,,MATCH($I92,'ABP REC Calc'!$G$74:$AB$74,0)),'ABP REC Calc'!$C$75:$C$138,'ABP REC Spend'!$E92,'ABP REC Calc'!$B$75:$B$138,'ABP REC Spend'!$F92)*$D92,
IF(AND(U92&gt;0,(V$4-$G92)=(1+$B92)),((U92/$D92)-U92)/$C92,
(IF(AND((V$4-$G92)&lt;(7+$B92),(V$4-$G92)&gt;1),U92,0))))</f>
        <v>0</v>
      </c>
      <c r="W92" s="233">
        <f>IF(W$4=$G92+$B92,SUMIFS(INDEX('ABP REC Calc'!$G$75:$AB$138,,MATCH($I92,'ABP REC Calc'!$G$74:$AB$74,0)),'ABP REC Calc'!$C$75:$C$138,'ABP REC Spend'!$E92,'ABP REC Calc'!$B$75:$B$138,'ABP REC Spend'!$F92)*$D92,
IF(AND(V92&gt;0,(W$4-$G92)=(1+$B92)),((V92/$D92)-V92)/$C92,
(IF(AND((W$4-$G92)&lt;(7+$B92),(W$4-$G92)&gt;1),V92,0))))</f>
        <v>0</v>
      </c>
      <c r="X92" s="233">
        <f>IF(X$4=$G92+$B92,SUMIFS(INDEX('ABP REC Calc'!$G$75:$AB$138,,MATCH($I92,'ABP REC Calc'!$G$74:$AB$74,0)),'ABP REC Calc'!$C$75:$C$138,'ABP REC Spend'!$E92,'ABP REC Calc'!$B$75:$B$138,'ABP REC Spend'!$F92)*$D92,
IF(AND(W92&gt;0,(X$4-$G92)=(1+$B92)),((W92/$D92)-W92)/$C92,
(IF(AND((X$4-$G92)&lt;(7+$B92),(X$4-$G92)&gt;1),W92,0))))</f>
        <v>0</v>
      </c>
      <c r="Y92" s="233">
        <f>IF(Y$4=$G92+$B92,SUMIFS(INDEX('ABP REC Calc'!$G$75:$AB$138,,MATCH($I92,'ABP REC Calc'!$G$74:$AB$74,0)),'ABP REC Calc'!$C$75:$C$138,'ABP REC Spend'!$E92,'ABP REC Calc'!$B$75:$B$138,'ABP REC Spend'!$F92)*$D92,
IF(AND(X92&gt;0,(Y$4-$G92)=(1+$B92)),((X92/$D92)-X92)/$C92,
(IF(AND((Y$4-$G92)&lt;(7+$B92),(Y$4-$G92)&gt;1),X92,0))))</f>
        <v>0</v>
      </c>
      <c r="Z92" s="233">
        <f>IF(Z$4=$G92+$B92,SUMIFS(INDEX('ABP REC Calc'!$G$75:$AB$138,,MATCH($I92,'ABP REC Calc'!$G$74:$AB$74,0)),'ABP REC Calc'!$C$75:$C$138,'ABP REC Spend'!$E92,'ABP REC Calc'!$B$75:$B$138,'ABP REC Spend'!$F92)*$D92,
IF(AND(Y92&gt;0,(Z$4-$G92)=(1+$B92)),((Y92/$D92)-Y92)/$C92,
(IF(AND((Z$4-$G92)&lt;(7+$B92),(Z$4-$G92)&gt;1),Y92,0))))</f>
        <v>0</v>
      </c>
      <c r="AA92" s="233">
        <f>IF(AA$4=$G92+$B92,SUMIFS(INDEX('ABP REC Calc'!$G$75:$AB$138,,MATCH($I92,'ABP REC Calc'!$G$74:$AB$74,0)),'ABP REC Calc'!$C$75:$C$138,'ABP REC Spend'!$E92,'ABP REC Calc'!$B$75:$B$138,'ABP REC Spend'!$F92)*$D92,
IF(AND(Z92&gt;0,(AA$4-$G92)=(1+$B92)),((Z92/$D92)-Z92)/$C92,
(IF(AND((AA$4-$G92)&lt;(7+$B92),(AA$4-$G92)&gt;1),Z92,0))))</f>
        <v>0</v>
      </c>
      <c r="AB92" s="233">
        <f>IF(AB$4=$G92+$B92,SUMIFS(INDEX('ABP REC Calc'!$G$75:$AB$138,,MATCH($I92,'ABP REC Calc'!$G$74:$AB$74,0)),'ABP REC Calc'!$C$75:$C$138,'ABP REC Spend'!$E92,'ABP REC Calc'!$B$75:$B$138,'ABP REC Spend'!$F92)*$D92,
IF(AND(AA92&gt;0,(AB$4-$G92)=(1+$B92)),((AA92/$D92)-AA92)/$C92,
(IF(AND((AB$4-$G92)&lt;(7+$B92),(AB$4-$G92)&gt;1),AA92,0))))</f>
        <v>0</v>
      </c>
      <c r="AC92" s="233">
        <f>IF(AC$4=$G92+$B92,SUMIFS(INDEX('ABP REC Calc'!$G$75:$AB$138,,MATCH($I92,'ABP REC Calc'!$G$74:$AB$74,0)),'ABP REC Calc'!$C$75:$C$138,'ABP REC Spend'!$E92,'ABP REC Calc'!$B$75:$B$138,'ABP REC Spend'!$F92)*$D92,
IF(AND(AB92&gt;0,(AC$4-$G92)=(1+$B92)),((AB92/$D92)-AB92)/$C92,
(IF(AND((AC$4-$G92)&lt;(7+$B92),(AC$4-$G92)&gt;1),AB92,0))))</f>
        <v>0</v>
      </c>
      <c r="AD92" s="233">
        <f>IF(AD$4=$G92+$B92,SUMIFS(INDEX('ABP REC Calc'!$G$75:$AB$138,,MATCH($I92,'ABP REC Calc'!$G$74:$AB$74,0)),'ABP REC Calc'!$C$75:$C$138,'ABP REC Spend'!$E92,'ABP REC Calc'!$B$75:$B$138,'ABP REC Spend'!$F92)*$D92,
IF(AND(AC92&gt;0,(AD$4-$G92)=(1+$B92)),((AC92/$D92)-AC92)/$C92,
(IF(AND((AD$4-$G92)&lt;(7+$B92),(AD$4-$G92)&gt;1),AC92,0))))</f>
        <v>0</v>
      </c>
      <c r="AE92" s="233">
        <f>IF(AE$4=$G92+$B92,SUMIFS(INDEX('ABP REC Calc'!$G$75:$AB$138,,MATCH($I92,'ABP REC Calc'!$G$74:$AB$74,0)),'ABP REC Calc'!$C$75:$C$138,'ABP REC Spend'!$E92,'ABP REC Calc'!$B$75:$B$138,'ABP REC Spend'!$F92)*$D92,
IF(AND(AD92&gt;0,(AE$4-$G92)=(1+$B92)),((AD92/$D92)-AD92)/$C92,
(IF(AND((AE$4-$G92)&lt;(7+$B92),(AE$4-$G92)&gt;1),AD92,0))))</f>
        <v>0</v>
      </c>
      <c r="AF92" s="233">
        <f>IF(AF$4=$G92+$B92,SUMIFS(INDEX('ABP REC Calc'!$G$75:$AB$138,,MATCH($I92,'ABP REC Calc'!$G$74:$AB$74,0)),'ABP REC Calc'!$C$75:$C$138,'ABP REC Spend'!$E92,'ABP REC Calc'!$B$75:$B$138,'ABP REC Spend'!$F92)*$D92,
IF(AND(AE92&gt;0,(AF$4-$G92)=(1+$B92)),((AE92/$D92)-AE92)/$C92,
(IF(AND((AF$4-$G92)&lt;(7+$B92),(AF$4-$G92)&gt;1),AE92,0))))</f>
        <v>0</v>
      </c>
      <c r="AG92" s="233">
        <f>IF(AG$4=$G92+$B92,SUMIFS(INDEX('ABP REC Calc'!$G$75:$AB$138,,MATCH($I92,'ABP REC Calc'!$G$74:$AB$74,0)),'ABP REC Calc'!$C$75:$C$138,'ABP REC Spend'!$E92,'ABP REC Calc'!$B$75:$B$138,'ABP REC Spend'!$F92)*$D92,
IF(AND(AF92&gt;0,(AG$4-$G92)=(1+$B92)),((AF92/$D92)-AF92)/$C92,
(IF(AND((AG$4-$G92)&lt;(7+$B92),(AG$4-$G92)&gt;1),AF92,0))))</f>
        <v>0</v>
      </c>
      <c r="AH92" s="233">
        <f>IF(AH$4=$G92+$B92,SUMIFS(INDEX('ABP REC Calc'!$G$75:$AB$138,,MATCH($I92,'ABP REC Calc'!$G$74:$AB$74,0)),'ABP REC Calc'!$C$75:$C$138,'ABP REC Spend'!$E92,'ABP REC Calc'!$B$75:$B$138,'ABP REC Spend'!$F92)*$D92,
IF(AND(AG92&gt;0,(AH$4-$G92)=(1+$B92)),((AG92/$D92)-AG92)/$C92,
(IF(AND((AH$4-$G92)&lt;(7+$B92),(AH$4-$G92)&gt;1),AG92,0))))</f>
        <v>0</v>
      </c>
    </row>
    <row r="93" spans="2:34" ht="14.75" customHeight="1" x14ac:dyDescent="0.25">
      <c r="B93" s="332" cm="1">
        <f t="array" ref="B93">INDEX(Inputs_ByYear!$D$78:$D$83, MATCH('ABP REC Spend'!$E93, Inputs_ByYear!$B$78:$B$83,0),)</f>
        <v>1</v>
      </c>
      <c r="C93" s="332" cm="1">
        <f t="array" ref="C93">INDEX(Inputs_ByYear!$D$60:$D$65, MATCH('ABP REC Spend'!$E93,Inputs_ByYear!$B$60:$B$65,0),)</f>
        <v>6</v>
      </c>
      <c r="D93" s="332" cm="1">
        <f t="array" ref="D93">INDEX(Inputs_ByYear!$D$69:$D$74, MATCH('ABP REC Spend'!$E93, Inputs_ByYear!$B$69:$B$74,0),)</f>
        <v>0.15</v>
      </c>
      <c r="E93" s="222" t="s">
        <v>234</v>
      </c>
      <c r="F93" s="219" t="s">
        <v>259</v>
      </c>
      <c r="G93" s="219">
        <f t="shared" si="4"/>
        <v>2044</v>
      </c>
      <c r="H93" s="219"/>
      <c r="I93" s="227" t="s">
        <v>42</v>
      </c>
      <c r="J93" s="234">
        <v>0</v>
      </c>
      <c r="K93" s="233">
        <f>IF(K$4=$G93+$B93,SUMIFS(INDEX('ABP REC Calc'!$G$75:$AB$138,,MATCH($I93,'ABP REC Calc'!$G$74:$AB$74,0)),'ABP REC Calc'!$C$75:$C$138,'ABP REC Spend'!$E93,'ABP REC Calc'!$B$75:$B$138,'ABP REC Spend'!$F93)*$D93,
IF(AND(J93&gt;0,(K$4-$G93)=(1+$B93)),((J93/$D93)-J93)/$C93,
(IF(AND((K$4-$G93)&lt;(7+$B93),(K$4-$G93)&gt;1),J93,0))))</f>
        <v>0</v>
      </c>
      <c r="L93" s="233">
        <f>IF(L$4=$G93+$B93,SUMIFS(INDEX('ABP REC Calc'!$G$75:$AB$138,,MATCH($I93,'ABP REC Calc'!$G$74:$AB$74,0)),'ABP REC Calc'!$C$75:$C$138,'ABP REC Spend'!$E93,'ABP REC Calc'!$B$75:$B$138,'ABP REC Spend'!$F93)*$D93,
IF(AND(K93&gt;0,(L$4-$G93)=(1+$B93)),((K93/$D93)-K93)/$C93,
(IF(AND((L$4-$G93)&lt;(7+$B93),(L$4-$G93)&gt;1),K93,0))))</f>
        <v>0</v>
      </c>
      <c r="M93" s="233">
        <f>IF(M$4=$G93+$B93,SUMIFS(INDEX('ABP REC Calc'!$G$75:$AB$138,,MATCH($I93,'ABP REC Calc'!$G$74:$AB$74,0)),'ABP REC Calc'!$C$75:$C$138,'ABP REC Spend'!$E93,'ABP REC Calc'!$B$75:$B$138,'ABP REC Spend'!$F93)*$D93,
IF(AND(L93&gt;0,(M$4-$G93)=(1+$B93)),((L93/$D93)-L93)/$C93,
(IF(AND((M$4-$G93)&lt;(7+$B93),(M$4-$G93)&gt;1),L93,0))))</f>
        <v>0</v>
      </c>
      <c r="N93" s="233">
        <f>IF(N$4=$G93+$B93,SUMIFS(INDEX('ABP REC Calc'!$G$75:$AB$138,,MATCH($I93,'ABP REC Calc'!$G$74:$AB$74,0)),'ABP REC Calc'!$C$75:$C$138,'ABP REC Spend'!$E93,'ABP REC Calc'!$B$75:$B$138,'ABP REC Spend'!$F93)*$D93,
IF(AND(M93&gt;0,(N$4-$G93)=(1+$B93)),((M93/$D93)-M93)/$C93,
(IF(AND((N$4-$G93)&lt;(7+$B93),(N$4-$G93)&gt;1),M93,0))))</f>
        <v>0</v>
      </c>
      <c r="O93" s="233">
        <f>IF(O$4=$G93+$B93,SUMIFS(INDEX('ABP REC Calc'!$G$75:$AB$138,,MATCH($I93,'ABP REC Calc'!$G$74:$AB$74,0)),'ABP REC Calc'!$C$75:$C$138,'ABP REC Spend'!$E93,'ABP REC Calc'!$B$75:$B$138,'ABP REC Spend'!$F93)*$D93,
IF(AND(N93&gt;0,(O$4-$G93)=(1+$B93)),((N93/$D93)-N93)/$C93,
(IF(AND((O$4-$G93)&lt;(7+$B93),(O$4-$G93)&gt;1),N93,0))))</f>
        <v>0</v>
      </c>
      <c r="P93" s="233">
        <f>IF(P$4=$G93+$B93,SUMIFS(INDEX('ABP REC Calc'!$G$75:$AB$138,,MATCH($I93,'ABP REC Calc'!$G$74:$AB$74,0)),'ABP REC Calc'!$C$75:$C$138,'ABP REC Spend'!$E93,'ABP REC Calc'!$B$75:$B$138,'ABP REC Spend'!$F93)*$D93,
IF(AND(O93&gt;0,(P$4-$G93)=(1+$B93)),((O93/$D93)-O93)/$C93,
(IF(AND((P$4-$G93)&lt;(7+$B93),(P$4-$G93)&gt;1),O93,0))))</f>
        <v>0</v>
      </c>
      <c r="Q93" s="233">
        <f>IF(Q$4=$G93+$B93,SUMIFS(INDEX('ABP REC Calc'!$G$75:$AB$138,,MATCH($I93,'ABP REC Calc'!$G$74:$AB$74,0)),'ABP REC Calc'!$C$75:$C$138,'ABP REC Spend'!$E93,'ABP REC Calc'!$B$75:$B$138,'ABP REC Spend'!$F93)*$D93,
IF(AND(P93&gt;0,(Q$4-$G93)=(1+$B93)),((P93/$D93)-P93)/$C93,
(IF(AND((Q$4-$G93)&lt;(7+$B93),(Q$4-$G93)&gt;1),P93,0))))</f>
        <v>0</v>
      </c>
      <c r="R93" s="233">
        <f>IF(R$4=$G93+$B93,SUMIFS(INDEX('ABP REC Calc'!$G$75:$AB$138,,MATCH($I93,'ABP REC Calc'!$G$74:$AB$74,0)),'ABP REC Calc'!$C$75:$C$138,'ABP REC Spend'!$E93,'ABP REC Calc'!$B$75:$B$138,'ABP REC Spend'!$F93)*$D93,
IF(AND(Q93&gt;0,(R$4-$G93)=(1+$B93)),((Q93/$D93)-Q93)/$C93,
(IF(AND((R$4-$G93)&lt;(7+$B93),(R$4-$G93)&gt;1),Q93,0))))</f>
        <v>0</v>
      </c>
      <c r="S93" s="233">
        <f>IF(S$4=$G93+$B93,SUMIFS(INDEX('ABP REC Calc'!$G$75:$AB$138,,MATCH($I93,'ABP REC Calc'!$G$74:$AB$74,0)),'ABP REC Calc'!$C$75:$C$138,'ABP REC Spend'!$E93,'ABP REC Calc'!$B$75:$B$138,'ABP REC Spend'!$F93)*$D93,
IF(AND(R93&gt;0,(S$4-$G93)=(1+$B93)),((R93/$D93)-R93)/$C93,
(IF(AND((S$4-$G93)&lt;(7+$B93),(S$4-$G93)&gt;1),R93,0))))</f>
        <v>0</v>
      </c>
      <c r="T93" s="233">
        <f>IF(T$4=$G93+$B93,SUMIFS(INDEX('ABP REC Calc'!$G$75:$AB$138,,MATCH($I93,'ABP REC Calc'!$G$74:$AB$74,0)),'ABP REC Calc'!$C$75:$C$138,'ABP REC Spend'!$E93,'ABP REC Calc'!$B$75:$B$138,'ABP REC Spend'!$F93)*$D93,
IF(AND(S93&gt;0,(T$4-$G93)=(1+$B93)),((S93/$D93)-S93)/$C93,
(IF(AND((T$4-$G93)&lt;(7+$B93),(T$4-$G93)&gt;1),S93,0))))</f>
        <v>0</v>
      </c>
      <c r="U93" s="233">
        <f>IF(U$4=$G93+$B93,SUMIFS(INDEX('ABP REC Calc'!$G$75:$AB$138,,MATCH($I93,'ABP REC Calc'!$G$74:$AB$74,0)),'ABP REC Calc'!$C$75:$C$138,'ABP REC Spend'!$E93,'ABP REC Calc'!$B$75:$B$138,'ABP REC Spend'!$F93)*$D93,
IF(AND(T93&gt;0,(U$4-$G93)=(1+$B93)),((T93/$D93)-T93)/$C93,
(IF(AND((U$4-$G93)&lt;(7+$B93),(U$4-$G93)&gt;1),T93,0))))</f>
        <v>0</v>
      </c>
      <c r="V93" s="233">
        <f>IF(V$4=$G93+$B93,SUMIFS(INDEX('ABP REC Calc'!$G$75:$AB$138,,MATCH($I93,'ABP REC Calc'!$G$74:$AB$74,0)),'ABP REC Calc'!$C$75:$C$138,'ABP REC Spend'!$E93,'ABP REC Calc'!$B$75:$B$138,'ABP REC Spend'!$F93)*$D93,
IF(AND(U93&gt;0,(V$4-$G93)=(1+$B93)),((U93/$D93)-U93)/$C93,
(IF(AND((V$4-$G93)&lt;(7+$B93),(V$4-$G93)&gt;1),U93,0))))</f>
        <v>0</v>
      </c>
      <c r="W93" s="233">
        <f>IF(W$4=$G93+$B93,SUMIFS(INDEX('ABP REC Calc'!$G$75:$AB$138,,MATCH($I93,'ABP REC Calc'!$G$74:$AB$74,0)),'ABP REC Calc'!$C$75:$C$138,'ABP REC Spend'!$E93,'ABP REC Calc'!$B$75:$B$138,'ABP REC Spend'!$F93)*$D93,
IF(AND(V93&gt;0,(W$4-$G93)=(1+$B93)),((V93/$D93)-V93)/$C93,
(IF(AND((W$4-$G93)&lt;(7+$B93),(W$4-$G93)&gt;1),V93,0))))</f>
        <v>0</v>
      </c>
      <c r="X93" s="233">
        <f>IF(X$4=$G93+$B93,SUMIFS(INDEX('ABP REC Calc'!$G$75:$AB$138,,MATCH($I93,'ABP REC Calc'!$G$74:$AB$74,0)),'ABP REC Calc'!$C$75:$C$138,'ABP REC Spend'!$E93,'ABP REC Calc'!$B$75:$B$138,'ABP REC Spend'!$F93)*$D93,
IF(AND(W93&gt;0,(X$4-$G93)=(1+$B93)),((W93/$D93)-W93)/$C93,
(IF(AND((X$4-$G93)&lt;(7+$B93),(X$4-$G93)&gt;1),W93,0))))</f>
        <v>0</v>
      </c>
      <c r="Y93" s="233">
        <f>IF(Y$4=$G93+$B93,SUMIFS(INDEX('ABP REC Calc'!$G$75:$AB$138,,MATCH($I93,'ABP REC Calc'!$G$74:$AB$74,0)),'ABP REC Calc'!$C$75:$C$138,'ABP REC Spend'!$E93,'ABP REC Calc'!$B$75:$B$138,'ABP REC Spend'!$F93)*$D93,
IF(AND(X93&gt;0,(Y$4-$G93)=(1+$B93)),((X93/$D93)-X93)/$C93,
(IF(AND((Y$4-$G93)&lt;(7+$B93),(Y$4-$G93)&gt;1),X93,0))))</f>
        <v>0</v>
      </c>
      <c r="Z93" s="233">
        <f>IF(Z$4=$G93+$B93,SUMIFS(INDEX('ABP REC Calc'!$G$75:$AB$138,,MATCH($I93,'ABP REC Calc'!$G$74:$AB$74,0)),'ABP REC Calc'!$C$75:$C$138,'ABP REC Spend'!$E93,'ABP REC Calc'!$B$75:$B$138,'ABP REC Spend'!$F93)*$D93,
IF(AND(Y93&gt;0,(Z$4-$G93)=(1+$B93)),((Y93/$D93)-Y93)/$C93,
(IF(AND((Z$4-$G93)&lt;(7+$B93),(Z$4-$G93)&gt;1),Y93,0))))</f>
        <v>0</v>
      </c>
      <c r="AA93" s="233">
        <f>IF(AA$4=$G93+$B93,SUMIFS(INDEX('ABP REC Calc'!$G$75:$AB$138,,MATCH($I93,'ABP REC Calc'!$G$74:$AB$74,0)),'ABP REC Calc'!$C$75:$C$138,'ABP REC Spend'!$E93,'ABP REC Calc'!$B$75:$B$138,'ABP REC Spend'!$F93)*$D93,
IF(AND(Z93&gt;0,(AA$4-$G93)=(1+$B93)),((Z93/$D93)-Z93)/$C93,
(IF(AND((AA$4-$G93)&lt;(7+$B93),(AA$4-$G93)&gt;1),Z93,0))))</f>
        <v>0</v>
      </c>
      <c r="AB93" s="233">
        <f>IF(AB$4=$G93+$B93,SUMIFS(INDEX('ABP REC Calc'!$G$75:$AB$138,,MATCH($I93,'ABP REC Calc'!$G$74:$AB$74,0)),'ABP REC Calc'!$C$75:$C$138,'ABP REC Spend'!$E93,'ABP REC Calc'!$B$75:$B$138,'ABP REC Spend'!$F93)*$D93,
IF(AND(AA93&gt;0,(AB$4-$G93)=(1+$B93)),((AA93/$D93)-AA93)/$C93,
(IF(AND((AB$4-$G93)&lt;(7+$B93),(AB$4-$G93)&gt;1),AA93,0))))</f>
        <v>0</v>
      </c>
      <c r="AC93" s="233">
        <f>IF(AC$4=$G93+$B93,SUMIFS(INDEX('ABP REC Calc'!$G$75:$AB$138,,MATCH($I93,'ABP REC Calc'!$G$74:$AB$74,0)),'ABP REC Calc'!$C$75:$C$138,'ABP REC Spend'!$E93,'ABP REC Calc'!$B$75:$B$138,'ABP REC Spend'!$F93)*$D93,
IF(AND(AB93&gt;0,(AC$4-$G93)=(1+$B93)),((AB93/$D93)-AB93)/$C93,
(IF(AND((AC$4-$G93)&lt;(7+$B93),(AC$4-$G93)&gt;1),AB93,0))))</f>
        <v>0</v>
      </c>
      <c r="AD93" s="233">
        <f>IF(AD$4=$G93+$B93,SUMIFS(INDEX('ABP REC Calc'!$G$75:$AB$138,,MATCH($I93,'ABP REC Calc'!$G$74:$AB$74,0)),'ABP REC Calc'!$C$75:$C$138,'ABP REC Spend'!$E93,'ABP REC Calc'!$B$75:$B$138,'ABP REC Spend'!$F93)*$D93,
IF(AND(AC93&gt;0,(AD$4-$G93)=(1+$B93)),((AC93/$D93)-AC93)/$C93,
(IF(AND((AD$4-$G93)&lt;(7+$B93),(AD$4-$G93)&gt;1),AC93,0))))</f>
        <v>0</v>
      </c>
      <c r="AE93" s="233">
        <f>IF(AE$4=$G93+$B93,SUMIFS(INDEX('ABP REC Calc'!$G$75:$AB$138,,MATCH($I93,'ABP REC Calc'!$G$74:$AB$74,0)),'ABP REC Calc'!$C$75:$C$138,'ABP REC Spend'!$E93,'ABP REC Calc'!$B$75:$B$138,'ABP REC Spend'!$F93)*$D93,
IF(AND(AD93&gt;0,(AE$4-$G93)=(1+$B93)),((AD93/$D93)-AD93)/$C93,
(IF(AND((AE$4-$G93)&lt;(7+$B93),(AE$4-$G93)&gt;1),AD93,0))))</f>
        <v>0</v>
      </c>
      <c r="AF93" s="233">
        <f>IF(AF$4=$G93+$B93,SUMIFS(INDEX('ABP REC Calc'!$G$75:$AB$138,,MATCH($I93,'ABP REC Calc'!$G$74:$AB$74,0)),'ABP REC Calc'!$C$75:$C$138,'ABP REC Spend'!$E93,'ABP REC Calc'!$B$75:$B$138,'ABP REC Spend'!$F93)*$D93,
IF(AND(AE93&gt;0,(AF$4-$G93)=(1+$B93)),((AE93/$D93)-AE93)/$C93,
(IF(AND((AF$4-$G93)&lt;(7+$B93),(AF$4-$G93)&gt;1),AE93,0))))</f>
        <v>0</v>
      </c>
      <c r="AG93" s="233">
        <f>IF(AG$4=$G93+$B93,SUMIFS(INDEX('ABP REC Calc'!$G$75:$AB$138,,MATCH($I93,'ABP REC Calc'!$G$74:$AB$74,0)),'ABP REC Calc'!$C$75:$C$138,'ABP REC Spend'!$E93,'ABP REC Calc'!$B$75:$B$138,'ABP REC Spend'!$F93)*$D93,
IF(AND(AF93&gt;0,(AG$4-$G93)=(1+$B93)),((AF93/$D93)-AF93)/$C93,
(IF(AND((AG$4-$G93)&lt;(7+$B93),(AG$4-$G93)&gt;1),AF93,0))))</f>
        <v>0</v>
      </c>
      <c r="AH93" s="233">
        <f>IF(AH$4=$G93+$B93,SUMIFS(INDEX('ABP REC Calc'!$G$75:$AB$138,,MATCH($I93,'ABP REC Calc'!$G$74:$AB$74,0)),'ABP REC Calc'!$C$75:$C$138,'ABP REC Spend'!$E93,'ABP REC Calc'!$B$75:$B$138,'ABP REC Spend'!$F93)*$D93,
IF(AND(AG93&gt;0,(AH$4-$G93)=(1+$B93)),((AG93/$D93)-AG93)/$C93,
(IF(AND((AH$4-$G93)&lt;(7+$B93),(AH$4-$G93)&gt;1),AG93,0))))</f>
        <v>0</v>
      </c>
    </row>
    <row r="94" spans="2:34" ht="14.75" customHeight="1" x14ac:dyDescent="0.25">
      <c r="B94" s="332" cm="1">
        <f t="array" ref="B94">INDEX(Inputs_ByYear!$D$78:$D$83, MATCH('ABP REC Spend'!$E94, Inputs_ByYear!$B$78:$B$83,0),)</f>
        <v>1</v>
      </c>
      <c r="C94" s="332" cm="1">
        <f t="array" ref="C94">INDEX(Inputs_ByYear!$D$60:$D$65, MATCH('ABP REC Spend'!$E94,Inputs_ByYear!$B$60:$B$65,0),)</f>
        <v>6</v>
      </c>
      <c r="D94" s="332" cm="1">
        <f t="array" ref="D94">INDEX(Inputs_ByYear!$D$69:$D$74, MATCH('ABP REC Spend'!$E94, Inputs_ByYear!$B$69:$B$74,0),)</f>
        <v>0.15</v>
      </c>
      <c r="E94" s="222" t="s">
        <v>234</v>
      </c>
      <c r="F94" s="219" t="s">
        <v>259</v>
      </c>
      <c r="G94" s="219">
        <f t="shared" si="4"/>
        <v>2045</v>
      </c>
      <c r="H94" s="219"/>
      <c r="I94" s="227" t="s">
        <v>43</v>
      </c>
      <c r="J94" s="234">
        <v>0</v>
      </c>
      <c r="K94" s="233">
        <f>IF(K$4=$G94+$B94,SUMIFS(INDEX('ABP REC Calc'!$G$75:$AB$138,,MATCH($I94,'ABP REC Calc'!$G$74:$AB$74,0)),'ABP REC Calc'!$C$75:$C$138,'ABP REC Spend'!$E94,'ABP REC Calc'!$B$75:$B$138,'ABP REC Spend'!$F94)*$D94,
IF(AND(J94&gt;0,(K$4-$G94)=(1+$B94)),((J94/$D94)-J94)/$C94,
(IF(AND((K$4-$G94)&lt;(7+$B94),(K$4-$G94)&gt;1),J94,0))))</f>
        <v>0</v>
      </c>
      <c r="L94" s="233">
        <f>IF(L$4=$G94+$B94,SUMIFS(INDEX('ABP REC Calc'!$G$75:$AB$138,,MATCH($I94,'ABP REC Calc'!$G$74:$AB$74,0)),'ABP REC Calc'!$C$75:$C$138,'ABP REC Spend'!$E94,'ABP REC Calc'!$B$75:$B$138,'ABP REC Spend'!$F94)*$D94,
IF(AND(K94&gt;0,(L$4-$G94)=(1+$B94)),((K94/$D94)-K94)/$C94,
(IF(AND((L$4-$G94)&lt;(7+$B94),(L$4-$G94)&gt;1),K94,0))))</f>
        <v>0</v>
      </c>
      <c r="M94" s="233">
        <f>IF(M$4=$G94+$B94,SUMIFS(INDEX('ABP REC Calc'!$G$75:$AB$138,,MATCH($I94,'ABP REC Calc'!$G$74:$AB$74,0)),'ABP REC Calc'!$C$75:$C$138,'ABP REC Spend'!$E94,'ABP REC Calc'!$B$75:$B$138,'ABP REC Spend'!$F94)*$D94,
IF(AND(L94&gt;0,(M$4-$G94)=(1+$B94)),((L94/$D94)-L94)/$C94,
(IF(AND((M$4-$G94)&lt;(7+$B94),(M$4-$G94)&gt;1),L94,0))))</f>
        <v>0</v>
      </c>
      <c r="N94" s="233">
        <f>IF(N$4=$G94+$B94,SUMIFS(INDEX('ABP REC Calc'!$G$75:$AB$138,,MATCH($I94,'ABP REC Calc'!$G$74:$AB$74,0)),'ABP REC Calc'!$C$75:$C$138,'ABP REC Spend'!$E94,'ABP REC Calc'!$B$75:$B$138,'ABP REC Spend'!$F94)*$D94,
IF(AND(M94&gt;0,(N$4-$G94)=(1+$B94)),((M94/$D94)-M94)/$C94,
(IF(AND((N$4-$G94)&lt;(7+$B94),(N$4-$G94)&gt;1),M94,0))))</f>
        <v>0</v>
      </c>
      <c r="O94" s="233">
        <f>IF(O$4=$G94+$B94,SUMIFS(INDEX('ABP REC Calc'!$G$75:$AB$138,,MATCH($I94,'ABP REC Calc'!$G$74:$AB$74,0)),'ABP REC Calc'!$C$75:$C$138,'ABP REC Spend'!$E94,'ABP REC Calc'!$B$75:$B$138,'ABP REC Spend'!$F94)*$D94,
IF(AND(N94&gt;0,(O$4-$G94)=(1+$B94)),((N94/$D94)-N94)/$C94,
(IF(AND((O$4-$G94)&lt;(7+$B94),(O$4-$G94)&gt;1),N94,0))))</f>
        <v>0</v>
      </c>
      <c r="P94" s="233">
        <f>IF(P$4=$G94+$B94,SUMIFS(INDEX('ABP REC Calc'!$G$75:$AB$138,,MATCH($I94,'ABP REC Calc'!$G$74:$AB$74,0)),'ABP REC Calc'!$C$75:$C$138,'ABP REC Spend'!$E94,'ABP REC Calc'!$B$75:$B$138,'ABP REC Spend'!$F94)*$D94,
IF(AND(O94&gt;0,(P$4-$G94)=(1+$B94)),((O94/$D94)-O94)/$C94,
(IF(AND((P$4-$G94)&lt;(7+$B94),(P$4-$G94)&gt;1),O94,0))))</f>
        <v>0</v>
      </c>
      <c r="Q94" s="233">
        <f>IF(Q$4=$G94+$B94,SUMIFS(INDEX('ABP REC Calc'!$G$75:$AB$138,,MATCH($I94,'ABP REC Calc'!$G$74:$AB$74,0)),'ABP REC Calc'!$C$75:$C$138,'ABP REC Spend'!$E94,'ABP REC Calc'!$B$75:$B$138,'ABP REC Spend'!$F94)*$D94,
IF(AND(P94&gt;0,(Q$4-$G94)=(1+$B94)),((P94/$D94)-P94)/$C94,
(IF(AND((Q$4-$G94)&lt;(7+$B94),(Q$4-$G94)&gt;1),P94,0))))</f>
        <v>0</v>
      </c>
      <c r="R94" s="233">
        <f>IF(R$4=$G94+$B94,SUMIFS(INDEX('ABP REC Calc'!$G$75:$AB$138,,MATCH($I94,'ABP REC Calc'!$G$74:$AB$74,0)),'ABP REC Calc'!$C$75:$C$138,'ABP REC Spend'!$E94,'ABP REC Calc'!$B$75:$B$138,'ABP REC Spend'!$F94)*$D94,
IF(AND(Q94&gt;0,(R$4-$G94)=(1+$B94)),((Q94/$D94)-Q94)/$C94,
(IF(AND((R$4-$G94)&lt;(7+$B94),(R$4-$G94)&gt;1),Q94,0))))</f>
        <v>0</v>
      </c>
      <c r="S94" s="233">
        <f>IF(S$4=$G94+$B94,SUMIFS(INDEX('ABP REC Calc'!$G$75:$AB$138,,MATCH($I94,'ABP REC Calc'!$G$74:$AB$74,0)),'ABP REC Calc'!$C$75:$C$138,'ABP REC Spend'!$E94,'ABP REC Calc'!$B$75:$B$138,'ABP REC Spend'!$F94)*$D94,
IF(AND(R94&gt;0,(S$4-$G94)=(1+$B94)),((R94/$D94)-R94)/$C94,
(IF(AND((S$4-$G94)&lt;(7+$B94),(S$4-$G94)&gt;1),R94,0))))</f>
        <v>0</v>
      </c>
      <c r="T94" s="233">
        <f>IF(T$4=$G94+$B94,SUMIFS(INDEX('ABP REC Calc'!$G$75:$AB$138,,MATCH($I94,'ABP REC Calc'!$G$74:$AB$74,0)),'ABP REC Calc'!$C$75:$C$138,'ABP REC Spend'!$E94,'ABP REC Calc'!$B$75:$B$138,'ABP REC Spend'!$F94)*$D94,
IF(AND(S94&gt;0,(T$4-$G94)=(1+$B94)),((S94/$D94)-S94)/$C94,
(IF(AND((T$4-$G94)&lt;(7+$B94),(T$4-$G94)&gt;1),S94,0))))</f>
        <v>0</v>
      </c>
      <c r="U94" s="233">
        <f>IF(U$4=$G94+$B94,SUMIFS(INDEX('ABP REC Calc'!$G$75:$AB$138,,MATCH($I94,'ABP REC Calc'!$G$74:$AB$74,0)),'ABP REC Calc'!$C$75:$C$138,'ABP REC Spend'!$E94,'ABP REC Calc'!$B$75:$B$138,'ABP REC Spend'!$F94)*$D94,
IF(AND(T94&gt;0,(U$4-$G94)=(1+$B94)),((T94/$D94)-T94)/$C94,
(IF(AND((U$4-$G94)&lt;(7+$B94),(U$4-$G94)&gt;1),T94,0))))</f>
        <v>0</v>
      </c>
      <c r="V94" s="233">
        <f>IF(V$4=$G94+$B94,SUMIFS(INDEX('ABP REC Calc'!$G$75:$AB$138,,MATCH($I94,'ABP REC Calc'!$G$74:$AB$74,0)),'ABP REC Calc'!$C$75:$C$138,'ABP REC Spend'!$E94,'ABP REC Calc'!$B$75:$B$138,'ABP REC Spend'!$F94)*$D94,
IF(AND(U94&gt;0,(V$4-$G94)=(1+$B94)),((U94/$D94)-U94)/$C94,
(IF(AND((V$4-$G94)&lt;(7+$B94),(V$4-$G94)&gt;1),U94,0))))</f>
        <v>0</v>
      </c>
      <c r="W94" s="233">
        <f>IF(W$4=$G94+$B94,SUMIFS(INDEX('ABP REC Calc'!$G$75:$AB$138,,MATCH($I94,'ABP REC Calc'!$G$74:$AB$74,0)),'ABP REC Calc'!$C$75:$C$138,'ABP REC Spend'!$E94,'ABP REC Calc'!$B$75:$B$138,'ABP REC Spend'!$F94)*$D94,
IF(AND(V94&gt;0,(W$4-$G94)=(1+$B94)),((V94/$D94)-V94)/$C94,
(IF(AND((W$4-$G94)&lt;(7+$B94),(W$4-$G94)&gt;1),V94,0))))</f>
        <v>0</v>
      </c>
      <c r="X94" s="233">
        <f>IF(X$4=$G94+$B94,SUMIFS(INDEX('ABP REC Calc'!$G$75:$AB$138,,MATCH($I94,'ABP REC Calc'!$G$74:$AB$74,0)),'ABP REC Calc'!$C$75:$C$138,'ABP REC Spend'!$E94,'ABP REC Calc'!$B$75:$B$138,'ABP REC Spend'!$F94)*$D94,
IF(AND(W94&gt;0,(X$4-$G94)=(1+$B94)),((W94/$D94)-W94)/$C94,
(IF(AND((X$4-$G94)&lt;(7+$B94),(X$4-$G94)&gt;1),W94,0))))</f>
        <v>0</v>
      </c>
      <c r="Y94" s="233">
        <f>IF(Y$4=$G94+$B94,SUMIFS(INDEX('ABP REC Calc'!$G$75:$AB$138,,MATCH($I94,'ABP REC Calc'!$G$74:$AB$74,0)),'ABP REC Calc'!$C$75:$C$138,'ABP REC Spend'!$E94,'ABP REC Calc'!$B$75:$B$138,'ABP REC Spend'!$F94)*$D94,
IF(AND(X94&gt;0,(Y$4-$G94)=(1+$B94)),((X94/$D94)-X94)/$C94,
(IF(AND((Y$4-$G94)&lt;(7+$B94),(Y$4-$G94)&gt;1),X94,0))))</f>
        <v>0</v>
      </c>
      <c r="Z94" s="233">
        <f>IF(Z$4=$G94+$B94,SUMIFS(INDEX('ABP REC Calc'!$G$75:$AB$138,,MATCH($I94,'ABP REC Calc'!$G$74:$AB$74,0)),'ABP REC Calc'!$C$75:$C$138,'ABP REC Spend'!$E94,'ABP REC Calc'!$B$75:$B$138,'ABP REC Spend'!$F94)*$D94,
IF(AND(Y94&gt;0,(Z$4-$G94)=(1+$B94)),((Y94/$D94)-Y94)/$C94,
(IF(AND((Z$4-$G94)&lt;(7+$B94),(Z$4-$G94)&gt;1),Y94,0))))</f>
        <v>0</v>
      </c>
      <c r="AA94" s="233">
        <f>IF(AA$4=$G94+$B94,SUMIFS(INDEX('ABP REC Calc'!$G$75:$AB$138,,MATCH($I94,'ABP REC Calc'!$G$74:$AB$74,0)),'ABP REC Calc'!$C$75:$C$138,'ABP REC Spend'!$E94,'ABP REC Calc'!$B$75:$B$138,'ABP REC Spend'!$F94)*$D94,
IF(AND(Z94&gt;0,(AA$4-$G94)=(1+$B94)),((Z94/$D94)-Z94)/$C94,
(IF(AND((AA$4-$G94)&lt;(7+$B94),(AA$4-$G94)&gt;1),Z94,0))))</f>
        <v>0</v>
      </c>
      <c r="AB94" s="233">
        <f>IF(AB$4=$G94+$B94,SUMIFS(INDEX('ABP REC Calc'!$G$75:$AB$138,,MATCH($I94,'ABP REC Calc'!$G$74:$AB$74,0)),'ABP REC Calc'!$C$75:$C$138,'ABP REC Spend'!$E94,'ABP REC Calc'!$B$75:$B$138,'ABP REC Spend'!$F94)*$D94,
IF(AND(AA94&gt;0,(AB$4-$G94)=(1+$B94)),((AA94/$D94)-AA94)/$C94,
(IF(AND((AB$4-$G94)&lt;(7+$B94),(AB$4-$G94)&gt;1),AA94,0))))</f>
        <v>0</v>
      </c>
      <c r="AC94" s="233">
        <f>IF(AC$4=$G94+$B94,SUMIFS(INDEX('ABP REC Calc'!$G$75:$AB$138,,MATCH($I94,'ABP REC Calc'!$G$74:$AB$74,0)),'ABP REC Calc'!$C$75:$C$138,'ABP REC Spend'!$E94,'ABP REC Calc'!$B$75:$B$138,'ABP REC Spend'!$F94)*$D94,
IF(AND(AB94&gt;0,(AC$4-$G94)=(1+$B94)),((AB94/$D94)-AB94)/$C94,
(IF(AND((AC$4-$G94)&lt;(7+$B94),(AC$4-$G94)&gt;1),AB94,0))))</f>
        <v>0</v>
      </c>
      <c r="AD94" s="233">
        <f>IF(AD$4=$G94+$B94,SUMIFS(INDEX('ABP REC Calc'!$G$75:$AB$138,,MATCH($I94,'ABP REC Calc'!$G$74:$AB$74,0)),'ABP REC Calc'!$C$75:$C$138,'ABP REC Spend'!$E94,'ABP REC Calc'!$B$75:$B$138,'ABP REC Spend'!$F94)*$D94,
IF(AND(AC94&gt;0,(AD$4-$G94)=(1+$B94)),((AC94/$D94)-AC94)/$C94,
(IF(AND((AD$4-$G94)&lt;(7+$B94),(AD$4-$G94)&gt;1),AC94,0))))</f>
        <v>0</v>
      </c>
      <c r="AE94" s="233">
        <f>IF(AE$4=$G94+$B94,SUMIFS(INDEX('ABP REC Calc'!$G$75:$AB$138,,MATCH($I94,'ABP REC Calc'!$G$74:$AB$74,0)),'ABP REC Calc'!$C$75:$C$138,'ABP REC Spend'!$E94,'ABP REC Calc'!$B$75:$B$138,'ABP REC Spend'!$F94)*$D94,
IF(AND(AD94&gt;0,(AE$4-$G94)=(1+$B94)),((AD94/$D94)-AD94)/$C94,
(IF(AND((AE$4-$G94)&lt;(7+$B94),(AE$4-$G94)&gt;1),AD94,0))))</f>
        <v>0</v>
      </c>
      <c r="AF94" s="233">
        <f>IF(AF$4=$G94+$B94,SUMIFS(INDEX('ABP REC Calc'!$G$75:$AB$138,,MATCH($I94,'ABP REC Calc'!$G$74:$AB$74,0)),'ABP REC Calc'!$C$75:$C$138,'ABP REC Spend'!$E94,'ABP REC Calc'!$B$75:$B$138,'ABP REC Spend'!$F94)*$D94,
IF(AND(AE94&gt;0,(AF$4-$G94)=(1+$B94)),((AE94/$D94)-AE94)/$C94,
(IF(AND((AF$4-$G94)&lt;(7+$B94),(AF$4-$G94)&gt;1),AE94,0))))</f>
        <v>0</v>
      </c>
      <c r="AG94" s="233">
        <f>IF(AG$4=$G94+$B94,SUMIFS(INDEX('ABP REC Calc'!$G$75:$AB$138,,MATCH($I94,'ABP REC Calc'!$G$74:$AB$74,0)),'ABP REC Calc'!$C$75:$C$138,'ABP REC Spend'!$E94,'ABP REC Calc'!$B$75:$B$138,'ABP REC Spend'!$F94)*$D94,
IF(AND(AF94&gt;0,(AG$4-$G94)=(1+$B94)),((AF94/$D94)-AF94)/$C94,
(IF(AND((AG$4-$G94)&lt;(7+$B94),(AG$4-$G94)&gt;1),AF94,0))))</f>
        <v>0</v>
      </c>
      <c r="AH94" s="233">
        <f>IF(AH$4=$G94+$B94,SUMIFS(INDEX('ABP REC Calc'!$G$75:$AB$138,,MATCH($I94,'ABP REC Calc'!$G$74:$AB$74,0)),'ABP REC Calc'!$C$75:$C$138,'ABP REC Spend'!$E94,'ABP REC Calc'!$B$75:$B$138,'ABP REC Spend'!$F94)*$D94,
IF(AND(AG94&gt;0,(AH$4-$G94)=(1+$B94)),((AG94/$D94)-AG94)/$C94,
(IF(AND((AH$4-$G94)&lt;(7+$B94),(AH$4-$G94)&gt;1),AG94,0))))</f>
        <v>0</v>
      </c>
    </row>
    <row r="95" spans="2:34" ht="14.75" customHeight="1" x14ac:dyDescent="0.25"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28"/>
      <c r="X95" s="228"/>
      <c r="Y95" s="228"/>
      <c r="Z95" s="228"/>
      <c r="AA95" s="228"/>
      <c r="AB95" s="228"/>
      <c r="AC95" s="228"/>
      <c r="AD95" s="228"/>
      <c r="AE95" s="228"/>
      <c r="AF95" s="228"/>
      <c r="AG95" s="228"/>
      <c r="AH95" s="228"/>
    </row>
    <row r="96" spans="2:34" ht="14.75" customHeight="1" x14ac:dyDescent="0.25">
      <c r="B96" s="332" cm="1">
        <f t="array" ref="B96">INDEX(Inputs_ByYear!$D$78:$D$83, MATCH('ABP REC Spend'!$E96, Inputs_ByYear!$B$78:$B$83,0),)</f>
        <v>2</v>
      </c>
      <c r="C96" s="332" cm="1">
        <f t="array" ref="C96">INDEX(Inputs_ByYear!$D$60:$D$65, MATCH('ABP REC Spend'!$E96,Inputs_ByYear!$B$60:$B$65,0),)</f>
        <v>20</v>
      </c>
      <c r="D96" s="332" t="str" cm="1">
        <f t="array" ref="D96">INDEX(Inputs_ByYear!$D$69:$D$74, MATCH('ABP REC Spend'!$E96, Inputs_ByYear!$B$69:$B$74,0),)</f>
        <v>n/a</v>
      </c>
      <c r="E96" s="222" t="s">
        <v>235</v>
      </c>
      <c r="F96" s="219" t="s">
        <v>258</v>
      </c>
      <c r="G96" s="219">
        <f>VALUE(LEFT(I96, FIND("-", I96)-1))</f>
        <v>2024</v>
      </c>
      <c r="H96" s="219"/>
      <c r="I96" s="227" t="s">
        <v>22</v>
      </c>
      <c r="J96" s="234">
        <v>0</v>
      </c>
      <c r="K96" s="234">
        <v>0</v>
      </c>
      <c r="L96" s="233">
        <f>IF(L$4=$G96+$B96,SUMIFS(INDEX('ABP REC Calc'!$G$75:$AB$138,,MATCH($I96,'ABP REC Calc'!$G$74:$AB$74,0)),'ABP REC Calc'!$C$75:$C$138,'ABP REC Spend'!$E96,'ABP REC Calc'!$B$75:$B$138,'ABP REC Spend'!$F96)/$C96,
IF(AND(K96&gt;0,(L$4-$G96)=(1+$B96)),K96*(1-Inputs_ByYear!$D$4),
(IF(AND((L$4-$G96)&lt;(21+$B96),(L$4-$G96)&gt;(1+$B96)),K96*(1-Inputs_ByYear!$D$4),0))))</f>
        <v>0</v>
      </c>
      <c r="M96" s="233">
        <f>IF(M$4=$G96+$B96,SUMIFS(INDEX('ABP REC Calc'!$G$75:$AB$138,,MATCH($I96,'ABP REC Calc'!$G$74:$AB$74,0)),'ABP REC Calc'!$C$75:$C$138,'ABP REC Spend'!$E96,'ABP REC Calc'!$B$75:$B$138,'ABP REC Spend'!$F96)/$C96,
IF(AND(L96&gt;0,(M$4-$G96)=(1+$B96)),L96*(1-Inputs_ByYear!$D$4),
(IF(AND((M$4-$G96)&lt;(21+$B96),(M$4-$G96)&gt;(1+$B96)),L96*(1-Inputs_ByYear!$D$4),0))))</f>
        <v>0</v>
      </c>
      <c r="N96" s="233">
        <f>IF(N$4=$G96+$B96,SUMIFS(INDEX('ABP REC Calc'!$G$75:$AB$138,,MATCH($I96,'ABP REC Calc'!$G$74:$AB$74,0)),'ABP REC Calc'!$C$75:$C$138,'ABP REC Spend'!$E96,'ABP REC Calc'!$B$75:$B$138,'ABP REC Spend'!$F96)/$C96,
IF(AND(M96&gt;0,(N$4-$G96)=(1+$B96)),M96*(1-Inputs_ByYear!$D$4),
(IF(AND((N$4-$G96)&lt;(21+$B96),(N$4-$G96)&gt;(1+$B96)),M96*(1-Inputs_ByYear!$D$4),0))))</f>
        <v>0</v>
      </c>
      <c r="O96" s="233">
        <f>IF(O$4=$G96+$B96,SUMIFS(INDEX('ABP REC Calc'!$G$75:$AB$138,,MATCH($I96,'ABP REC Calc'!$G$74:$AB$74,0)),'ABP REC Calc'!$C$75:$C$138,'ABP REC Spend'!$E96,'ABP REC Calc'!$B$75:$B$138,'ABP REC Spend'!$F96)/$C96,
IF(AND(N96&gt;0,(O$4-$G96)=(1+$B96)),N96*(1-Inputs_ByYear!$D$4),
(IF(AND((O$4-$G96)&lt;(21+$B96),(O$4-$G96)&gt;(1+$B96)),N96*(1-Inputs_ByYear!$D$4),0))))</f>
        <v>0</v>
      </c>
      <c r="P96" s="233">
        <f>IF(P$4=$G96+$B96,SUMIFS(INDEX('ABP REC Calc'!$G$75:$AB$138,,MATCH($I96,'ABP REC Calc'!$G$74:$AB$74,0)),'ABP REC Calc'!$C$75:$C$138,'ABP REC Spend'!$E96,'ABP REC Calc'!$B$75:$B$138,'ABP REC Spend'!$F96)/$C96,
IF(AND(O96&gt;0,(P$4-$G96)=(1+$B96)),O96*(1-Inputs_ByYear!$D$4),
(IF(AND((P$4-$G96)&lt;(21+$B96),(P$4-$G96)&gt;(1+$B96)),O96*(1-Inputs_ByYear!$D$4),0))))</f>
        <v>0</v>
      </c>
      <c r="Q96" s="233">
        <f>IF(Q$4=$G96+$B96,SUMIFS(INDEX('ABP REC Calc'!$G$75:$AB$138,,MATCH($I96,'ABP REC Calc'!$G$74:$AB$74,0)),'ABP REC Calc'!$C$75:$C$138,'ABP REC Spend'!$E96,'ABP REC Calc'!$B$75:$B$138,'ABP REC Spend'!$F96)/$C96,
IF(AND(P96&gt;0,(Q$4-$G96)=(1+$B96)),P96*(1-Inputs_ByYear!$D$4),
(IF(AND((Q$4-$G96)&lt;(21+$B96),(Q$4-$G96)&gt;(1+$B96)),P96*(1-Inputs_ByYear!$D$4),0))))</f>
        <v>0</v>
      </c>
      <c r="R96" s="233">
        <f>IF(R$4=$G96+$B96,SUMIFS(INDEX('ABP REC Calc'!$G$75:$AB$138,,MATCH($I96,'ABP REC Calc'!$G$74:$AB$74,0)),'ABP REC Calc'!$C$75:$C$138,'ABP REC Spend'!$E96,'ABP REC Calc'!$B$75:$B$138,'ABP REC Spend'!$F96)/$C96,
IF(AND(Q96&gt;0,(R$4-$G96)=(1+$B96)),Q96*(1-Inputs_ByYear!$D$4),
(IF(AND((R$4-$G96)&lt;(21+$B96),(R$4-$G96)&gt;(1+$B96)),Q96*(1-Inputs_ByYear!$D$4),0))))</f>
        <v>0</v>
      </c>
      <c r="S96" s="233">
        <f>IF(S$4=$G96+$B96,SUMIFS(INDEX('ABP REC Calc'!$G$75:$AB$138,,MATCH($I96,'ABP REC Calc'!$G$74:$AB$74,0)),'ABP REC Calc'!$C$75:$C$138,'ABP REC Spend'!$E96,'ABP REC Calc'!$B$75:$B$138,'ABP REC Spend'!$F96)/$C96,
IF(AND(R96&gt;0,(S$4-$G96)=(1+$B96)),R96*(1-Inputs_ByYear!$D$4),
(IF(AND((S$4-$G96)&lt;(21+$B96),(S$4-$G96)&gt;(1+$B96)),R96*(1-Inputs_ByYear!$D$4),0))))</f>
        <v>0</v>
      </c>
      <c r="T96" s="233">
        <f>IF(T$4=$G96+$B96,SUMIFS(INDEX('ABP REC Calc'!$G$75:$AB$138,,MATCH($I96,'ABP REC Calc'!$G$74:$AB$74,0)),'ABP REC Calc'!$C$75:$C$138,'ABP REC Spend'!$E96,'ABP REC Calc'!$B$75:$B$138,'ABP REC Spend'!$F96)/$C96,
IF(AND(S96&gt;0,(T$4-$G96)=(1+$B96)),S96*(1-Inputs_ByYear!$D$4),
(IF(AND((T$4-$G96)&lt;(21+$B96),(T$4-$G96)&gt;(1+$B96)),S96*(1-Inputs_ByYear!$D$4),0))))</f>
        <v>0</v>
      </c>
      <c r="U96" s="233">
        <f>IF(U$4=$G96+$B96,SUMIFS(INDEX('ABP REC Calc'!$G$75:$AB$138,,MATCH($I96,'ABP REC Calc'!$G$74:$AB$74,0)),'ABP REC Calc'!$C$75:$C$138,'ABP REC Spend'!$E96,'ABP REC Calc'!$B$75:$B$138,'ABP REC Spend'!$F96)/$C96,
IF(AND(T96&gt;0,(U$4-$G96)=(1+$B96)),T96*(1-Inputs_ByYear!$D$4),
(IF(AND((U$4-$G96)&lt;(21+$B96),(U$4-$G96)&gt;(1+$B96)),T96*(1-Inputs_ByYear!$D$4),0))))</f>
        <v>0</v>
      </c>
      <c r="V96" s="233">
        <f>IF(V$4=$G96+$B96,SUMIFS(INDEX('ABP REC Calc'!$G$75:$AB$138,,MATCH($I96,'ABP REC Calc'!$G$74:$AB$74,0)),'ABP REC Calc'!$C$75:$C$138,'ABP REC Spend'!$E96,'ABP REC Calc'!$B$75:$B$138,'ABP REC Spend'!$F96)/$C96,
IF(AND(U96&gt;0,(V$4-$G96)=(1+$B96)),U96*(1-Inputs_ByYear!$D$4),
(IF(AND((V$4-$G96)&lt;(21+$B96),(V$4-$G96)&gt;(1+$B96)),U96*(1-Inputs_ByYear!$D$4),0))))</f>
        <v>0</v>
      </c>
      <c r="W96" s="233">
        <f>IF(W$4=$G96+$B96,SUMIFS(INDEX('ABP REC Calc'!$G$75:$AB$138,,MATCH($I96,'ABP REC Calc'!$G$74:$AB$74,0)),'ABP REC Calc'!$C$75:$C$138,'ABP REC Spend'!$E96,'ABP REC Calc'!$B$75:$B$138,'ABP REC Spend'!$F96)/$C96,
IF(AND(V96&gt;0,(W$4-$G96)=(1+$B96)),V96*(1-Inputs_ByYear!$D$4),
(IF(AND((W$4-$G96)&lt;(21+$B96),(W$4-$G96)&gt;(1+$B96)),V96*(1-Inputs_ByYear!$D$4),0))))</f>
        <v>0</v>
      </c>
      <c r="X96" s="233">
        <f>IF(X$4=$G96+$B96,SUMIFS(INDEX('ABP REC Calc'!$G$75:$AB$138,,MATCH($I96,'ABP REC Calc'!$G$74:$AB$74,0)),'ABP REC Calc'!$C$75:$C$138,'ABP REC Spend'!$E96,'ABP REC Calc'!$B$75:$B$138,'ABP REC Spend'!$F96)/$C96,
IF(AND(W96&gt;0,(X$4-$G96)=(1+$B96)),W96*(1-Inputs_ByYear!$D$4),
(IF(AND((X$4-$G96)&lt;(21+$B96),(X$4-$G96)&gt;(1+$B96)),W96*(1-Inputs_ByYear!$D$4),0))))</f>
        <v>0</v>
      </c>
      <c r="Y96" s="233">
        <f>IF(Y$4=$G96+$B96,SUMIFS(INDEX('ABP REC Calc'!$G$75:$AB$138,,MATCH($I96,'ABP REC Calc'!$G$74:$AB$74,0)),'ABP REC Calc'!$C$75:$C$138,'ABP REC Spend'!$E96,'ABP REC Calc'!$B$75:$B$138,'ABP REC Spend'!$F96)/$C96,
IF(AND(X96&gt;0,(Y$4-$G96)=(1+$B96)),X96*(1-Inputs_ByYear!$D$4),
(IF(AND((Y$4-$G96)&lt;(21+$B96),(Y$4-$G96)&gt;(1+$B96)),X96*(1-Inputs_ByYear!$D$4),0))))</f>
        <v>0</v>
      </c>
      <c r="Z96" s="233">
        <f>IF(Z$4=$G96+$B96,SUMIFS(INDEX('ABP REC Calc'!$G$75:$AB$138,,MATCH($I96,'ABP REC Calc'!$G$74:$AB$74,0)),'ABP REC Calc'!$C$75:$C$138,'ABP REC Spend'!$E96,'ABP REC Calc'!$B$75:$B$138,'ABP REC Spend'!$F96)/$C96,
IF(AND(Y96&gt;0,(Z$4-$G96)=(1+$B96)),Y96*(1-Inputs_ByYear!$D$4),
(IF(AND((Z$4-$G96)&lt;(21+$B96),(Z$4-$G96)&gt;(1+$B96)),Y96*(1-Inputs_ByYear!$D$4),0))))</f>
        <v>0</v>
      </c>
      <c r="AA96" s="233">
        <f>IF(AA$4=$G96+$B96,SUMIFS(INDEX('ABP REC Calc'!$G$75:$AB$138,,MATCH($I96,'ABP REC Calc'!$G$74:$AB$74,0)),'ABP REC Calc'!$C$75:$C$138,'ABP REC Spend'!$E96,'ABP REC Calc'!$B$75:$B$138,'ABP REC Spend'!$F96)/$C96,
IF(AND(Z96&gt;0,(AA$4-$G96)=(1+$B96)),Z96*(1-Inputs_ByYear!$D$4),
(IF(AND((AA$4-$G96)&lt;(21+$B96),(AA$4-$G96)&gt;(1+$B96)),Z96*(1-Inputs_ByYear!$D$4),0))))</f>
        <v>0</v>
      </c>
      <c r="AB96" s="233">
        <f>IF(AB$4=$G96+$B96,SUMIFS(INDEX('ABP REC Calc'!$G$75:$AB$138,,MATCH($I96,'ABP REC Calc'!$G$74:$AB$74,0)),'ABP REC Calc'!$C$75:$C$138,'ABP REC Spend'!$E96,'ABP REC Calc'!$B$75:$B$138,'ABP REC Spend'!$F96)/$C96,
IF(AND(AA96&gt;0,(AB$4-$G96)=(1+$B96)),AA96*(1-Inputs_ByYear!$D$4),
(IF(AND((AB$4-$G96)&lt;(21+$B96),(AB$4-$G96)&gt;(1+$B96)),AA96*(1-Inputs_ByYear!$D$4),0))))</f>
        <v>0</v>
      </c>
      <c r="AC96" s="233">
        <f>IF(AC$4=$G96+$B96,SUMIFS(INDEX('ABP REC Calc'!$G$75:$AB$138,,MATCH($I96,'ABP REC Calc'!$G$74:$AB$74,0)),'ABP REC Calc'!$C$75:$C$138,'ABP REC Spend'!$E96,'ABP REC Calc'!$B$75:$B$138,'ABP REC Spend'!$F96)/$C96,
IF(AND(AB96&gt;0,(AC$4-$G96)=(1+$B96)),AB96*(1-Inputs_ByYear!$D$4),
(IF(AND((AC$4-$G96)&lt;(21+$B96),(AC$4-$G96)&gt;(1+$B96)),AB96*(1-Inputs_ByYear!$D$4),0))))</f>
        <v>0</v>
      </c>
      <c r="AD96" s="233">
        <f>IF(AD$4=$G96+$B96,SUMIFS(INDEX('ABP REC Calc'!$G$75:$AB$138,,MATCH($I96,'ABP REC Calc'!$G$74:$AB$74,0)),'ABP REC Calc'!$C$75:$C$138,'ABP REC Spend'!$E96,'ABP REC Calc'!$B$75:$B$138,'ABP REC Spend'!$F96)/$C96,
IF(AND(AC96&gt;0,(AD$4-$G96)=(1+$B96)),AC96*(1-Inputs_ByYear!$D$4),
(IF(AND((AD$4-$G96)&lt;(21+$B96),(AD$4-$G96)&gt;(1+$B96)),AC96*(1-Inputs_ByYear!$D$4),0))))</f>
        <v>0</v>
      </c>
      <c r="AE96" s="233">
        <f>IF(AE$4=$G96+$B96,SUMIFS(INDEX('ABP REC Calc'!$G$75:$AB$138,,MATCH($I96,'ABP REC Calc'!$G$74:$AB$74,0)),'ABP REC Calc'!$C$75:$C$138,'ABP REC Spend'!$E96,'ABP REC Calc'!$B$75:$B$138,'ABP REC Spend'!$F96)/$C96,
IF(AND(AD96&gt;0,(AE$4-$G96)=(1+$B96)),AD96*(1-Inputs_ByYear!$D$4),
(IF(AND((AE$4-$G96)&lt;(21+$B96),(AE$4-$G96)&gt;(1+$B96)),AD96*(1-Inputs_ByYear!$D$4),0))))</f>
        <v>0</v>
      </c>
      <c r="AF96" s="233">
        <f>IF(AF$4=$G96+$B96,SUMIFS(INDEX('ABP REC Calc'!$G$75:$AB$138,,MATCH($I96,'ABP REC Calc'!$G$74:$AB$74,0)),'ABP REC Calc'!$C$75:$C$138,'ABP REC Spend'!$E96,'ABP REC Calc'!$B$75:$B$138,'ABP REC Spend'!$F96)/$C96,
IF(AND(AE96&gt;0,(AF$4-$G96)=(1+$B96)),AE96*(1-Inputs_ByYear!$D$4),
(IF(AND((AF$4-$G96)&lt;(21+$B96),(AF$4-$G96)&gt;(1+$B96)),AE96*(1-Inputs_ByYear!$D$4),0))))</f>
        <v>0</v>
      </c>
      <c r="AG96" s="233">
        <f>IF(AG$4=$G96+$B96,SUMIFS(INDEX('ABP REC Calc'!$G$75:$AB$138,,MATCH($I96,'ABP REC Calc'!$G$74:$AB$74,0)),'ABP REC Calc'!$C$75:$C$138,'ABP REC Spend'!$E96,'ABP REC Calc'!$B$75:$B$138,'ABP REC Spend'!$F96)/$C96,
IF(AND(AF96&gt;0,(AG$4-$G96)=(1+$B96)),AF96*(1-Inputs_ByYear!$D$4),
(IF(AND((AG$4-$G96)&lt;(21+$B96),(AG$4-$G96)&gt;(1+$B96)),AF96*(1-Inputs_ByYear!$D$4),0))))</f>
        <v>0</v>
      </c>
      <c r="AH96" s="233">
        <f>IF(AH$4=$G96+$B96,SUMIFS(INDEX('ABP REC Calc'!$G$75:$AB$138,,MATCH($I96,'ABP REC Calc'!$G$74:$AB$74,0)),'ABP REC Calc'!$C$75:$C$138,'ABP REC Spend'!$E96,'ABP REC Calc'!$B$75:$B$138,'ABP REC Spend'!$F96)/$C96,
IF(AND(AG96&gt;0,(AH$4-$G96)=(1+$B96)),AG96*(1-Inputs_ByYear!$D$4),
(IF(AND((AH$4-$G96)&lt;(21+$B96),(AH$4-$G96)&gt;(1+$B96)),AG96*(1-Inputs_ByYear!$D$4),0))))</f>
        <v>0</v>
      </c>
    </row>
    <row r="97" spans="2:34" ht="14.75" customHeight="1" x14ac:dyDescent="0.25">
      <c r="B97" s="332" cm="1">
        <f t="array" ref="B97">INDEX(Inputs_ByYear!$D$78:$D$83, MATCH('ABP REC Spend'!$E97, Inputs_ByYear!$B$78:$B$83,0),)</f>
        <v>2</v>
      </c>
      <c r="C97" s="332" cm="1">
        <f t="array" ref="C97">INDEX(Inputs_ByYear!$D$60:$D$65, MATCH('ABP REC Spend'!$E97,Inputs_ByYear!$B$60:$B$65,0),)</f>
        <v>20</v>
      </c>
      <c r="D97" s="332" t="str" cm="1">
        <f t="array" ref="D97">INDEX(Inputs_ByYear!$D$69:$D$74, MATCH('ABP REC Spend'!$E97, Inputs_ByYear!$B$69:$B$74,0),)</f>
        <v>n/a</v>
      </c>
      <c r="E97" s="222" t="s">
        <v>235</v>
      </c>
      <c r="F97" s="219" t="s">
        <v>258</v>
      </c>
      <c r="G97" s="219">
        <f t="shared" ref="G97:G117" si="5">VALUE(LEFT(I97, FIND("-", I97)-1))</f>
        <v>2025</v>
      </c>
      <c r="H97" s="219"/>
      <c r="I97" s="227" t="s">
        <v>23</v>
      </c>
      <c r="J97" s="234">
        <v>0</v>
      </c>
      <c r="K97" s="234">
        <v>0</v>
      </c>
      <c r="L97" s="233">
        <f>IF(L$4=$G97+$B97,SUMIFS(INDEX('ABP REC Calc'!$G$75:$AB$138,,MATCH($I97,'ABP REC Calc'!$G$74:$AB$74,0)),'ABP REC Calc'!$C$75:$C$138,'ABP REC Spend'!$E97,'ABP REC Calc'!$B$75:$B$138,'ABP REC Spend'!$F97)/$C97,
IF(AND(K97&gt;0,(L$4-$G97)=(1+$B97)),K97*(1-Inputs_ByYear!$D$4),
(IF(AND((L$4-$G97)&lt;(21+$B97),(L$4-$G97)&gt;(1+$B97)),K97*(1-Inputs_ByYear!$D$4),0))))</f>
        <v>0</v>
      </c>
      <c r="M97" s="233">
        <f>IF(M$4=$G97+$B97,SUMIFS(INDEX('ABP REC Calc'!$G$75:$AB$138,,MATCH($I97,'ABP REC Calc'!$G$74:$AB$74,0)),'ABP REC Calc'!$C$75:$C$138,'ABP REC Spend'!$E97,'ABP REC Calc'!$B$75:$B$138,'ABP REC Spend'!$F97)/$C97,
IF(AND(L97&gt;0,(M$4-$G97)=(1+$B97)),L97*(1-Inputs_ByYear!$D$4),
(IF(AND((M$4-$G97)&lt;(21+$B97),(M$4-$G97)&gt;(1+$B97)),L97*(1-Inputs_ByYear!$D$4),0))))</f>
        <v>3479170.6689484082</v>
      </c>
      <c r="N97" s="233">
        <f>IF(N$4=$G97+$B97,SUMIFS(INDEX('ABP REC Calc'!$G$75:$AB$138,,MATCH($I97,'ABP REC Calc'!$G$74:$AB$74,0)),'ABP REC Calc'!$C$75:$C$138,'ABP REC Spend'!$E97,'ABP REC Calc'!$B$75:$B$138,'ABP REC Spend'!$F97)/$C97,
IF(AND(M97&gt;0,(N$4-$G97)=(1+$B97)),M97*(1-Inputs_ByYear!$D$4),
(IF(AND((N$4-$G97)&lt;(21+$B97),(N$4-$G97)&gt;(1+$B97)),M97*(1-Inputs_ByYear!$D$4),0))))</f>
        <v>3461774.815603666</v>
      </c>
      <c r="O97" s="233">
        <f>IF(O$4=$G97+$B97,SUMIFS(INDEX('ABP REC Calc'!$G$75:$AB$138,,MATCH($I97,'ABP REC Calc'!$G$74:$AB$74,0)),'ABP REC Calc'!$C$75:$C$138,'ABP REC Spend'!$E97,'ABP REC Calc'!$B$75:$B$138,'ABP REC Spend'!$F97)/$C97,
IF(AND(N97&gt;0,(O$4-$G97)=(1+$B97)),N97*(1-Inputs_ByYear!$D$4),
(IF(AND((O$4-$G97)&lt;(21+$B97),(O$4-$G97)&gt;(1+$B97)),N97*(1-Inputs_ByYear!$D$4),0))))</f>
        <v>3444465.9415256479</v>
      </c>
      <c r="P97" s="233">
        <f>IF(P$4=$G97+$B97,SUMIFS(INDEX('ABP REC Calc'!$G$75:$AB$138,,MATCH($I97,'ABP REC Calc'!$G$74:$AB$74,0)),'ABP REC Calc'!$C$75:$C$138,'ABP REC Spend'!$E97,'ABP REC Calc'!$B$75:$B$138,'ABP REC Spend'!$F97)/$C97,
IF(AND(O97&gt;0,(P$4-$G97)=(1+$B97)),O97*(1-Inputs_ByYear!$D$4),
(IF(AND((P$4-$G97)&lt;(21+$B97),(P$4-$G97)&gt;(1+$B97)),O97*(1-Inputs_ByYear!$D$4),0))))</f>
        <v>3427243.6118180198</v>
      </c>
      <c r="Q97" s="233">
        <f>IF(Q$4=$G97+$B97,SUMIFS(INDEX('ABP REC Calc'!$G$75:$AB$138,,MATCH($I97,'ABP REC Calc'!$G$74:$AB$74,0)),'ABP REC Calc'!$C$75:$C$138,'ABP REC Spend'!$E97,'ABP REC Calc'!$B$75:$B$138,'ABP REC Spend'!$F97)/$C97,
IF(AND(P97&gt;0,(Q$4-$G97)=(1+$B97)),P97*(1-Inputs_ByYear!$D$4),
(IF(AND((Q$4-$G97)&lt;(21+$B97),(Q$4-$G97)&gt;(1+$B97)),P97*(1-Inputs_ByYear!$D$4),0))))</f>
        <v>3410107.3937589298</v>
      </c>
      <c r="R97" s="233">
        <f>IF(R$4=$G97+$B97,SUMIFS(INDEX('ABP REC Calc'!$G$75:$AB$138,,MATCH($I97,'ABP REC Calc'!$G$74:$AB$74,0)),'ABP REC Calc'!$C$75:$C$138,'ABP REC Spend'!$E97,'ABP REC Calc'!$B$75:$B$138,'ABP REC Spend'!$F97)/$C97,
IF(AND(Q97&gt;0,(R$4-$G97)=(1+$B97)),Q97*(1-Inputs_ByYear!$D$4),
(IF(AND((R$4-$G97)&lt;(21+$B97),(R$4-$G97)&gt;(1+$B97)),Q97*(1-Inputs_ByYear!$D$4),0))))</f>
        <v>3393056.8567901351</v>
      </c>
      <c r="S97" s="233">
        <f>IF(S$4=$G97+$B97,SUMIFS(INDEX('ABP REC Calc'!$G$75:$AB$138,,MATCH($I97,'ABP REC Calc'!$G$74:$AB$74,0)),'ABP REC Calc'!$C$75:$C$138,'ABP REC Spend'!$E97,'ABP REC Calc'!$B$75:$B$138,'ABP REC Spend'!$F97)/$C97,
IF(AND(R97&gt;0,(S$4-$G97)=(1+$B97)),R97*(1-Inputs_ByYear!$D$4),
(IF(AND((S$4-$G97)&lt;(21+$B97),(S$4-$G97)&gt;(1+$B97)),R97*(1-Inputs_ByYear!$D$4),0))))</f>
        <v>3376091.5725061847</v>
      </c>
      <c r="T97" s="233">
        <f>IF(T$4=$G97+$B97,SUMIFS(INDEX('ABP REC Calc'!$G$75:$AB$138,,MATCH($I97,'ABP REC Calc'!$G$74:$AB$74,0)),'ABP REC Calc'!$C$75:$C$138,'ABP REC Spend'!$E97,'ABP REC Calc'!$B$75:$B$138,'ABP REC Spend'!$F97)/$C97,
IF(AND(S97&gt;0,(T$4-$G97)=(1+$B97)),S97*(1-Inputs_ByYear!$D$4),
(IF(AND((T$4-$G97)&lt;(21+$B97),(T$4-$G97)&gt;(1+$B97)),S97*(1-Inputs_ByYear!$D$4),0))))</f>
        <v>3359211.1146436539</v>
      </c>
      <c r="U97" s="233">
        <f>IF(U$4=$G97+$B97,SUMIFS(INDEX('ABP REC Calc'!$G$75:$AB$138,,MATCH($I97,'ABP REC Calc'!$G$74:$AB$74,0)),'ABP REC Calc'!$C$75:$C$138,'ABP REC Spend'!$E97,'ABP REC Calc'!$B$75:$B$138,'ABP REC Spend'!$F97)/$C97,
IF(AND(T97&gt;0,(U$4-$G97)=(1+$B97)),T97*(1-Inputs_ByYear!$D$4),
(IF(AND((U$4-$G97)&lt;(21+$B97),(U$4-$G97)&gt;(1+$B97)),T97*(1-Inputs_ByYear!$D$4),0))))</f>
        <v>3342415.0590704354</v>
      </c>
      <c r="V97" s="233">
        <f>IF(V$4=$G97+$B97,SUMIFS(INDEX('ABP REC Calc'!$G$75:$AB$138,,MATCH($I97,'ABP REC Calc'!$G$74:$AB$74,0)),'ABP REC Calc'!$C$75:$C$138,'ABP REC Spend'!$E97,'ABP REC Calc'!$B$75:$B$138,'ABP REC Spend'!$F97)/$C97,
IF(AND(U97&gt;0,(V$4-$G97)=(1+$B97)),U97*(1-Inputs_ByYear!$D$4),
(IF(AND((V$4-$G97)&lt;(21+$B97),(V$4-$G97)&gt;(1+$B97)),U97*(1-Inputs_ByYear!$D$4),0))))</f>
        <v>3325702.983775083</v>
      </c>
      <c r="W97" s="233">
        <f>IF(W$4=$G97+$B97,SUMIFS(INDEX('ABP REC Calc'!$G$75:$AB$138,,MATCH($I97,'ABP REC Calc'!$G$74:$AB$74,0)),'ABP REC Calc'!$C$75:$C$138,'ABP REC Spend'!$E97,'ABP REC Calc'!$B$75:$B$138,'ABP REC Spend'!$F97)/$C97,
IF(AND(V97&gt;0,(W$4-$G97)=(1+$B97)),V97*(1-Inputs_ByYear!$D$4),
(IF(AND((W$4-$G97)&lt;(21+$B97),(W$4-$G97)&gt;(1+$B97)),V97*(1-Inputs_ByYear!$D$4),0))))</f>
        <v>3309074.4688562076</v>
      </c>
      <c r="X97" s="233">
        <f>IF(X$4=$G97+$B97,SUMIFS(INDEX('ABP REC Calc'!$G$75:$AB$138,,MATCH($I97,'ABP REC Calc'!$G$74:$AB$74,0)),'ABP REC Calc'!$C$75:$C$138,'ABP REC Spend'!$E97,'ABP REC Calc'!$B$75:$B$138,'ABP REC Spend'!$F97)/$C97,
IF(AND(W97&gt;0,(X$4-$G97)=(1+$B97)),W97*(1-Inputs_ByYear!$D$4),
(IF(AND((X$4-$G97)&lt;(21+$B97),(X$4-$G97)&gt;(1+$B97)),W97*(1-Inputs_ByYear!$D$4),0))))</f>
        <v>3292529.0965119265</v>
      </c>
      <c r="Y97" s="233">
        <f>IF(Y$4=$G97+$B97,SUMIFS(INDEX('ABP REC Calc'!$G$75:$AB$138,,MATCH($I97,'ABP REC Calc'!$G$74:$AB$74,0)),'ABP REC Calc'!$C$75:$C$138,'ABP REC Spend'!$E97,'ABP REC Calc'!$B$75:$B$138,'ABP REC Spend'!$F97)/$C97,
IF(AND(X97&gt;0,(Y$4-$G97)=(1+$B97)),X97*(1-Inputs_ByYear!$D$4),
(IF(AND((Y$4-$G97)&lt;(21+$B97),(Y$4-$G97)&gt;(1+$B97)),X97*(1-Inputs_ByYear!$D$4),0))))</f>
        <v>3276066.4510293668</v>
      </c>
      <c r="Z97" s="233">
        <f>IF(Z$4=$G97+$B97,SUMIFS(INDEX('ABP REC Calc'!$G$75:$AB$138,,MATCH($I97,'ABP REC Calc'!$G$74:$AB$74,0)),'ABP REC Calc'!$C$75:$C$138,'ABP REC Spend'!$E97,'ABP REC Calc'!$B$75:$B$138,'ABP REC Spend'!$F97)/$C97,
IF(AND(Y97&gt;0,(Z$4-$G97)=(1+$B97)),Y97*(1-Inputs_ByYear!$D$4),
(IF(AND((Z$4-$G97)&lt;(21+$B97),(Z$4-$G97)&gt;(1+$B97)),Y97*(1-Inputs_ByYear!$D$4),0))))</f>
        <v>3259686.1187742199</v>
      </c>
      <c r="AA97" s="233">
        <f>IF(AA$4=$G97+$B97,SUMIFS(INDEX('ABP REC Calc'!$G$75:$AB$138,,MATCH($I97,'ABP REC Calc'!$G$74:$AB$74,0)),'ABP REC Calc'!$C$75:$C$138,'ABP REC Spend'!$E97,'ABP REC Calc'!$B$75:$B$138,'ABP REC Spend'!$F97)/$C97,
IF(AND(Z97&gt;0,(AA$4-$G97)=(1+$B97)),Z97*(1-Inputs_ByYear!$D$4),
(IF(AND((AA$4-$G97)&lt;(21+$B97),(AA$4-$G97)&gt;(1+$B97)),Z97*(1-Inputs_ByYear!$D$4),0))))</f>
        <v>3243387.6881803488</v>
      </c>
      <c r="AB97" s="233">
        <f>IF(AB$4=$G97+$B97,SUMIFS(INDEX('ABP REC Calc'!$G$75:$AB$138,,MATCH($I97,'ABP REC Calc'!$G$74:$AB$74,0)),'ABP REC Calc'!$C$75:$C$138,'ABP REC Spend'!$E97,'ABP REC Calc'!$B$75:$B$138,'ABP REC Spend'!$F97)/$C97,
IF(AND(AA97&gt;0,(AB$4-$G97)=(1+$B97)),AA97*(1-Inputs_ByYear!$D$4),
(IF(AND((AB$4-$G97)&lt;(21+$B97),(AB$4-$G97)&gt;(1+$B97)),AA97*(1-Inputs_ByYear!$D$4),0))))</f>
        <v>3227170.7497394471</v>
      </c>
      <c r="AC97" s="233">
        <f>IF(AC$4=$G97+$B97,SUMIFS(INDEX('ABP REC Calc'!$G$75:$AB$138,,MATCH($I97,'ABP REC Calc'!$G$74:$AB$74,0)),'ABP REC Calc'!$C$75:$C$138,'ABP REC Spend'!$E97,'ABP REC Calc'!$B$75:$B$138,'ABP REC Spend'!$F97)/$C97,
IF(AND(AB97&gt;0,(AC$4-$G97)=(1+$B97)),AB97*(1-Inputs_ByYear!$D$4),
(IF(AND((AC$4-$G97)&lt;(21+$B97),(AC$4-$G97)&gt;(1+$B97)),AB97*(1-Inputs_ByYear!$D$4),0))))</f>
        <v>3211034.8959907498</v>
      </c>
      <c r="AD97" s="233">
        <f>IF(AD$4=$G97+$B97,SUMIFS(INDEX('ABP REC Calc'!$G$75:$AB$138,,MATCH($I97,'ABP REC Calc'!$G$74:$AB$74,0)),'ABP REC Calc'!$C$75:$C$138,'ABP REC Spend'!$E97,'ABP REC Calc'!$B$75:$B$138,'ABP REC Spend'!$F97)/$C97,
IF(AND(AC97&gt;0,(AD$4-$G97)=(1+$B97)),AC97*(1-Inputs_ByYear!$D$4),
(IF(AND((AD$4-$G97)&lt;(21+$B97),(AD$4-$G97)&gt;(1+$B97)),AC97*(1-Inputs_ByYear!$D$4),0))))</f>
        <v>3194979.7215107959</v>
      </c>
      <c r="AE97" s="233">
        <f>IF(AE$4=$G97+$B97,SUMIFS(INDEX('ABP REC Calc'!$G$75:$AB$138,,MATCH($I97,'ABP REC Calc'!$G$74:$AB$74,0)),'ABP REC Calc'!$C$75:$C$138,'ABP REC Spend'!$E97,'ABP REC Calc'!$B$75:$B$138,'ABP REC Spend'!$F97)/$C97,
IF(AND(AD97&gt;0,(AE$4-$G97)=(1+$B97)),AD97*(1-Inputs_ByYear!$D$4),
(IF(AND((AE$4-$G97)&lt;(21+$B97),(AE$4-$G97)&gt;(1+$B97)),AD97*(1-Inputs_ByYear!$D$4),0))))</f>
        <v>3179004.822903242</v>
      </c>
      <c r="AF97" s="233">
        <f>IF(AF$4=$G97+$B97,SUMIFS(INDEX('ABP REC Calc'!$G$75:$AB$138,,MATCH($I97,'ABP REC Calc'!$G$74:$AB$74,0)),'ABP REC Calc'!$C$75:$C$138,'ABP REC Spend'!$E97,'ABP REC Calc'!$B$75:$B$138,'ABP REC Spend'!$F97)/$C97,
IF(AND(AE97&gt;0,(AF$4-$G97)=(1+$B97)),AE97*(1-Inputs_ByYear!$D$4),
(IF(AND((AF$4-$G97)&lt;(21+$B97),(AF$4-$G97)&gt;(1+$B97)),AE97*(1-Inputs_ByYear!$D$4),0))))</f>
        <v>3163109.7987887259</v>
      </c>
      <c r="AG97" s="233">
        <f>IF(AG$4=$G97+$B97,SUMIFS(INDEX('ABP REC Calc'!$G$75:$AB$138,,MATCH($I97,'ABP REC Calc'!$G$74:$AB$74,0)),'ABP REC Calc'!$C$75:$C$138,'ABP REC Spend'!$E97,'ABP REC Calc'!$B$75:$B$138,'ABP REC Spend'!$F97)/$C97,
IF(AND(AF97&gt;0,(AG$4-$G97)=(1+$B97)),AF97*(1-Inputs_ByYear!$D$4),
(IF(AND((AG$4-$G97)&lt;(21+$B97),(AG$4-$G97)&gt;(1+$B97)),AF97*(1-Inputs_ByYear!$D$4),0))))</f>
        <v>3147294.2497947821</v>
      </c>
      <c r="AH97" s="233">
        <f>IF(AH$4=$G97+$B97,SUMIFS(INDEX('ABP REC Calc'!$G$75:$AB$138,,MATCH($I97,'ABP REC Calc'!$G$74:$AB$74,0)),'ABP REC Calc'!$C$75:$C$138,'ABP REC Spend'!$E97,'ABP REC Calc'!$B$75:$B$138,'ABP REC Spend'!$F97)/$C97,
IF(AND(AG97&gt;0,(AH$4-$G97)=(1+$B97)),AG97*(1-Inputs_ByYear!$D$4),
(IF(AND((AH$4-$G97)&lt;(21+$B97),(AH$4-$G97)&gt;(1+$B97)),AG97*(1-Inputs_ByYear!$D$4),0))))</f>
        <v>0</v>
      </c>
    </row>
    <row r="98" spans="2:34" ht="14.75" customHeight="1" x14ac:dyDescent="0.25">
      <c r="B98" s="332" cm="1">
        <f t="array" ref="B98">INDEX(Inputs_ByYear!$D$78:$D$83, MATCH('ABP REC Spend'!$E98, Inputs_ByYear!$B$78:$B$83,0),)</f>
        <v>2</v>
      </c>
      <c r="C98" s="332" cm="1">
        <f t="array" ref="C98">INDEX(Inputs_ByYear!$D$60:$D$65, MATCH('ABP REC Spend'!$E98,Inputs_ByYear!$B$60:$B$65,0),)</f>
        <v>20</v>
      </c>
      <c r="D98" s="332" t="str" cm="1">
        <f t="array" ref="D98">INDEX(Inputs_ByYear!$D$69:$D$74, MATCH('ABP REC Spend'!$E98, Inputs_ByYear!$B$69:$B$74,0),)</f>
        <v>n/a</v>
      </c>
      <c r="E98" s="222" t="s">
        <v>235</v>
      </c>
      <c r="F98" s="219" t="s">
        <v>258</v>
      </c>
      <c r="G98" s="219">
        <f t="shared" si="5"/>
        <v>2026</v>
      </c>
      <c r="H98" s="219"/>
      <c r="I98" s="227" t="s">
        <v>24</v>
      </c>
      <c r="J98" s="234">
        <v>0</v>
      </c>
      <c r="K98" s="234">
        <v>0</v>
      </c>
      <c r="L98" s="233">
        <f>IF(L$4=$G98+$B98,SUMIFS(INDEX('ABP REC Calc'!$G$75:$AB$138,,MATCH($I98,'ABP REC Calc'!$G$74:$AB$74,0)),'ABP REC Calc'!$C$75:$C$138,'ABP REC Spend'!$E98,'ABP REC Calc'!$B$75:$B$138,'ABP REC Spend'!$F98)/$C98,
IF(AND(K98&gt;0,(L$4-$G98)=(1+$B98)),K98*(1-Inputs_ByYear!$D$4),
(IF(AND((L$4-$G98)&lt;(21+$B98),(L$4-$G98)&gt;(1+$B98)),K98*(1-Inputs_ByYear!$D$4),0))))</f>
        <v>0</v>
      </c>
      <c r="M98" s="233">
        <f>IF(M$4=$G98+$B98,SUMIFS(INDEX('ABP REC Calc'!$G$75:$AB$138,,MATCH($I98,'ABP REC Calc'!$G$74:$AB$74,0)),'ABP REC Calc'!$C$75:$C$138,'ABP REC Spend'!$E98,'ABP REC Calc'!$B$75:$B$138,'ABP REC Spend'!$F98)/$C98,
IF(AND(L98&gt;0,(M$4-$G98)=(1+$B98)),L98*(1-Inputs_ByYear!$D$4),
(IF(AND((M$4-$G98)&lt;(21+$B98),(M$4-$G98)&gt;(1+$B98)),L98*(1-Inputs_ByYear!$D$4),0))))</f>
        <v>0</v>
      </c>
      <c r="N98" s="233">
        <f>IF(N$4=$G98+$B98,SUMIFS(INDEX('ABP REC Calc'!$G$75:$AB$138,,MATCH($I98,'ABP REC Calc'!$G$74:$AB$74,0)),'ABP REC Calc'!$C$75:$C$138,'ABP REC Spend'!$E98,'ABP REC Calc'!$B$75:$B$138,'ABP REC Spend'!$F98)/$C98,
IF(AND(M98&gt;0,(N$4-$G98)=(1+$B98)),M98*(1-Inputs_ByYear!$D$4),
(IF(AND((N$4-$G98)&lt;(21+$B98),(N$4-$G98)&gt;(1+$B98)),M98*(1-Inputs_ByYear!$D$4),0))))</f>
        <v>7367322.1712495135</v>
      </c>
      <c r="O98" s="233">
        <f>IF(O$4=$G98+$B98,SUMIFS(INDEX('ABP REC Calc'!$G$75:$AB$138,,MATCH($I98,'ABP REC Calc'!$G$74:$AB$74,0)),'ABP REC Calc'!$C$75:$C$138,'ABP REC Spend'!$E98,'ABP REC Calc'!$B$75:$B$138,'ABP REC Spend'!$F98)/$C98,
IF(AND(N98&gt;0,(O$4-$G98)=(1+$B98)),N98*(1-Inputs_ByYear!$D$4),
(IF(AND((O$4-$G98)&lt;(21+$B98),(O$4-$G98)&gt;(1+$B98)),N98*(1-Inputs_ByYear!$D$4),0))))</f>
        <v>7330485.5603932654</v>
      </c>
      <c r="P98" s="233">
        <f>IF(P$4=$G98+$B98,SUMIFS(INDEX('ABP REC Calc'!$G$75:$AB$138,,MATCH($I98,'ABP REC Calc'!$G$74:$AB$74,0)),'ABP REC Calc'!$C$75:$C$138,'ABP REC Spend'!$E98,'ABP REC Calc'!$B$75:$B$138,'ABP REC Spend'!$F98)/$C98,
IF(AND(O98&gt;0,(P$4-$G98)=(1+$B98)),O98*(1-Inputs_ByYear!$D$4),
(IF(AND((P$4-$G98)&lt;(21+$B98),(P$4-$G98)&gt;(1+$B98)),O98*(1-Inputs_ByYear!$D$4),0))))</f>
        <v>7293833.1325912988</v>
      </c>
      <c r="Q98" s="233">
        <f>IF(Q$4=$G98+$B98,SUMIFS(INDEX('ABP REC Calc'!$G$75:$AB$138,,MATCH($I98,'ABP REC Calc'!$G$74:$AB$74,0)),'ABP REC Calc'!$C$75:$C$138,'ABP REC Spend'!$E98,'ABP REC Calc'!$B$75:$B$138,'ABP REC Spend'!$F98)/$C98,
IF(AND(P98&gt;0,(Q$4-$G98)=(1+$B98)),P98*(1-Inputs_ByYear!$D$4),
(IF(AND((Q$4-$G98)&lt;(21+$B98),(Q$4-$G98)&gt;(1+$B98)),P98*(1-Inputs_ByYear!$D$4),0))))</f>
        <v>7257363.9669283424</v>
      </c>
      <c r="R98" s="233">
        <f>IF(R$4=$G98+$B98,SUMIFS(INDEX('ABP REC Calc'!$G$75:$AB$138,,MATCH($I98,'ABP REC Calc'!$G$74:$AB$74,0)),'ABP REC Calc'!$C$75:$C$138,'ABP REC Spend'!$E98,'ABP REC Calc'!$B$75:$B$138,'ABP REC Spend'!$F98)/$C98,
IF(AND(Q98&gt;0,(R$4-$G98)=(1+$B98)),Q98*(1-Inputs_ByYear!$D$4),
(IF(AND((R$4-$G98)&lt;(21+$B98),(R$4-$G98)&gt;(1+$B98)),Q98*(1-Inputs_ByYear!$D$4),0))))</f>
        <v>7221077.1470937002</v>
      </c>
      <c r="S98" s="233">
        <f>IF(S$4=$G98+$B98,SUMIFS(INDEX('ABP REC Calc'!$G$75:$AB$138,,MATCH($I98,'ABP REC Calc'!$G$74:$AB$74,0)),'ABP REC Calc'!$C$75:$C$138,'ABP REC Spend'!$E98,'ABP REC Calc'!$B$75:$B$138,'ABP REC Spend'!$F98)/$C98,
IF(AND(R98&gt;0,(S$4-$G98)=(1+$B98)),R98*(1-Inputs_ByYear!$D$4),
(IF(AND((S$4-$G98)&lt;(21+$B98),(S$4-$G98)&gt;(1+$B98)),R98*(1-Inputs_ByYear!$D$4),0))))</f>
        <v>7184971.7613582313</v>
      </c>
      <c r="T98" s="233">
        <f>IF(T$4=$G98+$B98,SUMIFS(INDEX('ABP REC Calc'!$G$75:$AB$138,,MATCH($I98,'ABP REC Calc'!$G$74:$AB$74,0)),'ABP REC Calc'!$C$75:$C$138,'ABP REC Spend'!$E98,'ABP REC Calc'!$B$75:$B$138,'ABP REC Spend'!$F98)/$C98,
IF(AND(S98&gt;0,(T$4-$G98)=(1+$B98)),S98*(1-Inputs_ByYear!$D$4),
(IF(AND((T$4-$G98)&lt;(21+$B98),(T$4-$G98)&gt;(1+$B98)),S98*(1-Inputs_ByYear!$D$4),0))))</f>
        <v>7149046.9025514405</v>
      </c>
      <c r="U98" s="233">
        <f>IF(U$4=$G98+$B98,SUMIFS(INDEX('ABP REC Calc'!$G$75:$AB$138,,MATCH($I98,'ABP REC Calc'!$G$74:$AB$74,0)),'ABP REC Calc'!$C$75:$C$138,'ABP REC Spend'!$E98,'ABP REC Calc'!$B$75:$B$138,'ABP REC Spend'!$F98)/$C98,
IF(AND(T98&gt;0,(U$4-$G98)=(1+$B98)),T98*(1-Inputs_ByYear!$D$4),
(IF(AND((U$4-$G98)&lt;(21+$B98),(U$4-$G98)&gt;(1+$B98)),T98*(1-Inputs_ByYear!$D$4),0))))</f>
        <v>7113301.668038683</v>
      </c>
      <c r="V98" s="233">
        <f>IF(V$4=$G98+$B98,SUMIFS(INDEX('ABP REC Calc'!$G$75:$AB$138,,MATCH($I98,'ABP REC Calc'!$G$74:$AB$74,0)),'ABP REC Calc'!$C$75:$C$138,'ABP REC Spend'!$E98,'ABP REC Calc'!$B$75:$B$138,'ABP REC Spend'!$F98)/$C98,
IF(AND(U98&gt;0,(V$4-$G98)=(1+$B98)),U98*(1-Inputs_ByYear!$D$4),
(IF(AND((V$4-$G98)&lt;(21+$B98),(V$4-$G98)&gt;(1+$B98)),U98*(1-Inputs_ByYear!$D$4),0))))</f>
        <v>7077735.1596984891</v>
      </c>
      <c r="W98" s="233">
        <f>IF(W$4=$G98+$B98,SUMIFS(INDEX('ABP REC Calc'!$G$75:$AB$138,,MATCH($I98,'ABP REC Calc'!$G$74:$AB$74,0)),'ABP REC Calc'!$C$75:$C$138,'ABP REC Spend'!$E98,'ABP REC Calc'!$B$75:$B$138,'ABP REC Spend'!$F98)/$C98,
IF(AND(V98&gt;0,(W$4-$G98)=(1+$B98)),V98*(1-Inputs_ByYear!$D$4),
(IF(AND((W$4-$G98)&lt;(21+$B98),(W$4-$G98)&gt;(1+$B98)),V98*(1-Inputs_ByYear!$D$4),0))))</f>
        <v>7042346.4838999966</v>
      </c>
      <c r="X98" s="233">
        <f>IF(X$4=$G98+$B98,SUMIFS(INDEX('ABP REC Calc'!$G$75:$AB$138,,MATCH($I98,'ABP REC Calc'!$G$74:$AB$74,0)),'ABP REC Calc'!$C$75:$C$138,'ABP REC Spend'!$E98,'ABP REC Calc'!$B$75:$B$138,'ABP REC Spend'!$F98)/$C98,
IF(AND(W98&gt;0,(X$4-$G98)=(1+$B98)),W98*(1-Inputs_ByYear!$D$4),
(IF(AND((X$4-$G98)&lt;(21+$B98),(X$4-$G98)&gt;(1+$B98)),W98*(1-Inputs_ByYear!$D$4),0))))</f>
        <v>7007134.7514804965</v>
      </c>
      <c r="Y98" s="233">
        <f>IF(Y$4=$G98+$B98,SUMIFS(INDEX('ABP REC Calc'!$G$75:$AB$138,,MATCH($I98,'ABP REC Calc'!$G$74:$AB$74,0)),'ABP REC Calc'!$C$75:$C$138,'ABP REC Spend'!$E98,'ABP REC Calc'!$B$75:$B$138,'ABP REC Spend'!$F98)/$C98,
IF(AND(X98&gt;0,(Y$4-$G98)=(1+$B98)),X98*(1-Inputs_ByYear!$D$4),
(IF(AND((Y$4-$G98)&lt;(21+$B98),(Y$4-$G98)&gt;(1+$B98)),X98*(1-Inputs_ByYear!$D$4),0))))</f>
        <v>6972099.0777230943</v>
      </c>
      <c r="Z98" s="233">
        <f>IF(Z$4=$G98+$B98,SUMIFS(INDEX('ABP REC Calc'!$G$75:$AB$138,,MATCH($I98,'ABP REC Calc'!$G$74:$AB$74,0)),'ABP REC Calc'!$C$75:$C$138,'ABP REC Spend'!$E98,'ABP REC Calc'!$B$75:$B$138,'ABP REC Spend'!$F98)/$C98,
IF(AND(Y98&gt;0,(Z$4-$G98)=(1+$B98)),Y98*(1-Inputs_ByYear!$D$4),
(IF(AND((Z$4-$G98)&lt;(21+$B98),(Z$4-$G98)&gt;(1+$B98)),Y98*(1-Inputs_ByYear!$D$4),0))))</f>
        <v>6937238.5823344784</v>
      </c>
      <c r="AA98" s="233">
        <f>IF(AA$4=$G98+$B98,SUMIFS(INDEX('ABP REC Calc'!$G$75:$AB$138,,MATCH($I98,'ABP REC Calc'!$G$74:$AB$74,0)),'ABP REC Calc'!$C$75:$C$138,'ABP REC Spend'!$E98,'ABP REC Calc'!$B$75:$B$138,'ABP REC Spend'!$F98)/$C98,
IF(AND(Z98&gt;0,(AA$4-$G98)=(1+$B98)),Z98*(1-Inputs_ByYear!$D$4),
(IF(AND((AA$4-$G98)&lt;(21+$B98),(AA$4-$G98)&gt;(1+$B98)),Z98*(1-Inputs_ByYear!$D$4),0))))</f>
        <v>6902552.389422806</v>
      </c>
      <c r="AB98" s="233">
        <f>IF(AB$4=$G98+$B98,SUMIFS(INDEX('ABP REC Calc'!$G$75:$AB$138,,MATCH($I98,'ABP REC Calc'!$G$74:$AB$74,0)),'ABP REC Calc'!$C$75:$C$138,'ABP REC Spend'!$E98,'ABP REC Calc'!$B$75:$B$138,'ABP REC Spend'!$F98)/$C98,
IF(AND(AA98&gt;0,(AB$4-$G98)=(1+$B98)),AA98*(1-Inputs_ByYear!$D$4),
(IF(AND((AB$4-$G98)&lt;(21+$B98),(AB$4-$G98)&gt;(1+$B98)),AA98*(1-Inputs_ByYear!$D$4),0))))</f>
        <v>6868039.627475692</v>
      </c>
      <c r="AC98" s="233">
        <f>IF(AC$4=$G98+$B98,SUMIFS(INDEX('ABP REC Calc'!$G$75:$AB$138,,MATCH($I98,'ABP REC Calc'!$G$74:$AB$74,0)),'ABP REC Calc'!$C$75:$C$138,'ABP REC Spend'!$E98,'ABP REC Calc'!$B$75:$B$138,'ABP REC Spend'!$F98)/$C98,
IF(AND(AB98&gt;0,(AC$4-$G98)=(1+$B98)),AB98*(1-Inputs_ByYear!$D$4),
(IF(AND((AC$4-$G98)&lt;(21+$B98),(AC$4-$G98)&gt;(1+$B98)),AB98*(1-Inputs_ByYear!$D$4),0))))</f>
        <v>6833699.4293383136</v>
      </c>
      <c r="AD98" s="233">
        <f>IF(AD$4=$G98+$B98,SUMIFS(INDEX('ABP REC Calc'!$G$75:$AB$138,,MATCH($I98,'ABP REC Calc'!$G$74:$AB$74,0)),'ABP REC Calc'!$C$75:$C$138,'ABP REC Spend'!$E98,'ABP REC Calc'!$B$75:$B$138,'ABP REC Spend'!$F98)/$C98,
IF(AND(AC98&gt;0,(AD$4-$G98)=(1+$B98)),AC98*(1-Inputs_ByYear!$D$4),
(IF(AND((AD$4-$G98)&lt;(21+$B98),(AD$4-$G98)&gt;(1+$B98)),AC98*(1-Inputs_ByYear!$D$4),0))))</f>
        <v>6799530.9321916224</v>
      </c>
      <c r="AE98" s="233">
        <f>IF(AE$4=$G98+$B98,SUMIFS(INDEX('ABP REC Calc'!$G$75:$AB$138,,MATCH($I98,'ABP REC Calc'!$G$74:$AB$74,0)),'ABP REC Calc'!$C$75:$C$138,'ABP REC Spend'!$E98,'ABP REC Calc'!$B$75:$B$138,'ABP REC Spend'!$F98)/$C98,
IF(AND(AD98&gt;0,(AE$4-$G98)=(1+$B98)),AD98*(1-Inputs_ByYear!$D$4),
(IF(AND((AE$4-$G98)&lt;(21+$B98),(AE$4-$G98)&gt;(1+$B98)),AD98*(1-Inputs_ByYear!$D$4),0))))</f>
        <v>6765533.2775306646</v>
      </c>
      <c r="AF98" s="233">
        <f>IF(AF$4=$G98+$B98,SUMIFS(INDEX('ABP REC Calc'!$G$75:$AB$138,,MATCH($I98,'ABP REC Calc'!$G$74:$AB$74,0)),'ABP REC Calc'!$C$75:$C$138,'ABP REC Spend'!$E98,'ABP REC Calc'!$B$75:$B$138,'ABP REC Spend'!$F98)/$C98,
IF(AND(AE98&gt;0,(AF$4-$G98)=(1+$B98)),AE98*(1-Inputs_ByYear!$D$4),
(IF(AND((AF$4-$G98)&lt;(21+$B98),(AF$4-$G98)&gt;(1+$B98)),AE98*(1-Inputs_ByYear!$D$4),0))))</f>
        <v>6731705.6111430116</v>
      </c>
      <c r="AG98" s="233">
        <f>IF(AG$4=$G98+$B98,SUMIFS(INDEX('ABP REC Calc'!$G$75:$AB$138,,MATCH($I98,'ABP REC Calc'!$G$74:$AB$74,0)),'ABP REC Calc'!$C$75:$C$138,'ABP REC Spend'!$E98,'ABP REC Calc'!$B$75:$B$138,'ABP REC Spend'!$F98)/$C98,
IF(AND(AF98&gt;0,(AG$4-$G98)=(1+$B98)),AF98*(1-Inputs_ByYear!$D$4),
(IF(AND((AG$4-$G98)&lt;(21+$B98),(AG$4-$G98)&gt;(1+$B98)),AF98*(1-Inputs_ByYear!$D$4),0))))</f>
        <v>6698047.0830872962</v>
      </c>
      <c r="AH98" s="233">
        <f>IF(AH$4=$G98+$B98,SUMIFS(INDEX('ABP REC Calc'!$G$75:$AB$138,,MATCH($I98,'ABP REC Calc'!$G$74:$AB$74,0)),'ABP REC Calc'!$C$75:$C$138,'ABP REC Spend'!$E98,'ABP REC Calc'!$B$75:$B$138,'ABP REC Spend'!$F98)/$C98,
IF(AND(AG98&gt;0,(AH$4-$G98)=(1+$B98)),AG98*(1-Inputs_ByYear!$D$4),
(IF(AND((AH$4-$G98)&lt;(21+$B98),(AH$4-$G98)&gt;(1+$B98)),AG98*(1-Inputs_ByYear!$D$4),0))))</f>
        <v>6664556.8476718599</v>
      </c>
    </row>
    <row r="99" spans="2:34" ht="14.75" customHeight="1" x14ac:dyDescent="0.25">
      <c r="B99" s="332" cm="1">
        <f t="array" ref="B99">INDEX(Inputs_ByYear!$D$78:$D$83, MATCH('ABP REC Spend'!$E99, Inputs_ByYear!$B$78:$B$83,0),)</f>
        <v>2</v>
      </c>
      <c r="C99" s="332" cm="1">
        <f t="array" ref="C99">INDEX(Inputs_ByYear!$D$60:$D$65, MATCH('ABP REC Spend'!$E99,Inputs_ByYear!$B$60:$B$65,0),)</f>
        <v>20</v>
      </c>
      <c r="D99" s="332" t="str" cm="1">
        <f t="array" ref="D99">INDEX(Inputs_ByYear!$D$69:$D$74, MATCH('ABP REC Spend'!$E99, Inputs_ByYear!$B$69:$B$74,0),)</f>
        <v>n/a</v>
      </c>
      <c r="E99" s="222" t="s">
        <v>235</v>
      </c>
      <c r="F99" s="219" t="s">
        <v>258</v>
      </c>
      <c r="G99" s="219">
        <f t="shared" si="5"/>
        <v>2027</v>
      </c>
      <c r="H99" s="219"/>
      <c r="I99" s="227" t="s">
        <v>25</v>
      </c>
      <c r="J99" s="234">
        <v>0</v>
      </c>
      <c r="K99" s="234">
        <v>0</v>
      </c>
      <c r="L99" s="233">
        <f>IF(L$4=$G99+$B99,SUMIFS(INDEX('ABP REC Calc'!$G$75:$AB$138,,MATCH($I99,'ABP REC Calc'!$G$74:$AB$74,0)),'ABP REC Calc'!$C$75:$C$138,'ABP REC Spend'!$E99,'ABP REC Calc'!$B$75:$B$138,'ABP REC Spend'!$F99)/$C99,
IF(AND(K99&gt;0,(L$4-$G99)=(1+$B99)),K99*(1-Inputs_ByYear!$D$4),
(IF(AND((L$4-$G99)&lt;(21+$B99),(L$4-$G99)&gt;(1+$B99)),K99*(1-Inputs_ByYear!$D$4),0))))</f>
        <v>0</v>
      </c>
      <c r="M99" s="233">
        <f>IF(M$4=$G99+$B99,SUMIFS(INDEX('ABP REC Calc'!$G$75:$AB$138,,MATCH($I99,'ABP REC Calc'!$G$74:$AB$74,0)),'ABP REC Calc'!$C$75:$C$138,'ABP REC Spend'!$E99,'ABP REC Calc'!$B$75:$B$138,'ABP REC Spend'!$F99)/$C99,
IF(AND(L99&gt;0,(M$4-$G99)=(1+$B99)),L99*(1-Inputs_ByYear!$D$4),
(IF(AND((M$4-$G99)&lt;(21+$B99),(M$4-$G99)&gt;(1+$B99)),L99*(1-Inputs_ByYear!$D$4),0))))</f>
        <v>0</v>
      </c>
      <c r="N99" s="233">
        <f>IF(N$4=$G99+$B99,SUMIFS(INDEX('ABP REC Calc'!$G$75:$AB$138,,MATCH($I99,'ABP REC Calc'!$G$74:$AB$74,0)),'ABP REC Calc'!$C$75:$C$138,'ABP REC Spend'!$E99,'ABP REC Calc'!$B$75:$B$138,'ABP REC Spend'!$F99)/$C99,
IF(AND(M99&gt;0,(N$4-$G99)=(1+$B99)),M99*(1-Inputs_ByYear!$D$4),
(IF(AND((N$4-$G99)&lt;(21+$B99),(N$4-$G99)&gt;(1+$B99)),M99*(1-Inputs_ByYear!$D$4),0))))</f>
        <v>0</v>
      </c>
      <c r="O99" s="233">
        <f>IF(O$4=$G99+$B99,SUMIFS(INDEX('ABP REC Calc'!$G$75:$AB$138,,MATCH($I99,'ABP REC Calc'!$G$74:$AB$74,0)),'ABP REC Calc'!$C$75:$C$138,'ABP REC Spend'!$E99,'ABP REC Calc'!$B$75:$B$138,'ABP REC Spend'!$F99)/$C99,
IF(AND(N99&gt;0,(O$4-$G99)=(1+$B99)),N99*(1-Inputs_ByYear!$D$4),
(IF(AND((O$4-$G99)&lt;(21+$B99),(O$4-$G99)&gt;(1+$B99)),N99*(1-Inputs_ByYear!$D$4),0))))</f>
        <v>8264624.2305683643</v>
      </c>
      <c r="P99" s="233">
        <f>IF(P$4=$G99+$B99,SUMIFS(INDEX('ABP REC Calc'!$G$75:$AB$138,,MATCH($I99,'ABP REC Calc'!$G$74:$AB$74,0)),'ABP REC Calc'!$C$75:$C$138,'ABP REC Spend'!$E99,'ABP REC Calc'!$B$75:$B$138,'ABP REC Spend'!$F99)/$C99,
IF(AND(O99&gt;0,(P$4-$G99)=(1+$B99)),O99*(1-Inputs_ByYear!$D$4),
(IF(AND((P$4-$G99)&lt;(21+$B99),(P$4-$G99)&gt;(1+$B99)),O99*(1-Inputs_ByYear!$D$4),0))))</f>
        <v>8223301.1094155228</v>
      </c>
      <c r="Q99" s="233">
        <f>IF(Q$4=$G99+$B99,SUMIFS(INDEX('ABP REC Calc'!$G$75:$AB$138,,MATCH($I99,'ABP REC Calc'!$G$74:$AB$74,0)),'ABP REC Calc'!$C$75:$C$138,'ABP REC Spend'!$E99,'ABP REC Calc'!$B$75:$B$138,'ABP REC Spend'!$F99)/$C99,
IF(AND(P99&gt;0,(Q$4-$G99)=(1+$B99)),P99*(1-Inputs_ByYear!$D$4),
(IF(AND((Q$4-$G99)&lt;(21+$B99),(Q$4-$G99)&gt;(1+$B99)),P99*(1-Inputs_ByYear!$D$4),0))))</f>
        <v>8182184.6038684454</v>
      </c>
      <c r="R99" s="233">
        <f>IF(R$4=$G99+$B99,SUMIFS(INDEX('ABP REC Calc'!$G$75:$AB$138,,MATCH($I99,'ABP REC Calc'!$G$74:$AB$74,0)),'ABP REC Calc'!$C$75:$C$138,'ABP REC Spend'!$E99,'ABP REC Calc'!$B$75:$B$138,'ABP REC Spend'!$F99)/$C99,
IF(AND(Q99&gt;0,(R$4-$G99)=(1+$B99)),Q99*(1-Inputs_ByYear!$D$4),
(IF(AND((R$4-$G99)&lt;(21+$B99),(R$4-$G99)&gt;(1+$B99)),Q99*(1-Inputs_ByYear!$D$4),0))))</f>
        <v>8141273.6808491033</v>
      </c>
      <c r="S99" s="233">
        <f>IF(S$4=$G99+$B99,SUMIFS(INDEX('ABP REC Calc'!$G$75:$AB$138,,MATCH($I99,'ABP REC Calc'!$G$74:$AB$74,0)),'ABP REC Calc'!$C$75:$C$138,'ABP REC Spend'!$E99,'ABP REC Calc'!$B$75:$B$138,'ABP REC Spend'!$F99)/$C99,
IF(AND(R99&gt;0,(S$4-$G99)=(1+$B99)),R99*(1-Inputs_ByYear!$D$4),
(IF(AND((S$4-$G99)&lt;(21+$B99),(S$4-$G99)&gt;(1+$B99)),R99*(1-Inputs_ByYear!$D$4),0))))</f>
        <v>8100567.3124448573</v>
      </c>
      <c r="T99" s="233">
        <f>IF(T$4=$G99+$B99,SUMIFS(INDEX('ABP REC Calc'!$G$75:$AB$138,,MATCH($I99,'ABP REC Calc'!$G$74:$AB$74,0)),'ABP REC Calc'!$C$75:$C$138,'ABP REC Spend'!$E99,'ABP REC Calc'!$B$75:$B$138,'ABP REC Spend'!$F99)/$C99,
IF(AND(S99&gt;0,(T$4-$G99)=(1+$B99)),S99*(1-Inputs_ByYear!$D$4),
(IF(AND((T$4-$G99)&lt;(21+$B99),(T$4-$G99)&gt;(1+$B99)),S99*(1-Inputs_ByYear!$D$4),0))))</f>
        <v>8060064.4758826327</v>
      </c>
      <c r="U99" s="233">
        <f>IF(U$4=$G99+$B99,SUMIFS(INDEX('ABP REC Calc'!$G$75:$AB$138,,MATCH($I99,'ABP REC Calc'!$G$74:$AB$74,0)),'ABP REC Calc'!$C$75:$C$138,'ABP REC Spend'!$E99,'ABP REC Calc'!$B$75:$B$138,'ABP REC Spend'!$F99)/$C99,
IF(AND(T99&gt;0,(U$4-$G99)=(1+$B99)),T99*(1-Inputs_ByYear!$D$4),
(IF(AND((U$4-$G99)&lt;(21+$B99),(U$4-$G99)&gt;(1+$B99)),T99*(1-Inputs_ByYear!$D$4),0))))</f>
        <v>8019764.1535032196</v>
      </c>
      <c r="V99" s="233">
        <f>IF(V$4=$G99+$B99,SUMIFS(INDEX('ABP REC Calc'!$G$75:$AB$138,,MATCH($I99,'ABP REC Calc'!$G$74:$AB$74,0)),'ABP REC Calc'!$C$75:$C$138,'ABP REC Spend'!$E99,'ABP REC Calc'!$B$75:$B$138,'ABP REC Spend'!$F99)/$C99,
IF(AND(U99&gt;0,(V$4-$G99)=(1+$B99)),U99*(1-Inputs_ByYear!$D$4),
(IF(AND((V$4-$G99)&lt;(21+$B99),(V$4-$G99)&gt;(1+$B99)),U99*(1-Inputs_ByYear!$D$4),0))))</f>
        <v>7979665.3327357033</v>
      </c>
      <c r="W99" s="233">
        <f>IF(W$4=$G99+$B99,SUMIFS(INDEX('ABP REC Calc'!$G$75:$AB$138,,MATCH($I99,'ABP REC Calc'!$G$74:$AB$74,0)),'ABP REC Calc'!$C$75:$C$138,'ABP REC Spend'!$E99,'ABP REC Calc'!$B$75:$B$138,'ABP REC Spend'!$F99)/$C99,
IF(AND(V99&gt;0,(W$4-$G99)=(1+$B99)),V99*(1-Inputs_ByYear!$D$4),
(IF(AND((W$4-$G99)&lt;(21+$B99),(W$4-$G99)&gt;(1+$B99)),V99*(1-Inputs_ByYear!$D$4),0))))</f>
        <v>7939767.0060720248</v>
      </c>
      <c r="X99" s="233">
        <f>IF(X$4=$G99+$B99,SUMIFS(INDEX('ABP REC Calc'!$G$75:$AB$138,,MATCH($I99,'ABP REC Calc'!$G$74:$AB$74,0)),'ABP REC Calc'!$C$75:$C$138,'ABP REC Spend'!$E99,'ABP REC Calc'!$B$75:$B$138,'ABP REC Spend'!$F99)/$C99,
IF(AND(W99&gt;0,(X$4-$G99)=(1+$B99)),W99*(1-Inputs_ByYear!$D$4),
(IF(AND((X$4-$G99)&lt;(21+$B99),(X$4-$G99)&gt;(1+$B99)),W99*(1-Inputs_ByYear!$D$4),0))))</f>
        <v>7900068.1710416647</v>
      </c>
      <c r="Y99" s="233">
        <f>IF(Y$4=$G99+$B99,SUMIFS(INDEX('ABP REC Calc'!$G$75:$AB$138,,MATCH($I99,'ABP REC Calc'!$G$74:$AB$74,0)),'ABP REC Calc'!$C$75:$C$138,'ABP REC Spend'!$E99,'ABP REC Calc'!$B$75:$B$138,'ABP REC Spend'!$F99)/$C99,
IF(AND(X99&gt;0,(Y$4-$G99)=(1+$B99)),X99*(1-Inputs_ByYear!$D$4),
(IF(AND((Y$4-$G99)&lt;(21+$B99),(Y$4-$G99)&gt;(1+$B99)),X99*(1-Inputs_ByYear!$D$4),0))))</f>
        <v>7860567.8301864564</v>
      </c>
      <c r="Z99" s="233">
        <f>IF(Z$4=$G99+$B99,SUMIFS(INDEX('ABP REC Calc'!$G$75:$AB$138,,MATCH($I99,'ABP REC Calc'!$G$74:$AB$74,0)),'ABP REC Calc'!$C$75:$C$138,'ABP REC Spend'!$E99,'ABP REC Calc'!$B$75:$B$138,'ABP REC Spend'!$F99)/$C99,
IF(AND(Y99&gt;0,(Z$4-$G99)=(1+$B99)),Y99*(1-Inputs_ByYear!$D$4),
(IF(AND((Z$4-$G99)&lt;(21+$B99),(Z$4-$G99)&gt;(1+$B99)),Y99*(1-Inputs_ByYear!$D$4),0))))</f>
        <v>7821264.9910355238</v>
      </c>
      <c r="AA99" s="233">
        <f>IF(AA$4=$G99+$B99,SUMIFS(INDEX('ABP REC Calc'!$G$75:$AB$138,,MATCH($I99,'ABP REC Calc'!$G$74:$AB$74,0)),'ABP REC Calc'!$C$75:$C$138,'ABP REC Spend'!$E99,'ABP REC Calc'!$B$75:$B$138,'ABP REC Spend'!$F99)/$C99,
IF(AND(Z99&gt;0,(AA$4-$G99)=(1+$B99)),Z99*(1-Inputs_ByYear!$D$4),
(IF(AND((AA$4-$G99)&lt;(21+$B99),(AA$4-$G99)&gt;(1+$B99)),Z99*(1-Inputs_ByYear!$D$4),0))))</f>
        <v>7782158.6660803463</v>
      </c>
      <c r="AB99" s="233">
        <f>IF(AB$4=$G99+$B99,SUMIFS(INDEX('ABP REC Calc'!$G$75:$AB$138,,MATCH($I99,'ABP REC Calc'!$G$74:$AB$74,0)),'ABP REC Calc'!$C$75:$C$138,'ABP REC Spend'!$E99,'ABP REC Calc'!$B$75:$B$138,'ABP REC Spend'!$F99)/$C99,
IF(AND(AA99&gt;0,(AB$4-$G99)=(1+$B99)),AA99*(1-Inputs_ByYear!$D$4),
(IF(AND((AB$4-$G99)&lt;(21+$B99),(AB$4-$G99)&gt;(1+$B99)),AA99*(1-Inputs_ByYear!$D$4),0))))</f>
        <v>7743247.8727499442</v>
      </c>
      <c r="AC99" s="233">
        <f>IF(AC$4=$G99+$B99,SUMIFS(INDEX('ABP REC Calc'!$G$75:$AB$138,,MATCH($I99,'ABP REC Calc'!$G$74:$AB$74,0)),'ABP REC Calc'!$C$75:$C$138,'ABP REC Spend'!$E99,'ABP REC Calc'!$B$75:$B$138,'ABP REC Spend'!$F99)/$C99,
IF(AND(AB99&gt;0,(AC$4-$G99)=(1+$B99)),AB99*(1-Inputs_ByYear!$D$4),
(IF(AND((AC$4-$G99)&lt;(21+$B99),(AC$4-$G99)&gt;(1+$B99)),AB99*(1-Inputs_ByYear!$D$4),0))))</f>
        <v>7704531.6333861947</v>
      </c>
      <c r="AD99" s="233">
        <f>IF(AD$4=$G99+$B99,SUMIFS(INDEX('ABP REC Calc'!$G$75:$AB$138,,MATCH($I99,'ABP REC Calc'!$G$74:$AB$74,0)),'ABP REC Calc'!$C$75:$C$138,'ABP REC Spend'!$E99,'ABP REC Calc'!$B$75:$B$138,'ABP REC Spend'!$F99)/$C99,
IF(AND(AC99&gt;0,(AD$4-$G99)=(1+$B99)),AC99*(1-Inputs_ByYear!$D$4),
(IF(AND((AD$4-$G99)&lt;(21+$B99),(AD$4-$G99)&gt;(1+$B99)),AC99*(1-Inputs_ByYear!$D$4),0))))</f>
        <v>7666008.9752192637</v>
      </c>
      <c r="AE99" s="233">
        <f>IF(AE$4=$G99+$B99,SUMIFS(INDEX('ABP REC Calc'!$G$75:$AB$138,,MATCH($I99,'ABP REC Calc'!$G$74:$AB$74,0)),'ABP REC Calc'!$C$75:$C$138,'ABP REC Spend'!$E99,'ABP REC Calc'!$B$75:$B$138,'ABP REC Spend'!$F99)/$C99,
IF(AND(AD99&gt;0,(AE$4-$G99)=(1+$B99)),AD99*(1-Inputs_ByYear!$D$4),
(IF(AND((AE$4-$G99)&lt;(21+$B99),(AE$4-$G99)&gt;(1+$B99)),AD99*(1-Inputs_ByYear!$D$4),0))))</f>
        <v>7627678.9303431669</v>
      </c>
      <c r="AF99" s="233">
        <f>IF(AF$4=$G99+$B99,SUMIFS(INDEX('ABP REC Calc'!$G$75:$AB$138,,MATCH($I99,'ABP REC Calc'!$G$74:$AB$74,0)),'ABP REC Calc'!$C$75:$C$138,'ABP REC Spend'!$E99,'ABP REC Calc'!$B$75:$B$138,'ABP REC Spend'!$F99)/$C99,
IF(AND(AE99&gt;0,(AF$4-$G99)=(1+$B99)),AE99*(1-Inputs_ByYear!$D$4),
(IF(AND((AF$4-$G99)&lt;(21+$B99),(AF$4-$G99)&gt;(1+$B99)),AE99*(1-Inputs_ByYear!$D$4),0))))</f>
        <v>7589540.5356914513</v>
      </c>
      <c r="AG99" s="233">
        <f>IF(AG$4=$G99+$B99,SUMIFS(INDEX('ABP REC Calc'!$G$75:$AB$138,,MATCH($I99,'ABP REC Calc'!$G$74:$AB$74,0)),'ABP REC Calc'!$C$75:$C$138,'ABP REC Spend'!$E99,'ABP REC Calc'!$B$75:$B$138,'ABP REC Spend'!$F99)/$C99,
IF(AND(AF99&gt;0,(AG$4-$G99)=(1+$B99)),AF99*(1-Inputs_ByYear!$D$4),
(IF(AND((AG$4-$G99)&lt;(21+$B99),(AG$4-$G99)&gt;(1+$B99)),AF99*(1-Inputs_ByYear!$D$4),0))))</f>
        <v>7551592.8330129944</v>
      </c>
      <c r="AH99" s="233">
        <f>IF(AH$4=$G99+$B99,SUMIFS(INDEX('ABP REC Calc'!$G$75:$AB$138,,MATCH($I99,'ABP REC Calc'!$G$74:$AB$74,0)),'ABP REC Calc'!$C$75:$C$138,'ABP REC Spend'!$E99,'ABP REC Calc'!$B$75:$B$138,'ABP REC Spend'!$F99)/$C99,
IF(AND(AG99&gt;0,(AH$4-$G99)=(1+$B99)),AG99*(1-Inputs_ByYear!$D$4),
(IF(AND((AH$4-$G99)&lt;(21+$B99),(AH$4-$G99)&gt;(1+$B99)),AG99*(1-Inputs_ByYear!$D$4),0))))</f>
        <v>7513834.8688479289</v>
      </c>
    </row>
    <row r="100" spans="2:34" ht="14.75" customHeight="1" x14ac:dyDescent="0.25">
      <c r="B100" s="332" cm="1">
        <f t="array" ref="B100">INDEX(Inputs_ByYear!$D$78:$D$83, MATCH('ABP REC Spend'!$E100, Inputs_ByYear!$B$78:$B$83,0),)</f>
        <v>2</v>
      </c>
      <c r="C100" s="332" cm="1">
        <f t="array" ref="C100">INDEX(Inputs_ByYear!$D$60:$D$65, MATCH('ABP REC Spend'!$E100,Inputs_ByYear!$B$60:$B$65,0),)</f>
        <v>20</v>
      </c>
      <c r="D100" s="332" t="str" cm="1">
        <f t="array" ref="D100">INDEX(Inputs_ByYear!$D$69:$D$74, MATCH('ABP REC Spend'!$E100, Inputs_ByYear!$B$69:$B$74,0),)</f>
        <v>n/a</v>
      </c>
      <c r="E100" s="222" t="s">
        <v>235</v>
      </c>
      <c r="F100" s="219" t="s">
        <v>258</v>
      </c>
      <c r="G100" s="219">
        <f t="shared" si="5"/>
        <v>2028</v>
      </c>
      <c r="H100" s="219"/>
      <c r="I100" s="227" t="s">
        <v>26</v>
      </c>
      <c r="J100" s="234">
        <v>0</v>
      </c>
      <c r="K100" s="234">
        <v>0</v>
      </c>
      <c r="L100" s="233">
        <f>IF(L$4=$G100+$B100,SUMIFS(INDEX('ABP REC Calc'!$G$75:$AB$138,,MATCH($I100,'ABP REC Calc'!$G$74:$AB$74,0)),'ABP REC Calc'!$C$75:$C$138,'ABP REC Spend'!$E100,'ABP REC Calc'!$B$75:$B$138,'ABP REC Spend'!$F100)/$C100,
IF(AND(K100&gt;0,(L$4-$G100)=(1+$B100)),K100*(1-Inputs_ByYear!$D$4),
(IF(AND((L$4-$G100)&lt;(21+$B100),(L$4-$G100)&gt;(1+$B100)),K100*(1-Inputs_ByYear!$D$4),0))))</f>
        <v>0</v>
      </c>
      <c r="M100" s="233">
        <f>IF(M$4=$G100+$B100,SUMIFS(INDEX('ABP REC Calc'!$G$75:$AB$138,,MATCH($I100,'ABP REC Calc'!$G$74:$AB$74,0)),'ABP REC Calc'!$C$75:$C$138,'ABP REC Spend'!$E100,'ABP REC Calc'!$B$75:$B$138,'ABP REC Spend'!$F100)/$C100,
IF(AND(L100&gt;0,(M$4-$G100)=(1+$B100)),L100*(1-Inputs_ByYear!$D$4),
(IF(AND((M$4-$G100)&lt;(21+$B100),(M$4-$G100)&gt;(1+$B100)),L100*(1-Inputs_ByYear!$D$4),0))))</f>
        <v>0</v>
      </c>
      <c r="N100" s="233">
        <f>IF(N$4=$G100+$B100,SUMIFS(INDEX('ABP REC Calc'!$G$75:$AB$138,,MATCH($I100,'ABP REC Calc'!$G$74:$AB$74,0)),'ABP REC Calc'!$C$75:$C$138,'ABP REC Spend'!$E100,'ABP REC Calc'!$B$75:$B$138,'ABP REC Spend'!$F100)/$C100,
IF(AND(M100&gt;0,(N$4-$G100)=(1+$B100)),M100*(1-Inputs_ByYear!$D$4),
(IF(AND((N$4-$G100)&lt;(21+$B100),(N$4-$G100)&gt;(1+$B100)),M100*(1-Inputs_ByYear!$D$4),0))))</f>
        <v>0</v>
      </c>
      <c r="O100" s="233">
        <f>IF(O$4=$G100+$B100,SUMIFS(INDEX('ABP REC Calc'!$G$75:$AB$138,,MATCH($I100,'ABP REC Calc'!$G$74:$AB$74,0)),'ABP REC Calc'!$C$75:$C$138,'ABP REC Spend'!$E100,'ABP REC Calc'!$B$75:$B$138,'ABP REC Spend'!$F100)/$C100,
IF(AND(N100&gt;0,(O$4-$G100)=(1+$B100)),N100*(1-Inputs_ByYear!$D$4),
(IF(AND((O$4-$G100)&lt;(21+$B100),(O$4-$G100)&gt;(1+$B100)),N100*(1-Inputs_ByYear!$D$4),0))))</f>
        <v>0</v>
      </c>
      <c r="P100" s="233">
        <f>IF(P$4=$G100+$B100,SUMIFS(INDEX('ABP REC Calc'!$G$75:$AB$138,,MATCH($I100,'ABP REC Calc'!$G$74:$AB$74,0)),'ABP REC Calc'!$C$75:$C$138,'ABP REC Spend'!$E100,'ABP REC Calc'!$B$75:$B$138,'ABP REC Spend'!$F100)/$C100,
IF(AND(O100&gt;0,(P$4-$G100)=(1+$B100)),O100*(1-Inputs_ByYear!$D$4),
(IF(AND((P$4-$G100)&lt;(21+$B100),(P$4-$G100)&gt;(1+$B100)),O100*(1-Inputs_ByYear!$D$4),0))))</f>
        <v>8181977.9882626804</v>
      </c>
      <c r="Q100" s="233">
        <f>IF(Q$4=$G100+$B100,SUMIFS(INDEX('ABP REC Calc'!$G$75:$AB$138,,MATCH($I100,'ABP REC Calc'!$G$74:$AB$74,0)),'ABP REC Calc'!$C$75:$C$138,'ABP REC Spend'!$E100,'ABP REC Calc'!$B$75:$B$138,'ABP REC Spend'!$F100)/$C100,
IF(AND(P100&gt;0,(Q$4-$G100)=(1+$B100)),P100*(1-Inputs_ByYear!$D$4),
(IF(AND((Q$4-$G100)&lt;(21+$B100),(Q$4-$G100)&gt;(1+$B100)),P100*(1-Inputs_ByYear!$D$4),0))))</f>
        <v>8141068.0983213671</v>
      </c>
      <c r="R100" s="233">
        <f>IF(R$4=$G100+$B100,SUMIFS(INDEX('ABP REC Calc'!$G$75:$AB$138,,MATCH($I100,'ABP REC Calc'!$G$74:$AB$74,0)),'ABP REC Calc'!$C$75:$C$138,'ABP REC Spend'!$E100,'ABP REC Calc'!$B$75:$B$138,'ABP REC Spend'!$F100)/$C100,
IF(AND(Q100&gt;0,(R$4-$G100)=(1+$B100)),Q100*(1-Inputs_ByYear!$D$4),
(IF(AND((R$4-$G100)&lt;(21+$B100),(R$4-$G100)&gt;(1+$B100)),Q100*(1-Inputs_ByYear!$D$4),0))))</f>
        <v>8100362.7578297602</v>
      </c>
      <c r="S100" s="233">
        <f>IF(S$4=$G100+$B100,SUMIFS(INDEX('ABP REC Calc'!$G$75:$AB$138,,MATCH($I100,'ABP REC Calc'!$G$74:$AB$74,0)),'ABP REC Calc'!$C$75:$C$138,'ABP REC Spend'!$E100,'ABP REC Calc'!$B$75:$B$138,'ABP REC Spend'!$F100)/$C100,
IF(AND(R100&gt;0,(S$4-$G100)=(1+$B100)),R100*(1-Inputs_ByYear!$D$4),
(IF(AND((S$4-$G100)&lt;(21+$B100),(S$4-$G100)&gt;(1+$B100)),R100*(1-Inputs_ByYear!$D$4),0))))</f>
        <v>8059860.9440406114</v>
      </c>
      <c r="T100" s="233">
        <f>IF(T$4=$G100+$B100,SUMIFS(INDEX('ABP REC Calc'!$G$75:$AB$138,,MATCH($I100,'ABP REC Calc'!$G$74:$AB$74,0)),'ABP REC Calc'!$C$75:$C$138,'ABP REC Spend'!$E100,'ABP REC Calc'!$B$75:$B$138,'ABP REC Spend'!$F100)/$C100,
IF(AND(S100&gt;0,(T$4-$G100)=(1+$B100)),S100*(1-Inputs_ByYear!$D$4),
(IF(AND((T$4-$G100)&lt;(21+$B100),(T$4-$G100)&gt;(1+$B100)),S100*(1-Inputs_ByYear!$D$4),0))))</f>
        <v>8019561.639320408</v>
      </c>
      <c r="U100" s="233">
        <f>IF(U$4=$G100+$B100,SUMIFS(INDEX('ABP REC Calc'!$G$75:$AB$138,,MATCH($I100,'ABP REC Calc'!$G$74:$AB$74,0)),'ABP REC Calc'!$C$75:$C$138,'ABP REC Spend'!$E100,'ABP REC Calc'!$B$75:$B$138,'ABP REC Spend'!$F100)/$C100,
IF(AND(T100&gt;0,(U$4-$G100)=(1+$B100)),T100*(1-Inputs_ByYear!$D$4),
(IF(AND((U$4-$G100)&lt;(21+$B100),(U$4-$G100)&gt;(1+$B100)),T100*(1-Inputs_ByYear!$D$4),0))))</f>
        <v>7979463.8311238056</v>
      </c>
      <c r="V100" s="233">
        <f>IF(V$4=$G100+$B100,SUMIFS(INDEX('ABP REC Calc'!$G$75:$AB$138,,MATCH($I100,'ABP REC Calc'!$G$74:$AB$74,0)),'ABP REC Calc'!$C$75:$C$138,'ABP REC Spend'!$E100,'ABP REC Calc'!$B$75:$B$138,'ABP REC Spend'!$F100)/$C100,
IF(AND(U100&gt;0,(V$4-$G100)=(1+$B100)),U100*(1-Inputs_ByYear!$D$4),
(IF(AND((V$4-$G100)&lt;(21+$B100),(V$4-$G100)&gt;(1+$B100)),U100*(1-Inputs_ByYear!$D$4),0))))</f>
        <v>7939566.5119681861</v>
      </c>
      <c r="W100" s="233">
        <f>IF(W$4=$G100+$B100,SUMIFS(INDEX('ABP REC Calc'!$G$75:$AB$138,,MATCH($I100,'ABP REC Calc'!$G$74:$AB$74,0)),'ABP REC Calc'!$C$75:$C$138,'ABP REC Spend'!$E100,'ABP REC Calc'!$B$75:$B$138,'ABP REC Spend'!$F100)/$C100,
IF(AND(V100&gt;0,(W$4-$G100)=(1+$B100)),V100*(1-Inputs_ByYear!$D$4),
(IF(AND((W$4-$G100)&lt;(21+$B100),(W$4-$G100)&gt;(1+$B100)),V100*(1-Inputs_ByYear!$D$4),0))))</f>
        <v>7899868.6794083454</v>
      </c>
      <c r="X100" s="233">
        <f>IF(X$4=$G100+$B100,SUMIFS(INDEX('ABP REC Calc'!$G$75:$AB$138,,MATCH($I100,'ABP REC Calc'!$G$74:$AB$74,0)),'ABP REC Calc'!$C$75:$C$138,'ABP REC Spend'!$E100,'ABP REC Calc'!$B$75:$B$138,'ABP REC Spend'!$F100)/$C100,
IF(AND(W100&gt;0,(X$4-$G100)=(1+$B100)),W100*(1-Inputs_ByYear!$D$4),
(IF(AND((X$4-$G100)&lt;(21+$B100),(X$4-$G100)&gt;(1+$B100)),W100*(1-Inputs_ByYear!$D$4),0))))</f>
        <v>7860369.3360113036</v>
      </c>
      <c r="Y100" s="233">
        <f>IF(Y$4=$G100+$B100,SUMIFS(INDEX('ABP REC Calc'!$G$75:$AB$138,,MATCH($I100,'ABP REC Calc'!$G$74:$AB$74,0)),'ABP REC Calc'!$C$75:$C$138,'ABP REC Spend'!$E100,'ABP REC Calc'!$B$75:$B$138,'ABP REC Spend'!$F100)/$C100,
IF(AND(X100&gt;0,(Y$4-$G100)=(1+$B100)),X100*(1-Inputs_ByYear!$D$4),
(IF(AND((Y$4-$G100)&lt;(21+$B100),(Y$4-$G100)&gt;(1+$B100)),X100*(1-Inputs_ByYear!$D$4),0))))</f>
        <v>7821067.4893312473</v>
      </c>
      <c r="Z100" s="233">
        <f>IF(Z$4=$G100+$B100,SUMIFS(INDEX('ABP REC Calc'!$G$75:$AB$138,,MATCH($I100,'ABP REC Calc'!$G$74:$AB$74,0)),'ABP REC Calc'!$C$75:$C$138,'ABP REC Spend'!$E100,'ABP REC Calc'!$B$75:$B$138,'ABP REC Spend'!$F100)/$C100,
IF(AND(Y100&gt;0,(Z$4-$G100)=(1+$B100)),Y100*(1-Inputs_ByYear!$D$4),
(IF(AND((Z$4-$G100)&lt;(21+$B100),(Z$4-$G100)&gt;(1+$B100)),Y100*(1-Inputs_ByYear!$D$4),0))))</f>
        <v>7781962.1518845912</v>
      </c>
      <c r="AA100" s="233">
        <f>IF(AA$4=$G100+$B100,SUMIFS(INDEX('ABP REC Calc'!$G$75:$AB$138,,MATCH($I100,'ABP REC Calc'!$G$74:$AB$74,0)),'ABP REC Calc'!$C$75:$C$138,'ABP REC Spend'!$E100,'ABP REC Calc'!$B$75:$B$138,'ABP REC Spend'!$F100)/$C100,
IF(AND(Z100&gt;0,(AA$4-$G100)=(1+$B100)),Z100*(1-Inputs_ByYear!$D$4),
(IF(AND((AA$4-$G100)&lt;(21+$B100),(AA$4-$G100)&gt;(1+$B100)),Z100*(1-Inputs_ByYear!$D$4),0))))</f>
        <v>7743052.3411251679</v>
      </c>
      <c r="AB100" s="233">
        <f>IF(AB$4=$G100+$B100,SUMIFS(INDEX('ABP REC Calc'!$G$75:$AB$138,,MATCH($I100,'ABP REC Calc'!$G$74:$AB$74,0)),'ABP REC Calc'!$C$75:$C$138,'ABP REC Spend'!$E100,'ABP REC Calc'!$B$75:$B$138,'ABP REC Spend'!$F100)/$C100,
IF(AND(AA100&gt;0,(AB$4-$G100)=(1+$B100)),AA100*(1-Inputs_ByYear!$D$4),
(IF(AND((AB$4-$G100)&lt;(21+$B100),(AB$4-$G100)&gt;(1+$B100)),AA100*(1-Inputs_ByYear!$D$4),0))))</f>
        <v>7704337.0794195421</v>
      </c>
      <c r="AC100" s="233">
        <f>IF(AC$4=$G100+$B100,SUMIFS(INDEX('ABP REC Calc'!$G$75:$AB$138,,MATCH($I100,'ABP REC Calc'!$G$74:$AB$74,0)),'ABP REC Calc'!$C$75:$C$138,'ABP REC Spend'!$E100,'ABP REC Calc'!$B$75:$B$138,'ABP REC Spend'!$F100)/$C100,
IF(AND(AB100&gt;0,(AC$4-$G100)=(1+$B100)),AB100*(1-Inputs_ByYear!$D$4),
(IF(AND((AC$4-$G100)&lt;(21+$B100),(AC$4-$G100)&gt;(1+$B100)),AB100*(1-Inputs_ByYear!$D$4),0))))</f>
        <v>7665815.3940224443</v>
      </c>
      <c r="AD100" s="233">
        <f>IF(AD$4=$G100+$B100,SUMIFS(INDEX('ABP REC Calc'!$G$75:$AB$138,,MATCH($I100,'ABP REC Calc'!$G$74:$AB$74,0)),'ABP REC Calc'!$C$75:$C$138,'ABP REC Spend'!$E100,'ABP REC Calc'!$B$75:$B$138,'ABP REC Spend'!$F100)/$C100,
IF(AND(AC100&gt;0,(AD$4-$G100)=(1+$B100)),AC100*(1-Inputs_ByYear!$D$4),
(IF(AND((AD$4-$G100)&lt;(21+$B100),(AD$4-$G100)&gt;(1+$B100)),AC100*(1-Inputs_ByYear!$D$4),0))))</f>
        <v>7627486.3170523318</v>
      </c>
      <c r="AE100" s="233">
        <f>IF(AE$4=$G100+$B100,SUMIFS(INDEX('ABP REC Calc'!$G$75:$AB$138,,MATCH($I100,'ABP REC Calc'!$G$74:$AB$74,0)),'ABP REC Calc'!$C$75:$C$138,'ABP REC Spend'!$E100,'ABP REC Calc'!$B$75:$B$138,'ABP REC Spend'!$F100)/$C100,
IF(AND(AD100&gt;0,(AE$4-$G100)=(1+$B100)),AD100*(1-Inputs_ByYear!$D$4),
(IF(AND((AE$4-$G100)&lt;(21+$B100),(AE$4-$G100)&gt;(1+$B100)),AD100*(1-Inputs_ByYear!$D$4),0))))</f>
        <v>7589348.8854670702</v>
      </c>
      <c r="AF100" s="233">
        <f>IF(AF$4=$G100+$B100,SUMIFS(INDEX('ABP REC Calc'!$G$75:$AB$138,,MATCH($I100,'ABP REC Calc'!$G$74:$AB$74,0)),'ABP REC Calc'!$C$75:$C$138,'ABP REC Spend'!$E100,'ABP REC Calc'!$B$75:$B$138,'ABP REC Spend'!$F100)/$C100,
IF(AND(AE100&gt;0,(AF$4-$G100)=(1+$B100)),AE100*(1-Inputs_ByYear!$D$4),
(IF(AND((AF$4-$G100)&lt;(21+$B100),(AF$4-$G100)&gt;(1+$B100)),AE100*(1-Inputs_ByYear!$D$4),0))))</f>
        <v>7551402.1410397347</v>
      </c>
      <c r="AG100" s="233">
        <f>IF(AG$4=$G100+$B100,SUMIFS(INDEX('ABP REC Calc'!$G$75:$AB$138,,MATCH($I100,'ABP REC Calc'!$G$74:$AB$74,0)),'ABP REC Calc'!$C$75:$C$138,'ABP REC Spend'!$E100,'ABP REC Calc'!$B$75:$B$138,'ABP REC Spend'!$F100)/$C100,
IF(AND(AF100&gt;0,(AG$4-$G100)=(1+$B100)),AF100*(1-Inputs_ByYear!$D$4),
(IF(AND((AG$4-$G100)&lt;(21+$B100),(AG$4-$G100)&gt;(1+$B100)),AF100*(1-Inputs_ByYear!$D$4),0))))</f>
        <v>7513645.1303345356</v>
      </c>
      <c r="AH100" s="233">
        <f>IF(AH$4=$G100+$B100,SUMIFS(INDEX('ABP REC Calc'!$G$75:$AB$138,,MATCH($I100,'ABP REC Calc'!$G$74:$AB$74,0)),'ABP REC Calc'!$C$75:$C$138,'ABP REC Spend'!$E100,'ABP REC Calc'!$B$75:$B$138,'ABP REC Spend'!$F100)/$C100,
IF(AND(AG100&gt;0,(AH$4-$G100)=(1+$B100)),AG100*(1-Inputs_ByYear!$D$4),
(IF(AND((AH$4-$G100)&lt;(21+$B100),(AH$4-$G100)&gt;(1+$B100)),AG100*(1-Inputs_ByYear!$D$4),0))))</f>
        <v>7476076.9046828626</v>
      </c>
    </row>
    <row r="101" spans="2:34" ht="14.75" customHeight="1" x14ac:dyDescent="0.25">
      <c r="B101" s="332" cm="1">
        <f t="array" ref="B101">INDEX(Inputs_ByYear!$D$78:$D$83, MATCH('ABP REC Spend'!$E101, Inputs_ByYear!$B$78:$B$83,0),)</f>
        <v>2</v>
      </c>
      <c r="C101" s="332" cm="1">
        <f t="array" ref="C101">INDEX(Inputs_ByYear!$D$60:$D$65, MATCH('ABP REC Spend'!$E101,Inputs_ByYear!$B$60:$B$65,0),)</f>
        <v>20</v>
      </c>
      <c r="D101" s="332" t="str" cm="1">
        <f t="array" ref="D101">INDEX(Inputs_ByYear!$D$69:$D$74, MATCH('ABP REC Spend'!$E101, Inputs_ByYear!$B$69:$B$74,0),)</f>
        <v>n/a</v>
      </c>
      <c r="E101" s="222" t="s">
        <v>235</v>
      </c>
      <c r="F101" s="219" t="s">
        <v>258</v>
      </c>
      <c r="G101" s="219">
        <f t="shared" si="5"/>
        <v>2029</v>
      </c>
      <c r="H101" s="219"/>
      <c r="I101" s="227" t="s">
        <v>27</v>
      </c>
      <c r="J101" s="234">
        <v>0</v>
      </c>
      <c r="K101" s="234">
        <v>0</v>
      </c>
      <c r="L101" s="233">
        <f>IF(L$4=$G101+$B101,SUMIFS(INDEX('ABP REC Calc'!$G$75:$AB$138,,MATCH($I101,'ABP REC Calc'!$G$74:$AB$74,0)),'ABP REC Calc'!$C$75:$C$138,'ABP REC Spend'!$E101,'ABP REC Calc'!$B$75:$B$138,'ABP REC Spend'!$F101)/$C101,
IF(AND(K101&gt;0,(L$4-$G101)=(1+$B101)),K101*(1-Inputs_ByYear!$D$4),
(IF(AND((L$4-$G101)&lt;(21+$B101),(L$4-$G101)&gt;(1+$B101)),K101*(1-Inputs_ByYear!$D$4),0))))</f>
        <v>0</v>
      </c>
      <c r="M101" s="233">
        <f>IF(M$4=$G101+$B101,SUMIFS(INDEX('ABP REC Calc'!$G$75:$AB$138,,MATCH($I101,'ABP REC Calc'!$G$74:$AB$74,0)),'ABP REC Calc'!$C$75:$C$138,'ABP REC Spend'!$E101,'ABP REC Calc'!$B$75:$B$138,'ABP REC Spend'!$F101)/$C101,
IF(AND(L101&gt;0,(M$4-$G101)=(1+$B101)),L101*(1-Inputs_ByYear!$D$4),
(IF(AND((M$4-$G101)&lt;(21+$B101),(M$4-$G101)&gt;(1+$B101)),L101*(1-Inputs_ByYear!$D$4),0))))</f>
        <v>0</v>
      </c>
      <c r="N101" s="233">
        <f>IF(N$4=$G101+$B101,SUMIFS(INDEX('ABP REC Calc'!$G$75:$AB$138,,MATCH($I101,'ABP REC Calc'!$G$74:$AB$74,0)),'ABP REC Calc'!$C$75:$C$138,'ABP REC Spend'!$E101,'ABP REC Calc'!$B$75:$B$138,'ABP REC Spend'!$F101)/$C101,
IF(AND(M101&gt;0,(N$4-$G101)=(1+$B101)),M101*(1-Inputs_ByYear!$D$4),
(IF(AND((N$4-$G101)&lt;(21+$B101),(N$4-$G101)&gt;(1+$B101)),M101*(1-Inputs_ByYear!$D$4),0))))</f>
        <v>0</v>
      </c>
      <c r="O101" s="233">
        <f>IF(O$4=$G101+$B101,SUMIFS(INDEX('ABP REC Calc'!$G$75:$AB$138,,MATCH($I101,'ABP REC Calc'!$G$74:$AB$74,0)),'ABP REC Calc'!$C$75:$C$138,'ABP REC Spend'!$E101,'ABP REC Calc'!$B$75:$B$138,'ABP REC Spend'!$F101)/$C101,
IF(AND(N101&gt;0,(O$4-$G101)=(1+$B101)),N101*(1-Inputs_ByYear!$D$4),
(IF(AND((O$4-$G101)&lt;(21+$B101),(O$4-$G101)&gt;(1+$B101)),N101*(1-Inputs_ByYear!$D$4),0))))</f>
        <v>0</v>
      </c>
      <c r="P101" s="233">
        <f>IF(P$4=$G101+$B101,SUMIFS(INDEX('ABP REC Calc'!$G$75:$AB$138,,MATCH($I101,'ABP REC Calc'!$G$74:$AB$74,0)),'ABP REC Calc'!$C$75:$C$138,'ABP REC Spend'!$E101,'ABP REC Calc'!$B$75:$B$138,'ABP REC Spend'!$F101)/$C101,
IF(AND(O101&gt;0,(P$4-$G101)=(1+$B101)),O101*(1-Inputs_ByYear!$D$4),
(IF(AND((P$4-$G101)&lt;(21+$B101),(P$4-$G101)&gt;(1+$B101)),O101*(1-Inputs_ByYear!$D$4),0))))</f>
        <v>0</v>
      </c>
      <c r="Q101" s="233">
        <f>IF(Q$4=$G101+$B101,SUMIFS(INDEX('ABP REC Calc'!$G$75:$AB$138,,MATCH($I101,'ABP REC Calc'!$G$74:$AB$74,0)),'ABP REC Calc'!$C$75:$C$138,'ABP REC Spend'!$E101,'ABP REC Calc'!$B$75:$B$138,'ABP REC Spend'!$F101)/$C101,
IF(AND(P101&gt;0,(Q$4-$G101)=(1+$B101)),P101*(1-Inputs_ByYear!$D$4),
(IF(AND((Q$4-$G101)&lt;(21+$B101),(Q$4-$G101)&gt;(1+$B101)),P101*(1-Inputs_ByYear!$D$4),0))))</f>
        <v>9720189.8500560634</v>
      </c>
      <c r="R101" s="233">
        <f>IF(R$4=$G101+$B101,SUMIFS(INDEX('ABP REC Calc'!$G$75:$AB$138,,MATCH($I101,'ABP REC Calc'!$G$74:$AB$74,0)),'ABP REC Calc'!$C$75:$C$138,'ABP REC Spend'!$E101,'ABP REC Calc'!$B$75:$B$138,'ABP REC Spend'!$F101)/$C101,
IF(AND(Q101&gt;0,(R$4-$G101)=(1+$B101)),Q101*(1-Inputs_ByYear!$D$4),
(IF(AND((R$4-$G101)&lt;(21+$B101),(R$4-$G101)&gt;(1+$B101)),Q101*(1-Inputs_ByYear!$D$4),0))))</f>
        <v>9671588.9008057825</v>
      </c>
      <c r="S101" s="233">
        <f>IF(S$4=$G101+$B101,SUMIFS(INDEX('ABP REC Calc'!$G$75:$AB$138,,MATCH($I101,'ABP REC Calc'!$G$74:$AB$74,0)),'ABP REC Calc'!$C$75:$C$138,'ABP REC Spend'!$E101,'ABP REC Calc'!$B$75:$B$138,'ABP REC Spend'!$F101)/$C101,
IF(AND(R101&gt;0,(S$4-$G101)=(1+$B101)),R101*(1-Inputs_ByYear!$D$4),
(IF(AND((S$4-$G101)&lt;(21+$B101),(S$4-$G101)&gt;(1+$B101)),R101*(1-Inputs_ByYear!$D$4),0))))</f>
        <v>9623230.9563017543</v>
      </c>
      <c r="T101" s="233">
        <f>IF(T$4=$G101+$B101,SUMIFS(INDEX('ABP REC Calc'!$G$75:$AB$138,,MATCH($I101,'ABP REC Calc'!$G$74:$AB$74,0)),'ABP REC Calc'!$C$75:$C$138,'ABP REC Spend'!$E101,'ABP REC Calc'!$B$75:$B$138,'ABP REC Spend'!$F101)/$C101,
IF(AND(S101&gt;0,(T$4-$G101)=(1+$B101)),S101*(1-Inputs_ByYear!$D$4),
(IF(AND((T$4-$G101)&lt;(21+$B101),(T$4-$G101)&gt;(1+$B101)),S101*(1-Inputs_ByYear!$D$4),0))))</f>
        <v>9575114.8015202451</v>
      </c>
      <c r="U101" s="233">
        <f>IF(U$4=$G101+$B101,SUMIFS(INDEX('ABP REC Calc'!$G$75:$AB$138,,MATCH($I101,'ABP REC Calc'!$G$74:$AB$74,0)),'ABP REC Calc'!$C$75:$C$138,'ABP REC Spend'!$E101,'ABP REC Calc'!$B$75:$B$138,'ABP REC Spend'!$F101)/$C101,
IF(AND(T101&gt;0,(U$4-$G101)=(1+$B101)),T101*(1-Inputs_ByYear!$D$4),
(IF(AND((U$4-$G101)&lt;(21+$B101),(U$4-$G101)&gt;(1+$B101)),T101*(1-Inputs_ByYear!$D$4),0))))</f>
        <v>9527239.2275126446</v>
      </c>
      <c r="V101" s="233">
        <f>IF(V$4=$G101+$B101,SUMIFS(INDEX('ABP REC Calc'!$G$75:$AB$138,,MATCH($I101,'ABP REC Calc'!$G$74:$AB$74,0)),'ABP REC Calc'!$C$75:$C$138,'ABP REC Spend'!$E101,'ABP REC Calc'!$B$75:$B$138,'ABP REC Spend'!$F101)/$C101,
IF(AND(U101&gt;0,(V$4-$G101)=(1+$B101)),U101*(1-Inputs_ByYear!$D$4),
(IF(AND((V$4-$G101)&lt;(21+$B101),(V$4-$G101)&gt;(1+$B101)),U101*(1-Inputs_ByYear!$D$4),0))))</f>
        <v>9479603.0313750822</v>
      </c>
      <c r="W101" s="233">
        <f>IF(W$4=$G101+$B101,SUMIFS(INDEX('ABP REC Calc'!$G$75:$AB$138,,MATCH($I101,'ABP REC Calc'!$G$74:$AB$74,0)),'ABP REC Calc'!$C$75:$C$138,'ABP REC Spend'!$E101,'ABP REC Calc'!$B$75:$B$138,'ABP REC Spend'!$F101)/$C101,
IF(AND(V101&gt;0,(W$4-$G101)=(1+$B101)),V101*(1-Inputs_ByYear!$D$4),
(IF(AND((W$4-$G101)&lt;(21+$B101),(W$4-$G101)&gt;(1+$B101)),V101*(1-Inputs_ByYear!$D$4),0))))</f>
        <v>9432205.0162182059</v>
      </c>
      <c r="X101" s="233">
        <f>IF(X$4=$G101+$B101,SUMIFS(INDEX('ABP REC Calc'!$G$75:$AB$138,,MATCH($I101,'ABP REC Calc'!$G$74:$AB$74,0)),'ABP REC Calc'!$C$75:$C$138,'ABP REC Spend'!$E101,'ABP REC Calc'!$B$75:$B$138,'ABP REC Spend'!$F101)/$C101,
IF(AND(W101&gt;0,(X$4-$G101)=(1+$B101)),W101*(1-Inputs_ByYear!$D$4),
(IF(AND((X$4-$G101)&lt;(21+$B101),(X$4-$G101)&gt;(1+$B101)),W101*(1-Inputs_ByYear!$D$4),0))))</f>
        <v>9385043.9911371153</v>
      </c>
      <c r="Y101" s="233">
        <f>IF(Y$4=$G101+$B101,SUMIFS(INDEX('ABP REC Calc'!$G$75:$AB$138,,MATCH($I101,'ABP REC Calc'!$G$74:$AB$74,0)),'ABP REC Calc'!$C$75:$C$138,'ABP REC Spend'!$E101,'ABP REC Calc'!$B$75:$B$138,'ABP REC Spend'!$F101)/$C101,
IF(AND(X101&gt;0,(Y$4-$G101)=(1+$B101)),X101*(1-Inputs_ByYear!$D$4),
(IF(AND((Y$4-$G101)&lt;(21+$B101),(Y$4-$G101)&gt;(1+$B101)),X101*(1-Inputs_ByYear!$D$4),0))))</f>
        <v>9338118.7711814288</v>
      </c>
      <c r="Z101" s="233">
        <f>IF(Z$4=$G101+$B101,SUMIFS(INDEX('ABP REC Calc'!$G$75:$AB$138,,MATCH($I101,'ABP REC Calc'!$G$74:$AB$74,0)),'ABP REC Calc'!$C$75:$C$138,'ABP REC Spend'!$E101,'ABP REC Calc'!$B$75:$B$138,'ABP REC Spend'!$F101)/$C101,
IF(AND(Y101&gt;0,(Z$4-$G101)=(1+$B101)),Y101*(1-Inputs_ByYear!$D$4),
(IF(AND((Z$4-$G101)&lt;(21+$B101),(Z$4-$G101)&gt;(1+$B101)),Y101*(1-Inputs_ByYear!$D$4),0))))</f>
        <v>9291428.1773255225</v>
      </c>
      <c r="AA101" s="233">
        <f>IF(AA$4=$G101+$B101,SUMIFS(INDEX('ABP REC Calc'!$G$75:$AB$138,,MATCH($I101,'ABP REC Calc'!$G$74:$AB$74,0)),'ABP REC Calc'!$C$75:$C$138,'ABP REC Spend'!$E101,'ABP REC Calc'!$B$75:$B$138,'ABP REC Spend'!$F101)/$C101,
IF(AND(Z101&gt;0,(AA$4-$G101)=(1+$B101)),Z101*(1-Inputs_ByYear!$D$4),
(IF(AND((AA$4-$G101)&lt;(21+$B101),(AA$4-$G101)&gt;(1+$B101)),Z101*(1-Inputs_ByYear!$D$4),0))))</f>
        <v>9244971.0364388954</v>
      </c>
      <c r="AB101" s="233">
        <f>IF(AB$4=$G101+$B101,SUMIFS(INDEX('ABP REC Calc'!$G$75:$AB$138,,MATCH($I101,'ABP REC Calc'!$G$74:$AB$74,0)),'ABP REC Calc'!$C$75:$C$138,'ABP REC Spend'!$E101,'ABP REC Calc'!$B$75:$B$138,'ABP REC Spend'!$F101)/$C101,
IF(AND(AA101&gt;0,(AB$4-$G101)=(1+$B101)),AA101*(1-Inputs_ByYear!$D$4),
(IF(AND((AB$4-$G101)&lt;(21+$B101),(AB$4-$G101)&gt;(1+$B101)),AA101*(1-Inputs_ByYear!$D$4),0))))</f>
        <v>9198746.1812567003</v>
      </c>
      <c r="AC101" s="233">
        <f>IF(AC$4=$G101+$B101,SUMIFS(INDEX('ABP REC Calc'!$G$75:$AB$138,,MATCH($I101,'ABP REC Calc'!$G$74:$AB$74,0)),'ABP REC Calc'!$C$75:$C$138,'ABP REC Spend'!$E101,'ABP REC Calc'!$B$75:$B$138,'ABP REC Spend'!$F101)/$C101,
IF(AND(AB101&gt;0,(AC$4-$G101)=(1+$B101)),AB101*(1-Inputs_ByYear!$D$4),
(IF(AND((AC$4-$G101)&lt;(21+$B101),(AC$4-$G101)&gt;(1+$B101)),AB101*(1-Inputs_ByYear!$D$4),0))))</f>
        <v>9152752.4503504168</v>
      </c>
      <c r="AD101" s="233">
        <f>IF(AD$4=$G101+$B101,SUMIFS(INDEX('ABP REC Calc'!$G$75:$AB$138,,MATCH($I101,'ABP REC Calc'!$G$74:$AB$74,0)),'ABP REC Calc'!$C$75:$C$138,'ABP REC Spend'!$E101,'ABP REC Calc'!$B$75:$B$138,'ABP REC Spend'!$F101)/$C101,
IF(AND(AC101&gt;0,(AD$4-$G101)=(1+$B101)),AC101*(1-Inputs_ByYear!$D$4),
(IF(AND((AD$4-$G101)&lt;(21+$B101),(AD$4-$G101)&gt;(1+$B101)),AC101*(1-Inputs_ByYear!$D$4),0))))</f>
        <v>9106988.6880986653</v>
      </c>
      <c r="AE101" s="233">
        <f>IF(AE$4=$G101+$B101,SUMIFS(INDEX('ABP REC Calc'!$G$75:$AB$138,,MATCH($I101,'ABP REC Calc'!$G$74:$AB$74,0)),'ABP REC Calc'!$C$75:$C$138,'ABP REC Spend'!$E101,'ABP REC Calc'!$B$75:$B$138,'ABP REC Spend'!$F101)/$C101,
IF(AND(AD101&gt;0,(AE$4-$G101)=(1+$B101)),AD101*(1-Inputs_ByYear!$D$4),
(IF(AND((AE$4-$G101)&lt;(21+$B101),(AE$4-$G101)&gt;(1+$B101)),AD101*(1-Inputs_ByYear!$D$4),0))))</f>
        <v>9061453.7446581721</v>
      </c>
      <c r="AF101" s="233">
        <f>IF(AF$4=$G101+$B101,SUMIFS(INDEX('ABP REC Calc'!$G$75:$AB$138,,MATCH($I101,'ABP REC Calc'!$G$74:$AB$74,0)),'ABP REC Calc'!$C$75:$C$138,'ABP REC Spend'!$E101,'ABP REC Calc'!$B$75:$B$138,'ABP REC Spend'!$F101)/$C101,
IF(AND(AE101&gt;0,(AF$4-$G101)=(1+$B101)),AE101*(1-Inputs_ByYear!$D$4),
(IF(AND((AF$4-$G101)&lt;(21+$B101),(AF$4-$G101)&gt;(1+$B101)),AE101*(1-Inputs_ByYear!$D$4),0))))</f>
        <v>9016146.4759348817</v>
      </c>
      <c r="AG101" s="233">
        <f>IF(AG$4=$G101+$B101,SUMIFS(INDEX('ABP REC Calc'!$G$75:$AB$138,,MATCH($I101,'ABP REC Calc'!$G$74:$AB$74,0)),'ABP REC Calc'!$C$75:$C$138,'ABP REC Spend'!$E101,'ABP REC Calc'!$B$75:$B$138,'ABP REC Spend'!$F101)/$C101,
IF(AND(AF101&gt;0,(AG$4-$G101)=(1+$B101)),AF101*(1-Inputs_ByYear!$D$4),
(IF(AND((AG$4-$G101)&lt;(21+$B101),(AG$4-$G101)&gt;(1+$B101)),AF101*(1-Inputs_ByYear!$D$4),0))))</f>
        <v>8971065.7435552068</v>
      </c>
      <c r="AH101" s="233">
        <f>IF(AH$4=$G101+$B101,SUMIFS(INDEX('ABP REC Calc'!$G$75:$AB$138,,MATCH($I101,'ABP REC Calc'!$G$74:$AB$74,0)),'ABP REC Calc'!$C$75:$C$138,'ABP REC Spend'!$E101,'ABP REC Calc'!$B$75:$B$138,'ABP REC Spend'!$F101)/$C101,
IF(AND(AG101&gt;0,(AH$4-$G101)=(1+$B101)),AG101*(1-Inputs_ByYear!$D$4),
(IF(AND((AH$4-$G101)&lt;(21+$B101),(AH$4-$G101)&gt;(1+$B101)),AG101*(1-Inputs_ByYear!$D$4),0))))</f>
        <v>8926210.4148374312</v>
      </c>
    </row>
    <row r="102" spans="2:34" ht="14.75" customHeight="1" x14ac:dyDescent="0.25">
      <c r="B102" s="332" cm="1">
        <f t="array" ref="B102">INDEX(Inputs_ByYear!$D$78:$D$83, MATCH('ABP REC Spend'!$E102, Inputs_ByYear!$B$78:$B$83,0),)</f>
        <v>2</v>
      </c>
      <c r="C102" s="332" cm="1">
        <f t="array" ref="C102">INDEX(Inputs_ByYear!$D$60:$D$65, MATCH('ABP REC Spend'!$E102,Inputs_ByYear!$B$60:$B$65,0),)</f>
        <v>20</v>
      </c>
      <c r="D102" s="332" t="str" cm="1">
        <f t="array" ref="D102">INDEX(Inputs_ByYear!$D$69:$D$74, MATCH('ABP REC Spend'!$E102, Inputs_ByYear!$B$69:$B$74,0),)</f>
        <v>n/a</v>
      </c>
      <c r="E102" s="222" t="s">
        <v>235</v>
      </c>
      <c r="F102" s="219" t="s">
        <v>258</v>
      </c>
      <c r="G102" s="219">
        <f t="shared" si="5"/>
        <v>2030</v>
      </c>
      <c r="H102" s="219"/>
      <c r="I102" s="227" t="s">
        <v>28</v>
      </c>
      <c r="J102" s="234">
        <v>0</v>
      </c>
      <c r="K102" s="234">
        <v>0</v>
      </c>
      <c r="L102" s="233">
        <f>IF(L$4=$G102+$B102,SUMIFS(INDEX('ABP REC Calc'!$G$75:$AB$138,,MATCH($I102,'ABP REC Calc'!$G$74:$AB$74,0)),'ABP REC Calc'!$C$75:$C$138,'ABP REC Spend'!$E102,'ABP REC Calc'!$B$75:$B$138,'ABP REC Spend'!$F102)/$C102,
IF(AND(K102&gt;0,(L$4-$G102)=(1+$B102)),K102*(1-Inputs_ByYear!$D$4),
(IF(AND((L$4-$G102)&lt;(21+$B102),(L$4-$G102)&gt;(1+$B102)),K102*(1-Inputs_ByYear!$D$4),0))))</f>
        <v>0</v>
      </c>
      <c r="M102" s="233">
        <f>IF(M$4=$G102+$B102,SUMIFS(INDEX('ABP REC Calc'!$G$75:$AB$138,,MATCH($I102,'ABP REC Calc'!$G$74:$AB$74,0)),'ABP REC Calc'!$C$75:$C$138,'ABP REC Spend'!$E102,'ABP REC Calc'!$B$75:$B$138,'ABP REC Spend'!$F102)/$C102,
IF(AND(L102&gt;0,(M$4-$G102)=(1+$B102)),L102*(1-Inputs_ByYear!$D$4),
(IF(AND((M$4-$G102)&lt;(21+$B102),(M$4-$G102)&gt;(1+$B102)),L102*(1-Inputs_ByYear!$D$4),0))))</f>
        <v>0</v>
      </c>
      <c r="N102" s="233">
        <f>IF(N$4=$G102+$B102,SUMIFS(INDEX('ABP REC Calc'!$G$75:$AB$138,,MATCH($I102,'ABP REC Calc'!$G$74:$AB$74,0)),'ABP REC Calc'!$C$75:$C$138,'ABP REC Spend'!$E102,'ABP REC Calc'!$B$75:$B$138,'ABP REC Spend'!$F102)/$C102,
IF(AND(M102&gt;0,(N$4-$G102)=(1+$B102)),M102*(1-Inputs_ByYear!$D$4),
(IF(AND((N$4-$G102)&lt;(21+$B102),(N$4-$G102)&gt;(1+$B102)),M102*(1-Inputs_ByYear!$D$4),0))))</f>
        <v>0</v>
      </c>
      <c r="O102" s="233">
        <f>IF(O$4=$G102+$B102,SUMIFS(INDEX('ABP REC Calc'!$G$75:$AB$138,,MATCH($I102,'ABP REC Calc'!$G$74:$AB$74,0)),'ABP REC Calc'!$C$75:$C$138,'ABP REC Spend'!$E102,'ABP REC Calc'!$B$75:$B$138,'ABP REC Spend'!$F102)/$C102,
IF(AND(N102&gt;0,(O$4-$G102)=(1+$B102)),N102*(1-Inputs_ByYear!$D$4),
(IF(AND((O$4-$G102)&lt;(21+$B102),(O$4-$G102)&gt;(1+$B102)),N102*(1-Inputs_ByYear!$D$4),0))))</f>
        <v>0</v>
      </c>
      <c r="P102" s="233">
        <f>IF(P$4=$G102+$B102,SUMIFS(INDEX('ABP REC Calc'!$G$75:$AB$138,,MATCH($I102,'ABP REC Calc'!$G$74:$AB$74,0)),'ABP REC Calc'!$C$75:$C$138,'ABP REC Spend'!$E102,'ABP REC Calc'!$B$75:$B$138,'ABP REC Spend'!$F102)/$C102,
IF(AND(O102&gt;0,(P$4-$G102)=(1+$B102)),O102*(1-Inputs_ByYear!$D$4),
(IF(AND((P$4-$G102)&lt;(21+$B102),(P$4-$G102)&gt;(1+$B102)),O102*(1-Inputs_ByYear!$D$4),0))))</f>
        <v>0</v>
      </c>
      <c r="Q102" s="233">
        <f>IF(Q$4=$G102+$B102,SUMIFS(INDEX('ABP REC Calc'!$G$75:$AB$138,,MATCH($I102,'ABP REC Calc'!$G$74:$AB$74,0)),'ABP REC Calc'!$C$75:$C$138,'ABP REC Spend'!$E102,'ABP REC Calc'!$B$75:$B$138,'ABP REC Spend'!$F102)/$C102,
IF(AND(P102&gt;0,(Q$4-$G102)=(1+$B102)),P102*(1-Inputs_ByYear!$D$4),
(IF(AND((Q$4-$G102)&lt;(21+$B102),(Q$4-$G102)&gt;(1+$B102)),P102*(1-Inputs_ByYear!$D$4),0))))</f>
        <v>0</v>
      </c>
      <c r="R102" s="233">
        <f>IF(R$4=$G102+$B102,SUMIFS(INDEX('ABP REC Calc'!$G$75:$AB$138,,MATCH($I102,'ABP REC Calc'!$G$74:$AB$74,0)),'ABP REC Calc'!$C$75:$C$138,'ABP REC Spend'!$E102,'ABP REC Calc'!$B$75:$B$138,'ABP REC Spend'!$F102)/$C102,
IF(AND(Q102&gt;0,(R$4-$G102)=(1+$B102)),Q102*(1-Inputs_ByYear!$D$4),
(IF(AND((R$4-$G102)&lt;(21+$B102),(R$4-$G102)&gt;(1+$B102)),Q102*(1-Inputs_ByYear!$D$4),0))))</f>
        <v>9622987.9515555035</v>
      </c>
      <c r="S102" s="233">
        <f>IF(S$4=$G102+$B102,SUMIFS(INDEX('ABP REC Calc'!$G$75:$AB$138,,MATCH($I102,'ABP REC Calc'!$G$74:$AB$74,0)),'ABP REC Calc'!$C$75:$C$138,'ABP REC Spend'!$E102,'ABP REC Calc'!$B$75:$B$138,'ABP REC Spend'!$F102)/$C102,
IF(AND(R102&gt;0,(S$4-$G102)=(1+$B102)),R102*(1-Inputs_ByYear!$D$4),
(IF(AND((S$4-$G102)&lt;(21+$B102),(S$4-$G102)&gt;(1+$B102)),R102*(1-Inputs_ByYear!$D$4),0))))</f>
        <v>9574873.0117977262</v>
      </c>
      <c r="T102" s="233">
        <f>IF(T$4=$G102+$B102,SUMIFS(INDEX('ABP REC Calc'!$G$75:$AB$138,,MATCH($I102,'ABP REC Calc'!$G$74:$AB$74,0)),'ABP REC Calc'!$C$75:$C$138,'ABP REC Spend'!$E102,'ABP REC Calc'!$B$75:$B$138,'ABP REC Spend'!$F102)/$C102,
IF(AND(S102&gt;0,(T$4-$G102)=(1+$B102)),S102*(1-Inputs_ByYear!$D$4),
(IF(AND((T$4-$G102)&lt;(21+$B102),(T$4-$G102)&gt;(1+$B102)),S102*(1-Inputs_ByYear!$D$4),0))))</f>
        <v>9526998.6467387378</v>
      </c>
      <c r="U102" s="233">
        <f>IF(U$4=$G102+$B102,SUMIFS(INDEX('ABP REC Calc'!$G$75:$AB$138,,MATCH($I102,'ABP REC Calc'!$G$74:$AB$74,0)),'ABP REC Calc'!$C$75:$C$138,'ABP REC Spend'!$E102,'ABP REC Calc'!$B$75:$B$138,'ABP REC Spend'!$F102)/$C102,
IF(AND(T102&gt;0,(U$4-$G102)=(1+$B102)),T102*(1-Inputs_ByYear!$D$4),
(IF(AND((U$4-$G102)&lt;(21+$B102),(U$4-$G102)&gt;(1+$B102)),T102*(1-Inputs_ByYear!$D$4),0))))</f>
        <v>9479363.6535050441</v>
      </c>
      <c r="V102" s="233">
        <f>IF(V$4=$G102+$B102,SUMIFS(INDEX('ABP REC Calc'!$G$75:$AB$138,,MATCH($I102,'ABP REC Calc'!$G$74:$AB$74,0)),'ABP REC Calc'!$C$75:$C$138,'ABP REC Spend'!$E102,'ABP REC Calc'!$B$75:$B$138,'ABP REC Spend'!$F102)/$C102,
IF(AND(U102&gt;0,(V$4-$G102)=(1+$B102)),U102*(1-Inputs_ByYear!$D$4),
(IF(AND((V$4-$G102)&lt;(21+$B102),(V$4-$G102)&gt;(1+$B102)),U102*(1-Inputs_ByYear!$D$4),0))))</f>
        <v>9431966.835237518</v>
      </c>
      <c r="W102" s="233">
        <f>IF(W$4=$G102+$B102,SUMIFS(INDEX('ABP REC Calc'!$G$75:$AB$138,,MATCH($I102,'ABP REC Calc'!$G$74:$AB$74,0)),'ABP REC Calc'!$C$75:$C$138,'ABP REC Spend'!$E102,'ABP REC Calc'!$B$75:$B$138,'ABP REC Spend'!$F102)/$C102,
IF(AND(V102&gt;0,(W$4-$G102)=(1+$B102)),V102*(1-Inputs_ByYear!$D$4),
(IF(AND((W$4-$G102)&lt;(21+$B102),(W$4-$G102)&gt;(1+$B102)),V102*(1-Inputs_ByYear!$D$4),0))))</f>
        <v>9384807.0010613296</v>
      </c>
      <c r="X102" s="233">
        <f>IF(X$4=$G102+$B102,SUMIFS(INDEX('ABP REC Calc'!$G$75:$AB$138,,MATCH($I102,'ABP REC Calc'!$G$74:$AB$74,0)),'ABP REC Calc'!$C$75:$C$138,'ABP REC Spend'!$E102,'ABP REC Calc'!$B$75:$B$138,'ABP REC Spend'!$F102)/$C102,
IF(AND(W102&gt;0,(X$4-$G102)=(1+$B102)),W102*(1-Inputs_ByYear!$D$4),
(IF(AND((X$4-$G102)&lt;(21+$B102),(X$4-$G102)&gt;(1+$B102)),W102*(1-Inputs_ByYear!$D$4),0))))</f>
        <v>9337882.9660560228</v>
      </c>
      <c r="Y102" s="233">
        <f>IF(Y$4=$G102+$B102,SUMIFS(INDEX('ABP REC Calc'!$G$75:$AB$138,,MATCH($I102,'ABP REC Calc'!$G$74:$AB$74,0)),'ABP REC Calc'!$C$75:$C$138,'ABP REC Spend'!$E102,'ABP REC Calc'!$B$75:$B$138,'ABP REC Spend'!$F102)/$C102,
IF(AND(X102&gt;0,(Y$4-$G102)=(1+$B102)),X102*(1-Inputs_ByYear!$D$4),
(IF(AND((Y$4-$G102)&lt;(21+$B102),(Y$4-$G102)&gt;(1+$B102)),X102*(1-Inputs_ByYear!$D$4),0))))</f>
        <v>9291193.5512257423</v>
      </c>
      <c r="Z102" s="233">
        <f>IF(Z$4=$G102+$B102,SUMIFS(INDEX('ABP REC Calc'!$G$75:$AB$138,,MATCH($I102,'ABP REC Calc'!$G$74:$AB$74,0)),'ABP REC Calc'!$C$75:$C$138,'ABP REC Spend'!$E102,'ABP REC Calc'!$B$75:$B$138,'ABP REC Spend'!$F102)/$C102,
IF(AND(Y102&gt;0,(Z$4-$G102)=(1+$B102)),Y102*(1-Inputs_ByYear!$D$4),
(IF(AND((Z$4-$G102)&lt;(21+$B102),(Z$4-$G102)&gt;(1+$B102)),Y102*(1-Inputs_ByYear!$D$4),0))))</f>
        <v>9244737.5834696144</v>
      </c>
      <c r="AA102" s="233">
        <f>IF(AA$4=$G102+$B102,SUMIFS(INDEX('ABP REC Calc'!$G$75:$AB$138,,MATCH($I102,'ABP REC Calc'!$G$74:$AB$74,0)),'ABP REC Calc'!$C$75:$C$138,'ABP REC Spend'!$E102,'ABP REC Calc'!$B$75:$B$138,'ABP REC Spend'!$F102)/$C102,
IF(AND(Z102&gt;0,(AA$4-$G102)=(1+$B102)),Z102*(1-Inputs_ByYear!$D$4),
(IF(AND((AA$4-$G102)&lt;(21+$B102),(AA$4-$G102)&gt;(1+$B102)),Z102*(1-Inputs_ByYear!$D$4),0))))</f>
        <v>9198513.8955522664</v>
      </c>
      <c r="AB102" s="233">
        <f>IF(AB$4=$G102+$B102,SUMIFS(INDEX('ABP REC Calc'!$G$75:$AB$138,,MATCH($I102,'ABP REC Calc'!$G$74:$AB$74,0)),'ABP REC Calc'!$C$75:$C$138,'ABP REC Spend'!$E102,'ABP REC Calc'!$B$75:$B$138,'ABP REC Spend'!$F102)/$C102,
IF(AND(AA102&gt;0,(AB$4-$G102)=(1+$B102)),AA102*(1-Inputs_ByYear!$D$4),
(IF(AND((AB$4-$G102)&lt;(21+$B102),(AB$4-$G102)&gt;(1+$B102)),AA102*(1-Inputs_ByYear!$D$4),0))))</f>
        <v>9152521.3260745052</v>
      </c>
      <c r="AC102" s="233">
        <f>IF(AC$4=$G102+$B102,SUMIFS(INDEX('ABP REC Calc'!$G$75:$AB$138,,MATCH($I102,'ABP REC Calc'!$G$74:$AB$74,0)),'ABP REC Calc'!$C$75:$C$138,'ABP REC Spend'!$E102,'ABP REC Calc'!$B$75:$B$138,'ABP REC Spend'!$F102)/$C102,
IF(AND(AB102&gt;0,(AC$4-$G102)=(1+$B102)),AB102*(1-Inputs_ByYear!$D$4),
(IF(AND((AC$4-$G102)&lt;(21+$B102),(AC$4-$G102)&gt;(1+$B102)),AB102*(1-Inputs_ByYear!$D$4),0))))</f>
        <v>9106758.7194441333</v>
      </c>
      <c r="AD102" s="233">
        <f>IF(AD$4=$G102+$B102,SUMIFS(INDEX('ABP REC Calc'!$G$75:$AB$138,,MATCH($I102,'ABP REC Calc'!$G$74:$AB$74,0)),'ABP REC Calc'!$C$75:$C$138,'ABP REC Spend'!$E102,'ABP REC Calc'!$B$75:$B$138,'ABP REC Spend'!$F102)/$C102,
IF(AND(AC102&gt;0,(AD$4-$G102)=(1+$B102)),AC102*(1-Inputs_ByYear!$D$4),
(IF(AND((AD$4-$G102)&lt;(21+$B102),(AD$4-$G102)&gt;(1+$B102)),AC102*(1-Inputs_ByYear!$D$4),0))))</f>
        <v>9061224.925846912</v>
      </c>
      <c r="AE102" s="233">
        <f>IF(AE$4=$G102+$B102,SUMIFS(INDEX('ABP REC Calc'!$G$75:$AB$138,,MATCH($I102,'ABP REC Calc'!$G$74:$AB$74,0)),'ABP REC Calc'!$C$75:$C$138,'ABP REC Spend'!$E102,'ABP REC Calc'!$B$75:$B$138,'ABP REC Spend'!$F102)/$C102,
IF(AND(AD102&gt;0,(AE$4-$G102)=(1+$B102)),AD102*(1-Inputs_ByYear!$D$4),
(IF(AND((AE$4-$G102)&lt;(21+$B102),(AE$4-$G102)&gt;(1+$B102)),AD102*(1-Inputs_ByYear!$D$4),0))))</f>
        <v>9015918.8012176771</v>
      </c>
      <c r="AF102" s="233">
        <f>IF(AF$4=$G102+$B102,SUMIFS(INDEX('ABP REC Calc'!$G$75:$AB$138,,MATCH($I102,'ABP REC Calc'!$G$74:$AB$74,0)),'ABP REC Calc'!$C$75:$C$138,'ABP REC Spend'!$E102,'ABP REC Calc'!$B$75:$B$138,'ABP REC Spend'!$F102)/$C102,
IF(AND(AE102&gt;0,(AF$4-$G102)=(1+$B102)),AE102*(1-Inputs_ByYear!$D$4),
(IF(AND((AF$4-$G102)&lt;(21+$B102),(AF$4-$G102)&gt;(1+$B102)),AE102*(1-Inputs_ByYear!$D$4),0))))</f>
        <v>8970839.2072115894</v>
      </c>
      <c r="AG102" s="233">
        <f>IF(AG$4=$G102+$B102,SUMIFS(INDEX('ABP REC Calc'!$G$75:$AB$138,,MATCH($I102,'ABP REC Calc'!$G$74:$AB$74,0)),'ABP REC Calc'!$C$75:$C$138,'ABP REC Spend'!$E102,'ABP REC Calc'!$B$75:$B$138,'ABP REC Spend'!$F102)/$C102,
IF(AND(AF102&gt;0,(AG$4-$G102)=(1+$B102)),AF102*(1-Inputs_ByYear!$D$4),
(IF(AND((AG$4-$G102)&lt;(21+$B102),(AG$4-$G102)&gt;(1+$B102)),AF102*(1-Inputs_ByYear!$D$4),0))))</f>
        <v>8925985.0111755319</v>
      </c>
      <c r="AH102" s="233">
        <f>IF(AH$4=$G102+$B102,SUMIFS(INDEX('ABP REC Calc'!$G$75:$AB$138,,MATCH($I102,'ABP REC Calc'!$G$74:$AB$74,0)),'ABP REC Calc'!$C$75:$C$138,'ABP REC Spend'!$E102,'ABP REC Calc'!$B$75:$B$138,'ABP REC Spend'!$F102)/$C102,
IF(AND(AG102&gt;0,(AH$4-$G102)=(1+$B102)),AG102*(1-Inputs_ByYear!$D$4),
(IF(AND((AH$4-$G102)&lt;(21+$B102),(AH$4-$G102)&gt;(1+$B102)),AG102*(1-Inputs_ByYear!$D$4),0))))</f>
        <v>8881355.0861196537</v>
      </c>
    </row>
    <row r="103" spans="2:34" ht="14.75" customHeight="1" x14ac:dyDescent="0.25">
      <c r="B103" s="332" cm="1">
        <f t="array" ref="B103">INDEX(Inputs_ByYear!$D$78:$D$83, MATCH('ABP REC Spend'!$E103, Inputs_ByYear!$B$78:$B$83,0),)</f>
        <v>2</v>
      </c>
      <c r="C103" s="332" cm="1">
        <f t="array" ref="C103">INDEX(Inputs_ByYear!$D$60:$D$65, MATCH('ABP REC Spend'!$E103,Inputs_ByYear!$B$60:$B$65,0),)</f>
        <v>20</v>
      </c>
      <c r="D103" s="332" t="str" cm="1">
        <f t="array" ref="D103">INDEX(Inputs_ByYear!$D$69:$D$74, MATCH('ABP REC Spend'!$E103, Inputs_ByYear!$B$69:$B$74,0),)</f>
        <v>n/a</v>
      </c>
      <c r="E103" s="222" t="s">
        <v>235</v>
      </c>
      <c r="F103" s="219" t="s">
        <v>258</v>
      </c>
      <c r="G103" s="219">
        <f t="shared" si="5"/>
        <v>2031</v>
      </c>
      <c r="H103" s="219"/>
      <c r="I103" s="227" t="s">
        <v>29</v>
      </c>
      <c r="J103" s="234">
        <v>0</v>
      </c>
      <c r="K103" s="234">
        <v>0</v>
      </c>
      <c r="L103" s="233">
        <f>IF(L$4=$G103+$B103,SUMIFS(INDEX('ABP REC Calc'!$G$75:$AB$138,,MATCH($I103,'ABP REC Calc'!$G$74:$AB$74,0)),'ABP REC Calc'!$C$75:$C$138,'ABP REC Spend'!$E103,'ABP REC Calc'!$B$75:$B$138,'ABP REC Spend'!$F103)/$C103,
IF(AND(K103&gt;0,(L$4-$G103)=(1+$B103)),K103*(1-Inputs_ByYear!$D$4),
(IF(AND((L$4-$G103)&lt;(21+$B103),(L$4-$G103)&gt;(1+$B103)),K103*(1-Inputs_ByYear!$D$4),0))))</f>
        <v>0</v>
      </c>
      <c r="M103" s="233">
        <f>IF(M$4=$G103+$B103,SUMIFS(INDEX('ABP REC Calc'!$G$75:$AB$138,,MATCH($I103,'ABP REC Calc'!$G$74:$AB$74,0)),'ABP REC Calc'!$C$75:$C$138,'ABP REC Spend'!$E103,'ABP REC Calc'!$B$75:$B$138,'ABP REC Spend'!$F103)/$C103,
IF(AND(L103&gt;0,(M$4-$G103)=(1+$B103)),L103*(1-Inputs_ByYear!$D$4),
(IF(AND((M$4-$G103)&lt;(21+$B103),(M$4-$G103)&gt;(1+$B103)),L103*(1-Inputs_ByYear!$D$4),0))))</f>
        <v>0</v>
      </c>
      <c r="N103" s="233">
        <f>IF(N$4=$G103+$B103,SUMIFS(INDEX('ABP REC Calc'!$G$75:$AB$138,,MATCH($I103,'ABP REC Calc'!$G$74:$AB$74,0)),'ABP REC Calc'!$C$75:$C$138,'ABP REC Spend'!$E103,'ABP REC Calc'!$B$75:$B$138,'ABP REC Spend'!$F103)/$C103,
IF(AND(M103&gt;0,(N$4-$G103)=(1+$B103)),M103*(1-Inputs_ByYear!$D$4),
(IF(AND((N$4-$G103)&lt;(21+$B103),(N$4-$G103)&gt;(1+$B103)),M103*(1-Inputs_ByYear!$D$4),0))))</f>
        <v>0</v>
      </c>
      <c r="O103" s="233">
        <f>IF(O$4=$G103+$B103,SUMIFS(INDEX('ABP REC Calc'!$G$75:$AB$138,,MATCH($I103,'ABP REC Calc'!$G$74:$AB$74,0)),'ABP REC Calc'!$C$75:$C$138,'ABP REC Spend'!$E103,'ABP REC Calc'!$B$75:$B$138,'ABP REC Spend'!$F103)/$C103,
IF(AND(N103&gt;0,(O$4-$G103)=(1+$B103)),N103*(1-Inputs_ByYear!$D$4),
(IF(AND((O$4-$G103)&lt;(21+$B103),(O$4-$G103)&gt;(1+$B103)),N103*(1-Inputs_ByYear!$D$4),0))))</f>
        <v>0</v>
      </c>
      <c r="P103" s="233">
        <f>IF(P$4=$G103+$B103,SUMIFS(INDEX('ABP REC Calc'!$G$75:$AB$138,,MATCH($I103,'ABP REC Calc'!$G$74:$AB$74,0)),'ABP REC Calc'!$C$75:$C$138,'ABP REC Spend'!$E103,'ABP REC Calc'!$B$75:$B$138,'ABP REC Spend'!$F103)/$C103,
IF(AND(O103&gt;0,(P$4-$G103)=(1+$B103)),O103*(1-Inputs_ByYear!$D$4),
(IF(AND((P$4-$G103)&lt;(21+$B103),(P$4-$G103)&gt;(1+$B103)),O103*(1-Inputs_ByYear!$D$4),0))))</f>
        <v>0</v>
      </c>
      <c r="Q103" s="233">
        <f>IF(Q$4=$G103+$B103,SUMIFS(INDEX('ABP REC Calc'!$G$75:$AB$138,,MATCH($I103,'ABP REC Calc'!$G$74:$AB$74,0)),'ABP REC Calc'!$C$75:$C$138,'ABP REC Spend'!$E103,'ABP REC Calc'!$B$75:$B$138,'ABP REC Spend'!$F103)/$C103,
IF(AND(P103&gt;0,(Q$4-$G103)=(1+$B103)),P103*(1-Inputs_ByYear!$D$4),
(IF(AND((Q$4-$G103)&lt;(21+$B103),(Q$4-$G103)&gt;(1+$B103)),P103*(1-Inputs_ByYear!$D$4),0))))</f>
        <v>0</v>
      </c>
      <c r="R103" s="233">
        <f>IF(R$4=$G103+$B103,SUMIFS(INDEX('ABP REC Calc'!$G$75:$AB$138,,MATCH($I103,'ABP REC Calc'!$G$74:$AB$74,0)),'ABP REC Calc'!$C$75:$C$138,'ABP REC Spend'!$E103,'ABP REC Calc'!$B$75:$B$138,'ABP REC Spend'!$F103)/$C103,
IF(AND(Q103&gt;0,(R$4-$G103)=(1+$B103)),Q103*(1-Inputs_ByYear!$D$4),
(IF(AND((R$4-$G103)&lt;(21+$B103),(R$4-$G103)&gt;(1+$B103)),Q103*(1-Inputs_ByYear!$D$4),0))))</f>
        <v>0</v>
      </c>
      <c r="S103" s="233">
        <f>IF(S$4=$G103+$B103,SUMIFS(INDEX('ABP REC Calc'!$G$75:$AB$138,,MATCH($I103,'ABP REC Calc'!$G$74:$AB$74,0)),'ABP REC Calc'!$C$75:$C$138,'ABP REC Spend'!$E103,'ABP REC Calc'!$B$75:$B$138,'ABP REC Spend'!$F103)/$C103,
IF(AND(R103&gt;0,(S$4-$G103)=(1+$B103)),R103*(1-Inputs_ByYear!$D$4),
(IF(AND((S$4-$G103)&lt;(21+$B103),(S$4-$G103)&gt;(1+$B103)),R103*(1-Inputs_ByYear!$D$4),0))))</f>
        <v>6351172.0480266334</v>
      </c>
      <c r="T103" s="233">
        <f>IF(T$4=$G103+$B103,SUMIFS(INDEX('ABP REC Calc'!$G$75:$AB$138,,MATCH($I103,'ABP REC Calc'!$G$74:$AB$74,0)),'ABP REC Calc'!$C$75:$C$138,'ABP REC Spend'!$E103,'ABP REC Calc'!$B$75:$B$138,'ABP REC Spend'!$F103)/$C103,
IF(AND(S103&gt;0,(T$4-$G103)=(1+$B103)),S103*(1-Inputs_ByYear!$D$4),
(IF(AND((T$4-$G103)&lt;(21+$B103),(T$4-$G103)&gt;(1+$B103)),S103*(1-Inputs_ByYear!$D$4),0))))</f>
        <v>6319416.1877865</v>
      </c>
      <c r="U103" s="233">
        <f>IF(U$4=$G103+$B103,SUMIFS(INDEX('ABP REC Calc'!$G$75:$AB$138,,MATCH($I103,'ABP REC Calc'!$G$74:$AB$74,0)),'ABP REC Calc'!$C$75:$C$138,'ABP REC Spend'!$E103,'ABP REC Calc'!$B$75:$B$138,'ABP REC Spend'!$F103)/$C103,
IF(AND(T103&gt;0,(U$4-$G103)=(1+$B103)),T103*(1-Inputs_ByYear!$D$4),
(IF(AND((U$4-$G103)&lt;(21+$B103),(U$4-$G103)&gt;(1+$B103)),T103*(1-Inputs_ByYear!$D$4),0))))</f>
        <v>6287819.1068475675</v>
      </c>
      <c r="V103" s="233">
        <f>IF(V$4=$G103+$B103,SUMIFS(INDEX('ABP REC Calc'!$G$75:$AB$138,,MATCH($I103,'ABP REC Calc'!$G$74:$AB$74,0)),'ABP REC Calc'!$C$75:$C$138,'ABP REC Spend'!$E103,'ABP REC Calc'!$B$75:$B$138,'ABP REC Spend'!$F103)/$C103,
IF(AND(U103&gt;0,(V$4-$G103)=(1+$B103)),U103*(1-Inputs_ByYear!$D$4),
(IF(AND((V$4-$G103)&lt;(21+$B103),(V$4-$G103)&gt;(1+$B103)),U103*(1-Inputs_ByYear!$D$4),0))))</f>
        <v>6256380.0113133295</v>
      </c>
      <c r="W103" s="233">
        <f>IF(W$4=$G103+$B103,SUMIFS(INDEX('ABP REC Calc'!$G$75:$AB$138,,MATCH($I103,'ABP REC Calc'!$G$74:$AB$74,0)),'ABP REC Calc'!$C$75:$C$138,'ABP REC Spend'!$E103,'ABP REC Calc'!$B$75:$B$138,'ABP REC Spend'!$F103)/$C103,
IF(AND(V103&gt;0,(W$4-$G103)=(1+$B103)),V103*(1-Inputs_ByYear!$D$4),
(IF(AND((W$4-$G103)&lt;(21+$B103),(W$4-$G103)&gt;(1+$B103)),V103*(1-Inputs_ByYear!$D$4),0))))</f>
        <v>6225098.1112567624</v>
      </c>
      <c r="X103" s="233">
        <f>IF(X$4=$G103+$B103,SUMIFS(INDEX('ABP REC Calc'!$G$75:$AB$138,,MATCH($I103,'ABP REC Calc'!$G$74:$AB$74,0)),'ABP REC Calc'!$C$75:$C$138,'ABP REC Spend'!$E103,'ABP REC Calc'!$B$75:$B$138,'ABP REC Spend'!$F103)/$C103,
IF(AND(W103&gt;0,(X$4-$G103)=(1+$B103)),W103*(1-Inputs_ByYear!$D$4),
(IF(AND((X$4-$G103)&lt;(21+$B103),(X$4-$G103)&gt;(1+$B103)),W103*(1-Inputs_ByYear!$D$4),0))))</f>
        <v>6193972.6207004786</v>
      </c>
      <c r="Y103" s="233">
        <f>IF(Y$4=$G103+$B103,SUMIFS(INDEX('ABP REC Calc'!$G$75:$AB$138,,MATCH($I103,'ABP REC Calc'!$G$74:$AB$74,0)),'ABP REC Calc'!$C$75:$C$138,'ABP REC Spend'!$E103,'ABP REC Calc'!$B$75:$B$138,'ABP REC Spend'!$F103)/$C103,
IF(AND(X103&gt;0,(Y$4-$G103)=(1+$B103)),X103*(1-Inputs_ByYear!$D$4),
(IF(AND((Y$4-$G103)&lt;(21+$B103),(Y$4-$G103)&gt;(1+$B103)),X103*(1-Inputs_ByYear!$D$4),0))))</f>
        <v>6163002.7575969761</v>
      </c>
      <c r="Z103" s="233">
        <f>IF(Z$4=$G103+$B103,SUMIFS(INDEX('ABP REC Calc'!$G$75:$AB$138,,MATCH($I103,'ABP REC Calc'!$G$74:$AB$74,0)),'ABP REC Calc'!$C$75:$C$138,'ABP REC Spend'!$E103,'ABP REC Calc'!$B$75:$B$138,'ABP REC Spend'!$F103)/$C103,
IF(AND(Y103&gt;0,(Z$4-$G103)=(1+$B103)),Y103*(1-Inputs_ByYear!$D$4),
(IF(AND((Z$4-$G103)&lt;(21+$B103),(Z$4-$G103)&gt;(1+$B103)),Y103*(1-Inputs_ByYear!$D$4),0))))</f>
        <v>6132187.7438089913</v>
      </c>
      <c r="AA103" s="233">
        <f>IF(AA$4=$G103+$B103,SUMIFS(INDEX('ABP REC Calc'!$G$75:$AB$138,,MATCH($I103,'ABP REC Calc'!$G$74:$AB$74,0)),'ABP REC Calc'!$C$75:$C$138,'ABP REC Spend'!$E103,'ABP REC Calc'!$B$75:$B$138,'ABP REC Spend'!$F103)/$C103,
IF(AND(Z103&gt;0,(AA$4-$G103)=(1+$B103)),Z103*(1-Inputs_ByYear!$D$4),
(IF(AND((AA$4-$G103)&lt;(21+$B103),(AA$4-$G103)&gt;(1+$B103)),Z103*(1-Inputs_ByYear!$D$4),0))))</f>
        <v>6101526.8050899459</v>
      </c>
      <c r="AB103" s="233">
        <f>IF(AB$4=$G103+$B103,SUMIFS(INDEX('ABP REC Calc'!$G$75:$AB$138,,MATCH($I103,'ABP REC Calc'!$G$74:$AB$74,0)),'ABP REC Calc'!$C$75:$C$138,'ABP REC Spend'!$E103,'ABP REC Calc'!$B$75:$B$138,'ABP REC Spend'!$F103)/$C103,
IF(AND(AA103&gt;0,(AB$4-$G103)=(1+$B103)),AA103*(1-Inputs_ByYear!$D$4),
(IF(AND((AB$4-$G103)&lt;(21+$B103),(AB$4-$G103)&gt;(1+$B103)),AA103*(1-Inputs_ByYear!$D$4),0))))</f>
        <v>6071019.171064496</v>
      </c>
      <c r="AC103" s="233">
        <f>IF(AC$4=$G103+$B103,SUMIFS(INDEX('ABP REC Calc'!$G$75:$AB$138,,MATCH($I103,'ABP REC Calc'!$G$74:$AB$74,0)),'ABP REC Calc'!$C$75:$C$138,'ABP REC Spend'!$E103,'ABP REC Calc'!$B$75:$B$138,'ABP REC Spend'!$F103)/$C103,
IF(AND(AB103&gt;0,(AC$4-$G103)=(1+$B103)),AB103*(1-Inputs_ByYear!$D$4),
(IF(AND((AC$4-$G103)&lt;(21+$B103),(AC$4-$G103)&gt;(1+$B103)),AB103*(1-Inputs_ByYear!$D$4),0))))</f>
        <v>6040664.0752091734</v>
      </c>
      <c r="AD103" s="233">
        <f>IF(AD$4=$G103+$B103,SUMIFS(INDEX('ABP REC Calc'!$G$75:$AB$138,,MATCH($I103,'ABP REC Calc'!$G$74:$AB$74,0)),'ABP REC Calc'!$C$75:$C$138,'ABP REC Spend'!$E103,'ABP REC Calc'!$B$75:$B$138,'ABP REC Spend'!$F103)/$C103,
IF(AND(AC103&gt;0,(AD$4-$G103)=(1+$B103)),AC103*(1-Inputs_ByYear!$D$4),
(IF(AND((AD$4-$G103)&lt;(21+$B103),(AD$4-$G103)&gt;(1+$B103)),AC103*(1-Inputs_ByYear!$D$4),0))))</f>
        <v>6010460.7548331274</v>
      </c>
      <c r="AE103" s="233">
        <f>IF(AE$4=$G103+$B103,SUMIFS(INDEX('ABP REC Calc'!$G$75:$AB$138,,MATCH($I103,'ABP REC Calc'!$G$74:$AB$74,0)),'ABP REC Calc'!$C$75:$C$138,'ABP REC Spend'!$E103,'ABP REC Calc'!$B$75:$B$138,'ABP REC Spend'!$F103)/$C103,
IF(AND(AD103&gt;0,(AE$4-$G103)=(1+$B103)),AD103*(1-Inputs_ByYear!$D$4),
(IF(AND((AE$4-$G103)&lt;(21+$B103),(AE$4-$G103)&gt;(1+$B103)),AD103*(1-Inputs_ByYear!$D$4),0))))</f>
        <v>5980408.4510589615</v>
      </c>
      <c r="AF103" s="233">
        <f>IF(AF$4=$G103+$B103,SUMIFS(INDEX('ABP REC Calc'!$G$75:$AB$138,,MATCH($I103,'ABP REC Calc'!$G$74:$AB$74,0)),'ABP REC Calc'!$C$75:$C$138,'ABP REC Spend'!$E103,'ABP REC Calc'!$B$75:$B$138,'ABP REC Spend'!$F103)/$C103,
IF(AND(AE103&gt;0,(AF$4-$G103)=(1+$B103)),AE103*(1-Inputs_ByYear!$D$4),
(IF(AND((AF$4-$G103)&lt;(21+$B103),(AF$4-$G103)&gt;(1+$B103)),AE103*(1-Inputs_ByYear!$D$4),0))))</f>
        <v>5950506.4088036669</v>
      </c>
      <c r="AG103" s="233">
        <f>IF(AG$4=$G103+$B103,SUMIFS(INDEX('ABP REC Calc'!$G$75:$AB$138,,MATCH($I103,'ABP REC Calc'!$G$74:$AB$74,0)),'ABP REC Calc'!$C$75:$C$138,'ABP REC Spend'!$E103,'ABP REC Calc'!$B$75:$B$138,'ABP REC Spend'!$F103)/$C103,
IF(AND(AF103&gt;0,(AG$4-$G103)=(1+$B103)),AF103*(1-Inputs_ByYear!$D$4),
(IF(AND((AG$4-$G103)&lt;(21+$B103),(AG$4-$G103)&gt;(1+$B103)),AF103*(1-Inputs_ByYear!$D$4),0))))</f>
        <v>5920753.8767596483</v>
      </c>
      <c r="AH103" s="233">
        <f>IF(AH$4=$G103+$B103,SUMIFS(INDEX('ABP REC Calc'!$G$75:$AB$138,,MATCH($I103,'ABP REC Calc'!$G$74:$AB$74,0)),'ABP REC Calc'!$C$75:$C$138,'ABP REC Spend'!$E103,'ABP REC Calc'!$B$75:$B$138,'ABP REC Spend'!$F103)/$C103,
IF(AND(AG103&gt;0,(AH$4-$G103)=(1+$B103)),AG103*(1-Inputs_ByYear!$D$4),
(IF(AND((AH$4-$G103)&lt;(21+$B103),(AH$4-$G103)&gt;(1+$B103)),AG103*(1-Inputs_ByYear!$D$4),0))))</f>
        <v>5891150.10737585</v>
      </c>
    </row>
    <row r="104" spans="2:34" ht="14.75" customHeight="1" x14ac:dyDescent="0.25">
      <c r="B104" s="332" cm="1">
        <f t="array" ref="B104">INDEX(Inputs_ByYear!$D$78:$D$83, MATCH('ABP REC Spend'!$E104, Inputs_ByYear!$B$78:$B$83,0),)</f>
        <v>2</v>
      </c>
      <c r="C104" s="332" cm="1">
        <f t="array" ref="C104">INDEX(Inputs_ByYear!$D$60:$D$65, MATCH('ABP REC Spend'!$E104,Inputs_ByYear!$B$60:$B$65,0),)</f>
        <v>20</v>
      </c>
      <c r="D104" s="332" t="str" cm="1">
        <f t="array" ref="D104">INDEX(Inputs_ByYear!$D$69:$D$74, MATCH('ABP REC Spend'!$E104, Inputs_ByYear!$B$69:$B$74,0),)</f>
        <v>n/a</v>
      </c>
      <c r="E104" s="222" t="s">
        <v>235</v>
      </c>
      <c r="F104" s="219" t="s">
        <v>258</v>
      </c>
      <c r="G104" s="219">
        <f t="shared" si="5"/>
        <v>2032</v>
      </c>
      <c r="H104" s="219"/>
      <c r="I104" s="227" t="s">
        <v>30</v>
      </c>
      <c r="J104" s="234">
        <v>0</v>
      </c>
      <c r="K104" s="234">
        <v>0</v>
      </c>
      <c r="L104" s="233">
        <f>IF(L$4=$G104+$B104,SUMIFS(INDEX('ABP REC Calc'!$G$75:$AB$138,,MATCH($I104,'ABP REC Calc'!$G$74:$AB$74,0)),'ABP REC Calc'!$C$75:$C$138,'ABP REC Spend'!$E104,'ABP REC Calc'!$B$75:$B$138,'ABP REC Spend'!$F104)/$C104,
IF(AND(K104&gt;0,(L$4-$G104)=(1+$B104)),K104*(1-Inputs_ByYear!$D$4),
(IF(AND((L$4-$G104)&lt;(21+$B104),(L$4-$G104)&gt;(1+$B104)),K104*(1-Inputs_ByYear!$D$4),0))))</f>
        <v>0</v>
      </c>
      <c r="M104" s="233">
        <f>IF(M$4=$G104+$B104,SUMIFS(INDEX('ABP REC Calc'!$G$75:$AB$138,,MATCH($I104,'ABP REC Calc'!$G$74:$AB$74,0)),'ABP REC Calc'!$C$75:$C$138,'ABP REC Spend'!$E104,'ABP REC Calc'!$B$75:$B$138,'ABP REC Spend'!$F104)/$C104,
IF(AND(L104&gt;0,(M$4-$G104)=(1+$B104)),L104*(1-Inputs_ByYear!$D$4),
(IF(AND((M$4-$G104)&lt;(21+$B104),(M$4-$G104)&gt;(1+$B104)),L104*(1-Inputs_ByYear!$D$4),0))))</f>
        <v>0</v>
      </c>
      <c r="N104" s="233">
        <f>IF(N$4=$G104+$B104,SUMIFS(INDEX('ABP REC Calc'!$G$75:$AB$138,,MATCH($I104,'ABP REC Calc'!$G$74:$AB$74,0)),'ABP REC Calc'!$C$75:$C$138,'ABP REC Spend'!$E104,'ABP REC Calc'!$B$75:$B$138,'ABP REC Spend'!$F104)/$C104,
IF(AND(M104&gt;0,(N$4-$G104)=(1+$B104)),M104*(1-Inputs_ByYear!$D$4),
(IF(AND((N$4-$G104)&lt;(21+$B104),(N$4-$G104)&gt;(1+$B104)),M104*(1-Inputs_ByYear!$D$4),0))))</f>
        <v>0</v>
      </c>
      <c r="O104" s="233">
        <f>IF(O$4=$G104+$B104,SUMIFS(INDEX('ABP REC Calc'!$G$75:$AB$138,,MATCH($I104,'ABP REC Calc'!$G$74:$AB$74,0)),'ABP REC Calc'!$C$75:$C$138,'ABP REC Spend'!$E104,'ABP REC Calc'!$B$75:$B$138,'ABP REC Spend'!$F104)/$C104,
IF(AND(N104&gt;0,(O$4-$G104)=(1+$B104)),N104*(1-Inputs_ByYear!$D$4),
(IF(AND((O$4-$G104)&lt;(21+$B104),(O$4-$G104)&gt;(1+$B104)),N104*(1-Inputs_ByYear!$D$4),0))))</f>
        <v>0</v>
      </c>
      <c r="P104" s="233">
        <f>IF(P$4=$G104+$B104,SUMIFS(INDEX('ABP REC Calc'!$G$75:$AB$138,,MATCH($I104,'ABP REC Calc'!$G$74:$AB$74,0)),'ABP REC Calc'!$C$75:$C$138,'ABP REC Spend'!$E104,'ABP REC Calc'!$B$75:$B$138,'ABP REC Spend'!$F104)/$C104,
IF(AND(O104&gt;0,(P$4-$G104)=(1+$B104)),O104*(1-Inputs_ByYear!$D$4),
(IF(AND((P$4-$G104)&lt;(21+$B104),(P$4-$G104)&gt;(1+$B104)),O104*(1-Inputs_ByYear!$D$4),0))))</f>
        <v>0</v>
      </c>
      <c r="Q104" s="233">
        <f>IF(Q$4=$G104+$B104,SUMIFS(INDEX('ABP REC Calc'!$G$75:$AB$138,,MATCH($I104,'ABP REC Calc'!$G$74:$AB$74,0)),'ABP REC Calc'!$C$75:$C$138,'ABP REC Spend'!$E104,'ABP REC Calc'!$B$75:$B$138,'ABP REC Spend'!$F104)/$C104,
IF(AND(P104&gt;0,(Q$4-$G104)=(1+$B104)),P104*(1-Inputs_ByYear!$D$4),
(IF(AND((Q$4-$G104)&lt;(21+$B104),(Q$4-$G104)&gt;(1+$B104)),P104*(1-Inputs_ByYear!$D$4),0))))</f>
        <v>0</v>
      </c>
      <c r="R104" s="233">
        <f>IF(R$4=$G104+$B104,SUMIFS(INDEX('ABP REC Calc'!$G$75:$AB$138,,MATCH($I104,'ABP REC Calc'!$G$74:$AB$74,0)),'ABP REC Calc'!$C$75:$C$138,'ABP REC Spend'!$E104,'ABP REC Calc'!$B$75:$B$138,'ABP REC Spend'!$F104)/$C104,
IF(AND(Q104&gt;0,(R$4-$G104)=(1+$B104)),Q104*(1-Inputs_ByYear!$D$4),
(IF(AND((R$4-$G104)&lt;(21+$B104),(R$4-$G104)&gt;(1+$B104)),Q104*(1-Inputs_ByYear!$D$4),0))))</f>
        <v>0</v>
      </c>
      <c r="S104" s="233">
        <f>IF(S$4=$G104+$B104,SUMIFS(INDEX('ABP REC Calc'!$G$75:$AB$138,,MATCH($I104,'ABP REC Calc'!$G$74:$AB$74,0)),'ABP REC Calc'!$C$75:$C$138,'ABP REC Spend'!$E104,'ABP REC Calc'!$B$75:$B$138,'ABP REC Spend'!$F104)/$C104,
IF(AND(R104&gt;0,(S$4-$G104)=(1+$B104)),R104*(1-Inputs_ByYear!$D$4),
(IF(AND((S$4-$G104)&lt;(21+$B104),(S$4-$G104)&gt;(1+$B104)),R104*(1-Inputs_ByYear!$D$4),0))))</f>
        <v>0</v>
      </c>
      <c r="T104" s="233">
        <f>IF(T$4=$G104+$B104,SUMIFS(INDEX('ABP REC Calc'!$G$75:$AB$138,,MATCH($I104,'ABP REC Calc'!$G$74:$AB$74,0)),'ABP REC Calc'!$C$75:$C$138,'ABP REC Spend'!$E104,'ABP REC Calc'!$B$75:$B$138,'ABP REC Spend'!$F104)/$C104,
IF(AND(S104&gt;0,(T$4-$G104)=(1+$B104)),S104*(1-Inputs_ByYear!$D$4),
(IF(AND((T$4-$G104)&lt;(21+$B104),(T$4-$G104)&gt;(1+$B104)),S104*(1-Inputs_ByYear!$D$4),0))))</f>
        <v>6287660.3275463665</v>
      </c>
      <c r="U104" s="233">
        <f>IF(U$4=$G104+$B104,SUMIFS(INDEX('ABP REC Calc'!$G$75:$AB$138,,MATCH($I104,'ABP REC Calc'!$G$74:$AB$74,0)),'ABP REC Calc'!$C$75:$C$138,'ABP REC Spend'!$E104,'ABP REC Calc'!$B$75:$B$138,'ABP REC Spend'!$F104)/$C104,
IF(AND(T104&gt;0,(U$4-$G104)=(1+$B104)),T104*(1-Inputs_ByYear!$D$4),
(IF(AND((U$4-$G104)&lt;(21+$B104),(U$4-$G104)&gt;(1+$B104)),T104*(1-Inputs_ByYear!$D$4),0))))</f>
        <v>6256222.025908635</v>
      </c>
      <c r="V104" s="233">
        <f>IF(V$4=$G104+$B104,SUMIFS(INDEX('ABP REC Calc'!$G$75:$AB$138,,MATCH($I104,'ABP REC Calc'!$G$74:$AB$74,0)),'ABP REC Calc'!$C$75:$C$138,'ABP REC Spend'!$E104,'ABP REC Calc'!$B$75:$B$138,'ABP REC Spend'!$F104)/$C104,
IF(AND(U104&gt;0,(V$4-$G104)=(1+$B104)),U104*(1-Inputs_ByYear!$D$4),
(IF(AND((V$4-$G104)&lt;(21+$B104),(V$4-$G104)&gt;(1+$B104)),U104*(1-Inputs_ByYear!$D$4),0))))</f>
        <v>6224940.9157790914</v>
      </c>
      <c r="W104" s="233">
        <f>IF(W$4=$G104+$B104,SUMIFS(INDEX('ABP REC Calc'!$G$75:$AB$138,,MATCH($I104,'ABP REC Calc'!$G$74:$AB$74,0)),'ABP REC Calc'!$C$75:$C$138,'ABP REC Spend'!$E104,'ABP REC Calc'!$B$75:$B$138,'ABP REC Spend'!$F104)/$C104,
IF(AND(V104&gt;0,(W$4-$G104)=(1+$B104)),V104*(1-Inputs_ByYear!$D$4),
(IF(AND((W$4-$G104)&lt;(21+$B104),(W$4-$G104)&gt;(1+$B104)),V104*(1-Inputs_ByYear!$D$4),0))))</f>
        <v>6193816.2112001963</v>
      </c>
      <c r="X104" s="233">
        <f>IF(X$4=$G104+$B104,SUMIFS(INDEX('ABP REC Calc'!$G$75:$AB$138,,MATCH($I104,'ABP REC Calc'!$G$74:$AB$74,0)),'ABP REC Calc'!$C$75:$C$138,'ABP REC Spend'!$E104,'ABP REC Calc'!$B$75:$B$138,'ABP REC Spend'!$F104)/$C104,
IF(AND(W104&gt;0,(X$4-$G104)=(1+$B104)),W104*(1-Inputs_ByYear!$D$4),
(IF(AND((X$4-$G104)&lt;(21+$B104),(X$4-$G104)&gt;(1+$B104)),W104*(1-Inputs_ByYear!$D$4),0))))</f>
        <v>6162847.1301441956</v>
      </c>
      <c r="Y104" s="233">
        <f>IF(Y$4=$G104+$B104,SUMIFS(INDEX('ABP REC Calc'!$G$75:$AB$138,,MATCH($I104,'ABP REC Calc'!$G$74:$AB$74,0)),'ABP REC Calc'!$C$75:$C$138,'ABP REC Spend'!$E104,'ABP REC Calc'!$B$75:$B$138,'ABP REC Spend'!$F104)/$C104,
IF(AND(X104&gt;0,(Y$4-$G104)=(1+$B104)),X104*(1-Inputs_ByYear!$D$4),
(IF(AND((Y$4-$G104)&lt;(21+$B104),(Y$4-$G104)&gt;(1+$B104)),X104*(1-Inputs_ByYear!$D$4),0))))</f>
        <v>6132032.8944934746</v>
      </c>
      <c r="Z104" s="233">
        <f>IF(Z$4=$G104+$B104,SUMIFS(INDEX('ABP REC Calc'!$G$75:$AB$138,,MATCH($I104,'ABP REC Calc'!$G$74:$AB$74,0)),'ABP REC Calc'!$C$75:$C$138,'ABP REC Spend'!$E104,'ABP REC Calc'!$B$75:$B$138,'ABP REC Spend'!$F104)/$C104,
IF(AND(Y104&gt;0,(Z$4-$G104)=(1+$B104)),Y104*(1-Inputs_ByYear!$D$4),
(IF(AND((Z$4-$G104)&lt;(21+$B104),(Z$4-$G104)&gt;(1+$B104)),Y104*(1-Inputs_ByYear!$D$4),0))))</f>
        <v>6101372.7300210074</v>
      </c>
      <c r="AA104" s="233">
        <f>IF(AA$4=$G104+$B104,SUMIFS(INDEX('ABP REC Calc'!$G$75:$AB$138,,MATCH($I104,'ABP REC Calc'!$G$74:$AB$74,0)),'ABP REC Calc'!$C$75:$C$138,'ABP REC Spend'!$E104,'ABP REC Calc'!$B$75:$B$138,'ABP REC Spend'!$F104)/$C104,
IF(AND(Z104&gt;0,(AA$4-$G104)=(1+$B104)),Z104*(1-Inputs_ByYear!$D$4),
(IF(AND((AA$4-$G104)&lt;(21+$B104),(AA$4-$G104)&gt;(1+$B104)),Z104*(1-Inputs_ByYear!$D$4),0))))</f>
        <v>6070865.8663709024</v>
      </c>
      <c r="AB104" s="233">
        <f>IF(AB$4=$G104+$B104,SUMIFS(INDEX('ABP REC Calc'!$G$75:$AB$138,,MATCH($I104,'ABP REC Calc'!$G$74:$AB$74,0)),'ABP REC Calc'!$C$75:$C$138,'ABP REC Spend'!$E104,'ABP REC Calc'!$B$75:$B$138,'ABP REC Spend'!$F104)/$C104,
IF(AND(AA104&gt;0,(AB$4-$G104)=(1+$B104)),AA104*(1-Inputs_ByYear!$D$4),
(IF(AND((AB$4-$G104)&lt;(21+$B104),(AB$4-$G104)&gt;(1+$B104)),AA104*(1-Inputs_ByYear!$D$4),0))))</f>
        <v>6040511.537039048</v>
      </c>
      <c r="AC104" s="233">
        <f>IF(AC$4=$G104+$B104,SUMIFS(INDEX('ABP REC Calc'!$G$75:$AB$138,,MATCH($I104,'ABP REC Calc'!$G$74:$AB$74,0)),'ABP REC Calc'!$C$75:$C$138,'ABP REC Spend'!$E104,'ABP REC Calc'!$B$75:$B$138,'ABP REC Spend'!$F104)/$C104,
IF(AND(AB104&gt;0,(AC$4-$G104)=(1+$B104)),AB104*(1-Inputs_ByYear!$D$4),
(IF(AND((AC$4-$G104)&lt;(21+$B104),(AC$4-$G104)&gt;(1+$B104)),AB104*(1-Inputs_ByYear!$D$4),0))))</f>
        <v>6010308.9793538526</v>
      </c>
      <c r="AD104" s="233">
        <f>IF(AD$4=$G104+$B104,SUMIFS(INDEX('ABP REC Calc'!$G$75:$AB$138,,MATCH($I104,'ABP REC Calc'!$G$74:$AB$74,0)),'ABP REC Calc'!$C$75:$C$138,'ABP REC Spend'!$E104,'ABP REC Calc'!$B$75:$B$138,'ABP REC Spend'!$F104)/$C104,
IF(AND(AC104&gt;0,(AD$4-$G104)=(1+$B104)),AC104*(1-Inputs_ByYear!$D$4),
(IF(AND((AD$4-$G104)&lt;(21+$B104),(AD$4-$G104)&gt;(1+$B104)),AC104*(1-Inputs_ByYear!$D$4),0))))</f>
        <v>5980257.4344570832</v>
      </c>
      <c r="AE104" s="233">
        <f>IF(AE$4=$G104+$B104,SUMIFS(INDEX('ABP REC Calc'!$G$75:$AB$138,,MATCH($I104,'ABP REC Calc'!$G$74:$AB$74,0)),'ABP REC Calc'!$C$75:$C$138,'ABP REC Spend'!$E104,'ABP REC Calc'!$B$75:$B$138,'ABP REC Spend'!$F104)/$C104,
IF(AND(AD104&gt;0,(AE$4-$G104)=(1+$B104)),AD104*(1-Inputs_ByYear!$D$4),
(IF(AND((AE$4-$G104)&lt;(21+$B104),(AE$4-$G104)&gt;(1+$B104)),AD104*(1-Inputs_ByYear!$D$4),0))))</f>
        <v>5950356.1472847974</v>
      </c>
      <c r="AF104" s="233">
        <f>IF(AF$4=$G104+$B104,SUMIFS(INDEX('ABP REC Calc'!$G$75:$AB$138,,MATCH($I104,'ABP REC Calc'!$G$74:$AB$74,0)),'ABP REC Calc'!$C$75:$C$138,'ABP REC Spend'!$E104,'ABP REC Calc'!$B$75:$B$138,'ABP REC Spend'!$F104)/$C104,
IF(AND(AE104&gt;0,(AF$4-$G104)=(1+$B104)),AE104*(1-Inputs_ByYear!$D$4),
(IF(AND((AF$4-$G104)&lt;(21+$B104),(AF$4-$G104)&gt;(1+$B104)),AE104*(1-Inputs_ByYear!$D$4),0))))</f>
        <v>5920604.3665483734</v>
      </c>
      <c r="AG104" s="233">
        <f>IF(AG$4=$G104+$B104,SUMIFS(INDEX('ABP REC Calc'!$G$75:$AB$138,,MATCH($I104,'ABP REC Calc'!$G$74:$AB$74,0)),'ABP REC Calc'!$C$75:$C$138,'ABP REC Spend'!$E104,'ABP REC Calc'!$B$75:$B$138,'ABP REC Spend'!$F104)/$C104,
IF(AND(AF104&gt;0,(AG$4-$G104)=(1+$B104)),AF104*(1-Inputs_ByYear!$D$4),
(IF(AND((AG$4-$G104)&lt;(21+$B104),(AG$4-$G104)&gt;(1+$B104)),AF104*(1-Inputs_ByYear!$D$4),0))))</f>
        <v>5891001.3447156316</v>
      </c>
      <c r="AH104" s="233">
        <f>IF(AH$4=$G104+$B104,SUMIFS(INDEX('ABP REC Calc'!$G$75:$AB$138,,MATCH($I104,'ABP REC Calc'!$G$74:$AB$74,0)),'ABP REC Calc'!$C$75:$C$138,'ABP REC Spend'!$E104,'ABP REC Calc'!$B$75:$B$138,'ABP REC Spend'!$F104)/$C104,
IF(AND(AG104&gt;0,(AH$4-$G104)=(1+$B104)),AG104*(1-Inputs_ByYear!$D$4),
(IF(AND((AH$4-$G104)&lt;(21+$B104),(AH$4-$G104)&gt;(1+$B104)),AG104*(1-Inputs_ByYear!$D$4),0))))</f>
        <v>5861546.3379920535</v>
      </c>
    </row>
    <row r="105" spans="2:34" ht="14.75" customHeight="1" x14ac:dyDescent="0.25">
      <c r="B105" s="332" cm="1">
        <f t="array" ref="B105">INDEX(Inputs_ByYear!$D$78:$D$83, MATCH('ABP REC Spend'!$E105, Inputs_ByYear!$B$78:$B$83,0),)</f>
        <v>2</v>
      </c>
      <c r="C105" s="332" cm="1">
        <f t="array" ref="C105">INDEX(Inputs_ByYear!$D$60:$D$65, MATCH('ABP REC Spend'!$E105,Inputs_ByYear!$B$60:$B$65,0),)</f>
        <v>20</v>
      </c>
      <c r="D105" s="332" t="str" cm="1">
        <f t="array" ref="D105">INDEX(Inputs_ByYear!$D$69:$D$74, MATCH('ABP REC Spend'!$E105, Inputs_ByYear!$B$69:$B$74,0),)</f>
        <v>n/a</v>
      </c>
      <c r="E105" s="222" t="s">
        <v>235</v>
      </c>
      <c r="F105" s="219" t="s">
        <v>258</v>
      </c>
      <c r="G105" s="219">
        <f t="shared" si="5"/>
        <v>2033</v>
      </c>
      <c r="H105" s="219"/>
      <c r="I105" s="227" t="s">
        <v>31</v>
      </c>
      <c r="J105" s="234">
        <v>0</v>
      </c>
      <c r="K105" s="234">
        <v>0</v>
      </c>
      <c r="L105" s="233">
        <f>IF(L$4=$G105+$B105,SUMIFS(INDEX('ABP REC Calc'!$G$75:$AB$138,,MATCH($I105,'ABP REC Calc'!$G$74:$AB$74,0)),'ABP REC Calc'!$C$75:$C$138,'ABP REC Spend'!$E105,'ABP REC Calc'!$B$75:$B$138,'ABP REC Spend'!$F105)/$C105,
IF(AND(K105&gt;0,(L$4-$G105)=(1+$B105)),K105*(1-Inputs_ByYear!$D$4),
(IF(AND((L$4-$G105)&lt;(21+$B105),(L$4-$G105)&gt;(1+$B105)),K105*(1-Inputs_ByYear!$D$4),0))))</f>
        <v>0</v>
      </c>
      <c r="M105" s="233">
        <f>IF(M$4=$G105+$B105,SUMIFS(INDEX('ABP REC Calc'!$G$75:$AB$138,,MATCH($I105,'ABP REC Calc'!$G$74:$AB$74,0)),'ABP REC Calc'!$C$75:$C$138,'ABP REC Spend'!$E105,'ABP REC Calc'!$B$75:$B$138,'ABP REC Spend'!$F105)/$C105,
IF(AND(L105&gt;0,(M$4-$G105)=(1+$B105)),L105*(1-Inputs_ByYear!$D$4),
(IF(AND((M$4-$G105)&lt;(21+$B105),(M$4-$G105)&gt;(1+$B105)),L105*(1-Inputs_ByYear!$D$4),0))))</f>
        <v>0</v>
      </c>
      <c r="N105" s="233">
        <f>IF(N$4=$G105+$B105,SUMIFS(INDEX('ABP REC Calc'!$G$75:$AB$138,,MATCH($I105,'ABP REC Calc'!$G$74:$AB$74,0)),'ABP REC Calc'!$C$75:$C$138,'ABP REC Spend'!$E105,'ABP REC Calc'!$B$75:$B$138,'ABP REC Spend'!$F105)/$C105,
IF(AND(M105&gt;0,(N$4-$G105)=(1+$B105)),M105*(1-Inputs_ByYear!$D$4),
(IF(AND((N$4-$G105)&lt;(21+$B105),(N$4-$G105)&gt;(1+$B105)),M105*(1-Inputs_ByYear!$D$4),0))))</f>
        <v>0</v>
      </c>
      <c r="O105" s="233">
        <f>IF(O$4=$G105+$B105,SUMIFS(INDEX('ABP REC Calc'!$G$75:$AB$138,,MATCH($I105,'ABP REC Calc'!$G$74:$AB$74,0)),'ABP REC Calc'!$C$75:$C$138,'ABP REC Spend'!$E105,'ABP REC Calc'!$B$75:$B$138,'ABP REC Spend'!$F105)/$C105,
IF(AND(N105&gt;0,(O$4-$G105)=(1+$B105)),N105*(1-Inputs_ByYear!$D$4),
(IF(AND((O$4-$G105)&lt;(21+$B105),(O$4-$G105)&gt;(1+$B105)),N105*(1-Inputs_ByYear!$D$4),0))))</f>
        <v>0</v>
      </c>
      <c r="P105" s="233">
        <f>IF(P$4=$G105+$B105,SUMIFS(INDEX('ABP REC Calc'!$G$75:$AB$138,,MATCH($I105,'ABP REC Calc'!$G$74:$AB$74,0)),'ABP REC Calc'!$C$75:$C$138,'ABP REC Spend'!$E105,'ABP REC Calc'!$B$75:$B$138,'ABP REC Spend'!$F105)/$C105,
IF(AND(O105&gt;0,(P$4-$G105)=(1+$B105)),O105*(1-Inputs_ByYear!$D$4),
(IF(AND((P$4-$G105)&lt;(21+$B105),(P$4-$G105)&gt;(1+$B105)),O105*(1-Inputs_ByYear!$D$4),0))))</f>
        <v>0</v>
      </c>
      <c r="Q105" s="233">
        <f>IF(Q$4=$G105+$B105,SUMIFS(INDEX('ABP REC Calc'!$G$75:$AB$138,,MATCH($I105,'ABP REC Calc'!$G$74:$AB$74,0)),'ABP REC Calc'!$C$75:$C$138,'ABP REC Spend'!$E105,'ABP REC Calc'!$B$75:$B$138,'ABP REC Spend'!$F105)/$C105,
IF(AND(P105&gt;0,(Q$4-$G105)=(1+$B105)),P105*(1-Inputs_ByYear!$D$4),
(IF(AND((Q$4-$G105)&lt;(21+$B105),(Q$4-$G105)&gt;(1+$B105)),P105*(1-Inputs_ByYear!$D$4),0))))</f>
        <v>0</v>
      </c>
      <c r="R105" s="233">
        <f>IF(R$4=$G105+$B105,SUMIFS(INDEX('ABP REC Calc'!$G$75:$AB$138,,MATCH($I105,'ABP REC Calc'!$G$74:$AB$74,0)),'ABP REC Calc'!$C$75:$C$138,'ABP REC Spend'!$E105,'ABP REC Calc'!$B$75:$B$138,'ABP REC Spend'!$F105)/$C105,
IF(AND(Q105&gt;0,(R$4-$G105)=(1+$B105)),Q105*(1-Inputs_ByYear!$D$4),
(IF(AND((R$4-$G105)&lt;(21+$B105),(R$4-$G105)&gt;(1+$B105)),Q105*(1-Inputs_ByYear!$D$4),0))))</f>
        <v>0</v>
      </c>
      <c r="S105" s="233">
        <f>IF(S$4=$G105+$B105,SUMIFS(INDEX('ABP REC Calc'!$G$75:$AB$138,,MATCH($I105,'ABP REC Calc'!$G$74:$AB$74,0)),'ABP REC Calc'!$C$75:$C$138,'ABP REC Spend'!$E105,'ABP REC Calc'!$B$75:$B$138,'ABP REC Spend'!$F105)/$C105,
IF(AND(R105&gt;0,(S$4-$G105)=(1+$B105)),R105*(1-Inputs_ByYear!$D$4),
(IF(AND((S$4-$G105)&lt;(21+$B105),(S$4-$G105)&gt;(1+$B105)),R105*(1-Inputs_ByYear!$D$4),0))))</f>
        <v>0</v>
      </c>
      <c r="T105" s="233">
        <f>IF(T$4=$G105+$B105,SUMIFS(INDEX('ABP REC Calc'!$G$75:$AB$138,,MATCH($I105,'ABP REC Calc'!$G$74:$AB$74,0)),'ABP REC Calc'!$C$75:$C$138,'ABP REC Spend'!$E105,'ABP REC Calc'!$B$75:$B$138,'ABP REC Spend'!$F105)/$C105,
IF(AND(S105&gt;0,(T$4-$G105)=(1+$B105)),S105*(1-Inputs_ByYear!$D$4),
(IF(AND((T$4-$G105)&lt;(21+$B105),(T$4-$G105)&gt;(1+$B105)),S105*(1-Inputs_ByYear!$D$4),0))))</f>
        <v>0</v>
      </c>
      <c r="U105" s="233">
        <f>IF(U$4=$G105+$B105,SUMIFS(INDEX('ABP REC Calc'!$G$75:$AB$138,,MATCH($I105,'ABP REC Calc'!$G$74:$AB$74,0)),'ABP REC Calc'!$C$75:$C$138,'ABP REC Spend'!$E105,'ABP REC Calc'!$B$75:$B$138,'ABP REC Spend'!$F105)/$C105,
IF(AND(T105&gt;0,(U$4-$G105)=(1+$B105)),T105*(1-Inputs_ByYear!$D$4),
(IF(AND((U$4-$G105)&lt;(21+$B105),(U$4-$G105)&gt;(1+$B105)),T105*(1-Inputs_ByYear!$D$4),0))))</f>
        <v>6224783.7242709026</v>
      </c>
      <c r="V105" s="233">
        <f>IF(V$4=$G105+$B105,SUMIFS(INDEX('ABP REC Calc'!$G$75:$AB$138,,MATCH($I105,'ABP REC Calc'!$G$74:$AB$74,0)),'ABP REC Calc'!$C$75:$C$138,'ABP REC Spend'!$E105,'ABP REC Calc'!$B$75:$B$138,'ABP REC Spend'!$F105)/$C105,
IF(AND(U105&gt;0,(V$4-$G105)=(1+$B105)),U105*(1-Inputs_ByYear!$D$4),
(IF(AND((V$4-$G105)&lt;(21+$B105),(V$4-$G105)&gt;(1+$B105)),U105*(1-Inputs_ByYear!$D$4),0))))</f>
        <v>6193659.8056495478</v>
      </c>
      <c r="W105" s="233">
        <f>IF(W$4=$G105+$B105,SUMIFS(INDEX('ABP REC Calc'!$G$75:$AB$138,,MATCH($I105,'ABP REC Calc'!$G$74:$AB$74,0)),'ABP REC Calc'!$C$75:$C$138,'ABP REC Spend'!$E105,'ABP REC Calc'!$B$75:$B$138,'ABP REC Spend'!$F105)/$C105,
IF(AND(V105&gt;0,(W$4-$G105)=(1+$B105)),V105*(1-Inputs_ByYear!$D$4),
(IF(AND((W$4-$G105)&lt;(21+$B105),(W$4-$G105)&gt;(1+$B105)),V105*(1-Inputs_ByYear!$D$4),0))))</f>
        <v>6162691.5066213002</v>
      </c>
      <c r="X105" s="233">
        <f>IF(X$4=$G105+$B105,SUMIFS(INDEX('ABP REC Calc'!$G$75:$AB$138,,MATCH($I105,'ABP REC Calc'!$G$74:$AB$74,0)),'ABP REC Calc'!$C$75:$C$138,'ABP REC Spend'!$E105,'ABP REC Calc'!$B$75:$B$138,'ABP REC Spend'!$F105)/$C105,
IF(AND(W105&gt;0,(X$4-$G105)=(1+$B105)),W105*(1-Inputs_ByYear!$D$4),
(IF(AND((X$4-$G105)&lt;(21+$B105),(X$4-$G105)&gt;(1+$B105)),W105*(1-Inputs_ByYear!$D$4),0))))</f>
        <v>6131878.049088194</v>
      </c>
      <c r="Y105" s="233">
        <f>IF(Y$4=$G105+$B105,SUMIFS(INDEX('ABP REC Calc'!$G$75:$AB$138,,MATCH($I105,'ABP REC Calc'!$G$74:$AB$74,0)),'ABP REC Calc'!$C$75:$C$138,'ABP REC Spend'!$E105,'ABP REC Calc'!$B$75:$B$138,'ABP REC Spend'!$F105)/$C105,
IF(AND(X105&gt;0,(Y$4-$G105)=(1+$B105)),X105*(1-Inputs_ByYear!$D$4),
(IF(AND((Y$4-$G105)&lt;(21+$B105),(Y$4-$G105)&gt;(1+$B105)),X105*(1-Inputs_ByYear!$D$4),0))))</f>
        <v>6101218.6588427527</v>
      </c>
      <c r="Z105" s="233">
        <f>IF(Z$4=$G105+$B105,SUMIFS(INDEX('ABP REC Calc'!$G$75:$AB$138,,MATCH($I105,'ABP REC Calc'!$G$74:$AB$74,0)),'ABP REC Calc'!$C$75:$C$138,'ABP REC Spend'!$E105,'ABP REC Calc'!$B$75:$B$138,'ABP REC Spend'!$F105)/$C105,
IF(AND(Y105&gt;0,(Z$4-$G105)=(1+$B105)),Y105*(1-Inputs_ByYear!$D$4),
(IF(AND((Z$4-$G105)&lt;(21+$B105),(Z$4-$G105)&gt;(1+$B105)),Y105*(1-Inputs_ByYear!$D$4),0))))</f>
        <v>6070712.5655485392</v>
      </c>
      <c r="AA105" s="233">
        <f>IF(AA$4=$G105+$B105,SUMIFS(INDEX('ABP REC Calc'!$G$75:$AB$138,,MATCH($I105,'ABP REC Calc'!$G$74:$AB$74,0)),'ABP REC Calc'!$C$75:$C$138,'ABP REC Spend'!$E105,'ABP REC Calc'!$B$75:$B$138,'ABP REC Spend'!$F105)/$C105,
IF(AND(Z105&gt;0,(AA$4-$G105)=(1+$B105)),Z105*(1-Inputs_ByYear!$D$4),
(IF(AND((AA$4-$G105)&lt;(21+$B105),(AA$4-$G105)&gt;(1+$B105)),Z105*(1-Inputs_ByYear!$D$4),0))))</f>
        <v>6040359.0027207965</v>
      </c>
      <c r="AB105" s="233">
        <f>IF(AB$4=$G105+$B105,SUMIFS(INDEX('ABP REC Calc'!$G$75:$AB$138,,MATCH($I105,'ABP REC Calc'!$G$74:$AB$74,0)),'ABP REC Calc'!$C$75:$C$138,'ABP REC Spend'!$E105,'ABP REC Calc'!$B$75:$B$138,'ABP REC Spend'!$F105)/$C105,
IF(AND(AA105&gt;0,(AB$4-$G105)=(1+$B105)),AA105*(1-Inputs_ByYear!$D$4),
(IF(AND((AB$4-$G105)&lt;(21+$B105),(AB$4-$G105)&gt;(1+$B105)),AA105*(1-Inputs_ByYear!$D$4),0))))</f>
        <v>6010157.2077071927</v>
      </c>
      <c r="AC105" s="233">
        <f>IF(AC$4=$G105+$B105,SUMIFS(INDEX('ABP REC Calc'!$G$75:$AB$138,,MATCH($I105,'ABP REC Calc'!$G$74:$AB$74,0)),'ABP REC Calc'!$C$75:$C$138,'ABP REC Spend'!$E105,'ABP REC Calc'!$B$75:$B$138,'ABP REC Spend'!$F105)/$C105,
IF(AND(AB105&gt;0,(AC$4-$G105)=(1+$B105)),AB105*(1-Inputs_ByYear!$D$4),
(IF(AND((AC$4-$G105)&lt;(21+$B105),(AC$4-$G105)&gt;(1+$B105)),AB105*(1-Inputs_ByYear!$D$4),0))))</f>
        <v>5980106.4216686571</v>
      </c>
      <c r="AD105" s="233">
        <f>IF(AD$4=$G105+$B105,SUMIFS(INDEX('ABP REC Calc'!$G$75:$AB$138,,MATCH($I105,'ABP REC Calc'!$G$74:$AB$74,0)),'ABP REC Calc'!$C$75:$C$138,'ABP REC Spend'!$E105,'ABP REC Calc'!$B$75:$B$138,'ABP REC Spend'!$F105)/$C105,
IF(AND(AC105&gt;0,(AD$4-$G105)=(1+$B105)),AC105*(1-Inputs_ByYear!$D$4),
(IF(AND((AD$4-$G105)&lt;(21+$B105),(AD$4-$G105)&gt;(1+$B105)),AC105*(1-Inputs_ByYear!$D$4),0))))</f>
        <v>5950205.8895603139</v>
      </c>
      <c r="AE105" s="233">
        <f>IF(AE$4=$G105+$B105,SUMIFS(INDEX('ABP REC Calc'!$G$75:$AB$138,,MATCH($I105,'ABP REC Calc'!$G$74:$AB$74,0)),'ABP REC Calc'!$C$75:$C$138,'ABP REC Spend'!$E105,'ABP REC Calc'!$B$75:$B$138,'ABP REC Spend'!$F105)/$C105,
IF(AND(AD105&gt;0,(AE$4-$G105)=(1+$B105)),AD105*(1-Inputs_ByYear!$D$4),
(IF(AND((AE$4-$G105)&lt;(21+$B105),(AE$4-$G105)&gt;(1+$B105)),AD105*(1-Inputs_ByYear!$D$4),0))))</f>
        <v>5920454.8601125125</v>
      </c>
      <c r="AF105" s="233">
        <f>IF(AF$4=$G105+$B105,SUMIFS(INDEX('ABP REC Calc'!$G$75:$AB$138,,MATCH($I105,'ABP REC Calc'!$G$74:$AB$74,0)),'ABP REC Calc'!$C$75:$C$138,'ABP REC Spend'!$E105,'ABP REC Calc'!$B$75:$B$138,'ABP REC Spend'!$F105)/$C105,
IF(AND(AE105&gt;0,(AF$4-$G105)=(1+$B105)),AE105*(1-Inputs_ByYear!$D$4),
(IF(AND((AF$4-$G105)&lt;(21+$B105),(AF$4-$G105)&gt;(1+$B105)),AE105*(1-Inputs_ByYear!$D$4),0))))</f>
        <v>5890852.5858119503</v>
      </c>
      <c r="AG105" s="233">
        <f>IF(AG$4=$G105+$B105,SUMIFS(INDEX('ABP REC Calc'!$G$75:$AB$138,,MATCH($I105,'ABP REC Calc'!$G$74:$AB$74,0)),'ABP REC Calc'!$C$75:$C$138,'ABP REC Spend'!$E105,'ABP REC Calc'!$B$75:$B$138,'ABP REC Spend'!$F105)/$C105,
IF(AND(AF105&gt;0,(AG$4-$G105)=(1+$B105)),AF105*(1-Inputs_ByYear!$D$4),
(IF(AND((AG$4-$G105)&lt;(21+$B105),(AG$4-$G105)&gt;(1+$B105)),AF105*(1-Inputs_ByYear!$D$4),0))))</f>
        <v>5861398.3228828907</v>
      </c>
      <c r="AH105" s="233">
        <f>IF(AH$4=$G105+$B105,SUMIFS(INDEX('ABP REC Calc'!$G$75:$AB$138,,MATCH($I105,'ABP REC Calc'!$G$74:$AB$74,0)),'ABP REC Calc'!$C$75:$C$138,'ABP REC Spend'!$E105,'ABP REC Calc'!$B$75:$B$138,'ABP REC Spend'!$F105)/$C105,
IF(AND(AG105&gt;0,(AH$4-$G105)=(1+$B105)),AG105*(1-Inputs_ByYear!$D$4),
(IF(AND((AH$4-$G105)&lt;(21+$B105),(AH$4-$G105)&gt;(1+$B105)),AG105*(1-Inputs_ByYear!$D$4),0))))</f>
        <v>5832091.3312684763</v>
      </c>
    </row>
    <row r="106" spans="2:34" ht="14.75" customHeight="1" x14ac:dyDescent="0.25">
      <c r="B106" s="332" cm="1">
        <f t="array" ref="B106">INDEX(Inputs_ByYear!$D$78:$D$83, MATCH('ABP REC Spend'!$E106, Inputs_ByYear!$B$78:$B$83,0),)</f>
        <v>2</v>
      </c>
      <c r="C106" s="332" cm="1">
        <f t="array" ref="C106">INDEX(Inputs_ByYear!$D$60:$D$65, MATCH('ABP REC Spend'!$E106,Inputs_ByYear!$B$60:$B$65,0),)</f>
        <v>20</v>
      </c>
      <c r="D106" s="332" t="str" cm="1">
        <f t="array" ref="D106">INDEX(Inputs_ByYear!$D$69:$D$74, MATCH('ABP REC Spend'!$E106, Inputs_ByYear!$B$69:$B$74,0),)</f>
        <v>n/a</v>
      </c>
      <c r="E106" s="222" t="s">
        <v>235</v>
      </c>
      <c r="F106" s="219" t="s">
        <v>258</v>
      </c>
      <c r="G106" s="219">
        <f t="shared" si="5"/>
        <v>2034</v>
      </c>
      <c r="H106" s="219"/>
      <c r="I106" s="227" t="s">
        <v>32</v>
      </c>
      <c r="J106" s="234">
        <v>0</v>
      </c>
      <c r="K106" s="234">
        <v>0</v>
      </c>
      <c r="L106" s="233">
        <f>IF(L$4=$G106+$B106,SUMIFS(INDEX('ABP REC Calc'!$G$75:$AB$138,,MATCH($I106,'ABP REC Calc'!$G$74:$AB$74,0)),'ABP REC Calc'!$C$75:$C$138,'ABP REC Spend'!$E106,'ABP REC Calc'!$B$75:$B$138,'ABP REC Spend'!$F106)/$C106,
IF(AND(K106&gt;0,(L$4-$G106)=(1+$B106)),K106*(1-Inputs_ByYear!$D$4),
(IF(AND((L$4-$G106)&lt;(21+$B106),(L$4-$G106)&gt;(1+$B106)),K106*(1-Inputs_ByYear!$D$4),0))))</f>
        <v>0</v>
      </c>
      <c r="M106" s="233">
        <f>IF(M$4=$G106+$B106,SUMIFS(INDEX('ABP REC Calc'!$G$75:$AB$138,,MATCH($I106,'ABP REC Calc'!$G$74:$AB$74,0)),'ABP REC Calc'!$C$75:$C$138,'ABP REC Spend'!$E106,'ABP REC Calc'!$B$75:$B$138,'ABP REC Spend'!$F106)/$C106,
IF(AND(L106&gt;0,(M$4-$G106)=(1+$B106)),L106*(1-Inputs_ByYear!$D$4),
(IF(AND((M$4-$G106)&lt;(21+$B106),(M$4-$G106)&gt;(1+$B106)),L106*(1-Inputs_ByYear!$D$4),0))))</f>
        <v>0</v>
      </c>
      <c r="N106" s="233">
        <f>IF(N$4=$G106+$B106,SUMIFS(INDEX('ABP REC Calc'!$G$75:$AB$138,,MATCH($I106,'ABP REC Calc'!$G$74:$AB$74,0)),'ABP REC Calc'!$C$75:$C$138,'ABP REC Spend'!$E106,'ABP REC Calc'!$B$75:$B$138,'ABP REC Spend'!$F106)/$C106,
IF(AND(M106&gt;0,(N$4-$G106)=(1+$B106)),M106*(1-Inputs_ByYear!$D$4),
(IF(AND((N$4-$G106)&lt;(21+$B106),(N$4-$G106)&gt;(1+$B106)),M106*(1-Inputs_ByYear!$D$4),0))))</f>
        <v>0</v>
      </c>
      <c r="O106" s="233">
        <f>IF(O$4=$G106+$B106,SUMIFS(INDEX('ABP REC Calc'!$G$75:$AB$138,,MATCH($I106,'ABP REC Calc'!$G$74:$AB$74,0)),'ABP REC Calc'!$C$75:$C$138,'ABP REC Spend'!$E106,'ABP REC Calc'!$B$75:$B$138,'ABP REC Spend'!$F106)/$C106,
IF(AND(N106&gt;0,(O$4-$G106)=(1+$B106)),N106*(1-Inputs_ByYear!$D$4),
(IF(AND((O$4-$G106)&lt;(21+$B106),(O$4-$G106)&gt;(1+$B106)),N106*(1-Inputs_ByYear!$D$4),0))))</f>
        <v>0</v>
      </c>
      <c r="P106" s="233">
        <f>IF(P$4=$G106+$B106,SUMIFS(INDEX('ABP REC Calc'!$G$75:$AB$138,,MATCH($I106,'ABP REC Calc'!$G$74:$AB$74,0)),'ABP REC Calc'!$C$75:$C$138,'ABP REC Spend'!$E106,'ABP REC Calc'!$B$75:$B$138,'ABP REC Spend'!$F106)/$C106,
IF(AND(O106&gt;0,(P$4-$G106)=(1+$B106)),O106*(1-Inputs_ByYear!$D$4),
(IF(AND((P$4-$G106)&lt;(21+$B106),(P$4-$G106)&gt;(1+$B106)),O106*(1-Inputs_ByYear!$D$4),0))))</f>
        <v>0</v>
      </c>
      <c r="Q106" s="233">
        <f>IF(Q$4=$G106+$B106,SUMIFS(INDEX('ABP REC Calc'!$G$75:$AB$138,,MATCH($I106,'ABP REC Calc'!$G$74:$AB$74,0)),'ABP REC Calc'!$C$75:$C$138,'ABP REC Spend'!$E106,'ABP REC Calc'!$B$75:$B$138,'ABP REC Spend'!$F106)/$C106,
IF(AND(P106&gt;0,(Q$4-$G106)=(1+$B106)),P106*(1-Inputs_ByYear!$D$4),
(IF(AND((Q$4-$G106)&lt;(21+$B106),(Q$4-$G106)&gt;(1+$B106)),P106*(1-Inputs_ByYear!$D$4),0))))</f>
        <v>0</v>
      </c>
      <c r="R106" s="233">
        <f>IF(R$4=$G106+$B106,SUMIFS(INDEX('ABP REC Calc'!$G$75:$AB$138,,MATCH($I106,'ABP REC Calc'!$G$74:$AB$74,0)),'ABP REC Calc'!$C$75:$C$138,'ABP REC Spend'!$E106,'ABP REC Calc'!$B$75:$B$138,'ABP REC Spend'!$F106)/$C106,
IF(AND(Q106&gt;0,(R$4-$G106)=(1+$B106)),Q106*(1-Inputs_ByYear!$D$4),
(IF(AND((R$4-$G106)&lt;(21+$B106),(R$4-$G106)&gt;(1+$B106)),Q106*(1-Inputs_ByYear!$D$4),0))))</f>
        <v>0</v>
      </c>
      <c r="S106" s="233">
        <f>IF(S$4=$G106+$B106,SUMIFS(INDEX('ABP REC Calc'!$G$75:$AB$138,,MATCH($I106,'ABP REC Calc'!$G$74:$AB$74,0)),'ABP REC Calc'!$C$75:$C$138,'ABP REC Spend'!$E106,'ABP REC Calc'!$B$75:$B$138,'ABP REC Spend'!$F106)/$C106,
IF(AND(R106&gt;0,(S$4-$G106)=(1+$B106)),R106*(1-Inputs_ByYear!$D$4),
(IF(AND((S$4-$G106)&lt;(21+$B106),(S$4-$G106)&gt;(1+$B106)),R106*(1-Inputs_ByYear!$D$4),0))))</f>
        <v>0</v>
      </c>
      <c r="T106" s="233">
        <f>IF(T$4=$G106+$B106,SUMIFS(INDEX('ABP REC Calc'!$G$75:$AB$138,,MATCH($I106,'ABP REC Calc'!$G$74:$AB$74,0)),'ABP REC Calc'!$C$75:$C$138,'ABP REC Spend'!$E106,'ABP REC Calc'!$B$75:$B$138,'ABP REC Spend'!$F106)/$C106,
IF(AND(S106&gt;0,(T$4-$G106)=(1+$B106)),S106*(1-Inputs_ByYear!$D$4),
(IF(AND((T$4-$G106)&lt;(21+$B106),(T$4-$G106)&gt;(1+$B106)),S106*(1-Inputs_ByYear!$D$4),0))))</f>
        <v>0</v>
      </c>
      <c r="U106" s="233">
        <f>IF(U$4=$G106+$B106,SUMIFS(INDEX('ABP REC Calc'!$G$75:$AB$138,,MATCH($I106,'ABP REC Calc'!$G$74:$AB$74,0)),'ABP REC Calc'!$C$75:$C$138,'ABP REC Spend'!$E106,'ABP REC Calc'!$B$75:$B$138,'ABP REC Spend'!$F106)/$C106,
IF(AND(T106&gt;0,(U$4-$G106)=(1+$B106)),T106*(1-Inputs_ByYear!$D$4),
(IF(AND((U$4-$G106)&lt;(21+$B106),(U$4-$G106)&gt;(1+$B106)),T106*(1-Inputs_ByYear!$D$4),0))))</f>
        <v>0</v>
      </c>
      <c r="V106" s="233">
        <f>IF(V$4=$G106+$B106,SUMIFS(INDEX('ABP REC Calc'!$G$75:$AB$138,,MATCH($I106,'ABP REC Calc'!$G$74:$AB$74,0)),'ABP REC Calc'!$C$75:$C$138,'ABP REC Spend'!$E106,'ABP REC Calc'!$B$75:$B$138,'ABP REC Spend'!$F106)/$C106,
IF(AND(U106&gt;0,(V$4-$G106)=(1+$B106)),U106*(1-Inputs_ByYear!$D$4),
(IF(AND((V$4-$G106)&lt;(21+$B106),(V$4-$G106)&gt;(1+$B106)),U106*(1-Inputs_ByYear!$D$4),0))))</f>
        <v>6162535.8870281931</v>
      </c>
      <c r="W106" s="233">
        <f>IF(W$4=$G106+$B106,SUMIFS(INDEX('ABP REC Calc'!$G$75:$AB$138,,MATCH($I106,'ABP REC Calc'!$G$74:$AB$74,0)),'ABP REC Calc'!$C$75:$C$138,'ABP REC Spend'!$E106,'ABP REC Calc'!$B$75:$B$138,'ABP REC Spend'!$F106)/$C106,
IF(AND(V106&gt;0,(W$4-$G106)=(1+$B106)),V106*(1-Inputs_ByYear!$D$4),
(IF(AND((W$4-$G106)&lt;(21+$B106),(W$4-$G106)&gt;(1+$B106)),V106*(1-Inputs_ByYear!$D$4),0))))</f>
        <v>6131723.2075930517</v>
      </c>
      <c r="X106" s="233">
        <f>IF(X$4=$G106+$B106,SUMIFS(INDEX('ABP REC Calc'!$G$75:$AB$138,,MATCH($I106,'ABP REC Calc'!$G$74:$AB$74,0)),'ABP REC Calc'!$C$75:$C$138,'ABP REC Spend'!$E106,'ABP REC Calc'!$B$75:$B$138,'ABP REC Spend'!$F106)/$C106,
IF(AND(W106&gt;0,(X$4-$G106)=(1+$B106)),W106*(1-Inputs_ByYear!$D$4),
(IF(AND((X$4-$G106)&lt;(21+$B106),(X$4-$G106)&gt;(1+$B106)),W106*(1-Inputs_ByYear!$D$4),0))))</f>
        <v>6101064.5915550869</v>
      </c>
      <c r="Y106" s="233">
        <f>IF(Y$4=$G106+$B106,SUMIFS(INDEX('ABP REC Calc'!$G$75:$AB$138,,MATCH($I106,'ABP REC Calc'!$G$74:$AB$74,0)),'ABP REC Calc'!$C$75:$C$138,'ABP REC Spend'!$E106,'ABP REC Calc'!$B$75:$B$138,'ABP REC Spend'!$F106)/$C106,
IF(AND(X106&gt;0,(Y$4-$G106)=(1+$B106)),X106*(1-Inputs_ByYear!$D$4),
(IF(AND((Y$4-$G106)&lt;(21+$B106),(Y$4-$G106)&gt;(1+$B106)),X106*(1-Inputs_ByYear!$D$4),0))))</f>
        <v>6070559.2685973113</v>
      </c>
      <c r="Z106" s="233">
        <f>IF(Z$4=$G106+$B106,SUMIFS(INDEX('ABP REC Calc'!$G$75:$AB$138,,MATCH($I106,'ABP REC Calc'!$G$74:$AB$74,0)),'ABP REC Calc'!$C$75:$C$138,'ABP REC Spend'!$E106,'ABP REC Calc'!$B$75:$B$138,'ABP REC Spend'!$F106)/$C106,
IF(AND(Y106&gt;0,(Z$4-$G106)=(1+$B106)),Y106*(1-Inputs_ByYear!$D$4),
(IF(AND((Z$4-$G106)&lt;(21+$B106),(Z$4-$G106)&gt;(1+$B106)),Y106*(1-Inputs_ByYear!$D$4),0))))</f>
        <v>6040206.4722543247</v>
      </c>
      <c r="AA106" s="233">
        <f>IF(AA$4=$G106+$B106,SUMIFS(INDEX('ABP REC Calc'!$G$75:$AB$138,,MATCH($I106,'ABP REC Calc'!$G$74:$AB$74,0)),'ABP REC Calc'!$C$75:$C$138,'ABP REC Spend'!$E106,'ABP REC Calc'!$B$75:$B$138,'ABP REC Spend'!$F106)/$C106,
IF(AND(Z106&gt;0,(AA$4-$G106)=(1+$B106)),Z106*(1-Inputs_ByYear!$D$4),
(IF(AND((AA$4-$G106)&lt;(21+$B106),(AA$4-$G106)&gt;(1+$B106)),Z106*(1-Inputs_ByYear!$D$4),0))))</f>
        <v>6010005.4398930529</v>
      </c>
      <c r="AB106" s="233">
        <f>IF(AB$4=$G106+$B106,SUMIFS(INDEX('ABP REC Calc'!$G$75:$AB$138,,MATCH($I106,'ABP REC Calc'!$G$74:$AB$74,0)),'ABP REC Calc'!$C$75:$C$138,'ABP REC Spend'!$E106,'ABP REC Calc'!$B$75:$B$138,'ABP REC Spend'!$F106)/$C106,
IF(AND(AA106&gt;0,(AB$4-$G106)=(1+$B106)),AA106*(1-Inputs_ByYear!$D$4),
(IF(AND((AB$4-$G106)&lt;(21+$B106),(AB$4-$G106)&gt;(1+$B106)),AA106*(1-Inputs_ByYear!$D$4),0))))</f>
        <v>5979955.4126935881</v>
      </c>
      <c r="AC106" s="233">
        <f>IF(AC$4=$G106+$B106,SUMIFS(INDEX('ABP REC Calc'!$G$75:$AB$138,,MATCH($I106,'ABP REC Calc'!$G$74:$AB$74,0)),'ABP REC Calc'!$C$75:$C$138,'ABP REC Spend'!$E106,'ABP REC Calc'!$B$75:$B$138,'ABP REC Spend'!$F106)/$C106,
IF(AND(AB106&gt;0,(AC$4-$G106)=(1+$B106)),AB106*(1-Inputs_ByYear!$D$4),
(IF(AND((AC$4-$G106)&lt;(21+$B106),(AC$4-$G106)&gt;(1+$B106)),AB106*(1-Inputs_ByYear!$D$4),0))))</f>
        <v>5950055.6356301205</v>
      </c>
      <c r="AD106" s="233">
        <f>IF(AD$4=$G106+$B106,SUMIFS(INDEX('ABP REC Calc'!$G$75:$AB$138,,MATCH($I106,'ABP REC Calc'!$G$74:$AB$74,0)),'ABP REC Calc'!$C$75:$C$138,'ABP REC Spend'!$E106,'ABP REC Calc'!$B$75:$B$138,'ABP REC Spend'!$F106)/$C106,
IF(AND(AC106&gt;0,(AD$4-$G106)=(1+$B106)),AC106*(1-Inputs_ByYear!$D$4),
(IF(AND((AD$4-$G106)&lt;(21+$B106),(AD$4-$G106)&gt;(1+$B106)),AC106*(1-Inputs_ByYear!$D$4),0))))</f>
        <v>5920305.3574519698</v>
      </c>
      <c r="AE106" s="233">
        <f>IF(AE$4=$G106+$B106,SUMIFS(INDEX('ABP REC Calc'!$G$75:$AB$138,,MATCH($I106,'ABP REC Calc'!$G$74:$AB$74,0)),'ABP REC Calc'!$C$75:$C$138,'ABP REC Spend'!$E106,'ABP REC Calc'!$B$75:$B$138,'ABP REC Spend'!$F106)/$C106,
IF(AND(AD106&gt;0,(AE$4-$G106)=(1+$B106)),AD106*(1-Inputs_ByYear!$D$4),
(IF(AND((AE$4-$G106)&lt;(21+$B106),(AE$4-$G106)&gt;(1+$B106)),AD106*(1-Inputs_ByYear!$D$4),0))))</f>
        <v>5890703.8306647101</v>
      </c>
      <c r="AF106" s="233">
        <f>IF(AF$4=$G106+$B106,SUMIFS(INDEX('ABP REC Calc'!$G$75:$AB$138,,MATCH($I106,'ABP REC Calc'!$G$74:$AB$74,0)),'ABP REC Calc'!$C$75:$C$138,'ABP REC Spend'!$E106,'ABP REC Calc'!$B$75:$B$138,'ABP REC Spend'!$F106)/$C106,
IF(AND(AE106&gt;0,(AF$4-$G106)=(1+$B106)),AE106*(1-Inputs_ByYear!$D$4),
(IF(AND((AF$4-$G106)&lt;(21+$B106),(AF$4-$G106)&gt;(1+$B106)),AE106*(1-Inputs_ByYear!$D$4),0))))</f>
        <v>5861250.3115113862</v>
      </c>
      <c r="AG106" s="233">
        <f>IF(AG$4=$G106+$B106,SUMIFS(INDEX('ABP REC Calc'!$G$75:$AB$138,,MATCH($I106,'ABP REC Calc'!$G$74:$AB$74,0)),'ABP REC Calc'!$C$75:$C$138,'ABP REC Spend'!$E106,'ABP REC Calc'!$B$75:$B$138,'ABP REC Spend'!$F106)/$C106,
IF(AND(AF106&gt;0,(AG$4-$G106)=(1+$B106)),AF106*(1-Inputs_ByYear!$D$4),
(IF(AND((AG$4-$G106)&lt;(21+$B106),(AG$4-$G106)&gt;(1+$B106)),AF106*(1-Inputs_ByYear!$D$4),0))))</f>
        <v>5831944.0599538293</v>
      </c>
      <c r="AH106" s="233">
        <f>IF(AH$4=$G106+$B106,SUMIFS(INDEX('ABP REC Calc'!$G$75:$AB$138,,MATCH($I106,'ABP REC Calc'!$G$74:$AB$74,0)),'ABP REC Calc'!$C$75:$C$138,'ABP REC Spend'!$E106,'ABP REC Calc'!$B$75:$B$138,'ABP REC Spend'!$F106)/$C106,
IF(AND(AG106&gt;0,(AH$4-$G106)=(1+$B106)),AG106*(1-Inputs_ByYear!$D$4),
(IF(AND((AH$4-$G106)&lt;(21+$B106),(AH$4-$G106)&gt;(1+$B106)),AG106*(1-Inputs_ByYear!$D$4),0))))</f>
        <v>5802784.3396540601</v>
      </c>
    </row>
    <row r="107" spans="2:34" ht="14.75" customHeight="1" x14ac:dyDescent="0.25">
      <c r="B107" s="332" cm="1">
        <f t="array" ref="B107">INDEX(Inputs_ByYear!$D$78:$D$83, MATCH('ABP REC Spend'!$E107, Inputs_ByYear!$B$78:$B$83,0),)</f>
        <v>2</v>
      </c>
      <c r="C107" s="332" cm="1">
        <f t="array" ref="C107">INDEX(Inputs_ByYear!$D$60:$D$65, MATCH('ABP REC Spend'!$E107,Inputs_ByYear!$B$60:$B$65,0),)</f>
        <v>20</v>
      </c>
      <c r="D107" s="332" t="str" cm="1">
        <f t="array" ref="D107">INDEX(Inputs_ByYear!$D$69:$D$74, MATCH('ABP REC Spend'!$E107, Inputs_ByYear!$B$69:$B$74,0),)</f>
        <v>n/a</v>
      </c>
      <c r="E107" s="222" t="s">
        <v>235</v>
      </c>
      <c r="F107" s="219" t="s">
        <v>258</v>
      </c>
      <c r="G107" s="219">
        <f t="shared" si="5"/>
        <v>2035</v>
      </c>
      <c r="H107" s="219"/>
      <c r="I107" s="227" t="s">
        <v>33</v>
      </c>
      <c r="J107" s="234">
        <v>0</v>
      </c>
      <c r="K107" s="234">
        <v>0</v>
      </c>
      <c r="L107" s="233">
        <f>IF(L$4=$G107+$B107,SUMIFS(INDEX('ABP REC Calc'!$G$75:$AB$138,,MATCH($I107,'ABP REC Calc'!$G$74:$AB$74,0)),'ABP REC Calc'!$C$75:$C$138,'ABP REC Spend'!$E107,'ABP REC Calc'!$B$75:$B$138,'ABP REC Spend'!$F107)/$C107,
IF(AND(K107&gt;0,(L$4-$G107)=(1+$B107)),K107*(1-Inputs_ByYear!$D$4),
(IF(AND((L$4-$G107)&lt;(21+$B107),(L$4-$G107)&gt;(1+$B107)),K107*(1-Inputs_ByYear!$D$4),0))))</f>
        <v>0</v>
      </c>
      <c r="M107" s="233">
        <f>IF(M$4=$G107+$B107,SUMIFS(INDEX('ABP REC Calc'!$G$75:$AB$138,,MATCH($I107,'ABP REC Calc'!$G$74:$AB$74,0)),'ABP REC Calc'!$C$75:$C$138,'ABP REC Spend'!$E107,'ABP REC Calc'!$B$75:$B$138,'ABP REC Spend'!$F107)/$C107,
IF(AND(L107&gt;0,(M$4-$G107)=(1+$B107)),L107*(1-Inputs_ByYear!$D$4),
(IF(AND((M$4-$G107)&lt;(21+$B107),(M$4-$G107)&gt;(1+$B107)),L107*(1-Inputs_ByYear!$D$4),0))))</f>
        <v>0</v>
      </c>
      <c r="N107" s="233">
        <f>IF(N$4=$G107+$B107,SUMIFS(INDEX('ABP REC Calc'!$G$75:$AB$138,,MATCH($I107,'ABP REC Calc'!$G$74:$AB$74,0)),'ABP REC Calc'!$C$75:$C$138,'ABP REC Spend'!$E107,'ABP REC Calc'!$B$75:$B$138,'ABP REC Spend'!$F107)/$C107,
IF(AND(M107&gt;0,(N$4-$G107)=(1+$B107)),M107*(1-Inputs_ByYear!$D$4),
(IF(AND((N$4-$G107)&lt;(21+$B107),(N$4-$G107)&gt;(1+$B107)),M107*(1-Inputs_ByYear!$D$4),0))))</f>
        <v>0</v>
      </c>
      <c r="O107" s="233">
        <f>IF(O$4=$G107+$B107,SUMIFS(INDEX('ABP REC Calc'!$G$75:$AB$138,,MATCH($I107,'ABP REC Calc'!$G$74:$AB$74,0)),'ABP REC Calc'!$C$75:$C$138,'ABP REC Spend'!$E107,'ABP REC Calc'!$B$75:$B$138,'ABP REC Spend'!$F107)/$C107,
IF(AND(N107&gt;0,(O$4-$G107)=(1+$B107)),N107*(1-Inputs_ByYear!$D$4),
(IF(AND((O$4-$G107)&lt;(21+$B107),(O$4-$G107)&gt;(1+$B107)),N107*(1-Inputs_ByYear!$D$4),0))))</f>
        <v>0</v>
      </c>
      <c r="P107" s="233">
        <f>IF(P$4=$G107+$B107,SUMIFS(INDEX('ABP REC Calc'!$G$75:$AB$138,,MATCH($I107,'ABP REC Calc'!$G$74:$AB$74,0)),'ABP REC Calc'!$C$75:$C$138,'ABP REC Spend'!$E107,'ABP REC Calc'!$B$75:$B$138,'ABP REC Spend'!$F107)/$C107,
IF(AND(O107&gt;0,(P$4-$G107)=(1+$B107)),O107*(1-Inputs_ByYear!$D$4),
(IF(AND((P$4-$G107)&lt;(21+$B107),(P$4-$G107)&gt;(1+$B107)),O107*(1-Inputs_ByYear!$D$4),0))))</f>
        <v>0</v>
      </c>
      <c r="Q107" s="233">
        <f>IF(Q$4=$G107+$B107,SUMIFS(INDEX('ABP REC Calc'!$G$75:$AB$138,,MATCH($I107,'ABP REC Calc'!$G$74:$AB$74,0)),'ABP REC Calc'!$C$75:$C$138,'ABP REC Spend'!$E107,'ABP REC Calc'!$B$75:$B$138,'ABP REC Spend'!$F107)/$C107,
IF(AND(P107&gt;0,(Q$4-$G107)=(1+$B107)),P107*(1-Inputs_ByYear!$D$4),
(IF(AND((Q$4-$G107)&lt;(21+$B107),(Q$4-$G107)&gt;(1+$B107)),P107*(1-Inputs_ByYear!$D$4),0))))</f>
        <v>0</v>
      </c>
      <c r="R107" s="233">
        <f>IF(R$4=$G107+$B107,SUMIFS(INDEX('ABP REC Calc'!$G$75:$AB$138,,MATCH($I107,'ABP REC Calc'!$G$74:$AB$74,0)),'ABP REC Calc'!$C$75:$C$138,'ABP REC Spend'!$E107,'ABP REC Calc'!$B$75:$B$138,'ABP REC Spend'!$F107)/$C107,
IF(AND(Q107&gt;0,(R$4-$G107)=(1+$B107)),Q107*(1-Inputs_ByYear!$D$4),
(IF(AND((R$4-$G107)&lt;(21+$B107),(R$4-$G107)&gt;(1+$B107)),Q107*(1-Inputs_ByYear!$D$4),0))))</f>
        <v>0</v>
      </c>
      <c r="S107" s="233">
        <f>IF(S$4=$G107+$B107,SUMIFS(INDEX('ABP REC Calc'!$G$75:$AB$138,,MATCH($I107,'ABP REC Calc'!$G$74:$AB$74,0)),'ABP REC Calc'!$C$75:$C$138,'ABP REC Spend'!$E107,'ABP REC Calc'!$B$75:$B$138,'ABP REC Spend'!$F107)/$C107,
IF(AND(R107&gt;0,(S$4-$G107)=(1+$B107)),R107*(1-Inputs_ByYear!$D$4),
(IF(AND((S$4-$G107)&lt;(21+$B107),(S$4-$G107)&gt;(1+$B107)),R107*(1-Inputs_ByYear!$D$4),0))))</f>
        <v>0</v>
      </c>
      <c r="T107" s="233">
        <f>IF(T$4=$G107+$B107,SUMIFS(INDEX('ABP REC Calc'!$G$75:$AB$138,,MATCH($I107,'ABP REC Calc'!$G$74:$AB$74,0)),'ABP REC Calc'!$C$75:$C$138,'ABP REC Spend'!$E107,'ABP REC Calc'!$B$75:$B$138,'ABP REC Spend'!$F107)/$C107,
IF(AND(S107&gt;0,(T$4-$G107)=(1+$B107)),S107*(1-Inputs_ByYear!$D$4),
(IF(AND((T$4-$G107)&lt;(21+$B107),(T$4-$G107)&gt;(1+$B107)),S107*(1-Inputs_ByYear!$D$4),0))))</f>
        <v>0</v>
      </c>
      <c r="U107" s="233">
        <f>IF(U$4=$G107+$B107,SUMIFS(INDEX('ABP REC Calc'!$G$75:$AB$138,,MATCH($I107,'ABP REC Calc'!$G$74:$AB$74,0)),'ABP REC Calc'!$C$75:$C$138,'ABP REC Spend'!$E107,'ABP REC Calc'!$B$75:$B$138,'ABP REC Spend'!$F107)/$C107,
IF(AND(T107&gt;0,(U$4-$G107)=(1+$B107)),T107*(1-Inputs_ByYear!$D$4),
(IF(AND((U$4-$G107)&lt;(21+$B107),(U$4-$G107)&gt;(1+$B107)),T107*(1-Inputs_ByYear!$D$4),0))))</f>
        <v>0</v>
      </c>
      <c r="V107" s="233">
        <f>IF(V$4=$G107+$B107,SUMIFS(INDEX('ABP REC Calc'!$G$75:$AB$138,,MATCH($I107,'ABP REC Calc'!$G$74:$AB$74,0)),'ABP REC Calc'!$C$75:$C$138,'ABP REC Spend'!$E107,'ABP REC Calc'!$B$75:$B$138,'ABP REC Spend'!$F107)/$C107,
IF(AND(U107&gt;0,(V$4-$G107)=(1+$B107)),U107*(1-Inputs_ByYear!$D$4),
(IF(AND((V$4-$G107)&lt;(21+$B107),(V$4-$G107)&gt;(1+$B107)),U107*(1-Inputs_ByYear!$D$4),0))))</f>
        <v>0</v>
      </c>
      <c r="W107" s="233">
        <f>IF(W$4=$G107+$B107,SUMIFS(INDEX('ABP REC Calc'!$G$75:$AB$138,,MATCH($I107,'ABP REC Calc'!$G$74:$AB$74,0)),'ABP REC Calc'!$C$75:$C$138,'ABP REC Spend'!$E107,'ABP REC Calc'!$B$75:$B$138,'ABP REC Spend'!$F107)/$C107,
IF(AND(V107&gt;0,(W$4-$G107)=(1+$B107)),V107*(1-Inputs_ByYear!$D$4),
(IF(AND((W$4-$G107)&lt;(21+$B107),(W$4-$G107)&gt;(1+$B107)),V107*(1-Inputs_ByYear!$D$4),0))))</f>
        <v>6100910.5281579122</v>
      </c>
      <c r="X107" s="233">
        <f>IF(X$4=$G107+$B107,SUMIFS(INDEX('ABP REC Calc'!$G$75:$AB$138,,MATCH($I107,'ABP REC Calc'!$G$74:$AB$74,0)),'ABP REC Calc'!$C$75:$C$138,'ABP REC Spend'!$E107,'ABP REC Calc'!$B$75:$B$138,'ABP REC Spend'!$F107)/$C107,
IF(AND(W107&gt;0,(X$4-$G107)=(1+$B107)),W107*(1-Inputs_ByYear!$D$4),
(IF(AND((X$4-$G107)&lt;(21+$B107),(X$4-$G107)&gt;(1+$B107)),W107*(1-Inputs_ByYear!$D$4),0))))</f>
        <v>6070405.975517123</v>
      </c>
      <c r="Y107" s="233">
        <f>IF(Y$4=$G107+$B107,SUMIFS(INDEX('ABP REC Calc'!$G$75:$AB$138,,MATCH($I107,'ABP REC Calc'!$G$74:$AB$74,0)),'ABP REC Calc'!$C$75:$C$138,'ABP REC Spend'!$E107,'ABP REC Calc'!$B$75:$B$138,'ABP REC Spend'!$F107)/$C107,
IF(AND(X107&gt;0,(Y$4-$G107)=(1+$B107)),X107*(1-Inputs_ByYear!$D$4),
(IF(AND((Y$4-$G107)&lt;(21+$B107),(Y$4-$G107)&gt;(1+$B107)),X107*(1-Inputs_ByYear!$D$4),0))))</f>
        <v>6040053.9456395376</v>
      </c>
      <c r="Z107" s="233">
        <f>IF(Z$4=$G107+$B107,SUMIFS(INDEX('ABP REC Calc'!$G$75:$AB$138,,MATCH($I107,'ABP REC Calc'!$G$74:$AB$74,0)),'ABP REC Calc'!$C$75:$C$138,'ABP REC Spend'!$E107,'ABP REC Calc'!$B$75:$B$138,'ABP REC Spend'!$F107)/$C107,
IF(AND(Y107&gt;0,(Z$4-$G107)=(1+$B107)),Y107*(1-Inputs_ByYear!$D$4),
(IF(AND((Z$4-$G107)&lt;(21+$B107),(Z$4-$G107)&gt;(1+$B107)),Y107*(1-Inputs_ByYear!$D$4),0))))</f>
        <v>6009853.6759113399</v>
      </c>
      <c r="AA107" s="233">
        <f>IF(AA$4=$G107+$B107,SUMIFS(INDEX('ABP REC Calc'!$G$75:$AB$138,,MATCH($I107,'ABP REC Calc'!$G$74:$AB$74,0)),'ABP REC Calc'!$C$75:$C$138,'ABP REC Spend'!$E107,'ABP REC Calc'!$B$75:$B$138,'ABP REC Spend'!$F107)/$C107,
IF(AND(Z107&gt;0,(AA$4-$G107)=(1+$B107)),Z107*(1-Inputs_ByYear!$D$4),
(IF(AND((AA$4-$G107)&lt;(21+$B107),(AA$4-$G107)&gt;(1+$B107)),Z107*(1-Inputs_ByYear!$D$4),0))))</f>
        <v>5979804.407531783</v>
      </c>
      <c r="AB107" s="233">
        <f>IF(AB$4=$G107+$B107,SUMIFS(INDEX('ABP REC Calc'!$G$75:$AB$138,,MATCH($I107,'ABP REC Calc'!$G$74:$AB$74,0)),'ABP REC Calc'!$C$75:$C$138,'ABP REC Spend'!$E107,'ABP REC Calc'!$B$75:$B$138,'ABP REC Spend'!$F107)/$C107,
IF(AND(AA107&gt;0,(AB$4-$G107)=(1+$B107)),AA107*(1-Inputs_ByYear!$D$4),
(IF(AND((AB$4-$G107)&lt;(21+$B107),(AB$4-$G107)&gt;(1+$B107)),AA107*(1-Inputs_ByYear!$D$4),0))))</f>
        <v>5949905.3854941241</v>
      </c>
      <c r="AC107" s="233">
        <f>IF(AC$4=$G107+$B107,SUMIFS(INDEX('ABP REC Calc'!$G$75:$AB$138,,MATCH($I107,'ABP REC Calc'!$G$74:$AB$74,0)),'ABP REC Calc'!$C$75:$C$138,'ABP REC Spend'!$E107,'ABP REC Calc'!$B$75:$B$138,'ABP REC Spend'!$F107)/$C107,
IF(AND(AB107&gt;0,(AC$4-$G107)=(1+$B107)),AB107*(1-Inputs_ByYear!$D$4),
(IF(AND((AC$4-$G107)&lt;(21+$B107),(AC$4-$G107)&gt;(1+$B107)),AB107*(1-Inputs_ByYear!$D$4),0))))</f>
        <v>5920155.8585666539</v>
      </c>
      <c r="AD107" s="233">
        <f>IF(AD$4=$G107+$B107,SUMIFS(INDEX('ABP REC Calc'!$G$75:$AB$138,,MATCH($I107,'ABP REC Calc'!$G$74:$AB$74,0)),'ABP REC Calc'!$C$75:$C$138,'ABP REC Spend'!$E107,'ABP REC Calc'!$B$75:$B$138,'ABP REC Spend'!$F107)/$C107,
IF(AND(AC107&gt;0,(AD$4-$G107)=(1+$B107)),AC107*(1-Inputs_ByYear!$D$4),
(IF(AND((AD$4-$G107)&lt;(21+$B107),(AD$4-$G107)&gt;(1+$B107)),AC107*(1-Inputs_ByYear!$D$4),0))))</f>
        <v>5890555.0792738209</v>
      </c>
      <c r="AE107" s="233">
        <f>IF(AE$4=$G107+$B107,SUMIFS(INDEX('ABP REC Calc'!$G$75:$AB$138,,MATCH($I107,'ABP REC Calc'!$G$74:$AB$74,0)),'ABP REC Calc'!$C$75:$C$138,'ABP REC Spend'!$E107,'ABP REC Calc'!$B$75:$B$138,'ABP REC Spend'!$F107)/$C107,
IF(AND(AD107&gt;0,(AE$4-$G107)=(1+$B107)),AD107*(1-Inputs_ByYear!$D$4),
(IF(AND((AE$4-$G107)&lt;(21+$B107),(AE$4-$G107)&gt;(1+$B107)),AD107*(1-Inputs_ByYear!$D$4),0))))</f>
        <v>5861102.3038774515</v>
      </c>
      <c r="AF107" s="233">
        <f>IF(AF$4=$G107+$B107,SUMIFS(INDEX('ABP REC Calc'!$G$75:$AB$138,,MATCH($I107,'ABP REC Calc'!$G$74:$AB$74,0)),'ABP REC Calc'!$C$75:$C$138,'ABP REC Spend'!$E107,'ABP REC Calc'!$B$75:$B$138,'ABP REC Spend'!$F107)/$C107,
IF(AND(AE107&gt;0,(AF$4-$G107)=(1+$B107)),AE107*(1-Inputs_ByYear!$D$4),
(IF(AND((AF$4-$G107)&lt;(21+$B107),(AF$4-$G107)&gt;(1+$B107)),AE107*(1-Inputs_ByYear!$D$4),0))))</f>
        <v>5831796.7923580641</v>
      </c>
      <c r="AG107" s="233">
        <f>IF(AG$4=$G107+$B107,SUMIFS(INDEX('ABP REC Calc'!$G$75:$AB$138,,MATCH($I107,'ABP REC Calc'!$G$74:$AB$74,0)),'ABP REC Calc'!$C$75:$C$138,'ABP REC Spend'!$E107,'ABP REC Calc'!$B$75:$B$138,'ABP REC Spend'!$F107)/$C107,
IF(AND(AF107&gt;0,(AG$4-$G107)=(1+$B107)),AF107*(1-Inputs_ByYear!$D$4),
(IF(AND((AG$4-$G107)&lt;(21+$B107),(AG$4-$G107)&gt;(1+$B107)),AF107*(1-Inputs_ByYear!$D$4),0))))</f>
        <v>5802637.8083962733</v>
      </c>
      <c r="AH107" s="233">
        <f>IF(AH$4=$G107+$B107,SUMIFS(INDEX('ABP REC Calc'!$G$75:$AB$138,,MATCH($I107,'ABP REC Calc'!$G$74:$AB$74,0)),'ABP REC Calc'!$C$75:$C$138,'ABP REC Spend'!$E107,'ABP REC Calc'!$B$75:$B$138,'ABP REC Spend'!$F107)/$C107,
IF(AND(AG107&gt;0,(AH$4-$G107)=(1+$B107)),AG107*(1-Inputs_ByYear!$D$4),
(IF(AND((AH$4-$G107)&lt;(21+$B107),(AH$4-$G107)&gt;(1+$B107)),AG107*(1-Inputs_ByYear!$D$4),0))))</f>
        <v>5773624.6193542918</v>
      </c>
    </row>
    <row r="108" spans="2:34" ht="14.75" customHeight="1" x14ac:dyDescent="0.25">
      <c r="B108" s="332" cm="1">
        <f t="array" ref="B108">INDEX(Inputs_ByYear!$D$78:$D$83, MATCH('ABP REC Spend'!$E108, Inputs_ByYear!$B$78:$B$83,0),)</f>
        <v>2</v>
      </c>
      <c r="C108" s="332" cm="1">
        <f t="array" ref="C108">INDEX(Inputs_ByYear!$D$60:$D$65, MATCH('ABP REC Spend'!$E108,Inputs_ByYear!$B$60:$B$65,0),)</f>
        <v>20</v>
      </c>
      <c r="D108" s="332" t="str" cm="1">
        <f t="array" ref="D108">INDEX(Inputs_ByYear!$D$69:$D$74, MATCH('ABP REC Spend'!$E108, Inputs_ByYear!$B$69:$B$74,0),)</f>
        <v>n/a</v>
      </c>
      <c r="E108" s="222" t="s">
        <v>235</v>
      </c>
      <c r="F108" s="219" t="s">
        <v>258</v>
      </c>
      <c r="G108" s="219">
        <f t="shared" si="5"/>
        <v>2036</v>
      </c>
      <c r="H108" s="219"/>
      <c r="I108" s="227" t="s">
        <v>34</v>
      </c>
      <c r="J108" s="234">
        <v>0</v>
      </c>
      <c r="K108" s="234">
        <v>0</v>
      </c>
      <c r="L108" s="233">
        <f>IF(L$4=$G108+$B108,SUMIFS(INDEX('ABP REC Calc'!$G$75:$AB$138,,MATCH($I108,'ABP REC Calc'!$G$74:$AB$74,0)),'ABP REC Calc'!$C$75:$C$138,'ABP REC Spend'!$E108,'ABP REC Calc'!$B$75:$B$138,'ABP REC Spend'!$F108)/$C108,
IF(AND(K108&gt;0,(L$4-$G108)=(1+$B108)),K108*(1-Inputs_ByYear!$D$4),
(IF(AND((L$4-$G108)&lt;(21+$B108),(L$4-$G108)&gt;(1+$B108)),K108*(1-Inputs_ByYear!$D$4),0))))</f>
        <v>0</v>
      </c>
      <c r="M108" s="233">
        <f>IF(M$4=$G108+$B108,SUMIFS(INDEX('ABP REC Calc'!$G$75:$AB$138,,MATCH($I108,'ABP REC Calc'!$G$74:$AB$74,0)),'ABP REC Calc'!$C$75:$C$138,'ABP REC Spend'!$E108,'ABP REC Calc'!$B$75:$B$138,'ABP REC Spend'!$F108)/$C108,
IF(AND(L108&gt;0,(M$4-$G108)=(1+$B108)),L108*(1-Inputs_ByYear!$D$4),
(IF(AND((M$4-$G108)&lt;(21+$B108),(M$4-$G108)&gt;(1+$B108)),L108*(1-Inputs_ByYear!$D$4),0))))</f>
        <v>0</v>
      </c>
      <c r="N108" s="233">
        <f>IF(N$4=$G108+$B108,SUMIFS(INDEX('ABP REC Calc'!$G$75:$AB$138,,MATCH($I108,'ABP REC Calc'!$G$74:$AB$74,0)),'ABP REC Calc'!$C$75:$C$138,'ABP REC Spend'!$E108,'ABP REC Calc'!$B$75:$B$138,'ABP REC Spend'!$F108)/$C108,
IF(AND(M108&gt;0,(N$4-$G108)=(1+$B108)),M108*(1-Inputs_ByYear!$D$4),
(IF(AND((N$4-$G108)&lt;(21+$B108),(N$4-$G108)&gt;(1+$B108)),M108*(1-Inputs_ByYear!$D$4),0))))</f>
        <v>0</v>
      </c>
      <c r="O108" s="233">
        <f>IF(O$4=$G108+$B108,SUMIFS(INDEX('ABP REC Calc'!$G$75:$AB$138,,MATCH($I108,'ABP REC Calc'!$G$74:$AB$74,0)),'ABP REC Calc'!$C$75:$C$138,'ABP REC Spend'!$E108,'ABP REC Calc'!$B$75:$B$138,'ABP REC Spend'!$F108)/$C108,
IF(AND(N108&gt;0,(O$4-$G108)=(1+$B108)),N108*(1-Inputs_ByYear!$D$4),
(IF(AND((O$4-$G108)&lt;(21+$B108),(O$4-$G108)&gt;(1+$B108)),N108*(1-Inputs_ByYear!$D$4),0))))</f>
        <v>0</v>
      </c>
      <c r="P108" s="233">
        <f>IF(P$4=$G108+$B108,SUMIFS(INDEX('ABP REC Calc'!$G$75:$AB$138,,MATCH($I108,'ABP REC Calc'!$G$74:$AB$74,0)),'ABP REC Calc'!$C$75:$C$138,'ABP REC Spend'!$E108,'ABP REC Calc'!$B$75:$B$138,'ABP REC Spend'!$F108)/$C108,
IF(AND(O108&gt;0,(P$4-$G108)=(1+$B108)),O108*(1-Inputs_ByYear!$D$4),
(IF(AND((P$4-$G108)&lt;(21+$B108),(P$4-$G108)&gt;(1+$B108)),O108*(1-Inputs_ByYear!$D$4),0))))</f>
        <v>0</v>
      </c>
      <c r="Q108" s="233">
        <f>IF(Q$4=$G108+$B108,SUMIFS(INDEX('ABP REC Calc'!$G$75:$AB$138,,MATCH($I108,'ABP REC Calc'!$G$74:$AB$74,0)),'ABP REC Calc'!$C$75:$C$138,'ABP REC Spend'!$E108,'ABP REC Calc'!$B$75:$B$138,'ABP REC Spend'!$F108)/$C108,
IF(AND(P108&gt;0,(Q$4-$G108)=(1+$B108)),P108*(1-Inputs_ByYear!$D$4),
(IF(AND((Q$4-$G108)&lt;(21+$B108),(Q$4-$G108)&gt;(1+$B108)),P108*(1-Inputs_ByYear!$D$4),0))))</f>
        <v>0</v>
      </c>
      <c r="R108" s="233">
        <f>IF(R$4=$G108+$B108,SUMIFS(INDEX('ABP REC Calc'!$G$75:$AB$138,,MATCH($I108,'ABP REC Calc'!$G$74:$AB$74,0)),'ABP REC Calc'!$C$75:$C$138,'ABP REC Spend'!$E108,'ABP REC Calc'!$B$75:$B$138,'ABP REC Spend'!$F108)/$C108,
IF(AND(Q108&gt;0,(R$4-$G108)=(1+$B108)),Q108*(1-Inputs_ByYear!$D$4),
(IF(AND((R$4-$G108)&lt;(21+$B108),(R$4-$G108)&gt;(1+$B108)),Q108*(1-Inputs_ByYear!$D$4),0))))</f>
        <v>0</v>
      </c>
      <c r="S108" s="233">
        <f>IF(S$4=$G108+$B108,SUMIFS(INDEX('ABP REC Calc'!$G$75:$AB$138,,MATCH($I108,'ABP REC Calc'!$G$74:$AB$74,0)),'ABP REC Calc'!$C$75:$C$138,'ABP REC Spend'!$E108,'ABP REC Calc'!$B$75:$B$138,'ABP REC Spend'!$F108)/$C108,
IF(AND(R108&gt;0,(S$4-$G108)=(1+$B108)),R108*(1-Inputs_ByYear!$D$4),
(IF(AND((S$4-$G108)&lt;(21+$B108),(S$4-$G108)&gt;(1+$B108)),R108*(1-Inputs_ByYear!$D$4),0))))</f>
        <v>0</v>
      </c>
      <c r="T108" s="233">
        <f>IF(T$4=$G108+$B108,SUMIFS(INDEX('ABP REC Calc'!$G$75:$AB$138,,MATCH($I108,'ABP REC Calc'!$G$74:$AB$74,0)),'ABP REC Calc'!$C$75:$C$138,'ABP REC Spend'!$E108,'ABP REC Calc'!$B$75:$B$138,'ABP REC Spend'!$F108)/$C108,
IF(AND(S108&gt;0,(T$4-$G108)=(1+$B108)),S108*(1-Inputs_ByYear!$D$4),
(IF(AND((T$4-$G108)&lt;(21+$B108),(T$4-$G108)&gt;(1+$B108)),S108*(1-Inputs_ByYear!$D$4),0))))</f>
        <v>0</v>
      </c>
      <c r="U108" s="233">
        <f>IF(U$4=$G108+$B108,SUMIFS(INDEX('ABP REC Calc'!$G$75:$AB$138,,MATCH($I108,'ABP REC Calc'!$G$74:$AB$74,0)),'ABP REC Calc'!$C$75:$C$138,'ABP REC Spend'!$E108,'ABP REC Calc'!$B$75:$B$138,'ABP REC Spend'!$F108)/$C108,
IF(AND(T108&gt;0,(U$4-$G108)=(1+$B108)),T108*(1-Inputs_ByYear!$D$4),
(IF(AND((U$4-$G108)&lt;(21+$B108),(U$4-$G108)&gt;(1+$B108)),T108*(1-Inputs_ByYear!$D$4),0))))</f>
        <v>0</v>
      </c>
      <c r="V108" s="233">
        <f>IF(V$4=$G108+$B108,SUMIFS(INDEX('ABP REC Calc'!$G$75:$AB$138,,MATCH($I108,'ABP REC Calc'!$G$74:$AB$74,0)),'ABP REC Calc'!$C$75:$C$138,'ABP REC Spend'!$E108,'ABP REC Calc'!$B$75:$B$138,'ABP REC Spend'!$F108)/$C108,
IF(AND(U108&gt;0,(V$4-$G108)=(1+$B108)),U108*(1-Inputs_ByYear!$D$4),
(IF(AND((V$4-$G108)&lt;(21+$B108),(V$4-$G108)&gt;(1+$B108)),U108*(1-Inputs_ByYear!$D$4),0))))</f>
        <v>0</v>
      </c>
      <c r="W108" s="233">
        <f>IF(W$4=$G108+$B108,SUMIFS(INDEX('ABP REC Calc'!$G$75:$AB$138,,MATCH($I108,'ABP REC Calc'!$G$74:$AB$74,0)),'ABP REC Calc'!$C$75:$C$138,'ABP REC Spend'!$E108,'ABP REC Calc'!$B$75:$B$138,'ABP REC Spend'!$F108)/$C108,
IF(AND(V108&gt;0,(W$4-$G108)=(1+$B108)),V108*(1-Inputs_ByYear!$D$4),
(IF(AND((W$4-$G108)&lt;(21+$B108),(W$4-$G108)&gt;(1+$B108)),V108*(1-Inputs_ByYear!$D$4),0))))</f>
        <v>0</v>
      </c>
      <c r="X108" s="233">
        <f>IF(X$4=$G108+$B108,SUMIFS(INDEX('ABP REC Calc'!$G$75:$AB$138,,MATCH($I108,'ABP REC Calc'!$G$74:$AB$74,0)),'ABP REC Calc'!$C$75:$C$138,'ABP REC Spend'!$E108,'ABP REC Calc'!$B$75:$B$138,'ABP REC Spend'!$F108)/$C108,
IF(AND(W108&gt;0,(X$4-$G108)=(1+$B108)),W108*(1-Inputs_ByYear!$D$4),
(IF(AND((X$4-$G108)&lt;(21+$B108),(X$4-$G108)&gt;(1+$B108)),W108*(1-Inputs_ByYear!$D$4),0))))</f>
        <v>6039901.4228763329</v>
      </c>
      <c r="Y108" s="233">
        <f>IF(Y$4=$G108+$B108,SUMIFS(INDEX('ABP REC Calc'!$G$75:$AB$138,,MATCH($I108,'ABP REC Calc'!$G$74:$AB$74,0)),'ABP REC Calc'!$C$75:$C$138,'ABP REC Spend'!$E108,'ABP REC Calc'!$B$75:$B$138,'ABP REC Spend'!$F108)/$C108,
IF(AND(X108&gt;0,(Y$4-$G108)=(1+$B108)),X108*(1-Inputs_ByYear!$D$4),
(IF(AND((Y$4-$G108)&lt;(21+$B108),(Y$4-$G108)&gt;(1+$B108)),X108*(1-Inputs_ByYear!$D$4),0))))</f>
        <v>6009701.9157619514</v>
      </c>
      <c r="Z108" s="233">
        <f>IF(Z$4=$G108+$B108,SUMIFS(INDEX('ABP REC Calc'!$G$75:$AB$138,,MATCH($I108,'ABP REC Calc'!$G$74:$AB$74,0)),'ABP REC Calc'!$C$75:$C$138,'ABP REC Spend'!$E108,'ABP REC Calc'!$B$75:$B$138,'ABP REC Spend'!$F108)/$C108,
IF(AND(Y108&gt;0,(Z$4-$G108)=(1+$B108)),Y108*(1-Inputs_ByYear!$D$4),
(IF(AND((Z$4-$G108)&lt;(21+$B108),(Z$4-$G108)&gt;(1+$B108)),Y108*(1-Inputs_ByYear!$D$4),0))))</f>
        <v>5979653.4061831413</v>
      </c>
      <c r="AA108" s="233">
        <f>IF(AA$4=$G108+$B108,SUMIFS(INDEX('ABP REC Calc'!$G$75:$AB$138,,MATCH($I108,'ABP REC Calc'!$G$74:$AB$74,0)),'ABP REC Calc'!$C$75:$C$138,'ABP REC Spend'!$E108,'ABP REC Calc'!$B$75:$B$138,'ABP REC Spend'!$F108)/$C108,
IF(AND(Z108&gt;0,(AA$4-$G108)=(1+$B108)),Z108*(1-Inputs_ByYear!$D$4),
(IF(AND((AA$4-$G108)&lt;(21+$B108),(AA$4-$G108)&gt;(1+$B108)),Z108*(1-Inputs_ByYear!$D$4),0))))</f>
        <v>5949755.1391522251</v>
      </c>
      <c r="AB108" s="233">
        <f>IF(AB$4=$G108+$B108,SUMIFS(INDEX('ABP REC Calc'!$G$75:$AB$138,,MATCH($I108,'ABP REC Calc'!$G$74:$AB$74,0)),'ABP REC Calc'!$C$75:$C$138,'ABP REC Spend'!$E108,'ABP REC Calc'!$B$75:$B$138,'ABP REC Spend'!$F108)/$C108,
IF(AND(AA108&gt;0,(AB$4-$G108)=(1+$B108)),AA108*(1-Inputs_ByYear!$D$4),
(IF(AND((AB$4-$G108)&lt;(21+$B108),(AB$4-$G108)&gt;(1+$B108)),AA108*(1-Inputs_ByYear!$D$4),0))))</f>
        <v>5920006.3634564644</v>
      </c>
      <c r="AC108" s="233">
        <f>IF(AC$4=$G108+$B108,SUMIFS(INDEX('ABP REC Calc'!$G$75:$AB$138,,MATCH($I108,'ABP REC Calc'!$G$74:$AB$74,0)),'ABP REC Calc'!$C$75:$C$138,'ABP REC Spend'!$E108,'ABP REC Calc'!$B$75:$B$138,'ABP REC Spend'!$F108)/$C108,
IF(AND(AB108&gt;0,(AC$4-$G108)=(1+$B108)),AB108*(1-Inputs_ByYear!$D$4),
(IF(AND((AC$4-$G108)&lt;(21+$B108),(AC$4-$G108)&gt;(1+$B108)),AB108*(1-Inputs_ByYear!$D$4),0))))</f>
        <v>5890406.3316391818</v>
      </c>
      <c r="AD108" s="233">
        <f>IF(AD$4=$G108+$B108,SUMIFS(INDEX('ABP REC Calc'!$G$75:$AB$138,,MATCH($I108,'ABP REC Calc'!$G$74:$AB$74,0)),'ABP REC Calc'!$C$75:$C$138,'ABP REC Spend'!$E108,'ABP REC Calc'!$B$75:$B$138,'ABP REC Spend'!$F108)/$C108,
IF(AND(AC108&gt;0,(AD$4-$G108)=(1+$B108)),AC108*(1-Inputs_ByYear!$D$4),
(IF(AND((AD$4-$G108)&lt;(21+$B108),(AD$4-$G108)&gt;(1+$B108)),AC108*(1-Inputs_ByYear!$D$4),0))))</f>
        <v>5860954.2999809859</v>
      </c>
      <c r="AE108" s="233">
        <f>IF(AE$4=$G108+$B108,SUMIFS(INDEX('ABP REC Calc'!$G$75:$AB$138,,MATCH($I108,'ABP REC Calc'!$G$74:$AB$74,0)),'ABP REC Calc'!$C$75:$C$138,'ABP REC Spend'!$E108,'ABP REC Calc'!$B$75:$B$138,'ABP REC Spend'!$F108)/$C108,
IF(AND(AD108&gt;0,(AE$4-$G108)=(1+$B108)),AD108*(1-Inputs_ByYear!$D$4),
(IF(AND((AE$4-$G108)&lt;(21+$B108),(AE$4-$G108)&gt;(1+$B108)),AD108*(1-Inputs_ByYear!$D$4),0))))</f>
        <v>5831649.5284810811</v>
      </c>
      <c r="AF108" s="233">
        <f>IF(AF$4=$G108+$B108,SUMIFS(INDEX('ABP REC Calc'!$G$75:$AB$138,,MATCH($I108,'ABP REC Calc'!$G$74:$AB$74,0)),'ABP REC Calc'!$C$75:$C$138,'ABP REC Spend'!$E108,'ABP REC Calc'!$B$75:$B$138,'ABP REC Spend'!$F108)/$C108,
IF(AND(AE108&gt;0,(AF$4-$G108)=(1+$B108)),AE108*(1-Inputs_ByYear!$D$4),
(IF(AND((AF$4-$G108)&lt;(21+$B108),(AF$4-$G108)&gt;(1+$B108)),AE108*(1-Inputs_ByYear!$D$4),0))))</f>
        <v>5802491.2808386758</v>
      </c>
      <c r="AG108" s="233">
        <f>IF(AG$4=$G108+$B108,SUMIFS(INDEX('ABP REC Calc'!$G$75:$AB$138,,MATCH($I108,'ABP REC Calc'!$G$74:$AB$74,0)),'ABP REC Calc'!$C$75:$C$138,'ABP REC Spend'!$E108,'ABP REC Calc'!$B$75:$B$138,'ABP REC Spend'!$F108)/$C108,
IF(AND(AF108&gt;0,(AG$4-$G108)=(1+$B108)),AF108*(1-Inputs_ByYear!$D$4),
(IF(AND((AG$4-$G108)&lt;(21+$B108),(AG$4-$G108)&gt;(1+$B108)),AF108*(1-Inputs_ByYear!$D$4),0))))</f>
        <v>5773478.8244344825</v>
      </c>
      <c r="AH108" s="233">
        <f>IF(AH$4=$G108+$B108,SUMIFS(INDEX('ABP REC Calc'!$G$75:$AB$138,,MATCH($I108,'ABP REC Calc'!$G$74:$AB$74,0)),'ABP REC Calc'!$C$75:$C$138,'ABP REC Spend'!$E108,'ABP REC Calc'!$B$75:$B$138,'ABP REC Spend'!$F108)/$C108,
IF(AND(AG108&gt;0,(AH$4-$G108)=(1+$B108)),AG108*(1-Inputs_ByYear!$D$4),
(IF(AND((AH$4-$G108)&lt;(21+$B108),(AH$4-$G108)&gt;(1+$B108)),AG108*(1-Inputs_ByYear!$D$4),0))))</f>
        <v>5744611.4303123103</v>
      </c>
    </row>
    <row r="109" spans="2:34" ht="14.75" customHeight="1" x14ac:dyDescent="0.25">
      <c r="B109" s="332" cm="1">
        <f t="array" ref="B109">INDEX(Inputs_ByYear!$D$78:$D$83, MATCH('ABP REC Spend'!$E109, Inputs_ByYear!$B$78:$B$83,0),)</f>
        <v>2</v>
      </c>
      <c r="C109" s="332" cm="1">
        <f t="array" ref="C109">INDEX(Inputs_ByYear!$D$60:$D$65, MATCH('ABP REC Spend'!$E109,Inputs_ByYear!$B$60:$B$65,0),)</f>
        <v>20</v>
      </c>
      <c r="D109" s="332" t="str" cm="1">
        <f t="array" ref="D109">INDEX(Inputs_ByYear!$D$69:$D$74, MATCH('ABP REC Spend'!$E109, Inputs_ByYear!$B$69:$B$74,0),)</f>
        <v>n/a</v>
      </c>
      <c r="E109" s="222" t="s">
        <v>235</v>
      </c>
      <c r="F109" s="219" t="s">
        <v>258</v>
      </c>
      <c r="G109" s="219">
        <f t="shared" si="5"/>
        <v>2037</v>
      </c>
      <c r="H109" s="219"/>
      <c r="I109" s="227" t="s">
        <v>35</v>
      </c>
      <c r="J109" s="234">
        <v>0</v>
      </c>
      <c r="K109" s="234">
        <v>0</v>
      </c>
      <c r="L109" s="233">
        <f>IF(L$4=$G109+$B109,SUMIFS(INDEX('ABP REC Calc'!$G$75:$AB$138,,MATCH($I109,'ABP REC Calc'!$G$74:$AB$74,0)),'ABP REC Calc'!$C$75:$C$138,'ABP REC Spend'!$E109,'ABP REC Calc'!$B$75:$B$138,'ABP REC Spend'!$F109)/$C109,
IF(AND(K109&gt;0,(L$4-$G109)=(1+$B109)),K109*(1-Inputs_ByYear!$D$4),
(IF(AND((L$4-$G109)&lt;(21+$B109),(L$4-$G109)&gt;(1+$B109)),K109*(1-Inputs_ByYear!$D$4),0))))</f>
        <v>0</v>
      </c>
      <c r="M109" s="233">
        <f>IF(M$4=$G109+$B109,SUMIFS(INDEX('ABP REC Calc'!$G$75:$AB$138,,MATCH($I109,'ABP REC Calc'!$G$74:$AB$74,0)),'ABP REC Calc'!$C$75:$C$138,'ABP REC Spend'!$E109,'ABP REC Calc'!$B$75:$B$138,'ABP REC Spend'!$F109)/$C109,
IF(AND(L109&gt;0,(M$4-$G109)=(1+$B109)),L109*(1-Inputs_ByYear!$D$4),
(IF(AND((M$4-$G109)&lt;(21+$B109),(M$4-$G109)&gt;(1+$B109)),L109*(1-Inputs_ByYear!$D$4),0))))</f>
        <v>0</v>
      </c>
      <c r="N109" s="233">
        <f>IF(N$4=$G109+$B109,SUMIFS(INDEX('ABP REC Calc'!$G$75:$AB$138,,MATCH($I109,'ABP REC Calc'!$G$74:$AB$74,0)),'ABP REC Calc'!$C$75:$C$138,'ABP REC Spend'!$E109,'ABP REC Calc'!$B$75:$B$138,'ABP REC Spend'!$F109)/$C109,
IF(AND(M109&gt;0,(N$4-$G109)=(1+$B109)),M109*(1-Inputs_ByYear!$D$4),
(IF(AND((N$4-$G109)&lt;(21+$B109),(N$4-$G109)&gt;(1+$B109)),M109*(1-Inputs_ByYear!$D$4),0))))</f>
        <v>0</v>
      </c>
      <c r="O109" s="233">
        <f>IF(O$4=$G109+$B109,SUMIFS(INDEX('ABP REC Calc'!$G$75:$AB$138,,MATCH($I109,'ABP REC Calc'!$G$74:$AB$74,0)),'ABP REC Calc'!$C$75:$C$138,'ABP REC Spend'!$E109,'ABP REC Calc'!$B$75:$B$138,'ABP REC Spend'!$F109)/$C109,
IF(AND(N109&gt;0,(O$4-$G109)=(1+$B109)),N109*(1-Inputs_ByYear!$D$4),
(IF(AND((O$4-$G109)&lt;(21+$B109),(O$4-$G109)&gt;(1+$B109)),N109*(1-Inputs_ByYear!$D$4),0))))</f>
        <v>0</v>
      </c>
      <c r="P109" s="233">
        <f>IF(P$4=$G109+$B109,SUMIFS(INDEX('ABP REC Calc'!$G$75:$AB$138,,MATCH($I109,'ABP REC Calc'!$G$74:$AB$74,0)),'ABP REC Calc'!$C$75:$C$138,'ABP REC Spend'!$E109,'ABP REC Calc'!$B$75:$B$138,'ABP REC Spend'!$F109)/$C109,
IF(AND(O109&gt;0,(P$4-$G109)=(1+$B109)),O109*(1-Inputs_ByYear!$D$4),
(IF(AND((P$4-$G109)&lt;(21+$B109),(P$4-$G109)&gt;(1+$B109)),O109*(1-Inputs_ByYear!$D$4),0))))</f>
        <v>0</v>
      </c>
      <c r="Q109" s="233">
        <f>IF(Q$4=$G109+$B109,SUMIFS(INDEX('ABP REC Calc'!$G$75:$AB$138,,MATCH($I109,'ABP REC Calc'!$G$74:$AB$74,0)),'ABP REC Calc'!$C$75:$C$138,'ABP REC Spend'!$E109,'ABP REC Calc'!$B$75:$B$138,'ABP REC Spend'!$F109)/$C109,
IF(AND(P109&gt;0,(Q$4-$G109)=(1+$B109)),P109*(1-Inputs_ByYear!$D$4),
(IF(AND((Q$4-$G109)&lt;(21+$B109),(Q$4-$G109)&gt;(1+$B109)),P109*(1-Inputs_ByYear!$D$4),0))))</f>
        <v>0</v>
      </c>
      <c r="R109" s="233">
        <f>IF(R$4=$G109+$B109,SUMIFS(INDEX('ABP REC Calc'!$G$75:$AB$138,,MATCH($I109,'ABP REC Calc'!$G$74:$AB$74,0)),'ABP REC Calc'!$C$75:$C$138,'ABP REC Spend'!$E109,'ABP REC Calc'!$B$75:$B$138,'ABP REC Spend'!$F109)/$C109,
IF(AND(Q109&gt;0,(R$4-$G109)=(1+$B109)),Q109*(1-Inputs_ByYear!$D$4),
(IF(AND((R$4-$G109)&lt;(21+$B109),(R$4-$G109)&gt;(1+$B109)),Q109*(1-Inputs_ByYear!$D$4),0))))</f>
        <v>0</v>
      </c>
      <c r="S109" s="233">
        <f>IF(S$4=$G109+$B109,SUMIFS(INDEX('ABP REC Calc'!$G$75:$AB$138,,MATCH($I109,'ABP REC Calc'!$G$74:$AB$74,0)),'ABP REC Calc'!$C$75:$C$138,'ABP REC Spend'!$E109,'ABP REC Calc'!$B$75:$B$138,'ABP REC Spend'!$F109)/$C109,
IF(AND(R109&gt;0,(S$4-$G109)=(1+$B109)),R109*(1-Inputs_ByYear!$D$4),
(IF(AND((S$4-$G109)&lt;(21+$B109),(S$4-$G109)&gt;(1+$B109)),R109*(1-Inputs_ByYear!$D$4),0))))</f>
        <v>0</v>
      </c>
      <c r="T109" s="233">
        <f>IF(T$4=$G109+$B109,SUMIFS(INDEX('ABP REC Calc'!$G$75:$AB$138,,MATCH($I109,'ABP REC Calc'!$G$74:$AB$74,0)),'ABP REC Calc'!$C$75:$C$138,'ABP REC Spend'!$E109,'ABP REC Calc'!$B$75:$B$138,'ABP REC Spend'!$F109)/$C109,
IF(AND(S109&gt;0,(T$4-$G109)=(1+$B109)),S109*(1-Inputs_ByYear!$D$4),
(IF(AND((T$4-$G109)&lt;(21+$B109),(T$4-$G109)&gt;(1+$B109)),S109*(1-Inputs_ByYear!$D$4),0))))</f>
        <v>0</v>
      </c>
      <c r="U109" s="233">
        <f>IF(U$4=$G109+$B109,SUMIFS(INDEX('ABP REC Calc'!$G$75:$AB$138,,MATCH($I109,'ABP REC Calc'!$G$74:$AB$74,0)),'ABP REC Calc'!$C$75:$C$138,'ABP REC Spend'!$E109,'ABP REC Calc'!$B$75:$B$138,'ABP REC Spend'!$F109)/$C109,
IF(AND(T109&gt;0,(U$4-$G109)=(1+$B109)),T109*(1-Inputs_ByYear!$D$4),
(IF(AND((U$4-$G109)&lt;(21+$B109),(U$4-$G109)&gt;(1+$B109)),T109*(1-Inputs_ByYear!$D$4),0))))</f>
        <v>0</v>
      </c>
      <c r="V109" s="233">
        <f>IF(V$4=$G109+$B109,SUMIFS(INDEX('ABP REC Calc'!$G$75:$AB$138,,MATCH($I109,'ABP REC Calc'!$G$74:$AB$74,0)),'ABP REC Calc'!$C$75:$C$138,'ABP REC Spend'!$E109,'ABP REC Calc'!$B$75:$B$138,'ABP REC Spend'!$F109)/$C109,
IF(AND(U109&gt;0,(V$4-$G109)=(1+$B109)),U109*(1-Inputs_ByYear!$D$4),
(IF(AND((V$4-$G109)&lt;(21+$B109),(V$4-$G109)&gt;(1+$B109)),U109*(1-Inputs_ByYear!$D$4),0))))</f>
        <v>0</v>
      </c>
      <c r="W109" s="233">
        <f>IF(W$4=$G109+$B109,SUMIFS(INDEX('ABP REC Calc'!$G$75:$AB$138,,MATCH($I109,'ABP REC Calc'!$G$74:$AB$74,0)),'ABP REC Calc'!$C$75:$C$138,'ABP REC Spend'!$E109,'ABP REC Calc'!$B$75:$B$138,'ABP REC Spend'!$F109)/$C109,
IF(AND(V109&gt;0,(W$4-$G109)=(1+$B109)),V109*(1-Inputs_ByYear!$D$4),
(IF(AND((W$4-$G109)&lt;(21+$B109),(W$4-$G109)&gt;(1+$B109)),V109*(1-Inputs_ByYear!$D$4),0))))</f>
        <v>0</v>
      </c>
      <c r="X109" s="233">
        <f>IF(X$4=$G109+$B109,SUMIFS(INDEX('ABP REC Calc'!$G$75:$AB$138,,MATCH($I109,'ABP REC Calc'!$G$74:$AB$74,0)),'ABP REC Calc'!$C$75:$C$138,'ABP REC Spend'!$E109,'ABP REC Calc'!$B$75:$B$138,'ABP REC Spend'!$F109)/$C109,
IF(AND(W109&gt;0,(X$4-$G109)=(1+$B109)),W109*(1-Inputs_ByYear!$D$4),
(IF(AND((X$4-$G109)&lt;(21+$B109),(X$4-$G109)&gt;(1+$B109)),W109*(1-Inputs_ByYear!$D$4),0))))</f>
        <v>0</v>
      </c>
      <c r="Y109" s="233">
        <f>IF(Y$4=$G109+$B109,SUMIFS(INDEX('ABP REC Calc'!$G$75:$AB$138,,MATCH($I109,'ABP REC Calc'!$G$74:$AB$74,0)),'ABP REC Calc'!$C$75:$C$138,'ABP REC Spend'!$E109,'ABP REC Calc'!$B$75:$B$138,'ABP REC Spend'!$F109)/$C109,
IF(AND(X109&gt;0,(Y$4-$G109)=(1+$B109)),X109*(1-Inputs_ByYear!$D$4),
(IF(AND((Y$4-$G109)&lt;(21+$B109),(Y$4-$G109)&gt;(1+$B109)),X109*(1-Inputs_ByYear!$D$4),0))))</f>
        <v>5979502.4086475689</v>
      </c>
      <c r="Z109" s="233">
        <f>IF(Z$4=$G109+$B109,SUMIFS(INDEX('ABP REC Calc'!$G$75:$AB$138,,MATCH($I109,'ABP REC Calc'!$G$74:$AB$74,0)),'ABP REC Calc'!$C$75:$C$138,'ABP REC Spend'!$E109,'ABP REC Calc'!$B$75:$B$138,'ABP REC Spend'!$F109)/$C109,
IF(AND(Y109&gt;0,(Z$4-$G109)=(1+$B109)),Y109*(1-Inputs_ByYear!$D$4),
(IF(AND((Z$4-$G109)&lt;(21+$B109),(Z$4-$G109)&gt;(1+$B109)),Y109*(1-Inputs_ByYear!$D$4),0))))</f>
        <v>5949604.8966043312</v>
      </c>
      <c r="AA109" s="233">
        <f>IF(AA$4=$G109+$B109,SUMIFS(INDEX('ABP REC Calc'!$G$75:$AB$138,,MATCH($I109,'ABP REC Calc'!$G$74:$AB$74,0)),'ABP REC Calc'!$C$75:$C$138,'ABP REC Spend'!$E109,'ABP REC Calc'!$B$75:$B$138,'ABP REC Spend'!$F109)/$C109,
IF(AND(Z109&gt;0,(AA$4-$G109)=(1+$B109)),Z109*(1-Inputs_ByYear!$D$4),
(IF(AND((AA$4-$G109)&lt;(21+$B109),(AA$4-$G109)&gt;(1+$B109)),Z109*(1-Inputs_ByYear!$D$4),0))))</f>
        <v>5919856.8721213099</v>
      </c>
      <c r="AB109" s="233">
        <f>IF(AB$4=$G109+$B109,SUMIFS(INDEX('ABP REC Calc'!$G$75:$AB$138,,MATCH($I109,'ABP REC Calc'!$G$74:$AB$74,0)),'ABP REC Calc'!$C$75:$C$138,'ABP REC Spend'!$E109,'ABP REC Calc'!$B$75:$B$138,'ABP REC Spend'!$F109)/$C109,
IF(AND(AA109&gt;0,(AB$4-$G109)=(1+$B109)),AA109*(1-Inputs_ByYear!$D$4),
(IF(AND((AB$4-$G109)&lt;(21+$B109),(AB$4-$G109)&gt;(1+$B109)),AA109*(1-Inputs_ByYear!$D$4),0))))</f>
        <v>5890257.5877607036</v>
      </c>
      <c r="AC109" s="233">
        <f>IF(AC$4=$G109+$B109,SUMIFS(INDEX('ABP REC Calc'!$G$75:$AB$138,,MATCH($I109,'ABP REC Calc'!$G$74:$AB$74,0)),'ABP REC Calc'!$C$75:$C$138,'ABP REC Spend'!$E109,'ABP REC Calc'!$B$75:$B$138,'ABP REC Spend'!$F109)/$C109,
IF(AND(AB109&gt;0,(AC$4-$G109)=(1+$B109)),AB109*(1-Inputs_ByYear!$D$4),
(IF(AND((AC$4-$G109)&lt;(21+$B109),(AC$4-$G109)&gt;(1+$B109)),AB109*(1-Inputs_ByYear!$D$4),0))))</f>
        <v>5860806.2998219002</v>
      </c>
      <c r="AD109" s="233">
        <f>IF(AD$4=$G109+$B109,SUMIFS(INDEX('ABP REC Calc'!$G$75:$AB$138,,MATCH($I109,'ABP REC Calc'!$G$74:$AB$74,0)),'ABP REC Calc'!$C$75:$C$138,'ABP REC Spend'!$E109,'ABP REC Calc'!$B$75:$B$138,'ABP REC Spend'!$F109)/$C109,
IF(AND(AC109&gt;0,(AD$4-$G109)=(1+$B109)),AC109*(1-Inputs_ByYear!$D$4),
(IF(AND((AD$4-$G109)&lt;(21+$B109),(AD$4-$G109)&gt;(1+$B109)),AC109*(1-Inputs_ByYear!$D$4),0))))</f>
        <v>5831502.268322791</v>
      </c>
      <c r="AE109" s="233">
        <f>IF(AE$4=$G109+$B109,SUMIFS(INDEX('ABP REC Calc'!$G$75:$AB$138,,MATCH($I109,'ABP REC Calc'!$G$74:$AB$74,0)),'ABP REC Calc'!$C$75:$C$138,'ABP REC Spend'!$E109,'ABP REC Calc'!$B$75:$B$138,'ABP REC Spend'!$F109)/$C109,
IF(AND(AD109&gt;0,(AE$4-$G109)=(1+$B109)),AD109*(1-Inputs_ByYear!$D$4),
(IF(AND((AE$4-$G109)&lt;(21+$B109),(AE$4-$G109)&gt;(1+$B109)),AD109*(1-Inputs_ByYear!$D$4),0))))</f>
        <v>5802344.7569811773</v>
      </c>
      <c r="AF109" s="233">
        <f>IF(AF$4=$G109+$B109,SUMIFS(INDEX('ABP REC Calc'!$G$75:$AB$138,,MATCH($I109,'ABP REC Calc'!$G$74:$AB$74,0)),'ABP REC Calc'!$C$75:$C$138,'ABP REC Spend'!$E109,'ABP REC Calc'!$B$75:$B$138,'ABP REC Spend'!$F109)/$C109,
IF(AND(AE109&gt;0,(AF$4-$G109)=(1+$B109)),AE109*(1-Inputs_ByYear!$D$4),
(IF(AND((AF$4-$G109)&lt;(21+$B109),(AF$4-$G109)&gt;(1+$B109)),AE109*(1-Inputs_ByYear!$D$4),0))))</f>
        <v>5773333.0331962714</v>
      </c>
      <c r="AG109" s="233">
        <f>IF(AG$4=$G109+$B109,SUMIFS(INDEX('ABP REC Calc'!$G$75:$AB$138,,MATCH($I109,'ABP REC Calc'!$G$74:$AB$74,0)),'ABP REC Calc'!$C$75:$C$138,'ABP REC Spend'!$E109,'ABP REC Calc'!$B$75:$B$138,'ABP REC Spend'!$F109)/$C109,
IF(AND(AF109&gt;0,(AG$4-$G109)=(1+$B109)),AF109*(1-Inputs_ByYear!$D$4),
(IF(AND((AG$4-$G109)&lt;(21+$B109),(AG$4-$G109)&gt;(1+$B109)),AF109*(1-Inputs_ByYear!$D$4),0))))</f>
        <v>5744466.3680302901</v>
      </c>
      <c r="AH109" s="233">
        <f>IF(AH$4=$G109+$B109,SUMIFS(INDEX('ABP REC Calc'!$G$75:$AB$138,,MATCH($I109,'ABP REC Calc'!$G$74:$AB$74,0)),'ABP REC Calc'!$C$75:$C$138,'ABP REC Spend'!$E109,'ABP REC Calc'!$B$75:$B$138,'ABP REC Spend'!$F109)/$C109,
IF(AND(AG109&gt;0,(AH$4-$G109)=(1+$B109)),AG109*(1-Inputs_ByYear!$D$4),
(IF(AND((AH$4-$G109)&lt;(21+$B109),(AH$4-$G109)&gt;(1+$B109)),AG109*(1-Inputs_ByYear!$D$4),0))))</f>
        <v>5715744.0361901382</v>
      </c>
    </row>
    <row r="110" spans="2:34" ht="14.75" customHeight="1" x14ac:dyDescent="0.25">
      <c r="B110" s="332" cm="1">
        <f t="array" ref="B110">INDEX(Inputs_ByYear!$D$78:$D$83, MATCH('ABP REC Spend'!$E110, Inputs_ByYear!$B$78:$B$83,0),)</f>
        <v>2</v>
      </c>
      <c r="C110" s="332" cm="1">
        <f t="array" ref="C110">INDEX(Inputs_ByYear!$D$60:$D$65, MATCH('ABP REC Spend'!$E110,Inputs_ByYear!$B$60:$B$65,0),)</f>
        <v>20</v>
      </c>
      <c r="D110" s="332" t="str" cm="1">
        <f t="array" ref="D110">INDEX(Inputs_ByYear!$D$69:$D$74, MATCH('ABP REC Spend'!$E110, Inputs_ByYear!$B$69:$B$74,0),)</f>
        <v>n/a</v>
      </c>
      <c r="E110" s="222" t="s">
        <v>235</v>
      </c>
      <c r="F110" s="219" t="s">
        <v>258</v>
      </c>
      <c r="G110" s="219">
        <f t="shared" si="5"/>
        <v>2038</v>
      </c>
      <c r="H110" s="219"/>
      <c r="I110" s="227" t="s">
        <v>36</v>
      </c>
      <c r="J110" s="234">
        <v>0</v>
      </c>
      <c r="K110" s="234">
        <v>0</v>
      </c>
      <c r="L110" s="233">
        <f>IF(L$4=$G110+$B110,SUMIFS(INDEX('ABP REC Calc'!$G$75:$AB$138,,MATCH($I110,'ABP REC Calc'!$G$74:$AB$74,0)),'ABP REC Calc'!$C$75:$C$138,'ABP REC Spend'!$E110,'ABP REC Calc'!$B$75:$B$138,'ABP REC Spend'!$F110)/$C110,
IF(AND(K110&gt;0,(L$4-$G110)=(1+$B110)),K110*(1-Inputs_ByYear!$D$4),
(IF(AND((L$4-$G110)&lt;(21+$B110),(L$4-$G110)&gt;(1+$B110)),K110*(1-Inputs_ByYear!$D$4),0))))</f>
        <v>0</v>
      </c>
      <c r="M110" s="233">
        <f>IF(M$4=$G110+$B110,SUMIFS(INDEX('ABP REC Calc'!$G$75:$AB$138,,MATCH($I110,'ABP REC Calc'!$G$74:$AB$74,0)),'ABP REC Calc'!$C$75:$C$138,'ABP REC Spend'!$E110,'ABP REC Calc'!$B$75:$B$138,'ABP REC Spend'!$F110)/$C110,
IF(AND(L110&gt;0,(M$4-$G110)=(1+$B110)),L110*(1-Inputs_ByYear!$D$4),
(IF(AND((M$4-$G110)&lt;(21+$B110),(M$4-$G110)&gt;(1+$B110)),L110*(1-Inputs_ByYear!$D$4),0))))</f>
        <v>0</v>
      </c>
      <c r="N110" s="233">
        <f>IF(N$4=$G110+$B110,SUMIFS(INDEX('ABP REC Calc'!$G$75:$AB$138,,MATCH($I110,'ABP REC Calc'!$G$74:$AB$74,0)),'ABP REC Calc'!$C$75:$C$138,'ABP REC Spend'!$E110,'ABP REC Calc'!$B$75:$B$138,'ABP REC Spend'!$F110)/$C110,
IF(AND(M110&gt;0,(N$4-$G110)=(1+$B110)),M110*(1-Inputs_ByYear!$D$4),
(IF(AND((N$4-$G110)&lt;(21+$B110),(N$4-$G110)&gt;(1+$B110)),M110*(1-Inputs_ByYear!$D$4),0))))</f>
        <v>0</v>
      </c>
      <c r="O110" s="233">
        <f>IF(O$4=$G110+$B110,SUMIFS(INDEX('ABP REC Calc'!$G$75:$AB$138,,MATCH($I110,'ABP REC Calc'!$G$74:$AB$74,0)),'ABP REC Calc'!$C$75:$C$138,'ABP REC Spend'!$E110,'ABP REC Calc'!$B$75:$B$138,'ABP REC Spend'!$F110)/$C110,
IF(AND(N110&gt;0,(O$4-$G110)=(1+$B110)),N110*(1-Inputs_ByYear!$D$4),
(IF(AND((O$4-$G110)&lt;(21+$B110),(O$4-$G110)&gt;(1+$B110)),N110*(1-Inputs_ByYear!$D$4),0))))</f>
        <v>0</v>
      </c>
      <c r="P110" s="233">
        <f>IF(P$4=$G110+$B110,SUMIFS(INDEX('ABP REC Calc'!$G$75:$AB$138,,MATCH($I110,'ABP REC Calc'!$G$74:$AB$74,0)),'ABP REC Calc'!$C$75:$C$138,'ABP REC Spend'!$E110,'ABP REC Calc'!$B$75:$B$138,'ABP REC Spend'!$F110)/$C110,
IF(AND(O110&gt;0,(P$4-$G110)=(1+$B110)),O110*(1-Inputs_ByYear!$D$4),
(IF(AND((P$4-$G110)&lt;(21+$B110),(P$4-$G110)&gt;(1+$B110)),O110*(1-Inputs_ByYear!$D$4),0))))</f>
        <v>0</v>
      </c>
      <c r="Q110" s="233">
        <f>IF(Q$4=$G110+$B110,SUMIFS(INDEX('ABP REC Calc'!$G$75:$AB$138,,MATCH($I110,'ABP REC Calc'!$G$74:$AB$74,0)),'ABP REC Calc'!$C$75:$C$138,'ABP REC Spend'!$E110,'ABP REC Calc'!$B$75:$B$138,'ABP REC Spend'!$F110)/$C110,
IF(AND(P110&gt;0,(Q$4-$G110)=(1+$B110)),P110*(1-Inputs_ByYear!$D$4),
(IF(AND((Q$4-$G110)&lt;(21+$B110),(Q$4-$G110)&gt;(1+$B110)),P110*(1-Inputs_ByYear!$D$4),0))))</f>
        <v>0</v>
      </c>
      <c r="R110" s="233">
        <f>IF(R$4=$G110+$B110,SUMIFS(INDEX('ABP REC Calc'!$G$75:$AB$138,,MATCH($I110,'ABP REC Calc'!$G$74:$AB$74,0)),'ABP REC Calc'!$C$75:$C$138,'ABP REC Spend'!$E110,'ABP REC Calc'!$B$75:$B$138,'ABP REC Spend'!$F110)/$C110,
IF(AND(Q110&gt;0,(R$4-$G110)=(1+$B110)),Q110*(1-Inputs_ByYear!$D$4),
(IF(AND((R$4-$G110)&lt;(21+$B110),(R$4-$G110)&gt;(1+$B110)),Q110*(1-Inputs_ByYear!$D$4),0))))</f>
        <v>0</v>
      </c>
      <c r="S110" s="233">
        <f>IF(S$4=$G110+$B110,SUMIFS(INDEX('ABP REC Calc'!$G$75:$AB$138,,MATCH($I110,'ABP REC Calc'!$G$74:$AB$74,0)),'ABP REC Calc'!$C$75:$C$138,'ABP REC Spend'!$E110,'ABP REC Calc'!$B$75:$B$138,'ABP REC Spend'!$F110)/$C110,
IF(AND(R110&gt;0,(S$4-$G110)=(1+$B110)),R110*(1-Inputs_ByYear!$D$4),
(IF(AND((S$4-$G110)&lt;(21+$B110),(S$4-$G110)&gt;(1+$B110)),R110*(1-Inputs_ByYear!$D$4),0))))</f>
        <v>0</v>
      </c>
      <c r="T110" s="233">
        <f>IF(T$4=$G110+$B110,SUMIFS(INDEX('ABP REC Calc'!$G$75:$AB$138,,MATCH($I110,'ABP REC Calc'!$G$74:$AB$74,0)),'ABP REC Calc'!$C$75:$C$138,'ABP REC Spend'!$E110,'ABP REC Calc'!$B$75:$B$138,'ABP REC Spend'!$F110)/$C110,
IF(AND(S110&gt;0,(T$4-$G110)=(1+$B110)),S110*(1-Inputs_ByYear!$D$4),
(IF(AND((T$4-$G110)&lt;(21+$B110),(T$4-$G110)&gt;(1+$B110)),S110*(1-Inputs_ByYear!$D$4),0))))</f>
        <v>0</v>
      </c>
      <c r="U110" s="233">
        <f>IF(U$4=$G110+$B110,SUMIFS(INDEX('ABP REC Calc'!$G$75:$AB$138,,MATCH($I110,'ABP REC Calc'!$G$74:$AB$74,0)),'ABP REC Calc'!$C$75:$C$138,'ABP REC Spend'!$E110,'ABP REC Calc'!$B$75:$B$138,'ABP REC Spend'!$F110)/$C110,
IF(AND(T110&gt;0,(U$4-$G110)=(1+$B110)),T110*(1-Inputs_ByYear!$D$4),
(IF(AND((U$4-$G110)&lt;(21+$B110),(U$4-$G110)&gt;(1+$B110)),T110*(1-Inputs_ByYear!$D$4),0))))</f>
        <v>0</v>
      </c>
      <c r="V110" s="233">
        <f>IF(V$4=$G110+$B110,SUMIFS(INDEX('ABP REC Calc'!$G$75:$AB$138,,MATCH($I110,'ABP REC Calc'!$G$74:$AB$74,0)),'ABP REC Calc'!$C$75:$C$138,'ABP REC Spend'!$E110,'ABP REC Calc'!$B$75:$B$138,'ABP REC Spend'!$F110)/$C110,
IF(AND(U110&gt;0,(V$4-$G110)=(1+$B110)),U110*(1-Inputs_ByYear!$D$4),
(IF(AND((V$4-$G110)&lt;(21+$B110),(V$4-$G110)&gt;(1+$B110)),U110*(1-Inputs_ByYear!$D$4),0))))</f>
        <v>0</v>
      </c>
      <c r="W110" s="233">
        <f>IF(W$4=$G110+$B110,SUMIFS(INDEX('ABP REC Calc'!$G$75:$AB$138,,MATCH($I110,'ABP REC Calc'!$G$74:$AB$74,0)),'ABP REC Calc'!$C$75:$C$138,'ABP REC Spend'!$E110,'ABP REC Calc'!$B$75:$B$138,'ABP REC Spend'!$F110)/$C110,
IF(AND(V110&gt;0,(W$4-$G110)=(1+$B110)),V110*(1-Inputs_ByYear!$D$4),
(IF(AND((W$4-$G110)&lt;(21+$B110),(W$4-$G110)&gt;(1+$B110)),V110*(1-Inputs_ByYear!$D$4),0))))</f>
        <v>0</v>
      </c>
      <c r="X110" s="233">
        <f>IF(X$4=$G110+$B110,SUMIFS(INDEX('ABP REC Calc'!$G$75:$AB$138,,MATCH($I110,'ABP REC Calc'!$G$74:$AB$74,0)),'ABP REC Calc'!$C$75:$C$138,'ABP REC Spend'!$E110,'ABP REC Calc'!$B$75:$B$138,'ABP REC Spend'!$F110)/$C110,
IF(AND(W110&gt;0,(X$4-$G110)=(1+$B110)),W110*(1-Inputs_ByYear!$D$4),
(IF(AND((X$4-$G110)&lt;(21+$B110),(X$4-$G110)&gt;(1+$B110)),W110*(1-Inputs_ByYear!$D$4),0))))</f>
        <v>0</v>
      </c>
      <c r="Y110" s="233">
        <f>IF(Y$4=$G110+$B110,SUMIFS(INDEX('ABP REC Calc'!$G$75:$AB$138,,MATCH($I110,'ABP REC Calc'!$G$74:$AB$74,0)),'ABP REC Calc'!$C$75:$C$138,'ABP REC Spend'!$E110,'ABP REC Calc'!$B$75:$B$138,'ABP REC Spend'!$F110)/$C110,
IF(AND(X110&gt;0,(Y$4-$G110)=(1+$B110)),X110*(1-Inputs_ByYear!$D$4),
(IF(AND((Y$4-$G110)&lt;(21+$B110),(Y$4-$G110)&gt;(1+$B110)),X110*(1-Inputs_ByYear!$D$4),0))))</f>
        <v>0</v>
      </c>
      <c r="Z110" s="233">
        <f>IF(Z$4=$G110+$B110,SUMIFS(INDEX('ABP REC Calc'!$G$75:$AB$138,,MATCH($I110,'ABP REC Calc'!$G$74:$AB$74,0)),'ABP REC Calc'!$C$75:$C$138,'ABP REC Spend'!$E110,'ABP REC Calc'!$B$75:$B$138,'ABP REC Spend'!$F110)/$C110,
IF(AND(Y110&gt;0,(Z$4-$G110)=(1+$B110)),Y110*(1-Inputs_ByYear!$D$4),
(IF(AND((Z$4-$G110)&lt;(21+$B110),(Z$4-$G110)&gt;(1+$B110)),Y110*(1-Inputs_ByYear!$D$4),0))))</f>
        <v>5919707.3845610935</v>
      </c>
      <c r="AA110" s="233">
        <f>IF(AA$4=$G110+$B110,SUMIFS(INDEX('ABP REC Calc'!$G$75:$AB$138,,MATCH($I110,'ABP REC Calc'!$G$74:$AB$74,0)),'ABP REC Calc'!$C$75:$C$138,'ABP REC Spend'!$E110,'ABP REC Calc'!$B$75:$B$138,'ABP REC Spend'!$F110)/$C110,
IF(AND(Z110&gt;0,(AA$4-$G110)=(1+$B110)),Z110*(1-Inputs_ByYear!$D$4),
(IF(AND((AA$4-$G110)&lt;(21+$B110),(AA$4-$G110)&gt;(1+$B110)),Z110*(1-Inputs_ByYear!$D$4),0))))</f>
        <v>5890108.8476382876</v>
      </c>
      <c r="AB110" s="233">
        <f>IF(AB$4=$G110+$B110,SUMIFS(INDEX('ABP REC Calc'!$G$75:$AB$138,,MATCH($I110,'ABP REC Calc'!$G$74:$AB$74,0)),'ABP REC Calc'!$C$75:$C$138,'ABP REC Spend'!$E110,'ABP REC Calc'!$B$75:$B$138,'ABP REC Spend'!$F110)/$C110,
IF(AND(AA110&gt;0,(AB$4-$G110)=(1+$B110)),AA110*(1-Inputs_ByYear!$D$4),
(IF(AND((AB$4-$G110)&lt;(21+$B110),(AB$4-$G110)&gt;(1+$B110)),AA110*(1-Inputs_ByYear!$D$4),0))))</f>
        <v>5860658.3034000965</v>
      </c>
      <c r="AC110" s="233">
        <f>IF(AC$4=$G110+$B110,SUMIFS(INDEX('ABP REC Calc'!$G$75:$AB$138,,MATCH($I110,'ABP REC Calc'!$G$74:$AB$74,0)),'ABP REC Calc'!$C$75:$C$138,'ABP REC Spend'!$E110,'ABP REC Calc'!$B$75:$B$138,'ABP REC Spend'!$F110)/$C110,
IF(AND(AB110&gt;0,(AC$4-$G110)=(1+$B110)),AB110*(1-Inputs_ByYear!$D$4),
(IF(AND((AC$4-$G110)&lt;(21+$B110),(AC$4-$G110)&gt;(1+$B110)),AB110*(1-Inputs_ByYear!$D$4),0))))</f>
        <v>5831355.0118830958</v>
      </c>
      <c r="AD110" s="233">
        <f>IF(AD$4=$G110+$B110,SUMIFS(INDEX('ABP REC Calc'!$G$75:$AB$138,,MATCH($I110,'ABP REC Calc'!$G$74:$AB$74,0)),'ABP REC Calc'!$C$75:$C$138,'ABP REC Spend'!$E110,'ABP REC Calc'!$B$75:$B$138,'ABP REC Spend'!$F110)/$C110,
IF(AND(AC110&gt;0,(AD$4-$G110)=(1+$B110)),AC110*(1-Inputs_ByYear!$D$4),
(IF(AND((AD$4-$G110)&lt;(21+$B110),(AD$4-$G110)&gt;(1+$B110)),AC110*(1-Inputs_ByYear!$D$4),0))))</f>
        <v>5802198.2368236799</v>
      </c>
      <c r="AE110" s="233">
        <f>IF(AE$4=$G110+$B110,SUMIFS(INDEX('ABP REC Calc'!$G$75:$AB$138,,MATCH($I110,'ABP REC Calc'!$G$74:$AB$74,0)),'ABP REC Calc'!$C$75:$C$138,'ABP REC Spend'!$E110,'ABP REC Calc'!$B$75:$B$138,'ABP REC Spend'!$F110)/$C110,
IF(AND(AD110&gt;0,(AE$4-$G110)=(1+$B110)),AD110*(1-Inputs_ByYear!$D$4),
(IF(AND((AE$4-$G110)&lt;(21+$B110),(AE$4-$G110)&gt;(1+$B110)),AD110*(1-Inputs_ByYear!$D$4),0))))</f>
        <v>5773187.2456395617</v>
      </c>
      <c r="AF110" s="233">
        <f>IF(AF$4=$G110+$B110,SUMIFS(INDEX('ABP REC Calc'!$G$75:$AB$138,,MATCH($I110,'ABP REC Calc'!$G$74:$AB$74,0)),'ABP REC Calc'!$C$75:$C$138,'ABP REC Spend'!$E110,'ABP REC Calc'!$B$75:$B$138,'ABP REC Spend'!$F110)/$C110,
IF(AND(AE110&gt;0,(AF$4-$G110)=(1+$B110)),AE110*(1-Inputs_ByYear!$D$4),
(IF(AND((AF$4-$G110)&lt;(21+$B110),(AF$4-$G110)&gt;(1+$B110)),AE110*(1-Inputs_ByYear!$D$4),0))))</f>
        <v>5744321.3094113637</v>
      </c>
      <c r="AG110" s="233">
        <f>IF(AG$4=$G110+$B110,SUMIFS(INDEX('ABP REC Calc'!$G$75:$AB$138,,MATCH($I110,'ABP REC Calc'!$G$74:$AB$74,0)),'ABP REC Calc'!$C$75:$C$138,'ABP REC Spend'!$E110,'ABP REC Calc'!$B$75:$B$138,'ABP REC Spend'!$F110)/$C110,
IF(AND(AF110&gt;0,(AG$4-$G110)=(1+$B110)),AF110*(1-Inputs_ByYear!$D$4),
(IF(AND((AG$4-$G110)&lt;(21+$B110),(AG$4-$G110)&gt;(1+$B110)),AF110*(1-Inputs_ByYear!$D$4),0))))</f>
        <v>5715599.702864307</v>
      </c>
      <c r="AH110" s="233">
        <f>IF(AH$4=$G110+$B110,SUMIFS(INDEX('ABP REC Calc'!$G$75:$AB$138,,MATCH($I110,'ABP REC Calc'!$G$74:$AB$74,0)),'ABP REC Calc'!$C$75:$C$138,'ABP REC Spend'!$E110,'ABP REC Calc'!$B$75:$B$138,'ABP REC Spend'!$F110)/$C110,
IF(AND(AG110&gt;0,(AH$4-$G110)=(1+$B110)),AG110*(1-Inputs_ByYear!$D$4),
(IF(AND((AH$4-$G110)&lt;(21+$B110),(AH$4-$G110)&gt;(1+$B110)),AG110*(1-Inputs_ByYear!$D$4),0))))</f>
        <v>5687021.7043499853</v>
      </c>
    </row>
    <row r="111" spans="2:34" ht="14.75" customHeight="1" x14ac:dyDescent="0.25">
      <c r="B111" s="332" cm="1">
        <f t="array" ref="B111">INDEX(Inputs_ByYear!$D$78:$D$83, MATCH('ABP REC Spend'!$E111, Inputs_ByYear!$B$78:$B$83,0),)</f>
        <v>2</v>
      </c>
      <c r="C111" s="332" cm="1">
        <f t="array" ref="C111">INDEX(Inputs_ByYear!$D$60:$D$65, MATCH('ABP REC Spend'!$E111,Inputs_ByYear!$B$60:$B$65,0),)</f>
        <v>20</v>
      </c>
      <c r="D111" s="332" t="str" cm="1">
        <f t="array" ref="D111">INDEX(Inputs_ByYear!$D$69:$D$74, MATCH('ABP REC Spend'!$E111, Inputs_ByYear!$B$69:$B$74,0),)</f>
        <v>n/a</v>
      </c>
      <c r="E111" s="222" t="s">
        <v>235</v>
      </c>
      <c r="F111" s="219" t="s">
        <v>258</v>
      </c>
      <c r="G111" s="219">
        <f t="shared" si="5"/>
        <v>2039</v>
      </c>
      <c r="H111" s="219"/>
      <c r="I111" s="227" t="s">
        <v>37</v>
      </c>
      <c r="J111" s="234">
        <v>0</v>
      </c>
      <c r="K111" s="234">
        <v>0</v>
      </c>
      <c r="L111" s="233">
        <f>IF(L$4=$G111+$B111,SUMIFS(INDEX('ABP REC Calc'!$G$75:$AB$138,,MATCH($I111,'ABP REC Calc'!$G$74:$AB$74,0)),'ABP REC Calc'!$C$75:$C$138,'ABP REC Spend'!$E111,'ABP REC Calc'!$B$75:$B$138,'ABP REC Spend'!$F111)/$C111,
IF(AND(K111&gt;0,(L$4-$G111)=(1+$B111)),K111*(1-Inputs_ByYear!$D$4),
(IF(AND((L$4-$G111)&lt;(21+$B111),(L$4-$G111)&gt;(1+$B111)),K111*(1-Inputs_ByYear!$D$4),0))))</f>
        <v>0</v>
      </c>
      <c r="M111" s="233">
        <f>IF(M$4=$G111+$B111,SUMIFS(INDEX('ABP REC Calc'!$G$75:$AB$138,,MATCH($I111,'ABP REC Calc'!$G$74:$AB$74,0)),'ABP REC Calc'!$C$75:$C$138,'ABP REC Spend'!$E111,'ABP REC Calc'!$B$75:$B$138,'ABP REC Spend'!$F111)/$C111,
IF(AND(L111&gt;0,(M$4-$G111)=(1+$B111)),L111*(1-Inputs_ByYear!$D$4),
(IF(AND((M$4-$G111)&lt;(21+$B111),(M$4-$G111)&gt;(1+$B111)),L111*(1-Inputs_ByYear!$D$4),0))))</f>
        <v>0</v>
      </c>
      <c r="N111" s="233">
        <f>IF(N$4=$G111+$B111,SUMIFS(INDEX('ABP REC Calc'!$G$75:$AB$138,,MATCH($I111,'ABP REC Calc'!$G$74:$AB$74,0)),'ABP REC Calc'!$C$75:$C$138,'ABP REC Spend'!$E111,'ABP REC Calc'!$B$75:$B$138,'ABP REC Spend'!$F111)/$C111,
IF(AND(M111&gt;0,(N$4-$G111)=(1+$B111)),M111*(1-Inputs_ByYear!$D$4),
(IF(AND((N$4-$G111)&lt;(21+$B111),(N$4-$G111)&gt;(1+$B111)),M111*(1-Inputs_ByYear!$D$4),0))))</f>
        <v>0</v>
      </c>
      <c r="O111" s="233">
        <f>IF(O$4=$G111+$B111,SUMIFS(INDEX('ABP REC Calc'!$G$75:$AB$138,,MATCH($I111,'ABP REC Calc'!$G$74:$AB$74,0)),'ABP REC Calc'!$C$75:$C$138,'ABP REC Spend'!$E111,'ABP REC Calc'!$B$75:$B$138,'ABP REC Spend'!$F111)/$C111,
IF(AND(N111&gt;0,(O$4-$G111)=(1+$B111)),N111*(1-Inputs_ByYear!$D$4),
(IF(AND((O$4-$G111)&lt;(21+$B111),(O$4-$G111)&gt;(1+$B111)),N111*(1-Inputs_ByYear!$D$4),0))))</f>
        <v>0</v>
      </c>
      <c r="P111" s="233">
        <f>IF(P$4=$G111+$B111,SUMIFS(INDEX('ABP REC Calc'!$G$75:$AB$138,,MATCH($I111,'ABP REC Calc'!$G$74:$AB$74,0)),'ABP REC Calc'!$C$75:$C$138,'ABP REC Spend'!$E111,'ABP REC Calc'!$B$75:$B$138,'ABP REC Spend'!$F111)/$C111,
IF(AND(O111&gt;0,(P$4-$G111)=(1+$B111)),O111*(1-Inputs_ByYear!$D$4),
(IF(AND((P$4-$G111)&lt;(21+$B111),(P$4-$G111)&gt;(1+$B111)),O111*(1-Inputs_ByYear!$D$4),0))))</f>
        <v>0</v>
      </c>
      <c r="Q111" s="233">
        <f>IF(Q$4=$G111+$B111,SUMIFS(INDEX('ABP REC Calc'!$G$75:$AB$138,,MATCH($I111,'ABP REC Calc'!$G$74:$AB$74,0)),'ABP REC Calc'!$C$75:$C$138,'ABP REC Spend'!$E111,'ABP REC Calc'!$B$75:$B$138,'ABP REC Spend'!$F111)/$C111,
IF(AND(P111&gt;0,(Q$4-$G111)=(1+$B111)),P111*(1-Inputs_ByYear!$D$4),
(IF(AND((Q$4-$G111)&lt;(21+$B111),(Q$4-$G111)&gt;(1+$B111)),P111*(1-Inputs_ByYear!$D$4),0))))</f>
        <v>0</v>
      </c>
      <c r="R111" s="233">
        <f>IF(R$4=$G111+$B111,SUMIFS(INDEX('ABP REC Calc'!$G$75:$AB$138,,MATCH($I111,'ABP REC Calc'!$G$74:$AB$74,0)),'ABP REC Calc'!$C$75:$C$138,'ABP REC Spend'!$E111,'ABP REC Calc'!$B$75:$B$138,'ABP REC Spend'!$F111)/$C111,
IF(AND(Q111&gt;0,(R$4-$G111)=(1+$B111)),Q111*(1-Inputs_ByYear!$D$4),
(IF(AND((R$4-$G111)&lt;(21+$B111),(R$4-$G111)&gt;(1+$B111)),Q111*(1-Inputs_ByYear!$D$4),0))))</f>
        <v>0</v>
      </c>
      <c r="S111" s="233">
        <f>IF(S$4=$G111+$B111,SUMIFS(INDEX('ABP REC Calc'!$G$75:$AB$138,,MATCH($I111,'ABP REC Calc'!$G$74:$AB$74,0)),'ABP REC Calc'!$C$75:$C$138,'ABP REC Spend'!$E111,'ABP REC Calc'!$B$75:$B$138,'ABP REC Spend'!$F111)/$C111,
IF(AND(R111&gt;0,(S$4-$G111)=(1+$B111)),R111*(1-Inputs_ByYear!$D$4),
(IF(AND((S$4-$G111)&lt;(21+$B111),(S$4-$G111)&gt;(1+$B111)),R111*(1-Inputs_ByYear!$D$4),0))))</f>
        <v>0</v>
      </c>
      <c r="T111" s="233">
        <f>IF(T$4=$G111+$B111,SUMIFS(INDEX('ABP REC Calc'!$G$75:$AB$138,,MATCH($I111,'ABP REC Calc'!$G$74:$AB$74,0)),'ABP REC Calc'!$C$75:$C$138,'ABP REC Spend'!$E111,'ABP REC Calc'!$B$75:$B$138,'ABP REC Spend'!$F111)/$C111,
IF(AND(S111&gt;0,(T$4-$G111)=(1+$B111)),S111*(1-Inputs_ByYear!$D$4),
(IF(AND((T$4-$G111)&lt;(21+$B111),(T$4-$G111)&gt;(1+$B111)),S111*(1-Inputs_ByYear!$D$4),0))))</f>
        <v>0</v>
      </c>
      <c r="U111" s="233">
        <f>IF(U$4=$G111+$B111,SUMIFS(INDEX('ABP REC Calc'!$G$75:$AB$138,,MATCH($I111,'ABP REC Calc'!$G$74:$AB$74,0)),'ABP REC Calc'!$C$75:$C$138,'ABP REC Spend'!$E111,'ABP REC Calc'!$B$75:$B$138,'ABP REC Spend'!$F111)/$C111,
IF(AND(T111&gt;0,(U$4-$G111)=(1+$B111)),T111*(1-Inputs_ByYear!$D$4),
(IF(AND((U$4-$G111)&lt;(21+$B111),(U$4-$G111)&gt;(1+$B111)),T111*(1-Inputs_ByYear!$D$4),0))))</f>
        <v>0</v>
      </c>
      <c r="V111" s="233">
        <f>IF(V$4=$G111+$B111,SUMIFS(INDEX('ABP REC Calc'!$G$75:$AB$138,,MATCH($I111,'ABP REC Calc'!$G$74:$AB$74,0)),'ABP REC Calc'!$C$75:$C$138,'ABP REC Spend'!$E111,'ABP REC Calc'!$B$75:$B$138,'ABP REC Spend'!$F111)/$C111,
IF(AND(U111&gt;0,(V$4-$G111)=(1+$B111)),U111*(1-Inputs_ByYear!$D$4),
(IF(AND((V$4-$G111)&lt;(21+$B111),(V$4-$G111)&gt;(1+$B111)),U111*(1-Inputs_ByYear!$D$4),0))))</f>
        <v>0</v>
      </c>
      <c r="W111" s="233">
        <f>IF(W$4=$G111+$B111,SUMIFS(INDEX('ABP REC Calc'!$G$75:$AB$138,,MATCH($I111,'ABP REC Calc'!$G$74:$AB$74,0)),'ABP REC Calc'!$C$75:$C$138,'ABP REC Spend'!$E111,'ABP REC Calc'!$B$75:$B$138,'ABP REC Spend'!$F111)/$C111,
IF(AND(V111&gt;0,(W$4-$G111)=(1+$B111)),V111*(1-Inputs_ByYear!$D$4),
(IF(AND((W$4-$G111)&lt;(21+$B111),(W$4-$G111)&gt;(1+$B111)),V111*(1-Inputs_ByYear!$D$4),0))))</f>
        <v>0</v>
      </c>
      <c r="X111" s="233">
        <f>IF(X$4=$G111+$B111,SUMIFS(INDEX('ABP REC Calc'!$G$75:$AB$138,,MATCH($I111,'ABP REC Calc'!$G$74:$AB$74,0)),'ABP REC Calc'!$C$75:$C$138,'ABP REC Spend'!$E111,'ABP REC Calc'!$B$75:$B$138,'ABP REC Spend'!$F111)/$C111,
IF(AND(W111&gt;0,(X$4-$G111)=(1+$B111)),W111*(1-Inputs_ByYear!$D$4),
(IF(AND((X$4-$G111)&lt;(21+$B111),(X$4-$G111)&gt;(1+$B111)),W111*(1-Inputs_ByYear!$D$4),0))))</f>
        <v>0</v>
      </c>
      <c r="Y111" s="233">
        <f>IF(Y$4=$G111+$B111,SUMIFS(INDEX('ABP REC Calc'!$G$75:$AB$138,,MATCH($I111,'ABP REC Calc'!$G$74:$AB$74,0)),'ABP REC Calc'!$C$75:$C$138,'ABP REC Spend'!$E111,'ABP REC Calc'!$B$75:$B$138,'ABP REC Spend'!$F111)/$C111,
IF(AND(X111&gt;0,(Y$4-$G111)=(1+$B111)),X111*(1-Inputs_ByYear!$D$4),
(IF(AND((Y$4-$G111)&lt;(21+$B111),(Y$4-$G111)&gt;(1+$B111)),X111*(1-Inputs_ByYear!$D$4),0))))</f>
        <v>0</v>
      </c>
      <c r="Z111" s="233">
        <f>IF(Z$4=$G111+$B111,SUMIFS(INDEX('ABP REC Calc'!$G$75:$AB$138,,MATCH($I111,'ABP REC Calc'!$G$74:$AB$74,0)),'ABP REC Calc'!$C$75:$C$138,'ABP REC Spend'!$E111,'ABP REC Calc'!$B$75:$B$138,'ABP REC Spend'!$F111)/$C111,
IF(AND(Y111&gt;0,(Z$4-$G111)=(1+$B111)),Y111*(1-Inputs_ByYear!$D$4),
(IF(AND((Z$4-$G111)&lt;(21+$B111),(Z$4-$G111)&gt;(1+$B111)),Y111*(1-Inputs_ByYear!$D$4),0))))</f>
        <v>0</v>
      </c>
      <c r="AA111" s="233">
        <f>IF(AA$4=$G111+$B111,SUMIFS(INDEX('ABP REC Calc'!$G$75:$AB$138,,MATCH($I111,'ABP REC Calc'!$G$74:$AB$74,0)),'ABP REC Calc'!$C$75:$C$138,'ABP REC Spend'!$E111,'ABP REC Calc'!$B$75:$B$138,'ABP REC Spend'!$F111)/$C111,
IF(AND(Z111&gt;0,(AA$4-$G111)=(1+$B111)),Z111*(1-Inputs_ByYear!$D$4),
(IF(AND((AA$4-$G111)&lt;(21+$B111),(AA$4-$G111)&gt;(1+$B111)),Z111*(1-Inputs_ByYear!$D$4),0))))</f>
        <v>5860510.3107154826</v>
      </c>
      <c r="AB111" s="233">
        <f>IF(AB$4=$G111+$B111,SUMIFS(INDEX('ABP REC Calc'!$G$75:$AB$138,,MATCH($I111,'ABP REC Calc'!$G$74:$AB$74,0)),'ABP REC Calc'!$C$75:$C$138,'ABP REC Spend'!$E111,'ABP REC Calc'!$B$75:$B$138,'ABP REC Spend'!$F111)/$C111,
IF(AND(AA111&gt;0,(AB$4-$G111)=(1+$B111)),AA111*(1-Inputs_ByYear!$D$4),
(IF(AND((AB$4-$G111)&lt;(21+$B111),(AB$4-$G111)&gt;(1+$B111)),AA111*(1-Inputs_ByYear!$D$4),0))))</f>
        <v>5831207.7591619054</v>
      </c>
      <c r="AC111" s="233">
        <f>IF(AC$4=$G111+$B111,SUMIFS(INDEX('ABP REC Calc'!$G$75:$AB$138,,MATCH($I111,'ABP REC Calc'!$G$74:$AB$74,0)),'ABP REC Calc'!$C$75:$C$138,'ABP REC Spend'!$E111,'ABP REC Calc'!$B$75:$B$138,'ABP REC Spend'!$F111)/$C111,
IF(AND(AB111&gt;0,(AC$4-$G111)=(1+$B111)),AB111*(1-Inputs_ByYear!$D$4),
(IF(AND((AC$4-$G111)&lt;(21+$B111),(AC$4-$G111)&gt;(1+$B111)),AB111*(1-Inputs_ByYear!$D$4),0))))</f>
        <v>5802051.7203660961</v>
      </c>
      <c r="AD111" s="233">
        <f>IF(AD$4=$G111+$B111,SUMIFS(INDEX('ABP REC Calc'!$G$75:$AB$138,,MATCH($I111,'ABP REC Calc'!$G$74:$AB$74,0)),'ABP REC Calc'!$C$75:$C$138,'ABP REC Spend'!$E111,'ABP REC Calc'!$B$75:$B$138,'ABP REC Spend'!$F111)/$C111,
IF(AND(AC111&gt;0,(AD$4-$G111)=(1+$B111)),AC111*(1-Inputs_ByYear!$D$4),
(IF(AND((AD$4-$G111)&lt;(21+$B111),(AD$4-$G111)&gt;(1+$B111)),AC111*(1-Inputs_ByYear!$D$4),0))))</f>
        <v>5773041.4617642658</v>
      </c>
      <c r="AE111" s="233">
        <f>IF(AE$4=$G111+$B111,SUMIFS(INDEX('ABP REC Calc'!$G$75:$AB$138,,MATCH($I111,'ABP REC Calc'!$G$74:$AB$74,0)),'ABP REC Calc'!$C$75:$C$138,'ABP REC Spend'!$E111,'ABP REC Calc'!$B$75:$B$138,'ABP REC Spend'!$F111)/$C111,
IF(AND(AD111&gt;0,(AE$4-$G111)=(1+$B111)),AD111*(1-Inputs_ByYear!$D$4),
(IF(AND((AE$4-$G111)&lt;(21+$B111),(AE$4-$G111)&gt;(1+$B111)),AD111*(1-Inputs_ByYear!$D$4),0))))</f>
        <v>5744176.2544554444</v>
      </c>
      <c r="AF111" s="233">
        <f>IF(AF$4=$G111+$B111,SUMIFS(INDEX('ABP REC Calc'!$G$75:$AB$138,,MATCH($I111,'ABP REC Calc'!$G$74:$AB$74,0)),'ABP REC Calc'!$C$75:$C$138,'ABP REC Spend'!$E111,'ABP REC Calc'!$B$75:$B$138,'ABP REC Spend'!$F111)/$C111,
IF(AND(AE111&gt;0,(AF$4-$G111)=(1+$B111)),AE111*(1-Inputs_ByYear!$D$4),
(IF(AND((AF$4-$G111)&lt;(21+$B111),(AF$4-$G111)&gt;(1+$B111)),AE111*(1-Inputs_ByYear!$D$4),0))))</f>
        <v>5715455.3731831675</v>
      </c>
      <c r="AG111" s="233">
        <f>IF(AG$4=$G111+$B111,SUMIFS(INDEX('ABP REC Calc'!$G$75:$AB$138,,MATCH($I111,'ABP REC Calc'!$G$74:$AB$74,0)),'ABP REC Calc'!$C$75:$C$138,'ABP REC Spend'!$E111,'ABP REC Calc'!$B$75:$B$138,'ABP REC Spend'!$F111)/$C111,
IF(AND(AF111&gt;0,(AG$4-$G111)=(1+$B111)),AF111*(1-Inputs_ByYear!$D$4),
(IF(AND((AG$4-$G111)&lt;(21+$B111),(AG$4-$G111)&gt;(1+$B111)),AF111*(1-Inputs_ByYear!$D$4),0))))</f>
        <v>5686878.0963172512</v>
      </c>
      <c r="AH111" s="233">
        <f>IF(AH$4=$G111+$B111,SUMIFS(INDEX('ABP REC Calc'!$G$75:$AB$138,,MATCH($I111,'ABP REC Calc'!$G$74:$AB$74,0)),'ABP REC Calc'!$C$75:$C$138,'ABP REC Spend'!$E111,'ABP REC Calc'!$B$75:$B$138,'ABP REC Spend'!$F111)/$C111,
IF(AND(AG111&gt;0,(AH$4-$G111)=(1+$B111)),AG111*(1-Inputs_ByYear!$D$4),
(IF(AND((AH$4-$G111)&lt;(21+$B111),(AH$4-$G111)&gt;(1+$B111)),AG111*(1-Inputs_ByYear!$D$4),0))))</f>
        <v>5658443.7058356646</v>
      </c>
    </row>
    <row r="112" spans="2:34" ht="14.75" customHeight="1" x14ac:dyDescent="0.25">
      <c r="B112" s="332" cm="1">
        <f t="array" ref="B112">INDEX(Inputs_ByYear!$D$78:$D$83, MATCH('ABP REC Spend'!$E112, Inputs_ByYear!$B$78:$B$83,0),)</f>
        <v>2</v>
      </c>
      <c r="C112" s="332" cm="1">
        <f t="array" ref="C112">INDEX(Inputs_ByYear!$D$60:$D$65, MATCH('ABP REC Spend'!$E112,Inputs_ByYear!$B$60:$B$65,0),)</f>
        <v>20</v>
      </c>
      <c r="D112" s="332" t="str" cm="1">
        <f t="array" ref="D112">INDEX(Inputs_ByYear!$D$69:$D$74, MATCH('ABP REC Spend'!$E112, Inputs_ByYear!$B$69:$B$74,0),)</f>
        <v>n/a</v>
      </c>
      <c r="E112" s="222" t="s">
        <v>235</v>
      </c>
      <c r="F112" s="219" t="s">
        <v>258</v>
      </c>
      <c r="G112" s="219">
        <f t="shared" si="5"/>
        <v>2040</v>
      </c>
      <c r="H112" s="219"/>
      <c r="I112" s="227" t="s">
        <v>38</v>
      </c>
      <c r="J112" s="234">
        <v>0</v>
      </c>
      <c r="K112" s="234">
        <v>0</v>
      </c>
      <c r="L112" s="233">
        <f>IF(L$4=$G112+$B112,SUMIFS(INDEX('ABP REC Calc'!$G$75:$AB$138,,MATCH($I112,'ABP REC Calc'!$G$74:$AB$74,0)),'ABP REC Calc'!$C$75:$C$138,'ABP REC Spend'!$E112,'ABP REC Calc'!$B$75:$B$138,'ABP REC Spend'!$F112)/$C112,
IF(AND(K112&gt;0,(L$4-$G112)=(1+$B112)),K112*(1-Inputs_ByYear!$D$4),
(IF(AND((L$4-$G112)&lt;(21+$B112),(L$4-$G112)&gt;(1+$B112)),K112*(1-Inputs_ByYear!$D$4),0))))</f>
        <v>0</v>
      </c>
      <c r="M112" s="233">
        <f>IF(M$4=$G112+$B112,SUMIFS(INDEX('ABP REC Calc'!$G$75:$AB$138,,MATCH($I112,'ABP REC Calc'!$G$74:$AB$74,0)),'ABP REC Calc'!$C$75:$C$138,'ABP REC Spend'!$E112,'ABP REC Calc'!$B$75:$B$138,'ABP REC Spend'!$F112)/$C112,
IF(AND(L112&gt;0,(M$4-$G112)=(1+$B112)),L112*(1-Inputs_ByYear!$D$4),
(IF(AND((M$4-$G112)&lt;(21+$B112),(M$4-$G112)&gt;(1+$B112)),L112*(1-Inputs_ByYear!$D$4),0))))</f>
        <v>0</v>
      </c>
      <c r="N112" s="233">
        <f>IF(N$4=$G112+$B112,SUMIFS(INDEX('ABP REC Calc'!$G$75:$AB$138,,MATCH($I112,'ABP REC Calc'!$G$74:$AB$74,0)),'ABP REC Calc'!$C$75:$C$138,'ABP REC Spend'!$E112,'ABP REC Calc'!$B$75:$B$138,'ABP REC Spend'!$F112)/$C112,
IF(AND(M112&gt;0,(N$4-$G112)=(1+$B112)),M112*(1-Inputs_ByYear!$D$4),
(IF(AND((N$4-$G112)&lt;(21+$B112),(N$4-$G112)&gt;(1+$B112)),M112*(1-Inputs_ByYear!$D$4),0))))</f>
        <v>0</v>
      </c>
      <c r="O112" s="233">
        <f>IF(O$4=$G112+$B112,SUMIFS(INDEX('ABP REC Calc'!$G$75:$AB$138,,MATCH($I112,'ABP REC Calc'!$G$74:$AB$74,0)),'ABP REC Calc'!$C$75:$C$138,'ABP REC Spend'!$E112,'ABP REC Calc'!$B$75:$B$138,'ABP REC Spend'!$F112)/$C112,
IF(AND(N112&gt;0,(O$4-$G112)=(1+$B112)),N112*(1-Inputs_ByYear!$D$4),
(IF(AND((O$4-$G112)&lt;(21+$B112),(O$4-$G112)&gt;(1+$B112)),N112*(1-Inputs_ByYear!$D$4),0))))</f>
        <v>0</v>
      </c>
      <c r="P112" s="233">
        <f>IF(P$4=$G112+$B112,SUMIFS(INDEX('ABP REC Calc'!$G$75:$AB$138,,MATCH($I112,'ABP REC Calc'!$G$74:$AB$74,0)),'ABP REC Calc'!$C$75:$C$138,'ABP REC Spend'!$E112,'ABP REC Calc'!$B$75:$B$138,'ABP REC Spend'!$F112)/$C112,
IF(AND(O112&gt;0,(P$4-$G112)=(1+$B112)),O112*(1-Inputs_ByYear!$D$4),
(IF(AND((P$4-$G112)&lt;(21+$B112),(P$4-$G112)&gt;(1+$B112)),O112*(1-Inputs_ByYear!$D$4),0))))</f>
        <v>0</v>
      </c>
      <c r="Q112" s="233">
        <f>IF(Q$4=$G112+$B112,SUMIFS(INDEX('ABP REC Calc'!$G$75:$AB$138,,MATCH($I112,'ABP REC Calc'!$G$74:$AB$74,0)),'ABP REC Calc'!$C$75:$C$138,'ABP REC Spend'!$E112,'ABP REC Calc'!$B$75:$B$138,'ABP REC Spend'!$F112)/$C112,
IF(AND(P112&gt;0,(Q$4-$G112)=(1+$B112)),P112*(1-Inputs_ByYear!$D$4),
(IF(AND((Q$4-$G112)&lt;(21+$B112),(Q$4-$G112)&gt;(1+$B112)),P112*(1-Inputs_ByYear!$D$4),0))))</f>
        <v>0</v>
      </c>
      <c r="R112" s="233">
        <f>IF(R$4=$G112+$B112,SUMIFS(INDEX('ABP REC Calc'!$G$75:$AB$138,,MATCH($I112,'ABP REC Calc'!$G$74:$AB$74,0)),'ABP REC Calc'!$C$75:$C$138,'ABP REC Spend'!$E112,'ABP REC Calc'!$B$75:$B$138,'ABP REC Spend'!$F112)/$C112,
IF(AND(Q112&gt;0,(R$4-$G112)=(1+$B112)),Q112*(1-Inputs_ByYear!$D$4),
(IF(AND((R$4-$G112)&lt;(21+$B112),(R$4-$G112)&gt;(1+$B112)),Q112*(1-Inputs_ByYear!$D$4),0))))</f>
        <v>0</v>
      </c>
      <c r="S112" s="233">
        <f>IF(S$4=$G112+$B112,SUMIFS(INDEX('ABP REC Calc'!$G$75:$AB$138,,MATCH($I112,'ABP REC Calc'!$G$74:$AB$74,0)),'ABP REC Calc'!$C$75:$C$138,'ABP REC Spend'!$E112,'ABP REC Calc'!$B$75:$B$138,'ABP REC Spend'!$F112)/$C112,
IF(AND(R112&gt;0,(S$4-$G112)=(1+$B112)),R112*(1-Inputs_ByYear!$D$4),
(IF(AND((S$4-$G112)&lt;(21+$B112),(S$4-$G112)&gt;(1+$B112)),R112*(1-Inputs_ByYear!$D$4),0))))</f>
        <v>0</v>
      </c>
      <c r="T112" s="233">
        <f>IF(T$4=$G112+$B112,SUMIFS(INDEX('ABP REC Calc'!$G$75:$AB$138,,MATCH($I112,'ABP REC Calc'!$G$74:$AB$74,0)),'ABP REC Calc'!$C$75:$C$138,'ABP REC Spend'!$E112,'ABP REC Calc'!$B$75:$B$138,'ABP REC Spend'!$F112)/$C112,
IF(AND(S112&gt;0,(T$4-$G112)=(1+$B112)),S112*(1-Inputs_ByYear!$D$4),
(IF(AND((T$4-$G112)&lt;(21+$B112),(T$4-$G112)&gt;(1+$B112)),S112*(1-Inputs_ByYear!$D$4),0))))</f>
        <v>0</v>
      </c>
      <c r="U112" s="233">
        <f>IF(U$4=$G112+$B112,SUMIFS(INDEX('ABP REC Calc'!$G$75:$AB$138,,MATCH($I112,'ABP REC Calc'!$G$74:$AB$74,0)),'ABP REC Calc'!$C$75:$C$138,'ABP REC Spend'!$E112,'ABP REC Calc'!$B$75:$B$138,'ABP REC Spend'!$F112)/$C112,
IF(AND(T112&gt;0,(U$4-$G112)=(1+$B112)),T112*(1-Inputs_ByYear!$D$4),
(IF(AND((U$4-$G112)&lt;(21+$B112),(U$4-$G112)&gt;(1+$B112)),T112*(1-Inputs_ByYear!$D$4),0))))</f>
        <v>0</v>
      </c>
      <c r="V112" s="233">
        <f>IF(V$4=$G112+$B112,SUMIFS(INDEX('ABP REC Calc'!$G$75:$AB$138,,MATCH($I112,'ABP REC Calc'!$G$74:$AB$74,0)),'ABP REC Calc'!$C$75:$C$138,'ABP REC Spend'!$E112,'ABP REC Calc'!$B$75:$B$138,'ABP REC Spend'!$F112)/$C112,
IF(AND(U112&gt;0,(V$4-$G112)=(1+$B112)),U112*(1-Inputs_ByYear!$D$4),
(IF(AND((V$4-$G112)&lt;(21+$B112),(V$4-$G112)&gt;(1+$B112)),U112*(1-Inputs_ByYear!$D$4),0))))</f>
        <v>0</v>
      </c>
      <c r="W112" s="233">
        <f>IF(W$4=$G112+$B112,SUMIFS(INDEX('ABP REC Calc'!$G$75:$AB$138,,MATCH($I112,'ABP REC Calc'!$G$74:$AB$74,0)),'ABP REC Calc'!$C$75:$C$138,'ABP REC Spend'!$E112,'ABP REC Calc'!$B$75:$B$138,'ABP REC Spend'!$F112)/$C112,
IF(AND(V112&gt;0,(W$4-$G112)=(1+$B112)),V112*(1-Inputs_ByYear!$D$4),
(IF(AND((W$4-$G112)&lt;(21+$B112),(W$4-$G112)&gt;(1+$B112)),V112*(1-Inputs_ByYear!$D$4),0))))</f>
        <v>0</v>
      </c>
      <c r="X112" s="233">
        <f>IF(X$4=$G112+$B112,SUMIFS(INDEX('ABP REC Calc'!$G$75:$AB$138,,MATCH($I112,'ABP REC Calc'!$G$74:$AB$74,0)),'ABP REC Calc'!$C$75:$C$138,'ABP REC Spend'!$E112,'ABP REC Calc'!$B$75:$B$138,'ABP REC Spend'!$F112)/$C112,
IF(AND(W112&gt;0,(X$4-$G112)=(1+$B112)),W112*(1-Inputs_ByYear!$D$4),
(IF(AND((X$4-$G112)&lt;(21+$B112),(X$4-$G112)&gt;(1+$B112)),W112*(1-Inputs_ByYear!$D$4),0))))</f>
        <v>0</v>
      </c>
      <c r="Y112" s="233">
        <f>IF(Y$4=$G112+$B112,SUMIFS(INDEX('ABP REC Calc'!$G$75:$AB$138,,MATCH($I112,'ABP REC Calc'!$G$74:$AB$74,0)),'ABP REC Calc'!$C$75:$C$138,'ABP REC Spend'!$E112,'ABP REC Calc'!$B$75:$B$138,'ABP REC Spend'!$F112)/$C112,
IF(AND(X112&gt;0,(Y$4-$G112)=(1+$B112)),X112*(1-Inputs_ByYear!$D$4),
(IF(AND((Y$4-$G112)&lt;(21+$B112),(Y$4-$G112)&gt;(1+$B112)),X112*(1-Inputs_ByYear!$D$4),0))))</f>
        <v>0</v>
      </c>
      <c r="Z112" s="233">
        <f>IF(Z$4=$G112+$B112,SUMIFS(INDEX('ABP REC Calc'!$G$75:$AB$138,,MATCH($I112,'ABP REC Calc'!$G$74:$AB$74,0)),'ABP REC Calc'!$C$75:$C$138,'ABP REC Spend'!$E112,'ABP REC Calc'!$B$75:$B$138,'ABP REC Spend'!$F112)/$C112,
IF(AND(Y112&gt;0,(Z$4-$G112)=(1+$B112)),Y112*(1-Inputs_ByYear!$D$4),
(IF(AND((Z$4-$G112)&lt;(21+$B112),(Z$4-$G112)&gt;(1+$B112)),Y112*(1-Inputs_ByYear!$D$4),0))))</f>
        <v>0</v>
      </c>
      <c r="AA112" s="233">
        <f>IF(AA$4=$G112+$B112,SUMIFS(INDEX('ABP REC Calc'!$G$75:$AB$138,,MATCH($I112,'ABP REC Calc'!$G$74:$AB$74,0)),'ABP REC Calc'!$C$75:$C$138,'ABP REC Spend'!$E112,'ABP REC Calc'!$B$75:$B$138,'ABP REC Spend'!$F112)/$C112,
IF(AND(Z112&gt;0,(AA$4-$G112)=(1+$B112)),Z112*(1-Inputs_ByYear!$D$4),
(IF(AND((AA$4-$G112)&lt;(21+$B112),(AA$4-$G112)&gt;(1+$B112)),Z112*(1-Inputs_ByYear!$D$4),0))))</f>
        <v>0</v>
      </c>
      <c r="AB112" s="233">
        <f>IF(AB$4=$G112+$B112,SUMIFS(INDEX('ABP REC Calc'!$G$75:$AB$138,,MATCH($I112,'ABP REC Calc'!$G$74:$AB$74,0)),'ABP REC Calc'!$C$75:$C$138,'ABP REC Spend'!$E112,'ABP REC Calc'!$B$75:$B$138,'ABP REC Spend'!$F112)/$C112,
IF(AND(AA112&gt;0,(AB$4-$G112)=(1+$B112)),AA112*(1-Inputs_ByYear!$D$4),
(IF(AND((AB$4-$G112)&lt;(21+$B112),(AB$4-$G112)&gt;(1+$B112)),AA112*(1-Inputs_ByYear!$D$4),0))))</f>
        <v>5801905.2076083273</v>
      </c>
      <c r="AC112" s="233">
        <f>IF(AC$4=$G112+$B112,SUMIFS(INDEX('ABP REC Calc'!$G$75:$AB$138,,MATCH($I112,'ABP REC Calc'!$G$74:$AB$74,0)),'ABP REC Calc'!$C$75:$C$138,'ABP REC Spend'!$E112,'ABP REC Calc'!$B$75:$B$138,'ABP REC Spend'!$F112)/$C112,
IF(AND(AB112&gt;0,(AC$4-$G112)=(1+$B112)),AB112*(1-Inputs_ByYear!$D$4),
(IF(AND((AC$4-$G112)&lt;(21+$B112),(AC$4-$G112)&gt;(1+$B112)),AB112*(1-Inputs_ByYear!$D$4),0))))</f>
        <v>5772895.6815702859</v>
      </c>
      <c r="AD112" s="233">
        <f>IF(AD$4=$G112+$B112,SUMIFS(INDEX('ABP REC Calc'!$G$75:$AB$138,,MATCH($I112,'ABP REC Calc'!$G$74:$AB$74,0)),'ABP REC Calc'!$C$75:$C$138,'ABP REC Spend'!$E112,'ABP REC Calc'!$B$75:$B$138,'ABP REC Spend'!$F112)/$C112,
IF(AND(AC112&gt;0,(AD$4-$G112)=(1+$B112)),AC112*(1-Inputs_ByYear!$D$4),
(IF(AND((AD$4-$G112)&lt;(21+$B112),(AD$4-$G112)&gt;(1+$B112)),AC112*(1-Inputs_ByYear!$D$4),0))))</f>
        <v>5744031.2031624345</v>
      </c>
      <c r="AE112" s="233">
        <f>IF(AE$4=$G112+$B112,SUMIFS(INDEX('ABP REC Calc'!$G$75:$AB$138,,MATCH($I112,'ABP REC Calc'!$G$74:$AB$74,0)),'ABP REC Calc'!$C$75:$C$138,'ABP REC Spend'!$E112,'ABP REC Calc'!$B$75:$B$138,'ABP REC Spend'!$F112)/$C112,
IF(AND(AD112&gt;0,(AE$4-$G112)=(1+$B112)),AD112*(1-Inputs_ByYear!$D$4),
(IF(AND((AE$4-$G112)&lt;(21+$B112),(AE$4-$G112)&gt;(1+$B112)),AD112*(1-Inputs_ByYear!$D$4),0))))</f>
        <v>5715311.0471466221</v>
      </c>
      <c r="AF112" s="233">
        <f>IF(AF$4=$G112+$B112,SUMIFS(INDEX('ABP REC Calc'!$G$75:$AB$138,,MATCH($I112,'ABP REC Calc'!$G$74:$AB$74,0)),'ABP REC Calc'!$C$75:$C$138,'ABP REC Spend'!$E112,'ABP REC Calc'!$B$75:$B$138,'ABP REC Spend'!$F112)/$C112,
IF(AND(AE112&gt;0,(AF$4-$G112)=(1+$B112)),AE112*(1-Inputs_ByYear!$D$4),
(IF(AND((AF$4-$G112)&lt;(21+$B112),(AF$4-$G112)&gt;(1+$B112)),AE112*(1-Inputs_ByYear!$D$4),0))))</f>
        <v>5686734.4919108888</v>
      </c>
      <c r="AG112" s="233">
        <f>IF(AG$4=$G112+$B112,SUMIFS(INDEX('ABP REC Calc'!$G$75:$AB$138,,MATCH($I112,'ABP REC Calc'!$G$74:$AB$74,0)),'ABP REC Calc'!$C$75:$C$138,'ABP REC Spend'!$E112,'ABP REC Calc'!$B$75:$B$138,'ABP REC Spend'!$F112)/$C112,
IF(AND(AF112&gt;0,(AG$4-$G112)=(1+$B112)),AF112*(1-Inputs_ByYear!$D$4),
(IF(AND((AG$4-$G112)&lt;(21+$B112),(AG$4-$G112)&gt;(1+$B112)),AF112*(1-Inputs_ByYear!$D$4),0))))</f>
        <v>5658300.819451334</v>
      </c>
      <c r="AH112" s="233">
        <f>IF(AH$4=$G112+$B112,SUMIFS(INDEX('ABP REC Calc'!$G$75:$AB$138,,MATCH($I112,'ABP REC Calc'!$G$74:$AB$74,0)),'ABP REC Calc'!$C$75:$C$138,'ABP REC Spend'!$E112,'ABP REC Calc'!$B$75:$B$138,'ABP REC Spend'!$F112)/$C112,
IF(AND(AG112&gt;0,(AH$4-$G112)=(1+$B112)),AG112*(1-Inputs_ByYear!$D$4),
(IF(AND((AH$4-$G112)&lt;(21+$B112),(AH$4-$G112)&gt;(1+$B112)),AG112*(1-Inputs_ByYear!$D$4),0))))</f>
        <v>5630009.3153540771</v>
      </c>
    </row>
    <row r="113" spans="2:34" ht="14.75" customHeight="1" x14ac:dyDescent="0.25">
      <c r="B113" s="332" cm="1">
        <f t="array" ref="B113">INDEX(Inputs_ByYear!$D$78:$D$83, MATCH('ABP REC Spend'!$E113, Inputs_ByYear!$B$78:$B$83,0),)</f>
        <v>2</v>
      </c>
      <c r="C113" s="332" cm="1">
        <f t="array" ref="C113">INDEX(Inputs_ByYear!$D$60:$D$65, MATCH('ABP REC Spend'!$E113,Inputs_ByYear!$B$60:$B$65,0),)</f>
        <v>20</v>
      </c>
      <c r="D113" s="332" t="str" cm="1">
        <f t="array" ref="D113">INDEX(Inputs_ByYear!$D$69:$D$74, MATCH('ABP REC Spend'!$E113, Inputs_ByYear!$B$69:$B$74,0),)</f>
        <v>n/a</v>
      </c>
      <c r="E113" s="222" t="s">
        <v>235</v>
      </c>
      <c r="F113" s="219" t="s">
        <v>258</v>
      </c>
      <c r="G113" s="219">
        <f t="shared" si="5"/>
        <v>2041</v>
      </c>
      <c r="H113" s="219"/>
      <c r="I113" s="227" t="s">
        <v>39</v>
      </c>
      <c r="J113" s="234">
        <v>0</v>
      </c>
      <c r="K113" s="234">
        <v>0</v>
      </c>
      <c r="L113" s="233">
        <f>IF(L$4=$G113+$B113,SUMIFS(INDEX('ABP REC Calc'!$G$75:$AB$138,,MATCH($I113,'ABP REC Calc'!$G$74:$AB$74,0)),'ABP REC Calc'!$C$75:$C$138,'ABP REC Spend'!$E113,'ABP REC Calc'!$B$75:$B$138,'ABP REC Spend'!$F113)/$C113,
IF(AND(K113&gt;0,(L$4-$G113)=(1+$B113)),K113*(1-Inputs_ByYear!$D$4),
(IF(AND((L$4-$G113)&lt;(21+$B113),(L$4-$G113)&gt;(1+$B113)),K113*(1-Inputs_ByYear!$D$4),0))))</f>
        <v>0</v>
      </c>
      <c r="M113" s="233">
        <f>IF(M$4=$G113+$B113,SUMIFS(INDEX('ABP REC Calc'!$G$75:$AB$138,,MATCH($I113,'ABP REC Calc'!$G$74:$AB$74,0)),'ABP REC Calc'!$C$75:$C$138,'ABP REC Spend'!$E113,'ABP REC Calc'!$B$75:$B$138,'ABP REC Spend'!$F113)/$C113,
IF(AND(L113&gt;0,(M$4-$G113)=(1+$B113)),L113*(1-Inputs_ByYear!$D$4),
(IF(AND((M$4-$G113)&lt;(21+$B113),(M$4-$G113)&gt;(1+$B113)),L113*(1-Inputs_ByYear!$D$4),0))))</f>
        <v>0</v>
      </c>
      <c r="N113" s="233">
        <f>IF(N$4=$G113+$B113,SUMIFS(INDEX('ABP REC Calc'!$G$75:$AB$138,,MATCH($I113,'ABP REC Calc'!$G$74:$AB$74,0)),'ABP REC Calc'!$C$75:$C$138,'ABP REC Spend'!$E113,'ABP REC Calc'!$B$75:$B$138,'ABP REC Spend'!$F113)/$C113,
IF(AND(M113&gt;0,(N$4-$G113)=(1+$B113)),M113*(1-Inputs_ByYear!$D$4),
(IF(AND((N$4-$G113)&lt;(21+$B113),(N$4-$G113)&gt;(1+$B113)),M113*(1-Inputs_ByYear!$D$4),0))))</f>
        <v>0</v>
      </c>
      <c r="O113" s="233">
        <f>IF(O$4=$G113+$B113,SUMIFS(INDEX('ABP REC Calc'!$G$75:$AB$138,,MATCH($I113,'ABP REC Calc'!$G$74:$AB$74,0)),'ABP REC Calc'!$C$75:$C$138,'ABP REC Spend'!$E113,'ABP REC Calc'!$B$75:$B$138,'ABP REC Spend'!$F113)/$C113,
IF(AND(N113&gt;0,(O$4-$G113)=(1+$B113)),N113*(1-Inputs_ByYear!$D$4),
(IF(AND((O$4-$G113)&lt;(21+$B113),(O$4-$G113)&gt;(1+$B113)),N113*(1-Inputs_ByYear!$D$4),0))))</f>
        <v>0</v>
      </c>
      <c r="P113" s="233">
        <f>IF(P$4=$G113+$B113,SUMIFS(INDEX('ABP REC Calc'!$G$75:$AB$138,,MATCH($I113,'ABP REC Calc'!$G$74:$AB$74,0)),'ABP REC Calc'!$C$75:$C$138,'ABP REC Spend'!$E113,'ABP REC Calc'!$B$75:$B$138,'ABP REC Spend'!$F113)/$C113,
IF(AND(O113&gt;0,(P$4-$G113)=(1+$B113)),O113*(1-Inputs_ByYear!$D$4),
(IF(AND((P$4-$G113)&lt;(21+$B113),(P$4-$G113)&gt;(1+$B113)),O113*(1-Inputs_ByYear!$D$4),0))))</f>
        <v>0</v>
      </c>
      <c r="Q113" s="233">
        <f>IF(Q$4=$G113+$B113,SUMIFS(INDEX('ABP REC Calc'!$G$75:$AB$138,,MATCH($I113,'ABP REC Calc'!$G$74:$AB$74,0)),'ABP REC Calc'!$C$75:$C$138,'ABP REC Spend'!$E113,'ABP REC Calc'!$B$75:$B$138,'ABP REC Spend'!$F113)/$C113,
IF(AND(P113&gt;0,(Q$4-$G113)=(1+$B113)),P113*(1-Inputs_ByYear!$D$4),
(IF(AND((Q$4-$G113)&lt;(21+$B113),(Q$4-$G113)&gt;(1+$B113)),P113*(1-Inputs_ByYear!$D$4),0))))</f>
        <v>0</v>
      </c>
      <c r="R113" s="233">
        <f>IF(R$4=$G113+$B113,SUMIFS(INDEX('ABP REC Calc'!$G$75:$AB$138,,MATCH($I113,'ABP REC Calc'!$G$74:$AB$74,0)),'ABP REC Calc'!$C$75:$C$138,'ABP REC Spend'!$E113,'ABP REC Calc'!$B$75:$B$138,'ABP REC Spend'!$F113)/$C113,
IF(AND(Q113&gt;0,(R$4-$G113)=(1+$B113)),Q113*(1-Inputs_ByYear!$D$4),
(IF(AND((R$4-$G113)&lt;(21+$B113),(R$4-$G113)&gt;(1+$B113)),Q113*(1-Inputs_ByYear!$D$4),0))))</f>
        <v>0</v>
      </c>
      <c r="S113" s="233">
        <f>IF(S$4=$G113+$B113,SUMIFS(INDEX('ABP REC Calc'!$G$75:$AB$138,,MATCH($I113,'ABP REC Calc'!$G$74:$AB$74,0)),'ABP REC Calc'!$C$75:$C$138,'ABP REC Spend'!$E113,'ABP REC Calc'!$B$75:$B$138,'ABP REC Spend'!$F113)/$C113,
IF(AND(R113&gt;0,(S$4-$G113)=(1+$B113)),R113*(1-Inputs_ByYear!$D$4),
(IF(AND((S$4-$G113)&lt;(21+$B113),(S$4-$G113)&gt;(1+$B113)),R113*(1-Inputs_ByYear!$D$4),0))))</f>
        <v>0</v>
      </c>
      <c r="T113" s="233">
        <f>IF(T$4=$G113+$B113,SUMIFS(INDEX('ABP REC Calc'!$G$75:$AB$138,,MATCH($I113,'ABP REC Calc'!$G$74:$AB$74,0)),'ABP REC Calc'!$C$75:$C$138,'ABP REC Spend'!$E113,'ABP REC Calc'!$B$75:$B$138,'ABP REC Spend'!$F113)/$C113,
IF(AND(S113&gt;0,(T$4-$G113)=(1+$B113)),S113*(1-Inputs_ByYear!$D$4),
(IF(AND((T$4-$G113)&lt;(21+$B113),(T$4-$G113)&gt;(1+$B113)),S113*(1-Inputs_ByYear!$D$4),0))))</f>
        <v>0</v>
      </c>
      <c r="U113" s="233">
        <f>IF(U$4=$G113+$B113,SUMIFS(INDEX('ABP REC Calc'!$G$75:$AB$138,,MATCH($I113,'ABP REC Calc'!$G$74:$AB$74,0)),'ABP REC Calc'!$C$75:$C$138,'ABP REC Spend'!$E113,'ABP REC Calc'!$B$75:$B$138,'ABP REC Spend'!$F113)/$C113,
IF(AND(T113&gt;0,(U$4-$G113)=(1+$B113)),T113*(1-Inputs_ByYear!$D$4),
(IF(AND((U$4-$G113)&lt;(21+$B113),(U$4-$G113)&gt;(1+$B113)),T113*(1-Inputs_ByYear!$D$4),0))))</f>
        <v>0</v>
      </c>
      <c r="V113" s="233">
        <f>IF(V$4=$G113+$B113,SUMIFS(INDEX('ABP REC Calc'!$G$75:$AB$138,,MATCH($I113,'ABP REC Calc'!$G$74:$AB$74,0)),'ABP REC Calc'!$C$75:$C$138,'ABP REC Spend'!$E113,'ABP REC Calc'!$B$75:$B$138,'ABP REC Spend'!$F113)/$C113,
IF(AND(U113&gt;0,(V$4-$G113)=(1+$B113)),U113*(1-Inputs_ByYear!$D$4),
(IF(AND((V$4-$G113)&lt;(21+$B113),(V$4-$G113)&gt;(1+$B113)),U113*(1-Inputs_ByYear!$D$4),0))))</f>
        <v>0</v>
      </c>
      <c r="W113" s="233">
        <f>IF(W$4=$G113+$B113,SUMIFS(INDEX('ABP REC Calc'!$G$75:$AB$138,,MATCH($I113,'ABP REC Calc'!$G$74:$AB$74,0)),'ABP REC Calc'!$C$75:$C$138,'ABP REC Spend'!$E113,'ABP REC Calc'!$B$75:$B$138,'ABP REC Spend'!$F113)/$C113,
IF(AND(V113&gt;0,(W$4-$G113)=(1+$B113)),V113*(1-Inputs_ByYear!$D$4),
(IF(AND((W$4-$G113)&lt;(21+$B113),(W$4-$G113)&gt;(1+$B113)),V113*(1-Inputs_ByYear!$D$4),0))))</f>
        <v>0</v>
      </c>
      <c r="X113" s="233">
        <f>IF(X$4=$G113+$B113,SUMIFS(INDEX('ABP REC Calc'!$G$75:$AB$138,,MATCH($I113,'ABP REC Calc'!$G$74:$AB$74,0)),'ABP REC Calc'!$C$75:$C$138,'ABP REC Spend'!$E113,'ABP REC Calc'!$B$75:$B$138,'ABP REC Spend'!$F113)/$C113,
IF(AND(W113&gt;0,(X$4-$G113)=(1+$B113)),W113*(1-Inputs_ByYear!$D$4),
(IF(AND((X$4-$G113)&lt;(21+$B113),(X$4-$G113)&gt;(1+$B113)),W113*(1-Inputs_ByYear!$D$4),0))))</f>
        <v>0</v>
      </c>
      <c r="Y113" s="233">
        <f>IF(Y$4=$G113+$B113,SUMIFS(INDEX('ABP REC Calc'!$G$75:$AB$138,,MATCH($I113,'ABP REC Calc'!$G$74:$AB$74,0)),'ABP REC Calc'!$C$75:$C$138,'ABP REC Spend'!$E113,'ABP REC Calc'!$B$75:$B$138,'ABP REC Spend'!$F113)/$C113,
IF(AND(X113&gt;0,(Y$4-$G113)=(1+$B113)),X113*(1-Inputs_ByYear!$D$4),
(IF(AND((Y$4-$G113)&lt;(21+$B113),(Y$4-$G113)&gt;(1+$B113)),X113*(1-Inputs_ByYear!$D$4),0))))</f>
        <v>0</v>
      </c>
      <c r="Z113" s="233">
        <f>IF(Z$4=$G113+$B113,SUMIFS(INDEX('ABP REC Calc'!$G$75:$AB$138,,MATCH($I113,'ABP REC Calc'!$G$74:$AB$74,0)),'ABP REC Calc'!$C$75:$C$138,'ABP REC Spend'!$E113,'ABP REC Calc'!$B$75:$B$138,'ABP REC Spend'!$F113)/$C113,
IF(AND(Y113&gt;0,(Z$4-$G113)=(1+$B113)),Y113*(1-Inputs_ByYear!$D$4),
(IF(AND((Z$4-$G113)&lt;(21+$B113),(Z$4-$G113)&gt;(1+$B113)),Y113*(1-Inputs_ByYear!$D$4),0))))</f>
        <v>0</v>
      </c>
      <c r="AA113" s="233">
        <f>IF(AA$4=$G113+$B113,SUMIFS(INDEX('ABP REC Calc'!$G$75:$AB$138,,MATCH($I113,'ABP REC Calc'!$G$74:$AB$74,0)),'ABP REC Calc'!$C$75:$C$138,'ABP REC Spend'!$E113,'ABP REC Calc'!$B$75:$B$138,'ABP REC Spend'!$F113)/$C113,
IF(AND(Z113&gt;0,(AA$4-$G113)=(1+$B113)),Z113*(1-Inputs_ByYear!$D$4),
(IF(AND((AA$4-$G113)&lt;(21+$B113),(AA$4-$G113)&gt;(1+$B113)),Z113*(1-Inputs_ByYear!$D$4),0))))</f>
        <v>0</v>
      </c>
      <c r="AB113" s="233">
        <f>IF(AB$4=$G113+$B113,SUMIFS(INDEX('ABP REC Calc'!$G$75:$AB$138,,MATCH($I113,'ABP REC Calc'!$G$74:$AB$74,0)),'ABP REC Calc'!$C$75:$C$138,'ABP REC Spend'!$E113,'ABP REC Calc'!$B$75:$B$138,'ABP REC Spend'!$F113)/$C113,
IF(AND(AA113&gt;0,(AB$4-$G113)=(1+$B113)),AA113*(1-Inputs_ByYear!$D$4),
(IF(AND((AB$4-$G113)&lt;(21+$B113),(AB$4-$G113)&gt;(1+$B113)),AA113*(1-Inputs_ByYear!$D$4),0))))</f>
        <v>0</v>
      </c>
      <c r="AC113" s="233">
        <f>IF(AC$4=$G113+$B113,SUMIFS(INDEX('ABP REC Calc'!$G$75:$AB$138,,MATCH($I113,'ABP REC Calc'!$G$74:$AB$74,0)),'ABP REC Calc'!$C$75:$C$138,'ABP REC Spend'!$E113,'ABP REC Calc'!$B$75:$B$138,'ABP REC Spend'!$F113)/$C113,
IF(AND(AB113&gt;0,(AC$4-$G113)=(1+$B113)),AB113*(1-Inputs_ByYear!$D$4),
(IF(AND((AC$4-$G113)&lt;(21+$B113),(AC$4-$G113)&gt;(1+$B113)),AB113*(1-Inputs_ByYear!$D$4),0))))</f>
        <v>5743886.1555322446</v>
      </c>
      <c r="AD113" s="233">
        <f>IF(AD$4=$G113+$B113,SUMIFS(INDEX('ABP REC Calc'!$G$75:$AB$138,,MATCH($I113,'ABP REC Calc'!$G$74:$AB$74,0)),'ABP REC Calc'!$C$75:$C$138,'ABP REC Spend'!$E113,'ABP REC Calc'!$B$75:$B$138,'ABP REC Spend'!$F113)/$C113,
IF(AND(AC113&gt;0,(AD$4-$G113)=(1+$B113)),AC113*(1-Inputs_ByYear!$D$4),
(IF(AND((AD$4-$G113)&lt;(21+$B113),(AD$4-$G113)&gt;(1+$B113)),AC113*(1-Inputs_ByYear!$D$4),0))))</f>
        <v>5715166.7247545831</v>
      </c>
      <c r="AE113" s="233">
        <f>IF(AE$4=$G113+$B113,SUMIFS(INDEX('ABP REC Calc'!$G$75:$AB$138,,MATCH($I113,'ABP REC Calc'!$G$74:$AB$74,0)),'ABP REC Calc'!$C$75:$C$138,'ABP REC Spend'!$E113,'ABP REC Calc'!$B$75:$B$138,'ABP REC Spend'!$F113)/$C113,
IF(AND(AD113&gt;0,(AE$4-$G113)=(1+$B113)),AD113*(1-Inputs_ByYear!$D$4),
(IF(AND((AE$4-$G113)&lt;(21+$B113),(AE$4-$G113)&gt;(1+$B113)),AD113*(1-Inputs_ByYear!$D$4),0))))</f>
        <v>5686590.8911308106</v>
      </c>
      <c r="AF113" s="233">
        <f>IF(AF$4=$G113+$B113,SUMIFS(INDEX('ABP REC Calc'!$G$75:$AB$138,,MATCH($I113,'ABP REC Calc'!$G$74:$AB$74,0)),'ABP REC Calc'!$C$75:$C$138,'ABP REC Spend'!$E113,'ABP REC Calc'!$B$75:$B$138,'ABP REC Spend'!$F113)/$C113,
IF(AND(AE113&gt;0,(AF$4-$G113)=(1+$B113)),AE113*(1-Inputs_ByYear!$D$4),
(IF(AND((AF$4-$G113)&lt;(21+$B113),(AF$4-$G113)&gt;(1+$B113)),AE113*(1-Inputs_ByYear!$D$4),0))))</f>
        <v>5658157.9366751565</v>
      </c>
      <c r="AG113" s="233">
        <f>IF(AG$4=$G113+$B113,SUMIFS(INDEX('ABP REC Calc'!$G$75:$AB$138,,MATCH($I113,'ABP REC Calc'!$G$74:$AB$74,0)),'ABP REC Calc'!$C$75:$C$138,'ABP REC Spend'!$E113,'ABP REC Calc'!$B$75:$B$138,'ABP REC Spend'!$F113)/$C113,
IF(AND(AF113&gt;0,(AG$4-$G113)=(1+$B113)),AF113*(1-Inputs_ByYear!$D$4),
(IF(AND((AG$4-$G113)&lt;(21+$B113),(AG$4-$G113)&gt;(1+$B113)),AF113*(1-Inputs_ByYear!$D$4),0))))</f>
        <v>5629867.146991781</v>
      </c>
      <c r="AH113" s="233">
        <f>IF(AH$4=$G113+$B113,SUMIFS(INDEX('ABP REC Calc'!$G$75:$AB$138,,MATCH($I113,'ABP REC Calc'!$G$74:$AB$74,0)),'ABP REC Calc'!$C$75:$C$138,'ABP REC Spend'!$E113,'ABP REC Calc'!$B$75:$B$138,'ABP REC Spend'!$F113)/$C113,
IF(AND(AG113&gt;0,(AH$4-$G113)=(1+$B113)),AG113*(1-Inputs_ByYear!$D$4),
(IF(AND((AH$4-$G113)&lt;(21+$B113),(AH$4-$G113)&gt;(1+$B113)),AG113*(1-Inputs_ByYear!$D$4),0))))</f>
        <v>5601717.8112568222</v>
      </c>
    </row>
    <row r="114" spans="2:34" ht="14.75" customHeight="1" x14ac:dyDescent="0.25">
      <c r="B114" s="332" cm="1">
        <f t="array" ref="B114">INDEX(Inputs_ByYear!$D$78:$D$83, MATCH('ABP REC Spend'!$E114, Inputs_ByYear!$B$78:$B$83,0),)</f>
        <v>2</v>
      </c>
      <c r="C114" s="332" cm="1">
        <f t="array" ref="C114">INDEX(Inputs_ByYear!$D$60:$D$65, MATCH('ABP REC Spend'!$E114,Inputs_ByYear!$B$60:$B$65,0),)</f>
        <v>20</v>
      </c>
      <c r="D114" s="332" t="str" cm="1">
        <f t="array" ref="D114">INDEX(Inputs_ByYear!$D$69:$D$74, MATCH('ABP REC Spend'!$E114, Inputs_ByYear!$B$69:$B$74,0),)</f>
        <v>n/a</v>
      </c>
      <c r="E114" s="222" t="s">
        <v>235</v>
      </c>
      <c r="F114" s="219" t="s">
        <v>258</v>
      </c>
      <c r="G114" s="219">
        <f t="shared" si="5"/>
        <v>2042</v>
      </c>
      <c r="H114" s="219"/>
      <c r="I114" s="227" t="s">
        <v>40</v>
      </c>
      <c r="J114" s="234">
        <v>0</v>
      </c>
      <c r="K114" s="234">
        <v>0</v>
      </c>
      <c r="L114" s="233">
        <f>IF(L$4=$G114+$B114,SUMIFS(INDEX('ABP REC Calc'!$G$75:$AB$138,,MATCH($I114,'ABP REC Calc'!$G$74:$AB$74,0)),'ABP REC Calc'!$C$75:$C$138,'ABP REC Spend'!$E114,'ABP REC Calc'!$B$75:$B$138,'ABP REC Spend'!$F114)/$C114,
IF(AND(K114&gt;0,(L$4-$G114)=(1+$B114)),K114*(1-Inputs_ByYear!$D$4),
(IF(AND((L$4-$G114)&lt;(21+$B114),(L$4-$G114)&gt;(1+$B114)),K114*(1-Inputs_ByYear!$D$4),0))))</f>
        <v>0</v>
      </c>
      <c r="M114" s="233">
        <f>IF(M$4=$G114+$B114,SUMIFS(INDEX('ABP REC Calc'!$G$75:$AB$138,,MATCH($I114,'ABP REC Calc'!$G$74:$AB$74,0)),'ABP REC Calc'!$C$75:$C$138,'ABP REC Spend'!$E114,'ABP REC Calc'!$B$75:$B$138,'ABP REC Spend'!$F114)/$C114,
IF(AND(L114&gt;0,(M$4-$G114)=(1+$B114)),L114*(1-Inputs_ByYear!$D$4),
(IF(AND((M$4-$G114)&lt;(21+$B114),(M$4-$G114)&gt;(1+$B114)),L114*(1-Inputs_ByYear!$D$4),0))))</f>
        <v>0</v>
      </c>
      <c r="N114" s="233">
        <f>IF(N$4=$G114+$B114,SUMIFS(INDEX('ABP REC Calc'!$G$75:$AB$138,,MATCH($I114,'ABP REC Calc'!$G$74:$AB$74,0)),'ABP REC Calc'!$C$75:$C$138,'ABP REC Spend'!$E114,'ABP REC Calc'!$B$75:$B$138,'ABP REC Spend'!$F114)/$C114,
IF(AND(M114&gt;0,(N$4-$G114)=(1+$B114)),M114*(1-Inputs_ByYear!$D$4),
(IF(AND((N$4-$G114)&lt;(21+$B114),(N$4-$G114)&gt;(1+$B114)),M114*(1-Inputs_ByYear!$D$4),0))))</f>
        <v>0</v>
      </c>
      <c r="O114" s="233">
        <f>IF(O$4=$G114+$B114,SUMIFS(INDEX('ABP REC Calc'!$G$75:$AB$138,,MATCH($I114,'ABP REC Calc'!$G$74:$AB$74,0)),'ABP REC Calc'!$C$75:$C$138,'ABP REC Spend'!$E114,'ABP REC Calc'!$B$75:$B$138,'ABP REC Spend'!$F114)/$C114,
IF(AND(N114&gt;0,(O$4-$G114)=(1+$B114)),N114*(1-Inputs_ByYear!$D$4),
(IF(AND((O$4-$G114)&lt;(21+$B114),(O$4-$G114)&gt;(1+$B114)),N114*(1-Inputs_ByYear!$D$4),0))))</f>
        <v>0</v>
      </c>
      <c r="P114" s="233">
        <f>IF(P$4=$G114+$B114,SUMIFS(INDEX('ABP REC Calc'!$G$75:$AB$138,,MATCH($I114,'ABP REC Calc'!$G$74:$AB$74,0)),'ABP REC Calc'!$C$75:$C$138,'ABP REC Spend'!$E114,'ABP REC Calc'!$B$75:$B$138,'ABP REC Spend'!$F114)/$C114,
IF(AND(O114&gt;0,(P$4-$G114)=(1+$B114)),O114*(1-Inputs_ByYear!$D$4),
(IF(AND((P$4-$G114)&lt;(21+$B114),(P$4-$G114)&gt;(1+$B114)),O114*(1-Inputs_ByYear!$D$4),0))))</f>
        <v>0</v>
      </c>
      <c r="Q114" s="233">
        <f>IF(Q$4=$G114+$B114,SUMIFS(INDEX('ABP REC Calc'!$G$75:$AB$138,,MATCH($I114,'ABP REC Calc'!$G$74:$AB$74,0)),'ABP REC Calc'!$C$75:$C$138,'ABP REC Spend'!$E114,'ABP REC Calc'!$B$75:$B$138,'ABP REC Spend'!$F114)/$C114,
IF(AND(P114&gt;0,(Q$4-$G114)=(1+$B114)),P114*(1-Inputs_ByYear!$D$4),
(IF(AND((Q$4-$G114)&lt;(21+$B114),(Q$4-$G114)&gt;(1+$B114)),P114*(1-Inputs_ByYear!$D$4),0))))</f>
        <v>0</v>
      </c>
      <c r="R114" s="233">
        <f>IF(R$4=$G114+$B114,SUMIFS(INDEX('ABP REC Calc'!$G$75:$AB$138,,MATCH($I114,'ABP REC Calc'!$G$74:$AB$74,0)),'ABP REC Calc'!$C$75:$C$138,'ABP REC Spend'!$E114,'ABP REC Calc'!$B$75:$B$138,'ABP REC Spend'!$F114)/$C114,
IF(AND(Q114&gt;0,(R$4-$G114)=(1+$B114)),Q114*(1-Inputs_ByYear!$D$4),
(IF(AND((R$4-$G114)&lt;(21+$B114),(R$4-$G114)&gt;(1+$B114)),Q114*(1-Inputs_ByYear!$D$4),0))))</f>
        <v>0</v>
      </c>
      <c r="S114" s="233">
        <f>IF(S$4=$G114+$B114,SUMIFS(INDEX('ABP REC Calc'!$G$75:$AB$138,,MATCH($I114,'ABP REC Calc'!$G$74:$AB$74,0)),'ABP REC Calc'!$C$75:$C$138,'ABP REC Spend'!$E114,'ABP REC Calc'!$B$75:$B$138,'ABP REC Spend'!$F114)/$C114,
IF(AND(R114&gt;0,(S$4-$G114)=(1+$B114)),R114*(1-Inputs_ByYear!$D$4),
(IF(AND((S$4-$G114)&lt;(21+$B114),(S$4-$G114)&gt;(1+$B114)),R114*(1-Inputs_ByYear!$D$4),0))))</f>
        <v>0</v>
      </c>
      <c r="T114" s="233">
        <f>IF(T$4=$G114+$B114,SUMIFS(INDEX('ABP REC Calc'!$G$75:$AB$138,,MATCH($I114,'ABP REC Calc'!$G$74:$AB$74,0)),'ABP REC Calc'!$C$75:$C$138,'ABP REC Spend'!$E114,'ABP REC Calc'!$B$75:$B$138,'ABP REC Spend'!$F114)/$C114,
IF(AND(S114&gt;0,(T$4-$G114)=(1+$B114)),S114*(1-Inputs_ByYear!$D$4),
(IF(AND((T$4-$G114)&lt;(21+$B114),(T$4-$G114)&gt;(1+$B114)),S114*(1-Inputs_ByYear!$D$4),0))))</f>
        <v>0</v>
      </c>
      <c r="U114" s="233">
        <f>IF(U$4=$G114+$B114,SUMIFS(INDEX('ABP REC Calc'!$G$75:$AB$138,,MATCH($I114,'ABP REC Calc'!$G$74:$AB$74,0)),'ABP REC Calc'!$C$75:$C$138,'ABP REC Spend'!$E114,'ABP REC Calc'!$B$75:$B$138,'ABP REC Spend'!$F114)/$C114,
IF(AND(T114&gt;0,(U$4-$G114)=(1+$B114)),T114*(1-Inputs_ByYear!$D$4),
(IF(AND((U$4-$G114)&lt;(21+$B114),(U$4-$G114)&gt;(1+$B114)),T114*(1-Inputs_ByYear!$D$4),0))))</f>
        <v>0</v>
      </c>
      <c r="V114" s="233">
        <f>IF(V$4=$G114+$B114,SUMIFS(INDEX('ABP REC Calc'!$G$75:$AB$138,,MATCH($I114,'ABP REC Calc'!$G$74:$AB$74,0)),'ABP REC Calc'!$C$75:$C$138,'ABP REC Spend'!$E114,'ABP REC Calc'!$B$75:$B$138,'ABP REC Spend'!$F114)/$C114,
IF(AND(U114&gt;0,(V$4-$G114)=(1+$B114)),U114*(1-Inputs_ByYear!$D$4),
(IF(AND((V$4-$G114)&lt;(21+$B114),(V$4-$G114)&gt;(1+$B114)),U114*(1-Inputs_ByYear!$D$4),0))))</f>
        <v>0</v>
      </c>
      <c r="W114" s="233">
        <f>IF(W$4=$G114+$B114,SUMIFS(INDEX('ABP REC Calc'!$G$75:$AB$138,,MATCH($I114,'ABP REC Calc'!$G$74:$AB$74,0)),'ABP REC Calc'!$C$75:$C$138,'ABP REC Spend'!$E114,'ABP REC Calc'!$B$75:$B$138,'ABP REC Spend'!$F114)/$C114,
IF(AND(V114&gt;0,(W$4-$G114)=(1+$B114)),V114*(1-Inputs_ByYear!$D$4),
(IF(AND((W$4-$G114)&lt;(21+$B114),(W$4-$G114)&gt;(1+$B114)),V114*(1-Inputs_ByYear!$D$4),0))))</f>
        <v>0</v>
      </c>
      <c r="X114" s="233">
        <f>IF(X$4=$G114+$B114,SUMIFS(INDEX('ABP REC Calc'!$G$75:$AB$138,,MATCH($I114,'ABP REC Calc'!$G$74:$AB$74,0)),'ABP REC Calc'!$C$75:$C$138,'ABP REC Spend'!$E114,'ABP REC Calc'!$B$75:$B$138,'ABP REC Spend'!$F114)/$C114,
IF(AND(W114&gt;0,(X$4-$G114)=(1+$B114)),W114*(1-Inputs_ByYear!$D$4),
(IF(AND((X$4-$G114)&lt;(21+$B114),(X$4-$G114)&gt;(1+$B114)),W114*(1-Inputs_ByYear!$D$4),0))))</f>
        <v>0</v>
      </c>
      <c r="Y114" s="233">
        <f>IF(Y$4=$G114+$B114,SUMIFS(INDEX('ABP REC Calc'!$G$75:$AB$138,,MATCH($I114,'ABP REC Calc'!$G$74:$AB$74,0)),'ABP REC Calc'!$C$75:$C$138,'ABP REC Spend'!$E114,'ABP REC Calc'!$B$75:$B$138,'ABP REC Spend'!$F114)/$C114,
IF(AND(X114&gt;0,(Y$4-$G114)=(1+$B114)),X114*(1-Inputs_ByYear!$D$4),
(IF(AND((Y$4-$G114)&lt;(21+$B114),(Y$4-$G114)&gt;(1+$B114)),X114*(1-Inputs_ByYear!$D$4),0))))</f>
        <v>0</v>
      </c>
      <c r="Z114" s="233">
        <f>IF(Z$4=$G114+$B114,SUMIFS(INDEX('ABP REC Calc'!$G$75:$AB$138,,MATCH($I114,'ABP REC Calc'!$G$74:$AB$74,0)),'ABP REC Calc'!$C$75:$C$138,'ABP REC Spend'!$E114,'ABP REC Calc'!$B$75:$B$138,'ABP REC Spend'!$F114)/$C114,
IF(AND(Y114&gt;0,(Z$4-$G114)=(1+$B114)),Y114*(1-Inputs_ByYear!$D$4),
(IF(AND((Z$4-$G114)&lt;(21+$B114),(Z$4-$G114)&gt;(1+$B114)),Y114*(1-Inputs_ByYear!$D$4),0))))</f>
        <v>0</v>
      </c>
      <c r="AA114" s="233">
        <f>IF(AA$4=$G114+$B114,SUMIFS(INDEX('ABP REC Calc'!$G$75:$AB$138,,MATCH($I114,'ABP REC Calc'!$G$74:$AB$74,0)),'ABP REC Calc'!$C$75:$C$138,'ABP REC Spend'!$E114,'ABP REC Calc'!$B$75:$B$138,'ABP REC Spend'!$F114)/$C114,
IF(AND(Z114&gt;0,(AA$4-$G114)=(1+$B114)),Z114*(1-Inputs_ByYear!$D$4),
(IF(AND((AA$4-$G114)&lt;(21+$B114),(AA$4-$G114)&gt;(1+$B114)),Z114*(1-Inputs_ByYear!$D$4),0))))</f>
        <v>0</v>
      </c>
      <c r="AB114" s="233">
        <f>IF(AB$4=$G114+$B114,SUMIFS(INDEX('ABP REC Calc'!$G$75:$AB$138,,MATCH($I114,'ABP REC Calc'!$G$74:$AB$74,0)),'ABP REC Calc'!$C$75:$C$138,'ABP REC Spend'!$E114,'ABP REC Calc'!$B$75:$B$138,'ABP REC Spend'!$F114)/$C114,
IF(AND(AA114&gt;0,(AB$4-$G114)=(1+$B114)),AA114*(1-Inputs_ByYear!$D$4),
(IF(AND((AB$4-$G114)&lt;(21+$B114),(AB$4-$G114)&gt;(1+$B114)),AA114*(1-Inputs_ByYear!$D$4),0))))</f>
        <v>0</v>
      </c>
      <c r="AC114" s="233">
        <f>IF(AC$4=$G114+$B114,SUMIFS(INDEX('ABP REC Calc'!$G$75:$AB$138,,MATCH($I114,'ABP REC Calc'!$G$74:$AB$74,0)),'ABP REC Calc'!$C$75:$C$138,'ABP REC Spend'!$E114,'ABP REC Calc'!$B$75:$B$138,'ABP REC Spend'!$F114)/$C114,
IF(AND(AB114&gt;0,(AC$4-$G114)=(1+$B114)),AB114*(1-Inputs_ByYear!$D$4),
(IF(AND((AC$4-$G114)&lt;(21+$B114),(AC$4-$G114)&gt;(1+$B114)),AB114*(1-Inputs_ByYear!$D$4),0))))</f>
        <v>0</v>
      </c>
      <c r="AD114" s="233">
        <f>IF(AD$4=$G114+$B114,SUMIFS(INDEX('ABP REC Calc'!$G$75:$AB$138,,MATCH($I114,'ABP REC Calc'!$G$74:$AB$74,0)),'ABP REC Calc'!$C$75:$C$138,'ABP REC Spend'!$E114,'ABP REC Calc'!$B$75:$B$138,'ABP REC Spend'!$F114)/$C114,
IF(AND(AC114&gt;0,(AD$4-$G114)=(1+$B114)),AC114*(1-Inputs_ByYear!$D$4),
(IF(AND((AD$4-$G114)&lt;(21+$B114),(AD$4-$G114)&gt;(1+$B114)),AC114*(1-Inputs_ByYear!$D$4),0))))</f>
        <v>5686447.2939769216</v>
      </c>
      <c r="AE114" s="233">
        <f>IF(AE$4=$G114+$B114,SUMIFS(INDEX('ABP REC Calc'!$G$75:$AB$138,,MATCH($I114,'ABP REC Calc'!$G$74:$AB$74,0)),'ABP REC Calc'!$C$75:$C$138,'ABP REC Spend'!$E114,'ABP REC Calc'!$B$75:$B$138,'ABP REC Spend'!$F114)/$C114,
IF(AND(AD114&gt;0,(AE$4-$G114)=(1+$B114)),AD114*(1-Inputs_ByYear!$D$4),
(IF(AND((AE$4-$G114)&lt;(21+$B114),(AE$4-$G114)&gt;(1+$B114)),AD114*(1-Inputs_ByYear!$D$4),0))))</f>
        <v>5658015.0575070372</v>
      </c>
      <c r="AF114" s="233">
        <f>IF(AF$4=$G114+$B114,SUMIFS(INDEX('ABP REC Calc'!$G$75:$AB$138,,MATCH($I114,'ABP REC Calc'!$G$74:$AB$74,0)),'ABP REC Calc'!$C$75:$C$138,'ABP REC Spend'!$E114,'ABP REC Calc'!$B$75:$B$138,'ABP REC Spend'!$F114)/$C114,
IF(AND(AE114&gt;0,(AF$4-$G114)=(1+$B114)),AE114*(1-Inputs_ByYear!$D$4),
(IF(AND((AF$4-$G114)&lt;(21+$B114),(AF$4-$G114)&gt;(1+$B114)),AE114*(1-Inputs_ByYear!$D$4),0))))</f>
        <v>5629724.9822195023</v>
      </c>
      <c r="AG114" s="233">
        <f>IF(AG$4=$G114+$B114,SUMIFS(INDEX('ABP REC Calc'!$G$75:$AB$138,,MATCH($I114,'ABP REC Calc'!$G$74:$AB$74,0)),'ABP REC Calc'!$C$75:$C$138,'ABP REC Spend'!$E114,'ABP REC Calc'!$B$75:$B$138,'ABP REC Spend'!$F114)/$C114,
IF(AND(AF114&gt;0,(AG$4-$G114)=(1+$B114)),AF114*(1-Inputs_ByYear!$D$4),
(IF(AND((AG$4-$G114)&lt;(21+$B114),(AG$4-$G114)&gt;(1+$B114)),AF114*(1-Inputs_ByYear!$D$4),0))))</f>
        <v>5601576.3573084045</v>
      </c>
      <c r="AH114" s="233">
        <f>IF(AH$4=$G114+$B114,SUMIFS(INDEX('ABP REC Calc'!$G$75:$AB$138,,MATCH($I114,'ABP REC Calc'!$G$74:$AB$74,0)),'ABP REC Calc'!$C$75:$C$138,'ABP REC Spend'!$E114,'ABP REC Calc'!$B$75:$B$138,'ABP REC Spend'!$F114)/$C114,
IF(AND(AG114&gt;0,(AH$4-$G114)=(1+$B114)),AG114*(1-Inputs_ByYear!$D$4),
(IF(AND((AH$4-$G114)&lt;(21+$B114),(AH$4-$G114)&gt;(1+$B114)),AG114*(1-Inputs_ByYear!$D$4),0))))</f>
        <v>5573568.4755218625</v>
      </c>
    </row>
    <row r="115" spans="2:34" ht="14.75" customHeight="1" x14ac:dyDescent="0.25">
      <c r="B115" s="332" cm="1">
        <f t="array" ref="B115">INDEX(Inputs_ByYear!$D$78:$D$83, MATCH('ABP REC Spend'!$E115, Inputs_ByYear!$B$78:$B$83,0),)</f>
        <v>2</v>
      </c>
      <c r="C115" s="332" cm="1">
        <f t="array" ref="C115">INDEX(Inputs_ByYear!$D$60:$D$65, MATCH('ABP REC Spend'!$E115,Inputs_ByYear!$B$60:$B$65,0),)</f>
        <v>20</v>
      </c>
      <c r="D115" s="332" t="str" cm="1">
        <f t="array" ref="D115">INDEX(Inputs_ByYear!$D$69:$D$74, MATCH('ABP REC Spend'!$E115, Inputs_ByYear!$B$69:$B$74,0),)</f>
        <v>n/a</v>
      </c>
      <c r="E115" s="222" t="s">
        <v>235</v>
      </c>
      <c r="F115" s="219" t="s">
        <v>258</v>
      </c>
      <c r="G115" s="219">
        <f t="shared" si="5"/>
        <v>2043</v>
      </c>
      <c r="H115" s="219"/>
      <c r="I115" s="227" t="s">
        <v>41</v>
      </c>
      <c r="J115" s="234">
        <v>0</v>
      </c>
      <c r="K115" s="234">
        <v>0</v>
      </c>
      <c r="L115" s="233">
        <f>IF(L$4=$G115+$B115,SUMIFS(INDEX('ABP REC Calc'!$G$75:$AB$138,,MATCH($I115,'ABP REC Calc'!$G$74:$AB$74,0)),'ABP REC Calc'!$C$75:$C$138,'ABP REC Spend'!$E115,'ABP REC Calc'!$B$75:$B$138,'ABP REC Spend'!$F115)/$C115,
IF(AND(K115&gt;0,(L$4-$G115)=(1+$B115)),K115*(1-Inputs_ByYear!$D$4),
(IF(AND((L$4-$G115)&lt;(21+$B115),(L$4-$G115)&gt;(1+$B115)),K115*(1-Inputs_ByYear!$D$4),0))))</f>
        <v>0</v>
      </c>
      <c r="M115" s="233">
        <f>IF(M$4=$G115+$B115,SUMIFS(INDEX('ABP REC Calc'!$G$75:$AB$138,,MATCH($I115,'ABP REC Calc'!$G$74:$AB$74,0)),'ABP REC Calc'!$C$75:$C$138,'ABP REC Spend'!$E115,'ABP REC Calc'!$B$75:$B$138,'ABP REC Spend'!$F115)/$C115,
IF(AND(L115&gt;0,(M$4-$G115)=(1+$B115)),L115*(1-Inputs_ByYear!$D$4),
(IF(AND((M$4-$G115)&lt;(21+$B115),(M$4-$G115)&gt;(1+$B115)),L115*(1-Inputs_ByYear!$D$4),0))))</f>
        <v>0</v>
      </c>
      <c r="N115" s="233">
        <f>IF(N$4=$G115+$B115,SUMIFS(INDEX('ABP REC Calc'!$G$75:$AB$138,,MATCH($I115,'ABP REC Calc'!$G$74:$AB$74,0)),'ABP REC Calc'!$C$75:$C$138,'ABP REC Spend'!$E115,'ABP REC Calc'!$B$75:$B$138,'ABP REC Spend'!$F115)/$C115,
IF(AND(M115&gt;0,(N$4-$G115)=(1+$B115)),M115*(1-Inputs_ByYear!$D$4),
(IF(AND((N$4-$G115)&lt;(21+$B115),(N$4-$G115)&gt;(1+$B115)),M115*(1-Inputs_ByYear!$D$4),0))))</f>
        <v>0</v>
      </c>
      <c r="O115" s="233">
        <f>IF(O$4=$G115+$B115,SUMIFS(INDEX('ABP REC Calc'!$G$75:$AB$138,,MATCH($I115,'ABP REC Calc'!$G$74:$AB$74,0)),'ABP REC Calc'!$C$75:$C$138,'ABP REC Spend'!$E115,'ABP REC Calc'!$B$75:$B$138,'ABP REC Spend'!$F115)/$C115,
IF(AND(N115&gt;0,(O$4-$G115)=(1+$B115)),N115*(1-Inputs_ByYear!$D$4),
(IF(AND((O$4-$G115)&lt;(21+$B115),(O$4-$G115)&gt;(1+$B115)),N115*(1-Inputs_ByYear!$D$4),0))))</f>
        <v>0</v>
      </c>
      <c r="P115" s="233">
        <f>IF(P$4=$G115+$B115,SUMIFS(INDEX('ABP REC Calc'!$G$75:$AB$138,,MATCH($I115,'ABP REC Calc'!$G$74:$AB$74,0)),'ABP REC Calc'!$C$75:$C$138,'ABP REC Spend'!$E115,'ABP REC Calc'!$B$75:$B$138,'ABP REC Spend'!$F115)/$C115,
IF(AND(O115&gt;0,(P$4-$G115)=(1+$B115)),O115*(1-Inputs_ByYear!$D$4),
(IF(AND((P$4-$G115)&lt;(21+$B115),(P$4-$G115)&gt;(1+$B115)),O115*(1-Inputs_ByYear!$D$4),0))))</f>
        <v>0</v>
      </c>
      <c r="Q115" s="233">
        <f>IF(Q$4=$G115+$B115,SUMIFS(INDEX('ABP REC Calc'!$G$75:$AB$138,,MATCH($I115,'ABP REC Calc'!$G$74:$AB$74,0)),'ABP REC Calc'!$C$75:$C$138,'ABP REC Spend'!$E115,'ABP REC Calc'!$B$75:$B$138,'ABP REC Spend'!$F115)/$C115,
IF(AND(P115&gt;0,(Q$4-$G115)=(1+$B115)),P115*(1-Inputs_ByYear!$D$4),
(IF(AND((Q$4-$G115)&lt;(21+$B115),(Q$4-$G115)&gt;(1+$B115)),P115*(1-Inputs_ByYear!$D$4),0))))</f>
        <v>0</v>
      </c>
      <c r="R115" s="233">
        <f>IF(R$4=$G115+$B115,SUMIFS(INDEX('ABP REC Calc'!$G$75:$AB$138,,MATCH($I115,'ABP REC Calc'!$G$74:$AB$74,0)),'ABP REC Calc'!$C$75:$C$138,'ABP REC Spend'!$E115,'ABP REC Calc'!$B$75:$B$138,'ABP REC Spend'!$F115)/$C115,
IF(AND(Q115&gt;0,(R$4-$G115)=(1+$B115)),Q115*(1-Inputs_ByYear!$D$4),
(IF(AND((R$4-$G115)&lt;(21+$B115),(R$4-$G115)&gt;(1+$B115)),Q115*(1-Inputs_ByYear!$D$4),0))))</f>
        <v>0</v>
      </c>
      <c r="S115" s="233">
        <f>IF(S$4=$G115+$B115,SUMIFS(INDEX('ABP REC Calc'!$G$75:$AB$138,,MATCH($I115,'ABP REC Calc'!$G$74:$AB$74,0)),'ABP REC Calc'!$C$75:$C$138,'ABP REC Spend'!$E115,'ABP REC Calc'!$B$75:$B$138,'ABP REC Spend'!$F115)/$C115,
IF(AND(R115&gt;0,(S$4-$G115)=(1+$B115)),R115*(1-Inputs_ByYear!$D$4),
(IF(AND((S$4-$G115)&lt;(21+$B115),(S$4-$G115)&gt;(1+$B115)),R115*(1-Inputs_ByYear!$D$4),0))))</f>
        <v>0</v>
      </c>
      <c r="T115" s="233">
        <f>IF(T$4=$G115+$B115,SUMIFS(INDEX('ABP REC Calc'!$G$75:$AB$138,,MATCH($I115,'ABP REC Calc'!$G$74:$AB$74,0)),'ABP REC Calc'!$C$75:$C$138,'ABP REC Spend'!$E115,'ABP REC Calc'!$B$75:$B$138,'ABP REC Spend'!$F115)/$C115,
IF(AND(S115&gt;0,(T$4-$G115)=(1+$B115)),S115*(1-Inputs_ByYear!$D$4),
(IF(AND((T$4-$G115)&lt;(21+$B115),(T$4-$G115)&gt;(1+$B115)),S115*(1-Inputs_ByYear!$D$4),0))))</f>
        <v>0</v>
      </c>
      <c r="U115" s="233">
        <f>IF(U$4=$G115+$B115,SUMIFS(INDEX('ABP REC Calc'!$G$75:$AB$138,,MATCH($I115,'ABP REC Calc'!$G$74:$AB$74,0)),'ABP REC Calc'!$C$75:$C$138,'ABP REC Spend'!$E115,'ABP REC Calc'!$B$75:$B$138,'ABP REC Spend'!$F115)/$C115,
IF(AND(T115&gt;0,(U$4-$G115)=(1+$B115)),T115*(1-Inputs_ByYear!$D$4),
(IF(AND((U$4-$G115)&lt;(21+$B115),(U$4-$G115)&gt;(1+$B115)),T115*(1-Inputs_ByYear!$D$4),0))))</f>
        <v>0</v>
      </c>
      <c r="V115" s="233">
        <f>IF(V$4=$G115+$B115,SUMIFS(INDEX('ABP REC Calc'!$G$75:$AB$138,,MATCH($I115,'ABP REC Calc'!$G$74:$AB$74,0)),'ABP REC Calc'!$C$75:$C$138,'ABP REC Spend'!$E115,'ABP REC Calc'!$B$75:$B$138,'ABP REC Spend'!$F115)/$C115,
IF(AND(U115&gt;0,(V$4-$G115)=(1+$B115)),U115*(1-Inputs_ByYear!$D$4),
(IF(AND((V$4-$G115)&lt;(21+$B115),(V$4-$G115)&gt;(1+$B115)),U115*(1-Inputs_ByYear!$D$4),0))))</f>
        <v>0</v>
      </c>
      <c r="W115" s="233">
        <f>IF(W$4=$G115+$B115,SUMIFS(INDEX('ABP REC Calc'!$G$75:$AB$138,,MATCH($I115,'ABP REC Calc'!$G$74:$AB$74,0)),'ABP REC Calc'!$C$75:$C$138,'ABP REC Spend'!$E115,'ABP REC Calc'!$B$75:$B$138,'ABP REC Spend'!$F115)/$C115,
IF(AND(V115&gt;0,(W$4-$G115)=(1+$B115)),V115*(1-Inputs_ByYear!$D$4),
(IF(AND((W$4-$G115)&lt;(21+$B115),(W$4-$G115)&gt;(1+$B115)),V115*(1-Inputs_ByYear!$D$4),0))))</f>
        <v>0</v>
      </c>
      <c r="X115" s="233">
        <f>IF(X$4=$G115+$B115,SUMIFS(INDEX('ABP REC Calc'!$G$75:$AB$138,,MATCH($I115,'ABP REC Calc'!$G$74:$AB$74,0)),'ABP REC Calc'!$C$75:$C$138,'ABP REC Spend'!$E115,'ABP REC Calc'!$B$75:$B$138,'ABP REC Spend'!$F115)/$C115,
IF(AND(W115&gt;0,(X$4-$G115)=(1+$B115)),W115*(1-Inputs_ByYear!$D$4),
(IF(AND((X$4-$G115)&lt;(21+$B115),(X$4-$G115)&gt;(1+$B115)),W115*(1-Inputs_ByYear!$D$4),0))))</f>
        <v>0</v>
      </c>
      <c r="Y115" s="233">
        <f>IF(Y$4=$G115+$B115,SUMIFS(INDEX('ABP REC Calc'!$G$75:$AB$138,,MATCH($I115,'ABP REC Calc'!$G$74:$AB$74,0)),'ABP REC Calc'!$C$75:$C$138,'ABP REC Spend'!$E115,'ABP REC Calc'!$B$75:$B$138,'ABP REC Spend'!$F115)/$C115,
IF(AND(X115&gt;0,(Y$4-$G115)=(1+$B115)),X115*(1-Inputs_ByYear!$D$4),
(IF(AND((Y$4-$G115)&lt;(21+$B115),(Y$4-$G115)&gt;(1+$B115)),X115*(1-Inputs_ByYear!$D$4),0))))</f>
        <v>0</v>
      </c>
      <c r="Z115" s="233">
        <f>IF(Z$4=$G115+$B115,SUMIFS(INDEX('ABP REC Calc'!$G$75:$AB$138,,MATCH($I115,'ABP REC Calc'!$G$74:$AB$74,0)),'ABP REC Calc'!$C$75:$C$138,'ABP REC Spend'!$E115,'ABP REC Calc'!$B$75:$B$138,'ABP REC Spend'!$F115)/$C115,
IF(AND(Y115&gt;0,(Z$4-$G115)=(1+$B115)),Y115*(1-Inputs_ByYear!$D$4),
(IF(AND((Z$4-$G115)&lt;(21+$B115),(Z$4-$G115)&gt;(1+$B115)),Y115*(1-Inputs_ByYear!$D$4),0))))</f>
        <v>0</v>
      </c>
      <c r="AA115" s="233">
        <f>IF(AA$4=$G115+$B115,SUMIFS(INDEX('ABP REC Calc'!$G$75:$AB$138,,MATCH($I115,'ABP REC Calc'!$G$74:$AB$74,0)),'ABP REC Calc'!$C$75:$C$138,'ABP REC Spend'!$E115,'ABP REC Calc'!$B$75:$B$138,'ABP REC Spend'!$F115)/$C115,
IF(AND(Z115&gt;0,(AA$4-$G115)=(1+$B115)),Z115*(1-Inputs_ByYear!$D$4),
(IF(AND((AA$4-$G115)&lt;(21+$B115),(AA$4-$G115)&gt;(1+$B115)),Z115*(1-Inputs_ByYear!$D$4),0))))</f>
        <v>0</v>
      </c>
      <c r="AB115" s="233">
        <f>IF(AB$4=$G115+$B115,SUMIFS(INDEX('ABP REC Calc'!$G$75:$AB$138,,MATCH($I115,'ABP REC Calc'!$G$74:$AB$74,0)),'ABP REC Calc'!$C$75:$C$138,'ABP REC Spend'!$E115,'ABP REC Calc'!$B$75:$B$138,'ABP REC Spend'!$F115)/$C115,
IF(AND(AA115&gt;0,(AB$4-$G115)=(1+$B115)),AA115*(1-Inputs_ByYear!$D$4),
(IF(AND((AB$4-$G115)&lt;(21+$B115),(AB$4-$G115)&gt;(1+$B115)),AA115*(1-Inputs_ByYear!$D$4),0))))</f>
        <v>0</v>
      </c>
      <c r="AC115" s="233">
        <f>IF(AC$4=$G115+$B115,SUMIFS(INDEX('ABP REC Calc'!$G$75:$AB$138,,MATCH($I115,'ABP REC Calc'!$G$74:$AB$74,0)),'ABP REC Calc'!$C$75:$C$138,'ABP REC Spend'!$E115,'ABP REC Calc'!$B$75:$B$138,'ABP REC Spend'!$F115)/$C115,
IF(AND(AB115&gt;0,(AC$4-$G115)=(1+$B115)),AB115*(1-Inputs_ByYear!$D$4),
(IF(AND((AC$4-$G115)&lt;(21+$B115),(AC$4-$G115)&gt;(1+$B115)),AB115*(1-Inputs_ByYear!$D$4),0))))</f>
        <v>0</v>
      </c>
      <c r="AD115" s="233">
        <f>IF(AD$4=$G115+$B115,SUMIFS(INDEX('ABP REC Calc'!$G$75:$AB$138,,MATCH($I115,'ABP REC Calc'!$G$74:$AB$74,0)),'ABP REC Calc'!$C$75:$C$138,'ABP REC Spend'!$E115,'ABP REC Calc'!$B$75:$B$138,'ABP REC Spend'!$F115)/$C115,
IF(AND(AC115&gt;0,(AD$4-$G115)=(1+$B115)),AC115*(1-Inputs_ByYear!$D$4),
(IF(AND((AD$4-$G115)&lt;(21+$B115),(AD$4-$G115)&gt;(1+$B115)),AC115*(1-Inputs_ByYear!$D$4),0))))</f>
        <v>0</v>
      </c>
      <c r="AE115" s="233">
        <f>IF(AE$4=$G115+$B115,SUMIFS(INDEX('ABP REC Calc'!$G$75:$AB$138,,MATCH($I115,'ABP REC Calc'!$G$74:$AB$74,0)),'ABP REC Calc'!$C$75:$C$138,'ABP REC Spend'!$E115,'ABP REC Calc'!$B$75:$B$138,'ABP REC Spend'!$F115)/$C115,
IF(AND(AD115&gt;0,(AE$4-$G115)=(1+$B115)),AD115*(1-Inputs_ByYear!$D$4),
(IF(AND((AE$4-$G115)&lt;(21+$B115),(AE$4-$G115)&gt;(1+$B115)),AD115*(1-Inputs_ByYear!$D$4),0))))</f>
        <v>0</v>
      </c>
      <c r="AF115" s="233">
        <f>IF(AF$4=$G115+$B115,SUMIFS(INDEX('ABP REC Calc'!$G$75:$AB$138,,MATCH($I115,'ABP REC Calc'!$G$74:$AB$74,0)),'ABP REC Calc'!$C$75:$C$138,'ABP REC Spend'!$E115,'ABP REC Calc'!$B$75:$B$138,'ABP REC Spend'!$F115)/$C115,
IF(AND(AE115&gt;0,(AF$4-$G115)=(1+$B115)),AE115*(1-Inputs_ByYear!$D$4),
(IF(AND((AF$4-$G115)&lt;(21+$B115),(AF$4-$G115)&gt;(1+$B115)),AE115*(1-Inputs_ByYear!$D$4),0))))</f>
        <v>0</v>
      </c>
      <c r="AG115" s="233">
        <f>IF(AG$4=$G115+$B115,SUMIFS(INDEX('ABP REC Calc'!$G$75:$AB$138,,MATCH($I115,'ABP REC Calc'!$G$74:$AB$74,0)),'ABP REC Calc'!$C$75:$C$138,'ABP REC Spend'!$E115,'ABP REC Calc'!$B$75:$B$138,'ABP REC Spend'!$F115)/$C115,
IF(AND(AF115&gt;0,(AG$4-$G115)=(1+$B115)),AF115*(1-Inputs_ByYear!$D$4),
(IF(AND((AG$4-$G115)&lt;(21+$B115),(AG$4-$G115)&gt;(1+$B115)),AF115*(1-Inputs_ByYear!$D$4),0))))</f>
        <v>0</v>
      </c>
      <c r="AH115" s="233">
        <f>IF(AH$4=$G115+$B115,SUMIFS(INDEX('ABP REC Calc'!$G$75:$AB$138,,MATCH($I115,'ABP REC Calc'!$G$74:$AB$74,0)),'ABP REC Calc'!$C$75:$C$138,'ABP REC Spend'!$E115,'ABP REC Calc'!$B$75:$B$138,'ABP REC Spend'!$F115)/$C115,
IF(AND(AG115&gt;0,(AH$4-$G115)=(1+$B115)),AG115*(1-Inputs_ByYear!$D$4),
(IF(AND((AH$4-$G115)&lt;(21+$B115),(AH$4-$G115)&gt;(1+$B115)),AG115*(1-Inputs_ByYear!$D$4),0))))</f>
        <v>0</v>
      </c>
    </row>
    <row r="116" spans="2:34" ht="14.75" customHeight="1" x14ac:dyDescent="0.25">
      <c r="B116" s="332" cm="1">
        <f t="array" ref="B116">INDEX(Inputs_ByYear!$D$78:$D$83, MATCH('ABP REC Spend'!$E116, Inputs_ByYear!$B$78:$B$83,0),)</f>
        <v>2</v>
      </c>
      <c r="C116" s="332" cm="1">
        <f t="array" ref="C116">INDEX(Inputs_ByYear!$D$60:$D$65, MATCH('ABP REC Spend'!$E116,Inputs_ByYear!$B$60:$B$65,0),)</f>
        <v>20</v>
      </c>
      <c r="D116" s="332" t="str" cm="1">
        <f t="array" ref="D116">INDEX(Inputs_ByYear!$D$69:$D$74, MATCH('ABP REC Spend'!$E116, Inputs_ByYear!$B$69:$B$74,0),)</f>
        <v>n/a</v>
      </c>
      <c r="E116" s="222" t="s">
        <v>235</v>
      </c>
      <c r="F116" s="219" t="s">
        <v>258</v>
      </c>
      <c r="G116" s="219">
        <f t="shared" si="5"/>
        <v>2044</v>
      </c>
      <c r="H116" s="219"/>
      <c r="I116" s="227" t="s">
        <v>42</v>
      </c>
      <c r="J116" s="234">
        <v>0</v>
      </c>
      <c r="K116" s="234">
        <v>0</v>
      </c>
      <c r="L116" s="233">
        <f>IF(L$4=$G116+$B116,SUMIFS(INDEX('ABP REC Calc'!$G$75:$AB$138,,MATCH($I116,'ABP REC Calc'!$G$74:$AB$74,0)),'ABP REC Calc'!$C$75:$C$138,'ABP REC Spend'!$E116,'ABP REC Calc'!$B$75:$B$138,'ABP REC Spend'!$F116)/$C116,
IF(AND(K116&gt;0,(L$4-$G116)=(1+$B116)),K116*(1-Inputs_ByYear!$D$4),
(IF(AND((L$4-$G116)&lt;(21+$B116),(L$4-$G116)&gt;(1+$B116)),K116*(1-Inputs_ByYear!$D$4),0))))</f>
        <v>0</v>
      </c>
      <c r="M116" s="233">
        <f>IF(M$4=$G116+$B116,SUMIFS(INDEX('ABP REC Calc'!$G$75:$AB$138,,MATCH($I116,'ABP REC Calc'!$G$74:$AB$74,0)),'ABP REC Calc'!$C$75:$C$138,'ABP REC Spend'!$E116,'ABP REC Calc'!$B$75:$B$138,'ABP REC Spend'!$F116)/$C116,
IF(AND(L116&gt;0,(M$4-$G116)=(1+$B116)),L116*(1-Inputs_ByYear!$D$4),
(IF(AND((M$4-$G116)&lt;(21+$B116),(M$4-$G116)&gt;(1+$B116)),L116*(1-Inputs_ByYear!$D$4),0))))</f>
        <v>0</v>
      </c>
      <c r="N116" s="233">
        <f>IF(N$4=$G116+$B116,SUMIFS(INDEX('ABP REC Calc'!$G$75:$AB$138,,MATCH($I116,'ABP REC Calc'!$G$74:$AB$74,0)),'ABP REC Calc'!$C$75:$C$138,'ABP REC Spend'!$E116,'ABP REC Calc'!$B$75:$B$138,'ABP REC Spend'!$F116)/$C116,
IF(AND(M116&gt;0,(N$4-$G116)=(1+$B116)),M116*(1-Inputs_ByYear!$D$4),
(IF(AND((N$4-$G116)&lt;(21+$B116),(N$4-$G116)&gt;(1+$B116)),M116*(1-Inputs_ByYear!$D$4),0))))</f>
        <v>0</v>
      </c>
      <c r="O116" s="233">
        <f>IF(O$4=$G116+$B116,SUMIFS(INDEX('ABP REC Calc'!$G$75:$AB$138,,MATCH($I116,'ABP REC Calc'!$G$74:$AB$74,0)),'ABP REC Calc'!$C$75:$C$138,'ABP REC Spend'!$E116,'ABP REC Calc'!$B$75:$B$138,'ABP REC Spend'!$F116)/$C116,
IF(AND(N116&gt;0,(O$4-$G116)=(1+$B116)),N116*(1-Inputs_ByYear!$D$4),
(IF(AND((O$4-$G116)&lt;(21+$B116),(O$4-$G116)&gt;(1+$B116)),N116*(1-Inputs_ByYear!$D$4),0))))</f>
        <v>0</v>
      </c>
      <c r="P116" s="233">
        <f>IF(P$4=$G116+$B116,SUMIFS(INDEX('ABP REC Calc'!$G$75:$AB$138,,MATCH($I116,'ABP REC Calc'!$G$74:$AB$74,0)),'ABP REC Calc'!$C$75:$C$138,'ABP REC Spend'!$E116,'ABP REC Calc'!$B$75:$B$138,'ABP REC Spend'!$F116)/$C116,
IF(AND(O116&gt;0,(P$4-$G116)=(1+$B116)),O116*(1-Inputs_ByYear!$D$4),
(IF(AND((P$4-$G116)&lt;(21+$B116),(P$4-$G116)&gt;(1+$B116)),O116*(1-Inputs_ByYear!$D$4),0))))</f>
        <v>0</v>
      </c>
      <c r="Q116" s="233">
        <f>IF(Q$4=$G116+$B116,SUMIFS(INDEX('ABP REC Calc'!$G$75:$AB$138,,MATCH($I116,'ABP REC Calc'!$G$74:$AB$74,0)),'ABP REC Calc'!$C$75:$C$138,'ABP REC Spend'!$E116,'ABP REC Calc'!$B$75:$B$138,'ABP REC Spend'!$F116)/$C116,
IF(AND(P116&gt;0,(Q$4-$G116)=(1+$B116)),P116*(1-Inputs_ByYear!$D$4),
(IF(AND((Q$4-$G116)&lt;(21+$B116),(Q$4-$G116)&gt;(1+$B116)),P116*(1-Inputs_ByYear!$D$4),0))))</f>
        <v>0</v>
      </c>
      <c r="R116" s="233">
        <f>IF(R$4=$G116+$B116,SUMIFS(INDEX('ABP REC Calc'!$G$75:$AB$138,,MATCH($I116,'ABP REC Calc'!$G$74:$AB$74,0)),'ABP REC Calc'!$C$75:$C$138,'ABP REC Spend'!$E116,'ABP REC Calc'!$B$75:$B$138,'ABP REC Spend'!$F116)/$C116,
IF(AND(Q116&gt;0,(R$4-$G116)=(1+$B116)),Q116*(1-Inputs_ByYear!$D$4),
(IF(AND((R$4-$G116)&lt;(21+$B116),(R$4-$G116)&gt;(1+$B116)),Q116*(1-Inputs_ByYear!$D$4),0))))</f>
        <v>0</v>
      </c>
      <c r="S116" s="233">
        <f>IF(S$4=$G116+$B116,SUMIFS(INDEX('ABP REC Calc'!$G$75:$AB$138,,MATCH($I116,'ABP REC Calc'!$G$74:$AB$74,0)),'ABP REC Calc'!$C$75:$C$138,'ABP REC Spend'!$E116,'ABP REC Calc'!$B$75:$B$138,'ABP REC Spend'!$F116)/$C116,
IF(AND(R116&gt;0,(S$4-$G116)=(1+$B116)),R116*(1-Inputs_ByYear!$D$4),
(IF(AND((S$4-$G116)&lt;(21+$B116),(S$4-$G116)&gt;(1+$B116)),R116*(1-Inputs_ByYear!$D$4),0))))</f>
        <v>0</v>
      </c>
      <c r="T116" s="233">
        <f>IF(T$4=$G116+$B116,SUMIFS(INDEX('ABP REC Calc'!$G$75:$AB$138,,MATCH($I116,'ABP REC Calc'!$G$74:$AB$74,0)),'ABP REC Calc'!$C$75:$C$138,'ABP REC Spend'!$E116,'ABP REC Calc'!$B$75:$B$138,'ABP REC Spend'!$F116)/$C116,
IF(AND(S116&gt;0,(T$4-$G116)=(1+$B116)),S116*(1-Inputs_ByYear!$D$4),
(IF(AND((T$4-$G116)&lt;(21+$B116),(T$4-$G116)&gt;(1+$B116)),S116*(1-Inputs_ByYear!$D$4),0))))</f>
        <v>0</v>
      </c>
      <c r="U116" s="233">
        <f>IF(U$4=$G116+$B116,SUMIFS(INDEX('ABP REC Calc'!$G$75:$AB$138,,MATCH($I116,'ABP REC Calc'!$G$74:$AB$74,0)),'ABP REC Calc'!$C$75:$C$138,'ABP REC Spend'!$E116,'ABP REC Calc'!$B$75:$B$138,'ABP REC Spend'!$F116)/$C116,
IF(AND(T116&gt;0,(U$4-$G116)=(1+$B116)),T116*(1-Inputs_ByYear!$D$4),
(IF(AND((U$4-$G116)&lt;(21+$B116),(U$4-$G116)&gt;(1+$B116)),T116*(1-Inputs_ByYear!$D$4),0))))</f>
        <v>0</v>
      </c>
      <c r="V116" s="233">
        <f>IF(V$4=$G116+$B116,SUMIFS(INDEX('ABP REC Calc'!$G$75:$AB$138,,MATCH($I116,'ABP REC Calc'!$G$74:$AB$74,0)),'ABP REC Calc'!$C$75:$C$138,'ABP REC Spend'!$E116,'ABP REC Calc'!$B$75:$B$138,'ABP REC Spend'!$F116)/$C116,
IF(AND(U116&gt;0,(V$4-$G116)=(1+$B116)),U116*(1-Inputs_ByYear!$D$4),
(IF(AND((V$4-$G116)&lt;(21+$B116),(V$4-$G116)&gt;(1+$B116)),U116*(1-Inputs_ByYear!$D$4),0))))</f>
        <v>0</v>
      </c>
      <c r="W116" s="233">
        <f>IF(W$4=$G116+$B116,SUMIFS(INDEX('ABP REC Calc'!$G$75:$AB$138,,MATCH($I116,'ABP REC Calc'!$G$74:$AB$74,0)),'ABP REC Calc'!$C$75:$C$138,'ABP REC Spend'!$E116,'ABP REC Calc'!$B$75:$B$138,'ABP REC Spend'!$F116)/$C116,
IF(AND(V116&gt;0,(W$4-$G116)=(1+$B116)),V116*(1-Inputs_ByYear!$D$4),
(IF(AND((W$4-$G116)&lt;(21+$B116),(W$4-$G116)&gt;(1+$B116)),V116*(1-Inputs_ByYear!$D$4),0))))</f>
        <v>0</v>
      </c>
      <c r="X116" s="233">
        <f>IF(X$4=$G116+$B116,SUMIFS(INDEX('ABP REC Calc'!$G$75:$AB$138,,MATCH($I116,'ABP REC Calc'!$G$74:$AB$74,0)),'ABP REC Calc'!$C$75:$C$138,'ABP REC Spend'!$E116,'ABP REC Calc'!$B$75:$B$138,'ABP REC Spend'!$F116)/$C116,
IF(AND(W116&gt;0,(X$4-$G116)=(1+$B116)),W116*(1-Inputs_ByYear!$D$4),
(IF(AND((X$4-$G116)&lt;(21+$B116),(X$4-$G116)&gt;(1+$B116)),W116*(1-Inputs_ByYear!$D$4),0))))</f>
        <v>0</v>
      </c>
      <c r="Y116" s="233">
        <f>IF(Y$4=$G116+$B116,SUMIFS(INDEX('ABP REC Calc'!$G$75:$AB$138,,MATCH($I116,'ABP REC Calc'!$G$74:$AB$74,0)),'ABP REC Calc'!$C$75:$C$138,'ABP REC Spend'!$E116,'ABP REC Calc'!$B$75:$B$138,'ABP REC Spend'!$F116)/$C116,
IF(AND(X116&gt;0,(Y$4-$G116)=(1+$B116)),X116*(1-Inputs_ByYear!$D$4),
(IF(AND((Y$4-$G116)&lt;(21+$B116),(Y$4-$G116)&gt;(1+$B116)),X116*(1-Inputs_ByYear!$D$4),0))))</f>
        <v>0</v>
      </c>
      <c r="Z116" s="233">
        <f>IF(Z$4=$G116+$B116,SUMIFS(INDEX('ABP REC Calc'!$G$75:$AB$138,,MATCH($I116,'ABP REC Calc'!$G$74:$AB$74,0)),'ABP REC Calc'!$C$75:$C$138,'ABP REC Spend'!$E116,'ABP REC Calc'!$B$75:$B$138,'ABP REC Spend'!$F116)/$C116,
IF(AND(Y116&gt;0,(Z$4-$G116)=(1+$B116)),Y116*(1-Inputs_ByYear!$D$4),
(IF(AND((Z$4-$G116)&lt;(21+$B116),(Z$4-$G116)&gt;(1+$B116)),Y116*(1-Inputs_ByYear!$D$4),0))))</f>
        <v>0</v>
      </c>
      <c r="AA116" s="233">
        <f>IF(AA$4=$G116+$B116,SUMIFS(INDEX('ABP REC Calc'!$G$75:$AB$138,,MATCH($I116,'ABP REC Calc'!$G$74:$AB$74,0)),'ABP REC Calc'!$C$75:$C$138,'ABP REC Spend'!$E116,'ABP REC Calc'!$B$75:$B$138,'ABP REC Spend'!$F116)/$C116,
IF(AND(Z116&gt;0,(AA$4-$G116)=(1+$B116)),Z116*(1-Inputs_ByYear!$D$4),
(IF(AND((AA$4-$G116)&lt;(21+$B116),(AA$4-$G116)&gt;(1+$B116)),Z116*(1-Inputs_ByYear!$D$4),0))))</f>
        <v>0</v>
      </c>
      <c r="AB116" s="233">
        <f>IF(AB$4=$G116+$B116,SUMIFS(INDEX('ABP REC Calc'!$G$75:$AB$138,,MATCH($I116,'ABP REC Calc'!$G$74:$AB$74,0)),'ABP REC Calc'!$C$75:$C$138,'ABP REC Spend'!$E116,'ABP REC Calc'!$B$75:$B$138,'ABP REC Spend'!$F116)/$C116,
IF(AND(AA116&gt;0,(AB$4-$G116)=(1+$B116)),AA116*(1-Inputs_ByYear!$D$4),
(IF(AND((AB$4-$G116)&lt;(21+$B116),(AB$4-$G116)&gt;(1+$B116)),AA116*(1-Inputs_ByYear!$D$4),0))))</f>
        <v>0</v>
      </c>
      <c r="AC116" s="233">
        <f>IF(AC$4=$G116+$B116,SUMIFS(INDEX('ABP REC Calc'!$G$75:$AB$138,,MATCH($I116,'ABP REC Calc'!$G$74:$AB$74,0)),'ABP REC Calc'!$C$75:$C$138,'ABP REC Spend'!$E116,'ABP REC Calc'!$B$75:$B$138,'ABP REC Spend'!$F116)/$C116,
IF(AND(AB116&gt;0,(AC$4-$G116)=(1+$B116)),AB116*(1-Inputs_ByYear!$D$4),
(IF(AND((AC$4-$G116)&lt;(21+$B116),(AC$4-$G116)&gt;(1+$B116)),AB116*(1-Inputs_ByYear!$D$4),0))))</f>
        <v>0</v>
      </c>
      <c r="AD116" s="233">
        <f>IF(AD$4=$G116+$B116,SUMIFS(INDEX('ABP REC Calc'!$G$75:$AB$138,,MATCH($I116,'ABP REC Calc'!$G$74:$AB$74,0)),'ABP REC Calc'!$C$75:$C$138,'ABP REC Spend'!$E116,'ABP REC Calc'!$B$75:$B$138,'ABP REC Spend'!$F116)/$C116,
IF(AND(AC116&gt;0,(AD$4-$G116)=(1+$B116)),AC116*(1-Inputs_ByYear!$D$4),
(IF(AND((AD$4-$G116)&lt;(21+$B116),(AD$4-$G116)&gt;(1+$B116)),AC116*(1-Inputs_ByYear!$D$4),0))))</f>
        <v>0</v>
      </c>
      <c r="AE116" s="233">
        <f>IF(AE$4=$G116+$B116,SUMIFS(INDEX('ABP REC Calc'!$G$75:$AB$138,,MATCH($I116,'ABP REC Calc'!$G$74:$AB$74,0)),'ABP REC Calc'!$C$75:$C$138,'ABP REC Spend'!$E116,'ABP REC Calc'!$B$75:$B$138,'ABP REC Spend'!$F116)/$C116,
IF(AND(AD116&gt;0,(AE$4-$G116)=(1+$B116)),AD116*(1-Inputs_ByYear!$D$4),
(IF(AND((AE$4-$G116)&lt;(21+$B116),(AE$4-$G116)&gt;(1+$B116)),AD116*(1-Inputs_ByYear!$D$4),0))))</f>
        <v>0</v>
      </c>
      <c r="AF116" s="233">
        <f>IF(AF$4=$G116+$B116,SUMIFS(INDEX('ABP REC Calc'!$G$75:$AB$138,,MATCH($I116,'ABP REC Calc'!$G$74:$AB$74,0)),'ABP REC Calc'!$C$75:$C$138,'ABP REC Spend'!$E116,'ABP REC Calc'!$B$75:$B$138,'ABP REC Spend'!$F116)/$C116,
IF(AND(AE116&gt;0,(AF$4-$G116)=(1+$B116)),AE116*(1-Inputs_ByYear!$D$4),
(IF(AND((AF$4-$G116)&lt;(21+$B116),(AF$4-$G116)&gt;(1+$B116)),AE116*(1-Inputs_ByYear!$D$4),0))))</f>
        <v>0</v>
      </c>
      <c r="AG116" s="233">
        <f>IF(AG$4=$G116+$B116,SUMIFS(INDEX('ABP REC Calc'!$G$75:$AB$138,,MATCH($I116,'ABP REC Calc'!$G$74:$AB$74,0)),'ABP REC Calc'!$C$75:$C$138,'ABP REC Spend'!$E116,'ABP REC Calc'!$B$75:$B$138,'ABP REC Spend'!$F116)/$C116,
IF(AND(AF116&gt;0,(AG$4-$G116)=(1+$B116)),AF116*(1-Inputs_ByYear!$D$4),
(IF(AND((AG$4-$G116)&lt;(21+$B116),(AG$4-$G116)&gt;(1+$B116)),AF116*(1-Inputs_ByYear!$D$4),0))))</f>
        <v>0</v>
      </c>
      <c r="AH116" s="233">
        <f>IF(AH$4=$G116+$B116,SUMIFS(INDEX('ABP REC Calc'!$G$75:$AB$138,,MATCH($I116,'ABP REC Calc'!$G$74:$AB$74,0)),'ABP REC Calc'!$C$75:$C$138,'ABP REC Spend'!$E116,'ABP REC Calc'!$B$75:$B$138,'ABP REC Spend'!$F116)/$C116,
IF(AND(AG116&gt;0,(AH$4-$G116)=(1+$B116)),AG116*(1-Inputs_ByYear!$D$4),
(IF(AND((AH$4-$G116)&lt;(21+$B116),(AH$4-$G116)&gt;(1+$B116)),AG116*(1-Inputs_ByYear!$D$4),0))))</f>
        <v>0</v>
      </c>
    </row>
    <row r="117" spans="2:34" ht="14.75" customHeight="1" x14ac:dyDescent="0.25">
      <c r="B117" s="332" cm="1">
        <f t="array" ref="B117">INDEX(Inputs_ByYear!$D$78:$D$83, MATCH('ABP REC Spend'!$E117, Inputs_ByYear!$B$78:$B$83,0),)</f>
        <v>2</v>
      </c>
      <c r="C117" s="332" cm="1">
        <f t="array" ref="C117">INDEX(Inputs_ByYear!$D$60:$D$65, MATCH('ABP REC Spend'!$E117,Inputs_ByYear!$B$60:$B$65,0),)</f>
        <v>20</v>
      </c>
      <c r="D117" s="332" t="str" cm="1">
        <f t="array" ref="D117">INDEX(Inputs_ByYear!$D$69:$D$74, MATCH('ABP REC Spend'!$E117, Inputs_ByYear!$B$69:$B$74,0),)</f>
        <v>n/a</v>
      </c>
      <c r="E117" s="222" t="s">
        <v>235</v>
      </c>
      <c r="F117" s="219" t="s">
        <v>258</v>
      </c>
      <c r="G117" s="219">
        <f t="shared" si="5"/>
        <v>2045</v>
      </c>
      <c r="H117" s="219"/>
      <c r="I117" s="227" t="s">
        <v>43</v>
      </c>
      <c r="J117" s="234">
        <v>0</v>
      </c>
      <c r="K117" s="234">
        <v>0</v>
      </c>
      <c r="L117" s="233">
        <f>IF(L$4=$G117+$B117,SUMIFS(INDEX('ABP REC Calc'!$G$75:$AB$138,,MATCH($I117,'ABP REC Calc'!$G$74:$AB$74,0)),'ABP REC Calc'!$C$75:$C$138,'ABP REC Spend'!$E117,'ABP REC Calc'!$B$75:$B$138,'ABP REC Spend'!$F117)/$C117,
IF(AND(K117&gt;0,(L$4-$G117)=(1+$B117)),K117*(1-Inputs_ByYear!$D$4),
(IF(AND((L$4-$G117)&lt;(21+$B117),(L$4-$G117)&gt;(1+$B117)),K117*(1-Inputs_ByYear!$D$4),0))))</f>
        <v>0</v>
      </c>
      <c r="M117" s="233">
        <f>IF(M$4=$G117+$B117,SUMIFS(INDEX('ABP REC Calc'!$G$75:$AB$138,,MATCH($I117,'ABP REC Calc'!$G$74:$AB$74,0)),'ABP REC Calc'!$C$75:$C$138,'ABP REC Spend'!$E117,'ABP REC Calc'!$B$75:$B$138,'ABP REC Spend'!$F117)/$C117,
IF(AND(L117&gt;0,(M$4-$G117)=(1+$B117)),L117*(1-Inputs_ByYear!$D$4),
(IF(AND((M$4-$G117)&lt;(21+$B117),(M$4-$G117)&gt;(1+$B117)),L117*(1-Inputs_ByYear!$D$4),0))))</f>
        <v>0</v>
      </c>
      <c r="N117" s="233">
        <f>IF(N$4=$G117+$B117,SUMIFS(INDEX('ABP REC Calc'!$G$75:$AB$138,,MATCH($I117,'ABP REC Calc'!$G$74:$AB$74,0)),'ABP REC Calc'!$C$75:$C$138,'ABP REC Spend'!$E117,'ABP REC Calc'!$B$75:$B$138,'ABP REC Spend'!$F117)/$C117,
IF(AND(M117&gt;0,(N$4-$G117)=(1+$B117)),M117*(1-Inputs_ByYear!$D$4),
(IF(AND((N$4-$G117)&lt;(21+$B117),(N$4-$G117)&gt;(1+$B117)),M117*(1-Inputs_ByYear!$D$4),0))))</f>
        <v>0</v>
      </c>
      <c r="O117" s="233">
        <f>IF(O$4=$G117+$B117,SUMIFS(INDEX('ABP REC Calc'!$G$75:$AB$138,,MATCH($I117,'ABP REC Calc'!$G$74:$AB$74,0)),'ABP REC Calc'!$C$75:$C$138,'ABP REC Spend'!$E117,'ABP REC Calc'!$B$75:$B$138,'ABP REC Spend'!$F117)/$C117,
IF(AND(N117&gt;0,(O$4-$G117)=(1+$B117)),N117*(1-Inputs_ByYear!$D$4),
(IF(AND((O$4-$G117)&lt;(21+$B117),(O$4-$G117)&gt;(1+$B117)),N117*(1-Inputs_ByYear!$D$4),0))))</f>
        <v>0</v>
      </c>
      <c r="P117" s="233">
        <f>IF(P$4=$G117+$B117,SUMIFS(INDEX('ABP REC Calc'!$G$75:$AB$138,,MATCH($I117,'ABP REC Calc'!$G$74:$AB$74,0)),'ABP REC Calc'!$C$75:$C$138,'ABP REC Spend'!$E117,'ABP REC Calc'!$B$75:$B$138,'ABP REC Spend'!$F117)/$C117,
IF(AND(O117&gt;0,(P$4-$G117)=(1+$B117)),O117*(1-Inputs_ByYear!$D$4),
(IF(AND((P$4-$G117)&lt;(21+$B117),(P$4-$G117)&gt;(1+$B117)),O117*(1-Inputs_ByYear!$D$4),0))))</f>
        <v>0</v>
      </c>
      <c r="Q117" s="233">
        <f>IF(Q$4=$G117+$B117,SUMIFS(INDEX('ABP REC Calc'!$G$75:$AB$138,,MATCH($I117,'ABP REC Calc'!$G$74:$AB$74,0)),'ABP REC Calc'!$C$75:$C$138,'ABP REC Spend'!$E117,'ABP REC Calc'!$B$75:$B$138,'ABP REC Spend'!$F117)/$C117,
IF(AND(P117&gt;0,(Q$4-$G117)=(1+$B117)),P117*(1-Inputs_ByYear!$D$4),
(IF(AND((Q$4-$G117)&lt;(21+$B117),(Q$4-$G117)&gt;(1+$B117)),P117*(1-Inputs_ByYear!$D$4),0))))</f>
        <v>0</v>
      </c>
      <c r="R117" s="233">
        <f>IF(R$4=$G117+$B117,SUMIFS(INDEX('ABP REC Calc'!$G$75:$AB$138,,MATCH($I117,'ABP REC Calc'!$G$74:$AB$74,0)),'ABP REC Calc'!$C$75:$C$138,'ABP REC Spend'!$E117,'ABP REC Calc'!$B$75:$B$138,'ABP REC Spend'!$F117)/$C117,
IF(AND(Q117&gt;0,(R$4-$G117)=(1+$B117)),Q117*(1-Inputs_ByYear!$D$4),
(IF(AND((R$4-$G117)&lt;(21+$B117),(R$4-$G117)&gt;(1+$B117)),Q117*(1-Inputs_ByYear!$D$4),0))))</f>
        <v>0</v>
      </c>
      <c r="S117" s="233">
        <f>IF(S$4=$G117+$B117,SUMIFS(INDEX('ABP REC Calc'!$G$75:$AB$138,,MATCH($I117,'ABP REC Calc'!$G$74:$AB$74,0)),'ABP REC Calc'!$C$75:$C$138,'ABP REC Spend'!$E117,'ABP REC Calc'!$B$75:$B$138,'ABP REC Spend'!$F117)/$C117,
IF(AND(R117&gt;0,(S$4-$G117)=(1+$B117)),R117*(1-Inputs_ByYear!$D$4),
(IF(AND((S$4-$G117)&lt;(21+$B117),(S$4-$G117)&gt;(1+$B117)),R117*(1-Inputs_ByYear!$D$4),0))))</f>
        <v>0</v>
      </c>
      <c r="T117" s="233">
        <f>IF(T$4=$G117+$B117,SUMIFS(INDEX('ABP REC Calc'!$G$75:$AB$138,,MATCH($I117,'ABP REC Calc'!$G$74:$AB$74,0)),'ABP REC Calc'!$C$75:$C$138,'ABP REC Spend'!$E117,'ABP REC Calc'!$B$75:$B$138,'ABP REC Spend'!$F117)/$C117,
IF(AND(S117&gt;0,(T$4-$G117)=(1+$B117)),S117*(1-Inputs_ByYear!$D$4),
(IF(AND((T$4-$G117)&lt;(21+$B117),(T$4-$G117)&gt;(1+$B117)),S117*(1-Inputs_ByYear!$D$4),0))))</f>
        <v>0</v>
      </c>
      <c r="U117" s="233">
        <f>IF(U$4=$G117+$B117,SUMIFS(INDEX('ABP REC Calc'!$G$75:$AB$138,,MATCH($I117,'ABP REC Calc'!$G$74:$AB$74,0)),'ABP REC Calc'!$C$75:$C$138,'ABP REC Spend'!$E117,'ABP REC Calc'!$B$75:$B$138,'ABP REC Spend'!$F117)/$C117,
IF(AND(T117&gt;0,(U$4-$G117)=(1+$B117)),T117*(1-Inputs_ByYear!$D$4),
(IF(AND((U$4-$G117)&lt;(21+$B117),(U$4-$G117)&gt;(1+$B117)),T117*(1-Inputs_ByYear!$D$4),0))))</f>
        <v>0</v>
      </c>
      <c r="V117" s="233">
        <f>IF(V$4=$G117+$B117,SUMIFS(INDEX('ABP REC Calc'!$G$75:$AB$138,,MATCH($I117,'ABP REC Calc'!$G$74:$AB$74,0)),'ABP REC Calc'!$C$75:$C$138,'ABP REC Spend'!$E117,'ABP REC Calc'!$B$75:$B$138,'ABP REC Spend'!$F117)/$C117,
IF(AND(U117&gt;0,(V$4-$G117)=(1+$B117)),U117*(1-Inputs_ByYear!$D$4),
(IF(AND((V$4-$G117)&lt;(21+$B117),(V$4-$G117)&gt;(1+$B117)),U117*(1-Inputs_ByYear!$D$4),0))))</f>
        <v>0</v>
      </c>
      <c r="W117" s="233">
        <f>IF(W$4=$G117+$B117,SUMIFS(INDEX('ABP REC Calc'!$G$75:$AB$138,,MATCH($I117,'ABP REC Calc'!$G$74:$AB$74,0)),'ABP REC Calc'!$C$75:$C$138,'ABP REC Spend'!$E117,'ABP REC Calc'!$B$75:$B$138,'ABP REC Spend'!$F117)/$C117,
IF(AND(V117&gt;0,(W$4-$G117)=(1+$B117)),V117*(1-Inputs_ByYear!$D$4),
(IF(AND((W$4-$G117)&lt;(21+$B117),(W$4-$G117)&gt;(1+$B117)),V117*(1-Inputs_ByYear!$D$4),0))))</f>
        <v>0</v>
      </c>
      <c r="X117" s="233">
        <f>IF(X$4=$G117+$B117,SUMIFS(INDEX('ABP REC Calc'!$G$75:$AB$138,,MATCH($I117,'ABP REC Calc'!$G$74:$AB$74,0)),'ABP REC Calc'!$C$75:$C$138,'ABP REC Spend'!$E117,'ABP REC Calc'!$B$75:$B$138,'ABP REC Spend'!$F117)/$C117,
IF(AND(W117&gt;0,(X$4-$G117)=(1+$B117)),W117*(1-Inputs_ByYear!$D$4),
(IF(AND((X$4-$G117)&lt;(21+$B117),(X$4-$G117)&gt;(1+$B117)),W117*(1-Inputs_ByYear!$D$4),0))))</f>
        <v>0</v>
      </c>
      <c r="Y117" s="233">
        <f>IF(Y$4=$G117+$B117,SUMIFS(INDEX('ABP REC Calc'!$G$75:$AB$138,,MATCH($I117,'ABP REC Calc'!$G$74:$AB$74,0)),'ABP REC Calc'!$C$75:$C$138,'ABP REC Spend'!$E117,'ABP REC Calc'!$B$75:$B$138,'ABP REC Spend'!$F117)/$C117,
IF(AND(X117&gt;0,(Y$4-$G117)=(1+$B117)),X117*(1-Inputs_ByYear!$D$4),
(IF(AND((Y$4-$G117)&lt;(21+$B117),(Y$4-$G117)&gt;(1+$B117)),X117*(1-Inputs_ByYear!$D$4),0))))</f>
        <v>0</v>
      </c>
      <c r="Z117" s="233">
        <f>IF(Z$4=$G117+$B117,SUMIFS(INDEX('ABP REC Calc'!$G$75:$AB$138,,MATCH($I117,'ABP REC Calc'!$G$74:$AB$74,0)),'ABP REC Calc'!$C$75:$C$138,'ABP REC Spend'!$E117,'ABP REC Calc'!$B$75:$B$138,'ABP REC Spend'!$F117)/$C117,
IF(AND(Y117&gt;0,(Z$4-$G117)=(1+$B117)),Y117*(1-Inputs_ByYear!$D$4),
(IF(AND((Z$4-$G117)&lt;(21+$B117),(Z$4-$G117)&gt;(1+$B117)),Y117*(1-Inputs_ByYear!$D$4),0))))</f>
        <v>0</v>
      </c>
      <c r="AA117" s="233">
        <f>IF(AA$4=$G117+$B117,SUMIFS(INDEX('ABP REC Calc'!$G$75:$AB$138,,MATCH($I117,'ABP REC Calc'!$G$74:$AB$74,0)),'ABP REC Calc'!$C$75:$C$138,'ABP REC Spend'!$E117,'ABP REC Calc'!$B$75:$B$138,'ABP REC Spend'!$F117)/$C117,
IF(AND(Z117&gt;0,(AA$4-$G117)=(1+$B117)),Z117*(1-Inputs_ByYear!$D$4),
(IF(AND((AA$4-$G117)&lt;(21+$B117),(AA$4-$G117)&gt;(1+$B117)),Z117*(1-Inputs_ByYear!$D$4),0))))</f>
        <v>0</v>
      </c>
      <c r="AB117" s="233">
        <f>IF(AB$4=$G117+$B117,SUMIFS(INDEX('ABP REC Calc'!$G$75:$AB$138,,MATCH($I117,'ABP REC Calc'!$G$74:$AB$74,0)),'ABP REC Calc'!$C$75:$C$138,'ABP REC Spend'!$E117,'ABP REC Calc'!$B$75:$B$138,'ABP REC Spend'!$F117)/$C117,
IF(AND(AA117&gt;0,(AB$4-$G117)=(1+$B117)),AA117*(1-Inputs_ByYear!$D$4),
(IF(AND((AB$4-$G117)&lt;(21+$B117),(AB$4-$G117)&gt;(1+$B117)),AA117*(1-Inputs_ByYear!$D$4),0))))</f>
        <v>0</v>
      </c>
      <c r="AC117" s="233">
        <f>IF(AC$4=$G117+$B117,SUMIFS(INDEX('ABP REC Calc'!$G$75:$AB$138,,MATCH($I117,'ABP REC Calc'!$G$74:$AB$74,0)),'ABP REC Calc'!$C$75:$C$138,'ABP REC Spend'!$E117,'ABP REC Calc'!$B$75:$B$138,'ABP REC Spend'!$F117)/$C117,
IF(AND(AB117&gt;0,(AC$4-$G117)=(1+$B117)),AB117*(1-Inputs_ByYear!$D$4),
(IF(AND((AC$4-$G117)&lt;(21+$B117),(AC$4-$G117)&gt;(1+$B117)),AB117*(1-Inputs_ByYear!$D$4),0))))</f>
        <v>0</v>
      </c>
      <c r="AD117" s="233">
        <f>IF(AD$4=$G117+$B117,SUMIFS(INDEX('ABP REC Calc'!$G$75:$AB$138,,MATCH($I117,'ABP REC Calc'!$G$74:$AB$74,0)),'ABP REC Calc'!$C$75:$C$138,'ABP REC Spend'!$E117,'ABP REC Calc'!$B$75:$B$138,'ABP REC Spend'!$F117)/$C117,
IF(AND(AC117&gt;0,(AD$4-$G117)=(1+$B117)),AC117*(1-Inputs_ByYear!$D$4),
(IF(AND((AD$4-$G117)&lt;(21+$B117),(AD$4-$G117)&gt;(1+$B117)),AC117*(1-Inputs_ByYear!$D$4),0))))</f>
        <v>0</v>
      </c>
      <c r="AE117" s="233">
        <f>IF(AE$4=$G117+$B117,SUMIFS(INDEX('ABP REC Calc'!$G$75:$AB$138,,MATCH($I117,'ABP REC Calc'!$G$74:$AB$74,0)),'ABP REC Calc'!$C$75:$C$138,'ABP REC Spend'!$E117,'ABP REC Calc'!$B$75:$B$138,'ABP REC Spend'!$F117)/$C117,
IF(AND(AD117&gt;0,(AE$4-$G117)=(1+$B117)),AD117*(1-Inputs_ByYear!$D$4),
(IF(AND((AE$4-$G117)&lt;(21+$B117),(AE$4-$G117)&gt;(1+$B117)),AD117*(1-Inputs_ByYear!$D$4),0))))</f>
        <v>0</v>
      </c>
      <c r="AF117" s="233">
        <f>IF(AF$4=$G117+$B117,SUMIFS(INDEX('ABP REC Calc'!$G$75:$AB$138,,MATCH($I117,'ABP REC Calc'!$G$74:$AB$74,0)),'ABP REC Calc'!$C$75:$C$138,'ABP REC Spend'!$E117,'ABP REC Calc'!$B$75:$B$138,'ABP REC Spend'!$F117)/$C117,
IF(AND(AE117&gt;0,(AF$4-$G117)=(1+$B117)),AE117*(1-Inputs_ByYear!$D$4),
(IF(AND((AF$4-$G117)&lt;(21+$B117),(AF$4-$G117)&gt;(1+$B117)),AE117*(1-Inputs_ByYear!$D$4),0))))</f>
        <v>0</v>
      </c>
      <c r="AG117" s="233">
        <f>IF(AG$4=$G117+$B117,SUMIFS(INDEX('ABP REC Calc'!$G$75:$AB$138,,MATCH($I117,'ABP REC Calc'!$G$74:$AB$74,0)),'ABP REC Calc'!$C$75:$C$138,'ABP REC Spend'!$E117,'ABP REC Calc'!$B$75:$B$138,'ABP REC Spend'!$F117)/$C117,
IF(AND(AF117&gt;0,(AG$4-$G117)=(1+$B117)),AF117*(1-Inputs_ByYear!$D$4),
(IF(AND((AG$4-$G117)&lt;(21+$B117),(AG$4-$G117)&gt;(1+$B117)),AF117*(1-Inputs_ByYear!$D$4),0))))</f>
        <v>0</v>
      </c>
      <c r="AH117" s="233">
        <f>IF(AH$4=$G117+$B117,SUMIFS(INDEX('ABP REC Calc'!$G$75:$AB$138,,MATCH($I117,'ABP REC Calc'!$G$74:$AB$74,0)),'ABP REC Calc'!$C$75:$C$138,'ABP REC Spend'!$E117,'ABP REC Calc'!$B$75:$B$138,'ABP REC Spend'!$F117)/$C117,
IF(AND(AG117&gt;0,(AH$4-$G117)=(1+$B117)),AG117*(1-Inputs_ByYear!$D$4),
(IF(AND((AH$4-$G117)&lt;(21+$B117),(AH$4-$G117)&gt;(1+$B117)),AG117*(1-Inputs_ByYear!$D$4),0))))</f>
        <v>0</v>
      </c>
    </row>
    <row r="118" spans="2:34" ht="14.75" customHeight="1" x14ac:dyDescent="0.25">
      <c r="B118" s="332" cm="1">
        <f t="array" ref="B118">INDEX(Inputs_ByYear!$D$78:$D$83, MATCH('ABP REC Spend'!$E118, Inputs_ByYear!$B$78:$B$83,0),)</f>
        <v>2</v>
      </c>
      <c r="C118" s="332" cm="1">
        <f t="array" ref="C118">INDEX(Inputs_ByYear!$D$60:$D$65, MATCH('ABP REC Spend'!$E118,Inputs_ByYear!$B$60:$B$65,0),)</f>
        <v>20</v>
      </c>
      <c r="D118" s="332" t="str" cm="1">
        <f t="array" ref="D118">INDEX(Inputs_ByYear!$D$69:$D$74, MATCH('ABP REC Spend'!$E118, Inputs_ByYear!$B$69:$B$74,0),)</f>
        <v>n/a</v>
      </c>
      <c r="E118" s="222" t="s">
        <v>235</v>
      </c>
      <c r="F118" s="219" t="s">
        <v>259</v>
      </c>
      <c r="G118" s="219">
        <f>VALUE(LEFT(I118, FIND("-", I118)-1))</f>
        <v>2024</v>
      </c>
      <c r="H118" s="219"/>
      <c r="I118" s="227" t="s">
        <v>22</v>
      </c>
      <c r="J118" s="234">
        <v>0</v>
      </c>
      <c r="K118" s="234">
        <v>0</v>
      </c>
      <c r="L118" s="233">
        <f>IF(L$4=$G118+$B118,SUMIFS(INDEX('ABP REC Calc'!$G$75:$AB$138,,MATCH($I118,'ABP REC Calc'!$G$74:$AB$74,0)),'ABP REC Calc'!$C$75:$C$138,'ABP REC Spend'!$E118,'ABP REC Calc'!$B$75:$B$138,'ABP REC Spend'!$F118)/$C118,
IF(AND(K118&gt;0,(L$4-$G118)=(1+$B118)),K118*(1-Inputs_ByYear!$D$4),
(IF(AND((L$4-$G118)&lt;(21+$B118),(L$4-$G118)&gt;(1+$B118)),K118*(1-Inputs_ByYear!$D$4),0))))</f>
        <v>0</v>
      </c>
      <c r="M118" s="233">
        <f>IF(M$4=$G118+$B118,SUMIFS(INDEX('ABP REC Calc'!$G$75:$AB$138,,MATCH($I118,'ABP REC Calc'!$G$74:$AB$74,0)),'ABP REC Calc'!$C$75:$C$138,'ABP REC Spend'!$E118,'ABP REC Calc'!$B$75:$B$138,'ABP REC Spend'!$F118)/$C118,
IF(AND(L118&gt;0,(M$4-$G118)=(1+$B118)),L118*(1-Inputs_ByYear!$D$4),
(IF(AND((M$4-$G118)&lt;(21+$B118),(M$4-$G118)&gt;(1+$B118)),L118*(1-Inputs_ByYear!$D$4),0))))</f>
        <v>0</v>
      </c>
      <c r="N118" s="233">
        <f>IF(N$4=$G118+$B118,SUMIFS(INDEX('ABP REC Calc'!$G$75:$AB$138,,MATCH($I118,'ABP REC Calc'!$G$74:$AB$74,0)),'ABP REC Calc'!$C$75:$C$138,'ABP REC Spend'!$E118,'ABP REC Calc'!$B$75:$B$138,'ABP REC Spend'!$F118)/$C118,
IF(AND(M118&gt;0,(N$4-$G118)=(1+$B118)),M118*(1-Inputs_ByYear!$D$4),
(IF(AND((N$4-$G118)&lt;(21+$B118),(N$4-$G118)&gt;(1+$B118)),M118*(1-Inputs_ByYear!$D$4),0))))</f>
        <v>0</v>
      </c>
      <c r="O118" s="233">
        <f>IF(O$4=$G118+$B118,SUMIFS(INDEX('ABP REC Calc'!$G$75:$AB$138,,MATCH($I118,'ABP REC Calc'!$G$74:$AB$74,0)),'ABP REC Calc'!$C$75:$C$138,'ABP REC Spend'!$E118,'ABP REC Calc'!$B$75:$B$138,'ABP REC Spend'!$F118)/$C118,
IF(AND(N118&gt;0,(O$4-$G118)=(1+$B118)),N118*(1-Inputs_ByYear!$D$4),
(IF(AND((O$4-$G118)&lt;(21+$B118),(O$4-$G118)&gt;(1+$B118)),N118*(1-Inputs_ByYear!$D$4),0))))</f>
        <v>0</v>
      </c>
      <c r="P118" s="233">
        <f>IF(P$4=$G118+$B118,SUMIFS(INDEX('ABP REC Calc'!$G$75:$AB$138,,MATCH($I118,'ABP REC Calc'!$G$74:$AB$74,0)),'ABP REC Calc'!$C$75:$C$138,'ABP REC Spend'!$E118,'ABP REC Calc'!$B$75:$B$138,'ABP REC Spend'!$F118)/$C118,
IF(AND(O118&gt;0,(P$4-$G118)=(1+$B118)),O118*(1-Inputs_ByYear!$D$4),
(IF(AND((P$4-$G118)&lt;(21+$B118),(P$4-$G118)&gt;(1+$B118)),O118*(1-Inputs_ByYear!$D$4),0))))</f>
        <v>0</v>
      </c>
      <c r="Q118" s="233">
        <f>IF(Q$4=$G118+$B118,SUMIFS(INDEX('ABP REC Calc'!$G$75:$AB$138,,MATCH($I118,'ABP REC Calc'!$G$74:$AB$74,0)),'ABP REC Calc'!$C$75:$C$138,'ABP REC Spend'!$E118,'ABP REC Calc'!$B$75:$B$138,'ABP REC Spend'!$F118)/$C118,
IF(AND(P118&gt;0,(Q$4-$G118)=(1+$B118)),P118*(1-Inputs_ByYear!$D$4),
(IF(AND((Q$4-$G118)&lt;(21+$B118),(Q$4-$G118)&gt;(1+$B118)),P118*(1-Inputs_ByYear!$D$4),0))))</f>
        <v>0</v>
      </c>
      <c r="R118" s="233">
        <f>IF(R$4=$G118+$B118,SUMIFS(INDEX('ABP REC Calc'!$G$75:$AB$138,,MATCH($I118,'ABP REC Calc'!$G$74:$AB$74,0)),'ABP REC Calc'!$C$75:$C$138,'ABP REC Spend'!$E118,'ABP REC Calc'!$B$75:$B$138,'ABP REC Spend'!$F118)/$C118,
IF(AND(Q118&gt;0,(R$4-$G118)=(1+$B118)),Q118*(1-Inputs_ByYear!$D$4),
(IF(AND((R$4-$G118)&lt;(21+$B118),(R$4-$G118)&gt;(1+$B118)),Q118*(1-Inputs_ByYear!$D$4),0))))</f>
        <v>0</v>
      </c>
      <c r="S118" s="233">
        <f>IF(S$4=$G118+$B118,SUMIFS(INDEX('ABP REC Calc'!$G$75:$AB$138,,MATCH($I118,'ABP REC Calc'!$G$74:$AB$74,0)),'ABP REC Calc'!$C$75:$C$138,'ABP REC Spend'!$E118,'ABP REC Calc'!$B$75:$B$138,'ABP REC Spend'!$F118)/$C118,
IF(AND(R118&gt;0,(S$4-$G118)=(1+$B118)),R118*(1-Inputs_ByYear!$D$4),
(IF(AND((S$4-$G118)&lt;(21+$B118),(S$4-$G118)&gt;(1+$B118)),R118*(1-Inputs_ByYear!$D$4),0))))</f>
        <v>0</v>
      </c>
      <c r="T118" s="233">
        <f>IF(T$4=$G118+$B118,SUMIFS(INDEX('ABP REC Calc'!$G$75:$AB$138,,MATCH($I118,'ABP REC Calc'!$G$74:$AB$74,0)),'ABP REC Calc'!$C$75:$C$138,'ABP REC Spend'!$E118,'ABP REC Calc'!$B$75:$B$138,'ABP REC Spend'!$F118)/$C118,
IF(AND(S118&gt;0,(T$4-$G118)=(1+$B118)),S118*(1-Inputs_ByYear!$D$4),
(IF(AND((T$4-$G118)&lt;(21+$B118),(T$4-$G118)&gt;(1+$B118)),S118*(1-Inputs_ByYear!$D$4),0))))</f>
        <v>0</v>
      </c>
      <c r="U118" s="233">
        <f>IF(U$4=$G118+$B118,SUMIFS(INDEX('ABP REC Calc'!$G$75:$AB$138,,MATCH($I118,'ABP REC Calc'!$G$74:$AB$74,0)),'ABP REC Calc'!$C$75:$C$138,'ABP REC Spend'!$E118,'ABP REC Calc'!$B$75:$B$138,'ABP REC Spend'!$F118)/$C118,
IF(AND(T118&gt;0,(U$4-$G118)=(1+$B118)),T118*(1-Inputs_ByYear!$D$4),
(IF(AND((U$4-$G118)&lt;(21+$B118),(U$4-$G118)&gt;(1+$B118)),T118*(1-Inputs_ByYear!$D$4),0))))</f>
        <v>0</v>
      </c>
      <c r="V118" s="233">
        <f>IF(V$4=$G118+$B118,SUMIFS(INDEX('ABP REC Calc'!$G$75:$AB$138,,MATCH($I118,'ABP REC Calc'!$G$74:$AB$74,0)),'ABP REC Calc'!$C$75:$C$138,'ABP REC Spend'!$E118,'ABP REC Calc'!$B$75:$B$138,'ABP REC Spend'!$F118)/$C118,
IF(AND(U118&gt;0,(V$4-$G118)=(1+$B118)),U118*(1-Inputs_ByYear!$D$4),
(IF(AND((V$4-$G118)&lt;(21+$B118),(V$4-$G118)&gt;(1+$B118)),U118*(1-Inputs_ByYear!$D$4),0))))</f>
        <v>0</v>
      </c>
      <c r="W118" s="233">
        <f>IF(W$4=$G118+$B118,SUMIFS(INDEX('ABP REC Calc'!$G$75:$AB$138,,MATCH($I118,'ABP REC Calc'!$G$74:$AB$74,0)),'ABP REC Calc'!$C$75:$C$138,'ABP REC Spend'!$E118,'ABP REC Calc'!$B$75:$B$138,'ABP REC Spend'!$F118)/$C118,
IF(AND(V118&gt;0,(W$4-$G118)=(1+$B118)),V118*(1-Inputs_ByYear!$D$4),
(IF(AND((W$4-$G118)&lt;(21+$B118),(W$4-$G118)&gt;(1+$B118)),V118*(1-Inputs_ByYear!$D$4),0))))</f>
        <v>0</v>
      </c>
      <c r="X118" s="233">
        <f>IF(X$4=$G118+$B118,SUMIFS(INDEX('ABP REC Calc'!$G$75:$AB$138,,MATCH($I118,'ABP REC Calc'!$G$74:$AB$74,0)),'ABP REC Calc'!$C$75:$C$138,'ABP REC Spend'!$E118,'ABP REC Calc'!$B$75:$B$138,'ABP REC Spend'!$F118)/$C118,
IF(AND(W118&gt;0,(X$4-$G118)=(1+$B118)),W118*(1-Inputs_ByYear!$D$4),
(IF(AND((X$4-$G118)&lt;(21+$B118),(X$4-$G118)&gt;(1+$B118)),W118*(1-Inputs_ByYear!$D$4),0))))</f>
        <v>0</v>
      </c>
      <c r="Y118" s="233">
        <f>IF(Y$4=$G118+$B118,SUMIFS(INDEX('ABP REC Calc'!$G$75:$AB$138,,MATCH($I118,'ABP REC Calc'!$G$74:$AB$74,0)),'ABP REC Calc'!$C$75:$C$138,'ABP REC Spend'!$E118,'ABP REC Calc'!$B$75:$B$138,'ABP REC Spend'!$F118)/$C118,
IF(AND(X118&gt;0,(Y$4-$G118)=(1+$B118)),X118*(1-Inputs_ByYear!$D$4),
(IF(AND((Y$4-$G118)&lt;(21+$B118),(Y$4-$G118)&gt;(1+$B118)),X118*(1-Inputs_ByYear!$D$4),0))))</f>
        <v>0</v>
      </c>
      <c r="Z118" s="233">
        <f>IF(Z$4=$G118+$B118,SUMIFS(INDEX('ABP REC Calc'!$G$75:$AB$138,,MATCH($I118,'ABP REC Calc'!$G$74:$AB$74,0)),'ABP REC Calc'!$C$75:$C$138,'ABP REC Spend'!$E118,'ABP REC Calc'!$B$75:$B$138,'ABP REC Spend'!$F118)/$C118,
IF(AND(Y118&gt;0,(Z$4-$G118)=(1+$B118)),Y118*(1-Inputs_ByYear!$D$4),
(IF(AND((Z$4-$G118)&lt;(21+$B118),(Z$4-$G118)&gt;(1+$B118)),Y118*(1-Inputs_ByYear!$D$4),0))))</f>
        <v>0</v>
      </c>
      <c r="AA118" s="233">
        <f>IF(AA$4=$G118+$B118,SUMIFS(INDEX('ABP REC Calc'!$G$75:$AB$138,,MATCH($I118,'ABP REC Calc'!$G$74:$AB$74,0)),'ABP REC Calc'!$C$75:$C$138,'ABP REC Spend'!$E118,'ABP REC Calc'!$B$75:$B$138,'ABP REC Spend'!$F118)/$C118,
IF(AND(Z118&gt;0,(AA$4-$G118)=(1+$B118)),Z118*(1-Inputs_ByYear!$D$4),
(IF(AND((AA$4-$G118)&lt;(21+$B118),(AA$4-$G118)&gt;(1+$B118)),Z118*(1-Inputs_ByYear!$D$4),0))))</f>
        <v>0</v>
      </c>
      <c r="AB118" s="233">
        <f>IF(AB$4=$G118+$B118,SUMIFS(INDEX('ABP REC Calc'!$G$75:$AB$138,,MATCH($I118,'ABP REC Calc'!$G$74:$AB$74,0)),'ABP REC Calc'!$C$75:$C$138,'ABP REC Spend'!$E118,'ABP REC Calc'!$B$75:$B$138,'ABP REC Spend'!$F118)/$C118,
IF(AND(AA118&gt;0,(AB$4-$G118)=(1+$B118)),AA118*(1-Inputs_ByYear!$D$4),
(IF(AND((AB$4-$G118)&lt;(21+$B118),(AB$4-$G118)&gt;(1+$B118)),AA118*(1-Inputs_ByYear!$D$4),0))))</f>
        <v>0</v>
      </c>
      <c r="AC118" s="233">
        <f>IF(AC$4=$G118+$B118,SUMIFS(INDEX('ABP REC Calc'!$G$75:$AB$138,,MATCH($I118,'ABP REC Calc'!$G$74:$AB$74,0)),'ABP REC Calc'!$C$75:$C$138,'ABP REC Spend'!$E118,'ABP REC Calc'!$B$75:$B$138,'ABP REC Spend'!$F118)/$C118,
IF(AND(AB118&gt;0,(AC$4-$G118)=(1+$B118)),AB118*(1-Inputs_ByYear!$D$4),
(IF(AND((AC$4-$G118)&lt;(21+$B118),(AC$4-$G118)&gt;(1+$B118)),AB118*(1-Inputs_ByYear!$D$4),0))))</f>
        <v>0</v>
      </c>
      <c r="AD118" s="233">
        <f>IF(AD$4=$G118+$B118,SUMIFS(INDEX('ABP REC Calc'!$G$75:$AB$138,,MATCH($I118,'ABP REC Calc'!$G$74:$AB$74,0)),'ABP REC Calc'!$C$75:$C$138,'ABP REC Spend'!$E118,'ABP REC Calc'!$B$75:$B$138,'ABP REC Spend'!$F118)/$C118,
IF(AND(AC118&gt;0,(AD$4-$G118)=(1+$B118)),AC118*(1-Inputs_ByYear!$D$4),
(IF(AND((AD$4-$G118)&lt;(21+$B118),(AD$4-$G118)&gt;(1+$B118)),AC118*(1-Inputs_ByYear!$D$4),0))))</f>
        <v>0</v>
      </c>
      <c r="AE118" s="233">
        <f>IF(AE$4=$G118+$B118,SUMIFS(INDEX('ABP REC Calc'!$G$75:$AB$138,,MATCH($I118,'ABP REC Calc'!$G$74:$AB$74,0)),'ABP REC Calc'!$C$75:$C$138,'ABP REC Spend'!$E118,'ABP REC Calc'!$B$75:$B$138,'ABP REC Spend'!$F118)/$C118,
IF(AND(AD118&gt;0,(AE$4-$G118)=(1+$B118)),AD118*(1-Inputs_ByYear!$D$4),
(IF(AND((AE$4-$G118)&lt;(21+$B118),(AE$4-$G118)&gt;(1+$B118)),AD118*(1-Inputs_ByYear!$D$4),0))))</f>
        <v>0</v>
      </c>
      <c r="AF118" s="233">
        <f>IF(AF$4=$G118+$B118,SUMIFS(INDEX('ABP REC Calc'!$G$75:$AB$138,,MATCH($I118,'ABP REC Calc'!$G$74:$AB$74,0)),'ABP REC Calc'!$C$75:$C$138,'ABP REC Spend'!$E118,'ABP REC Calc'!$B$75:$B$138,'ABP REC Spend'!$F118)/$C118,
IF(AND(AE118&gt;0,(AF$4-$G118)=(1+$B118)),AE118*(1-Inputs_ByYear!$D$4),
(IF(AND((AF$4-$G118)&lt;(21+$B118),(AF$4-$G118)&gt;(1+$B118)),AE118*(1-Inputs_ByYear!$D$4),0))))</f>
        <v>0</v>
      </c>
      <c r="AG118" s="233">
        <f>IF(AG$4=$G118+$B118,SUMIFS(INDEX('ABP REC Calc'!$G$75:$AB$138,,MATCH($I118,'ABP REC Calc'!$G$74:$AB$74,0)),'ABP REC Calc'!$C$75:$C$138,'ABP REC Spend'!$E118,'ABP REC Calc'!$B$75:$B$138,'ABP REC Spend'!$F118)/$C118,
IF(AND(AF118&gt;0,(AG$4-$G118)=(1+$B118)),AF118*(1-Inputs_ByYear!$D$4),
(IF(AND((AG$4-$G118)&lt;(21+$B118),(AG$4-$G118)&gt;(1+$B118)),AF118*(1-Inputs_ByYear!$D$4),0))))</f>
        <v>0</v>
      </c>
      <c r="AH118" s="233">
        <f>IF(AH$4=$G118+$B118,SUMIFS(INDEX('ABP REC Calc'!$G$75:$AB$138,,MATCH($I118,'ABP REC Calc'!$G$74:$AB$74,0)),'ABP REC Calc'!$C$75:$C$138,'ABP REC Spend'!$E118,'ABP REC Calc'!$B$75:$B$138,'ABP REC Spend'!$F118)/$C118,
IF(AND(AG118&gt;0,(AH$4-$G118)=(1+$B118)),AG118*(1-Inputs_ByYear!$D$4),
(IF(AND((AH$4-$G118)&lt;(21+$B118),(AH$4-$G118)&gt;(1+$B118)),AG118*(1-Inputs_ByYear!$D$4),0))))</f>
        <v>0</v>
      </c>
    </row>
    <row r="119" spans="2:34" ht="14.75" customHeight="1" x14ac:dyDescent="0.25">
      <c r="B119" s="332" cm="1">
        <f t="array" ref="B119">INDEX(Inputs_ByYear!$D$78:$D$83, MATCH('ABP REC Spend'!$E119, Inputs_ByYear!$B$78:$B$83,0),)</f>
        <v>2</v>
      </c>
      <c r="C119" s="332" cm="1">
        <f t="array" ref="C119">INDEX(Inputs_ByYear!$D$60:$D$65, MATCH('ABP REC Spend'!$E119,Inputs_ByYear!$B$60:$B$65,0),)</f>
        <v>20</v>
      </c>
      <c r="D119" s="332" t="str" cm="1">
        <f t="array" ref="D119">INDEX(Inputs_ByYear!$D$69:$D$74, MATCH('ABP REC Spend'!$E119, Inputs_ByYear!$B$69:$B$74,0),)</f>
        <v>n/a</v>
      </c>
      <c r="E119" s="222" t="s">
        <v>235</v>
      </c>
      <c r="F119" s="219" t="s">
        <v>259</v>
      </c>
      <c r="G119" s="219">
        <f t="shared" ref="G119:G139" si="6">VALUE(LEFT(I119, FIND("-", I119)-1))</f>
        <v>2025</v>
      </c>
      <c r="H119" s="219"/>
      <c r="I119" s="227" t="s">
        <v>23</v>
      </c>
      <c r="J119" s="234">
        <v>0</v>
      </c>
      <c r="K119" s="234">
        <v>0</v>
      </c>
      <c r="L119" s="233">
        <f>IF(L$4=$G119+$B119,SUMIFS(INDEX('ABP REC Calc'!$G$75:$AB$138,,MATCH($I119,'ABP REC Calc'!$G$74:$AB$74,0)),'ABP REC Calc'!$C$75:$C$138,'ABP REC Spend'!$E119,'ABP REC Calc'!$B$75:$B$138,'ABP REC Spend'!$F119)/$C119,
IF(AND(K119&gt;0,(L$4-$G119)=(1+$B119)),K119*(1-Inputs_ByYear!$D$4),
(IF(AND((L$4-$G119)&lt;(21+$B119),(L$4-$G119)&gt;(1+$B119)),K119*(1-Inputs_ByYear!$D$4),0))))</f>
        <v>0</v>
      </c>
      <c r="M119" s="233">
        <f>IF(M$4=$G119+$B119,SUMIFS(INDEX('ABP REC Calc'!$G$75:$AB$138,,MATCH($I119,'ABP REC Calc'!$G$74:$AB$74,0)),'ABP REC Calc'!$C$75:$C$138,'ABP REC Spend'!$E119,'ABP REC Calc'!$B$75:$B$138,'ABP REC Spend'!$F119)/$C119,
IF(AND(L119&gt;0,(M$4-$G119)=(1+$B119)),L119*(1-Inputs_ByYear!$D$4),
(IF(AND((M$4-$G119)&lt;(21+$B119),(M$4-$G119)&gt;(1+$B119)),L119*(1-Inputs_ByYear!$D$4),0))))</f>
        <v>9083941.8340046704</v>
      </c>
      <c r="N119" s="233">
        <f>IF(N$4=$G119+$B119,SUMIFS(INDEX('ABP REC Calc'!$G$75:$AB$138,,MATCH($I119,'ABP REC Calc'!$G$74:$AB$74,0)),'ABP REC Calc'!$C$75:$C$138,'ABP REC Spend'!$E119,'ABP REC Calc'!$B$75:$B$138,'ABP REC Spend'!$F119)/$C119,
IF(AND(M119&gt;0,(N$4-$G119)=(1+$B119)),M119*(1-Inputs_ByYear!$D$4),
(IF(AND((N$4-$G119)&lt;(21+$B119),(N$4-$G119)&gt;(1+$B119)),M119*(1-Inputs_ByYear!$D$4),0))))</f>
        <v>9038522.1248346474</v>
      </c>
      <c r="O119" s="233">
        <f>IF(O$4=$G119+$B119,SUMIFS(INDEX('ABP REC Calc'!$G$75:$AB$138,,MATCH($I119,'ABP REC Calc'!$G$74:$AB$74,0)),'ABP REC Calc'!$C$75:$C$138,'ABP REC Spend'!$E119,'ABP REC Calc'!$B$75:$B$138,'ABP REC Spend'!$F119)/$C119,
IF(AND(N119&gt;0,(O$4-$G119)=(1+$B119)),N119*(1-Inputs_ByYear!$D$4),
(IF(AND((O$4-$G119)&lt;(21+$B119),(O$4-$G119)&gt;(1+$B119)),N119*(1-Inputs_ByYear!$D$4),0))))</f>
        <v>8993329.5142104737</v>
      </c>
      <c r="P119" s="233">
        <f>IF(P$4=$G119+$B119,SUMIFS(INDEX('ABP REC Calc'!$G$75:$AB$138,,MATCH($I119,'ABP REC Calc'!$G$74:$AB$74,0)),'ABP REC Calc'!$C$75:$C$138,'ABP REC Spend'!$E119,'ABP REC Calc'!$B$75:$B$138,'ABP REC Spend'!$F119)/$C119,
IF(AND(O119&gt;0,(P$4-$G119)=(1+$B119)),O119*(1-Inputs_ByYear!$D$4),
(IF(AND((P$4-$G119)&lt;(21+$B119),(P$4-$G119)&gt;(1+$B119)),O119*(1-Inputs_ByYear!$D$4),0))))</f>
        <v>8948362.8666394223</v>
      </c>
      <c r="Q119" s="233">
        <f>IF(Q$4=$G119+$B119,SUMIFS(INDEX('ABP REC Calc'!$G$75:$AB$138,,MATCH($I119,'ABP REC Calc'!$G$74:$AB$74,0)),'ABP REC Calc'!$C$75:$C$138,'ABP REC Spend'!$E119,'ABP REC Calc'!$B$75:$B$138,'ABP REC Spend'!$F119)/$C119,
IF(AND(P119&gt;0,(Q$4-$G119)=(1+$B119)),P119*(1-Inputs_ByYear!$D$4),
(IF(AND((Q$4-$G119)&lt;(21+$B119),(Q$4-$G119)&gt;(1+$B119)),P119*(1-Inputs_ByYear!$D$4),0))))</f>
        <v>8903621.0523062255</v>
      </c>
      <c r="R119" s="233">
        <f>IF(R$4=$G119+$B119,SUMIFS(INDEX('ABP REC Calc'!$G$75:$AB$138,,MATCH($I119,'ABP REC Calc'!$G$74:$AB$74,0)),'ABP REC Calc'!$C$75:$C$138,'ABP REC Spend'!$E119,'ABP REC Calc'!$B$75:$B$138,'ABP REC Spend'!$F119)/$C119,
IF(AND(Q119&gt;0,(R$4-$G119)=(1+$B119)),Q119*(1-Inputs_ByYear!$D$4),
(IF(AND((R$4-$G119)&lt;(21+$B119),(R$4-$G119)&gt;(1+$B119)),Q119*(1-Inputs_ByYear!$D$4),0))))</f>
        <v>8859102.9470446948</v>
      </c>
      <c r="S119" s="233">
        <f>IF(S$4=$G119+$B119,SUMIFS(INDEX('ABP REC Calc'!$G$75:$AB$138,,MATCH($I119,'ABP REC Calc'!$G$74:$AB$74,0)),'ABP REC Calc'!$C$75:$C$138,'ABP REC Spend'!$E119,'ABP REC Calc'!$B$75:$B$138,'ABP REC Spend'!$F119)/$C119,
IF(AND(R119&gt;0,(S$4-$G119)=(1+$B119)),R119*(1-Inputs_ByYear!$D$4),
(IF(AND((S$4-$G119)&lt;(21+$B119),(S$4-$G119)&gt;(1+$B119)),R119*(1-Inputs_ByYear!$D$4),0))))</f>
        <v>8814807.4323094711</v>
      </c>
      <c r="T119" s="233">
        <f>IF(T$4=$G119+$B119,SUMIFS(INDEX('ABP REC Calc'!$G$75:$AB$138,,MATCH($I119,'ABP REC Calc'!$G$74:$AB$74,0)),'ABP REC Calc'!$C$75:$C$138,'ABP REC Spend'!$E119,'ABP REC Calc'!$B$75:$B$138,'ABP REC Spend'!$F119)/$C119,
IF(AND(S119&gt;0,(T$4-$G119)=(1+$B119)),S119*(1-Inputs_ByYear!$D$4),
(IF(AND((T$4-$G119)&lt;(21+$B119),(T$4-$G119)&gt;(1+$B119)),S119*(1-Inputs_ByYear!$D$4),0))))</f>
        <v>8770733.3951479234</v>
      </c>
      <c r="U119" s="233">
        <f>IF(U$4=$G119+$B119,SUMIFS(INDEX('ABP REC Calc'!$G$75:$AB$138,,MATCH($I119,'ABP REC Calc'!$G$74:$AB$74,0)),'ABP REC Calc'!$C$75:$C$138,'ABP REC Spend'!$E119,'ABP REC Calc'!$B$75:$B$138,'ABP REC Spend'!$F119)/$C119,
IF(AND(T119&gt;0,(U$4-$G119)=(1+$B119)),T119*(1-Inputs_ByYear!$D$4),
(IF(AND((U$4-$G119)&lt;(21+$B119),(U$4-$G119)&gt;(1+$B119)),T119*(1-Inputs_ByYear!$D$4),0))))</f>
        <v>8726879.728172183</v>
      </c>
      <c r="V119" s="233">
        <f>IF(V$4=$G119+$B119,SUMIFS(INDEX('ABP REC Calc'!$G$75:$AB$138,,MATCH($I119,'ABP REC Calc'!$G$74:$AB$74,0)),'ABP REC Calc'!$C$75:$C$138,'ABP REC Spend'!$E119,'ABP REC Calc'!$B$75:$B$138,'ABP REC Spend'!$F119)/$C119,
IF(AND(U119&gt;0,(V$4-$G119)=(1+$B119)),U119*(1-Inputs_ByYear!$D$4),
(IF(AND((V$4-$G119)&lt;(21+$B119),(V$4-$G119)&gt;(1+$B119)),U119*(1-Inputs_ByYear!$D$4),0))))</f>
        <v>8683245.3295313213</v>
      </c>
      <c r="W119" s="233">
        <f>IF(W$4=$G119+$B119,SUMIFS(INDEX('ABP REC Calc'!$G$75:$AB$138,,MATCH($I119,'ABP REC Calc'!$G$74:$AB$74,0)),'ABP REC Calc'!$C$75:$C$138,'ABP REC Spend'!$E119,'ABP REC Calc'!$B$75:$B$138,'ABP REC Spend'!$F119)/$C119,
IF(AND(V119&gt;0,(W$4-$G119)=(1+$B119)),V119*(1-Inputs_ByYear!$D$4),
(IF(AND((W$4-$G119)&lt;(21+$B119),(W$4-$G119)&gt;(1+$B119)),V119*(1-Inputs_ByYear!$D$4),0))))</f>
        <v>8639829.1028836649</v>
      </c>
      <c r="X119" s="233">
        <f>IF(X$4=$G119+$B119,SUMIFS(INDEX('ABP REC Calc'!$G$75:$AB$138,,MATCH($I119,'ABP REC Calc'!$G$74:$AB$74,0)),'ABP REC Calc'!$C$75:$C$138,'ABP REC Spend'!$E119,'ABP REC Calc'!$B$75:$B$138,'ABP REC Spend'!$F119)/$C119,
IF(AND(W119&gt;0,(X$4-$G119)=(1+$B119)),W119*(1-Inputs_ByYear!$D$4),
(IF(AND((X$4-$G119)&lt;(21+$B119),(X$4-$G119)&gt;(1+$B119)),W119*(1-Inputs_ByYear!$D$4),0))))</f>
        <v>8596629.9573692475</v>
      </c>
      <c r="Y119" s="233">
        <f>IF(Y$4=$G119+$B119,SUMIFS(INDEX('ABP REC Calc'!$G$75:$AB$138,,MATCH($I119,'ABP REC Calc'!$G$74:$AB$74,0)),'ABP REC Calc'!$C$75:$C$138,'ABP REC Spend'!$E119,'ABP REC Calc'!$B$75:$B$138,'ABP REC Spend'!$F119)/$C119,
IF(AND(X119&gt;0,(Y$4-$G119)=(1+$B119)),X119*(1-Inputs_ByYear!$D$4),
(IF(AND((Y$4-$G119)&lt;(21+$B119),(Y$4-$G119)&gt;(1+$B119)),X119*(1-Inputs_ByYear!$D$4),0))))</f>
        <v>8553646.8075824007</v>
      </c>
      <c r="Z119" s="233">
        <f>IF(Z$4=$G119+$B119,SUMIFS(INDEX('ABP REC Calc'!$G$75:$AB$138,,MATCH($I119,'ABP REC Calc'!$G$74:$AB$74,0)),'ABP REC Calc'!$C$75:$C$138,'ABP REC Spend'!$E119,'ABP REC Calc'!$B$75:$B$138,'ABP REC Spend'!$F119)/$C119,
IF(AND(Y119&gt;0,(Z$4-$G119)=(1+$B119)),Y119*(1-Inputs_ByYear!$D$4),
(IF(AND((Z$4-$G119)&lt;(21+$B119),(Z$4-$G119)&gt;(1+$B119)),Y119*(1-Inputs_ByYear!$D$4),0))))</f>
        <v>8510878.5735444892</v>
      </c>
      <c r="AA119" s="233">
        <f>IF(AA$4=$G119+$B119,SUMIFS(INDEX('ABP REC Calc'!$G$75:$AB$138,,MATCH($I119,'ABP REC Calc'!$G$74:$AB$74,0)),'ABP REC Calc'!$C$75:$C$138,'ABP REC Spend'!$E119,'ABP REC Calc'!$B$75:$B$138,'ABP REC Spend'!$F119)/$C119,
IF(AND(Z119&gt;0,(AA$4-$G119)=(1+$B119)),Z119*(1-Inputs_ByYear!$D$4),
(IF(AND((AA$4-$G119)&lt;(21+$B119),(AA$4-$G119)&gt;(1+$B119)),Z119*(1-Inputs_ByYear!$D$4),0))))</f>
        <v>8468324.1806767676</v>
      </c>
      <c r="AB119" s="233">
        <f>IF(AB$4=$G119+$B119,SUMIFS(INDEX('ABP REC Calc'!$G$75:$AB$138,,MATCH($I119,'ABP REC Calc'!$G$74:$AB$74,0)),'ABP REC Calc'!$C$75:$C$138,'ABP REC Spend'!$E119,'ABP REC Calc'!$B$75:$B$138,'ABP REC Spend'!$F119)/$C119,
IF(AND(AA119&gt;0,(AB$4-$G119)=(1+$B119)),AA119*(1-Inputs_ByYear!$D$4),
(IF(AND((AB$4-$G119)&lt;(21+$B119),(AB$4-$G119)&gt;(1+$B119)),AA119*(1-Inputs_ByYear!$D$4),0))))</f>
        <v>8425982.5597733837</v>
      </c>
      <c r="AC119" s="233">
        <f>IF(AC$4=$G119+$B119,SUMIFS(INDEX('ABP REC Calc'!$G$75:$AB$138,,MATCH($I119,'ABP REC Calc'!$G$74:$AB$74,0)),'ABP REC Calc'!$C$75:$C$138,'ABP REC Spend'!$E119,'ABP REC Calc'!$B$75:$B$138,'ABP REC Spend'!$F119)/$C119,
IF(AND(AB119&gt;0,(AC$4-$G119)=(1+$B119)),AB119*(1-Inputs_ByYear!$D$4),
(IF(AND((AC$4-$G119)&lt;(21+$B119),(AC$4-$G119)&gt;(1+$B119)),AB119*(1-Inputs_ByYear!$D$4),0))))</f>
        <v>8383852.646974517</v>
      </c>
      <c r="AD119" s="233">
        <f>IF(AD$4=$G119+$B119,SUMIFS(INDEX('ABP REC Calc'!$G$75:$AB$138,,MATCH($I119,'ABP REC Calc'!$G$74:$AB$74,0)),'ABP REC Calc'!$C$75:$C$138,'ABP REC Spend'!$E119,'ABP REC Calc'!$B$75:$B$138,'ABP REC Spend'!$F119)/$C119,
IF(AND(AC119&gt;0,(AD$4-$G119)=(1+$B119)),AC119*(1-Inputs_ByYear!$D$4),
(IF(AND((AD$4-$G119)&lt;(21+$B119),(AD$4-$G119)&gt;(1+$B119)),AC119*(1-Inputs_ByYear!$D$4),0))))</f>
        <v>8341933.3837396447</v>
      </c>
      <c r="AE119" s="233">
        <f>IF(AE$4=$G119+$B119,SUMIFS(INDEX('ABP REC Calc'!$G$75:$AB$138,,MATCH($I119,'ABP REC Calc'!$G$74:$AB$74,0)),'ABP REC Calc'!$C$75:$C$138,'ABP REC Spend'!$E119,'ABP REC Calc'!$B$75:$B$138,'ABP REC Spend'!$F119)/$C119,
IF(AND(AD119&gt;0,(AE$4-$G119)=(1+$B119)),AD119*(1-Inputs_ByYear!$D$4),
(IF(AND((AE$4-$G119)&lt;(21+$B119),(AE$4-$G119)&gt;(1+$B119)),AD119*(1-Inputs_ByYear!$D$4),0))))</f>
        <v>8300223.716820946</v>
      </c>
      <c r="AF119" s="233">
        <f>IF(AF$4=$G119+$B119,SUMIFS(INDEX('ABP REC Calc'!$G$75:$AB$138,,MATCH($I119,'ABP REC Calc'!$G$74:$AB$74,0)),'ABP REC Calc'!$C$75:$C$138,'ABP REC Spend'!$E119,'ABP REC Calc'!$B$75:$B$138,'ABP REC Spend'!$F119)/$C119,
IF(AND(AE119&gt;0,(AF$4-$G119)=(1+$B119)),AE119*(1-Inputs_ByYear!$D$4),
(IF(AND((AF$4-$G119)&lt;(21+$B119),(AF$4-$G119)&gt;(1+$B119)),AE119*(1-Inputs_ByYear!$D$4),0))))</f>
        <v>8258722.5982368411</v>
      </c>
      <c r="AG119" s="233">
        <f>IF(AG$4=$G119+$B119,SUMIFS(INDEX('ABP REC Calc'!$G$75:$AB$138,,MATCH($I119,'ABP REC Calc'!$G$74:$AB$74,0)),'ABP REC Calc'!$C$75:$C$138,'ABP REC Spend'!$E119,'ABP REC Calc'!$B$75:$B$138,'ABP REC Spend'!$F119)/$C119,
IF(AND(AF119&gt;0,(AG$4-$G119)=(1+$B119)),AF119*(1-Inputs_ByYear!$D$4),
(IF(AND((AG$4-$G119)&lt;(21+$B119),(AG$4-$G119)&gt;(1+$B119)),AF119*(1-Inputs_ByYear!$D$4),0))))</f>
        <v>8217428.9852456572</v>
      </c>
      <c r="AH119" s="233">
        <f>IF(AH$4=$G119+$B119,SUMIFS(INDEX('ABP REC Calc'!$G$75:$AB$138,,MATCH($I119,'ABP REC Calc'!$G$74:$AB$74,0)),'ABP REC Calc'!$C$75:$C$138,'ABP REC Spend'!$E119,'ABP REC Calc'!$B$75:$B$138,'ABP REC Spend'!$F119)/$C119,
IF(AND(AG119&gt;0,(AH$4-$G119)=(1+$B119)),AG119*(1-Inputs_ByYear!$D$4),
(IF(AND((AH$4-$G119)&lt;(21+$B119),(AH$4-$G119)&gt;(1+$B119)),AG119*(1-Inputs_ByYear!$D$4),0))))</f>
        <v>0</v>
      </c>
    </row>
    <row r="120" spans="2:34" ht="14.75" customHeight="1" x14ac:dyDescent="0.25">
      <c r="B120" s="332" cm="1">
        <f t="array" ref="B120">INDEX(Inputs_ByYear!$D$78:$D$83, MATCH('ABP REC Spend'!$E120, Inputs_ByYear!$B$78:$B$83,0),)</f>
        <v>2</v>
      </c>
      <c r="C120" s="332" cm="1">
        <f t="array" ref="C120">INDEX(Inputs_ByYear!$D$60:$D$65, MATCH('ABP REC Spend'!$E120,Inputs_ByYear!$B$60:$B$65,0),)</f>
        <v>20</v>
      </c>
      <c r="D120" s="332" t="str" cm="1">
        <f t="array" ref="D120">INDEX(Inputs_ByYear!$D$69:$D$74, MATCH('ABP REC Spend'!$E120, Inputs_ByYear!$B$69:$B$74,0),)</f>
        <v>n/a</v>
      </c>
      <c r="E120" s="222" t="s">
        <v>235</v>
      </c>
      <c r="F120" s="219" t="s">
        <v>259</v>
      </c>
      <c r="G120" s="219">
        <f t="shared" si="6"/>
        <v>2026</v>
      </c>
      <c r="H120" s="219"/>
      <c r="I120" s="227" t="s">
        <v>24</v>
      </c>
      <c r="J120" s="234">
        <v>0</v>
      </c>
      <c r="K120" s="234">
        <v>0</v>
      </c>
      <c r="L120" s="233">
        <f>IF(L$4=$G120+$B120,SUMIFS(INDEX('ABP REC Calc'!$G$75:$AB$138,,MATCH($I120,'ABP REC Calc'!$G$74:$AB$74,0)),'ABP REC Calc'!$C$75:$C$138,'ABP REC Spend'!$E120,'ABP REC Calc'!$B$75:$B$138,'ABP REC Spend'!$F120)/$C120,
IF(AND(K120&gt;0,(L$4-$G120)=(1+$B120)),K120*(1-Inputs_ByYear!$D$4),
(IF(AND((L$4-$G120)&lt;(21+$B120),(L$4-$G120)&gt;(1+$B120)),K120*(1-Inputs_ByYear!$D$4),0))))</f>
        <v>0</v>
      </c>
      <c r="M120" s="233">
        <f>IF(M$4=$G120+$B120,SUMIFS(INDEX('ABP REC Calc'!$G$75:$AB$138,,MATCH($I120,'ABP REC Calc'!$G$74:$AB$74,0)),'ABP REC Calc'!$C$75:$C$138,'ABP REC Spend'!$E120,'ABP REC Calc'!$B$75:$B$138,'ABP REC Spend'!$F120)/$C120,
IF(AND(L120&gt;0,(M$4-$G120)=(1+$B120)),L120*(1-Inputs_ByYear!$D$4),
(IF(AND((M$4-$G120)&lt;(21+$B120),(M$4-$G120)&gt;(1+$B120)),L120*(1-Inputs_ByYear!$D$4),0))))</f>
        <v>0</v>
      </c>
      <c r="N120" s="233">
        <f>IF(N$4=$G120+$B120,SUMIFS(INDEX('ABP REC Calc'!$G$75:$AB$138,,MATCH($I120,'ABP REC Calc'!$G$74:$AB$74,0)),'ABP REC Calc'!$C$75:$C$138,'ABP REC Spend'!$E120,'ABP REC Calc'!$B$75:$B$138,'ABP REC Spend'!$F120)/$C120,
IF(AND(M120&gt;0,(N$4-$G120)=(1+$B120)),M120*(1-Inputs_ByYear!$D$4),
(IF(AND((N$4-$G120)&lt;(21+$B120),(N$4-$G120)&gt;(1+$B120)),M120*(1-Inputs_ByYear!$D$4),0))))</f>
        <v>14827902.800704634</v>
      </c>
      <c r="O120" s="233">
        <f>IF(O$4=$G120+$B120,SUMIFS(INDEX('ABP REC Calc'!$G$75:$AB$138,,MATCH($I120,'ABP REC Calc'!$G$74:$AB$74,0)),'ABP REC Calc'!$C$75:$C$138,'ABP REC Spend'!$E120,'ABP REC Calc'!$B$75:$B$138,'ABP REC Spend'!$F120)/$C120,
IF(AND(N120&gt;0,(O$4-$G120)=(1+$B120)),N120*(1-Inputs_ByYear!$D$4),
(IF(AND((O$4-$G120)&lt;(21+$B120),(O$4-$G120)&gt;(1+$B120)),N120*(1-Inputs_ByYear!$D$4),0))))</f>
        <v>14753763.286701111</v>
      </c>
      <c r="P120" s="233">
        <f>IF(P$4=$G120+$B120,SUMIFS(INDEX('ABP REC Calc'!$G$75:$AB$138,,MATCH($I120,'ABP REC Calc'!$G$74:$AB$74,0)),'ABP REC Calc'!$C$75:$C$138,'ABP REC Spend'!$E120,'ABP REC Calc'!$B$75:$B$138,'ABP REC Spend'!$F120)/$C120,
IF(AND(O120&gt;0,(P$4-$G120)=(1+$B120)),O120*(1-Inputs_ByYear!$D$4),
(IF(AND((P$4-$G120)&lt;(21+$B120),(P$4-$G120)&gt;(1+$B120)),O120*(1-Inputs_ByYear!$D$4),0))))</f>
        <v>14679994.470267605</v>
      </c>
      <c r="Q120" s="233">
        <f>IF(Q$4=$G120+$B120,SUMIFS(INDEX('ABP REC Calc'!$G$75:$AB$138,,MATCH($I120,'ABP REC Calc'!$G$74:$AB$74,0)),'ABP REC Calc'!$C$75:$C$138,'ABP REC Spend'!$E120,'ABP REC Calc'!$B$75:$B$138,'ABP REC Spend'!$F120)/$C120,
IF(AND(P120&gt;0,(Q$4-$G120)=(1+$B120)),P120*(1-Inputs_ByYear!$D$4),
(IF(AND((Q$4-$G120)&lt;(21+$B120),(Q$4-$G120)&gt;(1+$B120)),P120*(1-Inputs_ByYear!$D$4),0))))</f>
        <v>14606594.497916266</v>
      </c>
      <c r="R120" s="233">
        <f>IF(R$4=$G120+$B120,SUMIFS(INDEX('ABP REC Calc'!$G$75:$AB$138,,MATCH($I120,'ABP REC Calc'!$G$74:$AB$74,0)),'ABP REC Calc'!$C$75:$C$138,'ABP REC Spend'!$E120,'ABP REC Calc'!$B$75:$B$138,'ABP REC Spend'!$F120)/$C120,
IF(AND(Q120&gt;0,(R$4-$G120)=(1+$B120)),Q120*(1-Inputs_ByYear!$D$4),
(IF(AND((R$4-$G120)&lt;(21+$B120),(R$4-$G120)&gt;(1+$B120)),Q120*(1-Inputs_ByYear!$D$4),0))))</f>
        <v>14533561.525426686</v>
      </c>
      <c r="S120" s="233">
        <f>IF(S$4=$G120+$B120,SUMIFS(INDEX('ABP REC Calc'!$G$75:$AB$138,,MATCH($I120,'ABP REC Calc'!$G$74:$AB$74,0)),'ABP REC Calc'!$C$75:$C$138,'ABP REC Spend'!$E120,'ABP REC Calc'!$B$75:$B$138,'ABP REC Spend'!$F120)/$C120,
IF(AND(R120&gt;0,(S$4-$G120)=(1+$B120)),R120*(1-Inputs_ByYear!$D$4),
(IF(AND((S$4-$G120)&lt;(21+$B120),(S$4-$G120)&gt;(1+$B120)),R120*(1-Inputs_ByYear!$D$4),0))))</f>
        <v>14460893.717799552</v>
      </c>
      <c r="T120" s="233">
        <f>IF(T$4=$G120+$B120,SUMIFS(INDEX('ABP REC Calc'!$G$75:$AB$138,,MATCH($I120,'ABP REC Calc'!$G$74:$AB$74,0)),'ABP REC Calc'!$C$75:$C$138,'ABP REC Spend'!$E120,'ABP REC Calc'!$B$75:$B$138,'ABP REC Spend'!$F120)/$C120,
IF(AND(S120&gt;0,(T$4-$G120)=(1+$B120)),S120*(1-Inputs_ByYear!$D$4),
(IF(AND((T$4-$G120)&lt;(21+$B120),(T$4-$G120)&gt;(1+$B120)),S120*(1-Inputs_ByYear!$D$4),0))))</f>
        <v>14388589.249210553</v>
      </c>
      <c r="U120" s="233">
        <f>IF(U$4=$G120+$B120,SUMIFS(INDEX('ABP REC Calc'!$G$75:$AB$138,,MATCH($I120,'ABP REC Calc'!$G$74:$AB$74,0)),'ABP REC Calc'!$C$75:$C$138,'ABP REC Spend'!$E120,'ABP REC Calc'!$B$75:$B$138,'ABP REC Spend'!$F120)/$C120,
IF(AND(T120&gt;0,(U$4-$G120)=(1+$B120)),T120*(1-Inputs_ByYear!$D$4),
(IF(AND((U$4-$G120)&lt;(21+$B120),(U$4-$G120)&gt;(1+$B120)),T120*(1-Inputs_ByYear!$D$4),0))))</f>
        <v>14316646.302964501</v>
      </c>
      <c r="V120" s="233">
        <f>IF(V$4=$G120+$B120,SUMIFS(INDEX('ABP REC Calc'!$G$75:$AB$138,,MATCH($I120,'ABP REC Calc'!$G$74:$AB$74,0)),'ABP REC Calc'!$C$75:$C$138,'ABP REC Spend'!$E120,'ABP REC Calc'!$B$75:$B$138,'ABP REC Spend'!$F120)/$C120,
IF(AND(U120&gt;0,(V$4-$G120)=(1+$B120)),U120*(1-Inputs_ByYear!$D$4),
(IF(AND((V$4-$G120)&lt;(21+$B120),(V$4-$G120)&gt;(1+$B120)),U120*(1-Inputs_ByYear!$D$4),0))))</f>
        <v>14245063.071449678</v>
      </c>
      <c r="W120" s="233">
        <f>IF(W$4=$G120+$B120,SUMIFS(INDEX('ABP REC Calc'!$G$75:$AB$138,,MATCH($I120,'ABP REC Calc'!$G$74:$AB$74,0)),'ABP REC Calc'!$C$75:$C$138,'ABP REC Spend'!$E120,'ABP REC Calc'!$B$75:$B$138,'ABP REC Spend'!$F120)/$C120,
IF(AND(V120&gt;0,(W$4-$G120)=(1+$B120)),V120*(1-Inputs_ByYear!$D$4),
(IF(AND((W$4-$G120)&lt;(21+$B120),(W$4-$G120)&gt;(1+$B120)),V120*(1-Inputs_ByYear!$D$4),0))))</f>
        <v>14173837.756092429</v>
      </c>
      <c r="X120" s="233">
        <f>IF(X$4=$G120+$B120,SUMIFS(INDEX('ABP REC Calc'!$G$75:$AB$138,,MATCH($I120,'ABP REC Calc'!$G$74:$AB$74,0)),'ABP REC Calc'!$C$75:$C$138,'ABP REC Spend'!$E120,'ABP REC Calc'!$B$75:$B$138,'ABP REC Spend'!$F120)/$C120,
IF(AND(W120&gt;0,(X$4-$G120)=(1+$B120)),W120*(1-Inputs_ByYear!$D$4),
(IF(AND((X$4-$G120)&lt;(21+$B120),(X$4-$G120)&gt;(1+$B120)),W120*(1-Inputs_ByYear!$D$4),0))))</f>
        <v>14102968.567311967</v>
      </c>
      <c r="Y120" s="233">
        <f>IF(Y$4=$G120+$B120,SUMIFS(INDEX('ABP REC Calc'!$G$75:$AB$138,,MATCH($I120,'ABP REC Calc'!$G$74:$AB$74,0)),'ABP REC Calc'!$C$75:$C$138,'ABP REC Spend'!$E120,'ABP REC Calc'!$B$75:$B$138,'ABP REC Spend'!$F120)/$C120,
IF(AND(X120&gt;0,(Y$4-$G120)=(1+$B120)),X120*(1-Inputs_ByYear!$D$4),
(IF(AND((Y$4-$G120)&lt;(21+$B120),(Y$4-$G120)&gt;(1+$B120)),X120*(1-Inputs_ByYear!$D$4),0))))</f>
        <v>14032453.724475406</v>
      </c>
      <c r="Z120" s="233">
        <f>IF(Z$4=$G120+$B120,SUMIFS(INDEX('ABP REC Calc'!$G$75:$AB$138,,MATCH($I120,'ABP REC Calc'!$G$74:$AB$74,0)),'ABP REC Calc'!$C$75:$C$138,'ABP REC Spend'!$E120,'ABP REC Calc'!$B$75:$B$138,'ABP REC Spend'!$F120)/$C120,
IF(AND(Y120&gt;0,(Z$4-$G120)=(1+$B120)),Y120*(1-Inputs_ByYear!$D$4),
(IF(AND((Z$4-$G120)&lt;(21+$B120),(Z$4-$G120)&gt;(1+$B120)),Y120*(1-Inputs_ByYear!$D$4),0))))</f>
        <v>13962291.455853028</v>
      </c>
      <c r="AA120" s="233">
        <f>IF(AA$4=$G120+$B120,SUMIFS(INDEX('ABP REC Calc'!$G$75:$AB$138,,MATCH($I120,'ABP REC Calc'!$G$74:$AB$74,0)),'ABP REC Calc'!$C$75:$C$138,'ABP REC Spend'!$E120,'ABP REC Calc'!$B$75:$B$138,'ABP REC Spend'!$F120)/$C120,
IF(AND(Z120&gt;0,(AA$4-$G120)=(1+$B120)),Z120*(1-Inputs_ByYear!$D$4),
(IF(AND((AA$4-$G120)&lt;(21+$B120),(AA$4-$G120)&gt;(1+$B120)),Z120*(1-Inputs_ByYear!$D$4),0))))</f>
        <v>13892479.998573763</v>
      </c>
      <c r="AB120" s="233">
        <f>IF(AB$4=$G120+$B120,SUMIFS(INDEX('ABP REC Calc'!$G$75:$AB$138,,MATCH($I120,'ABP REC Calc'!$G$74:$AB$74,0)),'ABP REC Calc'!$C$75:$C$138,'ABP REC Spend'!$E120,'ABP REC Calc'!$B$75:$B$138,'ABP REC Spend'!$F120)/$C120,
IF(AND(AA120&gt;0,(AB$4-$G120)=(1+$B120)),AA120*(1-Inputs_ByYear!$D$4),
(IF(AND((AB$4-$G120)&lt;(21+$B120),(AB$4-$G120)&gt;(1+$B120)),AA120*(1-Inputs_ByYear!$D$4),0))))</f>
        <v>13823017.598580895</v>
      </c>
      <c r="AC120" s="233">
        <f>IF(AC$4=$G120+$B120,SUMIFS(INDEX('ABP REC Calc'!$G$75:$AB$138,,MATCH($I120,'ABP REC Calc'!$G$74:$AB$74,0)),'ABP REC Calc'!$C$75:$C$138,'ABP REC Spend'!$E120,'ABP REC Calc'!$B$75:$B$138,'ABP REC Spend'!$F120)/$C120,
IF(AND(AB120&gt;0,(AC$4-$G120)=(1+$B120)),AB120*(1-Inputs_ByYear!$D$4),
(IF(AND((AC$4-$G120)&lt;(21+$B120),(AC$4-$G120)&gt;(1+$B120)),AB120*(1-Inputs_ByYear!$D$4),0))))</f>
        <v>13753902.51058799</v>
      </c>
      <c r="AD120" s="233">
        <f>IF(AD$4=$G120+$B120,SUMIFS(INDEX('ABP REC Calc'!$G$75:$AB$138,,MATCH($I120,'ABP REC Calc'!$G$74:$AB$74,0)),'ABP REC Calc'!$C$75:$C$138,'ABP REC Spend'!$E120,'ABP REC Calc'!$B$75:$B$138,'ABP REC Spend'!$F120)/$C120,
IF(AND(AC120&gt;0,(AD$4-$G120)=(1+$B120)),AC120*(1-Inputs_ByYear!$D$4),
(IF(AND((AD$4-$G120)&lt;(21+$B120),(AD$4-$G120)&gt;(1+$B120)),AC120*(1-Inputs_ByYear!$D$4),0))))</f>
        <v>13685132.998035051</v>
      </c>
      <c r="AE120" s="233">
        <f>IF(AE$4=$G120+$B120,SUMIFS(INDEX('ABP REC Calc'!$G$75:$AB$138,,MATCH($I120,'ABP REC Calc'!$G$74:$AB$74,0)),'ABP REC Calc'!$C$75:$C$138,'ABP REC Spend'!$E120,'ABP REC Calc'!$B$75:$B$138,'ABP REC Spend'!$F120)/$C120,
IF(AND(AD120&gt;0,(AE$4-$G120)=(1+$B120)),AD120*(1-Inputs_ByYear!$D$4),
(IF(AND((AE$4-$G120)&lt;(21+$B120),(AE$4-$G120)&gt;(1+$B120)),AD120*(1-Inputs_ByYear!$D$4),0))))</f>
        <v>13616707.333044875</v>
      </c>
      <c r="AF120" s="233">
        <f>IF(AF$4=$G120+$B120,SUMIFS(INDEX('ABP REC Calc'!$G$75:$AB$138,,MATCH($I120,'ABP REC Calc'!$G$74:$AB$74,0)),'ABP REC Calc'!$C$75:$C$138,'ABP REC Spend'!$E120,'ABP REC Calc'!$B$75:$B$138,'ABP REC Spend'!$F120)/$C120,
IF(AND(AE120&gt;0,(AF$4-$G120)=(1+$B120)),AE120*(1-Inputs_ByYear!$D$4),
(IF(AND((AF$4-$G120)&lt;(21+$B120),(AF$4-$G120)&gt;(1+$B120)),AE120*(1-Inputs_ByYear!$D$4),0))))</f>
        <v>13548623.796379652</v>
      </c>
      <c r="AG120" s="233">
        <f>IF(AG$4=$G120+$B120,SUMIFS(INDEX('ABP REC Calc'!$G$75:$AB$138,,MATCH($I120,'ABP REC Calc'!$G$74:$AB$74,0)),'ABP REC Calc'!$C$75:$C$138,'ABP REC Spend'!$E120,'ABP REC Calc'!$B$75:$B$138,'ABP REC Spend'!$F120)/$C120,
IF(AND(AF120&gt;0,(AG$4-$G120)=(1+$B120)),AF120*(1-Inputs_ByYear!$D$4),
(IF(AND((AG$4-$G120)&lt;(21+$B120),(AG$4-$G120)&gt;(1+$B120)),AF120*(1-Inputs_ByYear!$D$4),0))))</f>
        <v>13480880.677397754</v>
      </c>
      <c r="AH120" s="233">
        <f>IF(AH$4=$G120+$B120,SUMIFS(INDEX('ABP REC Calc'!$G$75:$AB$138,,MATCH($I120,'ABP REC Calc'!$G$74:$AB$74,0)),'ABP REC Calc'!$C$75:$C$138,'ABP REC Spend'!$E120,'ABP REC Calc'!$B$75:$B$138,'ABP REC Spend'!$F120)/$C120,
IF(AND(AG120&gt;0,(AH$4-$G120)=(1+$B120)),AG120*(1-Inputs_ByYear!$D$4),
(IF(AND((AH$4-$G120)&lt;(21+$B120),(AH$4-$G120)&gt;(1+$B120)),AG120*(1-Inputs_ByYear!$D$4),0))))</f>
        <v>13413476.274010764</v>
      </c>
    </row>
    <row r="121" spans="2:34" ht="14.75" customHeight="1" x14ac:dyDescent="0.25">
      <c r="B121" s="332" cm="1">
        <f t="array" ref="B121">INDEX(Inputs_ByYear!$D$78:$D$83, MATCH('ABP REC Spend'!$E121, Inputs_ByYear!$B$78:$B$83,0),)</f>
        <v>2</v>
      </c>
      <c r="C121" s="332" cm="1">
        <f t="array" ref="C121">INDEX(Inputs_ByYear!$D$60:$D$65, MATCH('ABP REC Spend'!$E121,Inputs_ByYear!$B$60:$B$65,0),)</f>
        <v>20</v>
      </c>
      <c r="D121" s="332" t="str" cm="1">
        <f t="array" ref="D121">INDEX(Inputs_ByYear!$D$69:$D$74, MATCH('ABP REC Spend'!$E121, Inputs_ByYear!$B$69:$B$74,0),)</f>
        <v>n/a</v>
      </c>
      <c r="E121" s="222" t="s">
        <v>235</v>
      </c>
      <c r="F121" s="219" t="s">
        <v>259</v>
      </c>
      <c r="G121" s="219">
        <f t="shared" si="6"/>
        <v>2027</v>
      </c>
      <c r="H121" s="219"/>
      <c r="I121" s="227" t="s">
        <v>25</v>
      </c>
      <c r="J121" s="234">
        <v>0</v>
      </c>
      <c r="K121" s="234">
        <v>0</v>
      </c>
      <c r="L121" s="233">
        <f>IF(L$4=$G121+$B121,SUMIFS(INDEX('ABP REC Calc'!$G$75:$AB$138,,MATCH($I121,'ABP REC Calc'!$G$74:$AB$74,0)),'ABP REC Calc'!$C$75:$C$138,'ABP REC Spend'!$E121,'ABP REC Calc'!$B$75:$B$138,'ABP REC Spend'!$F121)/$C121,
IF(AND(K121&gt;0,(L$4-$G121)=(1+$B121)),K121*(1-Inputs_ByYear!$D$4),
(IF(AND((L$4-$G121)&lt;(21+$B121),(L$4-$G121)&gt;(1+$B121)),K121*(1-Inputs_ByYear!$D$4),0))))</f>
        <v>0</v>
      </c>
      <c r="M121" s="233">
        <f>IF(M$4=$G121+$B121,SUMIFS(INDEX('ABP REC Calc'!$G$75:$AB$138,,MATCH($I121,'ABP REC Calc'!$G$74:$AB$74,0)),'ABP REC Calc'!$C$75:$C$138,'ABP REC Spend'!$E121,'ABP REC Calc'!$B$75:$B$138,'ABP REC Spend'!$F121)/$C121,
IF(AND(L121&gt;0,(M$4-$G121)=(1+$B121)),L121*(1-Inputs_ByYear!$D$4),
(IF(AND((M$4-$G121)&lt;(21+$B121),(M$4-$G121)&gt;(1+$B121)),L121*(1-Inputs_ByYear!$D$4),0))))</f>
        <v>0</v>
      </c>
      <c r="N121" s="233">
        <f>IF(N$4=$G121+$B121,SUMIFS(INDEX('ABP REC Calc'!$G$75:$AB$138,,MATCH($I121,'ABP REC Calc'!$G$74:$AB$74,0)),'ABP REC Calc'!$C$75:$C$138,'ABP REC Spend'!$E121,'ABP REC Calc'!$B$75:$B$138,'ABP REC Spend'!$F121)/$C121,
IF(AND(M121&gt;0,(N$4-$G121)=(1+$B121)),M121*(1-Inputs_ByYear!$D$4),
(IF(AND((N$4-$G121)&lt;(21+$B121),(N$4-$G121)&gt;(1+$B121)),M121*(1-Inputs_ByYear!$D$4),0))))</f>
        <v>0</v>
      </c>
      <c r="O121" s="233">
        <f>IF(O$4=$G121+$B121,SUMIFS(INDEX('ABP REC Calc'!$G$75:$AB$138,,MATCH($I121,'ABP REC Calc'!$G$74:$AB$74,0)),'ABP REC Calc'!$C$75:$C$138,'ABP REC Spend'!$E121,'ABP REC Calc'!$B$75:$B$138,'ABP REC Spend'!$F121)/$C121,
IF(AND(N121&gt;0,(O$4-$G121)=(1+$B121)),N121*(1-Inputs_ByYear!$D$4),
(IF(AND((O$4-$G121)&lt;(21+$B121),(O$4-$G121)&gt;(1+$B121)),N121*(1-Inputs_ByYear!$D$4),0))))</f>
        <v>16633865.321303274</v>
      </c>
      <c r="P121" s="233">
        <f>IF(P$4=$G121+$B121,SUMIFS(INDEX('ABP REC Calc'!$G$75:$AB$138,,MATCH($I121,'ABP REC Calc'!$G$74:$AB$74,0)),'ABP REC Calc'!$C$75:$C$138,'ABP REC Spend'!$E121,'ABP REC Calc'!$B$75:$B$138,'ABP REC Spend'!$F121)/$C121,
IF(AND(O121&gt;0,(P$4-$G121)=(1+$B121)),O121*(1-Inputs_ByYear!$D$4),
(IF(AND((P$4-$G121)&lt;(21+$B121),(P$4-$G121)&gt;(1+$B121)),O121*(1-Inputs_ByYear!$D$4),0))))</f>
        <v>16550695.994696759</v>
      </c>
      <c r="Q121" s="233">
        <f>IF(Q$4=$G121+$B121,SUMIFS(INDEX('ABP REC Calc'!$G$75:$AB$138,,MATCH($I121,'ABP REC Calc'!$G$74:$AB$74,0)),'ABP REC Calc'!$C$75:$C$138,'ABP REC Spend'!$E121,'ABP REC Calc'!$B$75:$B$138,'ABP REC Spend'!$F121)/$C121,
IF(AND(P121&gt;0,(Q$4-$G121)=(1+$B121)),P121*(1-Inputs_ByYear!$D$4),
(IF(AND((Q$4-$G121)&lt;(21+$B121),(Q$4-$G121)&gt;(1+$B121)),P121*(1-Inputs_ByYear!$D$4),0))))</f>
        <v>16467942.514723275</v>
      </c>
      <c r="R121" s="233">
        <f>IF(R$4=$G121+$B121,SUMIFS(INDEX('ABP REC Calc'!$G$75:$AB$138,,MATCH($I121,'ABP REC Calc'!$G$74:$AB$74,0)),'ABP REC Calc'!$C$75:$C$138,'ABP REC Spend'!$E121,'ABP REC Calc'!$B$75:$B$138,'ABP REC Spend'!$F121)/$C121,
IF(AND(Q121&gt;0,(R$4-$G121)=(1+$B121)),Q121*(1-Inputs_ByYear!$D$4),
(IF(AND((R$4-$G121)&lt;(21+$B121),(R$4-$G121)&gt;(1+$B121)),Q121*(1-Inputs_ByYear!$D$4),0))))</f>
        <v>16385602.802149659</v>
      </c>
      <c r="S121" s="233">
        <f>IF(S$4=$G121+$B121,SUMIFS(INDEX('ABP REC Calc'!$G$75:$AB$138,,MATCH($I121,'ABP REC Calc'!$G$74:$AB$74,0)),'ABP REC Calc'!$C$75:$C$138,'ABP REC Spend'!$E121,'ABP REC Calc'!$B$75:$B$138,'ABP REC Spend'!$F121)/$C121,
IF(AND(R121&gt;0,(S$4-$G121)=(1+$B121)),R121*(1-Inputs_ByYear!$D$4),
(IF(AND((S$4-$G121)&lt;(21+$B121),(S$4-$G121)&gt;(1+$B121)),R121*(1-Inputs_ByYear!$D$4),0))))</f>
        <v>16303674.788138911</v>
      </c>
      <c r="T121" s="233">
        <f>IF(T$4=$G121+$B121,SUMIFS(INDEX('ABP REC Calc'!$G$75:$AB$138,,MATCH($I121,'ABP REC Calc'!$G$74:$AB$74,0)),'ABP REC Calc'!$C$75:$C$138,'ABP REC Spend'!$E121,'ABP REC Calc'!$B$75:$B$138,'ABP REC Spend'!$F121)/$C121,
IF(AND(S121&gt;0,(T$4-$G121)=(1+$B121)),S121*(1-Inputs_ByYear!$D$4),
(IF(AND((T$4-$G121)&lt;(21+$B121),(T$4-$G121)&gt;(1+$B121)),S121*(1-Inputs_ByYear!$D$4),0))))</f>
        <v>16222156.414198216</v>
      </c>
      <c r="U121" s="233">
        <f>IF(U$4=$G121+$B121,SUMIFS(INDEX('ABP REC Calc'!$G$75:$AB$138,,MATCH($I121,'ABP REC Calc'!$G$74:$AB$74,0)),'ABP REC Calc'!$C$75:$C$138,'ABP REC Spend'!$E121,'ABP REC Calc'!$B$75:$B$138,'ABP REC Spend'!$F121)/$C121,
IF(AND(T121&gt;0,(U$4-$G121)=(1+$B121)),T121*(1-Inputs_ByYear!$D$4),
(IF(AND((U$4-$G121)&lt;(21+$B121),(U$4-$G121)&gt;(1+$B121)),T121*(1-Inputs_ByYear!$D$4),0))))</f>
        <v>16141045.632127225</v>
      </c>
      <c r="V121" s="233">
        <f>IF(V$4=$G121+$B121,SUMIFS(INDEX('ABP REC Calc'!$G$75:$AB$138,,MATCH($I121,'ABP REC Calc'!$G$74:$AB$74,0)),'ABP REC Calc'!$C$75:$C$138,'ABP REC Spend'!$E121,'ABP REC Calc'!$B$75:$B$138,'ABP REC Spend'!$F121)/$C121,
IF(AND(U121&gt;0,(V$4-$G121)=(1+$B121)),U121*(1-Inputs_ByYear!$D$4),
(IF(AND((V$4-$G121)&lt;(21+$B121),(V$4-$G121)&gt;(1+$B121)),U121*(1-Inputs_ByYear!$D$4),0))))</f>
        <v>16060340.403966589</v>
      </c>
      <c r="W121" s="233">
        <f>IF(W$4=$G121+$B121,SUMIFS(INDEX('ABP REC Calc'!$G$75:$AB$138,,MATCH($I121,'ABP REC Calc'!$G$74:$AB$74,0)),'ABP REC Calc'!$C$75:$C$138,'ABP REC Spend'!$E121,'ABP REC Calc'!$B$75:$B$138,'ABP REC Spend'!$F121)/$C121,
IF(AND(V121&gt;0,(W$4-$G121)=(1+$B121)),V121*(1-Inputs_ByYear!$D$4),
(IF(AND((W$4-$G121)&lt;(21+$B121),(W$4-$G121)&gt;(1+$B121)),V121*(1-Inputs_ByYear!$D$4),0))))</f>
        <v>15980038.701946756</v>
      </c>
      <c r="X121" s="233">
        <f>IF(X$4=$G121+$B121,SUMIFS(INDEX('ABP REC Calc'!$G$75:$AB$138,,MATCH($I121,'ABP REC Calc'!$G$74:$AB$74,0)),'ABP REC Calc'!$C$75:$C$138,'ABP REC Spend'!$E121,'ABP REC Calc'!$B$75:$B$138,'ABP REC Spend'!$F121)/$C121,
IF(AND(W121&gt;0,(X$4-$G121)=(1+$B121)),W121*(1-Inputs_ByYear!$D$4),
(IF(AND((X$4-$G121)&lt;(21+$B121),(X$4-$G121)&gt;(1+$B121)),W121*(1-Inputs_ByYear!$D$4),0))))</f>
        <v>15900138.508437023</v>
      </c>
      <c r="Y121" s="233">
        <f>IF(Y$4=$G121+$B121,SUMIFS(INDEX('ABP REC Calc'!$G$75:$AB$138,,MATCH($I121,'ABP REC Calc'!$G$74:$AB$74,0)),'ABP REC Calc'!$C$75:$C$138,'ABP REC Spend'!$E121,'ABP REC Calc'!$B$75:$B$138,'ABP REC Spend'!$F121)/$C121,
IF(AND(X121&gt;0,(Y$4-$G121)=(1+$B121)),X121*(1-Inputs_ByYear!$D$4),
(IF(AND((Y$4-$G121)&lt;(21+$B121),(Y$4-$G121)&gt;(1+$B121)),X121*(1-Inputs_ByYear!$D$4),0))))</f>
        <v>15820637.815894837</v>
      </c>
      <c r="Z121" s="233">
        <f>IF(Z$4=$G121+$B121,SUMIFS(INDEX('ABP REC Calc'!$G$75:$AB$138,,MATCH($I121,'ABP REC Calc'!$G$74:$AB$74,0)),'ABP REC Calc'!$C$75:$C$138,'ABP REC Spend'!$E121,'ABP REC Calc'!$B$75:$B$138,'ABP REC Spend'!$F121)/$C121,
IF(AND(Y121&gt;0,(Z$4-$G121)=(1+$B121)),Y121*(1-Inputs_ByYear!$D$4),
(IF(AND((Z$4-$G121)&lt;(21+$B121),(Z$4-$G121)&gt;(1+$B121)),Y121*(1-Inputs_ByYear!$D$4),0))))</f>
        <v>15741534.626815362</v>
      </c>
      <c r="AA121" s="233">
        <f>IF(AA$4=$G121+$B121,SUMIFS(INDEX('ABP REC Calc'!$G$75:$AB$138,,MATCH($I121,'ABP REC Calc'!$G$74:$AB$74,0)),'ABP REC Calc'!$C$75:$C$138,'ABP REC Spend'!$E121,'ABP REC Calc'!$B$75:$B$138,'ABP REC Spend'!$F121)/$C121,
IF(AND(Z121&gt;0,(AA$4-$G121)=(1+$B121)),Z121*(1-Inputs_ByYear!$D$4),
(IF(AND((AA$4-$G121)&lt;(21+$B121),(AA$4-$G121)&gt;(1+$B121)),Z121*(1-Inputs_ByYear!$D$4),0))))</f>
        <v>15662826.953681285</v>
      </c>
      <c r="AB121" s="233">
        <f>IF(AB$4=$G121+$B121,SUMIFS(INDEX('ABP REC Calc'!$G$75:$AB$138,,MATCH($I121,'ABP REC Calc'!$G$74:$AB$74,0)),'ABP REC Calc'!$C$75:$C$138,'ABP REC Spend'!$E121,'ABP REC Calc'!$B$75:$B$138,'ABP REC Spend'!$F121)/$C121,
IF(AND(AA121&gt;0,(AB$4-$G121)=(1+$B121)),AA121*(1-Inputs_ByYear!$D$4),
(IF(AND((AB$4-$G121)&lt;(21+$B121),(AB$4-$G121)&gt;(1+$B121)),AA121*(1-Inputs_ByYear!$D$4),0))))</f>
        <v>15584512.818912879</v>
      </c>
      <c r="AC121" s="233">
        <f>IF(AC$4=$G121+$B121,SUMIFS(INDEX('ABP REC Calc'!$G$75:$AB$138,,MATCH($I121,'ABP REC Calc'!$G$74:$AB$74,0)),'ABP REC Calc'!$C$75:$C$138,'ABP REC Spend'!$E121,'ABP REC Calc'!$B$75:$B$138,'ABP REC Spend'!$F121)/$C121,
IF(AND(AB121&gt;0,(AC$4-$G121)=(1+$B121)),AB121*(1-Inputs_ByYear!$D$4),
(IF(AND((AC$4-$G121)&lt;(21+$B121),(AC$4-$G121)&gt;(1+$B121)),AB121*(1-Inputs_ByYear!$D$4),0))))</f>
        <v>15506590.254818315</v>
      </c>
      <c r="AD121" s="233">
        <f>IF(AD$4=$G121+$B121,SUMIFS(INDEX('ABP REC Calc'!$G$75:$AB$138,,MATCH($I121,'ABP REC Calc'!$G$74:$AB$74,0)),'ABP REC Calc'!$C$75:$C$138,'ABP REC Spend'!$E121,'ABP REC Calc'!$B$75:$B$138,'ABP REC Spend'!$F121)/$C121,
IF(AND(AC121&gt;0,(AD$4-$G121)=(1+$B121)),AC121*(1-Inputs_ByYear!$D$4),
(IF(AND((AD$4-$G121)&lt;(21+$B121),(AD$4-$G121)&gt;(1+$B121)),AC121*(1-Inputs_ByYear!$D$4),0))))</f>
        <v>15429057.303544223</v>
      </c>
      <c r="AE121" s="233">
        <f>IF(AE$4=$G121+$B121,SUMIFS(INDEX('ABP REC Calc'!$G$75:$AB$138,,MATCH($I121,'ABP REC Calc'!$G$74:$AB$74,0)),'ABP REC Calc'!$C$75:$C$138,'ABP REC Spend'!$E121,'ABP REC Calc'!$B$75:$B$138,'ABP REC Spend'!$F121)/$C121,
IF(AND(AD121&gt;0,(AE$4-$G121)=(1+$B121)),AD121*(1-Inputs_ByYear!$D$4),
(IF(AND((AE$4-$G121)&lt;(21+$B121),(AE$4-$G121)&gt;(1+$B121)),AD121*(1-Inputs_ByYear!$D$4),0))))</f>
        <v>15351912.017026503</v>
      </c>
      <c r="AF121" s="233">
        <f>IF(AF$4=$G121+$B121,SUMIFS(INDEX('ABP REC Calc'!$G$75:$AB$138,,MATCH($I121,'ABP REC Calc'!$G$74:$AB$74,0)),'ABP REC Calc'!$C$75:$C$138,'ABP REC Spend'!$E121,'ABP REC Calc'!$B$75:$B$138,'ABP REC Spend'!$F121)/$C121,
IF(AND(AE121&gt;0,(AF$4-$G121)=(1+$B121)),AE121*(1-Inputs_ByYear!$D$4),
(IF(AND((AF$4-$G121)&lt;(21+$B121),(AF$4-$G121)&gt;(1+$B121)),AE121*(1-Inputs_ByYear!$D$4),0))))</f>
        <v>15275152.45694137</v>
      </c>
      <c r="AG121" s="233">
        <f>IF(AG$4=$G121+$B121,SUMIFS(INDEX('ABP REC Calc'!$G$75:$AB$138,,MATCH($I121,'ABP REC Calc'!$G$74:$AB$74,0)),'ABP REC Calc'!$C$75:$C$138,'ABP REC Spend'!$E121,'ABP REC Calc'!$B$75:$B$138,'ABP REC Spend'!$F121)/$C121,
IF(AND(AF121&gt;0,(AG$4-$G121)=(1+$B121)),AF121*(1-Inputs_ByYear!$D$4),
(IF(AND((AG$4-$G121)&lt;(21+$B121),(AG$4-$G121)&gt;(1+$B121)),AF121*(1-Inputs_ByYear!$D$4),0))))</f>
        <v>15198776.694656663</v>
      </c>
      <c r="AH121" s="233">
        <f>IF(AH$4=$G121+$B121,SUMIFS(INDEX('ABP REC Calc'!$G$75:$AB$138,,MATCH($I121,'ABP REC Calc'!$G$74:$AB$74,0)),'ABP REC Calc'!$C$75:$C$138,'ABP REC Spend'!$E121,'ABP REC Calc'!$B$75:$B$138,'ABP REC Spend'!$F121)/$C121,
IF(AND(AG121&gt;0,(AH$4-$G121)=(1+$B121)),AG121*(1-Inputs_ByYear!$D$4),
(IF(AND((AH$4-$G121)&lt;(21+$B121),(AH$4-$G121)&gt;(1+$B121)),AG121*(1-Inputs_ByYear!$D$4),0))))</f>
        <v>15122782.81118338</v>
      </c>
    </row>
    <row r="122" spans="2:34" ht="14.75" customHeight="1" x14ac:dyDescent="0.25">
      <c r="B122" s="332" cm="1">
        <f t="array" ref="B122">INDEX(Inputs_ByYear!$D$78:$D$83, MATCH('ABP REC Spend'!$E122, Inputs_ByYear!$B$78:$B$83,0),)</f>
        <v>2</v>
      </c>
      <c r="C122" s="332" cm="1">
        <f t="array" ref="C122">INDEX(Inputs_ByYear!$D$60:$D$65, MATCH('ABP REC Spend'!$E122,Inputs_ByYear!$B$60:$B$65,0),)</f>
        <v>20</v>
      </c>
      <c r="D122" s="332" t="str" cm="1">
        <f t="array" ref="D122">INDEX(Inputs_ByYear!$D$69:$D$74, MATCH('ABP REC Spend'!$E122, Inputs_ByYear!$B$69:$B$74,0),)</f>
        <v>n/a</v>
      </c>
      <c r="E122" s="222" t="s">
        <v>235</v>
      </c>
      <c r="F122" s="219" t="s">
        <v>259</v>
      </c>
      <c r="G122" s="219">
        <f t="shared" si="6"/>
        <v>2028</v>
      </c>
      <c r="H122" s="219"/>
      <c r="I122" s="227" t="s">
        <v>26</v>
      </c>
      <c r="J122" s="234">
        <v>0</v>
      </c>
      <c r="K122" s="234">
        <v>0</v>
      </c>
      <c r="L122" s="233">
        <f>IF(L$4=$G122+$B122,SUMIFS(INDEX('ABP REC Calc'!$G$75:$AB$138,,MATCH($I122,'ABP REC Calc'!$G$74:$AB$74,0)),'ABP REC Calc'!$C$75:$C$138,'ABP REC Spend'!$E122,'ABP REC Calc'!$B$75:$B$138,'ABP REC Spend'!$F122)/$C122,
IF(AND(K122&gt;0,(L$4-$G122)=(1+$B122)),K122*(1-Inputs_ByYear!$D$4),
(IF(AND((L$4-$G122)&lt;(21+$B122),(L$4-$G122)&gt;(1+$B122)),K122*(1-Inputs_ByYear!$D$4),0))))</f>
        <v>0</v>
      </c>
      <c r="M122" s="233">
        <f>IF(M$4=$G122+$B122,SUMIFS(INDEX('ABP REC Calc'!$G$75:$AB$138,,MATCH($I122,'ABP REC Calc'!$G$74:$AB$74,0)),'ABP REC Calc'!$C$75:$C$138,'ABP REC Spend'!$E122,'ABP REC Calc'!$B$75:$B$138,'ABP REC Spend'!$F122)/$C122,
IF(AND(L122&gt;0,(M$4-$G122)=(1+$B122)),L122*(1-Inputs_ByYear!$D$4),
(IF(AND((M$4-$G122)&lt;(21+$B122),(M$4-$G122)&gt;(1+$B122)),L122*(1-Inputs_ByYear!$D$4),0))))</f>
        <v>0</v>
      </c>
      <c r="N122" s="233">
        <f>IF(N$4=$G122+$B122,SUMIFS(INDEX('ABP REC Calc'!$G$75:$AB$138,,MATCH($I122,'ABP REC Calc'!$G$74:$AB$74,0)),'ABP REC Calc'!$C$75:$C$138,'ABP REC Spend'!$E122,'ABP REC Calc'!$B$75:$B$138,'ABP REC Spend'!$F122)/$C122,
IF(AND(M122&gt;0,(N$4-$G122)=(1+$B122)),M122*(1-Inputs_ByYear!$D$4),
(IF(AND((N$4-$G122)&lt;(21+$B122),(N$4-$G122)&gt;(1+$B122)),M122*(1-Inputs_ByYear!$D$4),0))))</f>
        <v>0</v>
      </c>
      <c r="O122" s="233">
        <f>IF(O$4=$G122+$B122,SUMIFS(INDEX('ABP REC Calc'!$G$75:$AB$138,,MATCH($I122,'ABP REC Calc'!$G$74:$AB$74,0)),'ABP REC Calc'!$C$75:$C$138,'ABP REC Spend'!$E122,'ABP REC Calc'!$B$75:$B$138,'ABP REC Spend'!$F122)/$C122,
IF(AND(N122&gt;0,(O$4-$G122)=(1+$B122)),N122*(1-Inputs_ByYear!$D$4),
(IF(AND((O$4-$G122)&lt;(21+$B122),(O$4-$G122)&gt;(1+$B122)),N122*(1-Inputs_ByYear!$D$4),0))))</f>
        <v>0</v>
      </c>
      <c r="P122" s="233">
        <f>IF(P$4=$G122+$B122,SUMIFS(INDEX('ABP REC Calc'!$G$75:$AB$138,,MATCH($I122,'ABP REC Calc'!$G$74:$AB$74,0)),'ABP REC Calc'!$C$75:$C$138,'ABP REC Spend'!$E122,'ABP REC Calc'!$B$75:$B$138,'ABP REC Spend'!$F122)/$C122,
IF(AND(O122&gt;0,(P$4-$G122)=(1+$B122)),O122*(1-Inputs_ByYear!$D$4),
(IF(AND((P$4-$G122)&lt;(21+$B122),(P$4-$G122)&gt;(1+$B122)),O122*(1-Inputs_ByYear!$D$4),0))))</f>
        <v>16467526.668090243</v>
      </c>
      <c r="Q122" s="233">
        <f>IF(Q$4=$G122+$B122,SUMIFS(INDEX('ABP REC Calc'!$G$75:$AB$138,,MATCH($I122,'ABP REC Calc'!$G$74:$AB$74,0)),'ABP REC Calc'!$C$75:$C$138,'ABP REC Spend'!$E122,'ABP REC Calc'!$B$75:$B$138,'ABP REC Spend'!$F122)/$C122,
IF(AND(P122&gt;0,(Q$4-$G122)=(1+$B122)),P122*(1-Inputs_ByYear!$D$4),
(IF(AND((Q$4-$G122)&lt;(21+$B122),(Q$4-$G122)&gt;(1+$B122)),P122*(1-Inputs_ByYear!$D$4),0))))</f>
        <v>16385189.034749791</v>
      </c>
      <c r="R122" s="233">
        <f>IF(R$4=$G122+$B122,SUMIFS(INDEX('ABP REC Calc'!$G$75:$AB$138,,MATCH($I122,'ABP REC Calc'!$G$74:$AB$74,0)),'ABP REC Calc'!$C$75:$C$138,'ABP REC Spend'!$E122,'ABP REC Calc'!$B$75:$B$138,'ABP REC Spend'!$F122)/$C122,
IF(AND(Q122&gt;0,(R$4-$G122)=(1+$B122)),Q122*(1-Inputs_ByYear!$D$4),
(IF(AND((R$4-$G122)&lt;(21+$B122),(R$4-$G122)&gt;(1+$B122)),Q122*(1-Inputs_ByYear!$D$4),0))))</f>
        <v>16303263.089576041</v>
      </c>
      <c r="S122" s="233">
        <f>IF(S$4=$G122+$B122,SUMIFS(INDEX('ABP REC Calc'!$G$75:$AB$138,,MATCH($I122,'ABP REC Calc'!$G$74:$AB$74,0)),'ABP REC Calc'!$C$75:$C$138,'ABP REC Spend'!$E122,'ABP REC Calc'!$B$75:$B$138,'ABP REC Spend'!$F122)/$C122,
IF(AND(R122&gt;0,(S$4-$G122)=(1+$B122)),R122*(1-Inputs_ByYear!$D$4),
(IF(AND((S$4-$G122)&lt;(21+$B122),(S$4-$G122)&gt;(1+$B122)),R122*(1-Inputs_ByYear!$D$4),0))))</f>
        <v>16221746.774128161</v>
      </c>
      <c r="T122" s="233">
        <f>IF(T$4=$G122+$B122,SUMIFS(INDEX('ABP REC Calc'!$G$75:$AB$138,,MATCH($I122,'ABP REC Calc'!$G$74:$AB$74,0)),'ABP REC Calc'!$C$75:$C$138,'ABP REC Spend'!$E122,'ABP REC Calc'!$B$75:$B$138,'ABP REC Spend'!$F122)/$C122,
IF(AND(S122&gt;0,(T$4-$G122)=(1+$B122)),S122*(1-Inputs_ByYear!$D$4),
(IF(AND((T$4-$G122)&lt;(21+$B122),(T$4-$G122)&gt;(1+$B122)),S122*(1-Inputs_ByYear!$D$4),0))))</f>
        <v>16140638.040257521</v>
      </c>
      <c r="U122" s="233">
        <f>IF(U$4=$G122+$B122,SUMIFS(INDEX('ABP REC Calc'!$G$75:$AB$138,,MATCH($I122,'ABP REC Calc'!$G$74:$AB$74,0)),'ABP REC Calc'!$C$75:$C$138,'ABP REC Spend'!$E122,'ABP REC Calc'!$B$75:$B$138,'ABP REC Spend'!$F122)/$C122,
IF(AND(T122&gt;0,(U$4-$G122)=(1+$B122)),T122*(1-Inputs_ByYear!$D$4),
(IF(AND((U$4-$G122)&lt;(21+$B122),(U$4-$G122)&gt;(1+$B122)),T122*(1-Inputs_ByYear!$D$4),0))))</f>
        <v>16059934.850056233</v>
      </c>
      <c r="V122" s="233">
        <f>IF(V$4=$G122+$B122,SUMIFS(INDEX('ABP REC Calc'!$G$75:$AB$138,,MATCH($I122,'ABP REC Calc'!$G$74:$AB$74,0)),'ABP REC Calc'!$C$75:$C$138,'ABP REC Spend'!$E122,'ABP REC Calc'!$B$75:$B$138,'ABP REC Spend'!$F122)/$C122,
IF(AND(U122&gt;0,(V$4-$G122)=(1+$B122)),U122*(1-Inputs_ByYear!$D$4),
(IF(AND((V$4-$G122)&lt;(21+$B122),(V$4-$G122)&gt;(1+$B122)),U122*(1-Inputs_ByYear!$D$4),0))))</f>
        <v>15979635.175805952</v>
      </c>
      <c r="W122" s="233">
        <f>IF(W$4=$G122+$B122,SUMIFS(INDEX('ABP REC Calc'!$G$75:$AB$138,,MATCH($I122,'ABP REC Calc'!$G$74:$AB$74,0)),'ABP REC Calc'!$C$75:$C$138,'ABP REC Spend'!$E122,'ABP REC Calc'!$B$75:$B$138,'ABP REC Spend'!$F122)/$C122,
IF(AND(V122&gt;0,(W$4-$G122)=(1+$B122)),V122*(1-Inputs_ByYear!$D$4),
(IF(AND((W$4-$G122)&lt;(21+$B122),(W$4-$G122)&gt;(1+$B122)),V122*(1-Inputs_ByYear!$D$4),0))))</f>
        <v>15899736.999926923</v>
      </c>
      <c r="X122" s="233">
        <f>IF(X$4=$G122+$B122,SUMIFS(INDEX('ABP REC Calc'!$G$75:$AB$138,,MATCH($I122,'ABP REC Calc'!$G$74:$AB$74,0)),'ABP REC Calc'!$C$75:$C$138,'ABP REC Spend'!$E122,'ABP REC Calc'!$B$75:$B$138,'ABP REC Spend'!$F122)/$C122,
IF(AND(W122&gt;0,(X$4-$G122)=(1+$B122)),W122*(1-Inputs_ByYear!$D$4),
(IF(AND((X$4-$G122)&lt;(21+$B122),(X$4-$G122)&gt;(1+$B122)),W122*(1-Inputs_ByYear!$D$4),0))))</f>
        <v>15820238.314927287</v>
      </c>
      <c r="Y122" s="233">
        <f>IF(Y$4=$G122+$B122,SUMIFS(INDEX('ABP REC Calc'!$G$75:$AB$138,,MATCH($I122,'ABP REC Calc'!$G$74:$AB$74,0)),'ABP REC Calc'!$C$75:$C$138,'ABP REC Spend'!$E122,'ABP REC Calc'!$B$75:$B$138,'ABP REC Spend'!$F122)/$C122,
IF(AND(X122&gt;0,(Y$4-$G122)=(1+$B122)),X122*(1-Inputs_ByYear!$D$4),
(IF(AND((Y$4-$G122)&lt;(21+$B122),(Y$4-$G122)&gt;(1+$B122)),X122*(1-Inputs_ByYear!$D$4),0))))</f>
        <v>15741137.123352651</v>
      </c>
      <c r="Z122" s="233">
        <f>IF(Z$4=$G122+$B122,SUMIFS(INDEX('ABP REC Calc'!$G$75:$AB$138,,MATCH($I122,'ABP REC Calc'!$G$74:$AB$74,0)),'ABP REC Calc'!$C$75:$C$138,'ABP REC Spend'!$E122,'ABP REC Calc'!$B$75:$B$138,'ABP REC Spend'!$F122)/$C122,
IF(AND(Y122&gt;0,(Z$4-$G122)=(1+$B122)),Y122*(1-Inputs_ByYear!$D$4),
(IF(AND((Z$4-$G122)&lt;(21+$B122),(Z$4-$G122)&gt;(1+$B122)),Y122*(1-Inputs_ByYear!$D$4),0))))</f>
        <v>15662431.437735887</v>
      </c>
      <c r="AA122" s="233">
        <f>IF(AA$4=$G122+$B122,SUMIFS(INDEX('ABP REC Calc'!$G$75:$AB$138,,MATCH($I122,'ABP REC Calc'!$G$74:$AB$74,0)),'ABP REC Calc'!$C$75:$C$138,'ABP REC Spend'!$E122,'ABP REC Calc'!$B$75:$B$138,'ABP REC Spend'!$F122)/$C122,
IF(AND(Z122&gt;0,(AA$4-$G122)=(1+$B122)),Z122*(1-Inputs_ByYear!$D$4),
(IF(AND((AA$4-$G122)&lt;(21+$B122),(AA$4-$G122)&gt;(1+$B122)),Z122*(1-Inputs_ByYear!$D$4),0))))</f>
        <v>15584119.280547207</v>
      </c>
      <c r="AB122" s="233">
        <f>IF(AB$4=$G122+$B122,SUMIFS(INDEX('ABP REC Calc'!$G$75:$AB$138,,MATCH($I122,'ABP REC Calc'!$G$74:$AB$74,0)),'ABP REC Calc'!$C$75:$C$138,'ABP REC Spend'!$E122,'ABP REC Calc'!$B$75:$B$138,'ABP REC Spend'!$F122)/$C122,
IF(AND(AA122&gt;0,(AB$4-$G122)=(1+$B122)),AA122*(1-Inputs_ByYear!$D$4),
(IF(AND((AB$4-$G122)&lt;(21+$B122),(AB$4-$G122)&gt;(1+$B122)),AA122*(1-Inputs_ByYear!$D$4),0))))</f>
        <v>15506198.684144471</v>
      </c>
      <c r="AC122" s="233">
        <f>IF(AC$4=$G122+$B122,SUMIFS(INDEX('ABP REC Calc'!$G$75:$AB$138,,MATCH($I122,'ABP REC Calc'!$G$74:$AB$74,0)),'ABP REC Calc'!$C$75:$C$138,'ABP REC Spend'!$E122,'ABP REC Calc'!$B$75:$B$138,'ABP REC Spend'!$F122)/$C122,
IF(AND(AB122&gt;0,(AC$4-$G122)=(1+$B122)),AB122*(1-Inputs_ByYear!$D$4),
(IF(AND((AC$4-$G122)&lt;(21+$B122),(AC$4-$G122)&gt;(1+$B122)),AB122*(1-Inputs_ByYear!$D$4),0))))</f>
        <v>15428667.690723749</v>
      </c>
      <c r="AD122" s="233">
        <f>IF(AD$4=$G122+$B122,SUMIFS(INDEX('ABP REC Calc'!$G$75:$AB$138,,MATCH($I122,'ABP REC Calc'!$G$74:$AB$74,0)),'ABP REC Calc'!$C$75:$C$138,'ABP REC Spend'!$E122,'ABP REC Calc'!$B$75:$B$138,'ABP REC Spend'!$F122)/$C122,
IF(AND(AC122&gt;0,(AD$4-$G122)=(1+$B122)),AC122*(1-Inputs_ByYear!$D$4),
(IF(AND((AD$4-$G122)&lt;(21+$B122),(AD$4-$G122)&gt;(1+$B122)),AC122*(1-Inputs_ByYear!$D$4),0))))</f>
        <v>15351524.35227013</v>
      </c>
      <c r="AE122" s="233">
        <f>IF(AE$4=$G122+$B122,SUMIFS(INDEX('ABP REC Calc'!$G$75:$AB$138,,MATCH($I122,'ABP REC Calc'!$G$74:$AB$74,0)),'ABP REC Calc'!$C$75:$C$138,'ABP REC Spend'!$E122,'ABP REC Calc'!$B$75:$B$138,'ABP REC Spend'!$F122)/$C122,
IF(AND(AD122&gt;0,(AE$4-$G122)=(1+$B122)),AD122*(1-Inputs_ByYear!$D$4),
(IF(AND((AE$4-$G122)&lt;(21+$B122),(AE$4-$G122)&gt;(1+$B122)),AD122*(1-Inputs_ByYear!$D$4),0))))</f>
        <v>15274766.73050878</v>
      </c>
      <c r="AF122" s="233">
        <f>IF(AF$4=$G122+$B122,SUMIFS(INDEX('ABP REC Calc'!$G$75:$AB$138,,MATCH($I122,'ABP REC Calc'!$G$74:$AB$74,0)),'ABP REC Calc'!$C$75:$C$138,'ABP REC Spend'!$E122,'ABP REC Calc'!$B$75:$B$138,'ABP REC Spend'!$F122)/$C122,
IF(AND(AE122&gt;0,(AF$4-$G122)=(1+$B122)),AE122*(1-Inputs_ByYear!$D$4),
(IF(AND((AF$4-$G122)&lt;(21+$B122),(AF$4-$G122)&gt;(1+$B122)),AE122*(1-Inputs_ByYear!$D$4),0))))</f>
        <v>15198392.896856235</v>
      </c>
      <c r="AG122" s="233">
        <f>IF(AG$4=$G122+$B122,SUMIFS(INDEX('ABP REC Calc'!$G$75:$AB$138,,MATCH($I122,'ABP REC Calc'!$G$74:$AB$74,0)),'ABP REC Calc'!$C$75:$C$138,'ABP REC Spend'!$E122,'ABP REC Calc'!$B$75:$B$138,'ABP REC Spend'!$F122)/$C122,
IF(AND(AF122&gt;0,(AG$4-$G122)=(1+$B122)),AF122*(1-Inputs_ByYear!$D$4),
(IF(AND((AG$4-$G122)&lt;(21+$B122),(AG$4-$G122)&gt;(1+$B122)),AF122*(1-Inputs_ByYear!$D$4),0))))</f>
        <v>15122400.932371954</v>
      </c>
      <c r="AH122" s="233">
        <f>IF(AH$4=$G122+$B122,SUMIFS(INDEX('ABP REC Calc'!$G$75:$AB$138,,MATCH($I122,'ABP REC Calc'!$G$74:$AB$74,0)),'ABP REC Calc'!$C$75:$C$138,'ABP REC Spend'!$E122,'ABP REC Calc'!$B$75:$B$138,'ABP REC Spend'!$F122)/$C122,
IF(AND(AG122&gt;0,(AH$4-$G122)=(1+$B122)),AG122*(1-Inputs_ByYear!$D$4),
(IF(AND((AH$4-$G122)&lt;(21+$B122),(AH$4-$G122)&gt;(1+$B122)),AG122*(1-Inputs_ByYear!$D$4),0))))</f>
        <v>15046788.927710094</v>
      </c>
    </row>
    <row r="123" spans="2:34" ht="14.75" customHeight="1" x14ac:dyDescent="0.25">
      <c r="B123" s="332" cm="1">
        <f t="array" ref="B123">INDEX(Inputs_ByYear!$D$78:$D$83, MATCH('ABP REC Spend'!$E123, Inputs_ByYear!$B$78:$B$83,0),)</f>
        <v>2</v>
      </c>
      <c r="C123" s="332" cm="1">
        <f t="array" ref="C123">INDEX(Inputs_ByYear!$D$60:$D$65, MATCH('ABP REC Spend'!$E123,Inputs_ByYear!$B$60:$B$65,0),)</f>
        <v>20</v>
      </c>
      <c r="D123" s="332" t="str" cm="1">
        <f t="array" ref="D123">INDEX(Inputs_ByYear!$D$69:$D$74, MATCH('ABP REC Spend'!$E123, Inputs_ByYear!$B$69:$B$74,0),)</f>
        <v>n/a</v>
      </c>
      <c r="E123" s="222" t="s">
        <v>235</v>
      </c>
      <c r="F123" s="219" t="s">
        <v>259</v>
      </c>
      <c r="G123" s="219">
        <f t="shared" si="6"/>
        <v>2029</v>
      </c>
      <c r="H123" s="219"/>
      <c r="I123" s="227" t="s">
        <v>27</v>
      </c>
      <c r="J123" s="234">
        <v>0</v>
      </c>
      <c r="K123" s="234">
        <v>0</v>
      </c>
      <c r="L123" s="233">
        <f>IF(L$4=$G123+$B123,SUMIFS(INDEX('ABP REC Calc'!$G$75:$AB$138,,MATCH($I123,'ABP REC Calc'!$G$74:$AB$74,0)),'ABP REC Calc'!$C$75:$C$138,'ABP REC Spend'!$E123,'ABP REC Calc'!$B$75:$B$138,'ABP REC Spend'!$F123)/$C123,
IF(AND(K123&gt;0,(L$4-$G123)=(1+$B123)),K123*(1-Inputs_ByYear!$D$4),
(IF(AND((L$4-$G123)&lt;(21+$B123),(L$4-$G123)&gt;(1+$B123)),K123*(1-Inputs_ByYear!$D$4),0))))</f>
        <v>0</v>
      </c>
      <c r="M123" s="233">
        <f>IF(M$4=$G123+$B123,SUMIFS(INDEX('ABP REC Calc'!$G$75:$AB$138,,MATCH($I123,'ABP REC Calc'!$G$74:$AB$74,0)),'ABP REC Calc'!$C$75:$C$138,'ABP REC Spend'!$E123,'ABP REC Calc'!$B$75:$B$138,'ABP REC Spend'!$F123)/$C123,
IF(AND(L123&gt;0,(M$4-$G123)=(1+$B123)),L123*(1-Inputs_ByYear!$D$4),
(IF(AND((M$4-$G123)&lt;(21+$B123),(M$4-$G123)&gt;(1+$B123)),L123*(1-Inputs_ByYear!$D$4),0))))</f>
        <v>0</v>
      </c>
      <c r="N123" s="233">
        <f>IF(N$4=$G123+$B123,SUMIFS(INDEX('ABP REC Calc'!$G$75:$AB$138,,MATCH($I123,'ABP REC Calc'!$G$74:$AB$74,0)),'ABP REC Calc'!$C$75:$C$138,'ABP REC Spend'!$E123,'ABP REC Calc'!$B$75:$B$138,'ABP REC Spend'!$F123)/$C123,
IF(AND(M123&gt;0,(N$4-$G123)=(1+$B123)),M123*(1-Inputs_ByYear!$D$4),
(IF(AND((N$4-$G123)&lt;(21+$B123),(N$4-$G123)&gt;(1+$B123)),M123*(1-Inputs_ByYear!$D$4),0))))</f>
        <v>0</v>
      </c>
      <c r="O123" s="233">
        <f>IF(O$4=$G123+$B123,SUMIFS(INDEX('ABP REC Calc'!$G$75:$AB$138,,MATCH($I123,'ABP REC Calc'!$G$74:$AB$74,0)),'ABP REC Calc'!$C$75:$C$138,'ABP REC Spend'!$E123,'ABP REC Calc'!$B$75:$B$138,'ABP REC Spend'!$F123)/$C123,
IF(AND(N123&gt;0,(O$4-$G123)=(1+$B123)),N123*(1-Inputs_ByYear!$D$4),
(IF(AND((O$4-$G123)&lt;(21+$B123),(O$4-$G123)&gt;(1+$B123)),N123*(1-Inputs_ByYear!$D$4),0))))</f>
        <v>0</v>
      </c>
      <c r="P123" s="233">
        <f>IF(P$4=$G123+$B123,SUMIFS(INDEX('ABP REC Calc'!$G$75:$AB$138,,MATCH($I123,'ABP REC Calc'!$G$74:$AB$74,0)),'ABP REC Calc'!$C$75:$C$138,'ABP REC Spend'!$E123,'ABP REC Calc'!$B$75:$B$138,'ABP REC Spend'!$F123)/$C123,
IF(AND(O123&gt;0,(P$4-$G123)=(1+$B123)),O123*(1-Inputs_ByYear!$D$4),
(IF(AND((P$4-$G123)&lt;(21+$B123),(P$4-$G123)&gt;(1+$B123)),O123*(1-Inputs_ByYear!$D$4),0))))</f>
        <v>0</v>
      </c>
      <c r="Q123" s="233">
        <f>IF(Q$4=$G123+$B123,SUMIFS(INDEX('ABP REC Calc'!$G$75:$AB$138,,MATCH($I123,'ABP REC Calc'!$G$74:$AB$74,0)),'ABP REC Calc'!$C$75:$C$138,'ABP REC Spend'!$E123,'ABP REC Calc'!$B$75:$B$138,'ABP REC Spend'!$F123)/$C123,
IF(AND(P123&gt;0,(Q$4-$G123)=(1+$B123)),P123*(1-Inputs_ByYear!$D$4),
(IF(AND((Q$4-$G123)&lt;(21+$B123),(Q$4-$G123)&gt;(1+$B123)),P123*(1-Inputs_ByYear!$D$4),0))))</f>
        <v>19563421.681691211</v>
      </c>
      <c r="R123" s="233">
        <f>IF(R$4=$G123+$B123,SUMIFS(INDEX('ABP REC Calc'!$G$75:$AB$138,,MATCH($I123,'ABP REC Calc'!$G$74:$AB$74,0)),'ABP REC Calc'!$C$75:$C$138,'ABP REC Spend'!$E123,'ABP REC Calc'!$B$75:$B$138,'ABP REC Spend'!$F123)/$C123,
IF(AND(Q123&gt;0,(R$4-$G123)=(1+$B123)),Q123*(1-Inputs_ByYear!$D$4),
(IF(AND((R$4-$G123)&lt;(21+$B123),(R$4-$G123)&gt;(1+$B123)),Q123*(1-Inputs_ByYear!$D$4),0))))</f>
        <v>19465604.573282756</v>
      </c>
      <c r="S123" s="233">
        <f>IF(S$4=$G123+$B123,SUMIFS(INDEX('ABP REC Calc'!$G$75:$AB$138,,MATCH($I123,'ABP REC Calc'!$G$74:$AB$74,0)),'ABP REC Calc'!$C$75:$C$138,'ABP REC Spend'!$E123,'ABP REC Calc'!$B$75:$B$138,'ABP REC Spend'!$F123)/$C123,
IF(AND(R123&gt;0,(S$4-$G123)=(1+$B123)),R123*(1-Inputs_ByYear!$D$4),
(IF(AND((S$4-$G123)&lt;(21+$B123),(S$4-$G123)&gt;(1+$B123)),R123*(1-Inputs_ByYear!$D$4),0))))</f>
        <v>19368276.550416343</v>
      </c>
      <c r="T123" s="233">
        <f>IF(T$4=$G123+$B123,SUMIFS(INDEX('ABP REC Calc'!$G$75:$AB$138,,MATCH($I123,'ABP REC Calc'!$G$74:$AB$74,0)),'ABP REC Calc'!$C$75:$C$138,'ABP REC Spend'!$E123,'ABP REC Calc'!$B$75:$B$138,'ABP REC Spend'!$F123)/$C123,
IF(AND(S123&gt;0,(T$4-$G123)=(1+$B123)),S123*(1-Inputs_ByYear!$D$4),
(IF(AND((T$4-$G123)&lt;(21+$B123),(T$4-$G123)&gt;(1+$B123)),S123*(1-Inputs_ByYear!$D$4),0))))</f>
        <v>19271435.16766426</v>
      </c>
      <c r="U123" s="233">
        <f>IF(U$4=$G123+$B123,SUMIFS(INDEX('ABP REC Calc'!$G$75:$AB$138,,MATCH($I123,'ABP REC Calc'!$G$74:$AB$74,0)),'ABP REC Calc'!$C$75:$C$138,'ABP REC Spend'!$E123,'ABP REC Calc'!$B$75:$B$138,'ABP REC Spend'!$F123)/$C123,
IF(AND(T123&gt;0,(U$4-$G123)=(1+$B123)),T123*(1-Inputs_ByYear!$D$4),
(IF(AND((U$4-$G123)&lt;(21+$B123),(U$4-$G123)&gt;(1+$B123)),T123*(1-Inputs_ByYear!$D$4),0))))</f>
        <v>19175077.991825938</v>
      </c>
      <c r="V123" s="233">
        <f>IF(V$4=$G123+$B123,SUMIFS(INDEX('ABP REC Calc'!$G$75:$AB$138,,MATCH($I123,'ABP REC Calc'!$G$74:$AB$74,0)),'ABP REC Calc'!$C$75:$C$138,'ABP REC Spend'!$E123,'ABP REC Calc'!$B$75:$B$138,'ABP REC Spend'!$F123)/$C123,
IF(AND(U123&gt;0,(V$4-$G123)=(1+$B123)),U123*(1-Inputs_ByYear!$D$4),
(IF(AND((V$4-$G123)&lt;(21+$B123),(V$4-$G123)&gt;(1+$B123)),U123*(1-Inputs_ByYear!$D$4),0))))</f>
        <v>19079202.601866808</v>
      </c>
      <c r="W123" s="233">
        <f>IF(W$4=$G123+$B123,SUMIFS(INDEX('ABP REC Calc'!$G$75:$AB$138,,MATCH($I123,'ABP REC Calc'!$G$74:$AB$74,0)),'ABP REC Calc'!$C$75:$C$138,'ABP REC Spend'!$E123,'ABP REC Calc'!$B$75:$B$138,'ABP REC Spend'!$F123)/$C123,
IF(AND(V123&gt;0,(W$4-$G123)=(1+$B123)),V123*(1-Inputs_ByYear!$D$4),
(IF(AND((W$4-$G123)&lt;(21+$B123),(W$4-$G123)&gt;(1+$B123)),V123*(1-Inputs_ByYear!$D$4),0))))</f>
        <v>18983806.588857472</v>
      </c>
      <c r="X123" s="233">
        <f>IF(X$4=$G123+$B123,SUMIFS(INDEX('ABP REC Calc'!$G$75:$AB$138,,MATCH($I123,'ABP REC Calc'!$G$74:$AB$74,0)),'ABP REC Calc'!$C$75:$C$138,'ABP REC Spend'!$E123,'ABP REC Calc'!$B$75:$B$138,'ABP REC Spend'!$F123)/$C123,
IF(AND(W123&gt;0,(X$4-$G123)=(1+$B123)),W123*(1-Inputs_ByYear!$D$4),
(IF(AND((X$4-$G123)&lt;(21+$B123),(X$4-$G123)&gt;(1+$B123)),W123*(1-Inputs_ByYear!$D$4),0))))</f>
        <v>18888887.555913184</v>
      </c>
      <c r="Y123" s="233">
        <f>IF(Y$4=$G123+$B123,SUMIFS(INDEX('ABP REC Calc'!$G$75:$AB$138,,MATCH($I123,'ABP REC Calc'!$G$74:$AB$74,0)),'ABP REC Calc'!$C$75:$C$138,'ABP REC Spend'!$E123,'ABP REC Calc'!$B$75:$B$138,'ABP REC Spend'!$F123)/$C123,
IF(AND(X123&gt;0,(Y$4-$G123)=(1+$B123)),X123*(1-Inputs_ByYear!$D$4),
(IF(AND((Y$4-$G123)&lt;(21+$B123),(Y$4-$G123)&gt;(1+$B123)),X123*(1-Inputs_ByYear!$D$4),0))))</f>
        <v>18794443.118133619</v>
      </c>
      <c r="Z123" s="233">
        <f>IF(Z$4=$G123+$B123,SUMIFS(INDEX('ABP REC Calc'!$G$75:$AB$138,,MATCH($I123,'ABP REC Calc'!$G$74:$AB$74,0)),'ABP REC Calc'!$C$75:$C$138,'ABP REC Spend'!$E123,'ABP REC Calc'!$B$75:$B$138,'ABP REC Spend'!$F123)/$C123,
IF(AND(Y123&gt;0,(Z$4-$G123)=(1+$B123)),Y123*(1-Inputs_ByYear!$D$4),
(IF(AND((Z$4-$G123)&lt;(21+$B123),(Z$4-$G123)&gt;(1+$B123)),Y123*(1-Inputs_ByYear!$D$4),0))))</f>
        <v>18700470.902542952</v>
      </c>
      <c r="AA123" s="233">
        <f>IF(AA$4=$G123+$B123,SUMIFS(INDEX('ABP REC Calc'!$G$75:$AB$138,,MATCH($I123,'ABP REC Calc'!$G$74:$AB$74,0)),'ABP REC Calc'!$C$75:$C$138,'ABP REC Spend'!$E123,'ABP REC Calc'!$B$75:$B$138,'ABP REC Spend'!$F123)/$C123,
IF(AND(Z123&gt;0,(AA$4-$G123)=(1+$B123)),Z123*(1-Inputs_ByYear!$D$4),
(IF(AND((AA$4-$G123)&lt;(21+$B123),(AA$4-$G123)&gt;(1+$B123)),Z123*(1-Inputs_ByYear!$D$4),0))))</f>
        <v>18606968.548030239</v>
      </c>
      <c r="AB123" s="233">
        <f>IF(AB$4=$G123+$B123,SUMIFS(INDEX('ABP REC Calc'!$G$75:$AB$138,,MATCH($I123,'ABP REC Calc'!$G$74:$AB$74,0)),'ABP REC Calc'!$C$75:$C$138,'ABP REC Spend'!$E123,'ABP REC Calc'!$B$75:$B$138,'ABP REC Spend'!$F123)/$C123,
IF(AND(AA123&gt;0,(AB$4-$G123)=(1+$B123)),AA123*(1-Inputs_ByYear!$D$4),
(IF(AND((AB$4-$G123)&lt;(21+$B123),(AB$4-$G123)&gt;(1+$B123)),AA123*(1-Inputs_ByYear!$D$4),0))))</f>
        <v>18513933.705290087</v>
      </c>
      <c r="AC123" s="233">
        <f>IF(AC$4=$G123+$B123,SUMIFS(INDEX('ABP REC Calc'!$G$75:$AB$138,,MATCH($I123,'ABP REC Calc'!$G$74:$AB$74,0)),'ABP REC Calc'!$C$75:$C$138,'ABP REC Spend'!$E123,'ABP REC Calc'!$B$75:$B$138,'ABP REC Spend'!$F123)/$C123,
IF(AND(AB123&gt;0,(AC$4-$G123)=(1+$B123)),AB123*(1-Inputs_ByYear!$D$4),
(IF(AND((AC$4-$G123)&lt;(21+$B123),(AC$4-$G123)&gt;(1+$B123)),AB123*(1-Inputs_ByYear!$D$4),0))))</f>
        <v>18421364.036763635</v>
      </c>
      <c r="AD123" s="233">
        <f>IF(AD$4=$G123+$B123,SUMIFS(INDEX('ABP REC Calc'!$G$75:$AB$138,,MATCH($I123,'ABP REC Calc'!$G$74:$AB$74,0)),'ABP REC Calc'!$C$75:$C$138,'ABP REC Spend'!$E123,'ABP REC Calc'!$B$75:$B$138,'ABP REC Spend'!$F123)/$C123,
IF(AND(AC123&gt;0,(AD$4-$G123)=(1+$B123)),AC123*(1-Inputs_ByYear!$D$4),
(IF(AND((AD$4-$G123)&lt;(21+$B123),(AD$4-$G123)&gt;(1+$B123)),AC123*(1-Inputs_ByYear!$D$4),0))))</f>
        <v>18329257.216579817</v>
      </c>
      <c r="AE123" s="233">
        <f>IF(AE$4=$G123+$B123,SUMIFS(INDEX('ABP REC Calc'!$G$75:$AB$138,,MATCH($I123,'ABP REC Calc'!$G$74:$AB$74,0)),'ABP REC Calc'!$C$75:$C$138,'ABP REC Spend'!$E123,'ABP REC Calc'!$B$75:$B$138,'ABP REC Spend'!$F123)/$C123,
IF(AND(AD123&gt;0,(AE$4-$G123)=(1+$B123)),AD123*(1-Inputs_ByYear!$D$4),
(IF(AND((AE$4-$G123)&lt;(21+$B123),(AE$4-$G123)&gt;(1+$B123)),AD123*(1-Inputs_ByYear!$D$4),0))))</f>
        <v>18237610.93049692</v>
      </c>
      <c r="AF123" s="233">
        <f>IF(AF$4=$G123+$B123,SUMIFS(INDEX('ABP REC Calc'!$G$75:$AB$138,,MATCH($I123,'ABP REC Calc'!$G$74:$AB$74,0)),'ABP REC Calc'!$C$75:$C$138,'ABP REC Spend'!$E123,'ABP REC Calc'!$B$75:$B$138,'ABP REC Spend'!$F123)/$C123,
IF(AND(AE123&gt;0,(AF$4-$G123)=(1+$B123)),AE123*(1-Inputs_ByYear!$D$4),
(IF(AND((AF$4-$G123)&lt;(21+$B123),(AF$4-$G123)&gt;(1+$B123)),AE123*(1-Inputs_ByYear!$D$4),0))))</f>
        <v>18146422.875844434</v>
      </c>
      <c r="AG123" s="233">
        <f>IF(AG$4=$G123+$B123,SUMIFS(INDEX('ABP REC Calc'!$G$75:$AB$138,,MATCH($I123,'ABP REC Calc'!$G$74:$AB$74,0)),'ABP REC Calc'!$C$75:$C$138,'ABP REC Spend'!$E123,'ABP REC Calc'!$B$75:$B$138,'ABP REC Spend'!$F123)/$C123,
IF(AND(AF123&gt;0,(AG$4-$G123)=(1+$B123)),AF123*(1-Inputs_ByYear!$D$4),
(IF(AND((AG$4-$G123)&lt;(21+$B123),(AG$4-$G123)&gt;(1+$B123)),AF123*(1-Inputs_ByYear!$D$4),0))))</f>
        <v>18055690.76146521</v>
      </c>
      <c r="AH123" s="233">
        <f>IF(AH$4=$G123+$B123,SUMIFS(INDEX('ABP REC Calc'!$G$75:$AB$138,,MATCH($I123,'ABP REC Calc'!$G$74:$AB$74,0)),'ABP REC Calc'!$C$75:$C$138,'ABP REC Spend'!$E123,'ABP REC Calc'!$B$75:$B$138,'ABP REC Spend'!$F123)/$C123,
IF(AND(AG123&gt;0,(AH$4-$G123)=(1+$B123)),AG123*(1-Inputs_ByYear!$D$4),
(IF(AND((AH$4-$G123)&lt;(21+$B123),(AH$4-$G123)&gt;(1+$B123)),AG123*(1-Inputs_ByYear!$D$4),0))))</f>
        <v>17965412.307657883</v>
      </c>
    </row>
    <row r="124" spans="2:34" ht="14.75" customHeight="1" x14ac:dyDescent="0.25">
      <c r="B124" s="332" cm="1">
        <f t="array" ref="B124">INDEX(Inputs_ByYear!$D$78:$D$83, MATCH('ABP REC Spend'!$E124, Inputs_ByYear!$B$78:$B$83,0),)</f>
        <v>2</v>
      </c>
      <c r="C124" s="332" cm="1">
        <f t="array" ref="C124">INDEX(Inputs_ByYear!$D$60:$D$65, MATCH('ABP REC Spend'!$E124,Inputs_ByYear!$B$60:$B$65,0),)</f>
        <v>20</v>
      </c>
      <c r="D124" s="332" t="str" cm="1">
        <f t="array" ref="D124">INDEX(Inputs_ByYear!$D$69:$D$74, MATCH('ABP REC Spend'!$E124, Inputs_ByYear!$B$69:$B$74,0),)</f>
        <v>n/a</v>
      </c>
      <c r="E124" s="222" t="s">
        <v>235</v>
      </c>
      <c r="F124" s="219" t="s">
        <v>259</v>
      </c>
      <c r="G124" s="219">
        <f t="shared" si="6"/>
        <v>2030</v>
      </c>
      <c r="H124" s="219"/>
      <c r="I124" s="227" t="s">
        <v>28</v>
      </c>
      <c r="J124" s="234">
        <v>0</v>
      </c>
      <c r="K124" s="234">
        <v>0</v>
      </c>
      <c r="L124" s="233">
        <f>IF(L$4=$G124+$B124,SUMIFS(INDEX('ABP REC Calc'!$G$75:$AB$138,,MATCH($I124,'ABP REC Calc'!$G$74:$AB$74,0)),'ABP REC Calc'!$C$75:$C$138,'ABP REC Spend'!$E124,'ABP REC Calc'!$B$75:$B$138,'ABP REC Spend'!$F124)/$C124,
IF(AND(K124&gt;0,(L$4-$G124)=(1+$B124)),K124*(1-Inputs_ByYear!$D$4),
(IF(AND((L$4-$G124)&lt;(21+$B124),(L$4-$G124)&gt;(1+$B124)),K124*(1-Inputs_ByYear!$D$4),0))))</f>
        <v>0</v>
      </c>
      <c r="M124" s="233">
        <f>IF(M$4=$G124+$B124,SUMIFS(INDEX('ABP REC Calc'!$G$75:$AB$138,,MATCH($I124,'ABP REC Calc'!$G$74:$AB$74,0)),'ABP REC Calc'!$C$75:$C$138,'ABP REC Spend'!$E124,'ABP REC Calc'!$B$75:$B$138,'ABP REC Spend'!$F124)/$C124,
IF(AND(L124&gt;0,(M$4-$G124)=(1+$B124)),L124*(1-Inputs_ByYear!$D$4),
(IF(AND((M$4-$G124)&lt;(21+$B124),(M$4-$G124)&gt;(1+$B124)),L124*(1-Inputs_ByYear!$D$4),0))))</f>
        <v>0</v>
      </c>
      <c r="N124" s="233">
        <f>IF(N$4=$G124+$B124,SUMIFS(INDEX('ABP REC Calc'!$G$75:$AB$138,,MATCH($I124,'ABP REC Calc'!$G$74:$AB$74,0)),'ABP REC Calc'!$C$75:$C$138,'ABP REC Spend'!$E124,'ABP REC Calc'!$B$75:$B$138,'ABP REC Spend'!$F124)/$C124,
IF(AND(M124&gt;0,(N$4-$G124)=(1+$B124)),M124*(1-Inputs_ByYear!$D$4),
(IF(AND((N$4-$G124)&lt;(21+$B124),(N$4-$G124)&gt;(1+$B124)),M124*(1-Inputs_ByYear!$D$4),0))))</f>
        <v>0</v>
      </c>
      <c r="O124" s="233">
        <f>IF(O$4=$G124+$B124,SUMIFS(INDEX('ABP REC Calc'!$G$75:$AB$138,,MATCH($I124,'ABP REC Calc'!$G$74:$AB$74,0)),'ABP REC Calc'!$C$75:$C$138,'ABP REC Spend'!$E124,'ABP REC Calc'!$B$75:$B$138,'ABP REC Spend'!$F124)/$C124,
IF(AND(N124&gt;0,(O$4-$G124)=(1+$B124)),N124*(1-Inputs_ByYear!$D$4),
(IF(AND((O$4-$G124)&lt;(21+$B124),(O$4-$G124)&gt;(1+$B124)),N124*(1-Inputs_ByYear!$D$4),0))))</f>
        <v>0</v>
      </c>
      <c r="P124" s="233">
        <f>IF(P$4=$G124+$B124,SUMIFS(INDEX('ABP REC Calc'!$G$75:$AB$138,,MATCH($I124,'ABP REC Calc'!$G$74:$AB$74,0)),'ABP REC Calc'!$C$75:$C$138,'ABP REC Spend'!$E124,'ABP REC Calc'!$B$75:$B$138,'ABP REC Spend'!$F124)/$C124,
IF(AND(O124&gt;0,(P$4-$G124)=(1+$B124)),O124*(1-Inputs_ByYear!$D$4),
(IF(AND((P$4-$G124)&lt;(21+$B124),(P$4-$G124)&gt;(1+$B124)),O124*(1-Inputs_ByYear!$D$4),0))))</f>
        <v>0</v>
      </c>
      <c r="Q124" s="233">
        <f>IF(Q$4=$G124+$B124,SUMIFS(INDEX('ABP REC Calc'!$G$75:$AB$138,,MATCH($I124,'ABP REC Calc'!$G$74:$AB$74,0)),'ABP REC Calc'!$C$75:$C$138,'ABP REC Spend'!$E124,'ABP REC Calc'!$B$75:$B$138,'ABP REC Spend'!$F124)/$C124,
IF(AND(P124&gt;0,(Q$4-$G124)=(1+$B124)),P124*(1-Inputs_ByYear!$D$4),
(IF(AND((Q$4-$G124)&lt;(21+$B124),(Q$4-$G124)&gt;(1+$B124)),P124*(1-Inputs_ByYear!$D$4),0))))</f>
        <v>0</v>
      </c>
      <c r="R124" s="233">
        <f>IF(R$4=$G124+$B124,SUMIFS(INDEX('ABP REC Calc'!$G$75:$AB$138,,MATCH($I124,'ABP REC Calc'!$G$74:$AB$74,0)),'ABP REC Calc'!$C$75:$C$138,'ABP REC Spend'!$E124,'ABP REC Calc'!$B$75:$B$138,'ABP REC Spend'!$F124)/$C124,
IF(AND(Q124&gt;0,(R$4-$G124)=(1+$B124)),Q124*(1-Inputs_ByYear!$D$4),
(IF(AND((R$4-$G124)&lt;(21+$B124),(R$4-$G124)&gt;(1+$B124)),Q124*(1-Inputs_ByYear!$D$4),0))))</f>
        <v>19367787.464874305</v>
      </c>
      <c r="S124" s="233">
        <f>IF(S$4=$G124+$B124,SUMIFS(INDEX('ABP REC Calc'!$G$75:$AB$138,,MATCH($I124,'ABP REC Calc'!$G$74:$AB$74,0)),'ABP REC Calc'!$C$75:$C$138,'ABP REC Spend'!$E124,'ABP REC Calc'!$B$75:$B$138,'ABP REC Spend'!$F124)/$C124,
IF(AND(R124&gt;0,(S$4-$G124)=(1+$B124)),R124*(1-Inputs_ByYear!$D$4),
(IF(AND((S$4-$G124)&lt;(21+$B124),(S$4-$G124)&gt;(1+$B124)),R124*(1-Inputs_ByYear!$D$4),0))))</f>
        <v>19270948.527549934</v>
      </c>
      <c r="T124" s="233">
        <f>IF(T$4=$G124+$B124,SUMIFS(INDEX('ABP REC Calc'!$G$75:$AB$138,,MATCH($I124,'ABP REC Calc'!$G$74:$AB$74,0)),'ABP REC Calc'!$C$75:$C$138,'ABP REC Spend'!$E124,'ABP REC Calc'!$B$75:$B$138,'ABP REC Spend'!$F124)/$C124,
IF(AND(S124&gt;0,(T$4-$G124)=(1+$B124)),S124*(1-Inputs_ByYear!$D$4),
(IF(AND((T$4-$G124)&lt;(21+$B124),(T$4-$G124)&gt;(1+$B124)),S124*(1-Inputs_ByYear!$D$4),0))))</f>
        <v>19174593.784912184</v>
      </c>
      <c r="U124" s="233">
        <f>IF(U$4=$G124+$B124,SUMIFS(INDEX('ABP REC Calc'!$G$75:$AB$138,,MATCH($I124,'ABP REC Calc'!$G$74:$AB$74,0)),'ABP REC Calc'!$C$75:$C$138,'ABP REC Spend'!$E124,'ABP REC Calc'!$B$75:$B$138,'ABP REC Spend'!$F124)/$C124,
IF(AND(T124&gt;0,(U$4-$G124)=(1+$B124)),T124*(1-Inputs_ByYear!$D$4),
(IF(AND((U$4-$G124)&lt;(21+$B124),(U$4-$G124)&gt;(1+$B124)),T124*(1-Inputs_ByYear!$D$4),0))))</f>
        <v>19078720.815987624</v>
      </c>
      <c r="V124" s="233">
        <f>IF(V$4=$G124+$B124,SUMIFS(INDEX('ABP REC Calc'!$G$75:$AB$138,,MATCH($I124,'ABP REC Calc'!$G$74:$AB$74,0)),'ABP REC Calc'!$C$75:$C$138,'ABP REC Spend'!$E124,'ABP REC Calc'!$B$75:$B$138,'ABP REC Spend'!$F124)/$C124,
IF(AND(U124&gt;0,(V$4-$G124)=(1+$B124)),U124*(1-Inputs_ByYear!$D$4),
(IF(AND((V$4-$G124)&lt;(21+$B124),(V$4-$G124)&gt;(1+$B124)),U124*(1-Inputs_ByYear!$D$4),0))))</f>
        <v>18983327.211907685</v>
      </c>
      <c r="W124" s="233">
        <f>IF(W$4=$G124+$B124,SUMIFS(INDEX('ABP REC Calc'!$G$75:$AB$138,,MATCH($I124,'ABP REC Calc'!$G$74:$AB$74,0)),'ABP REC Calc'!$C$75:$C$138,'ABP REC Spend'!$E124,'ABP REC Calc'!$B$75:$B$138,'ABP REC Spend'!$F124)/$C124,
IF(AND(V124&gt;0,(W$4-$G124)=(1+$B124)),V124*(1-Inputs_ByYear!$D$4),
(IF(AND((W$4-$G124)&lt;(21+$B124),(W$4-$G124)&gt;(1+$B124)),V124*(1-Inputs_ByYear!$D$4),0))))</f>
        <v>18888410.575848147</v>
      </c>
      <c r="X124" s="233">
        <f>IF(X$4=$G124+$B124,SUMIFS(INDEX('ABP REC Calc'!$G$75:$AB$138,,MATCH($I124,'ABP REC Calc'!$G$74:$AB$74,0)),'ABP REC Calc'!$C$75:$C$138,'ABP REC Spend'!$E124,'ABP REC Calc'!$B$75:$B$138,'ABP REC Spend'!$F124)/$C124,
IF(AND(W124&gt;0,(X$4-$G124)=(1+$B124)),W124*(1-Inputs_ByYear!$D$4),
(IF(AND((X$4-$G124)&lt;(21+$B124),(X$4-$G124)&gt;(1+$B124)),W124*(1-Inputs_ByYear!$D$4),0))))</f>
        <v>18793968.522968907</v>
      </c>
      <c r="Y124" s="233">
        <f>IF(Y$4=$G124+$B124,SUMIFS(INDEX('ABP REC Calc'!$G$75:$AB$138,,MATCH($I124,'ABP REC Calc'!$G$74:$AB$74,0)),'ABP REC Calc'!$C$75:$C$138,'ABP REC Spend'!$E124,'ABP REC Calc'!$B$75:$B$138,'ABP REC Spend'!$F124)/$C124,
IF(AND(X124&gt;0,(Y$4-$G124)=(1+$B124)),X124*(1-Inputs_ByYear!$D$4),
(IF(AND((Y$4-$G124)&lt;(21+$B124),(Y$4-$G124)&gt;(1+$B124)),X124*(1-Inputs_ByYear!$D$4),0))))</f>
        <v>18699998.680354062</v>
      </c>
      <c r="Z124" s="233">
        <f>IF(Z$4=$G124+$B124,SUMIFS(INDEX('ABP REC Calc'!$G$75:$AB$138,,MATCH($I124,'ABP REC Calc'!$G$74:$AB$74,0)),'ABP REC Calc'!$C$75:$C$138,'ABP REC Spend'!$E124,'ABP REC Calc'!$B$75:$B$138,'ABP REC Spend'!$F124)/$C124,
IF(AND(Y124&gt;0,(Z$4-$G124)=(1+$B124)),Y124*(1-Inputs_ByYear!$D$4),
(IF(AND((Z$4-$G124)&lt;(21+$B124),(Z$4-$G124)&gt;(1+$B124)),Y124*(1-Inputs_ByYear!$D$4),0))))</f>
        <v>18606498.686952293</v>
      </c>
      <c r="AA124" s="233">
        <f>IF(AA$4=$G124+$B124,SUMIFS(INDEX('ABP REC Calc'!$G$75:$AB$138,,MATCH($I124,'ABP REC Calc'!$G$74:$AB$74,0)),'ABP REC Calc'!$C$75:$C$138,'ABP REC Spend'!$E124,'ABP REC Calc'!$B$75:$B$138,'ABP REC Spend'!$F124)/$C124,
IF(AND(Z124&gt;0,(AA$4-$G124)=(1+$B124)),Z124*(1-Inputs_ByYear!$D$4),
(IF(AND((AA$4-$G124)&lt;(21+$B124),(AA$4-$G124)&gt;(1+$B124)),Z124*(1-Inputs_ByYear!$D$4),0))))</f>
        <v>18513466.193517532</v>
      </c>
      <c r="AB124" s="233">
        <f>IF(AB$4=$G124+$B124,SUMIFS(INDEX('ABP REC Calc'!$G$75:$AB$138,,MATCH($I124,'ABP REC Calc'!$G$74:$AB$74,0)),'ABP REC Calc'!$C$75:$C$138,'ABP REC Spend'!$E124,'ABP REC Calc'!$B$75:$B$138,'ABP REC Spend'!$F124)/$C124,
IF(AND(AA124&gt;0,(AB$4-$G124)=(1+$B124)),AA124*(1-Inputs_ByYear!$D$4),
(IF(AND((AB$4-$G124)&lt;(21+$B124),(AB$4-$G124)&gt;(1+$B124)),AA124*(1-Inputs_ByYear!$D$4),0))))</f>
        <v>18420898.862549946</v>
      </c>
      <c r="AC124" s="233">
        <f>IF(AC$4=$G124+$B124,SUMIFS(INDEX('ABP REC Calc'!$G$75:$AB$138,,MATCH($I124,'ABP REC Calc'!$G$74:$AB$74,0)),'ABP REC Calc'!$C$75:$C$138,'ABP REC Spend'!$E124,'ABP REC Calc'!$B$75:$B$138,'ABP REC Spend'!$F124)/$C124,
IF(AND(AB124&gt;0,(AC$4-$G124)=(1+$B124)),AB124*(1-Inputs_ByYear!$D$4),
(IF(AND((AC$4-$G124)&lt;(21+$B124),(AC$4-$G124)&gt;(1+$B124)),AB124*(1-Inputs_ByYear!$D$4),0))))</f>
        <v>18328794.368237197</v>
      </c>
      <c r="AD124" s="233">
        <f>IF(AD$4=$G124+$B124,SUMIFS(INDEX('ABP REC Calc'!$G$75:$AB$138,,MATCH($I124,'ABP REC Calc'!$G$74:$AB$74,0)),'ABP REC Calc'!$C$75:$C$138,'ABP REC Spend'!$E124,'ABP REC Calc'!$B$75:$B$138,'ABP REC Spend'!$F124)/$C124,
IF(AND(AC124&gt;0,(AD$4-$G124)=(1+$B124)),AC124*(1-Inputs_ByYear!$D$4),
(IF(AND((AD$4-$G124)&lt;(21+$B124),(AD$4-$G124)&gt;(1+$B124)),AC124*(1-Inputs_ByYear!$D$4),0))))</f>
        <v>18237150.396396011</v>
      </c>
      <c r="AE124" s="233">
        <f>IF(AE$4=$G124+$B124,SUMIFS(INDEX('ABP REC Calc'!$G$75:$AB$138,,MATCH($I124,'ABP REC Calc'!$G$74:$AB$74,0)),'ABP REC Calc'!$C$75:$C$138,'ABP REC Spend'!$E124,'ABP REC Calc'!$B$75:$B$138,'ABP REC Spend'!$F124)/$C124,
IF(AND(AD124&gt;0,(AE$4-$G124)=(1+$B124)),AD124*(1-Inputs_ByYear!$D$4),
(IF(AND((AE$4-$G124)&lt;(21+$B124),(AE$4-$G124)&gt;(1+$B124)),AD124*(1-Inputs_ByYear!$D$4),0))))</f>
        <v>18145964.64441403</v>
      </c>
      <c r="AF124" s="233">
        <f>IF(AF$4=$G124+$B124,SUMIFS(INDEX('ABP REC Calc'!$G$75:$AB$138,,MATCH($I124,'ABP REC Calc'!$G$74:$AB$74,0)),'ABP REC Calc'!$C$75:$C$138,'ABP REC Spend'!$E124,'ABP REC Calc'!$B$75:$B$138,'ABP REC Spend'!$F124)/$C124,
IF(AND(AE124&gt;0,(AF$4-$G124)=(1+$B124)),AE124*(1-Inputs_ByYear!$D$4),
(IF(AND((AF$4-$G124)&lt;(21+$B124),(AF$4-$G124)&gt;(1+$B124)),AE124*(1-Inputs_ByYear!$D$4),0))))</f>
        <v>18055234.821191959</v>
      </c>
      <c r="AG124" s="233">
        <f>IF(AG$4=$G124+$B124,SUMIFS(INDEX('ABP REC Calc'!$G$75:$AB$138,,MATCH($I124,'ABP REC Calc'!$G$74:$AB$74,0)),'ABP REC Calc'!$C$75:$C$138,'ABP REC Spend'!$E124,'ABP REC Calc'!$B$75:$B$138,'ABP REC Spend'!$F124)/$C124,
IF(AND(AF124&gt;0,(AG$4-$G124)=(1+$B124)),AF124*(1-Inputs_ByYear!$D$4),
(IF(AND((AG$4-$G124)&lt;(21+$B124),(AG$4-$G124)&gt;(1+$B124)),AF124*(1-Inputs_ByYear!$D$4),0))))</f>
        <v>17964958.647085998</v>
      </c>
      <c r="AH124" s="233">
        <f>IF(AH$4=$G124+$B124,SUMIFS(INDEX('ABP REC Calc'!$G$75:$AB$138,,MATCH($I124,'ABP REC Calc'!$G$74:$AB$74,0)),'ABP REC Calc'!$C$75:$C$138,'ABP REC Spend'!$E124,'ABP REC Calc'!$B$75:$B$138,'ABP REC Spend'!$F124)/$C124,
IF(AND(AG124&gt;0,(AH$4-$G124)=(1+$B124)),AG124*(1-Inputs_ByYear!$D$4),
(IF(AND((AH$4-$G124)&lt;(21+$B124),(AH$4-$G124)&gt;(1+$B124)),AG124*(1-Inputs_ByYear!$D$4),0))))</f>
        <v>17875133.85385057</v>
      </c>
    </row>
    <row r="125" spans="2:34" ht="14.75" customHeight="1" x14ac:dyDescent="0.25">
      <c r="B125" s="332" cm="1">
        <f t="array" ref="B125">INDEX(Inputs_ByYear!$D$78:$D$83, MATCH('ABP REC Spend'!$E125, Inputs_ByYear!$B$78:$B$83,0),)</f>
        <v>2</v>
      </c>
      <c r="C125" s="332" cm="1">
        <f t="array" ref="C125">INDEX(Inputs_ByYear!$D$60:$D$65, MATCH('ABP REC Spend'!$E125,Inputs_ByYear!$B$60:$B$65,0),)</f>
        <v>20</v>
      </c>
      <c r="D125" s="332" t="str" cm="1">
        <f t="array" ref="D125">INDEX(Inputs_ByYear!$D$69:$D$74, MATCH('ABP REC Spend'!$E125, Inputs_ByYear!$B$69:$B$74,0),)</f>
        <v>n/a</v>
      </c>
      <c r="E125" s="222" t="s">
        <v>235</v>
      </c>
      <c r="F125" s="219" t="s">
        <v>259</v>
      </c>
      <c r="G125" s="219">
        <f t="shared" si="6"/>
        <v>2031</v>
      </c>
      <c r="H125" s="219"/>
      <c r="I125" s="227" t="s">
        <v>29</v>
      </c>
      <c r="J125" s="234">
        <v>0</v>
      </c>
      <c r="K125" s="234">
        <v>0</v>
      </c>
      <c r="L125" s="233">
        <f>IF(L$4=$G125+$B125,SUMIFS(INDEX('ABP REC Calc'!$G$75:$AB$138,,MATCH($I125,'ABP REC Calc'!$G$74:$AB$74,0)),'ABP REC Calc'!$C$75:$C$138,'ABP REC Spend'!$E125,'ABP REC Calc'!$B$75:$B$138,'ABP REC Spend'!$F125)/$C125,
IF(AND(K125&gt;0,(L$4-$G125)=(1+$B125)),K125*(1-Inputs_ByYear!$D$4),
(IF(AND((L$4-$G125)&lt;(21+$B125),(L$4-$G125)&gt;(1+$B125)),K125*(1-Inputs_ByYear!$D$4),0))))</f>
        <v>0</v>
      </c>
      <c r="M125" s="233">
        <f>IF(M$4=$G125+$B125,SUMIFS(INDEX('ABP REC Calc'!$G$75:$AB$138,,MATCH($I125,'ABP REC Calc'!$G$74:$AB$74,0)),'ABP REC Calc'!$C$75:$C$138,'ABP REC Spend'!$E125,'ABP REC Calc'!$B$75:$B$138,'ABP REC Spend'!$F125)/$C125,
IF(AND(L125&gt;0,(M$4-$G125)=(1+$B125)),L125*(1-Inputs_ByYear!$D$4),
(IF(AND((M$4-$G125)&lt;(21+$B125),(M$4-$G125)&gt;(1+$B125)),L125*(1-Inputs_ByYear!$D$4),0))))</f>
        <v>0</v>
      </c>
      <c r="N125" s="233">
        <f>IF(N$4=$G125+$B125,SUMIFS(INDEX('ABP REC Calc'!$G$75:$AB$138,,MATCH($I125,'ABP REC Calc'!$G$74:$AB$74,0)),'ABP REC Calc'!$C$75:$C$138,'ABP REC Spend'!$E125,'ABP REC Calc'!$B$75:$B$138,'ABP REC Spend'!$F125)/$C125,
IF(AND(M125&gt;0,(N$4-$G125)=(1+$B125)),M125*(1-Inputs_ByYear!$D$4),
(IF(AND((N$4-$G125)&lt;(21+$B125),(N$4-$G125)&gt;(1+$B125)),M125*(1-Inputs_ByYear!$D$4),0))))</f>
        <v>0</v>
      </c>
      <c r="O125" s="233">
        <f>IF(O$4=$G125+$B125,SUMIFS(INDEX('ABP REC Calc'!$G$75:$AB$138,,MATCH($I125,'ABP REC Calc'!$G$74:$AB$74,0)),'ABP REC Calc'!$C$75:$C$138,'ABP REC Spend'!$E125,'ABP REC Calc'!$B$75:$B$138,'ABP REC Spend'!$F125)/$C125,
IF(AND(N125&gt;0,(O$4-$G125)=(1+$B125)),N125*(1-Inputs_ByYear!$D$4),
(IF(AND((O$4-$G125)&lt;(21+$B125),(O$4-$G125)&gt;(1+$B125)),N125*(1-Inputs_ByYear!$D$4),0))))</f>
        <v>0</v>
      </c>
      <c r="P125" s="233">
        <f>IF(P$4=$G125+$B125,SUMIFS(INDEX('ABP REC Calc'!$G$75:$AB$138,,MATCH($I125,'ABP REC Calc'!$G$74:$AB$74,0)),'ABP REC Calc'!$C$75:$C$138,'ABP REC Spend'!$E125,'ABP REC Calc'!$B$75:$B$138,'ABP REC Spend'!$F125)/$C125,
IF(AND(O125&gt;0,(P$4-$G125)=(1+$B125)),O125*(1-Inputs_ByYear!$D$4),
(IF(AND((P$4-$G125)&lt;(21+$B125),(P$4-$G125)&gt;(1+$B125)),O125*(1-Inputs_ByYear!$D$4),0))))</f>
        <v>0</v>
      </c>
      <c r="Q125" s="233">
        <f>IF(Q$4=$G125+$B125,SUMIFS(INDEX('ABP REC Calc'!$G$75:$AB$138,,MATCH($I125,'ABP REC Calc'!$G$74:$AB$74,0)),'ABP REC Calc'!$C$75:$C$138,'ABP REC Spend'!$E125,'ABP REC Calc'!$B$75:$B$138,'ABP REC Spend'!$F125)/$C125,
IF(AND(P125&gt;0,(Q$4-$G125)=(1+$B125)),P125*(1-Inputs_ByYear!$D$4),
(IF(AND((Q$4-$G125)&lt;(21+$B125),(Q$4-$G125)&gt;(1+$B125)),P125*(1-Inputs_ByYear!$D$4),0))))</f>
        <v>0</v>
      </c>
      <c r="R125" s="233">
        <f>IF(R$4=$G125+$B125,SUMIFS(INDEX('ABP REC Calc'!$G$75:$AB$138,,MATCH($I125,'ABP REC Calc'!$G$74:$AB$74,0)),'ABP REC Calc'!$C$75:$C$138,'ABP REC Spend'!$E125,'ABP REC Calc'!$B$75:$B$138,'ABP REC Spend'!$F125)/$C125,
IF(AND(Q125&gt;0,(R$4-$G125)=(1+$B125)),Q125*(1-Inputs_ByYear!$D$4),
(IF(AND((R$4-$G125)&lt;(21+$B125),(R$4-$G125)&gt;(1+$B125)),Q125*(1-Inputs_ByYear!$D$4),0))))</f>
        <v>0</v>
      </c>
      <c r="S125" s="233">
        <f>IF(S$4=$G125+$B125,SUMIFS(INDEX('ABP REC Calc'!$G$75:$AB$138,,MATCH($I125,'ABP REC Calc'!$G$74:$AB$74,0)),'ABP REC Calc'!$C$75:$C$138,'ABP REC Spend'!$E125,'ABP REC Calc'!$B$75:$B$138,'ABP REC Spend'!$F125)/$C125,
IF(AND(R125&gt;0,(S$4-$G125)=(1+$B125)),R125*(1-Inputs_ByYear!$D$4),
(IF(AND((S$4-$G125)&lt;(21+$B125),(S$4-$G125)&gt;(1+$B125)),R125*(1-Inputs_ByYear!$D$4),0))))</f>
        <v>12782739.726817038</v>
      </c>
      <c r="T125" s="233">
        <f>IF(T$4=$G125+$B125,SUMIFS(INDEX('ABP REC Calc'!$G$75:$AB$138,,MATCH($I125,'ABP REC Calc'!$G$74:$AB$74,0)),'ABP REC Calc'!$C$75:$C$138,'ABP REC Spend'!$E125,'ABP REC Calc'!$B$75:$B$138,'ABP REC Spend'!$F125)/$C125,
IF(AND(S125&gt;0,(T$4-$G125)=(1+$B125)),S125*(1-Inputs_ByYear!$D$4),
(IF(AND((T$4-$G125)&lt;(21+$B125),(T$4-$G125)&gt;(1+$B125)),S125*(1-Inputs_ByYear!$D$4),0))))</f>
        <v>12718826.028182952</v>
      </c>
      <c r="U125" s="233">
        <f>IF(U$4=$G125+$B125,SUMIFS(INDEX('ABP REC Calc'!$G$75:$AB$138,,MATCH($I125,'ABP REC Calc'!$G$74:$AB$74,0)),'ABP REC Calc'!$C$75:$C$138,'ABP REC Spend'!$E125,'ABP REC Calc'!$B$75:$B$138,'ABP REC Spend'!$F125)/$C125,
IF(AND(T125&gt;0,(U$4-$G125)=(1+$B125)),T125*(1-Inputs_ByYear!$D$4),
(IF(AND((U$4-$G125)&lt;(21+$B125),(U$4-$G125)&gt;(1+$B125)),T125*(1-Inputs_ByYear!$D$4),0))))</f>
        <v>12655231.898042036</v>
      </c>
      <c r="V125" s="233">
        <f>IF(V$4=$G125+$B125,SUMIFS(INDEX('ABP REC Calc'!$G$75:$AB$138,,MATCH($I125,'ABP REC Calc'!$G$74:$AB$74,0)),'ABP REC Calc'!$C$75:$C$138,'ABP REC Spend'!$E125,'ABP REC Calc'!$B$75:$B$138,'ABP REC Spend'!$F125)/$C125,
IF(AND(U125&gt;0,(V$4-$G125)=(1+$B125)),U125*(1-Inputs_ByYear!$D$4),
(IF(AND((V$4-$G125)&lt;(21+$B125),(V$4-$G125)&gt;(1+$B125)),U125*(1-Inputs_ByYear!$D$4),0))))</f>
        <v>12591955.738551825</v>
      </c>
      <c r="W125" s="233">
        <f>IF(W$4=$G125+$B125,SUMIFS(INDEX('ABP REC Calc'!$G$75:$AB$138,,MATCH($I125,'ABP REC Calc'!$G$74:$AB$74,0)),'ABP REC Calc'!$C$75:$C$138,'ABP REC Spend'!$E125,'ABP REC Calc'!$B$75:$B$138,'ABP REC Spend'!$F125)/$C125,
IF(AND(V125&gt;0,(W$4-$G125)=(1+$B125)),V125*(1-Inputs_ByYear!$D$4),
(IF(AND((W$4-$G125)&lt;(21+$B125),(W$4-$G125)&gt;(1+$B125)),V125*(1-Inputs_ByYear!$D$4),0))))</f>
        <v>12528995.959859066</v>
      </c>
      <c r="X125" s="233">
        <f>IF(X$4=$G125+$B125,SUMIFS(INDEX('ABP REC Calc'!$G$75:$AB$138,,MATCH($I125,'ABP REC Calc'!$G$74:$AB$74,0)),'ABP REC Calc'!$C$75:$C$138,'ABP REC Spend'!$E125,'ABP REC Calc'!$B$75:$B$138,'ABP REC Spend'!$F125)/$C125,
IF(AND(W125&gt;0,(X$4-$G125)=(1+$B125)),W125*(1-Inputs_ByYear!$D$4),
(IF(AND((X$4-$G125)&lt;(21+$B125),(X$4-$G125)&gt;(1+$B125)),W125*(1-Inputs_ByYear!$D$4),0))))</f>
        <v>12466350.980059771</v>
      </c>
      <c r="Y125" s="233">
        <f>IF(Y$4=$G125+$B125,SUMIFS(INDEX('ABP REC Calc'!$G$75:$AB$138,,MATCH($I125,'ABP REC Calc'!$G$74:$AB$74,0)),'ABP REC Calc'!$C$75:$C$138,'ABP REC Spend'!$E125,'ABP REC Calc'!$B$75:$B$138,'ABP REC Spend'!$F125)/$C125,
IF(AND(X125&gt;0,(Y$4-$G125)=(1+$B125)),X125*(1-Inputs_ByYear!$D$4),
(IF(AND((Y$4-$G125)&lt;(21+$B125),(Y$4-$G125)&gt;(1+$B125)),X125*(1-Inputs_ByYear!$D$4),0))))</f>
        <v>12404019.225159472</v>
      </c>
      <c r="Z125" s="233">
        <f>IF(Z$4=$G125+$B125,SUMIFS(INDEX('ABP REC Calc'!$G$75:$AB$138,,MATCH($I125,'ABP REC Calc'!$G$74:$AB$74,0)),'ABP REC Calc'!$C$75:$C$138,'ABP REC Spend'!$E125,'ABP REC Calc'!$B$75:$B$138,'ABP REC Spend'!$F125)/$C125,
IF(AND(Y125&gt;0,(Z$4-$G125)=(1+$B125)),Y125*(1-Inputs_ByYear!$D$4),
(IF(AND((Z$4-$G125)&lt;(21+$B125),(Z$4-$G125)&gt;(1+$B125)),Y125*(1-Inputs_ByYear!$D$4),0))))</f>
        <v>12341999.129033674</v>
      </c>
      <c r="AA125" s="233">
        <f>IF(AA$4=$G125+$B125,SUMIFS(INDEX('ABP REC Calc'!$G$75:$AB$138,,MATCH($I125,'ABP REC Calc'!$G$74:$AB$74,0)),'ABP REC Calc'!$C$75:$C$138,'ABP REC Spend'!$E125,'ABP REC Calc'!$B$75:$B$138,'ABP REC Spend'!$F125)/$C125,
IF(AND(Z125&gt;0,(AA$4-$G125)=(1+$B125)),Z125*(1-Inputs_ByYear!$D$4),
(IF(AND((AA$4-$G125)&lt;(21+$B125),(AA$4-$G125)&gt;(1+$B125)),Z125*(1-Inputs_ByYear!$D$4),0))))</f>
        <v>12280289.133388504</v>
      </c>
      <c r="AB125" s="233">
        <f>IF(AB$4=$G125+$B125,SUMIFS(INDEX('ABP REC Calc'!$G$75:$AB$138,,MATCH($I125,'ABP REC Calc'!$G$74:$AB$74,0)),'ABP REC Calc'!$C$75:$C$138,'ABP REC Spend'!$E125,'ABP REC Calc'!$B$75:$B$138,'ABP REC Spend'!$F125)/$C125,
IF(AND(AA125&gt;0,(AB$4-$G125)=(1+$B125)),AA125*(1-Inputs_ByYear!$D$4),
(IF(AND((AB$4-$G125)&lt;(21+$B125),(AB$4-$G125)&gt;(1+$B125)),AA125*(1-Inputs_ByYear!$D$4),0))))</f>
        <v>12218887.687721562</v>
      </c>
      <c r="AC125" s="233">
        <f>IF(AC$4=$G125+$B125,SUMIFS(INDEX('ABP REC Calc'!$G$75:$AB$138,,MATCH($I125,'ABP REC Calc'!$G$74:$AB$74,0)),'ABP REC Calc'!$C$75:$C$138,'ABP REC Spend'!$E125,'ABP REC Calc'!$B$75:$B$138,'ABP REC Spend'!$F125)/$C125,
IF(AND(AB125&gt;0,(AC$4-$G125)=(1+$B125)),AB125*(1-Inputs_ByYear!$D$4),
(IF(AND((AC$4-$G125)&lt;(21+$B125),(AC$4-$G125)&gt;(1+$B125)),AB125*(1-Inputs_ByYear!$D$4),0))))</f>
        <v>12157793.249282954</v>
      </c>
      <c r="AD125" s="233">
        <f>IF(AD$4=$G125+$B125,SUMIFS(INDEX('ABP REC Calc'!$G$75:$AB$138,,MATCH($I125,'ABP REC Calc'!$G$74:$AB$74,0)),'ABP REC Calc'!$C$75:$C$138,'ABP REC Spend'!$E125,'ABP REC Calc'!$B$75:$B$138,'ABP REC Spend'!$F125)/$C125,
IF(AND(AC125&gt;0,(AD$4-$G125)=(1+$B125)),AC125*(1-Inputs_ByYear!$D$4),
(IF(AND((AD$4-$G125)&lt;(21+$B125),(AD$4-$G125)&gt;(1+$B125)),AC125*(1-Inputs_ByYear!$D$4),0))))</f>
        <v>12097004.283036539</v>
      </c>
      <c r="AE125" s="233">
        <f>IF(AE$4=$G125+$B125,SUMIFS(INDEX('ABP REC Calc'!$G$75:$AB$138,,MATCH($I125,'ABP REC Calc'!$G$74:$AB$74,0)),'ABP REC Calc'!$C$75:$C$138,'ABP REC Spend'!$E125,'ABP REC Calc'!$B$75:$B$138,'ABP REC Spend'!$F125)/$C125,
IF(AND(AD125&gt;0,(AE$4-$G125)=(1+$B125)),AD125*(1-Inputs_ByYear!$D$4),
(IF(AND((AE$4-$G125)&lt;(21+$B125),(AE$4-$G125)&gt;(1+$B125)),AD125*(1-Inputs_ByYear!$D$4),0))))</f>
        <v>12036519.261621356</v>
      </c>
      <c r="AF125" s="233">
        <f>IF(AF$4=$G125+$B125,SUMIFS(INDEX('ABP REC Calc'!$G$75:$AB$138,,MATCH($I125,'ABP REC Calc'!$G$74:$AB$74,0)),'ABP REC Calc'!$C$75:$C$138,'ABP REC Spend'!$E125,'ABP REC Calc'!$B$75:$B$138,'ABP REC Spend'!$F125)/$C125,
IF(AND(AE125&gt;0,(AF$4-$G125)=(1+$B125)),AE125*(1-Inputs_ByYear!$D$4),
(IF(AND((AF$4-$G125)&lt;(21+$B125),(AF$4-$G125)&gt;(1+$B125)),AE125*(1-Inputs_ByYear!$D$4),0))))</f>
        <v>11976336.665313249</v>
      </c>
      <c r="AG125" s="233">
        <f>IF(AG$4=$G125+$B125,SUMIFS(INDEX('ABP REC Calc'!$G$75:$AB$138,,MATCH($I125,'ABP REC Calc'!$G$74:$AB$74,0)),'ABP REC Calc'!$C$75:$C$138,'ABP REC Spend'!$E125,'ABP REC Calc'!$B$75:$B$138,'ABP REC Spend'!$F125)/$C125,
IF(AND(AF125&gt;0,(AG$4-$G125)=(1+$B125)),AF125*(1-Inputs_ByYear!$D$4),
(IF(AND((AG$4-$G125)&lt;(21+$B125),(AG$4-$G125)&gt;(1+$B125)),AF125*(1-Inputs_ByYear!$D$4),0))))</f>
        <v>11916454.981986683</v>
      </c>
      <c r="AH125" s="233">
        <f>IF(AH$4=$G125+$B125,SUMIFS(INDEX('ABP REC Calc'!$G$75:$AB$138,,MATCH($I125,'ABP REC Calc'!$G$74:$AB$74,0)),'ABP REC Calc'!$C$75:$C$138,'ABP REC Spend'!$E125,'ABP REC Calc'!$B$75:$B$138,'ABP REC Spend'!$F125)/$C125,
IF(AND(AG125&gt;0,(AH$4-$G125)=(1+$B125)),AG125*(1-Inputs_ByYear!$D$4),
(IF(AND((AH$4-$G125)&lt;(21+$B125),(AH$4-$G125)&gt;(1+$B125)),AG125*(1-Inputs_ByYear!$D$4),0))))</f>
        <v>11856872.707076749</v>
      </c>
    </row>
    <row r="126" spans="2:34" ht="14.75" customHeight="1" x14ac:dyDescent="0.25">
      <c r="B126" s="332" cm="1">
        <f t="array" ref="B126">INDEX(Inputs_ByYear!$D$78:$D$83, MATCH('ABP REC Spend'!$E126, Inputs_ByYear!$B$78:$B$83,0),)</f>
        <v>2</v>
      </c>
      <c r="C126" s="332" cm="1">
        <f t="array" ref="C126">INDEX(Inputs_ByYear!$D$60:$D$65, MATCH('ABP REC Spend'!$E126,Inputs_ByYear!$B$60:$B$65,0),)</f>
        <v>20</v>
      </c>
      <c r="D126" s="332" t="str" cm="1">
        <f t="array" ref="D126">INDEX(Inputs_ByYear!$D$69:$D$74, MATCH('ABP REC Spend'!$E126, Inputs_ByYear!$B$69:$B$74,0),)</f>
        <v>n/a</v>
      </c>
      <c r="E126" s="222" t="s">
        <v>235</v>
      </c>
      <c r="F126" s="219" t="s">
        <v>259</v>
      </c>
      <c r="G126" s="219">
        <f t="shared" si="6"/>
        <v>2032</v>
      </c>
      <c r="H126" s="219"/>
      <c r="I126" s="227" t="s">
        <v>30</v>
      </c>
      <c r="J126" s="234">
        <v>0</v>
      </c>
      <c r="K126" s="234">
        <v>0</v>
      </c>
      <c r="L126" s="233">
        <f>IF(L$4=$G126+$B126,SUMIFS(INDEX('ABP REC Calc'!$G$75:$AB$138,,MATCH($I126,'ABP REC Calc'!$G$74:$AB$74,0)),'ABP REC Calc'!$C$75:$C$138,'ABP REC Spend'!$E126,'ABP REC Calc'!$B$75:$B$138,'ABP REC Spend'!$F126)/$C126,
IF(AND(K126&gt;0,(L$4-$G126)=(1+$B126)),K126*(1-Inputs_ByYear!$D$4),
(IF(AND((L$4-$G126)&lt;(21+$B126),(L$4-$G126)&gt;(1+$B126)),K126*(1-Inputs_ByYear!$D$4),0))))</f>
        <v>0</v>
      </c>
      <c r="M126" s="233">
        <f>IF(M$4=$G126+$B126,SUMIFS(INDEX('ABP REC Calc'!$G$75:$AB$138,,MATCH($I126,'ABP REC Calc'!$G$74:$AB$74,0)),'ABP REC Calc'!$C$75:$C$138,'ABP REC Spend'!$E126,'ABP REC Calc'!$B$75:$B$138,'ABP REC Spend'!$F126)/$C126,
IF(AND(L126&gt;0,(M$4-$G126)=(1+$B126)),L126*(1-Inputs_ByYear!$D$4),
(IF(AND((M$4-$G126)&lt;(21+$B126),(M$4-$G126)&gt;(1+$B126)),L126*(1-Inputs_ByYear!$D$4),0))))</f>
        <v>0</v>
      </c>
      <c r="N126" s="233">
        <f>IF(N$4=$G126+$B126,SUMIFS(INDEX('ABP REC Calc'!$G$75:$AB$138,,MATCH($I126,'ABP REC Calc'!$G$74:$AB$74,0)),'ABP REC Calc'!$C$75:$C$138,'ABP REC Spend'!$E126,'ABP REC Calc'!$B$75:$B$138,'ABP REC Spend'!$F126)/$C126,
IF(AND(M126&gt;0,(N$4-$G126)=(1+$B126)),M126*(1-Inputs_ByYear!$D$4),
(IF(AND((N$4-$G126)&lt;(21+$B126),(N$4-$G126)&gt;(1+$B126)),M126*(1-Inputs_ByYear!$D$4),0))))</f>
        <v>0</v>
      </c>
      <c r="O126" s="233">
        <f>IF(O$4=$G126+$B126,SUMIFS(INDEX('ABP REC Calc'!$G$75:$AB$138,,MATCH($I126,'ABP REC Calc'!$G$74:$AB$74,0)),'ABP REC Calc'!$C$75:$C$138,'ABP REC Spend'!$E126,'ABP REC Calc'!$B$75:$B$138,'ABP REC Spend'!$F126)/$C126,
IF(AND(N126&gt;0,(O$4-$G126)=(1+$B126)),N126*(1-Inputs_ByYear!$D$4),
(IF(AND((O$4-$G126)&lt;(21+$B126),(O$4-$G126)&gt;(1+$B126)),N126*(1-Inputs_ByYear!$D$4),0))))</f>
        <v>0</v>
      </c>
      <c r="P126" s="233">
        <f>IF(P$4=$G126+$B126,SUMIFS(INDEX('ABP REC Calc'!$G$75:$AB$138,,MATCH($I126,'ABP REC Calc'!$G$74:$AB$74,0)),'ABP REC Calc'!$C$75:$C$138,'ABP REC Spend'!$E126,'ABP REC Calc'!$B$75:$B$138,'ABP REC Spend'!$F126)/$C126,
IF(AND(O126&gt;0,(P$4-$G126)=(1+$B126)),O126*(1-Inputs_ByYear!$D$4),
(IF(AND((P$4-$G126)&lt;(21+$B126),(P$4-$G126)&gt;(1+$B126)),O126*(1-Inputs_ByYear!$D$4),0))))</f>
        <v>0</v>
      </c>
      <c r="Q126" s="233">
        <f>IF(Q$4=$G126+$B126,SUMIFS(INDEX('ABP REC Calc'!$G$75:$AB$138,,MATCH($I126,'ABP REC Calc'!$G$74:$AB$74,0)),'ABP REC Calc'!$C$75:$C$138,'ABP REC Spend'!$E126,'ABP REC Calc'!$B$75:$B$138,'ABP REC Spend'!$F126)/$C126,
IF(AND(P126&gt;0,(Q$4-$G126)=(1+$B126)),P126*(1-Inputs_ByYear!$D$4),
(IF(AND((Q$4-$G126)&lt;(21+$B126),(Q$4-$G126)&gt;(1+$B126)),P126*(1-Inputs_ByYear!$D$4),0))))</f>
        <v>0</v>
      </c>
      <c r="R126" s="233">
        <f>IF(R$4=$G126+$B126,SUMIFS(INDEX('ABP REC Calc'!$G$75:$AB$138,,MATCH($I126,'ABP REC Calc'!$G$74:$AB$74,0)),'ABP REC Calc'!$C$75:$C$138,'ABP REC Spend'!$E126,'ABP REC Calc'!$B$75:$B$138,'ABP REC Spend'!$F126)/$C126,
IF(AND(Q126&gt;0,(R$4-$G126)=(1+$B126)),Q126*(1-Inputs_ByYear!$D$4),
(IF(AND((R$4-$G126)&lt;(21+$B126),(R$4-$G126)&gt;(1+$B126)),Q126*(1-Inputs_ByYear!$D$4),0))))</f>
        <v>0</v>
      </c>
      <c r="S126" s="233">
        <f>IF(S$4=$G126+$B126,SUMIFS(INDEX('ABP REC Calc'!$G$75:$AB$138,,MATCH($I126,'ABP REC Calc'!$G$74:$AB$74,0)),'ABP REC Calc'!$C$75:$C$138,'ABP REC Spend'!$E126,'ABP REC Calc'!$B$75:$B$138,'ABP REC Spend'!$F126)/$C126,
IF(AND(R126&gt;0,(S$4-$G126)=(1+$B126)),R126*(1-Inputs_ByYear!$D$4),
(IF(AND((S$4-$G126)&lt;(21+$B126),(S$4-$G126)&gt;(1+$B126)),R126*(1-Inputs_ByYear!$D$4),0))))</f>
        <v>0</v>
      </c>
      <c r="T126" s="233">
        <f>IF(T$4=$G126+$B126,SUMIFS(INDEX('ABP REC Calc'!$G$75:$AB$138,,MATCH($I126,'ABP REC Calc'!$G$74:$AB$74,0)),'ABP REC Calc'!$C$75:$C$138,'ABP REC Spend'!$E126,'ABP REC Calc'!$B$75:$B$138,'ABP REC Spend'!$F126)/$C126,
IF(AND(S126&gt;0,(T$4-$G126)=(1+$B126)),S126*(1-Inputs_ByYear!$D$4),
(IF(AND((T$4-$G126)&lt;(21+$B126),(T$4-$G126)&gt;(1+$B126)),S126*(1-Inputs_ByYear!$D$4),0))))</f>
        <v>12654912.329548869</v>
      </c>
      <c r="U126" s="233">
        <f>IF(U$4=$G126+$B126,SUMIFS(INDEX('ABP REC Calc'!$G$75:$AB$138,,MATCH($I126,'ABP REC Calc'!$G$74:$AB$74,0)),'ABP REC Calc'!$C$75:$C$138,'ABP REC Spend'!$E126,'ABP REC Calc'!$B$75:$B$138,'ABP REC Spend'!$F126)/$C126,
IF(AND(T126&gt;0,(U$4-$G126)=(1+$B126)),T126*(1-Inputs_ByYear!$D$4),
(IF(AND((U$4-$G126)&lt;(21+$B126),(U$4-$G126)&gt;(1+$B126)),T126*(1-Inputs_ByYear!$D$4),0))))</f>
        <v>12591637.767901124</v>
      </c>
      <c r="V126" s="233">
        <f>IF(V$4=$G126+$B126,SUMIFS(INDEX('ABP REC Calc'!$G$75:$AB$138,,MATCH($I126,'ABP REC Calc'!$G$74:$AB$74,0)),'ABP REC Calc'!$C$75:$C$138,'ABP REC Spend'!$E126,'ABP REC Calc'!$B$75:$B$138,'ABP REC Spend'!$F126)/$C126,
IF(AND(U126&gt;0,(V$4-$G126)=(1+$B126)),U126*(1-Inputs_ByYear!$D$4),
(IF(AND((V$4-$G126)&lt;(21+$B126),(V$4-$G126)&gt;(1+$B126)),U126*(1-Inputs_ByYear!$D$4),0))))</f>
        <v>12528679.579061618</v>
      </c>
      <c r="W126" s="233">
        <f>IF(W$4=$G126+$B126,SUMIFS(INDEX('ABP REC Calc'!$G$75:$AB$138,,MATCH($I126,'ABP REC Calc'!$G$74:$AB$74,0)),'ABP REC Calc'!$C$75:$C$138,'ABP REC Spend'!$E126,'ABP REC Calc'!$B$75:$B$138,'ABP REC Spend'!$F126)/$C126,
IF(AND(V126&gt;0,(W$4-$G126)=(1+$B126)),V126*(1-Inputs_ByYear!$D$4),
(IF(AND((W$4-$G126)&lt;(21+$B126),(W$4-$G126)&gt;(1+$B126)),V126*(1-Inputs_ByYear!$D$4),0))))</f>
        <v>12466036.18116631</v>
      </c>
      <c r="X126" s="233">
        <f>IF(X$4=$G126+$B126,SUMIFS(INDEX('ABP REC Calc'!$G$75:$AB$138,,MATCH($I126,'ABP REC Calc'!$G$74:$AB$74,0)),'ABP REC Calc'!$C$75:$C$138,'ABP REC Spend'!$E126,'ABP REC Calc'!$B$75:$B$138,'ABP REC Spend'!$F126)/$C126,
IF(AND(W126&gt;0,(X$4-$G126)=(1+$B126)),W126*(1-Inputs_ByYear!$D$4),
(IF(AND((X$4-$G126)&lt;(21+$B126),(X$4-$G126)&gt;(1+$B126)),W126*(1-Inputs_ByYear!$D$4),0))))</f>
        <v>12403706.000260478</v>
      </c>
      <c r="Y126" s="233">
        <f>IF(Y$4=$G126+$B126,SUMIFS(INDEX('ABP REC Calc'!$G$75:$AB$138,,MATCH($I126,'ABP REC Calc'!$G$74:$AB$74,0)),'ABP REC Calc'!$C$75:$C$138,'ABP REC Spend'!$E126,'ABP REC Calc'!$B$75:$B$138,'ABP REC Spend'!$F126)/$C126,
IF(AND(X126&gt;0,(Y$4-$G126)=(1+$B126)),X126*(1-Inputs_ByYear!$D$4),
(IF(AND((Y$4-$G126)&lt;(21+$B126),(Y$4-$G126)&gt;(1+$B126)),X126*(1-Inputs_ByYear!$D$4),0))))</f>
        <v>12341687.470259175</v>
      </c>
      <c r="Z126" s="233">
        <f>IF(Z$4=$G126+$B126,SUMIFS(INDEX('ABP REC Calc'!$G$75:$AB$138,,MATCH($I126,'ABP REC Calc'!$G$74:$AB$74,0)),'ABP REC Calc'!$C$75:$C$138,'ABP REC Spend'!$E126,'ABP REC Calc'!$B$75:$B$138,'ABP REC Spend'!$F126)/$C126,
IF(AND(Y126&gt;0,(Z$4-$G126)=(1+$B126)),Y126*(1-Inputs_ByYear!$D$4),
(IF(AND((Z$4-$G126)&lt;(21+$B126),(Z$4-$G126)&gt;(1+$B126)),Y126*(1-Inputs_ByYear!$D$4),0))))</f>
        <v>12279979.032907879</v>
      </c>
      <c r="AA126" s="233">
        <f>IF(AA$4=$G126+$B126,SUMIFS(INDEX('ABP REC Calc'!$G$75:$AB$138,,MATCH($I126,'ABP REC Calc'!$G$74:$AB$74,0)),'ABP REC Calc'!$C$75:$C$138,'ABP REC Spend'!$E126,'ABP REC Calc'!$B$75:$B$138,'ABP REC Spend'!$F126)/$C126,
IF(AND(Z126&gt;0,(AA$4-$G126)=(1+$B126)),Z126*(1-Inputs_ByYear!$D$4),
(IF(AND((AA$4-$G126)&lt;(21+$B126),(AA$4-$G126)&gt;(1+$B126)),Z126*(1-Inputs_ByYear!$D$4),0))))</f>
        <v>12218579.137743339</v>
      </c>
      <c r="AB126" s="233">
        <f>IF(AB$4=$G126+$B126,SUMIFS(INDEX('ABP REC Calc'!$G$75:$AB$138,,MATCH($I126,'ABP REC Calc'!$G$74:$AB$74,0)),'ABP REC Calc'!$C$75:$C$138,'ABP REC Spend'!$E126,'ABP REC Calc'!$B$75:$B$138,'ABP REC Spend'!$F126)/$C126,
IF(AND(AA126&gt;0,(AB$4-$G126)=(1+$B126)),AA126*(1-Inputs_ByYear!$D$4),
(IF(AND((AB$4-$G126)&lt;(21+$B126),(AB$4-$G126)&gt;(1+$B126)),AA126*(1-Inputs_ByYear!$D$4),0))))</f>
        <v>12157486.242054623</v>
      </c>
      <c r="AC126" s="233">
        <f>IF(AC$4=$G126+$B126,SUMIFS(INDEX('ABP REC Calc'!$G$75:$AB$138,,MATCH($I126,'ABP REC Calc'!$G$74:$AB$74,0)),'ABP REC Calc'!$C$75:$C$138,'ABP REC Spend'!$E126,'ABP REC Calc'!$B$75:$B$138,'ABP REC Spend'!$F126)/$C126,
IF(AND(AB126&gt;0,(AC$4-$G126)=(1+$B126)),AB126*(1-Inputs_ByYear!$D$4),
(IF(AND((AC$4-$G126)&lt;(21+$B126),(AC$4-$G126)&gt;(1+$B126)),AB126*(1-Inputs_ByYear!$D$4),0))))</f>
        <v>12096698.810844349</v>
      </c>
      <c r="AD126" s="233">
        <f>IF(AD$4=$G126+$B126,SUMIFS(INDEX('ABP REC Calc'!$G$75:$AB$138,,MATCH($I126,'ABP REC Calc'!$G$74:$AB$74,0)),'ABP REC Calc'!$C$75:$C$138,'ABP REC Spend'!$E126,'ABP REC Calc'!$B$75:$B$138,'ABP REC Spend'!$F126)/$C126,
IF(AND(AC126&gt;0,(AD$4-$G126)=(1+$B126)),AC126*(1-Inputs_ByYear!$D$4),
(IF(AND((AD$4-$G126)&lt;(21+$B126),(AD$4-$G126)&gt;(1+$B126)),AC126*(1-Inputs_ByYear!$D$4),0))))</f>
        <v>12036215.316790126</v>
      </c>
      <c r="AE126" s="233">
        <f>IF(AE$4=$G126+$B126,SUMIFS(INDEX('ABP REC Calc'!$G$75:$AB$138,,MATCH($I126,'ABP REC Calc'!$G$74:$AB$74,0)),'ABP REC Calc'!$C$75:$C$138,'ABP REC Spend'!$E126,'ABP REC Calc'!$B$75:$B$138,'ABP REC Spend'!$F126)/$C126,
IF(AND(AD126&gt;0,(AE$4-$G126)=(1+$B126)),AD126*(1-Inputs_ByYear!$D$4),
(IF(AND((AE$4-$G126)&lt;(21+$B126),(AE$4-$G126)&gt;(1+$B126)),AD126*(1-Inputs_ByYear!$D$4),0))))</f>
        <v>11976034.240206176</v>
      </c>
      <c r="AF126" s="233">
        <f>IF(AF$4=$G126+$B126,SUMIFS(INDEX('ABP REC Calc'!$G$75:$AB$138,,MATCH($I126,'ABP REC Calc'!$G$74:$AB$74,0)),'ABP REC Calc'!$C$75:$C$138,'ABP REC Spend'!$E126,'ABP REC Calc'!$B$75:$B$138,'ABP REC Spend'!$F126)/$C126,
IF(AND(AE126&gt;0,(AF$4-$G126)=(1+$B126)),AE126*(1-Inputs_ByYear!$D$4),
(IF(AND((AF$4-$G126)&lt;(21+$B126),(AF$4-$G126)&gt;(1+$B126)),AE126*(1-Inputs_ByYear!$D$4),0))))</f>
        <v>11916154.069005145</v>
      </c>
      <c r="AG126" s="233">
        <f>IF(AG$4=$G126+$B126,SUMIFS(INDEX('ABP REC Calc'!$G$75:$AB$138,,MATCH($I126,'ABP REC Calc'!$G$74:$AB$74,0)),'ABP REC Calc'!$C$75:$C$138,'ABP REC Spend'!$E126,'ABP REC Calc'!$B$75:$B$138,'ABP REC Spend'!$F126)/$C126,
IF(AND(AF126&gt;0,(AG$4-$G126)=(1+$B126)),AF126*(1-Inputs_ByYear!$D$4),
(IF(AND((AG$4-$G126)&lt;(21+$B126),(AG$4-$G126)&gt;(1+$B126)),AF126*(1-Inputs_ByYear!$D$4),0))))</f>
        <v>11856573.298660118</v>
      </c>
      <c r="AH126" s="233">
        <f>IF(AH$4=$G126+$B126,SUMIFS(INDEX('ABP REC Calc'!$G$75:$AB$138,,MATCH($I126,'ABP REC Calc'!$G$74:$AB$74,0)),'ABP REC Calc'!$C$75:$C$138,'ABP REC Spend'!$E126,'ABP REC Calc'!$B$75:$B$138,'ABP REC Spend'!$F126)/$C126,
IF(AND(AG126&gt;0,(AH$4-$G126)=(1+$B126)),AG126*(1-Inputs_ByYear!$D$4),
(IF(AND((AH$4-$G126)&lt;(21+$B126),(AH$4-$G126)&gt;(1+$B126)),AG126*(1-Inputs_ByYear!$D$4),0))))</f>
        <v>11797290.432166817</v>
      </c>
    </row>
    <row r="127" spans="2:34" ht="14.75" customHeight="1" x14ac:dyDescent="0.25">
      <c r="B127" s="332" cm="1">
        <f t="array" ref="B127">INDEX(Inputs_ByYear!$D$78:$D$83, MATCH('ABP REC Spend'!$E127, Inputs_ByYear!$B$78:$B$83,0),)</f>
        <v>2</v>
      </c>
      <c r="C127" s="332" cm="1">
        <f t="array" ref="C127">INDEX(Inputs_ByYear!$D$60:$D$65, MATCH('ABP REC Spend'!$E127,Inputs_ByYear!$B$60:$B$65,0),)</f>
        <v>20</v>
      </c>
      <c r="D127" s="332" t="str" cm="1">
        <f t="array" ref="D127">INDEX(Inputs_ByYear!$D$69:$D$74, MATCH('ABP REC Spend'!$E127, Inputs_ByYear!$B$69:$B$74,0),)</f>
        <v>n/a</v>
      </c>
      <c r="E127" s="222" t="s">
        <v>235</v>
      </c>
      <c r="F127" s="219" t="s">
        <v>259</v>
      </c>
      <c r="G127" s="219">
        <f t="shared" si="6"/>
        <v>2033</v>
      </c>
      <c r="H127" s="219"/>
      <c r="I127" s="227" t="s">
        <v>31</v>
      </c>
      <c r="J127" s="234">
        <v>0</v>
      </c>
      <c r="K127" s="234">
        <v>0</v>
      </c>
      <c r="L127" s="233">
        <f>IF(L$4=$G127+$B127,SUMIFS(INDEX('ABP REC Calc'!$G$75:$AB$138,,MATCH($I127,'ABP REC Calc'!$G$74:$AB$74,0)),'ABP REC Calc'!$C$75:$C$138,'ABP REC Spend'!$E127,'ABP REC Calc'!$B$75:$B$138,'ABP REC Spend'!$F127)/$C127,
IF(AND(K127&gt;0,(L$4-$G127)=(1+$B127)),K127*(1-Inputs_ByYear!$D$4),
(IF(AND((L$4-$G127)&lt;(21+$B127),(L$4-$G127)&gt;(1+$B127)),K127*(1-Inputs_ByYear!$D$4),0))))</f>
        <v>0</v>
      </c>
      <c r="M127" s="233">
        <f>IF(M$4=$G127+$B127,SUMIFS(INDEX('ABP REC Calc'!$G$75:$AB$138,,MATCH($I127,'ABP REC Calc'!$G$74:$AB$74,0)),'ABP REC Calc'!$C$75:$C$138,'ABP REC Spend'!$E127,'ABP REC Calc'!$B$75:$B$138,'ABP REC Spend'!$F127)/$C127,
IF(AND(L127&gt;0,(M$4-$G127)=(1+$B127)),L127*(1-Inputs_ByYear!$D$4),
(IF(AND((M$4-$G127)&lt;(21+$B127),(M$4-$G127)&gt;(1+$B127)),L127*(1-Inputs_ByYear!$D$4),0))))</f>
        <v>0</v>
      </c>
      <c r="N127" s="233">
        <f>IF(N$4=$G127+$B127,SUMIFS(INDEX('ABP REC Calc'!$G$75:$AB$138,,MATCH($I127,'ABP REC Calc'!$G$74:$AB$74,0)),'ABP REC Calc'!$C$75:$C$138,'ABP REC Spend'!$E127,'ABP REC Calc'!$B$75:$B$138,'ABP REC Spend'!$F127)/$C127,
IF(AND(M127&gt;0,(N$4-$G127)=(1+$B127)),M127*(1-Inputs_ByYear!$D$4),
(IF(AND((N$4-$G127)&lt;(21+$B127),(N$4-$G127)&gt;(1+$B127)),M127*(1-Inputs_ByYear!$D$4),0))))</f>
        <v>0</v>
      </c>
      <c r="O127" s="233">
        <f>IF(O$4=$G127+$B127,SUMIFS(INDEX('ABP REC Calc'!$G$75:$AB$138,,MATCH($I127,'ABP REC Calc'!$G$74:$AB$74,0)),'ABP REC Calc'!$C$75:$C$138,'ABP REC Spend'!$E127,'ABP REC Calc'!$B$75:$B$138,'ABP REC Spend'!$F127)/$C127,
IF(AND(N127&gt;0,(O$4-$G127)=(1+$B127)),N127*(1-Inputs_ByYear!$D$4),
(IF(AND((O$4-$G127)&lt;(21+$B127),(O$4-$G127)&gt;(1+$B127)),N127*(1-Inputs_ByYear!$D$4),0))))</f>
        <v>0</v>
      </c>
      <c r="P127" s="233">
        <f>IF(P$4=$G127+$B127,SUMIFS(INDEX('ABP REC Calc'!$G$75:$AB$138,,MATCH($I127,'ABP REC Calc'!$G$74:$AB$74,0)),'ABP REC Calc'!$C$75:$C$138,'ABP REC Spend'!$E127,'ABP REC Calc'!$B$75:$B$138,'ABP REC Spend'!$F127)/$C127,
IF(AND(O127&gt;0,(P$4-$G127)=(1+$B127)),O127*(1-Inputs_ByYear!$D$4),
(IF(AND((P$4-$G127)&lt;(21+$B127),(P$4-$G127)&gt;(1+$B127)),O127*(1-Inputs_ByYear!$D$4),0))))</f>
        <v>0</v>
      </c>
      <c r="Q127" s="233">
        <f>IF(Q$4=$G127+$B127,SUMIFS(INDEX('ABP REC Calc'!$G$75:$AB$138,,MATCH($I127,'ABP REC Calc'!$G$74:$AB$74,0)),'ABP REC Calc'!$C$75:$C$138,'ABP REC Spend'!$E127,'ABP REC Calc'!$B$75:$B$138,'ABP REC Spend'!$F127)/$C127,
IF(AND(P127&gt;0,(Q$4-$G127)=(1+$B127)),P127*(1-Inputs_ByYear!$D$4),
(IF(AND((Q$4-$G127)&lt;(21+$B127),(Q$4-$G127)&gt;(1+$B127)),P127*(1-Inputs_ByYear!$D$4),0))))</f>
        <v>0</v>
      </c>
      <c r="R127" s="233">
        <f>IF(R$4=$G127+$B127,SUMIFS(INDEX('ABP REC Calc'!$G$75:$AB$138,,MATCH($I127,'ABP REC Calc'!$G$74:$AB$74,0)),'ABP REC Calc'!$C$75:$C$138,'ABP REC Spend'!$E127,'ABP REC Calc'!$B$75:$B$138,'ABP REC Spend'!$F127)/$C127,
IF(AND(Q127&gt;0,(R$4-$G127)=(1+$B127)),Q127*(1-Inputs_ByYear!$D$4),
(IF(AND((R$4-$G127)&lt;(21+$B127),(R$4-$G127)&gt;(1+$B127)),Q127*(1-Inputs_ByYear!$D$4),0))))</f>
        <v>0</v>
      </c>
      <c r="S127" s="233">
        <f>IF(S$4=$G127+$B127,SUMIFS(INDEX('ABP REC Calc'!$G$75:$AB$138,,MATCH($I127,'ABP REC Calc'!$G$74:$AB$74,0)),'ABP REC Calc'!$C$75:$C$138,'ABP REC Spend'!$E127,'ABP REC Calc'!$B$75:$B$138,'ABP REC Spend'!$F127)/$C127,
IF(AND(R127&gt;0,(S$4-$G127)=(1+$B127)),R127*(1-Inputs_ByYear!$D$4),
(IF(AND((S$4-$G127)&lt;(21+$B127),(S$4-$G127)&gt;(1+$B127)),R127*(1-Inputs_ByYear!$D$4),0))))</f>
        <v>0</v>
      </c>
      <c r="T127" s="233">
        <f>IF(T$4=$G127+$B127,SUMIFS(INDEX('ABP REC Calc'!$G$75:$AB$138,,MATCH($I127,'ABP REC Calc'!$G$74:$AB$74,0)),'ABP REC Calc'!$C$75:$C$138,'ABP REC Spend'!$E127,'ABP REC Calc'!$B$75:$B$138,'ABP REC Spend'!$F127)/$C127,
IF(AND(S127&gt;0,(T$4-$G127)=(1+$B127)),S127*(1-Inputs_ByYear!$D$4),
(IF(AND((T$4-$G127)&lt;(21+$B127),(T$4-$G127)&gt;(1+$B127)),S127*(1-Inputs_ByYear!$D$4),0))))</f>
        <v>0</v>
      </c>
      <c r="U127" s="233">
        <f>IF(U$4=$G127+$B127,SUMIFS(INDEX('ABP REC Calc'!$G$75:$AB$138,,MATCH($I127,'ABP REC Calc'!$G$74:$AB$74,0)),'ABP REC Calc'!$C$75:$C$138,'ABP REC Spend'!$E127,'ABP REC Calc'!$B$75:$B$138,'ABP REC Spend'!$F127)/$C127,
IF(AND(T127&gt;0,(U$4-$G127)=(1+$B127)),T127*(1-Inputs_ByYear!$D$4),
(IF(AND((U$4-$G127)&lt;(21+$B127),(U$4-$G127)&gt;(1+$B127)),T127*(1-Inputs_ByYear!$D$4),0))))</f>
        <v>12528363.206253378</v>
      </c>
      <c r="V127" s="233">
        <f>IF(V$4=$G127+$B127,SUMIFS(INDEX('ABP REC Calc'!$G$75:$AB$138,,MATCH($I127,'ABP REC Calc'!$G$74:$AB$74,0)),'ABP REC Calc'!$C$75:$C$138,'ABP REC Spend'!$E127,'ABP REC Calc'!$B$75:$B$138,'ABP REC Spend'!$F127)/$C127,
IF(AND(U127&gt;0,(V$4-$G127)=(1+$B127)),U127*(1-Inputs_ByYear!$D$4),
(IF(AND((V$4-$G127)&lt;(21+$B127),(V$4-$G127)&gt;(1+$B127)),U127*(1-Inputs_ByYear!$D$4),0))))</f>
        <v>12465721.39022211</v>
      </c>
      <c r="W127" s="233">
        <f>IF(W$4=$G127+$B127,SUMIFS(INDEX('ABP REC Calc'!$G$75:$AB$138,,MATCH($I127,'ABP REC Calc'!$G$74:$AB$74,0)),'ABP REC Calc'!$C$75:$C$138,'ABP REC Spend'!$E127,'ABP REC Calc'!$B$75:$B$138,'ABP REC Spend'!$F127)/$C127,
IF(AND(V127&gt;0,(W$4-$G127)=(1+$B127)),V127*(1-Inputs_ByYear!$D$4),
(IF(AND((W$4-$G127)&lt;(21+$B127),(W$4-$G127)&gt;(1+$B127)),V127*(1-Inputs_ByYear!$D$4),0))))</f>
        <v>12403392.783271</v>
      </c>
      <c r="X127" s="233">
        <f>IF(X$4=$G127+$B127,SUMIFS(INDEX('ABP REC Calc'!$G$75:$AB$138,,MATCH($I127,'ABP REC Calc'!$G$74:$AB$74,0)),'ABP REC Calc'!$C$75:$C$138,'ABP REC Spend'!$E127,'ABP REC Calc'!$B$75:$B$138,'ABP REC Spend'!$F127)/$C127,
IF(AND(W127&gt;0,(X$4-$G127)=(1+$B127)),W127*(1-Inputs_ByYear!$D$4),
(IF(AND((X$4-$G127)&lt;(21+$B127),(X$4-$G127)&gt;(1+$B127)),W127*(1-Inputs_ByYear!$D$4),0))))</f>
        <v>12341375.819354644</v>
      </c>
      <c r="Y127" s="233">
        <f>IF(Y$4=$G127+$B127,SUMIFS(INDEX('ABP REC Calc'!$G$75:$AB$138,,MATCH($I127,'ABP REC Calc'!$G$74:$AB$74,0)),'ABP REC Calc'!$C$75:$C$138,'ABP REC Spend'!$E127,'ABP REC Calc'!$B$75:$B$138,'ABP REC Spend'!$F127)/$C127,
IF(AND(X127&gt;0,(Y$4-$G127)=(1+$B127)),X127*(1-Inputs_ByYear!$D$4),
(IF(AND((Y$4-$G127)&lt;(21+$B127),(Y$4-$G127)&gt;(1+$B127)),X127*(1-Inputs_ByYear!$D$4),0))))</f>
        <v>12279668.940257872</v>
      </c>
      <c r="Z127" s="233">
        <f>IF(Z$4=$G127+$B127,SUMIFS(INDEX('ABP REC Calc'!$G$75:$AB$138,,MATCH($I127,'ABP REC Calc'!$G$74:$AB$74,0)),'ABP REC Calc'!$C$75:$C$138,'ABP REC Spend'!$E127,'ABP REC Calc'!$B$75:$B$138,'ABP REC Spend'!$F127)/$C127,
IF(AND(Y127&gt;0,(Z$4-$G127)=(1+$B127)),Y127*(1-Inputs_ByYear!$D$4),
(IF(AND((Z$4-$G127)&lt;(21+$B127),(Z$4-$G127)&gt;(1+$B127)),Y127*(1-Inputs_ByYear!$D$4),0))))</f>
        <v>12218270.595556581</v>
      </c>
      <c r="AA127" s="233">
        <f>IF(AA$4=$G127+$B127,SUMIFS(INDEX('ABP REC Calc'!$G$75:$AB$138,,MATCH($I127,'ABP REC Calc'!$G$74:$AB$74,0)),'ABP REC Calc'!$C$75:$C$138,'ABP REC Spend'!$E127,'ABP REC Calc'!$B$75:$B$138,'ABP REC Spend'!$F127)/$C127,
IF(AND(Z127&gt;0,(AA$4-$G127)=(1+$B127)),Z127*(1-Inputs_ByYear!$D$4),
(IF(AND((AA$4-$G127)&lt;(21+$B127),(AA$4-$G127)&gt;(1+$B127)),Z127*(1-Inputs_ByYear!$D$4),0))))</f>
        <v>12157179.242578799</v>
      </c>
      <c r="AB127" s="233">
        <f>IF(AB$4=$G127+$B127,SUMIFS(INDEX('ABP REC Calc'!$G$75:$AB$138,,MATCH($I127,'ABP REC Calc'!$G$74:$AB$74,0)),'ABP REC Calc'!$C$75:$C$138,'ABP REC Spend'!$E127,'ABP REC Calc'!$B$75:$B$138,'ABP REC Spend'!$F127)/$C127,
IF(AND(AA127&gt;0,(AB$4-$G127)=(1+$B127)),AA127*(1-Inputs_ByYear!$D$4),
(IF(AND((AB$4-$G127)&lt;(21+$B127),(AB$4-$G127)&gt;(1+$B127)),AA127*(1-Inputs_ByYear!$D$4),0))))</f>
        <v>12096393.346365904</v>
      </c>
      <c r="AC127" s="233">
        <f>IF(AC$4=$G127+$B127,SUMIFS(INDEX('ABP REC Calc'!$G$75:$AB$138,,MATCH($I127,'ABP REC Calc'!$G$74:$AB$74,0)),'ABP REC Calc'!$C$75:$C$138,'ABP REC Spend'!$E127,'ABP REC Calc'!$B$75:$B$138,'ABP REC Spend'!$F127)/$C127,
IF(AND(AB127&gt;0,(AC$4-$G127)=(1+$B127)),AB127*(1-Inputs_ByYear!$D$4),
(IF(AND((AC$4-$G127)&lt;(21+$B127),(AC$4-$G127)&gt;(1+$B127)),AB127*(1-Inputs_ByYear!$D$4),0))))</f>
        <v>12035911.379634075</v>
      </c>
      <c r="AD127" s="233">
        <f>IF(AD$4=$G127+$B127,SUMIFS(INDEX('ABP REC Calc'!$G$75:$AB$138,,MATCH($I127,'ABP REC Calc'!$G$74:$AB$74,0)),'ABP REC Calc'!$C$75:$C$138,'ABP REC Spend'!$E127,'ABP REC Calc'!$B$75:$B$138,'ABP REC Spend'!$F127)/$C127,
IF(AND(AC127&gt;0,(AD$4-$G127)=(1+$B127)),AC127*(1-Inputs_ByYear!$D$4),
(IF(AND((AD$4-$G127)&lt;(21+$B127),(AD$4-$G127)&gt;(1+$B127)),AC127*(1-Inputs_ByYear!$D$4),0))))</f>
        <v>11975731.822735904</v>
      </c>
      <c r="AE127" s="233">
        <f>IF(AE$4=$G127+$B127,SUMIFS(INDEX('ABP REC Calc'!$G$75:$AB$138,,MATCH($I127,'ABP REC Calc'!$G$74:$AB$74,0)),'ABP REC Calc'!$C$75:$C$138,'ABP REC Spend'!$E127,'ABP REC Calc'!$B$75:$B$138,'ABP REC Spend'!$F127)/$C127,
IF(AND(AD127&gt;0,(AE$4-$G127)=(1+$B127)),AD127*(1-Inputs_ByYear!$D$4),
(IF(AND((AE$4-$G127)&lt;(21+$B127),(AE$4-$G127)&gt;(1+$B127)),AD127*(1-Inputs_ByYear!$D$4),0))))</f>
        <v>11915853.163622225</v>
      </c>
      <c r="AF127" s="233">
        <f>IF(AF$4=$G127+$B127,SUMIFS(INDEX('ABP REC Calc'!$G$75:$AB$138,,MATCH($I127,'ABP REC Calc'!$G$74:$AB$74,0)),'ABP REC Calc'!$C$75:$C$138,'ABP REC Spend'!$E127,'ABP REC Calc'!$B$75:$B$138,'ABP REC Spend'!$F127)/$C127,
IF(AND(AE127&gt;0,(AF$4-$G127)=(1+$B127)),AE127*(1-Inputs_ByYear!$D$4),
(IF(AND((AF$4-$G127)&lt;(21+$B127),(AF$4-$G127)&gt;(1+$B127)),AE127*(1-Inputs_ByYear!$D$4),0))))</f>
        <v>11856273.897804113</v>
      </c>
      <c r="AG127" s="233">
        <f>IF(AG$4=$G127+$B127,SUMIFS(INDEX('ABP REC Calc'!$G$75:$AB$138,,MATCH($I127,'ABP REC Calc'!$G$74:$AB$74,0)),'ABP REC Calc'!$C$75:$C$138,'ABP REC Spend'!$E127,'ABP REC Calc'!$B$75:$B$138,'ABP REC Spend'!$F127)/$C127,
IF(AND(AF127&gt;0,(AG$4-$G127)=(1+$B127)),AF127*(1-Inputs_ByYear!$D$4),
(IF(AND((AG$4-$G127)&lt;(21+$B127),(AG$4-$G127)&gt;(1+$B127)),AF127*(1-Inputs_ByYear!$D$4),0))))</f>
        <v>11796992.528315093</v>
      </c>
      <c r="AH127" s="233">
        <f>IF(AH$4=$G127+$B127,SUMIFS(INDEX('ABP REC Calc'!$G$75:$AB$138,,MATCH($I127,'ABP REC Calc'!$G$74:$AB$74,0)),'ABP REC Calc'!$C$75:$C$138,'ABP REC Spend'!$E127,'ABP REC Calc'!$B$75:$B$138,'ABP REC Spend'!$F127)/$C127,
IF(AND(AG127&gt;0,(AH$4-$G127)=(1+$B127)),AG127*(1-Inputs_ByYear!$D$4),
(IF(AND((AH$4-$G127)&lt;(21+$B127),(AH$4-$G127)&gt;(1+$B127)),AG127*(1-Inputs_ByYear!$D$4),0))))</f>
        <v>11738007.565673517</v>
      </c>
    </row>
    <row r="128" spans="2:34" ht="14.75" customHeight="1" x14ac:dyDescent="0.25">
      <c r="B128" s="332" cm="1">
        <f t="array" ref="B128">INDEX(Inputs_ByYear!$D$78:$D$83, MATCH('ABP REC Spend'!$E128, Inputs_ByYear!$B$78:$B$83,0),)</f>
        <v>2</v>
      </c>
      <c r="C128" s="332" cm="1">
        <f t="array" ref="C128">INDEX(Inputs_ByYear!$D$60:$D$65, MATCH('ABP REC Spend'!$E128,Inputs_ByYear!$B$60:$B$65,0),)</f>
        <v>20</v>
      </c>
      <c r="D128" s="332" t="str" cm="1">
        <f t="array" ref="D128">INDEX(Inputs_ByYear!$D$69:$D$74, MATCH('ABP REC Spend'!$E128, Inputs_ByYear!$B$69:$B$74,0),)</f>
        <v>n/a</v>
      </c>
      <c r="E128" s="222" t="s">
        <v>235</v>
      </c>
      <c r="F128" s="219" t="s">
        <v>259</v>
      </c>
      <c r="G128" s="219">
        <f t="shared" si="6"/>
        <v>2034</v>
      </c>
      <c r="H128" s="219"/>
      <c r="I128" s="227" t="s">
        <v>32</v>
      </c>
      <c r="J128" s="234">
        <v>0</v>
      </c>
      <c r="K128" s="234">
        <v>0</v>
      </c>
      <c r="L128" s="233">
        <f>IF(L$4=$G128+$B128,SUMIFS(INDEX('ABP REC Calc'!$G$75:$AB$138,,MATCH($I128,'ABP REC Calc'!$G$74:$AB$74,0)),'ABP REC Calc'!$C$75:$C$138,'ABP REC Spend'!$E128,'ABP REC Calc'!$B$75:$B$138,'ABP REC Spend'!$F128)/$C128,
IF(AND(K128&gt;0,(L$4-$G128)=(1+$B128)),K128*(1-Inputs_ByYear!$D$4),
(IF(AND((L$4-$G128)&lt;(21+$B128),(L$4-$G128)&gt;(1+$B128)),K128*(1-Inputs_ByYear!$D$4),0))))</f>
        <v>0</v>
      </c>
      <c r="M128" s="233">
        <f>IF(M$4=$G128+$B128,SUMIFS(INDEX('ABP REC Calc'!$G$75:$AB$138,,MATCH($I128,'ABP REC Calc'!$G$74:$AB$74,0)),'ABP REC Calc'!$C$75:$C$138,'ABP REC Spend'!$E128,'ABP REC Calc'!$B$75:$B$138,'ABP REC Spend'!$F128)/$C128,
IF(AND(L128&gt;0,(M$4-$G128)=(1+$B128)),L128*(1-Inputs_ByYear!$D$4),
(IF(AND((M$4-$G128)&lt;(21+$B128),(M$4-$G128)&gt;(1+$B128)),L128*(1-Inputs_ByYear!$D$4),0))))</f>
        <v>0</v>
      </c>
      <c r="N128" s="233">
        <f>IF(N$4=$G128+$B128,SUMIFS(INDEX('ABP REC Calc'!$G$75:$AB$138,,MATCH($I128,'ABP REC Calc'!$G$74:$AB$74,0)),'ABP REC Calc'!$C$75:$C$138,'ABP REC Spend'!$E128,'ABP REC Calc'!$B$75:$B$138,'ABP REC Spend'!$F128)/$C128,
IF(AND(M128&gt;0,(N$4-$G128)=(1+$B128)),M128*(1-Inputs_ByYear!$D$4),
(IF(AND((N$4-$G128)&lt;(21+$B128),(N$4-$G128)&gt;(1+$B128)),M128*(1-Inputs_ByYear!$D$4),0))))</f>
        <v>0</v>
      </c>
      <c r="O128" s="233">
        <f>IF(O$4=$G128+$B128,SUMIFS(INDEX('ABP REC Calc'!$G$75:$AB$138,,MATCH($I128,'ABP REC Calc'!$G$74:$AB$74,0)),'ABP REC Calc'!$C$75:$C$138,'ABP REC Spend'!$E128,'ABP REC Calc'!$B$75:$B$138,'ABP REC Spend'!$F128)/$C128,
IF(AND(N128&gt;0,(O$4-$G128)=(1+$B128)),N128*(1-Inputs_ByYear!$D$4),
(IF(AND((O$4-$G128)&lt;(21+$B128),(O$4-$G128)&gt;(1+$B128)),N128*(1-Inputs_ByYear!$D$4),0))))</f>
        <v>0</v>
      </c>
      <c r="P128" s="233">
        <f>IF(P$4=$G128+$B128,SUMIFS(INDEX('ABP REC Calc'!$G$75:$AB$138,,MATCH($I128,'ABP REC Calc'!$G$74:$AB$74,0)),'ABP REC Calc'!$C$75:$C$138,'ABP REC Spend'!$E128,'ABP REC Calc'!$B$75:$B$138,'ABP REC Spend'!$F128)/$C128,
IF(AND(O128&gt;0,(P$4-$G128)=(1+$B128)),O128*(1-Inputs_ByYear!$D$4),
(IF(AND((P$4-$G128)&lt;(21+$B128),(P$4-$G128)&gt;(1+$B128)),O128*(1-Inputs_ByYear!$D$4),0))))</f>
        <v>0</v>
      </c>
      <c r="Q128" s="233">
        <f>IF(Q$4=$G128+$B128,SUMIFS(INDEX('ABP REC Calc'!$G$75:$AB$138,,MATCH($I128,'ABP REC Calc'!$G$74:$AB$74,0)),'ABP REC Calc'!$C$75:$C$138,'ABP REC Spend'!$E128,'ABP REC Calc'!$B$75:$B$138,'ABP REC Spend'!$F128)/$C128,
IF(AND(P128&gt;0,(Q$4-$G128)=(1+$B128)),P128*(1-Inputs_ByYear!$D$4),
(IF(AND((Q$4-$G128)&lt;(21+$B128),(Q$4-$G128)&gt;(1+$B128)),P128*(1-Inputs_ByYear!$D$4),0))))</f>
        <v>0</v>
      </c>
      <c r="R128" s="233">
        <f>IF(R$4=$G128+$B128,SUMIFS(INDEX('ABP REC Calc'!$G$75:$AB$138,,MATCH($I128,'ABP REC Calc'!$G$74:$AB$74,0)),'ABP REC Calc'!$C$75:$C$138,'ABP REC Spend'!$E128,'ABP REC Calc'!$B$75:$B$138,'ABP REC Spend'!$F128)/$C128,
IF(AND(Q128&gt;0,(R$4-$G128)=(1+$B128)),Q128*(1-Inputs_ByYear!$D$4),
(IF(AND((R$4-$G128)&lt;(21+$B128),(R$4-$G128)&gt;(1+$B128)),Q128*(1-Inputs_ByYear!$D$4),0))))</f>
        <v>0</v>
      </c>
      <c r="S128" s="233">
        <f>IF(S$4=$G128+$B128,SUMIFS(INDEX('ABP REC Calc'!$G$75:$AB$138,,MATCH($I128,'ABP REC Calc'!$G$74:$AB$74,0)),'ABP REC Calc'!$C$75:$C$138,'ABP REC Spend'!$E128,'ABP REC Calc'!$B$75:$B$138,'ABP REC Spend'!$F128)/$C128,
IF(AND(R128&gt;0,(S$4-$G128)=(1+$B128)),R128*(1-Inputs_ByYear!$D$4),
(IF(AND((S$4-$G128)&lt;(21+$B128),(S$4-$G128)&gt;(1+$B128)),R128*(1-Inputs_ByYear!$D$4),0))))</f>
        <v>0</v>
      </c>
      <c r="T128" s="233">
        <f>IF(T$4=$G128+$B128,SUMIFS(INDEX('ABP REC Calc'!$G$75:$AB$138,,MATCH($I128,'ABP REC Calc'!$G$74:$AB$74,0)),'ABP REC Calc'!$C$75:$C$138,'ABP REC Spend'!$E128,'ABP REC Calc'!$B$75:$B$138,'ABP REC Spend'!$F128)/$C128,
IF(AND(S128&gt;0,(T$4-$G128)=(1+$B128)),S128*(1-Inputs_ByYear!$D$4),
(IF(AND((T$4-$G128)&lt;(21+$B128),(T$4-$G128)&gt;(1+$B128)),S128*(1-Inputs_ByYear!$D$4),0))))</f>
        <v>0</v>
      </c>
      <c r="U128" s="233">
        <f>IF(U$4=$G128+$B128,SUMIFS(INDEX('ABP REC Calc'!$G$75:$AB$138,,MATCH($I128,'ABP REC Calc'!$G$74:$AB$74,0)),'ABP REC Calc'!$C$75:$C$138,'ABP REC Spend'!$E128,'ABP REC Calc'!$B$75:$B$138,'ABP REC Spend'!$F128)/$C128,
IF(AND(T128&gt;0,(U$4-$G128)=(1+$B128)),T128*(1-Inputs_ByYear!$D$4),
(IF(AND((U$4-$G128)&lt;(21+$B128),(U$4-$G128)&gt;(1+$B128)),T128*(1-Inputs_ByYear!$D$4),0))))</f>
        <v>0</v>
      </c>
      <c r="V128" s="233">
        <f>IF(V$4=$G128+$B128,SUMIFS(INDEX('ABP REC Calc'!$G$75:$AB$138,,MATCH($I128,'ABP REC Calc'!$G$74:$AB$74,0)),'ABP REC Calc'!$C$75:$C$138,'ABP REC Spend'!$E128,'ABP REC Calc'!$B$75:$B$138,'ABP REC Spend'!$F128)/$C128,
IF(AND(U128&gt;0,(V$4-$G128)=(1+$B128)),U128*(1-Inputs_ByYear!$D$4),
(IF(AND((V$4-$G128)&lt;(21+$B128),(V$4-$G128)&gt;(1+$B128)),U128*(1-Inputs_ByYear!$D$4),0))))</f>
        <v>12403079.574190844</v>
      </c>
      <c r="W128" s="233">
        <f>IF(W$4=$G128+$B128,SUMIFS(INDEX('ABP REC Calc'!$G$75:$AB$138,,MATCH($I128,'ABP REC Calc'!$G$74:$AB$74,0)),'ABP REC Calc'!$C$75:$C$138,'ABP REC Spend'!$E128,'ABP REC Calc'!$B$75:$B$138,'ABP REC Spend'!$F128)/$C128,
IF(AND(V128&gt;0,(W$4-$G128)=(1+$B128)),V128*(1-Inputs_ByYear!$D$4),
(IF(AND((W$4-$G128)&lt;(21+$B128),(W$4-$G128)&gt;(1+$B128)),V128*(1-Inputs_ByYear!$D$4),0))))</f>
        <v>12341064.17631989</v>
      </c>
      <c r="X128" s="233">
        <f>IF(X$4=$G128+$B128,SUMIFS(INDEX('ABP REC Calc'!$G$75:$AB$138,,MATCH($I128,'ABP REC Calc'!$G$74:$AB$74,0)),'ABP REC Calc'!$C$75:$C$138,'ABP REC Spend'!$E128,'ABP REC Calc'!$B$75:$B$138,'ABP REC Spend'!$F128)/$C128,
IF(AND(W128&gt;0,(X$4-$G128)=(1+$B128)),W128*(1-Inputs_ByYear!$D$4),
(IF(AND((X$4-$G128)&lt;(21+$B128),(X$4-$G128)&gt;(1+$B128)),W128*(1-Inputs_ByYear!$D$4),0))))</f>
        <v>12279358.85543829</v>
      </c>
      <c r="Y128" s="233">
        <f>IF(Y$4=$G128+$B128,SUMIFS(INDEX('ABP REC Calc'!$G$75:$AB$138,,MATCH($I128,'ABP REC Calc'!$G$74:$AB$74,0)),'ABP REC Calc'!$C$75:$C$138,'ABP REC Spend'!$E128,'ABP REC Calc'!$B$75:$B$138,'ABP REC Spend'!$F128)/$C128,
IF(AND(X128&gt;0,(Y$4-$G128)=(1+$B128)),X128*(1-Inputs_ByYear!$D$4),
(IF(AND((Y$4-$G128)&lt;(21+$B128),(Y$4-$G128)&gt;(1+$B128)),X128*(1-Inputs_ByYear!$D$4),0))))</f>
        <v>12217962.061161099</v>
      </c>
      <c r="Z128" s="233">
        <f>IF(Z$4=$G128+$B128,SUMIFS(INDEX('ABP REC Calc'!$G$75:$AB$138,,MATCH($I128,'ABP REC Calc'!$G$74:$AB$74,0)),'ABP REC Calc'!$C$75:$C$138,'ABP REC Spend'!$E128,'ABP REC Calc'!$B$75:$B$138,'ABP REC Spend'!$F128)/$C128,
IF(AND(Y128&gt;0,(Z$4-$G128)=(1+$B128)),Y128*(1-Inputs_ByYear!$D$4),
(IF(AND((Z$4-$G128)&lt;(21+$B128),(Z$4-$G128)&gt;(1+$B128)),Y128*(1-Inputs_ByYear!$D$4),0))))</f>
        <v>12156872.250855293</v>
      </c>
      <c r="AA128" s="233">
        <f>IF(AA$4=$G128+$B128,SUMIFS(INDEX('ABP REC Calc'!$G$75:$AB$138,,MATCH($I128,'ABP REC Calc'!$G$74:$AB$74,0)),'ABP REC Calc'!$C$75:$C$138,'ABP REC Spend'!$E128,'ABP REC Calc'!$B$75:$B$138,'ABP REC Spend'!$F128)/$C128,
IF(AND(Z128&gt;0,(AA$4-$G128)=(1+$B128)),Z128*(1-Inputs_ByYear!$D$4),
(IF(AND((AA$4-$G128)&lt;(21+$B128),(AA$4-$G128)&gt;(1+$B128)),Z128*(1-Inputs_ByYear!$D$4),0))))</f>
        <v>12096087.889601016</v>
      </c>
      <c r="AB128" s="233">
        <f>IF(AB$4=$G128+$B128,SUMIFS(INDEX('ABP REC Calc'!$G$75:$AB$138,,MATCH($I128,'ABP REC Calc'!$G$74:$AB$74,0)),'ABP REC Calc'!$C$75:$C$138,'ABP REC Spend'!$E128,'ABP REC Calc'!$B$75:$B$138,'ABP REC Spend'!$F128)/$C128,
IF(AND(AA128&gt;0,(AB$4-$G128)=(1+$B128)),AA128*(1-Inputs_ByYear!$D$4),
(IF(AND((AB$4-$G128)&lt;(21+$B128),(AB$4-$G128)&gt;(1+$B128)),AA128*(1-Inputs_ByYear!$D$4),0))))</f>
        <v>12035607.450153012</v>
      </c>
      <c r="AC128" s="233">
        <f>IF(AC$4=$G128+$B128,SUMIFS(INDEX('ABP REC Calc'!$G$75:$AB$138,,MATCH($I128,'ABP REC Calc'!$G$74:$AB$74,0)),'ABP REC Calc'!$C$75:$C$138,'ABP REC Spend'!$E128,'ABP REC Calc'!$B$75:$B$138,'ABP REC Spend'!$F128)/$C128,
IF(AND(AB128&gt;0,(AC$4-$G128)=(1+$B128)),AB128*(1-Inputs_ByYear!$D$4),
(IF(AND((AC$4-$G128)&lt;(21+$B128),(AC$4-$G128)&gt;(1+$B128)),AB128*(1-Inputs_ByYear!$D$4),0))))</f>
        <v>11975429.412902247</v>
      </c>
      <c r="AD128" s="233">
        <f>IF(AD$4=$G128+$B128,SUMIFS(INDEX('ABP REC Calc'!$G$75:$AB$138,,MATCH($I128,'ABP REC Calc'!$G$74:$AB$74,0)),'ABP REC Calc'!$C$75:$C$138,'ABP REC Spend'!$E128,'ABP REC Calc'!$B$75:$B$138,'ABP REC Spend'!$F128)/$C128,
IF(AND(AC128&gt;0,(AD$4-$G128)=(1+$B128)),AC128*(1-Inputs_ByYear!$D$4),
(IF(AND((AD$4-$G128)&lt;(21+$B128),(AD$4-$G128)&gt;(1+$B128)),AC128*(1-Inputs_ByYear!$D$4),0))))</f>
        <v>11915552.265837736</v>
      </c>
      <c r="AE128" s="233">
        <f>IF(AE$4=$G128+$B128,SUMIFS(INDEX('ABP REC Calc'!$G$75:$AB$138,,MATCH($I128,'ABP REC Calc'!$G$74:$AB$74,0)),'ABP REC Calc'!$C$75:$C$138,'ABP REC Spend'!$E128,'ABP REC Calc'!$B$75:$B$138,'ABP REC Spend'!$F128)/$C128,
IF(AND(AD128&gt;0,(AE$4-$G128)=(1+$B128)),AD128*(1-Inputs_ByYear!$D$4),
(IF(AND((AE$4-$G128)&lt;(21+$B128),(AE$4-$G128)&gt;(1+$B128)),AD128*(1-Inputs_ByYear!$D$4),0))))</f>
        <v>11855974.504508547</v>
      </c>
      <c r="AF128" s="233">
        <f>IF(AF$4=$G128+$B128,SUMIFS(INDEX('ABP REC Calc'!$G$75:$AB$138,,MATCH($I128,'ABP REC Calc'!$G$74:$AB$74,0)),'ABP REC Calc'!$C$75:$C$138,'ABP REC Spend'!$E128,'ABP REC Calc'!$B$75:$B$138,'ABP REC Spend'!$F128)/$C128,
IF(AND(AE128&gt;0,(AF$4-$G128)=(1+$B128)),AE128*(1-Inputs_ByYear!$D$4),
(IF(AND((AF$4-$G128)&lt;(21+$B128),(AF$4-$G128)&gt;(1+$B128)),AE128*(1-Inputs_ByYear!$D$4),0))))</f>
        <v>11796694.631986005</v>
      </c>
      <c r="AG128" s="233">
        <f>IF(AG$4=$G128+$B128,SUMIFS(INDEX('ABP REC Calc'!$G$75:$AB$138,,MATCH($I128,'ABP REC Calc'!$G$74:$AB$74,0)),'ABP REC Calc'!$C$75:$C$138,'ABP REC Spend'!$E128,'ABP REC Calc'!$B$75:$B$138,'ABP REC Spend'!$F128)/$C128,
IF(AND(AF128&gt;0,(AG$4-$G128)=(1+$B128)),AF128*(1-Inputs_ByYear!$D$4),
(IF(AND((AG$4-$G128)&lt;(21+$B128),(AG$4-$G128)&gt;(1+$B128)),AF128*(1-Inputs_ByYear!$D$4),0))))</f>
        <v>11737711.158826075</v>
      </c>
      <c r="AH128" s="233">
        <f>IF(AH$4=$G128+$B128,SUMIFS(INDEX('ABP REC Calc'!$G$75:$AB$138,,MATCH($I128,'ABP REC Calc'!$G$74:$AB$74,0)),'ABP REC Calc'!$C$75:$C$138,'ABP REC Spend'!$E128,'ABP REC Calc'!$B$75:$B$138,'ABP REC Spend'!$F128)/$C128,
IF(AND(AG128&gt;0,(AH$4-$G128)=(1+$B128)),AG128*(1-Inputs_ByYear!$D$4),
(IF(AND((AH$4-$G128)&lt;(21+$B128),(AH$4-$G128)&gt;(1+$B128)),AG128*(1-Inputs_ByYear!$D$4),0))))</f>
        <v>11679022.603031944</v>
      </c>
    </row>
    <row r="129" spans="2:34" ht="14.75" customHeight="1" x14ac:dyDescent="0.25">
      <c r="B129" s="332" cm="1">
        <f t="array" ref="B129">INDEX(Inputs_ByYear!$D$78:$D$83, MATCH('ABP REC Spend'!$E129, Inputs_ByYear!$B$78:$B$83,0),)</f>
        <v>2</v>
      </c>
      <c r="C129" s="332" cm="1">
        <f t="array" ref="C129">INDEX(Inputs_ByYear!$D$60:$D$65, MATCH('ABP REC Spend'!$E129,Inputs_ByYear!$B$60:$B$65,0),)</f>
        <v>20</v>
      </c>
      <c r="D129" s="332" t="str" cm="1">
        <f t="array" ref="D129">INDEX(Inputs_ByYear!$D$69:$D$74, MATCH('ABP REC Spend'!$E129, Inputs_ByYear!$B$69:$B$74,0),)</f>
        <v>n/a</v>
      </c>
      <c r="E129" s="222" t="s">
        <v>235</v>
      </c>
      <c r="F129" s="219" t="s">
        <v>259</v>
      </c>
      <c r="G129" s="219">
        <f t="shared" si="6"/>
        <v>2035</v>
      </c>
      <c r="H129" s="219"/>
      <c r="I129" s="227" t="s">
        <v>33</v>
      </c>
      <c r="J129" s="234">
        <v>0</v>
      </c>
      <c r="K129" s="234">
        <v>0</v>
      </c>
      <c r="L129" s="233">
        <f>IF(L$4=$G129+$B129,SUMIFS(INDEX('ABP REC Calc'!$G$75:$AB$138,,MATCH($I129,'ABP REC Calc'!$G$74:$AB$74,0)),'ABP REC Calc'!$C$75:$C$138,'ABP REC Spend'!$E129,'ABP REC Calc'!$B$75:$B$138,'ABP REC Spend'!$F129)/$C129,
IF(AND(K129&gt;0,(L$4-$G129)=(1+$B129)),K129*(1-Inputs_ByYear!$D$4),
(IF(AND((L$4-$G129)&lt;(21+$B129),(L$4-$G129)&gt;(1+$B129)),K129*(1-Inputs_ByYear!$D$4),0))))</f>
        <v>0</v>
      </c>
      <c r="M129" s="233">
        <f>IF(M$4=$G129+$B129,SUMIFS(INDEX('ABP REC Calc'!$G$75:$AB$138,,MATCH($I129,'ABP REC Calc'!$G$74:$AB$74,0)),'ABP REC Calc'!$C$75:$C$138,'ABP REC Spend'!$E129,'ABP REC Calc'!$B$75:$B$138,'ABP REC Spend'!$F129)/$C129,
IF(AND(L129&gt;0,(M$4-$G129)=(1+$B129)),L129*(1-Inputs_ByYear!$D$4),
(IF(AND((M$4-$G129)&lt;(21+$B129),(M$4-$G129)&gt;(1+$B129)),L129*(1-Inputs_ByYear!$D$4),0))))</f>
        <v>0</v>
      </c>
      <c r="N129" s="233">
        <f>IF(N$4=$G129+$B129,SUMIFS(INDEX('ABP REC Calc'!$G$75:$AB$138,,MATCH($I129,'ABP REC Calc'!$G$74:$AB$74,0)),'ABP REC Calc'!$C$75:$C$138,'ABP REC Spend'!$E129,'ABP REC Calc'!$B$75:$B$138,'ABP REC Spend'!$F129)/$C129,
IF(AND(M129&gt;0,(N$4-$G129)=(1+$B129)),M129*(1-Inputs_ByYear!$D$4),
(IF(AND((N$4-$G129)&lt;(21+$B129),(N$4-$G129)&gt;(1+$B129)),M129*(1-Inputs_ByYear!$D$4),0))))</f>
        <v>0</v>
      </c>
      <c r="O129" s="233">
        <f>IF(O$4=$G129+$B129,SUMIFS(INDEX('ABP REC Calc'!$G$75:$AB$138,,MATCH($I129,'ABP REC Calc'!$G$74:$AB$74,0)),'ABP REC Calc'!$C$75:$C$138,'ABP REC Spend'!$E129,'ABP REC Calc'!$B$75:$B$138,'ABP REC Spend'!$F129)/$C129,
IF(AND(N129&gt;0,(O$4-$G129)=(1+$B129)),N129*(1-Inputs_ByYear!$D$4),
(IF(AND((O$4-$G129)&lt;(21+$B129),(O$4-$G129)&gt;(1+$B129)),N129*(1-Inputs_ByYear!$D$4),0))))</f>
        <v>0</v>
      </c>
      <c r="P129" s="233">
        <f>IF(P$4=$G129+$B129,SUMIFS(INDEX('ABP REC Calc'!$G$75:$AB$138,,MATCH($I129,'ABP REC Calc'!$G$74:$AB$74,0)),'ABP REC Calc'!$C$75:$C$138,'ABP REC Spend'!$E129,'ABP REC Calc'!$B$75:$B$138,'ABP REC Spend'!$F129)/$C129,
IF(AND(O129&gt;0,(P$4-$G129)=(1+$B129)),O129*(1-Inputs_ByYear!$D$4),
(IF(AND((P$4-$G129)&lt;(21+$B129),(P$4-$G129)&gt;(1+$B129)),O129*(1-Inputs_ByYear!$D$4),0))))</f>
        <v>0</v>
      </c>
      <c r="Q129" s="233">
        <f>IF(Q$4=$G129+$B129,SUMIFS(INDEX('ABP REC Calc'!$G$75:$AB$138,,MATCH($I129,'ABP REC Calc'!$G$74:$AB$74,0)),'ABP REC Calc'!$C$75:$C$138,'ABP REC Spend'!$E129,'ABP REC Calc'!$B$75:$B$138,'ABP REC Spend'!$F129)/$C129,
IF(AND(P129&gt;0,(Q$4-$G129)=(1+$B129)),P129*(1-Inputs_ByYear!$D$4),
(IF(AND((Q$4-$G129)&lt;(21+$B129),(Q$4-$G129)&gt;(1+$B129)),P129*(1-Inputs_ByYear!$D$4),0))))</f>
        <v>0</v>
      </c>
      <c r="R129" s="233">
        <f>IF(R$4=$G129+$B129,SUMIFS(INDEX('ABP REC Calc'!$G$75:$AB$138,,MATCH($I129,'ABP REC Calc'!$G$74:$AB$74,0)),'ABP REC Calc'!$C$75:$C$138,'ABP REC Spend'!$E129,'ABP REC Calc'!$B$75:$B$138,'ABP REC Spend'!$F129)/$C129,
IF(AND(Q129&gt;0,(R$4-$G129)=(1+$B129)),Q129*(1-Inputs_ByYear!$D$4),
(IF(AND((R$4-$G129)&lt;(21+$B129),(R$4-$G129)&gt;(1+$B129)),Q129*(1-Inputs_ByYear!$D$4),0))))</f>
        <v>0</v>
      </c>
      <c r="S129" s="233">
        <f>IF(S$4=$G129+$B129,SUMIFS(INDEX('ABP REC Calc'!$G$75:$AB$138,,MATCH($I129,'ABP REC Calc'!$G$74:$AB$74,0)),'ABP REC Calc'!$C$75:$C$138,'ABP REC Spend'!$E129,'ABP REC Calc'!$B$75:$B$138,'ABP REC Spend'!$F129)/$C129,
IF(AND(R129&gt;0,(S$4-$G129)=(1+$B129)),R129*(1-Inputs_ByYear!$D$4),
(IF(AND((S$4-$G129)&lt;(21+$B129),(S$4-$G129)&gt;(1+$B129)),R129*(1-Inputs_ByYear!$D$4),0))))</f>
        <v>0</v>
      </c>
      <c r="T129" s="233">
        <f>IF(T$4=$G129+$B129,SUMIFS(INDEX('ABP REC Calc'!$G$75:$AB$138,,MATCH($I129,'ABP REC Calc'!$G$74:$AB$74,0)),'ABP REC Calc'!$C$75:$C$138,'ABP REC Spend'!$E129,'ABP REC Calc'!$B$75:$B$138,'ABP REC Spend'!$F129)/$C129,
IF(AND(S129&gt;0,(T$4-$G129)=(1+$B129)),S129*(1-Inputs_ByYear!$D$4),
(IF(AND((T$4-$G129)&lt;(21+$B129),(T$4-$G129)&gt;(1+$B129)),S129*(1-Inputs_ByYear!$D$4),0))))</f>
        <v>0</v>
      </c>
      <c r="U129" s="233">
        <f>IF(U$4=$G129+$B129,SUMIFS(INDEX('ABP REC Calc'!$G$75:$AB$138,,MATCH($I129,'ABP REC Calc'!$G$74:$AB$74,0)),'ABP REC Calc'!$C$75:$C$138,'ABP REC Spend'!$E129,'ABP REC Calc'!$B$75:$B$138,'ABP REC Spend'!$F129)/$C129,
IF(AND(T129&gt;0,(U$4-$G129)=(1+$B129)),T129*(1-Inputs_ByYear!$D$4),
(IF(AND((U$4-$G129)&lt;(21+$B129),(U$4-$G129)&gt;(1+$B129)),T129*(1-Inputs_ByYear!$D$4),0))))</f>
        <v>0</v>
      </c>
      <c r="V129" s="233">
        <f>IF(V$4=$G129+$B129,SUMIFS(INDEX('ABP REC Calc'!$G$75:$AB$138,,MATCH($I129,'ABP REC Calc'!$G$74:$AB$74,0)),'ABP REC Calc'!$C$75:$C$138,'ABP REC Spend'!$E129,'ABP REC Calc'!$B$75:$B$138,'ABP REC Spend'!$F129)/$C129,
IF(AND(U129&gt;0,(V$4-$G129)=(1+$B129)),U129*(1-Inputs_ByYear!$D$4),
(IF(AND((V$4-$G129)&lt;(21+$B129),(V$4-$G129)&gt;(1+$B129)),U129*(1-Inputs_ByYear!$D$4),0))))</f>
        <v>0</v>
      </c>
      <c r="W129" s="233">
        <f>IF(W$4=$G129+$B129,SUMIFS(INDEX('ABP REC Calc'!$G$75:$AB$138,,MATCH($I129,'ABP REC Calc'!$G$74:$AB$74,0)),'ABP REC Calc'!$C$75:$C$138,'ABP REC Spend'!$E129,'ABP REC Calc'!$B$75:$B$138,'ABP REC Spend'!$F129)/$C129,
IF(AND(V129&gt;0,(W$4-$G129)=(1+$B129)),V129*(1-Inputs_ByYear!$D$4),
(IF(AND((W$4-$G129)&lt;(21+$B129),(W$4-$G129)&gt;(1+$B129)),V129*(1-Inputs_ByYear!$D$4),0))))</f>
        <v>12279048.778448936</v>
      </c>
      <c r="X129" s="233">
        <f>IF(X$4=$G129+$B129,SUMIFS(INDEX('ABP REC Calc'!$G$75:$AB$138,,MATCH($I129,'ABP REC Calc'!$G$74:$AB$74,0)),'ABP REC Calc'!$C$75:$C$138,'ABP REC Spend'!$E129,'ABP REC Calc'!$B$75:$B$138,'ABP REC Spend'!$F129)/$C129,
IF(AND(W129&gt;0,(X$4-$G129)=(1+$B129)),W129*(1-Inputs_ByYear!$D$4),
(IF(AND((X$4-$G129)&lt;(21+$B129),(X$4-$G129)&gt;(1+$B129)),W129*(1-Inputs_ByYear!$D$4),0))))</f>
        <v>12217653.534556691</v>
      </c>
      <c r="Y129" s="233">
        <f>IF(Y$4=$G129+$B129,SUMIFS(INDEX('ABP REC Calc'!$G$75:$AB$138,,MATCH($I129,'ABP REC Calc'!$G$74:$AB$74,0)),'ABP REC Calc'!$C$75:$C$138,'ABP REC Spend'!$E129,'ABP REC Calc'!$B$75:$B$138,'ABP REC Spend'!$F129)/$C129,
IF(AND(X129&gt;0,(Y$4-$G129)=(1+$B129)),X129*(1-Inputs_ByYear!$D$4),
(IF(AND((Y$4-$G129)&lt;(21+$B129),(Y$4-$G129)&gt;(1+$B129)),X129*(1-Inputs_ByYear!$D$4),0))))</f>
        <v>12156565.266883908</v>
      </c>
      <c r="Z129" s="233">
        <f>IF(Z$4=$G129+$B129,SUMIFS(INDEX('ABP REC Calc'!$G$75:$AB$138,,MATCH($I129,'ABP REC Calc'!$G$74:$AB$74,0)),'ABP REC Calc'!$C$75:$C$138,'ABP REC Spend'!$E129,'ABP REC Calc'!$B$75:$B$138,'ABP REC Spend'!$F129)/$C129,
IF(AND(Y129&gt;0,(Z$4-$G129)=(1+$B129)),Y129*(1-Inputs_ByYear!$D$4),
(IF(AND((Z$4-$G129)&lt;(21+$B129),(Z$4-$G129)&gt;(1+$B129)),Y129*(1-Inputs_ByYear!$D$4),0))))</f>
        <v>12095782.440549489</v>
      </c>
      <c r="AA129" s="233">
        <f>IF(AA$4=$G129+$B129,SUMIFS(INDEX('ABP REC Calc'!$G$75:$AB$138,,MATCH($I129,'ABP REC Calc'!$G$74:$AB$74,0)),'ABP REC Calc'!$C$75:$C$138,'ABP REC Spend'!$E129,'ABP REC Calc'!$B$75:$B$138,'ABP REC Spend'!$F129)/$C129,
IF(AND(Z129&gt;0,(AA$4-$G129)=(1+$B129)),Z129*(1-Inputs_ByYear!$D$4),
(IF(AND((AA$4-$G129)&lt;(21+$B129),(AA$4-$G129)&gt;(1+$B129)),Z129*(1-Inputs_ByYear!$D$4),0))))</f>
        <v>12035303.528346742</v>
      </c>
      <c r="AB129" s="233">
        <f>IF(AB$4=$G129+$B129,SUMIFS(INDEX('ABP REC Calc'!$G$75:$AB$138,,MATCH($I129,'ABP REC Calc'!$G$74:$AB$74,0)),'ABP REC Calc'!$C$75:$C$138,'ABP REC Spend'!$E129,'ABP REC Calc'!$B$75:$B$138,'ABP REC Spend'!$F129)/$C129,
IF(AND(AA129&gt;0,(AB$4-$G129)=(1+$B129)),AA129*(1-Inputs_ByYear!$D$4),
(IF(AND((AB$4-$G129)&lt;(21+$B129),(AB$4-$G129)&gt;(1+$B129)),AA129*(1-Inputs_ByYear!$D$4),0))))</f>
        <v>11975127.010705007</v>
      </c>
      <c r="AC129" s="233">
        <f>IF(AC$4=$G129+$B129,SUMIFS(INDEX('ABP REC Calc'!$G$75:$AB$138,,MATCH($I129,'ABP REC Calc'!$G$74:$AB$74,0)),'ABP REC Calc'!$C$75:$C$138,'ABP REC Spend'!$E129,'ABP REC Calc'!$B$75:$B$138,'ABP REC Spend'!$F129)/$C129,
IF(AND(AB129&gt;0,(AC$4-$G129)=(1+$B129)),AB129*(1-Inputs_ByYear!$D$4),
(IF(AND((AC$4-$G129)&lt;(21+$B129),(AC$4-$G129)&gt;(1+$B129)),AB129*(1-Inputs_ByYear!$D$4),0))))</f>
        <v>11915251.375651482</v>
      </c>
      <c r="AD129" s="233">
        <f>IF(AD$4=$G129+$B129,SUMIFS(INDEX('ABP REC Calc'!$G$75:$AB$138,,MATCH($I129,'ABP REC Calc'!$G$74:$AB$74,0)),'ABP REC Calc'!$C$75:$C$138,'ABP REC Spend'!$E129,'ABP REC Calc'!$B$75:$B$138,'ABP REC Spend'!$F129)/$C129,
IF(AND(AC129&gt;0,(AD$4-$G129)=(1+$B129)),AC129*(1-Inputs_ByYear!$D$4),
(IF(AND((AD$4-$G129)&lt;(21+$B129),(AD$4-$G129)&gt;(1+$B129)),AC129*(1-Inputs_ByYear!$D$4),0))))</f>
        <v>11855675.118773226</v>
      </c>
      <c r="AE129" s="233">
        <f>IF(AE$4=$G129+$B129,SUMIFS(INDEX('ABP REC Calc'!$G$75:$AB$138,,MATCH($I129,'ABP REC Calc'!$G$74:$AB$74,0)),'ABP REC Calc'!$C$75:$C$138,'ABP REC Spend'!$E129,'ABP REC Calc'!$B$75:$B$138,'ABP REC Spend'!$F129)/$C129,
IF(AND(AD129&gt;0,(AE$4-$G129)=(1+$B129)),AD129*(1-Inputs_ByYear!$D$4),
(IF(AND((AE$4-$G129)&lt;(21+$B129),(AE$4-$G129)&gt;(1+$B129)),AD129*(1-Inputs_ByYear!$D$4),0))))</f>
        <v>11796396.74317936</v>
      </c>
      <c r="AF129" s="233">
        <f>IF(AF$4=$G129+$B129,SUMIFS(INDEX('ABP REC Calc'!$G$75:$AB$138,,MATCH($I129,'ABP REC Calc'!$G$74:$AB$74,0)),'ABP REC Calc'!$C$75:$C$138,'ABP REC Spend'!$E129,'ABP REC Calc'!$B$75:$B$138,'ABP REC Spend'!$F129)/$C129,
IF(AND(AE129&gt;0,(AF$4-$G129)=(1+$B129)),AE129*(1-Inputs_ByYear!$D$4),
(IF(AND((AF$4-$G129)&lt;(21+$B129),(AF$4-$G129)&gt;(1+$B129)),AE129*(1-Inputs_ByYear!$D$4),0))))</f>
        <v>11737414.759463463</v>
      </c>
      <c r="AG129" s="233">
        <f>IF(AG$4=$G129+$B129,SUMIFS(INDEX('ABP REC Calc'!$G$75:$AB$138,,MATCH($I129,'ABP REC Calc'!$G$74:$AB$74,0)),'ABP REC Calc'!$C$75:$C$138,'ABP REC Spend'!$E129,'ABP REC Calc'!$B$75:$B$138,'ABP REC Spend'!$F129)/$C129,
IF(AND(AF129&gt;0,(AG$4-$G129)=(1+$B129)),AF129*(1-Inputs_ByYear!$D$4),
(IF(AND((AG$4-$G129)&lt;(21+$B129),(AG$4-$G129)&gt;(1+$B129)),AF129*(1-Inputs_ByYear!$D$4),0))))</f>
        <v>11678727.685666146</v>
      </c>
      <c r="AH129" s="233">
        <f>IF(AH$4=$G129+$B129,SUMIFS(INDEX('ABP REC Calc'!$G$75:$AB$138,,MATCH($I129,'ABP REC Calc'!$G$74:$AB$74,0)),'ABP REC Calc'!$C$75:$C$138,'ABP REC Spend'!$E129,'ABP REC Calc'!$B$75:$B$138,'ABP REC Spend'!$F129)/$C129,
IF(AND(AG129&gt;0,(AH$4-$G129)=(1+$B129)),AG129*(1-Inputs_ByYear!$D$4),
(IF(AND((AH$4-$G129)&lt;(21+$B129),(AH$4-$G129)&gt;(1+$B129)),AG129*(1-Inputs_ByYear!$D$4),0))))</f>
        <v>11620334.047237815</v>
      </c>
    </row>
    <row r="130" spans="2:34" ht="14.75" customHeight="1" x14ac:dyDescent="0.25">
      <c r="B130" s="332" cm="1">
        <f t="array" ref="B130">INDEX(Inputs_ByYear!$D$78:$D$83, MATCH('ABP REC Spend'!$E130, Inputs_ByYear!$B$78:$B$83,0),)</f>
        <v>2</v>
      </c>
      <c r="C130" s="332" cm="1">
        <f t="array" ref="C130">INDEX(Inputs_ByYear!$D$60:$D$65, MATCH('ABP REC Spend'!$E130,Inputs_ByYear!$B$60:$B$65,0),)</f>
        <v>20</v>
      </c>
      <c r="D130" s="332" t="str" cm="1">
        <f t="array" ref="D130">INDEX(Inputs_ByYear!$D$69:$D$74, MATCH('ABP REC Spend'!$E130, Inputs_ByYear!$B$69:$B$74,0),)</f>
        <v>n/a</v>
      </c>
      <c r="E130" s="222" t="s">
        <v>235</v>
      </c>
      <c r="F130" s="219" t="s">
        <v>259</v>
      </c>
      <c r="G130" s="219">
        <f t="shared" si="6"/>
        <v>2036</v>
      </c>
      <c r="H130" s="219"/>
      <c r="I130" s="227" t="s">
        <v>34</v>
      </c>
      <c r="J130" s="234">
        <v>0</v>
      </c>
      <c r="K130" s="234">
        <v>0</v>
      </c>
      <c r="L130" s="233">
        <f>IF(L$4=$G130+$B130,SUMIFS(INDEX('ABP REC Calc'!$G$75:$AB$138,,MATCH($I130,'ABP REC Calc'!$G$74:$AB$74,0)),'ABP REC Calc'!$C$75:$C$138,'ABP REC Spend'!$E130,'ABP REC Calc'!$B$75:$B$138,'ABP REC Spend'!$F130)/$C130,
IF(AND(K130&gt;0,(L$4-$G130)=(1+$B130)),K130*(1-Inputs_ByYear!$D$4),
(IF(AND((L$4-$G130)&lt;(21+$B130),(L$4-$G130)&gt;(1+$B130)),K130*(1-Inputs_ByYear!$D$4),0))))</f>
        <v>0</v>
      </c>
      <c r="M130" s="233">
        <f>IF(M$4=$G130+$B130,SUMIFS(INDEX('ABP REC Calc'!$G$75:$AB$138,,MATCH($I130,'ABP REC Calc'!$G$74:$AB$74,0)),'ABP REC Calc'!$C$75:$C$138,'ABP REC Spend'!$E130,'ABP REC Calc'!$B$75:$B$138,'ABP REC Spend'!$F130)/$C130,
IF(AND(L130&gt;0,(M$4-$G130)=(1+$B130)),L130*(1-Inputs_ByYear!$D$4),
(IF(AND((M$4-$G130)&lt;(21+$B130),(M$4-$G130)&gt;(1+$B130)),L130*(1-Inputs_ByYear!$D$4),0))))</f>
        <v>0</v>
      </c>
      <c r="N130" s="233">
        <f>IF(N$4=$G130+$B130,SUMIFS(INDEX('ABP REC Calc'!$G$75:$AB$138,,MATCH($I130,'ABP REC Calc'!$G$74:$AB$74,0)),'ABP REC Calc'!$C$75:$C$138,'ABP REC Spend'!$E130,'ABP REC Calc'!$B$75:$B$138,'ABP REC Spend'!$F130)/$C130,
IF(AND(M130&gt;0,(N$4-$G130)=(1+$B130)),M130*(1-Inputs_ByYear!$D$4),
(IF(AND((N$4-$G130)&lt;(21+$B130),(N$4-$G130)&gt;(1+$B130)),M130*(1-Inputs_ByYear!$D$4),0))))</f>
        <v>0</v>
      </c>
      <c r="O130" s="233">
        <f>IF(O$4=$G130+$B130,SUMIFS(INDEX('ABP REC Calc'!$G$75:$AB$138,,MATCH($I130,'ABP REC Calc'!$G$74:$AB$74,0)),'ABP REC Calc'!$C$75:$C$138,'ABP REC Spend'!$E130,'ABP REC Calc'!$B$75:$B$138,'ABP REC Spend'!$F130)/$C130,
IF(AND(N130&gt;0,(O$4-$G130)=(1+$B130)),N130*(1-Inputs_ByYear!$D$4),
(IF(AND((O$4-$G130)&lt;(21+$B130),(O$4-$G130)&gt;(1+$B130)),N130*(1-Inputs_ByYear!$D$4),0))))</f>
        <v>0</v>
      </c>
      <c r="P130" s="233">
        <f>IF(P$4=$G130+$B130,SUMIFS(INDEX('ABP REC Calc'!$G$75:$AB$138,,MATCH($I130,'ABP REC Calc'!$G$74:$AB$74,0)),'ABP REC Calc'!$C$75:$C$138,'ABP REC Spend'!$E130,'ABP REC Calc'!$B$75:$B$138,'ABP REC Spend'!$F130)/$C130,
IF(AND(O130&gt;0,(P$4-$G130)=(1+$B130)),O130*(1-Inputs_ByYear!$D$4),
(IF(AND((P$4-$G130)&lt;(21+$B130),(P$4-$G130)&gt;(1+$B130)),O130*(1-Inputs_ByYear!$D$4),0))))</f>
        <v>0</v>
      </c>
      <c r="Q130" s="233">
        <f>IF(Q$4=$G130+$B130,SUMIFS(INDEX('ABP REC Calc'!$G$75:$AB$138,,MATCH($I130,'ABP REC Calc'!$G$74:$AB$74,0)),'ABP REC Calc'!$C$75:$C$138,'ABP REC Spend'!$E130,'ABP REC Calc'!$B$75:$B$138,'ABP REC Spend'!$F130)/$C130,
IF(AND(P130&gt;0,(Q$4-$G130)=(1+$B130)),P130*(1-Inputs_ByYear!$D$4),
(IF(AND((Q$4-$G130)&lt;(21+$B130),(Q$4-$G130)&gt;(1+$B130)),P130*(1-Inputs_ByYear!$D$4),0))))</f>
        <v>0</v>
      </c>
      <c r="R130" s="233">
        <f>IF(R$4=$G130+$B130,SUMIFS(INDEX('ABP REC Calc'!$G$75:$AB$138,,MATCH($I130,'ABP REC Calc'!$G$74:$AB$74,0)),'ABP REC Calc'!$C$75:$C$138,'ABP REC Spend'!$E130,'ABP REC Calc'!$B$75:$B$138,'ABP REC Spend'!$F130)/$C130,
IF(AND(Q130&gt;0,(R$4-$G130)=(1+$B130)),Q130*(1-Inputs_ByYear!$D$4),
(IF(AND((R$4-$G130)&lt;(21+$B130),(R$4-$G130)&gt;(1+$B130)),Q130*(1-Inputs_ByYear!$D$4),0))))</f>
        <v>0</v>
      </c>
      <c r="S130" s="233">
        <f>IF(S$4=$G130+$B130,SUMIFS(INDEX('ABP REC Calc'!$G$75:$AB$138,,MATCH($I130,'ABP REC Calc'!$G$74:$AB$74,0)),'ABP REC Calc'!$C$75:$C$138,'ABP REC Spend'!$E130,'ABP REC Calc'!$B$75:$B$138,'ABP REC Spend'!$F130)/$C130,
IF(AND(R130&gt;0,(S$4-$G130)=(1+$B130)),R130*(1-Inputs_ByYear!$D$4),
(IF(AND((S$4-$G130)&lt;(21+$B130),(S$4-$G130)&gt;(1+$B130)),R130*(1-Inputs_ByYear!$D$4),0))))</f>
        <v>0</v>
      </c>
      <c r="T130" s="233">
        <f>IF(T$4=$G130+$B130,SUMIFS(INDEX('ABP REC Calc'!$G$75:$AB$138,,MATCH($I130,'ABP REC Calc'!$G$74:$AB$74,0)),'ABP REC Calc'!$C$75:$C$138,'ABP REC Spend'!$E130,'ABP REC Calc'!$B$75:$B$138,'ABP REC Spend'!$F130)/$C130,
IF(AND(S130&gt;0,(T$4-$G130)=(1+$B130)),S130*(1-Inputs_ByYear!$D$4),
(IF(AND((T$4-$G130)&lt;(21+$B130),(T$4-$G130)&gt;(1+$B130)),S130*(1-Inputs_ByYear!$D$4),0))))</f>
        <v>0</v>
      </c>
      <c r="U130" s="233">
        <f>IF(U$4=$G130+$B130,SUMIFS(INDEX('ABP REC Calc'!$G$75:$AB$138,,MATCH($I130,'ABP REC Calc'!$G$74:$AB$74,0)),'ABP REC Calc'!$C$75:$C$138,'ABP REC Spend'!$E130,'ABP REC Calc'!$B$75:$B$138,'ABP REC Spend'!$F130)/$C130,
IF(AND(T130&gt;0,(U$4-$G130)=(1+$B130)),T130*(1-Inputs_ByYear!$D$4),
(IF(AND((U$4-$G130)&lt;(21+$B130),(U$4-$G130)&gt;(1+$B130)),T130*(1-Inputs_ByYear!$D$4),0))))</f>
        <v>0</v>
      </c>
      <c r="V130" s="233">
        <f>IF(V$4=$G130+$B130,SUMIFS(INDEX('ABP REC Calc'!$G$75:$AB$138,,MATCH($I130,'ABP REC Calc'!$G$74:$AB$74,0)),'ABP REC Calc'!$C$75:$C$138,'ABP REC Spend'!$E130,'ABP REC Calc'!$B$75:$B$138,'ABP REC Spend'!$F130)/$C130,
IF(AND(U130&gt;0,(V$4-$G130)=(1+$B130)),U130*(1-Inputs_ByYear!$D$4),
(IF(AND((V$4-$G130)&lt;(21+$B130),(V$4-$G130)&gt;(1+$B130)),U130*(1-Inputs_ByYear!$D$4),0))))</f>
        <v>0</v>
      </c>
      <c r="W130" s="233">
        <f>IF(W$4=$G130+$B130,SUMIFS(INDEX('ABP REC Calc'!$G$75:$AB$138,,MATCH($I130,'ABP REC Calc'!$G$74:$AB$74,0)),'ABP REC Calc'!$C$75:$C$138,'ABP REC Spend'!$E130,'ABP REC Calc'!$B$75:$B$138,'ABP REC Spend'!$F130)/$C130,
IF(AND(V130&gt;0,(W$4-$G130)=(1+$B130)),V130*(1-Inputs_ByYear!$D$4),
(IF(AND((W$4-$G130)&lt;(21+$B130),(W$4-$G130)&gt;(1+$B130)),V130*(1-Inputs_ByYear!$D$4),0))))</f>
        <v>0</v>
      </c>
      <c r="X130" s="233">
        <f>IF(X$4=$G130+$B130,SUMIFS(INDEX('ABP REC Calc'!$G$75:$AB$138,,MATCH($I130,'ABP REC Calc'!$G$74:$AB$74,0)),'ABP REC Calc'!$C$75:$C$138,'ABP REC Spend'!$E130,'ABP REC Calc'!$B$75:$B$138,'ABP REC Spend'!$F130)/$C130,
IF(AND(W130&gt;0,(X$4-$G130)=(1+$B130)),W130*(1-Inputs_ByYear!$D$4),
(IF(AND((X$4-$G130)&lt;(21+$B130),(X$4-$G130)&gt;(1+$B130)),W130*(1-Inputs_ByYear!$D$4),0))))</f>
        <v>12156258.290664446</v>
      </c>
      <c r="Y130" s="233">
        <f>IF(Y$4=$G130+$B130,SUMIFS(INDEX('ABP REC Calc'!$G$75:$AB$138,,MATCH($I130,'ABP REC Calc'!$G$74:$AB$74,0)),'ABP REC Calc'!$C$75:$C$138,'ABP REC Spend'!$E130,'ABP REC Calc'!$B$75:$B$138,'ABP REC Spend'!$F130)/$C130,
IF(AND(X130&gt;0,(Y$4-$G130)=(1+$B130)),X130*(1-Inputs_ByYear!$D$4),
(IF(AND((Y$4-$G130)&lt;(21+$B130),(Y$4-$G130)&gt;(1+$B130)),X130*(1-Inputs_ByYear!$D$4),0))))</f>
        <v>12095476.999211123</v>
      </c>
      <c r="Z130" s="233">
        <f>IF(Z$4=$G130+$B130,SUMIFS(INDEX('ABP REC Calc'!$G$75:$AB$138,,MATCH($I130,'ABP REC Calc'!$G$74:$AB$74,0)),'ABP REC Calc'!$C$75:$C$138,'ABP REC Spend'!$E130,'ABP REC Calc'!$B$75:$B$138,'ABP REC Spend'!$F130)/$C130,
IF(AND(Y130&gt;0,(Z$4-$G130)=(1+$B130)),Y130*(1-Inputs_ByYear!$D$4),
(IF(AND((Z$4-$G130)&lt;(21+$B130),(Z$4-$G130)&gt;(1+$B130)),Y130*(1-Inputs_ByYear!$D$4),0))))</f>
        <v>12034999.614215067</v>
      </c>
      <c r="AA130" s="233">
        <f>IF(AA$4=$G130+$B130,SUMIFS(INDEX('ABP REC Calc'!$G$75:$AB$138,,MATCH($I130,'ABP REC Calc'!$G$74:$AB$74,0)),'ABP REC Calc'!$C$75:$C$138,'ABP REC Spend'!$E130,'ABP REC Calc'!$B$75:$B$138,'ABP REC Spend'!$F130)/$C130,
IF(AND(Z130&gt;0,(AA$4-$G130)=(1+$B130)),Z130*(1-Inputs_ByYear!$D$4),
(IF(AND((AA$4-$G130)&lt;(21+$B130),(AA$4-$G130)&gt;(1+$B130)),Z130*(1-Inputs_ByYear!$D$4),0))))</f>
        <v>11974824.616143992</v>
      </c>
      <c r="AB130" s="233">
        <f>IF(AB$4=$G130+$B130,SUMIFS(INDEX('ABP REC Calc'!$G$75:$AB$138,,MATCH($I130,'ABP REC Calc'!$G$74:$AB$74,0)),'ABP REC Calc'!$C$75:$C$138,'ABP REC Spend'!$E130,'ABP REC Calc'!$B$75:$B$138,'ABP REC Spend'!$F130)/$C130,
IF(AND(AA130&gt;0,(AB$4-$G130)=(1+$B130)),AA130*(1-Inputs_ByYear!$D$4),
(IF(AND((AB$4-$G130)&lt;(21+$B130),(AB$4-$G130)&gt;(1+$B130)),AA130*(1-Inputs_ByYear!$D$4),0))))</f>
        <v>11914950.493063273</v>
      </c>
      <c r="AC130" s="233">
        <f>IF(AC$4=$G130+$B130,SUMIFS(INDEX('ABP REC Calc'!$G$75:$AB$138,,MATCH($I130,'ABP REC Calc'!$G$74:$AB$74,0)),'ABP REC Calc'!$C$75:$C$138,'ABP REC Spend'!$E130,'ABP REC Calc'!$B$75:$B$138,'ABP REC Spend'!$F130)/$C130,
IF(AND(AB130&gt;0,(AC$4-$G130)=(1+$B130)),AB130*(1-Inputs_ByYear!$D$4),
(IF(AND((AC$4-$G130)&lt;(21+$B130),(AC$4-$G130)&gt;(1+$B130)),AB130*(1-Inputs_ByYear!$D$4),0))))</f>
        <v>11855375.740597956</v>
      </c>
      <c r="AD130" s="233">
        <f>IF(AD$4=$G130+$B130,SUMIFS(INDEX('ABP REC Calc'!$G$75:$AB$138,,MATCH($I130,'ABP REC Calc'!$G$74:$AB$74,0)),'ABP REC Calc'!$C$75:$C$138,'ABP REC Spend'!$E130,'ABP REC Calc'!$B$75:$B$138,'ABP REC Spend'!$F130)/$C130,
IF(AND(AC130&gt;0,(AD$4-$G130)=(1+$B130)),AC130*(1-Inputs_ByYear!$D$4),
(IF(AND((AD$4-$G130)&lt;(21+$B130),(AD$4-$G130)&gt;(1+$B130)),AC130*(1-Inputs_ByYear!$D$4),0))))</f>
        <v>11796098.861894965</v>
      </c>
      <c r="AE130" s="233">
        <f>IF(AE$4=$G130+$B130,SUMIFS(INDEX('ABP REC Calc'!$G$75:$AB$138,,MATCH($I130,'ABP REC Calc'!$G$74:$AB$74,0)),'ABP REC Calc'!$C$75:$C$138,'ABP REC Spend'!$E130,'ABP REC Calc'!$B$75:$B$138,'ABP REC Spend'!$F130)/$C130,
IF(AND(AD130&gt;0,(AE$4-$G130)=(1+$B130)),AD130*(1-Inputs_ByYear!$D$4),
(IF(AND((AE$4-$G130)&lt;(21+$B130),(AE$4-$G130)&gt;(1+$B130)),AD130*(1-Inputs_ByYear!$D$4),0))))</f>
        <v>11737118.36758549</v>
      </c>
      <c r="AF130" s="233">
        <f>IF(AF$4=$G130+$B130,SUMIFS(INDEX('ABP REC Calc'!$G$75:$AB$138,,MATCH($I130,'ABP REC Calc'!$G$74:$AB$74,0)),'ABP REC Calc'!$C$75:$C$138,'ABP REC Spend'!$E130,'ABP REC Calc'!$B$75:$B$138,'ABP REC Spend'!$F130)/$C130,
IF(AND(AE130&gt;0,(AF$4-$G130)=(1+$B130)),AE130*(1-Inputs_ByYear!$D$4),
(IF(AND((AF$4-$G130)&lt;(21+$B130),(AF$4-$G130)&gt;(1+$B130)),AE130*(1-Inputs_ByYear!$D$4),0))))</f>
        <v>11678432.775747562</v>
      </c>
      <c r="AG130" s="233">
        <f>IF(AG$4=$G130+$B130,SUMIFS(INDEX('ABP REC Calc'!$G$75:$AB$138,,MATCH($I130,'ABP REC Calc'!$G$74:$AB$74,0)),'ABP REC Calc'!$C$75:$C$138,'ABP REC Spend'!$E130,'ABP REC Calc'!$B$75:$B$138,'ABP REC Spend'!$F130)/$C130,
IF(AND(AF130&gt;0,(AG$4-$G130)=(1+$B130)),AF130*(1-Inputs_ByYear!$D$4),
(IF(AND((AG$4-$G130)&lt;(21+$B130),(AG$4-$G130)&gt;(1+$B130)),AF130*(1-Inputs_ByYear!$D$4),0))))</f>
        <v>11620040.611868825</v>
      </c>
      <c r="AH130" s="233">
        <f>IF(AH$4=$G130+$B130,SUMIFS(INDEX('ABP REC Calc'!$G$75:$AB$138,,MATCH($I130,'ABP REC Calc'!$G$74:$AB$74,0)),'ABP REC Calc'!$C$75:$C$138,'ABP REC Spend'!$E130,'ABP REC Calc'!$B$75:$B$138,'ABP REC Spend'!$F130)/$C130,
IF(AND(AG130&gt;0,(AH$4-$G130)=(1+$B130)),AG130*(1-Inputs_ByYear!$D$4),
(IF(AND((AH$4-$G130)&lt;(21+$B130),(AH$4-$G130)&gt;(1+$B130)),AG130*(1-Inputs_ByYear!$D$4),0))))</f>
        <v>11561940.408809481</v>
      </c>
    </row>
    <row r="131" spans="2:34" ht="14.75" customHeight="1" x14ac:dyDescent="0.25">
      <c r="B131" s="332" cm="1">
        <f t="array" ref="B131">INDEX(Inputs_ByYear!$D$78:$D$83, MATCH('ABP REC Spend'!$E131, Inputs_ByYear!$B$78:$B$83,0),)</f>
        <v>2</v>
      </c>
      <c r="C131" s="332" cm="1">
        <f t="array" ref="C131">INDEX(Inputs_ByYear!$D$60:$D$65, MATCH('ABP REC Spend'!$E131,Inputs_ByYear!$B$60:$B$65,0),)</f>
        <v>20</v>
      </c>
      <c r="D131" s="332" t="str" cm="1">
        <f t="array" ref="D131">INDEX(Inputs_ByYear!$D$69:$D$74, MATCH('ABP REC Spend'!$E131, Inputs_ByYear!$B$69:$B$74,0),)</f>
        <v>n/a</v>
      </c>
      <c r="E131" s="222" t="s">
        <v>235</v>
      </c>
      <c r="F131" s="219" t="s">
        <v>259</v>
      </c>
      <c r="G131" s="219">
        <f t="shared" si="6"/>
        <v>2037</v>
      </c>
      <c r="H131" s="219"/>
      <c r="I131" s="227" t="s">
        <v>35</v>
      </c>
      <c r="J131" s="234">
        <v>0</v>
      </c>
      <c r="K131" s="234">
        <v>0</v>
      </c>
      <c r="L131" s="233">
        <f>IF(L$4=$G131+$B131,SUMIFS(INDEX('ABP REC Calc'!$G$75:$AB$138,,MATCH($I131,'ABP REC Calc'!$G$74:$AB$74,0)),'ABP REC Calc'!$C$75:$C$138,'ABP REC Spend'!$E131,'ABP REC Calc'!$B$75:$B$138,'ABP REC Spend'!$F131)/$C131,
IF(AND(K131&gt;0,(L$4-$G131)=(1+$B131)),K131*(1-Inputs_ByYear!$D$4),
(IF(AND((L$4-$G131)&lt;(21+$B131),(L$4-$G131)&gt;(1+$B131)),K131*(1-Inputs_ByYear!$D$4),0))))</f>
        <v>0</v>
      </c>
      <c r="M131" s="233">
        <f>IF(M$4=$G131+$B131,SUMIFS(INDEX('ABP REC Calc'!$G$75:$AB$138,,MATCH($I131,'ABP REC Calc'!$G$74:$AB$74,0)),'ABP REC Calc'!$C$75:$C$138,'ABP REC Spend'!$E131,'ABP REC Calc'!$B$75:$B$138,'ABP REC Spend'!$F131)/$C131,
IF(AND(L131&gt;0,(M$4-$G131)=(1+$B131)),L131*(1-Inputs_ByYear!$D$4),
(IF(AND((M$4-$G131)&lt;(21+$B131),(M$4-$G131)&gt;(1+$B131)),L131*(1-Inputs_ByYear!$D$4),0))))</f>
        <v>0</v>
      </c>
      <c r="N131" s="233">
        <f>IF(N$4=$G131+$B131,SUMIFS(INDEX('ABP REC Calc'!$G$75:$AB$138,,MATCH($I131,'ABP REC Calc'!$G$74:$AB$74,0)),'ABP REC Calc'!$C$75:$C$138,'ABP REC Spend'!$E131,'ABP REC Calc'!$B$75:$B$138,'ABP REC Spend'!$F131)/$C131,
IF(AND(M131&gt;0,(N$4-$G131)=(1+$B131)),M131*(1-Inputs_ByYear!$D$4),
(IF(AND((N$4-$G131)&lt;(21+$B131),(N$4-$G131)&gt;(1+$B131)),M131*(1-Inputs_ByYear!$D$4),0))))</f>
        <v>0</v>
      </c>
      <c r="O131" s="233">
        <f>IF(O$4=$G131+$B131,SUMIFS(INDEX('ABP REC Calc'!$G$75:$AB$138,,MATCH($I131,'ABP REC Calc'!$G$74:$AB$74,0)),'ABP REC Calc'!$C$75:$C$138,'ABP REC Spend'!$E131,'ABP REC Calc'!$B$75:$B$138,'ABP REC Spend'!$F131)/$C131,
IF(AND(N131&gt;0,(O$4-$G131)=(1+$B131)),N131*(1-Inputs_ByYear!$D$4),
(IF(AND((O$4-$G131)&lt;(21+$B131),(O$4-$G131)&gt;(1+$B131)),N131*(1-Inputs_ByYear!$D$4),0))))</f>
        <v>0</v>
      </c>
      <c r="P131" s="233">
        <f>IF(P$4=$G131+$B131,SUMIFS(INDEX('ABP REC Calc'!$G$75:$AB$138,,MATCH($I131,'ABP REC Calc'!$G$74:$AB$74,0)),'ABP REC Calc'!$C$75:$C$138,'ABP REC Spend'!$E131,'ABP REC Calc'!$B$75:$B$138,'ABP REC Spend'!$F131)/$C131,
IF(AND(O131&gt;0,(P$4-$G131)=(1+$B131)),O131*(1-Inputs_ByYear!$D$4),
(IF(AND((P$4-$G131)&lt;(21+$B131),(P$4-$G131)&gt;(1+$B131)),O131*(1-Inputs_ByYear!$D$4),0))))</f>
        <v>0</v>
      </c>
      <c r="Q131" s="233">
        <f>IF(Q$4=$G131+$B131,SUMIFS(INDEX('ABP REC Calc'!$G$75:$AB$138,,MATCH($I131,'ABP REC Calc'!$G$74:$AB$74,0)),'ABP REC Calc'!$C$75:$C$138,'ABP REC Spend'!$E131,'ABP REC Calc'!$B$75:$B$138,'ABP REC Spend'!$F131)/$C131,
IF(AND(P131&gt;0,(Q$4-$G131)=(1+$B131)),P131*(1-Inputs_ByYear!$D$4),
(IF(AND((Q$4-$G131)&lt;(21+$B131),(Q$4-$G131)&gt;(1+$B131)),P131*(1-Inputs_ByYear!$D$4),0))))</f>
        <v>0</v>
      </c>
      <c r="R131" s="233">
        <f>IF(R$4=$G131+$B131,SUMIFS(INDEX('ABP REC Calc'!$G$75:$AB$138,,MATCH($I131,'ABP REC Calc'!$G$74:$AB$74,0)),'ABP REC Calc'!$C$75:$C$138,'ABP REC Spend'!$E131,'ABP REC Calc'!$B$75:$B$138,'ABP REC Spend'!$F131)/$C131,
IF(AND(Q131&gt;0,(R$4-$G131)=(1+$B131)),Q131*(1-Inputs_ByYear!$D$4),
(IF(AND((R$4-$G131)&lt;(21+$B131),(R$4-$G131)&gt;(1+$B131)),Q131*(1-Inputs_ByYear!$D$4),0))))</f>
        <v>0</v>
      </c>
      <c r="S131" s="233">
        <f>IF(S$4=$G131+$B131,SUMIFS(INDEX('ABP REC Calc'!$G$75:$AB$138,,MATCH($I131,'ABP REC Calc'!$G$74:$AB$74,0)),'ABP REC Calc'!$C$75:$C$138,'ABP REC Spend'!$E131,'ABP REC Calc'!$B$75:$B$138,'ABP REC Spend'!$F131)/$C131,
IF(AND(R131&gt;0,(S$4-$G131)=(1+$B131)),R131*(1-Inputs_ByYear!$D$4),
(IF(AND((S$4-$G131)&lt;(21+$B131),(S$4-$G131)&gt;(1+$B131)),R131*(1-Inputs_ByYear!$D$4),0))))</f>
        <v>0</v>
      </c>
      <c r="T131" s="233">
        <f>IF(T$4=$G131+$B131,SUMIFS(INDEX('ABP REC Calc'!$G$75:$AB$138,,MATCH($I131,'ABP REC Calc'!$G$74:$AB$74,0)),'ABP REC Calc'!$C$75:$C$138,'ABP REC Spend'!$E131,'ABP REC Calc'!$B$75:$B$138,'ABP REC Spend'!$F131)/$C131,
IF(AND(S131&gt;0,(T$4-$G131)=(1+$B131)),S131*(1-Inputs_ByYear!$D$4),
(IF(AND((T$4-$G131)&lt;(21+$B131),(T$4-$G131)&gt;(1+$B131)),S131*(1-Inputs_ByYear!$D$4),0))))</f>
        <v>0</v>
      </c>
      <c r="U131" s="233">
        <f>IF(U$4=$G131+$B131,SUMIFS(INDEX('ABP REC Calc'!$G$75:$AB$138,,MATCH($I131,'ABP REC Calc'!$G$74:$AB$74,0)),'ABP REC Calc'!$C$75:$C$138,'ABP REC Spend'!$E131,'ABP REC Calc'!$B$75:$B$138,'ABP REC Spend'!$F131)/$C131,
IF(AND(T131&gt;0,(U$4-$G131)=(1+$B131)),T131*(1-Inputs_ByYear!$D$4),
(IF(AND((U$4-$G131)&lt;(21+$B131),(U$4-$G131)&gt;(1+$B131)),T131*(1-Inputs_ByYear!$D$4),0))))</f>
        <v>0</v>
      </c>
      <c r="V131" s="233">
        <f>IF(V$4=$G131+$B131,SUMIFS(INDEX('ABP REC Calc'!$G$75:$AB$138,,MATCH($I131,'ABP REC Calc'!$G$74:$AB$74,0)),'ABP REC Calc'!$C$75:$C$138,'ABP REC Spend'!$E131,'ABP REC Calc'!$B$75:$B$138,'ABP REC Spend'!$F131)/$C131,
IF(AND(U131&gt;0,(V$4-$G131)=(1+$B131)),U131*(1-Inputs_ByYear!$D$4),
(IF(AND((V$4-$G131)&lt;(21+$B131),(V$4-$G131)&gt;(1+$B131)),U131*(1-Inputs_ByYear!$D$4),0))))</f>
        <v>0</v>
      </c>
      <c r="W131" s="233">
        <f>IF(W$4=$G131+$B131,SUMIFS(INDEX('ABP REC Calc'!$G$75:$AB$138,,MATCH($I131,'ABP REC Calc'!$G$74:$AB$74,0)),'ABP REC Calc'!$C$75:$C$138,'ABP REC Spend'!$E131,'ABP REC Calc'!$B$75:$B$138,'ABP REC Spend'!$F131)/$C131,
IF(AND(V131&gt;0,(W$4-$G131)=(1+$B131)),V131*(1-Inputs_ByYear!$D$4),
(IF(AND((W$4-$G131)&lt;(21+$B131),(W$4-$G131)&gt;(1+$B131)),V131*(1-Inputs_ByYear!$D$4),0))))</f>
        <v>0</v>
      </c>
      <c r="X131" s="233">
        <f>IF(X$4=$G131+$B131,SUMIFS(INDEX('ABP REC Calc'!$G$75:$AB$138,,MATCH($I131,'ABP REC Calc'!$G$74:$AB$74,0)),'ABP REC Calc'!$C$75:$C$138,'ABP REC Spend'!$E131,'ABP REC Calc'!$B$75:$B$138,'ABP REC Spend'!$F131)/$C131,
IF(AND(W131&gt;0,(X$4-$G131)=(1+$B131)),W131*(1-Inputs_ByYear!$D$4),
(IF(AND((X$4-$G131)&lt;(21+$B131),(X$4-$G131)&gt;(1+$B131)),W131*(1-Inputs_ByYear!$D$4),0))))</f>
        <v>0</v>
      </c>
      <c r="Y131" s="233">
        <f>IF(Y$4=$G131+$B131,SUMIFS(INDEX('ABP REC Calc'!$G$75:$AB$138,,MATCH($I131,'ABP REC Calc'!$G$74:$AB$74,0)),'ABP REC Calc'!$C$75:$C$138,'ABP REC Spend'!$E131,'ABP REC Calc'!$B$75:$B$138,'ABP REC Spend'!$F131)/$C131,
IF(AND(X131&gt;0,(Y$4-$G131)=(1+$B131)),X131*(1-Inputs_ByYear!$D$4),
(IF(AND((Y$4-$G131)&lt;(21+$B131),(Y$4-$G131)&gt;(1+$B131)),X131*(1-Inputs_ByYear!$D$4),0))))</f>
        <v>12034695.707757801</v>
      </c>
      <c r="Z131" s="233">
        <f>IF(Z$4=$G131+$B131,SUMIFS(INDEX('ABP REC Calc'!$G$75:$AB$138,,MATCH($I131,'ABP REC Calc'!$G$74:$AB$74,0)),'ABP REC Calc'!$C$75:$C$138,'ABP REC Spend'!$E131,'ABP REC Calc'!$B$75:$B$138,'ABP REC Spend'!$F131)/$C131,
IF(AND(Y131&gt;0,(Z$4-$G131)=(1+$B131)),Y131*(1-Inputs_ByYear!$D$4),
(IF(AND((Z$4-$G131)&lt;(21+$B131),(Z$4-$G131)&gt;(1+$B131)),Y131*(1-Inputs_ByYear!$D$4),0))))</f>
        <v>11974522.229219012</v>
      </c>
      <c r="AA131" s="233">
        <f>IF(AA$4=$G131+$B131,SUMIFS(INDEX('ABP REC Calc'!$G$75:$AB$138,,MATCH($I131,'ABP REC Calc'!$G$74:$AB$74,0)),'ABP REC Calc'!$C$75:$C$138,'ABP REC Spend'!$E131,'ABP REC Calc'!$B$75:$B$138,'ABP REC Spend'!$F131)/$C131,
IF(AND(Z131&gt;0,(AA$4-$G131)=(1+$B131)),Z131*(1-Inputs_ByYear!$D$4),
(IF(AND((AA$4-$G131)&lt;(21+$B131),(AA$4-$G131)&gt;(1+$B131)),Z131*(1-Inputs_ByYear!$D$4),0))))</f>
        <v>11914649.618072918</v>
      </c>
      <c r="AB131" s="233">
        <f>IF(AB$4=$G131+$B131,SUMIFS(INDEX('ABP REC Calc'!$G$75:$AB$138,,MATCH($I131,'ABP REC Calc'!$G$74:$AB$74,0)),'ABP REC Calc'!$C$75:$C$138,'ABP REC Spend'!$E131,'ABP REC Calc'!$B$75:$B$138,'ABP REC Spend'!$F131)/$C131,
IF(AND(AA131&gt;0,(AB$4-$G131)=(1+$B131)),AA131*(1-Inputs_ByYear!$D$4),
(IF(AND((AB$4-$G131)&lt;(21+$B131),(AB$4-$G131)&gt;(1+$B131)),AA131*(1-Inputs_ByYear!$D$4),0))))</f>
        <v>11855076.369982554</v>
      </c>
      <c r="AC131" s="233">
        <f>IF(AC$4=$G131+$B131,SUMIFS(INDEX('ABP REC Calc'!$G$75:$AB$138,,MATCH($I131,'ABP REC Calc'!$G$74:$AB$74,0)),'ABP REC Calc'!$C$75:$C$138,'ABP REC Spend'!$E131,'ABP REC Calc'!$B$75:$B$138,'ABP REC Spend'!$F131)/$C131,
IF(AND(AB131&gt;0,(AC$4-$G131)=(1+$B131)),AB131*(1-Inputs_ByYear!$D$4),
(IF(AND((AC$4-$G131)&lt;(21+$B131),(AC$4-$G131)&gt;(1+$B131)),AB131*(1-Inputs_ByYear!$D$4),0))))</f>
        <v>11795800.988132641</v>
      </c>
      <c r="AD131" s="233">
        <f>IF(AD$4=$G131+$B131,SUMIFS(INDEX('ABP REC Calc'!$G$75:$AB$138,,MATCH($I131,'ABP REC Calc'!$G$74:$AB$74,0)),'ABP REC Calc'!$C$75:$C$138,'ABP REC Spend'!$E131,'ABP REC Calc'!$B$75:$B$138,'ABP REC Spend'!$F131)/$C131,
IF(AND(AC131&gt;0,(AD$4-$G131)=(1+$B131)),AC131*(1-Inputs_ByYear!$D$4),
(IF(AND((AD$4-$G131)&lt;(21+$B131),(AD$4-$G131)&gt;(1+$B131)),AC131*(1-Inputs_ByYear!$D$4),0))))</f>
        <v>11736821.983191978</v>
      </c>
      <c r="AE131" s="233">
        <f>IF(AE$4=$G131+$B131,SUMIFS(INDEX('ABP REC Calc'!$G$75:$AB$138,,MATCH($I131,'ABP REC Calc'!$G$74:$AB$74,0)),'ABP REC Calc'!$C$75:$C$138,'ABP REC Spend'!$E131,'ABP REC Calc'!$B$75:$B$138,'ABP REC Spend'!$F131)/$C131,
IF(AND(AD131&gt;0,(AE$4-$G131)=(1+$B131)),AD131*(1-Inputs_ByYear!$D$4),
(IF(AND((AE$4-$G131)&lt;(21+$B131),(AE$4-$G131)&gt;(1+$B131)),AD131*(1-Inputs_ByYear!$D$4),0))))</f>
        <v>11678137.873276018</v>
      </c>
      <c r="AF131" s="233">
        <f>IF(AF$4=$G131+$B131,SUMIFS(INDEX('ABP REC Calc'!$G$75:$AB$138,,MATCH($I131,'ABP REC Calc'!$G$74:$AB$74,0)),'ABP REC Calc'!$C$75:$C$138,'ABP REC Spend'!$E131,'ABP REC Calc'!$B$75:$B$138,'ABP REC Spend'!$F131)/$C131,
IF(AND(AE131&gt;0,(AF$4-$G131)=(1+$B131)),AE131*(1-Inputs_ByYear!$D$4),
(IF(AND((AF$4-$G131)&lt;(21+$B131),(AF$4-$G131)&gt;(1+$B131)),AE131*(1-Inputs_ByYear!$D$4),0))))</f>
        <v>11619747.183909638</v>
      </c>
      <c r="AG131" s="233">
        <f>IF(AG$4=$G131+$B131,SUMIFS(INDEX('ABP REC Calc'!$G$75:$AB$138,,MATCH($I131,'ABP REC Calc'!$G$74:$AB$74,0)),'ABP REC Calc'!$C$75:$C$138,'ABP REC Spend'!$E131,'ABP REC Calc'!$B$75:$B$138,'ABP REC Spend'!$F131)/$C131,
IF(AND(AF131&gt;0,(AG$4-$G131)=(1+$B131)),AF131*(1-Inputs_ByYear!$D$4),
(IF(AND((AG$4-$G131)&lt;(21+$B131),(AG$4-$G131)&gt;(1+$B131)),AF131*(1-Inputs_ByYear!$D$4),0))))</f>
        <v>11561648.44799009</v>
      </c>
      <c r="AH131" s="233">
        <f>IF(AH$4=$G131+$B131,SUMIFS(INDEX('ABP REC Calc'!$G$75:$AB$138,,MATCH($I131,'ABP REC Calc'!$G$74:$AB$74,0)),'ABP REC Calc'!$C$75:$C$138,'ABP REC Spend'!$E131,'ABP REC Calc'!$B$75:$B$138,'ABP REC Spend'!$F131)/$C131,
IF(AND(AG131&gt;0,(AH$4-$G131)=(1+$B131)),AG131*(1-Inputs_ByYear!$D$4),
(IF(AND((AH$4-$G131)&lt;(21+$B131),(AH$4-$G131)&gt;(1+$B131)),AG131*(1-Inputs_ByYear!$D$4),0))))</f>
        <v>11503840.205750139</v>
      </c>
    </row>
    <row r="132" spans="2:34" ht="14.75" customHeight="1" x14ac:dyDescent="0.25">
      <c r="B132" s="332" cm="1">
        <f t="array" ref="B132">INDEX(Inputs_ByYear!$D$78:$D$83, MATCH('ABP REC Spend'!$E132, Inputs_ByYear!$B$78:$B$83,0),)</f>
        <v>2</v>
      </c>
      <c r="C132" s="332" cm="1">
        <f t="array" ref="C132">INDEX(Inputs_ByYear!$D$60:$D$65, MATCH('ABP REC Spend'!$E132,Inputs_ByYear!$B$60:$B$65,0),)</f>
        <v>20</v>
      </c>
      <c r="D132" s="332" t="str" cm="1">
        <f t="array" ref="D132">INDEX(Inputs_ByYear!$D$69:$D$74, MATCH('ABP REC Spend'!$E132, Inputs_ByYear!$B$69:$B$74,0),)</f>
        <v>n/a</v>
      </c>
      <c r="E132" s="222" t="s">
        <v>235</v>
      </c>
      <c r="F132" s="219" t="s">
        <v>259</v>
      </c>
      <c r="G132" s="219">
        <f t="shared" si="6"/>
        <v>2038</v>
      </c>
      <c r="H132" s="219"/>
      <c r="I132" s="227" t="s">
        <v>36</v>
      </c>
      <c r="J132" s="234">
        <v>0</v>
      </c>
      <c r="K132" s="234">
        <v>0</v>
      </c>
      <c r="L132" s="233">
        <f>IF(L$4=$G132+$B132,SUMIFS(INDEX('ABP REC Calc'!$G$75:$AB$138,,MATCH($I132,'ABP REC Calc'!$G$74:$AB$74,0)),'ABP REC Calc'!$C$75:$C$138,'ABP REC Spend'!$E132,'ABP REC Calc'!$B$75:$B$138,'ABP REC Spend'!$F132)/$C132,
IF(AND(K132&gt;0,(L$4-$G132)=(1+$B132)),K132*(1-Inputs_ByYear!$D$4),
(IF(AND((L$4-$G132)&lt;(21+$B132),(L$4-$G132)&gt;(1+$B132)),K132*(1-Inputs_ByYear!$D$4),0))))</f>
        <v>0</v>
      </c>
      <c r="M132" s="233">
        <f>IF(M$4=$G132+$B132,SUMIFS(INDEX('ABP REC Calc'!$G$75:$AB$138,,MATCH($I132,'ABP REC Calc'!$G$74:$AB$74,0)),'ABP REC Calc'!$C$75:$C$138,'ABP REC Spend'!$E132,'ABP REC Calc'!$B$75:$B$138,'ABP REC Spend'!$F132)/$C132,
IF(AND(L132&gt;0,(M$4-$G132)=(1+$B132)),L132*(1-Inputs_ByYear!$D$4),
(IF(AND((M$4-$G132)&lt;(21+$B132),(M$4-$G132)&gt;(1+$B132)),L132*(1-Inputs_ByYear!$D$4),0))))</f>
        <v>0</v>
      </c>
      <c r="N132" s="233">
        <f>IF(N$4=$G132+$B132,SUMIFS(INDEX('ABP REC Calc'!$G$75:$AB$138,,MATCH($I132,'ABP REC Calc'!$G$74:$AB$74,0)),'ABP REC Calc'!$C$75:$C$138,'ABP REC Spend'!$E132,'ABP REC Calc'!$B$75:$B$138,'ABP REC Spend'!$F132)/$C132,
IF(AND(M132&gt;0,(N$4-$G132)=(1+$B132)),M132*(1-Inputs_ByYear!$D$4),
(IF(AND((N$4-$G132)&lt;(21+$B132),(N$4-$G132)&gt;(1+$B132)),M132*(1-Inputs_ByYear!$D$4),0))))</f>
        <v>0</v>
      </c>
      <c r="O132" s="233">
        <f>IF(O$4=$G132+$B132,SUMIFS(INDEX('ABP REC Calc'!$G$75:$AB$138,,MATCH($I132,'ABP REC Calc'!$G$74:$AB$74,0)),'ABP REC Calc'!$C$75:$C$138,'ABP REC Spend'!$E132,'ABP REC Calc'!$B$75:$B$138,'ABP REC Spend'!$F132)/$C132,
IF(AND(N132&gt;0,(O$4-$G132)=(1+$B132)),N132*(1-Inputs_ByYear!$D$4),
(IF(AND((O$4-$G132)&lt;(21+$B132),(O$4-$G132)&gt;(1+$B132)),N132*(1-Inputs_ByYear!$D$4),0))))</f>
        <v>0</v>
      </c>
      <c r="P132" s="233">
        <f>IF(P$4=$G132+$B132,SUMIFS(INDEX('ABP REC Calc'!$G$75:$AB$138,,MATCH($I132,'ABP REC Calc'!$G$74:$AB$74,0)),'ABP REC Calc'!$C$75:$C$138,'ABP REC Spend'!$E132,'ABP REC Calc'!$B$75:$B$138,'ABP REC Spend'!$F132)/$C132,
IF(AND(O132&gt;0,(P$4-$G132)=(1+$B132)),O132*(1-Inputs_ByYear!$D$4),
(IF(AND((P$4-$G132)&lt;(21+$B132),(P$4-$G132)&gt;(1+$B132)),O132*(1-Inputs_ByYear!$D$4),0))))</f>
        <v>0</v>
      </c>
      <c r="Q132" s="233">
        <f>IF(Q$4=$G132+$B132,SUMIFS(INDEX('ABP REC Calc'!$G$75:$AB$138,,MATCH($I132,'ABP REC Calc'!$G$74:$AB$74,0)),'ABP REC Calc'!$C$75:$C$138,'ABP REC Spend'!$E132,'ABP REC Calc'!$B$75:$B$138,'ABP REC Spend'!$F132)/$C132,
IF(AND(P132&gt;0,(Q$4-$G132)=(1+$B132)),P132*(1-Inputs_ByYear!$D$4),
(IF(AND((Q$4-$G132)&lt;(21+$B132),(Q$4-$G132)&gt;(1+$B132)),P132*(1-Inputs_ByYear!$D$4),0))))</f>
        <v>0</v>
      </c>
      <c r="R132" s="233">
        <f>IF(R$4=$G132+$B132,SUMIFS(INDEX('ABP REC Calc'!$G$75:$AB$138,,MATCH($I132,'ABP REC Calc'!$G$74:$AB$74,0)),'ABP REC Calc'!$C$75:$C$138,'ABP REC Spend'!$E132,'ABP REC Calc'!$B$75:$B$138,'ABP REC Spend'!$F132)/$C132,
IF(AND(Q132&gt;0,(R$4-$G132)=(1+$B132)),Q132*(1-Inputs_ByYear!$D$4),
(IF(AND((R$4-$G132)&lt;(21+$B132),(R$4-$G132)&gt;(1+$B132)),Q132*(1-Inputs_ByYear!$D$4),0))))</f>
        <v>0</v>
      </c>
      <c r="S132" s="233">
        <f>IF(S$4=$G132+$B132,SUMIFS(INDEX('ABP REC Calc'!$G$75:$AB$138,,MATCH($I132,'ABP REC Calc'!$G$74:$AB$74,0)),'ABP REC Calc'!$C$75:$C$138,'ABP REC Spend'!$E132,'ABP REC Calc'!$B$75:$B$138,'ABP REC Spend'!$F132)/$C132,
IF(AND(R132&gt;0,(S$4-$G132)=(1+$B132)),R132*(1-Inputs_ByYear!$D$4),
(IF(AND((S$4-$G132)&lt;(21+$B132),(S$4-$G132)&gt;(1+$B132)),R132*(1-Inputs_ByYear!$D$4),0))))</f>
        <v>0</v>
      </c>
      <c r="T132" s="233">
        <f>IF(T$4=$G132+$B132,SUMIFS(INDEX('ABP REC Calc'!$G$75:$AB$138,,MATCH($I132,'ABP REC Calc'!$G$74:$AB$74,0)),'ABP REC Calc'!$C$75:$C$138,'ABP REC Spend'!$E132,'ABP REC Calc'!$B$75:$B$138,'ABP REC Spend'!$F132)/$C132,
IF(AND(S132&gt;0,(T$4-$G132)=(1+$B132)),S132*(1-Inputs_ByYear!$D$4),
(IF(AND((T$4-$G132)&lt;(21+$B132),(T$4-$G132)&gt;(1+$B132)),S132*(1-Inputs_ByYear!$D$4),0))))</f>
        <v>0</v>
      </c>
      <c r="U132" s="233">
        <f>IF(U$4=$G132+$B132,SUMIFS(INDEX('ABP REC Calc'!$G$75:$AB$138,,MATCH($I132,'ABP REC Calc'!$G$74:$AB$74,0)),'ABP REC Calc'!$C$75:$C$138,'ABP REC Spend'!$E132,'ABP REC Calc'!$B$75:$B$138,'ABP REC Spend'!$F132)/$C132,
IF(AND(T132&gt;0,(U$4-$G132)=(1+$B132)),T132*(1-Inputs_ByYear!$D$4),
(IF(AND((U$4-$G132)&lt;(21+$B132),(U$4-$G132)&gt;(1+$B132)),T132*(1-Inputs_ByYear!$D$4),0))))</f>
        <v>0</v>
      </c>
      <c r="V132" s="233">
        <f>IF(V$4=$G132+$B132,SUMIFS(INDEX('ABP REC Calc'!$G$75:$AB$138,,MATCH($I132,'ABP REC Calc'!$G$74:$AB$74,0)),'ABP REC Calc'!$C$75:$C$138,'ABP REC Spend'!$E132,'ABP REC Calc'!$B$75:$B$138,'ABP REC Spend'!$F132)/$C132,
IF(AND(U132&gt;0,(V$4-$G132)=(1+$B132)),U132*(1-Inputs_ByYear!$D$4),
(IF(AND((V$4-$G132)&lt;(21+$B132),(V$4-$G132)&gt;(1+$B132)),U132*(1-Inputs_ByYear!$D$4),0))))</f>
        <v>0</v>
      </c>
      <c r="W132" s="233">
        <f>IF(W$4=$G132+$B132,SUMIFS(INDEX('ABP REC Calc'!$G$75:$AB$138,,MATCH($I132,'ABP REC Calc'!$G$74:$AB$74,0)),'ABP REC Calc'!$C$75:$C$138,'ABP REC Spend'!$E132,'ABP REC Calc'!$B$75:$B$138,'ABP REC Spend'!$F132)/$C132,
IF(AND(V132&gt;0,(W$4-$G132)=(1+$B132)),V132*(1-Inputs_ByYear!$D$4),
(IF(AND((W$4-$G132)&lt;(21+$B132),(W$4-$G132)&gt;(1+$B132)),V132*(1-Inputs_ByYear!$D$4),0))))</f>
        <v>0</v>
      </c>
      <c r="X132" s="233">
        <f>IF(X$4=$G132+$B132,SUMIFS(INDEX('ABP REC Calc'!$G$75:$AB$138,,MATCH($I132,'ABP REC Calc'!$G$74:$AB$74,0)),'ABP REC Calc'!$C$75:$C$138,'ABP REC Spend'!$E132,'ABP REC Calc'!$B$75:$B$138,'ABP REC Spend'!$F132)/$C132,
IF(AND(W132&gt;0,(X$4-$G132)=(1+$B132)),W132*(1-Inputs_ByYear!$D$4),
(IF(AND((X$4-$G132)&lt;(21+$B132),(X$4-$G132)&gt;(1+$B132)),W132*(1-Inputs_ByYear!$D$4),0))))</f>
        <v>0</v>
      </c>
      <c r="Y132" s="233">
        <f>IF(Y$4=$G132+$B132,SUMIFS(INDEX('ABP REC Calc'!$G$75:$AB$138,,MATCH($I132,'ABP REC Calc'!$G$74:$AB$74,0)),'ABP REC Calc'!$C$75:$C$138,'ABP REC Spend'!$E132,'ABP REC Calc'!$B$75:$B$138,'ABP REC Spend'!$F132)/$C132,
IF(AND(X132&gt;0,(Y$4-$G132)=(1+$B132)),X132*(1-Inputs_ByYear!$D$4),
(IF(AND((Y$4-$G132)&lt;(21+$B132),(Y$4-$G132)&gt;(1+$B132)),X132*(1-Inputs_ByYear!$D$4),0))))</f>
        <v>0</v>
      </c>
      <c r="Z132" s="233">
        <f>IF(Z$4=$G132+$B132,SUMIFS(INDEX('ABP REC Calc'!$G$75:$AB$138,,MATCH($I132,'ABP REC Calc'!$G$74:$AB$74,0)),'ABP REC Calc'!$C$75:$C$138,'ABP REC Spend'!$E132,'ABP REC Calc'!$B$75:$B$138,'ABP REC Spend'!$F132)/$C132,
IF(AND(Y132&gt;0,(Z$4-$G132)=(1+$B132)),Y132*(1-Inputs_ByYear!$D$4),
(IF(AND((Z$4-$G132)&lt;(21+$B132),(Z$4-$G132)&gt;(1+$B132)),Y132*(1-Inputs_ByYear!$D$4),0))))</f>
        <v>11914348.750680223</v>
      </c>
      <c r="AA132" s="233">
        <f>IF(AA$4=$G132+$B132,SUMIFS(INDEX('ABP REC Calc'!$G$75:$AB$138,,MATCH($I132,'ABP REC Calc'!$G$74:$AB$74,0)),'ABP REC Calc'!$C$75:$C$138,'ABP REC Spend'!$E132,'ABP REC Calc'!$B$75:$B$138,'ABP REC Spend'!$F132)/$C132,
IF(AND(Z132&gt;0,(AA$4-$G132)=(1+$B132)),Z132*(1-Inputs_ByYear!$D$4),
(IF(AND((AA$4-$G132)&lt;(21+$B132),(AA$4-$G132)&gt;(1+$B132)),Z132*(1-Inputs_ByYear!$D$4),0))))</f>
        <v>11854777.006926822</v>
      </c>
      <c r="AB132" s="233">
        <f>IF(AB$4=$G132+$B132,SUMIFS(INDEX('ABP REC Calc'!$G$75:$AB$138,,MATCH($I132,'ABP REC Calc'!$G$74:$AB$74,0)),'ABP REC Calc'!$C$75:$C$138,'ABP REC Spend'!$E132,'ABP REC Calc'!$B$75:$B$138,'ABP REC Spend'!$F132)/$C132,
IF(AND(AA132&gt;0,(AB$4-$G132)=(1+$B132)),AA132*(1-Inputs_ByYear!$D$4),
(IF(AND((AB$4-$G132)&lt;(21+$B132),(AB$4-$G132)&gt;(1+$B132)),AA132*(1-Inputs_ByYear!$D$4),0))))</f>
        <v>11795503.121892188</v>
      </c>
      <c r="AC132" s="233">
        <f>IF(AC$4=$G132+$B132,SUMIFS(INDEX('ABP REC Calc'!$G$75:$AB$138,,MATCH($I132,'ABP REC Calc'!$G$74:$AB$74,0)),'ABP REC Calc'!$C$75:$C$138,'ABP REC Spend'!$E132,'ABP REC Calc'!$B$75:$B$138,'ABP REC Spend'!$F132)/$C132,
IF(AND(AB132&gt;0,(AC$4-$G132)=(1+$B132)),AB132*(1-Inputs_ByYear!$D$4),
(IF(AND((AC$4-$G132)&lt;(21+$B132),(AC$4-$G132)&gt;(1+$B132)),AB132*(1-Inputs_ByYear!$D$4),0))))</f>
        <v>11736525.606282726</v>
      </c>
      <c r="AD132" s="233">
        <f>IF(AD$4=$G132+$B132,SUMIFS(INDEX('ABP REC Calc'!$G$75:$AB$138,,MATCH($I132,'ABP REC Calc'!$G$74:$AB$74,0)),'ABP REC Calc'!$C$75:$C$138,'ABP REC Spend'!$E132,'ABP REC Calc'!$B$75:$B$138,'ABP REC Spend'!$F132)/$C132,
IF(AND(AC132&gt;0,(AD$4-$G132)=(1+$B132)),AC132*(1-Inputs_ByYear!$D$4),
(IF(AND((AD$4-$G132)&lt;(21+$B132),(AD$4-$G132)&gt;(1+$B132)),AC132*(1-Inputs_ByYear!$D$4),0))))</f>
        <v>11677842.978251312</v>
      </c>
      <c r="AE132" s="233">
        <f>IF(AE$4=$G132+$B132,SUMIFS(INDEX('ABP REC Calc'!$G$75:$AB$138,,MATCH($I132,'ABP REC Calc'!$G$74:$AB$74,0)),'ABP REC Calc'!$C$75:$C$138,'ABP REC Spend'!$E132,'ABP REC Calc'!$B$75:$B$138,'ABP REC Spend'!$F132)/$C132,
IF(AND(AD132&gt;0,(AE$4-$G132)=(1+$B132)),AD132*(1-Inputs_ByYear!$D$4),
(IF(AND((AE$4-$G132)&lt;(21+$B132),(AE$4-$G132)&gt;(1+$B132)),AD132*(1-Inputs_ByYear!$D$4),0))))</f>
        <v>11619453.763360055</v>
      </c>
      <c r="AF132" s="233">
        <f>IF(AF$4=$G132+$B132,SUMIFS(INDEX('ABP REC Calc'!$G$75:$AB$138,,MATCH($I132,'ABP REC Calc'!$G$74:$AB$74,0)),'ABP REC Calc'!$C$75:$C$138,'ABP REC Spend'!$E132,'ABP REC Calc'!$B$75:$B$138,'ABP REC Spend'!$F132)/$C132,
IF(AND(AE132&gt;0,(AF$4-$G132)=(1+$B132)),AE132*(1-Inputs_ByYear!$D$4),
(IF(AND((AF$4-$G132)&lt;(21+$B132),(AF$4-$G132)&gt;(1+$B132)),AE132*(1-Inputs_ByYear!$D$4),0))))</f>
        <v>11561356.494543254</v>
      </c>
      <c r="AG132" s="233">
        <f>IF(AG$4=$G132+$B132,SUMIFS(INDEX('ABP REC Calc'!$G$75:$AB$138,,MATCH($I132,'ABP REC Calc'!$G$74:$AB$74,0)),'ABP REC Calc'!$C$75:$C$138,'ABP REC Spend'!$E132,'ABP REC Calc'!$B$75:$B$138,'ABP REC Spend'!$F132)/$C132,
IF(AND(AF132&gt;0,(AG$4-$G132)=(1+$B132)),AF132*(1-Inputs_ByYear!$D$4),
(IF(AND((AG$4-$G132)&lt;(21+$B132),(AG$4-$G132)&gt;(1+$B132)),AF132*(1-Inputs_ByYear!$D$4),0))))</f>
        <v>11503549.712070538</v>
      </c>
      <c r="AH132" s="233">
        <f>IF(AH$4=$G132+$B132,SUMIFS(INDEX('ABP REC Calc'!$G$75:$AB$138,,MATCH($I132,'ABP REC Calc'!$G$74:$AB$74,0)),'ABP REC Calc'!$C$75:$C$138,'ABP REC Spend'!$E132,'ABP REC Calc'!$B$75:$B$138,'ABP REC Spend'!$F132)/$C132,
IF(AND(AG132&gt;0,(AH$4-$G132)=(1+$B132)),AG132*(1-Inputs_ByYear!$D$4),
(IF(AND((AH$4-$G132)&lt;(21+$B132),(AH$4-$G132)&gt;(1+$B132)),AG132*(1-Inputs_ByYear!$D$4),0))))</f>
        <v>11446031.963510185</v>
      </c>
    </row>
    <row r="133" spans="2:34" ht="14.75" customHeight="1" x14ac:dyDescent="0.25">
      <c r="B133" s="332" cm="1">
        <f t="array" ref="B133">INDEX(Inputs_ByYear!$D$78:$D$83, MATCH('ABP REC Spend'!$E133, Inputs_ByYear!$B$78:$B$83,0),)</f>
        <v>2</v>
      </c>
      <c r="C133" s="332" cm="1">
        <f t="array" ref="C133">INDEX(Inputs_ByYear!$D$60:$D$65, MATCH('ABP REC Spend'!$E133,Inputs_ByYear!$B$60:$B$65,0),)</f>
        <v>20</v>
      </c>
      <c r="D133" s="332" t="str" cm="1">
        <f t="array" ref="D133">INDEX(Inputs_ByYear!$D$69:$D$74, MATCH('ABP REC Spend'!$E133, Inputs_ByYear!$B$69:$B$74,0),)</f>
        <v>n/a</v>
      </c>
      <c r="E133" s="222" t="s">
        <v>235</v>
      </c>
      <c r="F133" s="219" t="s">
        <v>259</v>
      </c>
      <c r="G133" s="219">
        <f t="shared" si="6"/>
        <v>2039</v>
      </c>
      <c r="H133" s="219"/>
      <c r="I133" s="227" t="s">
        <v>37</v>
      </c>
      <c r="J133" s="234">
        <v>0</v>
      </c>
      <c r="K133" s="234">
        <v>0</v>
      </c>
      <c r="L133" s="233">
        <f>IF(L$4=$G133+$B133,SUMIFS(INDEX('ABP REC Calc'!$G$75:$AB$138,,MATCH($I133,'ABP REC Calc'!$G$74:$AB$74,0)),'ABP REC Calc'!$C$75:$C$138,'ABP REC Spend'!$E133,'ABP REC Calc'!$B$75:$B$138,'ABP REC Spend'!$F133)/$C133,
IF(AND(K133&gt;0,(L$4-$G133)=(1+$B133)),K133*(1-Inputs_ByYear!$D$4),
(IF(AND((L$4-$G133)&lt;(21+$B133),(L$4-$G133)&gt;(1+$B133)),K133*(1-Inputs_ByYear!$D$4),0))))</f>
        <v>0</v>
      </c>
      <c r="M133" s="233">
        <f>IF(M$4=$G133+$B133,SUMIFS(INDEX('ABP REC Calc'!$G$75:$AB$138,,MATCH($I133,'ABP REC Calc'!$G$74:$AB$74,0)),'ABP REC Calc'!$C$75:$C$138,'ABP REC Spend'!$E133,'ABP REC Calc'!$B$75:$B$138,'ABP REC Spend'!$F133)/$C133,
IF(AND(L133&gt;0,(M$4-$G133)=(1+$B133)),L133*(1-Inputs_ByYear!$D$4),
(IF(AND((M$4-$G133)&lt;(21+$B133),(M$4-$G133)&gt;(1+$B133)),L133*(1-Inputs_ByYear!$D$4),0))))</f>
        <v>0</v>
      </c>
      <c r="N133" s="233">
        <f>IF(N$4=$G133+$B133,SUMIFS(INDEX('ABP REC Calc'!$G$75:$AB$138,,MATCH($I133,'ABP REC Calc'!$G$74:$AB$74,0)),'ABP REC Calc'!$C$75:$C$138,'ABP REC Spend'!$E133,'ABP REC Calc'!$B$75:$B$138,'ABP REC Spend'!$F133)/$C133,
IF(AND(M133&gt;0,(N$4-$G133)=(1+$B133)),M133*(1-Inputs_ByYear!$D$4),
(IF(AND((N$4-$G133)&lt;(21+$B133),(N$4-$G133)&gt;(1+$B133)),M133*(1-Inputs_ByYear!$D$4),0))))</f>
        <v>0</v>
      </c>
      <c r="O133" s="233">
        <f>IF(O$4=$G133+$B133,SUMIFS(INDEX('ABP REC Calc'!$G$75:$AB$138,,MATCH($I133,'ABP REC Calc'!$G$74:$AB$74,0)),'ABP REC Calc'!$C$75:$C$138,'ABP REC Spend'!$E133,'ABP REC Calc'!$B$75:$B$138,'ABP REC Spend'!$F133)/$C133,
IF(AND(N133&gt;0,(O$4-$G133)=(1+$B133)),N133*(1-Inputs_ByYear!$D$4),
(IF(AND((O$4-$G133)&lt;(21+$B133),(O$4-$G133)&gt;(1+$B133)),N133*(1-Inputs_ByYear!$D$4),0))))</f>
        <v>0</v>
      </c>
      <c r="P133" s="233">
        <f>IF(P$4=$G133+$B133,SUMIFS(INDEX('ABP REC Calc'!$G$75:$AB$138,,MATCH($I133,'ABP REC Calc'!$G$74:$AB$74,0)),'ABP REC Calc'!$C$75:$C$138,'ABP REC Spend'!$E133,'ABP REC Calc'!$B$75:$B$138,'ABP REC Spend'!$F133)/$C133,
IF(AND(O133&gt;0,(P$4-$G133)=(1+$B133)),O133*(1-Inputs_ByYear!$D$4),
(IF(AND((P$4-$G133)&lt;(21+$B133),(P$4-$G133)&gt;(1+$B133)),O133*(1-Inputs_ByYear!$D$4),0))))</f>
        <v>0</v>
      </c>
      <c r="Q133" s="233">
        <f>IF(Q$4=$G133+$B133,SUMIFS(INDEX('ABP REC Calc'!$G$75:$AB$138,,MATCH($I133,'ABP REC Calc'!$G$74:$AB$74,0)),'ABP REC Calc'!$C$75:$C$138,'ABP REC Spend'!$E133,'ABP REC Calc'!$B$75:$B$138,'ABP REC Spend'!$F133)/$C133,
IF(AND(P133&gt;0,(Q$4-$G133)=(1+$B133)),P133*(1-Inputs_ByYear!$D$4),
(IF(AND((Q$4-$G133)&lt;(21+$B133),(Q$4-$G133)&gt;(1+$B133)),P133*(1-Inputs_ByYear!$D$4),0))))</f>
        <v>0</v>
      </c>
      <c r="R133" s="233">
        <f>IF(R$4=$G133+$B133,SUMIFS(INDEX('ABP REC Calc'!$G$75:$AB$138,,MATCH($I133,'ABP REC Calc'!$G$74:$AB$74,0)),'ABP REC Calc'!$C$75:$C$138,'ABP REC Spend'!$E133,'ABP REC Calc'!$B$75:$B$138,'ABP REC Spend'!$F133)/$C133,
IF(AND(Q133&gt;0,(R$4-$G133)=(1+$B133)),Q133*(1-Inputs_ByYear!$D$4),
(IF(AND((R$4-$G133)&lt;(21+$B133),(R$4-$G133)&gt;(1+$B133)),Q133*(1-Inputs_ByYear!$D$4),0))))</f>
        <v>0</v>
      </c>
      <c r="S133" s="233">
        <f>IF(S$4=$G133+$B133,SUMIFS(INDEX('ABP REC Calc'!$G$75:$AB$138,,MATCH($I133,'ABP REC Calc'!$G$74:$AB$74,0)),'ABP REC Calc'!$C$75:$C$138,'ABP REC Spend'!$E133,'ABP REC Calc'!$B$75:$B$138,'ABP REC Spend'!$F133)/$C133,
IF(AND(R133&gt;0,(S$4-$G133)=(1+$B133)),R133*(1-Inputs_ByYear!$D$4),
(IF(AND((S$4-$G133)&lt;(21+$B133),(S$4-$G133)&gt;(1+$B133)),R133*(1-Inputs_ByYear!$D$4),0))))</f>
        <v>0</v>
      </c>
      <c r="T133" s="233">
        <f>IF(T$4=$G133+$B133,SUMIFS(INDEX('ABP REC Calc'!$G$75:$AB$138,,MATCH($I133,'ABP REC Calc'!$G$74:$AB$74,0)),'ABP REC Calc'!$C$75:$C$138,'ABP REC Spend'!$E133,'ABP REC Calc'!$B$75:$B$138,'ABP REC Spend'!$F133)/$C133,
IF(AND(S133&gt;0,(T$4-$G133)=(1+$B133)),S133*(1-Inputs_ByYear!$D$4),
(IF(AND((T$4-$G133)&lt;(21+$B133),(T$4-$G133)&gt;(1+$B133)),S133*(1-Inputs_ByYear!$D$4),0))))</f>
        <v>0</v>
      </c>
      <c r="U133" s="233">
        <f>IF(U$4=$G133+$B133,SUMIFS(INDEX('ABP REC Calc'!$G$75:$AB$138,,MATCH($I133,'ABP REC Calc'!$G$74:$AB$74,0)),'ABP REC Calc'!$C$75:$C$138,'ABP REC Spend'!$E133,'ABP REC Calc'!$B$75:$B$138,'ABP REC Spend'!$F133)/$C133,
IF(AND(T133&gt;0,(U$4-$G133)=(1+$B133)),T133*(1-Inputs_ByYear!$D$4),
(IF(AND((U$4-$G133)&lt;(21+$B133),(U$4-$G133)&gt;(1+$B133)),T133*(1-Inputs_ByYear!$D$4),0))))</f>
        <v>0</v>
      </c>
      <c r="V133" s="233">
        <f>IF(V$4=$G133+$B133,SUMIFS(INDEX('ABP REC Calc'!$G$75:$AB$138,,MATCH($I133,'ABP REC Calc'!$G$74:$AB$74,0)),'ABP REC Calc'!$C$75:$C$138,'ABP REC Spend'!$E133,'ABP REC Calc'!$B$75:$B$138,'ABP REC Spend'!$F133)/$C133,
IF(AND(U133&gt;0,(V$4-$G133)=(1+$B133)),U133*(1-Inputs_ByYear!$D$4),
(IF(AND((V$4-$G133)&lt;(21+$B133),(V$4-$G133)&gt;(1+$B133)),U133*(1-Inputs_ByYear!$D$4),0))))</f>
        <v>0</v>
      </c>
      <c r="W133" s="233">
        <f>IF(W$4=$G133+$B133,SUMIFS(INDEX('ABP REC Calc'!$G$75:$AB$138,,MATCH($I133,'ABP REC Calc'!$G$74:$AB$74,0)),'ABP REC Calc'!$C$75:$C$138,'ABP REC Spend'!$E133,'ABP REC Calc'!$B$75:$B$138,'ABP REC Spend'!$F133)/$C133,
IF(AND(V133&gt;0,(W$4-$G133)=(1+$B133)),V133*(1-Inputs_ByYear!$D$4),
(IF(AND((W$4-$G133)&lt;(21+$B133),(W$4-$G133)&gt;(1+$B133)),V133*(1-Inputs_ByYear!$D$4),0))))</f>
        <v>0</v>
      </c>
      <c r="X133" s="233">
        <f>IF(X$4=$G133+$B133,SUMIFS(INDEX('ABP REC Calc'!$G$75:$AB$138,,MATCH($I133,'ABP REC Calc'!$G$74:$AB$74,0)),'ABP REC Calc'!$C$75:$C$138,'ABP REC Spend'!$E133,'ABP REC Calc'!$B$75:$B$138,'ABP REC Spend'!$F133)/$C133,
IF(AND(W133&gt;0,(X$4-$G133)=(1+$B133)),W133*(1-Inputs_ByYear!$D$4),
(IF(AND((X$4-$G133)&lt;(21+$B133),(X$4-$G133)&gt;(1+$B133)),W133*(1-Inputs_ByYear!$D$4),0))))</f>
        <v>0</v>
      </c>
      <c r="Y133" s="233">
        <f>IF(Y$4=$G133+$B133,SUMIFS(INDEX('ABP REC Calc'!$G$75:$AB$138,,MATCH($I133,'ABP REC Calc'!$G$74:$AB$74,0)),'ABP REC Calc'!$C$75:$C$138,'ABP REC Spend'!$E133,'ABP REC Calc'!$B$75:$B$138,'ABP REC Spend'!$F133)/$C133,
IF(AND(X133&gt;0,(Y$4-$G133)=(1+$B133)),X133*(1-Inputs_ByYear!$D$4),
(IF(AND((Y$4-$G133)&lt;(21+$B133),(Y$4-$G133)&gt;(1+$B133)),X133*(1-Inputs_ByYear!$D$4),0))))</f>
        <v>0</v>
      </c>
      <c r="Z133" s="233">
        <f>IF(Z$4=$G133+$B133,SUMIFS(INDEX('ABP REC Calc'!$G$75:$AB$138,,MATCH($I133,'ABP REC Calc'!$G$74:$AB$74,0)),'ABP REC Calc'!$C$75:$C$138,'ABP REC Spend'!$E133,'ABP REC Calc'!$B$75:$B$138,'ABP REC Spend'!$F133)/$C133,
IF(AND(Y133&gt;0,(Z$4-$G133)=(1+$B133)),Y133*(1-Inputs_ByYear!$D$4),
(IF(AND((Z$4-$G133)&lt;(21+$B133),(Z$4-$G133)&gt;(1+$B133)),Y133*(1-Inputs_ByYear!$D$4),0))))</f>
        <v>0</v>
      </c>
      <c r="AA133" s="233">
        <f>IF(AA$4=$G133+$B133,SUMIFS(INDEX('ABP REC Calc'!$G$75:$AB$138,,MATCH($I133,'ABP REC Calc'!$G$74:$AB$74,0)),'ABP REC Calc'!$C$75:$C$138,'ABP REC Spend'!$E133,'ABP REC Calc'!$B$75:$B$138,'ABP REC Spend'!$F133)/$C133,
IF(AND(Z133&gt;0,(AA$4-$G133)=(1+$B133)),Z133*(1-Inputs_ByYear!$D$4),
(IF(AND((AA$4-$G133)&lt;(21+$B133),(AA$4-$G133)&gt;(1+$B133)),Z133*(1-Inputs_ByYear!$D$4),0))))</f>
        <v>11795205.26317342</v>
      </c>
      <c r="AB133" s="233">
        <f>IF(AB$4=$G133+$B133,SUMIFS(INDEX('ABP REC Calc'!$G$75:$AB$138,,MATCH($I133,'ABP REC Calc'!$G$74:$AB$74,0)),'ABP REC Calc'!$C$75:$C$138,'ABP REC Spend'!$E133,'ABP REC Calc'!$B$75:$B$138,'ABP REC Spend'!$F133)/$C133,
IF(AND(AA133&gt;0,(AB$4-$G133)=(1+$B133)),AA133*(1-Inputs_ByYear!$D$4),
(IF(AND((AB$4-$G133)&lt;(21+$B133),(AB$4-$G133)&gt;(1+$B133)),AA133*(1-Inputs_ByYear!$D$4),0))))</f>
        <v>11736229.236857552</v>
      </c>
      <c r="AC133" s="233">
        <f>IF(AC$4=$G133+$B133,SUMIFS(INDEX('ABP REC Calc'!$G$75:$AB$138,,MATCH($I133,'ABP REC Calc'!$G$74:$AB$74,0)),'ABP REC Calc'!$C$75:$C$138,'ABP REC Spend'!$E133,'ABP REC Calc'!$B$75:$B$138,'ABP REC Spend'!$F133)/$C133,
IF(AND(AB133&gt;0,(AC$4-$G133)=(1+$B133)),AB133*(1-Inputs_ByYear!$D$4),
(IF(AND((AC$4-$G133)&lt;(21+$B133),(AC$4-$G133)&gt;(1+$B133)),AB133*(1-Inputs_ByYear!$D$4),0))))</f>
        <v>11677548.090673264</v>
      </c>
      <c r="AD133" s="233">
        <f>IF(AD$4=$G133+$B133,SUMIFS(INDEX('ABP REC Calc'!$G$75:$AB$138,,MATCH($I133,'ABP REC Calc'!$G$74:$AB$74,0)),'ABP REC Calc'!$C$75:$C$138,'ABP REC Spend'!$E133,'ABP REC Calc'!$B$75:$B$138,'ABP REC Spend'!$F133)/$C133,
IF(AND(AC133&gt;0,(AD$4-$G133)=(1+$B133)),AC133*(1-Inputs_ByYear!$D$4),
(IF(AND((AD$4-$G133)&lt;(21+$B133),(AD$4-$G133)&gt;(1+$B133)),AC133*(1-Inputs_ByYear!$D$4),0))))</f>
        <v>11619160.350219898</v>
      </c>
      <c r="AE133" s="233">
        <f>IF(AE$4=$G133+$B133,SUMIFS(INDEX('ABP REC Calc'!$G$75:$AB$138,,MATCH($I133,'ABP REC Calc'!$G$74:$AB$74,0)),'ABP REC Calc'!$C$75:$C$138,'ABP REC Spend'!$E133,'ABP REC Calc'!$B$75:$B$138,'ABP REC Spend'!$F133)/$C133,
IF(AND(AD133&gt;0,(AE$4-$G133)=(1+$B133)),AD133*(1-Inputs_ByYear!$D$4),
(IF(AND((AE$4-$G133)&lt;(21+$B133),(AE$4-$G133)&gt;(1+$B133)),AD133*(1-Inputs_ByYear!$D$4),0))))</f>
        <v>11561064.548468798</v>
      </c>
      <c r="AF133" s="233">
        <f>IF(AF$4=$G133+$B133,SUMIFS(INDEX('ABP REC Calc'!$G$75:$AB$138,,MATCH($I133,'ABP REC Calc'!$G$74:$AB$74,0)),'ABP REC Calc'!$C$75:$C$138,'ABP REC Spend'!$E133,'ABP REC Calc'!$B$75:$B$138,'ABP REC Spend'!$F133)/$C133,
IF(AND(AE133&gt;0,(AF$4-$G133)=(1+$B133)),AE133*(1-Inputs_ByYear!$D$4),
(IF(AND((AF$4-$G133)&lt;(21+$B133),(AF$4-$G133)&gt;(1+$B133)),AE133*(1-Inputs_ByYear!$D$4),0))))</f>
        <v>11503259.225726454</v>
      </c>
      <c r="AG133" s="233">
        <f>IF(AG$4=$G133+$B133,SUMIFS(INDEX('ABP REC Calc'!$G$75:$AB$138,,MATCH($I133,'ABP REC Calc'!$G$74:$AB$74,0)),'ABP REC Calc'!$C$75:$C$138,'ABP REC Spend'!$E133,'ABP REC Calc'!$B$75:$B$138,'ABP REC Spend'!$F133)/$C133,
IF(AND(AF133&gt;0,(AG$4-$G133)=(1+$B133)),AF133*(1-Inputs_ByYear!$D$4),
(IF(AND((AG$4-$G133)&lt;(21+$B133),(AG$4-$G133)&gt;(1+$B133)),AF133*(1-Inputs_ByYear!$D$4),0))))</f>
        <v>11445742.929597821</v>
      </c>
      <c r="AH133" s="233">
        <f>IF(AH$4=$G133+$B133,SUMIFS(INDEX('ABP REC Calc'!$G$75:$AB$138,,MATCH($I133,'ABP REC Calc'!$G$74:$AB$74,0)),'ABP REC Calc'!$C$75:$C$138,'ABP REC Spend'!$E133,'ABP REC Calc'!$B$75:$B$138,'ABP REC Spend'!$F133)/$C133,
IF(AND(AG133&gt;0,(AH$4-$G133)=(1+$B133)),AG133*(1-Inputs_ByYear!$D$4),
(IF(AND((AH$4-$G133)&lt;(21+$B133),(AH$4-$G133)&gt;(1+$B133)),AG133*(1-Inputs_ByYear!$D$4),0))))</f>
        <v>11388514.214949831</v>
      </c>
    </row>
    <row r="134" spans="2:34" ht="14.75" customHeight="1" x14ac:dyDescent="0.25">
      <c r="B134" s="332" cm="1">
        <f t="array" ref="B134">INDEX(Inputs_ByYear!$D$78:$D$83, MATCH('ABP REC Spend'!$E134, Inputs_ByYear!$B$78:$B$83,0),)</f>
        <v>2</v>
      </c>
      <c r="C134" s="332" cm="1">
        <f t="array" ref="C134">INDEX(Inputs_ByYear!$D$60:$D$65, MATCH('ABP REC Spend'!$E134,Inputs_ByYear!$B$60:$B$65,0),)</f>
        <v>20</v>
      </c>
      <c r="D134" s="332" t="str" cm="1">
        <f t="array" ref="D134">INDEX(Inputs_ByYear!$D$69:$D$74, MATCH('ABP REC Spend'!$E134, Inputs_ByYear!$B$69:$B$74,0),)</f>
        <v>n/a</v>
      </c>
      <c r="E134" s="222" t="s">
        <v>235</v>
      </c>
      <c r="F134" s="219" t="s">
        <v>259</v>
      </c>
      <c r="G134" s="219">
        <f t="shared" si="6"/>
        <v>2040</v>
      </c>
      <c r="H134" s="219"/>
      <c r="I134" s="227" t="s">
        <v>38</v>
      </c>
      <c r="J134" s="234">
        <v>0</v>
      </c>
      <c r="K134" s="234">
        <v>0</v>
      </c>
      <c r="L134" s="233">
        <f>IF(L$4=$G134+$B134,SUMIFS(INDEX('ABP REC Calc'!$G$75:$AB$138,,MATCH($I134,'ABP REC Calc'!$G$74:$AB$74,0)),'ABP REC Calc'!$C$75:$C$138,'ABP REC Spend'!$E134,'ABP REC Calc'!$B$75:$B$138,'ABP REC Spend'!$F134)/$C134,
IF(AND(K134&gt;0,(L$4-$G134)=(1+$B134)),K134*(1-Inputs_ByYear!$D$4),
(IF(AND((L$4-$G134)&lt;(21+$B134),(L$4-$G134)&gt;(1+$B134)),K134*(1-Inputs_ByYear!$D$4),0))))</f>
        <v>0</v>
      </c>
      <c r="M134" s="233">
        <f>IF(M$4=$G134+$B134,SUMIFS(INDEX('ABP REC Calc'!$G$75:$AB$138,,MATCH($I134,'ABP REC Calc'!$G$74:$AB$74,0)),'ABP REC Calc'!$C$75:$C$138,'ABP REC Spend'!$E134,'ABP REC Calc'!$B$75:$B$138,'ABP REC Spend'!$F134)/$C134,
IF(AND(L134&gt;0,(M$4-$G134)=(1+$B134)),L134*(1-Inputs_ByYear!$D$4),
(IF(AND((M$4-$G134)&lt;(21+$B134),(M$4-$G134)&gt;(1+$B134)),L134*(1-Inputs_ByYear!$D$4),0))))</f>
        <v>0</v>
      </c>
      <c r="N134" s="233">
        <f>IF(N$4=$G134+$B134,SUMIFS(INDEX('ABP REC Calc'!$G$75:$AB$138,,MATCH($I134,'ABP REC Calc'!$G$74:$AB$74,0)),'ABP REC Calc'!$C$75:$C$138,'ABP REC Spend'!$E134,'ABP REC Calc'!$B$75:$B$138,'ABP REC Spend'!$F134)/$C134,
IF(AND(M134&gt;0,(N$4-$G134)=(1+$B134)),M134*(1-Inputs_ByYear!$D$4),
(IF(AND((N$4-$G134)&lt;(21+$B134),(N$4-$G134)&gt;(1+$B134)),M134*(1-Inputs_ByYear!$D$4),0))))</f>
        <v>0</v>
      </c>
      <c r="O134" s="233">
        <f>IF(O$4=$G134+$B134,SUMIFS(INDEX('ABP REC Calc'!$G$75:$AB$138,,MATCH($I134,'ABP REC Calc'!$G$74:$AB$74,0)),'ABP REC Calc'!$C$75:$C$138,'ABP REC Spend'!$E134,'ABP REC Calc'!$B$75:$B$138,'ABP REC Spend'!$F134)/$C134,
IF(AND(N134&gt;0,(O$4-$G134)=(1+$B134)),N134*(1-Inputs_ByYear!$D$4),
(IF(AND((O$4-$G134)&lt;(21+$B134),(O$4-$G134)&gt;(1+$B134)),N134*(1-Inputs_ByYear!$D$4),0))))</f>
        <v>0</v>
      </c>
      <c r="P134" s="233">
        <f>IF(P$4=$G134+$B134,SUMIFS(INDEX('ABP REC Calc'!$G$75:$AB$138,,MATCH($I134,'ABP REC Calc'!$G$74:$AB$74,0)),'ABP REC Calc'!$C$75:$C$138,'ABP REC Spend'!$E134,'ABP REC Calc'!$B$75:$B$138,'ABP REC Spend'!$F134)/$C134,
IF(AND(O134&gt;0,(P$4-$G134)=(1+$B134)),O134*(1-Inputs_ByYear!$D$4),
(IF(AND((P$4-$G134)&lt;(21+$B134),(P$4-$G134)&gt;(1+$B134)),O134*(1-Inputs_ByYear!$D$4),0))))</f>
        <v>0</v>
      </c>
      <c r="Q134" s="233">
        <f>IF(Q$4=$G134+$B134,SUMIFS(INDEX('ABP REC Calc'!$G$75:$AB$138,,MATCH($I134,'ABP REC Calc'!$G$74:$AB$74,0)),'ABP REC Calc'!$C$75:$C$138,'ABP REC Spend'!$E134,'ABP REC Calc'!$B$75:$B$138,'ABP REC Spend'!$F134)/$C134,
IF(AND(P134&gt;0,(Q$4-$G134)=(1+$B134)),P134*(1-Inputs_ByYear!$D$4),
(IF(AND((Q$4-$G134)&lt;(21+$B134),(Q$4-$G134)&gt;(1+$B134)),P134*(1-Inputs_ByYear!$D$4),0))))</f>
        <v>0</v>
      </c>
      <c r="R134" s="233">
        <f>IF(R$4=$G134+$B134,SUMIFS(INDEX('ABP REC Calc'!$G$75:$AB$138,,MATCH($I134,'ABP REC Calc'!$G$74:$AB$74,0)),'ABP REC Calc'!$C$75:$C$138,'ABP REC Spend'!$E134,'ABP REC Calc'!$B$75:$B$138,'ABP REC Spend'!$F134)/$C134,
IF(AND(Q134&gt;0,(R$4-$G134)=(1+$B134)),Q134*(1-Inputs_ByYear!$D$4),
(IF(AND((R$4-$G134)&lt;(21+$B134),(R$4-$G134)&gt;(1+$B134)),Q134*(1-Inputs_ByYear!$D$4),0))))</f>
        <v>0</v>
      </c>
      <c r="S134" s="233">
        <f>IF(S$4=$G134+$B134,SUMIFS(INDEX('ABP REC Calc'!$G$75:$AB$138,,MATCH($I134,'ABP REC Calc'!$G$74:$AB$74,0)),'ABP REC Calc'!$C$75:$C$138,'ABP REC Spend'!$E134,'ABP REC Calc'!$B$75:$B$138,'ABP REC Spend'!$F134)/$C134,
IF(AND(R134&gt;0,(S$4-$G134)=(1+$B134)),R134*(1-Inputs_ByYear!$D$4),
(IF(AND((S$4-$G134)&lt;(21+$B134),(S$4-$G134)&gt;(1+$B134)),R134*(1-Inputs_ByYear!$D$4),0))))</f>
        <v>0</v>
      </c>
      <c r="T134" s="233">
        <f>IF(T$4=$G134+$B134,SUMIFS(INDEX('ABP REC Calc'!$G$75:$AB$138,,MATCH($I134,'ABP REC Calc'!$G$74:$AB$74,0)),'ABP REC Calc'!$C$75:$C$138,'ABP REC Spend'!$E134,'ABP REC Calc'!$B$75:$B$138,'ABP REC Spend'!$F134)/$C134,
IF(AND(S134&gt;0,(T$4-$G134)=(1+$B134)),S134*(1-Inputs_ByYear!$D$4),
(IF(AND((T$4-$G134)&lt;(21+$B134),(T$4-$G134)&gt;(1+$B134)),S134*(1-Inputs_ByYear!$D$4),0))))</f>
        <v>0</v>
      </c>
      <c r="U134" s="233">
        <f>IF(U$4=$G134+$B134,SUMIFS(INDEX('ABP REC Calc'!$G$75:$AB$138,,MATCH($I134,'ABP REC Calc'!$G$74:$AB$74,0)),'ABP REC Calc'!$C$75:$C$138,'ABP REC Spend'!$E134,'ABP REC Calc'!$B$75:$B$138,'ABP REC Spend'!$F134)/$C134,
IF(AND(T134&gt;0,(U$4-$G134)=(1+$B134)),T134*(1-Inputs_ByYear!$D$4),
(IF(AND((U$4-$G134)&lt;(21+$B134),(U$4-$G134)&gt;(1+$B134)),T134*(1-Inputs_ByYear!$D$4),0))))</f>
        <v>0</v>
      </c>
      <c r="V134" s="233">
        <f>IF(V$4=$G134+$B134,SUMIFS(INDEX('ABP REC Calc'!$G$75:$AB$138,,MATCH($I134,'ABP REC Calc'!$G$74:$AB$74,0)),'ABP REC Calc'!$C$75:$C$138,'ABP REC Spend'!$E134,'ABP REC Calc'!$B$75:$B$138,'ABP REC Spend'!$F134)/$C134,
IF(AND(U134&gt;0,(V$4-$G134)=(1+$B134)),U134*(1-Inputs_ByYear!$D$4),
(IF(AND((V$4-$G134)&lt;(21+$B134),(V$4-$G134)&gt;(1+$B134)),U134*(1-Inputs_ByYear!$D$4),0))))</f>
        <v>0</v>
      </c>
      <c r="W134" s="233">
        <f>IF(W$4=$G134+$B134,SUMIFS(INDEX('ABP REC Calc'!$G$75:$AB$138,,MATCH($I134,'ABP REC Calc'!$G$74:$AB$74,0)),'ABP REC Calc'!$C$75:$C$138,'ABP REC Spend'!$E134,'ABP REC Calc'!$B$75:$B$138,'ABP REC Spend'!$F134)/$C134,
IF(AND(V134&gt;0,(W$4-$G134)=(1+$B134)),V134*(1-Inputs_ByYear!$D$4),
(IF(AND((W$4-$G134)&lt;(21+$B134),(W$4-$G134)&gt;(1+$B134)),V134*(1-Inputs_ByYear!$D$4),0))))</f>
        <v>0</v>
      </c>
      <c r="X134" s="233">
        <f>IF(X$4=$G134+$B134,SUMIFS(INDEX('ABP REC Calc'!$G$75:$AB$138,,MATCH($I134,'ABP REC Calc'!$G$74:$AB$74,0)),'ABP REC Calc'!$C$75:$C$138,'ABP REC Spend'!$E134,'ABP REC Calc'!$B$75:$B$138,'ABP REC Spend'!$F134)/$C134,
IF(AND(W134&gt;0,(X$4-$G134)=(1+$B134)),W134*(1-Inputs_ByYear!$D$4),
(IF(AND((X$4-$G134)&lt;(21+$B134),(X$4-$G134)&gt;(1+$B134)),W134*(1-Inputs_ByYear!$D$4),0))))</f>
        <v>0</v>
      </c>
      <c r="Y134" s="233">
        <f>IF(Y$4=$G134+$B134,SUMIFS(INDEX('ABP REC Calc'!$G$75:$AB$138,,MATCH($I134,'ABP REC Calc'!$G$74:$AB$74,0)),'ABP REC Calc'!$C$75:$C$138,'ABP REC Spend'!$E134,'ABP REC Calc'!$B$75:$B$138,'ABP REC Spend'!$F134)/$C134,
IF(AND(X134&gt;0,(Y$4-$G134)=(1+$B134)),X134*(1-Inputs_ByYear!$D$4),
(IF(AND((Y$4-$G134)&lt;(21+$B134),(Y$4-$G134)&gt;(1+$B134)),X134*(1-Inputs_ByYear!$D$4),0))))</f>
        <v>0</v>
      </c>
      <c r="Z134" s="233">
        <f>IF(Z$4=$G134+$B134,SUMIFS(INDEX('ABP REC Calc'!$G$75:$AB$138,,MATCH($I134,'ABP REC Calc'!$G$74:$AB$74,0)),'ABP REC Calc'!$C$75:$C$138,'ABP REC Spend'!$E134,'ABP REC Calc'!$B$75:$B$138,'ABP REC Spend'!$F134)/$C134,
IF(AND(Y134&gt;0,(Z$4-$G134)=(1+$B134)),Y134*(1-Inputs_ByYear!$D$4),
(IF(AND((Z$4-$G134)&lt;(21+$B134),(Z$4-$G134)&gt;(1+$B134)),Y134*(1-Inputs_ByYear!$D$4),0))))</f>
        <v>0</v>
      </c>
      <c r="AA134" s="233">
        <f>IF(AA$4=$G134+$B134,SUMIFS(INDEX('ABP REC Calc'!$G$75:$AB$138,,MATCH($I134,'ABP REC Calc'!$G$74:$AB$74,0)),'ABP REC Calc'!$C$75:$C$138,'ABP REC Spend'!$E134,'ABP REC Calc'!$B$75:$B$138,'ABP REC Spend'!$F134)/$C134,
IF(AND(Z134&gt;0,(AA$4-$G134)=(1+$B134)),Z134*(1-Inputs_ByYear!$D$4),
(IF(AND((AA$4-$G134)&lt;(21+$B134),(AA$4-$G134)&gt;(1+$B134)),Z134*(1-Inputs_ByYear!$D$4),0))))</f>
        <v>0</v>
      </c>
      <c r="AB134" s="233">
        <f>IF(AB$4=$G134+$B134,SUMIFS(INDEX('ABP REC Calc'!$G$75:$AB$138,,MATCH($I134,'ABP REC Calc'!$G$74:$AB$74,0)),'ABP REC Calc'!$C$75:$C$138,'ABP REC Spend'!$E134,'ABP REC Calc'!$B$75:$B$138,'ABP REC Spend'!$F134)/$C134,
IF(AND(AA134&gt;0,(AB$4-$G134)=(1+$B134)),AA134*(1-Inputs_ByYear!$D$4),
(IF(AND((AB$4-$G134)&lt;(21+$B134),(AB$4-$G134)&gt;(1+$B134)),AA134*(1-Inputs_ByYear!$D$4),0))))</f>
        <v>11677253.210541686</v>
      </c>
      <c r="AC134" s="233">
        <f>IF(AC$4=$G134+$B134,SUMIFS(INDEX('ABP REC Calc'!$G$75:$AB$138,,MATCH($I134,'ABP REC Calc'!$G$74:$AB$74,0)),'ABP REC Calc'!$C$75:$C$138,'ABP REC Spend'!$E134,'ABP REC Calc'!$B$75:$B$138,'ABP REC Spend'!$F134)/$C134,
IF(AND(AB134&gt;0,(AC$4-$G134)=(1+$B134)),AB134*(1-Inputs_ByYear!$D$4),
(IF(AND((AC$4-$G134)&lt;(21+$B134),(AC$4-$G134)&gt;(1+$B134)),AB134*(1-Inputs_ByYear!$D$4),0))))</f>
        <v>11618866.944488978</v>
      </c>
      <c r="AD134" s="233">
        <f>IF(AD$4=$G134+$B134,SUMIFS(INDEX('ABP REC Calc'!$G$75:$AB$138,,MATCH($I134,'ABP REC Calc'!$G$74:$AB$74,0)),'ABP REC Calc'!$C$75:$C$138,'ABP REC Spend'!$E134,'ABP REC Calc'!$B$75:$B$138,'ABP REC Spend'!$F134)/$C134,
IF(AND(AC134&gt;0,(AD$4-$G134)=(1+$B134)),AC134*(1-Inputs_ByYear!$D$4),
(IF(AND((AD$4-$G134)&lt;(21+$B134),(AD$4-$G134)&gt;(1+$B134)),AC134*(1-Inputs_ByYear!$D$4),0))))</f>
        <v>11560772.609766534</v>
      </c>
      <c r="AE134" s="233">
        <f>IF(AE$4=$G134+$B134,SUMIFS(INDEX('ABP REC Calc'!$G$75:$AB$138,,MATCH($I134,'ABP REC Calc'!$G$74:$AB$74,0)),'ABP REC Calc'!$C$75:$C$138,'ABP REC Spend'!$E134,'ABP REC Calc'!$B$75:$B$138,'ABP REC Spend'!$F134)/$C134,
IF(AND(AD134&gt;0,(AE$4-$G134)=(1+$B134)),AD134*(1-Inputs_ByYear!$D$4),
(IF(AND((AE$4-$G134)&lt;(21+$B134),(AE$4-$G134)&gt;(1+$B134)),AD134*(1-Inputs_ByYear!$D$4),0))))</f>
        <v>11502968.746717701</v>
      </c>
      <c r="AF134" s="233">
        <f>IF(AF$4=$G134+$B134,SUMIFS(INDEX('ABP REC Calc'!$G$75:$AB$138,,MATCH($I134,'ABP REC Calc'!$G$74:$AB$74,0)),'ABP REC Calc'!$C$75:$C$138,'ABP REC Spend'!$E134,'ABP REC Calc'!$B$75:$B$138,'ABP REC Spend'!$F134)/$C134,
IF(AND(AE134&gt;0,(AF$4-$G134)=(1+$B134)),AE134*(1-Inputs_ByYear!$D$4),
(IF(AND((AF$4-$G134)&lt;(21+$B134),(AF$4-$G134)&gt;(1+$B134)),AE134*(1-Inputs_ByYear!$D$4),0))))</f>
        <v>11445453.902984113</v>
      </c>
      <c r="AG134" s="233">
        <f>IF(AG$4=$G134+$B134,SUMIFS(INDEX('ABP REC Calc'!$G$75:$AB$138,,MATCH($I134,'ABP REC Calc'!$G$74:$AB$74,0)),'ABP REC Calc'!$C$75:$C$138,'ABP REC Spend'!$E134,'ABP REC Calc'!$B$75:$B$138,'ABP REC Spend'!$F134)/$C134,
IF(AND(AF134&gt;0,(AG$4-$G134)=(1+$B134)),AF134*(1-Inputs_ByYear!$D$4),
(IF(AND((AG$4-$G134)&lt;(21+$B134),(AG$4-$G134)&gt;(1+$B134)),AF134*(1-Inputs_ByYear!$D$4),0))))</f>
        <v>11388226.633469192</v>
      </c>
      <c r="AH134" s="233">
        <f>IF(AH$4=$G134+$B134,SUMIFS(INDEX('ABP REC Calc'!$G$75:$AB$138,,MATCH($I134,'ABP REC Calc'!$G$74:$AB$74,0)),'ABP REC Calc'!$C$75:$C$138,'ABP REC Spend'!$E134,'ABP REC Calc'!$B$75:$B$138,'ABP REC Spend'!$F134)/$C134,
IF(AND(AG134&gt;0,(AH$4-$G134)=(1+$B134)),AG134*(1-Inputs_ByYear!$D$4),
(IF(AND((AH$4-$G134)&lt;(21+$B134),(AH$4-$G134)&gt;(1+$B134)),AG134*(1-Inputs_ByYear!$D$4),0))))</f>
        <v>11331285.500301845</v>
      </c>
    </row>
    <row r="135" spans="2:34" ht="14.75" customHeight="1" x14ac:dyDescent="0.25">
      <c r="B135" s="332" cm="1">
        <f t="array" ref="B135">INDEX(Inputs_ByYear!$D$78:$D$83, MATCH('ABP REC Spend'!$E135, Inputs_ByYear!$B$78:$B$83,0),)</f>
        <v>2</v>
      </c>
      <c r="C135" s="332" cm="1">
        <f t="array" ref="C135">INDEX(Inputs_ByYear!$D$60:$D$65, MATCH('ABP REC Spend'!$E135,Inputs_ByYear!$B$60:$B$65,0),)</f>
        <v>20</v>
      </c>
      <c r="D135" s="332" t="str" cm="1">
        <f t="array" ref="D135">INDEX(Inputs_ByYear!$D$69:$D$74, MATCH('ABP REC Spend'!$E135, Inputs_ByYear!$B$69:$B$74,0),)</f>
        <v>n/a</v>
      </c>
      <c r="E135" s="222" t="s">
        <v>235</v>
      </c>
      <c r="F135" s="219" t="s">
        <v>259</v>
      </c>
      <c r="G135" s="219">
        <f t="shared" si="6"/>
        <v>2041</v>
      </c>
      <c r="H135" s="219"/>
      <c r="I135" s="227" t="s">
        <v>39</v>
      </c>
      <c r="J135" s="234">
        <v>0</v>
      </c>
      <c r="K135" s="234">
        <v>0</v>
      </c>
      <c r="L135" s="233">
        <f>IF(L$4=$G135+$B135,SUMIFS(INDEX('ABP REC Calc'!$G$75:$AB$138,,MATCH($I135,'ABP REC Calc'!$G$74:$AB$74,0)),'ABP REC Calc'!$C$75:$C$138,'ABP REC Spend'!$E135,'ABP REC Calc'!$B$75:$B$138,'ABP REC Spend'!$F135)/$C135,
IF(AND(K135&gt;0,(L$4-$G135)=(1+$B135)),K135*(1-Inputs_ByYear!$D$4),
(IF(AND((L$4-$G135)&lt;(21+$B135),(L$4-$G135)&gt;(1+$B135)),K135*(1-Inputs_ByYear!$D$4),0))))</f>
        <v>0</v>
      </c>
      <c r="M135" s="233">
        <f>IF(M$4=$G135+$B135,SUMIFS(INDEX('ABP REC Calc'!$G$75:$AB$138,,MATCH($I135,'ABP REC Calc'!$G$74:$AB$74,0)),'ABP REC Calc'!$C$75:$C$138,'ABP REC Spend'!$E135,'ABP REC Calc'!$B$75:$B$138,'ABP REC Spend'!$F135)/$C135,
IF(AND(L135&gt;0,(M$4-$G135)=(1+$B135)),L135*(1-Inputs_ByYear!$D$4),
(IF(AND((M$4-$G135)&lt;(21+$B135),(M$4-$G135)&gt;(1+$B135)),L135*(1-Inputs_ByYear!$D$4),0))))</f>
        <v>0</v>
      </c>
      <c r="N135" s="233">
        <f>IF(N$4=$G135+$B135,SUMIFS(INDEX('ABP REC Calc'!$G$75:$AB$138,,MATCH($I135,'ABP REC Calc'!$G$74:$AB$74,0)),'ABP REC Calc'!$C$75:$C$138,'ABP REC Spend'!$E135,'ABP REC Calc'!$B$75:$B$138,'ABP REC Spend'!$F135)/$C135,
IF(AND(M135&gt;0,(N$4-$G135)=(1+$B135)),M135*(1-Inputs_ByYear!$D$4),
(IF(AND((N$4-$G135)&lt;(21+$B135),(N$4-$G135)&gt;(1+$B135)),M135*(1-Inputs_ByYear!$D$4),0))))</f>
        <v>0</v>
      </c>
      <c r="O135" s="233">
        <f>IF(O$4=$G135+$B135,SUMIFS(INDEX('ABP REC Calc'!$G$75:$AB$138,,MATCH($I135,'ABP REC Calc'!$G$74:$AB$74,0)),'ABP REC Calc'!$C$75:$C$138,'ABP REC Spend'!$E135,'ABP REC Calc'!$B$75:$B$138,'ABP REC Spend'!$F135)/$C135,
IF(AND(N135&gt;0,(O$4-$G135)=(1+$B135)),N135*(1-Inputs_ByYear!$D$4),
(IF(AND((O$4-$G135)&lt;(21+$B135),(O$4-$G135)&gt;(1+$B135)),N135*(1-Inputs_ByYear!$D$4),0))))</f>
        <v>0</v>
      </c>
      <c r="P135" s="233">
        <f>IF(P$4=$G135+$B135,SUMIFS(INDEX('ABP REC Calc'!$G$75:$AB$138,,MATCH($I135,'ABP REC Calc'!$G$74:$AB$74,0)),'ABP REC Calc'!$C$75:$C$138,'ABP REC Spend'!$E135,'ABP REC Calc'!$B$75:$B$138,'ABP REC Spend'!$F135)/$C135,
IF(AND(O135&gt;0,(P$4-$G135)=(1+$B135)),O135*(1-Inputs_ByYear!$D$4),
(IF(AND((P$4-$G135)&lt;(21+$B135),(P$4-$G135)&gt;(1+$B135)),O135*(1-Inputs_ByYear!$D$4),0))))</f>
        <v>0</v>
      </c>
      <c r="Q135" s="233">
        <f>IF(Q$4=$G135+$B135,SUMIFS(INDEX('ABP REC Calc'!$G$75:$AB$138,,MATCH($I135,'ABP REC Calc'!$G$74:$AB$74,0)),'ABP REC Calc'!$C$75:$C$138,'ABP REC Spend'!$E135,'ABP REC Calc'!$B$75:$B$138,'ABP REC Spend'!$F135)/$C135,
IF(AND(P135&gt;0,(Q$4-$G135)=(1+$B135)),P135*(1-Inputs_ByYear!$D$4),
(IF(AND((Q$4-$G135)&lt;(21+$B135),(Q$4-$G135)&gt;(1+$B135)),P135*(1-Inputs_ByYear!$D$4),0))))</f>
        <v>0</v>
      </c>
      <c r="R135" s="233">
        <f>IF(R$4=$G135+$B135,SUMIFS(INDEX('ABP REC Calc'!$G$75:$AB$138,,MATCH($I135,'ABP REC Calc'!$G$74:$AB$74,0)),'ABP REC Calc'!$C$75:$C$138,'ABP REC Spend'!$E135,'ABP REC Calc'!$B$75:$B$138,'ABP REC Spend'!$F135)/$C135,
IF(AND(Q135&gt;0,(R$4-$G135)=(1+$B135)),Q135*(1-Inputs_ByYear!$D$4),
(IF(AND((R$4-$G135)&lt;(21+$B135),(R$4-$G135)&gt;(1+$B135)),Q135*(1-Inputs_ByYear!$D$4),0))))</f>
        <v>0</v>
      </c>
      <c r="S135" s="233">
        <f>IF(S$4=$G135+$B135,SUMIFS(INDEX('ABP REC Calc'!$G$75:$AB$138,,MATCH($I135,'ABP REC Calc'!$G$74:$AB$74,0)),'ABP REC Calc'!$C$75:$C$138,'ABP REC Spend'!$E135,'ABP REC Calc'!$B$75:$B$138,'ABP REC Spend'!$F135)/$C135,
IF(AND(R135&gt;0,(S$4-$G135)=(1+$B135)),R135*(1-Inputs_ByYear!$D$4),
(IF(AND((S$4-$G135)&lt;(21+$B135),(S$4-$G135)&gt;(1+$B135)),R135*(1-Inputs_ByYear!$D$4),0))))</f>
        <v>0</v>
      </c>
      <c r="T135" s="233">
        <f>IF(T$4=$G135+$B135,SUMIFS(INDEX('ABP REC Calc'!$G$75:$AB$138,,MATCH($I135,'ABP REC Calc'!$G$74:$AB$74,0)),'ABP REC Calc'!$C$75:$C$138,'ABP REC Spend'!$E135,'ABP REC Calc'!$B$75:$B$138,'ABP REC Spend'!$F135)/$C135,
IF(AND(S135&gt;0,(T$4-$G135)=(1+$B135)),S135*(1-Inputs_ByYear!$D$4),
(IF(AND((T$4-$G135)&lt;(21+$B135),(T$4-$G135)&gt;(1+$B135)),S135*(1-Inputs_ByYear!$D$4),0))))</f>
        <v>0</v>
      </c>
      <c r="U135" s="233">
        <f>IF(U$4=$G135+$B135,SUMIFS(INDEX('ABP REC Calc'!$G$75:$AB$138,,MATCH($I135,'ABP REC Calc'!$G$74:$AB$74,0)),'ABP REC Calc'!$C$75:$C$138,'ABP REC Spend'!$E135,'ABP REC Calc'!$B$75:$B$138,'ABP REC Spend'!$F135)/$C135,
IF(AND(T135&gt;0,(U$4-$G135)=(1+$B135)),T135*(1-Inputs_ByYear!$D$4),
(IF(AND((U$4-$G135)&lt;(21+$B135),(U$4-$G135)&gt;(1+$B135)),T135*(1-Inputs_ByYear!$D$4),0))))</f>
        <v>0</v>
      </c>
      <c r="V135" s="233">
        <f>IF(V$4=$G135+$B135,SUMIFS(INDEX('ABP REC Calc'!$G$75:$AB$138,,MATCH($I135,'ABP REC Calc'!$G$74:$AB$74,0)),'ABP REC Calc'!$C$75:$C$138,'ABP REC Spend'!$E135,'ABP REC Calc'!$B$75:$B$138,'ABP REC Spend'!$F135)/$C135,
IF(AND(U135&gt;0,(V$4-$G135)=(1+$B135)),U135*(1-Inputs_ByYear!$D$4),
(IF(AND((V$4-$G135)&lt;(21+$B135),(V$4-$G135)&gt;(1+$B135)),U135*(1-Inputs_ByYear!$D$4),0))))</f>
        <v>0</v>
      </c>
      <c r="W135" s="233">
        <f>IF(W$4=$G135+$B135,SUMIFS(INDEX('ABP REC Calc'!$G$75:$AB$138,,MATCH($I135,'ABP REC Calc'!$G$74:$AB$74,0)),'ABP REC Calc'!$C$75:$C$138,'ABP REC Spend'!$E135,'ABP REC Calc'!$B$75:$B$138,'ABP REC Spend'!$F135)/$C135,
IF(AND(V135&gt;0,(W$4-$G135)=(1+$B135)),V135*(1-Inputs_ByYear!$D$4),
(IF(AND((W$4-$G135)&lt;(21+$B135),(W$4-$G135)&gt;(1+$B135)),V135*(1-Inputs_ByYear!$D$4),0))))</f>
        <v>0</v>
      </c>
      <c r="X135" s="233">
        <f>IF(X$4=$G135+$B135,SUMIFS(INDEX('ABP REC Calc'!$G$75:$AB$138,,MATCH($I135,'ABP REC Calc'!$G$74:$AB$74,0)),'ABP REC Calc'!$C$75:$C$138,'ABP REC Spend'!$E135,'ABP REC Calc'!$B$75:$B$138,'ABP REC Spend'!$F135)/$C135,
IF(AND(W135&gt;0,(X$4-$G135)=(1+$B135)),W135*(1-Inputs_ByYear!$D$4),
(IF(AND((X$4-$G135)&lt;(21+$B135),(X$4-$G135)&gt;(1+$B135)),W135*(1-Inputs_ByYear!$D$4),0))))</f>
        <v>0</v>
      </c>
      <c r="Y135" s="233">
        <f>IF(Y$4=$G135+$B135,SUMIFS(INDEX('ABP REC Calc'!$G$75:$AB$138,,MATCH($I135,'ABP REC Calc'!$G$74:$AB$74,0)),'ABP REC Calc'!$C$75:$C$138,'ABP REC Spend'!$E135,'ABP REC Calc'!$B$75:$B$138,'ABP REC Spend'!$F135)/$C135,
IF(AND(X135&gt;0,(Y$4-$G135)=(1+$B135)),X135*(1-Inputs_ByYear!$D$4),
(IF(AND((Y$4-$G135)&lt;(21+$B135),(Y$4-$G135)&gt;(1+$B135)),X135*(1-Inputs_ByYear!$D$4),0))))</f>
        <v>0</v>
      </c>
      <c r="Z135" s="233">
        <f>IF(Z$4=$G135+$B135,SUMIFS(INDEX('ABP REC Calc'!$G$75:$AB$138,,MATCH($I135,'ABP REC Calc'!$G$74:$AB$74,0)),'ABP REC Calc'!$C$75:$C$138,'ABP REC Spend'!$E135,'ABP REC Calc'!$B$75:$B$138,'ABP REC Spend'!$F135)/$C135,
IF(AND(Y135&gt;0,(Z$4-$G135)=(1+$B135)),Y135*(1-Inputs_ByYear!$D$4),
(IF(AND((Z$4-$G135)&lt;(21+$B135),(Z$4-$G135)&gt;(1+$B135)),Y135*(1-Inputs_ByYear!$D$4),0))))</f>
        <v>0</v>
      </c>
      <c r="AA135" s="233">
        <f>IF(AA$4=$G135+$B135,SUMIFS(INDEX('ABP REC Calc'!$G$75:$AB$138,,MATCH($I135,'ABP REC Calc'!$G$74:$AB$74,0)),'ABP REC Calc'!$C$75:$C$138,'ABP REC Spend'!$E135,'ABP REC Calc'!$B$75:$B$138,'ABP REC Spend'!$F135)/$C135,
IF(AND(Z135&gt;0,(AA$4-$G135)=(1+$B135)),Z135*(1-Inputs_ByYear!$D$4),
(IF(AND((AA$4-$G135)&lt;(21+$B135),(AA$4-$G135)&gt;(1+$B135)),Z135*(1-Inputs_ByYear!$D$4),0))))</f>
        <v>0</v>
      </c>
      <c r="AB135" s="233">
        <f>IF(AB$4=$G135+$B135,SUMIFS(INDEX('ABP REC Calc'!$G$75:$AB$138,,MATCH($I135,'ABP REC Calc'!$G$74:$AB$74,0)),'ABP REC Calc'!$C$75:$C$138,'ABP REC Spend'!$E135,'ABP REC Calc'!$B$75:$B$138,'ABP REC Spend'!$F135)/$C135,
IF(AND(AA135&gt;0,(AB$4-$G135)=(1+$B135)),AA135*(1-Inputs_ByYear!$D$4),
(IF(AND((AB$4-$G135)&lt;(21+$B135),(AB$4-$G135)&gt;(1+$B135)),AA135*(1-Inputs_ByYear!$D$4),0))))</f>
        <v>0</v>
      </c>
      <c r="AC135" s="233">
        <f>IF(AC$4=$G135+$B135,SUMIFS(INDEX('ABP REC Calc'!$G$75:$AB$138,,MATCH($I135,'ABP REC Calc'!$G$74:$AB$74,0)),'ABP REC Calc'!$C$75:$C$138,'ABP REC Spend'!$E135,'ABP REC Calc'!$B$75:$B$138,'ABP REC Spend'!$F135)/$C135,
IF(AND(AB135&gt;0,(AC$4-$G135)=(1+$B135)),AB135*(1-Inputs_ByYear!$D$4),
(IF(AND((AC$4-$G135)&lt;(21+$B135),(AC$4-$G135)&gt;(1+$B135)),AB135*(1-Inputs_ByYear!$D$4),0))))</f>
        <v>11560480.678436268</v>
      </c>
      <c r="AD135" s="233">
        <f>IF(AD$4=$G135+$B135,SUMIFS(INDEX('ABP REC Calc'!$G$75:$AB$138,,MATCH($I135,'ABP REC Calc'!$G$74:$AB$74,0)),'ABP REC Calc'!$C$75:$C$138,'ABP REC Spend'!$E135,'ABP REC Calc'!$B$75:$B$138,'ABP REC Spend'!$F135)/$C135,
IF(AND(AC135&gt;0,(AD$4-$G135)=(1+$B135)),AC135*(1-Inputs_ByYear!$D$4),
(IF(AND((AD$4-$G135)&lt;(21+$B135),(AD$4-$G135)&gt;(1+$B135)),AC135*(1-Inputs_ByYear!$D$4),0))))</f>
        <v>11502678.275044087</v>
      </c>
      <c r="AE135" s="233">
        <f>IF(AE$4=$G135+$B135,SUMIFS(INDEX('ABP REC Calc'!$G$75:$AB$138,,MATCH($I135,'ABP REC Calc'!$G$74:$AB$74,0)),'ABP REC Calc'!$C$75:$C$138,'ABP REC Spend'!$E135,'ABP REC Calc'!$B$75:$B$138,'ABP REC Spend'!$F135)/$C135,
IF(AND(AD135&gt;0,(AE$4-$G135)=(1+$B135)),AD135*(1-Inputs_ByYear!$D$4),
(IF(AND((AE$4-$G135)&lt;(21+$B135),(AE$4-$G135)&gt;(1+$B135)),AD135*(1-Inputs_ByYear!$D$4),0))))</f>
        <v>11445164.883668866</v>
      </c>
      <c r="AF135" s="233">
        <f>IF(AF$4=$G135+$B135,SUMIFS(INDEX('ABP REC Calc'!$G$75:$AB$138,,MATCH($I135,'ABP REC Calc'!$G$74:$AB$74,0)),'ABP REC Calc'!$C$75:$C$138,'ABP REC Spend'!$E135,'ABP REC Calc'!$B$75:$B$138,'ABP REC Spend'!$F135)/$C135,
IF(AND(AE135&gt;0,(AF$4-$G135)=(1+$B135)),AE135*(1-Inputs_ByYear!$D$4),
(IF(AND((AF$4-$G135)&lt;(21+$B135),(AF$4-$G135)&gt;(1+$B135)),AE135*(1-Inputs_ByYear!$D$4),0))))</f>
        <v>11387939.059250522</v>
      </c>
      <c r="AG135" s="233">
        <f>IF(AG$4=$G135+$B135,SUMIFS(INDEX('ABP REC Calc'!$G$75:$AB$138,,MATCH($I135,'ABP REC Calc'!$G$74:$AB$74,0)),'ABP REC Calc'!$C$75:$C$138,'ABP REC Spend'!$E135,'ABP REC Calc'!$B$75:$B$138,'ABP REC Spend'!$F135)/$C135,
IF(AND(AF135&gt;0,(AG$4-$G135)=(1+$B135)),AF135*(1-Inputs_ByYear!$D$4),
(IF(AND((AG$4-$G135)&lt;(21+$B135),(AG$4-$G135)&gt;(1+$B135)),AF135*(1-Inputs_ByYear!$D$4),0))))</f>
        <v>11330999.36395427</v>
      </c>
      <c r="AH135" s="233">
        <f>IF(AH$4=$G135+$B135,SUMIFS(INDEX('ABP REC Calc'!$G$75:$AB$138,,MATCH($I135,'ABP REC Calc'!$G$74:$AB$74,0)),'ABP REC Calc'!$C$75:$C$138,'ABP REC Spend'!$E135,'ABP REC Calc'!$B$75:$B$138,'ABP REC Spend'!$F135)/$C135,
IF(AND(AG135&gt;0,(AH$4-$G135)=(1+$B135)),AG135*(1-Inputs_ByYear!$D$4),
(IF(AND((AH$4-$G135)&lt;(21+$B135),(AH$4-$G135)&gt;(1+$B135)),AG135*(1-Inputs_ByYear!$D$4),0))))</f>
        <v>11274344.367134498</v>
      </c>
    </row>
    <row r="136" spans="2:34" ht="14.75" customHeight="1" x14ac:dyDescent="0.25">
      <c r="B136" s="332" cm="1">
        <f t="array" ref="B136">INDEX(Inputs_ByYear!$D$78:$D$83, MATCH('ABP REC Spend'!$E136, Inputs_ByYear!$B$78:$B$83,0),)</f>
        <v>2</v>
      </c>
      <c r="C136" s="332" cm="1">
        <f t="array" ref="C136">INDEX(Inputs_ByYear!$D$60:$D$65, MATCH('ABP REC Spend'!$E136,Inputs_ByYear!$B$60:$B$65,0),)</f>
        <v>20</v>
      </c>
      <c r="D136" s="332" t="str" cm="1">
        <f t="array" ref="D136">INDEX(Inputs_ByYear!$D$69:$D$74, MATCH('ABP REC Spend'!$E136, Inputs_ByYear!$B$69:$B$74,0),)</f>
        <v>n/a</v>
      </c>
      <c r="E136" s="222" t="s">
        <v>235</v>
      </c>
      <c r="F136" s="219" t="s">
        <v>259</v>
      </c>
      <c r="G136" s="219">
        <f t="shared" si="6"/>
        <v>2042</v>
      </c>
      <c r="H136" s="219"/>
      <c r="I136" s="227" t="s">
        <v>40</v>
      </c>
      <c r="J136" s="234">
        <v>0</v>
      </c>
      <c r="K136" s="234">
        <v>0</v>
      </c>
      <c r="L136" s="233">
        <f>IF(L$4=$G136+$B136,SUMIFS(INDEX('ABP REC Calc'!$G$75:$AB$138,,MATCH($I136,'ABP REC Calc'!$G$74:$AB$74,0)),'ABP REC Calc'!$C$75:$C$138,'ABP REC Spend'!$E136,'ABP REC Calc'!$B$75:$B$138,'ABP REC Spend'!$F136)/$C136,
IF(AND(K136&gt;0,(L$4-$G136)=(1+$B136)),K136*(1-Inputs_ByYear!$D$4),
(IF(AND((L$4-$G136)&lt;(21+$B136),(L$4-$G136)&gt;(1+$B136)),K136*(1-Inputs_ByYear!$D$4),0))))</f>
        <v>0</v>
      </c>
      <c r="M136" s="233">
        <f>IF(M$4=$G136+$B136,SUMIFS(INDEX('ABP REC Calc'!$G$75:$AB$138,,MATCH($I136,'ABP REC Calc'!$G$74:$AB$74,0)),'ABP REC Calc'!$C$75:$C$138,'ABP REC Spend'!$E136,'ABP REC Calc'!$B$75:$B$138,'ABP REC Spend'!$F136)/$C136,
IF(AND(L136&gt;0,(M$4-$G136)=(1+$B136)),L136*(1-Inputs_ByYear!$D$4),
(IF(AND((M$4-$G136)&lt;(21+$B136),(M$4-$G136)&gt;(1+$B136)),L136*(1-Inputs_ByYear!$D$4),0))))</f>
        <v>0</v>
      </c>
      <c r="N136" s="233">
        <f>IF(N$4=$G136+$B136,SUMIFS(INDEX('ABP REC Calc'!$G$75:$AB$138,,MATCH($I136,'ABP REC Calc'!$G$74:$AB$74,0)),'ABP REC Calc'!$C$75:$C$138,'ABP REC Spend'!$E136,'ABP REC Calc'!$B$75:$B$138,'ABP REC Spend'!$F136)/$C136,
IF(AND(M136&gt;0,(N$4-$G136)=(1+$B136)),M136*(1-Inputs_ByYear!$D$4),
(IF(AND((N$4-$G136)&lt;(21+$B136),(N$4-$G136)&gt;(1+$B136)),M136*(1-Inputs_ByYear!$D$4),0))))</f>
        <v>0</v>
      </c>
      <c r="O136" s="233">
        <f>IF(O$4=$G136+$B136,SUMIFS(INDEX('ABP REC Calc'!$G$75:$AB$138,,MATCH($I136,'ABP REC Calc'!$G$74:$AB$74,0)),'ABP REC Calc'!$C$75:$C$138,'ABP REC Spend'!$E136,'ABP REC Calc'!$B$75:$B$138,'ABP REC Spend'!$F136)/$C136,
IF(AND(N136&gt;0,(O$4-$G136)=(1+$B136)),N136*(1-Inputs_ByYear!$D$4),
(IF(AND((O$4-$G136)&lt;(21+$B136),(O$4-$G136)&gt;(1+$B136)),N136*(1-Inputs_ByYear!$D$4),0))))</f>
        <v>0</v>
      </c>
      <c r="P136" s="233">
        <f>IF(P$4=$G136+$B136,SUMIFS(INDEX('ABP REC Calc'!$G$75:$AB$138,,MATCH($I136,'ABP REC Calc'!$G$74:$AB$74,0)),'ABP REC Calc'!$C$75:$C$138,'ABP REC Spend'!$E136,'ABP REC Calc'!$B$75:$B$138,'ABP REC Spend'!$F136)/$C136,
IF(AND(O136&gt;0,(P$4-$G136)=(1+$B136)),O136*(1-Inputs_ByYear!$D$4),
(IF(AND((P$4-$G136)&lt;(21+$B136),(P$4-$G136)&gt;(1+$B136)),O136*(1-Inputs_ByYear!$D$4),0))))</f>
        <v>0</v>
      </c>
      <c r="Q136" s="233">
        <f>IF(Q$4=$G136+$B136,SUMIFS(INDEX('ABP REC Calc'!$G$75:$AB$138,,MATCH($I136,'ABP REC Calc'!$G$74:$AB$74,0)),'ABP REC Calc'!$C$75:$C$138,'ABP REC Spend'!$E136,'ABP REC Calc'!$B$75:$B$138,'ABP REC Spend'!$F136)/$C136,
IF(AND(P136&gt;0,(Q$4-$G136)=(1+$B136)),P136*(1-Inputs_ByYear!$D$4),
(IF(AND((Q$4-$G136)&lt;(21+$B136),(Q$4-$G136)&gt;(1+$B136)),P136*(1-Inputs_ByYear!$D$4),0))))</f>
        <v>0</v>
      </c>
      <c r="R136" s="233">
        <f>IF(R$4=$G136+$B136,SUMIFS(INDEX('ABP REC Calc'!$G$75:$AB$138,,MATCH($I136,'ABP REC Calc'!$G$74:$AB$74,0)),'ABP REC Calc'!$C$75:$C$138,'ABP REC Spend'!$E136,'ABP REC Calc'!$B$75:$B$138,'ABP REC Spend'!$F136)/$C136,
IF(AND(Q136&gt;0,(R$4-$G136)=(1+$B136)),Q136*(1-Inputs_ByYear!$D$4),
(IF(AND((R$4-$G136)&lt;(21+$B136),(R$4-$G136)&gt;(1+$B136)),Q136*(1-Inputs_ByYear!$D$4),0))))</f>
        <v>0</v>
      </c>
      <c r="S136" s="233">
        <f>IF(S$4=$G136+$B136,SUMIFS(INDEX('ABP REC Calc'!$G$75:$AB$138,,MATCH($I136,'ABP REC Calc'!$G$74:$AB$74,0)),'ABP REC Calc'!$C$75:$C$138,'ABP REC Spend'!$E136,'ABP REC Calc'!$B$75:$B$138,'ABP REC Spend'!$F136)/$C136,
IF(AND(R136&gt;0,(S$4-$G136)=(1+$B136)),R136*(1-Inputs_ByYear!$D$4),
(IF(AND((S$4-$G136)&lt;(21+$B136),(S$4-$G136)&gt;(1+$B136)),R136*(1-Inputs_ByYear!$D$4),0))))</f>
        <v>0</v>
      </c>
      <c r="T136" s="233">
        <f>IF(T$4=$G136+$B136,SUMIFS(INDEX('ABP REC Calc'!$G$75:$AB$138,,MATCH($I136,'ABP REC Calc'!$G$74:$AB$74,0)),'ABP REC Calc'!$C$75:$C$138,'ABP REC Spend'!$E136,'ABP REC Calc'!$B$75:$B$138,'ABP REC Spend'!$F136)/$C136,
IF(AND(S136&gt;0,(T$4-$G136)=(1+$B136)),S136*(1-Inputs_ByYear!$D$4),
(IF(AND((T$4-$G136)&lt;(21+$B136),(T$4-$G136)&gt;(1+$B136)),S136*(1-Inputs_ByYear!$D$4),0))))</f>
        <v>0</v>
      </c>
      <c r="U136" s="233">
        <f>IF(U$4=$G136+$B136,SUMIFS(INDEX('ABP REC Calc'!$G$75:$AB$138,,MATCH($I136,'ABP REC Calc'!$G$74:$AB$74,0)),'ABP REC Calc'!$C$75:$C$138,'ABP REC Spend'!$E136,'ABP REC Calc'!$B$75:$B$138,'ABP REC Spend'!$F136)/$C136,
IF(AND(T136&gt;0,(U$4-$G136)=(1+$B136)),T136*(1-Inputs_ByYear!$D$4),
(IF(AND((U$4-$G136)&lt;(21+$B136),(U$4-$G136)&gt;(1+$B136)),T136*(1-Inputs_ByYear!$D$4),0))))</f>
        <v>0</v>
      </c>
      <c r="V136" s="233">
        <f>IF(V$4=$G136+$B136,SUMIFS(INDEX('ABP REC Calc'!$G$75:$AB$138,,MATCH($I136,'ABP REC Calc'!$G$74:$AB$74,0)),'ABP REC Calc'!$C$75:$C$138,'ABP REC Spend'!$E136,'ABP REC Calc'!$B$75:$B$138,'ABP REC Spend'!$F136)/$C136,
IF(AND(U136&gt;0,(V$4-$G136)=(1+$B136)),U136*(1-Inputs_ByYear!$D$4),
(IF(AND((V$4-$G136)&lt;(21+$B136),(V$4-$G136)&gt;(1+$B136)),U136*(1-Inputs_ByYear!$D$4),0))))</f>
        <v>0</v>
      </c>
      <c r="W136" s="233">
        <f>IF(W$4=$G136+$B136,SUMIFS(INDEX('ABP REC Calc'!$G$75:$AB$138,,MATCH($I136,'ABP REC Calc'!$G$74:$AB$74,0)),'ABP REC Calc'!$C$75:$C$138,'ABP REC Spend'!$E136,'ABP REC Calc'!$B$75:$B$138,'ABP REC Spend'!$F136)/$C136,
IF(AND(V136&gt;0,(W$4-$G136)=(1+$B136)),V136*(1-Inputs_ByYear!$D$4),
(IF(AND((W$4-$G136)&lt;(21+$B136),(W$4-$G136)&gt;(1+$B136)),V136*(1-Inputs_ByYear!$D$4),0))))</f>
        <v>0</v>
      </c>
      <c r="X136" s="233">
        <f>IF(X$4=$G136+$B136,SUMIFS(INDEX('ABP REC Calc'!$G$75:$AB$138,,MATCH($I136,'ABP REC Calc'!$G$74:$AB$74,0)),'ABP REC Calc'!$C$75:$C$138,'ABP REC Spend'!$E136,'ABP REC Calc'!$B$75:$B$138,'ABP REC Spend'!$F136)/$C136,
IF(AND(W136&gt;0,(X$4-$G136)=(1+$B136)),W136*(1-Inputs_ByYear!$D$4),
(IF(AND((X$4-$G136)&lt;(21+$B136),(X$4-$G136)&gt;(1+$B136)),W136*(1-Inputs_ByYear!$D$4),0))))</f>
        <v>0</v>
      </c>
      <c r="Y136" s="233">
        <f>IF(Y$4=$G136+$B136,SUMIFS(INDEX('ABP REC Calc'!$G$75:$AB$138,,MATCH($I136,'ABP REC Calc'!$G$74:$AB$74,0)),'ABP REC Calc'!$C$75:$C$138,'ABP REC Spend'!$E136,'ABP REC Calc'!$B$75:$B$138,'ABP REC Spend'!$F136)/$C136,
IF(AND(X136&gt;0,(Y$4-$G136)=(1+$B136)),X136*(1-Inputs_ByYear!$D$4),
(IF(AND((Y$4-$G136)&lt;(21+$B136),(Y$4-$G136)&gt;(1+$B136)),X136*(1-Inputs_ByYear!$D$4),0))))</f>
        <v>0</v>
      </c>
      <c r="Z136" s="233">
        <f>IF(Z$4=$G136+$B136,SUMIFS(INDEX('ABP REC Calc'!$G$75:$AB$138,,MATCH($I136,'ABP REC Calc'!$G$74:$AB$74,0)),'ABP REC Calc'!$C$75:$C$138,'ABP REC Spend'!$E136,'ABP REC Calc'!$B$75:$B$138,'ABP REC Spend'!$F136)/$C136,
IF(AND(Y136&gt;0,(Z$4-$G136)=(1+$B136)),Y136*(1-Inputs_ByYear!$D$4),
(IF(AND((Z$4-$G136)&lt;(21+$B136),(Z$4-$G136)&gt;(1+$B136)),Y136*(1-Inputs_ByYear!$D$4),0))))</f>
        <v>0</v>
      </c>
      <c r="AA136" s="233">
        <f>IF(AA$4=$G136+$B136,SUMIFS(INDEX('ABP REC Calc'!$G$75:$AB$138,,MATCH($I136,'ABP REC Calc'!$G$74:$AB$74,0)),'ABP REC Calc'!$C$75:$C$138,'ABP REC Spend'!$E136,'ABP REC Calc'!$B$75:$B$138,'ABP REC Spend'!$F136)/$C136,
IF(AND(Z136&gt;0,(AA$4-$G136)=(1+$B136)),Z136*(1-Inputs_ByYear!$D$4),
(IF(AND((AA$4-$G136)&lt;(21+$B136),(AA$4-$G136)&gt;(1+$B136)),Z136*(1-Inputs_ByYear!$D$4),0))))</f>
        <v>0</v>
      </c>
      <c r="AB136" s="233">
        <f>IF(AB$4=$G136+$B136,SUMIFS(INDEX('ABP REC Calc'!$G$75:$AB$138,,MATCH($I136,'ABP REC Calc'!$G$74:$AB$74,0)),'ABP REC Calc'!$C$75:$C$138,'ABP REC Spend'!$E136,'ABP REC Calc'!$B$75:$B$138,'ABP REC Spend'!$F136)/$C136,
IF(AND(AA136&gt;0,(AB$4-$G136)=(1+$B136)),AA136*(1-Inputs_ByYear!$D$4),
(IF(AND((AB$4-$G136)&lt;(21+$B136),(AB$4-$G136)&gt;(1+$B136)),AA136*(1-Inputs_ByYear!$D$4),0))))</f>
        <v>0</v>
      </c>
      <c r="AC136" s="233">
        <f>IF(AC$4=$G136+$B136,SUMIFS(INDEX('ABP REC Calc'!$G$75:$AB$138,,MATCH($I136,'ABP REC Calc'!$G$74:$AB$74,0)),'ABP REC Calc'!$C$75:$C$138,'ABP REC Spend'!$E136,'ABP REC Calc'!$B$75:$B$138,'ABP REC Spend'!$F136)/$C136,
IF(AND(AB136&gt;0,(AC$4-$G136)=(1+$B136)),AB136*(1-Inputs_ByYear!$D$4),
(IF(AND((AC$4-$G136)&lt;(21+$B136),(AC$4-$G136)&gt;(1+$B136)),AB136*(1-Inputs_ByYear!$D$4),0))))</f>
        <v>0</v>
      </c>
      <c r="AD136" s="233">
        <f>IF(AD$4=$G136+$B136,SUMIFS(INDEX('ABP REC Calc'!$G$75:$AB$138,,MATCH($I136,'ABP REC Calc'!$G$74:$AB$74,0)),'ABP REC Calc'!$C$75:$C$138,'ABP REC Spend'!$E136,'ABP REC Calc'!$B$75:$B$138,'ABP REC Spend'!$F136)/$C136,
IF(AND(AC136&gt;0,(AD$4-$G136)=(1+$B136)),AC136*(1-Inputs_ByYear!$D$4),
(IF(AND((AD$4-$G136)&lt;(21+$B136),(AD$4-$G136)&gt;(1+$B136)),AC136*(1-Inputs_ByYear!$D$4),0))))</f>
        <v>11444875.871651907</v>
      </c>
      <c r="AE136" s="233">
        <f>IF(AE$4=$G136+$B136,SUMIFS(INDEX('ABP REC Calc'!$G$75:$AB$138,,MATCH($I136,'ABP REC Calc'!$G$74:$AB$74,0)),'ABP REC Calc'!$C$75:$C$138,'ABP REC Spend'!$E136,'ABP REC Calc'!$B$75:$B$138,'ABP REC Spend'!$F136)/$C136,
IF(AND(AD136&gt;0,(AE$4-$G136)=(1+$B136)),AD136*(1-Inputs_ByYear!$D$4),
(IF(AND((AE$4-$G136)&lt;(21+$B136),(AE$4-$G136)&gt;(1+$B136)),AD136*(1-Inputs_ByYear!$D$4),0))))</f>
        <v>11387651.492293647</v>
      </c>
      <c r="AF136" s="233">
        <f>IF(AF$4=$G136+$B136,SUMIFS(INDEX('ABP REC Calc'!$G$75:$AB$138,,MATCH($I136,'ABP REC Calc'!$G$74:$AB$74,0)),'ABP REC Calc'!$C$75:$C$138,'ABP REC Spend'!$E136,'ABP REC Calc'!$B$75:$B$138,'ABP REC Spend'!$F136)/$C136,
IF(AND(AE136&gt;0,(AF$4-$G136)=(1+$B136)),AE136*(1-Inputs_ByYear!$D$4),
(IF(AND((AF$4-$G136)&lt;(21+$B136),(AF$4-$G136)&gt;(1+$B136)),AE136*(1-Inputs_ByYear!$D$4),0))))</f>
        <v>11330713.234832179</v>
      </c>
      <c r="AG136" s="233">
        <f>IF(AG$4=$G136+$B136,SUMIFS(INDEX('ABP REC Calc'!$G$75:$AB$138,,MATCH($I136,'ABP REC Calc'!$G$74:$AB$74,0)),'ABP REC Calc'!$C$75:$C$138,'ABP REC Spend'!$E136,'ABP REC Calc'!$B$75:$B$138,'ABP REC Spend'!$F136)/$C136,
IF(AND(AF136&gt;0,(AG$4-$G136)=(1+$B136)),AF136*(1-Inputs_ByYear!$D$4),
(IF(AND((AG$4-$G136)&lt;(21+$B136),(AG$4-$G136)&gt;(1+$B136)),AF136*(1-Inputs_ByYear!$D$4),0))))</f>
        <v>11274059.668658018</v>
      </c>
      <c r="AH136" s="233">
        <f>IF(AH$4=$G136+$B136,SUMIFS(INDEX('ABP REC Calc'!$G$75:$AB$138,,MATCH($I136,'ABP REC Calc'!$G$74:$AB$74,0)),'ABP REC Calc'!$C$75:$C$138,'ABP REC Spend'!$E136,'ABP REC Calc'!$B$75:$B$138,'ABP REC Spend'!$F136)/$C136,
IF(AND(AG136&gt;0,(AH$4-$G136)=(1+$B136)),AG136*(1-Inputs_ByYear!$D$4),
(IF(AND((AH$4-$G136)&lt;(21+$B136),(AH$4-$G136)&gt;(1+$B136)),AG136*(1-Inputs_ByYear!$D$4),0))))</f>
        <v>11217689.370314728</v>
      </c>
    </row>
    <row r="137" spans="2:34" ht="14.75" customHeight="1" x14ac:dyDescent="0.25">
      <c r="B137" s="332" cm="1">
        <f t="array" ref="B137">INDEX(Inputs_ByYear!$D$78:$D$83, MATCH('ABP REC Spend'!$E137, Inputs_ByYear!$B$78:$B$83,0),)</f>
        <v>2</v>
      </c>
      <c r="C137" s="332" cm="1">
        <f t="array" ref="C137">INDEX(Inputs_ByYear!$D$60:$D$65, MATCH('ABP REC Spend'!$E137,Inputs_ByYear!$B$60:$B$65,0),)</f>
        <v>20</v>
      </c>
      <c r="D137" s="332" t="str" cm="1">
        <f t="array" ref="D137">INDEX(Inputs_ByYear!$D$69:$D$74, MATCH('ABP REC Spend'!$E137, Inputs_ByYear!$B$69:$B$74,0),)</f>
        <v>n/a</v>
      </c>
      <c r="E137" s="222" t="s">
        <v>235</v>
      </c>
      <c r="F137" s="219" t="s">
        <v>259</v>
      </c>
      <c r="G137" s="219">
        <f t="shared" si="6"/>
        <v>2043</v>
      </c>
      <c r="H137" s="219"/>
      <c r="I137" s="227" t="s">
        <v>41</v>
      </c>
      <c r="J137" s="234">
        <v>0</v>
      </c>
      <c r="K137" s="234">
        <v>0</v>
      </c>
      <c r="L137" s="233">
        <f>IF(L$4=$G137+$B137,SUMIFS(INDEX('ABP REC Calc'!$G$75:$AB$138,,MATCH($I137,'ABP REC Calc'!$G$74:$AB$74,0)),'ABP REC Calc'!$C$75:$C$138,'ABP REC Spend'!$E137,'ABP REC Calc'!$B$75:$B$138,'ABP REC Spend'!$F137)/$C137,
IF(AND(K137&gt;0,(L$4-$G137)=(1+$B137)),K137*(1-Inputs_ByYear!$D$4),
(IF(AND((L$4-$G137)&lt;(21+$B137),(L$4-$G137)&gt;(1+$B137)),K137*(1-Inputs_ByYear!$D$4),0))))</f>
        <v>0</v>
      </c>
      <c r="M137" s="233">
        <f>IF(M$4=$G137+$B137,SUMIFS(INDEX('ABP REC Calc'!$G$75:$AB$138,,MATCH($I137,'ABP REC Calc'!$G$74:$AB$74,0)),'ABP REC Calc'!$C$75:$C$138,'ABP REC Spend'!$E137,'ABP REC Calc'!$B$75:$B$138,'ABP REC Spend'!$F137)/$C137,
IF(AND(L137&gt;0,(M$4-$G137)=(1+$B137)),L137*(1-Inputs_ByYear!$D$4),
(IF(AND((M$4-$G137)&lt;(21+$B137),(M$4-$G137)&gt;(1+$B137)),L137*(1-Inputs_ByYear!$D$4),0))))</f>
        <v>0</v>
      </c>
      <c r="N137" s="233">
        <f>IF(N$4=$G137+$B137,SUMIFS(INDEX('ABP REC Calc'!$G$75:$AB$138,,MATCH($I137,'ABP REC Calc'!$G$74:$AB$74,0)),'ABP REC Calc'!$C$75:$C$138,'ABP REC Spend'!$E137,'ABP REC Calc'!$B$75:$B$138,'ABP REC Spend'!$F137)/$C137,
IF(AND(M137&gt;0,(N$4-$G137)=(1+$B137)),M137*(1-Inputs_ByYear!$D$4),
(IF(AND((N$4-$G137)&lt;(21+$B137),(N$4-$G137)&gt;(1+$B137)),M137*(1-Inputs_ByYear!$D$4),0))))</f>
        <v>0</v>
      </c>
      <c r="O137" s="233">
        <f>IF(O$4=$G137+$B137,SUMIFS(INDEX('ABP REC Calc'!$G$75:$AB$138,,MATCH($I137,'ABP REC Calc'!$G$74:$AB$74,0)),'ABP REC Calc'!$C$75:$C$138,'ABP REC Spend'!$E137,'ABP REC Calc'!$B$75:$B$138,'ABP REC Spend'!$F137)/$C137,
IF(AND(N137&gt;0,(O$4-$G137)=(1+$B137)),N137*(1-Inputs_ByYear!$D$4),
(IF(AND((O$4-$G137)&lt;(21+$B137),(O$4-$G137)&gt;(1+$B137)),N137*(1-Inputs_ByYear!$D$4),0))))</f>
        <v>0</v>
      </c>
      <c r="P137" s="233">
        <f>IF(P$4=$G137+$B137,SUMIFS(INDEX('ABP REC Calc'!$G$75:$AB$138,,MATCH($I137,'ABP REC Calc'!$G$74:$AB$74,0)),'ABP REC Calc'!$C$75:$C$138,'ABP REC Spend'!$E137,'ABP REC Calc'!$B$75:$B$138,'ABP REC Spend'!$F137)/$C137,
IF(AND(O137&gt;0,(P$4-$G137)=(1+$B137)),O137*(1-Inputs_ByYear!$D$4),
(IF(AND((P$4-$G137)&lt;(21+$B137),(P$4-$G137)&gt;(1+$B137)),O137*(1-Inputs_ByYear!$D$4),0))))</f>
        <v>0</v>
      </c>
      <c r="Q137" s="233">
        <f>IF(Q$4=$G137+$B137,SUMIFS(INDEX('ABP REC Calc'!$G$75:$AB$138,,MATCH($I137,'ABP REC Calc'!$G$74:$AB$74,0)),'ABP REC Calc'!$C$75:$C$138,'ABP REC Spend'!$E137,'ABP REC Calc'!$B$75:$B$138,'ABP REC Spend'!$F137)/$C137,
IF(AND(P137&gt;0,(Q$4-$G137)=(1+$B137)),P137*(1-Inputs_ByYear!$D$4),
(IF(AND((Q$4-$G137)&lt;(21+$B137),(Q$4-$G137)&gt;(1+$B137)),P137*(1-Inputs_ByYear!$D$4),0))))</f>
        <v>0</v>
      </c>
      <c r="R137" s="233">
        <f>IF(R$4=$G137+$B137,SUMIFS(INDEX('ABP REC Calc'!$G$75:$AB$138,,MATCH($I137,'ABP REC Calc'!$G$74:$AB$74,0)),'ABP REC Calc'!$C$75:$C$138,'ABP REC Spend'!$E137,'ABP REC Calc'!$B$75:$B$138,'ABP REC Spend'!$F137)/$C137,
IF(AND(Q137&gt;0,(R$4-$G137)=(1+$B137)),Q137*(1-Inputs_ByYear!$D$4),
(IF(AND((R$4-$G137)&lt;(21+$B137),(R$4-$G137)&gt;(1+$B137)),Q137*(1-Inputs_ByYear!$D$4),0))))</f>
        <v>0</v>
      </c>
      <c r="S137" s="233">
        <f>IF(S$4=$G137+$B137,SUMIFS(INDEX('ABP REC Calc'!$G$75:$AB$138,,MATCH($I137,'ABP REC Calc'!$G$74:$AB$74,0)),'ABP REC Calc'!$C$75:$C$138,'ABP REC Spend'!$E137,'ABP REC Calc'!$B$75:$B$138,'ABP REC Spend'!$F137)/$C137,
IF(AND(R137&gt;0,(S$4-$G137)=(1+$B137)),R137*(1-Inputs_ByYear!$D$4),
(IF(AND((S$4-$G137)&lt;(21+$B137),(S$4-$G137)&gt;(1+$B137)),R137*(1-Inputs_ByYear!$D$4),0))))</f>
        <v>0</v>
      </c>
      <c r="T137" s="233">
        <f>IF(T$4=$G137+$B137,SUMIFS(INDEX('ABP REC Calc'!$G$75:$AB$138,,MATCH($I137,'ABP REC Calc'!$G$74:$AB$74,0)),'ABP REC Calc'!$C$75:$C$138,'ABP REC Spend'!$E137,'ABP REC Calc'!$B$75:$B$138,'ABP REC Spend'!$F137)/$C137,
IF(AND(S137&gt;0,(T$4-$G137)=(1+$B137)),S137*(1-Inputs_ByYear!$D$4),
(IF(AND((T$4-$G137)&lt;(21+$B137),(T$4-$G137)&gt;(1+$B137)),S137*(1-Inputs_ByYear!$D$4),0))))</f>
        <v>0</v>
      </c>
      <c r="U137" s="233">
        <f>IF(U$4=$G137+$B137,SUMIFS(INDEX('ABP REC Calc'!$G$75:$AB$138,,MATCH($I137,'ABP REC Calc'!$G$74:$AB$74,0)),'ABP REC Calc'!$C$75:$C$138,'ABP REC Spend'!$E137,'ABP REC Calc'!$B$75:$B$138,'ABP REC Spend'!$F137)/$C137,
IF(AND(T137&gt;0,(U$4-$G137)=(1+$B137)),T137*(1-Inputs_ByYear!$D$4),
(IF(AND((U$4-$G137)&lt;(21+$B137),(U$4-$G137)&gt;(1+$B137)),T137*(1-Inputs_ByYear!$D$4),0))))</f>
        <v>0</v>
      </c>
      <c r="V137" s="233">
        <f>IF(V$4=$G137+$B137,SUMIFS(INDEX('ABP REC Calc'!$G$75:$AB$138,,MATCH($I137,'ABP REC Calc'!$G$74:$AB$74,0)),'ABP REC Calc'!$C$75:$C$138,'ABP REC Spend'!$E137,'ABP REC Calc'!$B$75:$B$138,'ABP REC Spend'!$F137)/$C137,
IF(AND(U137&gt;0,(V$4-$G137)=(1+$B137)),U137*(1-Inputs_ByYear!$D$4),
(IF(AND((V$4-$G137)&lt;(21+$B137),(V$4-$G137)&gt;(1+$B137)),U137*(1-Inputs_ByYear!$D$4),0))))</f>
        <v>0</v>
      </c>
      <c r="W137" s="233">
        <f>IF(W$4=$G137+$B137,SUMIFS(INDEX('ABP REC Calc'!$G$75:$AB$138,,MATCH($I137,'ABP REC Calc'!$G$74:$AB$74,0)),'ABP REC Calc'!$C$75:$C$138,'ABP REC Spend'!$E137,'ABP REC Calc'!$B$75:$B$138,'ABP REC Spend'!$F137)/$C137,
IF(AND(V137&gt;0,(W$4-$G137)=(1+$B137)),V137*(1-Inputs_ByYear!$D$4),
(IF(AND((W$4-$G137)&lt;(21+$B137),(W$4-$G137)&gt;(1+$B137)),V137*(1-Inputs_ByYear!$D$4),0))))</f>
        <v>0</v>
      </c>
      <c r="X137" s="233">
        <f>IF(X$4=$G137+$B137,SUMIFS(INDEX('ABP REC Calc'!$G$75:$AB$138,,MATCH($I137,'ABP REC Calc'!$G$74:$AB$74,0)),'ABP REC Calc'!$C$75:$C$138,'ABP REC Spend'!$E137,'ABP REC Calc'!$B$75:$B$138,'ABP REC Spend'!$F137)/$C137,
IF(AND(W137&gt;0,(X$4-$G137)=(1+$B137)),W137*(1-Inputs_ByYear!$D$4),
(IF(AND((X$4-$G137)&lt;(21+$B137),(X$4-$G137)&gt;(1+$B137)),W137*(1-Inputs_ByYear!$D$4),0))))</f>
        <v>0</v>
      </c>
      <c r="Y137" s="233">
        <f>IF(Y$4=$G137+$B137,SUMIFS(INDEX('ABP REC Calc'!$G$75:$AB$138,,MATCH($I137,'ABP REC Calc'!$G$74:$AB$74,0)),'ABP REC Calc'!$C$75:$C$138,'ABP REC Spend'!$E137,'ABP REC Calc'!$B$75:$B$138,'ABP REC Spend'!$F137)/$C137,
IF(AND(X137&gt;0,(Y$4-$G137)=(1+$B137)),X137*(1-Inputs_ByYear!$D$4),
(IF(AND((Y$4-$G137)&lt;(21+$B137),(Y$4-$G137)&gt;(1+$B137)),X137*(1-Inputs_ByYear!$D$4),0))))</f>
        <v>0</v>
      </c>
      <c r="Z137" s="233">
        <f>IF(Z$4=$G137+$B137,SUMIFS(INDEX('ABP REC Calc'!$G$75:$AB$138,,MATCH($I137,'ABP REC Calc'!$G$74:$AB$74,0)),'ABP REC Calc'!$C$75:$C$138,'ABP REC Spend'!$E137,'ABP REC Calc'!$B$75:$B$138,'ABP REC Spend'!$F137)/$C137,
IF(AND(Y137&gt;0,(Z$4-$G137)=(1+$B137)),Y137*(1-Inputs_ByYear!$D$4),
(IF(AND((Z$4-$G137)&lt;(21+$B137),(Z$4-$G137)&gt;(1+$B137)),Y137*(1-Inputs_ByYear!$D$4),0))))</f>
        <v>0</v>
      </c>
      <c r="AA137" s="233">
        <f>IF(AA$4=$G137+$B137,SUMIFS(INDEX('ABP REC Calc'!$G$75:$AB$138,,MATCH($I137,'ABP REC Calc'!$G$74:$AB$74,0)),'ABP REC Calc'!$C$75:$C$138,'ABP REC Spend'!$E137,'ABP REC Calc'!$B$75:$B$138,'ABP REC Spend'!$F137)/$C137,
IF(AND(Z137&gt;0,(AA$4-$G137)=(1+$B137)),Z137*(1-Inputs_ByYear!$D$4),
(IF(AND((AA$4-$G137)&lt;(21+$B137),(AA$4-$G137)&gt;(1+$B137)),Z137*(1-Inputs_ByYear!$D$4),0))))</f>
        <v>0</v>
      </c>
      <c r="AB137" s="233">
        <f>IF(AB$4=$G137+$B137,SUMIFS(INDEX('ABP REC Calc'!$G$75:$AB$138,,MATCH($I137,'ABP REC Calc'!$G$74:$AB$74,0)),'ABP REC Calc'!$C$75:$C$138,'ABP REC Spend'!$E137,'ABP REC Calc'!$B$75:$B$138,'ABP REC Spend'!$F137)/$C137,
IF(AND(AA137&gt;0,(AB$4-$G137)=(1+$B137)),AA137*(1-Inputs_ByYear!$D$4),
(IF(AND((AB$4-$G137)&lt;(21+$B137),(AB$4-$G137)&gt;(1+$B137)),AA137*(1-Inputs_ByYear!$D$4),0))))</f>
        <v>0</v>
      </c>
      <c r="AC137" s="233">
        <f>IF(AC$4=$G137+$B137,SUMIFS(INDEX('ABP REC Calc'!$G$75:$AB$138,,MATCH($I137,'ABP REC Calc'!$G$74:$AB$74,0)),'ABP REC Calc'!$C$75:$C$138,'ABP REC Spend'!$E137,'ABP REC Calc'!$B$75:$B$138,'ABP REC Spend'!$F137)/$C137,
IF(AND(AB137&gt;0,(AC$4-$G137)=(1+$B137)),AB137*(1-Inputs_ByYear!$D$4),
(IF(AND((AC$4-$G137)&lt;(21+$B137),(AC$4-$G137)&gt;(1+$B137)),AB137*(1-Inputs_ByYear!$D$4),0))))</f>
        <v>0</v>
      </c>
      <c r="AD137" s="233">
        <f>IF(AD$4=$G137+$B137,SUMIFS(INDEX('ABP REC Calc'!$G$75:$AB$138,,MATCH($I137,'ABP REC Calc'!$G$74:$AB$74,0)),'ABP REC Calc'!$C$75:$C$138,'ABP REC Spend'!$E137,'ABP REC Calc'!$B$75:$B$138,'ABP REC Spend'!$F137)/$C137,
IF(AND(AC137&gt;0,(AD$4-$G137)=(1+$B137)),AC137*(1-Inputs_ByYear!$D$4),
(IF(AND((AD$4-$G137)&lt;(21+$B137),(AD$4-$G137)&gt;(1+$B137)),AC137*(1-Inputs_ByYear!$D$4),0))))</f>
        <v>0</v>
      </c>
      <c r="AE137" s="233">
        <f>IF(AE$4=$G137+$B137,SUMIFS(INDEX('ABP REC Calc'!$G$75:$AB$138,,MATCH($I137,'ABP REC Calc'!$G$74:$AB$74,0)),'ABP REC Calc'!$C$75:$C$138,'ABP REC Spend'!$E137,'ABP REC Calc'!$B$75:$B$138,'ABP REC Spend'!$F137)/$C137,
IF(AND(AD137&gt;0,(AE$4-$G137)=(1+$B137)),AD137*(1-Inputs_ByYear!$D$4),
(IF(AND((AE$4-$G137)&lt;(21+$B137),(AE$4-$G137)&gt;(1+$B137)),AD137*(1-Inputs_ByYear!$D$4),0))))</f>
        <v>0</v>
      </c>
      <c r="AF137" s="233">
        <f>IF(AF$4=$G137+$B137,SUMIFS(INDEX('ABP REC Calc'!$G$75:$AB$138,,MATCH($I137,'ABP REC Calc'!$G$74:$AB$74,0)),'ABP REC Calc'!$C$75:$C$138,'ABP REC Spend'!$E137,'ABP REC Calc'!$B$75:$B$138,'ABP REC Spend'!$F137)/$C137,
IF(AND(AE137&gt;0,(AF$4-$G137)=(1+$B137)),AE137*(1-Inputs_ByYear!$D$4),
(IF(AND((AF$4-$G137)&lt;(21+$B137),(AF$4-$G137)&gt;(1+$B137)),AE137*(1-Inputs_ByYear!$D$4),0))))</f>
        <v>0</v>
      </c>
      <c r="AG137" s="233">
        <f>IF(AG$4=$G137+$B137,SUMIFS(INDEX('ABP REC Calc'!$G$75:$AB$138,,MATCH($I137,'ABP REC Calc'!$G$74:$AB$74,0)),'ABP REC Calc'!$C$75:$C$138,'ABP REC Spend'!$E137,'ABP REC Calc'!$B$75:$B$138,'ABP REC Spend'!$F137)/$C137,
IF(AND(AF137&gt;0,(AG$4-$G137)=(1+$B137)),AF137*(1-Inputs_ByYear!$D$4),
(IF(AND((AG$4-$G137)&lt;(21+$B137),(AG$4-$G137)&gt;(1+$B137)),AF137*(1-Inputs_ByYear!$D$4),0))))</f>
        <v>0</v>
      </c>
      <c r="AH137" s="233">
        <f>IF(AH$4=$G137+$B137,SUMIFS(INDEX('ABP REC Calc'!$G$75:$AB$138,,MATCH($I137,'ABP REC Calc'!$G$74:$AB$74,0)),'ABP REC Calc'!$C$75:$C$138,'ABP REC Spend'!$E137,'ABP REC Calc'!$B$75:$B$138,'ABP REC Spend'!$F137)/$C137,
IF(AND(AG137&gt;0,(AH$4-$G137)=(1+$B137)),AG137*(1-Inputs_ByYear!$D$4),
(IF(AND((AH$4-$G137)&lt;(21+$B137),(AH$4-$G137)&gt;(1+$B137)),AG137*(1-Inputs_ByYear!$D$4),0))))</f>
        <v>0</v>
      </c>
    </row>
    <row r="138" spans="2:34" ht="14.75" customHeight="1" x14ac:dyDescent="0.25">
      <c r="B138" s="332" cm="1">
        <f t="array" ref="B138">INDEX(Inputs_ByYear!$D$78:$D$83, MATCH('ABP REC Spend'!$E138, Inputs_ByYear!$B$78:$B$83,0),)</f>
        <v>2</v>
      </c>
      <c r="C138" s="332" cm="1">
        <f t="array" ref="C138">INDEX(Inputs_ByYear!$D$60:$D$65, MATCH('ABP REC Spend'!$E138,Inputs_ByYear!$B$60:$B$65,0),)</f>
        <v>20</v>
      </c>
      <c r="D138" s="332" t="str" cm="1">
        <f t="array" ref="D138">INDEX(Inputs_ByYear!$D$69:$D$74, MATCH('ABP REC Spend'!$E138, Inputs_ByYear!$B$69:$B$74,0),)</f>
        <v>n/a</v>
      </c>
      <c r="E138" s="222" t="s">
        <v>235</v>
      </c>
      <c r="F138" s="219" t="s">
        <v>259</v>
      </c>
      <c r="G138" s="219">
        <f t="shared" si="6"/>
        <v>2044</v>
      </c>
      <c r="H138" s="219"/>
      <c r="I138" s="227" t="s">
        <v>42</v>
      </c>
      <c r="J138" s="234">
        <v>0</v>
      </c>
      <c r="K138" s="234">
        <v>0</v>
      </c>
      <c r="L138" s="233">
        <f>IF(L$4=$G138+$B138,SUMIFS(INDEX('ABP REC Calc'!$G$75:$AB$138,,MATCH($I138,'ABP REC Calc'!$G$74:$AB$74,0)),'ABP REC Calc'!$C$75:$C$138,'ABP REC Spend'!$E138,'ABP REC Calc'!$B$75:$B$138,'ABP REC Spend'!$F138)/$C138,
IF(AND(K138&gt;0,(L$4-$G138)=(1+$B138)),K138*(1-Inputs_ByYear!$D$4),
(IF(AND((L$4-$G138)&lt;(21+$B138),(L$4-$G138)&gt;(1+$B138)),K138*(1-Inputs_ByYear!$D$4),0))))</f>
        <v>0</v>
      </c>
      <c r="M138" s="233">
        <f>IF(M$4=$G138+$B138,SUMIFS(INDEX('ABP REC Calc'!$G$75:$AB$138,,MATCH($I138,'ABP REC Calc'!$G$74:$AB$74,0)),'ABP REC Calc'!$C$75:$C$138,'ABP REC Spend'!$E138,'ABP REC Calc'!$B$75:$B$138,'ABP REC Spend'!$F138)/$C138,
IF(AND(L138&gt;0,(M$4-$G138)=(1+$B138)),L138*(1-Inputs_ByYear!$D$4),
(IF(AND((M$4-$G138)&lt;(21+$B138),(M$4-$G138)&gt;(1+$B138)),L138*(1-Inputs_ByYear!$D$4),0))))</f>
        <v>0</v>
      </c>
      <c r="N138" s="233">
        <f>IF(N$4=$G138+$B138,SUMIFS(INDEX('ABP REC Calc'!$G$75:$AB$138,,MATCH($I138,'ABP REC Calc'!$G$74:$AB$74,0)),'ABP REC Calc'!$C$75:$C$138,'ABP REC Spend'!$E138,'ABP REC Calc'!$B$75:$B$138,'ABP REC Spend'!$F138)/$C138,
IF(AND(M138&gt;0,(N$4-$G138)=(1+$B138)),M138*(1-Inputs_ByYear!$D$4),
(IF(AND((N$4-$G138)&lt;(21+$B138),(N$4-$G138)&gt;(1+$B138)),M138*(1-Inputs_ByYear!$D$4),0))))</f>
        <v>0</v>
      </c>
      <c r="O138" s="233">
        <f>IF(O$4=$G138+$B138,SUMIFS(INDEX('ABP REC Calc'!$G$75:$AB$138,,MATCH($I138,'ABP REC Calc'!$G$74:$AB$74,0)),'ABP REC Calc'!$C$75:$C$138,'ABP REC Spend'!$E138,'ABP REC Calc'!$B$75:$B$138,'ABP REC Spend'!$F138)/$C138,
IF(AND(N138&gt;0,(O$4-$G138)=(1+$B138)),N138*(1-Inputs_ByYear!$D$4),
(IF(AND((O$4-$G138)&lt;(21+$B138),(O$4-$G138)&gt;(1+$B138)),N138*(1-Inputs_ByYear!$D$4),0))))</f>
        <v>0</v>
      </c>
      <c r="P138" s="233">
        <f>IF(P$4=$G138+$B138,SUMIFS(INDEX('ABP REC Calc'!$G$75:$AB$138,,MATCH($I138,'ABP REC Calc'!$G$74:$AB$74,0)),'ABP REC Calc'!$C$75:$C$138,'ABP REC Spend'!$E138,'ABP REC Calc'!$B$75:$B$138,'ABP REC Spend'!$F138)/$C138,
IF(AND(O138&gt;0,(P$4-$G138)=(1+$B138)),O138*(1-Inputs_ByYear!$D$4),
(IF(AND((P$4-$G138)&lt;(21+$B138),(P$4-$G138)&gt;(1+$B138)),O138*(1-Inputs_ByYear!$D$4),0))))</f>
        <v>0</v>
      </c>
      <c r="Q138" s="233">
        <f>IF(Q$4=$G138+$B138,SUMIFS(INDEX('ABP REC Calc'!$G$75:$AB$138,,MATCH($I138,'ABP REC Calc'!$G$74:$AB$74,0)),'ABP REC Calc'!$C$75:$C$138,'ABP REC Spend'!$E138,'ABP REC Calc'!$B$75:$B$138,'ABP REC Spend'!$F138)/$C138,
IF(AND(P138&gt;0,(Q$4-$G138)=(1+$B138)),P138*(1-Inputs_ByYear!$D$4),
(IF(AND((Q$4-$G138)&lt;(21+$B138),(Q$4-$G138)&gt;(1+$B138)),P138*(1-Inputs_ByYear!$D$4),0))))</f>
        <v>0</v>
      </c>
      <c r="R138" s="233">
        <f>IF(R$4=$G138+$B138,SUMIFS(INDEX('ABP REC Calc'!$G$75:$AB$138,,MATCH($I138,'ABP REC Calc'!$G$74:$AB$74,0)),'ABP REC Calc'!$C$75:$C$138,'ABP REC Spend'!$E138,'ABP REC Calc'!$B$75:$B$138,'ABP REC Spend'!$F138)/$C138,
IF(AND(Q138&gt;0,(R$4-$G138)=(1+$B138)),Q138*(1-Inputs_ByYear!$D$4),
(IF(AND((R$4-$G138)&lt;(21+$B138),(R$4-$G138)&gt;(1+$B138)),Q138*(1-Inputs_ByYear!$D$4),0))))</f>
        <v>0</v>
      </c>
      <c r="S138" s="233">
        <f>IF(S$4=$G138+$B138,SUMIFS(INDEX('ABP REC Calc'!$G$75:$AB$138,,MATCH($I138,'ABP REC Calc'!$G$74:$AB$74,0)),'ABP REC Calc'!$C$75:$C$138,'ABP REC Spend'!$E138,'ABP REC Calc'!$B$75:$B$138,'ABP REC Spend'!$F138)/$C138,
IF(AND(R138&gt;0,(S$4-$G138)=(1+$B138)),R138*(1-Inputs_ByYear!$D$4),
(IF(AND((S$4-$G138)&lt;(21+$B138),(S$4-$G138)&gt;(1+$B138)),R138*(1-Inputs_ByYear!$D$4),0))))</f>
        <v>0</v>
      </c>
      <c r="T138" s="233">
        <f>IF(T$4=$G138+$B138,SUMIFS(INDEX('ABP REC Calc'!$G$75:$AB$138,,MATCH($I138,'ABP REC Calc'!$G$74:$AB$74,0)),'ABP REC Calc'!$C$75:$C$138,'ABP REC Spend'!$E138,'ABP REC Calc'!$B$75:$B$138,'ABP REC Spend'!$F138)/$C138,
IF(AND(S138&gt;0,(T$4-$G138)=(1+$B138)),S138*(1-Inputs_ByYear!$D$4),
(IF(AND((T$4-$G138)&lt;(21+$B138),(T$4-$G138)&gt;(1+$B138)),S138*(1-Inputs_ByYear!$D$4),0))))</f>
        <v>0</v>
      </c>
      <c r="U138" s="233">
        <f>IF(U$4=$G138+$B138,SUMIFS(INDEX('ABP REC Calc'!$G$75:$AB$138,,MATCH($I138,'ABP REC Calc'!$G$74:$AB$74,0)),'ABP REC Calc'!$C$75:$C$138,'ABP REC Spend'!$E138,'ABP REC Calc'!$B$75:$B$138,'ABP REC Spend'!$F138)/$C138,
IF(AND(T138&gt;0,(U$4-$G138)=(1+$B138)),T138*(1-Inputs_ByYear!$D$4),
(IF(AND((U$4-$G138)&lt;(21+$B138),(U$4-$G138)&gt;(1+$B138)),T138*(1-Inputs_ByYear!$D$4),0))))</f>
        <v>0</v>
      </c>
      <c r="V138" s="233">
        <f>IF(V$4=$G138+$B138,SUMIFS(INDEX('ABP REC Calc'!$G$75:$AB$138,,MATCH($I138,'ABP REC Calc'!$G$74:$AB$74,0)),'ABP REC Calc'!$C$75:$C$138,'ABP REC Spend'!$E138,'ABP REC Calc'!$B$75:$B$138,'ABP REC Spend'!$F138)/$C138,
IF(AND(U138&gt;0,(V$4-$G138)=(1+$B138)),U138*(1-Inputs_ByYear!$D$4),
(IF(AND((V$4-$G138)&lt;(21+$B138),(V$4-$G138)&gt;(1+$B138)),U138*(1-Inputs_ByYear!$D$4),0))))</f>
        <v>0</v>
      </c>
      <c r="W138" s="233">
        <f>IF(W$4=$G138+$B138,SUMIFS(INDEX('ABP REC Calc'!$G$75:$AB$138,,MATCH($I138,'ABP REC Calc'!$G$74:$AB$74,0)),'ABP REC Calc'!$C$75:$C$138,'ABP REC Spend'!$E138,'ABP REC Calc'!$B$75:$B$138,'ABP REC Spend'!$F138)/$C138,
IF(AND(V138&gt;0,(W$4-$G138)=(1+$B138)),V138*(1-Inputs_ByYear!$D$4),
(IF(AND((W$4-$G138)&lt;(21+$B138),(W$4-$G138)&gt;(1+$B138)),V138*(1-Inputs_ByYear!$D$4),0))))</f>
        <v>0</v>
      </c>
      <c r="X138" s="233">
        <f>IF(X$4=$G138+$B138,SUMIFS(INDEX('ABP REC Calc'!$G$75:$AB$138,,MATCH($I138,'ABP REC Calc'!$G$74:$AB$74,0)),'ABP REC Calc'!$C$75:$C$138,'ABP REC Spend'!$E138,'ABP REC Calc'!$B$75:$B$138,'ABP REC Spend'!$F138)/$C138,
IF(AND(W138&gt;0,(X$4-$G138)=(1+$B138)),W138*(1-Inputs_ByYear!$D$4),
(IF(AND((X$4-$G138)&lt;(21+$B138),(X$4-$G138)&gt;(1+$B138)),W138*(1-Inputs_ByYear!$D$4),0))))</f>
        <v>0</v>
      </c>
      <c r="Y138" s="233">
        <f>IF(Y$4=$G138+$B138,SUMIFS(INDEX('ABP REC Calc'!$G$75:$AB$138,,MATCH($I138,'ABP REC Calc'!$G$74:$AB$74,0)),'ABP REC Calc'!$C$75:$C$138,'ABP REC Spend'!$E138,'ABP REC Calc'!$B$75:$B$138,'ABP REC Spend'!$F138)/$C138,
IF(AND(X138&gt;0,(Y$4-$G138)=(1+$B138)),X138*(1-Inputs_ByYear!$D$4),
(IF(AND((Y$4-$G138)&lt;(21+$B138),(Y$4-$G138)&gt;(1+$B138)),X138*(1-Inputs_ByYear!$D$4),0))))</f>
        <v>0</v>
      </c>
      <c r="Z138" s="233">
        <f>IF(Z$4=$G138+$B138,SUMIFS(INDEX('ABP REC Calc'!$G$75:$AB$138,,MATCH($I138,'ABP REC Calc'!$G$74:$AB$74,0)),'ABP REC Calc'!$C$75:$C$138,'ABP REC Spend'!$E138,'ABP REC Calc'!$B$75:$B$138,'ABP REC Spend'!$F138)/$C138,
IF(AND(Y138&gt;0,(Z$4-$G138)=(1+$B138)),Y138*(1-Inputs_ByYear!$D$4),
(IF(AND((Z$4-$G138)&lt;(21+$B138),(Z$4-$G138)&gt;(1+$B138)),Y138*(1-Inputs_ByYear!$D$4),0))))</f>
        <v>0</v>
      </c>
      <c r="AA138" s="233">
        <f>IF(AA$4=$G138+$B138,SUMIFS(INDEX('ABP REC Calc'!$G$75:$AB$138,,MATCH($I138,'ABP REC Calc'!$G$74:$AB$74,0)),'ABP REC Calc'!$C$75:$C$138,'ABP REC Spend'!$E138,'ABP REC Calc'!$B$75:$B$138,'ABP REC Spend'!$F138)/$C138,
IF(AND(Z138&gt;0,(AA$4-$G138)=(1+$B138)),Z138*(1-Inputs_ByYear!$D$4),
(IF(AND((AA$4-$G138)&lt;(21+$B138),(AA$4-$G138)&gt;(1+$B138)),Z138*(1-Inputs_ByYear!$D$4),0))))</f>
        <v>0</v>
      </c>
      <c r="AB138" s="233">
        <f>IF(AB$4=$G138+$B138,SUMIFS(INDEX('ABP REC Calc'!$G$75:$AB$138,,MATCH($I138,'ABP REC Calc'!$G$74:$AB$74,0)),'ABP REC Calc'!$C$75:$C$138,'ABP REC Spend'!$E138,'ABP REC Calc'!$B$75:$B$138,'ABP REC Spend'!$F138)/$C138,
IF(AND(AA138&gt;0,(AB$4-$G138)=(1+$B138)),AA138*(1-Inputs_ByYear!$D$4),
(IF(AND((AB$4-$G138)&lt;(21+$B138),(AB$4-$G138)&gt;(1+$B138)),AA138*(1-Inputs_ByYear!$D$4),0))))</f>
        <v>0</v>
      </c>
      <c r="AC138" s="233">
        <f>IF(AC$4=$G138+$B138,SUMIFS(INDEX('ABP REC Calc'!$G$75:$AB$138,,MATCH($I138,'ABP REC Calc'!$G$74:$AB$74,0)),'ABP REC Calc'!$C$75:$C$138,'ABP REC Spend'!$E138,'ABP REC Calc'!$B$75:$B$138,'ABP REC Spend'!$F138)/$C138,
IF(AND(AB138&gt;0,(AC$4-$G138)=(1+$B138)),AB138*(1-Inputs_ByYear!$D$4),
(IF(AND((AC$4-$G138)&lt;(21+$B138),(AC$4-$G138)&gt;(1+$B138)),AB138*(1-Inputs_ByYear!$D$4),0))))</f>
        <v>0</v>
      </c>
      <c r="AD138" s="233">
        <f>IF(AD$4=$G138+$B138,SUMIFS(INDEX('ABP REC Calc'!$G$75:$AB$138,,MATCH($I138,'ABP REC Calc'!$G$74:$AB$74,0)),'ABP REC Calc'!$C$75:$C$138,'ABP REC Spend'!$E138,'ABP REC Calc'!$B$75:$B$138,'ABP REC Spend'!$F138)/$C138,
IF(AND(AC138&gt;0,(AD$4-$G138)=(1+$B138)),AC138*(1-Inputs_ByYear!$D$4),
(IF(AND((AD$4-$G138)&lt;(21+$B138),(AD$4-$G138)&gt;(1+$B138)),AC138*(1-Inputs_ByYear!$D$4),0))))</f>
        <v>0</v>
      </c>
      <c r="AE138" s="233">
        <f>IF(AE$4=$G138+$B138,SUMIFS(INDEX('ABP REC Calc'!$G$75:$AB$138,,MATCH($I138,'ABP REC Calc'!$G$74:$AB$74,0)),'ABP REC Calc'!$C$75:$C$138,'ABP REC Spend'!$E138,'ABP REC Calc'!$B$75:$B$138,'ABP REC Spend'!$F138)/$C138,
IF(AND(AD138&gt;0,(AE$4-$G138)=(1+$B138)),AD138*(1-Inputs_ByYear!$D$4),
(IF(AND((AE$4-$G138)&lt;(21+$B138),(AE$4-$G138)&gt;(1+$B138)),AD138*(1-Inputs_ByYear!$D$4),0))))</f>
        <v>0</v>
      </c>
      <c r="AF138" s="233">
        <f>IF(AF$4=$G138+$B138,SUMIFS(INDEX('ABP REC Calc'!$G$75:$AB$138,,MATCH($I138,'ABP REC Calc'!$G$74:$AB$74,0)),'ABP REC Calc'!$C$75:$C$138,'ABP REC Spend'!$E138,'ABP REC Calc'!$B$75:$B$138,'ABP REC Spend'!$F138)/$C138,
IF(AND(AE138&gt;0,(AF$4-$G138)=(1+$B138)),AE138*(1-Inputs_ByYear!$D$4),
(IF(AND((AF$4-$G138)&lt;(21+$B138),(AF$4-$G138)&gt;(1+$B138)),AE138*(1-Inputs_ByYear!$D$4),0))))</f>
        <v>0</v>
      </c>
      <c r="AG138" s="233">
        <f>IF(AG$4=$G138+$B138,SUMIFS(INDEX('ABP REC Calc'!$G$75:$AB$138,,MATCH($I138,'ABP REC Calc'!$G$74:$AB$74,0)),'ABP REC Calc'!$C$75:$C$138,'ABP REC Spend'!$E138,'ABP REC Calc'!$B$75:$B$138,'ABP REC Spend'!$F138)/$C138,
IF(AND(AF138&gt;0,(AG$4-$G138)=(1+$B138)),AF138*(1-Inputs_ByYear!$D$4),
(IF(AND((AG$4-$G138)&lt;(21+$B138),(AG$4-$G138)&gt;(1+$B138)),AF138*(1-Inputs_ByYear!$D$4),0))))</f>
        <v>0</v>
      </c>
      <c r="AH138" s="233">
        <f>IF(AH$4=$G138+$B138,SUMIFS(INDEX('ABP REC Calc'!$G$75:$AB$138,,MATCH($I138,'ABP REC Calc'!$G$74:$AB$74,0)),'ABP REC Calc'!$C$75:$C$138,'ABP REC Spend'!$E138,'ABP REC Calc'!$B$75:$B$138,'ABP REC Spend'!$F138)/$C138,
IF(AND(AG138&gt;0,(AH$4-$G138)=(1+$B138)),AG138*(1-Inputs_ByYear!$D$4),
(IF(AND((AH$4-$G138)&lt;(21+$B138),(AH$4-$G138)&gt;(1+$B138)),AG138*(1-Inputs_ByYear!$D$4),0))))</f>
        <v>0</v>
      </c>
    </row>
    <row r="139" spans="2:34" ht="14.75" customHeight="1" x14ac:dyDescent="0.25">
      <c r="B139" s="332" cm="1">
        <f t="array" ref="B139">INDEX(Inputs_ByYear!$D$78:$D$83, MATCH('ABP REC Spend'!$E139, Inputs_ByYear!$B$78:$B$83,0),)</f>
        <v>2</v>
      </c>
      <c r="C139" s="332" cm="1">
        <f t="array" ref="C139">INDEX(Inputs_ByYear!$D$60:$D$65, MATCH('ABP REC Spend'!$E139,Inputs_ByYear!$B$60:$B$65,0),)</f>
        <v>20</v>
      </c>
      <c r="D139" s="332" t="str" cm="1">
        <f t="array" ref="D139">INDEX(Inputs_ByYear!$D$69:$D$74, MATCH('ABP REC Spend'!$E139, Inputs_ByYear!$B$69:$B$74,0),)</f>
        <v>n/a</v>
      </c>
      <c r="E139" s="222" t="s">
        <v>235</v>
      </c>
      <c r="F139" s="219" t="s">
        <v>259</v>
      </c>
      <c r="G139" s="219">
        <f t="shared" si="6"/>
        <v>2045</v>
      </c>
      <c r="H139" s="219"/>
      <c r="I139" s="227" t="s">
        <v>43</v>
      </c>
      <c r="J139" s="234">
        <v>0</v>
      </c>
      <c r="K139" s="234">
        <v>0</v>
      </c>
      <c r="L139" s="233">
        <f>IF(L$4=$G139+$B139,SUMIFS(INDEX('ABP REC Calc'!$G$75:$AB$138,,MATCH($I139,'ABP REC Calc'!$G$74:$AB$74,0)),'ABP REC Calc'!$C$75:$C$138,'ABP REC Spend'!$E139,'ABP REC Calc'!$B$75:$B$138,'ABP REC Spend'!$F139)/$C139,
IF(AND(K139&gt;0,(L$4-$G139)=(1+$B139)),K139*(1-Inputs_ByYear!$D$4),
(IF(AND((L$4-$G139)&lt;(21+$B139),(L$4-$G139)&gt;(1+$B139)),K139*(1-Inputs_ByYear!$D$4),0))))</f>
        <v>0</v>
      </c>
      <c r="M139" s="233">
        <f>IF(M$4=$G139+$B139,SUMIFS(INDEX('ABP REC Calc'!$G$75:$AB$138,,MATCH($I139,'ABP REC Calc'!$G$74:$AB$74,0)),'ABP REC Calc'!$C$75:$C$138,'ABP REC Spend'!$E139,'ABP REC Calc'!$B$75:$B$138,'ABP REC Spend'!$F139)/$C139,
IF(AND(L139&gt;0,(M$4-$G139)=(1+$B139)),L139*(1-Inputs_ByYear!$D$4),
(IF(AND((M$4-$G139)&lt;(21+$B139),(M$4-$G139)&gt;(1+$B139)),L139*(1-Inputs_ByYear!$D$4),0))))</f>
        <v>0</v>
      </c>
      <c r="N139" s="233">
        <f>IF(N$4=$G139+$B139,SUMIFS(INDEX('ABP REC Calc'!$G$75:$AB$138,,MATCH($I139,'ABP REC Calc'!$G$74:$AB$74,0)),'ABP REC Calc'!$C$75:$C$138,'ABP REC Spend'!$E139,'ABP REC Calc'!$B$75:$B$138,'ABP REC Spend'!$F139)/$C139,
IF(AND(M139&gt;0,(N$4-$G139)=(1+$B139)),M139*(1-Inputs_ByYear!$D$4),
(IF(AND((N$4-$G139)&lt;(21+$B139),(N$4-$G139)&gt;(1+$B139)),M139*(1-Inputs_ByYear!$D$4),0))))</f>
        <v>0</v>
      </c>
      <c r="O139" s="233">
        <f>IF(O$4=$G139+$B139,SUMIFS(INDEX('ABP REC Calc'!$G$75:$AB$138,,MATCH($I139,'ABP REC Calc'!$G$74:$AB$74,0)),'ABP REC Calc'!$C$75:$C$138,'ABP REC Spend'!$E139,'ABP REC Calc'!$B$75:$B$138,'ABP REC Spend'!$F139)/$C139,
IF(AND(N139&gt;0,(O$4-$G139)=(1+$B139)),N139*(1-Inputs_ByYear!$D$4),
(IF(AND((O$4-$G139)&lt;(21+$B139),(O$4-$G139)&gt;(1+$B139)),N139*(1-Inputs_ByYear!$D$4),0))))</f>
        <v>0</v>
      </c>
      <c r="P139" s="233">
        <f>IF(P$4=$G139+$B139,SUMIFS(INDEX('ABP REC Calc'!$G$75:$AB$138,,MATCH($I139,'ABP REC Calc'!$G$74:$AB$74,0)),'ABP REC Calc'!$C$75:$C$138,'ABP REC Spend'!$E139,'ABP REC Calc'!$B$75:$B$138,'ABP REC Spend'!$F139)/$C139,
IF(AND(O139&gt;0,(P$4-$G139)=(1+$B139)),O139*(1-Inputs_ByYear!$D$4),
(IF(AND((P$4-$G139)&lt;(21+$B139),(P$4-$G139)&gt;(1+$B139)),O139*(1-Inputs_ByYear!$D$4),0))))</f>
        <v>0</v>
      </c>
      <c r="Q139" s="233">
        <f>IF(Q$4=$G139+$B139,SUMIFS(INDEX('ABP REC Calc'!$G$75:$AB$138,,MATCH($I139,'ABP REC Calc'!$G$74:$AB$74,0)),'ABP REC Calc'!$C$75:$C$138,'ABP REC Spend'!$E139,'ABP REC Calc'!$B$75:$B$138,'ABP REC Spend'!$F139)/$C139,
IF(AND(P139&gt;0,(Q$4-$G139)=(1+$B139)),P139*(1-Inputs_ByYear!$D$4),
(IF(AND((Q$4-$G139)&lt;(21+$B139),(Q$4-$G139)&gt;(1+$B139)),P139*(1-Inputs_ByYear!$D$4),0))))</f>
        <v>0</v>
      </c>
      <c r="R139" s="233">
        <f>IF(R$4=$G139+$B139,SUMIFS(INDEX('ABP REC Calc'!$G$75:$AB$138,,MATCH($I139,'ABP REC Calc'!$G$74:$AB$74,0)),'ABP REC Calc'!$C$75:$C$138,'ABP REC Spend'!$E139,'ABP REC Calc'!$B$75:$B$138,'ABP REC Spend'!$F139)/$C139,
IF(AND(Q139&gt;0,(R$4-$G139)=(1+$B139)),Q139*(1-Inputs_ByYear!$D$4),
(IF(AND((R$4-$G139)&lt;(21+$B139),(R$4-$G139)&gt;(1+$B139)),Q139*(1-Inputs_ByYear!$D$4),0))))</f>
        <v>0</v>
      </c>
      <c r="S139" s="233">
        <f>IF(S$4=$G139+$B139,SUMIFS(INDEX('ABP REC Calc'!$G$75:$AB$138,,MATCH($I139,'ABP REC Calc'!$G$74:$AB$74,0)),'ABP REC Calc'!$C$75:$C$138,'ABP REC Spend'!$E139,'ABP REC Calc'!$B$75:$B$138,'ABP REC Spend'!$F139)/$C139,
IF(AND(R139&gt;0,(S$4-$G139)=(1+$B139)),R139*(1-Inputs_ByYear!$D$4),
(IF(AND((S$4-$G139)&lt;(21+$B139),(S$4-$G139)&gt;(1+$B139)),R139*(1-Inputs_ByYear!$D$4),0))))</f>
        <v>0</v>
      </c>
      <c r="T139" s="233">
        <f>IF(T$4=$G139+$B139,SUMIFS(INDEX('ABP REC Calc'!$G$75:$AB$138,,MATCH($I139,'ABP REC Calc'!$G$74:$AB$74,0)),'ABP REC Calc'!$C$75:$C$138,'ABP REC Spend'!$E139,'ABP REC Calc'!$B$75:$B$138,'ABP REC Spend'!$F139)/$C139,
IF(AND(S139&gt;0,(T$4-$G139)=(1+$B139)),S139*(1-Inputs_ByYear!$D$4),
(IF(AND((T$4-$G139)&lt;(21+$B139),(T$4-$G139)&gt;(1+$B139)),S139*(1-Inputs_ByYear!$D$4),0))))</f>
        <v>0</v>
      </c>
      <c r="U139" s="233">
        <f>IF(U$4=$G139+$B139,SUMIFS(INDEX('ABP REC Calc'!$G$75:$AB$138,,MATCH($I139,'ABP REC Calc'!$G$74:$AB$74,0)),'ABP REC Calc'!$C$75:$C$138,'ABP REC Spend'!$E139,'ABP REC Calc'!$B$75:$B$138,'ABP REC Spend'!$F139)/$C139,
IF(AND(T139&gt;0,(U$4-$G139)=(1+$B139)),T139*(1-Inputs_ByYear!$D$4),
(IF(AND((U$4-$G139)&lt;(21+$B139),(U$4-$G139)&gt;(1+$B139)),T139*(1-Inputs_ByYear!$D$4),0))))</f>
        <v>0</v>
      </c>
      <c r="V139" s="233">
        <f>IF(V$4=$G139+$B139,SUMIFS(INDEX('ABP REC Calc'!$G$75:$AB$138,,MATCH($I139,'ABP REC Calc'!$G$74:$AB$74,0)),'ABP REC Calc'!$C$75:$C$138,'ABP REC Spend'!$E139,'ABP REC Calc'!$B$75:$B$138,'ABP REC Spend'!$F139)/$C139,
IF(AND(U139&gt;0,(V$4-$G139)=(1+$B139)),U139*(1-Inputs_ByYear!$D$4),
(IF(AND((V$4-$G139)&lt;(21+$B139),(V$4-$G139)&gt;(1+$B139)),U139*(1-Inputs_ByYear!$D$4),0))))</f>
        <v>0</v>
      </c>
      <c r="W139" s="233">
        <f>IF(W$4=$G139+$B139,SUMIFS(INDEX('ABP REC Calc'!$G$75:$AB$138,,MATCH($I139,'ABP REC Calc'!$G$74:$AB$74,0)),'ABP REC Calc'!$C$75:$C$138,'ABP REC Spend'!$E139,'ABP REC Calc'!$B$75:$B$138,'ABP REC Spend'!$F139)/$C139,
IF(AND(V139&gt;0,(W$4-$G139)=(1+$B139)),V139*(1-Inputs_ByYear!$D$4),
(IF(AND((W$4-$G139)&lt;(21+$B139),(W$4-$G139)&gt;(1+$B139)),V139*(1-Inputs_ByYear!$D$4),0))))</f>
        <v>0</v>
      </c>
      <c r="X139" s="233">
        <f>IF(X$4=$G139+$B139,SUMIFS(INDEX('ABP REC Calc'!$G$75:$AB$138,,MATCH($I139,'ABP REC Calc'!$G$74:$AB$74,0)),'ABP REC Calc'!$C$75:$C$138,'ABP REC Spend'!$E139,'ABP REC Calc'!$B$75:$B$138,'ABP REC Spend'!$F139)/$C139,
IF(AND(W139&gt;0,(X$4-$G139)=(1+$B139)),W139*(1-Inputs_ByYear!$D$4),
(IF(AND((X$4-$G139)&lt;(21+$B139),(X$4-$G139)&gt;(1+$B139)),W139*(1-Inputs_ByYear!$D$4),0))))</f>
        <v>0</v>
      </c>
      <c r="Y139" s="233">
        <f>IF(Y$4=$G139+$B139,SUMIFS(INDEX('ABP REC Calc'!$G$75:$AB$138,,MATCH($I139,'ABP REC Calc'!$G$74:$AB$74,0)),'ABP REC Calc'!$C$75:$C$138,'ABP REC Spend'!$E139,'ABP REC Calc'!$B$75:$B$138,'ABP REC Spend'!$F139)/$C139,
IF(AND(X139&gt;0,(Y$4-$G139)=(1+$B139)),X139*(1-Inputs_ByYear!$D$4),
(IF(AND((Y$4-$G139)&lt;(21+$B139),(Y$4-$G139)&gt;(1+$B139)),X139*(1-Inputs_ByYear!$D$4),0))))</f>
        <v>0</v>
      </c>
      <c r="Z139" s="233">
        <f>IF(Z$4=$G139+$B139,SUMIFS(INDEX('ABP REC Calc'!$G$75:$AB$138,,MATCH($I139,'ABP REC Calc'!$G$74:$AB$74,0)),'ABP REC Calc'!$C$75:$C$138,'ABP REC Spend'!$E139,'ABP REC Calc'!$B$75:$B$138,'ABP REC Spend'!$F139)/$C139,
IF(AND(Y139&gt;0,(Z$4-$G139)=(1+$B139)),Y139*(1-Inputs_ByYear!$D$4),
(IF(AND((Z$4-$G139)&lt;(21+$B139),(Z$4-$G139)&gt;(1+$B139)),Y139*(1-Inputs_ByYear!$D$4),0))))</f>
        <v>0</v>
      </c>
      <c r="AA139" s="233">
        <f>IF(AA$4=$G139+$B139,SUMIFS(INDEX('ABP REC Calc'!$G$75:$AB$138,,MATCH($I139,'ABP REC Calc'!$G$74:$AB$74,0)),'ABP REC Calc'!$C$75:$C$138,'ABP REC Spend'!$E139,'ABP REC Calc'!$B$75:$B$138,'ABP REC Spend'!$F139)/$C139,
IF(AND(Z139&gt;0,(AA$4-$G139)=(1+$B139)),Z139*(1-Inputs_ByYear!$D$4),
(IF(AND((AA$4-$G139)&lt;(21+$B139),(AA$4-$G139)&gt;(1+$B139)),Z139*(1-Inputs_ByYear!$D$4),0))))</f>
        <v>0</v>
      </c>
      <c r="AB139" s="233">
        <f>IF(AB$4=$G139+$B139,SUMIFS(INDEX('ABP REC Calc'!$G$75:$AB$138,,MATCH($I139,'ABP REC Calc'!$G$74:$AB$74,0)),'ABP REC Calc'!$C$75:$C$138,'ABP REC Spend'!$E139,'ABP REC Calc'!$B$75:$B$138,'ABP REC Spend'!$F139)/$C139,
IF(AND(AA139&gt;0,(AB$4-$G139)=(1+$B139)),AA139*(1-Inputs_ByYear!$D$4),
(IF(AND((AB$4-$G139)&lt;(21+$B139),(AB$4-$G139)&gt;(1+$B139)),AA139*(1-Inputs_ByYear!$D$4),0))))</f>
        <v>0</v>
      </c>
      <c r="AC139" s="233">
        <f>IF(AC$4=$G139+$B139,SUMIFS(INDEX('ABP REC Calc'!$G$75:$AB$138,,MATCH($I139,'ABP REC Calc'!$G$74:$AB$74,0)),'ABP REC Calc'!$C$75:$C$138,'ABP REC Spend'!$E139,'ABP REC Calc'!$B$75:$B$138,'ABP REC Spend'!$F139)/$C139,
IF(AND(AB139&gt;0,(AC$4-$G139)=(1+$B139)),AB139*(1-Inputs_ByYear!$D$4),
(IF(AND((AC$4-$G139)&lt;(21+$B139),(AC$4-$G139)&gt;(1+$B139)),AB139*(1-Inputs_ByYear!$D$4),0))))</f>
        <v>0</v>
      </c>
      <c r="AD139" s="233">
        <f>IF(AD$4=$G139+$B139,SUMIFS(INDEX('ABP REC Calc'!$G$75:$AB$138,,MATCH($I139,'ABP REC Calc'!$G$74:$AB$74,0)),'ABP REC Calc'!$C$75:$C$138,'ABP REC Spend'!$E139,'ABP REC Calc'!$B$75:$B$138,'ABP REC Spend'!$F139)/$C139,
IF(AND(AC139&gt;0,(AD$4-$G139)=(1+$B139)),AC139*(1-Inputs_ByYear!$D$4),
(IF(AND((AD$4-$G139)&lt;(21+$B139),(AD$4-$G139)&gt;(1+$B139)),AC139*(1-Inputs_ByYear!$D$4),0))))</f>
        <v>0</v>
      </c>
      <c r="AE139" s="233">
        <f>IF(AE$4=$G139+$B139,SUMIFS(INDEX('ABP REC Calc'!$G$75:$AB$138,,MATCH($I139,'ABP REC Calc'!$G$74:$AB$74,0)),'ABP REC Calc'!$C$75:$C$138,'ABP REC Spend'!$E139,'ABP REC Calc'!$B$75:$B$138,'ABP REC Spend'!$F139)/$C139,
IF(AND(AD139&gt;0,(AE$4-$G139)=(1+$B139)),AD139*(1-Inputs_ByYear!$D$4),
(IF(AND((AE$4-$G139)&lt;(21+$B139),(AE$4-$G139)&gt;(1+$B139)),AD139*(1-Inputs_ByYear!$D$4),0))))</f>
        <v>0</v>
      </c>
      <c r="AF139" s="233">
        <f>IF(AF$4=$G139+$B139,SUMIFS(INDEX('ABP REC Calc'!$G$75:$AB$138,,MATCH($I139,'ABP REC Calc'!$G$74:$AB$74,0)),'ABP REC Calc'!$C$75:$C$138,'ABP REC Spend'!$E139,'ABP REC Calc'!$B$75:$B$138,'ABP REC Spend'!$F139)/$C139,
IF(AND(AE139&gt;0,(AF$4-$G139)=(1+$B139)),AE139*(1-Inputs_ByYear!$D$4),
(IF(AND((AF$4-$G139)&lt;(21+$B139),(AF$4-$G139)&gt;(1+$B139)),AE139*(1-Inputs_ByYear!$D$4),0))))</f>
        <v>0</v>
      </c>
      <c r="AG139" s="233">
        <f>IF(AG$4=$G139+$B139,SUMIFS(INDEX('ABP REC Calc'!$G$75:$AB$138,,MATCH($I139,'ABP REC Calc'!$G$74:$AB$74,0)),'ABP REC Calc'!$C$75:$C$138,'ABP REC Spend'!$E139,'ABP REC Calc'!$B$75:$B$138,'ABP REC Spend'!$F139)/$C139,
IF(AND(AF139&gt;0,(AG$4-$G139)=(1+$B139)),AF139*(1-Inputs_ByYear!$D$4),
(IF(AND((AG$4-$G139)&lt;(21+$B139),(AG$4-$G139)&gt;(1+$B139)),AF139*(1-Inputs_ByYear!$D$4),0))))</f>
        <v>0</v>
      </c>
      <c r="AH139" s="233">
        <f>IF(AH$4=$G139+$B139,SUMIFS(INDEX('ABP REC Calc'!$G$75:$AB$138,,MATCH($I139,'ABP REC Calc'!$G$74:$AB$74,0)),'ABP REC Calc'!$C$75:$C$138,'ABP REC Spend'!$E139,'ABP REC Calc'!$B$75:$B$138,'ABP REC Spend'!$F139)/$C139,
IF(AND(AG139&gt;0,(AH$4-$G139)=(1+$B139)),AG139*(1-Inputs_ByYear!$D$4),
(IF(AND((AH$4-$G139)&lt;(21+$B139),(AH$4-$G139)&gt;(1+$B139)),AG139*(1-Inputs_ByYear!$D$4),0))))</f>
        <v>0</v>
      </c>
    </row>
    <row r="140" spans="2:34" ht="14.75" customHeight="1" x14ac:dyDescent="0.25"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28"/>
      <c r="X140" s="228"/>
      <c r="Y140" s="228"/>
      <c r="Z140" s="228"/>
      <c r="AA140" s="228"/>
      <c r="AB140" s="228"/>
      <c r="AC140" s="228"/>
      <c r="AD140" s="228"/>
      <c r="AE140" s="228"/>
      <c r="AF140" s="228"/>
      <c r="AG140" s="228"/>
      <c r="AH140" s="228"/>
    </row>
    <row r="141" spans="2:34" ht="14.75" customHeight="1" x14ac:dyDescent="0.25">
      <c r="B141" s="332" cm="1">
        <f t="array" ref="B141">INDEX(Inputs_ByYear!$D$78:$D$83, MATCH('ABP REC Spend'!$E141, Inputs_ByYear!$B$78:$B$83,0),)</f>
        <v>2</v>
      </c>
      <c r="C141" s="332" cm="1">
        <f t="array" ref="C141">INDEX(Inputs_ByYear!$D$60:$D$65, MATCH('ABP REC Spend'!$E141,Inputs_ByYear!$B$60:$B$65,0),)</f>
        <v>20</v>
      </c>
      <c r="D141" s="332" t="str" cm="1">
        <f t="array" ref="D141">INDEX(Inputs_ByYear!$D$69:$D$74, MATCH('ABP REC Spend'!$E141, Inputs_ByYear!$B$69:$B$74,0),)</f>
        <v>n/a</v>
      </c>
      <c r="E141" s="222" t="s">
        <v>248</v>
      </c>
      <c r="F141" s="219" t="s">
        <v>258</v>
      </c>
      <c r="G141" s="219">
        <f>VALUE(LEFT(I141, FIND("-", I141)-1))</f>
        <v>2024</v>
      </c>
      <c r="H141" s="219"/>
      <c r="I141" s="227" t="s">
        <v>22</v>
      </c>
      <c r="J141" s="234">
        <v>0</v>
      </c>
      <c r="K141" s="234">
        <v>0</v>
      </c>
      <c r="L141" s="233">
        <f>IF(L$4=$G141+$B141,SUMIFS(INDEX('ABP REC Calc'!$G$75:$AB$138,,MATCH($I141,'ABP REC Calc'!$G$74:$AB$74,0)),'ABP REC Calc'!$C$75:$C$138,'ABP REC Spend'!$E141,'ABP REC Calc'!$B$75:$B$138,'ABP REC Spend'!$F141)/$C141,
IF(AND(K141&gt;0,(L$4-$G141)=(1+$B141)),K141*(1-Inputs_ByYear!$D$4),
(IF(AND((L$4-$G141)&lt;(21+$B141),(L$4-$G141)&gt;(1+$B141)),K141*(1-Inputs_ByYear!$D$4),0))))</f>
        <v>0</v>
      </c>
      <c r="M141" s="233">
        <f>IF(M$4=$G141+$B141,SUMIFS(INDEX('ABP REC Calc'!$G$75:$AB$138,,MATCH($I141,'ABP REC Calc'!$G$74:$AB$74,0)),'ABP REC Calc'!$C$75:$C$138,'ABP REC Spend'!$E141,'ABP REC Calc'!$B$75:$B$138,'ABP REC Spend'!$F141)/$C141,
IF(AND(L141&gt;0,(M$4-$G141)=(1+$B141)),L141*(1-Inputs_ByYear!$D$4),
(IF(AND((M$4-$G141)&lt;(21+$B141),(M$4-$G141)&gt;(1+$B141)),L141*(1-Inputs_ByYear!$D$4),0))))</f>
        <v>0</v>
      </c>
      <c r="N141" s="233">
        <f>IF(N$4=$G141+$B141,SUMIFS(INDEX('ABP REC Calc'!$G$75:$AB$138,,MATCH($I141,'ABP REC Calc'!$G$74:$AB$74,0)),'ABP REC Calc'!$C$75:$C$138,'ABP REC Spend'!$E141,'ABP REC Calc'!$B$75:$B$138,'ABP REC Spend'!$F141)/$C141,
IF(AND(M141&gt;0,(N$4-$G141)=(1+$B141)),M141*(1-Inputs_ByYear!$D$4),
(IF(AND((N$4-$G141)&lt;(21+$B141),(N$4-$G141)&gt;(1+$B141)),M141*(1-Inputs_ByYear!$D$4),0))))</f>
        <v>0</v>
      </c>
      <c r="O141" s="233">
        <f>IF(O$4=$G141+$B141,SUMIFS(INDEX('ABP REC Calc'!$G$75:$AB$138,,MATCH($I141,'ABP REC Calc'!$G$74:$AB$74,0)),'ABP REC Calc'!$C$75:$C$138,'ABP REC Spend'!$E141,'ABP REC Calc'!$B$75:$B$138,'ABP REC Spend'!$F141)/$C141,
IF(AND(N141&gt;0,(O$4-$G141)=(1+$B141)),N141*(1-Inputs_ByYear!$D$4),
(IF(AND((O$4-$G141)&lt;(21+$B141),(O$4-$G141)&gt;(1+$B141)),N141*(1-Inputs_ByYear!$D$4),0))))</f>
        <v>0</v>
      </c>
      <c r="P141" s="233">
        <f>IF(P$4=$G141+$B141,SUMIFS(INDEX('ABP REC Calc'!$G$75:$AB$138,,MATCH($I141,'ABP REC Calc'!$G$74:$AB$74,0)),'ABP REC Calc'!$C$75:$C$138,'ABP REC Spend'!$E141,'ABP REC Calc'!$B$75:$B$138,'ABP REC Spend'!$F141)/$C141,
IF(AND(O141&gt;0,(P$4-$G141)=(1+$B141)),O141*(1-Inputs_ByYear!$D$4),
(IF(AND((P$4-$G141)&lt;(21+$B141),(P$4-$G141)&gt;(1+$B141)),O141*(1-Inputs_ByYear!$D$4),0))))</f>
        <v>0</v>
      </c>
      <c r="Q141" s="233">
        <f>IF(Q$4=$G141+$B141,SUMIFS(INDEX('ABP REC Calc'!$G$75:$AB$138,,MATCH($I141,'ABP REC Calc'!$G$74:$AB$74,0)),'ABP REC Calc'!$C$75:$C$138,'ABP REC Spend'!$E141,'ABP REC Calc'!$B$75:$B$138,'ABP REC Spend'!$F141)/$C141,
IF(AND(P141&gt;0,(Q$4-$G141)=(1+$B141)),P141*(1-Inputs_ByYear!$D$4),
(IF(AND((Q$4-$G141)&lt;(21+$B141),(Q$4-$G141)&gt;(1+$B141)),P141*(1-Inputs_ByYear!$D$4),0))))</f>
        <v>0</v>
      </c>
      <c r="R141" s="233">
        <f>IF(R$4=$G141+$B141,SUMIFS(INDEX('ABP REC Calc'!$G$75:$AB$138,,MATCH($I141,'ABP REC Calc'!$G$74:$AB$74,0)),'ABP REC Calc'!$C$75:$C$138,'ABP REC Spend'!$E141,'ABP REC Calc'!$B$75:$B$138,'ABP REC Spend'!$F141)/$C141,
IF(AND(Q141&gt;0,(R$4-$G141)=(1+$B141)),Q141*(1-Inputs_ByYear!$D$4),
(IF(AND((R$4-$G141)&lt;(21+$B141),(R$4-$G141)&gt;(1+$B141)),Q141*(1-Inputs_ByYear!$D$4),0))))</f>
        <v>0</v>
      </c>
      <c r="S141" s="233">
        <f>IF(S$4=$G141+$B141,SUMIFS(INDEX('ABP REC Calc'!$G$75:$AB$138,,MATCH($I141,'ABP REC Calc'!$G$74:$AB$74,0)),'ABP REC Calc'!$C$75:$C$138,'ABP REC Spend'!$E141,'ABP REC Calc'!$B$75:$B$138,'ABP REC Spend'!$F141)/$C141,
IF(AND(R141&gt;0,(S$4-$G141)=(1+$B141)),R141*(1-Inputs_ByYear!$D$4),
(IF(AND((S$4-$G141)&lt;(21+$B141),(S$4-$G141)&gt;(1+$B141)),R141*(1-Inputs_ByYear!$D$4),0))))</f>
        <v>0</v>
      </c>
      <c r="T141" s="233">
        <f>IF(T$4=$G141+$B141,SUMIFS(INDEX('ABP REC Calc'!$G$75:$AB$138,,MATCH($I141,'ABP REC Calc'!$G$74:$AB$74,0)),'ABP REC Calc'!$C$75:$C$138,'ABP REC Spend'!$E141,'ABP REC Calc'!$B$75:$B$138,'ABP REC Spend'!$F141)/$C141,
IF(AND(S141&gt;0,(T$4-$G141)=(1+$B141)),S141*(1-Inputs_ByYear!$D$4),
(IF(AND((T$4-$G141)&lt;(21+$B141),(T$4-$G141)&gt;(1+$B141)),S141*(1-Inputs_ByYear!$D$4),0))))</f>
        <v>0</v>
      </c>
      <c r="U141" s="233">
        <f>IF(U$4=$G141+$B141,SUMIFS(INDEX('ABP REC Calc'!$G$75:$AB$138,,MATCH($I141,'ABP REC Calc'!$G$74:$AB$74,0)),'ABP REC Calc'!$C$75:$C$138,'ABP REC Spend'!$E141,'ABP REC Calc'!$B$75:$B$138,'ABP REC Spend'!$F141)/$C141,
IF(AND(T141&gt;0,(U$4-$G141)=(1+$B141)),T141*(1-Inputs_ByYear!$D$4),
(IF(AND((U$4-$G141)&lt;(21+$B141),(U$4-$G141)&gt;(1+$B141)),T141*(1-Inputs_ByYear!$D$4),0))))</f>
        <v>0</v>
      </c>
      <c r="V141" s="233">
        <f>IF(V$4=$G141+$B141,SUMIFS(INDEX('ABP REC Calc'!$G$75:$AB$138,,MATCH($I141,'ABP REC Calc'!$G$74:$AB$74,0)),'ABP REC Calc'!$C$75:$C$138,'ABP REC Spend'!$E141,'ABP REC Calc'!$B$75:$B$138,'ABP REC Spend'!$F141)/$C141,
IF(AND(U141&gt;0,(V$4-$G141)=(1+$B141)),U141*(1-Inputs_ByYear!$D$4),
(IF(AND((V$4-$G141)&lt;(21+$B141),(V$4-$G141)&gt;(1+$B141)),U141*(1-Inputs_ByYear!$D$4),0))))</f>
        <v>0</v>
      </c>
      <c r="W141" s="233">
        <f>IF(W$4=$G141+$B141,SUMIFS(INDEX('ABP REC Calc'!$G$75:$AB$138,,MATCH($I141,'ABP REC Calc'!$G$74:$AB$74,0)),'ABP REC Calc'!$C$75:$C$138,'ABP REC Spend'!$E141,'ABP REC Calc'!$B$75:$B$138,'ABP REC Spend'!$F141)/$C141,
IF(AND(V141&gt;0,(W$4-$G141)=(1+$B141)),V141*(1-Inputs_ByYear!$D$4),
(IF(AND((W$4-$G141)&lt;(21+$B141),(W$4-$G141)&gt;(1+$B141)),V141*(1-Inputs_ByYear!$D$4),0))))</f>
        <v>0</v>
      </c>
      <c r="X141" s="233">
        <f>IF(X$4=$G141+$B141,SUMIFS(INDEX('ABP REC Calc'!$G$75:$AB$138,,MATCH($I141,'ABP REC Calc'!$G$74:$AB$74,0)),'ABP REC Calc'!$C$75:$C$138,'ABP REC Spend'!$E141,'ABP REC Calc'!$B$75:$B$138,'ABP REC Spend'!$F141)/$C141,
IF(AND(W141&gt;0,(X$4-$G141)=(1+$B141)),W141*(1-Inputs_ByYear!$D$4),
(IF(AND((X$4-$G141)&lt;(21+$B141),(X$4-$G141)&gt;(1+$B141)),W141*(1-Inputs_ByYear!$D$4),0))))</f>
        <v>0</v>
      </c>
      <c r="Y141" s="233">
        <f>IF(Y$4=$G141+$B141,SUMIFS(INDEX('ABP REC Calc'!$G$75:$AB$138,,MATCH($I141,'ABP REC Calc'!$G$74:$AB$74,0)),'ABP REC Calc'!$C$75:$C$138,'ABP REC Spend'!$E141,'ABP REC Calc'!$B$75:$B$138,'ABP REC Spend'!$F141)/$C141,
IF(AND(X141&gt;0,(Y$4-$G141)=(1+$B141)),X141*(1-Inputs_ByYear!$D$4),
(IF(AND((Y$4-$G141)&lt;(21+$B141),(Y$4-$G141)&gt;(1+$B141)),X141*(1-Inputs_ByYear!$D$4),0))))</f>
        <v>0</v>
      </c>
      <c r="Z141" s="233">
        <f>IF(Z$4=$G141+$B141,SUMIFS(INDEX('ABP REC Calc'!$G$75:$AB$138,,MATCH($I141,'ABP REC Calc'!$G$74:$AB$74,0)),'ABP REC Calc'!$C$75:$C$138,'ABP REC Spend'!$E141,'ABP REC Calc'!$B$75:$B$138,'ABP REC Spend'!$F141)/$C141,
IF(AND(Y141&gt;0,(Z$4-$G141)=(1+$B141)),Y141*(1-Inputs_ByYear!$D$4),
(IF(AND((Z$4-$G141)&lt;(21+$B141),(Z$4-$G141)&gt;(1+$B141)),Y141*(1-Inputs_ByYear!$D$4),0))))</f>
        <v>0</v>
      </c>
      <c r="AA141" s="233">
        <f>IF(AA$4=$G141+$B141,SUMIFS(INDEX('ABP REC Calc'!$G$75:$AB$138,,MATCH($I141,'ABP REC Calc'!$G$74:$AB$74,0)),'ABP REC Calc'!$C$75:$C$138,'ABP REC Spend'!$E141,'ABP REC Calc'!$B$75:$B$138,'ABP REC Spend'!$F141)/$C141,
IF(AND(Z141&gt;0,(AA$4-$G141)=(1+$B141)),Z141*(1-Inputs_ByYear!$D$4),
(IF(AND((AA$4-$G141)&lt;(21+$B141),(AA$4-$G141)&gt;(1+$B141)),Z141*(1-Inputs_ByYear!$D$4),0))))</f>
        <v>0</v>
      </c>
      <c r="AB141" s="233">
        <f>IF(AB$4=$G141+$B141,SUMIFS(INDEX('ABP REC Calc'!$G$75:$AB$138,,MATCH($I141,'ABP REC Calc'!$G$74:$AB$74,0)),'ABP REC Calc'!$C$75:$C$138,'ABP REC Spend'!$E141,'ABP REC Calc'!$B$75:$B$138,'ABP REC Spend'!$F141)/$C141,
IF(AND(AA141&gt;0,(AB$4-$G141)=(1+$B141)),AA141*(1-Inputs_ByYear!$D$4),
(IF(AND((AB$4-$G141)&lt;(21+$B141),(AB$4-$G141)&gt;(1+$B141)),AA141*(1-Inputs_ByYear!$D$4),0))))</f>
        <v>0</v>
      </c>
      <c r="AC141" s="233">
        <f>IF(AC$4=$G141+$B141,SUMIFS(INDEX('ABP REC Calc'!$G$75:$AB$138,,MATCH($I141,'ABP REC Calc'!$G$74:$AB$74,0)),'ABP REC Calc'!$C$75:$C$138,'ABP REC Spend'!$E141,'ABP REC Calc'!$B$75:$B$138,'ABP REC Spend'!$F141)/$C141,
IF(AND(AB141&gt;0,(AC$4-$G141)=(1+$B141)),AB141*(1-Inputs_ByYear!$D$4),
(IF(AND((AC$4-$G141)&lt;(21+$B141),(AC$4-$G141)&gt;(1+$B141)),AB141*(1-Inputs_ByYear!$D$4),0))))</f>
        <v>0</v>
      </c>
      <c r="AD141" s="233">
        <f>IF(AD$4=$G141+$B141,SUMIFS(INDEX('ABP REC Calc'!$G$75:$AB$138,,MATCH($I141,'ABP REC Calc'!$G$74:$AB$74,0)),'ABP REC Calc'!$C$75:$C$138,'ABP REC Spend'!$E141,'ABP REC Calc'!$B$75:$B$138,'ABP REC Spend'!$F141)/$C141,
IF(AND(AC141&gt;0,(AD$4-$G141)=(1+$B141)),AC141*(1-Inputs_ByYear!$D$4),
(IF(AND((AD$4-$G141)&lt;(21+$B141),(AD$4-$G141)&gt;(1+$B141)),AC141*(1-Inputs_ByYear!$D$4),0))))</f>
        <v>0</v>
      </c>
      <c r="AE141" s="233">
        <f>IF(AE$4=$G141+$B141,SUMIFS(INDEX('ABP REC Calc'!$G$75:$AB$138,,MATCH($I141,'ABP REC Calc'!$G$74:$AB$74,0)),'ABP REC Calc'!$C$75:$C$138,'ABP REC Spend'!$E141,'ABP REC Calc'!$B$75:$B$138,'ABP REC Spend'!$F141)/$C141,
IF(AND(AD141&gt;0,(AE$4-$G141)=(1+$B141)),AD141*(1-Inputs_ByYear!$D$4),
(IF(AND((AE$4-$G141)&lt;(21+$B141),(AE$4-$G141)&gt;(1+$B141)),AD141*(1-Inputs_ByYear!$D$4),0))))</f>
        <v>0</v>
      </c>
      <c r="AF141" s="233">
        <f>IF(AF$4=$G141+$B141,SUMIFS(INDEX('ABP REC Calc'!$G$75:$AB$138,,MATCH($I141,'ABP REC Calc'!$G$74:$AB$74,0)),'ABP REC Calc'!$C$75:$C$138,'ABP REC Spend'!$E141,'ABP REC Calc'!$B$75:$B$138,'ABP REC Spend'!$F141)/$C141,
IF(AND(AE141&gt;0,(AF$4-$G141)=(1+$B141)),AE141*(1-Inputs_ByYear!$D$4),
(IF(AND((AF$4-$G141)&lt;(21+$B141),(AF$4-$G141)&gt;(1+$B141)),AE141*(1-Inputs_ByYear!$D$4),0))))</f>
        <v>0</v>
      </c>
      <c r="AG141" s="233">
        <f>IF(AG$4=$G141+$B141,SUMIFS(INDEX('ABP REC Calc'!$G$75:$AB$138,,MATCH($I141,'ABP REC Calc'!$G$74:$AB$74,0)),'ABP REC Calc'!$C$75:$C$138,'ABP REC Spend'!$E141,'ABP REC Calc'!$B$75:$B$138,'ABP REC Spend'!$F141)/$C141,
IF(AND(AF141&gt;0,(AG$4-$G141)=(1+$B141)),AF141*(1-Inputs_ByYear!$D$4),
(IF(AND((AG$4-$G141)&lt;(21+$B141),(AG$4-$G141)&gt;(1+$B141)),AF141*(1-Inputs_ByYear!$D$4),0))))</f>
        <v>0</v>
      </c>
      <c r="AH141" s="233">
        <f>IF(AH$4=$G141+$B141,SUMIFS(INDEX('ABP REC Calc'!$G$75:$AB$138,,MATCH($I141,'ABP REC Calc'!$G$74:$AB$74,0)),'ABP REC Calc'!$C$75:$C$138,'ABP REC Spend'!$E141,'ABP REC Calc'!$B$75:$B$138,'ABP REC Spend'!$F141)/$C141,
IF(AND(AG141&gt;0,(AH$4-$G141)=(1+$B141)),AG141*(1-Inputs_ByYear!$D$4),
(IF(AND((AH$4-$G141)&lt;(21+$B141),(AH$4-$G141)&gt;(1+$B141)),AG141*(1-Inputs_ByYear!$D$4),0))))</f>
        <v>0</v>
      </c>
    </row>
    <row r="142" spans="2:34" ht="14.75" customHeight="1" x14ac:dyDescent="0.25">
      <c r="B142" s="332" cm="1">
        <f t="array" ref="B142">INDEX(Inputs_ByYear!$D$78:$D$83, MATCH('ABP REC Spend'!$E142, Inputs_ByYear!$B$78:$B$83,0),)</f>
        <v>2</v>
      </c>
      <c r="C142" s="332" cm="1">
        <f t="array" ref="C142">INDEX(Inputs_ByYear!$D$60:$D$65, MATCH('ABP REC Spend'!$E142,Inputs_ByYear!$B$60:$B$65,0),)</f>
        <v>20</v>
      </c>
      <c r="D142" s="332" t="str" cm="1">
        <f t="array" ref="D142">INDEX(Inputs_ByYear!$D$69:$D$74, MATCH('ABP REC Spend'!$E142, Inputs_ByYear!$B$69:$B$74,0),)</f>
        <v>n/a</v>
      </c>
      <c r="E142" s="222" t="s">
        <v>248</v>
      </c>
      <c r="F142" s="219" t="s">
        <v>258</v>
      </c>
      <c r="G142" s="219">
        <f t="shared" ref="G142:G162" si="7">VALUE(LEFT(I142, FIND("-", I142)-1))</f>
        <v>2025</v>
      </c>
      <c r="H142" s="219"/>
      <c r="I142" s="227" t="s">
        <v>23</v>
      </c>
      <c r="J142" s="234">
        <v>0</v>
      </c>
      <c r="K142" s="234">
        <v>0</v>
      </c>
      <c r="L142" s="233">
        <f>IF(L$4=$G142+$B142,SUMIFS(INDEX('ABP REC Calc'!$G$75:$AB$138,,MATCH($I142,'ABP REC Calc'!$G$74:$AB$74,0)),'ABP REC Calc'!$C$75:$C$138,'ABP REC Spend'!$E142,'ABP REC Calc'!$B$75:$B$138,'ABP REC Spend'!$F142)/$C142,
IF(AND(K142&gt;0,(L$4-$G142)=(1+$B142)),K142*(1-Inputs_ByYear!$D$4),
(IF(AND((L$4-$G142)&lt;(21+$B142),(L$4-$G142)&gt;(1+$B142)),K142*(1-Inputs_ByYear!$D$4),0))))</f>
        <v>0</v>
      </c>
      <c r="M142" s="233">
        <f>IF(M$4=$G142+$B142,SUMIFS(INDEX('ABP REC Calc'!$G$75:$AB$138,,MATCH($I142,'ABP REC Calc'!$G$74:$AB$74,0)),'ABP REC Calc'!$C$75:$C$138,'ABP REC Spend'!$E142,'ABP REC Calc'!$B$75:$B$138,'ABP REC Spend'!$F142)/$C142,
IF(AND(L142&gt;0,(M$4-$G142)=(1+$B142)),L142*(1-Inputs_ByYear!$D$4),
(IF(AND((M$4-$G142)&lt;(21+$B142),(M$4-$G142)&gt;(1+$B142)),L142*(1-Inputs_ByYear!$D$4),0))))</f>
        <v>4333876.9288409045</v>
      </c>
      <c r="N142" s="233">
        <f>IF(N$4=$G142+$B142,SUMIFS(INDEX('ABP REC Calc'!$G$75:$AB$138,,MATCH($I142,'ABP REC Calc'!$G$74:$AB$74,0)),'ABP REC Calc'!$C$75:$C$138,'ABP REC Spend'!$E142,'ABP REC Calc'!$B$75:$B$138,'ABP REC Spend'!$F142)/$C142,
IF(AND(M142&gt;0,(N$4-$G142)=(1+$B142)),M142*(1-Inputs_ByYear!$D$4),
(IF(AND((N$4-$G142)&lt;(21+$B142),(N$4-$G142)&gt;(1+$B142)),M142*(1-Inputs_ByYear!$D$4),0))))</f>
        <v>4312207.5441966997</v>
      </c>
      <c r="O142" s="233">
        <f>IF(O$4=$G142+$B142,SUMIFS(INDEX('ABP REC Calc'!$G$75:$AB$138,,MATCH($I142,'ABP REC Calc'!$G$74:$AB$74,0)),'ABP REC Calc'!$C$75:$C$138,'ABP REC Spend'!$E142,'ABP REC Calc'!$B$75:$B$138,'ABP REC Spend'!$F142)/$C142,
IF(AND(N142&gt;0,(O$4-$G142)=(1+$B142)),N142*(1-Inputs_ByYear!$D$4),
(IF(AND((O$4-$G142)&lt;(21+$B142),(O$4-$G142)&gt;(1+$B142)),N142*(1-Inputs_ByYear!$D$4),0))))</f>
        <v>4290646.5064757159</v>
      </c>
      <c r="P142" s="233">
        <f>IF(P$4=$G142+$B142,SUMIFS(INDEX('ABP REC Calc'!$G$75:$AB$138,,MATCH($I142,'ABP REC Calc'!$G$74:$AB$74,0)),'ABP REC Calc'!$C$75:$C$138,'ABP REC Spend'!$E142,'ABP REC Calc'!$B$75:$B$138,'ABP REC Spend'!$F142)/$C142,
IF(AND(O142&gt;0,(P$4-$G142)=(1+$B142)),O142*(1-Inputs_ByYear!$D$4),
(IF(AND((P$4-$G142)&lt;(21+$B142),(P$4-$G142)&gt;(1+$B142)),O142*(1-Inputs_ByYear!$D$4),0))))</f>
        <v>4269193.2739433376</v>
      </c>
      <c r="Q142" s="233">
        <f>IF(Q$4=$G142+$B142,SUMIFS(INDEX('ABP REC Calc'!$G$75:$AB$138,,MATCH($I142,'ABP REC Calc'!$G$74:$AB$74,0)),'ABP REC Calc'!$C$75:$C$138,'ABP REC Spend'!$E142,'ABP REC Calc'!$B$75:$B$138,'ABP REC Spend'!$F142)/$C142,
IF(AND(P142&gt;0,(Q$4-$G142)=(1+$B142)),P142*(1-Inputs_ByYear!$D$4),
(IF(AND((Q$4-$G142)&lt;(21+$B142),(Q$4-$G142)&gt;(1+$B142)),P142*(1-Inputs_ByYear!$D$4),0))))</f>
        <v>4247847.3075736212</v>
      </c>
      <c r="R142" s="233">
        <f>IF(R$4=$G142+$B142,SUMIFS(INDEX('ABP REC Calc'!$G$75:$AB$138,,MATCH($I142,'ABP REC Calc'!$G$74:$AB$74,0)),'ABP REC Calc'!$C$75:$C$138,'ABP REC Spend'!$E142,'ABP REC Calc'!$B$75:$B$138,'ABP REC Spend'!$F142)/$C142,
IF(AND(Q142&gt;0,(R$4-$G142)=(1+$B142)),Q142*(1-Inputs_ByYear!$D$4),
(IF(AND((R$4-$G142)&lt;(21+$B142),(R$4-$G142)&gt;(1+$B142)),Q142*(1-Inputs_ByYear!$D$4),0))))</f>
        <v>4226608.071035753</v>
      </c>
      <c r="S142" s="233">
        <f>IF(S$4=$G142+$B142,SUMIFS(INDEX('ABP REC Calc'!$G$75:$AB$138,,MATCH($I142,'ABP REC Calc'!$G$74:$AB$74,0)),'ABP REC Calc'!$C$75:$C$138,'ABP REC Spend'!$E142,'ABP REC Calc'!$B$75:$B$138,'ABP REC Spend'!$F142)/$C142,
IF(AND(R142&gt;0,(S$4-$G142)=(1+$B142)),R142*(1-Inputs_ByYear!$D$4),
(IF(AND((S$4-$G142)&lt;(21+$B142),(S$4-$G142)&gt;(1+$B142)),R142*(1-Inputs_ByYear!$D$4),0))))</f>
        <v>4205475.0306805745</v>
      </c>
      <c r="T142" s="233">
        <f>IF(T$4=$G142+$B142,SUMIFS(INDEX('ABP REC Calc'!$G$75:$AB$138,,MATCH($I142,'ABP REC Calc'!$G$74:$AB$74,0)),'ABP REC Calc'!$C$75:$C$138,'ABP REC Spend'!$E142,'ABP REC Calc'!$B$75:$B$138,'ABP REC Spend'!$F142)/$C142,
IF(AND(S142&gt;0,(T$4-$G142)=(1+$B142)),S142*(1-Inputs_ByYear!$D$4),
(IF(AND((T$4-$G142)&lt;(21+$B142),(T$4-$G142)&gt;(1+$B142)),S142*(1-Inputs_ByYear!$D$4),0))))</f>
        <v>4184447.6555271717</v>
      </c>
      <c r="U142" s="233">
        <f>IF(U$4=$G142+$B142,SUMIFS(INDEX('ABP REC Calc'!$G$75:$AB$138,,MATCH($I142,'ABP REC Calc'!$G$74:$AB$74,0)),'ABP REC Calc'!$C$75:$C$138,'ABP REC Spend'!$E142,'ABP REC Calc'!$B$75:$B$138,'ABP REC Spend'!$F142)/$C142,
IF(AND(T142&gt;0,(U$4-$G142)=(1+$B142)),T142*(1-Inputs_ByYear!$D$4),
(IF(AND((U$4-$G142)&lt;(21+$B142),(U$4-$G142)&gt;(1+$B142)),T142*(1-Inputs_ByYear!$D$4),0))))</f>
        <v>4163525.4172495357</v>
      </c>
      <c r="V142" s="233">
        <f>IF(V$4=$G142+$B142,SUMIFS(INDEX('ABP REC Calc'!$G$75:$AB$138,,MATCH($I142,'ABP REC Calc'!$G$74:$AB$74,0)),'ABP REC Calc'!$C$75:$C$138,'ABP REC Spend'!$E142,'ABP REC Calc'!$B$75:$B$138,'ABP REC Spend'!$F142)/$C142,
IF(AND(U142&gt;0,(V$4-$G142)=(1+$B142)),U142*(1-Inputs_ByYear!$D$4),
(IF(AND((V$4-$G142)&lt;(21+$B142),(V$4-$G142)&gt;(1+$B142)),U142*(1-Inputs_ByYear!$D$4),0))))</f>
        <v>4142707.7901632879</v>
      </c>
      <c r="W142" s="233">
        <f>IF(W$4=$G142+$B142,SUMIFS(INDEX('ABP REC Calc'!$G$75:$AB$138,,MATCH($I142,'ABP REC Calc'!$G$74:$AB$74,0)),'ABP REC Calc'!$C$75:$C$138,'ABP REC Spend'!$E142,'ABP REC Calc'!$B$75:$B$138,'ABP REC Spend'!$F142)/$C142,
IF(AND(V142&gt;0,(W$4-$G142)=(1+$B142)),V142*(1-Inputs_ByYear!$D$4),
(IF(AND((W$4-$G142)&lt;(21+$B142),(W$4-$G142)&gt;(1+$B142)),V142*(1-Inputs_ByYear!$D$4),0))))</f>
        <v>4121994.2512124716</v>
      </c>
      <c r="X142" s="233">
        <f>IF(X$4=$G142+$B142,SUMIFS(INDEX('ABP REC Calc'!$G$75:$AB$138,,MATCH($I142,'ABP REC Calc'!$G$74:$AB$74,0)),'ABP REC Calc'!$C$75:$C$138,'ABP REC Spend'!$E142,'ABP REC Calc'!$B$75:$B$138,'ABP REC Spend'!$F142)/$C142,
IF(AND(W142&gt;0,(X$4-$G142)=(1+$B142)),W142*(1-Inputs_ByYear!$D$4),
(IF(AND((X$4-$G142)&lt;(21+$B142),(X$4-$G142)&gt;(1+$B142)),W142*(1-Inputs_ByYear!$D$4),0))))</f>
        <v>4101384.2799564092</v>
      </c>
      <c r="Y142" s="233">
        <f>IF(Y$4=$G142+$B142,SUMIFS(INDEX('ABP REC Calc'!$G$75:$AB$138,,MATCH($I142,'ABP REC Calc'!$G$74:$AB$74,0)),'ABP REC Calc'!$C$75:$C$138,'ABP REC Spend'!$E142,'ABP REC Calc'!$B$75:$B$138,'ABP REC Spend'!$F142)/$C142,
IF(AND(X142&gt;0,(Y$4-$G142)=(1+$B142)),X142*(1-Inputs_ByYear!$D$4),
(IF(AND((Y$4-$G142)&lt;(21+$B142),(Y$4-$G142)&gt;(1+$B142)),X142*(1-Inputs_ByYear!$D$4),0))))</f>
        <v>4080877.3585566273</v>
      </c>
      <c r="Z142" s="233">
        <f>IF(Z$4=$G142+$B142,SUMIFS(INDEX('ABP REC Calc'!$G$75:$AB$138,,MATCH($I142,'ABP REC Calc'!$G$74:$AB$74,0)),'ABP REC Calc'!$C$75:$C$138,'ABP REC Spend'!$E142,'ABP REC Calc'!$B$75:$B$138,'ABP REC Spend'!$F142)/$C142,
IF(AND(Y142&gt;0,(Z$4-$G142)=(1+$B142)),Y142*(1-Inputs_ByYear!$D$4),
(IF(AND((Z$4-$G142)&lt;(21+$B142),(Z$4-$G142)&gt;(1+$B142)),Y142*(1-Inputs_ByYear!$D$4),0))))</f>
        <v>4060472.9717638441</v>
      </c>
      <c r="AA142" s="233">
        <f>IF(AA$4=$G142+$B142,SUMIFS(INDEX('ABP REC Calc'!$G$75:$AB$138,,MATCH($I142,'ABP REC Calc'!$G$74:$AB$74,0)),'ABP REC Calc'!$C$75:$C$138,'ABP REC Spend'!$E142,'ABP REC Calc'!$B$75:$B$138,'ABP REC Spend'!$F142)/$C142,
IF(AND(Z142&gt;0,(AA$4-$G142)=(1+$B142)),Z142*(1-Inputs_ByYear!$D$4),
(IF(AND((AA$4-$G142)&lt;(21+$B142),(AA$4-$G142)&gt;(1+$B142)),Z142*(1-Inputs_ByYear!$D$4),0))))</f>
        <v>4040170.606905025</v>
      </c>
      <c r="AB142" s="233">
        <f>IF(AB$4=$G142+$B142,SUMIFS(INDEX('ABP REC Calc'!$G$75:$AB$138,,MATCH($I142,'ABP REC Calc'!$G$74:$AB$74,0)),'ABP REC Calc'!$C$75:$C$138,'ABP REC Spend'!$E142,'ABP REC Calc'!$B$75:$B$138,'ABP REC Spend'!$F142)/$C142,
IF(AND(AA142&gt;0,(AB$4-$G142)=(1+$B142)),AA142*(1-Inputs_ByYear!$D$4),
(IF(AND((AB$4-$G142)&lt;(21+$B142),(AB$4-$G142)&gt;(1+$B142)),AA142*(1-Inputs_ByYear!$D$4),0))))</f>
        <v>4019969.7538704998</v>
      </c>
      <c r="AC142" s="233">
        <f>IF(AC$4=$G142+$B142,SUMIFS(INDEX('ABP REC Calc'!$G$75:$AB$138,,MATCH($I142,'ABP REC Calc'!$G$74:$AB$74,0)),'ABP REC Calc'!$C$75:$C$138,'ABP REC Spend'!$E142,'ABP REC Calc'!$B$75:$B$138,'ABP REC Spend'!$F142)/$C142,
IF(AND(AB142&gt;0,(AC$4-$G142)=(1+$B142)),AB142*(1-Inputs_ByYear!$D$4),
(IF(AND((AC$4-$G142)&lt;(21+$B142),(AC$4-$G142)&gt;(1+$B142)),AB142*(1-Inputs_ByYear!$D$4),0))))</f>
        <v>3999869.9051011475</v>
      </c>
      <c r="AD142" s="233">
        <f>IF(AD$4=$G142+$B142,SUMIFS(INDEX('ABP REC Calc'!$G$75:$AB$138,,MATCH($I142,'ABP REC Calc'!$G$74:$AB$74,0)),'ABP REC Calc'!$C$75:$C$138,'ABP REC Spend'!$E142,'ABP REC Calc'!$B$75:$B$138,'ABP REC Spend'!$F142)/$C142,
IF(AND(AC142&gt;0,(AD$4-$G142)=(1+$B142)),AC142*(1-Inputs_ByYear!$D$4),
(IF(AND((AD$4-$G142)&lt;(21+$B142),(AD$4-$G142)&gt;(1+$B142)),AC142*(1-Inputs_ByYear!$D$4),0))))</f>
        <v>3979870.5555756418</v>
      </c>
      <c r="AE142" s="233">
        <f>IF(AE$4=$G142+$B142,SUMIFS(INDEX('ABP REC Calc'!$G$75:$AB$138,,MATCH($I142,'ABP REC Calc'!$G$74:$AB$74,0)),'ABP REC Calc'!$C$75:$C$138,'ABP REC Spend'!$E142,'ABP REC Calc'!$B$75:$B$138,'ABP REC Spend'!$F142)/$C142,
IF(AND(AD142&gt;0,(AE$4-$G142)=(1+$B142)),AD142*(1-Inputs_ByYear!$D$4),
(IF(AND((AE$4-$G142)&lt;(21+$B142),(AE$4-$G142)&gt;(1+$B142)),AD142*(1-Inputs_ByYear!$D$4),0))))</f>
        <v>3959971.2027977635</v>
      </c>
      <c r="AF142" s="233">
        <f>IF(AF$4=$G142+$B142,SUMIFS(INDEX('ABP REC Calc'!$G$75:$AB$138,,MATCH($I142,'ABP REC Calc'!$G$74:$AB$74,0)),'ABP REC Calc'!$C$75:$C$138,'ABP REC Spend'!$E142,'ABP REC Calc'!$B$75:$B$138,'ABP REC Spend'!$F142)/$C142,
IF(AND(AE142&gt;0,(AF$4-$G142)=(1+$B142)),AE142*(1-Inputs_ByYear!$D$4),
(IF(AND((AF$4-$G142)&lt;(21+$B142),(AF$4-$G142)&gt;(1+$B142)),AE142*(1-Inputs_ByYear!$D$4),0))))</f>
        <v>3940171.3467837749</v>
      </c>
      <c r="AG142" s="233">
        <f>IF(AG$4=$G142+$B142,SUMIFS(INDEX('ABP REC Calc'!$G$75:$AB$138,,MATCH($I142,'ABP REC Calc'!$G$74:$AB$74,0)),'ABP REC Calc'!$C$75:$C$138,'ABP REC Spend'!$E142,'ABP REC Calc'!$B$75:$B$138,'ABP REC Spend'!$F142)/$C142,
IF(AND(AF142&gt;0,(AG$4-$G142)=(1+$B142)),AF142*(1-Inputs_ByYear!$D$4),
(IF(AND((AG$4-$G142)&lt;(21+$B142),(AG$4-$G142)&gt;(1+$B142)),AF142*(1-Inputs_ByYear!$D$4),0))))</f>
        <v>3920470.4900498558</v>
      </c>
      <c r="AH142" s="233">
        <f>IF(AH$4=$G142+$B142,SUMIFS(INDEX('ABP REC Calc'!$G$75:$AB$138,,MATCH($I142,'ABP REC Calc'!$G$74:$AB$74,0)),'ABP REC Calc'!$C$75:$C$138,'ABP REC Spend'!$E142,'ABP REC Calc'!$B$75:$B$138,'ABP REC Spend'!$F142)/$C142,
IF(AND(AG142&gt;0,(AH$4-$G142)=(1+$B142)),AG142*(1-Inputs_ByYear!$D$4),
(IF(AND((AH$4-$G142)&lt;(21+$B142),(AH$4-$G142)&gt;(1+$B142)),AG142*(1-Inputs_ByYear!$D$4),0))))</f>
        <v>0</v>
      </c>
    </row>
    <row r="143" spans="2:34" ht="14.75" customHeight="1" x14ac:dyDescent="0.25">
      <c r="B143" s="332" cm="1">
        <f t="array" ref="B143">INDEX(Inputs_ByYear!$D$78:$D$83, MATCH('ABP REC Spend'!$E143, Inputs_ByYear!$B$78:$B$83,0),)</f>
        <v>2</v>
      </c>
      <c r="C143" s="332" cm="1">
        <f t="array" ref="C143">INDEX(Inputs_ByYear!$D$60:$D$65, MATCH('ABP REC Spend'!$E143,Inputs_ByYear!$B$60:$B$65,0),)</f>
        <v>20</v>
      </c>
      <c r="D143" s="332" t="str" cm="1">
        <f t="array" ref="D143">INDEX(Inputs_ByYear!$D$69:$D$74, MATCH('ABP REC Spend'!$E143, Inputs_ByYear!$B$69:$B$74,0),)</f>
        <v>n/a</v>
      </c>
      <c r="E143" s="222" t="s">
        <v>248</v>
      </c>
      <c r="F143" s="219" t="s">
        <v>258</v>
      </c>
      <c r="G143" s="219">
        <f t="shared" si="7"/>
        <v>2026</v>
      </c>
      <c r="H143" s="219"/>
      <c r="I143" s="227" t="s">
        <v>24</v>
      </c>
      <c r="J143" s="234">
        <v>0</v>
      </c>
      <c r="K143" s="234">
        <v>0</v>
      </c>
      <c r="L143" s="233">
        <f>IF(L$4=$G143+$B143,SUMIFS(INDEX('ABP REC Calc'!$G$75:$AB$138,,MATCH($I143,'ABP REC Calc'!$G$74:$AB$74,0)),'ABP REC Calc'!$C$75:$C$138,'ABP REC Spend'!$E143,'ABP REC Calc'!$B$75:$B$138,'ABP REC Spend'!$F143)/$C143,
IF(AND(K143&gt;0,(L$4-$G143)=(1+$B143)),K143*(1-Inputs_ByYear!$D$4),
(IF(AND((L$4-$G143)&lt;(21+$B143),(L$4-$G143)&gt;(1+$B143)),K143*(1-Inputs_ByYear!$D$4),0))))</f>
        <v>0</v>
      </c>
      <c r="M143" s="233">
        <f>IF(M$4=$G143+$B143,SUMIFS(INDEX('ABP REC Calc'!$G$75:$AB$138,,MATCH($I143,'ABP REC Calc'!$G$74:$AB$74,0)),'ABP REC Calc'!$C$75:$C$138,'ABP REC Spend'!$E143,'ABP REC Calc'!$B$75:$B$138,'ABP REC Spend'!$F143)/$C143,
IF(AND(L143&gt;0,(M$4-$G143)=(1+$B143)),L143*(1-Inputs_ByYear!$D$4),
(IF(AND((M$4-$G143)&lt;(21+$B143),(M$4-$G143)&gt;(1+$B143)),L143*(1-Inputs_ByYear!$D$4),0))))</f>
        <v>0</v>
      </c>
      <c r="N143" s="233">
        <f>IF(N$4=$G143+$B143,SUMIFS(INDEX('ABP REC Calc'!$G$75:$AB$138,,MATCH($I143,'ABP REC Calc'!$G$74:$AB$74,0)),'ABP REC Calc'!$C$75:$C$138,'ABP REC Spend'!$E143,'ABP REC Calc'!$B$75:$B$138,'ABP REC Spend'!$F143)/$C143,
IF(AND(M143&gt;0,(N$4-$G143)=(1+$B143)),M143*(1-Inputs_ByYear!$D$4),
(IF(AND((N$4-$G143)&lt;(21+$B143),(N$4-$G143)&gt;(1+$B143)),M143*(1-Inputs_ByYear!$D$4),0))))</f>
        <v>1841460.3479247526</v>
      </c>
      <c r="O143" s="233">
        <f>IF(O$4=$G143+$B143,SUMIFS(INDEX('ABP REC Calc'!$G$75:$AB$138,,MATCH($I143,'ABP REC Calc'!$G$74:$AB$74,0)),'ABP REC Calc'!$C$75:$C$138,'ABP REC Spend'!$E143,'ABP REC Calc'!$B$75:$B$138,'ABP REC Spend'!$F143)/$C143,
IF(AND(N143&gt;0,(O$4-$G143)=(1+$B143)),N143*(1-Inputs_ByYear!$D$4),
(IF(AND((O$4-$G143)&lt;(21+$B143),(O$4-$G143)&gt;(1+$B143)),N143*(1-Inputs_ByYear!$D$4),0))))</f>
        <v>1832253.0461851289</v>
      </c>
      <c r="P143" s="233">
        <f>IF(P$4=$G143+$B143,SUMIFS(INDEX('ABP REC Calc'!$G$75:$AB$138,,MATCH($I143,'ABP REC Calc'!$G$74:$AB$74,0)),'ABP REC Calc'!$C$75:$C$138,'ABP REC Spend'!$E143,'ABP REC Calc'!$B$75:$B$138,'ABP REC Spend'!$F143)/$C143,
IF(AND(O143&gt;0,(P$4-$G143)=(1+$B143)),O143*(1-Inputs_ByYear!$D$4),
(IF(AND((P$4-$G143)&lt;(21+$B143),(P$4-$G143)&gt;(1+$B143)),O143*(1-Inputs_ByYear!$D$4),0))))</f>
        <v>1823091.7809542031</v>
      </c>
      <c r="Q143" s="233">
        <f>IF(Q$4=$G143+$B143,SUMIFS(INDEX('ABP REC Calc'!$G$75:$AB$138,,MATCH($I143,'ABP REC Calc'!$G$74:$AB$74,0)),'ABP REC Calc'!$C$75:$C$138,'ABP REC Spend'!$E143,'ABP REC Calc'!$B$75:$B$138,'ABP REC Spend'!$F143)/$C143,
IF(AND(P143&gt;0,(Q$4-$G143)=(1+$B143)),P143*(1-Inputs_ByYear!$D$4),
(IF(AND((Q$4-$G143)&lt;(21+$B143),(Q$4-$G143)&gt;(1+$B143)),P143*(1-Inputs_ByYear!$D$4),0))))</f>
        <v>1813976.322049432</v>
      </c>
      <c r="R143" s="233">
        <f>IF(R$4=$G143+$B143,SUMIFS(INDEX('ABP REC Calc'!$G$75:$AB$138,,MATCH($I143,'ABP REC Calc'!$G$74:$AB$74,0)),'ABP REC Calc'!$C$75:$C$138,'ABP REC Spend'!$E143,'ABP REC Calc'!$B$75:$B$138,'ABP REC Spend'!$F143)/$C143,
IF(AND(Q143&gt;0,(R$4-$G143)=(1+$B143)),Q143*(1-Inputs_ByYear!$D$4),
(IF(AND((R$4-$G143)&lt;(21+$B143),(R$4-$G143)&gt;(1+$B143)),Q143*(1-Inputs_ByYear!$D$4),0))))</f>
        <v>1804906.4404391849</v>
      </c>
      <c r="S143" s="233">
        <f>IF(S$4=$G143+$B143,SUMIFS(INDEX('ABP REC Calc'!$G$75:$AB$138,,MATCH($I143,'ABP REC Calc'!$G$74:$AB$74,0)),'ABP REC Calc'!$C$75:$C$138,'ABP REC Spend'!$E143,'ABP REC Calc'!$B$75:$B$138,'ABP REC Spend'!$F143)/$C143,
IF(AND(R143&gt;0,(S$4-$G143)=(1+$B143)),R143*(1-Inputs_ByYear!$D$4),
(IF(AND((S$4-$G143)&lt;(21+$B143),(S$4-$G143)&gt;(1+$B143)),R143*(1-Inputs_ByYear!$D$4),0))))</f>
        <v>1795881.9082369891</v>
      </c>
      <c r="T143" s="233">
        <f>IF(T$4=$G143+$B143,SUMIFS(INDEX('ABP REC Calc'!$G$75:$AB$138,,MATCH($I143,'ABP REC Calc'!$G$74:$AB$74,0)),'ABP REC Calc'!$C$75:$C$138,'ABP REC Spend'!$E143,'ABP REC Calc'!$B$75:$B$138,'ABP REC Spend'!$F143)/$C143,
IF(AND(S143&gt;0,(T$4-$G143)=(1+$B143)),S143*(1-Inputs_ByYear!$D$4),
(IF(AND((T$4-$G143)&lt;(21+$B143),(T$4-$G143)&gt;(1+$B143)),S143*(1-Inputs_ByYear!$D$4),0))))</f>
        <v>1786902.498695804</v>
      </c>
      <c r="U143" s="233">
        <f>IF(U$4=$G143+$B143,SUMIFS(INDEX('ABP REC Calc'!$G$75:$AB$138,,MATCH($I143,'ABP REC Calc'!$G$74:$AB$74,0)),'ABP REC Calc'!$C$75:$C$138,'ABP REC Spend'!$E143,'ABP REC Calc'!$B$75:$B$138,'ABP REC Spend'!$F143)/$C143,
IF(AND(T143&gt;0,(U$4-$G143)=(1+$B143)),T143*(1-Inputs_ByYear!$D$4),
(IF(AND((U$4-$G143)&lt;(21+$B143),(U$4-$G143)&gt;(1+$B143)),T143*(1-Inputs_ByYear!$D$4),0))))</f>
        <v>1777967.986202325</v>
      </c>
      <c r="V143" s="233">
        <f>IF(V$4=$G143+$B143,SUMIFS(INDEX('ABP REC Calc'!$G$75:$AB$138,,MATCH($I143,'ABP REC Calc'!$G$74:$AB$74,0)),'ABP REC Calc'!$C$75:$C$138,'ABP REC Spend'!$E143,'ABP REC Calc'!$B$75:$B$138,'ABP REC Spend'!$F143)/$C143,
IF(AND(U143&gt;0,(V$4-$G143)=(1+$B143)),U143*(1-Inputs_ByYear!$D$4),
(IF(AND((V$4-$G143)&lt;(21+$B143),(V$4-$G143)&gt;(1+$B143)),U143*(1-Inputs_ByYear!$D$4),0))))</f>
        <v>1769078.1462713133</v>
      </c>
      <c r="W143" s="233">
        <f>IF(W$4=$G143+$B143,SUMIFS(INDEX('ABP REC Calc'!$G$75:$AB$138,,MATCH($I143,'ABP REC Calc'!$G$74:$AB$74,0)),'ABP REC Calc'!$C$75:$C$138,'ABP REC Spend'!$E143,'ABP REC Calc'!$B$75:$B$138,'ABP REC Spend'!$F143)/$C143,
IF(AND(V143&gt;0,(W$4-$G143)=(1+$B143)),V143*(1-Inputs_ByYear!$D$4),
(IF(AND((W$4-$G143)&lt;(21+$B143),(W$4-$G143)&gt;(1+$B143)),V143*(1-Inputs_ByYear!$D$4),0))))</f>
        <v>1760232.7555399567</v>
      </c>
      <c r="X143" s="233">
        <f>IF(X$4=$G143+$B143,SUMIFS(INDEX('ABP REC Calc'!$G$75:$AB$138,,MATCH($I143,'ABP REC Calc'!$G$74:$AB$74,0)),'ABP REC Calc'!$C$75:$C$138,'ABP REC Spend'!$E143,'ABP REC Calc'!$B$75:$B$138,'ABP REC Spend'!$F143)/$C143,
IF(AND(W143&gt;0,(X$4-$G143)=(1+$B143)),W143*(1-Inputs_ByYear!$D$4),
(IF(AND((X$4-$G143)&lt;(21+$B143),(X$4-$G143)&gt;(1+$B143)),W143*(1-Inputs_ByYear!$D$4),0))))</f>
        <v>1751431.591762257</v>
      </c>
      <c r="Y143" s="233">
        <f>IF(Y$4=$G143+$B143,SUMIFS(INDEX('ABP REC Calc'!$G$75:$AB$138,,MATCH($I143,'ABP REC Calc'!$G$74:$AB$74,0)),'ABP REC Calc'!$C$75:$C$138,'ABP REC Spend'!$E143,'ABP REC Calc'!$B$75:$B$138,'ABP REC Spend'!$F143)/$C143,
IF(AND(X143&gt;0,(Y$4-$G143)=(1+$B143)),X143*(1-Inputs_ByYear!$D$4),
(IF(AND((Y$4-$G143)&lt;(21+$B143),(Y$4-$G143)&gt;(1+$B143)),X143*(1-Inputs_ByYear!$D$4),0))))</f>
        <v>1742674.4338034457</v>
      </c>
      <c r="Z143" s="233">
        <f>IF(Z$4=$G143+$B143,SUMIFS(INDEX('ABP REC Calc'!$G$75:$AB$138,,MATCH($I143,'ABP REC Calc'!$G$74:$AB$74,0)),'ABP REC Calc'!$C$75:$C$138,'ABP REC Spend'!$E143,'ABP REC Calc'!$B$75:$B$138,'ABP REC Spend'!$F143)/$C143,
IF(AND(Y143&gt;0,(Z$4-$G143)=(1+$B143)),Y143*(1-Inputs_ByYear!$D$4),
(IF(AND((Z$4-$G143)&lt;(21+$B143),(Z$4-$G143)&gt;(1+$B143)),Y143*(1-Inputs_ByYear!$D$4),0))))</f>
        <v>1733961.0616344283</v>
      </c>
      <c r="AA143" s="233">
        <f>IF(AA$4=$G143+$B143,SUMIFS(INDEX('ABP REC Calc'!$G$75:$AB$138,,MATCH($I143,'ABP REC Calc'!$G$74:$AB$74,0)),'ABP REC Calc'!$C$75:$C$138,'ABP REC Spend'!$E143,'ABP REC Calc'!$B$75:$B$138,'ABP REC Spend'!$F143)/$C143,
IF(AND(Z143&gt;0,(AA$4-$G143)=(1+$B143)),Z143*(1-Inputs_ByYear!$D$4),
(IF(AND((AA$4-$G143)&lt;(21+$B143),(AA$4-$G143)&gt;(1+$B143)),Z143*(1-Inputs_ByYear!$D$4),0))))</f>
        <v>1725291.2563262561</v>
      </c>
      <c r="AB143" s="233">
        <f>IF(AB$4=$G143+$B143,SUMIFS(INDEX('ABP REC Calc'!$G$75:$AB$138,,MATCH($I143,'ABP REC Calc'!$G$74:$AB$74,0)),'ABP REC Calc'!$C$75:$C$138,'ABP REC Spend'!$E143,'ABP REC Calc'!$B$75:$B$138,'ABP REC Spend'!$F143)/$C143,
IF(AND(AA143&gt;0,(AB$4-$G143)=(1+$B143)),AA143*(1-Inputs_ByYear!$D$4),
(IF(AND((AB$4-$G143)&lt;(21+$B143),(AB$4-$G143)&gt;(1+$B143)),AA143*(1-Inputs_ByYear!$D$4),0))))</f>
        <v>1716664.8000446248</v>
      </c>
      <c r="AC143" s="233">
        <f>IF(AC$4=$G143+$B143,SUMIFS(INDEX('ABP REC Calc'!$G$75:$AB$138,,MATCH($I143,'ABP REC Calc'!$G$74:$AB$74,0)),'ABP REC Calc'!$C$75:$C$138,'ABP REC Spend'!$E143,'ABP REC Calc'!$B$75:$B$138,'ABP REC Spend'!$F143)/$C143,
IF(AND(AB143&gt;0,(AC$4-$G143)=(1+$B143)),AB143*(1-Inputs_ByYear!$D$4),
(IF(AND((AC$4-$G143)&lt;(21+$B143),(AC$4-$G143)&gt;(1+$B143)),AB143*(1-Inputs_ByYear!$D$4),0))))</f>
        <v>1708081.4760444018</v>
      </c>
      <c r="AD143" s="233">
        <f>IF(AD$4=$G143+$B143,SUMIFS(INDEX('ABP REC Calc'!$G$75:$AB$138,,MATCH($I143,'ABP REC Calc'!$G$74:$AB$74,0)),'ABP REC Calc'!$C$75:$C$138,'ABP REC Spend'!$E143,'ABP REC Calc'!$B$75:$B$138,'ABP REC Spend'!$F143)/$C143,
IF(AND(AC143&gt;0,(AD$4-$G143)=(1+$B143)),AC143*(1-Inputs_ByYear!$D$4),
(IF(AND((AD$4-$G143)&lt;(21+$B143),(AD$4-$G143)&gt;(1+$B143)),AC143*(1-Inputs_ByYear!$D$4),0))))</f>
        <v>1699541.0686641796</v>
      </c>
      <c r="AE143" s="233">
        <f>IF(AE$4=$G143+$B143,SUMIFS(INDEX('ABP REC Calc'!$G$75:$AB$138,,MATCH($I143,'ABP REC Calc'!$G$74:$AB$74,0)),'ABP REC Calc'!$C$75:$C$138,'ABP REC Spend'!$E143,'ABP REC Calc'!$B$75:$B$138,'ABP REC Spend'!$F143)/$C143,
IF(AND(AD143&gt;0,(AE$4-$G143)=(1+$B143)),AD143*(1-Inputs_ByYear!$D$4),
(IF(AND((AE$4-$G143)&lt;(21+$B143),(AE$4-$G143)&gt;(1+$B143)),AD143*(1-Inputs_ByYear!$D$4),0))))</f>
        <v>1691043.3633208587</v>
      </c>
      <c r="AF143" s="233">
        <f>IF(AF$4=$G143+$B143,SUMIFS(INDEX('ABP REC Calc'!$G$75:$AB$138,,MATCH($I143,'ABP REC Calc'!$G$74:$AB$74,0)),'ABP REC Calc'!$C$75:$C$138,'ABP REC Spend'!$E143,'ABP REC Calc'!$B$75:$B$138,'ABP REC Spend'!$F143)/$C143,
IF(AND(AE143&gt;0,(AF$4-$G143)=(1+$B143)),AE143*(1-Inputs_ByYear!$D$4),
(IF(AND((AF$4-$G143)&lt;(21+$B143),(AF$4-$G143)&gt;(1+$B143)),AE143*(1-Inputs_ByYear!$D$4),0))))</f>
        <v>1682588.1465042543</v>
      </c>
      <c r="AG143" s="233">
        <f>IF(AG$4=$G143+$B143,SUMIFS(INDEX('ABP REC Calc'!$G$75:$AB$138,,MATCH($I143,'ABP REC Calc'!$G$74:$AB$74,0)),'ABP REC Calc'!$C$75:$C$138,'ABP REC Spend'!$E143,'ABP REC Calc'!$B$75:$B$138,'ABP REC Spend'!$F143)/$C143,
IF(AND(AF143&gt;0,(AG$4-$G143)=(1+$B143)),AF143*(1-Inputs_ByYear!$D$4),
(IF(AND((AG$4-$G143)&lt;(21+$B143),(AG$4-$G143)&gt;(1+$B143)),AF143*(1-Inputs_ByYear!$D$4),0))))</f>
        <v>1674175.2057717331</v>
      </c>
      <c r="AH143" s="233">
        <f>IF(AH$4=$G143+$B143,SUMIFS(INDEX('ABP REC Calc'!$G$75:$AB$138,,MATCH($I143,'ABP REC Calc'!$G$74:$AB$74,0)),'ABP REC Calc'!$C$75:$C$138,'ABP REC Spend'!$E143,'ABP REC Calc'!$B$75:$B$138,'ABP REC Spend'!$F143)/$C143,
IF(AND(AG143&gt;0,(AH$4-$G143)=(1+$B143)),AG143*(1-Inputs_ByYear!$D$4),
(IF(AND((AH$4-$G143)&lt;(21+$B143),(AH$4-$G143)&gt;(1+$B143)),AG143*(1-Inputs_ByYear!$D$4),0))))</f>
        <v>1665804.3297428745</v>
      </c>
    </row>
    <row r="144" spans="2:34" ht="14.75" customHeight="1" x14ac:dyDescent="0.25">
      <c r="B144" s="332" cm="1">
        <f t="array" ref="B144">INDEX(Inputs_ByYear!$D$78:$D$83, MATCH('ABP REC Spend'!$E144, Inputs_ByYear!$B$78:$B$83,0),)</f>
        <v>2</v>
      </c>
      <c r="C144" s="332" cm="1">
        <f t="array" ref="C144">INDEX(Inputs_ByYear!$D$60:$D$65, MATCH('ABP REC Spend'!$E144,Inputs_ByYear!$B$60:$B$65,0),)</f>
        <v>20</v>
      </c>
      <c r="D144" s="332" t="str" cm="1">
        <f t="array" ref="D144">INDEX(Inputs_ByYear!$D$69:$D$74, MATCH('ABP REC Spend'!$E144, Inputs_ByYear!$B$69:$B$74,0),)</f>
        <v>n/a</v>
      </c>
      <c r="E144" s="222" t="s">
        <v>248</v>
      </c>
      <c r="F144" s="219" t="s">
        <v>258</v>
      </c>
      <c r="G144" s="219">
        <f t="shared" si="7"/>
        <v>2027</v>
      </c>
      <c r="H144" s="219"/>
      <c r="I144" s="227" t="s">
        <v>25</v>
      </c>
      <c r="J144" s="234">
        <v>0</v>
      </c>
      <c r="K144" s="234">
        <v>0</v>
      </c>
      <c r="L144" s="233">
        <f>IF(L$4=$G144+$B144,SUMIFS(INDEX('ABP REC Calc'!$G$75:$AB$138,,MATCH($I144,'ABP REC Calc'!$G$74:$AB$74,0)),'ABP REC Calc'!$C$75:$C$138,'ABP REC Spend'!$E144,'ABP REC Calc'!$B$75:$B$138,'ABP REC Spend'!$F144)/$C144,
IF(AND(K144&gt;0,(L$4-$G144)=(1+$B144)),K144*(1-Inputs_ByYear!$D$4),
(IF(AND((L$4-$G144)&lt;(21+$B144),(L$4-$G144)&gt;(1+$B144)),K144*(1-Inputs_ByYear!$D$4),0))))</f>
        <v>0</v>
      </c>
      <c r="M144" s="233">
        <f>IF(M$4=$G144+$B144,SUMIFS(INDEX('ABP REC Calc'!$G$75:$AB$138,,MATCH($I144,'ABP REC Calc'!$G$74:$AB$74,0)),'ABP REC Calc'!$C$75:$C$138,'ABP REC Spend'!$E144,'ABP REC Calc'!$B$75:$B$138,'ABP REC Spend'!$F144)/$C144,
IF(AND(L144&gt;0,(M$4-$G144)=(1+$B144)),L144*(1-Inputs_ByYear!$D$4),
(IF(AND((M$4-$G144)&lt;(21+$B144),(M$4-$G144)&gt;(1+$B144)),L144*(1-Inputs_ByYear!$D$4),0))))</f>
        <v>0</v>
      </c>
      <c r="N144" s="233">
        <f>IF(N$4=$G144+$B144,SUMIFS(INDEX('ABP REC Calc'!$G$75:$AB$138,,MATCH($I144,'ABP REC Calc'!$G$74:$AB$74,0)),'ABP REC Calc'!$C$75:$C$138,'ABP REC Spend'!$E144,'ABP REC Calc'!$B$75:$B$138,'ABP REC Spend'!$F144)/$C144,
IF(AND(M144&gt;0,(N$4-$G144)=(1+$B144)),M144*(1-Inputs_ByYear!$D$4),
(IF(AND((N$4-$G144)&lt;(21+$B144),(N$4-$G144)&gt;(1+$B144)),M144*(1-Inputs_ByYear!$D$4),0))))</f>
        <v>0</v>
      </c>
      <c r="O144" s="233">
        <f>IF(O$4=$G144+$B144,SUMIFS(INDEX('ABP REC Calc'!$G$75:$AB$138,,MATCH($I144,'ABP REC Calc'!$G$74:$AB$74,0)),'ABP REC Calc'!$C$75:$C$138,'ABP REC Spend'!$E144,'ABP REC Calc'!$B$75:$B$138,'ABP REC Spend'!$F144)/$C144,
IF(AND(N144&gt;0,(O$4-$G144)=(1+$B144)),N144*(1-Inputs_ByYear!$D$4),
(IF(AND((O$4-$G144)&lt;(21+$B144),(O$4-$G144)&gt;(1+$B144)),N144*(1-Inputs_ByYear!$D$4),0))))</f>
        <v>2148370.4059122112</v>
      </c>
      <c r="P144" s="233">
        <f>IF(P$4=$G144+$B144,SUMIFS(INDEX('ABP REC Calc'!$G$75:$AB$138,,MATCH($I144,'ABP REC Calc'!$G$74:$AB$74,0)),'ABP REC Calc'!$C$75:$C$138,'ABP REC Spend'!$E144,'ABP REC Calc'!$B$75:$B$138,'ABP REC Spend'!$F144)/$C144,
IF(AND(O144&gt;0,(P$4-$G144)=(1+$B144)),O144*(1-Inputs_ByYear!$D$4),
(IF(AND((P$4-$G144)&lt;(21+$B144),(P$4-$G144)&gt;(1+$B144)),O144*(1-Inputs_ByYear!$D$4),0))))</f>
        <v>2137628.5538826501</v>
      </c>
      <c r="Q144" s="233">
        <f>IF(Q$4=$G144+$B144,SUMIFS(INDEX('ABP REC Calc'!$G$75:$AB$138,,MATCH($I144,'ABP REC Calc'!$G$74:$AB$74,0)),'ABP REC Calc'!$C$75:$C$138,'ABP REC Spend'!$E144,'ABP REC Calc'!$B$75:$B$138,'ABP REC Spend'!$F144)/$C144,
IF(AND(P144&gt;0,(Q$4-$G144)=(1+$B144)),P144*(1-Inputs_ByYear!$D$4),
(IF(AND((Q$4-$G144)&lt;(21+$B144),(Q$4-$G144)&gt;(1+$B144)),P144*(1-Inputs_ByYear!$D$4),0))))</f>
        <v>2126940.411113237</v>
      </c>
      <c r="R144" s="233">
        <f>IF(R$4=$G144+$B144,SUMIFS(INDEX('ABP REC Calc'!$G$75:$AB$138,,MATCH($I144,'ABP REC Calc'!$G$74:$AB$74,0)),'ABP REC Calc'!$C$75:$C$138,'ABP REC Spend'!$E144,'ABP REC Calc'!$B$75:$B$138,'ABP REC Spend'!$F144)/$C144,
IF(AND(Q144&gt;0,(R$4-$G144)=(1+$B144)),Q144*(1-Inputs_ByYear!$D$4),
(IF(AND((R$4-$G144)&lt;(21+$B144),(R$4-$G144)&gt;(1+$B144)),Q144*(1-Inputs_ByYear!$D$4),0))))</f>
        <v>2116305.709057671</v>
      </c>
      <c r="S144" s="233">
        <f>IF(S$4=$G144+$B144,SUMIFS(INDEX('ABP REC Calc'!$G$75:$AB$138,,MATCH($I144,'ABP REC Calc'!$G$74:$AB$74,0)),'ABP REC Calc'!$C$75:$C$138,'ABP REC Spend'!$E144,'ABP REC Calc'!$B$75:$B$138,'ABP REC Spend'!$F144)/$C144,
IF(AND(R144&gt;0,(S$4-$G144)=(1+$B144)),R144*(1-Inputs_ByYear!$D$4),
(IF(AND((S$4-$G144)&lt;(21+$B144),(S$4-$G144)&gt;(1+$B144)),R144*(1-Inputs_ByYear!$D$4),0))))</f>
        <v>2105724.1805123826</v>
      </c>
      <c r="T144" s="233">
        <f>IF(T$4=$G144+$B144,SUMIFS(INDEX('ABP REC Calc'!$G$75:$AB$138,,MATCH($I144,'ABP REC Calc'!$G$74:$AB$74,0)),'ABP REC Calc'!$C$75:$C$138,'ABP REC Spend'!$E144,'ABP REC Calc'!$B$75:$B$138,'ABP REC Spend'!$F144)/$C144,
IF(AND(S144&gt;0,(T$4-$G144)=(1+$B144)),S144*(1-Inputs_ByYear!$D$4),
(IF(AND((T$4-$G144)&lt;(21+$B144),(T$4-$G144)&gt;(1+$B144)),S144*(1-Inputs_ByYear!$D$4),0))))</f>
        <v>2095195.5596098208</v>
      </c>
      <c r="U144" s="233">
        <f>IF(U$4=$G144+$B144,SUMIFS(INDEX('ABP REC Calc'!$G$75:$AB$138,,MATCH($I144,'ABP REC Calc'!$G$74:$AB$74,0)),'ABP REC Calc'!$C$75:$C$138,'ABP REC Spend'!$E144,'ABP REC Calc'!$B$75:$B$138,'ABP REC Spend'!$F144)/$C144,
IF(AND(T144&gt;0,(U$4-$G144)=(1+$B144)),T144*(1-Inputs_ByYear!$D$4),
(IF(AND((U$4-$G144)&lt;(21+$B144),(U$4-$G144)&gt;(1+$B144)),T144*(1-Inputs_ByYear!$D$4),0))))</f>
        <v>2084719.5818117717</v>
      </c>
      <c r="V144" s="233">
        <f>IF(V$4=$G144+$B144,SUMIFS(INDEX('ABP REC Calc'!$G$75:$AB$138,,MATCH($I144,'ABP REC Calc'!$G$74:$AB$74,0)),'ABP REC Calc'!$C$75:$C$138,'ABP REC Spend'!$E144,'ABP REC Calc'!$B$75:$B$138,'ABP REC Spend'!$F144)/$C144,
IF(AND(U144&gt;0,(V$4-$G144)=(1+$B144)),U144*(1-Inputs_ByYear!$D$4),
(IF(AND((V$4-$G144)&lt;(21+$B144),(V$4-$G144)&gt;(1+$B144)),U144*(1-Inputs_ByYear!$D$4),0))))</f>
        <v>2074295.9839027128</v>
      </c>
      <c r="W144" s="233">
        <f>IF(W$4=$G144+$B144,SUMIFS(INDEX('ABP REC Calc'!$G$75:$AB$138,,MATCH($I144,'ABP REC Calc'!$G$74:$AB$74,0)),'ABP REC Calc'!$C$75:$C$138,'ABP REC Spend'!$E144,'ABP REC Calc'!$B$75:$B$138,'ABP REC Spend'!$F144)/$C144,
IF(AND(V144&gt;0,(W$4-$G144)=(1+$B144)),V144*(1-Inputs_ByYear!$D$4),
(IF(AND((W$4-$G144)&lt;(21+$B144),(W$4-$G144)&gt;(1+$B144)),V144*(1-Inputs_ByYear!$D$4),0))))</f>
        <v>2063924.5039831991</v>
      </c>
      <c r="X144" s="233">
        <f>IF(X$4=$G144+$B144,SUMIFS(INDEX('ABP REC Calc'!$G$75:$AB$138,,MATCH($I144,'ABP REC Calc'!$G$74:$AB$74,0)),'ABP REC Calc'!$C$75:$C$138,'ABP REC Spend'!$E144,'ABP REC Calc'!$B$75:$B$138,'ABP REC Spend'!$F144)/$C144,
IF(AND(W144&gt;0,(X$4-$G144)=(1+$B144)),W144*(1-Inputs_ByYear!$D$4),
(IF(AND((X$4-$G144)&lt;(21+$B144),(X$4-$G144)&gt;(1+$B144)),W144*(1-Inputs_ByYear!$D$4),0))))</f>
        <v>2053604.8814632832</v>
      </c>
      <c r="Y144" s="233">
        <f>IF(Y$4=$G144+$B144,SUMIFS(INDEX('ABP REC Calc'!$G$75:$AB$138,,MATCH($I144,'ABP REC Calc'!$G$74:$AB$74,0)),'ABP REC Calc'!$C$75:$C$138,'ABP REC Spend'!$E144,'ABP REC Calc'!$B$75:$B$138,'ABP REC Spend'!$F144)/$C144,
IF(AND(X144&gt;0,(Y$4-$G144)=(1+$B144)),X144*(1-Inputs_ByYear!$D$4),
(IF(AND((Y$4-$G144)&lt;(21+$B144),(Y$4-$G144)&gt;(1+$B144)),X144*(1-Inputs_ByYear!$D$4),0))))</f>
        <v>2043336.8570559667</v>
      </c>
      <c r="Z144" s="233">
        <f>IF(Z$4=$G144+$B144,SUMIFS(INDEX('ABP REC Calc'!$G$75:$AB$138,,MATCH($I144,'ABP REC Calc'!$G$74:$AB$74,0)),'ABP REC Calc'!$C$75:$C$138,'ABP REC Spend'!$E144,'ABP REC Calc'!$B$75:$B$138,'ABP REC Spend'!$F144)/$C144,
IF(AND(Y144&gt;0,(Z$4-$G144)=(1+$B144)),Y144*(1-Inputs_ByYear!$D$4),
(IF(AND((Z$4-$G144)&lt;(21+$B144),(Z$4-$G144)&gt;(1+$B144)),Y144*(1-Inputs_ByYear!$D$4),0))))</f>
        <v>2033120.1727706869</v>
      </c>
      <c r="AA144" s="233">
        <f>IF(AA$4=$G144+$B144,SUMIFS(INDEX('ABP REC Calc'!$G$75:$AB$138,,MATCH($I144,'ABP REC Calc'!$G$74:$AB$74,0)),'ABP REC Calc'!$C$75:$C$138,'ABP REC Spend'!$E144,'ABP REC Calc'!$B$75:$B$138,'ABP REC Spend'!$F144)/$C144,
IF(AND(Z144&gt;0,(AA$4-$G144)=(1+$B144)),Z144*(1-Inputs_ByYear!$D$4),
(IF(AND((AA$4-$G144)&lt;(21+$B144),(AA$4-$G144)&gt;(1+$B144)),Z144*(1-Inputs_ByYear!$D$4),0))))</f>
        <v>2022954.5719068334</v>
      </c>
      <c r="AB144" s="233">
        <f>IF(AB$4=$G144+$B144,SUMIFS(INDEX('ABP REC Calc'!$G$75:$AB$138,,MATCH($I144,'ABP REC Calc'!$G$74:$AB$74,0)),'ABP REC Calc'!$C$75:$C$138,'ABP REC Spend'!$E144,'ABP REC Calc'!$B$75:$B$138,'ABP REC Spend'!$F144)/$C144,
IF(AND(AA144&gt;0,(AB$4-$G144)=(1+$B144)),AA144*(1-Inputs_ByYear!$D$4),
(IF(AND((AB$4-$G144)&lt;(21+$B144),(AB$4-$G144)&gt;(1+$B144)),AA144*(1-Inputs_ByYear!$D$4),0))))</f>
        <v>2012839.7990472992</v>
      </c>
      <c r="AC144" s="233">
        <f>IF(AC$4=$G144+$B144,SUMIFS(INDEX('ABP REC Calc'!$G$75:$AB$138,,MATCH($I144,'ABP REC Calc'!$G$74:$AB$74,0)),'ABP REC Calc'!$C$75:$C$138,'ABP REC Spend'!$E144,'ABP REC Calc'!$B$75:$B$138,'ABP REC Spend'!$F144)/$C144,
IF(AND(AB144&gt;0,(AC$4-$G144)=(1+$B144)),AB144*(1-Inputs_ByYear!$D$4),
(IF(AND((AC$4-$G144)&lt;(21+$B144),(AC$4-$G144)&gt;(1+$B144)),AB144*(1-Inputs_ByYear!$D$4),0))))</f>
        <v>2002775.6000520627</v>
      </c>
      <c r="AD144" s="233">
        <f>IF(AD$4=$G144+$B144,SUMIFS(INDEX('ABP REC Calc'!$G$75:$AB$138,,MATCH($I144,'ABP REC Calc'!$G$74:$AB$74,0)),'ABP REC Calc'!$C$75:$C$138,'ABP REC Spend'!$E144,'ABP REC Calc'!$B$75:$B$138,'ABP REC Spend'!$F144)/$C144,
IF(AND(AC144&gt;0,(AD$4-$G144)=(1+$B144)),AC144*(1-Inputs_ByYear!$D$4),
(IF(AND((AD$4-$G144)&lt;(21+$B144),(AD$4-$G144)&gt;(1+$B144)),AC144*(1-Inputs_ByYear!$D$4),0))))</f>
        <v>1992761.7220518023</v>
      </c>
      <c r="AE144" s="233">
        <f>IF(AE$4=$G144+$B144,SUMIFS(INDEX('ABP REC Calc'!$G$75:$AB$138,,MATCH($I144,'ABP REC Calc'!$G$74:$AB$74,0)),'ABP REC Calc'!$C$75:$C$138,'ABP REC Spend'!$E144,'ABP REC Calc'!$B$75:$B$138,'ABP REC Spend'!$F144)/$C144,
IF(AND(AD144&gt;0,(AE$4-$G144)=(1+$B144)),AD144*(1-Inputs_ByYear!$D$4),
(IF(AND((AE$4-$G144)&lt;(21+$B144),(AE$4-$G144)&gt;(1+$B144)),AD144*(1-Inputs_ByYear!$D$4),0))))</f>
        <v>1982797.9134415432</v>
      </c>
      <c r="AF144" s="233">
        <f>IF(AF$4=$G144+$B144,SUMIFS(INDEX('ABP REC Calc'!$G$75:$AB$138,,MATCH($I144,'ABP REC Calc'!$G$74:$AB$74,0)),'ABP REC Calc'!$C$75:$C$138,'ABP REC Spend'!$E144,'ABP REC Calc'!$B$75:$B$138,'ABP REC Spend'!$F144)/$C144,
IF(AND(AE144&gt;0,(AF$4-$G144)=(1+$B144)),AE144*(1-Inputs_ByYear!$D$4),
(IF(AND((AF$4-$G144)&lt;(21+$B144),(AF$4-$G144)&gt;(1+$B144)),AE144*(1-Inputs_ByYear!$D$4),0))))</f>
        <v>1972883.9238743356</v>
      </c>
      <c r="AG144" s="233">
        <f>IF(AG$4=$G144+$B144,SUMIFS(INDEX('ABP REC Calc'!$G$75:$AB$138,,MATCH($I144,'ABP REC Calc'!$G$74:$AB$74,0)),'ABP REC Calc'!$C$75:$C$138,'ABP REC Spend'!$E144,'ABP REC Calc'!$B$75:$B$138,'ABP REC Spend'!$F144)/$C144,
IF(AND(AF144&gt;0,(AG$4-$G144)=(1+$B144)),AF144*(1-Inputs_ByYear!$D$4),
(IF(AND((AG$4-$G144)&lt;(21+$B144),(AG$4-$G144)&gt;(1+$B144)),AF144*(1-Inputs_ByYear!$D$4),0))))</f>
        <v>1963019.5042549639</v>
      </c>
      <c r="AH144" s="233">
        <f>IF(AH$4=$G144+$B144,SUMIFS(INDEX('ABP REC Calc'!$G$75:$AB$138,,MATCH($I144,'ABP REC Calc'!$G$74:$AB$74,0)),'ABP REC Calc'!$C$75:$C$138,'ABP REC Spend'!$E144,'ABP REC Calc'!$B$75:$B$138,'ABP REC Spend'!$F144)/$C144,
IF(AND(AG144&gt;0,(AH$4-$G144)=(1+$B144)),AG144*(1-Inputs_ByYear!$D$4),
(IF(AND((AH$4-$G144)&lt;(21+$B144),(AH$4-$G144)&gt;(1+$B144)),AG144*(1-Inputs_ByYear!$D$4),0))))</f>
        <v>1953204.4067336891</v>
      </c>
    </row>
    <row r="145" spans="2:34" ht="14.75" customHeight="1" x14ac:dyDescent="0.25">
      <c r="B145" s="332" cm="1">
        <f t="array" ref="B145">INDEX(Inputs_ByYear!$D$78:$D$83, MATCH('ABP REC Spend'!$E145, Inputs_ByYear!$B$78:$B$83,0),)</f>
        <v>2</v>
      </c>
      <c r="C145" s="332" cm="1">
        <f t="array" ref="C145">INDEX(Inputs_ByYear!$D$60:$D$65, MATCH('ABP REC Spend'!$E145,Inputs_ByYear!$B$60:$B$65,0),)</f>
        <v>20</v>
      </c>
      <c r="D145" s="332" t="str" cm="1">
        <f t="array" ref="D145">INDEX(Inputs_ByYear!$D$69:$D$74, MATCH('ABP REC Spend'!$E145, Inputs_ByYear!$B$69:$B$74,0),)</f>
        <v>n/a</v>
      </c>
      <c r="E145" s="222" t="s">
        <v>248</v>
      </c>
      <c r="F145" s="219" t="s">
        <v>258</v>
      </c>
      <c r="G145" s="219">
        <f t="shared" si="7"/>
        <v>2028</v>
      </c>
      <c r="H145" s="219"/>
      <c r="I145" s="227" t="s">
        <v>26</v>
      </c>
      <c r="J145" s="234">
        <v>0</v>
      </c>
      <c r="K145" s="234">
        <v>0</v>
      </c>
      <c r="L145" s="233">
        <f>IF(L$4=$G145+$B145,SUMIFS(INDEX('ABP REC Calc'!$G$75:$AB$138,,MATCH($I145,'ABP REC Calc'!$G$74:$AB$74,0)),'ABP REC Calc'!$C$75:$C$138,'ABP REC Spend'!$E145,'ABP REC Calc'!$B$75:$B$138,'ABP REC Spend'!$F145)/$C145,
IF(AND(K145&gt;0,(L$4-$G145)=(1+$B145)),K145*(1-Inputs_ByYear!$D$4),
(IF(AND((L$4-$G145)&lt;(21+$B145),(L$4-$G145)&gt;(1+$B145)),K145*(1-Inputs_ByYear!$D$4),0))))</f>
        <v>0</v>
      </c>
      <c r="M145" s="233">
        <f>IF(M$4=$G145+$B145,SUMIFS(INDEX('ABP REC Calc'!$G$75:$AB$138,,MATCH($I145,'ABP REC Calc'!$G$74:$AB$74,0)),'ABP REC Calc'!$C$75:$C$138,'ABP REC Spend'!$E145,'ABP REC Calc'!$B$75:$B$138,'ABP REC Spend'!$F145)/$C145,
IF(AND(L145&gt;0,(M$4-$G145)=(1+$B145)),L145*(1-Inputs_ByYear!$D$4),
(IF(AND((M$4-$G145)&lt;(21+$B145),(M$4-$G145)&gt;(1+$B145)),L145*(1-Inputs_ByYear!$D$4),0))))</f>
        <v>0</v>
      </c>
      <c r="N145" s="233">
        <f>IF(N$4=$G145+$B145,SUMIFS(INDEX('ABP REC Calc'!$G$75:$AB$138,,MATCH($I145,'ABP REC Calc'!$G$74:$AB$74,0)),'ABP REC Calc'!$C$75:$C$138,'ABP REC Spend'!$E145,'ABP REC Calc'!$B$75:$B$138,'ABP REC Spend'!$F145)/$C145,
IF(AND(M145&gt;0,(N$4-$G145)=(1+$B145)),M145*(1-Inputs_ByYear!$D$4),
(IF(AND((N$4-$G145)&lt;(21+$B145),(N$4-$G145)&gt;(1+$B145)),M145*(1-Inputs_ByYear!$D$4),0))))</f>
        <v>0</v>
      </c>
      <c r="O145" s="233">
        <f>IF(O$4=$G145+$B145,SUMIFS(INDEX('ABP REC Calc'!$G$75:$AB$138,,MATCH($I145,'ABP REC Calc'!$G$74:$AB$74,0)),'ABP REC Calc'!$C$75:$C$138,'ABP REC Spend'!$E145,'ABP REC Calc'!$B$75:$B$138,'ABP REC Spend'!$F145)/$C145,
IF(AND(N145&gt;0,(O$4-$G145)=(1+$B145)),N145*(1-Inputs_ByYear!$D$4),
(IF(AND((O$4-$G145)&lt;(21+$B145),(O$4-$G145)&gt;(1+$B145)),N145*(1-Inputs_ByYear!$D$4),0))))</f>
        <v>0</v>
      </c>
      <c r="P145" s="233">
        <f>IF(P$4=$G145+$B145,SUMIFS(INDEX('ABP REC Calc'!$G$75:$AB$138,,MATCH($I145,'ABP REC Calc'!$G$74:$AB$74,0)),'ABP REC Calc'!$C$75:$C$138,'ABP REC Spend'!$E145,'ABP REC Calc'!$B$75:$B$138,'ABP REC Spend'!$F145)/$C145,
IF(AND(O145&gt;0,(P$4-$G145)=(1+$B145)),O145*(1-Inputs_ByYear!$D$4),
(IF(AND((P$4-$G145)&lt;(21+$B145),(P$4-$G145)&gt;(1+$B145)),O145*(1-Inputs_ByYear!$D$4),0))))</f>
        <v>2126886.701853089</v>
      </c>
      <c r="Q145" s="233">
        <f>IF(Q$4=$G145+$B145,SUMIFS(INDEX('ABP REC Calc'!$G$75:$AB$138,,MATCH($I145,'ABP REC Calc'!$G$74:$AB$74,0)),'ABP REC Calc'!$C$75:$C$138,'ABP REC Spend'!$E145,'ABP REC Calc'!$B$75:$B$138,'ABP REC Spend'!$F145)/$C145,
IF(AND(P145&gt;0,(Q$4-$G145)=(1+$B145)),P145*(1-Inputs_ByYear!$D$4),
(IF(AND((Q$4-$G145)&lt;(21+$B145),(Q$4-$G145)&gt;(1+$B145)),P145*(1-Inputs_ByYear!$D$4),0))))</f>
        <v>2116252.2683438235</v>
      </c>
      <c r="R145" s="233">
        <f>IF(R$4=$G145+$B145,SUMIFS(INDEX('ABP REC Calc'!$G$75:$AB$138,,MATCH($I145,'ABP REC Calc'!$G$74:$AB$74,0)),'ABP REC Calc'!$C$75:$C$138,'ABP REC Spend'!$E145,'ABP REC Calc'!$B$75:$B$138,'ABP REC Spend'!$F145)/$C145,
IF(AND(Q145&gt;0,(R$4-$G145)=(1+$B145)),Q145*(1-Inputs_ByYear!$D$4),
(IF(AND((R$4-$G145)&lt;(21+$B145),(R$4-$G145)&gt;(1+$B145)),Q145*(1-Inputs_ByYear!$D$4),0))))</f>
        <v>2105671.0070021045</v>
      </c>
      <c r="S145" s="233">
        <f>IF(S$4=$G145+$B145,SUMIFS(INDEX('ABP REC Calc'!$G$75:$AB$138,,MATCH($I145,'ABP REC Calc'!$G$74:$AB$74,0)),'ABP REC Calc'!$C$75:$C$138,'ABP REC Spend'!$E145,'ABP REC Calc'!$B$75:$B$138,'ABP REC Spend'!$F145)/$C145,
IF(AND(R145&gt;0,(S$4-$G145)=(1+$B145)),R145*(1-Inputs_ByYear!$D$4),
(IF(AND((S$4-$G145)&lt;(21+$B145),(S$4-$G145)&gt;(1+$B145)),R145*(1-Inputs_ByYear!$D$4),0))))</f>
        <v>2095142.651967094</v>
      </c>
      <c r="T145" s="233">
        <f>IF(T$4=$G145+$B145,SUMIFS(INDEX('ABP REC Calc'!$G$75:$AB$138,,MATCH($I145,'ABP REC Calc'!$G$74:$AB$74,0)),'ABP REC Calc'!$C$75:$C$138,'ABP REC Spend'!$E145,'ABP REC Calc'!$B$75:$B$138,'ABP REC Spend'!$F145)/$C145,
IF(AND(S145&gt;0,(T$4-$G145)=(1+$B145)),S145*(1-Inputs_ByYear!$D$4),
(IF(AND((T$4-$G145)&lt;(21+$B145),(T$4-$G145)&gt;(1+$B145)),S145*(1-Inputs_ByYear!$D$4),0))))</f>
        <v>2084666.9387072586</v>
      </c>
      <c r="U145" s="233">
        <f>IF(U$4=$G145+$B145,SUMIFS(INDEX('ABP REC Calc'!$G$75:$AB$138,,MATCH($I145,'ABP REC Calc'!$G$74:$AB$74,0)),'ABP REC Calc'!$C$75:$C$138,'ABP REC Spend'!$E145,'ABP REC Calc'!$B$75:$B$138,'ABP REC Spend'!$F145)/$C145,
IF(AND(T145&gt;0,(U$4-$G145)=(1+$B145)),T145*(1-Inputs_ByYear!$D$4),
(IF(AND((U$4-$G145)&lt;(21+$B145),(U$4-$G145)&gt;(1+$B145)),T145*(1-Inputs_ByYear!$D$4),0))))</f>
        <v>2074243.6040137222</v>
      </c>
      <c r="V145" s="233">
        <f>IF(V$4=$G145+$B145,SUMIFS(INDEX('ABP REC Calc'!$G$75:$AB$138,,MATCH($I145,'ABP REC Calc'!$G$74:$AB$74,0)),'ABP REC Calc'!$C$75:$C$138,'ABP REC Spend'!$E145,'ABP REC Calc'!$B$75:$B$138,'ABP REC Spend'!$F145)/$C145,
IF(AND(U145&gt;0,(V$4-$G145)=(1+$B145)),U145*(1-Inputs_ByYear!$D$4),
(IF(AND((V$4-$G145)&lt;(21+$B145),(V$4-$G145)&gt;(1+$B145)),U145*(1-Inputs_ByYear!$D$4),0))))</f>
        <v>2063872.3859936534</v>
      </c>
      <c r="W145" s="233">
        <f>IF(W$4=$G145+$B145,SUMIFS(INDEX('ABP REC Calc'!$G$75:$AB$138,,MATCH($I145,'ABP REC Calc'!$G$74:$AB$74,0)),'ABP REC Calc'!$C$75:$C$138,'ABP REC Spend'!$E145,'ABP REC Calc'!$B$75:$B$138,'ABP REC Spend'!$F145)/$C145,
IF(AND(V145&gt;0,(W$4-$G145)=(1+$B145)),V145*(1-Inputs_ByYear!$D$4),
(IF(AND((W$4-$G145)&lt;(21+$B145),(W$4-$G145)&gt;(1+$B145)),V145*(1-Inputs_ByYear!$D$4),0))))</f>
        <v>2053553.0240636852</v>
      </c>
      <c r="X145" s="233">
        <f>IF(X$4=$G145+$B145,SUMIFS(INDEX('ABP REC Calc'!$G$75:$AB$138,,MATCH($I145,'ABP REC Calc'!$G$74:$AB$74,0)),'ABP REC Calc'!$C$75:$C$138,'ABP REC Spend'!$E145,'ABP REC Calc'!$B$75:$B$138,'ABP REC Spend'!$F145)/$C145,
IF(AND(W145&gt;0,(X$4-$G145)=(1+$B145)),W145*(1-Inputs_ByYear!$D$4),
(IF(AND((X$4-$G145)&lt;(21+$B145),(X$4-$G145)&gt;(1+$B145)),W145*(1-Inputs_ByYear!$D$4),0))))</f>
        <v>2043285.2589433668</v>
      </c>
      <c r="Y145" s="233">
        <f>IF(Y$4=$G145+$B145,SUMIFS(INDEX('ABP REC Calc'!$G$75:$AB$138,,MATCH($I145,'ABP REC Calc'!$G$74:$AB$74,0)),'ABP REC Calc'!$C$75:$C$138,'ABP REC Spend'!$E145,'ABP REC Calc'!$B$75:$B$138,'ABP REC Spend'!$F145)/$C145,
IF(AND(X145&gt;0,(Y$4-$G145)=(1+$B145)),X145*(1-Inputs_ByYear!$D$4),
(IF(AND((Y$4-$G145)&lt;(21+$B145),(Y$4-$G145)&gt;(1+$B145)),X145*(1-Inputs_ByYear!$D$4),0))))</f>
        <v>2033068.83264865</v>
      </c>
      <c r="Z145" s="233">
        <f>IF(Z$4=$G145+$B145,SUMIFS(INDEX('ABP REC Calc'!$G$75:$AB$138,,MATCH($I145,'ABP REC Calc'!$G$74:$AB$74,0)),'ABP REC Calc'!$C$75:$C$138,'ABP REC Spend'!$E145,'ABP REC Calc'!$B$75:$B$138,'ABP REC Spend'!$F145)/$C145,
IF(AND(Y145&gt;0,(Z$4-$G145)=(1+$B145)),Y145*(1-Inputs_ByYear!$D$4),
(IF(AND((Z$4-$G145)&lt;(21+$B145),(Z$4-$G145)&gt;(1+$B145)),Y145*(1-Inputs_ByYear!$D$4),0))))</f>
        <v>2022903.4884854069</v>
      </c>
      <c r="AA145" s="233">
        <f>IF(AA$4=$G145+$B145,SUMIFS(INDEX('ABP REC Calc'!$G$75:$AB$138,,MATCH($I145,'ABP REC Calc'!$G$74:$AB$74,0)),'ABP REC Calc'!$C$75:$C$138,'ABP REC Spend'!$E145,'ABP REC Calc'!$B$75:$B$138,'ABP REC Spend'!$F145)/$C145,
IF(AND(Z145&gt;0,(AA$4-$G145)=(1+$B145)),Z145*(1-Inputs_ByYear!$D$4),
(IF(AND((AA$4-$G145)&lt;(21+$B145),(AA$4-$G145)&gt;(1+$B145)),Z145*(1-Inputs_ByYear!$D$4),0))))</f>
        <v>2012788.9710429797</v>
      </c>
      <c r="AB145" s="233">
        <f>IF(AB$4=$G145+$B145,SUMIFS(INDEX('ABP REC Calc'!$G$75:$AB$138,,MATCH($I145,'ABP REC Calc'!$G$74:$AB$74,0)),'ABP REC Calc'!$C$75:$C$138,'ABP REC Spend'!$E145,'ABP REC Calc'!$B$75:$B$138,'ABP REC Spend'!$F145)/$C145,
IF(AND(AA145&gt;0,(AB$4-$G145)=(1+$B145)),AA145*(1-Inputs_ByYear!$D$4),
(IF(AND((AB$4-$G145)&lt;(21+$B145),(AB$4-$G145)&gt;(1+$B145)),AA145*(1-Inputs_ByYear!$D$4),0))))</f>
        <v>2002725.0261877649</v>
      </c>
      <c r="AC145" s="233">
        <f>IF(AC$4=$G145+$B145,SUMIFS(INDEX('ABP REC Calc'!$G$75:$AB$138,,MATCH($I145,'ABP REC Calc'!$G$74:$AB$74,0)),'ABP REC Calc'!$C$75:$C$138,'ABP REC Spend'!$E145,'ABP REC Calc'!$B$75:$B$138,'ABP REC Spend'!$F145)/$C145,
IF(AND(AB145&gt;0,(AC$4-$G145)=(1+$B145)),AB145*(1-Inputs_ByYear!$D$4),
(IF(AND((AC$4-$G145)&lt;(21+$B145),(AC$4-$G145)&gt;(1+$B145)),AB145*(1-Inputs_ByYear!$D$4),0))))</f>
        <v>1992711.4010568261</v>
      </c>
      <c r="AD145" s="233">
        <f>IF(AD$4=$G145+$B145,SUMIFS(INDEX('ABP REC Calc'!$G$75:$AB$138,,MATCH($I145,'ABP REC Calc'!$G$74:$AB$74,0)),'ABP REC Calc'!$C$75:$C$138,'ABP REC Spend'!$E145,'ABP REC Calc'!$B$75:$B$138,'ABP REC Spend'!$F145)/$C145,
IF(AND(AC145&gt;0,(AD$4-$G145)=(1+$B145)),AC145*(1-Inputs_ByYear!$D$4),
(IF(AND((AD$4-$G145)&lt;(21+$B145),(AD$4-$G145)&gt;(1+$B145)),AC145*(1-Inputs_ByYear!$D$4),0))))</f>
        <v>1982747.844051542</v>
      </c>
      <c r="AE145" s="233">
        <f>IF(AE$4=$G145+$B145,SUMIFS(INDEX('ABP REC Calc'!$G$75:$AB$138,,MATCH($I145,'ABP REC Calc'!$G$74:$AB$74,0)),'ABP REC Calc'!$C$75:$C$138,'ABP REC Spend'!$E145,'ABP REC Calc'!$B$75:$B$138,'ABP REC Spend'!$F145)/$C145,
IF(AND(AD145&gt;0,(AE$4-$G145)=(1+$B145)),AD145*(1-Inputs_ByYear!$D$4),
(IF(AND((AE$4-$G145)&lt;(21+$B145),(AE$4-$G145)&gt;(1+$B145)),AD145*(1-Inputs_ByYear!$D$4),0))))</f>
        <v>1972834.1048312844</v>
      </c>
      <c r="AF145" s="233">
        <f>IF(AF$4=$G145+$B145,SUMIFS(INDEX('ABP REC Calc'!$G$75:$AB$138,,MATCH($I145,'ABP REC Calc'!$G$74:$AB$74,0)),'ABP REC Calc'!$C$75:$C$138,'ABP REC Spend'!$E145,'ABP REC Calc'!$B$75:$B$138,'ABP REC Spend'!$F145)/$C145,
IF(AND(AE145&gt;0,(AF$4-$G145)=(1+$B145)),AE145*(1-Inputs_ByYear!$D$4),
(IF(AND((AF$4-$G145)&lt;(21+$B145),(AF$4-$G145)&gt;(1+$B145)),AE145*(1-Inputs_ByYear!$D$4),0))))</f>
        <v>1962969.934307128</v>
      </c>
      <c r="AG145" s="233">
        <f>IF(AG$4=$G145+$B145,SUMIFS(INDEX('ABP REC Calc'!$G$75:$AB$138,,MATCH($I145,'ABP REC Calc'!$G$74:$AB$74,0)),'ABP REC Calc'!$C$75:$C$138,'ABP REC Spend'!$E145,'ABP REC Calc'!$B$75:$B$138,'ABP REC Spend'!$F145)/$C145,
IF(AND(AF145&gt;0,(AG$4-$G145)=(1+$B145)),AF145*(1-Inputs_ByYear!$D$4),
(IF(AND((AG$4-$G145)&lt;(21+$B145),(AG$4-$G145)&gt;(1+$B145)),AF145*(1-Inputs_ByYear!$D$4),0))))</f>
        <v>1953155.0846355923</v>
      </c>
      <c r="AH145" s="233">
        <f>IF(AH$4=$G145+$B145,SUMIFS(INDEX('ABP REC Calc'!$G$75:$AB$138,,MATCH($I145,'ABP REC Calc'!$G$74:$AB$74,0)),'ABP REC Calc'!$C$75:$C$138,'ABP REC Spend'!$E145,'ABP REC Calc'!$B$75:$B$138,'ABP REC Spend'!$F145)/$C145,
IF(AND(AG145&gt;0,(AH$4-$G145)=(1+$B145)),AG145*(1-Inputs_ByYear!$D$4),
(IF(AND((AH$4-$G145)&lt;(21+$B145),(AH$4-$G145)&gt;(1+$B145)),AG145*(1-Inputs_ByYear!$D$4),0))))</f>
        <v>1943389.3092124143</v>
      </c>
    </row>
    <row r="146" spans="2:34" ht="14.75" customHeight="1" x14ac:dyDescent="0.25">
      <c r="B146" s="332" cm="1">
        <f t="array" ref="B146">INDEX(Inputs_ByYear!$D$78:$D$83, MATCH('ABP REC Spend'!$E146, Inputs_ByYear!$B$78:$B$83,0),)</f>
        <v>2</v>
      </c>
      <c r="C146" s="332" cm="1">
        <f t="array" ref="C146">INDEX(Inputs_ByYear!$D$60:$D$65, MATCH('ABP REC Spend'!$E146,Inputs_ByYear!$B$60:$B$65,0),)</f>
        <v>20</v>
      </c>
      <c r="D146" s="332" t="str" cm="1">
        <f t="array" ref="D146">INDEX(Inputs_ByYear!$D$69:$D$74, MATCH('ABP REC Spend'!$E146, Inputs_ByYear!$B$69:$B$74,0),)</f>
        <v>n/a</v>
      </c>
      <c r="E146" s="222" t="s">
        <v>248</v>
      </c>
      <c r="F146" s="219" t="s">
        <v>258</v>
      </c>
      <c r="G146" s="219">
        <f t="shared" si="7"/>
        <v>2029</v>
      </c>
      <c r="H146" s="219"/>
      <c r="I146" s="227" t="s">
        <v>27</v>
      </c>
      <c r="J146" s="234">
        <v>0</v>
      </c>
      <c r="K146" s="234">
        <v>0</v>
      </c>
      <c r="L146" s="233">
        <f>IF(L$4=$G146+$B146,SUMIFS(INDEX('ABP REC Calc'!$G$75:$AB$138,,MATCH($I146,'ABP REC Calc'!$G$74:$AB$74,0)),'ABP REC Calc'!$C$75:$C$138,'ABP REC Spend'!$E146,'ABP REC Calc'!$B$75:$B$138,'ABP REC Spend'!$F146)/$C146,
IF(AND(K146&gt;0,(L$4-$G146)=(1+$B146)),K146*(1-Inputs_ByYear!$D$4),
(IF(AND((L$4-$G146)&lt;(21+$B146),(L$4-$G146)&gt;(1+$B146)),K146*(1-Inputs_ByYear!$D$4),0))))</f>
        <v>0</v>
      </c>
      <c r="M146" s="233">
        <f>IF(M$4=$G146+$B146,SUMIFS(INDEX('ABP REC Calc'!$G$75:$AB$138,,MATCH($I146,'ABP REC Calc'!$G$74:$AB$74,0)),'ABP REC Calc'!$C$75:$C$138,'ABP REC Spend'!$E146,'ABP REC Calc'!$B$75:$B$138,'ABP REC Spend'!$F146)/$C146,
IF(AND(L146&gt;0,(M$4-$G146)=(1+$B146)),L146*(1-Inputs_ByYear!$D$4),
(IF(AND((M$4-$G146)&lt;(21+$B146),(M$4-$G146)&gt;(1+$B146)),L146*(1-Inputs_ByYear!$D$4),0))))</f>
        <v>0</v>
      </c>
      <c r="N146" s="233">
        <f>IF(N$4=$G146+$B146,SUMIFS(INDEX('ABP REC Calc'!$G$75:$AB$138,,MATCH($I146,'ABP REC Calc'!$G$74:$AB$74,0)),'ABP REC Calc'!$C$75:$C$138,'ABP REC Spend'!$E146,'ABP REC Calc'!$B$75:$B$138,'ABP REC Spend'!$F146)/$C146,
IF(AND(M146&gt;0,(N$4-$G146)=(1+$B146)),M146*(1-Inputs_ByYear!$D$4),
(IF(AND((N$4-$G146)&lt;(21+$B146),(N$4-$G146)&gt;(1+$B146)),M146*(1-Inputs_ByYear!$D$4),0))))</f>
        <v>0</v>
      </c>
      <c r="O146" s="233">
        <f>IF(O$4=$G146+$B146,SUMIFS(INDEX('ABP REC Calc'!$G$75:$AB$138,,MATCH($I146,'ABP REC Calc'!$G$74:$AB$74,0)),'ABP REC Calc'!$C$75:$C$138,'ABP REC Spend'!$E146,'ABP REC Calc'!$B$75:$B$138,'ABP REC Spend'!$F146)/$C146,
IF(AND(N146&gt;0,(O$4-$G146)=(1+$B146)),N146*(1-Inputs_ByYear!$D$4),
(IF(AND((O$4-$G146)&lt;(21+$B146),(O$4-$G146)&gt;(1+$B146)),N146*(1-Inputs_ByYear!$D$4),0))))</f>
        <v>0</v>
      </c>
      <c r="P146" s="233">
        <f>IF(P$4=$G146+$B146,SUMIFS(INDEX('ABP REC Calc'!$G$75:$AB$138,,MATCH($I146,'ABP REC Calc'!$G$74:$AB$74,0)),'ABP REC Calc'!$C$75:$C$138,'ABP REC Spend'!$E146,'ABP REC Calc'!$B$75:$B$138,'ABP REC Spend'!$F146)/$C146,
IF(AND(O146&gt;0,(P$4-$G146)=(1+$B146)),O146*(1-Inputs_ByYear!$D$4),
(IF(AND((P$4-$G146)&lt;(21+$B146),(P$4-$G146)&gt;(1+$B146)),O146*(1-Inputs_ByYear!$D$4),0))))</f>
        <v>0</v>
      </c>
      <c r="Q146" s="233">
        <f>IF(Q$4=$G146+$B146,SUMIFS(INDEX('ABP REC Calc'!$G$75:$AB$138,,MATCH($I146,'ABP REC Calc'!$G$74:$AB$74,0)),'ABP REC Calc'!$C$75:$C$138,'ABP REC Spend'!$E146,'ABP REC Calc'!$B$75:$B$138,'ABP REC Spend'!$F146)/$C146,
IF(AND(P146&gt;0,(Q$4-$G146)=(1+$B146)),P146*(1-Inputs_ByYear!$D$4),
(IF(AND((Q$4-$G146)&lt;(21+$B146),(Q$4-$G146)&gt;(1+$B146)),P146*(1-Inputs_ByYear!$D$4),0))))</f>
        <v>2526741.4018014697</v>
      </c>
      <c r="R146" s="233">
        <f>IF(R$4=$G146+$B146,SUMIFS(INDEX('ABP REC Calc'!$G$75:$AB$138,,MATCH($I146,'ABP REC Calc'!$G$74:$AB$74,0)),'ABP REC Calc'!$C$75:$C$138,'ABP REC Spend'!$E146,'ABP REC Calc'!$B$75:$B$138,'ABP REC Spend'!$F146)/$C146,
IF(AND(Q146&gt;0,(R$4-$G146)=(1+$B146)),Q146*(1-Inputs_ByYear!$D$4),
(IF(AND((R$4-$G146)&lt;(21+$B146),(R$4-$G146)&gt;(1+$B146)),Q146*(1-Inputs_ByYear!$D$4),0))))</f>
        <v>2514107.6947924625</v>
      </c>
      <c r="S146" s="233">
        <f>IF(S$4=$G146+$B146,SUMIFS(INDEX('ABP REC Calc'!$G$75:$AB$138,,MATCH($I146,'ABP REC Calc'!$G$74:$AB$74,0)),'ABP REC Calc'!$C$75:$C$138,'ABP REC Spend'!$E146,'ABP REC Calc'!$B$75:$B$138,'ABP REC Spend'!$F146)/$C146,
IF(AND(R146&gt;0,(S$4-$G146)=(1+$B146)),R146*(1-Inputs_ByYear!$D$4),
(IF(AND((S$4-$G146)&lt;(21+$B146),(S$4-$G146)&gt;(1+$B146)),R146*(1-Inputs_ByYear!$D$4),0))))</f>
        <v>2501537.1563185002</v>
      </c>
      <c r="T146" s="233">
        <f>IF(T$4=$G146+$B146,SUMIFS(INDEX('ABP REC Calc'!$G$75:$AB$138,,MATCH($I146,'ABP REC Calc'!$G$74:$AB$74,0)),'ABP REC Calc'!$C$75:$C$138,'ABP REC Spend'!$E146,'ABP REC Calc'!$B$75:$B$138,'ABP REC Spend'!$F146)/$C146,
IF(AND(S146&gt;0,(T$4-$G146)=(1+$B146)),S146*(1-Inputs_ByYear!$D$4),
(IF(AND((T$4-$G146)&lt;(21+$B146),(T$4-$G146)&gt;(1+$B146)),S146*(1-Inputs_ByYear!$D$4),0))))</f>
        <v>2489029.4705369077</v>
      </c>
      <c r="U146" s="233">
        <f>IF(U$4=$G146+$B146,SUMIFS(INDEX('ABP REC Calc'!$G$75:$AB$138,,MATCH($I146,'ABP REC Calc'!$G$74:$AB$74,0)),'ABP REC Calc'!$C$75:$C$138,'ABP REC Spend'!$E146,'ABP REC Calc'!$B$75:$B$138,'ABP REC Spend'!$F146)/$C146,
IF(AND(T146&gt;0,(U$4-$G146)=(1+$B146)),T146*(1-Inputs_ByYear!$D$4),
(IF(AND((U$4-$G146)&lt;(21+$B146),(U$4-$G146)&gt;(1+$B146)),T146*(1-Inputs_ByYear!$D$4),0))))</f>
        <v>2476584.3231842229</v>
      </c>
      <c r="V146" s="233">
        <f>IF(V$4=$G146+$B146,SUMIFS(INDEX('ABP REC Calc'!$G$75:$AB$138,,MATCH($I146,'ABP REC Calc'!$G$74:$AB$74,0)),'ABP REC Calc'!$C$75:$C$138,'ABP REC Spend'!$E146,'ABP REC Calc'!$B$75:$B$138,'ABP REC Spend'!$F146)/$C146,
IF(AND(U146&gt;0,(V$4-$G146)=(1+$B146)),U146*(1-Inputs_ByYear!$D$4),
(IF(AND((V$4-$G146)&lt;(21+$B146),(V$4-$G146)&gt;(1+$B146)),U146*(1-Inputs_ByYear!$D$4),0))))</f>
        <v>2464201.401568302</v>
      </c>
      <c r="W146" s="233">
        <f>IF(W$4=$G146+$B146,SUMIFS(INDEX('ABP REC Calc'!$G$75:$AB$138,,MATCH($I146,'ABP REC Calc'!$G$74:$AB$74,0)),'ABP REC Calc'!$C$75:$C$138,'ABP REC Spend'!$E146,'ABP REC Calc'!$B$75:$B$138,'ABP REC Spend'!$F146)/$C146,
IF(AND(V146&gt;0,(W$4-$G146)=(1+$B146)),V146*(1-Inputs_ByYear!$D$4),
(IF(AND((W$4-$G146)&lt;(21+$B146),(W$4-$G146)&gt;(1+$B146)),V146*(1-Inputs_ByYear!$D$4),0))))</f>
        <v>2451880.3945604605</v>
      </c>
      <c r="X146" s="233">
        <f>IF(X$4=$G146+$B146,SUMIFS(INDEX('ABP REC Calc'!$G$75:$AB$138,,MATCH($I146,'ABP REC Calc'!$G$74:$AB$74,0)),'ABP REC Calc'!$C$75:$C$138,'ABP REC Spend'!$E146,'ABP REC Calc'!$B$75:$B$138,'ABP REC Spend'!$F146)/$C146,
IF(AND(W146&gt;0,(X$4-$G146)=(1+$B146)),W146*(1-Inputs_ByYear!$D$4),
(IF(AND((X$4-$G146)&lt;(21+$B146),(X$4-$G146)&gt;(1+$B146)),W146*(1-Inputs_ByYear!$D$4),0))))</f>
        <v>2439620.9925876581</v>
      </c>
      <c r="Y146" s="233">
        <f>IF(Y$4=$G146+$B146,SUMIFS(INDEX('ABP REC Calc'!$G$75:$AB$138,,MATCH($I146,'ABP REC Calc'!$G$74:$AB$74,0)),'ABP REC Calc'!$C$75:$C$138,'ABP REC Spend'!$E146,'ABP REC Calc'!$B$75:$B$138,'ABP REC Spend'!$F146)/$C146,
IF(AND(X146&gt;0,(Y$4-$G146)=(1+$B146)),X146*(1-Inputs_ByYear!$D$4),
(IF(AND((Y$4-$G146)&lt;(21+$B146),(Y$4-$G146)&gt;(1+$B146)),X146*(1-Inputs_ByYear!$D$4),0))))</f>
        <v>2427422.8876247196</v>
      </c>
      <c r="Z146" s="233">
        <f>IF(Z$4=$G146+$B146,SUMIFS(INDEX('ABP REC Calc'!$G$75:$AB$138,,MATCH($I146,'ABP REC Calc'!$G$74:$AB$74,0)),'ABP REC Calc'!$C$75:$C$138,'ABP REC Spend'!$E146,'ABP REC Calc'!$B$75:$B$138,'ABP REC Spend'!$F146)/$C146,
IF(AND(Y146&gt;0,(Z$4-$G146)=(1+$B146)),Y146*(1-Inputs_ByYear!$D$4),
(IF(AND((Z$4-$G146)&lt;(21+$B146),(Z$4-$G146)&gt;(1+$B146)),Y146*(1-Inputs_ByYear!$D$4),0))))</f>
        <v>2415285.7731865961</v>
      </c>
      <c r="AA146" s="233">
        <f>IF(AA$4=$G146+$B146,SUMIFS(INDEX('ABP REC Calc'!$G$75:$AB$138,,MATCH($I146,'ABP REC Calc'!$G$74:$AB$74,0)),'ABP REC Calc'!$C$75:$C$138,'ABP REC Spend'!$E146,'ABP REC Calc'!$B$75:$B$138,'ABP REC Spend'!$F146)/$C146,
IF(AND(Z146&gt;0,(AA$4-$G146)=(1+$B146)),Z146*(1-Inputs_ByYear!$D$4),
(IF(AND((AA$4-$G146)&lt;(21+$B146),(AA$4-$G146)&gt;(1+$B146)),Z146*(1-Inputs_ByYear!$D$4),0))))</f>
        <v>2403209.3443206633</v>
      </c>
      <c r="AB146" s="233">
        <f>IF(AB$4=$G146+$B146,SUMIFS(INDEX('ABP REC Calc'!$G$75:$AB$138,,MATCH($I146,'ABP REC Calc'!$G$74:$AB$74,0)),'ABP REC Calc'!$C$75:$C$138,'ABP REC Spend'!$E146,'ABP REC Calc'!$B$75:$B$138,'ABP REC Spend'!$F146)/$C146,
IF(AND(AA146&gt;0,(AB$4-$G146)=(1+$B146)),AA146*(1-Inputs_ByYear!$D$4),
(IF(AND((AB$4-$G146)&lt;(21+$B146),(AB$4-$G146)&gt;(1+$B146)),AA146*(1-Inputs_ByYear!$D$4),0))))</f>
        <v>2391193.29759906</v>
      </c>
      <c r="AC146" s="233">
        <f>IF(AC$4=$G146+$B146,SUMIFS(INDEX('ABP REC Calc'!$G$75:$AB$138,,MATCH($I146,'ABP REC Calc'!$G$74:$AB$74,0)),'ABP REC Calc'!$C$75:$C$138,'ABP REC Spend'!$E146,'ABP REC Calc'!$B$75:$B$138,'ABP REC Spend'!$F146)/$C146,
IF(AND(AB146&gt;0,(AC$4-$G146)=(1+$B146)),AB146*(1-Inputs_ByYear!$D$4),
(IF(AND((AC$4-$G146)&lt;(21+$B146),(AC$4-$G146)&gt;(1+$B146)),AB146*(1-Inputs_ByYear!$D$4),0))))</f>
        <v>2379237.3311110646</v>
      </c>
      <c r="AD146" s="233">
        <f>IF(AD$4=$G146+$B146,SUMIFS(INDEX('ABP REC Calc'!$G$75:$AB$138,,MATCH($I146,'ABP REC Calc'!$G$74:$AB$74,0)),'ABP REC Calc'!$C$75:$C$138,'ABP REC Spend'!$E146,'ABP REC Calc'!$B$75:$B$138,'ABP REC Spend'!$F146)/$C146,
IF(AND(AC146&gt;0,(AD$4-$G146)=(1+$B146)),AC146*(1-Inputs_ByYear!$D$4),
(IF(AND((AD$4-$G146)&lt;(21+$B146),(AD$4-$G146)&gt;(1+$B146)),AC146*(1-Inputs_ByYear!$D$4),0))))</f>
        <v>2367341.1444555093</v>
      </c>
      <c r="AE146" s="233">
        <f>IF(AE$4=$G146+$B146,SUMIFS(INDEX('ABP REC Calc'!$G$75:$AB$138,,MATCH($I146,'ABP REC Calc'!$G$74:$AB$74,0)),'ABP REC Calc'!$C$75:$C$138,'ABP REC Spend'!$E146,'ABP REC Calc'!$B$75:$B$138,'ABP REC Spend'!$F146)/$C146,
IF(AND(AD146&gt;0,(AE$4-$G146)=(1+$B146)),AD146*(1-Inputs_ByYear!$D$4),
(IF(AND((AE$4-$G146)&lt;(21+$B146),(AE$4-$G146)&gt;(1+$B146)),AD146*(1-Inputs_ByYear!$D$4),0))))</f>
        <v>2355504.4387332317</v>
      </c>
      <c r="AF146" s="233">
        <f>IF(AF$4=$G146+$B146,SUMIFS(INDEX('ABP REC Calc'!$G$75:$AB$138,,MATCH($I146,'ABP REC Calc'!$G$74:$AB$74,0)),'ABP REC Calc'!$C$75:$C$138,'ABP REC Spend'!$E146,'ABP REC Calc'!$B$75:$B$138,'ABP REC Spend'!$F146)/$C146,
IF(AND(AE146&gt;0,(AF$4-$G146)=(1+$B146)),AE146*(1-Inputs_ByYear!$D$4),
(IF(AND((AF$4-$G146)&lt;(21+$B146),(AF$4-$G146)&gt;(1+$B146)),AE146*(1-Inputs_ByYear!$D$4),0))))</f>
        <v>2343726.9165395657</v>
      </c>
      <c r="AG146" s="233">
        <f>IF(AG$4=$G146+$B146,SUMIFS(INDEX('ABP REC Calc'!$G$75:$AB$138,,MATCH($I146,'ABP REC Calc'!$G$74:$AB$74,0)),'ABP REC Calc'!$C$75:$C$138,'ABP REC Spend'!$E146,'ABP REC Calc'!$B$75:$B$138,'ABP REC Spend'!$F146)/$C146,
IF(AND(AF146&gt;0,(AG$4-$G146)=(1+$B146)),AF146*(1-Inputs_ByYear!$D$4),
(IF(AND((AG$4-$G146)&lt;(21+$B146),(AG$4-$G146)&gt;(1+$B146)),AF146*(1-Inputs_ByYear!$D$4),0))))</f>
        <v>2332008.2819568678</v>
      </c>
      <c r="AH146" s="233">
        <f>IF(AH$4=$G146+$B146,SUMIFS(INDEX('ABP REC Calc'!$G$75:$AB$138,,MATCH($I146,'ABP REC Calc'!$G$74:$AB$74,0)),'ABP REC Calc'!$C$75:$C$138,'ABP REC Spend'!$E146,'ABP REC Calc'!$B$75:$B$138,'ABP REC Spend'!$F146)/$C146,
IF(AND(AG146&gt;0,(AH$4-$G146)=(1+$B146)),AG146*(1-Inputs_ByYear!$D$4),
(IF(AND((AH$4-$G146)&lt;(21+$B146),(AH$4-$G146)&gt;(1+$B146)),AG146*(1-Inputs_ByYear!$D$4),0))))</f>
        <v>2320348.2405470833</v>
      </c>
    </row>
    <row r="147" spans="2:34" ht="14.75" customHeight="1" x14ac:dyDescent="0.25">
      <c r="B147" s="332" cm="1">
        <f t="array" ref="B147">INDEX(Inputs_ByYear!$D$78:$D$83, MATCH('ABP REC Spend'!$E147, Inputs_ByYear!$B$78:$B$83,0),)</f>
        <v>2</v>
      </c>
      <c r="C147" s="332" cm="1">
        <f t="array" ref="C147">INDEX(Inputs_ByYear!$D$60:$D$65, MATCH('ABP REC Spend'!$E147,Inputs_ByYear!$B$60:$B$65,0),)</f>
        <v>20</v>
      </c>
      <c r="D147" s="332" t="str" cm="1">
        <f t="array" ref="D147">INDEX(Inputs_ByYear!$D$69:$D$74, MATCH('ABP REC Spend'!$E147, Inputs_ByYear!$B$69:$B$74,0),)</f>
        <v>n/a</v>
      </c>
      <c r="E147" s="222" t="s">
        <v>248</v>
      </c>
      <c r="F147" s="219" t="s">
        <v>258</v>
      </c>
      <c r="G147" s="219">
        <f t="shared" si="7"/>
        <v>2030</v>
      </c>
      <c r="H147" s="219"/>
      <c r="I147" s="227" t="s">
        <v>28</v>
      </c>
      <c r="J147" s="234">
        <v>0</v>
      </c>
      <c r="K147" s="234">
        <v>0</v>
      </c>
      <c r="L147" s="233">
        <f>IF(L$4=$G147+$B147,SUMIFS(INDEX('ABP REC Calc'!$G$75:$AB$138,,MATCH($I147,'ABP REC Calc'!$G$74:$AB$74,0)),'ABP REC Calc'!$C$75:$C$138,'ABP REC Spend'!$E147,'ABP REC Calc'!$B$75:$B$138,'ABP REC Spend'!$F147)/$C147,
IF(AND(K147&gt;0,(L$4-$G147)=(1+$B147)),K147*(1-Inputs_ByYear!$D$4),
(IF(AND((L$4-$G147)&lt;(21+$B147),(L$4-$G147)&gt;(1+$B147)),K147*(1-Inputs_ByYear!$D$4),0))))</f>
        <v>0</v>
      </c>
      <c r="M147" s="233">
        <f>IF(M$4=$G147+$B147,SUMIFS(INDEX('ABP REC Calc'!$G$75:$AB$138,,MATCH($I147,'ABP REC Calc'!$G$74:$AB$74,0)),'ABP REC Calc'!$C$75:$C$138,'ABP REC Spend'!$E147,'ABP REC Calc'!$B$75:$B$138,'ABP REC Spend'!$F147)/$C147,
IF(AND(L147&gt;0,(M$4-$G147)=(1+$B147)),L147*(1-Inputs_ByYear!$D$4),
(IF(AND((M$4-$G147)&lt;(21+$B147),(M$4-$G147)&gt;(1+$B147)),L147*(1-Inputs_ByYear!$D$4),0))))</f>
        <v>0</v>
      </c>
      <c r="N147" s="233">
        <f>IF(N$4=$G147+$B147,SUMIFS(INDEX('ABP REC Calc'!$G$75:$AB$138,,MATCH($I147,'ABP REC Calc'!$G$74:$AB$74,0)),'ABP REC Calc'!$C$75:$C$138,'ABP REC Spend'!$E147,'ABP REC Calc'!$B$75:$B$138,'ABP REC Spend'!$F147)/$C147,
IF(AND(M147&gt;0,(N$4-$G147)=(1+$B147)),M147*(1-Inputs_ByYear!$D$4),
(IF(AND((N$4-$G147)&lt;(21+$B147),(N$4-$G147)&gt;(1+$B147)),M147*(1-Inputs_ByYear!$D$4),0))))</f>
        <v>0</v>
      </c>
      <c r="O147" s="233">
        <f>IF(O$4=$G147+$B147,SUMIFS(INDEX('ABP REC Calc'!$G$75:$AB$138,,MATCH($I147,'ABP REC Calc'!$G$74:$AB$74,0)),'ABP REC Calc'!$C$75:$C$138,'ABP REC Spend'!$E147,'ABP REC Calc'!$B$75:$B$138,'ABP REC Spend'!$F147)/$C147,
IF(AND(N147&gt;0,(O$4-$G147)=(1+$B147)),N147*(1-Inputs_ByYear!$D$4),
(IF(AND((O$4-$G147)&lt;(21+$B147),(O$4-$G147)&gt;(1+$B147)),N147*(1-Inputs_ByYear!$D$4),0))))</f>
        <v>0</v>
      </c>
      <c r="P147" s="233">
        <f>IF(P$4=$G147+$B147,SUMIFS(INDEX('ABP REC Calc'!$G$75:$AB$138,,MATCH($I147,'ABP REC Calc'!$G$74:$AB$74,0)),'ABP REC Calc'!$C$75:$C$138,'ABP REC Spend'!$E147,'ABP REC Calc'!$B$75:$B$138,'ABP REC Spend'!$F147)/$C147,
IF(AND(O147&gt;0,(P$4-$G147)=(1+$B147)),O147*(1-Inputs_ByYear!$D$4),
(IF(AND((P$4-$G147)&lt;(21+$B147),(P$4-$G147)&gt;(1+$B147)),O147*(1-Inputs_ByYear!$D$4),0))))</f>
        <v>0</v>
      </c>
      <c r="Q147" s="233">
        <f>IF(Q$4=$G147+$B147,SUMIFS(INDEX('ABP REC Calc'!$G$75:$AB$138,,MATCH($I147,'ABP REC Calc'!$G$74:$AB$74,0)),'ABP REC Calc'!$C$75:$C$138,'ABP REC Spend'!$E147,'ABP REC Calc'!$B$75:$B$138,'ABP REC Spend'!$F147)/$C147,
IF(AND(P147&gt;0,(Q$4-$G147)=(1+$B147)),P147*(1-Inputs_ByYear!$D$4),
(IF(AND((Q$4-$G147)&lt;(21+$B147),(Q$4-$G147)&gt;(1+$B147)),P147*(1-Inputs_ByYear!$D$4),0))))</f>
        <v>0</v>
      </c>
      <c r="R147" s="233">
        <f>IF(R$4=$G147+$B147,SUMIFS(INDEX('ABP REC Calc'!$G$75:$AB$138,,MATCH($I147,'ABP REC Calc'!$G$74:$AB$74,0)),'ABP REC Calc'!$C$75:$C$138,'ABP REC Spend'!$E147,'ABP REC Calc'!$B$75:$B$138,'ABP REC Spend'!$F147)/$C147,
IF(AND(Q147&gt;0,(R$4-$G147)=(1+$B147)),Q147*(1-Inputs_ByYear!$D$4),
(IF(AND((R$4-$G147)&lt;(21+$B147),(R$4-$G147)&gt;(1+$B147)),Q147*(1-Inputs_ByYear!$D$4),0))))</f>
        <v>2501473.9877834553</v>
      </c>
      <c r="S147" s="233">
        <f>IF(S$4=$G147+$B147,SUMIFS(INDEX('ABP REC Calc'!$G$75:$AB$138,,MATCH($I147,'ABP REC Calc'!$G$74:$AB$74,0)),'ABP REC Calc'!$C$75:$C$138,'ABP REC Spend'!$E147,'ABP REC Calc'!$B$75:$B$138,'ABP REC Spend'!$F147)/$C147,
IF(AND(R147&gt;0,(S$4-$G147)=(1+$B147)),R147*(1-Inputs_ByYear!$D$4),
(IF(AND((S$4-$G147)&lt;(21+$B147),(S$4-$G147)&gt;(1+$B147)),R147*(1-Inputs_ByYear!$D$4),0))))</f>
        <v>2488966.6178445378</v>
      </c>
      <c r="T147" s="233">
        <f>IF(T$4=$G147+$B147,SUMIFS(INDEX('ABP REC Calc'!$G$75:$AB$138,,MATCH($I147,'ABP REC Calc'!$G$74:$AB$74,0)),'ABP REC Calc'!$C$75:$C$138,'ABP REC Spend'!$E147,'ABP REC Calc'!$B$75:$B$138,'ABP REC Spend'!$F147)/$C147,
IF(AND(S147&gt;0,(T$4-$G147)=(1+$B147)),S147*(1-Inputs_ByYear!$D$4),
(IF(AND((T$4-$G147)&lt;(21+$B147),(T$4-$G147)&gt;(1+$B147)),S147*(1-Inputs_ByYear!$D$4),0))))</f>
        <v>2476521.7847553152</v>
      </c>
      <c r="U147" s="233">
        <f>IF(U$4=$G147+$B147,SUMIFS(INDEX('ABP REC Calc'!$G$75:$AB$138,,MATCH($I147,'ABP REC Calc'!$G$74:$AB$74,0)),'ABP REC Calc'!$C$75:$C$138,'ABP REC Spend'!$E147,'ABP REC Calc'!$B$75:$B$138,'ABP REC Spend'!$F147)/$C147,
IF(AND(T147&gt;0,(U$4-$G147)=(1+$B147)),T147*(1-Inputs_ByYear!$D$4),
(IF(AND((U$4-$G147)&lt;(21+$B147),(U$4-$G147)&gt;(1+$B147)),T147*(1-Inputs_ByYear!$D$4),0))))</f>
        <v>2464139.1758315386</v>
      </c>
      <c r="V147" s="233">
        <f>IF(V$4=$G147+$B147,SUMIFS(INDEX('ABP REC Calc'!$G$75:$AB$138,,MATCH($I147,'ABP REC Calc'!$G$74:$AB$74,0)),'ABP REC Calc'!$C$75:$C$138,'ABP REC Spend'!$E147,'ABP REC Calc'!$B$75:$B$138,'ABP REC Spend'!$F147)/$C147,
IF(AND(U147&gt;0,(V$4-$G147)=(1+$B147)),U147*(1-Inputs_ByYear!$D$4),
(IF(AND((V$4-$G147)&lt;(21+$B147),(V$4-$G147)&gt;(1+$B147)),U147*(1-Inputs_ByYear!$D$4),0))))</f>
        <v>2451818.479952381</v>
      </c>
      <c r="W147" s="233">
        <f>IF(W$4=$G147+$B147,SUMIFS(INDEX('ABP REC Calc'!$G$75:$AB$138,,MATCH($I147,'ABP REC Calc'!$G$74:$AB$74,0)),'ABP REC Calc'!$C$75:$C$138,'ABP REC Spend'!$E147,'ABP REC Calc'!$B$75:$B$138,'ABP REC Spend'!$F147)/$C147,
IF(AND(V147&gt;0,(W$4-$G147)=(1+$B147)),V147*(1-Inputs_ByYear!$D$4),
(IF(AND((W$4-$G147)&lt;(21+$B147),(W$4-$G147)&gt;(1+$B147)),V147*(1-Inputs_ByYear!$D$4),0))))</f>
        <v>2439559.387552619</v>
      </c>
      <c r="X147" s="233">
        <f>IF(X$4=$G147+$B147,SUMIFS(INDEX('ABP REC Calc'!$G$75:$AB$138,,MATCH($I147,'ABP REC Calc'!$G$74:$AB$74,0)),'ABP REC Calc'!$C$75:$C$138,'ABP REC Spend'!$E147,'ABP REC Calc'!$B$75:$B$138,'ABP REC Spend'!$F147)/$C147,
IF(AND(W147&gt;0,(X$4-$G147)=(1+$B147)),W147*(1-Inputs_ByYear!$D$4),
(IF(AND((X$4-$G147)&lt;(21+$B147),(X$4-$G147)&gt;(1+$B147)),W147*(1-Inputs_ByYear!$D$4),0))))</f>
        <v>2427361.5906148558</v>
      </c>
      <c r="Y147" s="233">
        <f>IF(Y$4=$G147+$B147,SUMIFS(INDEX('ABP REC Calc'!$G$75:$AB$138,,MATCH($I147,'ABP REC Calc'!$G$74:$AB$74,0)),'ABP REC Calc'!$C$75:$C$138,'ABP REC Spend'!$E147,'ABP REC Calc'!$B$75:$B$138,'ABP REC Spend'!$F147)/$C147,
IF(AND(X147&gt;0,(Y$4-$G147)=(1+$B147)),X147*(1-Inputs_ByYear!$D$4),
(IF(AND((Y$4-$G147)&lt;(21+$B147),(Y$4-$G147)&gt;(1+$B147)),X147*(1-Inputs_ByYear!$D$4),0))))</f>
        <v>2415224.7826617816</v>
      </c>
      <c r="Z147" s="233">
        <f>IF(Z$4=$G147+$B147,SUMIFS(INDEX('ABP REC Calc'!$G$75:$AB$138,,MATCH($I147,'ABP REC Calc'!$G$74:$AB$74,0)),'ABP REC Calc'!$C$75:$C$138,'ABP REC Spend'!$E147,'ABP REC Calc'!$B$75:$B$138,'ABP REC Spend'!$F147)/$C147,
IF(AND(Y147&gt;0,(Z$4-$G147)=(1+$B147)),Y147*(1-Inputs_ByYear!$D$4),
(IF(AND((Z$4-$G147)&lt;(21+$B147),(Z$4-$G147)&gt;(1+$B147)),Y147*(1-Inputs_ByYear!$D$4),0))))</f>
        <v>2403148.6587484726</v>
      </c>
      <c r="AA147" s="233">
        <f>IF(AA$4=$G147+$B147,SUMIFS(INDEX('ABP REC Calc'!$G$75:$AB$138,,MATCH($I147,'ABP REC Calc'!$G$74:$AB$74,0)),'ABP REC Calc'!$C$75:$C$138,'ABP REC Spend'!$E147,'ABP REC Calc'!$B$75:$B$138,'ABP REC Spend'!$F147)/$C147,
IF(AND(Z147&gt;0,(AA$4-$G147)=(1+$B147)),Z147*(1-Inputs_ByYear!$D$4),
(IF(AND((AA$4-$G147)&lt;(21+$B147),(AA$4-$G147)&gt;(1+$B147)),Z147*(1-Inputs_ByYear!$D$4),0))))</f>
        <v>2391132.9154547304</v>
      </c>
      <c r="AB147" s="233">
        <f>IF(AB$4=$G147+$B147,SUMIFS(INDEX('ABP REC Calc'!$G$75:$AB$138,,MATCH($I147,'ABP REC Calc'!$G$74:$AB$74,0)),'ABP REC Calc'!$C$75:$C$138,'ABP REC Spend'!$E147,'ABP REC Calc'!$B$75:$B$138,'ABP REC Spend'!$F147)/$C147,
IF(AND(AA147&gt;0,(AB$4-$G147)=(1+$B147)),AA147*(1-Inputs_ByYear!$D$4),
(IF(AND((AB$4-$G147)&lt;(21+$B147),(AB$4-$G147)&gt;(1+$B147)),AA147*(1-Inputs_ByYear!$D$4),0))))</f>
        <v>2379177.2508774567</v>
      </c>
      <c r="AC147" s="233">
        <f>IF(AC$4=$G147+$B147,SUMIFS(INDEX('ABP REC Calc'!$G$75:$AB$138,,MATCH($I147,'ABP REC Calc'!$G$74:$AB$74,0)),'ABP REC Calc'!$C$75:$C$138,'ABP REC Spend'!$E147,'ABP REC Calc'!$B$75:$B$138,'ABP REC Spend'!$F147)/$C147,
IF(AND(AB147&gt;0,(AC$4-$G147)=(1+$B147)),AB147*(1-Inputs_ByYear!$D$4),
(IF(AND((AC$4-$G147)&lt;(21+$B147),(AC$4-$G147)&gt;(1+$B147)),AB147*(1-Inputs_ByYear!$D$4),0))))</f>
        <v>2367281.3646230693</v>
      </c>
      <c r="AD147" s="233">
        <f>IF(AD$4=$G147+$B147,SUMIFS(INDEX('ABP REC Calc'!$G$75:$AB$138,,MATCH($I147,'ABP REC Calc'!$G$74:$AB$74,0)),'ABP REC Calc'!$C$75:$C$138,'ABP REC Spend'!$E147,'ABP REC Calc'!$B$75:$B$138,'ABP REC Spend'!$F147)/$C147,
IF(AND(AC147&gt;0,(AD$4-$G147)=(1+$B147)),AC147*(1-Inputs_ByYear!$D$4),
(IF(AND((AD$4-$G147)&lt;(21+$B147),(AD$4-$G147)&gt;(1+$B147)),AC147*(1-Inputs_ByYear!$D$4),0))))</f>
        <v>2355444.9577999539</v>
      </c>
      <c r="AE147" s="233">
        <f>IF(AE$4=$G147+$B147,SUMIFS(INDEX('ABP REC Calc'!$G$75:$AB$138,,MATCH($I147,'ABP REC Calc'!$G$74:$AB$74,0)),'ABP REC Calc'!$C$75:$C$138,'ABP REC Spend'!$E147,'ABP REC Calc'!$B$75:$B$138,'ABP REC Spend'!$F147)/$C147,
IF(AND(AD147&gt;0,(AE$4-$G147)=(1+$B147)),AD147*(1-Inputs_ByYear!$D$4),
(IF(AND((AE$4-$G147)&lt;(21+$B147),(AE$4-$G147)&gt;(1+$B147)),AD147*(1-Inputs_ByYear!$D$4),0))))</f>
        <v>2343667.7330109542</v>
      </c>
      <c r="AF147" s="233">
        <f>IF(AF$4=$G147+$B147,SUMIFS(INDEX('ABP REC Calc'!$G$75:$AB$138,,MATCH($I147,'ABP REC Calc'!$G$74:$AB$74,0)),'ABP REC Calc'!$C$75:$C$138,'ABP REC Spend'!$E147,'ABP REC Calc'!$B$75:$B$138,'ABP REC Spend'!$F147)/$C147,
IF(AND(AE147&gt;0,(AF$4-$G147)=(1+$B147)),AE147*(1-Inputs_ByYear!$D$4),
(IF(AND((AF$4-$G147)&lt;(21+$B147),(AF$4-$G147)&gt;(1+$B147)),AE147*(1-Inputs_ByYear!$D$4),0))))</f>
        <v>2331949.3943458996</v>
      </c>
      <c r="AG147" s="233">
        <f>IF(AG$4=$G147+$B147,SUMIFS(INDEX('ABP REC Calc'!$G$75:$AB$138,,MATCH($I147,'ABP REC Calc'!$G$74:$AB$74,0)),'ABP REC Calc'!$C$75:$C$138,'ABP REC Spend'!$E147,'ABP REC Calc'!$B$75:$B$138,'ABP REC Spend'!$F147)/$C147,
IF(AND(AF147&gt;0,(AG$4-$G147)=(1+$B147)),AF147*(1-Inputs_ByYear!$D$4),
(IF(AND((AG$4-$G147)&lt;(21+$B147),(AG$4-$G147)&gt;(1+$B147)),AF147*(1-Inputs_ByYear!$D$4),0))))</f>
        <v>2320289.6473741699</v>
      </c>
      <c r="AH147" s="233">
        <f>IF(AH$4=$G147+$B147,SUMIFS(INDEX('ABP REC Calc'!$G$75:$AB$138,,MATCH($I147,'ABP REC Calc'!$G$74:$AB$74,0)),'ABP REC Calc'!$C$75:$C$138,'ABP REC Spend'!$E147,'ABP REC Calc'!$B$75:$B$138,'ABP REC Spend'!$F147)/$C147,
IF(AND(AG147&gt;0,(AH$4-$G147)=(1+$B147)),AG147*(1-Inputs_ByYear!$D$4),
(IF(AND((AH$4-$G147)&lt;(21+$B147),(AH$4-$G147)&gt;(1+$B147)),AG147*(1-Inputs_ByYear!$D$4),0))))</f>
        <v>2308688.1991372989</v>
      </c>
    </row>
    <row r="148" spans="2:34" ht="14.75" customHeight="1" x14ac:dyDescent="0.25">
      <c r="B148" s="332" cm="1">
        <f t="array" ref="B148">INDEX(Inputs_ByYear!$D$78:$D$83, MATCH('ABP REC Spend'!$E148, Inputs_ByYear!$B$78:$B$83,0),)</f>
        <v>2</v>
      </c>
      <c r="C148" s="332" cm="1">
        <f t="array" ref="C148">INDEX(Inputs_ByYear!$D$60:$D$65, MATCH('ABP REC Spend'!$E148,Inputs_ByYear!$B$60:$B$65,0),)</f>
        <v>20</v>
      </c>
      <c r="D148" s="332" t="str" cm="1">
        <f t="array" ref="D148">INDEX(Inputs_ByYear!$D$69:$D$74, MATCH('ABP REC Spend'!$E148, Inputs_ByYear!$B$69:$B$74,0),)</f>
        <v>n/a</v>
      </c>
      <c r="E148" s="222" t="s">
        <v>248</v>
      </c>
      <c r="F148" s="219" t="s">
        <v>258</v>
      </c>
      <c r="G148" s="219">
        <f t="shared" si="7"/>
        <v>2031</v>
      </c>
      <c r="H148" s="219"/>
      <c r="I148" s="227" t="s">
        <v>29</v>
      </c>
      <c r="J148" s="234">
        <v>0</v>
      </c>
      <c r="K148" s="234">
        <v>0</v>
      </c>
      <c r="L148" s="233">
        <f>IF(L$4=$G148+$B148,SUMIFS(INDEX('ABP REC Calc'!$G$75:$AB$138,,MATCH($I148,'ABP REC Calc'!$G$74:$AB$74,0)),'ABP REC Calc'!$C$75:$C$138,'ABP REC Spend'!$E148,'ABP REC Calc'!$B$75:$B$138,'ABP REC Spend'!$F148)/$C148,
IF(AND(K148&gt;0,(L$4-$G148)=(1+$B148)),K148*(1-Inputs_ByYear!$D$4),
(IF(AND((L$4-$G148)&lt;(21+$B148),(L$4-$G148)&gt;(1+$B148)),K148*(1-Inputs_ByYear!$D$4),0))))</f>
        <v>0</v>
      </c>
      <c r="M148" s="233">
        <f>IF(M$4=$G148+$B148,SUMIFS(INDEX('ABP REC Calc'!$G$75:$AB$138,,MATCH($I148,'ABP REC Calc'!$G$74:$AB$74,0)),'ABP REC Calc'!$C$75:$C$138,'ABP REC Spend'!$E148,'ABP REC Calc'!$B$75:$B$138,'ABP REC Spend'!$F148)/$C148,
IF(AND(L148&gt;0,(M$4-$G148)=(1+$B148)),L148*(1-Inputs_ByYear!$D$4),
(IF(AND((M$4-$G148)&lt;(21+$B148),(M$4-$G148)&gt;(1+$B148)),L148*(1-Inputs_ByYear!$D$4),0))))</f>
        <v>0</v>
      </c>
      <c r="N148" s="233">
        <f>IF(N$4=$G148+$B148,SUMIFS(INDEX('ABP REC Calc'!$G$75:$AB$138,,MATCH($I148,'ABP REC Calc'!$G$74:$AB$74,0)),'ABP REC Calc'!$C$75:$C$138,'ABP REC Spend'!$E148,'ABP REC Calc'!$B$75:$B$138,'ABP REC Spend'!$F148)/$C148,
IF(AND(M148&gt;0,(N$4-$G148)=(1+$B148)),M148*(1-Inputs_ByYear!$D$4),
(IF(AND((N$4-$G148)&lt;(21+$B148),(N$4-$G148)&gt;(1+$B148)),M148*(1-Inputs_ByYear!$D$4),0))))</f>
        <v>0</v>
      </c>
      <c r="O148" s="233">
        <f>IF(O$4=$G148+$B148,SUMIFS(INDEX('ABP REC Calc'!$G$75:$AB$138,,MATCH($I148,'ABP REC Calc'!$G$74:$AB$74,0)),'ABP REC Calc'!$C$75:$C$138,'ABP REC Spend'!$E148,'ABP REC Calc'!$B$75:$B$138,'ABP REC Spend'!$F148)/$C148,
IF(AND(N148&gt;0,(O$4-$G148)=(1+$B148)),N148*(1-Inputs_ByYear!$D$4),
(IF(AND((O$4-$G148)&lt;(21+$B148),(O$4-$G148)&gt;(1+$B148)),N148*(1-Inputs_ByYear!$D$4),0))))</f>
        <v>0</v>
      </c>
      <c r="P148" s="233">
        <f>IF(P$4=$G148+$B148,SUMIFS(INDEX('ABP REC Calc'!$G$75:$AB$138,,MATCH($I148,'ABP REC Calc'!$G$74:$AB$74,0)),'ABP REC Calc'!$C$75:$C$138,'ABP REC Spend'!$E148,'ABP REC Calc'!$B$75:$B$138,'ABP REC Spend'!$F148)/$C148,
IF(AND(O148&gt;0,(P$4-$G148)=(1+$B148)),O148*(1-Inputs_ByYear!$D$4),
(IF(AND((P$4-$G148)&lt;(21+$B148),(P$4-$G148)&gt;(1+$B148)),O148*(1-Inputs_ByYear!$D$4),0))))</f>
        <v>0</v>
      </c>
      <c r="Q148" s="233">
        <f>IF(Q$4=$G148+$B148,SUMIFS(INDEX('ABP REC Calc'!$G$75:$AB$138,,MATCH($I148,'ABP REC Calc'!$G$74:$AB$74,0)),'ABP REC Calc'!$C$75:$C$138,'ABP REC Spend'!$E148,'ABP REC Calc'!$B$75:$B$138,'ABP REC Spend'!$F148)/$C148,
IF(AND(P148&gt;0,(Q$4-$G148)=(1+$B148)),P148*(1-Inputs_ByYear!$D$4),
(IF(AND((Q$4-$G148)&lt;(21+$B148),(Q$4-$G148)&gt;(1+$B148)),P148*(1-Inputs_ByYear!$D$4),0))))</f>
        <v>0</v>
      </c>
      <c r="R148" s="233">
        <f>IF(R$4=$G148+$B148,SUMIFS(INDEX('ABP REC Calc'!$G$75:$AB$138,,MATCH($I148,'ABP REC Calc'!$G$74:$AB$74,0)),'ABP REC Calc'!$C$75:$C$138,'ABP REC Spend'!$E148,'ABP REC Calc'!$B$75:$B$138,'ABP REC Spend'!$F148)/$C148,
IF(AND(Q148&gt;0,(R$4-$G148)=(1+$B148)),Q148*(1-Inputs_ByYear!$D$4),
(IF(AND((R$4-$G148)&lt;(21+$B148),(R$4-$G148)&gt;(1+$B148)),Q148*(1-Inputs_ByYear!$D$4),0))))</f>
        <v>0</v>
      </c>
      <c r="S148" s="233">
        <f>IF(S$4=$G148+$B148,SUMIFS(INDEX('ABP REC Calc'!$G$75:$AB$138,,MATCH($I148,'ABP REC Calc'!$G$74:$AB$74,0)),'ABP REC Calc'!$C$75:$C$138,'ABP REC Spend'!$E148,'ABP REC Calc'!$B$75:$B$138,'ABP REC Spend'!$F148)/$C148,
IF(AND(R148&gt;0,(S$4-$G148)=(1+$B148)),R148*(1-Inputs_ByYear!$D$4),
(IF(AND((S$4-$G148)&lt;(21+$B148),(S$4-$G148)&gt;(1+$B148)),R148*(1-Inputs_ByYear!$D$4),0))))</f>
        <v>1650972.8319370807</v>
      </c>
      <c r="T148" s="233">
        <f>IF(T$4=$G148+$B148,SUMIFS(INDEX('ABP REC Calc'!$G$75:$AB$138,,MATCH($I148,'ABP REC Calc'!$G$74:$AB$74,0)),'ABP REC Calc'!$C$75:$C$138,'ABP REC Spend'!$E148,'ABP REC Calc'!$B$75:$B$138,'ABP REC Spend'!$F148)/$C148,
IF(AND(S148&gt;0,(T$4-$G148)=(1+$B148)),S148*(1-Inputs_ByYear!$D$4),
(IF(AND((T$4-$G148)&lt;(21+$B148),(T$4-$G148)&gt;(1+$B148)),S148*(1-Inputs_ByYear!$D$4),0))))</f>
        <v>1642717.9677773954</v>
      </c>
      <c r="U148" s="233">
        <f>IF(U$4=$G148+$B148,SUMIFS(INDEX('ABP REC Calc'!$G$75:$AB$138,,MATCH($I148,'ABP REC Calc'!$G$74:$AB$74,0)),'ABP REC Calc'!$C$75:$C$138,'ABP REC Spend'!$E148,'ABP REC Calc'!$B$75:$B$138,'ABP REC Spend'!$F148)/$C148,
IF(AND(T148&gt;0,(U$4-$G148)=(1+$B148)),T148*(1-Inputs_ByYear!$D$4),
(IF(AND((U$4-$G148)&lt;(21+$B148),(U$4-$G148)&gt;(1+$B148)),T148*(1-Inputs_ByYear!$D$4),0))))</f>
        <v>1634504.3779385083</v>
      </c>
      <c r="V148" s="233">
        <f>IF(V$4=$G148+$B148,SUMIFS(INDEX('ABP REC Calc'!$G$75:$AB$138,,MATCH($I148,'ABP REC Calc'!$G$74:$AB$74,0)),'ABP REC Calc'!$C$75:$C$138,'ABP REC Spend'!$E148,'ABP REC Calc'!$B$75:$B$138,'ABP REC Spend'!$F148)/$C148,
IF(AND(U148&gt;0,(V$4-$G148)=(1+$B148)),U148*(1-Inputs_ByYear!$D$4),
(IF(AND((V$4-$G148)&lt;(21+$B148),(V$4-$G148)&gt;(1+$B148)),U148*(1-Inputs_ByYear!$D$4),0))))</f>
        <v>1626331.8560488157</v>
      </c>
      <c r="W148" s="233">
        <f>IF(W$4=$G148+$B148,SUMIFS(INDEX('ABP REC Calc'!$G$75:$AB$138,,MATCH($I148,'ABP REC Calc'!$G$74:$AB$74,0)),'ABP REC Calc'!$C$75:$C$138,'ABP REC Spend'!$E148,'ABP REC Calc'!$B$75:$B$138,'ABP REC Spend'!$F148)/$C148,
IF(AND(V148&gt;0,(W$4-$G148)=(1+$B148)),V148*(1-Inputs_ByYear!$D$4),
(IF(AND((W$4-$G148)&lt;(21+$B148),(W$4-$G148)&gt;(1+$B148)),V148*(1-Inputs_ByYear!$D$4),0))))</f>
        <v>1618200.1967685716</v>
      </c>
      <c r="X148" s="233">
        <f>IF(X$4=$G148+$B148,SUMIFS(INDEX('ABP REC Calc'!$G$75:$AB$138,,MATCH($I148,'ABP REC Calc'!$G$74:$AB$74,0)),'ABP REC Calc'!$C$75:$C$138,'ABP REC Spend'!$E148,'ABP REC Calc'!$B$75:$B$138,'ABP REC Spend'!$F148)/$C148,
IF(AND(W148&gt;0,(X$4-$G148)=(1+$B148)),W148*(1-Inputs_ByYear!$D$4),
(IF(AND((X$4-$G148)&lt;(21+$B148),(X$4-$G148)&gt;(1+$B148)),W148*(1-Inputs_ByYear!$D$4),0))))</f>
        <v>1610109.1957847287</v>
      </c>
      <c r="Y148" s="233">
        <f>IF(Y$4=$G148+$B148,SUMIFS(INDEX('ABP REC Calc'!$G$75:$AB$138,,MATCH($I148,'ABP REC Calc'!$G$74:$AB$74,0)),'ABP REC Calc'!$C$75:$C$138,'ABP REC Spend'!$E148,'ABP REC Calc'!$B$75:$B$138,'ABP REC Spend'!$F148)/$C148,
IF(AND(X148&gt;0,(Y$4-$G148)=(1+$B148)),X148*(1-Inputs_ByYear!$D$4),
(IF(AND((Y$4-$G148)&lt;(21+$B148),(Y$4-$G148)&gt;(1+$B148)),X148*(1-Inputs_ByYear!$D$4),0))))</f>
        <v>1602058.6498058052</v>
      </c>
      <c r="Z148" s="233">
        <f>IF(Z$4=$G148+$B148,SUMIFS(INDEX('ABP REC Calc'!$G$75:$AB$138,,MATCH($I148,'ABP REC Calc'!$G$74:$AB$74,0)),'ABP REC Calc'!$C$75:$C$138,'ABP REC Spend'!$E148,'ABP REC Calc'!$B$75:$B$138,'ABP REC Spend'!$F148)/$C148,
IF(AND(Y148&gt;0,(Z$4-$G148)=(1+$B148)),Y148*(1-Inputs_ByYear!$D$4),
(IF(AND((Z$4-$G148)&lt;(21+$B148),(Z$4-$G148)&gt;(1+$B148)),Y148*(1-Inputs_ByYear!$D$4),0))))</f>
        <v>1594048.3565567762</v>
      </c>
      <c r="AA148" s="233">
        <f>IF(AA$4=$G148+$B148,SUMIFS(INDEX('ABP REC Calc'!$G$75:$AB$138,,MATCH($I148,'ABP REC Calc'!$G$74:$AB$74,0)),'ABP REC Calc'!$C$75:$C$138,'ABP REC Spend'!$E148,'ABP REC Calc'!$B$75:$B$138,'ABP REC Spend'!$F148)/$C148,
IF(AND(Z148&gt;0,(AA$4-$G148)=(1+$B148)),Z148*(1-Inputs_ByYear!$D$4),
(IF(AND((AA$4-$G148)&lt;(21+$B148),(AA$4-$G148)&gt;(1+$B148)),Z148*(1-Inputs_ByYear!$D$4),0))))</f>
        <v>1586078.1147739922</v>
      </c>
      <c r="AB148" s="233">
        <f>IF(AB$4=$G148+$B148,SUMIFS(INDEX('ABP REC Calc'!$G$75:$AB$138,,MATCH($I148,'ABP REC Calc'!$G$74:$AB$74,0)),'ABP REC Calc'!$C$75:$C$138,'ABP REC Spend'!$E148,'ABP REC Calc'!$B$75:$B$138,'ABP REC Spend'!$F148)/$C148,
IF(AND(AA148&gt;0,(AB$4-$G148)=(1+$B148)),AA148*(1-Inputs_ByYear!$D$4),
(IF(AND((AB$4-$G148)&lt;(21+$B148),(AB$4-$G148)&gt;(1+$B148)),AA148*(1-Inputs_ByYear!$D$4),0))))</f>
        <v>1578147.7242001223</v>
      </c>
      <c r="AC148" s="233">
        <f>IF(AC$4=$G148+$B148,SUMIFS(INDEX('ABP REC Calc'!$G$75:$AB$138,,MATCH($I148,'ABP REC Calc'!$G$74:$AB$74,0)),'ABP REC Calc'!$C$75:$C$138,'ABP REC Spend'!$E148,'ABP REC Calc'!$B$75:$B$138,'ABP REC Spend'!$F148)/$C148,
IF(AND(AB148&gt;0,(AC$4-$G148)=(1+$B148)),AB148*(1-Inputs_ByYear!$D$4),
(IF(AND((AC$4-$G148)&lt;(21+$B148),(AC$4-$G148)&gt;(1+$B148)),AB148*(1-Inputs_ByYear!$D$4),0))))</f>
        <v>1570256.9855791216</v>
      </c>
      <c r="AD148" s="233">
        <f>IF(AD$4=$G148+$B148,SUMIFS(INDEX('ABP REC Calc'!$G$75:$AB$138,,MATCH($I148,'ABP REC Calc'!$G$74:$AB$74,0)),'ABP REC Calc'!$C$75:$C$138,'ABP REC Spend'!$E148,'ABP REC Calc'!$B$75:$B$138,'ABP REC Spend'!$F148)/$C148,
IF(AND(AC148&gt;0,(AD$4-$G148)=(1+$B148)),AC148*(1-Inputs_ByYear!$D$4),
(IF(AND((AD$4-$G148)&lt;(21+$B148),(AD$4-$G148)&gt;(1+$B148)),AC148*(1-Inputs_ByYear!$D$4),0))))</f>
        <v>1562405.7006512261</v>
      </c>
      <c r="AE148" s="233">
        <f>IF(AE$4=$G148+$B148,SUMIFS(INDEX('ABP REC Calc'!$G$75:$AB$138,,MATCH($I148,'ABP REC Calc'!$G$74:$AB$74,0)),'ABP REC Calc'!$C$75:$C$138,'ABP REC Spend'!$E148,'ABP REC Calc'!$B$75:$B$138,'ABP REC Spend'!$F148)/$C148,
IF(AND(AD148&gt;0,(AE$4-$G148)=(1+$B148)),AD148*(1-Inputs_ByYear!$D$4),
(IF(AND((AE$4-$G148)&lt;(21+$B148),(AE$4-$G148)&gt;(1+$B148)),AD148*(1-Inputs_ByYear!$D$4),0))))</f>
        <v>1554593.6721479699</v>
      </c>
      <c r="AF148" s="233">
        <f>IF(AF$4=$G148+$B148,SUMIFS(INDEX('ABP REC Calc'!$G$75:$AB$138,,MATCH($I148,'ABP REC Calc'!$G$74:$AB$74,0)),'ABP REC Calc'!$C$75:$C$138,'ABP REC Spend'!$E148,'ABP REC Calc'!$B$75:$B$138,'ABP REC Spend'!$F148)/$C148,
IF(AND(AE148&gt;0,(AF$4-$G148)=(1+$B148)),AE148*(1-Inputs_ByYear!$D$4),
(IF(AND((AF$4-$G148)&lt;(21+$B148),(AF$4-$G148)&gt;(1+$B148)),AE148*(1-Inputs_ByYear!$D$4),0))))</f>
        <v>1546820.7037872302</v>
      </c>
      <c r="AG148" s="233">
        <f>IF(AG$4=$G148+$B148,SUMIFS(INDEX('ABP REC Calc'!$G$75:$AB$138,,MATCH($I148,'ABP REC Calc'!$G$74:$AB$74,0)),'ABP REC Calc'!$C$75:$C$138,'ABP REC Spend'!$E148,'ABP REC Calc'!$B$75:$B$138,'ABP REC Spend'!$F148)/$C148,
IF(AND(AF148&gt;0,(AG$4-$G148)=(1+$B148)),AF148*(1-Inputs_ByYear!$D$4),
(IF(AND((AG$4-$G148)&lt;(21+$B148),(AG$4-$G148)&gt;(1+$B148)),AF148*(1-Inputs_ByYear!$D$4),0))))</f>
        <v>1539086.6002682941</v>
      </c>
      <c r="AH148" s="233">
        <f>IF(AH$4=$G148+$B148,SUMIFS(INDEX('ABP REC Calc'!$G$75:$AB$138,,MATCH($I148,'ABP REC Calc'!$G$74:$AB$74,0)),'ABP REC Calc'!$C$75:$C$138,'ABP REC Spend'!$E148,'ABP REC Calc'!$B$75:$B$138,'ABP REC Spend'!$F148)/$C148,
IF(AND(AG148&gt;0,(AH$4-$G148)=(1+$B148)),AG148*(1-Inputs_ByYear!$D$4),
(IF(AND((AH$4-$G148)&lt;(21+$B148),(AH$4-$G148)&gt;(1+$B148)),AG148*(1-Inputs_ByYear!$D$4),0))))</f>
        <v>1531391.1672669526</v>
      </c>
    </row>
    <row r="149" spans="2:34" ht="14.75" customHeight="1" x14ac:dyDescent="0.25">
      <c r="B149" s="332" cm="1">
        <f t="array" ref="B149">INDEX(Inputs_ByYear!$D$78:$D$83, MATCH('ABP REC Spend'!$E149, Inputs_ByYear!$B$78:$B$83,0),)</f>
        <v>2</v>
      </c>
      <c r="C149" s="332" cm="1">
        <f t="array" ref="C149">INDEX(Inputs_ByYear!$D$60:$D$65, MATCH('ABP REC Spend'!$E149,Inputs_ByYear!$B$60:$B$65,0),)</f>
        <v>20</v>
      </c>
      <c r="D149" s="332" t="str" cm="1">
        <f t="array" ref="D149">INDEX(Inputs_ByYear!$D$69:$D$74, MATCH('ABP REC Spend'!$E149, Inputs_ByYear!$B$69:$B$74,0),)</f>
        <v>n/a</v>
      </c>
      <c r="E149" s="222" t="s">
        <v>248</v>
      </c>
      <c r="F149" s="219" t="s">
        <v>258</v>
      </c>
      <c r="G149" s="219">
        <f t="shared" si="7"/>
        <v>2032</v>
      </c>
      <c r="H149" s="219"/>
      <c r="I149" s="227" t="s">
        <v>30</v>
      </c>
      <c r="J149" s="234">
        <v>0</v>
      </c>
      <c r="K149" s="234">
        <v>0</v>
      </c>
      <c r="L149" s="233">
        <f>IF(L$4=$G149+$B149,SUMIFS(INDEX('ABP REC Calc'!$G$75:$AB$138,,MATCH($I149,'ABP REC Calc'!$G$74:$AB$74,0)),'ABP REC Calc'!$C$75:$C$138,'ABP REC Spend'!$E149,'ABP REC Calc'!$B$75:$B$138,'ABP REC Spend'!$F149)/$C149,
IF(AND(K149&gt;0,(L$4-$G149)=(1+$B149)),K149*(1-Inputs_ByYear!$D$4),
(IF(AND((L$4-$G149)&lt;(21+$B149),(L$4-$G149)&gt;(1+$B149)),K149*(1-Inputs_ByYear!$D$4),0))))</f>
        <v>0</v>
      </c>
      <c r="M149" s="233">
        <f>IF(M$4=$G149+$B149,SUMIFS(INDEX('ABP REC Calc'!$G$75:$AB$138,,MATCH($I149,'ABP REC Calc'!$G$74:$AB$74,0)),'ABP REC Calc'!$C$75:$C$138,'ABP REC Spend'!$E149,'ABP REC Calc'!$B$75:$B$138,'ABP REC Spend'!$F149)/$C149,
IF(AND(L149&gt;0,(M$4-$G149)=(1+$B149)),L149*(1-Inputs_ByYear!$D$4),
(IF(AND((M$4-$G149)&lt;(21+$B149),(M$4-$G149)&gt;(1+$B149)),L149*(1-Inputs_ByYear!$D$4),0))))</f>
        <v>0</v>
      </c>
      <c r="N149" s="233">
        <f>IF(N$4=$G149+$B149,SUMIFS(INDEX('ABP REC Calc'!$G$75:$AB$138,,MATCH($I149,'ABP REC Calc'!$G$74:$AB$74,0)),'ABP REC Calc'!$C$75:$C$138,'ABP REC Spend'!$E149,'ABP REC Calc'!$B$75:$B$138,'ABP REC Spend'!$F149)/$C149,
IF(AND(M149&gt;0,(N$4-$G149)=(1+$B149)),M149*(1-Inputs_ByYear!$D$4),
(IF(AND((N$4-$G149)&lt;(21+$B149),(N$4-$G149)&gt;(1+$B149)),M149*(1-Inputs_ByYear!$D$4),0))))</f>
        <v>0</v>
      </c>
      <c r="O149" s="233">
        <f>IF(O$4=$G149+$B149,SUMIFS(INDEX('ABP REC Calc'!$G$75:$AB$138,,MATCH($I149,'ABP REC Calc'!$G$74:$AB$74,0)),'ABP REC Calc'!$C$75:$C$138,'ABP REC Spend'!$E149,'ABP REC Calc'!$B$75:$B$138,'ABP REC Spend'!$F149)/$C149,
IF(AND(N149&gt;0,(O$4-$G149)=(1+$B149)),N149*(1-Inputs_ByYear!$D$4),
(IF(AND((O$4-$G149)&lt;(21+$B149),(O$4-$G149)&gt;(1+$B149)),N149*(1-Inputs_ByYear!$D$4),0))))</f>
        <v>0</v>
      </c>
      <c r="P149" s="233">
        <f>IF(P$4=$G149+$B149,SUMIFS(INDEX('ABP REC Calc'!$G$75:$AB$138,,MATCH($I149,'ABP REC Calc'!$G$74:$AB$74,0)),'ABP REC Calc'!$C$75:$C$138,'ABP REC Spend'!$E149,'ABP REC Calc'!$B$75:$B$138,'ABP REC Spend'!$F149)/$C149,
IF(AND(O149&gt;0,(P$4-$G149)=(1+$B149)),O149*(1-Inputs_ByYear!$D$4),
(IF(AND((P$4-$G149)&lt;(21+$B149),(P$4-$G149)&gt;(1+$B149)),O149*(1-Inputs_ByYear!$D$4),0))))</f>
        <v>0</v>
      </c>
      <c r="Q149" s="233">
        <f>IF(Q$4=$G149+$B149,SUMIFS(INDEX('ABP REC Calc'!$G$75:$AB$138,,MATCH($I149,'ABP REC Calc'!$G$74:$AB$74,0)),'ABP REC Calc'!$C$75:$C$138,'ABP REC Spend'!$E149,'ABP REC Calc'!$B$75:$B$138,'ABP REC Spend'!$F149)/$C149,
IF(AND(P149&gt;0,(Q$4-$G149)=(1+$B149)),P149*(1-Inputs_ByYear!$D$4),
(IF(AND((Q$4-$G149)&lt;(21+$B149),(Q$4-$G149)&gt;(1+$B149)),P149*(1-Inputs_ByYear!$D$4),0))))</f>
        <v>0</v>
      </c>
      <c r="R149" s="233">
        <f>IF(R$4=$G149+$B149,SUMIFS(INDEX('ABP REC Calc'!$G$75:$AB$138,,MATCH($I149,'ABP REC Calc'!$G$74:$AB$74,0)),'ABP REC Calc'!$C$75:$C$138,'ABP REC Spend'!$E149,'ABP REC Calc'!$B$75:$B$138,'ABP REC Spend'!$F149)/$C149,
IF(AND(Q149&gt;0,(R$4-$G149)=(1+$B149)),Q149*(1-Inputs_ByYear!$D$4),
(IF(AND((R$4-$G149)&lt;(21+$B149),(R$4-$G149)&gt;(1+$B149)),Q149*(1-Inputs_ByYear!$D$4),0))))</f>
        <v>0</v>
      </c>
      <c r="S149" s="233">
        <f>IF(S$4=$G149+$B149,SUMIFS(INDEX('ABP REC Calc'!$G$75:$AB$138,,MATCH($I149,'ABP REC Calc'!$G$74:$AB$74,0)),'ABP REC Calc'!$C$75:$C$138,'ABP REC Spend'!$E149,'ABP REC Calc'!$B$75:$B$138,'ABP REC Spend'!$F149)/$C149,
IF(AND(R149&gt;0,(S$4-$G149)=(1+$B149)),R149*(1-Inputs_ByYear!$D$4),
(IF(AND((S$4-$G149)&lt;(21+$B149),(S$4-$G149)&gt;(1+$B149)),R149*(1-Inputs_ByYear!$D$4),0))))</f>
        <v>0</v>
      </c>
      <c r="T149" s="233">
        <f>IF(T$4=$G149+$B149,SUMIFS(INDEX('ABP REC Calc'!$G$75:$AB$138,,MATCH($I149,'ABP REC Calc'!$G$74:$AB$74,0)),'ABP REC Calc'!$C$75:$C$138,'ABP REC Spend'!$E149,'ABP REC Calc'!$B$75:$B$138,'ABP REC Spend'!$F149)/$C149,
IF(AND(S149&gt;0,(T$4-$G149)=(1+$B149)),S149*(1-Inputs_ByYear!$D$4),
(IF(AND((T$4-$G149)&lt;(21+$B149),(T$4-$G149)&gt;(1+$B149)),S149*(1-Inputs_ByYear!$D$4),0))))</f>
        <v>1634463.1036177098</v>
      </c>
      <c r="U149" s="233">
        <f>IF(U$4=$G149+$B149,SUMIFS(INDEX('ABP REC Calc'!$G$75:$AB$138,,MATCH($I149,'ABP REC Calc'!$G$74:$AB$74,0)),'ABP REC Calc'!$C$75:$C$138,'ABP REC Spend'!$E149,'ABP REC Calc'!$B$75:$B$138,'ABP REC Spend'!$F149)/$C149,
IF(AND(T149&gt;0,(U$4-$G149)=(1+$B149)),T149*(1-Inputs_ByYear!$D$4),
(IF(AND((U$4-$G149)&lt;(21+$B149),(U$4-$G149)&gt;(1+$B149)),T149*(1-Inputs_ByYear!$D$4),0))))</f>
        <v>1626290.7880996212</v>
      </c>
      <c r="V149" s="233">
        <f>IF(V$4=$G149+$B149,SUMIFS(INDEX('ABP REC Calc'!$G$75:$AB$138,,MATCH($I149,'ABP REC Calc'!$G$74:$AB$74,0)),'ABP REC Calc'!$C$75:$C$138,'ABP REC Spend'!$E149,'ABP REC Calc'!$B$75:$B$138,'ABP REC Spend'!$F149)/$C149,
IF(AND(U149&gt;0,(V$4-$G149)=(1+$B149)),U149*(1-Inputs_ByYear!$D$4),
(IF(AND((V$4-$G149)&lt;(21+$B149),(V$4-$G149)&gt;(1+$B149)),U149*(1-Inputs_ByYear!$D$4),0))))</f>
        <v>1618159.334159123</v>
      </c>
      <c r="W149" s="233">
        <f>IF(W$4=$G149+$B149,SUMIFS(INDEX('ABP REC Calc'!$G$75:$AB$138,,MATCH($I149,'ABP REC Calc'!$G$74:$AB$74,0)),'ABP REC Calc'!$C$75:$C$138,'ABP REC Spend'!$E149,'ABP REC Calc'!$B$75:$B$138,'ABP REC Spend'!$F149)/$C149,
IF(AND(V149&gt;0,(W$4-$G149)=(1+$B149)),V149*(1-Inputs_ByYear!$D$4),
(IF(AND((W$4-$G149)&lt;(21+$B149),(W$4-$G149)&gt;(1+$B149)),V149*(1-Inputs_ByYear!$D$4),0))))</f>
        <v>1610068.5374883274</v>
      </c>
      <c r="X149" s="233">
        <f>IF(X$4=$G149+$B149,SUMIFS(INDEX('ABP REC Calc'!$G$75:$AB$138,,MATCH($I149,'ABP REC Calc'!$G$74:$AB$74,0)),'ABP REC Calc'!$C$75:$C$138,'ABP REC Spend'!$E149,'ABP REC Calc'!$B$75:$B$138,'ABP REC Spend'!$F149)/$C149,
IF(AND(W149&gt;0,(X$4-$G149)=(1+$B149)),W149*(1-Inputs_ByYear!$D$4),
(IF(AND((X$4-$G149)&lt;(21+$B149),(X$4-$G149)&gt;(1+$B149)),W149*(1-Inputs_ByYear!$D$4),0))))</f>
        <v>1602018.1948008856</v>
      </c>
      <c r="Y149" s="233">
        <f>IF(Y$4=$G149+$B149,SUMIFS(INDEX('ABP REC Calc'!$G$75:$AB$138,,MATCH($I149,'ABP REC Calc'!$G$74:$AB$74,0)),'ABP REC Calc'!$C$75:$C$138,'ABP REC Spend'!$E149,'ABP REC Calc'!$B$75:$B$138,'ABP REC Spend'!$F149)/$C149,
IF(AND(X149&gt;0,(Y$4-$G149)=(1+$B149)),X149*(1-Inputs_ByYear!$D$4),
(IF(AND((Y$4-$G149)&lt;(21+$B149),(Y$4-$G149)&gt;(1+$B149)),X149*(1-Inputs_ByYear!$D$4),0))))</f>
        <v>1594008.1038268812</v>
      </c>
      <c r="Z149" s="233">
        <f>IF(Z$4=$G149+$B149,SUMIFS(INDEX('ABP REC Calc'!$G$75:$AB$138,,MATCH($I149,'ABP REC Calc'!$G$74:$AB$74,0)),'ABP REC Calc'!$C$75:$C$138,'ABP REC Spend'!$E149,'ABP REC Calc'!$B$75:$B$138,'ABP REC Spend'!$F149)/$C149,
IF(AND(Y149&gt;0,(Z$4-$G149)=(1+$B149)),Y149*(1-Inputs_ByYear!$D$4),
(IF(AND((Z$4-$G149)&lt;(21+$B149),(Z$4-$G149)&gt;(1+$B149)),Y149*(1-Inputs_ByYear!$D$4),0))))</f>
        <v>1586038.0633077468</v>
      </c>
      <c r="AA149" s="233">
        <f>IF(AA$4=$G149+$B149,SUMIFS(INDEX('ABP REC Calc'!$G$75:$AB$138,,MATCH($I149,'ABP REC Calc'!$G$74:$AB$74,0)),'ABP REC Calc'!$C$75:$C$138,'ABP REC Spend'!$E149,'ABP REC Calc'!$B$75:$B$138,'ABP REC Spend'!$F149)/$C149,
IF(AND(Z149&gt;0,(AA$4-$G149)=(1+$B149)),Z149*(1-Inputs_ByYear!$D$4),
(IF(AND((AA$4-$G149)&lt;(21+$B149),(AA$4-$G149)&gt;(1+$B149)),Z149*(1-Inputs_ByYear!$D$4),0))))</f>
        <v>1578107.872991208</v>
      </c>
      <c r="AB149" s="233">
        <f>IF(AB$4=$G149+$B149,SUMIFS(INDEX('ABP REC Calc'!$G$75:$AB$138,,MATCH($I149,'ABP REC Calc'!$G$74:$AB$74,0)),'ABP REC Calc'!$C$75:$C$138,'ABP REC Spend'!$E149,'ABP REC Calc'!$B$75:$B$138,'ABP REC Spend'!$F149)/$C149,
IF(AND(AA149&gt;0,(AB$4-$G149)=(1+$B149)),AA149*(1-Inputs_ByYear!$D$4),
(IF(AND((AB$4-$G149)&lt;(21+$B149),(AB$4-$G149)&gt;(1+$B149)),AA149*(1-Inputs_ByYear!$D$4),0))))</f>
        <v>1570217.3336262519</v>
      </c>
      <c r="AC149" s="233">
        <f>IF(AC$4=$G149+$B149,SUMIFS(INDEX('ABP REC Calc'!$G$75:$AB$138,,MATCH($I149,'ABP REC Calc'!$G$74:$AB$74,0)),'ABP REC Calc'!$C$75:$C$138,'ABP REC Spend'!$E149,'ABP REC Calc'!$B$75:$B$138,'ABP REC Spend'!$F149)/$C149,
IF(AND(AB149&gt;0,(AC$4-$G149)=(1+$B149)),AB149*(1-Inputs_ByYear!$D$4),
(IF(AND((AC$4-$G149)&lt;(21+$B149),(AC$4-$G149)&gt;(1+$B149)),AB149*(1-Inputs_ByYear!$D$4),0))))</f>
        <v>1562366.2469581207</v>
      </c>
      <c r="AD149" s="233">
        <f>IF(AD$4=$G149+$B149,SUMIFS(INDEX('ABP REC Calc'!$G$75:$AB$138,,MATCH($I149,'ABP REC Calc'!$G$74:$AB$74,0)),'ABP REC Calc'!$C$75:$C$138,'ABP REC Spend'!$E149,'ABP REC Calc'!$B$75:$B$138,'ABP REC Spend'!$F149)/$C149,
IF(AND(AC149&gt;0,(AD$4-$G149)=(1+$B149)),AC149*(1-Inputs_ByYear!$D$4),
(IF(AND((AD$4-$G149)&lt;(21+$B149),(AD$4-$G149)&gt;(1+$B149)),AC149*(1-Inputs_ByYear!$D$4),0))))</f>
        <v>1554554.4157233301</v>
      </c>
      <c r="AE149" s="233">
        <f>IF(AE$4=$G149+$B149,SUMIFS(INDEX('ABP REC Calc'!$G$75:$AB$138,,MATCH($I149,'ABP REC Calc'!$G$74:$AB$74,0)),'ABP REC Calc'!$C$75:$C$138,'ABP REC Spend'!$E149,'ABP REC Calc'!$B$75:$B$138,'ABP REC Spend'!$F149)/$C149,
IF(AND(AD149&gt;0,(AE$4-$G149)=(1+$B149)),AD149*(1-Inputs_ByYear!$D$4),
(IF(AND((AE$4-$G149)&lt;(21+$B149),(AE$4-$G149)&gt;(1+$B149)),AD149*(1-Inputs_ByYear!$D$4),0))))</f>
        <v>1546781.6436447136</v>
      </c>
      <c r="AF149" s="233">
        <f>IF(AF$4=$G149+$B149,SUMIFS(INDEX('ABP REC Calc'!$G$75:$AB$138,,MATCH($I149,'ABP REC Calc'!$G$74:$AB$74,0)),'ABP REC Calc'!$C$75:$C$138,'ABP REC Spend'!$E149,'ABP REC Calc'!$B$75:$B$138,'ABP REC Spend'!$F149)/$C149,
IF(AND(AE149&gt;0,(AF$4-$G149)=(1+$B149)),AE149*(1-Inputs_ByYear!$D$4),
(IF(AND((AF$4-$G149)&lt;(21+$B149),(AF$4-$G149)&gt;(1+$B149)),AE149*(1-Inputs_ByYear!$D$4),0))))</f>
        <v>1539047.73542649</v>
      </c>
      <c r="AG149" s="233">
        <f>IF(AG$4=$G149+$B149,SUMIFS(INDEX('ABP REC Calc'!$G$75:$AB$138,,MATCH($I149,'ABP REC Calc'!$G$74:$AB$74,0)),'ABP REC Calc'!$C$75:$C$138,'ABP REC Spend'!$E149,'ABP REC Calc'!$B$75:$B$138,'ABP REC Spend'!$F149)/$C149,
IF(AND(AF149&gt;0,(AG$4-$G149)=(1+$B149)),AF149*(1-Inputs_ByYear!$D$4),
(IF(AND((AG$4-$G149)&lt;(21+$B149),(AG$4-$G149)&gt;(1+$B149)),AF149*(1-Inputs_ByYear!$D$4),0))))</f>
        <v>1531352.4967493576</v>
      </c>
      <c r="AH149" s="233">
        <f>IF(AH$4=$G149+$B149,SUMIFS(INDEX('ABP REC Calc'!$G$75:$AB$138,,MATCH($I149,'ABP REC Calc'!$G$74:$AB$74,0)),'ABP REC Calc'!$C$75:$C$138,'ABP REC Spend'!$E149,'ABP REC Calc'!$B$75:$B$138,'ABP REC Spend'!$F149)/$C149,
IF(AND(AG149&gt;0,(AH$4-$G149)=(1+$B149)),AG149*(1-Inputs_ByYear!$D$4),
(IF(AND((AH$4-$G149)&lt;(21+$B149),(AH$4-$G149)&gt;(1+$B149)),AG149*(1-Inputs_ByYear!$D$4),0))))</f>
        <v>1523695.7342656108</v>
      </c>
    </row>
    <row r="150" spans="2:34" ht="14.75" customHeight="1" x14ac:dyDescent="0.25">
      <c r="B150" s="332" cm="1">
        <f t="array" ref="B150">INDEX(Inputs_ByYear!$D$78:$D$83, MATCH('ABP REC Spend'!$E150, Inputs_ByYear!$B$78:$B$83,0),)</f>
        <v>2</v>
      </c>
      <c r="C150" s="332" cm="1">
        <f t="array" ref="C150">INDEX(Inputs_ByYear!$D$60:$D$65, MATCH('ABP REC Spend'!$E150,Inputs_ByYear!$B$60:$B$65,0),)</f>
        <v>20</v>
      </c>
      <c r="D150" s="332" t="str" cm="1">
        <f t="array" ref="D150">INDEX(Inputs_ByYear!$D$69:$D$74, MATCH('ABP REC Spend'!$E150, Inputs_ByYear!$B$69:$B$74,0),)</f>
        <v>n/a</v>
      </c>
      <c r="E150" s="222" t="s">
        <v>248</v>
      </c>
      <c r="F150" s="219" t="s">
        <v>258</v>
      </c>
      <c r="G150" s="219">
        <f t="shared" si="7"/>
        <v>2033</v>
      </c>
      <c r="H150" s="219"/>
      <c r="I150" s="227" t="s">
        <v>31</v>
      </c>
      <c r="J150" s="234">
        <v>0</v>
      </c>
      <c r="K150" s="234">
        <v>0</v>
      </c>
      <c r="L150" s="233">
        <f>IF(L$4=$G150+$B150,SUMIFS(INDEX('ABP REC Calc'!$G$75:$AB$138,,MATCH($I150,'ABP REC Calc'!$G$74:$AB$74,0)),'ABP REC Calc'!$C$75:$C$138,'ABP REC Spend'!$E150,'ABP REC Calc'!$B$75:$B$138,'ABP REC Spend'!$F150)/$C150,
IF(AND(K150&gt;0,(L$4-$G150)=(1+$B150)),K150*(1-Inputs_ByYear!$D$4),
(IF(AND((L$4-$G150)&lt;(21+$B150),(L$4-$G150)&gt;(1+$B150)),K150*(1-Inputs_ByYear!$D$4),0))))</f>
        <v>0</v>
      </c>
      <c r="M150" s="233">
        <f>IF(M$4=$G150+$B150,SUMIFS(INDEX('ABP REC Calc'!$G$75:$AB$138,,MATCH($I150,'ABP REC Calc'!$G$74:$AB$74,0)),'ABP REC Calc'!$C$75:$C$138,'ABP REC Spend'!$E150,'ABP REC Calc'!$B$75:$B$138,'ABP REC Spend'!$F150)/$C150,
IF(AND(L150&gt;0,(M$4-$G150)=(1+$B150)),L150*(1-Inputs_ByYear!$D$4),
(IF(AND((M$4-$G150)&lt;(21+$B150),(M$4-$G150)&gt;(1+$B150)),L150*(1-Inputs_ByYear!$D$4),0))))</f>
        <v>0</v>
      </c>
      <c r="N150" s="233">
        <f>IF(N$4=$G150+$B150,SUMIFS(INDEX('ABP REC Calc'!$G$75:$AB$138,,MATCH($I150,'ABP REC Calc'!$G$74:$AB$74,0)),'ABP REC Calc'!$C$75:$C$138,'ABP REC Spend'!$E150,'ABP REC Calc'!$B$75:$B$138,'ABP REC Spend'!$F150)/$C150,
IF(AND(M150&gt;0,(N$4-$G150)=(1+$B150)),M150*(1-Inputs_ByYear!$D$4),
(IF(AND((N$4-$G150)&lt;(21+$B150),(N$4-$G150)&gt;(1+$B150)),M150*(1-Inputs_ByYear!$D$4),0))))</f>
        <v>0</v>
      </c>
      <c r="O150" s="233">
        <f>IF(O$4=$G150+$B150,SUMIFS(INDEX('ABP REC Calc'!$G$75:$AB$138,,MATCH($I150,'ABP REC Calc'!$G$74:$AB$74,0)),'ABP REC Calc'!$C$75:$C$138,'ABP REC Spend'!$E150,'ABP REC Calc'!$B$75:$B$138,'ABP REC Spend'!$F150)/$C150,
IF(AND(N150&gt;0,(O$4-$G150)=(1+$B150)),N150*(1-Inputs_ByYear!$D$4),
(IF(AND((O$4-$G150)&lt;(21+$B150),(O$4-$G150)&gt;(1+$B150)),N150*(1-Inputs_ByYear!$D$4),0))))</f>
        <v>0</v>
      </c>
      <c r="P150" s="233">
        <f>IF(P$4=$G150+$B150,SUMIFS(INDEX('ABP REC Calc'!$G$75:$AB$138,,MATCH($I150,'ABP REC Calc'!$G$74:$AB$74,0)),'ABP REC Calc'!$C$75:$C$138,'ABP REC Spend'!$E150,'ABP REC Calc'!$B$75:$B$138,'ABP REC Spend'!$F150)/$C150,
IF(AND(O150&gt;0,(P$4-$G150)=(1+$B150)),O150*(1-Inputs_ByYear!$D$4),
(IF(AND((P$4-$G150)&lt;(21+$B150),(P$4-$G150)&gt;(1+$B150)),O150*(1-Inputs_ByYear!$D$4),0))))</f>
        <v>0</v>
      </c>
      <c r="Q150" s="233">
        <f>IF(Q$4=$G150+$B150,SUMIFS(INDEX('ABP REC Calc'!$G$75:$AB$138,,MATCH($I150,'ABP REC Calc'!$G$74:$AB$74,0)),'ABP REC Calc'!$C$75:$C$138,'ABP REC Spend'!$E150,'ABP REC Calc'!$B$75:$B$138,'ABP REC Spend'!$F150)/$C150,
IF(AND(P150&gt;0,(Q$4-$G150)=(1+$B150)),P150*(1-Inputs_ByYear!$D$4),
(IF(AND((Q$4-$G150)&lt;(21+$B150),(Q$4-$G150)&gt;(1+$B150)),P150*(1-Inputs_ByYear!$D$4),0))))</f>
        <v>0</v>
      </c>
      <c r="R150" s="233">
        <f>IF(R$4=$G150+$B150,SUMIFS(INDEX('ABP REC Calc'!$G$75:$AB$138,,MATCH($I150,'ABP REC Calc'!$G$74:$AB$74,0)),'ABP REC Calc'!$C$75:$C$138,'ABP REC Spend'!$E150,'ABP REC Calc'!$B$75:$B$138,'ABP REC Spend'!$F150)/$C150,
IF(AND(Q150&gt;0,(R$4-$G150)=(1+$B150)),Q150*(1-Inputs_ByYear!$D$4),
(IF(AND((R$4-$G150)&lt;(21+$B150),(R$4-$G150)&gt;(1+$B150)),Q150*(1-Inputs_ByYear!$D$4),0))))</f>
        <v>0</v>
      </c>
      <c r="S150" s="233">
        <f>IF(S$4=$G150+$B150,SUMIFS(INDEX('ABP REC Calc'!$G$75:$AB$138,,MATCH($I150,'ABP REC Calc'!$G$74:$AB$74,0)),'ABP REC Calc'!$C$75:$C$138,'ABP REC Spend'!$E150,'ABP REC Calc'!$B$75:$B$138,'ABP REC Spend'!$F150)/$C150,
IF(AND(R150&gt;0,(S$4-$G150)=(1+$B150)),R150*(1-Inputs_ByYear!$D$4),
(IF(AND((S$4-$G150)&lt;(21+$B150),(S$4-$G150)&gt;(1+$B150)),R150*(1-Inputs_ByYear!$D$4),0))))</f>
        <v>0</v>
      </c>
      <c r="T150" s="233">
        <f>IF(T$4=$G150+$B150,SUMIFS(INDEX('ABP REC Calc'!$G$75:$AB$138,,MATCH($I150,'ABP REC Calc'!$G$74:$AB$74,0)),'ABP REC Calc'!$C$75:$C$138,'ABP REC Spend'!$E150,'ABP REC Calc'!$B$75:$B$138,'ABP REC Spend'!$F150)/$C150,
IF(AND(S150&gt;0,(T$4-$G150)=(1+$B150)),S150*(1-Inputs_ByYear!$D$4),
(IF(AND((T$4-$G150)&lt;(21+$B150),(T$4-$G150)&gt;(1+$B150)),S150*(1-Inputs_ByYear!$D$4),0))))</f>
        <v>0</v>
      </c>
      <c r="U150" s="233">
        <f>IF(U$4=$G150+$B150,SUMIFS(INDEX('ABP REC Calc'!$G$75:$AB$138,,MATCH($I150,'ABP REC Calc'!$G$74:$AB$74,0)),'ABP REC Calc'!$C$75:$C$138,'ABP REC Spend'!$E150,'ABP REC Calc'!$B$75:$B$138,'ABP REC Spend'!$F150)/$C150,
IF(AND(T150&gt;0,(U$4-$G150)=(1+$B150)),T150*(1-Inputs_ByYear!$D$4),
(IF(AND((U$4-$G150)&lt;(21+$B150),(U$4-$G150)&gt;(1+$B150)),T150*(1-Inputs_ByYear!$D$4),0))))</f>
        <v>1618118.4725815326</v>
      </c>
      <c r="V150" s="233">
        <f>IF(V$4=$G150+$B150,SUMIFS(INDEX('ABP REC Calc'!$G$75:$AB$138,,MATCH($I150,'ABP REC Calc'!$G$74:$AB$74,0)),'ABP REC Calc'!$C$75:$C$138,'ABP REC Spend'!$E150,'ABP REC Calc'!$B$75:$B$138,'ABP REC Spend'!$F150)/$C150,
IF(AND(U150&gt;0,(V$4-$G150)=(1+$B150)),U150*(1-Inputs_ByYear!$D$4),
(IF(AND((V$4-$G150)&lt;(21+$B150),(V$4-$G150)&gt;(1+$B150)),U150*(1-Inputs_ByYear!$D$4),0))))</f>
        <v>1610027.8802186248</v>
      </c>
      <c r="W150" s="233">
        <f>IF(W$4=$G150+$B150,SUMIFS(INDEX('ABP REC Calc'!$G$75:$AB$138,,MATCH($I150,'ABP REC Calc'!$G$74:$AB$74,0)),'ABP REC Calc'!$C$75:$C$138,'ABP REC Spend'!$E150,'ABP REC Calc'!$B$75:$B$138,'ABP REC Spend'!$F150)/$C150,
IF(AND(V150&gt;0,(W$4-$G150)=(1+$B150)),V150*(1-Inputs_ByYear!$D$4),
(IF(AND((W$4-$G150)&lt;(21+$B150),(W$4-$G150)&gt;(1+$B150)),V150*(1-Inputs_ByYear!$D$4),0))))</f>
        <v>1601977.7408175317</v>
      </c>
      <c r="X150" s="233">
        <f>IF(X$4=$G150+$B150,SUMIFS(INDEX('ABP REC Calc'!$G$75:$AB$138,,MATCH($I150,'ABP REC Calc'!$G$74:$AB$74,0)),'ABP REC Calc'!$C$75:$C$138,'ABP REC Spend'!$E150,'ABP REC Calc'!$B$75:$B$138,'ABP REC Spend'!$F150)/$C150,
IF(AND(W150&gt;0,(X$4-$G150)=(1+$B150)),W150*(1-Inputs_ByYear!$D$4),
(IF(AND((X$4-$G150)&lt;(21+$B150),(X$4-$G150)&gt;(1+$B150)),W150*(1-Inputs_ByYear!$D$4),0))))</f>
        <v>1593967.8521134441</v>
      </c>
      <c r="Y150" s="233">
        <f>IF(Y$4=$G150+$B150,SUMIFS(INDEX('ABP REC Calc'!$G$75:$AB$138,,MATCH($I150,'ABP REC Calc'!$G$74:$AB$74,0)),'ABP REC Calc'!$C$75:$C$138,'ABP REC Spend'!$E150,'ABP REC Calc'!$B$75:$B$138,'ABP REC Spend'!$F150)/$C150,
IF(AND(X150&gt;0,(Y$4-$G150)=(1+$B150)),X150*(1-Inputs_ByYear!$D$4),
(IF(AND((Y$4-$G150)&lt;(21+$B150),(Y$4-$G150)&gt;(1+$B150)),X150*(1-Inputs_ByYear!$D$4),0))))</f>
        <v>1585998.0128528769</v>
      </c>
      <c r="Z150" s="233">
        <f>IF(Z$4=$G150+$B150,SUMIFS(INDEX('ABP REC Calc'!$G$75:$AB$138,,MATCH($I150,'ABP REC Calc'!$G$74:$AB$74,0)),'ABP REC Calc'!$C$75:$C$138,'ABP REC Spend'!$E150,'ABP REC Calc'!$B$75:$B$138,'ABP REC Spend'!$F150)/$C150,
IF(AND(Y150&gt;0,(Z$4-$G150)=(1+$B150)),Y150*(1-Inputs_ByYear!$D$4),
(IF(AND((Z$4-$G150)&lt;(21+$B150),(Z$4-$G150)&gt;(1+$B150)),Y150*(1-Inputs_ByYear!$D$4),0))))</f>
        <v>1578068.0227886124</v>
      </c>
      <c r="AA150" s="233">
        <f>IF(AA$4=$G150+$B150,SUMIFS(INDEX('ABP REC Calc'!$G$75:$AB$138,,MATCH($I150,'ABP REC Calc'!$G$74:$AB$74,0)),'ABP REC Calc'!$C$75:$C$138,'ABP REC Spend'!$E150,'ABP REC Calc'!$B$75:$B$138,'ABP REC Spend'!$F150)/$C150,
IF(AND(Z150&gt;0,(AA$4-$G150)=(1+$B150)),Z150*(1-Inputs_ByYear!$D$4),
(IF(AND((AA$4-$G150)&lt;(21+$B150),(AA$4-$G150)&gt;(1+$B150)),Z150*(1-Inputs_ByYear!$D$4),0))))</f>
        <v>1570177.6826746694</v>
      </c>
      <c r="AB150" s="233">
        <f>IF(AB$4=$G150+$B150,SUMIFS(INDEX('ABP REC Calc'!$G$75:$AB$138,,MATCH($I150,'ABP REC Calc'!$G$74:$AB$74,0)),'ABP REC Calc'!$C$75:$C$138,'ABP REC Spend'!$E150,'ABP REC Calc'!$B$75:$B$138,'ABP REC Spend'!$F150)/$C150,
IF(AND(AA150&gt;0,(AB$4-$G150)=(1+$B150)),AA150*(1-Inputs_ByYear!$D$4),
(IF(AND((AB$4-$G150)&lt;(21+$B150),(AB$4-$G150)&gt;(1+$B150)),AA150*(1-Inputs_ByYear!$D$4),0))))</f>
        <v>1562326.794261296</v>
      </c>
      <c r="AC150" s="233">
        <f>IF(AC$4=$G150+$B150,SUMIFS(INDEX('ABP REC Calc'!$G$75:$AB$138,,MATCH($I150,'ABP REC Calc'!$G$74:$AB$74,0)),'ABP REC Calc'!$C$75:$C$138,'ABP REC Spend'!$E150,'ABP REC Calc'!$B$75:$B$138,'ABP REC Spend'!$F150)/$C150,
IF(AND(AB150&gt;0,(AC$4-$G150)=(1+$B150)),AB150*(1-Inputs_ByYear!$D$4),
(IF(AND((AC$4-$G150)&lt;(21+$B150),(AC$4-$G150)&gt;(1+$B150)),AB150*(1-Inputs_ByYear!$D$4),0))))</f>
        <v>1554515.1602899896</v>
      </c>
      <c r="AD150" s="233">
        <f>IF(AD$4=$G150+$B150,SUMIFS(INDEX('ABP REC Calc'!$G$75:$AB$138,,MATCH($I150,'ABP REC Calc'!$G$74:$AB$74,0)),'ABP REC Calc'!$C$75:$C$138,'ABP REC Spend'!$E150,'ABP REC Calc'!$B$75:$B$138,'ABP REC Spend'!$F150)/$C150,
IF(AND(AC150&gt;0,(AD$4-$G150)=(1+$B150)),AC150*(1-Inputs_ByYear!$D$4),
(IF(AND((AD$4-$G150)&lt;(21+$B150),(AD$4-$G150)&gt;(1+$B150)),AC150*(1-Inputs_ByYear!$D$4),0))))</f>
        <v>1546742.5844885395</v>
      </c>
      <c r="AE150" s="233">
        <f>IF(AE$4=$G150+$B150,SUMIFS(INDEX('ABP REC Calc'!$G$75:$AB$138,,MATCH($I150,'ABP REC Calc'!$G$74:$AB$74,0)),'ABP REC Calc'!$C$75:$C$138,'ABP REC Spend'!$E150,'ABP REC Calc'!$B$75:$B$138,'ABP REC Spend'!$F150)/$C150,
IF(AND(AD150&gt;0,(AE$4-$G150)=(1+$B150)),AD150*(1-Inputs_ByYear!$D$4),
(IF(AND((AE$4-$G150)&lt;(21+$B150),(AE$4-$G150)&gt;(1+$B150)),AD150*(1-Inputs_ByYear!$D$4),0))))</f>
        <v>1539008.8715660968</v>
      </c>
      <c r="AF150" s="233">
        <f>IF(AF$4=$G150+$B150,SUMIFS(INDEX('ABP REC Calc'!$G$75:$AB$138,,MATCH($I150,'ABP REC Calc'!$G$74:$AB$74,0)),'ABP REC Calc'!$C$75:$C$138,'ABP REC Spend'!$E150,'ABP REC Calc'!$B$75:$B$138,'ABP REC Spend'!$F150)/$C150,
IF(AND(AE150&gt;0,(AF$4-$G150)=(1+$B150)),AE150*(1-Inputs_ByYear!$D$4),
(IF(AND((AF$4-$G150)&lt;(21+$B150),(AF$4-$G150)&gt;(1+$B150)),AE150*(1-Inputs_ByYear!$D$4),0))))</f>
        <v>1531313.8272082664</v>
      </c>
      <c r="AG150" s="233">
        <f>IF(AG$4=$G150+$B150,SUMIFS(INDEX('ABP REC Calc'!$G$75:$AB$138,,MATCH($I150,'ABP REC Calc'!$G$74:$AB$74,0)),'ABP REC Calc'!$C$75:$C$138,'ABP REC Spend'!$E150,'ABP REC Calc'!$B$75:$B$138,'ABP REC Spend'!$F150)/$C150,
IF(AND(AF150&gt;0,(AG$4-$G150)=(1+$B150)),AF150*(1-Inputs_ByYear!$D$4),
(IF(AND((AG$4-$G150)&lt;(21+$B150),(AG$4-$G150)&gt;(1+$B150)),AF150*(1-Inputs_ByYear!$D$4),0))))</f>
        <v>1523657.2580722249</v>
      </c>
      <c r="AH150" s="233">
        <f>IF(AH$4=$G150+$B150,SUMIFS(INDEX('ABP REC Calc'!$G$75:$AB$138,,MATCH($I150,'ABP REC Calc'!$G$74:$AB$74,0)),'ABP REC Calc'!$C$75:$C$138,'ABP REC Spend'!$E150,'ABP REC Calc'!$B$75:$B$138,'ABP REC Spend'!$F150)/$C150,
IF(AND(AG150&gt;0,(AH$4-$G150)=(1+$B150)),AG150*(1-Inputs_ByYear!$D$4),
(IF(AND((AH$4-$G150)&lt;(21+$B150),(AH$4-$G150)&gt;(1+$B150)),AG150*(1-Inputs_ByYear!$D$4),0))))</f>
        <v>1516038.9717818638</v>
      </c>
    </row>
    <row r="151" spans="2:34" ht="14.75" customHeight="1" x14ac:dyDescent="0.25">
      <c r="B151" s="332" cm="1">
        <f t="array" ref="B151">INDEX(Inputs_ByYear!$D$78:$D$83, MATCH('ABP REC Spend'!$E151, Inputs_ByYear!$B$78:$B$83,0),)</f>
        <v>2</v>
      </c>
      <c r="C151" s="332" cm="1">
        <f t="array" ref="C151">INDEX(Inputs_ByYear!$D$60:$D$65, MATCH('ABP REC Spend'!$E151,Inputs_ByYear!$B$60:$B$65,0),)</f>
        <v>20</v>
      </c>
      <c r="D151" s="332" t="str" cm="1">
        <f t="array" ref="D151">INDEX(Inputs_ByYear!$D$69:$D$74, MATCH('ABP REC Spend'!$E151, Inputs_ByYear!$B$69:$B$74,0),)</f>
        <v>n/a</v>
      </c>
      <c r="E151" s="222" t="s">
        <v>248</v>
      </c>
      <c r="F151" s="219" t="s">
        <v>258</v>
      </c>
      <c r="G151" s="219">
        <f t="shared" si="7"/>
        <v>2034</v>
      </c>
      <c r="H151" s="219"/>
      <c r="I151" s="227" t="s">
        <v>32</v>
      </c>
      <c r="J151" s="234">
        <v>0</v>
      </c>
      <c r="K151" s="234">
        <v>0</v>
      </c>
      <c r="L151" s="233">
        <f>IF(L$4=$G151+$B151,SUMIFS(INDEX('ABP REC Calc'!$G$75:$AB$138,,MATCH($I151,'ABP REC Calc'!$G$74:$AB$74,0)),'ABP REC Calc'!$C$75:$C$138,'ABP REC Spend'!$E151,'ABP REC Calc'!$B$75:$B$138,'ABP REC Spend'!$F151)/$C151,
IF(AND(K151&gt;0,(L$4-$G151)=(1+$B151)),K151*(1-Inputs_ByYear!$D$4),
(IF(AND((L$4-$G151)&lt;(21+$B151),(L$4-$G151)&gt;(1+$B151)),K151*(1-Inputs_ByYear!$D$4),0))))</f>
        <v>0</v>
      </c>
      <c r="M151" s="233">
        <f>IF(M$4=$G151+$B151,SUMIFS(INDEX('ABP REC Calc'!$G$75:$AB$138,,MATCH($I151,'ABP REC Calc'!$G$74:$AB$74,0)),'ABP REC Calc'!$C$75:$C$138,'ABP REC Spend'!$E151,'ABP REC Calc'!$B$75:$B$138,'ABP REC Spend'!$F151)/$C151,
IF(AND(L151&gt;0,(M$4-$G151)=(1+$B151)),L151*(1-Inputs_ByYear!$D$4),
(IF(AND((M$4-$G151)&lt;(21+$B151),(M$4-$G151)&gt;(1+$B151)),L151*(1-Inputs_ByYear!$D$4),0))))</f>
        <v>0</v>
      </c>
      <c r="N151" s="233">
        <f>IF(N$4=$G151+$B151,SUMIFS(INDEX('ABP REC Calc'!$G$75:$AB$138,,MATCH($I151,'ABP REC Calc'!$G$74:$AB$74,0)),'ABP REC Calc'!$C$75:$C$138,'ABP REC Spend'!$E151,'ABP REC Calc'!$B$75:$B$138,'ABP REC Spend'!$F151)/$C151,
IF(AND(M151&gt;0,(N$4-$G151)=(1+$B151)),M151*(1-Inputs_ByYear!$D$4),
(IF(AND((N$4-$G151)&lt;(21+$B151),(N$4-$G151)&gt;(1+$B151)),M151*(1-Inputs_ByYear!$D$4),0))))</f>
        <v>0</v>
      </c>
      <c r="O151" s="233">
        <f>IF(O$4=$G151+$B151,SUMIFS(INDEX('ABP REC Calc'!$G$75:$AB$138,,MATCH($I151,'ABP REC Calc'!$G$74:$AB$74,0)),'ABP REC Calc'!$C$75:$C$138,'ABP REC Spend'!$E151,'ABP REC Calc'!$B$75:$B$138,'ABP REC Spend'!$F151)/$C151,
IF(AND(N151&gt;0,(O$4-$G151)=(1+$B151)),N151*(1-Inputs_ByYear!$D$4),
(IF(AND((O$4-$G151)&lt;(21+$B151),(O$4-$G151)&gt;(1+$B151)),N151*(1-Inputs_ByYear!$D$4),0))))</f>
        <v>0</v>
      </c>
      <c r="P151" s="233">
        <f>IF(P$4=$G151+$B151,SUMIFS(INDEX('ABP REC Calc'!$G$75:$AB$138,,MATCH($I151,'ABP REC Calc'!$G$74:$AB$74,0)),'ABP REC Calc'!$C$75:$C$138,'ABP REC Spend'!$E151,'ABP REC Calc'!$B$75:$B$138,'ABP REC Spend'!$F151)/$C151,
IF(AND(O151&gt;0,(P$4-$G151)=(1+$B151)),O151*(1-Inputs_ByYear!$D$4),
(IF(AND((P$4-$G151)&lt;(21+$B151),(P$4-$G151)&gt;(1+$B151)),O151*(1-Inputs_ByYear!$D$4),0))))</f>
        <v>0</v>
      </c>
      <c r="Q151" s="233">
        <f>IF(Q$4=$G151+$B151,SUMIFS(INDEX('ABP REC Calc'!$G$75:$AB$138,,MATCH($I151,'ABP REC Calc'!$G$74:$AB$74,0)),'ABP REC Calc'!$C$75:$C$138,'ABP REC Spend'!$E151,'ABP REC Calc'!$B$75:$B$138,'ABP REC Spend'!$F151)/$C151,
IF(AND(P151&gt;0,(Q$4-$G151)=(1+$B151)),P151*(1-Inputs_ByYear!$D$4),
(IF(AND((Q$4-$G151)&lt;(21+$B151),(Q$4-$G151)&gt;(1+$B151)),P151*(1-Inputs_ByYear!$D$4),0))))</f>
        <v>0</v>
      </c>
      <c r="R151" s="233">
        <f>IF(R$4=$G151+$B151,SUMIFS(INDEX('ABP REC Calc'!$G$75:$AB$138,,MATCH($I151,'ABP REC Calc'!$G$74:$AB$74,0)),'ABP REC Calc'!$C$75:$C$138,'ABP REC Spend'!$E151,'ABP REC Calc'!$B$75:$B$138,'ABP REC Spend'!$F151)/$C151,
IF(AND(Q151&gt;0,(R$4-$G151)=(1+$B151)),Q151*(1-Inputs_ByYear!$D$4),
(IF(AND((R$4-$G151)&lt;(21+$B151),(R$4-$G151)&gt;(1+$B151)),Q151*(1-Inputs_ByYear!$D$4),0))))</f>
        <v>0</v>
      </c>
      <c r="S151" s="233">
        <f>IF(S$4=$G151+$B151,SUMIFS(INDEX('ABP REC Calc'!$G$75:$AB$138,,MATCH($I151,'ABP REC Calc'!$G$74:$AB$74,0)),'ABP REC Calc'!$C$75:$C$138,'ABP REC Spend'!$E151,'ABP REC Calc'!$B$75:$B$138,'ABP REC Spend'!$F151)/$C151,
IF(AND(R151&gt;0,(S$4-$G151)=(1+$B151)),R151*(1-Inputs_ByYear!$D$4),
(IF(AND((S$4-$G151)&lt;(21+$B151),(S$4-$G151)&gt;(1+$B151)),R151*(1-Inputs_ByYear!$D$4),0))))</f>
        <v>0</v>
      </c>
      <c r="T151" s="233">
        <f>IF(T$4=$G151+$B151,SUMIFS(INDEX('ABP REC Calc'!$G$75:$AB$138,,MATCH($I151,'ABP REC Calc'!$G$74:$AB$74,0)),'ABP REC Calc'!$C$75:$C$138,'ABP REC Spend'!$E151,'ABP REC Calc'!$B$75:$B$138,'ABP REC Spend'!$F151)/$C151,
IF(AND(S151&gt;0,(T$4-$G151)=(1+$B151)),S151*(1-Inputs_ByYear!$D$4),
(IF(AND((T$4-$G151)&lt;(21+$B151),(T$4-$G151)&gt;(1+$B151)),S151*(1-Inputs_ByYear!$D$4),0))))</f>
        <v>0</v>
      </c>
      <c r="U151" s="233">
        <f>IF(U$4=$G151+$B151,SUMIFS(INDEX('ABP REC Calc'!$G$75:$AB$138,,MATCH($I151,'ABP REC Calc'!$G$74:$AB$74,0)),'ABP REC Calc'!$C$75:$C$138,'ABP REC Spend'!$E151,'ABP REC Calc'!$B$75:$B$138,'ABP REC Spend'!$F151)/$C151,
IF(AND(T151&gt;0,(U$4-$G151)=(1+$B151)),T151*(1-Inputs_ByYear!$D$4),
(IF(AND((U$4-$G151)&lt;(21+$B151),(U$4-$G151)&gt;(1+$B151)),T151*(1-Inputs_ByYear!$D$4),0))))</f>
        <v>0</v>
      </c>
      <c r="V151" s="233">
        <f>IF(V$4=$G151+$B151,SUMIFS(INDEX('ABP REC Calc'!$G$75:$AB$138,,MATCH($I151,'ABP REC Calc'!$G$74:$AB$74,0)),'ABP REC Calc'!$C$75:$C$138,'ABP REC Spend'!$E151,'ABP REC Calc'!$B$75:$B$138,'ABP REC Spend'!$F151)/$C151,
IF(AND(U151&gt;0,(V$4-$G151)=(1+$B151)),U151*(1-Inputs_ByYear!$D$4),
(IF(AND((V$4-$G151)&lt;(21+$B151),(V$4-$G151)&gt;(1+$B151)),U151*(1-Inputs_ByYear!$D$4),0))))</f>
        <v>1601937.2878557176</v>
      </c>
      <c r="W151" s="233">
        <f>IF(W$4=$G151+$B151,SUMIFS(INDEX('ABP REC Calc'!$G$75:$AB$138,,MATCH($I151,'ABP REC Calc'!$G$74:$AB$74,0)),'ABP REC Calc'!$C$75:$C$138,'ABP REC Spend'!$E151,'ABP REC Calc'!$B$75:$B$138,'ABP REC Spend'!$F151)/$C151,
IF(AND(V151&gt;0,(W$4-$G151)=(1+$B151)),V151*(1-Inputs_ByYear!$D$4),
(IF(AND((W$4-$G151)&lt;(21+$B151),(W$4-$G151)&gt;(1+$B151)),V151*(1-Inputs_ByYear!$D$4),0))))</f>
        <v>1593927.6014164391</v>
      </c>
      <c r="X151" s="233">
        <f>IF(X$4=$G151+$B151,SUMIFS(INDEX('ABP REC Calc'!$G$75:$AB$138,,MATCH($I151,'ABP REC Calc'!$G$74:$AB$74,0)),'ABP REC Calc'!$C$75:$C$138,'ABP REC Spend'!$E151,'ABP REC Calc'!$B$75:$B$138,'ABP REC Spend'!$F151)/$C151,
IF(AND(W151&gt;0,(X$4-$G151)=(1+$B151)),W151*(1-Inputs_ByYear!$D$4),
(IF(AND((X$4-$G151)&lt;(21+$B151),(X$4-$G151)&gt;(1+$B151)),W151*(1-Inputs_ByYear!$D$4),0))))</f>
        <v>1585957.9634093568</v>
      </c>
      <c r="Y151" s="233">
        <f>IF(Y$4=$G151+$B151,SUMIFS(INDEX('ABP REC Calc'!$G$75:$AB$138,,MATCH($I151,'ABP REC Calc'!$G$74:$AB$74,0)),'ABP REC Calc'!$C$75:$C$138,'ABP REC Spend'!$E151,'ABP REC Calc'!$B$75:$B$138,'ABP REC Spend'!$F151)/$C151,
IF(AND(X151&gt;0,(Y$4-$G151)=(1+$B151)),X151*(1-Inputs_ByYear!$D$4),
(IF(AND((Y$4-$G151)&lt;(21+$B151),(Y$4-$G151)&gt;(1+$B151)),X151*(1-Inputs_ByYear!$D$4),0))))</f>
        <v>1578028.1735923099</v>
      </c>
      <c r="Z151" s="233">
        <f>IF(Z$4=$G151+$B151,SUMIFS(INDEX('ABP REC Calc'!$G$75:$AB$138,,MATCH($I151,'ABP REC Calc'!$G$74:$AB$74,0)),'ABP REC Calc'!$C$75:$C$138,'ABP REC Spend'!$E151,'ABP REC Calc'!$B$75:$B$138,'ABP REC Spend'!$F151)/$C151,
IF(AND(Y151&gt;0,(Z$4-$G151)=(1+$B151)),Y151*(1-Inputs_ByYear!$D$4),
(IF(AND((Z$4-$G151)&lt;(21+$B151),(Z$4-$G151)&gt;(1+$B151)),Y151*(1-Inputs_ByYear!$D$4),0))))</f>
        <v>1570138.0327243484</v>
      </c>
      <c r="AA151" s="233">
        <f>IF(AA$4=$G151+$B151,SUMIFS(INDEX('ABP REC Calc'!$G$75:$AB$138,,MATCH($I151,'ABP REC Calc'!$G$74:$AB$74,0)),'ABP REC Calc'!$C$75:$C$138,'ABP REC Spend'!$E151,'ABP REC Calc'!$B$75:$B$138,'ABP REC Spend'!$F151)/$C151,
IF(AND(Z151&gt;0,(AA$4-$G151)=(1+$B151)),Z151*(1-Inputs_ByYear!$D$4),
(IF(AND((AA$4-$G151)&lt;(21+$B151),(AA$4-$G151)&gt;(1+$B151)),Z151*(1-Inputs_ByYear!$D$4),0))))</f>
        <v>1562287.3425607267</v>
      </c>
      <c r="AB151" s="233">
        <f>IF(AB$4=$G151+$B151,SUMIFS(INDEX('ABP REC Calc'!$G$75:$AB$138,,MATCH($I151,'ABP REC Calc'!$G$74:$AB$74,0)),'ABP REC Calc'!$C$75:$C$138,'ABP REC Spend'!$E151,'ABP REC Calc'!$B$75:$B$138,'ABP REC Spend'!$F151)/$C151,
IF(AND(AA151&gt;0,(AB$4-$G151)=(1+$B151)),AA151*(1-Inputs_ByYear!$D$4),
(IF(AND((AB$4-$G151)&lt;(21+$B151),(AB$4-$G151)&gt;(1+$B151)),AA151*(1-Inputs_ByYear!$D$4),0))))</f>
        <v>1554475.9058479231</v>
      </c>
      <c r="AC151" s="233">
        <f>IF(AC$4=$G151+$B151,SUMIFS(INDEX('ABP REC Calc'!$G$75:$AB$138,,MATCH($I151,'ABP REC Calc'!$G$74:$AB$74,0)),'ABP REC Calc'!$C$75:$C$138,'ABP REC Spend'!$E151,'ABP REC Calc'!$B$75:$B$138,'ABP REC Spend'!$F151)/$C151,
IF(AND(AB151&gt;0,(AC$4-$G151)=(1+$B151)),AB151*(1-Inputs_ByYear!$D$4),
(IF(AND((AC$4-$G151)&lt;(21+$B151),(AC$4-$G151)&gt;(1+$B151)),AB151*(1-Inputs_ByYear!$D$4),0))))</f>
        <v>1546703.5263186835</v>
      </c>
      <c r="AD151" s="233">
        <f>IF(AD$4=$G151+$B151,SUMIFS(INDEX('ABP REC Calc'!$G$75:$AB$138,,MATCH($I151,'ABP REC Calc'!$G$74:$AB$74,0)),'ABP REC Calc'!$C$75:$C$138,'ABP REC Spend'!$E151,'ABP REC Calc'!$B$75:$B$138,'ABP REC Spend'!$F151)/$C151,
IF(AND(AC151&gt;0,(AD$4-$G151)=(1+$B151)),AC151*(1-Inputs_ByYear!$D$4),
(IF(AND((AD$4-$G151)&lt;(21+$B151),(AD$4-$G151)&gt;(1+$B151)),AC151*(1-Inputs_ByYear!$D$4),0))))</f>
        <v>1538970.0086870901</v>
      </c>
      <c r="AE151" s="233">
        <f>IF(AE$4=$G151+$B151,SUMIFS(INDEX('ABP REC Calc'!$G$75:$AB$138,,MATCH($I151,'ABP REC Calc'!$G$74:$AB$74,0)),'ABP REC Calc'!$C$75:$C$138,'ABP REC Spend'!$E151,'ABP REC Calc'!$B$75:$B$138,'ABP REC Spend'!$F151)/$C151,
IF(AND(AD151&gt;0,(AE$4-$G151)=(1+$B151)),AD151*(1-Inputs_ByYear!$D$4),
(IF(AND((AE$4-$G151)&lt;(21+$B151),(AE$4-$G151)&gt;(1+$B151)),AD151*(1-Inputs_ByYear!$D$4),0))))</f>
        <v>1531275.1586436548</v>
      </c>
      <c r="AF151" s="233">
        <f>IF(AF$4=$G151+$B151,SUMIFS(INDEX('ABP REC Calc'!$G$75:$AB$138,,MATCH($I151,'ABP REC Calc'!$G$74:$AB$74,0)),'ABP REC Calc'!$C$75:$C$138,'ABP REC Spend'!$E151,'ABP REC Calc'!$B$75:$B$138,'ABP REC Spend'!$F151)/$C151,
IF(AND(AE151&gt;0,(AF$4-$G151)=(1+$B151)),AE151*(1-Inputs_ByYear!$D$4),
(IF(AND((AF$4-$G151)&lt;(21+$B151),(AF$4-$G151)&gt;(1+$B151)),AE151*(1-Inputs_ByYear!$D$4),0))))</f>
        <v>1523618.7828504364</v>
      </c>
      <c r="AG151" s="233">
        <f>IF(AG$4=$G151+$B151,SUMIFS(INDEX('ABP REC Calc'!$G$75:$AB$138,,MATCH($I151,'ABP REC Calc'!$G$74:$AB$74,0)),'ABP REC Calc'!$C$75:$C$138,'ABP REC Spend'!$E151,'ABP REC Calc'!$B$75:$B$138,'ABP REC Spend'!$F151)/$C151,
IF(AND(AF151&gt;0,(AG$4-$G151)=(1+$B151)),AF151*(1-Inputs_ByYear!$D$4),
(IF(AND((AG$4-$G151)&lt;(21+$B151),(AG$4-$G151)&gt;(1+$B151)),AF151*(1-Inputs_ByYear!$D$4),0))))</f>
        <v>1516000.6889361842</v>
      </c>
      <c r="AH151" s="233">
        <f>IF(AH$4=$G151+$B151,SUMIFS(INDEX('ABP REC Calc'!$G$75:$AB$138,,MATCH($I151,'ABP REC Calc'!$G$74:$AB$74,0)),'ABP REC Calc'!$C$75:$C$138,'ABP REC Spend'!$E151,'ABP REC Calc'!$B$75:$B$138,'ABP REC Spend'!$F151)/$C151,
IF(AND(AG151&gt;0,(AH$4-$G151)=(1+$B151)),AG151*(1-Inputs_ByYear!$D$4),
(IF(AND((AH$4-$G151)&lt;(21+$B151),(AH$4-$G151)&gt;(1+$B151)),AG151*(1-Inputs_ByYear!$D$4),0))))</f>
        <v>1508420.6854915032</v>
      </c>
    </row>
    <row r="152" spans="2:34" ht="14.75" customHeight="1" x14ac:dyDescent="0.25">
      <c r="B152" s="332" cm="1">
        <f t="array" ref="B152">INDEX(Inputs_ByYear!$D$78:$D$83, MATCH('ABP REC Spend'!$E152, Inputs_ByYear!$B$78:$B$83,0),)</f>
        <v>2</v>
      </c>
      <c r="C152" s="332" cm="1">
        <f t="array" ref="C152">INDEX(Inputs_ByYear!$D$60:$D$65, MATCH('ABP REC Spend'!$E152,Inputs_ByYear!$B$60:$B$65,0),)</f>
        <v>20</v>
      </c>
      <c r="D152" s="332" t="str" cm="1">
        <f t="array" ref="D152">INDEX(Inputs_ByYear!$D$69:$D$74, MATCH('ABP REC Spend'!$E152, Inputs_ByYear!$B$69:$B$74,0),)</f>
        <v>n/a</v>
      </c>
      <c r="E152" s="222" t="s">
        <v>248</v>
      </c>
      <c r="F152" s="219" t="s">
        <v>258</v>
      </c>
      <c r="G152" s="219">
        <f t="shared" si="7"/>
        <v>2035</v>
      </c>
      <c r="H152" s="219"/>
      <c r="I152" s="227" t="s">
        <v>33</v>
      </c>
      <c r="J152" s="234">
        <v>0</v>
      </c>
      <c r="K152" s="234">
        <v>0</v>
      </c>
      <c r="L152" s="233">
        <f>IF(L$4=$G152+$B152,SUMIFS(INDEX('ABP REC Calc'!$G$75:$AB$138,,MATCH($I152,'ABP REC Calc'!$G$74:$AB$74,0)),'ABP REC Calc'!$C$75:$C$138,'ABP REC Spend'!$E152,'ABP REC Calc'!$B$75:$B$138,'ABP REC Spend'!$F152)/$C152,
IF(AND(K152&gt;0,(L$4-$G152)=(1+$B152)),K152*(1-Inputs_ByYear!$D$4),
(IF(AND((L$4-$G152)&lt;(21+$B152),(L$4-$G152)&gt;(1+$B152)),K152*(1-Inputs_ByYear!$D$4),0))))</f>
        <v>0</v>
      </c>
      <c r="M152" s="233">
        <f>IF(M$4=$G152+$B152,SUMIFS(INDEX('ABP REC Calc'!$G$75:$AB$138,,MATCH($I152,'ABP REC Calc'!$G$74:$AB$74,0)),'ABP REC Calc'!$C$75:$C$138,'ABP REC Spend'!$E152,'ABP REC Calc'!$B$75:$B$138,'ABP REC Spend'!$F152)/$C152,
IF(AND(L152&gt;0,(M$4-$G152)=(1+$B152)),L152*(1-Inputs_ByYear!$D$4),
(IF(AND((M$4-$G152)&lt;(21+$B152),(M$4-$G152)&gt;(1+$B152)),L152*(1-Inputs_ByYear!$D$4),0))))</f>
        <v>0</v>
      </c>
      <c r="N152" s="233">
        <f>IF(N$4=$G152+$B152,SUMIFS(INDEX('ABP REC Calc'!$G$75:$AB$138,,MATCH($I152,'ABP REC Calc'!$G$74:$AB$74,0)),'ABP REC Calc'!$C$75:$C$138,'ABP REC Spend'!$E152,'ABP REC Calc'!$B$75:$B$138,'ABP REC Spend'!$F152)/$C152,
IF(AND(M152&gt;0,(N$4-$G152)=(1+$B152)),M152*(1-Inputs_ByYear!$D$4),
(IF(AND((N$4-$G152)&lt;(21+$B152),(N$4-$G152)&gt;(1+$B152)),M152*(1-Inputs_ByYear!$D$4),0))))</f>
        <v>0</v>
      </c>
      <c r="O152" s="233">
        <f>IF(O$4=$G152+$B152,SUMIFS(INDEX('ABP REC Calc'!$G$75:$AB$138,,MATCH($I152,'ABP REC Calc'!$G$74:$AB$74,0)),'ABP REC Calc'!$C$75:$C$138,'ABP REC Spend'!$E152,'ABP REC Calc'!$B$75:$B$138,'ABP REC Spend'!$F152)/$C152,
IF(AND(N152&gt;0,(O$4-$G152)=(1+$B152)),N152*(1-Inputs_ByYear!$D$4),
(IF(AND((O$4-$G152)&lt;(21+$B152),(O$4-$G152)&gt;(1+$B152)),N152*(1-Inputs_ByYear!$D$4),0))))</f>
        <v>0</v>
      </c>
      <c r="P152" s="233">
        <f>IF(P$4=$G152+$B152,SUMIFS(INDEX('ABP REC Calc'!$G$75:$AB$138,,MATCH($I152,'ABP REC Calc'!$G$74:$AB$74,0)),'ABP REC Calc'!$C$75:$C$138,'ABP REC Spend'!$E152,'ABP REC Calc'!$B$75:$B$138,'ABP REC Spend'!$F152)/$C152,
IF(AND(O152&gt;0,(P$4-$G152)=(1+$B152)),O152*(1-Inputs_ByYear!$D$4),
(IF(AND((P$4-$G152)&lt;(21+$B152),(P$4-$G152)&gt;(1+$B152)),O152*(1-Inputs_ByYear!$D$4),0))))</f>
        <v>0</v>
      </c>
      <c r="Q152" s="233">
        <f>IF(Q$4=$G152+$B152,SUMIFS(INDEX('ABP REC Calc'!$G$75:$AB$138,,MATCH($I152,'ABP REC Calc'!$G$74:$AB$74,0)),'ABP REC Calc'!$C$75:$C$138,'ABP REC Spend'!$E152,'ABP REC Calc'!$B$75:$B$138,'ABP REC Spend'!$F152)/$C152,
IF(AND(P152&gt;0,(Q$4-$G152)=(1+$B152)),P152*(1-Inputs_ByYear!$D$4),
(IF(AND((Q$4-$G152)&lt;(21+$B152),(Q$4-$G152)&gt;(1+$B152)),P152*(1-Inputs_ByYear!$D$4),0))))</f>
        <v>0</v>
      </c>
      <c r="R152" s="233">
        <f>IF(R$4=$G152+$B152,SUMIFS(INDEX('ABP REC Calc'!$G$75:$AB$138,,MATCH($I152,'ABP REC Calc'!$G$74:$AB$74,0)),'ABP REC Calc'!$C$75:$C$138,'ABP REC Spend'!$E152,'ABP REC Calc'!$B$75:$B$138,'ABP REC Spend'!$F152)/$C152,
IF(AND(Q152&gt;0,(R$4-$G152)=(1+$B152)),Q152*(1-Inputs_ByYear!$D$4),
(IF(AND((R$4-$G152)&lt;(21+$B152),(R$4-$G152)&gt;(1+$B152)),Q152*(1-Inputs_ByYear!$D$4),0))))</f>
        <v>0</v>
      </c>
      <c r="S152" s="233">
        <f>IF(S$4=$G152+$B152,SUMIFS(INDEX('ABP REC Calc'!$G$75:$AB$138,,MATCH($I152,'ABP REC Calc'!$G$74:$AB$74,0)),'ABP REC Calc'!$C$75:$C$138,'ABP REC Spend'!$E152,'ABP REC Calc'!$B$75:$B$138,'ABP REC Spend'!$F152)/$C152,
IF(AND(R152&gt;0,(S$4-$G152)=(1+$B152)),R152*(1-Inputs_ByYear!$D$4),
(IF(AND((S$4-$G152)&lt;(21+$B152),(S$4-$G152)&gt;(1+$B152)),R152*(1-Inputs_ByYear!$D$4),0))))</f>
        <v>0</v>
      </c>
      <c r="T152" s="233">
        <f>IF(T$4=$G152+$B152,SUMIFS(INDEX('ABP REC Calc'!$G$75:$AB$138,,MATCH($I152,'ABP REC Calc'!$G$74:$AB$74,0)),'ABP REC Calc'!$C$75:$C$138,'ABP REC Spend'!$E152,'ABP REC Calc'!$B$75:$B$138,'ABP REC Spend'!$F152)/$C152,
IF(AND(S152&gt;0,(T$4-$G152)=(1+$B152)),S152*(1-Inputs_ByYear!$D$4),
(IF(AND((T$4-$G152)&lt;(21+$B152),(T$4-$G152)&gt;(1+$B152)),S152*(1-Inputs_ByYear!$D$4),0))))</f>
        <v>0</v>
      </c>
      <c r="U152" s="233">
        <f>IF(U$4=$G152+$B152,SUMIFS(INDEX('ABP REC Calc'!$G$75:$AB$138,,MATCH($I152,'ABP REC Calc'!$G$74:$AB$74,0)),'ABP REC Calc'!$C$75:$C$138,'ABP REC Spend'!$E152,'ABP REC Calc'!$B$75:$B$138,'ABP REC Spend'!$F152)/$C152,
IF(AND(T152&gt;0,(U$4-$G152)=(1+$B152)),T152*(1-Inputs_ByYear!$D$4),
(IF(AND((U$4-$G152)&lt;(21+$B152),(U$4-$G152)&gt;(1+$B152)),T152*(1-Inputs_ByYear!$D$4),0))))</f>
        <v>0</v>
      </c>
      <c r="V152" s="233">
        <f>IF(V$4=$G152+$B152,SUMIFS(INDEX('ABP REC Calc'!$G$75:$AB$138,,MATCH($I152,'ABP REC Calc'!$G$74:$AB$74,0)),'ABP REC Calc'!$C$75:$C$138,'ABP REC Spend'!$E152,'ABP REC Calc'!$B$75:$B$138,'ABP REC Spend'!$F152)/$C152,
IF(AND(U152&gt;0,(V$4-$G152)=(1+$B152)),U152*(1-Inputs_ByYear!$D$4),
(IF(AND((V$4-$G152)&lt;(21+$B152),(V$4-$G152)&gt;(1+$B152)),U152*(1-Inputs_ByYear!$D$4),0))))</f>
        <v>0</v>
      </c>
      <c r="W152" s="233">
        <f>IF(W$4=$G152+$B152,SUMIFS(INDEX('ABP REC Calc'!$G$75:$AB$138,,MATCH($I152,'ABP REC Calc'!$G$74:$AB$74,0)),'ABP REC Calc'!$C$75:$C$138,'ABP REC Spend'!$E152,'ABP REC Calc'!$B$75:$B$138,'ABP REC Spend'!$F152)/$C152,
IF(AND(V152&gt;0,(W$4-$G152)=(1+$B152)),V152*(1-Inputs_ByYear!$D$4),
(IF(AND((W$4-$G152)&lt;(21+$B152),(W$4-$G152)&gt;(1+$B152)),V152*(1-Inputs_ByYear!$D$4),0))))</f>
        <v>1585917.9149771603</v>
      </c>
      <c r="X152" s="233">
        <f>IF(X$4=$G152+$B152,SUMIFS(INDEX('ABP REC Calc'!$G$75:$AB$138,,MATCH($I152,'ABP REC Calc'!$G$74:$AB$74,0)),'ABP REC Calc'!$C$75:$C$138,'ABP REC Spend'!$E152,'ABP REC Calc'!$B$75:$B$138,'ABP REC Spend'!$F152)/$C152,
IF(AND(W152&gt;0,(X$4-$G152)=(1+$B152)),W152*(1-Inputs_ByYear!$D$4),
(IF(AND((X$4-$G152)&lt;(21+$B152),(X$4-$G152)&gt;(1+$B152)),W152*(1-Inputs_ByYear!$D$4),0))))</f>
        <v>1577988.3254022745</v>
      </c>
      <c r="Y152" s="233">
        <f>IF(Y$4=$G152+$B152,SUMIFS(INDEX('ABP REC Calc'!$G$75:$AB$138,,MATCH($I152,'ABP REC Calc'!$G$74:$AB$74,0)),'ABP REC Calc'!$C$75:$C$138,'ABP REC Spend'!$E152,'ABP REC Calc'!$B$75:$B$138,'ABP REC Spend'!$F152)/$C152,
IF(AND(X152&gt;0,(Y$4-$G152)=(1+$B152)),X152*(1-Inputs_ByYear!$D$4),
(IF(AND((Y$4-$G152)&lt;(21+$B152),(Y$4-$G152)&gt;(1+$B152)),X152*(1-Inputs_ByYear!$D$4),0))))</f>
        <v>1570098.3837752631</v>
      </c>
      <c r="Z152" s="233">
        <f>IF(Z$4=$G152+$B152,SUMIFS(INDEX('ABP REC Calc'!$G$75:$AB$138,,MATCH($I152,'ABP REC Calc'!$G$74:$AB$74,0)),'ABP REC Calc'!$C$75:$C$138,'ABP REC Spend'!$E152,'ABP REC Calc'!$B$75:$B$138,'ABP REC Spend'!$F152)/$C152,
IF(AND(Y152&gt;0,(Z$4-$G152)=(1+$B152)),Y152*(1-Inputs_ByYear!$D$4),
(IF(AND((Z$4-$G152)&lt;(21+$B152),(Z$4-$G152)&gt;(1+$B152)),Y152*(1-Inputs_ByYear!$D$4),0))))</f>
        <v>1562247.8918563868</v>
      </c>
      <c r="AA152" s="233">
        <f>IF(AA$4=$G152+$B152,SUMIFS(INDEX('ABP REC Calc'!$G$75:$AB$138,,MATCH($I152,'ABP REC Calc'!$G$74:$AB$74,0)),'ABP REC Calc'!$C$75:$C$138,'ABP REC Spend'!$E152,'ABP REC Calc'!$B$75:$B$138,'ABP REC Spend'!$F152)/$C152,
IF(AND(Z152&gt;0,(AA$4-$G152)=(1+$B152)),Z152*(1-Inputs_ByYear!$D$4),
(IF(AND((AA$4-$G152)&lt;(21+$B152),(AA$4-$G152)&gt;(1+$B152)),Z152*(1-Inputs_ByYear!$D$4),0))))</f>
        <v>1554436.6523971048</v>
      </c>
      <c r="AB152" s="233">
        <f>IF(AB$4=$G152+$B152,SUMIFS(INDEX('ABP REC Calc'!$G$75:$AB$138,,MATCH($I152,'ABP REC Calc'!$G$74:$AB$74,0)),'ABP REC Calc'!$C$75:$C$138,'ABP REC Spend'!$E152,'ABP REC Calc'!$B$75:$B$138,'ABP REC Spend'!$F152)/$C152,
IF(AND(AA152&gt;0,(AB$4-$G152)=(1+$B152)),AA152*(1-Inputs_ByYear!$D$4),
(IF(AND((AB$4-$G152)&lt;(21+$B152),(AB$4-$G152)&gt;(1+$B152)),AA152*(1-Inputs_ByYear!$D$4),0))))</f>
        <v>1546664.4691351193</v>
      </c>
      <c r="AC152" s="233">
        <f>IF(AC$4=$G152+$B152,SUMIFS(INDEX('ABP REC Calc'!$G$75:$AB$138,,MATCH($I152,'ABP REC Calc'!$G$74:$AB$74,0)),'ABP REC Calc'!$C$75:$C$138,'ABP REC Spend'!$E152,'ABP REC Calc'!$B$75:$B$138,'ABP REC Spend'!$F152)/$C152,
IF(AND(AB152&gt;0,(AC$4-$G152)=(1+$B152)),AB152*(1-Inputs_ByYear!$D$4),
(IF(AND((AC$4-$G152)&lt;(21+$B152),(AC$4-$G152)&gt;(1+$B152)),AB152*(1-Inputs_ByYear!$D$4),0))))</f>
        <v>1538931.1467894437</v>
      </c>
      <c r="AD152" s="233">
        <f>IF(AD$4=$G152+$B152,SUMIFS(INDEX('ABP REC Calc'!$G$75:$AB$138,,MATCH($I152,'ABP REC Calc'!$G$74:$AB$74,0)),'ABP REC Calc'!$C$75:$C$138,'ABP REC Spend'!$E152,'ABP REC Calc'!$B$75:$B$138,'ABP REC Spend'!$F152)/$C152,
IF(AND(AC152&gt;0,(AD$4-$G152)=(1+$B152)),AC152*(1-Inputs_ByYear!$D$4),
(IF(AND((AD$4-$G152)&lt;(21+$B152),(AD$4-$G152)&gt;(1+$B152)),AC152*(1-Inputs_ByYear!$D$4),0))))</f>
        <v>1531236.4910554965</v>
      </c>
      <c r="AE152" s="233">
        <f>IF(AE$4=$G152+$B152,SUMIFS(INDEX('ABP REC Calc'!$G$75:$AB$138,,MATCH($I152,'ABP REC Calc'!$G$74:$AB$74,0)),'ABP REC Calc'!$C$75:$C$138,'ABP REC Spend'!$E152,'ABP REC Calc'!$B$75:$B$138,'ABP REC Spend'!$F152)/$C152,
IF(AND(AD152&gt;0,(AE$4-$G152)=(1+$B152)),AD152*(1-Inputs_ByYear!$D$4),
(IF(AND((AE$4-$G152)&lt;(21+$B152),(AE$4-$G152)&gt;(1+$B152)),AD152*(1-Inputs_ByYear!$D$4),0))))</f>
        <v>1523580.308600219</v>
      </c>
      <c r="AF152" s="233">
        <f>IF(AF$4=$G152+$B152,SUMIFS(INDEX('ABP REC Calc'!$G$75:$AB$138,,MATCH($I152,'ABP REC Calc'!$G$74:$AB$74,0)),'ABP REC Calc'!$C$75:$C$138,'ABP REC Spend'!$E152,'ABP REC Calc'!$B$75:$B$138,'ABP REC Spend'!$F152)/$C152,
IF(AND(AE152&gt;0,(AF$4-$G152)=(1+$B152)),AE152*(1-Inputs_ByYear!$D$4),
(IF(AND((AF$4-$G152)&lt;(21+$B152),(AF$4-$G152)&gt;(1+$B152)),AE152*(1-Inputs_ByYear!$D$4),0))))</f>
        <v>1515962.4070572178</v>
      </c>
      <c r="AG152" s="233">
        <f>IF(AG$4=$G152+$B152,SUMIFS(INDEX('ABP REC Calc'!$G$75:$AB$138,,MATCH($I152,'ABP REC Calc'!$G$74:$AB$74,0)),'ABP REC Calc'!$C$75:$C$138,'ABP REC Spend'!$E152,'ABP REC Calc'!$B$75:$B$138,'ABP REC Spend'!$F152)/$C152,
IF(AND(AF152&gt;0,(AG$4-$G152)=(1+$B152)),AF152*(1-Inputs_ByYear!$D$4),
(IF(AND((AG$4-$G152)&lt;(21+$B152),(AG$4-$G152)&gt;(1+$B152)),AF152*(1-Inputs_ByYear!$D$4),0))))</f>
        <v>1508382.5950219317</v>
      </c>
      <c r="AH152" s="233">
        <f>IF(AH$4=$G152+$B152,SUMIFS(INDEX('ABP REC Calc'!$G$75:$AB$138,,MATCH($I152,'ABP REC Calc'!$G$74:$AB$74,0)),'ABP REC Calc'!$C$75:$C$138,'ABP REC Spend'!$E152,'ABP REC Calc'!$B$75:$B$138,'ABP REC Spend'!$F152)/$C152,
IF(AND(AG152&gt;0,(AH$4-$G152)=(1+$B152)),AG152*(1-Inputs_ByYear!$D$4),
(IF(AND((AH$4-$G152)&lt;(21+$B152),(AH$4-$G152)&gt;(1+$B152)),AG152*(1-Inputs_ByYear!$D$4),0))))</f>
        <v>1500840.682046822</v>
      </c>
    </row>
    <row r="153" spans="2:34" ht="14.75" customHeight="1" x14ac:dyDescent="0.25">
      <c r="B153" s="332" cm="1">
        <f t="array" ref="B153">INDEX(Inputs_ByYear!$D$78:$D$83, MATCH('ABP REC Spend'!$E153, Inputs_ByYear!$B$78:$B$83,0),)</f>
        <v>2</v>
      </c>
      <c r="C153" s="332" cm="1">
        <f t="array" ref="C153">INDEX(Inputs_ByYear!$D$60:$D$65, MATCH('ABP REC Spend'!$E153,Inputs_ByYear!$B$60:$B$65,0),)</f>
        <v>20</v>
      </c>
      <c r="D153" s="332" t="str" cm="1">
        <f t="array" ref="D153">INDEX(Inputs_ByYear!$D$69:$D$74, MATCH('ABP REC Spend'!$E153, Inputs_ByYear!$B$69:$B$74,0),)</f>
        <v>n/a</v>
      </c>
      <c r="E153" s="222" t="s">
        <v>248</v>
      </c>
      <c r="F153" s="219" t="s">
        <v>258</v>
      </c>
      <c r="G153" s="219">
        <f t="shared" si="7"/>
        <v>2036</v>
      </c>
      <c r="H153" s="219"/>
      <c r="I153" s="227" t="s">
        <v>34</v>
      </c>
      <c r="J153" s="234">
        <v>0</v>
      </c>
      <c r="K153" s="234">
        <v>0</v>
      </c>
      <c r="L153" s="233">
        <f>IF(L$4=$G153+$B153,SUMIFS(INDEX('ABP REC Calc'!$G$75:$AB$138,,MATCH($I153,'ABP REC Calc'!$G$74:$AB$74,0)),'ABP REC Calc'!$C$75:$C$138,'ABP REC Spend'!$E153,'ABP REC Calc'!$B$75:$B$138,'ABP REC Spend'!$F153)/$C153,
IF(AND(K153&gt;0,(L$4-$G153)=(1+$B153)),K153*(1-Inputs_ByYear!$D$4),
(IF(AND((L$4-$G153)&lt;(21+$B153),(L$4-$G153)&gt;(1+$B153)),K153*(1-Inputs_ByYear!$D$4),0))))</f>
        <v>0</v>
      </c>
      <c r="M153" s="233">
        <f>IF(M$4=$G153+$B153,SUMIFS(INDEX('ABP REC Calc'!$G$75:$AB$138,,MATCH($I153,'ABP REC Calc'!$G$74:$AB$74,0)),'ABP REC Calc'!$C$75:$C$138,'ABP REC Spend'!$E153,'ABP REC Calc'!$B$75:$B$138,'ABP REC Spend'!$F153)/$C153,
IF(AND(L153&gt;0,(M$4-$G153)=(1+$B153)),L153*(1-Inputs_ByYear!$D$4),
(IF(AND((M$4-$G153)&lt;(21+$B153),(M$4-$G153)&gt;(1+$B153)),L153*(1-Inputs_ByYear!$D$4),0))))</f>
        <v>0</v>
      </c>
      <c r="N153" s="233">
        <f>IF(N$4=$G153+$B153,SUMIFS(INDEX('ABP REC Calc'!$G$75:$AB$138,,MATCH($I153,'ABP REC Calc'!$G$74:$AB$74,0)),'ABP REC Calc'!$C$75:$C$138,'ABP REC Spend'!$E153,'ABP REC Calc'!$B$75:$B$138,'ABP REC Spend'!$F153)/$C153,
IF(AND(M153&gt;0,(N$4-$G153)=(1+$B153)),M153*(1-Inputs_ByYear!$D$4),
(IF(AND((N$4-$G153)&lt;(21+$B153),(N$4-$G153)&gt;(1+$B153)),M153*(1-Inputs_ByYear!$D$4),0))))</f>
        <v>0</v>
      </c>
      <c r="O153" s="233">
        <f>IF(O$4=$G153+$B153,SUMIFS(INDEX('ABP REC Calc'!$G$75:$AB$138,,MATCH($I153,'ABP REC Calc'!$G$74:$AB$74,0)),'ABP REC Calc'!$C$75:$C$138,'ABP REC Spend'!$E153,'ABP REC Calc'!$B$75:$B$138,'ABP REC Spend'!$F153)/$C153,
IF(AND(N153&gt;0,(O$4-$G153)=(1+$B153)),N153*(1-Inputs_ByYear!$D$4),
(IF(AND((O$4-$G153)&lt;(21+$B153),(O$4-$G153)&gt;(1+$B153)),N153*(1-Inputs_ByYear!$D$4),0))))</f>
        <v>0</v>
      </c>
      <c r="P153" s="233">
        <f>IF(P$4=$G153+$B153,SUMIFS(INDEX('ABP REC Calc'!$G$75:$AB$138,,MATCH($I153,'ABP REC Calc'!$G$74:$AB$74,0)),'ABP REC Calc'!$C$75:$C$138,'ABP REC Spend'!$E153,'ABP REC Calc'!$B$75:$B$138,'ABP REC Spend'!$F153)/$C153,
IF(AND(O153&gt;0,(P$4-$G153)=(1+$B153)),O153*(1-Inputs_ByYear!$D$4),
(IF(AND((P$4-$G153)&lt;(21+$B153),(P$4-$G153)&gt;(1+$B153)),O153*(1-Inputs_ByYear!$D$4),0))))</f>
        <v>0</v>
      </c>
      <c r="Q153" s="233">
        <f>IF(Q$4=$G153+$B153,SUMIFS(INDEX('ABP REC Calc'!$G$75:$AB$138,,MATCH($I153,'ABP REC Calc'!$G$74:$AB$74,0)),'ABP REC Calc'!$C$75:$C$138,'ABP REC Spend'!$E153,'ABP REC Calc'!$B$75:$B$138,'ABP REC Spend'!$F153)/$C153,
IF(AND(P153&gt;0,(Q$4-$G153)=(1+$B153)),P153*(1-Inputs_ByYear!$D$4),
(IF(AND((Q$4-$G153)&lt;(21+$B153),(Q$4-$G153)&gt;(1+$B153)),P153*(1-Inputs_ByYear!$D$4),0))))</f>
        <v>0</v>
      </c>
      <c r="R153" s="233">
        <f>IF(R$4=$G153+$B153,SUMIFS(INDEX('ABP REC Calc'!$G$75:$AB$138,,MATCH($I153,'ABP REC Calc'!$G$74:$AB$74,0)),'ABP REC Calc'!$C$75:$C$138,'ABP REC Spend'!$E153,'ABP REC Calc'!$B$75:$B$138,'ABP REC Spend'!$F153)/$C153,
IF(AND(Q153&gt;0,(R$4-$G153)=(1+$B153)),Q153*(1-Inputs_ByYear!$D$4),
(IF(AND((R$4-$G153)&lt;(21+$B153),(R$4-$G153)&gt;(1+$B153)),Q153*(1-Inputs_ByYear!$D$4),0))))</f>
        <v>0</v>
      </c>
      <c r="S153" s="233">
        <f>IF(S$4=$G153+$B153,SUMIFS(INDEX('ABP REC Calc'!$G$75:$AB$138,,MATCH($I153,'ABP REC Calc'!$G$74:$AB$74,0)),'ABP REC Calc'!$C$75:$C$138,'ABP REC Spend'!$E153,'ABP REC Calc'!$B$75:$B$138,'ABP REC Spend'!$F153)/$C153,
IF(AND(R153&gt;0,(S$4-$G153)=(1+$B153)),R153*(1-Inputs_ByYear!$D$4),
(IF(AND((S$4-$G153)&lt;(21+$B153),(S$4-$G153)&gt;(1+$B153)),R153*(1-Inputs_ByYear!$D$4),0))))</f>
        <v>0</v>
      </c>
      <c r="T153" s="233">
        <f>IF(T$4=$G153+$B153,SUMIFS(INDEX('ABP REC Calc'!$G$75:$AB$138,,MATCH($I153,'ABP REC Calc'!$G$74:$AB$74,0)),'ABP REC Calc'!$C$75:$C$138,'ABP REC Spend'!$E153,'ABP REC Calc'!$B$75:$B$138,'ABP REC Spend'!$F153)/$C153,
IF(AND(S153&gt;0,(T$4-$G153)=(1+$B153)),S153*(1-Inputs_ByYear!$D$4),
(IF(AND((T$4-$G153)&lt;(21+$B153),(T$4-$G153)&gt;(1+$B153)),S153*(1-Inputs_ByYear!$D$4),0))))</f>
        <v>0</v>
      </c>
      <c r="U153" s="233">
        <f>IF(U$4=$G153+$B153,SUMIFS(INDEX('ABP REC Calc'!$G$75:$AB$138,,MATCH($I153,'ABP REC Calc'!$G$74:$AB$74,0)),'ABP REC Calc'!$C$75:$C$138,'ABP REC Spend'!$E153,'ABP REC Calc'!$B$75:$B$138,'ABP REC Spend'!$F153)/$C153,
IF(AND(T153&gt;0,(U$4-$G153)=(1+$B153)),T153*(1-Inputs_ByYear!$D$4),
(IF(AND((U$4-$G153)&lt;(21+$B153),(U$4-$G153)&gt;(1+$B153)),T153*(1-Inputs_ByYear!$D$4),0))))</f>
        <v>0</v>
      </c>
      <c r="V153" s="233">
        <f>IF(V$4=$G153+$B153,SUMIFS(INDEX('ABP REC Calc'!$G$75:$AB$138,,MATCH($I153,'ABP REC Calc'!$G$74:$AB$74,0)),'ABP REC Calc'!$C$75:$C$138,'ABP REC Spend'!$E153,'ABP REC Calc'!$B$75:$B$138,'ABP REC Spend'!$F153)/$C153,
IF(AND(U153&gt;0,(V$4-$G153)=(1+$B153)),U153*(1-Inputs_ByYear!$D$4),
(IF(AND((V$4-$G153)&lt;(21+$B153),(V$4-$G153)&gt;(1+$B153)),U153*(1-Inputs_ByYear!$D$4),0))))</f>
        <v>0</v>
      </c>
      <c r="W153" s="233">
        <f>IF(W$4=$G153+$B153,SUMIFS(INDEX('ABP REC Calc'!$G$75:$AB$138,,MATCH($I153,'ABP REC Calc'!$G$74:$AB$74,0)),'ABP REC Calc'!$C$75:$C$138,'ABP REC Spend'!$E153,'ABP REC Calc'!$B$75:$B$138,'ABP REC Spend'!$F153)/$C153,
IF(AND(V153&gt;0,(W$4-$G153)=(1+$B153)),V153*(1-Inputs_ByYear!$D$4),
(IF(AND((W$4-$G153)&lt;(21+$B153),(W$4-$G153)&gt;(1+$B153)),V153*(1-Inputs_ByYear!$D$4),0))))</f>
        <v>0</v>
      </c>
      <c r="X153" s="233">
        <f>IF(X$4=$G153+$B153,SUMIFS(INDEX('ABP REC Calc'!$G$75:$AB$138,,MATCH($I153,'ABP REC Calc'!$G$74:$AB$74,0)),'ABP REC Calc'!$C$75:$C$138,'ABP REC Spend'!$E153,'ABP REC Calc'!$B$75:$B$138,'ABP REC Spend'!$F153)/$C153,
IF(AND(W153&gt;0,(X$4-$G153)=(1+$B153)),W153*(1-Inputs_ByYear!$D$4),
(IF(AND((X$4-$G153)&lt;(21+$B153),(X$4-$G153)&gt;(1+$B153)),W153*(1-Inputs_ByYear!$D$4),0))))</f>
        <v>1570058.7358273887</v>
      </c>
      <c r="Y153" s="233">
        <f>IF(Y$4=$G153+$B153,SUMIFS(INDEX('ABP REC Calc'!$G$75:$AB$138,,MATCH($I153,'ABP REC Calc'!$G$74:$AB$74,0)),'ABP REC Calc'!$C$75:$C$138,'ABP REC Spend'!$E153,'ABP REC Calc'!$B$75:$B$138,'ABP REC Spend'!$F153)/$C153,
IF(AND(X153&gt;0,(Y$4-$G153)=(1+$B153)),X153*(1-Inputs_ByYear!$D$4),
(IF(AND((Y$4-$G153)&lt;(21+$B153),(Y$4-$G153)&gt;(1+$B153)),X153*(1-Inputs_ByYear!$D$4),0))))</f>
        <v>1562208.4421482517</v>
      </c>
      <c r="Z153" s="233">
        <f>IF(Z$4=$G153+$B153,SUMIFS(INDEX('ABP REC Calc'!$G$75:$AB$138,,MATCH($I153,'ABP REC Calc'!$G$74:$AB$74,0)),'ABP REC Calc'!$C$75:$C$138,'ABP REC Spend'!$E153,'ABP REC Calc'!$B$75:$B$138,'ABP REC Spend'!$F153)/$C153,
IF(AND(Y153&gt;0,(Z$4-$G153)=(1+$B153)),Y153*(1-Inputs_ByYear!$D$4),
(IF(AND((Z$4-$G153)&lt;(21+$B153),(Z$4-$G153)&gt;(1+$B153)),Y153*(1-Inputs_ByYear!$D$4),0))))</f>
        <v>1554397.3999375105</v>
      </c>
      <c r="AA153" s="233">
        <f>IF(AA$4=$G153+$B153,SUMIFS(INDEX('ABP REC Calc'!$G$75:$AB$138,,MATCH($I153,'ABP REC Calc'!$G$74:$AB$74,0)),'ABP REC Calc'!$C$75:$C$138,'ABP REC Spend'!$E153,'ABP REC Calc'!$B$75:$B$138,'ABP REC Spend'!$F153)/$C153,
IF(AND(Z153&gt;0,(AA$4-$G153)=(1+$B153)),Z153*(1-Inputs_ByYear!$D$4),
(IF(AND((AA$4-$G153)&lt;(21+$B153),(AA$4-$G153)&gt;(1+$B153)),Z153*(1-Inputs_ByYear!$D$4),0))))</f>
        <v>1546625.412937823</v>
      </c>
      <c r="AB153" s="233">
        <f>IF(AB$4=$G153+$B153,SUMIFS(INDEX('ABP REC Calc'!$G$75:$AB$138,,MATCH($I153,'ABP REC Calc'!$G$74:$AB$74,0)),'ABP REC Calc'!$C$75:$C$138,'ABP REC Spend'!$E153,'ABP REC Calc'!$B$75:$B$138,'ABP REC Spend'!$F153)/$C153,
IF(AND(AA153&gt;0,(AB$4-$G153)=(1+$B153)),AA153*(1-Inputs_ByYear!$D$4),
(IF(AND((AB$4-$G153)&lt;(21+$B153),(AB$4-$G153)&gt;(1+$B153)),AA153*(1-Inputs_ByYear!$D$4),0))))</f>
        <v>1538892.2858731339</v>
      </c>
      <c r="AC153" s="233">
        <f>IF(AC$4=$G153+$B153,SUMIFS(INDEX('ABP REC Calc'!$G$75:$AB$138,,MATCH($I153,'ABP REC Calc'!$G$74:$AB$74,0)),'ABP REC Calc'!$C$75:$C$138,'ABP REC Spend'!$E153,'ABP REC Calc'!$B$75:$B$138,'ABP REC Spend'!$F153)/$C153,
IF(AND(AB153&gt;0,(AC$4-$G153)=(1+$B153)),AB153*(1-Inputs_ByYear!$D$4),
(IF(AND((AC$4-$G153)&lt;(21+$B153),(AC$4-$G153)&gt;(1+$B153)),AB153*(1-Inputs_ByYear!$D$4),0))))</f>
        <v>1531197.8244437682</v>
      </c>
      <c r="AD153" s="233">
        <f>IF(AD$4=$G153+$B153,SUMIFS(INDEX('ABP REC Calc'!$G$75:$AB$138,,MATCH($I153,'ABP REC Calc'!$G$74:$AB$74,0)),'ABP REC Calc'!$C$75:$C$138,'ABP REC Spend'!$E153,'ABP REC Calc'!$B$75:$B$138,'ABP REC Spend'!$F153)/$C153,
IF(AND(AC153&gt;0,(AD$4-$G153)=(1+$B153)),AC153*(1-Inputs_ByYear!$D$4),
(IF(AND((AD$4-$G153)&lt;(21+$B153),(AD$4-$G153)&gt;(1+$B153)),AC153*(1-Inputs_ByYear!$D$4),0))))</f>
        <v>1523541.8353215493</v>
      </c>
      <c r="AE153" s="233">
        <f>IF(AE$4=$G153+$B153,SUMIFS(INDEX('ABP REC Calc'!$G$75:$AB$138,,MATCH($I153,'ABP REC Calc'!$G$74:$AB$74,0)),'ABP REC Calc'!$C$75:$C$138,'ABP REC Spend'!$E153,'ABP REC Calc'!$B$75:$B$138,'ABP REC Spend'!$F153)/$C153,
IF(AND(AD153&gt;0,(AE$4-$G153)=(1+$B153)),AD153*(1-Inputs_ByYear!$D$4),
(IF(AND((AE$4-$G153)&lt;(21+$B153),(AE$4-$G153)&gt;(1+$B153)),AD153*(1-Inputs_ByYear!$D$4),0))))</f>
        <v>1515924.1261449417</v>
      </c>
      <c r="AF153" s="233">
        <f>IF(AF$4=$G153+$B153,SUMIFS(INDEX('ABP REC Calc'!$G$75:$AB$138,,MATCH($I153,'ABP REC Calc'!$G$74:$AB$74,0)),'ABP REC Calc'!$C$75:$C$138,'ABP REC Spend'!$E153,'ABP REC Calc'!$B$75:$B$138,'ABP REC Spend'!$F153)/$C153,
IF(AND(AE153&gt;0,(AF$4-$G153)=(1+$B153)),AE153*(1-Inputs_ByYear!$D$4),
(IF(AND((AF$4-$G153)&lt;(21+$B153),(AF$4-$G153)&gt;(1+$B153)),AE153*(1-Inputs_ByYear!$D$4),0))))</f>
        <v>1508344.5055142168</v>
      </c>
      <c r="AG153" s="233">
        <f>IF(AG$4=$G153+$B153,SUMIFS(INDEX('ABP REC Calc'!$G$75:$AB$138,,MATCH($I153,'ABP REC Calc'!$G$74:$AB$74,0)),'ABP REC Calc'!$C$75:$C$138,'ABP REC Spend'!$E153,'ABP REC Calc'!$B$75:$B$138,'ABP REC Spend'!$F153)/$C153,
IF(AND(AF153&gt;0,(AG$4-$G153)=(1+$B153)),AF153*(1-Inputs_ByYear!$D$4),
(IF(AND((AG$4-$G153)&lt;(21+$B153),(AG$4-$G153)&gt;(1+$B153)),AF153*(1-Inputs_ByYear!$D$4),0))))</f>
        <v>1500802.7829866458</v>
      </c>
      <c r="AH153" s="233">
        <f>IF(AH$4=$G153+$B153,SUMIFS(INDEX('ABP REC Calc'!$G$75:$AB$138,,MATCH($I153,'ABP REC Calc'!$G$74:$AB$74,0)),'ABP REC Calc'!$C$75:$C$138,'ABP REC Spend'!$E153,'ABP REC Calc'!$B$75:$B$138,'ABP REC Spend'!$F153)/$C153,
IF(AND(AG153&gt;0,(AH$4-$G153)=(1+$B153)),AG153*(1-Inputs_ByYear!$D$4),
(IF(AND((AH$4-$G153)&lt;(21+$B153),(AH$4-$G153)&gt;(1+$B153)),AG153*(1-Inputs_ByYear!$D$4),0))))</f>
        <v>1493298.7690717126</v>
      </c>
    </row>
    <row r="154" spans="2:34" ht="14.75" customHeight="1" x14ac:dyDescent="0.25">
      <c r="B154" s="332" cm="1">
        <f t="array" ref="B154">INDEX(Inputs_ByYear!$D$78:$D$83, MATCH('ABP REC Spend'!$E154, Inputs_ByYear!$B$78:$B$83,0),)</f>
        <v>2</v>
      </c>
      <c r="C154" s="332" cm="1">
        <f t="array" ref="C154">INDEX(Inputs_ByYear!$D$60:$D$65, MATCH('ABP REC Spend'!$E154,Inputs_ByYear!$B$60:$B$65,0),)</f>
        <v>20</v>
      </c>
      <c r="D154" s="332" t="str" cm="1">
        <f t="array" ref="D154">INDEX(Inputs_ByYear!$D$69:$D$74, MATCH('ABP REC Spend'!$E154, Inputs_ByYear!$B$69:$B$74,0),)</f>
        <v>n/a</v>
      </c>
      <c r="E154" s="222" t="s">
        <v>248</v>
      </c>
      <c r="F154" s="219" t="s">
        <v>258</v>
      </c>
      <c r="G154" s="219">
        <f t="shared" si="7"/>
        <v>2037</v>
      </c>
      <c r="H154" s="219"/>
      <c r="I154" s="227" t="s">
        <v>35</v>
      </c>
      <c r="J154" s="234">
        <v>0</v>
      </c>
      <c r="K154" s="234">
        <v>0</v>
      </c>
      <c r="L154" s="233">
        <f>IF(L$4=$G154+$B154,SUMIFS(INDEX('ABP REC Calc'!$G$75:$AB$138,,MATCH($I154,'ABP REC Calc'!$G$74:$AB$74,0)),'ABP REC Calc'!$C$75:$C$138,'ABP REC Spend'!$E154,'ABP REC Calc'!$B$75:$B$138,'ABP REC Spend'!$F154)/$C154,
IF(AND(K154&gt;0,(L$4-$G154)=(1+$B154)),K154*(1-Inputs_ByYear!$D$4),
(IF(AND((L$4-$G154)&lt;(21+$B154),(L$4-$G154)&gt;(1+$B154)),K154*(1-Inputs_ByYear!$D$4),0))))</f>
        <v>0</v>
      </c>
      <c r="M154" s="233">
        <f>IF(M$4=$G154+$B154,SUMIFS(INDEX('ABP REC Calc'!$G$75:$AB$138,,MATCH($I154,'ABP REC Calc'!$G$74:$AB$74,0)),'ABP REC Calc'!$C$75:$C$138,'ABP REC Spend'!$E154,'ABP REC Calc'!$B$75:$B$138,'ABP REC Spend'!$F154)/$C154,
IF(AND(L154&gt;0,(M$4-$G154)=(1+$B154)),L154*(1-Inputs_ByYear!$D$4),
(IF(AND((M$4-$G154)&lt;(21+$B154),(M$4-$G154)&gt;(1+$B154)),L154*(1-Inputs_ByYear!$D$4),0))))</f>
        <v>0</v>
      </c>
      <c r="N154" s="233">
        <f>IF(N$4=$G154+$B154,SUMIFS(INDEX('ABP REC Calc'!$G$75:$AB$138,,MATCH($I154,'ABP REC Calc'!$G$74:$AB$74,0)),'ABP REC Calc'!$C$75:$C$138,'ABP REC Spend'!$E154,'ABP REC Calc'!$B$75:$B$138,'ABP REC Spend'!$F154)/$C154,
IF(AND(M154&gt;0,(N$4-$G154)=(1+$B154)),M154*(1-Inputs_ByYear!$D$4),
(IF(AND((N$4-$G154)&lt;(21+$B154),(N$4-$G154)&gt;(1+$B154)),M154*(1-Inputs_ByYear!$D$4),0))))</f>
        <v>0</v>
      </c>
      <c r="O154" s="233">
        <f>IF(O$4=$G154+$B154,SUMIFS(INDEX('ABP REC Calc'!$G$75:$AB$138,,MATCH($I154,'ABP REC Calc'!$G$74:$AB$74,0)),'ABP REC Calc'!$C$75:$C$138,'ABP REC Spend'!$E154,'ABP REC Calc'!$B$75:$B$138,'ABP REC Spend'!$F154)/$C154,
IF(AND(N154&gt;0,(O$4-$G154)=(1+$B154)),N154*(1-Inputs_ByYear!$D$4),
(IF(AND((O$4-$G154)&lt;(21+$B154),(O$4-$G154)&gt;(1+$B154)),N154*(1-Inputs_ByYear!$D$4),0))))</f>
        <v>0</v>
      </c>
      <c r="P154" s="233">
        <f>IF(P$4=$G154+$B154,SUMIFS(INDEX('ABP REC Calc'!$G$75:$AB$138,,MATCH($I154,'ABP REC Calc'!$G$74:$AB$74,0)),'ABP REC Calc'!$C$75:$C$138,'ABP REC Spend'!$E154,'ABP REC Calc'!$B$75:$B$138,'ABP REC Spend'!$F154)/$C154,
IF(AND(O154&gt;0,(P$4-$G154)=(1+$B154)),O154*(1-Inputs_ByYear!$D$4),
(IF(AND((P$4-$G154)&lt;(21+$B154),(P$4-$G154)&gt;(1+$B154)),O154*(1-Inputs_ByYear!$D$4),0))))</f>
        <v>0</v>
      </c>
      <c r="Q154" s="233">
        <f>IF(Q$4=$G154+$B154,SUMIFS(INDEX('ABP REC Calc'!$G$75:$AB$138,,MATCH($I154,'ABP REC Calc'!$G$74:$AB$74,0)),'ABP REC Calc'!$C$75:$C$138,'ABP REC Spend'!$E154,'ABP REC Calc'!$B$75:$B$138,'ABP REC Spend'!$F154)/$C154,
IF(AND(P154&gt;0,(Q$4-$G154)=(1+$B154)),P154*(1-Inputs_ByYear!$D$4),
(IF(AND((Q$4-$G154)&lt;(21+$B154),(Q$4-$G154)&gt;(1+$B154)),P154*(1-Inputs_ByYear!$D$4),0))))</f>
        <v>0</v>
      </c>
      <c r="R154" s="233">
        <f>IF(R$4=$G154+$B154,SUMIFS(INDEX('ABP REC Calc'!$G$75:$AB$138,,MATCH($I154,'ABP REC Calc'!$G$74:$AB$74,0)),'ABP REC Calc'!$C$75:$C$138,'ABP REC Spend'!$E154,'ABP REC Calc'!$B$75:$B$138,'ABP REC Spend'!$F154)/$C154,
IF(AND(Q154&gt;0,(R$4-$G154)=(1+$B154)),Q154*(1-Inputs_ByYear!$D$4),
(IF(AND((R$4-$G154)&lt;(21+$B154),(R$4-$G154)&gt;(1+$B154)),Q154*(1-Inputs_ByYear!$D$4),0))))</f>
        <v>0</v>
      </c>
      <c r="S154" s="233">
        <f>IF(S$4=$G154+$B154,SUMIFS(INDEX('ABP REC Calc'!$G$75:$AB$138,,MATCH($I154,'ABP REC Calc'!$G$74:$AB$74,0)),'ABP REC Calc'!$C$75:$C$138,'ABP REC Spend'!$E154,'ABP REC Calc'!$B$75:$B$138,'ABP REC Spend'!$F154)/$C154,
IF(AND(R154&gt;0,(S$4-$G154)=(1+$B154)),R154*(1-Inputs_ByYear!$D$4),
(IF(AND((S$4-$G154)&lt;(21+$B154),(S$4-$G154)&gt;(1+$B154)),R154*(1-Inputs_ByYear!$D$4),0))))</f>
        <v>0</v>
      </c>
      <c r="T154" s="233">
        <f>IF(T$4=$G154+$B154,SUMIFS(INDEX('ABP REC Calc'!$G$75:$AB$138,,MATCH($I154,'ABP REC Calc'!$G$74:$AB$74,0)),'ABP REC Calc'!$C$75:$C$138,'ABP REC Spend'!$E154,'ABP REC Calc'!$B$75:$B$138,'ABP REC Spend'!$F154)/$C154,
IF(AND(S154&gt;0,(T$4-$G154)=(1+$B154)),S154*(1-Inputs_ByYear!$D$4),
(IF(AND((T$4-$G154)&lt;(21+$B154),(T$4-$G154)&gt;(1+$B154)),S154*(1-Inputs_ByYear!$D$4),0))))</f>
        <v>0</v>
      </c>
      <c r="U154" s="233">
        <f>IF(U$4=$G154+$B154,SUMIFS(INDEX('ABP REC Calc'!$G$75:$AB$138,,MATCH($I154,'ABP REC Calc'!$G$74:$AB$74,0)),'ABP REC Calc'!$C$75:$C$138,'ABP REC Spend'!$E154,'ABP REC Calc'!$B$75:$B$138,'ABP REC Spend'!$F154)/$C154,
IF(AND(T154&gt;0,(U$4-$G154)=(1+$B154)),T154*(1-Inputs_ByYear!$D$4),
(IF(AND((U$4-$G154)&lt;(21+$B154),(U$4-$G154)&gt;(1+$B154)),T154*(1-Inputs_ByYear!$D$4),0))))</f>
        <v>0</v>
      </c>
      <c r="V154" s="233">
        <f>IF(V$4=$G154+$B154,SUMIFS(INDEX('ABP REC Calc'!$G$75:$AB$138,,MATCH($I154,'ABP REC Calc'!$G$74:$AB$74,0)),'ABP REC Calc'!$C$75:$C$138,'ABP REC Spend'!$E154,'ABP REC Calc'!$B$75:$B$138,'ABP REC Spend'!$F154)/$C154,
IF(AND(U154&gt;0,(V$4-$G154)=(1+$B154)),U154*(1-Inputs_ByYear!$D$4),
(IF(AND((V$4-$G154)&lt;(21+$B154),(V$4-$G154)&gt;(1+$B154)),U154*(1-Inputs_ByYear!$D$4),0))))</f>
        <v>0</v>
      </c>
      <c r="W154" s="233">
        <f>IF(W$4=$G154+$B154,SUMIFS(INDEX('ABP REC Calc'!$G$75:$AB$138,,MATCH($I154,'ABP REC Calc'!$G$74:$AB$74,0)),'ABP REC Calc'!$C$75:$C$138,'ABP REC Spend'!$E154,'ABP REC Calc'!$B$75:$B$138,'ABP REC Spend'!$F154)/$C154,
IF(AND(V154&gt;0,(W$4-$G154)=(1+$B154)),V154*(1-Inputs_ByYear!$D$4),
(IF(AND((W$4-$G154)&lt;(21+$B154),(W$4-$G154)&gt;(1+$B154)),V154*(1-Inputs_ByYear!$D$4),0))))</f>
        <v>0</v>
      </c>
      <c r="X154" s="233">
        <f>IF(X$4=$G154+$B154,SUMIFS(INDEX('ABP REC Calc'!$G$75:$AB$138,,MATCH($I154,'ABP REC Calc'!$G$74:$AB$74,0)),'ABP REC Calc'!$C$75:$C$138,'ABP REC Spend'!$E154,'ABP REC Calc'!$B$75:$B$138,'ABP REC Spend'!$F154)/$C154,
IF(AND(W154&gt;0,(X$4-$G154)=(1+$B154)),W154*(1-Inputs_ByYear!$D$4),
(IF(AND((X$4-$G154)&lt;(21+$B154),(X$4-$G154)&gt;(1+$B154)),W154*(1-Inputs_ByYear!$D$4),0))))</f>
        <v>0</v>
      </c>
      <c r="Y154" s="233">
        <f>IF(Y$4=$G154+$B154,SUMIFS(INDEX('ABP REC Calc'!$G$75:$AB$138,,MATCH($I154,'ABP REC Calc'!$G$74:$AB$74,0)),'ABP REC Calc'!$C$75:$C$138,'ABP REC Spend'!$E154,'ABP REC Calc'!$B$75:$B$138,'ABP REC Spend'!$F154)/$C154,
IF(AND(X154&gt;0,(Y$4-$G154)=(1+$B154)),X154*(1-Inputs_ByYear!$D$4),
(IF(AND((Y$4-$G154)&lt;(21+$B154),(Y$4-$G154)&gt;(1+$B154)),X154*(1-Inputs_ByYear!$D$4),0))))</f>
        <v>1554358.1484691147</v>
      </c>
      <c r="Z154" s="233">
        <f>IF(Z$4=$G154+$B154,SUMIFS(INDEX('ABP REC Calc'!$G$75:$AB$138,,MATCH($I154,'ABP REC Calc'!$G$74:$AB$74,0)),'ABP REC Calc'!$C$75:$C$138,'ABP REC Spend'!$E154,'ABP REC Calc'!$B$75:$B$138,'ABP REC Spend'!$F154)/$C154,
IF(AND(Y154&gt;0,(Z$4-$G154)=(1+$B154)),Y154*(1-Inputs_ByYear!$D$4),
(IF(AND((Z$4-$G154)&lt;(21+$B154),(Z$4-$G154)&gt;(1+$B154)),Y154*(1-Inputs_ByYear!$D$4),0))))</f>
        <v>1546586.3577267691</v>
      </c>
      <c r="AA154" s="233">
        <f>IF(AA$4=$G154+$B154,SUMIFS(INDEX('ABP REC Calc'!$G$75:$AB$138,,MATCH($I154,'ABP REC Calc'!$G$74:$AB$74,0)),'ABP REC Calc'!$C$75:$C$138,'ABP REC Spend'!$E154,'ABP REC Calc'!$B$75:$B$138,'ABP REC Spend'!$F154)/$C154,
IF(AND(Z154&gt;0,(AA$4-$G154)=(1+$B154)),Z154*(1-Inputs_ByYear!$D$4),
(IF(AND((AA$4-$G154)&lt;(21+$B154),(AA$4-$G154)&gt;(1+$B154)),Z154*(1-Inputs_ByYear!$D$4),0))))</f>
        <v>1538853.4259381352</v>
      </c>
      <c r="AB154" s="233">
        <f>IF(AB$4=$G154+$B154,SUMIFS(INDEX('ABP REC Calc'!$G$75:$AB$138,,MATCH($I154,'ABP REC Calc'!$G$74:$AB$74,0)),'ABP REC Calc'!$C$75:$C$138,'ABP REC Spend'!$E154,'ABP REC Calc'!$B$75:$B$138,'ABP REC Spend'!$F154)/$C154,
IF(AND(AA154&gt;0,(AB$4-$G154)=(1+$B154)),AA154*(1-Inputs_ByYear!$D$4),
(IF(AND((AB$4-$G154)&lt;(21+$B154),(AB$4-$G154)&gt;(1+$B154)),AA154*(1-Inputs_ByYear!$D$4),0))))</f>
        <v>1531159.1588084446</v>
      </c>
      <c r="AC154" s="233">
        <f>IF(AC$4=$G154+$B154,SUMIFS(INDEX('ABP REC Calc'!$G$75:$AB$138,,MATCH($I154,'ABP REC Calc'!$G$74:$AB$74,0)),'ABP REC Calc'!$C$75:$C$138,'ABP REC Spend'!$E154,'ABP REC Calc'!$B$75:$B$138,'ABP REC Spend'!$F154)/$C154,
IF(AND(AB154&gt;0,(AC$4-$G154)=(1+$B154)),AB154*(1-Inputs_ByYear!$D$4),
(IF(AND((AC$4-$G154)&lt;(21+$B154),(AC$4-$G154)&gt;(1+$B154)),AB154*(1-Inputs_ByYear!$D$4),0))))</f>
        <v>1523503.3630144023</v>
      </c>
      <c r="AD154" s="233">
        <f>IF(AD$4=$G154+$B154,SUMIFS(INDEX('ABP REC Calc'!$G$75:$AB$138,,MATCH($I154,'ABP REC Calc'!$G$74:$AB$74,0)),'ABP REC Calc'!$C$75:$C$138,'ABP REC Spend'!$E154,'ABP REC Calc'!$B$75:$B$138,'ABP REC Spend'!$F154)/$C154,
IF(AND(AC154&gt;0,(AD$4-$G154)=(1+$B154)),AC154*(1-Inputs_ByYear!$D$4),
(IF(AND((AD$4-$G154)&lt;(21+$B154),(AD$4-$G154)&gt;(1+$B154)),AC154*(1-Inputs_ByYear!$D$4),0))))</f>
        <v>1515885.8461993304</v>
      </c>
      <c r="AE154" s="233">
        <f>IF(AE$4=$G154+$B154,SUMIFS(INDEX('ABP REC Calc'!$G$75:$AB$138,,MATCH($I154,'ABP REC Calc'!$G$74:$AB$74,0)),'ABP REC Calc'!$C$75:$C$138,'ABP REC Spend'!$E154,'ABP REC Calc'!$B$75:$B$138,'ABP REC Spend'!$F154)/$C154,
IF(AND(AD154&gt;0,(AE$4-$G154)=(1+$B154)),AD154*(1-Inputs_ByYear!$D$4),
(IF(AND((AE$4-$G154)&lt;(21+$B154),(AE$4-$G154)&gt;(1+$B154)),AD154*(1-Inputs_ByYear!$D$4),0))))</f>
        <v>1508306.4169683338</v>
      </c>
      <c r="AF154" s="233">
        <f>IF(AF$4=$G154+$B154,SUMIFS(INDEX('ABP REC Calc'!$G$75:$AB$138,,MATCH($I154,'ABP REC Calc'!$G$74:$AB$74,0)),'ABP REC Calc'!$C$75:$C$138,'ABP REC Spend'!$E154,'ABP REC Calc'!$B$75:$B$138,'ABP REC Spend'!$F154)/$C154,
IF(AND(AE154&gt;0,(AF$4-$G154)=(1+$B154)),AE154*(1-Inputs_ByYear!$D$4),
(IF(AND((AF$4-$G154)&lt;(21+$B154),(AF$4-$G154)&gt;(1+$B154)),AE154*(1-Inputs_ByYear!$D$4),0))))</f>
        <v>1500764.884883492</v>
      </c>
      <c r="AG154" s="233">
        <f>IF(AG$4=$G154+$B154,SUMIFS(INDEX('ABP REC Calc'!$G$75:$AB$138,,MATCH($I154,'ABP REC Calc'!$G$74:$AB$74,0)),'ABP REC Calc'!$C$75:$C$138,'ABP REC Spend'!$E154,'ABP REC Calc'!$B$75:$B$138,'ABP REC Spend'!$F154)/$C154,
IF(AND(AF154&gt;0,(AG$4-$G154)=(1+$B154)),AF154*(1-Inputs_ByYear!$D$4),
(IF(AND((AG$4-$G154)&lt;(21+$B154),(AG$4-$G154)&gt;(1+$B154)),AF154*(1-Inputs_ByYear!$D$4),0))))</f>
        <v>1493261.0604590746</v>
      </c>
      <c r="AH154" s="233">
        <f>IF(AH$4=$G154+$B154,SUMIFS(INDEX('ABP REC Calc'!$G$75:$AB$138,,MATCH($I154,'ABP REC Calc'!$G$74:$AB$74,0)),'ABP REC Calc'!$C$75:$C$138,'ABP REC Spend'!$E154,'ABP REC Calc'!$B$75:$B$138,'ABP REC Spend'!$F154)/$C154,
IF(AND(AG154&gt;0,(AH$4-$G154)=(1+$B154)),AG154*(1-Inputs_ByYear!$D$4),
(IF(AND((AH$4-$G154)&lt;(21+$B154),(AH$4-$G154)&gt;(1+$B154)),AG154*(1-Inputs_ByYear!$D$4),0))))</f>
        <v>1485794.7551567792</v>
      </c>
    </row>
    <row r="155" spans="2:34" ht="14.75" customHeight="1" x14ac:dyDescent="0.25">
      <c r="B155" s="332" cm="1">
        <f t="array" ref="B155">INDEX(Inputs_ByYear!$D$78:$D$83, MATCH('ABP REC Spend'!$E155, Inputs_ByYear!$B$78:$B$83,0),)</f>
        <v>2</v>
      </c>
      <c r="C155" s="332" cm="1">
        <f t="array" ref="C155">INDEX(Inputs_ByYear!$D$60:$D$65, MATCH('ABP REC Spend'!$E155,Inputs_ByYear!$B$60:$B$65,0),)</f>
        <v>20</v>
      </c>
      <c r="D155" s="332" t="str" cm="1">
        <f t="array" ref="D155">INDEX(Inputs_ByYear!$D$69:$D$74, MATCH('ABP REC Spend'!$E155, Inputs_ByYear!$B$69:$B$74,0),)</f>
        <v>n/a</v>
      </c>
      <c r="E155" s="222" t="s">
        <v>248</v>
      </c>
      <c r="F155" s="219" t="s">
        <v>258</v>
      </c>
      <c r="G155" s="219">
        <f t="shared" si="7"/>
        <v>2038</v>
      </c>
      <c r="H155" s="219"/>
      <c r="I155" s="227" t="s">
        <v>36</v>
      </c>
      <c r="J155" s="234">
        <v>0</v>
      </c>
      <c r="K155" s="234">
        <v>0</v>
      </c>
      <c r="L155" s="233">
        <f>IF(L$4=$G155+$B155,SUMIFS(INDEX('ABP REC Calc'!$G$75:$AB$138,,MATCH($I155,'ABP REC Calc'!$G$74:$AB$74,0)),'ABP REC Calc'!$C$75:$C$138,'ABP REC Spend'!$E155,'ABP REC Calc'!$B$75:$B$138,'ABP REC Spend'!$F155)/$C155,
IF(AND(K155&gt;0,(L$4-$G155)=(1+$B155)),K155*(1-Inputs_ByYear!$D$4),
(IF(AND((L$4-$G155)&lt;(21+$B155),(L$4-$G155)&gt;(1+$B155)),K155*(1-Inputs_ByYear!$D$4),0))))</f>
        <v>0</v>
      </c>
      <c r="M155" s="233">
        <f>IF(M$4=$G155+$B155,SUMIFS(INDEX('ABP REC Calc'!$G$75:$AB$138,,MATCH($I155,'ABP REC Calc'!$G$74:$AB$74,0)),'ABP REC Calc'!$C$75:$C$138,'ABP REC Spend'!$E155,'ABP REC Calc'!$B$75:$B$138,'ABP REC Spend'!$F155)/$C155,
IF(AND(L155&gt;0,(M$4-$G155)=(1+$B155)),L155*(1-Inputs_ByYear!$D$4),
(IF(AND((M$4-$G155)&lt;(21+$B155),(M$4-$G155)&gt;(1+$B155)),L155*(1-Inputs_ByYear!$D$4),0))))</f>
        <v>0</v>
      </c>
      <c r="N155" s="233">
        <f>IF(N$4=$G155+$B155,SUMIFS(INDEX('ABP REC Calc'!$G$75:$AB$138,,MATCH($I155,'ABP REC Calc'!$G$74:$AB$74,0)),'ABP REC Calc'!$C$75:$C$138,'ABP REC Spend'!$E155,'ABP REC Calc'!$B$75:$B$138,'ABP REC Spend'!$F155)/$C155,
IF(AND(M155&gt;0,(N$4-$G155)=(1+$B155)),M155*(1-Inputs_ByYear!$D$4),
(IF(AND((N$4-$G155)&lt;(21+$B155),(N$4-$G155)&gt;(1+$B155)),M155*(1-Inputs_ByYear!$D$4),0))))</f>
        <v>0</v>
      </c>
      <c r="O155" s="233">
        <f>IF(O$4=$G155+$B155,SUMIFS(INDEX('ABP REC Calc'!$G$75:$AB$138,,MATCH($I155,'ABP REC Calc'!$G$74:$AB$74,0)),'ABP REC Calc'!$C$75:$C$138,'ABP REC Spend'!$E155,'ABP REC Calc'!$B$75:$B$138,'ABP REC Spend'!$F155)/$C155,
IF(AND(N155&gt;0,(O$4-$G155)=(1+$B155)),N155*(1-Inputs_ByYear!$D$4),
(IF(AND((O$4-$G155)&lt;(21+$B155),(O$4-$G155)&gt;(1+$B155)),N155*(1-Inputs_ByYear!$D$4),0))))</f>
        <v>0</v>
      </c>
      <c r="P155" s="233">
        <f>IF(P$4=$G155+$B155,SUMIFS(INDEX('ABP REC Calc'!$G$75:$AB$138,,MATCH($I155,'ABP REC Calc'!$G$74:$AB$74,0)),'ABP REC Calc'!$C$75:$C$138,'ABP REC Spend'!$E155,'ABP REC Calc'!$B$75:$B$138,'ABP REC Spend'!$F155)/$C155,
IF(AND(O155&gt;0,(P$4-$G155)=(1+$B155)),O155*(1-Inputs_ByYear!$D$4),
(IF(AND((P$4-$G155)&lt;(21+$B155),(P$4-$G155)&gt;(1+$B155)),O155*(1-Inputs_ByYear!$D$4),0))))</f>
        <v>0</v>
      </c>
      <c r="Q155" s="233">
        <f>IF(Q$4=$G155+$B155,SUMIFS(INDEX('ABP REC Calc'!$G$75:$AB$138,,MATCH($I155,'ABP REC Calc'!$G$74:$AB$74,0)),'ABP REC Calc'!$C$75:$C$138,'ABP REC Spend'!$E155,'ABP REC Calc'!$B$75:$B$138,'ABP REC Spend'!$F155)/$C155,
IF(AND(P155&gt;0,(Q$4-$G155)=(1+$B155)),P155*(1-Inputs_ByYear!$D$4),
(IF(AND((Q$4-$G155)&lt;(21+$B155),(Q$4-$G155)&gt;(1+$B155)),P155*(1-Inputs_ByYear!$D$4),0))))</f>
        <v>0</v>
      </c>
      <c r="R155" s="233">
        <f>IF(R$4=$G155+$B155,SUMIFS(INDEX('ABP REC Calc'!$G$75:$AB$138,,MATCH($I155,'ABP REC Calc'!$G$74:$AB$74,0)),'ABP REC Calc'!$C$75:$C$138,'ABP REC Spend'!$E155,'ABP REC Calc'!$B$75:$B$138,'ABP REC Spend'!$F155)/$C155,
IF(AND(Q155&gt;0,(R$4-$G155)=(1+$B155)),Q155*(1-Inputs_ByYear!$D$4),
(IF(AND((R$4-$G155)&lt;(21+$B155),(R$4-$G155)&gt;(1+$B155)),Q155*(1-Inputs_ByYear!$D$4),0))))</f>
        <v>0</v>
      </c>
      <c r="S155" s="233">
        <f>IF(S$4=$G155+$B155,SUMIFS(INDEX('ABP REC Calc'!$G$75:$AB$138,,MATCH($I155,'ABP REC Calc'!$G$74:$AB$74,0)),'ABP REC Calc'!$C$75:$C$138,'ABP REC Spend'!$E155,'ABP REC Calc'!$B$75:$B$138,'ABP REC Spend'!$F155)/$C155,
IF(AND(R155&gt;0,(S$4-$G155)=(1+$B155)),R155*(1-Inputs_ByYear!$D$4),
(IF(AND((S$4-$G155)&lt;(21+$B155),(S$4-$G155)&gt;(1+$B155)),R155*(1-Inputs_ByYear!$D$4),0))))</f>
        <v>0</v>
      </c>
      <c r="T155" s="233">
        <f>IF(T$4=$G155+$B155,SUMIFS(INDEX('ABP REC Calc'!$G$75:$AB$138,,MATCH($I155,'ABP REC Calc'!$G$74:$AB$74,0)),'ABP REC Calc'!$C$75:$C$138,'ABP REC Spend'!$E155,'ABP REC Calc'!$B$75:$B$138,'ABP REC Spend'!$F155)/$C155,
IF(AND(S155&gt;0,(T$4-$G155)=(1+$B155)),S155*(1-Inputs_ByYear!$D$4),
(IF(AND((T$4-$G155)&lt;(21+$B155),(T$4-$G155)&gt;(1+$B155)),S155*(1-Inputs_ByYear!$D$4),0))))</f>
        <v>0</v>
      </c>
      <c r="U155" s="233">
        <f>IF(U$4=$G155+$B155,SUMIFS(INDEX('ABP REC Calc'!$G$75:$AB$138,,MATCH($I155,'ABP REC Calc'!$G$74:$AB$74,0)),'ABP REC Calc'!$C$75:$C$138,'ABP REC Spend'!$E155,'ABP REC Calc'!$B$75:$B$138,'ABP REC Spend'!$F155)/$C155,
IF(AND(T155&gt;0,(U$4-$G155)=(1+$B155)),T155*(1-Inputs_ByYear!$D$4),
(IF(AND((U$4-$G155)&lt;(21+$B155),(U$4-$G155)&gt;(1+$B155)),T155*(1-Inputs_ByYear!$D$4),0))))</f>
        <v>0</v>
      </c>
      <c r="V155" s="233">
        <f>IF(V$4=$G155+$B155,SUMIFS(INDEX('ABP REC Calc'!$G$75:$AB$138,,MATCH($I155,'ABP REC Calc'!$G$74:$AB$74,0)),'ABP REC Calc'!$C$75:$C$138,'ABP REC Spend'!$E155,'ABP REC Calc'!$B$75:$B$138,'ABP REC Spend'!$F155)/$C155,
IF(AND(U155&gt;0,(V$4-$G155)=(1+$B155)),U155*(1-Inputs_ByYear!$D$4),
(IF(AND((V$4-$G155)&lt;(21+$B155),(V$4-$G155)&gt;(1+$B155)),U155*(1-Inputs_ByYear!$D$4),0))))</f>
        <v>0</v>
      </c>
      <c r="W155" s="233">
        <f>IF(W$4=$G155+$B155,SUMIFS(INDEX('ABP REC Calc'!$G$75:$AB$138,,MATCH($I155,'ABP REC Calc'!$G$74:$AB$74,0)),'ABP REC Calc'!$C$75:$C$138,'ABP REC Spend'!$E155,'ABP REC Calc'!$B$75:$B$138,'ABP REC Spend'!$F155)/$C155,
IF(AND(V155&gt;0,(W$4-$G155)=(1+$B155)),V155*(1-Inputs_ByYear!$D$4),
(IF(AND((W$4-$G155)&lt;(21+$B155),(W$4-$G155)&gt;(1+$B155)),V155*(1-Inputs_ByYear!$D$4),0))))</f>
        <v>0</v>
      </c>
      <c r="X155" s="233">
        <f>IF(X$4=$G155+$B155,SUMIFS(INDEX('ABP REC Calc'!$G$75:$AB$138,,MATCH($I155,'ABP REC Calc'!$G$74:$AB$74,0)),'ABP REC Calc'!$C$75:$C$138,'ABP REC Spend'!$E155,'ABP REC Calc'!$B$75:$B$138,'ABP REC Spend'!$F155)/$C155,
IF(AND(W155&gt;0,(X$4-$G155)=(1+$B155)),W155*(1-Inputs_ByYear!$D$4),
(IF(AND((X$4-$G155)&lt;(21+$B155),(X$4-$G155)&gt;(1+$B155)),W155*(1-Inputs_ByYear!$D$4),0))))</f>
        <v>0</v>
      </c>
      <c r="Y155" s="233">
        <f>IF(Y$4=$G155+$B155,SUMIFS(INDEX('ABP REC Calc'!$G$75:$AB$138,,MATCH($I155,'ABP REC Calc'!$G$74:$AB$74,0)),'ABP REC Calc'!$C$75:$C$138,'ABP REC Spend'!$E155,'ABP REC Calc'!$B$75:$B$138,'ABP REC Spend'!$F155)/$C155,
IF(AND(X155&gt;0,(Y$4-$G155)=(1+$B155)),X155*(1-Inputs_ByYear!$D$4),
(IF(AND((Y$4-$G155)&lt;(21+$B155),(Y$4-$G155)&gt;(1+$B155)),X155*(1-Inputs_ByYear!$D$4),0))))</f>
        <v>0</v>
      </c>
      <c r="Z155" s="233">
        <f>IF(Z$4=$G155+$B155,SUMIFS(INDEX('ABP REC Calc'!$G$75:$AB$138,,MATCH($I155,'ABP REC Calc'!$G$74:$AB$74,0)),'ABP REC Calc'!$C$75:$C$138,'ABP REC Spend'!$E155,'ABP REC Calc'!$B$75:$B$138,'ABP REC Spend'!$F155)/$C155,
IF(AND(Y155&gt;0,(Z$4-$G155)=(1+$B155)),Y155*(1-Inputs_ByYear!$D$4),
(IF(AND((Z$4-$G155)&lt;(21+$B155),(Z$4-$G155)&gt;(1+$B155)),Y155*(1-Inputs_ByYear!$D$4),0))))</f>
        <v>1538814.5669844232</v>
      </c>
      <c r="AA155" s="233">
        <f>IF(AA$4=$G155+$B155,SUMIFS(INDEX('ABP REC Calc'!$G$75:$AB$138,,MATCH($I155,'ABP REC Calc'!$G$74:$AB$74,0)),'ABP REC Calc'!$C$75:$C$138,'ABP REC Spend'!$E155,'ABP REC Calc'!$B$75:$B$138,'ABP REC Spend'!$F155)/$C155,
IF(AND(Z155&gt;0,(AA$4-$G155)=(1+$B155)),Z155*(1-Inputs_ByYear!$D$4),
(IF(AND((AA$4-$G155)&lt;(21+$B155),(AA$4-$G155)&gt;(1+$B155)),Z155*(1-Inputs_ByYear!$D$4),0))))</f>
        <v>1531120.494149501</v>
      </c>
      <c r="AB155" s="233">
        <f>IF(AB$4=$G155+$B155,SUMIFS(INDEX('ABP REC Calc'!$G$75:$AB$138,,MATCH($I155,'ABP REC Calc'!$G$74:$AB$74,0)),'ABP REC Calc'!$C$75:$C$138,'ABP REC Spend'!$E155,'ABP REC Calc'!$B$75:$B$138,'ABP REC Spend'!$F155)/$C155,
IF(AND(AA155&gt;0,(AB$4-$G155)=(1+$B155)),AA155*(1-Inputs_ByYear!$D$4),
(IF(AND((AB$4-$G155)&lt;(21+$B155),(AB$4-$G155)&gt;(1+$B155)),AA155*(1-Inputs_ByYear!$D$4),0))))</f>
        <v>1523464.8916787535</v>
      </c>
      <c r="AC155" s="233">
        <f>IF(AC$4=$G155+$B155,SUMIFS(INDEX('ABP REC Calc'!$G$75:$AB$138,,MATCH($I155,'ABP REC Calc'!$G$74:$AB$74,0)),'ABP REC Calc'!$C$75:$C$138,'ABP REC Spend'!$E155,'ABP REC Calc'!$B$75:$B$138,'ABP REC Spend'!$F155)/$C155,
IF(AND(AB155&gt;0,(AC$4-$G155)=(1+$B155)),AB155*(1-Inputs_ByYear!$D$4),
(IF(AND((AC$4-$G155)&lt;(21+$B155),(AC$4-$G155)&gt;(1+$B155)),AB155*(1-Inputs_ByYear!$D$4),0))))</f>
        <v>1515847.5672203598</v>
      </c>
      <c r="AD155" s="233">
        <f>IF(AD$4=$G155+$B155,SUMIFS(INDEX('ABP REC Calc'!$G$75:$AB$138,,MATCH($I155,'ABP REC Calc'!$G$74:$AB$74,0)),'ABP REC Calc'!$C$75:$C$138,'ABP REC Spend'!$E155,'ABP REC Calc'!$B$75:$B$138,'ABP REC Spend'!$F155)/$C155,
IF(AND(AC155&gt;0,(AD$4-$G155)=(1+$B155)),AC155*(1-Inputs_ByYear!$D$4),
(IF(AND((AD$4-$G155)&lt;(21+$B155),(AD$4-$G155)&gt;(1+$B155)),AC155*(1-Inputs_ByYear!$D$4),0))))</f>
        <v>1508268.329384258</v>
      </c>
      <c r="AE155" s="233">
        <f>IF(AE$4=$G155+$B155,SUMIFS(INDEX('ABP REC Calc'!$G$75:$AB$138,,MATCH($I155,'ABP REC Calc'!$G$74:$AB$74,0)),'ABP REC Calc'!$C$75:$C$138,'ABP REC Spend'!$E155,'ABP REC Calc'!$B$75:$B$138,'ABP REC Spend'!$F155)/$C155,
IF(AND(AD155&gt;0,(AE$4-$G155)=(1+$B155)),AD155*(1-Inputs_ByYear!$D$4),
(IF(AND((AE$4-$G155)&lt;(21+$B155),(AE$4-$G155)&gt;(1+$B155)),AD155*(1-Inputs_ByYear!$D$4),0))))</f>
        <v>1500726.9877373367</v>
      </c>
      <c r="AF155" s="233">
        <f>IF(AF$4=$G155+$B155,SUMIFS(INDEX('ABP REC Calc'!$G$75:$AB$138,,MATCH($I155,'ABP REC Calc'!$G$74:$AB$74,0)),'ABP REC Calc'!$C$75:$C$138,'ABP REC Spend'!$E155,'ABP REC Calc'!$B$75:$B$138,'ABP REC Spend'!$F155)/$C155,
IF(AND(AE155&gt;0,(AF$4-$G155)=(1+$B155)),AE155*(1-Inputs_ByYear!$D$4),
(IF(AND((AF$4-$G155)&lt;(21+$B155),(AF$4-$G155)&gt;(1+$B155)),AE155*(1-Inputs_ByYear!$D$4),0))))</f>
        <v>1493223.35279865</v>
      </c>
      <c r="AG155" s="233">
        <f>IF(AG$4=$G155+$B155,SUMIFS(INDEX('ABP REC Calc'!$G$75:$AB$138,,MATCH($I155,'ABP REC Calc'!$G$74:$AB$74,0)),'ABP REC Calc'!$C$75:$C$138,'ABP REC Spend'!$E155,'ABP REC Calc'!$B$75:$B$138,'ABP REC Spend'!$F155)/$C155,
IF(AND(AF155&gt;0,(AG$4-$G155)=(1+$B155)),AF155*(1-Inputs_ByYear!$D$4),
(IF(AND((AG$4-$G155)&lt;(21+$B155),(AG$4-$G155)&gt;(1+$B155)),AF155*(1-Inputs_ByYear!$D$4),0))))</f>
        <v>1485757.2360346569</v>
      </c>
      <c r="AH155" s="233">
        <f>IF(AH$4=$G155+$B155,SUMIFS(INDEX('ABP REC Calc'!$G$75:$AB$138,,MATCH($I155,'ABP REC Calc'!$G$74:$AB$74,0)),'ABP REC Calc'!$C$75:$C$138,'ABP REC Spend'!$E155,'ABP REC Calc'!$B$75:$B$138,'ABP REC Spend'!$F155)/$C155,
IF(AND(AG155&gt;0,(AH$4-$G155)=(1+$B155)),AG155*(1-Inputs_ByYear!$D$4),
(IF(AND((AH$4-$G155)&lt;(21+$B155),(AH$4-$G155)&gt;(1+$B155)),AG155*(1-Inputs_ByYear!$D$4),0))))</f>
        <v>1478328.4498544836</v>
      </c>
    </row>
    <row r="156" spans="2:34" ht="14.75" customHeight="1" x14ac:dyDescent="0.25">
      <c r="B156" s="332" cm="1">
        <f t="array" ref="B156">INDEX(Inputs_ByYear!$D$78:$D$83, MATCH('ABP REC Spend'!$E156, Inputs_ByYear!$B$78:$B$83,0),)</f>
        <v>2</v>
      </c>
      <c r="C156" s="332" cm="1">
        <f t="array" ref="C156">INDEX(Inputs_ByYear!$D$60:$D$65, MATCH('ABP REC Spend'!$E156,Inputs_ByYear!$B$60:$B$65,0),)</f>
        <v>20</v>
      </c>
      <c r="D156" s="332" t="str" cm="1">
        <f t="array" ref="D156">INDEX(Inputs_ByYear!$D$69:$D$74, MATCH('ABP REC Spend'!$E156, Inputs_ByYear!$B$69:$B$74,0),)</f>
        <v>n/a</v>
      </c>
      <c r="E156" s="222" t="s">
        <v>248</v>
      </c>
      <c r="F156" s="219" t="s">
        <v>258</v>
      </c>
      <c r="G156" s="219">
        <f t="shared" si="7"/>
        <v>2039</v>
      </c>
      <c r="H156" s="219"/>
      <c r="I156" s="227" t="s">
        <v>37</v>
      </c>
      <c r="J156" s="234">
        <v>0</v>
      </c>
      <c r="K156" s="234">
        <v>0</v>
      </c>
      <c r="L156" s="233">
        <f>IF(L$4=$G156+$B156,SUMIFS(INDEX('ABP REC Calc'!$G$75:$AB$138,,MATCH($I156,'ABP REC Calc'!$G$74:$AB$74,0)),'ABP REC Calc'!$C$75:$C$138,'ABP REC Spend'!$E156,'ABP REC Calc'!$B$75:$B$138,'ABP REC Spend'!$F156)/$C156,
IF(AND(K156&gt;0,(L$4-$G156)=(1+$B156)),K156*(1-Inputs_ByYear!$D$4),
(IF(AND((L$4-$G156)&lt;(21+$B156),(L$4-$G156)&gt;(1+$B156)),K156*(1-Inputs_ByYear!$D$4),0))))</f>
        <v>0</v>
      </c>
      <c r="M156" s="233">
        <f>IF(M$4=$G156+$B156,SUMIFS(INDEX('ABP REC Calc'!$G$75:$AB$138,,MATCH($I156,'ABP REC Calc'!$G$74:$AB$74,0)),'ABP REC Calc'!$C$75:$C$138,'ABP REC Spend'!$E156,'ABP REC Calc'!$B$75:$B$138,'ABP REC Spend'!$F156)/$C156,
IF(AND(L156&gt;0,(M$4-$G156)=(1+$B156)),L156*(1-Inputs_ByYear!$D$4),
(IF(AND((M$4-$G156)&lt;(21+$B156),(M$4-$G156)&gt;(1+$B156)),L156*(1-Inputs_ByYear!$D$4),0))))</f>
        <v>0</v>
      </c>
      <c r="N156" s="233">
        <f>IF(N$4=$G156+$B156,SUMIFS(INDEX('ABP REC Calc'!$G$75:$AB$138,,MATCH($I156,'ABP REC Calc'!$G$74:$AB$74,0)),'ABP REC Calc'!$C$75:$C$138,'ABP REC Spend'!$E156,'ABP REC Calc'!$B$75:$B$138,'ABP REC Spend'!$F156)/$C156,
IF(AND(M156&gt;0,(N$4-$G156)=(1+$B156)),M156*(1-Inputs_ByYear!$D$4),
(IF(AND((N$4-$G156)&lt;(21+$B156),(N$4-$G156)&gt;(1+$B156)),M156*(1-Inputs_ByYear!$D$4),0))))</f>
        <v>0</v>
      </c>
      <c r="O156" s="233">
        <f>IF(O$4=$G156+$B156,SUMIFS(INDEX('ABP REC Calc'!$G$75:$AB$138,,MATCH($I156,'ABP REC Calc'!$G$74:$AB$74,0)),'ABP REC Calc'!$C$75:$C$138,'ABP REC Spend'!$E156,'ABP REC Calc'!$B$75:$B$138,'ABP REC Spend'!$F156)/$C156,
IF(AND(N156&gt;0,(O$4-$G156)=(1+$B156)),N156*(1-Inputs_ByYear!$D$4),
(IF(AND((O$4-$G156)&lt;(21+$B156),(O$4-$G156)&gt;(1+$B156)),N156*(1-Inputs_ByYear!$D$4),0))))</f>
        <v>0</v>
      </c>
      <c r="P156" s="233">
        <f>IF(P$4=$G156+$B156,SUMIFS(INDEX('ABP REC Calc'!$G$75:$AB$138,,MATCH($I156,'ABP REC Calc'!$G$74:$AB$74,0)),'ABP REC Calc'!$C$75:$C$138,'ABP REC Spend'!$E156,'ABP REC Calc'!$B$75:$B$138,'ABP REC Spend'!$F156)/$C156,
IF(AND(O156&gt;0,(P$4-$G156)=(1+$B156)),O156*(1-Inputs_ByYear!$D$4),
(IF(AND((P$4-$G156)&lt;(21+$B156),(P$4-$G156)&gt;(1+$B156)),O156*(1-Inputs_ByYear!$D$4),0))))</f>
        <v>0</v>
      </c>
      <c r="Q156" s="233">
        <f>IF(Q$4=$G156+$B156,SUMIFS(INDEX('ABP REC Calc'!$G$75:$AB$138,,MATCH($I156,'ABP REC Calc'!$G$74:$AB$74,0)),'ABP REC Calc'!$C$75:$C$138,'ABP REC Spend'!$E156,'ABP REC Calc'!$B$75:$B$138,'ABP REC Spend'!$F156)/$C156,
IF(AND(P156&gt;0,(Q$4-$G156)=(1+$B156)),P156*(1-Inputs_ByYear!$D$4),
(IF(AND((Q$4-$G156)&lt;(21+$B156),(Q$4-$G156)&gt;(1+$B156)),P156*(1-Inputs_ByYear!$D$4),0))))</f>
        <v>0</v>
      </c>
      <c r="R156" s="233">
        <f>IF(R$4=$G156+$B156,SUMIFS(INDEX('ABP REC Calc'!$G$75:$AB$138,,MATCH($I156,'ABP REC Calc'!$G$74:$AB$74,0)),'ABP REC Calc'!$C$75:$C$138,'ABP REC Spend'!$E156,'ABP REC Calc'!$B$75:$B$138,'ABP REC Spend'!$F156)/$C156,
IF(AND(Q156&gt;0,(R$4-$G156)=(1+$B156)),Q156*(1-Inputs_ByYear!$D$4),
(IF(AND((R$4-$G156)&lt;(21+$B156),(R$4-$G156)&gt;(1+$B156)),Q156*(1-Inputs_ByYear!$D$4),0))))</f>
        <v>0</v>
      </c>
      <c r="S156" s="233">
        <f>IF(S$4=$G156+$B156,SUMIFS(INDEX('ABP REC Calc'!$G$75:$AB$138,,MATCH($I156,'ABP REC Calc'!$G$74:$AB$74,0)),'ABP REC Calc'!$C$75:$C$138,'ABP REC Spend'!$E156,'ABP REC Calc'!$B$75:$B$138,'ABP REC Spend'!$F156)/$C156,
IF(AND(R156&gt;0,(S$4-$G156)=(1+$B156)),R156*(1-Inputs_ByYear!$D$4),
(IF(AND((S$4-$G156)&lt;(21+$B156),(S$4-$G156)&gt;(1+$B156)),R156*(1-Inputs_ByYear!$D$4),0))))</f>
        <v>0</v>
      </c>
      <c r="T156" s="233">
        <f>IF(T$4=$G156+$B156,SUMIFS(INDEX('ABP REC Calc'!$G$75:$AB$138,,MATCH($I156,'ABP REC Calc'!$G$74:$AB$74,0)),'ABP REC Calc'!$C$75:$C$138,'ABP REC Spend'!$E156,'ABP REC Calc'!$B$75:$B$138,'ABP REC Spend'!$F156)/$C156,
IF(AND(S156&gt;0,(T$4-$G156)=(1+$B156)),S156*(1-Inputs_ByYear!$D$4),
(IF(AND((T$4-$G156)&lt;(21+$B156),(T$4-$G156)&gt;(1+$B156)),S156*(1-Inputs_ByYear!$D$4),0))))</f>
        <v>0</v>
      </c>
      <c r="U156" s="233">
        <f>IF(U$4=$G156+$B156,SUMIFS(INDEX('ABP REC Calc'!$G$75:$AB$138,,MATCH($I156,'ABP REC Calc'!$G$74:$AB$74,0)),'ABP REC Calc'!$C$75:$C$138,'ABP REC Spend'!$E156,'ABP REC Calc'!$B$75:$B$138,'ABP REC Spend'!$F156)/$C156,
IF(AND(T156&gt;0,(U$4-$G156)=(1+$B156)),T156*(1-Inputs_ByYear!$D$4),
(IF(AND((U$4-$G156)&lt;(21+$B156),(U$4-$G156)&gt;(1+$B156)),T156*(1-Inputs_ByYear!$D$4),0))))</f>
        <v>0</v>
      </c>
      <c r="V156" s="233">
        <f>IF(V$4=$G156+$B156,SUMIFS(INDEX('ABP REC Calc'!$G$75:$AB$138,,MATCH($I156,'ABP REC Calc'!$G$74:$AB$74,0)),'ABP REC Calc'!$C$75:$C$138,'ABP REC Spend'!$E156,'ABP REC Calc'!$B$75:$B$138,'ABP REC Spend'!$F156)/$C156,
IF(AND(U156&gt;0,(V$4-$G156)=(1+$B156)),U156*(1-Inputs_ByYear!$D$4),
(IF(AND((V$4-$G156)&lt;(21+$B156),(V$4-$G156)&gt;(1+$B156)),U156*(1-Inputs_ByYear!$D$4),0))))</f>
        <v>0</v>
      </c>
      <c r="W156" s="233">
        <f>IF(W$4=$G156+$B156,SUMIFS(INDEX('ABP REC Calc'!$G$75:$AB$138,,MATCH($I156,'ABP REC Calc'!$G$74:$AB$74,0)),'ABP REC Calc'!$C$75:$C$138,'ABP REC Spend'!$E156,'ABP REC Calc'!$B$75:$B$138,'ABP REC Spend'!$F156)/$C156,
IF(AND(V156&gt;0,(W$4-$G156)=(1+$B156)),V156*(1-Inputs_ByYear!$D$4),
(IF(AND((W$4-$G156)&lt;(21+$B156),(W$4-$G156)&gt;(1+$B156)),V156*(1-Inputs_ByYear!$D$4),0))))</f>
        <v>0</v>
      </c>
      <c r="X156" s="233">
        <f>IF(X$4=$G156+$B156,SUMIFS(INDEX('ABP REC Calc'!$G$75:$AB$138,,MATCH($I156,'ABP REC Calc'!$G$74:$AB$74,0)),'ABP REC Calc'!$C$75:$C$138,'ABP REC Spend'!$E156,'ABP REC Calc'!$B$75:$B$138,'ABP REC Spend'!$F156)/$C156,
IF(AND(W156&gt;0,(X$4-$G156)=(1+$B156)),W156*(1-Inputs_ByYear!$D$4),
(IF(AND((X$4-$G156)&lt;(21+$B156),(X$4-$G156)&gt;(1+$B156)),W156*(1-Inputs_ByYear!$D$4),0))))</f>
        <v>0</v>
      </c>
      <c r="Y156" s="233">
        <f>IF(Y$4=$G156+$B156,SUMIFS(INDEX('ABP REC Calc'!$G$75:$AB$138,,MATCH($I156,'ABP REC Calc'!$G$74:$AB$74,0)),'ABP REC Calc'!$C$75:$C$138,'ABP REC Spend'!$E156,'ABP REC Calc'!$B$75:$B$138,'ABP REC Spend'!$F156)/$C156,
IF(AND(X156&gt;0,(Y$4-$G156)=(1+$B156)),X156*(1-Inputs_ByYear!$D$4),
(IF(AND((Y$4-$G156)&lt;(21+$B156),(Y$4-$G156)&gt;(1+$B156)),X156*(1-Inputs_ByYear!$D$4),0))))</f>
        <v>0</v>
      </c>
      <c r="Z156" s="233">
        <f>IF(Z$4=$G156+$B156,SUMIFS(INDEX('ABP REC Calc'!$G$75:$AB$138,,MATCH($I156,'ABP REC Calc'!$G$74:$AB$74,0)),'ABP REC Calc'!$C$75:$C$138,'ABP REC Spend'!$E156,'ABP REC Calc'!$B$75:$B$138,'ABP REC Spend'!$F156)/$C156,
IF(AND(Y156&gt;0,(Z$4-$G156)=(1+$B156)),Y156*(1-Inputs_ByYear!$D$4),
(IF(AND((Z$4-$G156)&lt;(21+$B156),(Z$4-$G156)&gt;(1+$B156)),Y156*(1-Inputs_ByYear!$D$4),0))))</f>
        <v>0</v>
      </c>
      <c r="AA156" s="233">
        <f>IF(AA$4=$G156+$B156,SUMIFS(INDEX('ABP REC Calc'!$G$75:$AB$138,,MATCH($I156,'ABP REC Calc'!$G$74:$AB$74,0)),'ABP REC Calc'!$C$75:$C$138,'ABP REC Spend'!$E156,'ABP REC Calc'!$B$75:$B$138,'ABP REC Spend'!$F156)/$C156,
IF(AND(Z156&gt;0,(AA$4-$G156)=(1+$B156)),Z156*(1-Inputs_ByYear!$D$4),
(IF(AND((AA$4-$G156)&lt;(21+$B156),(AA$4-$G156)&gt;(1+$B156)),Z156*(1-Inputs_ByYear!$D$4),0))))</f>
        <v>1523426.4213145792</v>
      </c>
      <c r="AB156" s="233">
        <f>IF(AB$4=$G156+$B156,SUMIFS(INDEX('ABP REC Calc'!$G$75:$AB$138,,MATCH($I156,'ABP REC Calc'!$G$74:$AB$74,0)),'ABP REC Calc'!$C$75:$C$138,'ABP REC Spend'!$E156,'ABP REC Calc'!$B$75:$B$138,'ABP REC Spend'!$F156)/$C156,
IF(AND(AA156&gt;0,(AB$4-$G156)=(1+$B156)),AA156*(1-Inputs_ByYear!$D$4),
(IF(AND((AB$4-$G156)&lt;(21+$B156),(AB$4-$G156)&gt;(1+$B156)),AA156*(1-Inputs_ByYear!$D$4),0))))</f>
        <v>1515809.2892080063</v>
      </c>
      <c r="AC156" s="233">
        <f>IF(AC$4=$G156+$B156,SUMIFS(INDEX('ABP REC Calc'!$G$75:$AB$138,,MATCH($I156,'ABP REC Calc'!$G$74:$AB$74,0)),'ABP REC Calc'!$C$75:$C$138,'ABP REC Spend'!$E156,'ABP REC Calc'!$B$75:$B$138,'ABP REC Spend'!$F156)/$C156,
IF(AND(AB156&gt;0,(AC$4-$G156)=(1+$B156)),AB156*(1-Inputs_ByYear!$D$4),
(IF(AND((AC$4-$G156)&lt;(21+$B156),(AC$4-$G156)&gt;(1+$B156)),AB156*(1-Inputs_ByYear!$D$4),0))))</f>
        <v>1508230.2427619663</v>
      </c>
      <c r="AD156" s="233">
        <f>IF(AD$4=$G156+$B156,SUMIFS(INDEX('ABP REC Calc'!$G$75:$AB$138,,MATCH($I156,'ABP REC Calc'!$G$74:$AB$74,0)),'ABP REC Calc'!$C$75:$C$138,'ABP REC Spend'!$E156,'ABP REC Calc'!$B$75:$B$138,'ABP REC Spend'!$F156)/$C156,
IF(AND(AC156&gt;0,(AD$4-$G156)=(1+$B156)),AC156*(1-Inputs_ByYear!$D$4),
(IF(AND((AD$4-$G156)&lt;(21+$B156),(AD$4-$G156)&gt;(1+$B156)),AC156*(1-Inputs_ByYear!$D$4),0))))</f>
        <v>1500689.0915481565</v>
      </c>
      <c r="AE156" s="233">
        <f>IF(AE$4=$G156+$B156,SUMIFS(INDEX('ABP REC Calc'!$G$75:$AB$138,,MATCH($I156,'ABP REC Calc'!$G$74:$AB$74,0)),'ABP REC Calc'!$C$75:$C$138,'ABP REC Spend'!$E156,'ABP REC Calc'!$B$75:$B$138,'ABP REC Spend'!$F156)/$C156,
IF(AND(AD156&gt;0,(AE$4-$G156)=(1+$B156)),AD156*(1-Inputs_ByYear!$D$4),
(IF(AND((AE$4-$G156)&lt;(21+$B156),(AE$4-$G156)&gt;(1+$B156)),AD156*(1-Inputs_ByYear!$D$4),0))))</f>
        <v>1493185.6460904158</v>
      </c>
      <c r="AF156" s="233">
        <f>IF(AF$4=$G156+$B156,SUMIFS(INDEX('ABP REC Calc'!$G$75:$AB$138,,MATCH($I156,'ABP REC Calc'!$G$74:$AB$74,0)),'ABP REC Calc'!$C$75:$C$138,'ABP REC Spend'!$E156,'ABP REC Calc'!$B$75:$B$138,'ABP REC Spend'!$F156)/$C156,
IF(AND(AE156&gt;0,(AF$4-$G156)=(1+$B156)),AE156*(1-Inputs_ByYear!$D$4),
(IF(AND((AF$4-$G156)&lt;(21+$B156),(AF$4-$G156)&gt;(1+$B156)),AE156*(1-Inputs_ByYear!$D$4),0))))</f>
        <v>1485719.7178599637</v>
      </c>
      <c r="AG156" s="233">
        <f>IF(AG$4=$G156+$B156,SUMIFS(INDEX('ABP REC Calc'!$G$75:$AB$138,,MATCH($I156,'ABP REC Calc'!$G$74:$AB$74,0)),'ABP REC Calc'!$C$75:$C$138,'ABP REC Spend'!$E156,'ABP REC Calc'!$B$75:$B$138,'ABP REC Spend'!$F156)/$C156,
IF(AND(AF156&gt;0,(AG$4-$G156)=(1+$B156)),AF156*(1-Inputs_ByYear!$D$4),
(IF(AND((AG$4-$G156)&lt;(21+$B156),(AG$4-$G156)&gt;(1+$B156)),AF156*(1-Inputs_ByYear!$D$4),0))))</f>
        <v>1478291.1192706639</v>
      </c>
      <c r="AH156" s="233">
        <f>IF(AH$4=$G156+$B156,SUMIFS(INDEX('ABP REC Calc'!$G$75:$AB$138,,MATCH($I156,'ABP REC Calc'!$G$74:$AB$74,0)),'ABP REC Calc'!$C$75:$C$138,'ABP REC Spend'!$E156,'ABP REC Calc'!$B$75:$B$138,'ABP REC Spend'!$F156)/$C156,
IF(AND(AG156&gt;0,(AH$4-$G156)=(1+$B156)),AG156*(1-Inputs_ByYear!$D$4),
(IF(AND((AH$4-$G156)&lt;(21+$B156),(AH$4-$G156)&gt;(1+$B156)),AG156*(1-Inputs_ByYear!$D$4),0))))</f>
        <v>1470899.6636743105</v>
      </c>
    </row>
    <row r="157" spans="2:34" ht="14.75" customHeight="1" x14ac:dyDescent="0.25">
      <c r="B157" s="332" cm="1">
        <f t="array" ref="B157">INDEX(Inputs_ByYear!$D$78:$D$83, MATCH('ABP REC Spend'!$E157, Inputs_ByYear!$B$78:$B$83,0),)</f>
        <v>2</v>
      </c>
      <c r="C157" s="332" cm="1">
        <f t="array" ref="C157">INDEX(Inputs_ByYear!$D$60:$D$65, MATCH('ABP REC Spend'!$E157,Inputs_ByYear!$B$60:$B$65,0),)</f>
        <v>20</v>
      </c>
      <c r="D157" s="332" t="str" cm="1">
        <f t="array" ref="D157">INDEX(Inputs_ByYear!$D$69:$D$74, MATCH('ABP REC Spend'!$E157, Inputs_ByYear!$B$69:$B$74,0),)</f>
        <v>n/a</v>
      </c>
      <c r="E157" s="222" t="s">
        <v>248</v>
      </c>
      <c r="F157" s="219" t="s">
        <v>258</v>
      </c>
      <c r="G157" s="219">
        <f t="shared" si="7"/>
        <v>2040</v>
      </c>
      <c r="H157" s="219"/>
      <c r="I157" s="227" t="s">
        <v>38</v>
      </c>
      <c r="J157" s="234">
        <v>0</v>
      </c>
      <c r="K157" s="234">
        <v>0</v>
      </c>
      <c r="L157" s="233">
        <f>IF(L$4=$G157+$B157,SUMIFS(INDEX('ABP REC Calc'!$G$75:$AB$138,,MATCH($I157,'ABP REC Calc'!$G$74:$AB$74,0)),'ABP REC Calc'!$C$75:$C$138,'ABP REC Spend'!$E157,'ABP REC Calc'!$B$75:$B$138,'ABP REC Spend'!$F157)/$C157,
IF(AND(K157&gt;0,(L$4-$G157)=(1+$B157)),K157*(1-Inputs_ByYear!$D$4),
(IF(AND((L$4-$G157)&lt;(21+$B157),(L$4-$G157)&gt;(1+$B157)),K157*(1-Inputs_ByYear!$D$4),0))))</f>
        <v>0</v>
      </c>
      <c r="M157" s="233">
        <f>IF(M$4=$G157+$B157,SUMIFS(INDEX('ABP REC Calc'!$G$75:$AB$138,,MATCH($I157,'ABP REC Calc'!$G$74:$AB$74,0)),'ABP REC Calc'!$C$75:$C$138,'ABP REC Spend'!$E157,'ABP REC Calc'!$B$75:$B$138,'ABP REC Spend'!$F157)/$C157,
IF(AND(L157&gt;0,(M$4-$G157)=(1+$B157)),L157*(1-Inputs_ByYear!$D$4),
(IF(AND((M$4-$G157)&lt;(21+$B157),(M$4-$G157)&gt;(1+$B157)),L157*(1-Inputs_ByYear!$D$4),0))))</f>
        <v>0</v>
      </c>
      <c r="N157" s="233">
        <f>IF(N$4=$G157+$B157,SUMIFS(INDEX('ABP REC Calc'!$G$75:$AB$138,,MATCH($I157,'ABP REC Calc'!$G$74:$AB$74,0)),'ABP REC Calc'!$C$75:$C$138,'ABP REC Spend'!$E157,'ABP REC Calc'!$B$75:$B$138,'ABP REC Spend'!$F157)/$C157,
IF(AND(M157&gt;0,(N$4-$G157)=(1+$B157)),M157*(1-Inputs_ByYear!$D$4),
(IF(AND((N$4-$G157)&lt;(21+$B157),(N$4-$G157)&gt;(1+$B157)),M157*(1-Inputs_ByYear!$D$4),0))))</f>
        <v>0</v>
      </c>
      <c r="O157" s="233">
        <f>IF(O$4=$G157+$B157,SUMIFS(INDEX('ABP REC Calc'!$G$75:$AB$138,,MATCH($I157,'ABP REC Calc'!$G$74:$AB$74,0)),'ABP REC Calc'!$C$75:$C$138,'ABP REC Spend'!$E157,'ABP REC Calc'!$B$75:$B$138,'ABP REC Spend'!$F157)/$C157,
IF(AND(N157&gt;0,(O$4-$G157)=(1+$B157)),N157*(1-Inputs_ByYear!$D$4),
(IF(AND((O$4-$G157)&lt;(21+$B157),(O$4-$G157)&gt;(1+$B157)),N157*(1-Inputs_ByYear!$D$4),0))))</f>
        <v>0</v>
      </c>
      <c r="P157" s="233">
        <f>IF(P$4=$G157+$B157,SUMIFS(INDEX('ABP REC Calc'!$G$75:$AB$138,,MATCH($I157,'ABP REC Calc'!$G$74:$AB$74,0)),'ABP REC Calc'!$C$75:$C$138,'ABP REC Spend'!$E157,'ABP REC Calc'!$B$75:$B$138,'ABP REC Spend'!$F157)/$C157,
IF(AND(O157&gt;0,(P$4-$G157)=(1+$B157)),O157*(1-Inputs_ByYear!$D$4),
(IF(AND((P$4-$G157)&lt;(21+$B157),(P$4-$G157)&gt;(1+$B157)),O157*(1-Inputs_ByYear!$D$4),0))))</f>
        <v>0</v>
      </c>
      <c r="Q157" s="233">
        <f>IF(Q$4=$G157+$B157,SUMIFS(INDEX('ABP REC Calc'!$G$75:$AB$138,,MATCH($I157,'ABP REC Calc'!$G$74:$AB$74,0)),'ABP REC Calc'!$C$75:$C$138,'ABP REC Spend'!$E157,'ABP REC Calc'!$B$75:$B$138,'ABP REC Spend'!$F157)/$C157,
IF(AND(P157&gt;0,(Q$4-$G157)=(1+$B157)),P157*(1-Inputs_ByYear!$D$4),
(IF(AND((Q$4-$G157)&lt;(21+$B157),(Q$4-$G157)&gt;(1+$B157)),P157*(1-Inputs_ByYear!$D$4),0))))</f>
        <v>0</v>
      </c>
      <c r="R157" s="233">
        <f>IF(R$4=$G157+$B157,SUMIFS(INDEX('ABP REC Calc'!$G$75:$AB$138,,MATCH($I157,'ABP REC Calc'!$G$74:$AB$74,0)),'ABP REC Calc'!$C$75:$C$138,'ABP REC Spend'!$E157,'ABP REC Calc'!$B$75:$B$138,'ABP REC Spend'!$F157)/$C157,
IF(AND(Q157&gt;0,(R$4-$G157)=(1+$B157)),Q157*(1-Inputs_ByYear!$D$4),
(IF(AND((R$4-$G157)&lt;(21+$B157),(R$4-$G157)&gt;(1+$B157)),Q157*(1-Inputs_ByYear!$D$4),0))))</f>
        <v>0</v>
      </c>
      <c r="S157" s="233">
        <f>IF(S$4=$G157+$B157,SUMIFS(INDEX('ABP REC Calc'!$G$75:$AB$138,,MATCH($I157,'ABP REC Calc'!$G$74:$AB$74,0)),'ABP REC Calc'!$C$75:$C$138,'ABP REC Spend'!$E157,'ABP REC Calc'!$B$75:$B$138,'ABP REC Spend'!$F157)/$C157,
IF(AND(R157&gt;0,(S$4-$G157)=(1+$B157)),R157*(1-Inputs_ByYear!$D$4),
(IF(AND((S$4-$G157)&lt;(21+$B157),(S$4-$G157)&gt;(1+$B157)),R157*(1-Inputs_ByYear!$D$4),0))))</f>
        <v>0</v>
      </c>
      <c r="T157" s="233">
        <f>IF(T$4=$G157+$B157,SUMIFS(INDEX('ABP REC Calc'!$G$75:$AB$138,,MATCH($I157,'ABP REC Calc'!$G$74:$AB$74,0)),'ABP REC Calc'!$C$75:$C$138,'ABP REC Spend'!$E157,'ABP REC Calc'!$B$75:$B$138,'ABP REC Spend'!$F157)/$C157,
IF(AND(S157&gt;0,(T$4-$G157)=(1+$B157)),S157*(1-Inputs_ByYear!$D$4),
(IF(AND((T$4-$G157)&lt;(21+$B157),(T$4-$G157)&gt;(1+$B157)),S157*(1-Inputs_ByYear!$D$4),0))))</f>
        <v>0</v>
      </c>
      <c r="U157" s="233">
        <f>IF(U$4=$G157+$B157,SUMIFS(INDEX('ABP REC Calc'!$G$75:$AB$138,,MATCH($I157,'ABP REC Calc'!$G$74:$AB$74,0)),'ABP REC Calc'!$C$75:$C$138,'ABP REC Spend'!$E157,'ABP REC Calc'!$B$75:$B$138,'ABP REC Spend'!$F157)/$C157,
IF(AND(T157&gt;0,(U$4-$G157)=(1+$B157)),T157*(1-Inputs_ByYear!$D$4),
(IF(AND((U$4-$G157)&lt;(21+$B157),(U$4-$G157)&gt;(1+$B157)),T157*(1-Inputs_ByYear!$D$4),0))))</f>
        <v>0</v>
      </c>
      <c r="V157" s="233">
        <f>IF(V$4=$G157+$B157,SUMIFS(INDEX('ABP REC Calc'!$G$75:$AB$138,,MATCH($I157,'ABP REC Calc'!$G$74:$AB$74,0)),'ABP REC Calc'!$C$75:$C$138,'ABP REC Spend'!$E157,'ABP REC Calc'!$B$75:$B$138,'ABP REC Spend'!$F157)/$C157,
IF(AND(U157&gt;0,(V$4-$G157)=(1+$B157)),U157*(1-Inputs_ByYear!$D$4),
(IF(AND((V$4-$G157)&lt;(21+$B157),(V$4-$G157)&gt;(1+$B157)),U157*(1-Inputs_ByYear!$D$4),0))))</f>
        <v>0</v>
      </c>
      <c r="W157" s="233">
        <f>IF(W$4=$G157+$B157,SUMIFS(INDEX('ABP REC Calc'!$G$75:$AB$138,,MATCH($I157,'ABP REC Calc'!$G$74:$AB$74,0)),'ABP REC Calc'!$C$75:$C$138,'ABP REC Spend'!$E157,'ABP REC Calc'!$B$75:$B$138,'ABP REC Spend'!$F157)/$C157,
IF(AND(V157&gt;0,(W$4-$G157)=(1+$B157)),V157*(1-Inputs_ByYear!$D$4),
(IF(AND((W$4-$G157)&lt;(21+$B157),(W$4-$G157)&gt;(1+$B157)),V157*(1-Inputs_ByYear!$D$4),0))))</f>
        <v>0</v>
      </c>
      <c r="X157" s="233">
        <f>IF(X$4=$G157+$B157,SUMIFS(INDEX('ABP REC Calc'!$G$75:$AB$138,,MATCH($I157,'ABP REC Calc'!$G$74:$AB$74,0)),'ABP REC Calc'!$C$75:$C$138,'ABP REC Spend'!$E157,'ABP REC Calc'!$B$75:$B$138,'ABP REC Spend'!$F157)/$C157,
IF(AND(W157&gt;0,(X$4-$G157)=(1+$B157)),W157*(1-Inputs_ByYear!$D$4),
(IF(AND((X$4-$G157)&lt;(21+$B157),(X$4-$G157)&gt;(1+$B157)),W157*(1-Inputs_ByYear!$D$4),0))))</f>
        <v>0</v>
      </c>
      <c r="Y157" s="233">
        <f>IF(Y$4=$G157+$B157,SUMIFS(INDEX('ABP REC Calc'!$G$75:$AB$138,,MATCH($I157,'ABP REC Calc'!$G$74:$AB$74,0)),'ABP REC Calc'!$C$75:$C$138,'ABP REC Spend'!$E157,'ABP REC Calc'!$B$75:$B$138,'ABP REC Spend'!$F157)/$C157,
IF(AND(X157&gt;0,(Y$4-$G157)=(1+$B157)),X157*(1-Inputs_ByYear!$D$4),
(IF(AND((Y$4-$G157)&lt;(21+$B157),(Y$4-$G157)&gt;(1+$B157)),X157*(1-Inputs_ByYear!$D$4),0))))</f>
        <v>0</v>
      </c>
      <c r="Z157" s="233">
        <f>IF(Z$4=$G157+$B157,SUMIFS(INDEX('ABP REC Calc'!$G$75:$AB$138,,MATCH($I157,'ABP REC Calc'!$G$74:$AB$74,0)),'ABP REC Calc'!$C$75:$C$138,'ABP REC Spend'!$E157,'ABP REC Calc'!$B$75:$B$138,'ABP REC Spend'!$F157)/$C157,
IF(AND(Y157&gt;0,(Z$4-$G157)=(1+$B157)),Y157*(1-Inputs_ByYear!$D$4),
(IF(AND((Z$4-$G157)&lt;(21+$B157),(Z$4-$G157)&gt;(1+$B157)),Y157*(1-Inputs_ByYear!$D$4),0))))</f>
        <v>0</v>
      </c>
      <c r="AA157" s="233">
        <f>IF(AA$4=$G157+$B157,SUMIFS(INDEX('ABP REC Calc'!$G$75:$AB$138,,MATCH($I157,'ABP REC Calc'!$G$74:$AB$74,0)),'ABP REC Calc'!$C$75:$C$138,'ABP REC Spend'!$E157,'ABP REC Calc'!$B$75:$B$138,'ABP REC Spend'!$F157)/$C157,
IF(AND(Z157&gt;0,(AA$4-$G157)=(1+$B157)),Z157*(1-Inputs_ByYear!$D$4),
(IF(AND((AA$4-$G157)&lt;(21+$B157),(AA$4-$G157)&gt;(1+$B157)),Z157*(1-Inputs_ByYear!$D$4),0))))</f>
        <v>0</v>
      </c>
      <c r="AB157" s="233">
        <f>IF(AB$4=$G157+$B157,SUMIFS(INDEX('ABP REC Calc'!$G$75:$AB$138,,MATCH($I157,'ABP REC Calc'!$G$74:$AB$74,0)),'ABP REC Calc'!$C$75:$C$138,'ABP REC Spend'!$E157,'ABP REC Calc'!$B$75:$B$138,'ABP REC Spend'!$F157)/$C157,
IF(AND(AA157&gt;0,(AB$4-$G157)=(1+$B157)),AA157*(1-Inputs_ByYear!$D$4),
(IF(AND((AB$4-$G157)&lt;(21+$B157),(AB$4-$G157)&gt;(1+$B157)),AA157*(1-Inputs_ByYear!$D$4),0))))</f>
        <v>1508192.1571014333</v>
      </c>
      <c r="AC157" s="233">
        <f>IF(AC$4=$G157+$B157,SUMIFS(INDEX('ABP REC Calc'!$G$75:$AB$138,,MATCH($I157,'ABP REC Calc'!$G$74:$AB$74,0)),'ABP REC Calc'!$C$75:$C$138,'ABP REC Spend'!$E157,'ABP REC Calc'!$B$75:$B$138,'ABP REC Spend'!$F157)/$C157,
IF(AND(AB157&gt;0,(AC$4-$G157)=(1+$B157)),AB157*(1-Inputs_ByYear!$D$4),
(IF(AND((AC$4-$G157)&lt;(21+$B157),(AC$4-$G157)&gt;(1+$B157)),AB157*(1-Inputs_ByYear!$D$4),0))))</f>
        <v>1500651.196315926</v>
      </c>
      <c r="AD157" s="233">
        <f>IF(AD$4=$G157+$B157,SUMIFS(INDEX('ABP REC Calc'!$G$75:$AB$138,,MATCH($I157,'ABP REC Calc'!$G$74:$AB$74,0)),'ABP REC Calc'!$C$75:$C$138,'ABP REC Spend'!$E157,'ABP REC Calc'!$B$75:$B$138,'ABP REC Spend'!$F157)/$C157,
IF(AND(AC157&gt;0,(AD$4-$G157)=(1+$B157)),AC157*(1-Inputs_ByYear!$D$4),
(IF(AND((AD$4-$G157)&lt;(21+$B157),(AD$4-$G157)&gt;(1+$B157)),AC157*(1-Inputs_ByYear!$D$4),0))))</f>
        <v>1493147.9403343464</v>
      </c>
      <c r="AE157" s="233">
        <f>IF(AE$4=$G157+$B157,SUMIFS(INDEX('ABP REC Calc'!$G$75:$AB$138,,MATCH($I157,'ABP REC Calc'!$G$74:$AB$74,0)),'ABP REC Calc'!$C$75:$C$138,'ABP REC Spend'!$E157,'ABP REC Calc'!$B$75:$B$138,'ABP REC Spend'!$F157)/$C157,
IF(AND(AD157&gt;0,(AE$4-$G157)=(1+$B157)),AD157*(1-Inputs_ByYear!$D$4),
(IF(AND((AE$4-$G157)&lt;(21+$B157),(AE$4-$G157)&gt;(1+$B157)),AD157*(1-Inputs_ByYear!$D$4),0))))</f>
        <v>1485682.2006326746</v>
      </c>
      <c r="AF157" s="233">
        <f>IF(AF$4=$G157+$B157,SUMIFS(INDEX('ABP REC Calc'!$G$75:$AB$138,,MATCH($I157,'ABP REC Calc'!$G$74:$AB$74,0)),'ABP REC Calc'!$C$75:$C$138,'ABP REC Spend'!$E157,'ABP REC Calc'!$B$75:$B$138,'ABP REC Spend'!$F157)/$C157,
IF(AND(AE157&gt;0,(AF$4-$G157)=(1+$B157)),AE157*(1-Inputs_ByYear!$D$4),
(IF(AND((AF$4-$G157)&lt;(21+$B157),(AF$4-$G157)&gt;(1+$B157)),AE157*(1-Inputs_ByYear!$D$4),0))))</f>
        <v>1478253.7896295113</v>
      </c>
      <c r="AG157" s="233">
        <f>IF(AG$4=$G157+$B157,SUMIFS(INDEX('ABP REC Calc'!$G$75:$AB$138,,MATCH($I157,'ABP REC Calc'!$G$74:$AB$74,0)),'ABP REC Calc'!$C$75:$C$138,'ABP REC Spend'!$E157,'ABP REC Calc'!$B$75:$B$138,'ABP REC Spend'!$F157)/$C157,
IF(AND(AF157&gt;0,(AG$4-$G157)=(1+$B157)),AF157*(1-Inputs_ByYear!$D$4),
(IF(AND((AG$4-$G157)&lt;(21+$B157),(AG$4-$G157)&gt;(1+$B157)),AF157*(1-Inputs_ByYear!$D$4),0))))</f>
        <v>1470862.5206813638</v>
      </c>
      <c r="AH157" s="233">
        <f>IF(AH$4=$G157+$B157,SUMIFS(INDEX('ABP REC Calc'!$G$75:$AB$138,,MATCH($I157,'ABP REC Calc'!$G$74:$AB$74,0)),'ABP REC Calc'!$C$75:$C$138,'ABP REC Spend'!$E157,'ABP REC Calc'!$B$75:$B$138,'ABP REC Spend'!$F157)/$C157,
IF(AND(AG157&gt;0,(AH$4-$G157)=(1+$B157)),AG157*(1-Inputs_ByYear!$D$4),
(IF(AND((AH$4-$G157)&lt;(21+$B157),(AH$4-$G157)&gt;(1+$B157)),AG157*(1-Inputs_ByYear!$D$4),0))))</f>
        <v>1463508.2080779569</v>
      </c>
    </row>
    <row r="158" spans="2:34" ht="14.75" customHeight="1" x14ac:dyDescent="0.25">
      <c r="B158" s="332" cm="1">
        <f t="array" ref="B158">INDEX(Inputs_ByYear!$D$78:$D$83, MATCH('ABP REC Spend'!$E158, Inputs_ByYear!$B$78:$B$83,0),)</f>
        <v>2</v>
      </c>
      <c r="C158" s="332" cm="1">
        <f t="array" ref="C158">INDEX(Inputs_ByYear!$D$60:$D$65, MATCH('ABP REC Spend'!$E158,Inputs_ByYear!$B$60:$B$65,0),)</f>
        <v>20</v>
      </c>
      <c r="D158" s="332" t="str" cm="1">
        <f t="array" ref="D158">INDEX(Inputs_ByYear!$D$69:$D$74, MATCH('ABP REC Spend'!$E158, Inputs_ByYear!$B$69:$B$74,0),)</f>
        <v>n/a</v>
      </c>
      <c r="E158" s="222" t="s">
        <v>248</v>
      </c>
      <c r="F158" s="219" t="s">
        <v>258</v>
      </c>
      <c r="G158" s="219">
        <f t="shared" si="7"/>
        <v>2041</v>
      </c>
      <c r="H158" s="219"/>
      <c r="I158" s="227" t="s">
        <v>39</v>
      </c>
      <c r="J158" s="234">
        <v>0</v>
      </c>
      <c r="K158" s="234">
        <v>0</v>
      </c>
      <c r="L158" s="233">
        <f>IF(L$4=$G158+$B158,SUMIFS(INDEX('ABP REC Calc'!$G$75:$AB$138,,MATCH($I158,'ABP REC Calc'!$G$74:$AB$74,0)),'ABP REC Calc'!$C$75:$C$138,'ABP REC Spend'!$E158,'ABP REC Calc'!$B$75:$B$138,'ABP REC Spend'!$F158)/$C158,
IF(AND(K158&gt;0,(L$4-$G158)=(1+$B158)),K158*(1-Inputs_ByYear!$D$4),
(IF(AND((L$4-$G158)&lt;(21+$B158),(L$4-$G158)&gt;(1+$B158)),K158*(1-Inputs_ByYear!$D$4),0))))</f>
        <v>0</v>
      </c>
      <c r="M158" s="233">
        <f>IF(M$4=$G158+$B158,SUMIFS(INDEX('ABP REC Calc'!$G$75:$AB$138,,MATCH($I158,'ABP REC Calc'!$G$74:$AB$74,0)),'ABP REC Calc'!$C$75:$C$138,'ABP REC Spend'!$E158,'ABP REC Calc'!$B$75:$B$138,'ABP REC Spend'!$F158)/$C158,
IF(AND(L158&gt;0,(M$4-$G158)=(1+$B158)),L158*(1-Inputs_ByYear!$D$4),
(IF(AND((M$4-$G158)&lt;(21+$B158),(M$4-$G158)&gt;(1+$B158)),L158*(1-Inputs_ByYear!$D$4),0))))</f>
        <v>0</v>
      </c>
      <c r="N158" s="233">
        <f>IF(N$4=$G158+$B158,SUMIFS(INDEX('ABP REC Calc'!$G$75:$AB$138,,MATCH($I158,'ABP REC Calc'!$G$74:$AB$74,0)),'ABP REC Calc'!$C$75:$C$138,'ABP REC Spend'!$E158,'ABP REC Calc'!$B$75:$B$138,'ABP REC Spend'!$F158)/$C158,
IF(AND(M158&gt;0,(N$4-$G158)=(1+$B158)),M158*(1-Inputs_ByYear!$D$4),
(IF(AND((N$4-$G158)&lt;(21+$B158),(N$4-$G158)&gt;(1+$B158)),M158*(1-Inputs_ByYear!$D$4),0))))</f>
        <v>0</v>
      </c>
      <c r="O158" s="233">
        <f>IF(O$4=$G158+$B158,SUMIFS(INDEX('ABP REC Calc'!$G$75:$AB$138,,MATCH($I158,'ABP REC Calc'!$G$74:$AB$74,0)),'ABP REC Calc'!$C$75:$C$138,'ABP REC Spend'!$E158,'ABP REC Calc'!$B$75:$B$138,'ABP REC Spend'!$F158)/$C158,
IF(AND(N158&gt;0,(O$4-$G158)=(1+$B158)),N158*(1-Inputs_ByYear!$D$4),
(IF(AND((O$4-$G158)&lt;(21+$B158),(O$4-$G158)&gt;(1+$B158)),N158*(1-Inputs_ByYear!$D$4),0))))</f>
        <v>0</v>
      </c>
      <c r="P158" s="233">
        <f>IF(P$4=$G158+$B158,SUMIFS(INDEX('ABP REC Calc'!$G$75:$AB$138,,MATCH($I158,'ABP REC Calc'!$G$74:$AB$74,0)),'ABP REC Calc'!$C$75:$C$138,'ABP REC Spend'!$E158,'ABP REC Calc'!$B$75:$B$138,'ABP REC Spend'!$F158)/$C158,
IF(AND(O158&gt;0,(P$4-$G158)=(1+$B158)),O158*(1-Inputs_ByYear!$D$4),
(IF(AND((P$4-$G158)&lt;(21+$B158),(P$4-$G158)&gt;(1+$B158)),O158*(1-Inputs_ByYear!$D$4),0))))</f>
        <v>0</v>
      </c>
      <c r="Q158" s="233">
        <f>IF(Q$4=$G158+$B158,SUMIFS(INDEX('ABP REC Calc'!$G$75:$AB$138,,MATCH($I158,'ABP REC Calc'!$G$74:$AB$74,0)),'ABP REC Calc'!$C$75:$C$138,'ABP REC Spend'!$E158,'ABP REC Calc'!$B$75:$B$138,'ABP REC Spend'!$F158)/$C158,
IF(AND(P158&gt;0,(Q$4-$G158)=(1+$B158)),P158*(1-Inputs_ByYear!$D$4),
(IF(AND((Q$4-$G158)&lt;(21+$B158),(Q$4-$G158)&gt;(1+$B158)),P158*(1-Inputs_ByYear!$D$4),0))))</f>
        <v>0</v>
      </c>
      <c r="R158" s="233">
        <f>IF(R$4=$G158+$B158,SUMIFS(INDEX('ABP REC Calc'!$G$75:$AB$138,,MATCH($I158,'ABP REC Calc'!$G$74:$AB$74,0)),'ABP REC Calc'!$C$75:$C$138,'ABP REC Spend'!$E158,'ABP REC Calc'!$B$75:$B$138,'ABP REC Spend'!$F158)/$C158,
IF(AND(Q158&gt;0,(R$4-$G158)=(1+$B158)),Q158*(1-Inputs_ByYear!$D$4),
(IF(AND((R$4-$G158)&lt;(21+$B158),(R$4-$G158)&gt;(1+$B158)),Q158*(1-Inputs_ByYear!$D$4),0))))</f>
        <v>0</v>
      </c>
      <c r="S158" s="233">
        <f>IF(S$4=$G158+$B158,SUMIFS(INDEX('ABP REC Calc'!$G$75:$AB$138,,MATCH($I158,'ABP REC Calc'!$G$74:$AB$74,0)),'ABP REC Calc'!$C$75:$C$138,'ABP REC Spend'!$E158,'ABP REC Calc'!$B$75:$B$138,'ABP REC Spend'!$F158)/$C158,
IF(AND(R158&gt;0,(S$4-$G158)=(1+$B158)),R158*(1-Inputs_ByYear!$D$4),
(IF(AND((S$4-$G158)&lt;(21+$B158),(S$4-$G158)&gt;(1+$B158)),R158*(1-Inputs_ByYear!$D$4),0))))</f>
        <v>0</v>
      </c>
      <c r="T158" s="233">
        <f>IF(T$4=$G158+$B158,SUMIFS(INDEX('ABP REC Calc'!$G$75:$AB$138,,MATCH($I158,'ABP REC Calc'!$G$74:$AB$74,0)),'ABP REC Calc'!$C$75:$C$138,'ABP REC Spend'!$E158,'ABP REC Calc'!$B$75:$B$138,'ABP REC Spend'!$F158)/$C158,
IF(AND(S158&gt;0,(T$4-$G158)=(1+$B158)),S158*(1-Inputs_ByYear!$D$4),
(IF(AND((T$4-$G158)&lt;(21+$B158),(T$4-$G158)&gt;(1+$B158)),S158*(1-Inputs_ByYear!$D$4),0))))</f>
        <v>0</v>
      </c>
      <c r="U158" s="233">
        <f>IF(U$4=$G158+$B158,SUMIFS(INDEX('ABP REC Calc'!$G$75:$AB$138,,MATCH($I158,'ABP REC Calc'!$G$74:$AB$74,0)),'ABP REC Calc'!$C$75:$C$138,'ABP REC Spend'!$E158,'ABP REC Calc'!$B$75:$B$138,'ABP REC Spend'!$F158)/$C158,
IF(AND(T158&gt;0,(U$4-$G158)=(1+$B158)),T158*(1-Inputs_ByYear!$D$4),
(IF(AND((U$4-$G158)&lt;(21+$B158),(U$4-$G158)&gt;(1+$B158)),T158*(1-Inputs_ByYear!$D$4),0))))</f>
        <v>0</v>
      </c>
      <c r="V158" s="233">
        <f>IF(V$4=$G158+$B158,SUMIFS(INDEX('ABP REC Calc'!$G$75:$AB$138,,MATCH($I158,'ABP REC Calc'!$G$74:$AB$74,0)),'ABP REC Calc'!$C$75:$C$138,'ABP REC Spend'!$E158,'ABP REC Calc'!$B$75:$B$138,'ABP REC Spend'!$F158)/$C158,
IF(AND(U158&gt;0,(V$4-$G158)=(1+$B158)),U158*(1-Inputs_ByYear!$D$4),
(IF(AND((V$4-$G158)&lt;(21+$B158),(V$4-$G158)&gt;(1+$B158)),U158*(1-Inputs_ByYear!$D$4),0))))</f>
        <v>0</v>
      </c>
      <c r="W158" s="233">
        <f>IF(W$4=$G158+$B158,SUMIFS(INDEX('ABP REC Calc'!$G$75:$AB$138,,MATCH($I158,'ABP REC Calc'!$G$74:$AB$74,0)),'ABP REC Calc'!$C$75:$C$138,'ABP REC Spend'!$E158,'ABP REC Calc'!$B$75:$B$138,'ABP REC Spend'!$F158)/$C158,
IF(AND(V158&gt;0,(W$4-$G158)=(1+$B158)),V158*(1-Inputs_ByYear!$D$4),
(IF(AND((W$4-$G158)&lt;(21+$B158),(W$4-$G158)&gt;(1+$B158)),V158*(1-Inputs_ByYear!$D$4),0))))</f>
        <v>0</v>
      </c>
      <c r="X158" s="233">
        <f>IF(X$4=$G158+$B158,SUMIFS(INDEX('ABP REC Calc'!$G$75:$AB$138,,MATCH($I158,'ABP REC Calc'!$G$74:$AB$74,0)),'ABP REC Calc'!$C$75:$C$138,'ABP REC Spend'!$E158,'ABP REC Calc'!$B$75:$B$138,'ABP REC Spend'!$F158)/$C158,
IF(AND(W158&gt;0,(X$4-$G158)=(1+$B158)),W158*(1-Inputs_ByYear!$D$4),
(IF(AND((X$4-$G158)&lt;(21+$B158),(X$4-$G158)&gt;(1+$B158)),W158*(1-Inputs_ByYear!$D$4),0))))</f>
        <v>0</v>
      </c>
      <c r="Y158" s="233">
        <f>IF(Y$4=$G158+$B158,SUMIFS(INDEX('ABP REC Calc'!$G$75:$AB$138,,MATCH($I158,'ABP REC Calc'!$G$74:$AB$74,0)),'ABP REC Calc'!$C$75:$C$138,'ABP REC Spend'!$E158,'ABP REC Calc'!$B$75:$B$138,'ABP REC Spend'!$F158)/$C158,
IF(AND(X158&gt;0,(Y$4-$G158)=(1+$B158)),X158*(1-Inputs_ByYear!$D$4),
(IF(AND((Y$4-$G158)&lt;(21+$B158),(Y$4-$G158)&gt;(1+$B158)),X158*(1-Inputs_ByYear!$D$4),0))))</f>
        <v>0</v>
      </c>
      <c r="Z158" s="233">
        <f>IF(Z$4=$G158+$B158,SUMIFS(INDEX('ABP REC Calc'!$G$75:$AB$138,,MATCH($I158,'ABP REC Calc'!$G$74:$AB$74,0)),'ABP REC Calc'!$C$75:$C$138,'ABP REC Spend'!$E158,'ABP REC Calc'!$B$75:$B$138,'ABP REC Spend'!$F158)/$C158,
IF(AND(Y158&gt;0,(Z$4-$G158)=(1+$B158)),Y158*(1-Inputs_ByYear!$D$4),
(IF(AND((Z$4-$G158)&lt;(21+$B158),(Z$4-$G158)&gt;(1+$B158)),Y158*(1-Inputs_ByYear!$D$4),0))))</f>
        <v>0</v>
      </c>
      <c r="AA158" s="233">
        <f>IF(AA$4=$G158+$B158,SUMIFS(INDEX('ABP REC Calc'!$G$75:$AB$138,,MATCH($I158,'ABP REC Calc'!$G$74:$AB$74,0)),'ABP REC Calc'!$C$75:$C$138,'ABP REC Spend'!$E158,'ABP REC Calc'!$B$75:$B$138,'ABP REC Spend'!$F158)/$C158,
IF(AND(Z158&gt;0,(AA$4-$G158)=(1+$B158)),Z158*(1-Inputs_ByYear!$D$4),
(IF(AND((AA$4-$G158)&lt;(21+$B158),(AA$4-$G158)&gt;(1+$B158)),Z158*(1-Inputs_ByYear!$D$4),0))))</f>
        <v>0</v>
      </c>
      <c r="AB158" s="233">
        <f>IF(AB$4=$G158+$B158,SUMIFS(INDEX('ABP REC Calc'!$G$75:$AB$138,,MATCH($I158,'ABP REC Calc'!$G$74:$AB$74,0)),'ABP REC Calc'!$C$75:$C$138,'ABP REC Spend'!$E158,'ABP REC Calc'!$B$75:$B$138,'ABP REC Spend'!$F158)/$C158,
IF(AND(AA158&gt;0,(AB$4-$G158)=(1+$B158)),AA158*(1-Inputs_ByYear!$D$4),
(IF(AND((AB$4-$G158)&lt;(21+$B158),(AB$4-$G158)&gt;(1+$B158)),AA158*(1-Inputs_ByYear!$D$4),0))))</f>
        <v>0</v>
      </c>
      <c r="AC158" s="233">
        <f>IF(AC$4=$G158+$B158,SUMIFS(INDEX('ABP REC Calc'!$G$75:$AB$138,,MATCH($I158,'ABP REC Calc'!$G$74:$AB$74,0)),'ABP REC Calc'!$C$75:$C$138,'ABP REC Spend'!$E158,'ABP REC Calc'!$B$75:$B$138,'ABP REC Spend'!$F158)/$C158,
IF(AND(AB158&gt;0,(AC$4-$G158)=(1+$B158)),AB158*(1-Inputs_ByYear!$D$4),
(IF(AND((AC$4-$G158)&lt;(21+$B158),(AC$4-$G158)&gt;(1+$B158)),AB158*(1-Inputs_ByYear!$D$4),0))))</f>
        <v>1493110.2355304188</v>
      </c>
      <c r="AD158" s="233">
        <f>IF(AD$4=$G158+$B158,SUMIFS(INDEX('ABP REC Calc'!$G$75:$AB$138,,MATCH($I158,'ABP REC Calc'!$G$74:$AB$74,0)),'ABP REC Calc'!$C$75:$C$138,'ABP REC Spend'!$E158,'ABP REC Calc'!$B$75:$B$138,'ABP REC Spend'!$F158)/$C158,
IF(AND(AC158&gt;0,(AD$4-$G158)=(1+$B158)),AC158*(1-Inputs_ByYear!$D$4),
(IF(AND((AD$4-$G158)&lt;(21+$B158),(AD$4-$G158)&gt;(1+$B158)),AC158*(1-Inputs_ByYear!$D$4),0))))</f>
        <v>1485644.6843527667</v>
      </c>
      <c r="AE158" s="233">
        <f>IF(AE$4=$G158+$B158,SUMIFS(INDEX('ABP REC Calc'!$G$75:$AB$138,,MATCH($I158,'ABP REC Calc'!$G$74:$AB$74,0)),'ABP REC Calc'!$C$75:$C$138,'ABP REC Spend'!$E158,'ABP REC Calc'!$B$75:$B$138,'ABP REC Spend'!$F158)/$C158,
IF(AND(AD158&gt;0,(AE$4-$G158)=(1+$B158)),AD158*(1-Inputs_ByYear!$D$4),
(IF(AND((AE$4-$G158)&lt;(21+$B158),(AE$4-$G158)&gt;(1+$B158)),AD158*(1-Inputs_ByYear!$D$4),0))))</f>
        <v>1478216.4609310029</v>
      </c>
      <c r="AF158" s="233">
        <f>IF(AF$4=$G158+$B158,SUMIFS(INDEX('ABP REC Calc'!$G$75:$AB$138,,MATCH($I158,'ABP REC Calc'!$G$74:$AB$74,0)),'ABP REC Calc'!$C$75:$C$138,'ABP REC Spend'!$E158,'ABP REC Calc'!$B$75:$B$138,'ABP REC Spend'!$F158)/$C158,
IF(AND(AE158&gt;0,(AF$4-$G158)=(1+$B158)),AE158*(1-Inputs_ByYear!$D$4),
(IF(AND((AF$4-$G158)&lt;(21+$B158),(AF$4-$G158)&gt;(1+$B158)),AE158*(1-Inputs_ByYear!$D$4),0))))</f>
        <v>1470825.3786263478</v>
      </c>
      <c r="AG158" s="233">
        <f>IF(AG$4=$G158+$B158,SUMIFS(INDEX('ABP REC Calc'!$G$75:$AB$138,,MATCH($I158,'ABP REC Calc'!$G$74:$AB$74,0)),'ABP REC Calc'!$C$75:$C$138,'ABP REC Spend'!$E158,'ABP REC Calc'!$B$75:$B$138,'ABP REC Spend'!$F158)/$C158,
IF(AND(AF158&gt;0,(AG$4-$G158)=(1+$B158)),AF158*(1-Inputs_ByYear!$D$4),
(IF(AND((AG$4-$G158)&lt;(21+$B158),(AG$4-$G158)&gt;(1+$B158)),AF158*(1-Inputs_ByYear!$D$4),0))))</f>
        <v>1463471.251733216</v>
      </c>
      <c r="AH158" s="233">
        <f>IF(AH$4=$G158+$B158,SUMIFS(INDEX('ABP REC Calc'!$G$75:$AB$138,,MATCH($I158,'ABP REC Calc'!$G$74:$AB$74,0)),'ABP REC Calc'!$C$75:$C$138,'ABP REC Spend'!$E158,'ABP REC Calc'!$B$75:$B$138,'ABP REC Spend'!$F158)/$C158,
IF(AND(AG158&gt;0,(AH$4-$G158)=(1+$B158)),AG158*(1-Inputs_ByYear!$D$4),
(IF(AND((AH$4-$G158)&lt;(21+$B158),(AH$4-$G158)&gt;(1+$B158)),AG158*(1-Inputs_ByYear!$D$4),0))))</f>
        <v>1456153.8954745498</v>
      </c>
    </row>
    <row r="159" spans="2:34" ht="14.75" customHeight="1" x14ac:dyDescent="0.25">
      <c r="B159" s="332" cm="1">
        <f t="array" ref="B159">INDEX(Inputs_ByYear!$D$78:$D$83, MATCH('ABP REC Spend'!$E159, Inputs_ByYear!$B$78:$B$83,0),)</f>
        <v>2</v>
      </c>
      <c r="C159" s="332" cm="1">
        <f t="array" ref="C159">INDEX(Inputs_ByYear!$D$60:$D$65, MATCH('ABP REC Spend'!$E159,Inputs_ByYear!$B$60:$B$65,0),)</f>
        <v>20</v>
      </c>
      <c r="D159" s="332" t="str" cm="1">
        <f t="array" ref="D159">INDEX(Inputs_ByYear!$D$69:$D$74, MATCH('ABP REC Spend'!$E159, Inputs_ByYear!$B$69:$B$74,0),)</f>
        <v>n/a</v>
      </c>
      <c r="E159" s="222" t="s">
        <v>248</v>
      </c>
      <c r="F159" s="219" t="s">
        <v>258</v>
      </c>
      <c r="G159" s="219">
        <f t="shared" si="7"/>
        <v>2042</v>
      </c>
      <c r="H159" s="219"/>
      <c r="I159" s="227" t="s">
        <v>40</v>
      </c>
      <c r="J159" s="234">
        <v>0</v>
      </c>
      <c r="K159" s="234">
        <v>0</v>
      </c>
      <c r="L159" s="233">
        <f>IF(L$4=$G159+$B159,SUMIFS(INDEX('ABP REC Calc'!$G$75:$AB$138,,MATCH($I159,'ABP REC Calc'!$G$74:$AB$74,0)),'ABP REC Calc'!$C$75:$C$138,'ABP REC Spend'!$E159,'ABP REC Calc'!$B$75:$B$138,'ABP REC Spend'!$F159)/$C159,
IF(AND(K159&gt;0,(L$4-$G159)=(1+$B159)),K159*(1-Inputs_ByYear!$D$4),
(IF(AND((L$4-$G159)&lt;(21+$B159),(L$4-$G159)&gt;(1+$B159)),K159*(1-Inputs_ByYear!$D$4),0))))</f>
        <v>0</v>
      </c>
      <c r="M159" s="233">
        <f>IF(M$4=$G159+$B159,SUMIFS(INDEX('ABP REC Calc'!$G$75:$AB$138,,MATCH($I159,'ABP REC Calc'!$G$74:$AB$74,0)),'ABP REC Calc'!$C$75:$C$138,'ABP REC Spend'!$E159,'ABP REC Calc'!$B$75:$B$138,'ABP REC Spend'!$F159)/$C159,
IF(AND(L159&gt;0,(M$4-$G159)=(1+$B159)),L159*(1-Inputs_ByYear!$D$4),
(IF(AND((M$4-$G159)&lt;(21+$B159),(M$4-$G159)&gt;(1+$B159)),L159*(1-Inputs_ByYear!$D$4),0))))</f>
        <v>0</v>
      </c>
      <c r="N159" s="233">
        <f>IF(N$4=$G159+$B159,SUMIFS(INDEX('ABP REC Calc'!$G$75:$AB$138,,MATCH($I159,'ABP REC Calc'!$G$74:$AB$74,0)),'ABP REC Calc'!$C$75:$C$138,'ABP REC Spend'!$E159,'ABP REC Calc'!$B$75:$B$138,'ABP REC Spend'!$F159)/$C159,
IF(AND(M159&gt;0,(N$4-$G159)=(1+$B159)),M159*(1-Inputs_ByYear!$D$4),
(IF(AND((N$4-$G159)&lt;(21+$B159),(N$4-$G159)&gt;(1+$B159)),M159*(1-Inputs_ByYear!$D$4),0))))</f>
        <v>0</v>
      </c>
      <c r="O159" s="233">
        <f>IF(O$4=$G159+$B159,SUMIFS(INDEX('ABP REC Calc'!$G$75:$AB$138,,MATCH($I159,'ABP REC Calc'!$G$74:$AB$74,0)),'ABP REC Calc'!$C$75:$C$138,'ABP REC Spend'!$E159,'ABP REC Calc'!$B$75:$B$138,'ABP REC Spend'!$F159)/$C159,
IF(AND(N159&gt;0,(O$4-$G159)=(1+$B159)),N159*(1-Inputs_ByYear!$D$4),
(IF(AND((O$4-$G159)&lt;(21+$B159),(O$4-$G159)&gt;(1+$B159)),N159*(1-Inputs_ByYear!$D$4),0))))</f>
        <v>0</v>
      </c>
      <c r="P159" s="233">
        <f>IF(P$4=$G159+$B159,SUMIFS(INDEX('ABP REC Calc'!$G$75:$AB$138,,MATCH($I159,'ABP REC Calc'!$G$74:$AB$74,0)),'ABP REC Calc'!$C$75:$C$138,'ABP REC Spend'!$E159,'ABP REC Calc'!$B$75:$B$138,'ABP REC Spend'!$F159)/$C159,
IF(AND(O159&gt;0,(P$4-$G159)=(1+$B159)),O159*(1-Inputs_ByYear!$D$4),
(IF(AND((P$4-$G159)&lt;(21+$B159),(P$4-$G159)&gt;(1+$B159)),O159*(1-Inputs_ByYear!$D$4),0))))</f>
        <v>0</v>
      </c>
      <c r="Q159" s="233">
        <f>IF(Q$4=$G159+$B159,SUMIFS(INDEX('ABP REC Calc'!$G$75:$AB$138,,MATCH($I159,'ABP REC Calc'!$G$74:$AB$74,0)),'ABP REC Calc'!$C$75:$C$138,'ABP REC Spend'!$E159,'ABP REC Calc'!$B$75:$B$138,'ABP REC Spend'!$F159)/$C159,
IF(AND(P159&gt;0,(Q$4-$G159)=(1+$B159)),P159*(1-Inputs_ByYear!$D$4),
(IF(AND((Q$4-$G159)&lt;(21+$B159),(Q$4-$G159)&gt;(1+$B159)),P159*(1-Inputs_ByYear!$D$4),0))))</f>
        <v>0</v>
      </c>
      <c r="R159" s="233">
        <f>IF(R$4=$G159+$B159,SUMIFS(INDEX('ABP REC Calc'!$G$75:$AB$138,,MATCH($I159,'ABP REC Calc'!$G$74:$AB$74,0)),'ABP REC Calc'!$C$75:$C$138,'ABP REC Spend'!$E159,'ABP REC Calc'!$B$75:$B$138,'ABP REC Spend'!$F159)/$C159,
IF(AND(Q159&gt;0,(R$4-$G159)=(1+$B159)),Q159*(1-Inputs_ByYear!$D$4),
(IF(AND((R$4-$G159)&lt;(21+$B159),(R$4-$G159)&gt;(1+$B159)),Q159*(1-Inputs_ByYear!$D$4),0))))</f>
        <v>0</v>
      </c>
      <c r="S159" s="233">
        <f>IF(S$4=$G159+$B159,SUMIFS(INDEX('ABP REC Calc'!$G$75:$AB$138,,MATCH($I159,'ABP REC Calc'!$G$74:$AB$74,0)),'ABP REC Calc'!$C$75:$C$138,'ABP REC Spend'!$E159,'ABP REC Calc'!$B$75:$B$138,'ABP REC Spend'!$F159)/$C159,
IF(AND(R159&gt;0,(S$4-$G159)=(1+$B159)),R159*(1-Inputs_ByYear!$D$4),
(IF(AND((S$4-$G159)&lt;(21+$B159),(S$4-$G159)&gt;(1+$B159)),R159*(1-Inputs_ByYear!$D$4),0))))</f>
        <v>0</v>
      </c>
      <c r="T159" s="233">
        <f>IF(T$4=$G159+$B159,SUMIFS(INDEX('ABP REC Calc'!$G$75:$AB$138,,MATCH($I159,'ABP REC Calc'!$G$74:$AB$74,0)),'ABP REC Calc'!$C$75:$C$138,'ABP REC Spend'!$E159,'ABP REC Calc'!$B$75:$B$138,'ABP REC Spend'!$F159)/$C159,
IF(AND(S159&gt;0,(T$4-$G159)=(1+$B159)),S159*(1-Inputs_ByYear!$D$4),
(IF(AND((T$4-$G159)&lt;(21+$B159),(T$4-$G159)&gt;(1+$B159)),S159*(1-Inputs_ByYear!$D$4),0))))</f>
        <v>0</v>
      </c>
      <c r="U159" s="233">
        <f>IF(U$4=$G159+$B159,SUMIFS(INDEX('ABP REC Calc'!$G$75:$AB$138,,MATCH($I159,'ABP REC Calc'!$G$74:$AB$74,0)),'ABP REC Calc'!$C$75:$C$138,'ABP REC Spend'!$E159,'ABP REC Calc'!$B$75:$B$138,'ABP REC Spend'!$F159)/$C159,
IF(AND(T159&gt;0,(U$4-$G159)=(1+$B159)),T159*(1-Inputs_ByYear!$D$4),
(IF(AND((U$4-$G159)&lt;(21+$B159),(U$4-$G159)&gt;(1+$B159)),T159*(1-Inputs_ByYear!$D$4),0))))</f>
        <v>0</v>
      </c>
      <c r="V159" s="233">
        <f>IF(V$4=$G159+$B159,SUMIFS(INDEX('ABP REC Calc'!$G$75:$AB$138,,MATCH($I159,'ABP REC Calc'!$G$74:$AB$74,0)),'ABP REC Calc'!$C$75:$C$138,'ABP REC Spend'!$E159,'ABP REC Calc'!$B$75:$B$138,'ABP REC Spend'!$F159)/$C159,
IF(AND(U159&gt;0,(V$4-$G159)=(1+$B159)),U159*(1-Inputs_ByYear!$D$4),
(IF(AND((V$4-$G159)&lt;(21+$B159),(V$4-$G159)&gt;(1+$B159)),U159*(1-Inputs_ByYear!$D$4),0))))</f>
        <v>0</v>
      </c>
      <c r="W159" s="233">
        <f>IF(W$4=$G159+$B159,SUMIFS(INDEX('ABP REC Calc'!$G$75:$AB$138,,MATCH($I159,'ABP REC Calc'!$G$74:$AB$74,0)),'ABP REC Calc'!$C$75:$C$138,'ABP REC Spend'!$E159,'ABP REC Calc'!$B$75:$B$138,'ABP REC Spend'!$F159)/$C159,
IF(AND(V159&gt;0,(W$4-$G159)=(1+$B159)),V159*(1-Inputs_ByYear!$D$4),
(IF(AND((W$4-$G159)&lt;(21+$B159),(W$4-$G159)&gt;(1+$B159)),V159*(1-Inputs_ByYear!$D$4),0))))</f>
        <v>0</v>
      </c>
      <c r="X159" s="233">
        <f>IF(X$4=$G159+$B159,SUMIFS(INDEX('ABP REC Calc'!$G$75:$AB$138,,MATCH($I159,'ABP REC Calc'!$G$74:$AB$74,0)),'ABP REC Calc'!$C$75:$C$138,'ABP REC Spend'!$E159,'ABP REC Calc'!$B$75:$B$138,'ABP REC Spend'!$F159)/$C159,
IF(AND(W159&gt;0,(X$4-$G159)=(1+$B159)),W159*(1-Inputs_ByYear!$D$4),
(IF(AND((X$4-$G159)&lt;(21+$B159),(X$4-$G159)&gt;(1+$B159)),W159*(1-Inputs_ByYear!$D$4),0))))</f>
        <v>0</v>
      </c>
      <c r="Y159" s="233">
        <f>IF(Y$4=$G159+$B159,SUMIFS(INDEX('ABP REC Calc'!$G$75:$AB$138,,MATCH($I159,'ABP REC Calc'!$G$74:$AB$74,0)),'ABP REC Calc'!$C$75:$C$138,'ABP REC Spend'!$E159,'ABP REC Calc'!$B$75:$B$138,'ABP REC Spend'!$F159)/$C159,
IF(AND(X159&gt;0,(Y$4-$G159)=(1+$B159)),X159*(1-Inputs_ByYear!$D$4),
(IF(AND((Y$4-$G159)&lt;(21+$B159),(Y$4-$G159)&gt;(1+$B159)),X159*(1-Inputs_ByYear!$D$4),0))))</f>
        <v>0</v>
      </c>
      <c r="Z159" s="233">
        <f>IF(Z$4=$G159+$B159,SUMIFS(INDEX('ABP REC Calc'!$G$75:$AB$138,,MATCH($I159,'ABP REC Calc'!$G$74:$AB$74,0)),'ABP REC Calc'!$C$75:$C$138,'ABP REC Spend'!$E159,'ABP REC Calc'!$B$75:$B$138,'ABP REC Spend'!$F159)/$C159,
IF(AND(Y159&gt;0,(Z$4-$G159)=(1+$B159)),Y159*(1-Inputs_ByYear!$D$4),
(IF(AND((Z$4-$G159)&lt;(21+$B159),(Z$4-$G159)&gt;(1+$B159)),Y159*(1-Inputs_ByYear!$D$4),0))))</f>
        <v>0</v>
      </c>
      <c r="AA159" s="233">
        <f>IF(AA$4=$G159+$B159,SUMIFS(INDEX('ABP REC Calc'!$G$75:$AB$138,,MATCH($I159,'ABP REC Calc'!$G$74:$AB$74,0)),'ABP REC Calc'!$C$75:$C$138,'ABP REC Spend'!$E159,'ABP REC Calc'!$B$75:$B$138,'ABP REC Spend'!$F159)/$C159,
IF(AND(Z159&gt;0,(AA$4-$G159)=(1+$B159)),Z159*(1-Inputs_ByYear!$D$4),
(IF(AND((AA$4-$G159)&lt;(21+$B159),(AA$4-$G159)&gt;(1+$B159)),Z159*(1-Inputs_ByYear!$D$4),0))))</f>
        <v>0</v>
      </c>
      <c r="AB159" s="233">
        <f>IF(AB$4=$G159+$B159,SUMIFS(INDEX('ABP REC Calc'!$G$75:$AB$138,,MATCH($I159,'ABP REC Calc'!$G$74:$AB$74,0)),'ABP REC Calc'!$C$75:$C$138,'ABP REC Spend'!$E159,'ABP REC Calc'!$B$75:$B$138,'ABP REC Spend'!$F159)/$C159,
IF(AND(AA159&gt;0,(AB$4-$G159)=(1+$B159)),AA159*(1-Inputs_ByYear!$D$4),
(IF(AND((AB$4-$G159)&lt;(21+$B159),(AB$4-$G159)&gt;(1+$B159)),AA159*(1-Inputs_ByYear!$D$4),0))))</f>
        <v>0</v>
      </c>
      <c r="AC159" s="233">
        <f>IF(AC$4=$G159+$B159,SUMIFS(INDEX('ABP REC Calc'!$G$75:$AB$138,,MATCH($I159,'ABP REC Calc'!$G$74:$AB$74,0)),'ABP REC Calc'!$C$75:$C$138,'ABP REC Spend'!$E159,'ABP REC Calc'!$B$75:$B$138,'ABP REC Spend'!$F159)/$C159,
IF(AND(AB159&gt;0,(AC$4-$G159)=(1+$B159)),AB159*(1-Inputs_ByYear!$D$4),
(IF(AND((AC$4-$G159)&lt;(21+$B159),(AC$4-$G159)&gt;(1+$B159)),AB159*(1-Inputs_ByYear!$D$4),0))))</f>
        <v>0</v>
      </c>
      <c r="AD159" s="233">
        <f>IF(AD$4=$G159+$B159,SUMIFS(INDEX('ABP REC Calc'!$G$75:$AB$138,,MATCH($I159,'ABP REC Calc'!$G$74:$AB$74,0)),'ABP REC Calc'!$C$75:$C$138,'ABP REC Spend'!$E159,'ABP REC Calc'!$B$75:$B$138,'ABP REC Spend'!$F159)/$C159,
IF(AND(AC159&gt;0,(AD$4-$G159)=(1+$B159)),AC159*(1-Inputs_ByYear!$D$4),
(IF(AND((AD$4-$G159)&lt;(21+$B159),(AD$4-$G159)&gt;(1+$B159)),AC159*(1-Inputs_ByYear!$D$4),0))))</f>
        <v>1478179.1331751146</v>
      </c>
      <c r="AE159" s="233">
        <f>IF(AE$4=$G159+$B159,SUMIFS(INDEX('ABP REC Calc'!$G$75:$AB$138,,MATCH($I159,'ABP REC Calc'!$G$74:$AB$74,0)),'ABP REC Calc'!$C$75:$C$138,'ABP REC Spend'!$E159,'ABP REC Calc'!$B$75:$B$138,'ABP REC Spend'!$F159)/$C159,
IF(AND(AD159&gt;0,(AE$4-$G159)=(1+$B159)),AD159*(1-Inputs_ByYear!$D$4),
(IF(AND((AE$4-$G159)&lt;(21+$B159),(AE$4-$G159)&gt;(1+$B159)),AD159*(1-Inputs_ByYear!$D$4),0))))</f>
        <v>1470788.237509239</v>
      </c>
      <c r="AF159" s="233">
        <f>IF(AF$4=$G159+$B159,SUMIFS(INDEX('ABP REC Calc'!$G$75:$AB$138,,MATCH($I159,'ABP REC Calc'!$G$74:$AB$74,0)),'ABP REC Calc'!$C$75:$C$138,'ABP REC Spend'!$E159,'ABP REC Calc'!$B$75:$B$138,'ABP REC Spend'!$F159)/$C159,
IF(AND(AE159&gt;0,(AF$4-$G159)=(1+$B159)),AE159*(1-Inputs_ByYear!$D$4),
(IF(AND((AF$4-$G159)&lt;(21+$B159),(AF$4-$G159)&gt;(1+$B159)),AE159*(1-Inputs_ByYear!$D$4),0))))</f>
        <v>1463434.2963216929</v>
      </c>
      <c r="AG159" s="233">
        <f>IF(AG$4=$G159+$B159,SUMIFS(INDEX('ABP REC Calc'!$G$75:$AB$138,,MATCH($I159,'ABP REC Calc'!$G$74:$AB$74,0)),'ABP REC Calc'!$C$75:$C$138,'ABP REC Spend'!$E159,'ABP REC Calc'!$B$75:$B$138,'ABP REC Spend'!$F159)/$C159,
IF(AND(AF159&gt;0,(AG$4-$G159)=(1+$B159)),AF159*(1-Inputs_ByYear!$D$4),
(IF(AND((AG$4-$G159)&lt;(21+$B159),(AG$4-$G159)&gt;(1+$B159)),AF159*(1-Inputs_ByYear!$D$4),0))))</f>
        <v>1456117.1248400845</v>
      </c>
      <c r="AH159" s="233">
        <f>IF(AH$4=$G159+$B159,SUMIFS(INDEX('ABP REC Calc'!$G$75:$AB$138,,MATCH($I159,'ABP REC Calc'!$G$74:$AB$74,0)),'ABP REC Calc'!$C$75:$C$138,'ABP REC Spend'!$E159,'ABP REC Calc'!$B$75:$B$138,'ABP REC Spend'!$F159)/$C159,
IF(AND(AG159&gt;0,(AH$4-$G159)=(1+$B159)),AG159*(1-Inputs_ByYear!$D$4),
(IF(AND((AH$4-$G159)&lt;(21+$B159),(AH$4-$G159)&gt;(1+$B159)),AG159*(1-Inputs_ByYear!$D$4),0))))</f>
        <v>1448836.5392158839</v>
      </c>
    </row>
    <row r="160" spans="2:34" ht="14.75" customHeight="1" x14ac:dyDescent="0.25">
      <c r="B160" s="332" cm="1">
        <f t="array" ref="B160">INDEX(Inputs_ByYear!$D$78:$D$83, MATCH('ABP REC Spend'!$E160, Inputs_ByYear!$B$78:$B$83,0),)</f>
        <v>2</v>
      </c>
      <c r="C160" s="332" cm="1">
        <f t="array" ref="C160">INDEX(Inputs_ByYear!$D$60:$D$65, MATCH('ABP REC Spend'!$E160,Inputs_ByYear!$B$60:$B$65,0),)</f>
        <v>20</v>
      </c>
      <c r="D160" s="332" t="str" cm="1">
        <f t="array" ref="D160">INDEX(Inputs_ByYear!$D$69:$D$74, MATCH('ABP REC Spend'!$E160, Inputs_ByYear!$B$69:$B$74,0),)</f>
        <v>n/a</v>
      </c>
      <c r="E160" s="222" t="s">
        <v>248</v>
      </c>
      <c r="F160" s="219" t="s">
        <v>258</v>
      </c>
      <c r="G160" s="219">
        <f t="shared" si="7"/>
        <v>2043</v>
      </c>
      <c r="H160" s="219"/>
      <c r="I160" s="227" t="s">
        <v>41</v>
      </c>
      <c r="J160" s="234">
        <v>0</v>
      </c>
      <c r="K160" s="234">
        <v>0</v>
      </c>
      <c r="L160" s="233">
        <f>IF(L$4=$G160+$B160,SUMIFS(INDEX('ABP REC Calc'!$G$75:$AB$138,,MATCH($I160,'ABP REC Calc'!$G$74:$AB$74,0)),'ABP REC Calc'!$C$75:$C$138,'ABP REC Spend'!$E160,'ABP REC Calc'!$B$75:$B$138,'ABP REC Spend'!$F160)/$C160,
IF(AND(K160&gt;0,(L$4-$G160)=(1+$B160)),K160*(1-Inputs_ByYear!$D$4),
(IF(AND((L$4-$G160)&lt;(21+$B160),(L$4-$G160)&gt;(1+$B160)),K160*(1-Inputs_ByYear!$D$4),0))))</f>
        <v>0</v>
      </c>
      <c r="M160" s="233">
        <f>IF(M$4=$G160+$B160,SUMIFS(INDEX('ABP REC Calc'!$G$75:$AB$138,,MATCH($I160,'ABP REC Calc'!$G$74:$AB$74,0)),'ABP REC Calc'!$C$75:$C$138,'ABP REC Spend'!$E160,'ABP REC Calc'!$B$75:$B$138,'ABP REC Spend'!$F160)/$C160,
IF(AND(L160&gt;0,(M$4-$G160)=(1+$B160)),L160*(1-Inputs_ByYear!$D$4),
(IF(AND((M$4-$G160)&lt;(21+$B160),(M$4-$G160)&gt;(1+$B160)),L160*(1-Inputs_ByYear!$D$4),0))))</f>
        <v>0</v>
      </c>
      <c r="N160" s="233">
        <f>IF(N$4=$G160+$B160,SUMIFS(INDEX('ABP REC Calc'!$G$75:$AB$138,,MATCH($I160,'ABP REC Calc'!$G$74:$AB$74,0)),'ABP REC Calc'!$C$75:$C$138,'ABP REC Spend'!$E160,'ABP REC Calc'!$B$75:$B$138,'ABP REC Spend'!$F160)/$C160,
IF(AND(M160&gt;0,(N$4-$G160)=(1+$B160)),M160*(1-Inputs_ByYear!$D$4),
(IF(AND((N$4-$G160)&lt;(21+$B160),(N$4-$G160)&gt;(1+$B160)),M160*(1-Inputs_ByYear!$D$4),0))))</f>
        <v>0</v>
      </c>
      <c r="O160" s="233">
        <f>IF(O$4=$G160+$B160,SUMIFS(INDEX('ABP REC Calc'!$G$75:$AB$138,,MATCH($I160,'ABP REC Calc'!$G$74:$AB$74,0)),'ABP REC Calc'!$C$75:$C$138,'ABP REC Spend'!$E160,'ABP REC Calc'!$B$75:$B$138,'ABP REC Spend'!$F160)/$C160,
IF(AND(N160&gt;0,(O$4-$G160)=(1+$B160)),N160*(1-Inputs_ByYear!$D$4),
(IF(AND((O$4-$G160)&lt;(21+$B160),(O$4-$G160)&gt;(1+$B160)),N160*(1-Inputs_ByYear!$D$4),0))))</f>
        <v>0</v>
      </c>
      <c r="P160" s="233">
        <f>IF(P$4=$G160+$B160,SUMIFS(INDEX('ABP REC Calc'!$G$75:$AB$138,,MATCH($I160,'ABP REC Calc'!$G$74:$AB$74,0)),'ABP REC Calc'!$C$75:$C$138,'ABP REC Spend'!$E160,'ABP REC Calc'!$B$75:$B$138,'ABP REC Spend'!$F160)/$C160,
IF(AND(O160&gt;0,(P$4-$G160)=(1+$B160)),O160*(1-Inputs_ByYear!$D$4),
(IF(AND((P$4-$G160)&lt;(21+$B160),(P$4-$G160)&gt;(1+$B160)),O160*(1-Inputs_ByYear!$D$4),0))))</f>
        <v>0</v>
      </c>
      <c r="Q160" s="233">
        <f>IF(Q$4=$G160+$B160,SUMIFS(INDEX('ABP REC Calc'!$G$75:$AB$138,,MATCH($I160,'ABP REC Calc'!$G$74:$AB$74,0)),'ABP REC Calc'!$C$75:$C$138,'ABP REC Spend'!$E160,'ABP REC Calc'!$B$75:$B$138,'ABP REC Spend'!$F160)/$C160,
IF(AND(P160&gt;0,(Q$4-$G160)=(1+$B160)),P160*(1-Inputs_ByYear!$D$4),
(IF(AND((Q$4-$G160)&lt;(21+$B160),(Q$4-$G160)&gt;(1+$B160)),P160*(1-Inputs_ByYear!$D$4),0))))</f>
        <v>0</v>
      </c>
      <c r="R160" s="233">
        <f>IF(R$4=$G160+$B160,SUMIFS(INDEX('ABP REC Calc'!$G$75:$AB$138,,MATCH($I160,'ABP REC Calc'!$G$74:$AB$74,0)),'ABP REC Calc'!$C$75:$C$138,'ABP REC Spend'!$E160,'ABP REC Calc'!$B$75:$B$138,'ABP REC Spend'!$F160)/$C160,
IF(AND(Q160&gt;0,(R$4-$G160)=(1+$B160)),Q160*(1-Inputs_ByYear!$D$4),
(IF(AND((R$4-$G160)&lt;(21+$B160),(R$4-$G160)&gt;(1+$B160)),Q160*(1-Inputs_ByYear!$D$4),0))))</f>
        <v>0</v>
      </c>
      <c r="S160" s="233">
        <f>IF(S$4=$G160+$B160,SUMIFS(INDEX('ABP REC Calc'!$G$75:$AB$138,,MATCH($I160,'ABP REC Calc'!$G$74:$AB$74,0)),'ABP REC Calc'!$C$75:$C$138,'ABP REC Spend'!$E160,'ABP REC Calc'!$B$75:$B$138,'ABP REC Spend'!$F160)/$C160,
IF(AND(R160&gt;0,(S$4-$G160)=(1+$B160)),R160*(1-Inputs_ByYear!$D$4),
(IF(AND((S$4-$G160)&lt;(21+$B160),(S$4-$G160)&gt;(1+$B160)),R160*(1-Inputs_ByYear!$D$4),0))))</f>
        <v>0</v>
      </c>
      <c r="T160" s="233">
        <f>IF(T$4=$G160+$B160,SUMIFS(INDEX('ABP REC Calc'!$G$75:$AB$138,,MATCH($I160,'ABP REC Calc'!$G$74:$AB$74,0)),'ABP REC Calc'!$C$75:$C$138,'ABP REC Spend'!$E160,'ABP REC Calc'!$B$75:$B$138,'ABP REC Spend'!$F160)/$C160,
IF(AND(S160&gt;0,(T$4-$G160)=(1+$B160)),S160*(1-Inputs_ByYear!$D$4),
(IF(AND((T$4-$G160)&lt;(21+$B160),(T$4-$G160)&gt;(1+$B160)),S160*(1-Inputs_ByYear!$D$4),0))))</f>
        <v>0</v>
      </c>
      <c r="U160" s="233">
        <f>IF(U$4=$G160+$B160,SUMIFS(INDEX('ABP REC Calc'!$G$75:$AB$138,,MATCH($I160,'ABP REC Calc'!$G$74:$AB$74,0)),'ABP REC Calc'!$C$75:$C$138,'ABP REC Spend'!$E160,'ABP REC Calc'!$B$75:$B$138,'ABP REC Spend'!$F160)/$C160,
IF(AND(T160&gt;0,(U$4-$G160)=(1+$B160)),T160*(1-Inputs_ByYear!$D$4),
(IF(AND((U$4-$G160)&lt;(21+$B160),(U$4-$G160)&gt;(1+$B160)),T160*(1-Inputs_ByYear!$D$4),0))))</f>
        <v>0</v>
      </c>
      <c r="V160" s="233">
        <f>IF(V$4=$G160+$B160,SUMIFS(INDEX('ABP REC Calc'!$G$75:$AB$138,,MATCH($I160,'ABP REC Calc'!$G$74:$AB$74,0)),'ABP REC Calc'!$C$75:$C$138,'ABP REC Spend'!$E160,'ABP REC Calc'!$B$75:$B$138,'ABP REC Spend'!$F160)/$C160,
IF(AND(U160&gt;0,(V$4-$G160)=(1+$B160)),U160*(1-Inputs_ByYear!$D$4),
(IF(AND((V$4-$G160)&lt;(21+$B160),(V$4-$G160)&gt;(1+$B160)),U160*(1-Inputs_ByYear!$D$4),0))))</f>
        <v>0</v>
      </c>
      <c r="W160" s="233">
        <f>IF(W$4=$G160+$B160,SUMIFS(INDEX('ABP REC Calc'!$G$75:$AB$138,,MATCH($I160,'ABP REC Calc'!$G$74:$AB$74,0)),'ABP REC Calc'!$C$75:$C$138,'ABP REC Spend'!$E160,'ABP REC Calc'!$B$75:$B$138,'ABP REC Spend'!$F160)/$C160,
IF(AND(V160&gt;0,(W$4-$G160)=(1+$B160)),V160*(1-Inputs_ByYear!$D$4),
(IF(AND((W$4-$G160)&lt;(21+$B160),(W$4-$G160)&gt;(1+$B160)),V160*(1-Inputs_ByYear!$D$4),0))))</f>
        <v>0</v>
      </c>
      <c r="X160" s="233">
        <f>IF(X$4=$G160+$B160,SUMIFS(INDEX('ABP REC Calc'!$G$75:$AB$138,,MATCH($I160,'ABP REC Calc'!$G$74:$AB$74,0)),'ABP REC Calc'!$C$75:$C$138,'ABP REC Spend'!$E160,'ABP REC Calc'!$B$75:$B$138,'ABP REC Spend'!$F160)/$C160,
IF(AND(W160&gt;0,(X$4-$G160)=(1+$B160)),W160*(1-Inputs_ByYear!$D$4),
(IF(AND((X$4-$G160)&lt;(21+$B160),(X$4-$G160)&gt;(1+$B160)),W160*(1-Inputs_ByYear!$D$4),0))))</f>
        <v>0</v>
      </c>
      <c r="Y160" s="233">
        <f>IF(Y$4=$G160+$B160,SUMIFS(INDEX('ABP REC Calc'!$G$75:$AB$138,,MATCH($I160,'ABP REC Calc'!$G$74:$AB$74,0)),'ABP REC Calc'!$C$75:$C$138,'ABP REC Spend'!$E160,'ABP REC Calc'!$B$75:$B$138,'ABP REC Spend'!$F160)/$C160,
IF(AND(X160&gt;0,(Y$4-$G160)=(1+$B160)),X160*(1-Inputs_ByYear!$D$4),
(IF(AND((Y$4-$G160)&lt;(21+$B160),(Y$4-$G160)&gt;(1+$B160)),X160*(1-Inputs_ByYear!$D$4),0))))</f>
        <v>0</v>
      </c>
      <c r="Z160" s="233">
        <f>IF(Z$4=$G160+$B160,SUMIFS(INDEX('ABP REC Calc'!$G$75:$AB$138,,MATCH($I160,'ABP REC Calc'!$G$74:$AB$74,0)),'ABP REC Calc'!$C$75:$C$138,'ABP REC Spend'!$E160,'ABP REC Calc'!$B$75:$B$138,'ABP REC Spend'!$F160)/$C160,
IF(AND(Y160&gt;0,(Z$4-$G160)=(1+$B160)),Y160*(1-Inputs_ByYear!$D$4),
(IF(AND((Z$4-$G160)&lt;(21+$B160),(Z$4-$G160)&gt;(1+$B160)),Y160*(1-Inputs_ByYear!$D$4),0))))</f>
        <v>0</v>
      </c>
      <c r="AA160" s="233">
        <f>IF(AA$4=$G160+$B160,SUMIFS(INDEX('ABP REC Calc'!$G$75:$AB$138,,MATCH($I160,'ABP REC Calc'!$G$74:$AB$74,0)),'ABP REC Calc'!$C$75:$C$138,'ABP REC Spend'!$E160,'ABP REC Calc'!$B$75:$B$138,'ABP REC Spend'!$F160)/$C160,
IF(AND(Z160&gt;0,(AA$4-$G160)=(1+$B160)),Z160*(1-Inputs_ByYear!$D$4),
(IF(AND((AA$4-$G160)&lt;(21+$B160),(AA$4-$G160)&gt;(1+$B160)),Z160*(1-Inputs_ByYear!$D$4),0))))</f>
        <v>0</v>
      </c>
      <c r="AB160" s="233">
        <f>IF(AB$4=$G160+$B160,SUMIFS(INDEX('ABP REC Calc'!$G$75:$AB$138,,MATCH($I160,'ABP REC Calc'!$G$74:$AB$74,0)),'ABP REC Calc'!$C$75:$C$138,'ABP REC Spend'!$E160,'ABP REC Calc'!$B$75:$B$138,'ABP REC Spend'!$F160)/$C160,
IF(AND(AA160&gt;0,(AB$4-$G160)=(1+$B160)),AA160*(1-Inputs_ByYear!$D$4),
(IF(AND((AB$4-$G160)&lt;(21+$B160),(AB$4-$G160)&gt;(1+$B160)),AA160*(1-Inputs_ByYear!$D$4),0))))</f>
        <v>0</v>
      </c>
      <c r="AC160" s="233">
        <f>IF(AC$4=$G160+$B160,SUMIFS(INDEX('ABP REC Calc'!$G$75:$AB$138,,MATCH($I160,'ABP REC Calc'!$G$74:$AB$74,0)),'ABP REC Calc'!$C$75:$C$138,'ABP REC Spend'!$E160,'ABP REC Calc'!$B$75:$B$138,'ABP REC Spend'!$F160)/$C160,
IF(AND(AB160&gt;0,(AC$4-$G160)=(1+$B160)),AB160*(1-Inputs_ByYear!$D$4),
(IF(AND((AC$4-$G160)&lt;(21+$B160),(AC$4-$G160)&gt;(1+$B160)),AB160*(1-Inputs_ByYear!$D$4),0))))</f>
        <v>0</v>
      </c>
      <c r="AD160" s="233">
        <f>IF(AD$4=$G160+$B160,SUMIFS(INDEX('ABP REC Calc'!$G$75:$AB$138,,MATCH($I160,'ABP REC Calc'!$G$74:$AB$74,0)),'ABP REC Calc'!$C$75:$C$138,'ABP REC Spend'!$E160,'ABP REC Calc'!$B$75:$B$138,'ABP REC Spend'!$F160)/$C160,
IF(AND(AC160&gt;0,(AD$4-$G160)=(1+$B160)),AC160*(1-Inputs_ByYear!$D$4),
(IF(AND((AD$4-$G160)&lt;(21+$B160),(AD$4-$G160)&gt;(1+$B160)),AC160*(1-Inputs_ByYear!$D$4),0))))</f>
        <v>0</v>
      </c>
      <c r="AE160" s="233">
        <f>IF(AE$4=$G160+$B160,SUMIFS(INDEX('ABP REC Calc'!$G$75:$AB$138,,MATCH($I160,'ABP REC Calc'!$G$74:$AB$74,0)),'ABP REC Calc'!$C$75:$C$138,'ABP REC Spend'!$E160,'ABP REC Calc'!$B$75:$B$138,'ABP REC Spend'!$F160)/$C160,
IF(AND(AD160&gt;0,(AE$4-$G160)=(1+$B160)),AD160*(1-Inputs_ByYear!$D$4),
(IF(AND((AE$4-$G160)&lt;(21+$B160),(AE$4-$G160)&gt;(1+$B160)),AD160*(1-Inputs_ByYear!$D$4),0))))</f>
        <v>0</v>
      </c>
      <c r="AF160" s="233">
        <f>IF(AF$4=$G160+$B160,SUMIFS(INDEX('ABP REC Calc'!$G$75:$AB$138,,MATCH($I160,'ABP REC Calc'!$G$74:$AB$74,0)),'ABP REC Calc'!$C$75:$C$138,'ABP REC Spend'!$E160,'ABP REC Calc'!$B$75:$B$138,'ABP REC Spend'!$F160)/$C160,
IF(AND(AE160&gt;0,(AF$4-$G160)=(1+$B160)),AE160*(1-Inputs_ByYear!$D$4),
(IF(AND((AF$4-$G160)&lt;(21+$B160),(AF$4-$G160)&gt;(1+$B160)),AE160*(1-Inputs_ByYear!$D$4),0))))</f>
        <v>0</v>
      </c>
      <c r="AG160" s="233">
        <f>IF(AG$4=$G160+$B160,SUMIFS(INDEX('ABP REC Calc'!$G$75:$AB$138,,MATCH($I160,'ABP REC Calc'!$G$74:$AB$74,0)),'ABP REC Calc'!$C$75:$C$138,'ABP REC Spend'!$E160,'ABP REC Calc'!$B$75:$B$138,'ABP REC Spend'!$F160)/$C160,
IF(AND(AF160&gt;0,(AG$4-$G160)=(1+$B160)),AF160*(1-Inputs_ByYear!$D$4),
(IF(AND((AG$4-$G160)&lt;(21+$B160),(AG$4-$G160)&gt;(1+$B160)),AF160*(1-Inputs_ByYear!$D$4),0))))</f>
        <v>0</v>
      </c>
      <c r="AH160" s="233">
        <f>IF(AH$4=$G160+$B160,SUMIFS(INDEX('ABP REC Calc'!$G$75:$AB$138,,MATCH($I160,'ABP REC Calc'!$G$74:$AB$74,0)),'ABP REC Calc'!$C$75:$C$138,'ABP REC Spend'!$E160,'ABP REC Calc'!$B$75:$B$138,'ABP REC Spend'!$F160)/$C160,
IF(AND(AG160&gt;0,(AH$4-$G160)=(1+$B160)),AG160*(1-Inputs_ByYear!$D$4),
(IF(AND((AH$4-$G160)&lt;(21+$B160),(AH$4-$G160)&gt;(1+$B160)),AG160*(1-Inputs_ByYear!$D$4),0))))</f>
        <v>0</v>
      </c>
    </row>
    <row r="161" spans="2:34" ht="14.75" customHeight="1" x14ac:dyDescent="0.25">
      <c r="B161" s="332" cm="1">
        <f t="array" ref="B161">INDEX(Inputs_ByYear!$D$78:$D$83, MATCH('ABP REC Spend'!$E161, Inputs_ByYear!$B$78:$B$83,0),)</f>
        <v>2</v>
      </c>
      <c r="C161" s="332" cm="1">
        <f t="array" ref="C161">INDEX(Inputs_ByYear!$D$60:$D$65, MATCH('ABP REC Spend'!$E161,Inputs_ByYear!$B$60:$B$65,0),)</f>
        <v>20</v>
      </c>
      <c r="D161" s="332" t="str" cm="1">
        <f t="array" ref="D161">INDEX(Inputs_ByYear!$D$69:$D$74, MATCH('ABP REC Spend'!$E161, Inputs_ByYear!$B$69:$B$74,0),)</f>
        <v>n/a</v>
      </c>
      <c r="E161" s="222" t="s">
        <v>248</v>
      </c>
      <c r="F161" s="219" t="s">
        <v>258</v>
      </c>
      <c r="G161" s="219">
        <f t="shared" si="7"/>
        <v>2044</v>
      </c>
      <c r="H161" s="219"/>
      <c r="I161" s="227" t="s">
        <v>42</v>
      </c>
      <c r="J161" s="234">
        <v>0</v>
      </c>
      <c r="K161" s="234">
        <v>0</v>
      </c>
      <c r="L161" s="233">
        <f>IF(L$4=$G161+$B161,SUMIFS(INDEX('ABP REC Calc'!$G$75:$AB$138,,MATCH($I161,'ABP REC Calc'!$G$74:$AB$74,0)),'ABP REC Calc'!$C$75:$C$138,'ABP REC Spend'!$E161,'ABP REC Calc'!$B$75:$B$138,'ABP REC Spend'!$F161)/$C161,
IF(AND(K161&gt;0,(L$4-$G161)=(1+$B161)),K161*(1-Inputs_ByYear!$D$4),
(IF(AND((L$4-$G161)&lt;(21+$B161),(L$4-$G161)&gt;(1+$B161)),K161*(1-Inputs_ByYear!$D$4),0))))</f>
        <v>0</v>
      </c>
      <c r="M161" s="233">
        <f>IF(M$4=$G161+$B161,SUMIFS(INDEX('ABP REC Calc'!$G$75:$AB$138,,MATCH($I161,'ABP REC Calc'!$G$74:$AB$74,0)),'ABP REC Calc'!$C$75:$C$138,'ABP REC Spend'!$E161,'ABP REC Calc'!$B$75:$B$138,'ABP REC Spend'!$F161)/$C161,
IF(AND(L161&gt;0,(M$4-$G161)=(1+$B161)),L161*(1-Inputs_ByYear!$D$4),
(IF(AND((M$4-$G161)&lt;(21+$B161),(M$4-$G161)&gt;(1+$B161)),L161*(1-Inputs_ByYear!$D$4),0))))</f>
        <v>0</v>
      </c>
      <c r="N161" s="233">
        <f>IF(N$4=$G161+$B161,SUMIFS(INDEX('ABP REC Calc'!$G$75:$AB$138,,MATCH($I161,'ABP REC Calc'!$G$74:$AB$74,0)),'ABP REC Calc'!$C$75:$C$138,'ABP REC Spend'!$E161,'ABP REC Calc'!$B$75:$B$138,'ABP REC Spend'!$F161)/$C161,
IF(AND(M161&gt;0,(N$4-$G161)=(1+$B161)),M161*(1-Inputs_ByYear!$D$4),
(IF(AND((N$4-$G161)&lt;(21+$B161),(N$4-$G161)&gt;(1+$B161)),M161*(1-Inputs_ByYear!$D$4),0))))</f>
        <v>0</v>
      </c>
      <c r="O161" s="233">
        <f>IF(O$4=$G161+$B161,SUMIFS(INDEX('ABP REC Calc'!$G$75:$AB$138,,MATCH($I161,'ABP REC Calc'!$G$74:$AB$74,0)),'ABP REC Calc'!$C$75:$C$138,'ABP REC Spend'!$E161,'ABP REC Calc'!$B$75:$B$138,'ABP REC Spend'!$F161)/$C161,
IF(AND(N161&gt;0,(O$4-$G161)=(1+$B161)),N161*(1-Inputs_ByYear!$D$4),
(IF(AND((O$4-$G161)&lt;(21+$B161),(O$4-$G161)&gt;(1+$B161)),N161*(1-Inputs_ByYear!$D$4),0))))</f>
        <v>0</v>
      </c>
      <c r="P161" s="233">
        <f>IF(P$4=$G161+$B161,SUMIFS(INDEX('ABP REC Calc'!$G$75:$AB$138,,MATCH($I161,'ABP REC Calc'!$G$74:$AB$74,0)),'ABP REC Calc'!$C$75:$C$138,'ABP REC Spend'!$E161,'ABP REC Calc'!$B$75:$B$138,'ABP REC Spend'!$F161)/$C161,
IF(AND(O161&gt;0,(P$4-$G161)=(1+$B161)),O161*(1-Inputs_ByYear!$D$4),
(IF(AND((P$4-$G161)&lt;(21+$B161),(P$4-$G161)&gt;(1+$B161)),O161*(1-Inputs_ByYear!$D$4),0))))</f>
        <v>0</v>
      </c>
      <c r="Q161" s="233">
        <f>IF(Q$4=$G161+$B161,SUMIFS(INDEX('ABP REC Calc'!$G$75:$AB$138,,MATCH($I161,'ABP REC Calc'!$G$74:$AB$74,0)),'ABP REC Calc'!$C$75:$C$138,'ABP REC Spend'!$E161,'ABP REC Calc'!$B$75:$B$138,'ABP REC Spend'!$F161)/$C161,
IF(AND(P161&gt;0,(Q$4-$G161)=(1+$B161)),P161*(1-Inputs_ByYear!$D$4),
(IF(AND((Q$4-$G161)&lt;(21+$B161),(Q$4-$G161)&gt;(1+$B161)),P161*(1-Inputs_ByYear!$D$4),0))))</f>
        <v>0</v>
      </c>
      <c r="R161" s="233">
        <f>IF(R$4=$G161+$B161,SUMIFS(INDEX('ABP REC Calc'!$G$75:$AB$138,,MATCH($I161,'ABP REC Calc'!$G$74:$AB$74,0)),'ABP REC Calc'!$C$75:$C$138,'ABP REC Spend'!$E161,'ABP REC Calc'!$B$75:$B$138,'ABP REC Spend'!$F161)/$C161,
IF(AND(Q161&gt;0,(R$4-$G161)=(1+$B161)),Q161*(1-Inputs_ByYear!$D$4),
(IF(AND((R$4-$G161)&lt;(21+$B161),(R$4-$G161)&gt;(1+$B161)),Q161*(1-Inputs_ByYear!$D$4),0))))</f>
        <v>0</v>
      </c>
      <c r="S161" s="233">
        <f>IF(S$4=$G161+$B161,SUMIFS(INDEX('ABP REC Calc'!$G$75:$AB$138,,MATCH($I161,'ABP REC Calc'!$G$74:$AB$74,0)),'ABP REC Calc'!$C$75:$C$138,'ABP REC Spend'!$E161,'ABP REC Calc'!$B$75:$B$138,'ABP REC Spend'!$F161)/$C161,
IF(AND(R161&gt;0,(S$4-$G161)=(1+$B161)),R161*(1-Inputs_ByYear!$D$4),
(IF(AND((S$4-$G161)&lt;(21+$B161),(S$4-$G161)&gt;(1+$B161)),R161*(1-Inputs_ByYear!$D$4),0))))</f>
        <v>0</v>
      </c>
      <c r="T161" s="233">
        <f>IF(T$4=$G161+$B161,SUMIFS(INDEX('ABP REC Calc'!$G$75:$AB$138,,MATCH($I161,'ABP REC Calc'!$G$74:$AB$74,0)),'ABP REC Calc'!$C$75:$C$138,'ABP REC Spend'!$E161,'ABP REC Calc'!$B$75:$B$138,'ABP REC Spend'!$F161)/$C161,
IF(AND(S161&gt;0,(T$4-$G161)=(1+$B161)),S161*(1-Inputs_ByYear!$D$4),
(IF(AND((T$4-$G161)&lt;(21+$B161),(T$4-$G161)&gt;(1+$B161)),S161*(1-Inputs_ByYear!$D$4),0))))</f>
        <v>0</v>
      </c>
      <c r="U161" s="233">
        <f>IF(U$4=$G161+$B161,SUMIFS(INDEX('ABP REC Calc'!$G$75:$AB$138,,MATCH($I161,'ABP REC Calc'!$G$74:$AB$74,0)),'ABP REC Calc'!$C$75:$C$138,'ABP REC Spend'!$E161,'ABP REC Calc'!$B$75:$B$138,'ABP REC Spend'!$F161)/$C161,
IF(AND(T161&gt;0,(U$4-$G161)=(1+$B161)),T161*(1-Inputs_ByYear!$D$4),
(IF(AND((U$4-$G161)&lt;(21+$B161),(U$4-$G161)&gt;(1+$B161)),T161*(1-Inputs_ByYear!$D$4),0))))</f>
        <v>0</v>
      </c>
      <c r="V161" s="233">
        <f>IF(V$4=$G161+$B161,SUMIFS(INDEX('ABP REC Calc'!$G$75:$AB$138,,MATCH($I161,'ABP REC Calc'!$G$74:$AB$74,0)),'ABP REC Calc'!$C$75:$C$138,'ABP REC Spend'!$E161,'ABP REC Calc'!$B$75:$B$138,'ABP REC Spend'!$F161)/$C161,
IF(AND(U161&gt;0,(V$4-$G161)=(1+$B161)),U161*(1-Inputs_ByYear!$D$4),
(IF(AND((V$4-$G161)&lt;(21+$B161),(V$4-$G161)&gt;(1+$B161)),U161*(1-Inputs_ByYear!$D$4),0))))</f>
        <v>0</v>
      </c>
      <c r="W161" s="233">
        <f>IF(W$4=$G161+$B161,SUMIFS(INDEX('ABP REC Calc'!$G$75:$AB$138,,MATCH($I161,'ABP REC Calc'!$G$74:$AB$74,0)),'ABP REC Calc'!$C$75:$C$138,'ABP REC Spend'!$E161,'ABP REC Calc'!$B$75:$B$138,'ABP REC Spend'!$F161)/$C161,
IF(AND(V161&gt;0,(W$4-$G161)=(1+$B161)),V161*(1-Inputs_ByYear!$D$4),
(IF(AND((W$4-$G161)&lt;(21+$B161),(W$4-$G161)&gt;(1+$B161)),V161*(1-Inputs_ByYear!$D$4),0))))</f>
        <v>0</v>
      </c>
      <c r="X161" s="233">
        <f>IF(X$4=$G161+$B161,SUMIFS(INDEX('ABP REC Calc'!$G$75:$AB$138,,MATCH($I161,'ABP REC Calc'!$G$74:$AB$74,0)),'ABP REC Calc'!$C$75:$C$138,'ABP REC Spend'!$E161,'ABP REC Calc'!$B$75:$B$138,'ABP REC Spend'!$F161)/$C161,
IF(AND(W161&gt;0,(X$4-$G161)=(1+$B161)),W161*(1-Inputs_ByYear!$D$4),
(IF(AND((X$4-$G161)&lt;(21+$B161),(X$4-$G161)&gt;(1+$B161)),W161*(1-Inputs_ByYear!$D$4),0))))</f>
        <v>0</v>
      </c>
      <c r="Y161" s="233">
        <f>IF(Y$4=$G161+$B161,SUMIFS(INDEX('ABP REC Calc'!$G$75:$AB$138,,MATCH($I161,'ABP REC Calc'!$G$74:$AB$74,0)),'ABP REC Calc'!$C$75:$C$138,'ABP REC Spend'!$E161,'ABP REC Calc'!$B$75:$B$138,'ABP REC Spend'!$F161)/$C161,
IF(AND(X161&gt;0,(Y$4-$G161)=(1+$B161)),X161*(1-Inputs_ByYear!$D$4),
(IF(AND((Y$4-$G161)&lt;(21+$B161),(Y$4-$G161)&gt;(1+$B161)),X161*(1-Inputs_ByYear!$D$4),0))))</f>
        <v>0</v>
      </c>
      <c r="Z161" s="233">
        <f>IF(Z$4=$G161+$B161,SUMIFS(INDEX('ABP REC Calc'!$G$75:$AB$138,,MATCH($I161,'ABP REC Calc'!$G$74:$AB$74,0)),'ABP REC Calc'!$C$75:$C$138,'ABP REC Spend'!$E161,'ABP REC Calc'!$B$75:$B$138,'ABP REC Spend'!$F161)/$C161,
IF(AND(Y161&gt;0,(Z$4-$G161)=(1+$B161)),Y161*(1-Inputs_ByYear!$D$4),
(IF(AND((Z$4-$G161)&lt;(21+$B161),(Z$4-$G161)&gt;(1+$B161)),Y161*(1-Inputs_ByYear!$D$4),0))))</f>
        <v>0</v>
      </c>
      <c r="AA161" s="233">
        <f>IF(AA$4=$G161+$B161,SUMIFS(INDEX('ABP REC Calc'!$G$75:$AB$138,,MATCH($I161,'ABP REC Calc'!$G$74:$AB$74,0)),'ABP REC Calc'!$C$75:$C$138,'ABP REC Spend'!$E161,'ABP REC Calc'!$B$75:$B$138,'ABP REC Spend'!$F161)/$C161,
IF(AND(Z161&gt;0,(AA$4-$G161)=(1+$B161)),Z161*(1-Inputs_ByYear!$D$4),
(IF(AND((AA$4-$G161)&lt;(21+$B161),(AA$4-$G161)&gt;(1+$B161)),Z161*(1-Inputs_ByYear!$D$4),0))))</f>
        <v>0</v>
      </c>
      <c r="AB161" s="233">
        <f>IF(AB$4=$G161+$B161,SUMIFS(INDEX('ABP REC Calc'!$G$75:$AB$138,,MATCH($I161,'ABP REC Calc'!$G$74:$AB$74,0)),'ABP REC Calc'!$C$75:$C$138,'ABP REC Spend'!$E161,'ABP REC Calc'!$B$75:$B$138,'ABP REC Spend'!$F161)/$C161,
IF(AND(AA161&gt;0,(AB$4-$G161)=(1+$B161)),AA161*(1-Inputs_ByYear!$D$4),
(IF(AND((AB$4-$G161)&lt;(21+$B161),(AB$4-$G161)&gt;(1+$B161)),AA161*(1-Inputs_ByYear!$D$4),0))))</f>
        <v>0</v>
      </c>
      <c r="AC161" s="233">
        <f>IF(AC$4=$G161+$B161,SUMIFS(INDEX('ABP REC Calc'!$G$75:$AB$138,,MATCH($I161,'ABP REC Calc'!$G$74:$AB$74,0)),'ABP REC Calc'!$C$75:$C$138,'ABP REC Spend'!$E161,'ABP REC Calc'!$B$75:$B$138,'ABP REC Spend'!$F161)/$C161,
IF(AND(AB161&gt;0,(AC$4-$G161)=(1+$B161)),AB161*(1-Inputs_ByYear!$D$4),
(IF(AND((AC$4-$G161)&lt;(21+$B161),(AC$4-$G161)&gt;(1+$B161)),AB161*(1-Inputs_ByYear!$D$4),0))))</f>
        <v>0</v>
      </c>
      <c r="AD161" s="233">
        <f>IF(AD$4=$G161+$B161,SUMIFS(INDEX('ABP REC Calc'!$G$75:$AB$138,,MATCH($I161,'ABP REC Calc'!$G$74:$AB$74,0)),'ABP REC Calc'!$C$75:$C$138,'ABP REC Spend'!$E161,'ABP REC Calc'!$B$75:$B$138,'ABP REC Spend'!$F161)/$C161,
IF(AND(AC161&gt;0,(AD$4-$G161)=(1+$B161)),AC161*(1-Inputs_ByYear!$D$4),
(IF(AND((AD$4-$G161)&lt;(21+$B161),(AD$4-$G161)&gt;(1+$B161)),AC161*(1-Inputs_ByYear!$D$4),0))))</f>
        <v>0</v>
      </c>
      <c r="AE161" s="233">
        <f>IF(AE$4=$G161+$B161,SUMIFS(INDEX('ABP REC Calc'!$G$75:$AB$138,,MATCH($I161,'ABP REC Calc'!$G$74:$AB$74,0)),'ABP REC Calc'!$C$75:$C$138,'ABP REC Spend'!$E161,'ABP REC Calc'!$B$75:$B$138,'ABP REC Spend'!$F161)/$C161,
IF(AND(AD161&gt;0,(AE$4-$G161)=(1+$B161)),AD161*(1-Inputs_ByYear!$D$4),
(IF(AND((AE$4-$G161)&lt;(21+$B161),(AE$4-$G161)&gt;(1+$B161)),AD161*(1-Inputs_ByYear!$D$4),0))))</f>
        <v>0</v>
      </c>
      <c r="AF161" s="233">
        <f>IF(AF$4=$G161+$B161,SUMIFS(INDEX('ABP REC Calc'!$G$75:$AB$138,,MATCH($I161,'ABP REC Calc'!$G$74:$AB$74,0)),'ABP REC Calc'!$C$75:$C$138,'ABP REC Spend'!$E161,'ABP REC Calc'!$B$75:$B$138,'ABP REC Spend'!$F161)/$C161,
IF(AND(AE161&gt;0,(AF$4-$G161)=(1+$B161)),AE161*(1-Inputs_ByYear!$D$4),
(IF(AND((AF$4-$G161)&lt;(21+$B161),(AF$4-$G161)&gt;(1+$B161)),AE161*(1-Inputs_ByYear!$D$4),0))))</f>
        <v>0</v>
      </c>
      <c r="AG161" s="233">
        <f>IF(AG$4=$G161+$B161,SUMIFS(INDEX('ABP REC Calc'!$G$75:$AB$138,,MATCH($I161,'ABP REC Calc'!$G$74:$AB$74,0)),'ABP REC Calc'!$C$75:$C$138,'ABP REC Spend'!$E161,'ABP REC Calc'!$B$75:$B$138,'ABP REC Spend'!$F161)/$C161,
IF(AND(AF161&gt;0,(AG$4-$G161)=(1+$B161)),AF161*(1-Inputs_ByYear!$D$4),
(IF(AND((AG$4-$G161)&lt;(21+$B161),(AG$4-$G161)&gt;(1+$B161)),AF161*(1-Inputs_ByYear!$D$4),0))))</f>
        <v>0</v>
      </c>
      <c r="AH161" s="233">
        <f>IF(AH$4=$G161+$B161,SUMIFS(INDEX('ABP REC Calc'!$G$75:$AB$138,,MATCH($I161,'ABP REC Calc'!$G$74:$AB$74,0)),'ABP REC Calc'!$C$75:$C$138,'ABP REC Spend'!$E161,'ABP REC Calc'!$B$75:$B$138,'ABP REC Spend'!$F161)/$C161,
IF(AND(AG161&gt;0,(AH$4-$G161)=(1+$B161)),AG161*(1-Inputs_ByYear!$D$4),
(IF(AND((AH$4-$G161)&lt;(21+$B161),(AH$4-$G161)&gt;(1+$B161)),AG161*(1-Inputs_ByYear!$D$4),0))))</f>
        <v>0</v>
      </c>
    </row>
    <row r="162" spans="2:34" ht="14.75" customHeight="1" x14ac:dyDescent="0.25">
      <c r="B162" s="332" cm="1">
        <f t="array" ref="B162">INDEX(Inputs_ByYear!$D$78:$D$83, MATCH('ABP REC Spend'!$E162, Inputs_ByYear!$B$78:$B$83,0),)</f>
        <v>2</v>
      </c>
      <c r="C162" s="332" cm="1">
        <f t="array" ref="C162">INDEX(Inputs_ByYear!$D$60:$D$65, MATCH('ABP REC Spend'!$E162,Inputs_ByYear!$B$60:$B$65,0),)</f>
        <v>20</v>
      </c>
      <c r="D162" s="332" t="str" cm="1">
        <f t="array" ref="D162">INDEX(Inputs_ByYear!$D$69:$D$74, MATCH('ABP REC Spend'!$E162, Inputs_ByYear!$B$69:$B$74,0),)</f>
        <v>n/a</v>
      </c>
      <c r="E162" s="222" t="s">
        <v>248</v>
      </c>
      <c r="F162" s="219" t="s">
        <v>258</v>
      </c>
      <c r="G162" s="219">
        <f t="shared" si="7"/>
        <v>2045</v>
      </c>
      <c r="H162" s="219"/>
      <c r="I162" s="227" t="s">
        <v>43</v>
      </c>
      <c r="J162" s="234">
        <v>0</v>
      </c>
      <c r="K162" s="234">
        <v>0</v>
      </c>
      <c r="L162" s="233">
        <f>IF(L$4=$G162+$B162,SUMIFS(INDEX('ABP REC Calc'!$G$75:$AB$138,,MATCH($I162,'ABP REC Calc'!$G$74:$AB$74,0)),'ABP REC Calc'!$C$75:$C$138,'ABP REC Spend'!$E162,'ABP REC Calc'!$B$75:$B$138,'ABP REC Spend'!$F162)/$C162,
IF(AND(K162&gt;0,(L$4-$G162)=(1+$B162)),K162*(1-Inputs_ByYear!$D$4),
(IF(AND((L$4-$G162)&lt;(21+$B162),(L$4-$G162)&gt;(1+$B162)),K162*(1-Inputs_ByYear!$D$4),0))))</f>
        <v>0</v>
      </c>
      <c r="M162" s="233">
        <f>IF(M$4=$G162+$B162,SUMIFS(INDEX('ABP REC Calc'!$G$75:$AB$138,,MATCH($I162,'ABP REC Calc'!$G$74:$AB$74,0)),'ABP REC Calc'!$C$75:$C$138,'ABP REC Spend'!$E162,'ABP REC Calc'!$B$75:$B$138,'ABP REC Spend'!$F162)/$C162,
IF(AND(L162&gt;0,(M$4-$G162)=(1+$B162)),L162*(1-Inputs_ByYear!$D$4),
(IF(AND((M$4-$G162)&lt;(21+$B162),(M$4-$G162)&gt;(1+$B162)),L162*(1-Inputs_ByYear!$D$4),0))))</f>
        <v>0</v>
      </c>
      <c r="N162" s="233">
        <f>IF(N$4=$G162+$B162,SUMIFS(INDEX('ABP REC Calc'!$G$75:$AB$138,,MATCH($I162,'ABP REC Calc'!$G$74:$AB$74,0)),'ABP REC Calc'!$C$75:$C$138,'ABP REC Spend'!$E162,'ABP REC Calc'!$B$75:$B$138,'ABP REC Spend'!$F162)/$C162,
IF(AND(M162&gt;0,(N$4-$G162)=(1+$B162)),M162*(1-Inputs_ByYear!$D$4),
(IF(AND((N$4-$G162)&lt;(21+$B162),(N$4-$G162)&gt;(1+$B162)),M162*(1-Inputs_ByYear!$D$4),0))))</f>
        <v>0</v>
      </c>
      <c r="O162" s="233">
        <f>IF(O$4=$G162+$B162,SUMIFS(INDEX('ABP REC Calc'!$G$75:$AB$138,,MATCH($I162,'ABP REC Calc'!$G$74:$AB$74,0)),'ABP REC Calc'!$C$75:$C$138,'ABP REC Spend'!$E162,'ABP REC Calc'!$B$75:$B$138,'ABP REC Spend'!$F162)/$C162,
IF(AND(N162&gt;0,(O$4-$G162)=(1+$B162)),N162*(1-Inputs_ByYear!$D$4),
(IF(AND((O$4-$G162)&lt;(21+$B162),(O$4-$G162)&gt;(1+$B162)),N162*(1-Inputs_ByYear!$D$4),0))))</f>
        <v>0</v>
      </c>
      <c r="P162" s="233">
        <f>IF(P$4=$G162+$B162,SUMIFS(INDEX('ABP REC Calc'!$G$75:$AB$138,,MATCH($I162,'ABP REC Calc'!$G$74:$AB$74,0)),'ABP REC Calc'!$C$75:$C$138,'ABP REC Spend'!$E162,'ABP REC Calc'!$B$75:$B$138,'ABP REC Spend'!$F162)/$C162,
IF(AND(O162&gt;0,(P$4-$G162)=(1+$B162)),O162*(1-Inputs_ByYear!$D$4),
(IF(AND((P$4-$G162)&lt;(21+$B162),(P$4-$G162)&gt;(1+$B162)),O162*(1-Inputs_ByYear!$D$4),0))))</f>
        <v>0</v>
      </c>
      <c r="Q162" s="233">
        <f>IF(Q$4=$G162+$B162,SUMIFS(INDEX('ABP REC Calc'!$G$75:$AB$138,,MATCH($I162,'ABP REC Calc'!$G$74:$AB$74,0)),'ABP REC Calc'!$C$75:$C$138,'ABP REC Spend'!$E162,'ABP REC Calc'!$B$75:$B$138,'ABP REC Spend'!$F162)/$C162,
IF(AND(P162&gt;0,(Q$4-$G162)=(1+$B162)),P162*(1-Inputs_ByYear!$D$4),
(IF(AND((Q$4-$G162)&lt;(21+$B162),(Q$4-$G162)&gt;(1+$B162)),P162*(1-Inputs_ByYear!$D$4),0))))</f>
        <v>0</v>
      </c>
      <c r="R162" s="233">
        <f>IF(R$4=$G162+$B162,SUMIFS(INDEX('ABP REC Calc'!$G$75:$AB$138,,MATCH($I162,'ABP REC Calc'!$G$74:$AB$74,0)),'ABP REC Calc'!$C$75:$C$138,'ABP REC Spend'!$E162,'ABP REC Calc'!$B$75:$B$138,'ABP REC Spend'!$F162)/$C162,
IF(AND(Q162&gt;0,(R$4-$G162)=(1+$B162)),Q162*(1-Inputs_ByYear!$D$4),
(IF(AND((R$4-$G162)&lt;(21+$B162),(R$4-$G162)&gt;(1+$B162)),Q162*(1-Inputs_ByYear!$D$4),0))))</f>
        <v>0</v>
      </c>
      <c r="S162" s="233">
        <f>IF(S$4=$G162+$B162,SUMIFS(INDEX('ABP REC Calc'!$G$75:$AB$138,,MATCH($I162,'ABP REC Calc'!$G$74:$AB$74,0)),'ABP REC Calc'!$C$75:$C$138,'ABP REC Spend'!$E162,'ABP REC Calc'!$B$75:$B$138,'ABP REC Spend'!$F162)/$C162,
IF(AND(R162&gt;0,(S$4-$G162)=(1+$B162)),R162*(1-Inputs_ByYear!$D$4),
(IF(AND((S$4-$G162)&lt;(21+$B162),(S$4-$G162)&gt;(1+$B162)),R162*(1-Inputs_ByYear!$D$4),0))))</f>
        <v>0</v>
      </c>
      <c r="T162" s="233">
        <f>IF(T$4=$G162+$B162,SUMIFS(INDEX('ABP REC Calc'!$G$75:$AB$138,,MATCH($I162,'ABP REC Calc'!$G$74:$AB$74,0)),'ABP REC Calc'!$C$75:$C$138,'ABP REC Spend'!$E162,'ABP REC Calc'!$B$75:$B$138,'ABP REC Spend'!$F162)/$C162,
IF(AND(S162&gt;0,(T$4-$G162)=(1+$B162)),S162*(1-Inputs_ByYear!$D$4),
(IF(AND((T$4-$G162)&lt;(21+$B162),(T$4-$G162)&gt;(1+$B162)),S162*(1-Inputs_ByYear!$D$4),0))))</f>
        <v>0</v>
      </c>
      <c r="U162" s="233">
        <f>IF(U$4=$G162+$B162,SUMIFS(INDEX('ABP REC Calc'!$G$75:$AB$138,,MATCH($I162,'ABP REC Calc'!$G$74:$AB$74,0)),'ABP REC Calc'!$C$75:$C$138,'ABP REC Spend'!$E162,'ABP REC Calc'!$B$75:$B$138,'ABP REC Spend'!$F162)/$C162,
IF(AND(T162&gt;0,(U$4-$G162)=(1+$B162)),T162*(1-Inputs_ByYear!$D$4),
(IF(AND((U$4-$G162)&lt;(21+$B162),(U$4-$G162)&gt;(1+$B162)),T162*(1-Inputs_ByYear!$D$4),0))))</f>
        <v>0</v>
      </c>
      <c r="V162" s="233">
        <f>IF(V$4=$G162+$B162,SUMIFS(INDEX('ABP REC Calc'!$G$75:$AB$138,,MATCH($I162,'ABP REC Calc'!$G$74:$AB$74,0)),'ABP REC Calc'!$C$75:$C$138,'ABP REC Spend'!$E162,'ABP REC Calc'!$B$75:$B$138,'ABP REC Spend'!$F162)/$C162,
IF(AND(U162&gt;0,(V$4-$G162)=(1+$B162)),U162*(1-Inputs_ByYear!$D$4),
(IF(AND((V$4-$G162)&lt;(21+$B162),(V$4-$G162)&gt;(1+$B162)),U162*(1-Inputs_ByYear!$D$4),0))))</f>
        <v>0</v>
      </c>
      <c r="W162" s="233">
        <f>IF(W$4=$G162+$B162,SUMIFS(INDEX('ABP REC Calc'!$G$75:$AB$138,,MATCH($I162,'ABP REC Calc'!$G$74:$AB$74,0)),'ABP REC Calc'!$C$75:$C$138,'ABP REC Spend'!$E162,'ABP REC Calc'!$B$75:$B$138,'ABP REC Spend'!$F162)/$C162,
IF(AND(V162&gt;0,(W$4-$G162)=(1+$B162)),V162*(1-Inputs_ByYear!$D$4),
(IF(AND((W$4-$G162)&lt;(21+$B162),(W$4-$G162)&gt;(1+$B162)),V162*(1-Inputs_ByYear!$D$4),0))))</f>
        <v>0</v>
      </c>
      <c r="X162" s="233">
        <f>IF(X$4=$G162+$B162,SUMIFS(INDEX('ABP REC Calc'!$G$75:$AB$138,,MATCH($I162,'ABP REC Calc'!$G$74:$AB$74,0)),'ABP REC Calc'!$C$75:$C$138,'ABP REC Spend'!$E162,'ABP REC Calc'!$B$75:$B$138,'ABP REC Spend'!$F162)/$C162,
IF(AND(W162&gt;0,(X$4-$G162)=(1+$B162)),W162*(1-Inputs_ByYear!$D$4),
(IF(AND((X$4-$G162)&lt;(21+$B162),(X$4-$G162)&gt;(1+$B162)),W162*(1-Inputs_ByYear!$D$4),0))))</f>
        <v>0</v>
      </c>
      <c r="Y162" s="233">
        <f>IF(Y$4=$G162+$B162,SUMIFS(INDEX('ABP REC Calc'!$G$75:$AB$138,,MATCH($I162,'ABP REC Calc'!$G$74:$AB$74,0)),'ABP REC Calc'!$C$75:$C$138,'ABP REC Spend'!$E162,'ABP REC Calc'!$B$75:$B$138,'ABP REC Spend'!$F162)/$C162,
IF(AND(X162&gt;0,(Y$4-$G162)=(1+$B162)),X162*(1-Inputs_ByYear!$D$4),
(IF(AND((Y$4-$G162)&lt;(21+$B162),(Y$4-$G162)&gt;(1+$B162)),X162*(1-Inputs_ByYear!$D$4),0))))</f>
        <v>0</v>
      </c>
      <c r="Z162" s="233">
        <f>IF(Z$4=$G162+$B162,SUMIFS(INDEX('ABP REC Calc'!$G$75:$AB$138,,MATCH($I162,'ABP REC Calc'!$G$74:$AB$74,0)),'ABP REC Calc'!$C$75:$C$138,'ABP REC Spend'!$E162,'ABP REC Calc'!$B$75:$B$138,'ABP REC Spend'!$F162)/$C162,
IF(AND(Y162&gt;0,(Z$4-$G162)=(1+$B162)),Y162*(1-Inputs_ByYear!$D$4),
(IF(AND((Z$4-$G162)&lt;(21+$B162),(Z$4-$G162)&gt;(1+$B162)),Y162*(1-Inputs_ByYear!$D$4),0))))</f>
        <v>0</v>
      </c>
      <c r="AA162" s="233">
        <f>IF(AA$4=$G162+$B162,SUMIFS(INDEX('ABP REC Calc'!$G$75:$AB$138,,MATCH($I162,'ABP REC Calc'!$G$74:$AB$74,0)),'ABP REC Calc'!$C$75:$C$138,'ABP REC Spend'!$E162,'ABP REC Calc'!$B$75:$B$138,'ABP REC Spend'!$F162)/$C162,
IF(AND(Z162&gt;0,(AA$4-$G162)=(1+$B162)),Z162*(1-Inputs_ByYear!$D$4),
(IF(AND((AA$4-$G162)&lt;(21+$B162),(AA$4-$G162)&gt;(1+$B162)),Z162*(1-Inputs_ByYear!$D$4),0))))</f>
        <v>0</v>
      </c>
      <c r="AB162" s="233">
        <f>IF(AB$4=$G162+$B162,SUMIFS(INDEX('ABP REC Calc'!$G$75:$AB$138,,MATCH($I162,'ABP REC Calc'!$G$74:$AB$74,0)),'ABP REC Calc'!$C$75:$C$138,'ABP REC Spend'!$E162,'ABP REC Calc'!$B$75:$B$138,'ABP REC Spend'!$F162)/$C162,
IF(AND(AA162&gt;0,(AB$4-$G162)=(1+$B162)),AA162*(1-Inputs_ByYear!$D$4),
(IF(AND((AB$4-$G162)&lt;(21+$B162),(AB$4-$G162)&gt;(1+$B162)),AA162*(1-Inputs_ByYear!$D$4),0))))</f>
        <v>0</v>
      </c>
      <c r="AC162" s="233">
        <f>IF(AC$4=$G162+$B162,SUMIFS(INDEX('ABP REC Calc'!$G$75:$AB$138,,MATCH($I162,'ABP REC Calc'!$G$74:$AB$74,0)),'ABP REC Calc'!$C$75:$C$138,'ABP REC Spend'!$E162,'ABP REC Calc'!$B$75:$B$138,'ABP REC Spend'!$F162)/$C162,
IF(AND(AB162&gt;0,(AC$4-$G162)=(1+$B162)),AB162*(1-Inputs_ByYear!$D$4),
(IF(AND((AC$4-$G162)&lt;(21+$B162),(AC$4-$G162)&gt;(1+$B162)),AB162*(1-Inputs_ByYear!$D$4),0))))</f>
        <v>0</v>
      </c>
      <c r="AD162" s="233">
        <f>IF(AD$4=$G162+$B162,SUMIFS(INDEX('ABP REC Calc'!$G$75:$AB$138,,MATCH($I162,'ABP REC Calc'!$G$74:$AB$74,0)),'ABP REC Calc'!$C$75:$C$138,'ABP REC Spend'!$E162,'ABP REC Calc'!$B$75:$B$138,'ABP REC Spend'!$F162)/$C162,
IF(AND(AC162&gt;0,(AD$4-$G162)=(1+$B162)),AC162*(1-Inputs_ByYear!$D$4),
(IF(AND((AD$4-$G162)&lt;(21+$B162),(AD$4-$G162)&gt;(1+$B162)),AC162*(1-Inputs_ByYear!$D$4),0))))</f>
        <v>0</v>
      </c>
      <c r="AE162" s="233">
        <f>IF(AE$4=$G162+$B162,SUMIFS(INDEX('ABP REC Calc'!$G$75:$AB$138,,MATCH($I162,'ABP REC Calc'!$G$74:$AB$74,0)),'ABP REC Calc'!$C$75:$C$138,'ABP REC Spend'!$E162,'ABP REC Calc'!$B$75:$B$138,'ABP REC Spend'!$F162)/$C162,
IF(AND(AD162&gt;0,(AE$4-$G162)=(1+$B162)),AD162*(1-Inputs_ByYear!$D$4),
(IF(AND((AE$4-$G162)&lt;(21+$B162),(AE$4-$G162)&gt;(1+$B162)),AD162*(1-Inputs_ByYear!$D$4),0))))</f>
        <v>0</v>
      </c>
      <c r="AF162" s="233">
        <f>IF(AF$4=$G162+$B162,SUMIFS(INDEX('ABP REC Calc'!$G$75:$AB$138,,MATCH($I162,'ABP REC Calc'!$G$74:$AB$74,0)),'ABP REC Calc'!$C$75:$C$138,'ABP REC Spend'!$E162,'ABP REC Calc'!$B$75:$B$138,'ABP REC Spend'!$F162)/$C162,
IF(AND(AE162&gt;0,(AF$4-$G162)=(1+$B162)),AE162*(1-Inputs_ByYear!$D$4),
(IF(AND((AF$4-$G162)&lt;(21+$B162),(AF$4-$G162)&gt;(1+$B162)),AE162*(1-Inputs_ByYear!$D$4),0))))</f>
        <v>0</v>
      </c>
      <c r="AG162" s="233">
        <f>IF(AG$4=$G162+$B162,SUMIFS(INDEX('ABP REC Calc'!$G$75:$AB$138,,MATCH($I162,'ABP REC Calc'!$G$74:$AB$74,0)),'ABP REC Calc'!$C$75:$C$138,'ABP REC Spend'!$E162,'ABP REC Calc'!$B$75:$B$138,'ABP REC Spend'!$F162)/$C162,
IF(AND(AF162&gt;0,(AG$4-$G162)=(1+$B162)),AF162*(1-Inputs_ByYear!$D$4),
(IF(AND((AG$4-$G162)&lt;(21+$B162),(AG$4-$G162)&gt;(1+$B162)),AF162*(1-Inputs_ByYear!$D$4),0))))</f>
        <v>0</v>
      </c>
      <c r="AH162" s="233">
        <f>IF(AH$4=$G162+$B162,SUMIFS(INDEX('ABP REC Calc'!$G$75:$AB$138,,MATCH($I162,'ABP REC Calc'!$G$74:$AB$74,0)),'ABP REC Calc'!$C$75:$C$138,'ABP REC Spend'!$E162,'ABP REC Calc'!$B$75:$B$138,'ABP REC Spend'!$F162)/$C162,
IF(AND(AG162&gt;0,(AH$4-$G162)=(1+$B162)),AG162*(1-Inputs_ByYear!$D$4),
(IF(AND((AH$4-$G162)&lt;(21+$B162),(AH$4-$G162)&gt;(1+$B162)),AG162*(1-Inputs_ByYear!$D$4),0))))</f>
        <v>0</v>
      </c>
    </row>
    <row r="163" spans="2:34" ht="14.75" customHeight="1" x14ac:dyDescent="0.25">
      <c r="B163" s="332" cm="1">
        <f t="array" ref="B163">INDEX(Inputs_ByYear!$D$78:$D$83, MATCH('ABP REC Spend'!$E163, Inputs_ByYear!$B$78:$B$83,0),)</f>
        <v>2</v>
      </c>
      <c r="C163" s="332" cm="1">
        <f t="array" ref="C163">INDEX(Inputs_ByYear!$D$60:$D$65, MATCH('ABP REC Spend'!$E163,Inputs_ByYear!$B$60:$B$65,0),)</f>
        <v>20</v>
      </c>
      <c r="D163" s="332" t="str" cm="1">
        <f t="array" ref="D163">INDEX(Inputs_ByYear!$D$69:$D$74, MATCH('ABP REC Spend'!$E163, Inputs_ByYear!$B$69:$B$74,0),)</f>
        <v>n/a</v>
      </c>
      <c r="E163" s="222" t="s">
        <v>248</v>
      </c>
      <c r="F163" s="219" t="s">
        <v>259</v>
      </c>
      <c r="G163" s="219">
        <f>VALUE(LEFT(I163, FIND("-", I163)-1))</f>
        <v>2024</v>
      </c>
      <c r="H163" s="219"/>
      <c r="I163" s="227" t="s">
        <v>22</v>
      </c>
      <c r="J163" s="234">
        <v>0</v>
      </c>
      <c r="K163" s="234">
        <v>0</v>
      </c>
      <c r="L163" s="233">
        <f>IF(L$4=$G163+$B163,SUMIFS(INDEX('ABP REC Calc'!$G$75:$AB$138,,MATCH($I163,'ABP REC Calc'!$G$74:$AB$74,0)),'ABP REC Calc'!$C$75:$C$138,'ABP REC Spend'!$E163,'ABP REC Calc'!$B$75:$B$138,'ABP REC Spend'!$F163)/$C163,
IF(AND(K163&gt;0,(L$4-$G163)=(1+$B163)),K163*(1-Inputs_ByYear!$D$4),
(IF(AND((L$4-$G163)&lt;(21+$B163),(L$4-$G163)&gt;(1+$B163)),K163*(1-Inputs_ByYear!$D$4),0))))</f>
        <v>0</v>
      </c>
      <c r="M163" s="233">
        <f>IF(M$4=$G163+$B163,SUMIFS(INDEX('ABP REC Calc'!$G$75:$AB$138,,MATCH($I163,'ABP REC Calc'!$G$74:$AB$74,0)),'ABP REC Calc'!$C$75:$C$138,'ABP REC Spend'!$E163,'ABP REC Calc'!$B$75:$B$138,'ABP REC Spend'!$F163)/$C163,
IF(AND(L163&gt;0,(M$4-$G163)=(1+$B163)),L163*(1-Inputs_ByYear!$D$4),
(IF(AND((M$4-$G163)&lt;(21+$B163),(M$4-$G163)&gt;(1+$B163)),L163*(1-Inputs_ByYear!$D$4),0))))</f>
        <v>0</v>
      </c>
      <c r="N163" s="233">
        <f>IF(N$4=$G163+$B163,SUMIFS(INDEX('ABP REC Calc'!$G$75:$AB$138,,MATCH($I163,'ABP REC Calc'!$G$74:$AB$74,0)),'ABP REC Calc'!$C$75:$C$138,'ABP REC Spend'!$E163,'ABP REC Calc'!$B$75:$B$138,'ABP REC Spend'!$F163)/$C163,
IF(AND(M163&gt;0,(N$4-$G163)=(1+$B163)),M163*(1-Inputs_ByYear!$D$4),
(IF(AND((N$4-$G163)&lt;(21+$B163),(N$4-$G163)&gt;(1+$B163)),M163*(1-Inputs_ByYear!$D$4),0))))</f>
        <v>0</v>
      </c>
      <c r="O163" s="233">
        <f>IF(O$4=$G163+$B163,SUMIFS(INDEX('ABP REC Calc'!$G$75:$AB$138,,MATCH($I163,'ABP REC Calc'!$G$74:$AB$74,0)),'ABP REC Calc'!$C$75:$C$138,'ABP REC Spend'!$E163,'ABP REC Calc'!$B$75:$B$138,'ABP REC Spend'!$F163)/$C163,
IF(AND(N163&gt;0,(O$4-$G163)=(1+$B163)),N163*(1-Inputs_ByYear!$D$4),
(IF(AND((O$4-$G163)&lt;(21+$B163),(O$4-$G163)&gt;(1+$B163)),N163*(1-Inputs_ByYear!$D$4),0))))</f>
        <v>0</v>
      </c>
      <c r="P163" s="233">
        <f>IF(P$4=$G163+$B163,SUMIFS(INDEX('ABP REC Calc'!$G$75:$AB$138,,MATCH($I163,'ABP REC Calc'!$G$74:$AB$74,0)),'ABP REC Calc'!$C$75:$C$138,'ABP REC Spend'!$E163,'ABP REC Calc'!$B$75:$B$138,'ABP REC Spend'!$F163)/$C163,
IF(AND(O163&gt;0,(P$4-$G163)=(1+$B163)),O163*(1-Inputs_ByYear!$D$4),
(IF(AND((P$4-$G163)&lt;(21+$B163),(P$4-$G163)&gt;(1+$B163)),O163*(1-Inputs_ByYear!$D$4),0))))</f>
        <v>0</v>
      </c>
      <c r="Q163" s="233">
        <f>IF(Q$4=$G163+$B163,SUMIFS(INDEX('ABP REC Calc'!$G$75:$AB$138,,MATCH($I163,'ABP REC Calc'!$G$74:$AB$74,0)),'ABP REC Calc'!$C$75:$C$138,'ABP REC Spend'!$E163,'ABP REC Calc'!$B$75:$B$138,'ABP REC Spend'!$F163)/$C163,
IF(AND(P163&gt;0,(Q$4-$G163)=(1+$B163)),P163*(1-Inputs_ByYear!$D$4),
(IF(AND((Q$4-$G163)&lt;(21+$B163),(Q$4-$G163)&gt;(1+$B163)),P163*(1-Inputs_ByYear!$D$4),0))))</f>
        <v>0</v>
      </c>
      <c r="R163" s="233">
        <f>IF(R$4=$G163+$B163,SUMIFS(INDEX('ABP REC Calc'!$G$75:$AB$138,,MATCH($I163,'ABP REC Calc'!$G$74:$AB$74,0)),'ABP REC Calc'!$C$75:$C$138,'ABP REC Spend'!$E163,'ABP REC Calc'!$B$75:$B$138,'ABP REC Spend'!$F163)/$C163,
IF(AND(Q163&gt;0,(R$4-$G163)=(1+$B163)),Q163*(1-Inputs_ByYear!$D$4),
(IF(AND((R$4-$G163)&lt;(21+$B163),(R$4-$G163)&gt;(1+$B163)),Q163*(1-Inputs_ByYear!$D$4),0))))</f>
        <v>0</v>
      </c>
      <c r="S163" s="233">
        <f>IF(S$4=$G163+$B163,SUMIFS(INDEX('ABP REC Calc'!$G$75:$AB$138,,MATCH($I163,'ABP REC Calc'!$G$74:$AB$74,0)),'ABP REC Calc'!$C$75:$C$138,'ABP REC Spend'!$E163,'ABP REC Calc'!$B$75:$B$138,'ABP REC Spend'!$F163)/$C163,
IF(AND(R163&gt;0,(S$4-$G163)=(1+$B163)),R163*(1-Inputs_ByYear!$D$4),
(IF(AND((S$4-$G163)&lt;(21+$B163),(S$4-$G163)&gt;(1+$B163)),R163*(1-Inputs_ByYear!$D$4),0))))</f>
        <v>0</v>
      </c>
      <c r="T163" s="233">
        <f>IF(T$4=$G163+$B163,SUMIFS(INDEX('ABP REC Calc'!$G$75:$AB$138,,MATCH($I163,'ABP REC Calc'!$G$74:$AB$74,0)),'ABP REC Calc'!$C$75:$C$138,'ABP REC Spend'!$E163,'ABP REC Calc'!$B$75:$B$138,'ABP REC Spend'!$F163)/$C163,
IF(AND(S163&gt;0,(T$4-$G163)=(1+$B163)),S163*(1-Inputs_ByYear!$D$4),
(IF(AND((T$4-$G163)&lt;(21+$B163),(T$4-$G163)&gt;(1+$B163)),S163*(1-Inputs_ByYear!$D$4),0))))</f>
        <v>0</v>
      </c>
      <c r="U163" s="233">
        <f>IF(U$4=$G163+$B163,SUMIFS(INDEX('ABP REC Calc'!$G$75:$AB$138,,MATCH($I163,'ABP REC Calc'!$G$74:$AB$74,0)),'ABP REC Calc'!$C$75:$C$138,'ABP REC Spend'!$E163,'ABP REC Calc'!$B$75:$B$138,'ABP REC Spend'!$F163)/$C163,
IF(AND(T163&gt;0,(U$4-$G163)=(1+$B163)),T163*(1-Inputs_ByYear!$D$4),
(IF(AND((U$4-$G163)&lt;(21+$B163),(U$4-$G163)&gt;(1+$B163)),T163*(1-Inputs_ByYear!$D$4),0))))</f>
        <v>0</v>
      </c>
      <c r="V163" s="233">
        <f>IF(V$4=$G163+$B163,SUMIFS(INDEX('ABP REC Calc'!$G$75:$AB$138,,MATCH($I163,'ABP REC Calc'!$G$74:$AB$74,0)),'ABP REC Calc'!$C$75:$C$138,'ABP REC Spend'!$E163,'ABP REC Calc'!$B$75:$B$138,'ABP REC Spend'!$F163)/$C163,
IF(AND(U163&gt;0,(V$4-$G163)=(1+$B163)),U163*(1-Inputs_ByYear!$D$4),
(IF(AND((V$4-$G163)&lt;(21+$B163),(V$4-$G163)&gt;(1+$B163)),U163*(1-Inputs_ByYear!$D$4),0))))</f>
        <v>0</v>
      </c>
      <c r="W163" s="233">
        <f>IF(W$4=$G163+$B163,SUMIFS(INDEX('ABP REC Calc'!$G$75:$AB$138,,MATCH($I163,'ABP REC Calc'!$G$74:$AB$74,0)),'ABP REC Calc'!$C$75:$C$138,'ABP REC Spend'!$E163,'ABP REC Calc'!$B$75:$B$138,'ABP REC Spend'!$F163)/$C163,
IF(AND(V163&gt;0,(W$4-$G163)=(1+$B163)),V163*(1-Inputs_ByYear!$D$4),
(IF(AND((W$4-$G163)&lt;(21+$B163),(W$4-$G163)&gt;(1+$B163)),V163*(1-Inputs_ByYear!$D$4),0))))</f>
        <v>0</v>
      </c>
      <c r="X163" s="233">
        <f>IF(X$4=$G163+$B163,SUMIFS(INDEX('ABP REC Calc'!$G$75:$AB$138,,MATCH($I163,'ABP REC Calc'!$G$74:$AB$74,0)),'ABP REC Calc'!$C$75:$C$138,'ABP REC Spend'!$E163,'ABP REC Calc'!$B$75:$B$138,'ABP REC Spend'!$F163)/$C163,
IF(AND(W163&gt;0,(X$4-$G163)=(1+$B163)),W163*(1-Inputs_ByYear!$D$4),
(IF(AND((X$4-$G163)&lt;(21+$B163),(X$4-$G163)&gt;(1+$B163)),W163*(1-Inputs_ByYear!$D$4),0))))</f>
        <v>0</v>
      </c>
      <c r="Y163" s="233">
        <f>IF(Y$4=$G163+$B163,SUMIFS(INDEX('ABP REC Calc'!$G$75:$AB$138,,MATCH($I163,'ABP REC Calc'!$G$74:$AB$74,0)),'ABP REC Calc'!$C$75:$C$138,'ABP REC Spend'!$E163,'ABP REC Calc'!$B$75:$B$138,'ABP REC Spend'!$F163)/$C163,
IF(AND(X163&gt;0,(Y$4-$G163)=(1+$B163)),X163*(1-Inputs_ByYear!$D$4),
(IF(AND((Y$4-$G163)&lt;(21+$B163),(Y$4-$G163)&gt;(1+$B163)),X163*(1-Inputs_ByYear!$D$4),0))))</f>
        <v>0</v>
      </c>
      <c r="Z163" s="233">
        <f>IF(Z$4=$G163+$B163,SUMIFS(INDEX('ABP REC Calc'!$G$75:$AB$138,,MATCH($I163,'ABP REC Calc'!$G$74:$AB$74,0)),'ABP REC Calc'!$C$75:$C$138,'ABP REC Spend'!$E163,'ABP REC Calc'!$B$75:$B$138,'ABP REC Spend'!$F163)/$C163,
IF(AND(Y163&gt;0,(Z$4-$G163)=(1+$B163)),Y163*(1-Inputs_ByYear!$D$4),
(IF(AND((Z$4-$G163)&lt;(21+$B163),(Z$4-$G163)&gt;(1+$B163)),Y163*(1-Inputs_ByYear!$D$4),0))))</f>
        <v>0</v>
      </c>
      <c r="AA163" s="233">
        <f>IF(AA$4=$G163+$B163,SUMIFS(INDEX('ABP REC Calc'!$G$75:$AB$138,,MATCH($I163,'ABP REC Calc'!$G$74:$AB$74,0)),'ABP REC Calc'!$C$75:$C$138,'ABP REC Spend'!$E163,'ABP REC Calc'!$B$75:$B$138,'ABP REC Spend'!$F163)/$C163,
IF(AND(Z163&gt;0,(AA$4-$G163)=(1+$B163)),Z163*(1-Inputs_ByYear!$D$4),
(IF(AND((AA$4-$G163)&lt;(21+$B163),(AA$4-$G163)&gt;(1+$B163)),Z163*(1-Inputs_ByYear!$D$4),0))))</f>
        <v>0</v>
      </c>
      <c r="AB163" s="233">
        <f>IF(AB$4=$G163+$B163,SUMIFS(INDEX('ABP REC Calc'!$G$75:$AB$138,,MATCH($I163,'ABP REC Calc'!$G$74:$AB$74,0)),'ABP REC Calc'!$C$75:$C$138,'ABP REC Spend'!$E163,'ABP REC Calc'!$B$75:$B$138,'ABP REC Spend'!$F163)/$C163,
IF(AND(AA163&gt;0,(AB$4-$G163)=(1+$B163)),AA163*(1-Inputs_ByYear!$D$4),
(IF(AND((AB$4-$G163)&lt;(21+$B163),(AB$4-$G163)&gt;(1+$B163)),AA163*(1-Inputs_ByYear!$D$4),0))))</f>
        <v>0</v>
      </c>
      <c r="AC163" s="233">
        <f>IF(AC$4=$G163+$B163,SUMIFS(INDEX('ABP REC Calc'!$G$75:$AB$138,,MATCH($I163,'ABP REC Calc'!$G$74:$AB$74,0)),'ABP REC Calc'!$C$75:$C$138,'ABP REC Spend'!$E163,'ABP REC Calc'!$B$75:$B$138,'ABP REC Spend'!$F163)/$C163,
IF(AND(AB163&gt;0,(AC$4-$G163)=(1+$B163)),AB163*(1-Inputs_ByYear!$D$4),
(IF(AND((AC$4-$G163)&lt;(21+$B163),(AC$4-$G163)&gt;(1+$B163)),AB163*(1-Inputs_ByYear!$D$4),0))))</f>
        <v>0</v>
      </c>
      <c r="AD163" s="233">
        <f>IF(AD$4=$G163+$B163,SUMIFS(INDEX('ABP REC Calc'!$G$75:$AB$138,,MATCH($I163,'ABP REC Calc'!$G$74:$AB$74,0)),'ABP REC Calc'!$C$75:$C$138,'ABP REC Spend'!$E163,'ABP REC Calc'!$B$75:$B$138,'ABP REC Spend'!$F163)/$C163,
IF(AND(AC163&gt;0,(AD$4-$G163)=(1+$B163)),AC163*(1-Inputs_ByYear!$D$4),
(IF(AND((AD$4-$G163)&lt;(21+$B163),(AD$4-$G163)&gt;(1+$B163)),AC163*(1-Inputs_ByYear!$D$4),0))))</f>
        <v>0</v>
      </c>
      <c r="AE163" s="233">
        <f>IF(AE$4=$G163+$B163,SUMIFS(INDEX('ABP REC Calc'!$G$75:$AB$138,,MATCH($I163,'ABP REC Calc'!$G$74:$AB$74,0)),'ABP REC Calc'!$C$75:$C$138,'ABP REC Spend'!$E163,'ABP REC Calc'!$B$75:$B$138,'ABP REC Spend'!$F163)/$C163,
IF(AND(AD163&gt;0,(AE$4-$G163)=(1+$B163)),AD163*(1-Inputs_ByYear!$D$4),
(IF(AND((AE$4-$G163)&lt;(21+$B163),(AE$4-$G163)&gt;(1+$B163)),AD163*(1-Inputs_ByYear!$D$4),0))))</f>
        <v>0</v>
      </c>
      <c r="AF163" s="233">
        <f>IF(AF$4=$G163+$B163,SUMIFS(INDEX('ABP REC Calc'!$G$75:$AB$138,,MATCH($I163,'ABP REC Calc'!$G$74:$AB$74,0)),'ABP REC Calc'!$C$75:$C$138,'ABP REC Spend'!$E163,'ABP REC Calc'!$B$75:$B$138,'ABP REC Spend'!$F163)/$C163,
IF(AND(AE163&gt;0,(AF$4-$G163)=(1+$B163)),AE163*(1-Inputs_ByYear!$D$4),
(IF(AND((AF$4-$G163)&lt;(21+$B163),(AF$4-$G163)&gt;(1+$B163)),AE163*(1-Inputs_ByYear!$D$4),0))))</f>
        <v>0</v>
      </c>
      <c r="AG163" s="233">
        <f>IF(AG$4=$G163+$B163,SUMIFS(INDEX('ABP REC Calc'!$G$75:$AB$138,,MATCH($I163,'ABP REC Calc'!$G$74:$AB$74,0)),'ABP REC Calc'!$C$75:$C$138,'ABP REC Spend'!$E163,'ABP REC Calc'!$B$75:$B$138,'ABP REC Spend'!$F163)/$C163,
IF(AND(AF163&gt;0,(AG$4-$G163)=(1+$B163)),AF163*(1-Inputs_ByYear!$D$4),
(IF(AND((AG$4-$G163)&lt;(21+$B163),(AG$4-$G163)&gt;(1+$B163)),AF163*(1-Inputs_ByYear!$D$4),0))))</f>
        <v>0</v>
      </c>
      <c r="AH163" s="233">
        <f>IF(AH$4=$G163+$B163,SUMIFS(INDEX('ABP REC Calc'!$G$75:$AB$138,,MATCH($I163,'ABP REC Calc'!$G$74:$AB$74,0)),'ABP REC Calc'!$C$75:$C$138,'ABP REC Spend'!$E163,'ABP REC Calc'!$B$75:$B$138,'ABP REC Spend'!$F163)/$C163,
IF(AND(AG163&gt;0,(AH$4-$G163)=(1+$B163)),AG163*(1-Inputs_ByYear!$D$4),
(IF(AND((AH$4-$G163)&lt;(21+$B163),(AH$4-$G163)&gt;(1+$B163)),AG163*(1-Inputs_ByYear!$D$4),0))))</f>
        <v>0</v>
      </c>
    </row>
    <row r="164" spans="2:34" ht="14.75" customHeight="1" x14ac:dyDescent="0.25">
      <c r="B164" s="332" cm="1">
        <f t="array" ref="B164">INDEX(Inputs_ByYear!$D$78:$D$83, MATCH('ABP REC Spend'!$E164, Inputs_ByYear!$B$78:$B$83,0),)</f>
        <v>2</v>
      </c>
      <c r="C164" s="332" cm="1">
        <f t="array" ref="C164">INDEX(Inputs_ByYear!$D$60:$D$65, MATCH('ABP REC Spend'!$E164,Inputs_ByYear!$B$60:$B$65,0),)</f>
        <v>20</v>
      </c>
      <c r="D164" s="332" t="str" cm="1">
        <f t="array" ref="D164">INDEX(Inputs_ByYear!$D$69:$D$74, MATCH('ABP REC Spend'!$E164, Inputs_ByYear!$B$69:$B$74,0),)</f>
        <v>n/a</v>
      </c>
      <c r="E164" s="222" t="s">
        <v>248</v>
      </c>
      <c r="F164" s="219" t="s">
        <v>259</v>
      </c>
      <c r="G164" s="219">
        <f t="shared" ref="G164:G184" si="8">VALUE(LEFT(I164, FIND("-", I164)-1))</f>
        <v>2025</v>
      </c>
      <c r="H164" s="219"/>
      <c r="I164" s="227" t="s">
        <v>23</v>
      </c>
      <c r="J164" s="234">
        <v>0</v>
      </c>
      <c r="K164" s="234">
        <v>0</v>
      </c>
      <c r="L164" s="233">
        <f>IF(L$4=$G164+$B164,SUMIFS(INDEX('ABP REC Calc'!$G$75:$AB$138,,MATCH($I164,'ABP REC Calc'!$G$74:$AB$74,0)),'ABP REC Calc'!$C$75:$C$138,'ABP REC Spend'!$E164,'ABP REC Calc'!$B$75:$B$138,'ABP REC Spend'!$F164)/$C164,
IF(AND(K164&gt;0,(L$4-$G164)=(1+$B164)),K164*(1-Inputs_ByYear!$D$4),
(IF(AND((L$4-$G164)&lt;(21+$B164),(L$4-$G164)&gt;(1+$B164)),K164*(1-Inputs_ByYear!$D$4),0))))</f>
        <v>0</v>
      </c>
      <c r="M164" s="233">
        <f>IF(M$4=$G164+$B164,SUMIFS(INDEX('ABP REC Calc'!$G$75:$AB$138,,MATCH($I164,'ABP REC Calc'!$G$74:$AB$74,0)),'ABP REC Calc'!$C$75:$C$138,'ABP REC Spend'!$E164,'ABP REC Calc'!$B$75:$B$138,'ABP REC Spend'!$F164)/$C164,
IF(AND(L164&gt;0,(M$4-$G164)=(1+$B164)),L164*(1-Inputs_ByYear!$D$4),
(IF(AND((M$4-$G164)&lt;(21+$B164),(M$4-$G164)&gt;(1+$B164)),L164*(1-Inputs_ByYear!$D$4),0))))</f>
        <v>11090417.035879005</v>
      </c>
      <c r="N164" s="233">
        <f>IF(N$4=$G164+$B164,SUMIFS(INDEX('ABP REC Calc'!$G$75:$AB$138,,MATCH($I164,'ABP REC Calc'!$G$74:$AB$74,0)),'ABP REC Calc'!$C$75:$C$138,'ABP REC Spend'!$E164,'ABP REC Calc'!$B$75:$B$138,'ABP REC Spend'!$F164)/$C164,
IF(AND(M164&gt;0,(N$4-$G164)=(1+$B164)),M164*(1-Inputs_ByYear!$D$4),
(IF(AND((N$4-$G164)&lt;(21+$B164),(N$4-$G164)&gt;(1+$B164)),M164*(1-Inputs_ByYear!$D$4),0))))</f>
        <v>11034964.950699609</v>
      </c>
      <c r="O164" s="233">
        <f>IF(O$4=$G164+$B164,SUMIFS(INDEX('ABP REC Calc'!$G$75:$AB$138,,MATCH($I164,'ABP REC Calc'!$G$74:$AB$74,0)),'ABP REC Calc'!$C$75:$C$138,'ABP REC Spend'!$E164,'ABP REC Calc'!$B$75:$B$138,'ABP REC Spend'!$F164)/$C164,
IF(AND(N164&gt;0,(O$4-$G164)=(1+$B164)),N164*(1-Inputs_ByYear!$D$4),
(IF(AND((O$4-$G164)&lt;(21+$B164),(O$4-$G164)&gt;(1+$B164)),N164*(1-Inputs_ByYear!$D$4),0))))</f>
        <v>10979790.12594611</v>
      </c>
      <c r="P164" s="233">
        <f>IF(P$4=$G164+$B164,SUMIFS(INDEX('ABP REC Calc'!$G$75:$AB$138,,MATCH($I164,'ABP REC Calc'!$G$74:$AB$74,0)),'ABP REC Calc'!$C$75:$C$138,'ABP REC Spend'!$E164,'ABP REC Calc'!$B$75:$B$138,'ABP REC Spend'!$F164)/$C164,
IF(AND(O164&gt;0,(P$4-$G164)=(1+$B164)),O164*(1-Inputs_ByYear!$D$4),
(IF(AND((P$4-$G164)&lt;(21+$B164),(P$4-$G164)&gt;(1+$B164)),O164*(1-Inputs_ByYear!$D$4),0))))</f>
        <v>10924891.17531638</v>
      </c>
      <c r="Q164" s="233">
        <f>IF(Q$4=$G164+$B164,SUMIFS(INDEX('ABP REC Calc'!$G$75:$AB$138,,MATCH($I164,'ABP REC Calc'!$G$74:$AB$74,0)),'ABP REC Calc'!$C$75:$C$138,'ABP REC Spend'!$E164,'ABP REC Calc'!$B$75:$B$138,'ABP REC Spend'!$F164)/$C164,
IF(AND(P164&gt;0,(Q$4-$G164)=(1+$B164)),P164*(1-Inputs_ByYear!$D$4),
(IF(AND((Q$4-$G164)&lt;(21+$B164),(Q$4-$G164)&gt;(1+$B164)),P164*(1-Inputs_ByYear!$D$4),0))))</f>
        <v>10870266.719439799</v>
      </c>
      <c r="R164" s="233">
        <f>IF(R$4=$G164+$B164,SUMIFS(INDEX('ABP REC Calc'!$G$75:$AB$138,,MATCH($I164,'ABP REC Calc'!$G$74:$AB$74,0)),'ABP REC Calc'!$C$75:$C$138,'ABP REC Spend'!$E164,'ABP REC Calc'!$B$75:$B$138,'ABP REC Spend'!$F164)/$C164,
IF(AND(Q164&gt;0,(R$4-$G164)=(1+$B164)),Q164*(1-Inputs_ByYear!$D$4),
(IF(AND((R$4-$G164)&lt;(21+$B164),(R$4-$G164)&gt;(1+$B164)),Q164*(1-Inputs_ByYear!$D$4),0))))</f>
        <v>10815915.385842601</v>
      </c>
      <c r="S164" s="233">
        <f>IF(S$4=$G164+$B164,SUMIFS(INDEX('ABP REC Calc'!$G$75:$AB$138,,MATCH($I164,'ABP REC Calc'!$G$74:$AB$74,0)),'ABP REC Calc'!$C$75:$C$138,'ABP REC Spend'!$E164,'ABP REC Calc'!$B$75:$B$138,'ABP REC Spend'!$F164)/$C164,
IF(AND(R164&gt;0,(S$4-$G164)=(1+$B164)),R164*(1-Inputs_ByYear!$D$4),
(IF(AND((S$4-$G164)&lt;(21+$B164),(S$4-$G164)&gt;(1+$B164)),R164*(1-Inputs_ByYear!$D$4),0))))</f>
        <v>10761835.808913387</v>
      </c>
      <c r="T164" s="233">
        <f>IF(T$4=$G164+$B164,SUMIFS(INDEX('ABP REC Calc'!$G$75:$AB$138,,MATCH($I164,'ABP REC Calc'!$G$74:$AB$74,0)),'ABP REC Calc'!$C$75:$C$138,'ABP REC Spend'!$E164,'ABP REC Calc'!$B$75:$B$138,'ABP REC Spend'!$F164)/$C164,
IF(AND(S164&gt;0,(T$4-$G164)=(1+$B164)),S164*(1-Inputs_ByYear!$D$4),
(IF(AND((T$4-$G164)&lt;(21+$B164),(T$4-$G164)&gt;(1+$B164)),S164*(1-Inputs_ByYear!$D$4),0))))</f>
        <v>10708026.62986882</v>
      </c>
      <c r="U164" s="233">
        <f>IF(U$4=$G164+$B164,SUMIFS(INDEX('ABP REC Calc'!$G$75:$AB$138,,MATCH($I164,'ABP REC Calc'!$G$74:$AB$74,0)),'ABP REC Calc'!$C$75:$C$138,'ABP REC Spend'!$E164,'ABP REC Calc'!$B$75:$B$138,'ABP REC Spend'!$F164)/$C164,
IF(AND(T164&gt;0,(U$4-$G164)=(1+$B164)),T164*(1-Inputs_ByYear!$D$4),
(IF(AND((U$4-$G164)&lt;(21+$B164),(U$4-$G164)&gt;(1+$B164)),T164*(1-Inputs_ByYear!$D$4),0))))</f>
        <v>10654486.496719476</v>
      </c>
      <c r="V164" s="233">
        <f>IF(V$4=$G164+$B164,SUMIFS(INDEX('ABP REC Calc'!$G$75:$AB$138,,MATCH($I164,'ABP REC Calc'!$G$74:$AB$74,0)),'ABP REC Calc'!$C$75:$C$138,'ABP REC Spend'!$E164,'ABP REC Calc'!$B$75:$B$138,'ABP REC Spend'!$F164)/$C164,
IF(AND(U164&gt;0,(V$4-$G164)=(1+$B164)),U164*(1-Inputs_ByYear!$D$4),
(IF(AND((V$4-$G164)&lt;(21+$B164),(V$4-$G164)&gt;(1+$B164)),U164*(1-Inputs_ByYear!$D$4),0))))</f>
        <v>10601214.064235879</v>
      </c>
      <c r="W164" s="233">
        <f>IF(W$4=$G164+$B164,SUMIFS(INDEX('ABP REC Calc'!$G$75:$AB$138,,MATCH($I164,'ABP REC Calc'!$G$74:$AB$74,0)),'ABP REC Calc'!$C$75:$C$138,'ABP REC Spend'!$E164,'ABP REC Calc'!$B$75:$B$138,'ABP REC Spend'!$F164)/$C164,
IF(AND(V164&gt;0,(W$4-$G164)=(1+$B164)),V164*(1-Inputs_ByYear!$D$4),
(IF(AND((W$4-$G164)&lt;(21+$B164),(W$4-$G164)&gt;(1+$B164)),V164*(1-Inputs_ByYear!$D$4),0))))</f>
        <v>10548207.993914699</v>
      </c>
      <c r="X164" s="233">
        <f>IF(X$4=$G164+$B164,SUMIFS(INDEX('ABP REC Calc'!$G$75:$AB$138,,MATCH($I164,'ABP REC Calc'!$G$74:$AB$74,0)),'ABP REC Calc'!$C$75:$C$138,'ABP REC Spend'!$E164,'ABP REC Calc'!$B$75:$B$138,'ABP REC Spend'!$F164)/$C164,
IF(AND(W164&gt;0,(X$4-$G164)=(1+$B164)),W164*(1-Inputs_ByYear!$D$4),
(IF(AND((X$4-$G164)&lt;(21+$B164),(X$4-$G164)&gt;(1+$B164)),W164*(1-Inputs_ByYear!$D$4),0))))</f>
        <v>10495466.953945126</v>
      </c>
      <c r="Y164" s="233">
        <f>IF(Y$4=$G164+$B164,SUMIFS(INDEX('ABP REC Calc'!$G$75:$AB$138,,MATCH($I164,'ABP REC Calc'!$G$74:$AB$74,0)),'ABP REC Calc'!$C$75:$C$138,'ABP REC Spend'!$E164,'ABP REC Calc'!$B$75:$B$138,'ABP REC Spend'!$F164)/$C164,
IF(AND(X164&gt;0,(Y$4-$G164)=(1+$B164)),X164*(1-Inputs_ByYear!$D$4),
(IF(AND((Y$4-$G164)&lt;(21+$B164),(Y$4-$G164)&gt;(1+$B164)),X164*(1-Inputs_ByYear!$D$4),0))))</f>
        <v>10442989.619175401</v>
      </c>
      <c r="Z164" s="233">
        <f>IF(Z$4=$G164+$B164,SUMIFS(INDEX('ABP REC Calc'!$G$75:$AB$138,,MATCH($I164,'ABP REC Calc'!$G$74:$AB$74,0)),'ABP REC Calc'!$C$75:$C$138,'ABP REC Spend'!$E164,'ABP REC Calc'!$B$75:$B$138,'ABP REC Spend'!$F164)/$C164,
IF(AND(Y164&gt;0,(Z$4-$G164)=(1+$B164)),Y164*(1-Inputs_ByYear!$D$4),
(IF(AND((Z$4-$G164)&lt;(21+$B164),(Z$4-$G164)&gt;(1+$B164)),Y164*(1-Inputs_ByYear!$D$4),0))))</f>
        <v>10390774.671079524</v>
      </c>
      <c r="AA164" s="233">
        <f>IF(AA$4=$G164+$B164,SUMIFS(INDEX('ABP REC Calc'!$G$75:$AB$138,,MATCH($I164,'ABP REC Calc'!$G$74:$AB$74,0)),'ABP REC Calc'!$C$75:$C$138,'ABP REC Spend'!$E164,'ABP REC Calc'!$B$75:$B$138,'ABP REC Spend'!$F164)/$C164,
IF(AND(Z164&gt;0,(AA$4-$G164)=(1+$B164)),Z164*(1-Inputs_ByYear!$D$4),
(IF(AND((AA$4-$G164)&lt;(21+$B164),(AA$4-$G164)&gt;(1+$B164)),Z164*(1-Inputs_ByYear!$D$4),0))))</f>
        <v>10338820.797724126</v>
      </c>
      <c r="AB164" s="233">
        <f>IF(AB$4=$G164+$B164,SUMIFS(INDEX('ABP REC Calc'!$G$75:$AB$138,,MATCH($I164,'ABP REC Calc'!$G$74:$AB$74,0)),'ABP REC Calc'!$C$75:$C$138,'ABP REC Spend'!$E164,'ABP REC Calc'!$B$75:$B$138,'ABP REC Spend'!$F164)/$C164,
IF(AND(AA164&gt;0,(AB$4-$G164)=(1+$B164)),AA164*(1-Inputs_ByYear!$D$4),
(IF(AND((AB$4-$G164)&lt;(21+$B164),(AB$4-$G164)&gt;(1+$B164)),AA164*(1-Inputs_ByYear!$D$4),0))))</f>
        <v>10287126.693735505</v>
      </c>
      <c r="AC164" s="233">
        <f>IF(AC$4=$G164+$B164,SUMIFS(INDEX('ABP REC Calc'!$G$75:$AB$138,,MATCH($I164,'ABP REC Calc'!$G$74:$AB$74,0)),'ABP REC Calc'!$C$75:$C$138,'ABP REC Spend'!$E164,'ABP REC Calc'!$B$75:$B$138,'ABP REC Spend'!$F164)/$C164,
IF(AND(AB164&gt;0,(AC$4-$G164)=(1+$B164)),AB164*(1-Inputs_ByYear!$D$4),
(IF(AND((AC$4-$G164)&lt;(21+$B164),(AC$4-$G164)&gt;(1+$B164)),AB164*(1-Inputs_ByYear!$D$4),0))))</f>
        <v>10235691.060266826</v>
      </c>
      <c r="AD164" s="233">
        <f>IF(AD$4=$G164+$B164,SUMIFS(INDEX('ABP REC Calc'!$G$75:$AB$138,,MATCH($I164,'ABP REC Calc'!$G$74:$AB$74,0)),'ABP REC Calc'!$C$75:$C$138,'ABP REC Spend'!$E164,'ABP REC Calc'!$B$75:$B$138,'ABP REC Spend'!$F164)/$C164,
IF(AND(AC164&gt;0,(AD$4-$G164)=(1+$B164)),AC164*(1-Inputs_ByYear!$D$4),
(IF(AND((AD$4-$G164)&lt;(21+$B164),(AD$4-$G164)&gt;(1+$B164)),AC164*(1-Inputs_ByYear!$D$4),0))))</f>
        <v>10184512.604965491</v>
      </c>
      <c r="AE164" s="233">
        <f>IF(AE$4=$G164+$B164,SUMIFS(INDEX('ABP REC Calc'!$G$75:$AB$138,,MATCH($I164,'ABP REC Calc'!$G$74:$AB$74,0)),'ABP REC Calc'!$C$75:$C$138,'ABP REC Spend'!$E164,'ABP REC Calc'!$B$75:$B$138,'ABP REC Spend'!$F164)/$C164,
IF(AND(AD164&gt;0,(AE$4-$G164)=(1+$B164)),AD164*(1-Inputs_ByYear!$D$4),
(IF(AND((AE$4-$G164)&lt;(21+$B164),(AE$4-$G164)&gt;(1+$B164)),AD164*(1-Inputs_ByYear!$D$4),0))))</f>
        <v>10133590.041940663</v>
      </c>
      <c r="AF164" s="233">
        <f>IF(AF$4=$G164+$B164,SUMIFS(INDEX('ABP REC Calc'!$G$75:$AB$138,,MATCH($I164,'ABP REC Calc'!$G$74:$AB$74,0)),'ABP REC Calc'!$C$75:$C$138,'ABP REC Spend'!$E164,'ABP REC Calc'!$B$75:$B$138,'ABP REC Spend'!$F164)/$C164,
IF(AND(AE164&gt;0,(AF$4-$G164)=(1+$B164)),AE164*(1-Inputs_ByYear!$D$4),
(IF(AND((AF$4-$G164)&lt;(21+$B164),(AF$4-$G164)&gt;(1+$B164)),AE164*(1-Inputs_ByYear!$D$4),0))))</f>
        <v>10082922.09173096</v>
      </c>
      <c r="AG164" s="233">
        <f>IF(AG$4=$G164+$B164,SUMIFS(INDEX('ABP REC Calc'!$G$75:$AB$138,,MATCH($I164,'ABP REC Calc'!$G$74:$AB$74,0)),'ABP REC Calc'!$C$75:$C$138,'ABP REC Spend'!$E164,'ABP REC Calc'!$B$75:$B$138,'ABP REC Spend'!$F164)/$C164,
IF(AND(AF164&gt;0,(AG$4-$G164)=(1+$B164)),AF164*(1-Inputs_ByYear!$D$4),
(IF(AND((AG$4-$G164)&lt;(21+$B164),(AG$4-$G164)&gt;(1+$B164)),AF164*(1-Inputs_ByYear!$D$4),0))))</f>
        <v>10032507.481272304</v>
      </c>
      <c r="AH164" s="233">
        <f>IF(AH$4=$G164+$B164,SUMIFS(INDEX('ABP REC Calc'!$G$75:$AB$138,,MATCH($I164,'ABP REC Calc'!$G$74:$AB$74,0)),'ABP REC Calc'!$C$75:$C$138,'ABP REC Spend'!$E164,'ABP REC Calc'!$B$75:$B$138,'ABP REC Spend'!$F164)/$C164,
IF(AND(AG164&gt;0,(AH$4-$G164)=(1+$B164)),AG164*(1-Inputs_ByYear!$D$4),
(IF(AND((AH$4-$G164)&lt;(21+$B164),(AH$4-$G164)&gt;(1+$B164)),AG164*(1-Inputs_ByYear!$D$4),0))))</f>
        <v>0</v>
      </c>
    </row>
    <row r="165" spans="2:34" ht="14.75" customHeight="1" x14ac:dyDescent="0.25">
      <c r="B165" s="332" cm="1">
        <f t="array" ref="B165">INDEX(Inputs_ByYear!$D$78:$D$83, MATCH('ABP REC Spend'!$E165, Inputs_ByYear!$B$78:$B$83,0),)</f>
        <v>2</v>
      </c>
      <c r="C165" s="332" cm="1">
        <f t="array" ref="C165">INDEX(Inputs_ByYear!$D$60:$D$65, MATCH('ABP REC Spend'!$E165,Inputs_ByYear!$B$60:$B$65,0),)</f>
        <v>20</v>
      </c>
      <c r="D165" s="332" t="str" cm="1">
        <f t="array" ref="D165">INDEX(Inputs_ByYear!$D$69:$D$74, MATCH('ABP REC Spend'!$E165, Inputs_ByYear!$B$69:$B$74,0),)</f>
        <v>n/a</v>
      </c>
      <c r="E165" s="222" t="s">
        <v>248</v>
      </c>
      <c r="F165" s="219" t="s">
        <v>259</v>
      </c>
      <c r="G165" s="219">
        <f t="shared" si="8"/>
        <v>2026</v>
      </c>
      <c r="H165" s="219"/>
      <c r="I165" s="227" t="s">
        <v>24</v>
      </c>
      <c r="J165" s="234">
        <v>0</v>
      </c>
      <c r="K165" s="234">
        <v>0</v>
      </c>
      <c r="L165" s="233">
        <f>IF(L$4=$G165+$B165,SUMIFS(INDEX('ABP REC Calc'!$G$75:$AB$138,,MATCH($I165,'ABP REC Calc'!$G$74:$AB$74,0)),'ABP REC Calc'!$C$75:$C$138,'ABP REC Spend'!$E165,'ABP REC Calc'!$B$75:$B$138,'ABP REC Spend'!$F165)/$C165,
IF(AND(K165&gt;0,(L$4-$G165)=(1+$B165)),K165*(1-Inputs_ByYear!$D$4),
(IF(AND((L$4-$G165)&lt;(21+$B165),(L$4-$G165)&gt;(1+$B165)),K165*(1-Inputs_ByYear!$D$4),0))))</f>
        <v>0</v>
      </c>
      <c r="M165" s="233">
        <f>IF(M$4=$G165+$B165,SUMIFS(INDEX('ABP REC Calc'!$G$75:$AB$138,,MATCH($I165,'ABP REC Calc'!$G$74:$AB$74,0)),'ABP REC Calc'!$C$75:$C$138,'ABP REC Spend'!$E165,'ABP REC Calc'!$B$75:$B$138,'ABP REC Spend'!$F165)/$C165,
IF(AND(L165&gt;0,(M$4-$G165)=(1+$B165)),L165*(1-Inputs_ByYear!$D$4),
(IF(AND((M$4-$G165)&lt;(21+$B165),(M$4-$G165)&gt;(1+$B165)),L165*(1-Inputs_ByYear!$D$4),0))))</f>
        <v>0</v>
      </c>
      <c r="N165" s="233">
        <f>IF(N$4=$G165+$B165,SUMIFS(INDEX('ABP REC Calc'!$G$75:$AB$138,,MATCH($I165,'ABP REC Calc'!$G$74:$AB$74,0)),'ABP REC Calc'!$C$75:$C$138,'ABP REC Spend'!$E165,'ABP REC Calc'!$B$75:$B$138,'ABP REC Spend'!$F165)/$C165,
IF(AND(M165&gt;0,(N$4-$G165)=(1+$B165)),M165*(1-Inputs_ByYear!$D$4),
(IF(AND((N$4-$G165)&lt;(21+$B165),(N$4-$G165)&gt;(1+$B165)),M165*(1-Inputs_ByYear!$D$4),0))))</f>
        <v>4712308.0670826454</v>
      </c>
      <c r="O165" s="233">
        <f>IF(O$4=$G165+$B165,SUMIFS(INDEX('ABP REC Calc'!$G$75:$AB$138,,MATCH($I165,'ABP REC Calc'!$G$74:$AB$74,0)),'ABP REC Calc'!$C$75:$C$138,'ABP REC Spend'!$E165,'ABP REC Calc'!$B$75:$B$138,'ABP REC Spend'!$F165)/$C165,
IF(AND(N165&gt;0,(O$4-$G165)=(1+$B165)),N165*(1-Inputs_ByYear!$D$4),
(IF(AND((O$4-$G165)&lt;(21+$B165),(O$4-$G165)&gt;(1+$B165)),N165*(1-Inputs_ByYear!$D$4),0))))</f>
        <v>4688746.5267472323</v>
      </c>
      <c r="P165" s="233">
        <f>IF(P$4=$G165+$B165,SUMIFS(INDEX('ABP REC Calc'!$G$75:$AB$138,,MATCH($I165,'ABP REC Calc'!$G$74:$AB$74,0)),'ABP REC Calc'!$C$75:$C$138,'ABP REC Spend'!$E165,'ABP REC Calc'!$B$75:$B$138,'ABP REC Spend'!$F165)/$C165,
IF(AND(O165&gt;0,(P$4-$G165)=(1+$B165)),O165*(1-Inputs_ByYear!$D$4),
(IF(AND((P$4-$G165)&lt;(21+$B165),(P$4-$G165)&gt;(1+$B165)),O165*(1-Inputs_ByYear!$D$4),0))))</f>
        <v>4665302.7941134963</v>
      </c>
      <c r="Q165" s="233">
        <f>IF(Q$4=$G165+$B165,SUMIFS(INDEX('ABP REC Calc'!$G$75:$AB$138,,MATCH($I165,'ABP REC Calc'!$G$74:$AB$74,0)),'ABP REC Calc'!$C$75:$C$138,'ABP REC Spend'!$E165,'ABP REC Calc'!$B$75:$B$138,'ABP REC Spend'!$F165)/$C165,
IF(AND(P165&gt;0,(Q$4-$G165)=(1+$B165)),P165*(1-Inputs_ByYear!$D$4),
(IF(AND((Q$4-$G165)&lt;(21+$B165),(Q$4-$G165)&gt;(1+$B165)),P165*(1-Inputs_ByYear!$D$4),0))))</f>
        <v>4641976.2801429285</v>
      </c>
      <c r="R165" s="233">
        <f>IF(R$4=$G165+$B165,SUMIFS(INDEX('ABP REC Calc'!$G$75:$AB$138,,MATCH($I165,'ABP REC Calc'!$G$74:$AB$74,0)),'ABP REC Calc'!$C$75:$C$138,'ABP REC Spend'!$E165,'ABP REC Calc'!$B$75:$B$138,'ABP REC Spend'!$F165)/$C165,
IF(AND(Q165&gt;0,(R$4-$G165)=(1+$B165)),Q165*(1-Inputs_ByYear!$D$4),
(IF(AND((R$4-$G165)&lt;(21+$B165),(R$4-$G165)&gt;(1+$B165)),Q165*(1-Inputs_ByYear!$D$4),0))))</f>
        <v>4618766.3987422138</v>
      </c>
      <c r="S165" s="233">
        <f>IF(S$4=$G165+$B165,SUMIFS(INDEX('ABP REC Calc'!$G$75:$AB$138,,MATCH($I165,'ABP REC Calc'!$G$74:$AB$74,0)),'ABP REC Calc'!$C$75:$C$138,'ABP REC Spend'!$E165,'ABP REC Calc'!$B$75:$B$138,'ABP REC Spend'!$F165)/$C165,
IF(AND(R165&gt;0,(S$4-$G165)=(1+$B165)),R165*(1-Inputs_ByYear!$D$4),
(IF(AND((S$4-$G165)&lt;(21+$B165),(S$4-$G165)&gt;(1+$B165)),R165*(1-Inputs_ByYear!$D$4),0))))</f>
        <v>4595672.5667485027</v>
      </c>
      <c r="T165" s="233">
        <f>IF(T$4=$G165+$B165,SUMIFS(INDEX('ABP REC Calc'!$G$75:$AB$138,,MATCH($I165,'ABP REC Calc'!$G$74:$AB$74,0)),'ABP REC Calc'!$C$75:$C$138,'ABP REC Spend'!$E165,'ABP REC Calc'!$B$75:$B$138,'ABP REC Spend'!$F165)/$C165,
IF(AND(S165&gt;0,(T$4-$G165)=(1+$B165)),S165*(1-Inputs_ByYear!$D$4),
(IF(AND((T$4-$G165)&lt;(21+$B165),(T$4-$G165)&gt;(1+$B165)),S165*(1-Inputs_ByYear!$D$4),0))))</f>
        <v>4572694.2039147597</v>
      </c>
      <c r="U165" s="233">
        <f>IF(U$4=$G165+$B165,SUMIFS(INDEX('ABP REC Calc'!$G$75:$AB$138,,MATCH($I165,'ABP REC Calc'!$G$74:$AB$74,0)),'ABP REC Calc'!$C$75:$C$138,'ABP REC Spend'!$E165,'ABP REC Calc'!$B$75:$B$138,'ABP REC Spend'!$F165)/$C165,
IF(AND(T165&gt;0,(U$4-$G165)=(1+$B165)),T165*(1-Inputs_ByYear!$D$4),
(IF(AND((U$4-$G165)&lt;(21+$B165),(U$4-$G165)&gt;(1+$B165)),T165*(1-Inputs_ByYear!$D$4),0))))</f>
        <v>4549830.7328951862</v>
      </c>
      <c r="V165" s="233">
        <f>IF(V$4=$G165+$B165,SUMIFS(INDEX('ABP REC Calc'!$G$75:$AB$138,,MATCH($I165,'ABP REC Calc'!$G$74:$AB$74,0)),'ABP REC Calc'!$C$75:$C$138,'ABP REC Spend'!$E165,'ABP REC Calc'!$B$75:$B$138,'ABP REC Spend'!$F165)/$C165,
IF(AND(U165&gt;0,(V$4-$G165)=(1+$B165)),U165*(1-Inputs_ByYear!$D$4),
(IF(AND((V$4-$G165)&lt;(21+$B165),(V$4-$G165)&gt;(1+$B165)),U165*(1-Inputs_ByYear!$D$4),0))))</f>
        <v>4527081.5792307099</v>
      </c>
      <c r="W165" s="233">
        <f>IF(W$4=$G165+$B165,SUMIFS(INDEX('ABP REC Calc'!$G$75:$AB$138,,MATCH($I165,'ABP REC Calc'!$G$74:$AB$74,0)),'ABP REC Calc'!$C$75:$C$138,'ABP REC Spend'!$E165,'ABP REC Calc'!$B$75:$B$138,'ABP REC Spend'!$F165)/$C165,
IF(AND(V165&gt;0,(W$4-$G165)=(1+$B165)),V165*(1-Inputs_ByYear!$D$4),
(IF(AND((W$4-$G165)&lt;(21+$B165),(W$4-$G165)&gt;(1+$B165)),V165*(1-Inputs_ByYear!$D$4),0))))</f>
        <v>4504446.1713345563</v>
      </c>
      <c r="X165" s="233">
        <f>IF(X$4=$G165+$B165,SUMIFS(INDEX('ABP REC Calc'!$G$75:$AB$138,,MATCH($I165,'ABP REC Calc'!$G$74:$AB$74,0)),'ABP REC Calc'!$C$75:$C$138,'ABP REC Spend'!$E165,'ABP REC Calc'!$B$75:$B$138,'ABP REC Spend'!$F165)/$C165,
IF(AND(W165&gt;0,(X$4-$G165)=(1+$B165)),W165*(1-Inputs_ByYear!$D$4),
(IF(AND((X$4-$G165)&lt;(21+$B165),(X$4-$G165)&gt;(1+$B165)),W165*(1-Inputs_ByYear!$D$4),0))))</f>
        <v>4481923.9404778834</v>
      </c>
      <c r="Y165" s="233">
        <f>IF(Y$4=$G165+$B165,SUMIFS(INDEX('ABP REC Calc'!$G$75:$AB$138,,MATCH($I165,'ABP REC Calc'!$G$74:$AB$74,0)),'ABP REC Calc'!$C$75:$C$138,'ABP REC Spend'!$E165,'ABP REC Calc'!$B$75:$B$138,'ABP REC Spend'!$F165)/$C165,
IF(AND(X165&gt;0,(Y$4-$G165)=(1+$B165)),X165*(1-Inputs_ByYear!$D$4),
(IF(AND((Y$4-$G165)&lt;(21+$B165),(Y$4-$G165)&gt;(1+$B165)),X165*(1-Inputs_ByYear!$D$4),0))))</f>
        <v>4459514.320775494</v>
      </c>
      <c r="Z165" s="233">
        <f>IF(Z$4=$G165+$B165,SUMIFS(INDEX('ABP REC Calc'!$G$75:$AB$138,,MATCH($I165,'ABP REC Calc'!$G$74:$AB$74,0)),'ABP REC Calc'!$C$75:$C$138,'ABP REC Spend'!$E165,'ABP REC Calc'!$B$75:$B$138,'ABP REC Spend'!$F165)/$C165,
IF(AND(Y165&gt;0,(Z$4-$G165)=(1+$B165)),Y165*(1-Inputs_ByYear!$D$4),
(IF(AND((Z$4-$G165)&lt;(21+$B165),(Z$4-$G165)&gt;(1+$B165)),Y165*(1-Inputs_ByYear!$D$4),0))))</f>
        <v>4437216.7491716165</v>
      </c>
      <c r="AA165" s="233">
        <f>IF(AA$4=$G165+$B165,SUMIFS(INDEX('ABP REC Calc'!$G$75:$AB$138,,MATCH($I165,'ABP REC Calc'!$G$74:$AB$74,0)),'ABP REC Calc'!$C$75:$C$138,'ABP REC Spend'!$E165,'ABP REC Calc'!$B$75:$B$138,'ABP REC Spend'!$F165)/$C165,
IF(AND(Z165&gt;0,(AA$4-$G165)=(1+$B165)),Z165*(1-Inputs_ByYear!$D$4),
(IF(AND((AA$4-$G165)&lt;(21+$B165),(AA$4-$G165)&gt;(1+$B165)),Z165*(1-Inputs_ByYear!$D$4),0))))</f>
        <v>4415030.6654257588</v>
      </c>
      <c r="AB165" s="233">
        <f>IF(AB$4=$G165+$B165,SUMIFS(INDEX('ABP REC Calc'!$G$75:$AB$138,,MATCH($I165,'ABP REC Calc'!$G$74:$AB$74,0)),'ABP REC Calc'!$C$75:$C$138,'ABP REC Spend'!$E165,'ABP REC Calc'!$B$75:$B$138,'ABP REC Spend'!$F165)/$C165,
IF(AND(AA165&gt;0,(AB$4-$G165)=(1+$B165)),AA165*(1-Inputs_ByYear!$D$4),
(IF(AND((AB$4-$G165)&lt;(21+$B165),(AB$4-$G165)&gt;(1+$B165)),AA165*(1-Inputs_ByYear!$D$4),0))))</f>
        <v>4392955.51209863</v>
      </c>
      <c r="AC165" s="233">
        <f>IF(AC$4=$G165+$B165,SUMIFS(INDEX('ABP REC Calc'!$G$75:$AB$138,,MATCH($I165,'ABP REC Calc'!$G$74:$AB$74,0)),'ABP REC Calc'!$C$75:$C$138,'ABP REC Spend'!$E165,'ABP REC Calc'!$B$75:$B$138,'ABP REC Spend'!$F165)/$C165,
IF(AND(AB165&gt;0,(AC$4-$G165)=(1+$B165)),AB165*(1-Inputs_ByYear!$D$4),
(IF(AND((AC$4-$G165)&lt;(21+$B165),(AC$4-$G165)&gt;(1+$B165)),AB165*(1-Inputs_ByYear!$D$4),0))))</f>
        <v>4370990.734538137</v>
      </c>
      <c r="AD165" s="233">
        <f>IF(AD$4=$G165+$B165,SUMIFS(INDEX('ABP REC Calc'!$G$75:$AB$138,,MATCH($I165,'ABP REC Calc'!$G$74:$AB$74,0)),'ABP REC Calc'!$C$75:$C$138,'ABP REC Spend'!$E165,'ABP REC Calc'!$B$75:$B$138,'ABP REC Spend'!$F165)/$C165,
IF(AND(AC165&gt;0,(AD$4-$G165)=(1+$B165)),AC165*(1-Inputs_ByYear!$D$4),
(IF(AND((AD$4-$G165)&lt;(21+$B165),(AD$4-$G165)&gt;(1+$B165)),AC165*(1-Inputs_ByYear!$D$4),0))))</f>
        <v>4349135.7808654467</v>
      </c>
      <c r="AE165" s="233">
        <f>IF(AE$4=$G165+$B165,SUMIFS(INDEX('ABP REC Calc'!$G$75:$AB$138,,MATCH($I165,'ABP REC Calc'!$G$74:$AB$74,0)),'ABP REC Calc'!$C$75:$C$138,'ABP REC Spend'!$E165,'ABP REC Calc'!$B$75:$B$138,'ABP REC Spend'!$F165)/$C165,
IF(AND(AD165&gt;0,(AE$4-$G165)=(1+$B165)),AD165*(1-Inputs_ByYear!$D$4),
(IF(AND((AE$4-$G165)&lt;(21+$B165),(AE$4-$G165)&gt;(1+$B165)),AD165*(1-Inputs_ByYear!$D$4),0))))</f>
        <v>4327390.1019611191</v>
      </c>
      <c r="AF165" s="233">
        <f>IF(AF$4=$G165+$B165,SUMIFS(INDEX('ABP REC Calc'!$G$75:$AB$138,,MATCH($I165,'ABP REC Calc'!$G$74:$AB$74,0)),'ABP REC Calc'!$C$75:$C$138,'ABP REC Spend'!$E165,'ABP REC Calc'!$B$75:$B$138,'ABP REC Spend'!$F165)/$C165,
IF(AND(AE165&gt;0,(AF$4-$G165)=(1+$B165)),AE165*(1-Inputs_ByYear!$D$4),
(IF(AND((AF$4-$G165)&lt;(21+$B165),(AF$4-$G165)&gt;(1+$B165)),AE165*(1-Inputs_ByYear!$D$4),0))))</f>
        <v>4305753.1514513139</v>
      </c>
      <c r="AG165" s="233">
        <f>IF(AG$4=$G165+$B165,SUMIFS(INDEX('ABP REC Calc'!$G$75:$AB$138,,MATCH($I165,'ABP REC Calc'!$G$74:$AB$74,0)),'ABP REC Calc'!$C$75:$C$138,'ABP REC Spend'!$E165,'ABP REC Calc'!$B$75:$B$138,'ABP REC Spend'!$F165)/$C165,
IF(AND(AF165&gt;0,(AG$4-$G165)=(1+$B165)),AF165*(1-Inputs_ByYear!$D$4),
(IF(AND((AG$4-$G165)&lt;(21+$B165),(AG$4-$G165)&gt;(1+$B165)),AF165*(1-Inputs_ByYear!$D$4),0))))</f>
        <v>4284224.3856940577</v>
      </c>
      <c r="AH165" s="233">
        <f>IF(AH$4=$G165+$B165,SUMIFS(INDEX('ABP REC Calc'!$G$75:$AB$138,,MATCH($I165,'ABP REC Calc'!$G$74:$AB$74,0)),'ABP REC Calc'!$C$75:$C$138,'ABP REC Spend'!$E165,'ABP REC Calc'!$B$75:$B$138,'ABP REC Spend'!$F165)/$C165,
IF(AND(AG165&gt;0,(AH$4-$G165)=(1+$B165)),AG165*(1-Inputs_ByYear!$D$4),
(IF(AND((AH$4-$G165)&lt;(21+$B165),(AH$4-$G165)&gt;(1+$B165)),AG165*(1-Inputs_ByYear!$D$4),0))))</f>
        <v>4262803.2637655875</v>
      </c>
    </row>
    <row r="166" spans="2:34" ht="14.75" customHeight="1" x14ac:dyDescent="0.25">
      <c r="B166" s="332" cm="1">
        <f t="array" ref="B166">INDEX(Inputs_ByYear!$D$78:$D$83, MATCH('ABP REC Spend'!$E166, Inputs_ByYear!$B$78:$B$83,0),)</f>
        <v>2</v>
      </c>
      <c r="C166" s="332" cm="1">
        <f t="array" ref="C166">INDEX(Inputs_ByYear!$D$60:$D$65, MATCH('ABP REC Spend'!$E166,Inputs_ByYear!$B$60:$B$65,0),)</f>
        <v>20</v>
      </c>
      <c r="D166" s="332" t="str" cm="1">
        <f t="array" ref="D166">INDEX(Inputs_ByYear!$D$69:$D$74, MATCH('ABP REC Spend'!$E166, Inputs_ByYear!$B$69:$B$74,0),)</f>
        <v>n/a</v>
      </c>
      <c r="E166" s="222" t="s">
        <v>248</v>
      </c>
      <c r="F166" s="219" t="s">
        <v>259</v>
      </c>
      <c r="G166" s="219">
        <f t="shared" si="8"/>
        <v>2027</v>
      </c>
      <c r="H166" s="219"/>
      <c r="I166" s="227" t="s">
        <v>25</v>
      </c>
      <c r="J166" s="234">
        <v>0</v>
      </c>
      <c r="K166" s="234">
        <v>0</v>
      </c>
      <c r="L166" s="233">
        <f>IF(L$4=$G166+$B166,SUMIFS(INDEX('ABP REC Calc'!$G$75:$AB$138,,MATCH($I166,'ABP REC Calc'!$G$74:$AB$74,0)),'ABP REC Calc'!$C$75:$C$138,'ABP REC Spend'!$E166,'ABP REC Calc'!$B$75:$B$138,'ABP REC Spend'!$F166)/$C166,
IF(AND(K166&gt;0,(L$4-$G166)=(1+$B166)),K166*(1-Inputs_ByYear!$D$4),
(IF(AND((L$4-$G166)&lt;(21+$B166),(L$4-$G166)&gt;(1+$B166)),K166*(1-Inputs_ByYear!$D$4),0))))</f>
        <v>0</v>
      </c>
      <c r="M166" s="233">
        <f>IF(M$4=$G166+$B166,SUMIFS(INDEX('ABP REC Calc'!$G$75:$AB$138,,MATCH($I166,'ABP REC Calc'!$G$74:$AB$74,0)),'ABP REC Calc'!$C$75:$C$138,'ABP REC Spend'!$E166,'ABP REC Calc'!$B$75:$B$138,'ABP REC Spend'!$F166)/$C166,
IF(AND(L166&gt;0,(M$4-$G166)=(1+$B166)),L166*(1-Inputs_ByYear!$D$4),
(IF(AND((M$4-$G166)&lt;(21+$B166),(M$4-$G166)&gt;(1+$B166)),L166*(1-Inputs_ByYear!$D$4),0))))</f>
        <v>0</v>
      </c>
      <c r="N166" s="233">
        <f>IF(N$4=$G166+$B166,SUMIFS(INDEX('ABP REC Calc'!$G$75:$AB$138,,MATCH($I166,'ABP REC Calc'!$G$74:$AB$74,0)),'ABP REC Calc'!$C$75:$C$138,'ABP REC Spend'!$E166,'ABP REC Calc'!$B$75:$B$138,'ABP REC Spend'!$F166)/$C166,
IF(AND(M166&gt;0,(N$4-$G166)=(1+$B166)),M166*(1-Inputs_ByYear!$D$4),
(IF(AND((N$4-$G166)&lt;(21+$B166),(N$4-$G166)&gt;(1+$B166)),M166*(1-Inputs_ByYear!$D$4),0))))</f>
        <v>0</v>
      </c>
      <c r="O166" s="233">
        <f>IF(O$4=$G166+$B166,SUMIFS(INDEX('ABP REC Calc'!$G$75:$AB$138,,MATCH($I166,'ABP REC Calc'!$G$74:$AB$74,0)),'ABP REC Calc'!$C$75:$C$138,'ABP REC Spend'!$E166,'ABP REC Calc'!$B$75:$B$138,'ABP REC Spend'!$F166)/$C166,
IF(AND(N166&gt;0,(O$4-$G166)=(1+$B166)),N166*(1-Inputs_ByYear!$D$4),
(IF(AND((O$4-$G166)&lt;(21+$B166),(O$4-$G166)&gt;(1+$B166)),N166*(1-Inputs_ByYear!$D$4),0))))</f>
        <v>5497692.7449297514</v>
      </c>
      <c r="P166" s="233">
        <f>IF(P$4=$G166+$B166,SUMIFS(INDEX('ABP REC Calc'!$G$75:$AB$138,,MATCH($I166,'ABP REC Calc'!$G$74:$AB$74,0)),'ABP REC Calc'!$C$75:$C$138,'ABP REC Spend'!$E166,'ABP REC Calc'!$B$75:$B$138,'ABP REC Spend'!$F166)/$C166,
IF(AND(O166&gt;0,(P$4-$G166)=(1+$B166)),O166*(1-Inputs_ByYear!$D$4),
(IF(AND((P$4-$G166)&lt;(21+$B166),(P$4-$G166)&gt;(1+$B166)),O166*(1-Inputs_ByYear!$D$4),0))))</f>
        <v>5470204.2812051028</v>
      </c>
      <c r="Q166" s="233">
        <f>IF(Q$4=$G166+$B166,SUMIFS(INDEX('ABP REC Calc'!$G$75:$AB$138,,MATCH($I166,'ABP REC Calc'!$G$74:$AB$74,0)),'ABP REC Calc'!$C$75:$C$138,'ABP REC Spend'!$E166,'ABP REC Calc'!$B$75:$B$138,'ABP REC Spend'!$F166)/$C166,
IF(AND(P166&gt;0,(Q$4-$G166)=(1+$B166)),P166*(1-Inputs_ByYear!$D$4),
(IF(AND((Q$4-$G166)&lt;(21+$B166),(Q$4-$G166)&gt;(1+$B166)),P166*(1-Inputs_ByYear!$D$4),0))))</f>
        <v>5442853.2597990772</v>
      </c>
      <c r="R166" s="233">
        <f>IF(R$4=$G166+$B166,SUMIFS(INDEX('ABP REC Calc'!$G$75:$AB$138,,MATCH($I166,'ABP REC Calc'!$G$74:$AB$74,0)),'ABP REC Calc'!$C$75:$C$138,'ABP REC Spend'!$E166,'ABP REC Calc'!$B$75:$B$138,'ABP REC Spend'!$F166)/$C166,
IF(AND(Q166&gt;0,(R$4-$G166)=(1+$B166)),Q166*(1-Inputs_ByYear!$D$4),
(IF(AND((R$4-$G166)&lt;(21+$B166),(R$4-$G166)&gt;(1+$B166)),Q166*(1-Inputs_ByYear!$D$4),0))))</f>
        <v>5415638.9935000818</v>
      </c>
      <c r="S166" s="233">
        <f>IF(S$4=$G166+$B166,SUMIFS(INDEX('ABP REC Calc'!$G$75:$AB$138,,MATCH($I166,'ABP REC Calc'!$G$74:$AB$74,0)),'ABP REC Calc'!$C$75:$C$138,'ABP REC Spend'!$E166,'ABP REC Calc'!$B$75:$B$138,'ABP REC Spend'!$F166)/$C166,
IF(AND(R166&gt;0,(S$4-$G166)=(1+$B166)),R166*(1-Inputs_ByYear!$D$4),
(IF(AND((S$4-$G166)&lt;(21+$B166),(S$4-$G166)&gt;(1+$B166)),R166*(1-Inputs_ByYear!$D$4),0))))</f>
        <v>5388560.798532581</v>
      </c>
      <c r="T166" s="233">
        <f>IF(T$4=$G166+$B166,SUMIFS(INDEX('ABP REC Calc'!$G$75:$AB$138,,MATCH($I166,'ABP REC Calc'!$G$74:$AB$74,0)),'ABP REC Calc'!$C$75:$C$138,'ABP REC Spend'!$E166,'ABP REC Calc'!$B$75:$B$138,'ABP REC Spend'!$F166)/$C166,
IF(AND(S166&gt;0,(T$4-$G166)=(1+$B166)),S166*(1-Inputs_ByYear!$D$4),
(IF(AND((T$4-$G166)&lt;(21+$B166),(T$4-$G166)&gt;(1+$B166)),S166*(1-Inputs_ByYear!$D$4),0))))</f>
        <v>5361617.9945399184</v>
      </c>
      <c r="U166" s="233">
        <f>IF(U$4=$G166+$B166,SUMIFS(INDEX('ABP REC Calc'!$G$75:$AB$138,,MATCH($I166,'ABP REC Calc'!$G$74:$AB$74,0)),'ABP REC Calc'!$C$75:$C$138,'ABP REC Spend'!$E166,'ABP REC Calc'!$B$75:$B$138,'ABP REC Spend'!$F166)/$C166,
IF(AND(T166&gt;0,(U$4-$G166)=(1+$B166)),T166*(1-Inputs_ByYear!$D$4),
(IF(AND((U$4-$G166)&lt;(21+$B166),(U$4-$G166)&gt;(1+$B166)),T166*(1-Inputs_ByYear!$D$4),0))))</f>
        <v>5334809.9045672184</v>
      </c>
      <c r="V166" s="233">
        <f>IF(V$4=$G166+$B166,SUMIFS(INDEX('ABP REC Calc'!$G$75:$AB$138,,MATCH($I166,'ABP REC Calc'!$G$74:$AB$74,0)),'ABP REC Calc'!$C$75:$C$138,'ABP REC Spend'!$E166,'ABP REC Calc'!$B$75:$B$138,'ABP REC Spend'!$F166)/$C166,
IF(AND(U166&gt;0,(V$4-$G166)=(1+$B166)),U166*(1-Inputs_ByYear!$D$4),
(IF(AND((V$4-$G166)&lt;(21+$B166),(V$4-$G166)&gt;(1+$B166)),U166*(1-Inputs_ByYear!$D$4),0))))</f>
        <v>5308135.8550443826</v>
      </c>
      <c r="W166" s="233">
        <f>IF(W$4=$G166+$B166,SUMIFS(INDEX('ABP REC Calc'!$G$75:$AB$138,,MATCH($I166,'ABP REC Calc'!$G$74:$AB$74,0)),'ABP REC Calc'!$C$75:$C$138,'ABP REC Spend'!$E166,'ABP REC Calc'!$B$75:$B$138,'ABP REC Spend'!$F166)/$C166,
IF(AND(V166&gt;0,(W$4-$G166)=(1+$B166)),V166*(1-Inputs_ByYear!$D$4),
(IF(AND((W$4-$G166)&lt;(21+$B166),(W$4-$G166)&gt;(1+$B166)),V166*(1-Inputs_ByYear!$D$4),0))))</f>
        <v>5281595.1757691605</v>
      </c>
      <c r="X166" s="233">
        <f>IF(X$4=$G166+$B166,SUMIFS(INDEX('ABP REC Calc'!$G$75:$AB$138,,MATCH($I166,'ABP REC Calc'!$G$74:$AB$74,0)),'ABP REC Calc'!$C$75:$C$138,'ABP REC Spend'!$E166,'ABP REC Calc'!$B$75:$B$138,'ABP REC Spend'!$F166)/$C166,
IF(AND(W166&gt;0,(X$4-$G166)=(1+$B166)),W166*(1-Inputs_ByYear!$D$4),
(IF(AND((X$4-$G166)&lt;(21+$B166),(X$4-$G166)&gt;(1+$B166)),W166*(1-Inputs_ByYear!$D$4),0))))</f>
        <v>5255187.1998903146</v>
      </c>
      <c r="Y166" s="233">
        <f>IF(Y$4=$G166+$B166,SUMIFS(INDEX('ABP REC Calc'!$G$75:$AB$138,,MATCH($I166,'ABP REC Calc'!$G$74:$AB$74,0)),'ABP REC Calc'!$C$75:$C$138,'ABP REC Spend'!$E166,'ABP REC Calc'!$B$75:$B$138,'ABP REC Spend'!$F166)/$C166,
IF(AND(X166&gt;0,(Y$4-$G166)=(1+$B166)),X166*(1-Inputs_ByYear!$D$4),
(IF(AND((Y$4-$G166)&lt;(21+$B166),(Y$4-$G166)&gt;(1+$B166)),X166*(1-Inputs_ByYear!$D$4),0))))</f>
        <v>5228911.2638908634</v>
      </c>
      <c r="Z166" s="233">
        <f>IF(Z$4=$G166+$B166,SUMIFS(INDEX('ABP REC Calc'!$G$75:$AB$138,,MATCH($I166,'ABP REC Calc'!$G$74:$AB$74,0)),'ABP REC Calc'!$C$75:$C$138,'ABP REC Spend'!$E166,'ABP REC Calc'!$B$75:$B$138,'ABP REC Spend'!$F166)/$C166,
IF(AND(Y166&gt;0,(Z$4-$G166)=(1+$B166)),Y166*(1-Inputs_ByYear!$D$4),
(IF(AND((Z$4-$G166)&lt;(21+$B166),(Z$4-$G166)&gt;(1+$B166)),Y166*(1-Inputs_ByYear!$D$4),0))))</f>
        <v>5202766.7075714087</v>
      </c>
      <c r="AA166" s="233">
        <f>IF(AA$4=$G166+$B166,SUMIFS(INDEX('ABP REC Calc'!$G$75:$AB$138,,MATCH($I166,'ABP REC Calc'!$G$74:$AB$74,0)),'ABP REC Calc'!$C$75:$C$138,'ABP REC Spend'!$E166,'ABP REC Calc'!$B$75:$B$138,'ABP REC Spend'!$F166)/$C166,
IF(AND(Z166&gt;0,(AA$4-$G166)=(1+$B166)),Z166*(1-Inputs_ByYear!$D$4),
(IF(AND((AA$4-$G166)&lt;(21+$B166),(AA$4-$G166)&gt;(1+$B166)),Z166*(1-Inputs_ByYear!$D$4),0))))</f>
        <v>5176752.8740335517</v>
      </c>
      <c r="AB166" s="233">
        <f>IF(AB$4=$G166+$B166,SUMIFS(INDEX('ABP REC Calc'!$G$75:$AB$138,,MATCH($I166,'ABP REC Calc'!$G$74:$AB$74,0)),'ABP REC Calc'!$C$75:$C$138,'ABP REC Spend'!$E166,'ABP REC Calc'!$B$75:$B$138,'ABP REC Spend'!$F166)/$C166,
IF(AND(AA166&gt;0,(AB$4-$G166)=(1+$B166)),AA166*(1-Inputs_ByYear!$D$4),
(IF(AND((AB$4-$G166)&lt;(21+$B166),(AB$4-$G166)&gt;(1+$B166)),AA166*(1-Inputs_ByYear!$D$4),0))))</f>
        <v>5150869.109663384</v>
      </c>
      <c r="AC166" s="233">
        <f>IF(AC$4=$G166+$B166,SUMIFS(INDEX('ABP REC Calc'!$G$75:$AB$138,,MATCH($I166,'ABP REC Calc'!$G$74:$AB$74,0)),'ABP REC Calc'!$C$75:$C$138,'ABP REC Spend'!$E166,'ABP REC Calc'!$B$75:$B$138,'ABP REC Spend'!$F166)/$C166,
IF(AND(AB166&gt;0,(AC$4-$G166)=(1+$B166)),AB166*(1-Inputs_ByYear!$D$4),
(IF(AND((AC$4-$G166)&lt;(21+$B166),(AC$4-$G166)&gt;(1+$B166)),AB166*(1-Inputs_ByYear!$D$4),0))))</f>
        <v>5125114.7641150672</v>
      </c>
      <c r="AD166" s="233">
        <f>IF(AD$4=$G166+$B166,SUMIFS(INDEX('ABP REC Calc'!$G$75:$AB$138,,MATCH($I166,'ABP REC Calc'!$G$74:$AB$74,0)),'ABP REC Calc'!$C$75:$C$138,'ABP REC Spend'!$E166,'ABP REC Calc'!$B$75:$B$138,'ABP REC Spend'!$F166)/$C166,
IF(AND(AC166&gt;0,(AD$4-$G166)=(1+$B166)),AC166*(1-Inputs_ByYear!$D$4),
(IF(AND((AD$4-$G166)&lt;(21+$B166),(AD$4-$G166)&gt;(1+$B166)),AC166*(1-Inputs_ByYear!$D$4),0))))</f>
        <v>5099489.1902944921</v>
      </c>
      <c r="AE166" s="233">
        <f>IF(AE$4=$G166+$B166,SUMIFS(INDEX('ABP REC Calc'!$G$75:$AB$138,,MATCH($I166,'ABP REC Calc'!$G$74:$AB$74,0)),'ABP REC Calc'!$C$75:$C$138,'ABP REC Spend'!$E166,'ABP REC Calc'!$B$75:$B$138,'ABP REC Spend'!$F166)/$C166,
IF(AND(AD166&gt;0,(AE$4-$G166)=(1+$B166)),AD166*(1-Inputs_ByYear!$D$4),
(IF(AND((AE$4-$G166)&lt;(21+$B166),(AE$4-$G166)&gt;(1+$B166)),AD166*(1-Inputs_ByYear!$D$4),0))))</f>
        <v>5073991.74434302</v>
      </c>
      <c r="AF166" s="233">
        <f>IF(AF$4=$G166+$B166,SUMIFS(INDEX('ABP REC Calc'!$G$75:$AB$138,,MATCH($I166,'ABP REC Calc'!$G$74:$AB$74,0)),'ABP REC Calc'!$C$75:$C$138,'ABP REC Spend'!$E166,'ABP REC Calc'!$B$75:$B$138,'ABP REC Spend'!$F166)/$C166,
IF(AND(AE166&gt;0,(AF$4-$G166)=(1+$B166)),AE166*(1-Inputs_ByYear!$D$4),
(IF(AND((AF$4-$G166)&lt;(21+$B166),(AF$4-$G166)&gt;(1+$B166)),AE166*(1-Inputs_ByYear!$D$4),0))))</f>
        <v>5048621.785621305</v>
      </c>
      <c r="AG166" s="233">
        <f>IF(AG$4=$G166+$B166,SUMIFS(INDEX('ABP REC Calc'!$G$75:$AB$138,,MATCH($I166,'ABP REC Calc'!$G$74:$AB$74,0)),'ABP REC Calc'!$C$75:$C$138,'ABP REC Spend'!$E166,'ABP REC Calc'!$B$75:$B$138,'ABP REC Spend'!$F166)/$C166,
IF(AND(AF166&gt;0,(AG$4-$G166)=(1+$B166)),AF166*(1-Inputs_ByYear!$D$4),
(IF(AND((AG$4-$G166)&lt;(21+$B166),(AG$4-$G166)&gt;(1+$B166)),AF166*(1-Inputs_ByYear!$D$4),0))))</f>
        <v>5023378.6766931983</v>
      </c>
      <c r="AH166" s="233">
        <f>IF(AH$4=$G166+$B166,SUMIFS(INDEX('ABP REC Calc'!$G$75:$AB$138,,MATCH($I166,'ABP REC Calc'!$G$74:$AB$74,0)),'ABP REC Calc'!$C$75:$C$138,'ABP REC Spend'!$E166,'ABP REC Calc'!$B$75:$B$138,'ABP REC Spend'!$F166)/$C166,
IF(AND(AG166&gt;0,(AH$4-$G166)=(1+$B166)),AG166*(1-Inputs_ByYear!$D$4),
(IF(AND((AH$4-$G166)&lt;(21+$B166),(AH$4-$G166)&gt;(1+$B166)),AG166*(1-Inputs_ByYear!$D$4),0))))</f>
        <v>4998261.7833097326</v>
      </c>
    </row>
    <row r="167" spans="2:34" ht="14.75" customHeight="1" x14ac:dyDescent="0.25">
      <c r="B167" s="332" cm="1">
        <f t="array" ref="B167">INDEX(Inputs_ByYear!$D$78:$D$83, MATCH('ABP REC Spend'!$E167, Inputs_ByYear!$B$78:$B$83,0),)</f>
        <v>2</v>
      </c>
      <c r="C167" s="332" cm="1">
        <f t="array" ref="C167">INDEX(Inputs_ByYear!$D$60:$D$65, MATCH('ABP REC Spend'!$E167,Inputs_ByYear!$B$60:$B$65,0),)</f>
        <v>20</v>
      </c>
      <c r="D167" s="332" t="str" cm="1">
        <f t="array" ref="D167">INDEX(Inputs_ByYear!$D$69:$D$74, MATCH('ABP REC Spend'!$E167, Inputs_ByYear!$B$69:$B$74,0),)</f>
        <v>n/a</v>
      </c>
      <c r="E167" s="222" t="s">
        <v>248</v>
      </c>
      <c r="F167" s="219" t="s">
        <v>259</v>
      </c>
      <c r="G167" s="219">
        <f t="shared" si="8"/>
        <v>2028</v>
      </c>
      <c r="H167" s="219"/>
      <c r="I167" s="227" t="s">
        <v>26</v>
      </c>
      <c r="J167" s="234">
        <v>0</v>
      </c>
      <c r="K167" s="234">
        <v>0</v>
      </c>
      <c r="L167" s="233">
        <f>IF(L$4=$G167+$B167,SUMIFS(INDEX('ABP REC Calc'!$G$75:$AB$138,,MATCH($I167,'ABP REC Calc'!$G$74:$AB$74,0)),'ABP REC Calc'!$C$75:$C$138,'ABP REC Spend'!$E167,'ABP REC Calc'!$B$75:$B$138,'ABP REC Spend'!$F167)/$C167,
IF(AND(K167&gt;0,(L$4-$G167)=(1+$B167)),K167*(1-Inputs_ByYear!$D$4),
(IF(AND((L$4-$G167)&lt;(21+$B167),(L$4-$G167)&gt;(1+$B167)),K167*(1-Inputs_ByYear!$D$4),0))))</f>
        <v>0</v>
      </c>
      <c r="M167" s="233">
        <f>IF(M$4=$G167+$B167,SUMIFS(INDEX('ABP REC Calc'!$G$75:$AB$138,,MATCH($I167,'ABP REC Calc'!$G$74:$AB$74,0)),'ABP REC Calc'!$C$75:$C$138,'ABP REC Spend'!$E167,'ABP REC Calc'!$B$75:$B$138,'ABP REC Spend'!$F167)/$C167,
IF(AND(L167&gt;0,(M$4-$G167)=(1+$B167)),L167*(1-Inputs_ByYear!$D$4),
(IF(AND((M$4-$G167)&lt;(21+$B167),(M$4-$G167)&gt;(1+$B167)),L167*(1-Inputs_ByYear!$D$4),0))))</f>
        <v>0</v>
      </c>
      <c r="N167" s="233">
        <f>IF(N$4=$G167+$B167,SUMIFS(INDEX('ABP REC Calc'!$G$75:$AB$138,,MATCH($I167,'ABP REC Calc'!$G$74:$AB$74,0)),'ABP REC Calc'!$C$75:$C$138,'ABP REC Spend'!$E167,'ABP REC Calc'!$B$75:$B$138,'ABP REC Spend'!$F167)/$C167,
IF(AND(M167&gt;0,(N$4-$G167)=(1+$B167)),M167*(1-Inputs_ByYear!$D$4),
(IF(AND((N$4-$G167)&lt;(21+$B167),(N$4-$G167)&gt;(1+$B167)),M167*(1-Inputs_ByYear!$D$4),0))))</f>
        <v>0</v>
      </c>
      <c r="O167" s="233">
        <f>IF(O$4=$G167+$B167,SUMIFS(INDEX('ABP REC Calc'!$G$75:$AB$138,,MATCH($I167,'ABP REC Calc'!$G$74:$AB$74,0)),'ABP REC Calc'!$C$75:$C$138,'ABP REC Spend'!$E167,'ABP REC Calc'!$B$75:$B$138,'ABP REC Spend'!$F167)/$C167,
IF(AND(N167&gt;0,(O$4-$G167)=(1+$B167)),N167*(1-Inputs_ByYear!$D$4),
(IF(AND((O$4-$G167)&lt;(21+$B167),(O$4-$G167)&gt;(1+$B167)),N167*(1-Inputs_ByYear!$D$4),0))))</f>
        <v>0</v>
      </c>
      <c r="P167" s="233">
        <f>IF(P$4=$G167+$B167,SUMIFS(INDEX('ABP REC Calc'!$G$75:$AB$138,,MATCH($I167,'ABP REC Calc'!$G$74:$AB$74,0)),'ABP REC Calc'!$C$75:$C$138,'ABP REC Spend'!$E167,'ABP REC Calc'!$B$75:$B$138,'ABP REC Spend'!$F167)/$C167,
IF(AND(O167&gt;0,(P$4-$G167)=(1+$B167)),O167*(1-Inputs_ByYear!$D$4),
(IF(AND((P$4-$G167)&lt;(21+$B167),(P$4-$G167)&gt;(1+$B167)),O167*(1-Inputs_ByYear!$D$4),0))))</f>
        <v>5442715.8174804533</v>
      </c>
      <c r="Q167" s="233">
        <f>IF(Q$4=$G167+$B167,SUMIFS(INDEX('ABP REC Calc'!$G$75:$AB$138,,MATCH($I167,'ABP REC Calc'!$G$74:$AB$74,0)),'ABP REC Calc'!$C$75:$C$138,'ABP REC Spend'!$E167,'ABP REC Calc'!$B$75:$B$138,'ABP REC Spend'!$F167)/$C167,
IF(AND(P167&gt;0,(Q$4-$G167)=(1+$B167)),P167*(1-Inputs_ByYear!$D$4),
(IF(AND((Q$4-$G167)&lt;(21+$B167),(Q$4-$G167)&gt;(1+$B167)),P167*(1-Inputs_ByYear!$D$4),0))))</f>
        <v>5415502.2383930506</v>
      </c>
      <c r="R167" s="233">
        <f>IF(R$4=$G167+$B167,SUMIFS(INDEX('ABP REC Calc'!$G$75:$AB$138,,MATCH($I167,'ABP REC Calc'!$G$74:$AB$74,0)),'ABP REC Calc'!$C$75:$C$138,'ABP REC Spend'!$E167,'ABP REC Calc'!$B$75:$B$138,'ABP REC Spend'!$F167)/$C167,
IF(AND(Q167&gt;0,(R$4-$G167)=(1+$B167)),Q167*(1-Inputs_ByYear!$D$4),
(IF(AND((R$4-$G167)&lt;(21+$B167),(R$4-$G167)&gt;(1+$B167)),Q167*(1-Inputs_ByYear!$D$4),0))))</f>
        <v>5388424.7272010855</v>
      </c>
      <c r="S167" s="233">
        <f>IF(S$4=$G167+$B167,SUMIFS(INDEX('ABP REC Calc'!$G$75:$AB$138,,MATCH($I167,'ABP REC Calc'!$G$74:$AB$74,0)),'ABP REC Calc'!$C$75:$C$138,'ABP REC Spend'!$E167,'ABP REC Calc'!$B$75:$B$138,'ABP REC Spend'!$F167)/$C167,
IF(AND(R167&gt;0,(S$4-$G167)=(1+$B167)),R167*(1-Inputs_ByYear!$D$4),
(IF(AND((S$4-$G167)&lt;(21+$B167),(S$4-$G167)&gt;(1+$B167)),R167*(1-Inputs_ByYear!$D$4),0))))</f>
        <v>5361482.6035650801</v>
      </c>
      <c r="T167" s="233">
        <f>IF(T$4=$G167+$B167,SUMIFS(INDEX('ABP REC Calc'!$G$75:$AB$138,,MATCH($I167,'ABP REC Calc'!$G$74:$AB$74,0)),'ABP REC Calc'!$C$75:$C$138,'ABP REC Spend'!$E167,'ABP REC Calc'!$B$75:$B$138,'ABP REC Spend'!$F167)/$C167,
IF(AND(S167&gt;0,(T$4-$G167)=(1+$B167)),S167*(1-Inputs_ByYear!$D$4),
(IF(AND((T$4-$G167)&lt;(21+$B167),(T$4-$G167)&gt;(1+$B167)),S167*(1-Inputs_ByYear!$D$4),0))))</f>
        <v>5334675.1905472549</v>
      </c>
      <c r="U167" s="233">
        <f>IF(U$4=$G167+$B167,SUMIFS(INDEX('ABP REC Calc'!$G$75:$AB$138,,MATCH($I167,'ABP REC Calc'!$G$74:$AB$74,0)),'ABP REC Calc'!$C$75:$C$138,'ABP REC Spend'!$E167,'ABP REC Calc'!$B$75:$B$138,'ABP REC Spend'!$F167)/$C167,
IF(AND(T167&gt;0,(U$4-$G167)=(1+$B167)),T167*(1-Inputs_ByYear!$D$4),
(IF(AND((U$4-$G167)&lt;(21+$B167),(U$4-$G167)&gt;(1+$B167)),T167*(1-Inputs_ByYear!$D$4),0))))</f>
        <v>5308001.8145945184</v>
      </c>
      <c r="V167" s="233">
        <f>IF(V$4=$G167+$B167,SUMIFS(INDEX('ABP REC Calc'!$G$75:$AB$138,,MATCH($I167,'ABP REC Calc'!$G$74:$AB$74,0)),'ABP REC Calc'!$C$75:$C$138,'ABP REC Spend'!$E167,'ABP REC Calc'!$B$75:$B$138,'ABP REC Spend'!$F167)/$C167,
IF(AND(U167&gt;0,(V$4-$G167)=(1+$B167)),U167*(1-Inputs_ByYear!$D$4),
(IF(AND((V$4-$G167)&lt;(21+$B167),(V$4-$G167)&gt;(1+$B167)),U167*(1-Inputs_ByYear!$D$4),0))))</f>
        <v>5281461.8055215459</v>
      </c>
      <c r="W167" s="233">
        <f>IF(W$4=$G167+$B167,SUMIFS(INDEX('ABP REC Calc'!$G$75:$AB$138,,MATCH($I167,'ABP REC Calc'!$G$74:$AB$74,0)),'ABP REC Calc'!$C$75:$C$138,'ABP REC Spend'!$E167,'ABP REC Calc'!$B$75:$B$138,'ABP REC Spend'!$F167)/$C167,
IF(AND(V167&gt;0,(W$4-$G167)=(1+$B167)),V167*(1-Inputs_ByYear!$D$4),
(IF(AND((W$4-$G167)&lt;(21+$B167),(W$4-$G167)&gt;(1+$B167)),V167*(1-Inputs_ByYear!$D$4),0))))</f>
        <v>5255054.4964939384</v>
      </c>
      <c r="X167" s="233">
        <f>IF(X$4=$G167+$B167,SUMIFS(INDEX('ABP REC Calc'!$G$75:$AB$138,,MATCH($I167,'ABP REC Calc'!$G$74:$AB$74,0)),'ABP REC Calc'!$C$75:$C$138,'ABP REC Spend'!$E167,'ABP REC Calc'!$B$75:$B$138,'ABP REC Spend'!$F167)/$C167,
IF(AND(W167&gt;0,(X$4-$G167)=(1+$B167)),W167*(1-Inputs_ByYear!$D$4),
(IF(AND((X$4-$G167)&lt;(21+$B167),(X$4-$G167)&gt;(1+$B167)),W167*(1-Inputs_ByYear!$D$4),0))))</f>
        <v>5228779.2240114687</v>
      </c>
      <c r="Y167" s="233">
        <f>IF(Y$4=$G167+$B167,SUMIFS(INDEX('ABP REC Calc'!$G$75:$AB$138,,MATCH($I167,'ABP REC Calc'!$G$74:$AB$74,0)),'ABP REC Calc'!$C$75:$C$138,'ABP REC Spend'!$E167,'ABP REC Calc'!$B$75:$B$138,'ABP REC Spend'!$F167)/$C167,
IF(AND(X167&gt;0,(Y$4-$G167)=(1+$B167)),X167*(1-Inputs_ByYear!$D$4),
(IF(AND((Y$4-$G167)&lt;(21+$B167),(Y$4-$G167)&gt;(1+$B167)),X167*(1-Inputs_ByYear!$D$4),0))))</f>
        <v>5202635.3278914113</v>
      </c>
      <c r="Z167" s="233">
        <f>IF(Z$4=$G167+$B167,SUMIFS(INDEX('ABP REC Calc'!$G$75:$AB$138,,MATCH($I167,'ABP REC Calc'!$G$74:$AB$74,0)),'ABP REC Calc'!$C$75:$C$138,'ABP REC Spend'!$E167,'ABP REC Calc'!$B$75:$B$138,'ABP REC Spend'!$F167)/$C167,
IF(AND(Y167&gt;0,(Z$4-$G167)=(1+$B167)),Y167*(1-Inputs_ByYear!$D$4),
(IF(AND((Z$4-$G167)&lt;(21+$B167),(Z$4-$G167)&gt;(1+$B167)),Y167*(1-Inputs_ByYear!$D$4),0))))</f>
        <v>5176622.151251954</v>
      </c>
      <c r="AA167" s="233">
        <f>IF(AA$4=$G167+$B167,SUMIFS(INDEX('ABP REC Calc'!$G$75:$AB$138,,MATCH($I167,'ABP REC Calc'!$G$74:$AB$74,0)),'ABP REC Calc'!$C$75:$C$138,'ABP REC Spend'!$E167,'ABP REC Calc'!$B$75:$B$138,'ABP REC Spend'!$F167)/$C167,
IF(AND(Z167&gt;0,(AA$4-$G167)=(1+$B167)),Z167*(1-Inputs_ByYear!$D$4),
(IF(AND((AA$4-$G167)&lt;(21+$B167),(AA$4-$G167)&gt;(1+$B167)),Z167*(1-Inputs_ByYear!$D$4),0))))</f>
        <v>5150739.0404956946</v>
      </c>
      <c r="AB167" s="233">
        <f>IF(AB$4=$G167+$B167,SUMIFS(INDEX('ABP REC Calc'!$G$75:$AB$138,,MATCH($I167,'ABP REC Calc'!$G$74:$AB$74,0)),'ABP REC Calc'!$C$75:$C$138,'ABP REC Spend'!$E167,'ABP REC Calc'!$B$75:$B$138,'ABP REC Spend'!$F167)/$C167,
IF(AND(AA167&gt;0,(AB$4-$G167)=(1+$B167)),AA167*(1-Inputs_ByYear!$D$4),
(IF(AND((AB$4-$G167)&lt;(21+$B167),(AB$4-$G167)&gt;(1+$B167)),AA167*(1-Inputs_ByYear!$D$4),0))))</f>
        <v>5124985.3452932164</v>
      </c>
      <c r="AC167" s="233">
        <f>IF(AC$4=$G167+$B167,SUMIFS(INDEX('ABP REC Calc'!$G$75:$AB$138,,MATCH($I167,'ABP REC Calc'!$G$74:$AB$74,0)),'ABP REC Calc'!$C$75:$C$138,'ABP REC Spend'!$E167,'ABP REC Calc'!$B$75:$B$138,'ABP REC Spend'!$F167)/$C167,
IF(AND(AB167&gt;0,(AC$4-$G167)=(1+$B167)),AB167*(1-Inputs_ByYear!$D$4),
(IF(AND((AC$4-$G167)&lt;(21+$B167),(AC$4-$G167)&gt;(1+$B167)),AB167*(1-Inputs_ByYear!$D$4),0))))</f>
        <v>5099360.4185667504</v>
      </c>
      <c r="AD167" s="233">
        <f>IF(AD$4=$G167+$B167,SUMIFS(INDEX('ABP REC Calc'!$G$75:$AB$138,,MATCH($I167,'ABP REC Calc'!$G$74:$AB$74,0)),'ABP REC Calc'!$C$75:$C$138,'ABP REC Spend'!$E167,'ABP REC Calc'!$B$75:$B$138,'ABP REC Spend'!$F167)/$C167,
IF(AND(AC167&gt;0,(AD$4-$G167)=(1+$B167)),AC167*(1-Inputs_ByYear!$D$4),
(IF(AND((AD$4-$G167)&lt;(21+$B167),(AD$4-$G167)&gt;(1+$B167)),AC167*(1-Inputs_ByYear!$D$4),0))))</f>
        <v>5073863.6164739169</v>
      </c>
      <c r="AE167" s="233">
        <f>IF(AE$4=$G167+$B167,SUMIFS(INDEX('ABP REC Calc'!$G$75:$AB$138,,MATCH($I167,'ABP REC Calc'!$G$74:$AB$74,0)),'ABP REC Calc'!$C$75:$C$138,'ABP REC Spend'!$E167,'ABP REC Calc'!$B$75:$B$138,'ABP REC Spend'!$F167)/$C167,
IF(AND(AD167&gt;0,(AE$4-$G167)=(1+$B167)),AD167*(1-Inputs_ByYear!$D$4),
(IF(AND((AE$4-$G167)&lt;(21+$B167),(AE$4-$G167)&gt;(1+$B167)),AD167*(1-Inputs_ByYear!$D$4),0))))</f>
        <v>5048494.2983915471</v>
      </c>
      <c r="AF167" s="233">
        <f>IF(AF$4=$G167+$B167,SUMIFS(INDEX('ABP REC Calc'!$G$75:$AB$138,,MATCH($I167,'ABP REC Calc'!$G$74:$AB$74,0)),'ABP REC Calc'!$C$75:$C$138,'ABP REC Spend'!$E167,'ABP REC Calc'!$B$75:$B$138,'ABP REC Spend'!$F167)/$C167,
IF(AND(AE167&gt;0,(AF$4-$G167)=(1+$B167)),AE167*(1-Inputs_ByYear!$D$4),
(IF(AND((AF$4-$G167)&lt;(21+$B167),(AF$4-$G167)&gt;(1+$B167)),AE167*(1-Inputs_ByYear!$D$4),0))))</f>
        <v>5023251.826899589</v>
      </c>
      <c r="AG167" s="233">
        <f>IF(AG$4=$G167+$B167,SUMIFS(INDEX('ABP REC Calc'!$G$75:$AB$138,,MATCH($I167,'ABP REC Calc'!$G$74:$AB$74,0)),'ABP REC Calc'!$C$75:$C$138,'ABP REC Spend'!$E167,'ABP REC Calc'!$B$75:$B$138,'ABP REC Spend'!$F167)/$C167,
IF(AND(AF167&gt;0,(AG$4-$G167)=(1+$B167)),AF167*(1-Inputs_ByYear!$D$4),
(IF(AND((AG$4-$G167)&lt;(21+$B167),(AG$4-$G167)&gt;(1+$B167)),AF167*(1-Inputs_ByYear!$D$4),0))))</f>
        <v>4998135.5677650906</v>
      </c>
      <c r="AH167" s="233">
        <f>IF(AH$4=$G167+$B167,SUMIFS(INDEX('ABP REC Calc'!$G$75:$AB$138,,MATCH($I167,'ABP REC Calc'!$G$74:$AB$74,0)),'ABP REC Calc'!$C$75:$C$138,'ABP REC Spend'!$E167,'ABP REC Calc'!$B$75:$B$138,'ABP REC Spend'!$F167)/$C167,
IF(AND(AG167&gt;0,(AH$4-$G167)=(1+$B167)),AG167*(1-Inputs_ByYear!$D$4),
(IF(AND((AH$4-$G167)&lt;(21+$B167),(AH$4-$G167)&gt;(1+$B167)),AG167*(1-Inputs_ByYear!$D$4),0))))</f>
        <v>4973144.889926265</v>
      </c>
    </row>
    <row r="168" spans="2:34" ht="14.75" customHeight="1" x14ac:dyDescent="0.25">
      <c r="B168" s="332" cm="1">
        <f t="array" ref="B168">INDEX(Inputs_ByYear!$D$78:$D$83, MATCH('ABP REC Spend'!$E168, Inputs_ByYear!$B$78:$B$83,0),)</f>
        <v>2</v>
      </c>
      <c r="C168" s="332" cm="1">
        <f t="array" ref="C168">INDEX(Inputs_ByYear!$D$60:$D$65, MATCH('ABP REC Spend'!$E168,Inputs_ByYear!$B$60:$B$65,0),)</f>
        <v>20</v>
      </c>
      <c r="D168" s="332" t="str" cm="1">
        <f t="array" ref="D168">INDEX(Inputs_ByYear!$D$69:$D$74, MATCH('ABP REC Spend'!$E168, Inputs_ByYear!$B$69:$B$74,0),)</f>
        <v>n/a</v>
      </c>
      <c r="E168" s="222" t="s">
        <v>248</v>
      </c>
      <c r="F168" s="219" t="s">
        <v>259</v>
      </c>
      <c r="G168" s="219">
        <f t="shared" si="8"/>
        <v>2029</v>
      </c>
      <c r="H168" s="219"/>
      <c r="I168" s="227" t="s">
        <v>27</v>
      </c>
      <c r="J168" s="234">
        <v>0</v>
      </c>
      <c r="K168" s="234">
        <v>0</v>
      </c>
      <c r="L168" s="233">
        <f>IF(L$4=$G168+$B168,SUMIFS(INDEX('ABP REC Calc'!$G$75:$AB$138,,MATCH($I168,'ABP REC Calc'!$G$74:$AB$74,0)),'ABP REC Calc'!$C$75:$C$138,'ABP REC Spend'!$E168,'ABP REC Calc'!$B$75:$B$138,'ABP REC Spend'!$F168)/$C168,
IF(AND(K168&gt;0,(L$4-$G168)=(1+$B168)),K168*(1-Inputs_ByYear!$D$4),
(IF(AND((L$4-$G168)&lt;(21+$B168),(L$4-$G168)&gt;(1+$B168)),K168*(1-Inputs_ByYear!$D$4),0))))</f>
        <v>0</v>
      </c>
      <c r="M168" s="233">
        <f>IF(M$4=$G168+$B168,SUMIFS(INDEX('ABP REC Calc'!$G$75:$AB$138,,MATCH($I168,'ABP REC Calc'!$G$74:$AB$74,0)),'ABP REC Calc'!$C$75:$C$138,'ABP REC Spend'!$E168,'ABP REC Calc'!$B$75:$B$138,'ABP REC Spend'!$F168)/$C168,
IF(AND(L168&gt;0,(M$4-$G168)=(1+$B168)),L168*(1-Inputs_ByYear!$D$4),
(IF(AND((M$4-$G168)&lt;(21+$B168),(M$4-$G168)&gt;(1+$B168)),L168*(1-Inputs_ByYear!$D$4),0))))</f>
        <v>0</v>
      </c>
      <c r="N168" s="233">
        <f>IF(N$4=$G168+$B168,SUMIFS(INDEX('ABP REC Calc'!$G$75:$AB$138,,MATCH($I168,'ABP REC Calc'!$G$74:$AB$74,0)),'ABP REC Calc'!$C$75:$C$138,'ABP REC Spend'!$E168,'ABP REC Calc'!$B$75:$B$138,'ABP REC Spend'!$F168)/$C168,
IF(AND(M168&gt;0,(N$4-$G168)=(1+$B168)),M168*(1-Inputs_ByYear!$D$4),
(IF(AND((N$4-$G168)&lt;(21+$B168),(N$4-$G168)&gt;(1+$B168)),M168*(1-Inputs_ByYear!$D$4),0))))</f>
        <v>0</v>
      </c>
      <c r="O168" s="233">
        <f>IF(O$4=$G168+$B168,SUMIFS(INDEX('ABP REC Calc'!$G$75:$AB$138,,MATCH($I168,'ABP REC Calc'!$G$74:$AB$74,0)),'ABP REC Calc'!$C$75:$C$138,'ABP REC Spend'!$E168,'ABP REC Calc'!$B$75:$B$138,'ABP REC Spend'!$F168)/$C168,
IF(AND(N168&gt;0,(O$4-$G168)=(1+$B168)),N168*(1-Inputs_ByYear!$D$4),
(IF(AND((O$4-$G168)&lt;(21+$B168),(O$4-$G168)&gt;(1+$B168)),N168*(1-Inputs_ByYear!$D$4),0))))</f>
        <v>0</v>
      </c>
      <c r="P168" s="233">
        <f>IF(P$4=$G168+$B168,SUMIFS(INDEX('ABP REC Calc'!$G$75:$AB$138,,MATCH($I168,'ABP REC Calc'!$G$74:$AB$74,0)),'ABP REC Calc'!$C$75:$C$138,'ABP REC Spend'!$E168,'ABP REC Calc'!$B$75:$B$138,'ABP REC Spend'!$F168)/$C168,
IF(AND(O168&gt;0,(P$4-$G168)=(1+$B168)),O168*(1-Inputs_ByYear!$D$4),
(IF(AND((P$4-$G168)&lt;(21+$B168),(P$4-$G168)&gt;(1+$B168)),O168*(1-Inputs_ByYear!$D$4),0))))</f>
        <v>0</v>
      </c>
      <c r="Q168" s="233">
        <f>IF(Q$4=$G168+$B168,SUMIFS(INDEX('ABP REC Calc'!$G$75:$AB$138,,MATCH($I168,'ABP REC Calc'!$G$74:$AB$74,0)),'ABP REC Calc'!$C$75:$C$138,'ABP REC Spend'!$E168,'ABP REC Calc'!$B$75:$B$138,'ABP REC Spend'!$F168)/$C168,
IF(AND(P168&gt;0,(Q$4-$G168)=(1+$B168)),P168*(1-Inputs_ByYear!$D$4),
(IF(AND((Q$4-$G168)&lt;(21+$B168),(Q$4-$G168)&gt;(1+$B168)),P168*(1-Inputs_ByYear!$D$4),0))))</f>
        <v>6465946.3911667801</v>
      </c>
      <c r="R168" s="233">
        <f>IF(R$4=$G168+$B168,SUMIFS(INDEX('ABP REC Calc'!$G$75:$AB$138,,MATCH($I168,'ABP REC Calc'!$G$74:$AB$74,0)),'ABP REC Calc'!$C$75:$C$138,'ABP REC Spend'!$E168,'ABP REC Calc'!$B$75:$B$138,'ABP REC Spend'!$F168)/$C168,
IF(AND(Q168&gt;0,(R$4-$G168)=(1+$B168)),Q168*(1-Inputs_ByYear!$D$4),
(IF(AND((R$4-$G168)&lt;(21+$B168),(R$4-$G168)&gt;(1+$B168)),Q168*(1-Inputs_ByYear!$D$4),0))))</f>
        <v>6433616.6592109464</v>
      </c>
      <c r="S168" s="233">
        <f>IF(S$4=$G168+$B168,SUMIFS(INDEX('ABP REC Calc'!$G$75:$AB$138,,MATCH($I168,'ABP REC Calc'!$G$74:$AB$74,0)),'ABP REC Calc'!$C$75:$C$138,'ABP REC Spend'!$E168,'ABP REC Calc'!$B$75:$B$138,'ABP REC Spend'!$F168)/$C168,
IF(AND(R168&gt;0,(S$4-$G168)=(1+$B168)),R168*(1-Inputs_ByYear!$D$4),
(IF(AND((S$4-$G168)&lt;(21+$B168),(S$4-$G168)&gt;(1+$B168)),R168*(1-Inputs_ByYear!$D$4),0))))</f>
        <v>6401448.5759148914</v>
      </c>
      <c r="T168" s="233">
        <f>IF(T$4=$G168+$B168,SUMIFS(INDEX('ABP REC Calc'!$G$75:$AB$138,,MATCH($I168,'ABP REC Calc'!$G$74:$AB$74,0)),'ABP REC Calc'!$C$75:$C$138,'ABP REC Spend'!$E168,'ABP REC Calc'!$B$75:$B$138,'ABP REC Spend'!$F168)/$C168,
IF(AND(S168&gt;0,(T$4-$G168)=(1+$B168)),S168*(1-Inputs_ByYear!$D$4),
(IF(AND((T$4-$G168)&lt;(21+$B168),(T$4-$G168)&gt;(1+$B168)),S168*(1-Inputs_ByYear!$D$4),0))))</f>
        <v>6369441.3330353172</v>
      </c>
      <c r="U168" s="233">
        <f>IF(U$4=$G168+$B168,SUMIFS(INDEX('ABP REC Calc'!$G$75:$AB$138,,MATCH($I168,'ABP REC Calc'!$G$74:$AB$74,0)),'ABP REC Calc'!$C$75:$C$138,'ABP REC Spend'!$E168,'ABP REC Calc'!$B$75:$B$138,'ABP REC Spend'!$F168)/$C168,
IF(AND(T168&gt;0,(U$4-$G168)=(1+$B168)),T168*(1-Inputs_ByYear!$D$4),
(IF(AND((U$4-$G168)&lt;(21+$B168),(U$4-$G168)&gt;(1+$B168)),T168*(1-Inputs_ByYear!$D$4),0))))</f>
        <v>6337594.1263701404</v>
      </c>
      <c r="V168" s="233">
        <f>IF(V$4=$G168+$B168,SUMIFS(INDEX('ABP REC Calc'!$G$75:$AB$138,,MATCH($I168,'ABP REC Calc'!$G$74:$AB$74,0)),'ABP REC Calc'!$C$75:$C$138,'ABP REC Spend'!$E168,'ABP REC Calc'!$B$75:$B$138,'ABP REC Spend'!$F168)/$C168,
IF(AND(U168&gt;0,(V$4-$G168)=(1+$B168)),U168*(1-Inputs_ByYear!$D$4),
(IF(AND((V$4-$G168)&lt;(21+$B168),(V$4-$G168)&gt;(1+$B168)),U168*(1-Inputs_ByYear!$D$4),0))))</f>
        <v>6305906.1557382895</v>
      </c>
      <c r="W168" s="233">
        <f>IF(W$4=$G168+$B168,SUMIFS(INDEX('ABP REC Calc'!$G$75:$AB$138,,MATCH($I168,'ABP REC Calc'!$G$74:$AB$74,0)),'ABP REC Calc'!$C$75:$C$138,'ABP REC Spend'!$E168,'ABP REC Calc'!$B$75:$B$138,'ABP REC Spend'!$F168)/$C168,
IF(AND(V168&gt;0,(W$4-$G168)=(1+$B168)),V168*(1-Inputs_ByYear!$D$4),
(IF(AND((W$4-$G168)&lt;(21+$B168),(W$4-$G168)&gt;(1+$B168)),V168*(1-Inputs_ByYear!$D$4),0))))</f>
        <v>6274376.6249595983</v>
      </c>
      <c r="X168" s="233">
        <f>IF(X$4=$G168+$B168,SUMIFS(INDEX('ABP REC Calc'!$G$75:$AB$138,,MATCH($I168,'ABP REC Calc'!$G$74:$AB$74,0)),'ABP REC Calc'!$C$75:$C$138,'ABP REC Spend'!$E168,'ABP REC Calc'!$B$75:$B$138,'ABP REC Spend'!$F168)/$C168,
IF(AND(W168&gt;0,(X$4-$G168)=(1+$B168)),W168*(1-Inputs_ByYear!$D$4),
(IF(AND((X$4-$G168)&lt;(21+$B168),(X$4-$G168)&gt;(1+$B168)),W168*(1-Inputs_ByYear!$D$4),0))))</f>
        <v>6243004.7418348007</v>
      </c>
      <c r="Y168" s="233">
        <f>IF(Y$4=$G168+$B168,SUMIFS(INDEX('ABP REC Calc'!$G$75:$AB$138,,MATCH($I168,'ABP REC Calc'!$G$74:$AB$74,0)),'ABP REC Calc'!$C$75:$C$138,'ABP REC Spend'!$E168,'ABP REC Calc'!$B$75:$B$138,'ABP REC Spend'!$F168)/$C168,
IF(AND(X168&gt;0,(Y$4-$G168)=(1+$B168)),X168*(1-Inputs_ByYear!$D$4),
(IF(AND((Y$4-$G168)&lt;(21+$B168),(Y$4-$G168)&gt;(1+$B168)),X168*(1-Inputs_ByYear!$D$4),0))))</f>
        <v>6211789.7181256264</v>
      </c>
      <c r="Z168" s="233">
        <f>IF(Z$4=$G168+$B168,SUMIFS(INDEX('ABP REC Calc'!$G$75:$AB$138,,MATCH($I168,'ABP REC Calc'!$G$74:$AB$74,0)),'ABP REC Calc'!$C$75:$C$138,'ABP REC Spend'!$E168,'ABP REC Calc'!$B$75:$B$138,'ABP REC Spend'!$F168)/$C168,
IF(AND(Y168&gt;0,(Z$4-$G168)=(1+$B168)),Y168*(1-Inputs_ByYear!$D$4),
(IF(AND((Z$4-$G168)&lt;(21+$B168),(Z$4-$G168)&gt;(1+$B168)),Y168*(1-Inputs_ByYear!$D$4),0))))</f>
        <v>6180730.7695349986</v>
      </c>
      <c r="AA168" s="233">
        <f>IF(AA$4=$G168+$B168,SUMIFS(INDEX('ABP REC Calc'!$G$75:$AB$138,,MATCH($I168,'ABP REC Calc'!$G$74:$AB$74,0)),'ABP REC Calc'!$C$75:$C$138,'ABP REC Spend'!$E168,'ABP REC Calc'!$B$75:$B$138,'ABP REC Spend'!$F168)/$C168,
IF(AND(Z168&gt;0,(AA$4-$G168)=(1+$B168)),Z168*(1-Inputs_ByYear!$D$4),
(IF(AND((AA$4-$G168)&lt;(21+$B168),(AA$4-$G168)&gt;(1+$B168)),Z168*(1-Inputs_ByYear!$D$4),0))))</f>
        <v>6149827.1156873237</v>
      </c>
      <c r="AB168" s="233">
        <f>IF(AB$4=$G168+$B168,SUMIFS(INDEX('ABP REC Calc'!$G$75:$AB$138,,MATCH($I168,'ABP REC Calc'!$G$74:$AB$74,0)),'ABP REC Calc'!$C$75:$C$138,'ABP REC Spend'!$E168,'ABP REC Calc'!$B$75:$B$138,'ABP REC Spend'!$F168)/$C168,
IF(AND(AA168&gt;0,(AB$4-$G168)=(1+$B168)),AA168*(1-Inputs_ByYear!$D$4),
(IF(AND((AB$4-$G168)&lt;(21+$B168),(AB$4-$G168)&gt;(1+$B168)),AA168*(1-Inputs_ByYear!$D$4),0))))</f>
        <v>6119077.980108887</v>
      </c>
      <c r="AC168" s="233">
        <f>IF(AC$4=$G168+$B168,SUMIFS(INDEX('ABP REC Calc'!$G$75:$AB$138,,MATCH($I168,'ABP REC Calc'!$G$74:$AB$74,0)),'ABP REC Calc'!$C$75:$C$138,'ABP REC Spend'!$E168,'ABP REC Calc'!$B$75:$B$138,'ABP REC Spend'!$F168)/$C168,
IF(AND(AB168&gt;0,(AC$4-$G168)=(1+$B168)),AB168*(1-Inputs_ByYear!$D$4),
(IF(AND((AC$4-$G168)&lt;(21+$B168),(AC$4-$G168)&gt;(1+$B168)),AB168*(1-Inputs_ByYear!$D$4),0))))</f>
        <v>6088482.5902083423</v>
      </c>
      <c r="AD168" s="233">
        <f>IF(AD$4=$G168+$B168,SUMIFS(INDEX('ABP REC Calc'!$G$75:$AB$138,,MATCH($I168,'ABP REC Calc'!$G$74:$AB$74,0)),'ABP REC Calc'!$C$75:$C$138,'ABP REC Spend'!$E168,'ABP REC Calc'!$B$75:$B$138,'ABP REC Spend'!$F168)/$C168,
IF(AND(AC168&gt;0,(AD$4-$G168)=(1+$B168)),AC168*(1-Inputs_ByYear!$D$4),
(IF(AND((AD$4-$G168)&lt;(21+$B168),(AD$4-$G168)&gt;(1+$B168)),AC168*(1-Inputs_ByYear!$D$4),0))))</f>
        <v>6058040.1772573004</v>
      </c>
      <c r="AE168" s="233">
        <f>IF(AE$4=$G168+$B168,SUMIFS(INDEX('ABP REC Calc'!$G$75:$AB$138,,MATCH($I168,'ABP REC Calc'!$G$74:$AB$74,0)),'ABP REC Calc'!$C$75:$C$138,'ABP REC Spend'!$E168,'ABP REC Calc'!$B$75:$B$138,'ABP REC Spend'!$F168)/$C168,
IF(AND(AD168&gt;0,(AE$4-$G168)=(1+$B168)),AD168*(1-Inputs_ByYear!$D$4),
(IF(AND((AE$4-$G168)&lt;(21+$B168),(AE$4-$G168)&gt;(1+$B168)),AD168*(1-Inputs_ByYear!$D$4),0))))</f>
        <v>6027749.9763710136</v>
      </c>
      <c r="AF168" s="233">
        <f>IF(AF$4=$G168+$B168,SUMIFS(INDEX('ABP REC Calc'!$G$75:$AB$138,,MATCH($I168,'ABP REC Calc'!$G$74:$AB$74,0)),'ABP REC Calc'!$C$75:$C$138,'ABP REC Spend'!$E168,'ABP REC Calc'!$B$75:$B$138,'ABP REC Spend'!$F168)/$C168,
IF(AND(AE168&gt;0,(AF$4-$G168)=(1+$B168)),AE168*(1-Inputs_ByYear!$D$4),
(IF(AND((AF$4-$G168)&lt;(21+$B168),(AF$4-$G168)&gt;(1+$B168)),AE168*(1-Inputs_ByYear!$D$4),0))))</f>
        <v>5997611.2264891583</v>
      </c>
      <c r="AG168" s="233">
        <f>IF(AG$4=$G168+$B168,SUMIFS(INDEX('ABP REC Calc'!$G$75:$AB$138,,MATCH($I168,'ABP REC Calc'!$G$74:$AB$74,0)),'ABP REC Calc'!$C$75:$C$138,'ABP REC Spend'!$E168,'ABP REC Calc'!$B$75:$B$138,'ABP REC Spend'!$F168)/$C168,
IF(AND(AF168&gt;0,(AG$4-$G168)=(1+$B168)),AF168*(1-Inputs_ByYear!$D$4),
(IF(AND((AG$4-$G168)&lt;(21+$B168),(AG$4-$G168)&gt;(1+$B168)),AF168*(1-Inputs_ByYear!$D$4),0))))</f>
        <v>5967623.1703567123</v>
      </c>
      <c r="AH168" s="233">
        <f>IF(AH$4=$G168+$B168,SUMIFS(INDEX('ABP REC Calc'!$G$75:$AB$138,,MATCH($I168,'ABP REC Calc'!$G$74:$AB$74,0)),'ABP REC Calc'!$C$75:$C$138,'ABP REC Spend'!$E168,'ABP REC Calc'!$B$75:$B$138,'ABP REC Spend'!$F168)/$C168,
IF(AND(AG168&gt;0,(AH$4-$G168)=(1+$B168)),AG168*(1-Inputs_ByYear!$D$4),
(IF(AND((AH$4-$G168)&lt;(21+$B168),(AH$4-$G168)&gt;(1+$B168)),AG168*(1-Inputs_ByYear!$D$4),0))))</f>
        <v>5937785.0545049291</v>
      </c>
    </row>
    <row r="169" spans="2:34" ht="14.75" customHeight="1" x14ac:dyDescent="0.25">
      <c r="B169" s="332" cm="1">
        <f t="array" ref="B169">INDEX(Inputs_ByYear!$D$78:$D$83, MATCH('ABP REC Spend'!$E169, Inputs_ByYear!$B$78:$B$83,0),)</f>
        <v>2</v>
      </c>
      <c r="C169" s="332" cm="1">
        <f t="array" ref="C169">INDEX(Inputs_ByYear!$D$60:$D$65, MATCH('ABP REC Spend'!$E169,Inputs_ByYear!$B$60:$B$65,0),)</f>
        <v>20</v>
      </c>
      <c r="D169" s="332" t="str" cm="1">
        <f t="array" ref="D169">INDEX(Inputs_ByYear!$D$69:$D$74, MATCH('ABP REC Spend'!$E169, Inputs_ByYear!$B$69:$B$74,0),)</f>
        <v>n/a</v>
      </c>
      <c r="E169" s="222" t="s">
        <v>248</v>
      </c>
      <c r="F169" s="219" t="s">
        <v>259</v>
      </c>
      <c r="G169" s="219">
        <f t="shared" si="8"/>
        <v>2030</v>
      </c>
      <c r="H169" s="219"/>
      <c r="I169" s="227" t="s">
        <v>28</v>
      </c>
      <c r="J169" s="234">
        <v>0</v>
      </c>
      <c r="K169" s="234">
        <v>0</v>
      </c>
      <c r="L169" s="233">
        <f>IF(L$4=$G169+$B169,SUMIFS(INDEX('ABP REC Calc'!$G$75:$AB$138,,MATCH($I169,'ABP REC Calc'!$G$74:$AB$74,0)),'ABP REC Calc'!$C$75:$C$138,'ABP REC Spend'!$E169,'ABP REC Calc'!$B$75:$B$138,'ABP REC Spend'!$F169)/$C169,
IF(AND(K169&gt;0,(L$4-$G169)=(1+$B169)),K169*(1-Inputs_ByYear!$D$4),
(IF(AND((L$4-$G169)&lt;(21+$B169),(L$4-$G169)&gt;(1+$B169)),K169*(1-Inputs_ByYear!$D$4),0))))</f>
        <v>0</v>
      </c>
      <c r="M169" s="233">
        <f>IF(M$4=$G169+$B169,SUMIFS(INDEX('ABP REC Calc'!$G$75:$AB$138,,MATCH($I169,'ABP REC Calc'!$G$74:$AB$74,0)),'ABP REC Calc'!$C$75:$C$138,'ABP REC Spend'!$E169,'ABP REC Calc'!$B$75:$B$138,'ABP REC Spend'!$F169)/$C169,
IF(AND(L169&gt;0,(M$4-$G169)=(1+$B169)),L169*(1-Inputs_ByYear!$D$4),
(IF(AND((M$4-$G169)&lt;(21+$B169),(M$4-$G169)&gt;(1+$B169)),L169*(1-Inputs_ByYear!$D$4),0))))</f>
        <v>0</v>
      </c>
      <c r="N169" s="233">
        <f>IF(N$4=$G169+$B169,SUMIFS(INDEX('ABP REC Calc'!$G$75:$AB$138,,MATCH($I169,'ABP REC Calc'!$G$74:$AB$74,0)),'ABP REC Calc'!$C$75:$C$138,'ABP REC Spend'!$E169,'ABP REC Calc'!$B$75:$B$138,'ABP REC Spend'!$F169)/$C169,
IF(AND(M169&gt;0,(N$4-$G169)=(1+$B169)),M169*(1-Inputs_ByYear!$D$4),
(IF(AND((N$4-$G169)&lt;(21+$B169),(N$4-$G169)&gt;(1+$B169)),M169*(1-Inputs_ByYear!$D$4),0))))</f>
        <v>0</v>
      </c>
      <c r="O169" s="233">
        <f>IF(O$4=$G169+$B169,SUMIFS(INDEX('ABP REC Calc'!$G$75:$AB$138,,MATCH($I169,'ABP REC Calc'!$G$74:$AB$74,0)),'ABP REC Calc'!$C$75:$C$138,'ABP REC Spend'!$E169,'ABP REC Calc'!$B$75:$B$138,'ABP REC Spend'!$F169)/$C169,
IF(AND(N169&gt;0,(O$4-$G169)=(1+$B169)),N169*(1-Inputs_ByYear!$D$4),
(IF(AND((O$4-$G169)&lt;(21+$B169),(O$4-$G169)&gt;(1+$B169)),N169*(1-Inputs_ByYear!$D$4),0))))</f>
        <v>0</v>
      </c>
      <c r="P169" s="233">
        <f>IF(P$4=$G169+$B169,SUMIFS(INDEX('ABP REC Calc'!$G$75:$AB$138,,MATCH($I169,'ABP REC Calc'!$G$74:$AB$74,0)),'ABP REC Calc'!$C$75:$C$138,'ABP REC Spend'!$E169,'ABP REC Calc'!$B$75:$B$138,'ABP REC Spend'!$F169)/$C169,
IF(AND(O169&gt;0,(P$4-$G169)=(1+$B169)),O169*(1-Inputs_ByYear!$D$4),
(IF(AND((P$4-$G169)&lt;(21+$B169),(P$4-$G169)&gt;(1+$B169)),O169*(1-Inputs_ByYear!$D$4),0))))</f>
        <v>0</v>
      </c>
      <c r="Q169" s="233">
        <f>IF(Q$4=$G169+$B169,SUMIFS(INDEX('ABP REC Calc'!$G$75:$AB$138,,MATCH($I169,'ABP REC Calc'!$G$74:$AB$74,0)),'ABP REC Calc'!$C$75:$C$138,'ABP REC Spend'!$E169,'ABP REC Calc'!$B$75:$B$138,'ABP REC Spend'!$F169)/$C169,
IF(AND(P169&gt;0,(Q$4-$G169)=(1+$B169)),P169*(1-Inputs_ByYear!$D$4),
(IF(AND((Q$4-$G169)&lt;(21+$B169),(Q$4-$G169)&gt;(1+$B169)),P169*(1-Inputs_ByYear!$D$4),0))))</f>
        <v>0</v>
      </c>
      <c r="R169" s="233">
        <f>IF(R$4=$G169+$B169,SUMIFS(INDEX('ABP REC Calc'!$G$75:$AB$138,,MATCH($I169,'ABP REC Calc'!$G$74:$AB$74,0)),'ABP REC Calc'!$C$75:$C$138,'ABP REC Spend'!$E169,'ABP REC Calc'!$B$75:$B$138,'ABP REC Spend'!$F169)/$C169,
IF(AND(Q169&gt;0,(R$4-$G169)=(1+$B169)),Q169*(1-Inputs_ByYear!$D$4),
(IF(AND((R$4-$G169)&lt;(21+$B169),(R$4-$G169)&gt;(1+$B169)),Q169*(1-Inputs_ByYear!$D$4),0))))</f>
        <v>6401286.9272551108</v>
      </c>
      <c r="S169" s="233">
        <f>IF(S$4=$G169+$B169,SUMIFS(INDEX('ABP REC Calc'!$G$75:$AB$138,,MATCH($I169,'ABP REC Calc'!$G$74:$AB$74,0)),'ABP REC Calc'!$C$75:$C$138,'ABP REC Spend'!$E169,'ABP REC Calc'!$B$75:$B$138,'ABP REC Spend'!$F169)/$C169,
IF(AND(R169&gt;0,(S$4-$G169)=(1+$B169)),R169*(1-Inputs_ByYear!$D$4),
(IF(AND((S$4-$G169)&lt;(21+$B169),(S$4-$G169)&gt;(1+$B169)),R169*(1-Inputs_ByYear!$D$4),0))))</f>
        <v>6369280.4926188355</v>
      </c>
      <c r="T169" s="233">
        <f>IF(T$4=$G169+$B169,SUMIFS(INDEX('ABP REC Calc'!$G$75:$AB$138,,MATCH($I169,'ABP REC Calc'!$G$74:$AB$74,0)),'ABP REC Calc'!$C$75:$C$138,'ABP REC Spend'!$E169,'ABP REC Calc'!$B$75:$B$138,'ABP REC Spend'!$F169)/$C169,
IF(AND(S169&gt;0,(T$4-$G169)=(1+$B169)),S169*(1-Inputs_ByYear!$D$4),
(IF(AND((T$4-$G169)&lt;(21+$B169),(T$4-$G169)&gt;(1+$B169)),S169*(1-Inputs_ByYear!$D$4),0))))</f>
        <v>6337434.0901557412</v>
      </c>
      <c r="U169" s="233">
        <f>IF(U$4=$G169+$B169,SUMIFS(INDEX('ABP REC Calc'!$G$75:$AB$138,,MATCH($I169,'ABP REC Calc'!$G$74:$AB$74,0)),'ABP REC Calc'!$C$75:$C$138,'ABP REC Spend'!$E169,'ABP REC Calc'!$B$75:$B$138,'ABP REC Spend'!$F169)/$C169,
IF(AND(T169&gt;0,(U$4-$G169)=(1+$B169)),T169*(1-Inputs_ByYear!$D$4),
(IF(AND((U$4-$G169)&lt;(21+$B169),(U$4-$G169)&gt;(1+$B169)),T169*(1-Inputs_ByYear!$D$4),0))))</f>
        <v>6305746.9197049625</v>
      </c>
      <c r="V169" s="233">
        <f>IF(V$4=$G169+$B169,SUMIFS(INDEX('ABP REC Calc'!$G$75:$AB$138,,MATCH($I169,'ABP REC Calc'!$G$74:$AB$74,0)),'ABP REC Calc'!$C$75:$C$138,'ABP REC Spend'!$E169,'ABP REC Calc'!$B$75:$B$138,'ABP REC Spend'!$F169)/$C169,
IF(AND(U169&gt;0,(V$4-$G169)=(1+$B169)),U169*(1-Inputs_ByYear!$D$4),
(IF(AND((V$4-$G169)&lt;(21+$B169),(V$4-$G169)&gt;(1+$B169)),U169*(1-Inputs_ByYear!$D$4),0))))</f>
        <v>6274218.1851064377</v>
      </c>
      <c r="W169" s="233">
        <f>IF(W$4=$G169+$B169,SUMIFS(INDEX('ABP REC Calc'!$G$75:$AB$138,,MATCH($I169,'ABP REC Calc'!$G$74:$AB$74,0)),'ABP REC Calc'!$C$75:$C$138,'ABP REC Spend'!$E169,'ABP REC Calc'!$B$75:$B$138,'ABP REC Spend'!$F169)/$C169,
IF(AND(V169&gt;0,(W$4-$G169)=(1+$B169)),V169*(1-Inputs_ByYear!$D$4),
(IF(AND((W$4-$G169)&lt;(21+$B169),(W$4-$G169)&gt;(1+$B169)),V169*(1-Inputs_ByYear!$D$4),0))))</f>
        <v>6242847.0941809053</v>
      </c>
      <c r="X169" s="233">
        <f>IF(X$4=$G169+$B169,SUMIFS(INDEX('ABP REC Calc'!$G$75:$AB$138,,MATCH($I169,'ABP REC Calc'!$G$74:$AB$74,0)),'ABP REC Calc'!$C$75:$C$138,'ABP REC Spend'!$E169,'ABP REC Calc'!$B$75:$B$138,'ABP REC Spend'!$F169)/$C169,
IF(AND(W169&gt;0,(X$4-$G169)=(1+$B169)),W169*(1-Inputs_ByYear!$D$4),
(IF(AND((X$4-$G169)&lt;(21+$B169),(X$4-$G169)&gt;(1+$B169)),W169*(1-Inputs_ByYear!$D$4),0))))</f>
        <v>6211632.8587100003</v>
      </c>
      <c r="Y169" s="233">
        <f>IF(Y$4=$G169+$B169,SUMIFS(INDEX('ABP REC Calc'!$G$75:$AB$138,,MATCH($I169,'ABP REC Calc'!$G$74:$AB$74,0)),'ABP REC Calc'!$C$75:$C$138,'ABP REC Spend'!$E169,'ABP REC Calc'!$B$75:$B$138,'ABP REC Spend'!$F169)/$C169,
IF(AND(X169&gt;0,(Y$4-$G169)=(1+$B169)),X169*(1-Inputs_ByYear!$D$4),
(IF(AND((Y$4-$G169)&lt;(21+$B169),(Y$4-$G169)&gt;(1+$B169)),X169*(1-Inputs_ByYear!$D$4),0))))</f>
        <v>6180574.6944164503</v>
      </c>
      <c r="Z169" s="233">
        <f>IF(Z$4=$G169+$B169,SUMIFS(INDEX('ABP REC Calc'!$G$75:$AB$138,,MATCH($I169,'ABP REC Calc'!$G$74:$AB$74,0)),'ABP REC Calc'!$C$75:$C$138,'ABP REC Spend'!$E169,'ABP REC Calc'!$B$75:$B$138,'ABP REC Spend'!$F169)/$C169,
IF(AND(Y169&gt;0,(Z$4-$G169)=(1+$B169)),Y169*(1-Inputs_ByYear!$D$4),
(IF(AND((Z$4-$G169)&lt;(21+$B169),(Z$4-$G169)&gt;(1+$B169)),Y169*(1-Inputs_ByYear!$D$4),0))))</f>
        <v>6149671.8209443679</v>
      </c>
      <c r="AA169" s="233">
        <f>IF(AA$4=$G169+$B169,SUMIFS(INDEX('ABP REC Calc'!$G$75:$AB$138,,MATCH($I169,'ABP REC Calc'!$G$74:$AB$74,0)),'ABP REC Calc'!$C$75:$C$138,'ABP REC Spend'!$E169,'ABP REC Calc'!$B$75:$B$138,'ABP REC Spend'!$F169)/$C169,
IF(AND(Z169&gt;0,(AA$4-$G169)=(1+$B169)),Z169*(1-Inputs_ByYear!$D$4),
(IF(AND((AA$4-$G169)&lt;(21+$B169),(AA$4-$G169)&gt;(1+$B169)),Z169*(1-Inputs_ByYear!$D$4),0))))</f>
        <v>6118923.4618396461</v>
      </c>
      <c r="AB169" s="233">
        <f>IF(AB$4=$G169+$B169,SUMIFS(INDEX('ABP REC Calc'!$G$75:$AB$138,,MATCH($I169,'ABP REC Calc'!$G$74:$AB$74,0)),'ABP REC Calc'!$C$75:$C$138,'ABP REC Spend'!$E169,'ABP REC Calc'!$B$75:$B$138,'ABP REC Spend'!$F169)/$C169,
IF(AND(AA169&gt;0,(AB$4-$G169)=(1+$B169)),AA169*(1-Inputs_ByYear!$D$4),
(IF(AND((AB$4-$G169)&lt;(21+$B169),(AB$4-$G169)&gt;(1+$B169)),AA169*(1-Inputs_ByYear!$D$4),0))))</f>
        <v>6088328.8445304474</v>
      </c>
      <c r="AC169" s="233">
        <f>IF(AC$4=$G169+$B169,SUMIFS(INDEX('ABP REC Calc'!$G$75:$AB$138,,MATCH($I169,'ABP REC Calc'!$G$74:$AB$74,0)),'ABP REC Calc'!$C$75:$C$138,'ABP REC Spend'!$E169,'ABP REC Calc'!$B$75:$B$138,'ABP REC Spend'!$F169)/$C169,
IF(AND(AB169&gt;0,(AC$4-$G169)=(1+$B169)),AB169*(1-Inputs_ByYear!$D$4),
(IF(AND((AC$4-$G169)&lt;(21+$B169),(AC$4-$G169)&gt;(1+$B169)),AB169*(1-Inputs_ByYear!$D$4),0))))</f>
        <v>6057887.2003077948</v>
      </c>
      <c r="AD169" s="233">
        <f>IF(AD$4=$G169+$B169,SUMIFS(INDEX('ABP REC Calc'!$G$75:$AB$138,,MATCH($I169,'ABP REC Calc'!$G$74:$AB$74,0)),'ABP REC Calc'!$C$75:$C$138,'ABP REC Spend'!$E169,'ABP REC Calc'!$B$75:$B$138,'ABP REC Spend'!$F169)/$C169,
IF(AND(AC169&gt;0,(AD$4-$G169)=(1+$B169)),AC169*(1-Inputs_ByYear!$D$4),
(IF(AND((AD$4-$G169)&lt;(21+$B169),(AD$4-$G169)&gt;(1+$B169)),AC169*(1-Inputs_ByYear!$D$4),0))))</f>
        <v>6027597.7643062556</v>
      </c>
      <c r="AE169" s="233">
        <f>IF(AE$4=$G169+$B169,SUMIFS(INDEX('ABP REC Calc'!$G$75:$AB$138,,MATCH($I169,'ABP REC Calc'!$G$74:$AB$74,0)),'ABP REC Calc'!$C$75:$C$138,'ABP REC Spend'!$E169,'ABP REC Calc'!$B$75:$B$138,'ABP REC Spend'!$F169)/$C169,
IF(AND(AD169&gt;0,(AE$4-$G169)=(1+$B169)),AD169*(1-Inputs_ByYear!$D$4),
(IF(AND((AE$4-$G169)&lt;(21+$B169),(AE$4-$G169)&gt;(1+$B169)),AD169*(1-Inputs_ByYear!$D$4),0))))</f>
        <v>5997459.775484724</v>
      </c>
      <c r="AF169" s="233">
        <f>IF(AF$4=$G169+$B169,SUMIFS(INDEX('ABP REC Calc'!$G$75:$AB$138,,MATCH($I169,'ABP REC Calc'!$G$74:$AB$74,0)),'ABP REC Calc'!$C$75:$C$138,'ABP REC Spend'!$E169,'ABP REC Calc'!$B$75:$B$138,'ABP REC Spend'!$F169)/$C169,
IF(AND(AE169&gt;0,(AF$4-$G169)=(1+$B169)),AE169*(1-Inputs_ByYear!$D$4),
(IF(AND((AF$4-$G169)&lt;(21+$B169),(AF$4-$G169)&gt;(1+$B169)),AE169*(1-Inputs_ByYear!$D$4),0))))</f>
        <v>5967472.4766073003</v>
      </c>
      <c r="AG169" s="233">
        <f>IF(AG$4=$G169+$B169,SUMIFS(INDEX('ABP REC Calc'!$G$75:$AB$138,,MATCH($I169,'ABP REC Calc'!$G$74:$AB$74,0)),'ABP REC Calc'!$C$75:$C$138,'ABP REC Spend'!$E169,'ABP REC Calc'!$B$75:$B$138,'ABP REC Spend'!$F169)/$C169,
IF(AND(AF169&gt;0,(AG$4-$G169)=(1+$B169)),AF169*(1-Inputs_ByYear!$D$4),
(IF(AND((AG$4-$G169)&lt;(21+$B169),(AG$4-$G169)&gt;(1+$B169)),AF169*(1-Inputs_ByYear!$D$4),0))))</f>
        <v>5937635.1142242635</v>
      </c>
      <c r="AH169" s="233">
        <f>IF(AH$4=$G169+$B169,SUMIFS(INDEX('ABP REC Calc'!$G$75:$AB$138,,MATCH($I169,'ABP REC Calc'!$G$74:$AB$74,0)),'ABP REC Calc'!$C$75:$C$138,'ABP REC Spend'!$E169,'ABP REC Calc'!$B$75:$B$138,'ABP REC Spend'!$F169)/$C169,
IF(AND(AG169&gt;0,(AH$4-$G169)=(1+$B169)),AG169*(1-Inputs_ByYear!$D$4),
(IF(AND((AH$4-$G169)&lt;(21+$B169),(AH$4-$G169)&gt;(1+$B169)),AG169*(1-Inputs_ByYear!$D$4),0))))</f>
        <v>5907946.9386531422</v>
      </c>
    </row>
    <row r="170" spans="2:34" ht="14.75" customHeight="1" x14ac:dyDescent="0.25">
      <c r="B170" s="332" cm="1">
        <f t="array" ref="B170">INDEX(Inputs_ByYear!$D$78:$D$83, MATCH('ABP REC Spend'!$E170, Inputs_ByYear!$B$78:$B$83,0),)</f>
        <v>2</v>
      </c>
      <c r="C170" s="332" cm="1">
        <f t="array" ref="C170">INDEX(Inputs_ByYear!$D$60:$D$65, MATCH('ABP REC Spend'!$E170,Inputs_ByYear!$B$60:$B$65,0),)</f>
        <v>20</v>
      </c>
      <c r="D170" s="332" t="str" cm="1">
        <f t="array" ref="D170">INDEX(Inputs_ByYear!$D$69:$D$74, MATCH('ABP REC Spend'!$E170, Inputs_ByYear!$B$69:$B$74,0),)</f>
        <v>n/a</v>
      </c>
      <c r="E170" s="222" t="s">
        <v>248</v>
      </c>
      <c r="F170" s="219" t="s">
        <v>259</v>
      </c>
      <c r="G170" s="219">
        <f t="shared" si="8"/>
        <v>2031</v>
      </c>
      <c r="H170" s="219"/>
      <c r="I170" s="227" t="s">
        <v>29</v>
      </c>
      <c r="J170" s="234">
        <v>0</v>
      </c>
      <c r="K170" s="234">
        <v>0</v>
      </c>
      <c r="L170" s="233">
        <f>IF(L$4=$G170+$B170,SUMIFS(INDEX('ABP REC Calc'!$G$75:$AB$138,,MATCH($I170,'ABP REC Calc'!$G$74:$AB$74,0)),'ABP REC Calc'!$C$75:$C$138,'ABP REC Spend'!$E170,'ABP REC Calc'!$B$75:$B$138,'ABP REC Spend'!$F170)/$C170,
IF(AND(K170&gt;0,(L$4-$G170)=(1+$B170)),K170*(1-Inputs_ByYear!$D$4),
(IF(AND((L$4-$G170)&lt;(21+$B170),(L$4-$G170)&gt;(1+$B170)),K170*(1-Inputs_ByYear!$D$4),0))))</f>
        <v>0</v>
      </c>
      <c r="M170" s="233">
        <f>IF(M$4=$G170+$B170,SUMIFS(INDEX('ABP REC Calc'!$G$75:$AB$138,,MATCH($I170,'ABP REC Calc'!$G$74:$AB$74,0)),'ABP REC Calc'!$C$75:$C$138,'ABP REC Spend'!$E170,'ABP REC Calc'!$B$75:$B$138,'ABP REC Spend'!$F170)/$C170,
IF(AND(L170&gt;0,(M$4-$G170)=(1+$B170)),L170*(1-Inputs_ByYear!$D$4),
(IF(AND((M$4-$G170)&lt;(21+$B170),(M$4-$G170)&gt;(1+$B170)),L170*(1-Inputs_ByYear!$D$4),0))))</f>
        <v>0</v>
      </c>
      <c r="N170" s="233">
        <f>IF(N$4=$G170+$B170,SUMIFS(INDEX('ABP REC Calc'!$G$75:$AB$138,,MATCH($I170,'ABP REC Calc'!$G$74:$AB$74,0)),'ABP REC Calc'!$C$75:$C$138,'ABP REC Spend'!$E170,'ABP REC Calc'!$B$75:$B$138,'ABP REC Spend'!$F170)/$C170,
IF(AND(M170&gt;0,(N$4-$G170)=(1+$B170)),M170*(1-Inputs_ByYear!$D$4),
(IF(AND((N$4-$G170)&lt;(21+$B170),(N$4-$G170)&gt;(1+$B170)),M170*(1-Inputs_ByYear!$D$4),0))))</f>
        <v>0</v>
      </c>
      <c r="O170" s="233">
        <f>IF(O$4=$G170+$B170,SUMIFS(INDEX('ABP REC Calc'!$G$75:$AB$138,,MATCH($I170,'ABP REC Calc'!$G$74:$AB$74,0)),'ABP REC Calc'!$C$75:$C$138,'ABP REC Spend'!$E170,'ABP REC Calc'!$B$75:$B$138,'ABP REC Spend'!$F170)/$C170,
IF(AND(N170&gt;0,(O$4-$G170)=(1+$B170)),N170*(1-Inputs_ByYear!$D$4),
(IF(AND((O$4-$G170)&lt;(21+$B170),(O$4-$G170)&gt;(1+$B170)),N170*(1-Inputs_ByYear!$D$4),0))))</f>
        <v>0</v>
      </c>
      <c r="P170" s="233">
        <f>IF(P$4=$G170+$B170,SUMIFS(INDEX('ABP REC Calc'!$G$75:$AB$138,,MATCH($I170,'ABP REC Calc'!$G$74:$AB$74,0)),'ABP REC Calc'!$C$75:$C$138,'ABP REC Spend'!$E170,'ABP REC Calc'!$B$75:$B$138,'ABP REC Spend'!$F170)/$C170,
IF(AND(O170&gt;0,(P$4-$G170)=(1+$B170)),O170*(1-Inputs_ByYear!$D$4),
(IF(AND((P$4-$G170)&lt;(21+$B170),(P$4-$G170)&gt;(1+$B170)),O170*(1-Inputs_ByYear!$D$4),0))))</f>
        <v>0</v>
      </c>
      <c r="Q170" s="233">
        <f>IF(Q$4=$G170+$B170,SUMIFS(INDEX('ABP REC Calc'!$G$75:$AB$138,,MATCH($I170,'ABP REC Calc'!$G$74:$AB$74,0)),'ABP REC Calc'!$C$75:$C$138,'ABP REC Spend'!$E170,'ABP REC Calc'!$B$75:$B$138,'ABP REC Spend'!$F170)/$C170,
IF(AND(P170&gt;0,(Q$4-$G170)=(1+$B170)),P170*(1-Inputs_ByYear!$D$4),
(IF(AND((Q$4-$G170)&lt;(21+$B170),(Q$4-$G170)&gt;(1+$B170)),P170*(1-Inputs_ByYear!$D$4),0))))</f>
        <v>0</v>
      </c>
      <c r="R170" s="233">
        <f>IF(R$4=$G170+$B170,SUMIFS(INDEX('ABP REC Calc'!$G$75:$AB$138,,MATCH($I170,'ABP REC Calc'!$G$74:$AB$74,0)),'ABP REC Calc'!$C$75:$C$138,'ABP REC Spend'!$E170,'ABP REC Calc'!$B$75:$B$138,'ABP REC Spend'!$F170)/$C170,
IF(AND(Q170&gt;0,(R$4-$G170)=(1+$B170)),Q170*(1-Inputs_ByYear!$D$4),
(IF(AND((R$4-$G170)&lt;(21+$B170),(R$4-$G170)&gt;(1+$B170)),Q170*(1-Inputs_ByYear!$D$4),0))))</f>
        <v>0</v>
      </c>
      <c r="S170" s="233">
        <f>IF(S$4=$G170+$B170,SUMIFS(INDEX('ABP REC Calc'!$G$75:$AB$138,,MATCH($I170,'ABP REC Calc'!$G$74:$AB$74,0)),'ABP REC Calc'!$C$75:$C$138,'ABP REC Spend'!$E170,'ABP REC Calc'!$B$75:$B$138,'ABP REC Spend'!$F170)/$C170,
IF(AND(R170&gt;0,(S$4-$G170)=(1+$B170)),R170*(1-Inputs_ByYear!$D$4),
(IF(AND((S$4-$G170)&lt;(21+$B170),(S$4-$G170)&gt;(1+$B170)),R170*(1-Inputs_ByYear!$D$4),0))))</f>
        <v>4224849.3719883738</v>
      </c>
      <c r="T170" s="233">
        <f>IF(T$4=$G170+$B170,SUMIFS(INDEX('ABP REC Calc'!$G$75:$AB$138,,MATCH($I170,'ABP REC Calc'!$G$74:$AB$74,0)),'ABP REC Calc'!$C$75:$C$138,'ABP REC Spend'!$E170,'ABP REC Calc'!$B$75:$B$138,'ABP REC Spend'!$F170)/$C170,
IF(AND(S170&gt;0,(T$4-$G170)=(1+$B170)),S170*(1-Inputs_ByYear!$D$4),
(IF(AND((T$4-$G170)&lt;(21+$B170),(T$4-$G170)&gt;(1+$B170)),S170*(1-Inputs_ByYear!$D$4),0))))</f>
        <v>4203725.1251284322</v>
      </c>
      <c r="U170" s="233">
        <f>IF(U$4=$G170+$B170,SUMIFS(INDEX('ABP REC Calc'!$G$75:$AB$138,,MATCH($I170,'ABP REC Calc'!$G$74:$AB$74,0)),'ABP REC Calc'!$C$75:$C$138,'ABP REC Spend'!$E170,'ABP REC Calc'!$B$75:$B$138,'ABP REC Spend'!$F170)/$C170,
IF(AND(T170&gt;0,(U$4-$G170)=(1+$B170)),T170*(1-Inputs_ByYear!$D$4),
(IF(AND((U$4-$G170)&lt;(21+$B170),(U$4-$G170)&gt;(1+$B170)),T170*(1-Inputs_ByYear!$D$4),0))))</f>
        <v>4182706.4995027902</v>
      </c>
      <c r="V170" s="233">
        <f>IF(V$4=$G170+$B170,SUMIFS(INDEX('ABP REC Calc'!$G$75:$AB$138,,MATCH($I170,'ABP REC Calc'!$G$74:$AB$74,0)),'ABP REC Calc'!$C$75:$C$138,'ABP REC Spend'!$E170,'ABP REC Calc'!$B$75:$B$138,'ABP REC Spend'!$F170)/$C170,
IF(AND(U170&gt;0,(V$4-$G170)=(1+$B170)),U170*(1-Inputs_ByYear!$D$4),
(IF(AND((V$4-$G170)&lt;(21+$B170),(V$4-$G170)&gt;(1+$B170)),U170*(1-Inputs_ByYear!$D$4),0))))</f>
        <v>4161792.9670052761</v>
      </c>
      <c r="W170" s="233">
        <f>IF(W$4=$G170+$B170,SUMIFS(INDEX('ABP REC Calc'!$G$75:$AB$138,,MATCH($I170,'ABP REC Calc'!$G$74:$AB$74,0)),'ABP REC Calc'!$C$75:$C$138,'ABP REC Spend'!$E170,'ABP REC Calc'!$B$75:$B$138,'ABP REC Spend'!$F170)/$C170,
IF(AND(V170&gt;0,(W$4-$G170)=(1+$B170)),V170*(1-Inputs_ByYear!$D$4),
(IF(AND((W$4-$G170)&lt;(21+$B170),(W$4-$G170)&gt;(1+$B170)),V170*(1-Inputs_ByYear!$D$4),0))))</f>
        <v>4140984.0021702498</v>
      </c>
      <c r="X170" s="233">
        <f>IF(X$4=$G170+$B170,SUMIFS(INDEX('ABP REC Calc'!$G$75:$AB$138,,MATCH($I170,'ABP REC Calc'!$G$74:$AB$74,0)),'ABP REC Calc'!$C$75:$C$138,'ABP REC Spend'!$E170,'ABP REC Calc'!$B$75:$B$138,'ABP REC Spend'!$F170)/$C170,
IF(AND(W170&gt;0,(X$4-$G170)=(1+$B170)),W170*(1-Inputs_ByYear!$D$4),
(IF(AND((X$4-$G170)&lt;(21+$B170),(X$4-$G170)&gt;(1+$B170)),W170*(1-Inputs_ByYear!$D$4),0))))</f>
        <v>4120279.0821593986</v>
      </c>
      <c r="Y170" s="233">
        <f>IF(Y$4=$G170+$B170,SUMIFS(INDEX('ABP REC Calc'!$G$75:$AB$138,,MATCH($I170,'ABP REC Calc'!$G$74:$AB$74,0)),'ABP REC Calc'!$C$75:$C$138,'ABP REC Spend'!$E170,'ABP REC Calc'!$B$75:$B$138,'ABP REC Spend'!$F170)/$C170,
IF(AND(X170&gt;0,(Y$4-$G170)=(1+$B170)),X170*(1-Inputs_ByYear!$D$4),
(IF(AND((Y$4-$G170)&lt;(21+$B170),(Y$4-$G170)&gt;(1+$B170)),X170*(1-Inputs_ByYear!$D$4),0))))</f>
        <v>4099677.6867486015</v>
      </c>
      <c r="Z170" s="233">
        <f>IF(Z$4=$G170+$B170,SUMIFS(INDEX('ABP REC Calc'!$G$75:$AB$138,,MATCH($I170,'ABP REC Calc'!$G$74:$AB$74,0)),'ABP REC Calc'!$C$75:$C$138,'ABP REC Spend'!$E170,'ABP REC Calc'!$B$75:$B$138,'ABP REC Spend'!$F170)/$C170,
IF(AND(Y170&gt;0,(Z$4-$G170)=(1+$B170)),Y170*(1-Inputs_ByYear!$D$4),
(IF(AND((Z$4-$G170)&lt;(21+$B170),(Z$4-$G170)&gt;(1+$B170)),Y170*(1-Inputs_ByYear!$D$4),0))))</f>
        <v>4079179.2983148587</v>
      </c>
      <c r="AA170" s="233">
        <f>IF(AA$4=$G170+$B170,SUMIFS(INDEX('ABP REC Calc'!$G$75:$AB$138,,MATCH($I170,'ABP REC Calc'!$G$74:$AB$74,0)),'ABP REC Calc'!$C$75:$C$138,'ABP REC Spend'!$E170,'ABP REC Calc'!$B$75:$B$138,'ABP REC Spend'!$F170)/$C170,
IF(AND(Z170&gt;0,(AA$4-$G170)=(1+$B170)),Z170*(1-Inputs_ByYear!$D$4),
(IF(AND((AA$4-$G170)&lt;(21+$B170),(AA$4-$G170)&gt;(1+$B170)),Z170*(1-Inputs_ByYear!$D$4),0))))</f>
        <v>4058783.4018232846</v>
      </c>
      <c r="AB170" s="233">
        <f>IF(AB$4=$G170+$B170,SUMIFS(INDEX('ABP REC Calc'!$G$75:$AB$138,,MATCH($I170,'ABP REC Calc'!$G$74:$AB$74,0)),'ABP REC Calc'!$C$75:$C$138,'ABP REC Spend'!$E170,'ABP REC Calc'!$B$75:$B$138,'ABP REC Spend'!$F170)/$C170,
IF(AND(AA170&gt;0,(AB$4-$G170)=(1+$B170)),AA170*(1-Inputs_ByYear!$D$4),
(IF(AND((AB$4-$G170)&lt;(21+$B170),(AB$4-$G170)&gt;(1+$B170)),AA170*(1-Inputs_ByYear!$D$4),0))))</f>
        <v>4038489.484814168</v>
      </c>
      <c r="AC170" s="233">
        <f>IF(AC$4=$G170+$B170,SUMIFS(INDEX('ABP REC Calc'!$G$75:$AB$138,,MATCH($I170,'ABP REC Calc'!$G$74:$AB$74,0)),'ABP REC Calc'!$C$75:$C$138,'ABP REC Spend'!$E170,'ABP REC Calc'!$B$75:$B$138,'ABP REC Spend'!$F170)/$C170,
IF(AND(AB170&gt;0,(AC$4-$G170)=(1+$B170)),AB170*(1-Inputs_ByYear!$D$4),
(IF(AND((AC$4-$G170)&lt;(21+$B170),(AC$4-$G170)&gt;(1+$B170)),AB170*(1-Inputs_ByYear!$D$4),0))))</f>
        <v>4018297.037390097</v>
      </c>
      <c r="AD170" s="233">
        <f>IF(AD$4=$G170+$B170,SUMIFS(INDEX('ABP REC Calc'!$G$75:$AB$138,,MATCH($I170,'ABP REC Calc'!$G$74:$AB$74,0)),'ABP REC Calc'!$C$75:$C$138,'ABP REC Spend'!$E170,'ABP REC Calc'!$B$75:$B$138,'ABP REC Spend'!$F170)/$C170,
IF(AND(AC170&gt;0,(AD$4-$G170)=(1+$B170)),AC170*(1-Inputs_ByYear!$D$4),
(IF(AND((AD$4-$G170)&lt;(21+$B170),(AD$4-$G170)&gt;(1+$B170)),AC170*(1-Inputs_ByYear!$D$4),0))))</f>
        <v>3998205.5522031467</v>
      </c>
      <c r="AE170" s="233">
        <f>IF(AE$4=$G170+$B170,SUMIFS(INDEX('ABP REC Calc'!$G$75:$AB$138,,MATCH($I170,'ABP REC Calc'!$G$74:$AB$74,0)),'ABP REC Calc'!$C$75:$C$138,'ABP REC Spend'!$E170,'ABP REC Calc'!$B$75:$B$138,'ABP REC Spend'!$F170)/$C170,
IF(AND(AD170&gt;0,(AE$4-$G170)=(1+$B170)),AD170*(1-Inputs_ByYear!$D$4),
(IF(AND((AE$4-$G170)&lt;(21+$B170),(AE$4-$G170)&gt;(1+$B170)),AD170*(1-Inputs_ByYear!$D$4),0))))</f>
        <v>3978214.5244421312</v>
      </c>
      <c r="AF170" s="233">
        <f>IF(AF$4=$G170+$B170,SUMIFS(INDEX('ABP REC Calc'!$G$75:$AB$138,,MATCH($I170,'ABP REC Calc'!$G$74:$AB$74,0)),'ABP REC Calc'!$C$75:$C$138,'ABP REC Spend'!$E170,'ABP REC Calc'!$B$75:$B$138,'ABP REC Spend'!$F170)/$C170,
IF(AND(AE170&gt;0,(AF$4-$G170)=(1+$B170)),AE170*(1-Inputs_ByYear!$D$4),
(IF(AND((AF$4-$G170)&lt;(21+$B170),(AF$4-$G170)&gt;(1+$B170)),AE170*(1-Inputs_ByYear!$D$4),0))))</f>
        <v>3958323.4518199204</v>
      </c>
      <c r="AG170" s="233">
        <f>IF(AG$4=$G170+$B170,SUMIFS(INDEX('ABP REC Calc'!$G$75:$AB$138,,MATCH($I170,'ABP REC Calc'!$G$74:$AB$74,0)),'ABP REC Calc'!$C$75:$C$138,'ABP REC Spend'!$E170,'ABP REC Calc'!$B$75:$B$138,'ABP REC Spend'!$F170)/$C170,
IF(AND(AF170&gt;0,(AG$4-$G170)=(1+$B170)),AF170*(1-Inputs_ByYear!$D$4),
(IF(AND((AG$4-$G170)&lt;(21+$B170),(AG$4-$G170)&gt;(1+$B170)),AF170*(1-Inputs_ByYear!$D$4),0))))</f>
        <v>3938531.8345608208</v>
      </c>
      <c r="AH170" s="233">
        <f>IF(AH$4=$G170+$B170,SUMIFS(INDEX('ABP REC Calc'!$G$75:$AB$138,,MATCH($I170,'ABP REC Calc'!$G$74:$AB$74,0)),'ABP REC Calc'!$C$75:$C$138,'ABP REC Spend'!$E170,'ABP REC Calc'!$B$75:$B$138,'ABP REC Spend'!$F170)/$C170,
IF(AND(AG170&gt;0,(AH$4-$G170)=(1+$B170)),AG170*(1-Inputs_ByYear!$D$4),
(IF(AND((AH$4-$G170)&lt;(21+$B170),(AH$4-$G170)&gt;(1+$B170)),AG170*(1-Inputs_ByYear!$D$4),0))))</f>
        <v>3918839.1753880167</v>
      </c>
    </row>
    <row r="171" spans="2:34" ht="14.75" customHeight="1" x14ac:dyDescent="0.25">
      <c r="B171" s="332" cm="1">
        <f t="array" ref="B171">INDEX(Inputs_ByYear!$D$78:$D$83, MATCH('ABP REC Spend'!$E171, Inputs_ByYear!$B$78:$B$83,0),)</f>
        <v>2</v>
      </c>
      <c r="C171" s="332" cm="1">
        <f t="array" ref="C171">INDEX(Inputs_ByYear!$D$60:$D$65, MATCH('ABP REC Spend'!$E171,Inputs_ByYear!$B$60:$B$65,0),)</f>
        <v>20</v>
      </c>
      <c r="D171" s="332" t="str" cm="1">
        <f t="array" ref="D171">INDEX(Inputs_ByYear!$D$69:$D$74, MATCH('ABP REC Spend'!$E171, Inputs_ByYear!$B$69:$B$74,0),)</f>
        <v>n/a</v>
      </c>
      <c r="E171" s="222" t="s">
        <v>248</v>
      </c>
      <c r="F171" s="219" t="s">
        <v>259</v>
      </c>
      <c r="G171" s="219">
        <f t="shared" si="8"/>
        <v>2032</v>
      </c>
      <c r="H171" s="219"/>
      <c r="I171" s="227" t="s">
        <v>30</v>
      </c>
      <c r="J171" s="234">
        <v>0</v>
      </c>
      <c r="K171" s="234">
        <v>0</v>
      </c>
      <c r="L171" s="233">
        <f>IF(L$4=$G171+$B171,SUMIFS(INDEX('ABP REC Calc'!$G$75:$AB$138,,MATCH($I171,'ABP REC Calc'!$G$74:$AB$74,0)),'ABP REC Calc'!$C$75:$C$138,'ABP REC Spend'!$E171,'ABP REC Calc'!$B$75:$B$138,'ABP REC Spend'!$F171)/$C171,
IF(AND(K171&gt;0,(L$4-$G171)=(1+$B171)),K171*(1-Inputs_ByYear!$D$4),
(IF(AND((L$4-$G171)&lt;(21+$B171),(L$4-$G171)&gt;(1+$B171)),K171*(1-Inputs_ByYear!$D$4),0))))</f>
        <v>0</v>
      </c>
      <c r="M171" s="233">
        <f>IF(M$4=$G171+$B171,SUMIFS(INDEX('ABP REC Calc'!$G$75:$AB$138,,MATCH($I171,'ABP REC Calc'!$G$74:$AB$74,0)),'ABP REC Calc'!$C$75:$C$138,'ABP REC Spend'!$E171,'ABP REC Calc'!$B$75:$B$138,'ABP REC Spend'!$F171)/$C171,
IF(AND(L171&gt;0,(M$4-$G171)=(1+$B171)),L171*(1-Inputs_ByYear!$D$4),
(IF(AND((M$4-$G171)&lt;(21+$B171),(M$4-$G171)&gt;(1+$B171)),L171*(1-Inputs_ByYear!$D$4),0))))</f>
        <v>0</v>
      </c>
      <c r="N171" s="233">
        <f>IF(N$4=$G171+$B171,SUMIFS(INDEX('ABP REC Calc'!$G$75:$AB$138,,MATCH($I171,'ABP REC Calc'!$G$74:$AB$74,0)),'ABP REC Calc'!$C$75:$C$138,'ABP REC Spend'!$E171,'ABP REC Calc'!$B$75:$B$138,'ABP REC Spend'!$F171)/$C171,
IF(AND(M171&gt;0,(N$4-$G171)=(1+$B171)),M171*(1-Inputs_ByYear!$D$4),
(IF(AND((N$4-$G171)&lt;(21+$B171),(N$4-$G171)&gt;(1+$B171)),M171*(1-Inputs_ByYear!$D$4),0))))</f>
        <v>0</v>
      </c>
      <c r="O171" s="233">
        <f>IF(O$4=$G171+$B171,SUMIFS(INDEX('ABP REC Calc'!$G$75:$AB$138,,MATCH($I171,'ABP REC Calc'!$G$74:$AB$74,0)),'ABP REC Calc'!$C$75:$C$138,'ABP REC Spend'!$E171,'ABP REC Calc'!$B$75:$B$138,'ABP REC Spend'!$F171)/$C171,
IF(AND(N171&gt;0,(O$4-$G171)=(1+$B171)),N171*(1-Inputs_ByYear!$D$4),
(IF(AND((O$4-$G171)&lt;(21+$B171),(O$4-$G171)&gt;(1+$B171)),N171*(1-Inputs_ByYear!$D$4),0))))</f>
        <v>0</v>
      </c>
      <c r="P171" s="233">
        <f>IF(P$4=$G171+$B171,SUMIFS(INDEX('ABP REC Calc'!$G$75:$AB$138,,MATCH($I171,'ABP REC Calc'!$G$74:$AB$74,0)),'ABP REC Calc'!$C$75:$C$138,'ABP REC Spend'!$E171,'ABP REC Calc'!$B$75:$B$138,'ABP REC Spend'!$F171)/$C171,
IF(AND(O171&gt;0,(P$4-$G171)=(1+$B171)),O171*(1-Inputs_ByYear!$D$4),
(IF(AND((P$4-$G171)&lt;(21+$B171),(P$4-$G171)&gt;(1+$B171)),O171*(1-Inputs_ByYear!$D$4),0))))</f>
        <v>0</v>
      </c>
      <c r="Q171" s="233">
        <f>IF(Q$4=$G171+$B171,SUMIFS(INDEX('ABP REC Calc'!$G$75:$AB$138,,MATCH($I171,'ABP REC Calc'!$G$74:$AB$74,0)),'ABP REC Calc'!$C$75:$C$138,'ABP REC Spend'!$E171,'ABP REC Calc'!$B$75:$B$138,'ABP REC Spend'!$F171)/$C171,
IF(AND(P171&gt;0,(Q$4-$G171)=(1+$B171)),P171*(1-Inputs_ByYear!$D$4),
(IF(AND((Q$4-$G171)&lt;(21+$B171),(Q$4-$G171)&gt;(1+$B171)),P171*(1-Inputs_ByYear!$D$4),0))))</f>
        <v>0</v>
      </c>
      <c r="R171" s="233">
        <f>IF(R$4=$G171+$B171,SUMIFS(INDEX('ABP REC Calc'!$G$75:$AB$138,,MATCH($I171,'ABP REC Calc'!$G$74:$AB$74,0)),'ABP REC Calc'!$C$75:$C$138,'ABP REC Spend'!$E171,'ABP REC Calc'!$B$75:$B$138,'ABP REC Spend'!$F171)/$C171,
IF(AND(Q171&gt;0,(R$4-$G171)=(1+$B171)),Q171*(1-Inputs_ByYear!$D$4),
(IF(AND((R$4-$G171)&lt;(21+$B171),(R$4-$G171)&gt;(1+$B171)),Q171*(1-Inputs_ByYear!$D$4),0))))</f>
        <v>0</v>
      </c>
      <c r="S171" s="233">
        <f>IF(S$4=$G171+$B171,SUMIFS(INDEX('ABP REC Calc'!$G$75:$AB$138,,MATCH($I171,'ABP REC Calc'!$G$74:$AB$74,0)),'ABP REC Calc'!$C$75:$C$138,'ABP REC Spend'!$E171,'ABP REC Calc'!$B$75:$B$138,'ABP REC Spend'!$F171)/$C171,
IF(AND(R171&gt;0,(S$4-$G171)=(1+$B171)),R171*(1-Inputs_ByYear!$D$4),
(IF(AND((S$4-$G171)&lt;(21+$B171),(S$4-$G171)&gt;(1+$B171)),R171*(1-Inputs_ByYear!$D$4),0))))</f>
        <v>0</v>
      </c>
      <c r="T171" s="233">
        <f>IF(T$4=$G171+$B171,SUMIFS(INDEX('ABP REC Calc'!$G$75:$AB$138,,MATCH($I171,'ABP REC Calc'!$G$74:$AB$74,0)),'ABP REC Calc'!$C$75:$C$138,'ABP REC Spend'!$E171,'ABP REC Calc'!$B$75:$B$138,'ABP REC Spend'!$F171)/$C171,
IF(AND(S171&gt;0,(T$4-$G171)=(1+$B171)),S171*(1-Inputs_ByYear!$D$4),
(IF(AND((T$4-$G171)&lt;(21+$B171),(T$4-$G171)&gt;(1+$B171)),S171*(1-Inputs_ByYear!$D$4),0))))</f>
        <v>4182600.8782684901</v>
      </c>
      <c r="U171" s="233">
        <f>IF(U$4=$G171+$B171,SUMIFS(INDEX('ABP REC Calc'!$G$75:$AB$138,,MATCH($I171,'ABP REC Calc'!$G$74:$AB$74,0)),'ABP REC Calc'!$C$75:$C$138,'ABP REC Spend'!$E171,'ABP REC Calc'!$B$75:$B$138,'ABP REC Spend'!$F171)/$C171,
IF(AND(T171&gt;0,(U$4-$G171)=(1+$B171)),T171*(1-Inputs_ByYear!$D$4),
(IF(AND((U$4-$G171)&lt;(21+$B171),(U$4-$G171)&gt;(1+$B171)),T171*(1-Inputs_ByYear!$D$4),0))))</f>
        <v>4161687.8738771477</v>
      </c>
      <c r="V171" s="233">
        <f>IF(V$4=$G171+$B171,SUMIFS(INDEX('ABP REC Calc'!$G$75:$AB$138,,MATCH($I171,'ABP REC Calc'!$G$74:$AB$74,0)),'ABP REC Calc'!$C$75:$C$138,'ABP REC Spend'!$E171,'ABP REC Calc'!$B$75:$B$138,'ABP REC Spend'!$F171)/$C171,
IF(AND(U171&gt;0,(V$4-$G171)=(1+$B171)),U171*(1-Inputs_ByYear!$D$4),
(IF(AND((V$4-$G171)&lt;(21+$B171),(V$4-$G171)&gt;(1+$B171)),U171*(1-Inputs_ByYear!$D$4),0))))</f>
        <v>4140879.4345077621</v>
      </c>
      <c r="W171" s="233">
        <f>IF(W$4=$G171+$B171,SUMIFS(INDEX('ABP REC Calc'!$G$75:$AB$138,,MATCH($I171,'ABP REC Calc'!$G$74:$AB$74,0)),'ABP REC Calc'!$C$75:$C$138,'ABP REC Spend'!$E171,'ABP REC Calc'!$B$75:$B$138,'ABP REC Spend'!$F171)/$C171,
IF(AND(V171&gt;0,(W$4-$G171)=(1+$B171)),V171*(1-Inputs_ByYear!$D$4),
(IF(AND((W$4-$G171)&lt;(21+$B171),(W$4-$G171)&gt;(1+$B171)),V171*(1-Inputs_ByYear!$D$4),0))))</f>
        <v>4120175.0373352231</v>
      </c>
      <c r="X171" s="233">
        <f>IF(X$4=$G171+$B171,SUMIFS(INDEX('ABP REC Calc'!$G$75:$AB$138,,MATCH($I171,'ABP REC Calc'!$G$74:$AB$74,0)),'ABP REC Calc'!$C$75:$C$138,'ABP REC Spend'!$E171,'ABP REC Calc'!$B$75:$B$138,'ABP REC Spend'!$F171)/$C171,
IF(AND(W171&gt;0,(X$4-$G171)=(1+$B171)),W171*(1-Inputs_ByYear!$D$4),
(IF(AND((X$4-$G171)&lt;(21+$B171),(X$4-$G171)&gt;(1+$B171)),W171*(1-Inputs_ByYear!$D$4),0))))</f>
        <v>4099574.1621485469</v>
      </c>
      <c r="Y171" s="233">
        <f>IF(Y$4=$G171+$B171,SUMIFS(INDEX('ABP REC Calc'!$G$75:$AB$138,,MATCH($I171,'ABP REC Calc'!$G$74:$AB$74,0)),'ABP REC Calc'!$C$75:$C$138,'ABP REC Spend'!$E171,'ABP REC Calc'!$B$75:$B$138,'ABP REC Spend'!$F171)/$C171,
IF(AND(X171&gt;0,(Y$4-$G171)=(1+$B171)),X171*(1-Inputs_ByYear!$D$4),
(IF(AND((Y$4-$G171)&lt;(21+$B171),(Y$4-$G171)&gt;(1+$B171)),X171*(1-Inputs_ByYear!$D$4),0))))</f>
        <v>4079076.2913378039</v>
      </c>
      <c r="Z171" s="233">
        <f>IF(Z$4=$G171+$B171,SUMIFS(INDEX('ABP REC Calc'!$G$75:$AB$138,,MATCH($I171,'ABP REC Calc'!$G$74:$AB$74,0)),'ABP REC Calc'!$C$75:$C$138,'ABP REC Spend'!$E171,'ABP REC Calc'!$B$75:$B$138,'ABP REC Spend'!$F171)/$C171,
IF(AND(Y171&gt;0,(Z$4-$G171)=(1+$B171)),Y171*(1-Inputs_ByYear!$D$4),
(IF(AND((Z$4-$G171)&lt;(21+$B171),(Z$4-$G171)&gt;(1+$B171)),Y171*(1-Inputs_ByYear!$D$4),0))))</f>
        <v>4058680.909881115</v>
      </c>
      <c r="AA171" s="233">
        <f>IF(AA$4=$G171+$B171,SUMIFS(INDEX('ABP REC Calc'!$G$75:$AB$138,,MATCH($I171,'ABP REC Calc'!$G$74:$AB$74,0)),'ABP REC Calc'!$C$75:$C$138,'ABP REC Spend'!$E171,'ABP REC Calc'!$B$75:$B$138,'ABP REC Spend'!$F171)/$C171,
IF(AND(Z171&gt;0,(AA$4-$G171)=(1+$B171)),Z171*(1-Inputs_ByYear!$D$4),
(IF(AND((AA$4-$G171)&lt;(21+$B171),(AA$4-$G171)&gt;(1+$B171)),Z171*(1-Inputs_ByYear!$D$4),0))))</f>
        <v>4038387.5053317095</v>
      </c>
      <c r="AB171" s="233">
        <f>IF(AB$4=$G171+$B171,SUMIFS(INDEX('ABP REC Calc'!$G$75:$AB$138,,MATCH($I171,'ABP REC Calc'!$G$74:$AB$74,0)),'ABP REC Calc'!$C$75:$C$138,'ABP REC Spend'!$E171,'ABP REC Calc'!$B$75:$B$138,'ABP REC Spend'!$F171)/$C171,
IF(AND(AA171&gt;0,(AB$4-$G171)=(1+$B171)),AA171*(1-Inputs_ByYear!$D$4),
(IF(AND((AB$4-$G171)&lt;(21+$B171),(AB$4-$G171)&gt;(1+$B171)),AA171*(1-Inputs_ByYear!$D$4),0))))</f>
        <v>4018195.5678050509</v>
      </c>
      <c r="AC171" s="233">
        <f>IF(AC$4=$G171+$B171,SUMIFS(INDEX('ABP REC Calc'!$G$75:$AB$138,,MATCH($I171,'ABP REC Calc'!$G$74:$AB$74,0)),'ABP REC Calc'!$C$75:$C$138,'ABP REC Spend'!$E171,'ABP REC Calc'!$B$75:$B$138,'ABP REC Spend'!$F171)/$C171,
IF(AND(AB171&gt;0,(AC$4-$G171)=(1+$B171)),AB171*(1-Inputs_ByYear!$D$4),
(IF(AND((AC$4-$G171)&lt;(21+$B171),(AC$4-$G171)&gt;(1+$B171)),AB171*(1-Inputs_ByYear!$D$4),0))))</f>
        <v>3998104.5899660257</v>
      </c>
      <c r="AD171" s="233">
        <f>IF(AD$4=$G171+$B171,SUMIFS(INDEX('ABP REC Calc'!$G$75:$AB$138,,MATCH($I171,'ABP REC Calc'!$G$74:$AB$74,0)),'ABP REC Calc'!$C$75:$C$138,'ABP REC Spend'!$E171,'ABP REC Calc'!$B$75:$B$138,'ABP REC Spend'!$F171)/$C171,
IF(AND(AC171&gt;0,(AD$4-$G171)=(1+$B171)),AC171*(1-Inputs_ByYear!$D$4),
(IF(AND((AD$4-$G171)&lt;(21+$B171),(AD$4-$G171)&gt;(1+$B171)),AC171*(1-Inputs_ByYear!$D$4),0))))</f>
        <v>3978114.0670161955</v>
      </c>
      <c r="AE171" s="233">
        <f>IF(AE$4=$G171+$B171,SUMIFS(INDEX('ABP REC Calc'!$G$75:$AB$138,,MATCH($I171,'ABP REC Calc'!$G$74:$AB$74,0)),'ABP REC Calc'!$C$75:$C$138,'ABP REC Spend'!$E171,'ABP REC Calc'!$B$75:$B$138,'ABP REC Spend'!$F171)/$C171,
IF(AND(AD171&gt;0,(AE$4-$G171)=(1+$B171)),AD171*(1-Inputs_ByYear!$D$4),
(IF(AND((AE$4-$G171)&lt;(21+$B171),(AE$4-$G171)&gt;(1+$B171)),AD171*(1-Inputs_ByYear!$D$4),0))))</f>
        <v>3958223.4966811147</v>
      </c>
      <c r="AF171" s="233">
        <f>IF(AF$4=$G171+$B171,SUMIFS(INDEX('ABP REC Calc'!$G$75:$AB$138,,MATCH($I171,'ABP REC Calc'!$G$74:$AB$74,0)),'ABP REC Calc'!$C$75:$C$138,'ABP REC Spend'!$E171,'ABP REC Calc'!$B$75:$B$138,'ABP REC Spend'!$F171)/$C171,
IF(AND(AE171&gt;0,(AF$4-$G171)=(1+$B171)),AE171*(1-Inputs_ByYear!$D$4),
(IF(AND((AF$4-$G171)&lt;(21+$B171),(AF$4-$G171)&gt;(1+$B171)),AE171*(1-Inputs_ByYear!$D$4),0))))</f>
        <v>3938432.3791977093</v>
      </c>
      <c r="AG171" s="233">
        <f>IF(AG$4=$G171+$B171,SUMIFS(INDEX('ABP REC Calc'!$G$75:$AB$138,,MATCH($I171,'ABP REC Calc'!$G$74:$AB$74,0)),'ABP REC Calc'!$C$75:$C$138,'ABP REC Spend'!$E171,'ABP REC Calc'!$B$75:$B$138,'ABP REC Spend'!$F171)/$C171,
IF(AND(AF171&gt;0,(AG$4-$G171)=(1+$B171)),AF171*(1-Inputs_ByYear!$D$4),
(IF(AND((AG$4-$G171)&lt;(21+$B171),(AG$4-$G171)&gt;(1+$B171)),AF171*(1-Inputs_ByYear!$D$4),0))))</f>
        <v>3918740.2173017208</v>
      </c>
      <c r="AH171" s="233">
        <f>IF(AH$4=$G171+$B171,SUMIFS(INDEX('ABP REC Calc'!$G$75:$AB$138,,MATCH($I171,'ABP REC Calc'!$G$74:$AB$74,0)),'ABP REC Calc'!$C$75:$C$138,'ABP REC Spend'!$E171,'ABP REC Calc'!$B$75:$B$138,'ABP REC Spend'!$F171)/$C171,
IF(AND(AG171&gt;0,(AH$4-$G171)=(1+$B171)),AG171*(1-Inputs_ByYear!$D$4),
(IF(AND((AH$4-$G171)&lt;(21+$B171),(AH$4-$G171)&gt;(1+$B171)),AG171*(1-Inputs_ByYear!$D$4),0))))</f>
        <v>3899146.5162152122</v>
      </c>
    </row>
    <row r="172" spans="2:34" ht="14.75" customHeight="1" x14ac:dyDescent="0.25">
      <c r="B172" s="332" cm="1">
        <f t="array" ref="B172">INDEX(Inputs_ByYear!$D$78:$D$83, MATCH('ABP REC Spend'!$E172, Inputs_ByYear!$B$78:$B$83,0),)</f>
        <v>2</v>
      </c>
      <c r="C172" s="332" cm="1">
        <f t="array" ref="C172">INDEX(Inputs_ByYear!$D$60:$D$65, MATCH('ABP REC Spend'!$E172,Inputs_ByYear!$B$60:$B$65,0),)</f>
        <v>20</v>
      </c>
      <c r="D172" s="332" t="str" cm="1">
        <f t="array" ref="D172">INDEX(Inputs_ByYear!$D$69:$D$74, MATCH('ABP REC Spend'!$E172, Inputs_ByYear!$B$69:$B$74,0),)</f>
        <v>n/a</v>
      </c>
      <c r="E172" s="222" t="s">
        <v>248</v>
      </c>
      <c r="F172" s="219" t="s">
        <v>259</v>
      </c>
      <c r="G172" s="219">
        <f t="shared" si="8"/>
        <v>2033</v>
      </c>
      <c r="H172" s="219"/>
      <c r="I172" s="227" t="s">
        <v>31</v>
      </c>
      <c r="J172" s="234">
        <v>0</v>
      </c>
      <c r="K172" s="234">
        <v>0</v>
      </c>
      <c r="L172" s="233">
        <f>IF(L$4=$G172+$B172,SUMIFS(INDEX('ABP REC Calc'!$G$75:$AB$138,,MATCH($I172,'ABP REC Calc'!$G$74:$AB$74,0)),'ABP REC Calc'!$C$75:$C$138,'ABP REC Spend'!$E172,'ABP REC Calc'!$B$75:$B$138,'ABP REC Spend'!$F172)/$C172,
IF(AND(K172&gt;0,(L$4-$G172)=(1+$B172)),K172*(1-Inputs_ByYear!$D$4),
(IF(AND((L$4-$G172)&lt;(21+$B172),(L$4-$G172)&gt;(1+$B172)),K172*(1-Inputs_ByYear!$D$4),0))))</f>
        <v>0</v>
      </c>
      <c r="M172" s="233">
        <f>IF(M$4=$G172+$B172,SUMIFS(INDEX('ABP REC Calc'!$G$75:$AB$138,,MATCH($I172,'ABP REC Calc'!$G$74:$AB$74,0)),'ABP REC Calc'!$C$75:$C$138,'ABP REC Spend'!$E172,'ABP REC Calc'!$B$75:$B$138,'ABP REC Spend'!$F172)/$C172,
IF(AND(L172&gt;0,(M$4-$G172)=(1+$B172)),L172*(1-Inputs_ByYear!$D$4),
(IF(AND((M$4-$G172)&lt;(21+$B172),(M$4-$G172)&gt;(1+$B172)),L172*(1-Inputs_ByYear!$D$4),0))))</f>
        <v>0</v>
      </c>
      <c r="N172" s="233">
        <f>IF(N$4=$G172+$B172,SUMIFS(INDEX('ABP REC Calc'!$G$75:$AB$138,,MATCH($I172,'ABP REC Calc'!$G$74:$AB$74,0)),'ABP REC Calc'!$C$75:$C$138,'ABP REC Spend'!$E172,'ABP REC Calc'!$B$75:$B$138,'ABP REC Spend'!$F172)/$C172,
IF(AND(M172&gt;0,(N$4-$G172)=(1+$B172)),M172*(1-Inputs_ByYear!$D$4),
(IF(AND((N$4-$G172)&lt;(21+$B172),(N$4-$G172)&gt;(1+$B172)),M172*(1-Inputs_ByYear!$D$4),0))))</f>
        <v>0</v>
      </c>
      <c r="O172" s="233">
        <f>IF(O$4=$G172+$B172,SUMIFS(INDEX('ABP REC Calc'!$G$75:$AB$138,,MATCH($I172,'ABP REC Calc'!$G$74:$AB$74,0)),'ABP REC Calc'!$C$75:$C$138,'ABP REC Spend'!$E172,'ABP REC Calc'!$B$75:$B$138,'ABP REC Spend'!$F172)/$C172,
IF(AND(N172&gt;0,(O$4-$G172)=(1+$B172)),N172*(1-Inputs_ByYear!$D$4),
(IF(AND((O$4-$G172)&lt;(21+$B172),(O$4-$G172)&gt;(1+$B172)),N172*(1-Inputs_ByYear!$D$4),0))))</f>
        <v>0</v>
      </c>
      <c r="P172" s="233">
        <f>IF(P$4=$G172+$B172,SUMIFS(INDEX('ABP REC Calc'!$G$75:$AB$138,,MATCH($I172,'ABP REC Calc'!$G$74:$AB$74,0)),'ABP REC Calc'!$C$75:$C$138,'ABP REC Spend'!$E172,'ABP REC Calc'!$B$75:$B$138,'ABP REC Spend'!$F172)/$C172,
IF(AND(O172&gt;0,(P$4-$G172)=(1+$B172)),O172*(1-Inputs_ByYear!$D$4),
(IF(AND((P$4-$G172)&lt;(21+$B172),(P$4-$G172)&gt;(1+$B172)),O172*(1-Inputs_ByYear!$D$4),0))))</f>
        <v>0</v>
      </c>
      <c r="Q172" s="233">
        <f>IF(Q$4=$G172+$B172,SUMIFS(INDEX('ABP REC Calc'!$G$75:$AB$138,,MATCH($I172,'ABP REC Calc'!$G$74:$AB$74,0)),'ABP REC Calc'!$C$75:$C$138,'ABP REC Spend'!$E172,'ABP REC Calc'!$B$75:$B$138,'ABP REC Spend'!$F172)/$C172,
IF(AND(P172&gt;0,(Q$4-$G172)=(1+$B172)),P172*(1-Inputs_ByYear!$D$4),
(IF(AND((Q$4-$G172)&lt;(21+$B172),(Q$4-$G172)&gt;(1+$B172)),P172*(1-Inputs_ByYear!$D$4),0))))</f>
        <v>0</v>
      </c>
      <c r="R172" s="233">
        <f>IF(R$4=$G172+$B172,SUMIFS(INDEX('ABP REC Calc'!$G$75:$AB$138,,MATCH($I172,'ABP REC Calc'!$G$74:$AB$74,0)),'ABP REC Calc'!$C$75:$C$138,'ABP REC Spend'!$E172,'ABP REC Calc'!$B$75:$B$138,'ABP REC Spend'!$F172)/$C172,
IF(AND(Q172&gt;0,(R$4-$G172)=(1+$B172)),Q172*(1-Inputs_ByYear!$D$4),
(IF(AND((R$4-$G172)&lt;(21+$B172),(R$4-$G172)&gt;(1+$B172)),Q172*(1-Inputs_ByYear!$D$4),0))))</f>
        <v>0</v>
      </c>
      <c r="S172" s="233">
        <f>IF(S$4=$G172+$B172,SUMIFS(INDEX('ABP REC Calc'!$G$75:$AB$138,,MATCH($I172,'ABP REC Calc'!$G$74:$AB$74,0)),'ABP REC Calc'!$C$75:$C$138,'ABP REC Spend'!$E172,'ABP REC Calc'!$B$75:$B$138,'ABP REC Spend'!$F172)/$C172,
IF(AND(R172&gt;0,(S$4-$G172)=(1+$B172)),R172*(1-Inputs_ByYear!$D$4),
(IF(AND((S$4-$G172)&lt;(21+$B172),(S$4-$G172)&gt;(1+$B172)),R172*(1-Inputs_ByYear!$D$4),0))))</f>
        <v>0</v>
      </c>
      <c r="T172" s="233">
        <f>IF(T$4=$G172+$B172,SUMIFS(INDEX('ABP REC Calc'!$G$75:$AB$138,,MATCH($I172,'ABP REC Calc'!$G$74:$AB$74,0)),'ABP REC Calc'!$C$75:$C$138,'ABP REC Spend'!$E172,'ABP REC Calc'!$B$75:$B$138,'ABP REC Spend'!$F172)/$C172,
IF(AND(S172&gt;0,(T$4-$G172)=(1+$B172)),S172*(1-Inputs_ByYear!$D$4),
(IF(AND((T$4-$G172)&lt;(21+$B172),(T$4-$G172)&gt;(1+$B172)),S172*(1-Inputs_ByYear!$D$4),0))))</f>
        <v>0</v>
      </c>
      <c r="U172" s="233">
        <f>IF(U$4=$G172+$B172,SUMIFS(INDEX('ABP REC Calc'!$G$75:$AB$138,,MATCH($I172,'ABP REC Calc'!$G$74:$AB$74,0)),'ABP REC Calc'!$C$75:$C$138,'ABP REC Spend'!$E172,'ABP REC Calc'!$B$75:$B$138,'ABP REC Spend'!$F172)/$C172,
IF(AND(T172&gt;0,(U$4-$G172)=(1+$B172)),T172*(1-Inputs_ByYear!$D$4),
(IF(AND((U$4-$G172)&lt;(21+$B172),(U$4-$G172)&gt;(1+$B172)),T172*(1-Inputs_ByYear!$D$4),0))))</f>
        <v>4140774.8694858043</v>
      </c>
      <c r="V172" s="233">
        <f>IF(V$4=$G172+$B172,SUMIFS(INDEX('ABP REC Calc'!$G$75:$AB$138,,MATCH($I172,'ABP REC Calc'!$G$74:$AB$74,0)),'ABP REC Calc'!$C$75:$C$138,'ABP REC Spend'!$E172,'ABP REC Calc'!$B$75:$B$138,'ABP REC Spend'!$F172)/$C172,
IF(AND(U172&gt;0,(V$4-$G172)=(1+$B172)),U172*(1-Inputs_ByYear!$D$4),
(IF(AND((V$4-$G172)&lt;(21+$B172),(V$4-$G172)&gt;(1+$B172)),U172*(1-Inputs_ByYear!$D$4),0))))</f>
        <v>4120070.9951383751</v>
      </c>
      <c r="W172" s="233">
        <f>IF(W$4=$G172+$B172,SUMIFS(INDEX('ABP REC Calc'!$G$75:$AB$138,,MATCH($I172,'ABP REC Calc'!$G$74:$AB$74,0)),'ABP REC Calc'!$C$75:$C$138,'ABP REC Spend'!$E172,'ABP REC Calc'!$B$75:$B$138,'ABP REC Spend'!$F172)/$C172,
IF(AND(V172&gt;0,(W$4-$G172)=(1+$B172)),V172*(1-Inputs_ByYear!$D$4),
(IF(AND((W$4-$G172)&lt;(21+$B172),(W$4-$G172)&gt;(1+$B172)),V172*(1-Inputs_ByYear!$D$4),0))))</f>
        <v>4099470.6401626831</v>
      </c>
      <c r="X172" s="233">
        <f>IF(X$4=$G172+$B172,SUMIFS(INDEX('ABP REC Calc'!$G$75:$AB$138,,MATCH($I172,'ABP REC Calc'!$G$74:$AB$74,0)),'ABP REC Calc'!$C$75:$C$138,'ABP REC Spend'!$E172,'ABP REC Calc'!$B$75:$B$138,'ABP REC Spend'!$F172)/$C172,
IF(AND(W172&gt;0,(X$4-$G172)=(1+$B172)),W172*(1-Inputs_ByYear!$D$4),
(IF(AND((X$4-$G172)&lt;(21+$B172),(X$4-$G172)&gt;(1+$B172)),W172*(1-Inputs_ByYear!$D$4),0))))</f>
        <v>4078973.2869618698</v>
      </c>
      <c r="Y172" s="233">
        <f>IF(Y$4=$G172+$B172,SUMIFS(INDEX('ABP REC Calc'!$G$75:$AB$138,,MATCH($I172,'ABP REC Calc'!$G$74:$AB$74,0)),'ABP REC Calc'!$C$75:$C$138,'ABP REC Spend'!$E172,'ABP REC Calc'!$B$75:$B$138,'ABP REC Spend'!$F172)/$C172,
IF(AND(X172&gt;0,(Y$4-$G172)=(1+$B172)),X172*(1-Inputs_ByYear!$D$4),
(IF(AND((Y$4-$G172)&lt;(21+$B172),(Y$4-$G172)&gt;(1+$B172)),X172*(1-Inputs_ByYear!$D$4),0))))</f>
        <v>4058578.4205270605</v>
      </c>
      <c r="Z172" s="233">
        <f>IF(Z$4=$G172+$B172,SUMIFS(INDEX('ABP REC Calc'!$G$75:$AB$138,,MATCH($I172,'ABP REC Calc'!$G$74:$AB$74,0)),'ABP REC Calc'!$C$75:$C$138,'ABP REC Spend'!$E172,'ABP REC Calc'!$B$75:$B$138,'ABP REC Spend'!$F172)/$C172,
IF(AND(Y172&gt;0,(Z$4-$G172)=(1+$B172)),Y172*(1-Inputs_ByYear!$D$4),
(IF(AND((Z$4-$G172)&lt;(21+$B172),(Z$4-$G172)&gt;(1+$B172)),Y172*(1-Inputs_ByYear!$D$4),0))))</f>
        <v>4038285.5284244251</v>
      </c>
      <c r="AA172" s="233">
        <f>IF(AA$4=$G172+$B172,SUMIFS(INDEX('ABP REC Calc'!$G$75:$AB$138,,MATCH($I172,'ABP REC Calc'!$G$74:$AB$74,0)),'ABP REC Calc'!$C$75:$C$138,'ABP REC Spend'!$E172,'ABP REC Calc'!$B$75:$B$138,'ABP REC Spend'!$F172)/$C172,
IF(AND(Z172&gt;0,(AA$4-$G172)=(1+$B172)),Z172*(1-Inputs_ByYear!$D$4),
(IF(AND((AA$4-$G172)&lt;(21+$B172),(AA$4-$G172)&gt;(1+$B172)),Z172*(1-Inputs_ByYear!$D$4),0))))</f>
        <v>4018094.1007823031</v>
      </c>
      <c r="AB172" s="233">
        <f>IF(AB$4=$G172+$B172,SUMIFS(INDEX('ABP REC Calc'!$G$75:$AB$138,,MATCH($I172,'ABP REC Calc'!$G$74:$AB$74,0)),'ABP REC Calc'!$C$75:$C$138,'ABP REC Spend'!$E172,'ABP REC Calc'!$B$75:$B$138,'ABP REC Spend'!$F172)/$C172,
IF(AND(AA172&gt;0,(AB$4-$G172)=(1+$B172)),AA172*(1-Inputs_ByYear!$D$4),
(IF(AND((AB$4-$G172)&lt;(21+$B172),(AB$4-$G172)&gt;(1+$B172)),AA172*(1-Inputs_ByYear!$D$4),0))))</f>
        <v>3998003.6302783918</v>
      </c>
      <c r="AC172" s="233">
        <f>IF(AC$4=$G172+$B172,SUMIFS(INDEX('ABP REC Calc'!$G$75:$AB$138,,MATCH($I172,'ABP REC Calc'!$G$74:$AB$74,0)),'ABP REC Calc'!$C$75:$C$138,'ABP REC Spend'!$E172,'ABP REC Calc'!$B$75:$B$138,'ABP REC Spend'!$F172)/$C172,
IF(AND(AB172&gt;0,(AC$4-$G172)=(1+$B172)),AB172*(1-Inputs_ByYear!$D$4),
(IF(AND((AC$4-$G172)&lt;(21+$B172),(AC$4-$G172)&gt;(1+$B172)),AB172*(1-Inputs_ByYear!$D$4),0))))</f>
        <v>3978013.612127</v>
      </c>
      <c r="AD172" s="233">
        <f>IF(AD$4=$G172+$B172,SUMIFS(INDEX('ABP REC Calc'!$G$75:$AB$138,,MATCH($I172,'ABP REC Calc'!$G$74:$AB$74,0)),'ABP REC Calc'!$C$75:$C$138,'ABP REC Spend'!$E172,'ABP REC Calc'!$B$75:$B$138,'ABP REC Spend'!$F172)/$C172,
IF(AND(AC172&gt;0,(AD$4-$G172)=(1+$B172)),AC172*(1-Inputs_ByYear!$D$4),
(IF(AND((AD$4-$G172)&lt;(21+$B172),(AD$4-$G172)&gt;(1+$B172)),AC172*(1-Inputs_ByYear!$D$4),0))))</f>
        <v>3958123.5440663649</v>
      </c>
      <c r="AE172" s="233">
        <f>IF(AE$4=$G172+$B172,SUMIFS(INDEX('ABP REC Calc'!$G$75:$AB$138,,MATCH($I172,'ABP REC Calc'!$G$74:$AB$74,0)),'ABP REC Calc'!$C$75:$C$138,'ABP REC Spend'!$E172,'ABP REC Calc'!$B$75:$B$138,'ABP REC Spend'!$F172)/$C172,
IF(AND(AD172&gt;0,(AE$4-$G172)=(1+$B172)),AD172*(1-Inputs_ByYear!$D$4),
(IF(AND((AE$4-$G172)&lt;(21+$B172),(AE$4-$G172)&gt;(1+$B172)),AD172*(1-Inputs_ByYear!$D$4),0))))</f>
        <v>3938332.9263460329</v>
      </c>
      <c r="AF172" s="233">
        <f>IF(AF$4=$G172+$B172,SUMIFS(INDEX('ABP REC Calc'!$G$75:$AB$138,,MATCH($I172,'ABP REC Calc'!$G$74:$AB$74,0)),'ABP REC Calc'!$C$75:$C$138,'ABP REC Spend'!$E172,'ABP REC Calc'!$B$75:$B$138,'ABP REC Spend'!$F172)/$C172,
IF(AND(AE172&gt;0,(AF$4-$G172)=(1+$B172)),AE172*(1-Inputs_ByYear!$D$4),
(IF(AND((AF$4-$G172)&lt;(21+$B172),(AF$4-$G172)&gt;(1+$B172)),AE172*(1-Inputs_ByYear!$D$4),0))))</f>
        <v>3918641.2617143025</v>
      </c>
      <c r="AG172" s="233">
        <f>IF(AG$4=$G172+$B172,SUMIFS(INDEX('ABP REC Calc'!$G$75:$AB$138,,MATCH($I172,'ABP REC Calc'!$G$74:$AB$74,0)),'ABP REC Calc'!$C$75:$C$138,'ABP REC Spend'!$E172,'ABP REC Calc'!$B$75:$B$138,'ABP REC Spend'!$F172)/$C172,
IF(AND(AF172&gt;0,(AG$4-$G172)=(1+$B172)),AF172*(1-Inputs_ByYear!$D$4),
(IF(AND((AG$4-$G172)&lt;(21+$B172),(AG$4-$G172)&gt;(1+$B172)),AF172*(1-Inputs_ByYear!$D$4),0))))</f>
        <v>3899048.0554057308</v>
      </c>
      <c r="AH172" s="233">
        <f>IF(AH$4=$G172+$B172,SUMIFS(INDEX('ABP REC Calc'!$G$75:$AB$138,,MATCH($I172,'ABP REC Calc'!$G$74:$AB$74,0)),'ABP REC Calc'!$C$75:$C$138,'ABP REC Spend'!$E172,'ABP REC Calc'!$B$75:$B$138,'ABP REC Spend'!$F172)/$C172,
IF(AND(AG172&gt;0,(AH$4-$G172)=(1+$B172)),AG172*(1-Inputs_ByYear!$D$4),
(IF(AND((AH$4-$G172)&lt;(21+$B172),(AH$4-$G172)&gt;(1+$B172)),AG172*(1-Inputs_ByYear!$D$4),0))))</f>
        <v>3879552.8151287022</v>
      </c>
    </row>
    <row r="173" spans="2:34" ht="14.75" customHeight="1" x14ac:dyDescent="0.25">
      <c r="B173" s="332" cm="1">
        <f t="array" ref="B173">INDEX(Inputs_ByYear!$D$78:$D$83, MATCH('ABP REC Spend'!$E173, Inputs_ByYear!$B$78:$B$83,0),)</f>
        <v>2</v>
      </c>
      <c r="C173" s="332" cm="1">
        <f t="array" ref="C173">INDEX(Inputs_ByYear!$D$60:$D$65, MATCH('ABP REC Spend'!$E173,Inputs_ByYear!$B$60:$B$65,0),)</f>
        <v>20</v>
      </c>
      <c r="D173" s="332" t="str" cm="1">
        <f t="array" ref="D173">INDEX(Inputs_ByYear!$D$69:$D$74, MATCH('ABP REC Spend'!$E173, Inputs_ByYear!$B$69:$B$74,0),)</f>
        <v>n/a</v>
      </c>
      <c r="E173" s="222" t="s">
        <v>248</v>
      </c>
      <c r="F173" s="219" t="s">
        <v>259</v>
      </c>
      <c r="G173" s="219">
        <f t="shared" si="8"/>
        <v>2034</v>
      </c>
      <c r="H173" s="219"/>
      <c r="I173" s="227" t="s">
        <v>32</v>
      </c>
      <c r="J173" s="234">
        <v>0</v>
      </c>
      <c r="K173" s="234">
        <v>0</v>
      </c>
      <c r="L173" s="233">
        <f>IF(L$4=$G173+$B173,SUMIFS(INDEX('ABP REC Calc'!$G$75:$AB$138,,MATCH($I173,'ABP REC Calc'!$G$74:$AB$74,0)),'ABP REC Calc'!$C$75:$C$138,'ABP REC Spend'!$E173,'ABP REC Calc'!$B$75:$B$138,'ABP REC Spend'!$F173)/$C173,
IF(AND(K173&gt;0,(L$4-$G173)=(1+$B173)),K173*(1-Inputs_ByYear!$D$4),
(IF(AND((L$4-$G173)&lt;(21+$B173),(L$4-$G173)&gt;(1+$B173)),K173*(1-Inputs_ByYear!$D$4),0))))</f>
        <v>0</v>
      </c>
      <c r="M173" s="233">
        <f>IF(M$4=$G173+$B173,SUMIFS(INDEX('ABP REC Calc'!$G$75:$AB$138,,MATCH($I173,'ABP REC Calc'!$G$74:$AB$74,0)),'ABP REC Calc'!$C$75:$C$138,'ABP REC Spend'!$E173,'ABP REC Calc'!$B$75:$B$138,'ABP REC Spend'!$F173)/$C173,
IF(AND(L173&gt;0,(M$4-$G173)=(1+$B173)),L173*(1-Inputs_ByYear!$D$4),
(IF(AND((M$4-$G173)&lt;(21+$B173),(M$4-$G173)&gt;(1+$B173)),L173*(1-Inputs_ByYear!$D$4),0))))</f>
        <v>0</v>
      </c>
      <c r="N173" s="233">
        <f>IF(N$4=$G173+$B173,SUMIFS(INDEX('ABP REC Calc'!$G$75:$AB$138,,MATCH($I173,'ABP REC Calc'!$G$74:$AB$74,0)),'ABP REC Calc'!$C$75:$C$138,'ABP REC Spend'!$E173,'ABP REC Calc'!$B$75:$B$138,'ABP REC Spend'!$F173)/$C173,
IF(AND(M173&gt;0,(N$4-$G173)=(1+$B173)),M173*(1-Inputs_ByYear!$D$4),
(IF(AND((N$4-$G173)&lt;(21+$B173),(N$4-$G173)&gt;(1+$B173)),M173*(1-Inputs_ByYear!$D$4),0))))</f>
        <v>0</v>
      </c>
      <c r="O173" s="233">
        <f>IF(O$4=$G173+$B173,SUMIFS(INDEX('ABP REC Calc'!$G$75:$AB$138,,MATCH($I173,'ABP REC Calc'!$G$74:$AB$74,0)),'ABP REC Calc'!$C$75:$C$138,'ABP REC Spend'!$E173,'ABP REC Calc'!$B$75:$B$138,'ABP REC Spend'!$F173)/$C173,
IF(AND(N173&gt;0,(O$4-$G173)=(1+$B173)),N173*(1-Inputs_ByYear!$D$4),
(IF(AND((O$4-$G173)&lt;(21+$B173),(O$4-$G173)&gt;(1+$B173)),N173*(1-Inputs_ByYear!$D$4),0))))</f>
        <v>0</v>
      </c>
      <c r="P173" s="233">
        <f>IF(P$4=$G173+$B173,SUMIFS(INDEX('ABP REC Calc'!$G$75:$AB$138,,MATCH($I173,'ABP REC Calc'!$G$74:$AB$74,0)),'ABP REC Calc'!$C$75:$C$138,'ABP REC Spend'!$E173,'ABP REC Calc'!$B$75:$B$138,'ABP REC Spend'!$F173)/$C173,
IF(AND(O173&gt;0,(P$4-$G173)=(1+$B173)),O173*(1-Inputs_ByYear!$D$4),
(IF(AND((P$4-$G173)&lt;(21+$B173),(P$4-$G173)&gt;(1+$B173)),O173*(1-Inputs_ByYear!$D$4),0))))</f>
        <v>0</v>
      </c>
      <c r="Q173" s="233">
        <f>IF(Q$4=$G173+$B173,SUMIFS(INDEX('ABP REC Calc'!$G$75:$AB$138,,MATCH($I173,'ABP REC Calc'!$G$74:$AB$74,0)),'ABP REC Calc'!$C$75:$C$138,'ABP REC Spend'!$E173,'ABP REC Calc'!$B$75:$B$138,'ABP REC Spend'!$F173)/$C173,
IF(AND(P173&gt;0,(Q$4-$G173)=(1+$B173)),P173*(1-Inputs_ByYear!$D$4),
(IF(AND((Q$4-$G173)&lt;(21+$B173),(Q$4-$G173)&gt;(1+$B173)),P173*(1-Inputs_ByYear!$D$4),0))))</f>
        <v>0</v>
      </c>
      <c r="R173" s="233">
        <f>IF(R$4=$G173+$B173,SUMIFS(INDEX('ABP REC Calc'!$G$75:$AB$138,,MATCH($I173,'ABP REC Calc'!$G$74:$AB$74,0)),'ABP REC Calc'!$C$75:$C$138,'ABP REC Spend'!$E173,'ABP REC Calc'!$B$75:$B$138,'ABP REC Spend'!$F173)/$C173,
IF(AND(Q173&gt;0,(R$4-$G173)=(1+$B173)),Q173*(1-Inputs_ByYear!$D$4),
(IF(AND((R$4-$G173)&lt;(21+$B173),(R$4-$G173)&gt;(1+$B173)),Q173*(1-Inputs_ByYear!$D$4),0))))</f>
        <v>0</v>
      </c>
      <c r="S173" s="233">
        <f>IF(S$4=$G173+$B173,SUMIFS(INDEX('ABP REC Calc'!$G$75:$AB$138,,MATCH($I173,'ABP REC Calc'!$G$74:$AB$74,0)),'ABP REC Calc'!$C$75:$C$138,'ABP REC Spend'!$E173,'ABP REC Calc'!$B$75:$B$138,'ABP REC Spend'!$F173)/$C173,
IF(AND(R173&gt;0,(S$4-$G173)=(1+$B173)),R173*(1-Inputs_ByYear!$D$4),
(IF(AND((S$4-$G173)&lt;(21+$B173),(S$4-$G173)&gt;(1+$B173)),R173*(1-Inputs_ByYear!$D$4),0))))</f>
        <v>0</v>
      </c>
      <c r="T173" s="233">
        <f>IF(T$4=$G173+$B173,SUMIFS(INDEX('ABP REC Calc'!$G$75:$AB$138,,MATCH($I173,'ABP REC Calc'!$G$74:$AB$74,0)),'ABP REC Calc'!$C$75:$C$138,'ABP REC Spend'!$E173,'ABP REC Calc'!$B$75:$B$138,'ABP REC Spend'!$F173)/$C173,
IF(AND(S173&gt;0,(T$4-$G173)=(1+$B173)),S173*(1-Inputs_ByYear!$D$4),
(IF(AND((T$4-$G173)&lt;(21+$B173),(T$4-$G173)&gt;(1+$B173)),S173*(1-Inputs_ByYear!$D$4),0))))</f>
        <v>0</v>
      </c>
      <c r="U173" s="233">
        <f>IF(U$4=$G173+$B173,SUMIFS(INDEX('ABP REC Calc'!$G$75:$AB$138,,MATCH($I173,'ABP REC Calc'!$G$74:$AB$74,0)),'ABP REC Calc'!$C$75:$C$138,'ABP REC Spend'!$E173,'ABP REC Calc'!$B$75:$B$138,'ABP REC Spend'!$F173)/$C173,
IF(AND(T173&gt;0,(U$4-$G173)=(1+$B173)),T173*(1-Inputs_ByYear!$D$4),
(IF(AND((U$4-$G173)&lt;(21+$B173),(U$4-$G173)&gt;(1+$B173)),T173*(1-Inputs_ByYear!$D$4),0))))</f>
        <v>0</v>
      </c>
      <c r="V173" s="233">
        <f>IF(V$4=$G173+$B173,SUMIFS(INDEX('ABP REC Calc'!$G$75:$AB$138,,MATCH($I173,'ABP REC Calc'!$G$74:$AB$74,0)),'ABP REC Calc'!$C$75:$C$138,'ABP REC Spend'!$E173,'ABP REC Calc'!$B$75:$B$138,'ABP REC Spend'!$F173)/$C173,
IF(AND(U173&gt;0,(V$4-$G173)=(1+$B173)),U173*(1-Inputs_ByYear!$D$4),
(IF(AND((V$4-$G173)&lt;(21+$B173),(V$4-$G173)&gt;(1+$B173)),U173*(1-Inputs_ByYear!$D$4),0))))</f>
        <v>4099367.1207909463</v>
      </c>
      <c r="W173" s="233">
        <f>IF(W$4=$G173+$B173,SUMIFS(INDEX('ABP REC Calc'!$G$75:$AB$138,,MATCH($I173,'ABP REC Calc'!$G$74:$AB$74,0)),'ABP REC Calc'!$C$75:$C$138,'ABP REC Spend'!$E173,'ABP REC Calc'!$B$75:$B$138,'ABP REC Spend'!$F173)/$C173,
IF(AND(V173&gt;0,(W$4-$G173)=(1+$B173)),V173*(1-Inputs_ByYear!$D$4),
(IF(AND((W$4-$G173)&lt;(21+$B173),(W$4-$G173)&gt;(1+$B173)),V173*(1-Inputs_ByYear!$D$4),0))))</f>
        <v>4078870.2851869916</v>
      </c>
      <c r="X173" s="233">
        <f>IF(X$4=$G173+$B173,SUMIFS(INDEX('ABP REC Calc'!$G$75:$AB$138,,MATCH($I173,'ABP REC Calc'!$G$74:$AB$74,0)),'ABP REC Calc'!$C$75:$C$138,'ABP REC Spend'!$E173,'ABP REC Calc'!$B$75:$B$138,'ABP REC Spend'!$F173)/$C173,
IF(AND(W173&gt;0,(X$4-$G173)=(1+$B173)),W173*(1-Inputs_ByYear!$D$4),
(IF(AND((X$4-$G173)&lt;(21+$B173),(X$4-$G173)&gt;(1+$B173)),W173*(1-Inputs_ByYear!$D$4),0))))</f>
        <v>4058475.9337610565</v>
      </c>
      <c r="Y173" s="233">
        <f>IF(Y$4=$G173+$B173,SUMIFS(INDEX('ABP REC Calc'!$G$75:$AB$138,,MATCH($I173,'ABP REC Calc'!$G$74:$AB$74,0)),'ABP REC Calc'!$C$75:$C$138,'ABP REC Spend'!$E173,'ABP REC Calc'!$B$75:$B$138,'ABP REC Spend'!$F173)/$C173,
IF(AND(X173&gt;0,(Y$4-$G173)=(1+$B173)),X173*(1-Inputs_ByYear!$D$4),
(IF(AND((Y$4-$G173)&lt;(21+$B173),(Y$4-$G173)&gt;(1+$B173)),X173*(1-Inputs_ByYear!$D$4),0))))</f>
        <v>4038183.5540922512</v>
      </c>
      <c r="Z173" s="233">
        <f>IF(Z$4=$G173+$B173,SUMIFS(INDEX('ABP REC Calc'!$G$75:$AB$138,,MATCH($I173,'ABP REC Calc'!$G$74:$AB$74,0)),'ABP REC Calc'!$C$75:$C$138,'ABP REC Spend'!$E173,'ABP REC Calc'!$B$75:$B$138,'ABP REC Spend'!$F173)/$C173,
IF(AND(Y173&gt;0,(Z$4-$G173)=(1+$B173)),Y173*(1-Inputs_ByYear!$D$4),
(IF(AND((Z$4-$G173)&lt;(21+$B173),(Z$4-$G173)&gt;(1+$B173)),Y173*(1-Inputs_ByYear!$D$4),0))))</f>
        <v>4017992.6363217901</v>
      </c>
      <c r="AA173" s="233">
        <f>IF(AA$4=$G173+$B173,SUMIFS(INDEX('ABP REC Calc'!$G$75:$AB$138,,MATCH($I173,'ABP REC Calc'!$G$74:$AB$74,0)),'ABP REC Calc'!$C$75:$C$138,'ABP REC Spend'!$E173,'ABP REC Calc'!$B$75:$B$138,'ABP REC Spend'!$F173)/$C173,
IF(AND(Z173&gt;0,(AA$4-$G173)=(1+$B173)),Z173*(1-Inputs_ByYear!$D$4),
(IF(AND((AA$4-$G173)&lt;(21+$B173),(AA$4-$G173)&gt;(1+$B173)),Z173*(1-Inputs_ByYear!$D$4),0))))</f>
        <v>3997902.6731401812</v>
      </c>
      <c r="AB173" s="233">
        <f>IF(AB$4=$G173+$B173,SUMIFS(INDEX('ABP REC Calc'!$G$75:$AB$138,,MATCH($I173,'ABP REC Calc'!$G$74:$AB$74,0)),'ABP REC Calc'!$C$75:$C$138,'ABP REC Spend'!$E173,'ABP REC Calc'!$B$75:$B$138,'ABP REC Spend'!$F173)/$C173,
IF(AND(AA173&gt;0,(AB$4-$G173)=(1+$B173)),AA173*(1-Inputs_ByYear!$D$4),
(IF(AND((AB$4-$G173)&lt;(21+$B173),(AB$4-$G173)&gt;(1+$B173)),AA173*(1-Inputs_ByYear!$D$4),0))))</f>
        <v>3977913.1597744804</v>
      </c>
      <c r="AC173" s="233">
        <f>IF(AC$4=$G173+$B173,SUMIFS(INDEX('ABP REC Calc'!$G$75:$AB$138,,MATCH($I173,'ABP REC Calc'!$G$74:$AB$74,0)),'ABP REC Calc'!$C$75:$C$138,'ABP REC Spend'!$E173,'ABP REC Calc'!$B$75:$B$138,'ABP REC Spend'!$F173)/$C173,
IF(AND(AB173&gt;0,(AC$4-$G173)=(1+$B173)),AB173*(1-Inputs_ByYear!$D$4),
(IF(AND((AC$4-$G173)&lt;(21+$B173),(AC$4-$G173)&gt;(1+$B173)),AB173*(1-Inputs_ByYear!$D$4),0))))</f>
        <v>3958023.5939756078</v>
      </c>
      <c r="AD173" s="233">
        <f>IF(AD$4=$G173+$B173,SUMIFS(INDEX('ABP REC Calc'!$G$75:$AB$138,,MATCH($I173,'ABP REC Calc'!$G$74:$AB$74,0)),'ABP REC Calc'!$C$75:$C$138,'ABP REC Spend'!$E173,'ABP REC Calc'!$B$75:$B$138,'ABP REC Spend'!$F173)/$C173,
IF(AND(AC173&gt;0,(AD$4-$G173)=(1+$B173)),AC173*(1-Inputs_ByYear!$D$4),
(IF(AND((AD$4-$G173)&lt;(21+$B173),(AD$4-$G173)&gt;(1+$B173)),AC173*(1-Inputs_ByYear!$D$4),0))))</f>
        <v>3938233.4760057298</v>
      </c>
      <c r="AE173" s="233">
        <f>IF(AE$4=$G173+$B173,SUMIFS(INDEX('ABP REC Calc'!$G$75:$AB$138,,MATCH($I173,'ABP REC Calc'!$G$74:$AB$74,0)),'ABP REC Calc'!$C$75:$C$138,'ABP REC Spend'!$E173,'ABP REC Calc'!$B$75:$B$138,'ABP REC Spend'!$F173)/$C173,
IF(AND(AD173&gt;0,(AE$4-$G173)=(1+$B173)),AD173*(1-Inputs_ByYear!$D$4),
(IF(AND((AE$4-$G173)&lt;(21+$B173),(AE$4-$G173)&gt;(1+$B173)),AD173*(1-Inputs_ByYear!$D$4),0))))</f>
        <v>3918542.3086257009</v>
      </c>
      <c r="AF173" s="233">
        <f>IF(AF$4=$G173+$B173,SUMIFS(INDEX('ABP REC Calc'!$G$75:$AB$138,,MATCH($I173,'ABP REC Calc'!$G$74:$AB$74,0)),'ABP REC Calc'!$C$75:$C$138,'ABP REC Spend'!$E173,'ABP REC Calc'!$B$75:$B$138,'ABP REC Spend'!$F173)/$C173,
IF(AND(AE173&gt;0,(AF$4-$G173)=(1+$B173)),AE173*(1-Inputs_ByYear!$D$4),
(IF(AND((AF$4-$G173)&lt;(21+$B173),(AF$4-$G173)&gt;(1+$B173)),AE173*(1-Inputs_ByYear!$D$4),0))))</f>
        <v>3898949.5970825725</v>
      </c>
      <c r="AG173" s="233">
        <f>IF(AG$4=$G173+$B173,SUMIFS(INDEX('ABP REC Calc'!$G$75:$AB$138,,MATCH($I173,'ABP REC Calc'!$G$74:$AB$74,0)),'ABP REC Calc'!$C$75:$C$138,'ABP REC Spend'!$E173,'ABP REC Calc'!$B$75:$B$138,'ABP REC Spend'!$F173)/$C173,
IF(AND(AF173&gt;0,(AG$4-$G173)=(1+$B173)),AF173*(1-Inputs_ByYear!$D$4),
(IF(AND((AG$4-$G173)&lt;(21+$B173),(AG$4-$G173)&gt;(1+$B173)),AF173*(1-Inputs_ByYear!$D$4),0))))</f>
        <v>3879454.8490971597</v>
      </c>
      <c r="AH173" s="233">
        <f>IF(AH$4=$G173+$B173,SUMIFS(INDEX('ABP REC Calc'!$G$75:$AB$138,,MATCH($I173,'ABP REC Calc'!$G$74:$AB$74,0)),'ABP REC Calc'!$C$75:$C$138,'ABP REC Spend'!$E173,'ABP REC Calc'!$B$75:$B$138,'ABP REC Spend'!$F173)/$C173,
IF(AND(AG173&gt;0,(AH$4-$G173)=(1+$B173)),AG173*(1-Inputs_ByYear!$D$4),
(IF(AND((AH$4-$G173)&lt;(21+$B173),(AH$4-$G173)&gt;(1+$B173)),AG173*(1-Inputs_ByYear!$D$4),0))))</f>
        <v>3860057.574851674</v>
      </c>
    </row>
    <row r="174" spans="2:34" ht="14.75" customHeight="1" x14ac:dyDescent="0.25">
      <c r="B174" s="332" cm="1">
        <f t="array" ref="B174">INDEX(Inputs_ByYear!$D$78:$D$83, MATCH('ABP REC Spend'!$E174, Inputs_ByYear!$B$78:$B$83,0),)</f>
        <v>2</v>
      </c>
      <c r="C174" s="332" cm="1">
        <f t="array" ref="C174">INDEX(Inputs_ByYear!$D$60:$D$65, MATCH('ABP REC Spend'!$E174,Inputs_ByYear!$B$60:$B$65,0),)</f>
        <v>20</v>
      </c>
      <c r="D174" s="332" t="str" cm="1">
        <f t="array" ref="D174">INDEX(Inputs_ByYear!$D$69:$D$74, MATCH('ABP REC Spend'!$E174, Inputs_ByYear!$B$69:$B$74,0),)</f>
        <v>n/a</v>
      </c>
      <c r="E174" s="222" t="s">
        <v>248</v>
      </c>
      <c r="F174" s="219" t="s">
        <v>259</v>
      </c>
      <c r="G174" s="219">
        <f t="shared" si="8"/>
        <v>2035</v>
      </c>
      <c r="H174" s="219"/>
      <c r="I174" s="227" t="s">
        <v>33</v>
      </c>
      <c r="J174" s="234">
        <v>0</v>
      </c>
      <c r="K174" s="234">
        <v>0</v>
      </c>
      <c r="L174" s="233">
        <f>IF(L$4=$G174+$B174,SUMIFS(INDEX('ABP REC Calc'!$G$75:$AB$138,,MATCH($I174,'ABP REC Calc'!$G$74:$AB$74,0)),'ABP REC Calc'!$C$75:$C$138,'ABP REC Spend'!$E174,'ABP REC Calc'!$B$75:$B$138,'ABP REC Spend'!$F174)/$C174,
IF(AND(K174&gt;0,(L$4-$G174)=(1+$B174)),K174*(1-Inputs_ByYear!$D$4),
(IF(AND((L$4-$G174)&lt;(21+$B174),(L$4-$G174)&gt;(1+$B174)),K174*(1-Inputs_ByYear!$D$4),0))))</f>
        <v>0</v>
      </c>
      <c r="M174" s="233">
        <f>IF(M$4=$G174+$B174,SUMIFS(INDEX('ABP REC Calc'!$G$75:$AB$138,,MATCH($I174,'ABP REC Calc'!$G$74:$AB$74,0)),'ABP REC Calc'!$C$75:$C$138,'ABP REC Spend'!$E174,'ABP REC Calc'!$B$75:$B$138,'ABP REC Spend'!$F174)/$C174,
IF(AND(L174&gt;0,(M$4-$G174)=(1+$B174)),L174*(1-Inputs_ByYear!$D$4),
(IF(AND((M$4-$G174)&lt;(21+$B174),(M$4-$G174)&gt;(1+$B174)),L174*(1-Inputs_ByYear!$D$4),0))))</f>
        <v>0</v>
      </c>
      <c r="N174" s="233">
        <f>IF(N$4=$G174+$B174,SUMIFS(INDEX('ABP REC Calc'!$G$75:$AB$138,,MATCH($I174,'ABP REC Calc'!$G$74:$AB$74,0)),'ABP REC Calc'!$C$75:$C$138,'ABP REC Spend'!$E174,'ABP REC Calc'!$B$75:$B$138,'ABP REC Spend'!$F174)/$C174,
IF(AND(M174&gt;0,(N$4-$G174)=(1+$B174)),M174*(1-Inputs_ByYear!$D$4),
(IF(AND((N$4-$G174)&lt;(21+$B174),(N$4-$G174)&gt;(1+$B174)),M174*(1-Inputs_ByYear!$D$4),0))))</f>
        <v>0</v>
      </c>
      <c r="O174" s="233">
        <f>IF(O$4=$G174+$B174,SUMIFS(INDEX('ABP REC Calc'!$G$75:$AB$138,,MATCH($I174,'ABP REC Calc'!$G$74:$AB$74,0)),'ABP REC Calc'!$C$75:$C$138,'ABP REC Spend'!$E174,'ABP REC Calc'!$B$75:$B$138,'ABP REC Spend'!$F174)/$C174,
IF(AND(N174&gt;0,(O$4-$G174)=(1+$B174)),N174*(1-Inputs_ByYear!$D$4),
(IF(AND((O$4-$G174)&lt;(21+$B174),(O$4-$G174)&gt;(1+$B174)),N174*(1-Inputs_ByYear!$D$4),0))))</f>
        <v>0</v>
      </c>
      <c r="P174" s="233">
        <f>IF(P$4=$G174+$B174,SUMIFS(INDEX('ABP REC Calc'!$G$75:$AB$138,,MATCH($I174,'ABP REC Calc'!$G$74:$AB$74,0)),'ABP REC Calc'!$C$75:$C$138,'ABP REC Spend'!$E174,'ABP REC Calc'!$B$75:$B$138,'ABP REC Spend'!$F174)/$C174,
IF(AND(O174&gt;0,(P$4-$G174)=(1+$B174)),O174*(1-Inputs_ByYear!$D$4),
(IF(AND((P$4-$G174)&lt;(21+$B174),(P$4-$G174)&gt;(1+$B174)),O174*(1-Inputs_ByYear!$D$4),0))))</f>
        <v>0</v>
      </c>
      <c r="Q174" s="233">
        <f>IF(Q$4=$G174+$B174,SUMIFS(INDEX('ABP REC Calc'!$G$75:$AB$138,,MATCH($I174,'ABP REC Calc'!$G$74:$AB$74,0)),'ABP REC Calc'!$C$75:$C$138,'ABP REC Spend'!$E174,'ABP REC Calc'!$B$75:$B$138,'ABP REC Spend'!$F174)/$C174,
IF(AND(P174&gt;0,(Q$4-$G174)=(1+$B174)),P174*(1-Inputs_ByYear!$D$4),
(IF(AND((Q$4-$G174)&lt;(21+$B174),(Q$4-$G174)&gt;(1+$B174)),P174*(1-Inputs_ByYear!$D$4),0))))</f>
        <v>0</v>
      </c>
      <c r="R174" s="233">
        <f>IF(R$4=$G174+$B174,SUMIFS(INDEX('ABP REC Calc'!$G$75:$AB$138,,MATCH($I174,'ABP REC Calc'!$G$74:$AB$74,0)),'ABP REC Calc'!$C$75:$C$138,'ABP REC Spend'!$E174,'ABP REC Calc'!$B$75:$B$138,'ABP REC Spend'!$F174)/$C174,
IF(AND(Q174&gt;0,(R$4-$G174)=(1+$B174)),Q174*(1-Inputs_ByYear!$D$4),
(IF(AND((R$4-$G174)&lt;(21+$B174),(R$4-$G174)&gt;(1+$B174)),Q174*(1-Inputs_ByYear!$D$4),0))))</f>
        <v>0</v>
      </c>
      <c r="S174" s="233">
        <f>IF(S$4=$G174+$B174,SUMIFS(INDEX('ABP REC Calc'!$G$75:$AB$138,,MATCH($I174,'ABP REC Calc'!$G$74:$AB$74,0)),'ABP REC Calc'!$C$75:$C$138,'ABP REC Spend'!$E174,'ABP REC Calc'!$B$75:$B$138,'ABP REC Spend'!$F174)/$C174,
IF(AND(R174&gt;0,(S$4-$G174)=(1+$B174)),R174*(1-Inputs_ByYear!$D$4),
(IF(AND((S$4-$G174)&lt;(21+$B174),(S$4-$G174)&gt;(1+$B174)),R174*(1-Inputs_ByYear!$D$4),0))))</f>
        <v>0</v>
      </c>
      <c r="T174" s="233">
        <f>IF(T$4=$G174+$B174,SUMIFS(INDEX('ABP REC Calc'!$G$75:$AB$138,,MATCH($I174,'ABP REC Calc'!$G$74:$AB$74,0)),'ABP REC Calc'!$C$75:$C$138,'ABP REC Spend'!$E174,'ABP REC Calc'!$B$75:$B$138,'ABP REC Spend'!$F174)/$C174,
IF(AND(S174&gt;0,(T$4-$G174)=(1+$B174)),S174*(1-Inputs_ByYear!$D$4),
(IF(AND((T$4-$G174)&lt;(21+$B174),(T$4-$G174)&gt;(1+$B174)),S174*(1-Inputs_ByYear!$D$4),0))))</f>
        <v>0</v>
      </c>
      <c r="U174" s="233">
        <f>IF(U$4=$G174+$B174,SUMIFS(INDEX('ABP REC Calc'!$G$75:$AB$138,,MATCH($I174,'ABP REC Calc'!$G$74:$AB$74,0)),'ABP REC Calc'!$C$75:$C$138,'ABP REC Spend'!$E174,'ABP REC Calc'!$B$75:$B$138,'ABP REC Spend'!$F174)/$C174,
IF(AND(T174&gt;0,(U$4-$G174)=(1+$B174)),T174*(1-Inputs_ByYear!$D$4),
(IF(AND((U$4-$G174)&lt;(21+$B174),(U$4-$G174)&gt;(1+$B174)),T174*(1-Inputs_ByYear!$D$4),0))))</f>
        <v>0</v>
      </c>
      <c r="V174" s="233">
        <f>IF(V$4=$G174+$B174,SUMIFS(INDEX('ABP REC Calc'!$G$75:$AB$138,,MATCH($I174,'ABP REC Calc'!$G$74:$AB$74,0)),'ABP REC Calc'!$C$75:$C$138,'ABP REC Spend'!$E174,'ABP REC Calc'!$B$75:$B$138,'ABP REC Spend'!$F174)/$C174,
IF(AND(U174&gt;0,(V$4-$G174)=(1+$B174)),U174*(1-Inputs_ByYear!$D$4),
(IF(AND((V$4-$G174)&lt;(21+$B174),(V$4-$G174)&gt;(1+$B174)),U174*(1-Inputs_ByYear!$D$4),0))))</f>
        <v>0</v>
      </c>
      <c r="W174" s="233">
        <f>IF(W$4=$G174+$B174,SUMIFS(INDEX('ABP REC Calc'!$G$75:$AB$138,,MATCH($I174,'ABP REC Calc'!$G$74:$AB$74,0)),'ABP REC Calc'!$C$75:$C$138,'ABP REC Spend'!$E174,'ABP REC Calc'!$B$75:$B$138,'ABP REC Spend'!$F174)/$C174,
IF(AND(V174&gt;0,(W$4-$G174)=(1+$B174)),V174*(1-Inputs_ByYear!$D$4),
(IF(AND((W$4-$G174)&lt;(21+$B174),(W$4-$G174)&gt;(1+$B174)),V174*(1-Inputs_ByYear!$D$4),0))))</f>
        <v>4058373.4495830373</v>
      </c>
      <c r="X174" s="233">
        <f>IF(X$4=$G174+$B174,SUMIFS(INDEX('ABP REC Calc'!$G$75:$AB$138,,MATCH($I174,'ABP REC Calc'!$G$74:$AB$74,0)),'ABP REC Calc'!$C$75:$C$138,'ABP REC Spend'!$E174,'ABP REC Calc'!$B$75:$B$138,'ABP REC Spend'!$F174)/$C174,
IF(AND(W174&gt;0,(X$4-$G174)=(1+$B174)),W174*(1-Inputs_ByYear!$D$4),
(IF(AND((X$4-$G174)&lt;(21+$B174),(X$4-$G174)&gt;(1+$B174)),W174*(1-Inputs_ByYear!$D$4),0))))</f>
        <v>4038081.5823351219</v>
      </c>
      <c r="Y174" s="233">
        <f>IF(Y$4=$G174+$B174,SUMIFS(INDEX('ABP REC Calc'!$G$75:$AB$138,,MATCH($I174,'ABP REC Calc'!$G$74:$AB$74,0)),'ABP REC Calc'!$C$75:$C$138,'ABP REC Spend'!$E174,'ABP REC Calc'!$B$75:$B$138,'ABP REC Spend'!$F174)/$C174,
IF(AND(X174&gt;0,(Y$4-$G174)=(1+$B174)),X174*(1-Inputs_ByYear!$D$4),
(IF(AND((Y$4-$G174)&lt;(21+$B174),(Y$4-$G174)&gt;(1+$B174)),X174*(1-Inputs_ByYear!$D$4),0))))</f>
        <v>4017891.1744234464</v>
      </c>
      <c r="Z174" s="233">
        <f>IF(Z$4=$G174+$B174,SUMIFS(INDEX('ABP REC Calc'!$G$75:$AB$138,,MATCH($I174,'ABP REC Calc'!$G$74:$AB$74,0)),'ABP REC Calc'!$C$75:$C$138,'ABP REC Spend'!$E174,'ABP REC Calc'!$B$75:$B$138,'ABP REC Spend'!$F174)/$C174,
IF(AND(Y174&gt;0,(Z$4-$G174)=(1+$B174)),Y174*(1-Inputs_ByYear!$D$4),
(IF(AND((Z$4-$G174)&lt;(21+$B174),(Z$4-$G174)&gt;(1+$B174)),Y174*(1-Inputs_ByYear!$D$4),0))))</f>
        <v>3997801.7185513293</v>
      </c>
      <c r="AA174" s="233">
        <f>IF(AA$4=$G174+$B174,SUMIFS(INDEX('ABP REC Calc'!$G$75:$AB$138,,MATCH($I174,'ABP REC Calc'!$G$74:$AB$74,0)),'ABP REC Calc'!$C$75:$C$138,'ABP REC Spend'!$E174,'ABP REC Calc'!$B$75:$B$138,'ABP REC Spend'!$F174)/$C174,
IF(AND(Z174&gt;0,(AA$4-$G174)=(1+$B174)),Z174*(1-Inputs_ByYear!$D$4),
(IF(AND((AA$4-$G174)&lt;(21+$B174),(AA$4-$G174)&gt;(1+$B174)),Z174*(1-Inputs_ByYear!$D$4),0))))</f>
        <v>3977812.7099585729</v>
      </c>
      <c r="AB174" s="233">
        <f>IF(AB$4=$G174+$B174,SUMIFS(INDEX('ABP REC Calc'!$G$75:$AB$138,,MATCH($I174,'ABP REC Calc'!$G$74:$AB$74,0)),'ABP REC Calc'!$C$75:$C$138,'ABP REC Spend'!$E174,'ABP REC Calc'!$B$75:$B$138,'ABP REC Spend'!$F174)/$C174,
IF(AND(AA174&gt;0,(AB$4-$G174)=(1+$B174)),AA174*(1-Inputs_ByYear!$D$4),
(IF(AND((AB$4-$G174)&lt;(21+$B174),(AB$4-$G174)&gt;(1+$B174)),AA174*(1-Inputs_ByYear!$D$4),0))))</f>
        <v>3957923.64640878</v>
      </c>
      <c r="AC174" s="233">
        <f>IF(AC$4=$G174+$B174,SUMIFS(INDEX('ABP REC Calc'!$G$75:$AB$138,,MATCH($I174,'ABP REC Calc'!$G$74:$AB$74,0)),'ABP REC Calc'!$C$75:$C$138,'ABP REC Spend'!$E174,'ABP REC Calc'!$B$75:$B$138,'ABP REC Spend'!$F174)/$C174,
IF(AND(AB174&gt;0,(AC$4-$G174)=(1+$B174)),AB174*(1-Inputs_ByYear!$D$4),
(IF(AND((AC$4-$G174)&lt;(21+$B174),(AC$4-$G174)&gt;(1+$B174)),AB174*(1-Inputs_ByYear!$D$4),0))))</f>
        <v>3938134.0281767361</v>
      </c>
      <c r="AD174" s="233">
        <f>IF(AD$4=$G174+$B174,SUMIFS(INDEX('ABP REC Calc'!$G$75:$AB$138,,MATCH($I174,'ABP REC Calc'!$G$74:$AB$74,0)),'ABP REC Calc'!$C$75:$C$138,'ABP REC Spend'!$E174,'ABP REC Calc'!$B$75:$B$138,'ABP REC Spend'!$F174)/$C174,
IF(AND(AC174&gt;0,(AD$4-$G174)=(1+$B174)),AC174*(1-Inputs_ByYear!$D$4),
(IF(AND((AD$4-$G174)&lt;(21+$B174),(AD$4-$G174)&gt;(1+$B174)),AC174*(1-Inputs_ByYear!$D$4),0))))</f>
        <v>3918443.3580358522</v>
      </c>
      <c r="AE174" s="233">
        <f>IF(AE$4=$G174+$B174,SUMIFS(INDEX('ABP REC Calc'!$G$75:$AB$138,,MATCH($I174,'ABP REC Calc'!$G$74:$AB$74,0)),'ABP REC Calc'!$C$75:$C$138,'ABP REC Spend'!$E174,'ABP REC Calc'!$B$75:$B$138,'ABP REC Spend'!$F174)/$C174,
IF(AND(AD174&gt;0,(AE$4-$G174)=(1+$B174)),AD174*(1-Inputs_ByYear!$D$4),
(IF(AND((AE$4-$G174)&lt;(21+$B174),(AE$4-$G174)&gt;(1+$B174)),AD174*(1-Inputs_ByYear!$D$4),0))))</f>
        <v>3898851.1412456729</v>
      </c>
      <c r="AF174" s="233">
        <f>IF(AF$4=$G174+$B174,SUMIFS(INDEX('ABP REC Calc'!$G$75:$AB$138,,MATCH($I174,'ABP REC Calc'!$G$74:$AB$74,0)),'ABP REC Calc'!$C$75:$C$138,'ABP REC Spend'!$E174,'ABP REC Calc'!$B$75:$B$138,'ABP REC Spend'!$F174)/$C174,
IF(AND(AE174&gt;0,(AF$4-$G174)=(1+$B174)),AE174*(1-Inputs_ByYear!$D$4),
(IF(AND((AF$4-$G174)&lt;(21+$B174),(AF$4-$G174)&gt;(1+$B174)),AE174*(1-Inputs_ByYear!$D$4),0))))</f>
        <v>3879356.8855394446</v>
      </c>
      <c r="AG174" s="233">
        <f>IF(AG$4=$G174+$B174,SUMIFS(INDEX('ABP REC Calc'!$G$75:$AB$138,,MATCH($I174,'ABP REC Calc'!$G$74:$AB$74,0)),'ABP REC Calc'!$C$75:$C$138,'ABP REC Spend'!$E174,'ABP REC Calc'!$B$75:$B$138,'ABP REC Spend'!$F174)/$C174,
IF(AND(AF174&gt;0,(AG$4-$G174)=(1+$B174)),AF174*(1-Inputs_ByYear!$D$4),
(IF(AND((AG$4-$G174)&lt;(21+$B174),(AG$4-$G174)&gt;(1+$B174)),AF174*(1-Inputs_ByYear!$D$4),0))))</f>
        <v>3859960.1011117473</v>
      </c>
      <c r="AH174" s="233">
        <f>IF(AH$4=$G174+$B174,SUMIFS(INDEX('ABP REC Calc'!$G$75:$AB$138,,MATCH($I174,'ABP REC Calc'!$G$74:$AB$74,0)),'ABP REC Calc'!$C$75:$C$138,'ABP REC Spend'!$E174,'ABP REC Calc'!$B$75:$B$138,'ABP REC Spend'!$F174)/$C174,
IF(AND(AG174&gt;0,(AH$4-$G174)=(1+$B174)),AG174*(1-Inputs_ByYear!$D$4),
(IF(AND((AH$4-$G174)&lt;(21+$B174),(AH$4-$G174)&gt;(1+$B174)),AG174*(1-Inputs_ByYear!$D$4),0))))</f>
        <v>3840660.3006061884</v>
      </c>
    </row>
    <row r="175" spans="2:34" ht="14.75" customHeight="1" x14ac:dyDescent="0.25">
      <c r="B175" s="332" cm="1">
        <f t="array" ref="B175">INDEX(Inputs_ByYear!$D$78:$D$83, MATCH('ABP REC Spend'!$E175, Inputs_ByYear!$B$78:$B$83,0),)</f>
        <v>2</v>
      </c>
      <c r="C175" s="332" cm="1">
        <f t="array" ref="C175">INDEX(Inputs_ByYear!$D$60:$D$65, MATCH('ABP REC Spend'!$E175,Inputs_ByYear!$B$60:$B$65,0),)</f>
        <v>20</v>
      </c>
      <c r="D175" s="332" t="str" cm="1">
        <f t="array" ref="D175">INDEX(Inputs_ByYear!$D$69:$D$74, MATCH('ABP REC Spend'!$E175, Inputs_ByYear!$B$69:$B$74,0),)</f>
        <v>n/a</v>
      </c>
      <c r="E175" s="222" t="s">
        <v>248</v>
      </c>
      <c r="F175" s="219" t="s">
        <v>259</v>
      </c>
      <c r="G175" s="219">
        <f t="shared" si="8"/>
        <v>2036</v>
      </c>
      <c r="H175" s="219"/>
      <c r="I175" s="227" t="s">
        <v>34</v>
      </c>
      <c r="J175" s="234">
        <v>0</v>
      </c>
      <c r="K175" s="234">
        <v>0</v>
      </c>
      <c r="L175" s="233">
        <f>IF(L$4=$G175+$B175,SUMIFS(INDEX('ABP REC Calc'!$G$75:$AB$138,,MATCH($I175,'ABP REC Calc'!$G$74:$AB$74,0)),'ABP REC Calc'!$C$75:$C$138,'ABP REC Spend'!$E175,'ABP REC Calc'!$B$75:$B$138,'ABP REC Spend'!$F175)/$C175,
IF(AND(K175&gt;0,(L$4-$G175)=(1+$B175)),K175*(1-Inputs_ByYear!$D$4),
(IF(AND((L$4-$G175)&lt;(21+$B175),(L$4-$G175)&gt;(1+$B175)),K175*(1-Inputs_ByYear!$D$4),0))))</f>
        <v>0</v>
      </c>
      <c r="M175" s="233">
        <f>IF(M$4=$G175+$B175,SUMIFS(INDEX('ABP REC Calc'!$G$75:$AB$138,,MATCH($I175,'ABP REC Calc'!$G$74:$AB$74,0)),'ABP REC Calc'!$C$75:$C$138,'ABP REC Spend'!$E175,'ABP REC Calc'!$B$75:$B$138,'ABP REC Spend'!$F175)/$C175,
IF(AND(L175&gt;0,(M$4-$G175)=(1+$B175)),L175*(1-Inputs_ByYear!$D$4),
(IF(AND((M$4-$G175)&lt;(21+$B175),(M$4-$G175)&gt;(1+$B175)),L175*(1-Inputs_ByYear!$D$4),0))))</f>
        <v>0</v>
      </c>
      <c r="N175" s="233">
        <f>IF(N$4=$G175+$B175,SUMIFS(INDEX('ABP REC Calc'!$G$75:$AB$138,,MATCH($I175,'ABP REC Calc'!$G$74:$AB$74,0)),'ABP REC Calc'!$C$75:$C$138,'ABP REC Spend'!$E175,'ABP REC Calc'!$B$75:$B$138,'ABP REC Spend'!$F175)/$C175,
IF(AND(M175&gt;0,(N$4-$G175)=(1+$B175)),M175*(1-Inputs_ByYear!$D$4),
(IF(AND((N$4-$G175)&lt;(21+$B175),(N$4-$G175)&gt;(1+$B175)),M175*(1-Inputs_ByYear!$D$4),0))))</f>
        <v>0</v>
      </c>
      <c r="O175" s="233">
        <f>IF(O$4=$G175+$B175,SUMIFS(INDEX('ABP REC Calc'!$G$75:$AB$138,,MATCH($I175,'ABP REC Calc'!$G$74:$AB$74,0)),'ABP REC Calc'!$C$75:$C$138,'ABP REC Spend'!$E175,'ABP REC Calc'!$B$75:$B$138,'ABP REC Spend'!$F175)/$C175,
IF(AND(N175&gt;0,(O$4-$G175)=(1+$B175)),N175*(1-Inputs_ByYear!$D$4),
(IF(AND((O$4-$G175)&lt;(21+$B175),(O$4-$G175)&gt;(1+$B175)),N175*(1-Inputs_ByYear!$D$4),0))))</f>
        <v>0</v>
      </c>
      <c r="P175" s="233">
        <f>IF(P$4=$G175+$B175,SUMIFS(INDEX('ABP REC Calc'!$G$75:$AB$138,,MATCH($I175,'ABP REC Calc'!$G$74:$AB$74,0)),'ABP REC Calc'!$C$75:$C$138,'ABP REC Spend'!$E175,'ABP REC Calc'!$B$75:$B$138,'ABP REC Spend'!$F175)/$C175,
IF(AND(O175&gt;0,(P$4-$G175)=(1+$B175)),O175*(1-Inputs_ByYear!$D$4),
(IF(AND((P$4-$G175)&lt;(21+$B175),(P$4-$G175)&gt;(1+$B175)),O175*(1-Inputs_ByYear!$D$4),0))))</f>
        <v>0</v>
      </c>
      <c r="Q175" s="233">
        <f>IF(Q$4=$G175+$B175,SUMIFS(INDEX('ABP REC Calc'!$G$75:$AB$138,,MATCH($I175,'ABP REC Calc'!$G$74:$AB$74,0)),'ABP REC Calc'!$C$75:$C$138,'ABP REC Spend'!$E175,'ABP REC Calc'!$B$75:$B$138,'ABP REC Spend'!$F175)/$C175,
IF(AND(P175&gt;0,(Q$4-$G175)=(1+$B175)),P175*(1-Inputs_ByYear!$D$4),
(IF(AND((Q$4-$G175)&lt;(21+$B175),(Q$4-$G175)&gt;(1+$B175)),P175*(1-Inputs_ByYear!$D$4),0))))</f>
        <v>0</v>
      </c>
      <c r="R175" s="233">
        <f>IF(R$4=$G175+$B175,SUMIFS(INDEX('ABP REC Calc'!$G$75:$AB$138,,MATCH($I175,'ABP REC Calc'!$G$74:$AB$74,0)),'ABP REC Calc'!$C$75:$C$138,'ABP REC Spend'!$E175,'ABP REC Calc'!$B$75:$B$138,'ABP REC Spend'!$F175)/$C175,
IF(AND(Q175&gt;0,(R$4-$G175)=(1+$B175)),Q175*(1-Inputs_ByYear!$D$4),
(IF(AND((R$4-$G175)&lt;(21+$B175),(R$4-$G175)&gt;(1+$B175)),Q175*(1-Inputs_ByYear!$D$4),0))))</f>
        <v>0</v>
      </c>
      <c r="S175" s="233">
        <f>IF(S$4=$G175+$B175,SUMIFS(INDEX('ABP REC Calc'!$G$75:$AB$138,,MATCH($I175,'ABP REC Calc'!$G$74:$AB$74,0)),'ABP REC Calc'!$C$75:$C$138,'ABP REC Spend'!$E175,'ABP REC Calc'!$B$75:$B$138,'ABP REC Spend'!$F175)/$C175,
IF(AND(R175&gt;0,(S$4-$G175)=(1+$B175)),R175*(1-Inputs_ByYear!$D$4),
(IF(AND((S$4-$G175)&lt;(21+$B175),(S$4-$G175)&gt;(1+$B175)),R175*(1-Inputs_ByYear!$D$4),0))))</f>
        <v>0</v>
      </c>
      <c r="T175" s="233">
        <f>IF(T$4=$G175+$B175,SUMIFS(INDEX('ABP REC Calc'!$G$75:$AB$138,,MATCH($I175,'ABP REC Calc'!$G$74:$AB$74,0)),'ABP REC Calc'!$C$75:$C$138,'ABP REC Spend'!$E175,'ABP REC Calc'!$B$75:$B$138,'ABP REC Spend'!$F175)/$C175,
IF(AND(S175&gt;0,(T$4-$G175)=(1+$B175)),S175*(1-Inputs_ByYear!$D$4),
(IF(AND((T$4-$G175)&lt;(21+$B175),(T$4-$G175)&gt;(1+$B175)),S175*(1-Inputs_ByYear!$D$4),0))))</f>
        <v>0</v>
      </c>
      <c r="U175" s="233">
        <f>IF(U$4=$G175+$B175,SUMIFS(INDEX('ABP REC Calc'!$G$75:$AB$138,,MATCH($I175,'ABP REC Calc'!$G$74:$AB$74,0)),'ABP REC Calc'!$C$75:$C$138,'ABP REC Spend'!$E175,'ABP REC Calc'!$B$75:$B$138,'ABP REC Spend'!$F175)/$C175,
IF(AND(T175&gt;0,(U$4-$G175)=(1+$B175)),T175*(1-Inputs_ByYear!$D$4),
(IF(AND((U$4-$G175)&lt;(21+$B175),(U$4-$G175)&gt;(1+$B175)),T175*(1-Inputs_ByYear!$D$4),0))))</f>
        <v>0</v>
      </c>
      <c r="V175" s="233">
        <f>IF(V$4=$G175+$B175,SUMIFS(INDEX('ABP REC Calc'!$G$75:$AB$138,,MATCH($I175,'ABP REC Calc'!$G$74:$AB$74,0)),'ABP REC Calc'!$C$75:$C$138,'ABP REC Spend'!$E175,'ABP REC Calc'!$B$75:$B$138,'ABP REC Spend'!$F175)/$C175,
IF(AND(U175&gt;0,(V$4-$G175)=(1+$B175)),U175*(1-Inputs_ByYear!$D$4),
(IF(AND((V$4-$G175)&lt;(21+$B175),(V$4-$G175)&gt;(1+$B175)),U175*(1-Inputs_ByYear!$D$4),0))))</f>
        <v>0</v>
      </c>
      <c r="W175" s="233">
        <f>IF(W$4=$G175+$B175,SUMIFS(INDEX('ABP REC Calc'!$G$75:$AB$138,,MATCH($I175,'ABP REC Calc'!$G$74:$AB$74,0)),'ABP REC Calc'!$C$75:$C$138,'ABP REC Spend'!$E175,'ABP REC Calc'!$B$75:$B$138,'ABP REC Spend'!$F175)/$C175,
IF(AND(V175&gt;0,(W$4-$G175)=(1+$B175)),V175*(1-Inputs_ByYear!$D$4),
(IF(AND((W$4-$G175)&lt;(21+$B175),(W$4-$G175)&gt;(1+$B175)),V175*(1-Inputs_ByYear!$D$4),0))))</f>
        <v>0</v>
      </c>
      <c r="X175" s="233">
        <f>IF(X$4=$G175+$B175,SUMIFS(INDEX('ABP REC Calc'!$G$75:$AB$138,,MATCH($I175,'ABP REC Calc'!$G$74:$AB$74,0)),'ABP REC Calc'!$C$75:$C$138,'ABP REC Spend'!$E175,'ABP REC Calc'!$B$75:$B$138,'ABP REC Spend'!$F175)/$C175,
IF(AND(W175&gt;0,(X$4-$G175)=(1+$B175)),W175*(1-Inputs_ByYear!$D$4),
(IF(AND((X$4-$G175)&lt;(21+$B175),(X$4-$G175)&gt;(1+$B175)),W175*(1-Inputs_ByYear!$D$4),0))))</f>
        <v>4017789.7150872066</v>
      </c>
      <c r="Y175" s="233">
        <f>IF(Y$4=$G175+$B175,SUMIFS(INDEX('ABP REC Calc'!$G$75:$AB$138,,MATCH($I175,'ABP REC Calc'!$G$74:$AB$74,0)),'ABP REC Calc'!$C$75:$C$138,'ABP REC Spend'!$E175,'ABP REC Calc'!$B$75:$B$138,'ABP REC Spend'!$F175)/$C175,
IF(AND(X175&gt;0,(Y$4-$G175)=(1+$B175)),X175*(1-Inputs_ByYear!$D$4),
(IF(AND((Y$4-$G175)&lt;(21+$B175),(Y$4-$G175)&gt;(1+$B175)),X175*(1-Inputs_ByYear!$D$4),0))))</f>
        <v>3997700.7665117704</v>
      </c>
      <c r="Z175" s="233">
        <f>IF(Z$4=$G175+$B175,SUMIFS(INDEX('ABP REC Calc'!$G$75:$AB$138,,MATCH($I175,'ABP REC Calc'!$G$74:$AB$74,0)),'ABP REC Calc'!$C$75:$C$138,'ABP REC Spend'!$E175,'ABP REC Calc'!$B$75:$B$138,'ABP REC Spend'!$F175)/$C175,
IF(AND(Y175&gt;0,(Z$4-$G175)=(1+$B175)),Y175*(1-Inputs_ByYear!$D$4),
(IF(AND((Z$4-$G175)&lt;(21+$B175),(Z$4-$G175)&gt;(1+$B175)),Y175*(1-Inputs_ByYear!$D$4),0))))</f>
        <v>3977712.2626792113</v>
      </c>
      <c r="AA175" s="233">
        <f>IF(AA$4=$G175+$B175,SUMIFS(INDEX('ABP REC Calc'!$G$75:$AB$138,,MATCH($I175,'ABP REC Calc'!$G$74:$AB$74,0)),'ABP REC Calc'!$C$75:$C$138,'ABP REC Spend'!$E175,'ABP REC Calc'!$B$75:$B$138,'ABP REC Spend'!$F175)/$C175,
IF(AND(Z175&gt;0,(AA$4-$G175)=(1+$B175)),Z175*(1-Inputs_ByYear!$D$4),
(IF(AND((AA$4-$G175)&lt;(21+$B175),(AA$4-$G175)&gt;(1+$B175)),Z175*(1-Inputs_ByYear!$D$4),0))))</f>
        <v>3957823.7013658155</v>
      </c>
      <c r="AB175" s="233">
        <f>IF(AB$4=$G175+$B175,SUMIFS(INDEX('ABP REC Calc'!$G$75:$AB$138,,MATCH($I175,'ABP REC Calc'!$G$74:$AB$74,0)),'ABP REC Calc'!$C$75:$C$138,'ABP REC Spend'!$E175,'ABP REC Calc'!$B$75:$B$138,'ABP REC Spend'!$F175)/$C175,
IF(AND(AA175&gt;0,(AB$4-$G175)=(1+$B175)),AA175*(1-Inputs_ByYear!$D$4),
(IF(AND((AB$4-$G175)&lt;(21+$B175),(AB$4-$G175)&gt;(1+$B175)),AA175*(1-Inputs_ByYear!$D$4),0))))</f>
        <v>3938034.5828589862</v>
      </c>
      <c r="AC175" s="233">
        <f>IF(AC$4=$G175+$B175,SUMIFS(INDEX('ABP REC Calc'!$G$75:$AB$138,,MATCH($I175,'ABP REC Calc'!$G$74:$AB$74,0)),'ABP REC Calc'!$C$75:$C$138,'ABP REC Spend'!$E175,'ABP REC Calc'!$B$75:$B$138,'ABP REC Spend'!$F175)/$C175,
IF(AND(AB175&gt;0,(AC$4-$G175)=(1+$B175)),AB175*(1-Inputs_ByYear!$D$4),
(IF(AND((AC$4-$G175)&lt;(21+$B175),(AC$4-$G175)&gt;(1+$B175)),AB175*(1-Inputs_ByYear!$D$4),0))))</f>
        <v>3918344.4099446912</v>
      </c>
      <c r="AD175" s="233">
        <f>IF(AD$4=$G175+$B175,SUMIFS(INDEX('ABP REC Calc'!$G$75:$AB$138,,MATCH($I175,'ABP REC Calc'!$G$74:$AB$74,0)),'ABP REC Calc'!$C$75:$C$138,'ABP REC Spend'!$E175,'ABP REC Calc'!$B$75:$B$138,'ABP REC Spend'!$F175)/$C175,
IF(AND(AC175&gt;0,(AD$4-$G175)=(1+$B175)),AC175*(1-Inputs_ByYear!$D$4),
(IF(AND((AD$4-$G175)&lt;(21+$B175),(AD$4-$G175)&gt;(1+$B175)),AC175*(1-Inputs_ByYear!$D$4),0))))</f>
        <v>3898752.6878949679</v>
      </c>
      <c r="AE175" s="233">
        <f>IF(AE$4=$G175+$B175,SUMIFS(INDEX('ABP REC Calc'!$G$75:$AB$138,,MATCH($I175,'ABP REC Calc'!$G$74:$AB$74,0)),'ABP REC Calc'!$C$75:$C$138,'ABP REC Spend'!$E175,'ABP REC Calc'!$B$75:$B$138,'ABP REC Spend'!$F175)/$C175,
IF(AND(AD175&gt;0,(AE$4-$G175)=(1+$B175)),AD175*(1-Inputs_ByYear!$D$4),
(IF(AND((AE$4-$G175)&lt;(21+$B175),(AE$4-$G175)&gt;(1+$B175)),AD175*(1-Inputs_ByYear!$D$4),0))))</f>
        <v>3879258.9244554932</v>
      </c>
      <c r="AF175" s="233">
        <f>IF(AF$4=$G175+$B175,SUMIFS(INDEX('ABP REC Calc'!$G$75:$AB$138,,MATCH($I175,'ABP REC Calc'!$G$74:$AB$74,0)),'ABP REC Calc'!$C$75:$C$138,'ABP REC Spend'!$E175,'ABP REC Calc'!$B$75:$B$138,'ABP REC Spend'!$F175)/$C175,
IF(AND(AE175&gt;0,(AF$4-$G175)=(1+$B175)),AE175*(1-Inputs_ByYear!$D$4),
(IF(AND((AF$4-$G175)&lt;(21+$B175),(AF$4-$G175)&gt;(1+$B175)),AE175*(1-Inputs_ByYear!$D$4),0))))</f>
        <v>3859862.6298332158</v>
      </c>
      <c r="AG175" s="233">
        <f>IF(AG$4=$G175+$B175,SUMIFS(INDEX('ABP REC Calc'!$G$75:$AB$138,,MATCH($I175,'ABP REC Calc'!$G$74:$AB$74,0)),'ABP REC Calc'!$C$75:$C$138,'ABP REC Spend'!$E175,'ABP REC Calc'!$B$75:$B$138,'ABP REC Spend'!$F175)/$C175,
IF(AND(AF175&gt;0,(AG$4-$G175)=(1+$B175)),AF175*(1-Inputs_ByYear!$D$4),
(IF(AND((AG$4-$G175)&lt;(21+$B175),(AG$4-$G175)&gt;(1+$B175)),AF175*(1-Inputs_ByYear!$D$4),0))))</f>
        <v>3840563.3166840496</v>
      </c>
      <c r="AH175" s="233">
        <f>IF(AH$4=$G175+$B175,SUMIFS(INDEX('ABP REC Calc'!$G$75:$AB$138,,MATCH($I175,'ABP REC Calc'!$G$74:$AB$74,0)),'ABP REC Calc'!$C$75:$C$138,'ABP REC Spend'!$E175,'ABP REC Calc'!$B$75:$B$138,'ABP REC Spend'!$F175)/$C175,
IF(AND(AG175&gt;0,(AH$4-$G175)=(1+$B175)),AG175*(1-Inputs_ByYear!$D$4),
(IF(AND((AH$4-$G175)&lt;(21+$B175),(AH$4-$G175)&gt;(1+$B175)),AG175*(1-Inputs_ByYear!$D$4),0))))</f>
        <v>3821360.5001006294</v>
      </c>
    </row>
    <row r="176" spans="2:34" ht="14.75" customHeight="1" x14ac:dyDescent="0.25">
      <c r="B176" s="332" cm="1">
        <f t="array" ref="B176">INDEX(Inputs_ByYear!$D$78:$D$83, MATCH('ABP REC Spend'!$E176, Inputs_ByYear!$B$78:$B$83,0),)</f>
        <v>2</v>
      </c>
      <c r="C176" s="332" cm="1">
        <f t="array" ref="C176">INDEX(Inputs_ByYear!$D$60:$D$65, MATCH('ABP REC Spend'!$E176,Inputs_ByYear!$B$60:$B$65,0),)</f>
        <v>20</v>
      </c>
      <c r="D176" s="332" t="str" cm="1">
        <f t="array" ref="D176">INDEX(Inputs_ByYear!$D$69:$D$74, MATCH('ABP REC Spend'!$E176, Inputs_ByYear!$B$69:$B$74,0),)</f>
        <v>n/a</v>
      </c>
      <c r="E176" s="222" t="s">
        <v>248</v>
      </c>
      <c r="F176" s="219" t="s">
        <v>259</v>
      </c>
      <c r="G176" s="219">
        <f t="shared" si="8"/>
        <v>2037</v>
      </c>
      <c r="H176" s="219"/>
      <c r="I176" s="227" t="s">
        <v>35</v>
      </c>
      <c r="J176" s="234">
        <v>0</v>
      </c>
      <c r="K176" s="234">
        <v>0</v>
      </c>
      <c r="L176" s="233">
        <f>IF(L$4=$G176+$B176,SUMIFS(INDEX('ABP REC Calc'!$G$75:$AB$138,,MATCH($I176,'ABP REC Calc'!$G$74:$AB$74,0)),'ABP REC Calc'!$C$75:$C$138,'ABP REC Spend'!$E176,'ABP REC Calc'!$B$75:$B$138,'ABP REC Spend'!$F176)/$C176,
IF(AND(K176&gt;0,(L$4-$G176)=(1+$B176)),K176*(1-Inputs_ByYear!$D$4),
(IF(AND((L$4-$G176)&lt;(21+$B176),(L$4-$G176)&gt;(1+$B176)),K176*(1-Inputs_ByYear!$D$4),0))))</f>
        <v>0</v>
      </c>
      <c r="M176" s="233">
        <f>IF(M$4=$G176+$B176,SUMIFS(INDEX('ABP REC Calc'!$G$75:$AB$138,,MATCH($I176,'ABP REC Calc'!$G$74:$AB$74,0)),'ABP REC Calc'!$C$75:$C$138,'ABP REC Spend'!$E176,'ABP REC Calc'!$B$75:$B$138,'ABP REC Spend'!$F176)/$C176,
IF(AND(L176&gt;0,(M$4-$G176)=(1+$B176)),L176*(1-Inputs_ByYear!$D$4),
(IF(AND((M$4-$G176)&lt;(21+$B176),(M$4-$G176)&gt;(1+$B176)),L176*(1-Inputs_ByYear!$D$4),0))))</f>
        <v>0</v>
      </c>
      <c r="N176" s="233">
        <f>IF(N$4=$G176+$B176,SUMIFS(INDEX('ABP REC Calc'!$G$75:$AB$138,,MATCH($I176,'ABP REC Calc'!$G$74:$AB$74,0)),'ABP REC Calc'!$C$75:$C$138,'ABP REC Spend'!$E176,'ABP REC Calc'!$B$75:$B$138,'ABP REC Spend'!$F176)/$C176,
IF(AND(M176&gt;0,(N$4-$G176)=(1+$B176)),M176*(1-Inputs_ByYear!$D$4),
(IF(AND((N$4-$G176)&lt;(21+$B176),(N$4-$G176)&gt;(1+$B176)),M176*(1-Inputs_ByYear!$D$4),0))))</f>
        <v>0</v>
      </c>
      <c r="O176" s="233">
        <f>IF(O$4=$G176+$B176,SUMIFS(INDEX('ABP REC Calc'!$G$75:$AB$138,,MATCH($I176,'ABP REC Calc'!$G$74:$AB$74,0)),'ABP REC Calc'!$C$75:$C$138,'ABP REC Spend'!$E176,'ABP REC Calc'!$B$75:$B$138,'ABP REC Spend'!$F176)/$C176,
IF(AND(N176&gt;0,(O$4-$G176)=(1+$B176)),N176*(1-Inputs_ByYear!$D$4),
(IF(AND((O$4-$G176)&lt;(21+$B176),(O$4-$G176)&gt;(1+$B176)),N176*(1-Inputs_ByYear!$D$4),0))))</f>
        <v>0</v>
      </c>
      <c r="P176" s="233">
        <f>IF(P$4=$G176+$B176,SUMIFS(INDEX('ABP REC Calc'!$G$75:$AB$138,,MATCH($I176,'ABP REC Calc'!$G$74:$AB$74,0)),'ABP REC Calc'!$C$75:$C$138,'ABP REC Spend'!$E176,'ABP REC Calc'!$B$75:$B$138,'ABP REC Spend'!$F176)/$C176,
IF(AND(O176&gt;0,(P$4-$G176)=(1+$B176)),O176*(1-Inputs_ByYear!$D$4),
(IF(AND((P$4-$G176)&lt;(21+$B176),(P$4-$G176)&gt;(1+$B176)),O176*(1-Inputs_ByYear!$D$4),0))))</f>
        <v>0</v>
      </c>
      <c r="Q176" s="233">
        <f>IF(Q$4=$G176+$B176,SUMIFS(INDEX('ABP REC Calc'!$G$75:$AB$138,,MATCH($I176,'ABP REC Calc'!$G$74:$AB$74,0)),'ABP REC Calc'!$C$75:$C$138,'ABP REC Spend'!$E176,'ABP REC Calc'!$B$75:$B$138,'ABP REC Spend'!$F176)/$C176,
IF(AND(P176&gt;0,(Q$4-$G176)=(1+$B176)),P176*(1-Inputs_ByYear!$D$4),
(IF(AND((Q$4-$G176)&lt;(21+$B176),(Q$4-$G176)&gt;(1+$B176)),P176*(1-Inputs_ByYear!$D$4),0))))</f>
        <v>0</v>
      </c>
      <c r="R176" s="233">
        <f>IF(R$4=$G176+$B176,SUMIFS(INDEX('ABP REC Calc'!$G$75:$AB$138,,MATCH($I176,'ABP REC Calc'!$G$74:$AB$74,0)),'ABP REC Calc'!$C$75:$C$138,'ABP REC Spend'!$E176,'ABP REC Calc'!$B$75:$B$138,'ABP REC Spend'!$F176)/$C176,
IF(AND(Q176&gt;0,(R$4-$G176)=(1+$B176)),Q176*(1-Inputs_ByYear!$D$4),
(IF(AND((R$4-$G176)&lt;(21+$B176),(R$4-$G176)&gt;(1+$B176)),Q176*(1-Inputs_ByYear!$D$4),0))))</f>
        <v>0</v>
      </c>
      <c r="S176" s="233">
        <f>IF(S$4=$G176+$B176,SUMIFS(INDEX('ABP REC Calc'!$G$75:$AB$138,,MATCH($I176,'ABP REC Calc'!$G$74:$AB$74,0)),'ABP REC Calc'!$C$75:$C$138,'ABP REC Spend'!$E176,'ABP REC Calc'!$B$75:$B$138,'ABP REC Spend'!$F176)/$C176,
IF(AND(R176&gt;0,(S$4-$G176)=(1+$B176)),R176*(1-Inputs_ByYear!$D$4),
(IF(AND((S$4-$G176)&lt;(21+$B176),(S$4-$G176)&gt;(1+$B176)),R176*(1-Inputs_ByYear!$D$4),0))))</f>
        <v>0</v>
      </c>
      <c r="T176" s="233">
        <f>IF(T$4=$G176+$B176,SUMIFS(INDEX('ABP REC Calc'!$G$75:$AB$138,,MATCH($I176,'ABP REC Calc'!$G$74:$AB$74,0)),'ABP REC Calc'!$C$75:$C$138,'ABP REC Spend'!$E176,'ABP REC Calc'!$B$75:$B$138,'ABP REC Spend'!$F176)/$C176,
IF(AND(S176&gt;0,(T$4-$G176)=(1+$B176)),S176*(1-Inputs_ByYear!$D$4),
(IF(AND((T$4-$G176)&lt;(21+$B176),(T$4-$G176)&gt;(1+$B176)),S176*(1-Inputs_ByYear!$D$4),0))))</f>
        <v>0</v>
      </c>
      <c r="U176" s="233">
        <f>IF(U$4=$G176+$B176,SUMIFS(INDEX('ABP REC Calc'!$G$75:$AB$138,,MATCH($I176,'ABP REC Calc'!$G$74:$AB$74,0)),'ABP REC Calc'!$C$75:$C$138,'ABP REC Spend'!$E176,'ABP REC Calc'!$B$75:$B$138,'ABP REC Spend'!$F176)/$C176,
IF(AND(T176&gt;0,(U$4-$G176)=(1+$B176)),T176*(1-Inputs_ByYear!$D$4),
(IF(AND((U$4-$G176)&lt;(21+$B176),(U$4-$G176)&gt;(1+$B176)),T176*(1-Inputs_ByYear!$D$4),0))))</f>
        <v>0</v>
      </c>
      <c r="V176" s="233">
        <f>IF(V$4=$G176+$B176,SUMIFS(INDEX('ABP REC Calc'!$G$75:$AB$138,,MATCH($I176,'ABP REC Calc'!$G$74:$AB$74,0)),'ABP REC Calc'!$C$75:$C$138,'ABP REC Spend'!$E176,'ABP REC Calc'!$B$75:$B$138,'ABP REC Spend'!$F176)/$C176,
IF(AND(U176&gt;0,(V$4-$G176)=(1+$B176)),U176*(1-Inputs_ByYear!$D$4),
(IF(AND((V$4-$G176)&lt;(21+$B176),(V$4-$G176)&gt;(1+$B176)),U176*(1-Inputs_ByYear!$D$4),0))))</f>
        <v>0</v>
      </c>
      <c r="W176" s="233">
        <f>IF(W$4=$G176+$B176,SUMIFS(INDEX('ABP REC Calc'!$G$75:$AB$138,,MATCH($I176,'ABP REC Calc'!$G$74:$AB$74,0)),'ABP REC Calc'!$C$75:$C$138,'ABP REC Spend'!$E176,'ABP REC Calc'!$B$75:$B$138,'ABP REC Spend'!$F176)/$C176,
IF(AND(V176&gt;0,(W$4-$G176)=(1+$B176)),V176*(1-Inputs_ByYear!$D$4),
(IF(AND((W$4-$G176)&lt;(21+$B176),(W$4-$G176)&gt;(1+$B176)),V176*(1-Inputs_ByYear!$D$4),0))))</f>
        <v>0</v>
      </c>
      <c r="X176" s="233">
        <f>IF(X$4=$G176+$B176,SUMIFS(INDEX('ABP REC Calc'!$G$75:$AB$138,,MATCH($I176,'ABP REC Calc'!$G$74:$AB$74,0)),'ABP REC Calc'!$C$75:$C$138,'ABP REC Spend'!$E176,'ABP REC Calc'!$B$75:$B$138,'ABP REC Spend'!$F176)/$C176,
IF(AND(W176&gt;0,(X$4-$G176)=(1+$B176)),W176*(1-Inputs_ByYear!$D$4),
(IF(AND((X$4-$G176)&lt;(21+$B176),(X$4-$G176)&gt;(1+$B176)),W176*(1-Inputs_ByYear!$D$4),0))))</f>
        <v>0</v>
      </c>
      <c r="Y176" s="233">
        <f>IF(Y$4=$G176+$B176,SUMIFS(INDEX('ABP REC Calc'!$G$75:$AB$138,,MATCH($I176,'ABP REC Calc'!$G$74:$AB$74,0)),'ABP REC Calc'!$C$75:$C$138,'ABP REC Spend'!$E176,'ABP REC Calc'!$B$75:$B$138,'ABP REC Spend'!$F176)/$C176,
IF(AND(X176&gt;0,(Y$4-$G176)=(1+$B176)),X176*(1-Inputs_ByYear!$D$4),
(IF(AND((Y$4-$G176)&lt;(21+$B176),(Y$4-$G176)&gt;(1+$B176)),X176*(1-Inputs_ByYear!$D$4),0))))</f>
        <v>3977611.8179363348</v>
      </c>
      <c r="Z176" s="233">
        <f>IF(Z$4=$G176+$B176,SUMIFS(INDEX('ABP REC Calc'!$G$75:$AB$138,,MATCH($I176,'ABP REC Calc'!$G$74:$AB$74,0)),'ABP REC Calc'!$C$75:$C$138,'ABP REC Spend'!$E176,'ABP REC Calc'!$B$75:$B$138,'ABP REC Spend'!$F176)/$C176,
IF(AND(Y176&gt;0,(Z$4-$G176)=(1+$B176)),Y176*(1-Inputs_ByYear!$D$4),
(IF(AND((Z$4-$G176)&lt;(21+$B176),(Z$4-$G176)&gt;(1+$B176)),Y176*(1-Inputs_ByYear!$D$4),0))))</f>
        <v>3957723.7588466532</v>
      </c>
      <c r="AA176" s="233">
        <f>IF(AA$4=$G176+$B176,SUMIFS(INDEX('ABP REC Calc'!$G$75:$AB$138,,MATCH($I176,'ABP REC Calc'!$G$74:$AB$74,0)),'ABP REC Calc'!$C$75:$C$138,'ABP REC Spend'!$E176,'ABP REC Calc'!$B$75:$B$138,'ABP REC Spend'!$F176)/$C176,
IF(AND(Z176&gt;0,(AA$4-$G176)=(1+$B176)),Z176*(1-Inputs_ByYear!$D$4),
(IF(AND((AA$4-$G176)&lt;(21+$B176),(AA$4-$G176)&gt;(1+$B176)),Z176*(1-Inputs_ByYear!$D$4),0))))</f>
        <v>3937935.1400524201</v>
      </c>
      <c r="AB176" s="233">
        <f>IF(AB$4=$G176+$B176,SUMIFS(INDEX('ABP REC Calc'!$G$75:$AB$138,,MATCH($I176,'ABP REC Calc'!$G$74:$AB$74,0)),'ABP REC Calc'!$C$75:$C$138,'ABP REC Spend'!$E176,'ABP REC Calc'!$B$75:$B$138,'ABP REC Spend'!$F176)/$C176,
IF(AND(AA176&gt;0,(AB$4-$G176)=(1+$B176)),AA176*(1-Inputs_ByYear!$D$4),
(IF(AND((AB$4-$G176)&lt;(21+$B176),(AB$4-$G176)&gt;(1+$B176)),AA176*(1-Inputs_ByYear!$D$4),0))))</f>
        <v>3918245.4643521579</v>
      </c>
      <c r="AC176" s="233">
        <f>IF(AC$4=$G176+$B176,SUMIFS(INDEX('ABP REC Calc'!$G$75:$AB$138,,MATCH($I176,'ABP REC Calc'!$G$74:$AB$74,0)),'ABP REC Calc'!$C$75:$C$138,'ABP REC Spend'!$E176,'ABP REC Calc'!$B$75:$B$138,'ABP REC Spend'!$F176)/$C176,
IF(AND(AB176&gt;0,(AC$4-$G176)=(1+$B176)),AB176*(1-Inputs_ByYear!$D$4),
(IF(AND((AC$4-$G176)&lt;(21+$B176),(AC$4-$G176)&gt;(1+$B176)),AB176*(1-Inputs_ByYear!$D$4),0))))</f>
        <v>3898654.2370303972</v>
      </c>
      <c r="AD176" s="233">
        <f>IF(AD$4=$G176+$B176,SUMIFS(INDEX('ABP REC Calc'!$G$75:$AB$138,,MATCH($I176,'ABP REC Calc'!$G$74:$AB$74,0)),'ABP REC Calc'!$C$75:$C$138,'ABP REC Spend'!$E176,'ABP REC Calc'!$B$75:$B$138,'ABP REC Spend'!$F176)/$C176,
IF(AND(AC176&gt;0,(AD$4-$G176)=(1+$B176)),AC176*(1-Inputs_ByYear!$D$4),
(IF(AND((AD$4-$G176)&lt;(21+$B176),(AD$4-$G176)&gt;(1+$B176)),AC176*(1-Inputs_ByYear!$D$4),0))))</f>
        <v>3879160.9658452449</v>
      </c>
      <c r="AE176" s="233">
        <f>IF(AE$4=$G176+$B176,SUMIFS(INDEX('ABP REC Calc'!$G$75:$AB$138,,MATCH($I176,'ABP REC Calc'!$G$74:$AB$74,0)),'ABP REC Calc'!$C$75:$C$138,'ABP REC Spend'!$E176,'ABP REC Calc'!$B$75:$B$138,'ABP REC Spend'!$F176)/$C176,
IF(AND(AD176&gt;0,(AE$4-$G176)=(1+$B176)),AD176*(1-Inputs_ByYear!$D$4),
(IF(AND((AE$4-$G176)&lt;(21+$B176),(AE$4-$G176)&gt;(1+$B176)),AD176*(1-Inputs_ByYear!$D$4),0))))</f>
        <v>3859765.1610160186</v>
      </c>
      <c r="AF176" s="233">
        <f>IF(AF$4=$G176+$B176,SUMIFS(INDEX('ABP REC Calc'!$G$75:$AB$138,,MATCH($I176,'ABP REC Calc'!$G$74:$AB$74,0)),'ABP REC Calc'!$C$75:$C$138,'ABP REC Spend'!$E176,'ABP REC Calc'!$B$75:$B$138,'ABP REC Spend'!$F176)/$C176,
IF(AND(AE176&gt;0,(AF$4-$G176)=(1+$B176)),AE176*(1-Inputs_ByYear!$D$4),
(IF(AND((AF$4-$G176)&lt;(21+$B176),(AF$4-$G176)&gt;(1+$B176)),AE176*(1-Inputs_ByYear!$D$4),0))))</f>
        <v>3840466.3352109385</v>
      </c>
      <c r="AG176" s="233">
        <f>IF(AG$4=$G176+$B176,SUMIFS(INDEX('ABP REC Calc'!$G$75:$AB$138,,MATCH($I176,'ABP REC Calc'!$G$74:$AB$74,0)),'ABP REC Calc'!$C$75:$C$138,'ABP REC Spend'!$E176,'ABP REC Calc'!$B$75:$B$138,'ABP REC Spend'!$F176)/$C176,
IF(AND(AF176&gt;0,(AG$4-$G176)=(1+$B176)),AF176*(1-Inputs_ByYear!$D$4),
(IF(AND((AG$4-$G176)&lt;(21+$B176),(AG$4-$G176)&gt;(1+$B176)),AF176*(1-Inputs_ByYear!$D$4),0))))</f>
        <v>3821264.0035348837</v>
      </c>
      <c r="AH176" s="233">
        <f>IF(AH$4=$G176+$B176,SUMIFS(INDEX('ABP REC Calc'!$G$75:$AB$138,,MATCH($I176,'ABP REC Calc'!$G$74:$AB$74,0)),'ABP REC Calc'!$C$75:$C$138,'ABP REC Spend'!$E176,'ABP REC Calc'!$B$75:$B$138,'ABP REC Spend'!$F176)/$C176,
IF(AND(AG176&gt;0,(AH$4-$G176)=(1+$B176)),AG176*(1-Inputs_ByYear!$D$4),
(IF(AND((AH$4-$G176)&lt;(21+$B176),(AH$4-$G176)&gt;(1+$B176)),AG176*(1-Inputs_ByYear!$D$4),0))))</f>
        <v>3802157.6835172093</v>
      </c>
    </row>
    <row r="177" spans="2:34" ht="14.75" customHeight="1" x14ac:dyDescent="0.25">
      <c r="B177" s="332" cm="1">
        <f t="array" ref="B177">INDEX(Inputs_ByYear!$D$78:$D$83, MATCH('ABP REC Spend'!$E177, Inputs_ByYear!$B$78:$B$83,0),)</f>
        <v>2</v>
      </c>
      <c r="C177" s="332" cm="1">
        <f t="array" ref="C177">INDEX(Inputs_ByYear!$D$60:$D$65, MATCH('ABP REC Spend'!$E177,Inputs_ByYear!$B$60:$B$65,0),)</f>
        <v>20</v>
      </c>
      <c r="D177" s="332" t="str" cm="1">
        <f t="array" ref="D177">INDEX(Inputs_ByYear!$D$69:$D$74, MATCH('ABP REC Spend'!$E177, Inputs_ByYear!$B$69:$B$74,0),)</f>
        <v>n/a</v>
      </c>
      <c r="E177" s="222" t="s">
        <v>248</v>
      </c>
      <c r="F177" s="219" t="s">
        <v>259</v>
      </c>
      <c r="G177" s="219">
        <f t="shared" si="8"/>
        <v>2038</v>
      </c>
      <c r="H177" s="219"/>
      <c r="I177" s="227" t="s">
        <v>36</v>
      </c>
      <c r="J177" s="234">
        <v>0</v>
      </c>
      <c r="K177" s="234">
        <v>0</v>
      </c>
      <c r="L177" s="233">
        <f>IF(L$4=$G177+$B177,SUMIFS(INDEX('ABP REC Calc'!$G$75:$AB$138,,MATCH($I177,'ABP REC Calc'!$G$74:$AB$74,0)),'ABP REC Calc'!$C$75:$C$138,'ABP REC Spend'!$E177,'ABP REC Calc'!$B$75:$B$138,'ABP REC Spend'!$F177)/$C177,
IF(AND(K177&gt;0,(L$4-$G177)=(1+$B177)),K177*(1-Inputs_ByYear!$D$4),
(IF(AND((L$4-$G177)&lt;(21+$B177),(L$4-$G177)&gt;(1+$B177)),K177*(1-Inputs_ByYear!$D$4),0))))</f>
        <v>0</v>
      </c>
      <c r="M177" s="233">
        <f>IF(M$4=$G177+$B177,SUMIFS(INDEX('ABP REC Calc'!$G$75:$AB$138,,MATCH($I177,'ABP REC Calc'!$G$74:$AB$74,0)),'ABP REC Calc'!$C$75:$C$138,'ABP REC Spend'!$E177,'ABP REC Calc'!$B$75:$B$138,'ABP REC Spend'!$F177)/$C177,
IF(AND(L177&gt;0,(M$4-$G177)=(1+$B177)),L177*(1-Inputs_ByYear!$D$4),
(IF(AND((M$4-$G177)&lt;(21+$B177),(M$4-$G177)&gt;(1+$B177)),L177*(1-Inputs_ByYear!$D$4),0))))</f>
        <v>0</v>
      </c>
      <c r="N177" s="233">
        <f>IF(N$4=$G177+$B177,SUMIFS(INDEX('ABP REC Calc'!$G$75:$AB$138,,MATCH($I177,'ABP REC Calc'!$G$74:$AB$74,0)),'ABP REC Calc'!$C$75:$C$138,'ABP REC Spend'!$E177,'ABP REC Calc'!$B$75:$B$138,'ABP REC Spend'!$F177)/$C177,
IF(AND(M177&gt;0,(N$4-$G177)=(1+$B177)),M177*(1-Inputs_ByYear!$D$4),
(IF(AND((N$4-$G177)&lt;(21+$B177),(N$4-$G177)&gt;(1+$B177)),M177*(1-Inputs_ByYear!$D$4),0))))</f>
        <v>0</v>
      </c>
      <c r="O177" s="233">
        <f>IF(O$4=$G177+$B177,SUMIFS(INDEX('ABP REC Calc'!$G$75:$AB$138,,MATCH($I177,'ABP REC Calc'!$G$74:$AB$74,0)),'ABP REC Calc'!$C$75:$C$138,'ABP REC Spend'!$E177,'ABP REC Calc'!$B$75:$B$138,'ABP REC Spend'!$F177)/$C177,
IF(AND(N177&gt;0,(O$4-$G177)=(1+$B177)),N177*(1-Inputs_ByYear!$D$4),
(IF(AND((O$4-$G177)&lt;(21+$B177),(O$4-$G177)&gt;(1+$B177)),N177*(1-Inputs_ByYear!$D$4),0))))</f>
        <v>0</v>
      </c>
      <c r="P177" s="233">
        <f>IF(P$4=$G177+$B177,SUMIFS(INDEX('ABP REC Calc'!$G$75:$AB$138,,MATCH($I177,'ABP REC Calc'!$G$74:$AB$74,0)),'ABP REC Calc'!$C$75:$C$138,'ABP REC Spend'!$E177,'ABP REC Calc'!$B$75:$B$138,'ABP REC Spend'!$F177)/$C177,
IF(AND(O177&gt;0,(P$4-$G177)=(1+$B177)),O177*(1-Inputs_ByYear!$D$4),
(IF(AND((P$4-$G177)&lt;(21+$B177),(P$4-$G177)&gt;(1+$B177)),O177*(1-Inputs_ByYear!$D$4),0))))</f>
        <v>0</v>
      </c>
      <c r="Q177" s="233">
        <f>IF(Q$4=$G177+$B177,SUMIFS(INDEX('ABP REC Calc'!$G$75:$AB$138,,MATCH($I177,'ABP REC Calc'!$G$74:$AB$74,0)),'ABP REC Calc'!$C$75:$C$138,'ABP REC Spend'!$E177,'ABP REC Calc'!$B$75:$B$138,'ABP REC Spend'!$F177)/$C177,
IF(AND(P177&gt;0,(Q$4-$G177)=(1+$B177)),P177*(1-Inputs_ByYear!$D$4),
(IF(AND((Q$4-$G177)&lt;(21+$B177),(Q$4-$G177)&gt;(1+$B177)),P177*(1-Inputs_ByYear!$D$4),0))))</f>
        <v>0</v>
      </c>
      <c r="R177" s="233">
        <f>IF(R$4=$G177+$B177,SUMIFS(INDEX('ABP REC Calc'!$G$75:$AB$138,,MATCH($I177,'ABP REC Calc'!$G$74:$AB$74,0)),'ABP REC Calc'!$C$75:$C$138,'ABP REC Spend'!$E177,'ABP REC Calc'!$B$75:$B$138,'ABP REC Spend'!$F177)/$C177,
IF(AND(Q177&gt;0,(R$4-$G177)=(1+$B177)),Q177*(1-Inputs_ByYear!$D$4),
(IF(AND((R$4-$G177)&lt;(21+$B177),(R$4-$G177)&gt;(1+$B177)),Q177*(1-Inputs_ByYear!$D$4),0))))</f>
        <v>0</v>
      </c>
      <c r="S177" s="233">
        <f>IF(S$4=$G177+$B177,SUMIFS(INDEX('ABP REC Calc'!$G$75:$AB$138,,MATCH($I177,'ABP REC Calc'!$G$74:$AB$74,0)),'ABP REC Calc'!$C$75:$C$138,'ABP REC Spend'!$E177,'ABP REC Calc'!$B$75:$B$138,'ABP REC Spend'!$F177)/$C177,
IF(AND(R177&gt;0,(S$4-$G177)=(1+$B177)),R177*(1-Inputs_ByYear!$D$4),
(IF(AND((S$4-$G177)&lt;(21+$B177),(S$4-$G177)&gt;(1+$B177)),R177*(1-Inputs_ByYear!$D$4),0))))</f>
        <v>0</v>
      </c>
      <c r="T177" s="233">
        <f>IF(T$4=$G177+$B177,SUMIFS(INDEX('ABP REC Calc'!$G$75:$AB$138,,MATCH($I177,'ABP REC Calc'!$G$74:$AB$74,0)),'ABP REC Calc'!$C$75:$C$138,'ABP REC Spend'!$E177,'ABP REC Calc'!$B$75:$B$138,'ABP REC Spend'!$F177)/$C177,
IF(AND(S177&gt;0,(T$4-$G177)=(1+$B177)),S177*(1-Inputs_ByYear!$D$4),
(IF(AND((T$4-$G177)&lt;(21+$B177),(T$4-$G177)&gt;(1+$B177)),S177*(1-Inputs_ByYear!$D$4),0))))</f>
        <v>0</v>
      </c>
      <c r="U177" s="233">
        <f>IF(U$4=$G177+$B177,SUMIFS(INDEX('ABP REC Calc'!$G$75:$AB$138,,MATCH($I177,'ABP REC Calc'!$G$74:$AB$74,0)),'ABP REC Calc'!$C$75:$C$138,'ABP REC Spend'!$E177,'ABP REC Calc'!$B$75:$B$138,'ABP REC Spend'!$F177)/$C177,
IF(AND(T177&gt;0,(U$4-$G177)=(1+$B177)),T177*(1-Inputs_ByYear!$D$4),
(IF(AND((U$4-$G177)&lt;(21+$B177),(U$4-$G177)&gt;(1+$B177)),T177*(1-Inputs_ByYear!$D$4),0))))</f>
        <v>0</v>
      </c>
      <c r="V177" s="233">
        <f>IF(V$4=$G177+$B177,SUMIFS(INDEX('ABP REC Calc'!$G$75:$AB$138,,MATCH($I177,'ABP REC Calc'!$G$74:$AB$74,0)),'ABP REC Calc'!$C$75:$C$138,'ABP REC Spend'!$E177,'ABP REC Calc'!$B$75:$B$138,'ABP REC Spend'!$F177)/$C177,
IF(AND(U177&gt;0,(V$4-$G177)=(1+$B177)),U177*(1-Inputs_ByYear!$D$4),
(IF(AND((V$4-$G177)&lt;(21+$B177),(V$4-$G177)&gt;(1+$B177)),U177*(1-Inputs_ByYear!$D$4),0))))</f>
        <v>0</v>
      </c>
      <c r="W177" s="233">
        <f>IF(W$4=$G177+$B177,SUMIFS(INDEX('ABP REC Calc'!$G$75:$AB$138,,MATCH($I177,'ABP REC Calc'!$G$74:$AB$74,0)),'ABP REC Calc'!$C$75:$C$138,'ABP REC Spend'!$E177,'ABP REC Calc'!$B$75:$B$138,'ABP REC Spend'!$F177)/$C177,
IF(AND(V177&gt;0,(W$4-$G177)=(1+$B177)),V177*(1-Inputs_ByYear!$D$4),
(IF(AND((W$4-$G177)&lt;(21+$B177),(W$4-$G177)&gt;(1+$B177)),V177*(1-Inputs_ByYear!$D$4),0))))</f>
        <v>0</v>
      </c>
      <c r="X177" s="233">
        <f>IF(X$4=$G177+$B177,SUMIFS(INDEX('ABP REC Calc'!$G$75:$AB$138,,MATCH($I177,'ABP REC Calc'!$G$74:$AB$74,0)),'ABP REC Calc'!$C$75:$C$138,'ABP REC Spend'!$E177,'ABP REC Calc'!$B$75:$B$138,'ABP REC Spend'!$F177)/$C177,
IF(AND(W177&gt;0,(X$4-$G177)=(1+$B177)),W177*(1-Inputs_ByYear!$D$4),
(IF(AND((X$4-$G177)&lt;(21+$B177),(X$4-$G177)&gt;(1+$B177)),W177*(1-Inputs_ByYear!$D$4),0))))</f>
        <v>0</v>
      </c>
      <c r="Y177" s="233">
        <f>IF(Y$4=$G177+$B177,SUMIFS(INDEX('ABP REC Calc'!$G$75:$AB$138,,MATCH($I177,'ABP REC Calc'!$G$74:$AB$74,0)),'ABP REC Calc'!$C$75:$C$138,'ABP REC Spend'!$E177,'ABP REC Calc'!$B$75:$B$138,'ABP REC Spend'!$F177)/$C177,
IF(AND(X177&gt;0,(Y$4-$G177)=(1+$B177)),X177*(1-Inputs_ByYear!$D$4),
(IF(AND((Y$4-$G177)&lt;(21+$B177),(Y$4-$G177)&gt;(1+$B177)),X177*(1-Inputs_ByYear!$D$4),0))))</f>
        <v>0</v>
      </c>
      <c r="Z177" s="233">
        <f>IF(Z$4=$G177+$B177,SUMIFS(INDEX('ABP REC Calc'!$G$75:$AB$138,,MATCH($I177,'ABP REC Calc'!$G$74:$AB$74,0)),'ABP REC Calc'!$C$75:$C$138,'ABP REC Spend'!$E177,'ABP REC Calc'!$B$75:$B$138,'ABP REC Spend'!$F177)/$C177,
IF(AND(Y177&gt;0,(Z$4-$G177)=(1+$B177)),Y177*(1-Inputs_ByYear!$D$4),
(IF(AND((Z$4-$G177)&lt;(21+$B177),(Z$4-$G177)&gt;(1+$B177)),Y177*(1-Inputs_ByYear!$D$4),0))))</f>
        <v>3937835.6997569716</v>
      </c>
      <c r="AA177" s="233">
        <f>IF(AA$4=$G177+$B177,SUMIFS(INDEX('ABP REC Calc'!$G$75:$AB$138,,MATCH($I177,'ABP REC Calc'!$G$74:$AB$74,0)),'ABP REC Calc'!$C$75:$C$138,'ABP REC Spend'!$E177,'ABP REC Calc'!$B$75:$B$138,'ABP REC Spend'!$F177)/$C177,
IF(AND(Z177&gt;0,(AA$4-$G177)=(1+$B177)),Z177*(1-Inputs_ByYear!$D$4),
(IF(AND((AA$4-$G177)&lt;(21+$B177),(AA$4-$G177)&gt;(1+$B177)),Z177*(1-Inputs_ByYear!$D$4),0))))</f>
        <v>3918146.5212581865</v>
      </c>
      <c r="AB177" s="233">
        <f>IF(AB$4=$G177+$B177,SUMIFS(INDEX('ABP REC Calc'!$G$75:$AB$138,,MATCH($I177,'ABP REC Calc'!$G$74:$AB$74,0)),'ABP REC Calc'!$C$75:$C$138,'ABP REC Spend'!$E177,'ABP REC Calc'!$B$75:$B$138,'ABP REC Spend'!$F177)/$C177,
IF(AND(AA177&gt;0,(AB$4-$G177)=(1+$B177)),AA177*(1-Inputs_ByYear!$D$4),
(IF(AND((AB$4-$G177)&lt;(21+$B177),(AB$4-$G177)&gt;(1+$B177)),AA177*(1-Inputs_ByYear!$D$4),0))))</f>
        <v>3898555.7886518957</v>
      </c>
      <c r="AC177" s="233">
        <f>IF(AC$4=$G177+$B177,SUMIFS(INDEX('ABP REC Calc'!$G$75:$AB$138,,MATCH($I177,'ABP REC Calc'!$G$74:$AB$74,0)),'ABP REC Calc'!$C$75:$C$138,'ABP REC Spend'!$E177,'ABP REC Calc'!$B$75:$B$138,'ABP REC Spend'!$F177)/$C177,
IF(AND(AB177&gt;0,(AC$4-$G177)=(1+$B177)),AB177*(1-Inputs_ByYear!$D$4),
(IF(AND((AC$4-$G177)&lt;(21+$B177),(AC$4-$G177)&gt;(1+$B177)),AB177*(1-Inputs_ByYear!$D$4),0))))</f>
        <v>3879063.0097086364</v>
      </c>
      <c r="AD177" s="233">
        <f>IF(AD$4=$G177+$B177,SUMIFS(INDEX('ABP REC Calc'!$G$75:$AB$138,,MATCH($I177,'ABP REC Calc'!$G$74:$AB$74,0)),'ABP REC Calc'!$C$75:$C$138,'ABP REC Spend'!$E177,'ABP REC Calc'!$B$75:$B$138,'ABP REC Spend'!$F177)/$C177,
IF(AND(AC177&gt;0,(AD$4-$G177)=(1+$B177)),AC177*(1-Inputs_ByYear!$D$4),
(IF(AND((AD$4-$G177)&lt;(21+$B177),(AD$4-$G177)&gt;(1+$B177)),AC177*(1-Inputs_ByYear!$D$4),0))))</f>
        <v>3859667.6946600932</v>
      </c>
      <c r="AE177" s="233">
        <f>IF(AE$4=$G177+$B177,SUMIFS(INDEX('ABP REC Calc'!$G$75:$AB$138,,MATCH($I177,'ABP REC Calc'!$G$74:$AB$74,0)),'ABP REC Calc'!$C$75:$C$138,'ABP REC Spend'!$E177,'ABP REC Calc'!$B$75:$B$138,'ABP REC Spend'!$F177)/$C177,
IF(AND(AD177&gt;0,(AE$4-$G177)=(1+$B177)),AD177*(1-Inputs_ByYear!$D$4),
(IF(AND((AE$4-$G177)&lt;(21+$B177),(AE$4-$G177)&gt;(1+$B177)),AD177*(1-Inputs_ByYear!$D$4),0))))</f>
        <v>3840369.3561867927</v>
      </c>
      <c r="AF177" s="233">
        <f>IF(AF$4=$G177+$B177,SUMIFS(INDEX('ABP REC Calc'!$G$75:$AB$138,,MATCH($I177,'ABP REC Calc'!$G$74:$AB$74,0)),'ABP REC Calc'!$C$75:$C$138,'ABP REC Spend'!$E177,'ABP REC Calc'!$B$75:$B$138,'ABP REC Spend'!$F177)/$C177,
IF(AND(AE177&gt;0,(AF$4-$G177)=(1+$B177)),AE177*(1-Inputs_ByYear!$D$4),
(IF(AND((AF$4-$G177)&lt;(21+$B177),(AF$4-$G177)&gt;(1+$B177)),AE177*(1-Inputs_ByYear!$D$4),0))))</f>
        <v>3821167.5094058588</v>
      </c>
      <c r="AG177" s="233">
        <f>IF(AG$4=$G177+$B177,SUMIFS(INDEX('ABP REC Calc'!$G$75:$AB$138,,MATCH($I177,'ABP REC Calc'!$G$74:$AB$74,0)),'ABP REC Calc'!$C$75:$C$138,'ABP REC Spend'!$E177,'ABP REC Calc'!$B$75:$B$138,'ABP REC Spend'!$F177)/$C177,
IF(AND(AF177&gt;0,(AG$4-$G177)=(1+$B177)),AF177*(1-Inputs_ByYear!$D$4),
(IF(AND((AG$4-$G177)&lt;(21+$B177),(AG$4-$G177)&gt;(1+$B177)),AF177*(1-Inputs_ByYear!$D$4),0))))</f>
        <v>3802061.6718588294</v>
      </c>
      <c r="AH177" s="233">
        <f>IF(AH$4=$G177+$B177,SUMIFS(INDEX('ABP REC Calc'!$G$75:$AB$138,,MATCH($I177,'ABP REC Calc'!$G$74:$AB$74,0)),'ABP REC Calc'!$C$75:$C$138,'ABP REC Spend'!$E177,'ABP REC Calc'!$B$75:$B$138,'ABP REC Spend'!$F177)/$C177,
IF(AND(AG177&gt;0,(AH$4-$G177)=(1+$B177)),AG177*(1-Inputs_ByYear!$D$4),
(IF(AND((AH$4-$G177)&lt;(21+$B177),(AH$4-$G177)&gt;(1+$B177)),AG177*(1-Inputs_ByYear!$D$4),0))))</f>
        <v>3783051.3634995352</v>
      </c>
    </row>
    <row r="178" spans="2:34" ht="14.75" customHeight="1" x14ac:dyDescent="0.25">
      <c r="B178" s="332" cm="1">
        <f t="array" ref="B178">INDEX(Inputs_ByYear!$D$78:$D$83, MATCH('ABP REC Spend'!$E178, Inputs_ByYear!$B$78:$B$83,0),)</f>
        <v>2</v>
      </c>
      <c r="C178" s="332" cm="1">
        <f t="array" ref="C178">INDEX(Inputs_ByYear!$D$60:$D$65, MATCH('ABP REC Spend'!$E178,Inputs_ByYear!$B$60:$B$65,0),)</f>
        <v>20</v>
      </c>
      <c r="D178" s="332" t="str" cm="1">
        <f t="array" ref="D178">INDEX(Inputs_ByYear!$D$69:$D$74, MATCH('ABP REC Spend'!$E178, Inputs_ByYear!$B$69:$B$74,0),)</f>
        <v>n/a</v>
      </c>
      <c r="E178" s="222" t="s">
        <v>248</v>
      </c>
      <c r="F178" s="219" t="s">
        <v>259</v>
      </c>
      <c r="G178" s="219">
        <f t="shared" si="8"/>
        <v>2039</v>
      </c>
      <c r="H178" s="219"/>
      <c r="I178" s="227" t="s">
        <v>37</v>
      </c>
      <c r="J178" s="234">
        <v>0</v>
      </c>
      <c r="K178" s="234">
        <v>0</v>
      </c>
      <c r="L178" s="233">
        <f>IF(L$4=$G178+$B178,SUMIFS(INDEX('ABP REC Calc'!$G$75:$AB$138,,MATCH($I178,'ABP REC Calc'!$G$74:$AB$74,0)),'ABP REC Calc'!$C$75:$C$138,'ABP REC Spend'!$E178,'ABP REC Calc'!$B$75:$B$138,'ABP REC Spend'!$F178)/$C178,
IF(AND(K178&gt;0,(L$4-$G178)=(1+$B178)),K178*(1-Inputs_ByYear!$D$4),
(IF(AND((L$4-$G178)&lt;(21+$B178),(L$4-$G178)&gt;(1+$B178)),K178*(1-Inputs_ByYear!$D$4),0))))</f>
        <v>0</v>
      </c>
      <c r="M178" s="233">
        <f>IF(M$4=$G178+$B178,SUMIFS(INDEX('ABP REC Calc'!$G$75:$AB$138,,MATCH($I178,'ABP REC Calc'!$G$74:$AB$74,0)),'ABP REC Calc'!$C$75:$C$138,'ABP REC Spend'!$E178,'ABP REC Calc'!$B$75:$B$138,'ABP REC Spend'!$F178)/$C178,
IF(AND(L178&gt;0,(M$4-$G178)=(1+$B178)),L178*(1-Inputs_ByYear!$D$4),
(IF(AND((M$4-$G178)&lt;(21+$B178),(M$4-$G178)&gt;(1+$B178)),L178*(1-Inputs_ByYear!$D$4),0))))</f>
        <v>0</v>
      </c>
      <c r="N178" s="233">
        <f>IF(N$4=$G178+$B178,SUMIFS(INDEX('ABP REC Calc'!$G$75:$AB$138,,MATCH($I178,'ABP REC Calc'!$G$74:$AB$74,0)),'ABP REC Calc'!$C$75:$C$138,'ABP REC Spend'!$E178,'ABP REC Calc'!$B$75:$B$138,'ABP REC Spend'!$F178)/$C178,
IF(AND(M178&gt;0,(N$4-$G178)=(1+$B178)),M178*(1-Inputs_ByYear!$D$4),
(IF(AND((N$4-$G178)&lt;(21+$B178),(N$4-$G178)&gt;(1+$B178)),M178*(1-Inputs_ByYear!$D$4),0))))</f>
        <v>0</v>
      </c>
      <c r="O178" s="233">
        <f>IF(O$4=$G178+$B178,SUMIFS(INDEX('ABP REC Calc'!$G$75:$AB$138,,MATCH($I178,'ABP REC Calc'!$G$74:$AB$74,0)),'ABP REC Calc'!$C$75:$C$138,'ABP REC Spend'!$E178,'ABP REC Calc'!$B$75:$B$138,'ABP REC Spend'!$F178)/$C178,
IF(AND(N178&gt;0,(O$4-$G178)=(1+$B178)),N178*(1-Inputs_ByYear!$D$4),
(IF(AND((O$4-$G178)&lt;(21+$B178),(O$4-$G178)&gt;(1+$B178)),N178*(1-Inputs_ByYear!$D$4),0))))</f>
        <v>0</v>
      </c>
      <c r="P178" s="233">
        <f>IF(P$4=$G178+$B178,SUMIFS(INDEX('ABP REC Calc'!$G$75:$AB$138,,MATCH($I178,'ABP REC Calc'!$G$74:$AB$74,0)),'ABP REC Calc'!$C$75:$C$138,'ABP REC Spend'!$E178,'ABP REC Calc'!$B$75:$B$138,'ABP REC Spend'!$F178)/$C178,
IF(AND(O178&gt;0,(P$4-$G178)=(1+$B178)),O178*(1-Inputs_ByYear!$D$4),
(IF(AND((P$4-$G178)&lt;(21+$B178),(P$4-$G178)&gt;(1+$B178)),O178*(1-Inputs_ByYear!$D$4),0))))</f>
        <v>0</v>
      </c>
      <c r="Q178" s="233">
        <f>IF(Q$4=$G178+$B178,SUMIFS(INDEX('ABP REC Calc'!$G$75:$AB$138,,MATCH($I178,'ABP REC Calc'!$G$74:$AB$74,0)),'ABP REC Calc'!$C$75:$C$138,'ABP REC Spend'!$E178,'ABP REC Calc'!$B$75:$B$138,'ABP REC Spend'!$F178)/$C178,
IF(AND(P178&gt;0,(Q$4-$G178)=(1+$B178)),P178*(1-Inputs_ByYear!$D$4),
(IF(AND((Q$4-$G178)&lt;(21+$B178),(Q$4-$G178)&gt;(1+$B178)),P178*(1-Inputs_ByYear!$D$4),0))))</f>
        <v>0</v>
      </c>
      <c r="R178" s="233">
        <f>IF(R$4=$G178+$B178,SUMIFS(INDEX('ABP REC Calc'!$G$75:$AB$138,,MATCH($I178,'ABP REC Calc'!$G$74:$AB$74,0)),'ABP REC Calc'!$C$75:$C$138,'ABP REC Spend'!$E178,'ABP REC Calc'!$B$75:$B$138,'ABP REC Spend'!$F178)/$C178,
IF(AND(Q178&gt;0,(R$4-$G178)=(1+$B178)),Q178*(1-Inputs_ByYear!$D$4),
(IF(AND((R$4-$G178)&lt;(21+$B178),(R$4-$G178)&gt;(1+$B178)),Q178*(1-Inputs_ByYear!$D$4),0))))</f>
        <v>0</v>
      </c>
      <c r="S178" s="233">
        <f>IF(S$4=$G178+$B178,SUMIFS(INDEX('ABP REC Calc'!$G$75:$AB$138,,MATCH($I178,'ABP REC Calc'!$G$74:$AB$74,0)),'ABP REC Calc'!$C$75:$C$138,'ABP REC Spend'!$E178,'ABP REC Calc'!$B$75:$B$138,'ABP REC Spend'!$F178)/$C178,
IF(AND(R178&gt;0,(S$4-$G178)=(1+$B178)),R178*(1-Inputs_ByYear!$D$4),
(IF(AND((S$4-$G178)&lt;(21+$B178),(S$4-$G178)&gt;(1+$B178)),R178*(1-Inputs_ByYear!$D$4),0))))</f>
        <v>0</v>
      </c>
      <c r="T178" s="233">
        <f>IF(T$4=$G178+$B178,SUMIFS(INDEX('ABP REC Calc'!$G$75:$AB$138,,MATCH($I178,'ABP REC Calc'!$G$74:$AB$74,0)),'ABP REC Calc'!$C$75:$C$138,'ABP REC Spend'!$E178,'ABP REC Calc'!$B$75:$B$138,'ABP REC Spend'!$F178)/$C178,
IF(AND(S178&gt;0,(T$4-$G178)=(1+$B178)),S178*(1-Inputs_ByYear!$D$4),
(IF(AND((T$4-$G178)&lt;(21+$B178),(T$4-$G178)&gt;(1+$B178)),S178*(1-Inputs_ByYear!$D$4),0))))</f>
        <v>0</v>
      </c>
      <c r="U178" s="233">
        <f>IF(U$4=$G178+$B178,SUMIFS(INDEX('ABP REC Calc'!$G$75:$AB$138,,MATCH($I178,'ABP REC Calc'!$G$74:$AB$74,0)),'ABP REC Calc'!$C$75:$C$138,'ABP REC Spend'!$E178,'ABP REC Calc'!$B$75:$B$138,'ABP REC Spend'!$F178)/$C178,
IF(AND(T178&gt;0,(U$4-$G178)=(1+$B178)),T178*(1-Inputs_ByYear!$D$4),
(IF(AND((U$4-$G178)&lt;(21+$B178),(U$4-$G178)&gt;(1+$B178)),T178*(1-Inputs_ByYear!$D$4),0))))</f>
        <v>0</v>
      </c>
      <c r="V178" s="233">
        <f>IF(V$4=$G178+$B178,SUMIFS(INDEX('ABP REC Calc'!$G$75:$AB$138,,MATCH($I178,'ABP REC Calc'!$G$74:$AB$74,0)),'ABP REC Calc'!$C$75:$C$138,'ABP REC Spend'!$E178,'ABP REC Calc'!$B$75:$B$138,'ABP REC Spend'!$F178)/$C178,
IF(AND(U178&gt;0,(V$4-$G178)=(1+$B178)),U178*(1-Inputs_ByYear!$D$4),
(IF(AND((V$4-$G178)&lt;(21+$B178),(V$4-$G178)&gt;(1+$B178)),U178*(1-Inputs_ByYear!$D$4),0))))</f>
        <v>0</v>
      </c>
      <c r="W178" s="233">
        <f>IF(W$4=$G178+$B178,SUMIFS(INDEX('ABP REC Calc'!$G$75:$AB$138,,MATCH($I178,'ABP REC Calc'!$G$74:$AB$74,0)),'ABP REC Calc'!$C$75:$C$138,'ABP REC Spend'!$E178,'ABP REC Calc'!$B$75:$B$138,'ABP REC Spend'!$F178)/$C178,
IF(AND(V178&gt;0,(W$4-$G178)=(1+$B178)),V178*(1-Inputs_ByYear!$D$4),
(IF(AND((W$4-$G178)&lt;(21+$B178),(W$4-$G178)&gt;(1+$B178)),V178*(1-Inputs_ByYear!$D$4),0))))</f>
        <v>0</v>
      </c>
      <c r="X178" s="233">
        <f>IF(X$4=$G178+$B178,SUMIFS(INDEX('ABP REC Calc'!$G$75:$AB$138,,MATCH($I178,'ABP REC Calc'!$G$74:$AB$74,0)),'ABP REC Calc'!$C$75:$C$138,'ABP REC Spend'!$E178,'ABP REC Calc'!$B$75:$B$138,'ABP REC Spend'!$F178)/$C178,
IF(AND(W178&gt;0,(X$4-$G178)=(1+$B178)),W178*(1-Inputs_ByYear!$D$4),
(IF(AND((X$4-$G178)&lt;(21+$B178),(X$4-$G178)&gt;(1+$B178)),W178*(1-Inputs_ByYear!$D$4),0))))</f>
        <v>0</v>
      </c>
      <c r="Y178" s="233">
        <f>IF(Y$4=$G178+$B178,SUMIFS(INDEX('ABP REC Calc'!$G$75:$AB$138,,MATCH($I178,'ABP REC Calc'!$G$74:$AB$74,0)),'ABP REC Calc'!$C$75:$C$138,'ABP REC Spend'!$E178,'ABP REC Calc'!$B$75:$B$138,'ABP REC Spend'!$F178)/$C178,
IF(AND(X178&gt;0,(Y$4-$G178)=(1+$B178)),X178*(1-Inputs_ByYear!$D$4),
(IF(AND((Y$4-$G178)&lt;(21+$B178),(Y$4-$G178)&gt;(1+$B178)),X178*(1-Inputs_ByYear!$D$4),0))))</f>
        <v>0</v>
      </c>
      <c r="Z178" s="233">
        <f>IF(Z$4=$G178+$B178,SUMIFS(INDEX('ABP REC Calc'!$G$75:$AB$138,,MATCH($I178,'ABP REC Calc'!$G$74:$AB$74,0)),'ABP REC Calc'!$C$75:$C$138,'ABP REC Spend'!$E178,'ABP REC Calc'!$B$75:$B$138,'ABP REC Spend'!$F178)/$C178,
IF(AND(Y178&gt;0,(Z$4-$G178)=(1+$B178)),Y178*(1-Inputs_ByYear!$D$4),
(IF(AND((Z$4-$G178)&lt;(21+$B178),(Z$4-$G178)&gt;(1+$B178)),Y178*(1-Inputs_ByYear!$D$4),0))))</f>
        <v>0</v>
      </c>
      <c r="AA178" s="233">
        <f>IF(AA$4=$G178+$B178,SUMIFS(INDEX('ABP REC Calc'!$G$75:$AB$138,,MATCH($I178,'ABP REC Calc'!$G$74:$AB$74,0)),'ABP REC Calc'!$C$75:$C$138,'ABP REC Spend'!$E178,'ABP REC Calc'!$B$75:$B$138,'ABP REC Spend'!$F178)/$C178,
IF(AND(Z178&gt;0,(AA$4-$G178)=(1+$B178)),Z178*(1-Inputs_ByYear!$D$4),
(IF(AND((AA$4-$G178)&lt;(21+$B178),(AA$4-$G178)&gt;(1+$B178)),Z178*(1-Inputs_ByYear!$D$4),0))))</f>
        <v>3898457.342759402</v>
      </c>
      <c r="AB178" s="233">
        <f>IF(AB$4=$G178+$B178,SUMIFS(INDEX('ABP REC Calc'!$G$75:$AB$138,,MATCH($I178,'ABP REC Calc'!$G$74:$AB$74,0)),'ABP REC Calc'!$C$75:$C$138,'ABP REC Spend'!$E178,'ABP REC Calc'!$B$75:$B$138,'ABP REC Spend'!$F178)/$C178,
IF(AND(AA178&gt;0,(AB$4-$G178)=(1+$B178)),AA178*(1-Inputs_ByYear!$D$4),
(IF(AND((AB$4-$G178)&lt;(21+$B178),(AB$4-$G178)&gt;(1+$B178)),AA178*(1-Inputs_ByYear!$D$4),0))))</f>
        <v>3878965.0560456049</v>
      </c>
      <c r="AC178" s="233">
        <f>IF(AC$4=$G178+$B178,SUMIFS(INDEX('ABP REC Calc'!$G$75:$AB$138,,MATCH($I178,'ABP REC Calc'!$G$74:$AB$74,0)),'ABP REC Calc'!$C$75:$C$138,'ABP REC Spend'!$E178,'ABP REC Calc'!$B$75:$B$138,'ABP REC Spend'!$F178)/$C178,
IF(AND(AB178&gt;0,(AC$4-$G178)=(1+$B178)),AB178*(1-Inputs_ByYear!$D$4),
(IF(AND((AC$4-$G178)&lt;(21+$B178),(AC$4-$G178)&gt;(1+$B178)),AB178*(1-Inputs_ByYear!$D$4),0))))</f>
        <v>3859570.2307653767</v>
      </c>
      <c r="AD178" s="233">
        <f>IF(AD$4=$G178+$B178,SUMIFS(INDEX('ABP REC Calc'!$G$75:$AB$138,,MATCH($I178,'ABP REC Calc'!$G$74:$AB$74,0)),'ABP REC Calc'!$C$75:$C$138,'ABP REC Spend'!$E178,'ABP REC Calc'!$B$75:$B$138,'ABP REC Spend'!$F178)/$C178,
IF(AND(AC178&gt;0,(AD$4-$G178)=(1+$B178)),AC178*(1-Inputs_ByYear!$D$4),
(IF(AND((AD$4-$G178)&lt;(21+$B178),(AD$4-$G178)&gt;(1+$B178)),AC178*(1-Inputs_ByYear!$D$4),0))))</f>
        <v>3840272.3796115499</v>
      </c>
      <c r="AE178" s="233">
        <f>IF(AE$4=$G178+$B178,SUMIFS(INDEX('ABP REC Calc'!$G$75:$AB$138,,MATCH($I178,'ABP REC Calc'!$G$74:$AB$74,0)),'ABP REC Calc'!$C$75:$C$138,'ABP REC Spend'!$E178,'ABP REC Calc'!$B$75:$B$138,'ABP REC Spend'!$F178)/$C178,
IF(AND(AD178&gt;0,(AE$4-$G178)=(1+$B178)),AD178*(1-Inputs_ByYear!$D$4),
(IF(AND((AE$4-$G178)&lt;(21+$B178),(AE$4-$G178)&gt;(1+$B178)),AD178*(1-Inputs_ByYear!$D$4),0))))</f>
        <v>3821071.0177134923</v>
      </c>
      <c r="AF178" s="233">
        <f>IF(AF$4=$G178+$B178,SUMIFS(INDEX('ABP REC Calc'!$G$75:$AB$138,,MATCH($I178,'ABP REC Calc'!$G$74:$AB$74,0)),'ABP REC Calc'!$C$75:$C$138,'ABP REC Spend'!$E178,'ABP REC Calc'!$B$75:$B$138,'ABP REC Spend'!$F178)/$C178,
IF(AND(AE178&gt;0,(AF$4-$G178)=(1+$B178)),AE178*(1-Inputs_ByYear!$D$4),
(IF(AND((AF$4-$G178)&lt;(21+$B178),(AF$4-$G178)&gt;(1+$B178)),AE178*(1-Inputs_ByYear!$D$4),0))))</f>
        <v>3801965.6626249249</v>
      </c>
      <c r="AG178" s="233">
        <f>IF(AG$4=$G178+$B178,SUMIFS(INDEX('ABP REC Calc'!$G$75:$AB$138,,MATCH($I178,'ABP REC Calc'!$G$74:$AB$74,0)),'ABP REC Calc'!$C$75:$C$138,'ABP REC Spend'!$E178,'ABP REC Calc'!$B$75:$B$138,'ABP REC Spend'!$F178)/$C178,
IF(AND(AF178&gt;0,(AG$4-$G178)=(1+$B178)),AF178*(1-Inputs_ByYear!$D$4),
(IF(AND((AG$4-$G178)&lt;(21+$B178),(AG$4-$G178)&gt;(1+$B178)),AF178*(1-Inputs_ByYear!$D$4),0))))</f>
        <v>3782955.8343118001</v>
      </c>
      <c r="AH178" s="233">
        <f>IF(AH$4=$G178+$B178,SUMIFS(INDEX('ABP REC Calc'!$G$75:$AB$138,,MATCH($I178,'ABP REC Calc'!$G$74:$AB$74,0)),'ABP REC Calc'!$C$75:$C$138,'ABP REC Spend'!$E178,'ABP REC Calc'!$B$75:$B$138,'ABP REC Spend'!$F178)/$C178,
IF(AND(AG178&gt;0,(AH$4-$G178)=(1+$B178)),AG178*(1-Inputs_ByYear!$D$4),
(IF(AND((AH$4-$G178)&lt;(21+$B178),(AH$4-$G178)&gt;(1+$B178)),AG178*(1-Inputs_ByYear!$D$4),0))))</f>
        <v>3764041.055140241</v>
      </c>
    </row>
    <row r="179" spans="2:34" ht="14.75" customHeight="1" x14ac:dyDescent="0.25">
      <c r="B179" s="332" cm="1">
        <f t="array" ref="B179">INDEX(Inputs_ByYear!$D$78:$D$83, MATCH('ABP REC Spend'!$E179, Inputs_ByYear!$B$78:$B$83,0),)</f>
        <v>2</v>
      </c>
      <c r="C179" s="332" cm="1">
        <f t="array" ref="C179">INDEX(Inputs_ByYear!$D$60:$D$65, MATCH('ABP REC Spend'!$E179,Inputs_ByYear!$B$60:$B$65,0),)</f>
        <v>20</v>
      </c>
      <c r="D179" s="332" t="str" cm="1">
        <f t="array" ref="D179">INDEX(Inputs_ByYear!$D$69:$D$74, MATCH('ABP REC Spend'!$E179, Inputs_ByYear!$B$69:$B$74,0),)</f>
        <v>n/a</v>
      </c>
      <c r="E179" s="222" t="s">
        <v>248</v>
      </c>
      <c r="F179" s="219" t="s">
        <v>259</v>
      </c>
      <c r="G179" s="219">
        <f t="shared" si="8"/>
        <v>2040</v>
      </c>
      <c r="H179" s="219"/>
      <c r="I179" s="227" t="s">
        <v>38</v>
      </c>
      <c r="J179" s="234">
        <v>0</v>
      </c>
      <c r="K179" s="234">
        <v>0</v>
      </c>
      <c r="L179" s="233">
        <f>IF(L$4=$G179+$B179,SUMIFS(INDEX('ABP REC Calc'!$G$75:$AB$138,,MATCH($I179,'ABP REC Calc'!$G$74:$AB$74,0)),'ABP REC Calc'!$C$75:$C$138,'ABP REC Spend'!$E179,'ABP REC Calc'!$B$75:$B$138,'ABP REC Spend'!$F179)/$C179,
IF(AND(K179&gt;0,(L$4-$G179)=(1+$B179)),K179*(1-Inputs_ByYear!$D$4),
(IF(AND((L$4-$G179)&lt;(21+$B179),(L$4-$G179)&gt;(1+$B179)),K179*(1-Inputs_ByYear!$D$4),0))))</f>
        <v>0</v>
      </c>
      <c r="M179" s="233">
        <f>IF(M$4=$G179+$B179,SUMIFS(INDEX('ABP REC Calc'!$G$75:$AB$138,,MATCH($I179,'ABP REC Calc'!$G$74:$AB$74,0)),'ABP REC Calc'!$C$75:$C$138,'ABP REC Spend'!$E179,'ABP REC Calc'!$B$75:$B$138,'ABP REC Spend'!$F179)/$C179,
IF(AND(L179&gt;0,(M$4-$G179)=(1+$B179)),L179*(1-Inputs_ByYear!$D$4),
(IF(AND((M$4-$G179)&lt;(21+$B179),(M$4-$G179)&gt;(1+$B179)),L179*(1-Inputs_ByYear!$D$4),0))))</f>
        <v>0</v>
      </c>
      <c r="N179" s="233">
        <f>IF(N$4=$G179+$B179,SUMIFS(INDEX('ABP REC Calc'!$G$75:$AB$138,,MATCH($I179,'ABP REC Calc'!$G$74:$AB$74,0)),'ABP REC Calc'!$C$75:$C$138,'ABP REC Spend'!$E179,'ABP REC Calc'!$B$75:$B$138,'ABP REC Spend'!$F179)/$C179,
IF(AND(M179&gt;0,(N$4-$G179)=(1+$B179)),M179*(1-Inputs_ByYear!$D$4),
(IF(AND((N$4-$G179)&lt;(21+$B179),(N$4-$G179)&gt;(1+$B179)),M179*(1-Inputs_ByYear!$D$4),0))))</f>
        <v>0</v>
      </c>
      <c r="O179" s="233">
        <f>IF(O$4=$G179+$B179,SUMIFS(INDEX('ABP REC Calc'!$G$75:$AB$138,,MATCH($I179,'ABP REC Calc'!$G$74:$AB$74,0)),'ABP REC Calc'!$C$75:$C$138,'ABP REC Spend'!$E179,'ABP REC Calc'!$B$75:$B$138,'ABP REC Spend'!$F179)/$C179,
IF(AND(N179&gt;0,(O$4-$G179)=(1+$B179)),N179*(1-Inputs_ByYear!$D$4),
(IF(AND((O$4-$G179)&lt;(21+$B179),(O$4-$G179)&gt;(1+$B179)),N179*(1-Inputs_ByYear!$D$4),0))))</f>
        <v>0</v>
      </c>
      <c r="P179" s="233">
        <f>IF(P$4=$G179+$B179,SUMIFS(INDEX('ABP REC Calc'!$G$75:$AB$138,,MATCH($I179,'ABP REC Calc'!$G$74:$AB$74,0)),'ABP REC Calc'!$C$75:$C$138,'ABP REC Spend'!$E179,'ABP REC Calc'!$B$75:$B$138,'ABP REC Spend'!$F179)/$C179,
IF(AND(O179&gt;0,(P$4-$G179)=(1+$B179)),O179*(1-Inputs_ByYear!$D$4),
(IF(AND((P$4-$G179)&lt;(21+$B179),(P$4-$G179)&gt;(1+$B179)),O179*(1-Inputs_ByYear!$D$4),0))))</f>
        <v>0</v>
      </c>
      <c r="Q179" s="233">
        <f>IF(Q$4=$G179+$B179,SUMIFS(INDEX('ABP REC Calc'!$G$75:$AB$138,,MATCH($I179,'ABP REC Calc'!$G$74:$AB$74,0)),'ABP REC Calc'!$C$75:$C$138,'ABP REC Spend'!$E179,'ABP REC Calc'!$B$75:$B$138,'ABP REC Spend'!$F179)/$C179,
IF(AND(P179&gt;0,(Q$4-$G179)=(1+$B179)),P179*(1-Inputs_ByYear!$D$4),
(IF(AND((Q$4-$G179)&lt;(21+$B179),(Q$4-$G179)&gt;(1+$B179)),P179*(1-Inputs_ByYear!$D$4),0))))</f>
        <v>0</v>
      </c>
      <c r="R179" s="233">
        <f>IF(R$4=$G179+$B179,SUMIFS(INDEX('ABP REC Calc'!$G$75:$AB$138,,MATCH($I179,'ABP REC Calc'!$G$74:$AB$74,0)),'ABP REC Calc'!$C$75:$C$138,'ABP REC Spend'!$E179,'ABP REC Calc'!$B$75:$B$138,'ABP REC Spend'!$F179)/$C179,
IF(AND(Q179&gt;0,(R$4-$G179)=(1+$B179)),Q179*(1-Inputs_ByYear!$D$4),
(IF(AND((R$4-$G179)&lt;(21+$B179),(R$4-$G179)&gt;(1+$B179)),Q179*(1-Inputs_ByYear!$D$4),0))))</f>
        <v>0</v>
      </c>
      <c r="S179" s="233">
        <f>IF(S$4=$G179+$B179,SUMIFS(INDEX('ABP REC Calc'!$G$75:$AB$138,,MATCH($I179,'ABP REC Calc'!$G$74:$AB$74,0)),'ABP REC Calc'!$C$75:$C$138,'ABP REC Spend'!$E179,'ABP REC Calc'!$B$75:$B$138,'ABP REC Spend'!$F179)/$C179,
IF(AND(R179&gt;0,(S$4-$G179)=(1+$B179)),R179*(1-Inputs_ByYear!$D$4),
(IF(AND((S$4-$G179)&lt;(21+$B179),(S$4-$G179)&gt;(1+$B179)),R179*(1-Inputs_ByYear!$D$4),0))))</f>
        <v>0</v>
      </c>
      <c r="T179" s="233">
        <f>IF(T$4=$G179+$B179,SUMIFS(INDEX('ABP REC Calc'!$G$75:$AB$138,,MATCH($I179,'ABP REC Calc'!$G$74:$AB$74,0)),'ABP REC Calc'!$C$75:$C$138,'ABP REC Spend'!$E179,'ABP REC Calc'!$B$75:$B$138,'ABP REC Spend'!$F179)/$C179,
IF(AND(S179&gt;0,(T$4-$G179)=(1+$B179)),S179*(1-Inputs_ByYear!$D$4),
(IF(AND((T$4-$G179)&lt;(21+$B179),(T$4-$G179)&gt;(1+$B179)),S179*(1-Inputs_ByYear!$D$4),0))))</f>
        <v>0</v>
      </c>
      <c r="U179" s="233">
        <f>IF(U$4=$G179+$B179,SUMIFS(INDEX('ABP REC Calc'!$G$75:$AB$138,,MATCH($I179,'ABP REC Calc'!$G$74:$AB$74,0)),'ABP REC Calc'!$C$75:$C$138,'ABP REC Spend'!$E179,'ABP REC Calc'!$B$75:$B$138,'ABP REC Spend'!$F179)/$C179,
IF(AND(T179&gt;0,(U$4-$G179)=(1+$B179)),T179*(1-Inputs_ByYear!$D$4),
(IF(AND((U$4-$G179)&lt;(21+$B179),(U$4-$G179)&gt;(1+$B179)),T179*(1-Inputs_ByYear!$D$4),0))))</f>
        <v>0</v>
      </c>
      <c r="V179" s="233">
        <f>IF(V$4=$G179+$B179,SUMIFS(INDEX('ABP REC Calc'!$G$75:$AB$138,,MATCH($I179,'ABP REC Calc'!$G$74:$AB$74,0)),'ABP REC Calc'!$C$75:$C$138,'ABP REC Spend'!$E179,'ABP REC Calc'!$B$75:$B$138,'ABP REC Spend'!$F179)/$C179,
IF(AND(U179&gt;0,(V$4-$G179)=(1+$B179)),U179*(1-Inputs_ByYear!$D$4),
(IF(AND((V$4-$G179)&lt;(21+$B179),(V$4-$G179)&gt;(1+$B179)),U179*(1-Inputs_ByYear!$D$4),0))))</f>
        <v>0</v>
      </c>
      <c r="W179" s="233">
        <f>IF(W$4=$G179+$B179,SUMIFS(INDEX('ABP REC Calc'!$G$75:$AB$138,,MATCH($I179,'ABP REC Calc'!$G$74:$AB$74,0)),'ABP REC Calc'!$C$75:$C$138,'ABP REC Spend'!$E179,'ABP REC Calc'!$B$75:$B$138,'ABP REC Spend'!$F179)/$C179,
IF(AND(V179&gt;0,(W$4-$G179)=(1+$B179)),V179*(1-Inputs_ByYear!$D$4),
(IF(AND((W$4-$G179)&lt;(21+$B179),(W$4-$G179)&gt;(1+$B179)),V179*(1-Inputs_ByYear!$D$4),0))))</f>
        <v>0</v>
      </c>
      <c r="X179" s="233">
        <f>IF(X$4=$G179+$B179,SUMIFS(INDEX('ABP REC Calc'!$G$75:$AB$138,,MATCH($I179,'ABP REC Calc'!$G$74:$AB$74,0)),'ABP REC Calc'!$C$75:$C$138,'ABP REC Spend'!$E179,'ABP REC Calc'!$B$75:$B$138,'ABP REC Spend'!$F179)/$C179,
IF(AND(W179&gt;0,(X$4-$G179)=(1+$B179)),W179*(1-Inputs_ByYear!$D$4),
(IF(AND((X$4-$G179)&lt;(21+$B179),(X$4-$G179)&gt;(1+$B179)),W179*(1-Inputs_ByYear!$D$4),0))))</f>
        <v>0</v>
      </c>
      <c r="Y179" s="233">
        <f>IF(Y$4=$G179+$B179,SUMIFS(INDEX('ABP REC Calc'!$G$75:$AB$138,,MATCH($I179,'ABP REC Calc'!$G$74:$AB$74,0)),'ABP REC Calc'!$C$75:$C$138,'ABP REC Spend'!$E179,'ABP REC Calc'!$B$75:$B$138,'ABP REC Spend'!$F179)/$C179,
IF(AND(X179&gt;0,(Y$4-$G179)=(1+$B179)),X179*(1-Inputs_ByYear!$D$4),
(IF(AND((Y$4-$G179)&lt;(21+$B179),(Y$4-$G179)&gt;(1+$B179)),X179*(1-Inputs_ByYear!$D$4),0))))</f>
        <v>0</v>
      </c>
      <c r="Z179" s="233">
        <f>IF(Z$4=$G179+$B179,SUMIFS(INDEX('ABP REC Calc'!$G$75:$AB$138,,MATCH($I179,'ABP REC Calc'!$G$74:$AB$74,0)),'ABP REC Calc'!$C$75:$C$138,'ABP REC Spend'!$E179,'ABP REC Calc'!$B$75:$B$138,'ABP REC Spend'!$F179)/$C179,
IF(AND(Y179&gt;0,(Z$4-$G179)=(1+$B179)),Y179*(1-Inputs_ByYear!$D$4),
(IF(AND((Z$4-$G179)&lt;(21+$B179),(Z$4-$G179)&gt;(1+$B179)),Y179*(1-Inputs_ByYear!$D$4),0))))</f>
        <v>0</v>
      </c>
      <c r="AA179" s="233">
        <f>IF(AA$4=$G179+$B179,SUMIFS(INDEX('ABP REC Calc'!$G$75:$AB$138,,MATCH($I179,'ABP REC Calc'!$G$74:$AB$74,0)),'ABP REC Calc'!$C$75:$C$138,'ABP REC Spend'!$E179,'ABP REC Calc'!$B$75:$B$138,'ABP REC Spend'!$F179)/$C179,
IF(AND(Z179&gt;0,(AA$4-$G179)=(1+$B179)),Z179*(1-Inputs_ByYear!$D$4),
(IF(AND((AA$4-$G179)&lt;(21+$B179),(AA$4-$G179)&gt;(1+$B179)),Z179*(1-Inputs_ByYear!$D$4),0))))</f>
        <v>0</v>
      </c>
      <c r="AB179" s="233">
        <f>IF(AB$4=$G179+$B179,SUMIFS(INDEX('ABP REC Calc'!$G$75:$AB$138,,MATCH($I179,'ABP REC Calc'!$G$74:$AB$74,0)),'ABP REC Calc'!$C$75:$C$138,'ABP REC Spend'!$E179,'ABP REC Calc'!$B$75:$B$138,'ABP REC Spend'!$F179)/$C179,
IF(AND(AA179&gt;0,(AB$4-$G179)=(1+$B179)),AA179*(1-Inputs_ByYear!$D$4),
(IF(AND((AB$4-$G179)&lt;(21+$B179),(AB$4-$G179)&gt;(1+$B179)),AA179*(1-Inputs_ByYear!$D$4),0))))</f>
        <v>3859472.7693318082</v>
      </c>
      <c r="AC179" s="233">
        <f>IF(AC$4=$G179+$B179,SUMIFS(INDEX('ABP REC Calc'!$G$75:$AB$138,,MATCH($I179,'ABP REC Calc'!$G$74:$AB$74,0)),'ABP REC Calc'!$C$75:$C$138,'ABP REC Spend'!$E179,'ABP REC Calc'!$B$75:$B$138,'ABP REC Spend'!$F179)/$C179,
IF(AND(AB179&gt;0,(AC$4-$G179)=(1+$B179)),AB179*(1-Inputs_ByYear!$D$4),
(IF(AND((AC$4-$G179)&lt;(21+$B179),(AC$4-$G179)&gt;(1+$B179)),AB179*(1-Inputs_ByYear!$D$4),0))))</f>
        <v>3840175.405485149</v>
      </c>
      <c r="AD179" s="233">
        <f>IF(AD$4=$G179+$B179,SUMIFS(INDEX('ABP REC Calc'!$G$75:$AB$138,,MATCH($I179,'ABP REC Calc'!$G$74:$AB$74,0)),'ABP REC Calc'!$C$75:$C$138,'ABP REC Spend'!$E179,'ABP REC Calc'!$B$75:$B$138,'ABP REC Spend'!$F179)/$C179,
IF(AND(AC179&gt;0,(AD$4-$G179)=(1+$B179)),AC179*(1-Inputs_ByYear!$D$4),
(IF(AND((AD$4-$G179)&lt;(21+$B179),(AD$4-$G179)&gt;(1+$B179)),AC179*(1-Inputs_ByYear!$D$4),0))))</f>
        <v>3820974.5284577231</v>
      </c>
      <c r="AE179" s="233">
        <f>IF(AE$4=$G179+$B179,SUMIFS(INDEX('ABP REC Calc'!$G$75:$AB$138,,MATCH($I179,'ABP REC Calc'!$G$74:$AB$74,0)),'ABP REC Calc'!$C$75:$C$138,'ABP REC Spend'!$E179,'ABP REC Calc'!$B$75:$B$138,'ABP REC Spend'!$F179)/$C179,
IF(AND(AD179&gt;0,(AE$4-$G179)=(1+$B179)),AD179*(1-Inputs_ByYear!$D$4),
(IF(AND((AE$4-$G179)&lt;(21+$B179),(AE$4-$G179)&gt;(1+$B179)),AD179*(1-Inputs_ByYear!$D$4),0))))</f>
        <v>3801869.6558154346</v>
      </c>
      <c r="AF179" s="233">
        <f>IF(AF$4=$G179+$B179,SUMIFS(INDEX('ABP REC Calc'!$G$75:$AB$138,,MATCH($I179,'ABP REC Calc'!$G$74:$AB$74,0)),'ABP REC Calc'!$C$75:$C$138,'ABP REC Spend'!$E179,'ABP REC Calc'!$B$75:$B$138,'ABP REC Spend'!$F179)/$C179,
IF(AND(AE179&gt;0,(AF$4-$G179)=(1+$B179)),AE179*(1-Inputs_ByYear!$D$4),
(IF(AND((AF$4-$G179)&lt;(21+$B179),(AF$4-$G179)&gt;(1+$B179)),AE179*(1-Inputs_ByYear!$D$4),0))))</f>
        <v>3782860.3075363575</v>
      </c>
      <c r="AG179" s="233">
        <f>IF(AG$4=$G179+$B179,SUMIFS(INDEX('ABP REC Calc'!$G$75:$AB$138,,MATCH($I179,'ABP REC Calc'!$G$74:$AB$74,0)),'ABP REC Calc'!$C$75:$C$138,'ABP REC Spend'!$E179,'ABP REC Calc'!$B$75:$B$138,'ABP REC Spend'!$F179)/$C179,
IF(AND(AF179&gt;0,(AG$4-$G179)=(1+$B179)),AF179*(1-Inputs_ByYear!$D$4),
(IF(AND((AG$4-$G179)&lt;(21+$B179),(AG$4-$G179)&gt;(1+$B179)),AF179*(1-Inputs_ByYear!$D$4),0))))</f>
        <v>3763946.0059986757</v>
      </c>
      <c r="AH179" s="233">
        <f>IF(AH$4=$G179+$B179,SUMIFS(INDEX('ABP REC Calc'!$G$75:$AB$138,,MATCH($I179,'ABP REC Calc'!$G$74:$AB$74,0)),'ABP REC Calc'!$C$75:$C$138,'ABP REC Spend'!$E179,'ABP REC Calc'!$B$75:$B$138,'ABP REC Spend'!$F179)/$C179,
IF(AND(AG179&gt;0,(AH$4-$G179)=(1+$B179)),AG179*(1-Inputs_ByYear!$D$4),
(IF(AND((AH$4-$G179)&lt;(21+$B179),(AH$4-$G179)&gt;(1+$B179)),AG179*(1-Inputs_ByYear!$D$4),0))))</f>
        <v>3745126.2759686825</v>
      </c>
    </row>
    <row r="180" spans="2:34" ht="14.75" customHeight="1" x14ac:dyDescent="0.25">
      <c r="B180" s="332" cm="1">
        <f t="array" ref="B180">INDEX(Inputs_ByYear!$D$78:$D$83, MATCH('ABP REC Spend'!$E180, Inputs_ByYear!$B$78:$B$83,0),)</f>
        <v>2</v>
      </c>
      <c r="C180" s="332" cm="1">
        <f t="array" ref="C180">INDEX(Inputs_ByYear!$D$60:$D$65, MATCH('ABP REC Spend'!$E180,Inputs_ByYear!$B$60:$B$65,0),)</f>
        <v>20</v>
      </c>
      <c r="D180" s="332" t="str" cm="1">
        <f t="array" ref="D180">INDEX(Inputs_ByYear!$D$69:$D$74, MATCH('ABP REC Spend'!$E180, Inputs_ByYear!$B$69:$B$74,0),)</f>
        <v>n/a</v>
      </c>
      <c r="E180" s="222" t="s">
        <v>248</v>
      </c>
      <c r="F180" s="219" t="s">
        <v>259</v>
      </c>
      <c r="G180" s="219">
        <f t="shared" si="8"/>
        <v>2041</v>
      </c>
      <c r="H180" s="219"/>
      <c r="I180" s="227" t="s">
        <v>39</v>
      </c>
      <c r="J180" s="234">
        <v>0</v>
      </c>
      <c r="K180" s="234">
        <v>0</v>
      </c>
      <c r="L180" s="233">
        <f>IF(L$4=$G180+$B180,SUMIFS(INDEX('ABP REC Calc'!$G$75:$AB$138,,MATCH($I180,'ABP REC Calc'!$G$74:$AB$74,0)),'ABP REC Calc'!$C$75:$C$138,'ABP REC Spend'!$E180,'ABP REC Calc'!$B$75:$B$138,'ABP REC Spend'!$F180)/$C180,
IF(AND(K180&gt;0,(L$4-$G180)=(1+$B180)),K180*(1-Inputs_ByYear!$D$4),
(IF(AND((L$4-$G180)&lt;(21+$B180),(L$4-$G180)&gt;(1+$B180)),K180*(1-Inputs_ByYear!$D$4),0))))</f>
        <v>0</v>
      </c>
      <c r="M180" s="233">
        <f>IF(M$4=$G180+$B180,SUMIFS(INDEX('ABP REC Calc'!$G$75:$AB$138,,MATCH($I180,'ABP REC Calc'!$G$74:$AB$74,0)),'ABP REC Calc'!$C$75:$C$138,'ABP REC Spend'!$E180,'ABP REC Calc'!$B$75:$B$138,'ABP REC Spend'!$F180)/$C180,
IF(AND(L180&gt;0,(M$4-$G180)=(1+$B180)),L180*(1-Inputs_ByYear!$D$4),
(IF(AND((M$4-$G180)&lt;(21+$B180),(M$4-$G180)&gt;(1+$B180)),L180*(1-Inputs_ByYear!$D$4),0))))</f>
        <v>0</v>
      </c>
      <c r="N180" s="233">
        <f>IF(N$4=$G180+$B180,SUMIFS(INDEX('ABP REC Calc'!$G$75:$AB$138,,MATCH($I180,'ABP REC Calc'!$G$74:$AB$74,0)),'ABP REC Calc'!$C$75:$C$138,'ABP REC Spend'!$E180,'ABP REC Calc'!$B$75:$B$138,'ABP REC Spend'!$F180)/$C180,
IF(AND(M180&gt;0,(N$4-$G180)=(1+$B180)),M180*(1-Inputs_ByYear!$D$4),
(IF(AND((N$4-$G180)&lt;(21+$B180),(N$4-$G180)&gt;(1+$B180)),M180*(1-Inputs_ByYear!$D$4),0))))</f>
        <v>0</v>
      </c>
      <c r="O180" s="233">
        <f>IF(O$4=$G180+$B180,SUMIFS(INDEX('ABP REC Calc'!$G$75:$AB$138,,MATCH($I180,'ABP REC Calc'!$G$74:$AB$74,0)),'ABP REC Calc'!$C$75:$C$138,'ABP REC Spend'!$E180,'ABP REC Calc'!$B$75:$B$138,'ABP REC Spend'!$F180)/$C180,
IF(AND(N180&gt;0,(O$4-$G180)=(1+$B180)),N180*(1-Inputs_ByYear!$D$4),
(IF(AND((O$4-$G180)&lt;(21+$B180),(O$4-$G180)&gt;(1+$B180)),N180*(1-Inputs_ByYear!$D$4),0))))</f>
        <v>0</v>
      </c>
      <c r="P180" s="233">
        <f>IF(P$4=$G180+$B180,SUMIFS(INDEX('ABP REC Calc'!$G$75:$AB$138,,MATCH($I180,'ABP REC Calc'!$G$74:$AB$74,0)),'ABP REC Calc'!$C$75:$C$138,'ABP REC Spend'!$E180,'ABP REC Calc'!$B$75:$B$138,'ABP REC Spend'!$F180)/$C180,
IF(AND(O180&gt;0,(P$4-$G180)=(1+$B180)),O180*(1-Inputs_ByYear!$D$4),
(IF(AND((P$4-$G180)&lt;(21+$B180),(P$4-$G180)&gt;(1+$B180)),O180*(1-Inputs_ByYear!$D$4),0))))</f>
        <v>0</v>
      </c>
      <c r="Q180" s="233">
        <f>IF(Q$4=$G180+$B180,SUMIFS(INDEX('ABP REC Calc'!$G$75:$AB$138,,MATCH($I180,'ABP REC Calc'!$G$74:$AB$74,0)),'ABP REC Calc'!$C$75:$C$138,'ABP REC Spend'!$E180,'ABP REC Calc'!$B$75:$B$138,'ABP REC Spend'!$F180)/$C180,
IF(AND(P180&gt;0,(Q$4-$G180)=(1+$B180)),P180*(1-Inputs_ByYear!$D$4),
(IF(AND((Q$4-$G180)&lt;(21+$B180),(Q$4-$G180)&gt;(1+$B180)),P180*(1-Inputs_ByYear!$D$4),0))))</f>
        <v>0</v>
      </c>
      <c r="R180" s="233">
        <f>IF(R$4=$G180+$B180,SUMIFS(INDEX('ABP REC Calc'!$G$75:$AB$138,,MATCH($I180,'ABP REC Calc'!$G$74:$AB$74,0)),'ABP REC Calc'!$C$75:$C$138,'ABP REC Spend'!$E180,'ABP REC Calc'!$B$75:$B$138,'ABP REC Spend'!$F180)/$C180,
IF(AND(Q180&gt;0,(R$4-$G180)=(1+$B180)),Q180*(1-Inputs_ByYear!$D$4),
(IF(AND((R$4-$G180)&lt;(21+$B180),(R$4-$G180)&gt;(1+$B180)),Q180*(1-Inputs_ByYear!$D$4),0))))</f>
        <v>0</v>
      </c>
      <c r="S180" s="233">
        <f>IF(S$4=$G180+$B180,SUMIFS(INDEX('ABP REC Calc'!$G$75:$AB$138,,MATCH($I180,'ABP REC Calc'!$G$74:$AB$74,0)),'ABP REC Calc'!$C$75:$C$138,'ABP REC Spend'!$E180,'ABP REC Calc'!$B$75:$B$138,'ABP REC Spend'!$F180)/$C180,
IF(AND(R180&gt;0,(S$4-$G180)=(1+$B180)),R180*(1-Inputs_ByYear!$D$4),
(IF(AND((S$4-$G180)&lt;(21+$B180),(S$4-$G180)&gt;(1+$B180)),R180*(1-Inputs_ByYear!$D$4),0))))</f>
        <v>0</v>
      </c>
      <c r="T180" s="233">
        <f>IF(T$4=$G180+$B180,SUMIFS(INDEX('ABP REC Calc'!$G$75:$AB$138,,MATCH($I180,'ABP REC Calc'!$G$74:$AB$74,0)),'ABP REC Calc'!$C$75:$C$138,'ABP REC Spend'!$E180,'ABP REC Calc'!$B$75:$B$138,'ABP REC Spend'!$F180)/$C180,
IF(AND(S180&gt;0,(T$4-$G180)=(1+$B180)),S180*(1-Inputs_ByYear!$D$4),
(IF(AND((T$4-$G180)&lt;(21+$B180),(T$4-$G180)&gt;(1+$B180)),S180*(1-Inputs_ByYear!$D$4),0))))</f>
        <v>0</v>
      </c>
      <c r="U180" s="233">
        <f>IF(U$4=$G180+$B180,SUMIFS(INDEX('ABP REC Calc'!$G$75:$AB$138,,MATCH($I180,'ABP REC Calc'!$G$74:$AB$74,0)),'ABP REC Calc'!$C$75:$C$138,'ABP REC Spend'!$E180,'ABP REC Calc'!$B$75:$B$138,'ABP REC Spend'!$F180)/$C180,
IF(AND(T180&gt;0,(U$4-$G180)=(1+$B180)),T180*(1-Inputs_ByYear!$D$4),
(IF(AND((U$4-$G180)&lt;(21+$B180),(U$4-$G180)&gt;(1+$B180)),T180*(1-Inputs_ByYear!$D$4),0))))</f>
        <v>0</v>
      </c>
      <c r="V180" s="233">
        <f>IF(V$4=$G180+$B180,SUMIFS(INDEX('ABP REC Calc'!$G$75:$AB$138,,MATCH($I180,'ABP REC Calc'!$G$74:$AB$74,0)),'ABP REC Calc'!$C$75:$C$138,'ABP REC Spend'!$E180,'ABP REC Calc'!$B$75:$B$138,'ABP REC Spend'!$F180)/$C180,
IF(AND(U180&gt;0,(V$4-$G180)=(1+$B180)),U180*(1-Inputs_ByYear!$D$4),
(IF(AND((V$4-$G180)&lt;(21+$B180),(V$4-$G180)&gt;(1+$B180)),U180*(1-Inputs_ByYear!$D$4),0))))</f>
        <v>0</v>
      </c>
      <c r="W180" s="233">
        <f>IF(W$4=$G180+$B180,SUMIFS(INDEX('ABP REC Calc'!$G$75:$AB$138,,MATCH($I180,'ABP REC Calc'!$G$74:$AB$74,0)),'ABP REC Calc'!$C$75:$C$138,'ABP REC Spend'!$E180,'ABP REC Calc'!$B$75:$B$138,'ABP REC Spend'!$F180)/$C180,
IF(AND(V180&gt;0,(W$4-$G180)=(1+$B180)),V180*(1-Inputs_ByYear!$D$4),
(IF(AND((W$4-$G180)&lt;(21+$B180),(W$4-$G180)&gt;(1+$B180)),V180*(1-Inputs_ByYear!$D$4),0))))</f>
        <v>0</v>
      </c>
      <c r="X180" s="233">
        <f>IF(X$4=$G180+$B180,SUMIFS(INDEX('ABP REC Calc'!$G$75:$AB$138,,MATCH($I180,'ABP REC Calc'!$G$74:$AB$74,0)),'ABP REC Calc'!$C$75:$C$138,'ABP REC Spend'!$E180,'ABP REC Calc'!$B$75:$B$138,'ABP REC Spend'!$F180)/$C180,
IF(AND(W180&gt;0,(X$4-$G180)=(1+$B180)),W180*(1-Inputs_ByYear!$D$4),
(IF(AND((X$4-$G180)&lt;(21+$B180),(X$4-$G180)&gt;(1+$B180)),W180*(1-Inputs_ByYear!$D$4),0))))</f>
        <v>0</v>
      </c>
      <c r="Y180" s="233">
        <f>IF(Y$4=$G180+$B180,SUMIFS(INDEX('ABP REC Calc'!$G$75:$AB$138,,MATCH($I180,'ABP REC Calc'!$G$74:$AB$74,0)),'ABP REC Calc'!$C$75:$C$138,'ABP REC Spend'!$E180,'ABP REC Calc'!$B$75:$B$138,'ABP REC Spend'!$F180)/$C180,
IF(AND(X180&gt;0,(Y$4-$G180)=(1+$B180)),X180*(1-Inputs_ByYear!$D$4),
(IF(AND((Y$4-$G180)&lt;(21+$B180),(Y$4-$G180)&gt;(1+$B180)),X180*(1-Inputs_ByYear!$D$4),0))))</f>
        <v>0</v>
      </c>
      <c r="Z180" s="233">
        <f>IF(Z$4=$G180+$B180,SUMIFS(INDEX('ABP REC Calc'!$G$75:$AB$138,,MATCH($I180,'ABP REC Calc'!$G$74:$AB$74,0)),'ABP REC Calc'!$C$75:$C$138,'ABP REC Spend'!$E180,'ABP REC Calc'!$B$75:$B$138,'ABP REC Spend'!$F180)/$C180,
IF(AND(Y180&gt;0,(Z$4-$G180)=(1+$B180)),Y180*(1-Inputs_ByYear!$D$4),
(IF(AND((Z$4-$G180)&lt;(21+$B180),(Z$4-$G180)&gt;(1+$B180)),Y180*(1-Inputs_ByYear!$D$4),0))))</f>
        <v>0</v>
      </c>
      <c r="AA180" s="233">
        <f>IF(AA$4=$G180+$B180,SUMIFS(INDEX('ABP REC Calc'!$G$75:$AB$138,,MATCH($I180,'ABP REC Calc'!$G$74:$AB$74,0)),'ABP REC Calc'!$C$75:$C$138,'ABP REC Spend'!$E180,'ABP REC Calc'!$B$75:$B$138,'ABP REC Spend'!$F180)/$C180,
IF(AND(Z180&gt;0,(AA$4-$G180)=(1+$B180)),Z180*(1-Inputs_ByYear!$D$4),
(IF(AND((AA$4-$G180)&lt;(21+$B180),(AA$4-$G180)&gt;(1+$B180)),Z180*(1-Inputs_ByYear!$D$4),0))))</f>
        <v>0</v>
      </c>
      <c r="AB180" s="233">
        <f>IF(AB$4=$G180+$B180,SUMIFS(INDEX('ABP REC Calc'!$G$75:$AB$138,,MATCH($I180,'ABP REC Calc'!$G$74:$AB$74,0)),'ABP REC Calc'!$C$75:$C$138,'ABP REC Spend'!$E180,'ABP REC Calc'!$B$75:$B$138,'ABP REC Spend'!$F180)/$C180,
IF(AND(AA180&gt;0,(AB$4-$G180)=(1+$B180)),AA180*(1-Inputs_ByYear!$D$4),
(IF(AND((AB$4-$G180)&lt;(21+$B180),(AB$4-$G180)&gt;(1+$B180)),AA180*(1-Inputs_ByYear!$D$4),0))))</f>
        <v>0</v>
      </c>
      <c r="AC180" s="233">
        <f>IF(AC$4=$G180+$B180,SUMIFS(INDEX('ABP REC Calc'!$G$75:$AB$138,,MATCH($I180,'ABP REC Calc'!$G$74:$AB$74,0)),'ABP REC Calc'!$C$75:$C$138,'ABP REC Spend'!$E180,'ABP REC Calc'!$B$75:$B$138,'ABP REC Spend'!$F180)/$C180,
IF(AND(AB180&gt;0,(AC$4-$G180)=(1+$B180)),AB180*(1-Inputs_ByYear!$D$4),
(IF(AND((AC$4-$G180)&lt;(21+$B180),(AC$4-$G180)&gt;(1+$B180)),AB180*(1-Inputs_ByYear!$D$4),0))))</f>
        <v>3820878.0416384898</v>
      </c>
      <c r="AD180" s="233">
        <f>IF(AD$4=$G180+$B180,SUMIFS(INDEX('ABP REC Calc'!$G$75:$AB$138,,MATCH($I180,'ABP REC Calc'!$G$74:$AB$74,0)),'ABP REC Calc'!$C$75:$C$138,'ABP REC Spend'!$E180,'ABP REC Calc'!$B$75:$B$138,'ABP REC Spend'!$F180)/$C180,
IF(AND(AC180&gt;0,(AD$4-$G180)=(1+$B180)),AC180*(1-Inputs_ByYear!$D$4),
(IF(AND((AD$4-$G180)&lt;(21+$B180),(AD$4-$G180)&gt;(1+$B180)),AC180*(1-Inputs_ByYear!$D$4),0))))</f>
        <v>3801773.6514302972</v>
      </c>
      <c r="AE180" s="233">
        <f>IF(AE$4=$G180+$B180,SUMIFS(INDEX('ABP REC Calc'!$G$75:$AB$138,,MATCH($I180,'ABP REC Calc'!$G$74:$AB$74,0)),'ABP REC Calc'!$C$75:$C$138,'ABP REC Spend'!$E180,'ABP REC Calc'!$B$75:$B$138,'ABP REC Spend'!$F180)/$C180,
IF(AND(AD180&gt;0,(AE$4-$G180)=(1+$B180)),AD180*(1-Inputs_ByYear!$D$4),
(IF(AND((AE$4-$G180)&lt;(21+$B180),(AE$4-$G180)&gt;(1+$B180)),AD180*(1-Inputs_ByYear!$D$4),0))))</f>
        <v>3782764.7831731457</v>
      </c>
      <c r="AF180" s="233">
        <f>IF(AF$4=$G180+$B180,SUMIFS(INDEX('ABP REC Calc'!$G$75:$AB$138,,MATCH($I180,'ABP REC Calc'!$G$74:$AB$74,0)),'ABP REC Calc'!$C$75:$C$138,'ABP REC Spend'!$E180,'ABP REC Calc'!$B$75:$B$138,'ABP REC Spend'!$F180)/$C180,
IF(AND(AE180&gt;0,(AF$4-$G180)=(1+$B180)),AE180*(1-Inputs_ByYear!$D$4),
(IF(AND((AF$4-$G180)&lt;(21+$B180),(AF$4-$G180)&gt;(1+$B180)),AE180*(1-Inputs_ByYear!$D$4),0))))</f>
        <v>3763850.95925728</v>
      </c>
      <c r="AG180" s="233">
        <f>IF(AG$4=$G180+$B180,SUMIFS(INDEX('ABP REC Calc'!$G$75:$AB$138,,MATCH($I180,'ABP REC Calc'!$G$74:$AB$74,0)),'ABP REC Calc'!$C$75:$C$138,'ABP REC Spend'!$E180,'ABP REC Calc'!$B$75:$B$138,'ABP REC Spend'!$F180)/$C180,
IF(AND(AF180&gt;0,(AG$4-$G180)=(1+$B180)),AF180*(1-Inputs_ByYear!$D$4),
(IF(AND((AG$4-$G180)&lt;(21+$B180),(AG$4-$G180)&gt;(1+$B180)),AF180*(1-Inputs_ByYear!$D$4),0))))</f>
        <v>3745031.7044609934</v>
      </c>
      <c r="AH180" s="233">
        <f>IF(AH$4=$G180+$B180,SUMIFS(INDEX('ABP REC Calc'!$G$75:$AB$138,,MATCH($I180,'ABP REC Calc'!$G$74:$AB$74,0)),'ABP REC Calc'!$C$75:$C$138,'ABP REC Spend'!$E180,'ABP REC Calc'!$B$75:$B$138,'ABP REC Spend'!$F180)/$C180,
IF(AND(AG180&gt;0,(AH$4-$G180)=(1+$B180)),AG180*(1-Inputs_ByYear!$D$4),
(IF(AND((AH$4-$G180)&lt;(21+$B180),(AH$4-$G180)&gt;(1+$B180)),AG180*(1-Inputs_ByYear!$D$4),0))))</f>
        <v>3726306.5459386883</v>
      </c>
    </row>
    <row r="181" spans="2:34" ht="14.75" customHeight="1" x14ac:dyDescent="0.25">
      <c r="B181" s="332" cm="1">
        <f t="array" ref="B181">INDEX(Inputs_ByYear!$D$78:$D$83, MATCH('ABP REC Spend'!$E181, Inputs_ByYear!$B$78:$B$83,0),)</f>
        <v>2</v>
      </c>
      <c r="C181" s="332" cm="1">
        <f t="array" ref="C181">INDEX(Inputs_ByYear!$D$60:$D$65, MATCH('ABP REC Spend'!$E181,Inputs_ByYear!$B$60:$B$65,0),)</f>
        <v>20</v>
      </c>
      <c r="D181" s="332" t="str" cm="1">
        <f t="array" ref="D181">INDEX(Inputs_ByYear!$D$69:$D$74, MATCH('ABP REC Spend'!$E181, Inputs_ByYear!$B$69:$B$74,0),)</f>
        <v>n/a</v>
      </c>
      <c r="E181" s="222" t="s">
        <v>248</v>
      </c>
      <c r="F181" s="219" t="s">
        <v>259</v>
      </c>
      <c r="G181" s="219">
        <f t="shared" si="8"/>
        <v>2042</v>
      </c>
      <c r="H181" s="219"/>
      <c r="I181" s="227" t="s">
        <v>40</v>
      </c>
      <c r="J181" s="234">
        <v>0</v>
      </c>
      <c r="K181" s="234">
        <v>0</v>
      </c>
      <c r="L181" s="233">
        <f>IF(L$4=$G181+$B181,SUMIFS(INDEX('ABP REC Calc'!$G$75:$AB$138,,MATCH($I181,'ABP REC Calc'!$G$74:$AB$74,0)),'ABP REC Calc'!$C$75:$C$138,'ABP REC Spend'!$E181,'ABP REC Calc'!$B$75:$B$138,'ABP REC Spend'!$F181)/$C181,
IF(AND(K181&gt;0,(L$4-$G181)=(1+$B181)),K181*(1-Inputs_ByYear!$D$4),
(IF(AND((L$4-$G181)&lt;(21+$B181),(L$4-$G181)&gt;(1+$B181)),K181*(1-Inputs_ByYear!$D$4),0))))</f>
        <v>0</v>
      </c>
      <c r="M181" s="233">
        <f>IF(M$4=$G181+$B181,SUMIFS(INDEX('ABP REC Calc'!$G$75:$AB$138,,MATCH($I181,'ABP REC Calc'!$G$74:$AB$74,0)),'ABP REC Calc'!$C$75:$C$138,'ABP REC Spend'!$E181,'ABP REC Calc'!$B$75:$B$138,'ABP REC Spend'!$F181)/$C181,
IF(AND(L181&gt;0,(M$4-$G181)=(1+$B181)),L181*(1-Inputs_ByYear!$D$4),
(IF(AND((M$4-$G181)&lt;(21+$B181),(M$4-$G181)&gt;(1+$B181)),L181*(1-Inputs_ByYear!$D$4),0))))</f>
        <v>0</v>
      </c>
      <c r="N181" s="233">
        <f>IF(N$4=$G181+$B181,SUMIFS(INDEX('ABP REC Calc'!$G$75:$AB$138,,MATCH($I181,'ABP REC Calc'!$G$74:$AB$74,0)),'ABP REC Calc'!$C$75:$C$138,'ABP REC Spend'!$E181,'ABP REC Calc'!$B$75:$B$138,'ABP REC Spend'!$F181)/$C181,
IF(AND(M181&gt;0,(N$4-$G181)=(1+$B181)),M181*(1-Inputs_ByYear!$D$4),
(IF(AND((N$4-$G181)&lt;(21+$B181),(N$4-$G181)&gt;(1+$B181)),M181*(1-Inputs_ByYear!$D$4),0))))</f>
        <v>0</v>
      </c>
      <c r="O181" s="233">
        <f>IF(O$4=$G181+$B181,SUMIFS(INDEX('ABP REC Calc'!$G$75:$AB$138,,MATCH($I181,'ABP REC Calc'!$G$74:$AB$74,0)),'ABP REC Calc'!$C$75:$C$138,'ABP REC Spend'!$E181,'ABP REC Calc'!$B$75:$B$138,'ABP REC Spend'!$F181)/$C181,
IF(AND(N181&gt;0,(O$4-$G181)=(1+$B181)),N181*(1-Inputs_ByYear!$D$4),
(IF(AND((O$4-$G181)&lt;(21+$B181),(O$4-$G181)&gt;(1+$B181)),N181*(1-Inputs_ByYear!$D$4),0))))</f>
        <v>0</v>
      </c>
      <c r="P181" s="233">
        <f>IF(P$4=$G181+$B181,SUMIFS(INDEX('ABP REC Calc'!$G$75:$AB$138,,MATCH($I181,'ABP REC Calc'!$G$74:$AB$74,0)),'ABP REC Calc'!$C$75:$C$138,'ABP REC Spend'!$E181,'ABP REC Calc'!$B$75:$B$138,'ABP REC Spend'!$F181)/$C181,
IF(AND(O181&gt;0,(P$4-$G181)=(1+$B181)),O181*(1-Inputs_ByYear!$D$4),
(IF(AND((P$4-$G181)&lt;(21+$B181),(P$4-$G181)&gt;(1+$B181)),O181*(1-Inputs_ByYear!$D$4),0))))</f>
        <v>0</v>
      </c>
      <c r="Q181" s="233">
        <f>IF(Q$4=$G181+$B181,SUMIFS(INDEX('ABP REC Calc'!$G$75:$AB$138,,MATCH($I181,'ABP REC Calc'!$G$74:$AB$74,0)),'ABP REC Calc'!$C$75:$C$138,'ABP REC Spend'!$E181,'ABP REC Calc'!$B$75:$B$138,'ABP REC Spend'!$F181)/$C181,
IF(AND(P181&gt;0,(Q$4-$G181)=(1+$B181)),P181*(1-Inputs_ByYear!$D$4),
(IF(AND((Q$4-$G181)&lt;(21+$B181),(Q$4-$G181)&gt;(1+$B181)),P181*(1-Inputs_ByYear!$D$4),0))))</f>
        <v>0</v>
      </c>
      <c r="R181" s="233">
        <f>IF(R$4=$G181+$B181,SUMIFS(INDEX('ABP REC Calc'!$G$75:$AB$138,,MATCH($I181,'ABP REC Calc'!$G$74:$AB$74,0)),'ABP REC Calc'!$C$75:$C$138,'ABP REC Spend'!$E181,'ABP REC Calc'!$B$75:$B$138,'ABP REC Spend'!$F181)/$C181,
IF(AND(Q181&gt;0,(R$4-$G181)=(1+$B181)),Q181*(1-Inputs_ByYear!$D$4),
(IF(AND((R$4-$G181)&lt;(21+$B181),(R$4-$G181)&gt;(1+$B181)),Q181*(1-Inputs_ByYear!$D$4),0))))</f>
        <v>0</v>
      </c>
      <c r="S181" s="233">
        <f>IF(S$4=$G181+$B181,SUMIFS(INDEX('ABP REC Calc'!$G$75:$AB$138,,MATCH($I181,'ABP REC Calc'!$G$74:$AB$74,0)),'ABP REC Calc'!$C$75:$C$138,'ABP REC Spend'!$E181,'ABP REC Calc'!$B$75:$B$138,'ABP REC Spend'!$F181)/$C181,
IF(AND(R181&gt;0,(S$4-$G181)=(1+$B181)),R181*(1-Inputs_ByYear!$D$4),
(IF(AND((S$4-$G181)&lt;(21+$B181),(S$4-$G181)&gt;(1+$B181)),R181*(1-Inputs_ByYear!$D$4),0))))</f>
        <v>0</v>
      </c>
      <c r="T181" s="233">
        <f>IF(T$4=$G181+$B181,SUMIFS(INDEX('ABP REC Calc'!$G$75:$AB$138,,MATCH($I181,'ABP REC Calc'!$G$74:$AB$74,0)),'ABP REC Calc'!$C$75:$C$138,'ABP REC Spend'!$E181,'ABP REC Calc'!$B$75:$B$138,'ABP REC Spend'!$F181)/$C181,
IF(AND(S181&gt;0,(T$4-$G181)=(1+$B181)),S181*(1-Inputs_ByYear!$D$4),
(IF(AND((T$4-$G181)&lt;(21+$B181),(T$4-$G181)&gt;(1+$B181)),S181*(1-Inputs_ByYear!$D$4),0))))</f>
        <v>0</v>
      </c>
      <c r="U181" s="233">
        <f>IF(U$4=$G181+$B181,SUMIFS(INDEX('ABP REC Calc'!$G$75:$AB$138,,MATCH($I181,'ABP REC Calc'!$G$74:$AB$74,0)),'ABP REC Calc'!$C$75:$C$138,'ABP REC Spend'!$E181,'ABP REC Calc'!$B$75:$B$138,'ABP REC Spend'!$F181)/$C181,
IF(AND(T181&gt;0,(U$4-$G181)=(1+$B181)),T181*(1-Inputs_ByYear!$D$4),
(IF(AND((U$4-$G181)&lt;(21+$B181),(U$4-$G181)&gt;(1+$B181)),T181*(1-Inputs_ByYear!$D$4),0))))</f>
        <v>0</v>
      </c>
      <c r="V181" s="233">
        <f>IF(V$4=$G181+$B181,SUMIFS(INDEX('ABP REC Calc'!$G$75:$AB$138,,MATCH($I181,'ABP REC Calc'!$G$74:$AB$74,0)),'ABP REC Calc'!$C$75:$C$138,'ABP REC Spend'!$E181,'ABP REC Calc'!$B$75:$B$138,'ABP REC Spend'!$F181)/$C181,
IF(AND(U181&gt;0,(V$4-$G181)=(1+$B181)),U181*(1-Inputs_ByYear!$D$4),
(IF(AND((V$4-$G181)&lt;(21+$B181),(V$4-$G181)&gt;(1+$B181)),U181*(1-Inputs_ByYear!$D$4),0))))</f>
        <v>0</v>
      </c>
      <c r="W181" s="233">
        <f>IF(W$4=$G181+$B181,SUMIFS(INDEX('ABP REC Calc'!$G$75:$AB$138,,MATCH($I181,'ABP REC Calc'!$G$74:$AB$74,0)),'ABP REC Calc'!$C$75:$C$138,'ABP REC Spend'!$E181,'ABP REC Calc'!$B$75:$B$138,'ABP REC Spend'!$F181)/$C181,
IF(AND(V181&gt;0,(W$4-$G181)=(1+$B181)),V181*(1-Inputs_ByYear!$D$4),
(IF(AND((W$4-$G181)&lt;(21+$B181),(W$4-$G181)&gt;(1+$B181)),V181*(1-Inputs_ByYear!$D$4),0))))</f>
        <v>0</v>
      </c>
      <c r="X181" s="233">
        <f>IF(X$4=$G181+$B181,SUMIFS(INDEX('ABP REC Calc'!$G$75:$AB$138,,MATCH($I181,'ABP REC Calc'!$G$74:$AB$74,0)),'ABP REC Calc'!$C$75:$C$138,'ABP REC Spend'!$E181,'ABP REC Calc'!$B$75:$B$138,'ABP REC Spend'!$F181)/$C181,
IF(AND(W181&gt;0,(X$4-$G181)=(1+$B181)),W181*(1-Inputs_ByYear!$D$4),
(IF(AND((X$4-$G181)&lt;(21+$B181),(X$4-$G181)&gt;(1+$B181)),W181*(1-Inputs_ByYear!$D$4),0))))</f>
        <v>0</v>
      </c>
      <c r="Y181" s="233">
        <f>IF(Y$4=$G181+$B181,SUMIFS(INDEX('ABP REC Calc'!$G$75:$AB$138,,MATCH($I181,'ABP REC Calc'!$G$74:$AB$74,0)),'ABP REC Calc'!$C$75:$C$138,'ABP REC Spend'!$E181,'ABP REC Calc'!$B$75:$B$138,'ABP REC Spend'!$F181)/$C181,
IF(AND(X181&gt;0,(Y$4-$G181)=(1+$B181)),X181*(1-Inputs_ByYear!$D$4),
(IF(AND((Y$4-$G181)&lt;(21+$B181),(Y$4-$G181)&gt;(1+$B181)),X181*(1-Inputs_ByYear!$D$4),0))))</f>
        <v>0</v>
      </c>
      <c r="Z181" s="233">
        <f>IF(Z$4=$G181+$B181,SUMIFS(INDEX('ABP REC Calc'!$G$75:$AB$138,,MATCH($I181,'ABP REC Calc'!$G$74:$AB$74,0)),'ABP REC Calc'!$C$75:$C$138,'ABP REC Spend'!$E181,'ABP REC Calc'!$B$75:$B$138,'ABP REC Spend'!$F181)/$C181,
IF(AND(Y181&gt;0,(Z$4-$G181)=(1+$B181)),Y181*(1-Inputs_ByYear!$D$4),
(IF(AND((Z$4-$G181)&lt;(21+$B181),(Z$4-$G181)&gt;(1+$B181)),Y181*(1-Inputs_ByYear!$D$4),0))))</f>
        <v>0</v>
      </c>
      <c r="AA181" s="233">
        <f>IF(AA$4=$G181+$B181,SUMIFS(INDEX('ABP REC Calc'!$G$75:$AB$138,,MATCH($I181,'ABP REC Calc'!$G$74:$AB$74,0)),'ABP REC Calc'!$C$75:$C$138,'ABP REC Spend'!$E181,'ABP REC Calc'!$B$75:$B$138,'ABP REC Spend'!$F181)/$C181,
IF(AND(Z181&gt;0,(AA$4-$G181)=(1+$B181)),Z181*(1-Inputs_ByYear!$D$4),
(IF(AND((AA$4-$G181)&lt;(21+$B181),(AA$4-$G181)&gt;(1+$B181)),Z181*(1-Inputs_ByYear!$D$4),0))))</f>
        <v>0</v>
      </c>
      <c r="AB181" s="233">
        <f>IF(AB$4=$G181+$B181,SUMIFS(INDEX('ABP REC Calc'!$G$75:$AB$138,,MATCH($I181,'ABP REC Calc'!$G$74:$AB$74,0)),'ABP REC Calc'!$C$75:$C$138,'ABP REC Spend'!$E181,'ABP REC Calc'!$B$75:$B$138,'ABP REC Spend'!$F181)/$C181,
IF(AND(AA181&gt;0,(AB$4-$G181)=(1+$B181)),AA181*(1-Inputs_ByYear!$D$4),
(IF(AND((AB$4-$G181)&lt;(21+$B181),(AB$4-$G181)&gt;(1+$B181)),AA181*(1-Inputs_ByYear!$D$4),0))))</f>
        <v>0</v>
      </c>
      <c r="AC181" s="233">
        <f>IF(AC$4=$G181+$B181,SUMIFS(INDEX('ABP REC Calc'!$G$75:$AB$138,,MATCH($I181,'ABP REC Calc'!$G$74:$AB$74,0)),'ABP REC Calc'!$C$75:$C$138,'ABP REC Spend'!$E181,'ABP REC Calc'!$B$75:$B$138,'ABP REC Spend'!$F181)/$C181,
IF(AND(AB181&gt;0,(AC$4-$G181)=(1+$B181)),AB181*(1-Inputs_ByYear!$D$4),
(IF(AND((AC$4-$G181)&lt;(21+$B181),(AC$4-$G181)&gt;(1+$B181)),AB181*(1-Inputs_ByYear!$D$4),0))))</f>
        <v>0</v>
      </c>
      <c r="AD181" s="233">
        <f>IF(AD$4=$G181+$B181,SUMIFS(INDEX('ABP REC Calc'!$G$75:$AB$138,,MATCH($I181,'ABP REC Calc'!$G$74:$AB$74,0)),'ABP REC Calc'!$C$75:$C$138,'ABP REC Spend'!$E181,'ABP REC Calc'!$B$75:$B$138,'ABP REC Spend'!$F181)/$C181,
IF(AND(AC181&gt;0,(AD$4-$G181)=(1+$B181)),AC181*(1-Inputs_ByYear!$D$4),
(IF(AND((AD$4-$G181)&lt;(21+$B181),(AD$4-$G181)&gt;(1+$B181)),AC181*(1-Inputs_ByYear!$D$4),0))))</f>
        <v>3782669.2612221045</v>
      </c>
      <c r="AE181" s="233">
        <f>IF(AE$4=$G181+$B181,SUMIFS(INDEX('ABP REC Calc'!$G$75:$AB$138,,MATCH($I181,'ABP REC Calc'!$G$74:$AB$74,0)),'ABP REC Calc'!$C$75:$C$138,'ABP REC Spend'!$E181,'ABP REC Calc'!$B$75:$B$138,'ABP REC Spend'!$F181)/$C181,
IF(AND(AD181&gt;0,(AE$4-$G181)=(1+$B181)),AD181*(1-Inputs_ByYear!$D$4),
(IF(AND((AE$4-$G181)&lt;(21+$B181),(AE$4-$G181)&gt;(1+$B181)),AD181*(1-Inputs_ByYear!$D$4),0))))</f>
        <v>3763755.9149159938</v>
      </c>
      <c r="AF181" s="233">
        <f>IF(AF$4=$G181+$B181,SUMIFS(INDEX('ABP REC Calc'!$G$75:$AB$138,,MATCH($I181,'ABP REC Calc'!$G$74:$AB$74,0)),'ABP REC Calc'!$C$75:$C$138,'ABP REC Spend'!$E181,'ABP REC Calc'!$B$75:$B$138,'ABP REC Spend'!$F181)/$C181,
IF(AND(AE181&gt;0,(AF$4-$G181)=(1+$B181)),AE181*(1-Inputs_ByYear!$D$4),
(IF(AND((AF$4-$G181)&lt;(21+$B181),(AF$4-$G181)&gt;(1+$B181)),AE181*(1-Inputs_ByYear!$D$4),0))))</f>
        <v>3744937.1353414138</v>
      </c>
      <c r="AG181" s="233">
        <f>IF(AG$4=$G181+$B181,SUMIFS(INDEX('ABP REC Calc'!$G$75:$AB$138,,MATCH($I181,'ABP REC Calc'!$G$74:$AB$74,0)),'ABP REC Calc'!$C$75:$C$138,'ABP REC Spend'!$E181,'ABP REC Calc'!$B$75:$B$138,'ABP REC Spend'!$F181)/$C181,
IF(AND(AF181&gt;0,(AG$4-$G181)=(1+$B181)),AF181*(1-Inputs_ByYear!$D$4),
(IF(AND((AG$4-$G181)&lt;(21+$B181),(AG$4-$G181)&gt;(1+$B181)),AF181*(1-Inputs_ByYear!$D$4),0))))</f>
        <v>3726212.4496647068</v>
      </c>
      <c r="AH181" s="233">
        <f>IF(AH$4=$G181+$B181,SUMIFS(INDEX('ABP REC Calc'!$G$75:$AB$138,,MATCH($I181,'ABP REC Calc'!$G$74:$AB$74,0)),'ABP REC Calc'!$C$75:$C$138,'ABP REC Spend'!$E181,'ABP REC Calc'!$B$75:$B$138,'ABP REC Spend'!$F181)/$C181,
IF(AND(AG181&gt;0,(AH$4-$G181)=(1+$B181)),AG181*(1-Inputs_ByYear!$D$4),
(IF(AND((AH$4-$G181)&lt;(21+$B181),(AH$4-$G181)&gt;(1+$B181)),AG181*(1-Inputs_ByYear!$D$4),0))))</f>
        <v>3707581.3874163833</v>
      </c>
    </row>
    <row r="182" spans="2:34" ht="14.75" customHeight="1" x14ac:dyDescent="0.25">
      <c r="B182" s="332" cm="1">
        <f t="array" ref="B182">INDEX(Inputs_ByYear!$D$78:$D$83, MATCH('ABP REC Spend'!$E182, Inputs_ByYear!$B$78:$B$83,0),)</f>
        <v>2</v>
      </c>
      <c r="C182" s="332" cm="1">
        <f t="array" ref="C182">INDEX(Inputs_ByYear!$D$60:$D$65, MATCH('ABP REC Spend'!$E182,Inputs_ByYear!$B$60:$B$65,0),)</f>
        <v>20</v>
      </c>
      <c r="D182" s="332" t="str" cm="1">
        <f t="array" ref="D182">INDEX(Inputs_ByYear!$D$69:$D$74, MATCH('ABP REC Spend'!$E182, Inputs_ByYear!$B$69:$B$74,0),)</f>
        <v>n/a</v>
      </c>
      <c r="E182" s="222" t="s">
        <v>248</v>
      </c>
      <c r="F182" s="219" t="s">
        <v>259</v>
      </c>
      <c r="G182" s="219">
        <f t="shared" si="8"/>
        <v>2043</v>
      </c>
      <c r="H182" s="219"/>
      <c r="I182" s="227" t="s">
        <v>41</v>
      </c>
      <c r="J182" s="234">
        <v>0</v>
      </c>
      <c r="K182" s="234">
        <v>0</v>
      </c>
      <c r="L182" s="233">
        <f>IF(L$4=$G182+$B182,SUMIFS(INDEX('ABP REC Calc'!$G$75:$AB$138,,MATCH($I182,'ABP REC Calc'!$G$74:$AB$74,0)),'ABP REC Calc'!$C$75:$C$138,'ABP REC Spend'!$E182,'ABP REC Calc'!$B$75:$B$138,'ABP REC Spend'!$F182)/$C182,
IF(AND(K182&gt;0,(L$4-$G182)=(1+$B182)),K182*(1-Inputs_ByYear!$D$4),
(IF(AND((L$4-$G182)&lt;(21+$B182),(L$4-$G182)&gt;(1+$B182)),K182*(1-Inputs_ByYear!$D$4),0))))</f>
        <v>0</v>
      </c>
      <c r="M182" s="233">
        <f>IF(M$4=$G182+$B182,SUMIFS(INDEX('ABP REC Calc'!$G$75:$AB$138,,MATCH($I182,'ABP REC Calc'!$G$74:$AB$74,0)),'ABP REC Calc'!$C$75:$C$138,'ABP REC Spend'!$E182,'ABP REC Calc'!$B$75:$B$138,'ABP REC Spend'!$F182)/$C182,
IF(AND(L182&gt;0,(M$4-$G182)=(1+$B182)),L182*(1-Inputs_ByYear!$D$4),
(IF(AND((M$4-$G182)&lt;(21+$B182),(M$4-$G182)&gt;(1+$B182)),L182*(1-Inputs_ByYear!$D$4),0))))</f>
        <v>0</v>
      </c>
      <c r="N182" s="233">
        <f>IF(N$4=$G182+$B182,SUMIFS(INDEX('ABP REC Calc'!$G$75:$AB$138,,MATCH($I182,'ABP REC Calc'!$G$74:$AB$74,0)),'ABP REC Calc'!$C$75:$C$138,'ABP REC Spend'!$E182,'ABP REC Calc'!$B$75:$B$138,'ABP REC Spend'!$F182)/$C182,
IF(AND(M182&gt;0,(N$4-$G182)=(1+$B182)),M182*(1-Inputs_ByYear!$D$4),
(IF(AND((N$4-$G182)&lt;(21+$B182),(N$4-$G182)&gt;(1+$B182)),M182*(1-Inputs_ByYear!$D$4),0))))</f>
        <v>0</v>
      </c>
      <c r="O182" s="233">
        <f>IF(O$4=$G182+$B182,SUMIFS(INDEX('ABP REC Calc'!$G$75:$AB$138,,MATCH($I182,'ABP REC Calc'!$G$74:$AB$74,0)),'ABP REC Calc'!$C$75:$C$138,'ABP REC Spend'!$E182,'ABP REC Calc'!$B$75:$B$138,'ABP REC Spend'!$F182)/$C182,
IF(AND(N182&gt;0,(O$4-$G182)=(1+$B182)),N182*(1-Inputs_ByYear!$D$4),
(IF(AND((O$4-$G182)&lt;(21+$B182),(O$4-$G182)&gt;(1+$B182)),N182*(1-Inputs_ByYear!$D$4),0))))</f>
        <v>0</v>
      </c>
      <c r="P182" s="233">
        <f>IF(P$4=$G182+$B182,SUMIFS(INDEX('ABP REC Calc'!$G$75:$AB$138,,MATCH($I182,'ABP REC Calc'!$G$74:$AB$74,0)),'ABP REC Calc'!$C$75:$C$138,'ABP REC Spend'!$E182,'ABP REC Calc'!$B$75:$B$138,'ABP REC Spend'!$F182)/$C182,
IF(AND(O182&gt;0,(P$4-$G182)=(1+$B182)),O182*(1-Inputs_ByYear!$D$4),
(IF(AND((P$4-$G182)&lt;(21+$B182),(P$4-$G182)&gt;(1+$B182)),O182*(1-Inputs_ByYear!$D$4),0))))</f>
        <v>0</v>
      </c>
      <c r="Q182" s="233">
        <f>IF(Q$4=$G182+$B182,SUMIFS(INDEX('ABP REC Calc'!$G$75:$AB$138,,MATCH($I182,'ABP REC Calc'!$G$74:$AB$74,0)),'ABP REC Calc'!$C$75:$C$138,'ABP REC Spend'!$E182,'ABP REC Calc'!$B$75:$B$138,'ABP REC Spend'!$F182)/$C182,
IF(AND(P182&gt;0,(Q$4-$G182)=(1+$B182)),P182*(1-Inputs_ByYear!$D$4),
(IF(AND((Q$4-$G182)&lt;(21+$B182),(Q$4-$G182)&gt;(1+$B182)),P182*(1-Inputs_ByYear!$D$4),0))))</f>
        <v>0</v>
      </c>
      <c r="R182" s="233">
        <f>IF(R$4=$G182+$B182,SUMIFS(INDEX('ABP REC Calc'!$G$75:$AB$138,,MATCH($I182,'ABP REC Calc'!$G$74:$AB$74,0)),'ABP REC Calc'!$C$75:$C$138,'ABP REC Spend'!$E182,'ABP REC Calc'!$B$75:$B$138,'ABP REC Spend'!$F182)/$C182,
IF(AND(Q182&gt;0,(R$4-$G182)=(1+$B182)),Q182*(1-Inputs_ByYear!$D$4),
(IF(AND((R$4-$G182)&lt;(21+$B182),(R$4-$G182)&gt;(1+$B182)),Q182*(1-Inputs_ByYear!$D$4),0))))</f>
        <v>0</v>
      </c>
      <c r="S182" s="233">
        <f>IF(S$4=$G182+$B182,SUMIFS(INDEX('ABP REC Calc'!$G$75:$AB$138,,MATCH($I182,'ABP REC Calc'!$G$74:$AB$74,0)),'ABP REC Calc'!$C$75:$C$138,'ABP REC Spend'!$E182,'ABP REC Calc'!$B$75:$B$138,'ABP REC Spend'!$F182)/$C182,
IF(AND(R182&gt;0,(S$4-$G182)=(1+$B182)),R182*(1-Inputs_ByYear!$D$4),
(IF(AND((S$4-$G182)&lt;(21+$B182),(S$4-$G182)&gt;(1+$B182)),R182*(1-Inputs_ByYear!$D$4),0))))</f>
        <v>0</v>
      </c>
      <c r="T182" s="233">
        <f>IF(T$4=$G182+$B182,SUMIFS(INDEX('ABP REC Calc'!$G$75:$AB$138,,MATCH($I182,'ABP REC Calc'!$G$74:$AB$74,0)),'ABP REC Calc'!$C$75:$C$138,'ABP REC Spend'!$E182,'ABP REC Calc'!$B$75:$B$138,'ABP REC Spend'!$F182)/$C182,
IF(AND(S182&gt;0,(T$4-$G182)=(1+$B182)),S182*(1-Inputs_ByYear!$D$4),
(IF(AND((T$4-$G182)&lt;(21+$B182),(T$4-$G182)&gt;(1+$B182)),S182*(1-Inputs_ByYear!$D$4),0))))</f>
        <v>0</v>
      </c>
      <c r="U182" s="233">
        <f>IF(U$4=$G182+$B182,SUMIFS(INDEX('ABP REC Calc'!$G$75:$AB$138,,MATCH($I182,'ABP REC Calc'!$G$74:$AB$74,0)),'ABP REC Calc'!$C$75:$C$138,'ABP REC Spend'!$E182,'ABP REC Calc'!$B$75:$B$138,'ABP REC Spend'!$F182)/$C182,
IF(AND(T182&gt;0,(U$4-$G182)=(1+$B182)),T182*(1-Inputs_ByYear!$D$4),
(IF(AND((U$4-$G182)&lt;(21+$B182),(U$4-$G182)&gt;(1+$B182)),T182*(1-Inputs_ByYear!$D$4),0))))</f>
        <v>0</v>
      </c>
      <c r="V182" s="233">
        <f>IF(V$4=$G182+$B182,SUMIFS(INDEX('ABP REC Calc'!$G$75:$AB$138,,MATCH($I182,'ABP REC Calc'!$G$74:$AB$74,0)),'ABP REC Calc'!$C$75:$C$138,'ABP REC Spend'!$E182,'ABP REC Calc'!$B$75:$B$138,'ABP REC Spend'!$F182)/$C182,
IF(AND(U182&gt;0,(V$4-$G182)=(1+$B182)),U182*(1-Inputs_ByYear!$D$4),
(IF(AND((V$4-$G182)&lt;(21+$B182),(V$4-$G182)&gt;(1+$B182)),U182*(1-Inputs_ByYear!$D$4),0))))</f>
        <v>0</v>
      </c>
      <c r="W182" s="233">
        <f>IF(W$4=$G182+$B182,SUMIFS(INDEX('ABP REC Calc'!$G$75:$AB$138,,MATCH($I182,'ABP REC Calc'!$G$74:$AB$74,0)),'ABP REC Calc'!$C$75:$C$138,'ABP REC Spend'!$E182,'ABP REC Calc'!$B$75:$B$138,'ABP REC Spend'!$F182)/$C182,
IF(AND(V182&gt;0,(W$4-$G182)=(1+$B182)),V182*(1-Inputs_ByYear!$D$4),
(IF(AND((W$4-$G182)&lt;(21+$B182),(W$4-$G182)&gt;(1+$B182)),V182*(1-Inputs_ByYear!$D$4),0))))</f>
        <v>0</v>
      </c>
      <c r="X182" s="233">
        <f>IF(X$4=$G182+$B182,SUMIFS(INDEX('ABP REC Calc'!$G$75:$AB$138,,MATCH($I182,'ABP REC Calc'!$G$74:$AB$74,0)),'ABP REC Calc'!$C$75:$C$138,'ABP REC Spend'!$E182,'ABP REC Calc'!$B$75:$B$138,'ABP REC Spend'!$F182)/$C182,
IF(AND(W182&gt;0,(X$4-$G182)=(1+$B182)),W182*(1-Inputs_ByYear!$D$4),
(IF(AND((X$4-$G182)&lt;(21+$B182),(X$4-$G182)&gt;(1+$B182)),W182*(1-Inputs_ByYear!$D$4),0))))</f>
        <v>0</v>
      </c>
      <c r="Y182" s="233">
        <f>IF(Y$4=$G182+$B182,SUMIFS(INDEX('ABP REC Calc'!$G$75:$AB$138,,MATCH($I182,'ABP REC Calc'!$G$74:$AB$74,0)),'ABP REC Calc'!$C$75:$C$138,'ABP REC Spend'!$E182,'ABP REC Calc'!$B$75:$B$138,'ABP REC Spend'!$F182)/$C182,
IF(AND(X182&gt;0,(Y$4-$G182)=(1+$B182)),X182*(1-Inputs_ByYear!$D$4),
(IF(AND((Y$4-$G182)&lt;(21+$B182),(Y$4-$G182)&gt;(1+$B182)),X182*(1-Inputs_ByYear!$D$4),0))))</f>
        <v>0</v>
      </c>
      <c r="Z182" s="233">
        <f>IF(Z$4=$G182+$B182,SUMIFS(INDEX('ABP REC Calc'!$G$75:$AB$138,,MATCH($I182,'ABP REC Calc'!$G$74:$AB$74,0)),'ABP REC Calc'!$C$75:$C$138,'ABP REC Spend'!$E182,'ABP REC Calc'!$B$75:$B$138,'ABP REC Spend'!$F182)/$C182,
IF(AND(Y182&gt;0,(Z$4-$G182)=(1+$B182)),Y182*(1-Inputs_ByYear!$D$4),
(IF(AND((Z$4-$G182)&lt;(21+$B182),(Z$4-$G182)&gt;(1+$B182)),Y182*(1-Inputs_ByYear!$D$4),0))))</f>
        <v>0</v>
      </c>
      <c r="AA182" s="233">
        <f>IF(AA$4=$G182+$B182,SUMIFS(INDEX('ABP REC Calc'!$G$75:$AB$138,,MATCH($I182,'ABP REC Calc'!$G$74:$AB$74,0)),'ABP REC Calc'!$C$75:$C$138,'ABP REC Spend'!$E182,'ABP REC Calc'!$B$75:$B$138,'ABP REC Spend'!$F182)/$C182,
IF(AND(Z182&gt;0,(AA$4-$G182)=(1+$B182)),Z182*(1-Inputs_ByYear!$D$4),
(IF(AND((AA$4-$G182)&lt;(21+$B182),(AA$4-$G182)&gt;(1+$B182)),Z182*(1-Inputs_ByYear!$D$4),0))))</f>
        <v>0</v>
      </c>
      <c r="AB182" s="233">
        <f>IF(AB$4=$G182+$B182,SUMIFS(INDEX('ABP REC Calc'!$G$75:$AB$138,,MATCH($I182,'ABP REC Calc'!$G$74:$AB$74,0)),'ABP REC Calc'!$C$75:$C$138,'ABP REC Spend'!$E182,'ABP REC Calc'!$B$75:$B$138,'ABP REC Spend'!$F182)/$C182,
IF(AND(AA182&gt;0,(AB$4-$G182)=(1+$B182)),AA182*(1-Inputs_ByYear!$D$4),
(IF(AND((AB$4-$G182)&lt;(21+$B182),(AB$4-$G182)&gt;(1+$B182)),AA182*(1-Inputs_ByYear!$D$4),0))))</f>
        <v>0</v>
      </c>
      <c r="AC182" s="233">
        <f>IF(AC$4=$G182+$B182,SUMIFS(INDEX('ABP REC Calc'!$G$75:$AB$138,,MATCH($I182,'ABP REC Calc'!$G$74:$AB$74,0)),'ABP REC Calc'!$C$75:$C$138,'ABP REC Spend'!$E182,'ABP REC Calc'!$B$75:$B$138,'ABP REC Spend'!$F182)/$C182,
IF(AND(AB182&gt;0,(AC$4-$G182)=(1+$B182)),AB182*(1-Inputs_ByYear!$D$4),
(IF(AND((AC$4-$G182)&lt;(21+$B182),(AC$4-$G182)&gt;(1+$B182)),AB182*(1-Inputs_ByYear!$D$4),0))))</f>
        <v>0</v>
      </c>
      <c r="AD182" s="233">
        <f>IF(AD$4=$G182+$B182,SUMIFS(INDEX('ABP REC Calc'!$G$75:$AB$138,,MATCH($I182,'ABP REC Calc'!$G$74:$AB$74,0)),'ABP REC Calc'!$C$75:$C$138,'ABP REC Spend'!$E182,'ABP REC Calc'!$B$75:$B$138,'ABP REC Spend'!$F182)/$C182,
IF(AND(AC182&gt;0,(AD$4-$G182)=(1+$B182)),AC182*(1-Inputs_ByYear!$D$4),
(IF(AND((AD$4-$G182)&lt;(21+$B182),(AD$4-$G182)&gt;(1+$B182)),AC182*(1-Inputs_ByYear!$D$4),0))))</f>
        <v>0</v>
      </c>
      <c r="AE182" s="233">
        <f>IF(AE$4=$G182+$B182,SUMIFS(INDEX('ABP REC Calc'!$G$75:$AB$138,,MATCH($I182,'ABP REC Calc'!$G$74:$AB$74,0)),'ABP REC Calc'!$C$75:$C$138,'ABP REC Spend'!$E182,'ABP REC Calc'!$B$75:$B$138,'ABP REC Spend'!$F182)/$C182,
IF(AND(AD182&gt;0,(AE$4-$G182)=(1+$B182)),AD182*(1-Inputs_ByYear!$D$4),
(IF(AND((AE$4-$G182)&lt;(21+$B182),(AE$4-$G182)&gt;(1+$B182)),AD182*(1-Inputs_ByYear!$D$4),0))))</f>
        <v>0</v>
      </c>
      <c r="AF182" s="233">
        <f>IF(AF$4=$G182+$B182,SUMIFS(INDEX('ABP REC Calc'!$G$75:$AB$138,,MATCH($I182,'ABP REC Calc'!$G$74:$AB$74,0)),'ABP REC Calc'!$C$75:$C$138,'ABP REC Spend'!$E182,'ABP REC Calc'!$B$75:$B$138,'ABP REC Spend'!$F182)/$C182,
IF(AND(AE182&gt;0,(AF$4-$G182)=(1+$B182)),AE182*(1-Inputs_ByYear!$D$4),
(IF(AND((AF$4-$G182)&lt;(21+$B182),(AF$4-$G182)&gt;(1+$B182)),AE182*(1-Inputs_ByYear!$D$4),0))))</f>
        <v>0</v>
      </c>
      <c r="AG182" s="233">
        <f>IF(AG$4=$G182+$B182,SUMIFS(INDEX('ABP REC Calc'!$G$75:$AB$138,,MATCH($I182,'ABP REC Calc'!$G$74:$AB$74,0)),'ABP REC Calc'!$C$75:$C$138,'ABP REC Spend'!$E182,'ABP REC Calc'!$B$75:$B$138,'ABP REC Spend'!$F182)/$C182,
IF(AND(AF182&gt;0,(AG$4-$G182)=(1+$B182)),AF182*(1-Inputs_ByYear!$D$4),
(IF(AND((AG$4-$G182)&lt;(21+$B182),(AG$4-$G182)&gt;(1+$B182)),AF182*(1-Inputs_ByYear!$D$4),0))))</f>
        <v>0</v>
      </c>
      <c r="AH182" s="233">
        <f>IF(AH$4=$G182+$B182,SUMIFS(INDEX('ABP REC Calc'!$G$75:$AB$138,,MATCH($I182,'ABP REC Calc'!$G$74:$AB$74,0)),'ABP REC Calc'!$C$75:$C$138,'ABP REC Spend'!$E182,'ABP REC Calc'!$B$75:$B$138,'ABP REC Spend'!$F182)/$C182,
IF(AND(AG182&gt;0,(AH$4-$G182)=(1+$B182)),AG182*(1-Inputs_ByYear!$D$4),
(IF(AND((AH$4-$G182)&lt;(21+$B182),(AH$4-$G182)&gt;(1+$B182)),AG182*(1-Inputs_ByYear!$D$4),0))))</f>
        <v>0</v>
      </c>
    </row>
    <row r="183" spans="2:34" ht="14.75" customHeight="1" x14ac:dyDescent="0.25">
      <c r="B183" s="332" cm="1">
        <f t="array" ref="B183">INDEX(Inputs_ByYear!$D$78:$D$83, MATCH('ABP REC Spend'!$E183, Inputs_ByYear!$B$78:$B$83,0),)</f>
        <v>2</v>
      </c>
      <c r="C183" s="332" cm="1">
        <f t="array" ref="C183">INDEX(Inputs_ByYear!$D$60:$D$65, MATCH('ABP REC Spend'!$E183,Inputs_ByYear!$B$60:$B$65,0),)</f>
        <v>20</v>
      </c>
      <c r="D183" s="332" t="str" cm="1">
        <f t="array" ref="D183">INDEX(Inputs_ByYear!$D$69:$D$74, MATCH('ABP REC Spend'!$E183, Inputs_ByYear!$B$69:$B$74,0),)</f>
        <v>n/a</v>
      </c>
      <c r="E183" s="222" t="s">
        <v>248</v>
      </c>
      <c r="F183" s="219" t="s">
        <v>259</v>
      </c>
      <c r="G183" s="219">
        <f t="shared" si="8"/>
        <v>2044</v>
      </c>
      <c r="H183" s="219"/>
      <c r="I183" s="227" t="s">
        <v>42</v>
      </c>
      <c r="J183" s="234">
        <v>0</v>
      </c>
      <c r="K183" s="234">
        <v>0</v>
      </c>
      <c r="L183" s="233">
        <f>IF(L$4=$G183+$B183,SUMIFS(INDEX('ABP REC Calc'!$G$75:$AB$138,,MATCH($I183,'ABP REC Calc'!$G$74:$AB$74,0)),'ABP REC Calc'!$C$75:$C$138,'ABP REC Spend'!$E183,'ABP REC Calc'!$B$75:$B$138,'ABP REC Spend'!$F183)/$C183,
IF(AND(K183&gt;0,(L$4-$G183)=(1+$B183)),K183*(1-Inputs_ByYear!$D$4),
(IF(AND((L$4-$G183)&lt;(21+$B183),(L$4-$G183)&gt;(1+$B183)),K183*(1-Inputs_ByYear!$D$4),0))))</f>
        <v>0</v>
      </c>
      <c r="M183" s="233">
        <f>IF(M$4=$G183+$B183,SUMIFS(INDEX('ABP REC Calc'!$G$75:$AB$138,,MATCH($I183,'ABP REC Calc'!$G$74:$AB$74,0)),'ABP REC Calc'!$C$75:$C$138,'ABP REC Spend'!$E183,'ABP REC Calc'!$B$75:$B$138,'ABP REC Spend'!$F183)/$C183,
IF(AND(L183&gt;0,(M$4-$G183)=(1+$B183)),L183*(1-Inputs_ByYear!$D$4),
(IF(AND((M$4-$G183)&lt;(21+$B183),(M$4-$G183)&gt;(1+$B183)),L183*(1-Inputs_ByYear!$D$4),0))))</f>
        <v>0</v>
      </c>
      <c r="N183" s="233">
        <f>IF(N$4=$G183+$B183,SUMIFS(INDEX('ABP REC Calc'!$G$75:$AB$138,,MATCH($I183,'ABP REC Calc'!$G$74:$AB$74,0)),'ABP REC Calc'!$C$75:$C$138,'ABP REC Spend'!$E183,'ABP REC Calc'!$B$75:$B$138,'ABP REC Spend'!$F183)/$C183,
IF(AND(M183&gt;0,(N$4-$G183)=(1+$B183)),M183*(1-Inputs_ByYear!$D$4),
(IF(AND((N$4-$G183)&lt;(21+$B183),(N$4-$G183)&gt;(1+$B183)),M183*(1-Inputs_ByYear!$D$4),0))))</f>
        <v>0</v>
      </c>
      <c r="O183" s="233">
        <f>IF(O$4=$G183+$B183,SUMIFS(INDEX('ABP REC Calc'!$G$75:$AB$138,,MATCH($I183,'ABP REC Calc'!$G$74:$AB$74,0)),'ABP REC Calc'!$C$75:$C$138,'ABP REC Spend'!$E183,'ABP REC Calc'!$B$75:$B$138,'ABP REC Spend'!$F183)/$C183,
IF(AND(N183&gt;0,(O$4-$G183)=(1+$B183)),N183*(1-Inputs_ByYear!$D$4),
(IF(AND((O$4-$G183)&lt;(21+$B183),(O$4-$G183)&gt;(1+$B183)),N183*(1-Inputs_ByYear!$D$4),0))))</f>
        <v>0</v>
      </c>
      <c r="P183" s="233">
        <f>IF(P$4=$G183+$B183,SUMIFS(INDEX('ABP REC Calc'!$G$75:$AB$138,,MATCH($I183,'ABP REC Calc'!$G$74:$AB$74,0)),'ABP REC Calc'!$C$75:$C$138,'ABP REC Spend'!$E183,'ABP REC Calc'!$B$75:$B$138,'ABP REC Spend'!$F183)/$C183,
IF(AND(O183&gt;0,(P$4-$G183)=(1+$B183)),O183*(1-Inputs_ByYear!$D$4),
(IF(AND((P$4-$G183)&lt;(21+$B183),(P$4-$G183)&gt;(1+$B183)),O183*(1-Inputs_ByYear!$D$4),0))))</f>
        <v>0</v>
      </c>
      <c r="Q183" s="233">
        <f>IF(Q$4=$G183+$B183,SUMIFS(INDEX('ABP REC Calc'!$G$75:$AB$138,,MATCH($I183,'ABP REC Calc'!$G$74:$AB$74,0)),'ABP REC Calc'!$C$75:$C$138,'ABP REC Spend'!$E183,'ABP REC Calc'!$B$75:$B$138,'ABP REC Spend'!$F183)/$C183,
IF(AND(P183&gt;0,(Q$4-$G183)=(1+$B183)),P183*(1-Inputs_ByYear!$D$4),
(IF(AND((Q$4-$G183)&lt;(21+$B183),(Q$4-$G183)&gt;(1+$B183)),P183*(1-Inputs_ByYear!$D$4),0))))</f>
        <v>0</v>
      </c>
      <c r="R183" s="233">
        <f>IF(R$4=$G183+$B183,SUMIFS(INDEX('ABP REC Calc'!$G$75:$AB$138,,MATCH($I183,'ABP REC Calc'!$G$74:$AB$74,0)),'ABP REC Calc'!$C$75:$C$138,'ABP REC Spend'!$E183,'ABP REC Calc'!$B$75:$B$138,'ABP REC Spend'!$F183)/$C183,
IF(AND(Q183&gt;0,(R$4-$G183)=(1+$B183)),Q183*(1-Inputs_ByYear!$D$4),
(IF(AND((R$4-$G183)&lt;(21+$B183),(R$4-$G183)&gt;(1+$B183)),Q183*(1-Inputs_ByYear!$D$4),0))))</f>
        <v>0</v>
      </c>
      <c r="S183" s="233">
        <f>IF(S$4=$G183+$B183,SUMIFS(INDEX('ABP REC Calc'!$G$75:$AB$138,,MATCH($I183,'ABP REC Calc'!$G$74:$AB$74,0)),'ABP REC Calc'!$C$75:$C$138,'ABP REC Spend'!$E183,'ABP REC Calc'!$B$75:$B$138,'ABP REC Spend'!$F183)/$C183,
IF(AND(R183&gt;0,(S$4-$G183)=(1+$B183)),R183*(1-Inputs_ByYear!$D$4),
(IF(AND((S$4-$G183)&lt;(21+$B183),(S$4-$G183)&gt;(1+$B183)),R183*(1-Inputs_ByYear!$D$4),0))))</f>
        <v>0</v>
      </c>
      <c r="T183" s="233">
        <f>IF(T$4=$G183+$B183,SUMIFS(INDEX('ABP REC Calc'!$G$75:$AB$138,,MATCH($I183,'ABP REC Calc'!$G$74:$AB$74,0)),'ABP REC Calc'!$C$75:$C$138,'ABP REC Spend'!$E183,'ABP REC Calc'!$B$75:$B$138,'ABP REC Spend'!$F183)/$C183,
IF(AND(S183&gt;0,(T$4-$G183)=(1+$B183)),S183*(1-Inputs_ByYear!$D$4),
(IF(AND((T$4-$G183)&lt;(21+$B183),(T$4-$G183)&gt;(1+$B183)),S183*(1-Inputs_ByYear!$D$4),0))))</f>
        <v>0</v>
      </c>
      <c r="U183" s="233">
        <f>IF(U$4=$G183+$B183,SUMIFS(INDEX('ABP REC Calc'!$G$75:$AB$138,,MATCH($I183,'ABP REC Calc'!$G$74:$AB$74,0)),'ABP REC Calc'!$C$75:$C$138,'ABP REC Spend'!$E183,'ABP REC Calc'!$B$75:$B$138,'ABP REC Spend'!$F183)/$C183,
IF(AND(T183&gt;0,(U$4-$G183)=(1+$B183)),T183*(1-Inputs_ByYear!$D$4),
(IF(AND((U$4-$G183)&lt;(21+$B183),(U$4-$G183)&gt;(1+$B183)),T183*(1-Inputs_ByYear!$D$4),0))))</f>
        <v>0</v>
      </c>
      <c r="V183" s="233">
        <f>IF(V$4=$G183+$B183,SUMIFS(INDEX('ABP REC Calc'!$G$75:$AB$138,,MATCH($I183,'ABP REC Calc'!$G$74:$AB$74,0)),'ABP REC Calc'!$C$75:$C$138,'ABP REC Spend'!$E183,'ABP REC Calc'!$B$75:$B$138,'ABP REC Spend'!$F183)/$C183,
IF(AND(U183&gt;0,(V$4-$G183)=(1+$B183)),U183*(1-Inputs_ByYear!$D$4),
(IF(AND((V$4-$G183)&lt;(21+$B183),(V$4-$G183)&gt;(1+$B183)),U183*(1-Inputs_ByYear!$D$4),0))))</f>
        <v>0</v>
      </c>
      <c r="W183" s="233">
        <f>IF(W$4=$G183+$B183,SUMIFS(INDEX('ABP REC Calc'!$G$75:$AB$138,,MATCH($I183,'ABP REC Calc'!$G$74:$AB$74,0)),'ABP REC Calc'!$C$75:$C$138,'ABP REC Spend'!$E183,'ABP REC Calc'!$B$75:$B$138,'ABP REC Spend'!$F183)/$C183,
IF(AND(V183&gt;0,(W$4-$G183)=(1+$B183)),V183*(1-Inputs_ByYear!$D$4),
(IF(AND((W$4-$G183)&lt;(21+$B183),(W$4-$G183)&gt;(1+$B183)),V183*(1-Inputs_ByYear!$D$4),0))))</f>
        <v>0</v>
      </c>
      <c r="X183" s="233">
        <f>IF(X$4=$G183+$B183,SUMIFS(INDEX('ABP REC Calc'!$G$75:$AB$138,,MATCH($I183,'ABP REC Calc'!$G$74:$AB$74,0)),'ABP REC Calc'!$C$75:$C$138,'ABP REC Spend'!$E183,'ABP REC Calc'!$B$75:$B$138,'ABP REC Spend'!$F183)/$C183,
IF(AND(W183&gt;0,(X$4-$G183)=(1+$B183)),W183*(1-Inputs_ByYear!$D$4),
(IF(AND((X$4-$G183)&lt;(21+$B183),(X$4-$G183)&gt;(1+$B183)),W183*(1-Inputs_ByYear!$D$4),0))))</f>
        <v>0</v>
      </c>
      <c r="Y183" s="233">
        <f>IF(Y$4=$G183+$B183,SUMIFS(INDEX('ABP REC Calc'!$G$75:$AB$138,,MATCH($I183,'ABP REC Calc'!$G$74:$AB$74,0)),'ABP REC Calc'!$C$75:$C$138,'ABP REC Spend'!$E183,'ABP REC Calc'!$B$75:$B$138,'ABP REC Spend'!$F183)/$C183,
IF(AND(X183&gt;0,(Y$4-$G183)=(1+$B183)),X183*(1-Inputs_ByYear!$D$4),
(IF(AND((Y$4-$G183)&lt;(21+$B183),(Y$4-$G183)&gt;(1+$B183)),X183*(1-Inputs_ByYear!$D$4),0))))</f>
        <v>0</v>
      </c>
      <c r="Z183" s="233">
        <f>IF(Z$4=$G183+$B183,SUMIFS(INDEX('ABP REC Calc'!$G$75:$AB$138,,MATCH($I183,'ABP REC Calc'!$G$74:$AB$74,0)),'ABP REC Calc'!$C$75:$C$138,'ABP REC Spend'!$E183,'ABP REC Calc'!$B$75:$B$138,'ABP REC Spend'!$F183)/$C183,
IF(AND(Y183&gt;0,(Z$4-$G183)=(1+$B183)),Y183*(1-Inputs_ByYear!$D$4),
(IF(AND((Z$4-$G183)&lt;(21+$B183),(Z$4-$G183)&gt;(1+$B183)),Y183*(1-Inputs_ByYear!$D$4),0))))</f>
        <v>0</v>
      </c>
      <c r="AA183" s="233">
        <f>IF(AA$4=$G183+$B183,SUMIFS(INDEX('ABP REC Calc'!$G$75:$AB$138,,MATCH($I183,'ABP REC Calc'!$G$74:$AB$74,0)),'ABP REC Calc'!$C$75:$C$138,'ABP REC Spend'!$E183,'ABP REC Calc'!$B$75:$B$138,'ABP REC Spend'!$F183)/$C183,
IF(AND(Z183&gt;0,(AA$4-$G183)=(1+$B183)),Z183*(1-Inputs_ByYear!$D$4),
(IF(AND((AA$4-$G183)&lt;(21+$B183),(AA$4-$G183)&gt;(1+$B183)),Z183*(1-Inputs_ByYear!$D$4),0))))</f>
        <v>0</v>
      </c>
      <c r="AB183" s="233">
        <f>IF(AB$4=$G183+$B183,SUMIFS(INDEX('ABP REC Calc'!$G$75:$AB$138,,MATCH($I183,'ABP REC Calc'!$G$74:$AB$74,0)),'ABP REC Calc'!$C$75:$C$138,'ABP REC Spend'!$E183,'ABP REC Calc'!$B$75:$B$138,'ABP REC Spend'!$F183)/$C183,
IF(AND(AA183&gt;0,(AB$4-$G183)=(1+$B183)),AA183*(1-Inputs_ByYear!$D$4),
(IF(AND((AB$4-$G183)&lt;(21+$B183),(AB$4-$G183)&gt;(1+$B183)),AA183*(1-Inputs_ByYear!$D$4),0))))</f>
        <v>0</v>
      </c>
      <c r="AC183" s="233">
        <f>IF(AC$4=$G183+$B183,SUMIFS(INDEX('ABP REC Calc'!$G$75:$AB$138,,MATCH($I183,'ABP REC Calc'!$G$74:$AB$74,0)),'ABP REC Calc'!$C$75:$C$138,'ABP REC Spend'!$E183,'ABP REC Calc'!$B$75:$B$138,'ABP REC Spend'!$F183)/$C183,
IF(AND(AB183&gt;0,(AC$4-$G183)=(1+$B183)),AB183*(1-Inputs_ByYear!$D$4),
(IF(AND((AC$4-$G183)&lt;(21+$B183),(AC$4-$G183)&gt;(1+$B183)),AB183*(1-Inputs_ByYear!$D$4),0))))</f>
        <v>0</v>
      </c>
      <c r="AD183" s="233">
        <f>IF(AD$4=$G183+$B183,SUMIFS(INDEX('ABP REC Calc'!$G$75:$AB$138,,MATCH($I183,'ABP REC Calc'!$G$74:$AB$74,0)),'ABP REC Calc'!$C$75:$C$138,'ABP REC Spend'!$E183,'ABP REC Calc'!$B$75:$B$138,'ABP REC Spend'!$F183)/$C183,
IF(AND(AC183&gt;0,(AD$4-$G183)=(1+$B183)),AC183*(1-Inputs_ByYear!$D$4),
(IF(AND((AD$4-$G183)&lt;(21+$B183),(AD$4-$G183)&gt;(1+$B183)),AC183*(1-Inputs_ByYear!$D$4),0))))</f>
        <v>0</v>
      </c>
      <c r="AE183" s="233">
        <f>IF(AE$4=$G183+$B183,SUMIFS(INDEX('ABP REC Calc'!$G$75:$AB$138,,MATCH($I183,'ABP REC Calc'!$G$74:$AB$74,0)),'ABP REC Calc'!$C$75:$C$138,'ABP REC Spend'!$E183,'ABP REC Calc'!$B$75:$B$138,'ABP REC Spend'!$F183)/$C183,
IF(AND(AD183&gt;0,(AE$4-$G183)=(1+$B183)),AD183*(1-Inputs_ByYear!$D$4),
(IF(AND((AE$4-$G183)&lt;(21+$B183),(AE$4-$G183)&gt;(1+$B183)),AD183*(1-Inputs_ByYear!$D$4),0))))</f>
        <v>0</v>
      </c>
      <c r="AF183" s="233">
        <f>IF(AF$4=$G183+$B183,SUMIFS(INDEX('ABP REC Calc'!$G$75:$AB$138,,MATCH($I183,'ABP REC Calc'!$G$74:$AB$74,0)),'ABP REC Calc'!$C$75:$C$138,'ABP REC Spend'!$E183,'ABP REC Calc'!$B$75:$B$138,'ABP REC Spend'!$F183)/$C183,
IF(AND(AE183&gt;0,(AF$4-$G183)=(1+$B183)),AE183*(1-Inputs_ByYear!$D$4),
(IF(AND((AF$4-$G183)&lt;(21+$B183),(AF$4-$G183)&gt;(1+$B183)),AE183*(1-Inputs_ByYear!$D$4),0))))</f>
        <v>0</v>
      </c>
      <c r="AG183" s="233">
        <f>IF(AG$4=$G183+$B183,SUMIFS(INDEX('ABP REC Calc'!$G$75:$AB$138,,MATCH($I183,'ABP REC Calc'!$G$74:$AB$74,0)),'ABP REC Calc'!$C$75:$C$138,'ABP REC Spend'!$E183,'ABP REC Calc'!$B$75:$B$138,'ABP REC Spend'!$F183)/$C183,
IF(AND(AF183&gt;0,(AG$4-$G183)=(1+$B183)),AF183*(1-Inputs_ByYear!$D$4),
(IF(AND((AG$4-$G183)&lt;(21+$B183),(AG$4-$G183)&gt;(1+$B183)),AF183*(1-Inputs_ByYear!$D$4),0))))</f>
        <v>0</v>
      </c>
      <c r="AH183" s="233">
        <f>IF(AH$4=$G183+$B183,SUMIFS(INDEX('ABP REC Calc'!$G$75:$AB$138,,MATCH($I183,'ABP REC Calc'!$G$74:$AB$74,0)),'ABP REC Calc'!$C$75:$C$138,'ABP REC Spend'!$E183,'ABP REC Calc'!$B$75:$B$138,'ABP REC Spend'!$F183)/$C183,
IF(AND(AG183&gt;0,(AH$4-$G183)=(1+$B183)),AG183*(1-Inputs_ByYear!$D$4),
(IF(AND((AH$4-$G183)&lt;(21+$B183),(AH$4-$G183)&gt;(1+$B183)),AG183*(1-Inputs_ByYear!$D$4),0))))</f>
        <v>0</v>
      </c>
    </row>
    <row r="184" spans="2:34" ht="14.75" customHeight="1" x14ac:dyDescent="0.25">
      <c r="B184" s="332" cm="1">
        <f t="array" ref="B184">INDEX(Inputs_ByYear!$D$78:$D$83, MATCH('ABP REC Spend'!$E184, Inputs_ByYear!$B$78:$B$83,0),)</f>
        <v>2</v>
      </c>
      <c r="C184" s="332" cm="1">
        <f t="array" ref="C184">INDEX(Inputs_ByYear!$D$60:$D$65, MATCH('ABP REC Spend'!$E184,Inputs_ByYear!$B$60:$B$65,0),)</f>
        <v>20</v>
      </c>
      <c r="D184" s="332" t="str" cm="1">
        <f t="array" ref="D184">INDEX(Inputs_ByYear!$D$69:$D$74, MATCH('ABP REC Spend'!$E184, Inputs_ByYear!$B$69:$B$74,0),)</f>
        <v>n/a</v>
      </c>
      <c r="E184" s="222" t="s">
        <v>248</v>
      </c>
      <c r="F184" s="219" t="s">
        <v>259</v>
      </c>
      <c r="G184" s="219">
        <f t="shared" si="8"/>
        <v>2045</v>
      </c>
      <c r="H184" s="219"/>
      <c r="I184" s="227" t="s">
        <v>43</v>
      </c>
      <c r="J184" s="234">
        <v>0</v>
      </c>
      <c r="K184" s="234">
        <v>0</v>
      </c>
      <c r="L184" s="233">
        <f>IF(L$4=$G184+$B184,SUMIFS(INDEX('ABP REC Calc'!$G$75:$AB$138,,MATCH($I184,'ABP REC Calc'!$G$74:$AB$74,0)),'ABP REC Calc'!$C$75:$C$138,'ABP REC Spend'!$E184,'ABP REC Calc'!$B$75:$B$138,'ABP REC Spend'!$F184)/$C184,
IF(AND(K184&gt;0,(L$4-$G184)=(1+$B184)),K184*(1-Inputs_ByYear!$D$4),
(IF(AND((L$4-$G184)&lt;(21+$B184),(L$4-$G184)&gt;(1+$B184)),K184*(1-Inputs_ByYear!$D$4),0))))</f>
        <v>0</v>
      </c>
      <c r="M184" s="233">
        <f>IF(M$4=$G184+$B184,SUMIFS(INDEX('ABP REC Calc'!$G$75:$AB$138,,MATCH($I184,'ABP REC Calc'!$G$74:$AB$74,0)),'ABP REC Calc'!$C$75:$C$138,'ABP REC Spend'!$E184,'ABP REC Calc'!$B$75:$B$138,'ABP REC Spend'!$F184)/$C184,
IF(AND(L184&gt;0,(M$4-$G184)=(1+$B184)),L184*(1-Inputs_ByYear!$D$4),
(IF(AND((M$4-$G184)&lt;(21+$B184),(M$4-$G184)&gt;(1+$B184)),L184*(1-Inputs_ByYear!$D$4),0))))</f>
        <v>0</v>
      </c>
      <c r="N184" s="233">
        <f>IF(N$4=$G184+$B184,SUMIFS(INDEX('ABP REC Calc'!$G$75:$AB$138,,MATCH($I184,'ABP REC Calc'!$G$74:$AB$74,0)),'ABP REC Calc'!$C$75:$C$138,'ABP REC Spend'!$E184,'ABP REC Calc'!$B$75:$B$138,'ABP REC Spend'!$F184)/$C184,
IF(AND(M184&gt;0,(N$4-$G184)=(1+$B184)),M184*(1-Inputs_ByYear!$D$4),
(IF(AND((N$4-$G184)&lt;(21+$B184),(N$4-$G184)&gt;(1+$B184)),M184*(1-Inputs_ByYear!$D$4),0))))</f>
        <v>0</v>
      </c>
      <c r="O184" s="233">
        <f>IF(O$4=$G184+$B184,SUMIFS(INDEX('ABP REC Calc'!$G$75:$AB$138,,MATCH($I184,'ABP REC Calc'!$G$74:$AB$74,0)),'ABP REC Calc'!$C$75:$C$138,'ABP REC Spend'!$E184,'ABP REC Calc'!$B$75:$B$138,'ABP REC Spend'!$F184)/$C184,
IF(AND(N184&gt;0,(O$4-$G184)=(1+$B184)),N184*(1-Inputs_ByYear!$D$4),
(IF(AND((O$4-$G184)&lt;(21+$B184),(O$4-$G184)&gt;(1+$B184)),N184*(1-Inputs_ByYear!$D$4),0))))</f>
        <v>0</v>
      </c>
      <c r="P184" s="233">
        <f>IF(P$4=$G184+$B184,SUMIFS(INDEX('ABP REC Calc'!$G$75:$AB$138,,MATCH($I184,'ABP REC Calc'!$G$74:$AB$74,0)),'ABP REC Calc'!$C$75:$C$138,'ABP REC Spend'!$E184,'ABP REC Calc'!$B$75:$B$138,'ABP REC Spend'!$F184)/$C184,
IF(AND(O184&gt;0,(P$4-$G184)=(1+$B184)),O184*(1-Inputs_ByYear!$D$4),
(IF(AND((P$4-$G184)&lt;(21+$B184),(P$4-$G184)&gt;(1+$B184)),O184*(1-Inputs_ByYear!$D$4),0))))</f>
        <v>0</v>
      </c>
      <c r="Q184" s="233">
        <f>IF(Q$4=$G184+$B184,SUMIFS(INDEX('ABP REC Calc'!$G$75:$AB$138,,MATCH($I184,'ABP REC Calc'!$G$74:$AB$74,0)),'ABP REC Calc'!$C$75:$C$138,'ABP REC Spend'!$E184,'ABP REC Calc'!$B$75:$B$138,'ABP REC Spend'!$F184)/$C184,
IF(AND(P184&gt;0,(Q$4-$G184)=(1+$B184)),P184*(1-Inputs_ByYear!$D$4),
(IF(AND((Q$4-$G184)&lt;(21+$B184),(Q$4-$G184)&gt;(1+$B184)),P184*(1-Inputs_ByYear!$D$4),0))))</f>
        <v>0</v>
      </c>
      <c r="R184" s="233">
        <f>IF(R$4=$G184+$B184,SUMIFS(INDEX('ABP REC Calc'!$G$75:$AB$138,,MATCH($I184,'ABP REC Calc'!$G$74:$AB$74,0)),'ABP REC Calc'!$C$75:$C$138,'ABP REC Spend'!$E184,'ABP REC Calc'!$B$75:$B$138,'ABP REC Spend'!$F184)/$C184,
IF(AND(Q184&gt;0,(R$4-$G184)=(1+$B184)),Q184*(1-Inputs_ByYear!$D$4),
(IF(AND((R$4-$G184)&lt;(21+$B184),(R$4-$G184)&gt;(1+$B184)),Q184*(1-Inputs_ByYear!$D$4),0))))</f>
        <v>0</v>
      </c>
      <c r="S184" s="233">
        <f>IF(S$4=$G184+$B184,SUMIFS(INDEX('ABP REC Calc'!$G$75:$AB$138,,MATCH($I184,'ABP REC Calc'!$G$74:$AB$74,0)),'ABP REC Calc'!$C$75:$C$138,'ABP REC Spend'!$E184,'ABP REC Calc'!$B$75:$B$138,'ABP REC Spend'!$F184)/$C184,
IF(AND(R184&gt;0,(S$4-$G184)=(1+$B184)),R184*(1-Inputs_ByYear!$D$4),
(IF(AND((S$4-$G184)&lt;(21+$B184),(S$4-$G184)&gt;(1+$B184)),R184*(1-Inputs_ByYear!$D$4),0))))</f>
        <v>0</v>
      </c>
      <c r="T184" s="233">
        <f>IF(T$4=$G184+$B184,SUMIFS(INDEX('ABP REC Calc'!$G$75:$AB$138,,MATCH($I184,'ABP REC Calc'!$G$74:$AB$74,0)),'ABP REC Calc'!$C$75:$C$138,'ABP REC Spend'!$E184,'ABP REC Calc'!$B$75:$B$138,'ABP REC Spend'!$F184)/$C184,
IF(AND(S184&gt;0,(T$4-$G184)=(1+$B184)),S184*(1-Inputs_ByYear!$D$4),
(IF(AND((T$4-$G184)&lt;(21+$B184),(T$4-$G184)&gt;(1+$B184)),S184*(1-Inputs_ByYear!$D$4),0))))</f>
        <v>0</v>
      </c>
      <c r="U184" s="233">
        <f>IF(U$4=$G184+$B184,SUMIFS(INDEX('ABP REC Calc'!$G$75:$AB$138,,MATCH($I184,'ABP REC Calc'!$G$74:$AB$74,0)),'ABP REC Calc'!$C$75:$C$138,'ABP REC Spend'!$E184,'ABP REC Calc'!$B$75:$B$138,'ABP REC Spend'!$F184)/$C184,
IF(AND(T184&gt;0,(U$4-$G184)=(1+$B184)),T184*(1-Inputs_ByYear!$D$4),
(IF(AND((U$4-$G184)&lt;(21+$B184),(U$4-$G184)&gt;(1+$B184)),T184*(1-Inputs_ByYear!$D$4),0))))</f>
        <v>0</v>
      </c>
      <c r="V184" s="233">
        <f>IF(V$4=$G184+$B184,SUMIFS(INDEX('ABP REC Calc'!$G$75:$AB$138,,MATCH($I184,'ABP REC Calc'!$G$74:$AB$74,0)),'ABP REC Calc'!$C$75:$C$138,'ABP REC Spend'!$E184,'ABP REC Calc'!$B$75:$B$138,'ABP REC Spend'!$F184)/$C184,
IF(AND(U184&gt;0,(V$4-$G184)=(1+$B184)),U184*(1-Inputs_ByYear!$D$4),
(IF(AND((V$4-$G184)&lt;(21+$B184),(V$4-$G184)&gt;(1+$B184)),U184*(1-Inputs_ByYear!$D$4),0))))</f>
        <v>0</v>
      </c>
      <c r="W184" s="233">
        <f>IF(W$4=$G184+$B184,SUMIFS(INDEX('ABP REC Calc'!$G$75:$AB$138,,MATCH($I184,'ABP REC Calc'!$G$74:$AB$74,0)),'ABP REC Calc'!$C$75:$C$138,'ABP REC Spend'!$E184,'ABP REC Calc'!$B$75:$B$138,'ABP REC Spend'!$F184)/$C184,
IF(AND(V184&gt;0,(W$4-$G184)=(1+$B184)),V184*(1-Inputs_ByYear!$D$4),
(IF(AND((W$4-$G184)&lt;(21+$B184),(W$4-$G184)&gt;(1+$B184)),V184*(1-Inputs_ByYear!$D$4),0))))</f>
        <v>0</v>
      </c>
      <c r="X184" s="233">
        <f>IF(X$4=$G184+$B184,SUMIFS(INDEX('ABP REC Calc'!$G$75:$AB$138,,MATCH($I184,'ABP REC Calc'!$G$74:$AB$74,0)),'ABP REC Calc'!$C$75:$C$138,'ABP REC Spend'!$E184,'ABP REC Calc'!$B$75:$B$138,'ABP REC Spend'!$F184)/$C184,
IF(AND(W184&gt;0,(X$4-$G184)=(1+$B184)),W184*(1-Inputs_ByYear!$D$4),
(IF(AND((X$4-$G184)&lt;(21+$B184),(X$4-$G184)&gt;(1+$B184)),W184*(1-Inputs_ByYear!$D$4),0))))</f>
        <v>0</v>
      </c>
      <c r="Y184" s="233">
        <f>IF(Y$4=$G184+$B184,SUMIFS(INDEX('ABP REC Calc'!$G$75:$AB$138,,MATCH($I184,'ABP REC Calc'!$G$74:$AB$74,0)),'ABP REC Calc'!$C$75:$C$138,'ABP REC Spend'!$E184,'ABP REC Calc'!$B$75:$B$138,'ABP REC Spend'!$F184)/$C184,
IF(AND(X184&gt;0,(Y$4-$G184)=(1+$B184)),X184*(1-Inputs_ByYear!$D$4),
(IF(AND((Y$4-$G184)&lt;(21+$B184),(Y$4-$G184)&gt;(1+$B184)),X184*(1-Inputs_ByYear!$D$4),0))))</f>
        <v>0</v>
      </c>
      <c r="Z184" s="233">
        <f>IF(Z$4=$G184+$B184,SUMIFS(INDEX('ABP REC Calc'!$G$75:$AB$138,,MATCH($I184,'ABP REC Calc'!$G$74:$AB$74,0)),'ABP REC Calc'!$C$75:$C$138,'ABP REC Spend'!$E184,'ABP REC Calc'!$B$75:$B$138,'ABP REC Spend'!$F184)/$C184,
IF(AND(Y184&gt;0,(Z$4-$G184)=(1+$B184)),Y184*(1-Inputs_ByYear!$D$4),
(IF(AND((Z$4-$G184)&lt;(21+$B184),(Z$4-$G184)&gt;(1+$B184)),Y184*(1-Inputs_ByYear!$D$4),0))))</f>
        <v>0</v>
      </c>
      <c r="AA184" s="233">
        <f>IF(AA$4=$G184+$B184,SUMIFS(INDEX('ABP REC Calc'!$G$75:$AB$138,,MATCH($I184,'ABP REC Calc'!$G$74:$AB$74,0)),'ABP REC Calc'!$C$75:$C$138,'ABP REC Spend'!$E184,'ABP REC Calc'!$B$75:$B$138,'ABP REC Spend'!$F184)/$C184,
IF(AND(Z184&gt;0,(AA$4-$G184)=(1+$B184)),Z184*(1-Inputs_ByYear!$D$4),
(IF(AND((AA$4-$G184)&lt;(21+$B184),(AA$4-$G184)&gt;(1+$B184)),Z184*(1-Inputs_ByYear!$D$4),0))))</f>
        <v>0</v>
      </c>
      <c r="AB184" s="233">
        <f>IF(AB$4=$G184+$B184,SUMIFS(INDEX('ABP REC Calc'!$G$75:$AB$138,,MATCH($I184,'ABP REC Calc'!$G$74:$AB$74,0)),'ABP REC Calc'!$C$75:$C$138,'ABP REC Spend'!$E184,'ABP REC Calc'!$B$75:$B$138,'ABP REC Spend'!$F184)/$C184,
IF(AND(AA184&gt;0,(AB$4-$G184)=(1+$B184)),AA184*(1-Inputs_ByYear!$D$4),
(IF(AND((AB$4-$G184)&lt;(21+$B184),(AB$4-$G184)&gt;(1+$B184)),AA184*(1-Inputs_ByYear!$D$4),0))))</f>
        <v>0</v>
      </c>
      <c r="AC184" s="233">
        <f>IF(AC$4=$G184+$B184,SUMIFS(INDEX('ABP REC Calc'!$G$75:$AB$138,,MATCH($I184,'ABP REC Calc'!$G$74:$AB$74,0)),'ABP REC Calc'!$C$75:$C$138,'ABP REC Spend'!$E184,'ABP REC Calc'!$B$75:$B$138,'ABP REC Spend'!$F184)/$C184,
IF(AND(AB184&gt;0,(AC$4-$G184)=(1+$B184)),AB184*(1-Inputs_ByYear!$D$4),
(IF(AND((AC$4-$G184)&lt;(21+$B184),(AC$4-$G184)&gt;(1+$B184)),AB184*(1-Inputs_ByYear!$D$4),0))))</f>
        <v>0</v>
      </c>
      <c r="AD184" s="233">
        <f>IF(AD$4=$G184+$B184,SUMIFS(INDEX('ABP REC Calc'!$G$75:$AB$138,,MATCH($I184,'ABP REC Calc'!$G$74:$AB$74,0)),'ABP REC Calc'!$C$75:$C$138,'ABP REC Spend'!$E184,'ABP REC Calc'!$B$75:$B$138,'ABP REC Spend'!$F184)/$C184,
IF(AND(AC184&gt;0,(AD$4-$G184)=(1+$B184)),AC184*(1-Inputs_ByYear!$D$4),
(IF(AND((AD$4-$G184)&lt;(21+$B184),(AD$4-$G184)&gt;(1+$B184)),AC184*(1-Inputs_ByYear!$D$4),0))))</f>
        <v>0</v>
      </c>
      <c r="AE184" s="233">
        <f>IF(AE$4=$G184+$B184,SUMIFS(INDEX('ABP REC Calc'!$G$75:$AB$138,,MATCH($I184,'ABP REC Calc'!$G$74:$AB$74,0)),'ABP REC Calc'!$C$75:$C$138,'ABP REC Spend'!$E184,'ABP REC Calc'!$B$75:$B$138,'ABP REC Spend'!$F184)/$C184,
IF(AND(AD184&gt;0,(AE$4-$G184)=(1+$B184)),AD184*(1-Inputs_ByYear!$D$4),
(IF(AND((AE$4-$G184)&lt;(21+$B184),(AE$4-$G184)&gt;(1+$B184)),AD184*(1-Inputs_ByYear!$D$4),0))))</f>
        <v>0</v>
      </c>
      <c r="AF184" s="233">
        <f>IF(AF$4=$G184+$B184,SUMIFS(INDEX('ABP REC Calc'!$G$75:$AB$138,,MATCH($I184,'ABP REC Calc'!$G$74:$AB$74,0)),'ABP REC Calc'!$C$75:$C$138,'ABP REC Spend'!$E184,'ABP REC Calc'!$B$75:$B$138,'ABP REC Spend'!$F184)/$C184,
IF(AND(AE184&gt;0,(AF$4-$G184)=(1+$B184)),AE184*(1-Inputs_ByYear!$D$4),
(IF(AND((AF$4-$G184)&lt;(21+$B184),(AF$4-$G184)&gt;(1+$B184)),AE184*(1-Inputs_ByYear!$D$4),0))))</f>
        <v>0</v>
      </c>
      <c r="AG184" s="233">
        <f>IF(AG$4=$G184+$B184,SUMIFS(INDEX('ABP REC Calc'!$G$75:$AB$138,,MATCH($I184,'ABP REC Calc'!$G$74:$AB$74,0)),'ABP REC Calc'!$C$75:$C$138,'ABP REC Spend'!$E184,'ABP REC Calc'!$B$75:$B$138,'ABP REC Spend'!$F184)/$C184,
IF(AND(AF184&gt;0,(AG$4-$G184)=(1+$B184)),AF184*(1-Inputs_ByYear!$D$4),
(IF(AND((AG$4-$G184)&lt;(21+$B184),(AG$4-$G184)&gt;(1+$B184)),AF184*(1-Inputs_ByYear!$D$4),0))))</f>
        <v>0</v>
      </c>
      <c r="AH184" s="233">
        <f>IF(AH$4=$G184+$B184,SUMIFS(INDEX('ABP REC Calc'!$G$75:$AB$138,,MATCH($I184,'ABP REC Calc'!$G$74:$AB$74,0)),'ABP REC Calc'!$C$75:$C$138,'ABP REC Spend'!$E184,'ABP REC Calc'!$B$75:$B$138,'ABP REC Spend'!$F184)/$C184,
IF(AND(AG184&gt;0,(AH$4-$G184)=(1+$B184)),AG184*(1-Inputs_ByYear!$D$4),
(IF(AND((AH$4-$G184)&lt;(21+$B184),(AH$4-$G184)&gt;(1+$B184)),AG184*(1-Inputs_ByYear!$D$4),0))))</f>
        <v>0</v>
      </c>
    </row>
    <row r="185" spans="2:34" ht="14.75" customHeight="1" x14ac:dyDescent="0.25"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28"/>
      <c r="X185" s="228"/>
      <c r="Y185" s="228"/>
      <c r="Z185" s="228"/>
      <c r="AA185" s="228"/>
      <c r="AB185" s="228"/>
      <c r="AC185" s="228"/>
      <c r="AD185" s="228"/>
      <c r="AE185" s="228"/>
      <c r="AF185" s="228"/>
      <c r="AG185" s="228"/>
      <c r="AH185" s="228"/>
    </row>
    <row r="186" spans="2:34" ht="14.75" customHeight="1" x14ac:dyDescent="0.25">
      <c r="B186" s="332" cm="1">
        <f t="array" ref="B186">INDEX(Inputs_ByYear!$D$78:$D$83, MATCH('ABP REC Spend'!$E186, Inputs_ByYear!$B$78:$B$83,0),)</f>
        <v>1</v>
      </c>
      <c r="C186" s="332" cm="1">
        <f t="array" ref="C186">INDEX(Inputs_ByYear!$D$60:$D$65, MATCH('ABP REC Spend'!$E186,Inputs_ByYear!$B$60:$B$65,0),)</f>
        <v>6</v>
      </c>
      <c r="D186" s="332" cm="1">
        <f t="array" ref="D186">INDEX(Inputs_ByYear!$D$69:$D$74, MATCH('ABP REC Spend'!$E186, Inputs_ByYear!$B$69:$B$74,0),)</f>
        <v>0.15</v>
      </c>
      <c r="E186" s="222" t="s">
        <v>237</v>
      </c>
      <c r="F186" s="219" t="s">
        <v>258</v>
      </c>
      <c r="G186" s="219">
        <f>VALUE(LEFT(I186, FIND("-", I186)-1))</f>
        <v>2024</v>
      </c>
      <c r="H186" s="219"/>
      <c r="I186" s="227" t="s">
        <v>22</v>
      </c>
      <c r="J186" s="234">
        <v>0</v>
      </c>
      <c r="K186" s="233">
        <f>IF(K$4=$G186+$B186,SUMIFS(INDEX('ABP REC Calc'!$G$75:$AB$138,,MATCH($I186,'ABP REC Calc'!$G$74:$AB$74,0)),'ABP REC Calc'!$C$75:$C$138,'ABP REC Spend'!$E186,'ABP REC Calc'!$B$75:$B$138,'ABP REC Spend'!$F186)*$D186,
IF(AND(J186&gt;0,(K$4-$G186)=(1+$B186)),((J186/$D186)-J186)/$C186,
(IF(AND((K$4-$G186)&lt;(7+$B186),(K$4-$G186)&gt;1),J186,0))))</f>
        <v>0</v>
      </c>
      <c r="L186" s="233">
        <f>IF(L$4=$G186+$B186,SUMIFS(INDEX('ABP REC Calc'!$G$75:$AB$138,,MATCH($I186,'ABP REC Calc'!$G$74:$AB$74,0)),'ABP REC Calc'!$C$75:$C$138,'ABP REC Spend'!$E186,'ABP REC Calc'!$B$75:$B$138,'ABP REC Spend'!$F186)*$D186,
IF(AND(K186&gt;0,(L$4-$G186)=(1+$B186)),((K186/$D186)-K186)/$C186,
(IF(AND((L$4-$G186)&lt;(7+$B186),(L$4-$G186)&gt;1),K186,0))))</f>
        <v>0</v>
      </c>
      <c r="M186" s="233">
        <f>IF(M$4=$G186+$B186,SUMIFS(INDEX('ABP REC Calc'!$G$75:$AB$138,,MATCH($I186,'ABP REC Calc'!$G$74:$AB$74,0)),'ABP REC Calc'!$C$75:$C$138,'ABP REC Spend'!$E186,'ABP REC Calc'!$B$75:$B$138,'ABP REC Spend'!$F186)*$D186,
IF(AND(L186&gt;0,(M$4-$G186)=(1+$B186)),((L186/$D186)-L186)/$C186,
(IF(AND((M$4-$G186)&lt;(7+$B186),(M$4-$G186)&gt;1),L186,0))))</f>
        <v>0</v>
      </c>
      <c r="N186" s="233">
        <f>IF(N$4=$G186+$B186,SUMIFS(INDEX('ABP REC Calc'!$G$75:$AB$138,,MATCH($I186,'ABP REC Calc'!$G$74:$AB$74,0)),'ABP REC Calc'!$C$75:$C$138,'ABP REC Spend'!$E186,'ABP REC Calc'!$B$75:$B$138,'ABP REC Spend'!$F186)*$D186,
IF(AND(M186&gt;0,(N$4-$G186)=(1+$B186)),((M186/$D186)-M186)/$C186,
(IF(AND((N$4-$G186)&lt;(7+$B186),(N$4-$G186)&gt;1),M186,0))))</f>
        <v>0</v>
      </c>
      <c r="O186" s="233">
        <f>IF(O$4=$G186+$B186,SUMIFS(INDEX('ABP REC Calc'!$G$75:$AB$138,,MATCH($I186,'ABP REC Calc'!$G$74:$AB$74,0)),'ABP REC Calc'!$C$75:$C$138,'ABP REC Spend'!$E186,'ABP REC Calc'!$B$75:$B$138,'ABP REC Spend'!$F186)*$D186,
IF(AND(N186&gt;0,(O$4-$G186)=(1+$B186)),((N186/$D186)-N186)/$C186,
(IF(AND((O$4-$G186)&lt;(7+$B186),(O$4-$G186)&gt;1),N186,0))))</f>
        <v>0</v>
      </c>
      <c r="P186" s="233">
        <f>IF(P$4=$G186+$B186,SUMIFS(INDEX('ABP REC Calc'!$G$75:$AB$138,,MATCH($I186,'ABP REC Calc'!$G$74:$AB$74,0)),'ABP REC Calc'!$C$75:$C$138,'ABP REC Spend'!$E186,'ABP REC Calc'!$B$75:$B$138,'ABP REC Spend'!$F186)*$D186,
IF(AND(O186&gt;0,(P$4-$G186)=(1+$B186)),((O186/$D186)-O186)/$C186,
(IF(AND((P$4-$G186)&lt;(7+$B186),(P$4-$G186)&gt;1),O186,0))))</f>
        <v>0</v>
      </c>
      <c r="Q186" s="233">
        <f>IF(Q$4=$G186+$B186,SUMIFS(INDEX('ABP REC Calc'!$G$75:$AB$138,,MATCH($I186,'ABP REC Calc'!$G$74:$AB$74,0)),'ABP REC Calc'!$C$75:$C$138,'ABP REC Spend'!$E186,'ABP REC Calc'!$B$75:$B$138,'ABP REC Spend'!$F186)*$D186,
IF(AND(P186&gt;0,(Q$4-$G186)=(1+$B186)),((P186/$D186)-P186)/$C186,
(IF(AND((Q$4-$G186)&lt;(7+$B186),(Q$4-$G186)&gt;1),P186,0))))</f>
        <v>0</v>
      </c>
      <c r="R186" s="233">
        <f>IF(R$4=$G186+$B186,SUMIFS(INDEX('ABP REC Calc'!$G$75:$AB$138,,MATCH($I186,'ABP REC Calc'!$G$74:$AB$74,0)),'ABP REC Calc'!$C$75:$C$138,'ABP REC Spend'!$E186,'ABP REC Calc'!$B$75:$B$138,'ABP REC Spend'!$F186)*$D186,
IF(AND(Q186&gt;0,(R$4-$G186)=(1+$B186)),((Q186/$D186)-Q186)/$C186,
(IF(AND((R$4-$G186)&lt;(7+$B186),(R$4-$G186)&gt;1),Q186,0))))</f>
        <v>0</v>
      </c>
      <c r="S186" s="233">
        <f>IF(S$4=$G186+$B186,SUMIFS(INDEX('ABP REC Calc'!$G$75:$AB$138,,MATCH($I186,'ABP REC Calc'!$G$74:$AB$74,0)),'ABP REC Calc'!$C$75:$C$138,'ABP REC Spend'!$E186,'ABP REC Calc'!$B$75:$B$138,'ABP REC Spend'!$F186)*$D186,
IF(AND(R186&gt;0,(S$4-$G186)=(1+$B186)),((R186/$D186)-R186)/$C186,
(IF(AND((S$4-$G186)&lt;(7+$B186),(S$4-$G186)&gt;1),R186,0))))</f>
        <v>0</v>
      </c>
      <c r="T186" s="233">
        <f>IF(T$4=$G186+$B186,SUMIFS(INDEX('ABP REC Calc'!$G$75:$AB$138,,MATCH($I186,'ABP REC Calc'!$G$74:$AB$74,0)),'ABP REC Calc'!$C$75:$C$138,'ABP REC Spend'!$E186,'ABP REC Calc'!$B$75:$B$138,'ABP REC Spend'!$F186)*$D186,
IF(AND(S186&gt;0,(T$4-$G186)=(1+$B186)),((S186/$D186)-S186)/$C186,
(IF(AND((T$4-$G186)&lt;(7+$B186),(T$4-$G186)&gt;1),S186,0))))</f>
        <v>0</v>
      </c>
      <c r="U186" s="233">
        <f>IF(U$4=$G186+$B186,SUMIFS(INDEX('ABP REC Calc'!$G$75:$AB$138,,MATCH($I186,'ABP REC Calc'!$G$74:$AB$74,0)),'ABP REC Calc'!$C$75:$C$138,'ABP REC Spend'!$E186,'ABP REC Calc'!$B$75:$B$138,'ABP REC Spend'!$F186)*$D186,
IF(AND(T186&gt;0,(U$4-$G186)=(1+$B186)),((T186/$D186)-T186)/$C186,
(IF(AND((U$4-$G186)&lt;(7+$B186),(U$4-$G186)&gt;1),T186,0))))</f>
        <v>0</v>
      </c>
      <c r="V186" s="233">
        <f>IF(V$4=$G186+$B186,SUMIFS(INDEX('ABP REC Calc'!$G$75:$AB$138,,MATCH($I186,'ABP REC Calc'!$G$74:$AB$74,0)),'ABP REC Calc'!$C$75:$C$138,'ABP REC Spend'!$E186,'ABP REC Calc'!$B$75:$B$138,'ABP REC Spend'!$F186)*$D186,
IF(AND(U186&gt;0,(V$4-$G186)=(1+$B186)),((U186/$D186)-U186)/$C186,
(IF(AND((V$4-$G186)&lt;(7+$B186),(V$4-$G186)&gt;1),U186,0))))</f>
        <v>0</v>
      </c>
      <c r="W186" s="233">
        <f>IF(W$4=$G186+$B186,SUMIFS(INDEX('ABP REC Calc'!$G$75:$AB$138,,MATCH($I186,'ABP REC Calc'!$G$74:$AB$74,0)),'ABP REC Calc'!$C$75:$C$138,'ABP REC Spend'!$E186,'ABP REC Calc'!$B$75:$B$138,'ABP REC Spend'!$F186)*$D186,
IF(AND(V186&gt;0,(W$4-$G186)=(1+$B186)),((V186/$D186)-V186)/$C186,
(IF(AND((W$4-$G186)&lt;(7+$B186),(W$4-$G186)&gt;1),V186,0))))</f>
        <v>0</v>
      </c>
      <c r="X186" s="233">
        <f>IF(X$4=$G186+$B186,SUMIFS(INDEX('ABP REC Calc'!$G$75:$AB$138,,MATCH($I186,'ABP REC Calc'!$G$74:$AB$74,0)),'ABP REC Calc'!$C$75:$C$138,'ABP REC Spend'!$E186,'ABP REC Calc'!$B$75:$B$138,'ABP REC Spend'!$F186)*$D186,
IF(AND(W186&gt;0,(X$4-$G186)=(1+$B186)),((W186/$D186)-W186)/$C186,
(IF(AND((X$4-$G186)&lt;(7+$B186),(X$4-$G186)&gt;1),W186,0))))</f>
        <v>0</v>
      </c>
      <c r="Y186" s="233">
        <f>IF(Y$4=$G186+$B186,SUMIFS(INDEX('ABP REC Calc'!$G$75:$AB$138,,MATCH($I186,'ABP REC Calc'!$G$74:$AB$74,0)),'ABP REC Calc'!$C$75:$C$138,'ABP REC Spend'!$E186,'ABP REC Calc'!$B$75:$B$138,'ABP REC Spend'!$F186)*$D186,
IF(AND(X186&gt;0,(Y$4-$G186)=(1+$B186)),((X186/$D186)-X186)/$C186,
(IF(AND((Y$4-$G186)&lt;(7+$B186),(Y$4-$G186)&gt;1),X186,0))))</f>
        <v>0</v>
      </c>
      <c r="Z186" s="233">
        <f>IF(Z$4=$G186+$B186,SUMIFS(INDEX('ABP REC Calc'!$G$75:$AB$138,,MATCH($I186,'ABP REC Calc'!$G$74:$AB$74,0)),'ABP REC Calc'!$C$75:$C$138,'ABP REC Spend'!$E186,'ABP REC Calc'!$B$75:$B$138,'ABP REC Spend'!$F186)*$D186,
IF(AND(Y186&gt;0,(Z$4-$G186)=(1+$B186)),((Y186/$D186)-Y186)/$C186,
(IF(AND((Z$4-$G186)&lt;(7+$B186),(Z$4-$G186)&gt;1),Y186,0))))</f>
        <v>0</v>
      </c>
      <c r="AA186" s="233">
        <f>IF(AA$4=$G186+$B186,SUMIFS(INDEX('ABP REC Calc'!$G$75:$AB$138,,MATCH($I186,'ABP REC Calc'!$G$74:$AB$74,0)),'ABP REC Calc'!$C$75:$C$138,'ABP REC Spend'!$E186,'ABP REC Calc'!$B$75:$B$138,'ABP REC Spend'!$F186)*$D186,
IF(AND(Z186&gt;0,(AA$4-$G186)=(1+$B186)),((Z186/$D186)-Z186)/$C186,
(IF(AND((AA$4-$G186)&lt;(7+$B186),(AA$4-$G186)&gt;1),Z186,0))))</f>
        <v>0</v>
      </c>
      <c r="AB186" s="233">
        <f>IF(AB$4=$G186+$B186,SUMIFS(INDEX('ABP REC Calc'!$G$75:$AB$138,,MATCH($I186,'ABP REC Calc'!$G$74:$AB$74,0)),'ABP REC Calc'!$C$75:$C$138,'ABP REC Spend'!$E186,'ABP REC Calc'!$B$75:$B$138,'ABP REC Spend'!$F186)*$D186,
IF(AND(AA186&gt;0,(AB$4-$G186)=(1+$B186)),((AA186/$D186)-AA186)/$C186,
(IF(AND((AB$4-$G186)&lt;(7+$B186),(AB$4-$G186)&gt;1),AA186,0))))</f>
        <v>0</v>
      </c>
      <c r="AC186" s="233">
        <f>IF(AC$4=$G186+$B186,SUMIFS(INDEX('ABP REC Calc'!$G$75:$AB$138,,MATCH($I186,'ABP REC Calc'!$G$74:$AB$74,0)),'ABP REC Calc'!$C$75:$C$138,'ABP REC Spend'!$E186,'ABP REC Calc'!$B$75:$B$138,'ABP REC Spend'!$F186)*$D186,
IF(AND(AB186&gt;0,(AC$4-$G186)=(1+$B186)),((AB186/$D186)-AB186)/$C186,
(IF(AND((AC$4-$G186)&lt;(7+$B186),(AC$4-$G186)&gt;1),AB186,0))))</f>
        <v>0</v>
      </c>
      <c r="AD186" s="233">
        <f>IF(AD$4=$G186+$B186,SUMIFS(INDEX('ABP REC Calc'!$G$75:$AB$138,,MATCH($I186,'ABP REC Calc'!$G$74:$AB$74,0)),'ABP REC Calc'!$C$75:$C$138,'ABP REC Spend'!$E186,'ABP REC Calc'!$B$75:$B$138,'ABP REC Spend'!$F186)*$D186,
IF(AND(AC186&gt;0,(AD$4-$G186)=(1+$B186)),((AC186/$D186)-AC186)/$C186,
(IF(AND((AD$4-$G186)&lt;(7+$B186),(AD$4-$G186)&gt;1),AC186,0))))</f>
        <v>0</v>
      </c>
      <c r="AE186" s="233">
        <f>IF(AE$4=$G186+$B186,SUMIFS(INDEX('ABP REC Calc'!$G$75:$AB$138,,MATCH($I186,'ABP REC Calc'!$G$74:$AB$74,0)),'ABP REC Calc'!$C$75:$C$138,'ABP REC Spend'!$E186,'ABP REC Calc'!$B$75:$B$138,'ABP REC Spend'!$F186)*$D186,
IF(AND(AD186&gt;0,(AE$4-$G186)=(1+$B186)),((AD186/$D186)-AD186)/$C186,
(IF(AND((AE$4-$G186)&lt;(7+$B186),(AE$4-$G186)&gt;1),AD186,0))))</f>
        <v>0</v>
      </c>
      <c r="AF186" s="233">
        <f>IF(AF$4=$G186+$B186,SUMIFS(INDEX('ABP REC Calc'!$G$75:$AB$138,,MATCH($I186,'ABP REC Calc'!$G$74:$AB$74,0)),'ABP REC Calc'!$C$75:$C$138,'ABP REC Spend'!$E186,'ABP REC Calc'!$B$75:$B$138,'ABP REC Spend'!$F186)*$D186,
IF(AND(AE186&gt;0,(AF$4-$G186)=(1+$B186)),((AE186/$D186)-AE186)/$C186,
(IF(AND((AF$4-$G186)&lt;(7+$B186),(AF$4-$G186)&gt;1),AE186,0))))</f>
        <v>0</v>
      </c>
      <c r="AG186" s="233">
        <f>IF(AG$4=$G186+$B186,SUMIFS(INDEX('ABP REC Calc'!$G$75:$AB$138,,MATCH($I186,'ABP REC Calc'!$G$74:$AB$74,0)),'ABP REC Calc'!$C$75:$C$138,'ABP REC Spend'!$E186,'ABP REC Calc'!$B$75:$B$138,'ABP REC Spend'!$F186)*$D186,
IF(AND(AF186&gt;0,(AG$4-$G186)=(1+$B186)),((AF186/$D186)-AF186)/$C186,
(IF(AND((AG$4-$G186)&lt;(7+$B186),(AG$4-$G186)&gt;1),AF186,0))))</f>
        <v>0</v>
      </c>
      <c r="AH186" s="233">
        <f>IF(AH$4=$G186+$B186,SUMIFS(INDEX('ABP REC Calc'!$G$75:$AB$138,,MATCH($I186,'ABP REC Calc'!$G$74:$AB$74,0)),'ABP REC Calc'!$C$75:$C$138,'ABP REC Spend'!$E186,'ABP REC Calc'!$B$75:$B$138,'ABP REC Spend'!$F186)*$D186,
IF(AND(AG186&gt;0,(AH$4-$G186)=(1+$B186)),((AG186/$D186)-AG186)/$C186,
(IF(AND((AH$4-$G186)&lt;(7+$B186),(AH$4-$G186)&gt;1),AG186,0))))</f>
        <v>0</v>
      </c>
    </row>
    <row r="187" spans="2:34" ht="14.75" customHeight="1" x14ac:dyDescent="0.25">
      <c r="B187" s="332" cm="1">
        <f t="array" ref="B187">INDEX(Inputs_ByYear!$D$78:$D$83, MATCH('ABP REC Spend'!$E187, Inputs_ByYear!$B$78:$B$83,0),)</f>
        <v>1</v>
      </c>
      <c r="C187" s="332" cm="1">
        <f t="array" ref="C187">INDEX(Inputs_ByYear!$D$60:$D$65, MATCH('ABP REC Spend'!$E187,Inputs_ByYear!$B$60:$B$65,0),)</f>
        <v>6</v>
      </c>
      <c r="D187" s="332" cm="1">
        <f t="array" ref="D187">INDEX(Inputs_ByYear!$D$69:$D$74, MATCH('ABP REC Spend'!$E187, Inputs_ByYear!$B$69:$B$74,0),)</f>
        <v>0.15</v>
      </c>
      <c r="E187" s="222" t="s">
        <v>237</v>
      </c>
      <c r="F187" s="219" t="s">
        <v>258</v>
      </c>
      <c r="G187" s="219">
        <f t="shared" ref="G187:G207" si="9">VALUE(LEFT(I187, FIND("-", I187)-1))</f>
        <v>2025</v>
      </c>
      <c r="H187" s="219"/>
      <c r="I187" s="227" t="s">
        <v>23</v>
      </c>
      <c r="J187" s="234">
        <v>0</v>
      </c>
      <c r="K187" s="233">
        <f>IF(K$4=$G187+$B187,SUMIFS(INDEX('ABP REC Calc'!$G$75:$AB$138,,MATCH($I187,'ABP REC Calc'!$G$74:$AB$74,0)),'ABP REC Calc'!$C$75:$C$138,'ABP REC Spend'!$E187,'ABP REC Calc'!$B$75:$B$138,'ABP REC Spend'!$F187)*$D187,
IF(AND(J187&gt;0,(K$4-$G187)=(1+$B187)),((J187/$D187)-J187)/$C187,
(IF(AND((K$4-$G187)&lt;(7+$B187),(K$4-$G187)&gt;1),J187,0))))</f>
        <v>0</v>
      </c>
      <c r="L187" s="233">
        <f>IF(L$4=$G187+$B187,SUMIFS(INDEX('ABP REC Calc'!$G$75:$AB$138,,MATCH($I187,'ABP REC Calc'!$G$74:$AB$74,0)),'ABP REC Calc'!$C$75:$C$138,'ABP REC Spend'!$E187,'ABP REC Calc'!$B$75:$B$138,'ABP REC Spend'!$F187)*$D187,
IF(AND(K187&gt;0,(L$4-$G187)=(1+$B187)),((K187/$D187)-K187)/$C187,
(IF(AND((L$4-$G187)&lt;(7+$B187),(L$4-$G187)&gt;1),K187,0))))</f>
        <v>5879674.203726639</v>
      </c>
      <c r="M187" s="233">
        <f>IF(M$4=$G187+$B187,SUMIFS(INDEX('ABP REC Calc'!$G$75:$AB$138,,MATCH($I187,'ABP REC Calc'!$G$74:$AB$74,0)),'ABP REC Calc'!$C$75:$C$138,'ABP REC Spend'!$E187,'ABP REC Calc'!$B$75:$B$138,'ABP REC Spend'!$F187)*$D187,
IF(AND(L187&gt;0,(M$4-$G187)=(1+$B187)),((L187/$D187)-L187)/$C187,
(IF(AND((M$4-$G187)&lt;(7+$B187),(M$4-$G187)&gt;1),L187,0))))</f>
        <v>5553025.6368529368</v>
      </c>
      <c r="N187" s="233">
        <f>IF(N$4=$G187+$B187,SUMIFS(INDEX('ABP REC Calc'!$G$75:$AB$138,,MATCH($I187,'ABP REC Calc'!$G$74:$AB$74,0)),'ABP REC Calc'!$C$75:$C$138,'ABP REC Spend'!$E187,'ABP REC Calc'!$B$75:$B$138,'ABP REC Spend'!$F187)*$D187,
IF(AND(M187&gt;0,(N$4-$G187)=(1+$B187)),((M187/$D187)-M187)/$C187,
(IF(AND((N$4-$G187)&lt;(7+$B187),(N$4-$G187)&gt;1),M187,0))))</f>
        <v>5553025.6368529368</v>
      </c>
      <c r="O187" s="233">
        <f>IF(O$4=$G187+$B187,SUMIFS(INDEX('ABP REC Calc'!$G$75:$AB$138,,MATCH($I187,'ABP REC Calc'!$G$74:$AB$74,0)),'ABP REC Calc'!$C$75:$C$138,'ABP REC Spend'!$E187,'ABP REC Calc'!$B$75:$B$138,'ABP REC Spend'!$F187)*$D187,
IF(AND(N187&gt;0,(O$4-$G187)=(1+$B187)),((N187/$D187)-N187)/$C187,
(IF(AND((O$4-$G187)&lt;(7+$B187),(O$4-$G187)&gt;1),N187,0))))</f>
        <v>5553025.6368529368</v>
      </c>
      <c r="P187" s="233">
        <f>IF(P$4=$G187+$B187,SUMIFS(INDEX('ABP REC Calc'!$G$75:$AB$138,,MATCH($I187,'ABP REC Calc'!$G$74:$AB$74,0)),'ABP REC Calc'!$C$75:$C$138,'ABP REC Spend'!$E187,'ABP REC Calc'!$B$75:$B$138,'ABP REC Spend'!$F187)*$D187,
IF(AND(O187&gt;0,(P$4-$G187)=(1+$B187)),((O187/$D187)-O187)/$C187,
(IF(AND((P$4-$G187)&lt;(7+$B187),(P$4-$G187)&gt;1),O187,0))))</f>
        <v>5553025.6368529368</v>
      </c>
      <c r="Q187" s="233">
        <f>IF(Q$4=$G187+$B187,SUMIFS(INDEX('ABP REC Calc'!$G$75:$AB$138,,MATCH($I187,'ABP REC Calc'!$G$74:$AB$74,0)),'ABP REC Calc'!$C$75:$C$138,'ABP REC Spend'!$E187,'ABP REC Calc'!$B$75:$B$138,'ABP REC Spend'!$F187)*$D187,
IF(AND(P187&gt;0,(Q$4-$G187)=(1+$B187)),((P187/$D187)-P187)/$C187,
(IF(AND((Q$4-$G187)&lt;(7+$B187),(Q$4-$G187)&gt;1),P187,0))))</f>
        <v>5553025.6368529368</v>
      </c>
      <c r="R187" s="233">
        <f>IF(R$4=$G187+$B187,SUMIFS(INDEX('ABP REC Calc'!$G$75:$AB$138,,MATCH($I187,'ABP REC Calc'!$G$74:$AB$74,0)),'ABP REC Calc'!$C$75:$C$138,'ABP REC Spend'!$E187,'ABP REC Calc'!$B$75:$B$138,'ABP REC Spend'!$F187)*$D187,
IF(AND(Q187&gt;0,(R$4-$G187)=(1+$B187)),((Q187/$D187)-Q187)/$C187,
(IF(AND((R$4-$G187)&lt;(7+$B187),(R$4-$G187)&gt;1),Q187,0))))</f>
        <v>5553025.6368529368</v>
      </c>
      <c r="S187" s="233">
        <f>IF(S$4=$G187+$B187,SUMIFS(INDEX('ABP REC Calc'!$G$75:$AB$138,,MATCH($I187,'ABP REC Calc'!$G$74:$AB$74,0)),'ABP REC Calc'!$C$75:$C$138,'ABP REC Spend'!$E187,'ABP REC Calc'!$B$75:$B$138,'ABP REC Spend'!$F187)*$D187,
IF(AND(R187&gt;0,(S$4-$G187)=(1+$B187)),((R187/$D187)-R187)/$C187,
(IF(AND((S$4-$G187)&lt;(7+$B187),(S$4-$G187)&gt;1),R187,0))))</f>
        <v>0</v>
      </c>
      <c r="T187" s="233">
        <f>IF(T$4=$G187+$B187,SUMIFS(INDEX('ABP REC Calc'!$G$75:$AB$138,,MATCH($I187,'ABP REC Calc'!$G$74:$AB$74,0)),'ABP REC Calc'!$C$75:$C$138,'ABP REC Spend'!$E187,'ABP REC Calc'!$B$75:$B$138,'ABP REC Spend'!$F187)*$D187,
IF(AND(S187&gt;0,(T$4-$G187)=(1+$B187)),((S187/$D187)-S187)/$C187,
(IF(AND((T$4-$G187)&lt;(7+$B187),(T$4-$G187)&gt;1),S187,0))))</f>
        <v>0</v>
      </c>
      <c r="U187" s="233">
        <f>IF(U$4=$G187+$B187,SUMIFS(INDEX('ABP REC Calc'!$G$75:$AB$138,,MATCH($I187,'ABP REC Calc'!$G$74:$AB$74,0)),'ABP REC Calc'!$C$75:$C$138,'ABP REC Spend'!$E187,'ABP REC Calc'!$B$75:$B$138,'ABP REC Spend'!$F187)*$D187,
IF(AND(T187&gt;0,(U$4-$G187)=(1+$B187)),((T187/$D187)-T187)/$C187,
(IF(AND((U$4-$G187)&lt;(7+$B187),(U$4-$G187)&gt;1),T187,0))))</f>
        <v>0</v>
      </c>
      <c r="V187" s="233">
        <f>IF(V$4=$G187+$B187,SUMIFS(INDEX('ABP REC Calc'!$G$75:$AB$138,,MATCH($I187,'ABP REC Calc'!$G$74:$AB$74,0)),'ABP REC Calc'!$C$75:$C$138,'ABP REC Spend'!$E187,'ABP REC Calc'!$B$75:$B$138,'ABP REC Spend'!$F187)*$D187,
IF(AND(U187&gt;0,(V$4-$G187)=(1+$B187)),((U187/$D187)-U187)/$C187,
(IF(AND((V$4-$G187)&lt;(7+$B187),(V$4-$G187)&gt;1),U187,0))))</f>
        <v>0</v>
      </c>
      <c r="W187" s="233">
        <f>IF(W$4=$G187+$B187,SUMIFS(INDEX('ABP REC Calc'!$G$75:$AB$138,,MATCH($I187,'ABP REC Calc'!$G$74:$AB$74,0)),'ABP REC Calc'!$C$75:$C$138,'ABP REC Spend'!$E187,'ABP REC Calc'!$B$75:$B$138,'ABP REC Spend'!$F187)*$D187,
IF(AND(V187&gt;0,(W$4-$G187)=(1+$B187)),((V187/$D187)-V187)/$C187,
(IF(AND((W$4-$G187)&lt;(7+$B187),(W$4-$G187)&gt;1),V187,0))))</f>
        <v>0</v>
      </c>
      <c r="X187" s="233">
        <f>IF(X$4=$G187+$B187,SUMIFS(INDEX('ABP REC Calc'!$G$75:$AB$138,,MATCH($I187,'ABP REC Calc'!$G$74:$AB$74,0)),'ABP REC Calc'!$C$75:$C$138,'ABP REC Spend'!$E187,'ABP REC Calc'!$B$75:$B$138,'ABP REC Spend'!$F187)*$D187,
IF(AND(W187&gt;0,(X$4-$G187)=(1+$B187)),((W187/$D187)-W187)/$C187,
(IF(AND((X$4-$G187)&lt;(7+$B187),(X$4-$G187)&gt;1),W187,0))))</f>
        <v>0</v>
      </c>
      <c r="Y187" s="233">
        <f>IF(Y$4=$G187+$B187,SUMIFS(INDEX('ABP REC Calc'!$G$75:$AB$138,,MATCH($I187,'ABP REC Calc'!$G$74:$AB$74,0)),'ABP REC Calc'!$C$75:$C$138,'ABP REC Spend'!$E187,'ABP REC Calc'!$B$75:$B$138,'ABP REC Spend'!$F187)*$D187,
IF(AND(X187&gt;0,(Y$4-$G187)=(1+$B187)),((X187/$D187)-X187)/$C187,
(IF(AND((Y$4-$G187)&lt;(7+$B187),(Y$4-$G187)&gt;1),X187,0))))</f>
        <v>0</v>
      </c>
      <c r="Z187" s="233">
        <f>IF(Z$4=$G187+$B187,SUMIFS(INDEX('ABP REC Calc'!$G$75:$AB$138,,MATCH($I187,'ABP REC Calc'!$G$74:$AB$74,0)),'ABP REC Calc'!$C$75:$C$138,'ABP REC Spend'!$E187,'ABP REC Calc'!$B$75:$B$138,'ABP REC Spend'!$F187)*$D187,
IF(AND(Y187&gt;0,(Z$4-$G187)=(1+$B187)),((Y187/$D187)-Y187)/$C187,
(IF(AND((Z$4-$G187)&lt;(7+$B187),(Z$4-$G187)&gt;1),Y187,0))))</f>
        <v>0</v>
      </c>
      <c r="AA187" s="233">
        <f>IF(AA$4=$G187+$B187,SUMIFS(INDEX('ABP REC Calc'!$G$75:$AB$138,,MATCH($I187,'ABP REC Calc'!$G$74:$AB$74,0)),'ABP REC Calc'!$C$75:$C$138,'ABP REC Spend'!$E187,'ABP REC Calc'!$B$75:$B$138,'ABP REC Spend'!$F187)*$D187,
IF(AND(Z187&gt;0,(AA$4-$G187)=(1+$B187)),((Z187/$D187)-Z187)/$C187,
(IF(AND((AA$4-$G187)&lt;(7+$B187),(AA$4-$G187)&gt;1),Z187,0))))</f>
        <v>0</v>
      </c>
      <c r="AB187" s="233">
        <f>IF(AB$4=$G187+$B187,SUMIFS(INDEX('ABP REC Calc'!$G$75:$AB$138,,MATCH($I187,'ABP REC Calc'!$G$74:$AB$74,0)),'ABP REC Calc'!$C$75:$C$138,'ABP REC Spend'!$E187,'ABP REC Calc'!$B$75:$B$138,'ABP REC Spend'!$F187)*$D187,
IF(AND(AA187&gt;0,(AB$4-$G187)=(1+$B187)),((AA187/$D187)-AA187)/$C187,
(IF(AND((AB$4-$G187)&lt;(7+$B187),(AB$4-$G187)&gt;1),AA187,0))))</f>
        <v>0</v>
      </c>
      <c r="AC187" s="233">
        <f>IF(AC$4=$G187+$B187,SUMIFS(INDEX('ABP REC Calc'!$G$75:$AB$138,,MATCH($I187,'ABP REC Calc'!$G$74:$AB$74,0)),'ABP REC Calc'!$C$75:$C$138,'ABP REC Spend'!$E187,'ABP REC Calc'!$B$75:$B$138,'ABP REC Spend'!$F187)*$D187,
IF(AND(AB187&gt;0,(AC$4-$G187)=(1+$B187)),((AB187/$D187)-AB187)/$C187,
(IF(AND((AC$4-$G187)&lt;(7+$B187),(AC$4-$G187)&gt;1),AB187,0))))</f>
        <v>0</v>
      </c>
      <c r="AD187" s="233">
        <f>IF(AD$4=$G187+$B187,SUMIFS(INDEX('ABP REC Calc'!$G$75:$AB$138,,MATCH($I187,'ABP REC Calc'!$G$74:$AB$74,0)),'ABP REC Calc'!$C$75:$C$138,'ABP REC Spend'!$E187,'ABP REC Calc'!$B$75:$B$138,'ABP REC Spend'!$F187)*$D187,
IF(AND(AC187&gt;0,(AD$4-$G187)=(1+$B187)),((AC187/$D187)-AC187)/$C187,
(IF(AND((AD$4-$G187)&lt;(7+$B187),(AD$4-$G187)&gt;1),AC187,0))))</f>
        <v>0</v>
      </c>
      <c r="AE187" s="233">
        <f>IF(AE$4=$G187+$B187,SUMIFS(INDEX('ABP REC Calc'!$G$75:$AB$138,,MATCH($I187,'ABP REC Calc'!$G$74:$AB$74,0)),'ABP REC Calc'!$C$75:$C$138,'ABP REC Spend'!$E187,'ABP REC Calc'!$B$75:$B$138,'ABP REC Spend'!$F187)*$D187,
IF(AND(AD187&gt;0,(AE$4-$G187)=(1+$B187)),((AD187/$D187)-AD187)/$C187,
(IF(AND((AE$4-$G187)&lt;(7+$B187),(AE$4-$G187)&gt;1),AD187,0))))</f>
        <v>0</v>
      </c>
      <c r="AF187" s="233">
        <f>IF(AF$4=$G187+$B187,SUMIFS(INDEX('ABP REC Calc'!$G$75:$AB$138,,MATCH($I187,'ABP REC Calc'!$G$74:$AB$74,0)),'ABP REC Calc'!$C$75:$C$138,'ABP REC Spend'!$E187,'ABP REC Calc'!$B$75:$B$138,'ABP REC Spend'!$F187)*$D187,
IF(AND(AE187&gt;0,(AF$4-$G187)=(1+$B187)),((AE187/$D187)-AE187)/$C187,
(IF(AND((AF$4-$G187)&lt;(7+$B187),(AF$4-$G187)&gt;1),AE187,0))))</f>
        <v>0</v>
      </c>
      <c r="AG187" s="233">
        <f>IF(AG$4=$G187+$B187,SUMIFS(INDEX('ABP REC Calc'!$G$75:$AB$138,,MATCH($I187,'ABP REC Calc'!$G$74:$AB$74,0)),'ABP REC Calc'!$C$75:$C$138,'ABP REC Spend'!$E187,'ABP REC Calc'!$B$75:$B$138,'ABP REC Spend'!$F187)*$D187,
IF(AND(AF187&gt;0,(AG$4-$G187)=(1+$B187)),((AF187/$D187)-AF187)/$C187,
(IF(AND((AG$4-$G187)&lt;(7+$B187),(AG$4-$G187)&gt;1),AF187,0))))</f>
        <v>0</v>
      </c>
      <c r="AH187" s="233">
        <f>IF(AH$4=$G187+$B187,SUMIFS(INDEX('ABP REC Calc'!$G$75:$AB$138,,MATCH($I187,'ABP REC Calc'!$G$74:$AB$74,0)),'ABP REC Calc'!$C$75:$C$138,'ABP REC Spend'!$E187,'ABP REC Calc'!$B$75:$B$138,'ABP REC Spend'!$F187)*$D187,
IF(AND(AG187&gt;0,(AH$4-$G187)=(1+$B187)),((AG187/$D187)-AG187)/$C187,
(IF(AND((AH$4-$G187)&lt;(7+$B187),(AH$4-$G187)&gt;1),AG187,0))))</f>
        <v>0</v>
      </c>
    </row>
    <row r="188" spans="2:34" ht="14.75" customHeight="1" x14ac:dyDescent="0.25">
      <c r="B188" s="332" cm="1">
        <f t="array" ref="B188">INDEX(Inputs_ByYear!$D$78:$D$83, MATCH('ABP REC Spend'!$E188, Inputs_ByYear!$B$78:$B$83,0),)</f>
        <v>1</v>
      </c>
      <c r="C188" s="332" cm="1">
        <f t="array" ref="C188">INDEX(Inputs_ByYear!$D$60:$D$65, MATCH('ABP REC Spend'!$E188,Inputs_ByYear!$B$60:$B$65,0),)</f>
        <v>6</v>
      </c>
      <c r="D188" s="332" cm="1">
        <f t="array" ref="D188">INDEX(Inputs_ByYear!$D$69:$D$74, MATCH('ABP REC Spend'!$E188, Inputs_ByYear!$B$69:$B$74,0),)</f>
        <v>0.15</v>
      </c>
      <c r="E188" s="222" t="s">
        <v>237</v>
      </c>
      <c r="F188" s="219" t="s">
        <v>258</v>
      </c>
      <c r="G188" s="219">
        <f t="shared" si="9"/>
        <v>2026</v>
      </c>
      <c r="H188" s="219"/>
      <c r="I188" s="227" t="s">
        <v>24</v>
      </c>
      <c r="J188" s="234">
        <v>0</v>
      </c>
      <c r="K188" s="233">
        <f>IF(K$4=$G188+$B188,SUMIFS(INDEX('ABP REC Calc'!$G$75:$AB$138,,MATCH($I188,'ABP REC Calc'!$G$74:$AB$74,0)),'ABP REC Calc'!$C$75:$C$138,'ABP REC Spend'!$E188,'ABP REC Calc'!$B$75:$B$138,'ABP REC Spend'!$F188)*$D188,
IF(AND(J188&gt;0,(K$4-$G188)=(1+$B188)),((J188/$D188)-J188)/$C188,
(IF(AND((K$4-$G188)&lt;(7+$B188),(K$4-$G188)&gt;1),J188,0))))</f>
        <v>0</v>
      </c>
      <c r="L188" s="233">
        <f>IF(L$4=$G188+$B188,SUMIFS(INDEX('ABP REC Calc'!$G$75:$AB$138,,MATCH($I188,'ABP REC Calc'!$G$74:$AB$74,0)),'ABP REC Calc'!$C$75:$C$138,'ABP REC Spend'!$E188,'ABP REC Calc'!$B$75:$B$138,'ABP REC Spend'!$F188)*$D188,
IF(AND(K188&gt;0,(L$4-$G188)=(1+$B188)),((K188/$D188)-K188)/$C188,
(IF(AND((L$4-$G188)&lt;(7+$B188),(L$4-$G188)&gt;1),K188,0))))</f>
        <v>0</v>
      </c>
      <c r="M188" s="233">
        <f>IF(M$4=$G188+$B188,SUMIFS(INDEX('ABP REC Calc'!$G$75:$AB$138,,MATCH($I188,'ABP REC Calc'!$G$74:$AB$74,0)),'ABP REC Calc'!$C$75:$C$138,'ABP REC Spend'!$E188,'ABP REC Calc'!$B$75:$B$138,'ABP REC Spend'!$F188)*$D188,
IF(AND(L188&gt;0,(M$4-$G188)=(1+$B188)),((L188/$D188)-L188)/$C188,
(IF(AND((M$4-$G188)&lt;(7+$B188),(M$4-$G188)&gt;1),L188,0))))</f>
        <v>9496483.2062796149</v>
      </c>
      <c r="N188" s="233">
        <f>IF(N$4=$G188+$B188,SUMIFS(INDEX('ABP REC Calc'!$G$75:$AB$138,,MATCH($I188,'ABP REC Calc'!$G$74:$AB$74,0)),'ABP REC Calc'!$C$75:$C$138,'ABP REC Spend'!$E188,'ABP REC Calc'!$B$75:$B$138,'ABP REC Spend'!$F188)*$D188,
IF(AND(M188&gt;0,(N$4-$G188)=(1+$B188)),((M188/$D188)-M188)/$C188,
(IF(AND((N$4-$G188)&lt;(7+$B188),(N$4-$G188)&gt;1),M188,0))))</f>
        <v>8968900.8059307486</v>
      </c>
      <c r="O188" s="233">
        <f>IF(O$4=$G188+$B188,SUMIFS(INDEX('ABP REC Calc'!$G$75:$AB$138,,MATCH($I188,'ABP REC Calc'!$G$74:$AB$74,0)),'ABP REC Calc'!$C$75:$C$138,'ABP REC Spend'!$E188,'ABP REC Calc'!$B$75:$B$138,'ABP REC Spend'!$F188)*$D188,
IF(AND(N188&gt;0,(O$4-$G188)=(1+$B188)),((N188/$D188)-N188)/$C188,
(IF(AND((O$4-$G188)&lt;(7+$B188),(O$4-$G188)&gt;1),N188,0))))</f>
        <v>8968900.8059307486</v>
      </c>
      <c r="P188" s="233">
        <f>IF(P$4=$G188+$B188,SUMIFS(INDEX('ABP REC Calc'!$G$75:$AB$138,,MATCH($I188,'ABP REC Calc'!$G$74:$AB$74,0)),'ABP REC Calc'!$C$75:$C$138,'ABP REC Spend'!$E188,'ABP REC Calc'!$B$75:$B$138,'ABP REC Spend'!$F188)*$D188,
IF(AND(O188&gt;0,(P$4-$G188)=(1+$B188)),((O188/$D188)-O188)/$C188,
(IF(AND((P$4-$G188)&lt;(7+$B188),(P$4-$G188)&gt;1),O188,0))))</f>
        <v>8968900.8059307486</v>
      </c>
      <c r="Q188" s="233">
        <f>IF(Q$4=$G188+$B188,SUMIFS(INDEX('ABP REC Calc'!$G$75:$AB$138,,MATCH($I188,'ABP REC Calc'!$G$74:$AB$74,0)),'ABP REC Calc'!$C$75:$C$138,'ABP REC Spend'!$E188,'ABP REC Calc'!$B$75:$B$138,'ABP REC Spend'!$F188)*$D188,
IF(AND(P188&gt;0,(Q$4-$G188)=(1+$B188)),((P188/$D188)-P188)/$C188,
(IF(AND((Q$4-$G188)&lt;(7+$B188),(Q$4-$G188)&gt;1),P188,0))))</f>
        <v>8968900.8059307486</v>
      </c>
      <c r="R188" s="233">
        <f>IF(R$4=$G188+$B188,SUMIFS(INDEX('ABP REC Calc'!$G$75:$AB$138,,MATCH($I188,'ABP REC Calc'!$G$74:$AB$74,0)),'ABP REC Calc'!$C$75:$C$138,'ABP REC Spend'!$E188,'ABP REC Calc'!$B$75:$B$138,'ABP REC Spend'!$F188)*$D188,
IF(AND(Q188&gt;0,(R$4-$G188)=(1+$B188)),((Q188/$D188)-Q188)/$C188,
(IF(AND((R$4-$G188)&lt;(7+$B188),(R$4-$G188)&gt;1),Q188,0))))</f>
        <v>8968900.8059307486</v>
      </c>
      <c r="S188" s="233">
        <f>IF(S$4=$G188+$B188,SUMIFS(INDEX('ABP REC Calc'!$G$75:$AB$138,,MATCH($I188,'ABP REC Calc'!$G$74:$AB$74,0)),'ABP REC Calc'!$C$75:$C$138,'ABP REC Spend'!$E188,'ABP REC Calc'!$B$75:$B$138,'ABP REC Spend'!$F188)*$D188,
IF(AND(R188&gt;0,(S$4-$G188)=(1+$B188)),((R188/$D188)-R188)/$C188,
(IF(AND((S$4-$G188)&lt;(7+$B188),(S$4-$G188)&gt;1),R188,0))))</f>
        <v>8968900.8059307486</v>
      </c>
      <c r="T188" s="233">
        <f>IF(T$4=$G188+$B188,SUMIFS(INDEX('ABP REC Calc'!$G$75:$AB$138,,MATCH($I188,'ABP REC Calc'!$G$74:$AB$74,0)),'ABP REC Calc'!$C$75:$C$138,'ABP REC Spend'!$E188,'ABP REC Calc'!$B$75:$B$138,'ABP REC Spend'!$F188)*$D188,
IF(AND(S188&gt;0,(T$4-$G188)=(1+$B188)),((S188/$D188)-S188)/$C188,
(IF(AND((T$4-$G188)&lt;(7+$B188),(T$4-$G188)&gt;1),S188,0))))</f>
        <v>0</v>
      </c>
      <c r="U188" s="233">
        <f>IF(U$4=$G188+$B188,SUMIFS(INDEX('ABP REC Calc'!$G$75:$AB$138,,MATCH($I188,'ABP REC Calc'!$G$74:$AB$74,0)),'ABP REC Calc'!$C$75:$C$138,'ABP REC Spend'!$E188,'ABP REC Calc'!$B$75:$B$138,'ABP REC Spend'!$F188)*$D188,
IF(AND(T188&gt;0,(U$4-$G188)=(1+$B188)),((T188/$D188)-T188)/$C188,
(IF(AND((U$4-$G188)&lt;(7+$B188),(U$4-$G188)&gt;1),T188,0))))</f>
        <v>0</v>
      </c>
      <c r="V188" s="233">
        <f>IF(V$4=$G188+$B188,SUMIFS(INDEX('ABP REC Calc'!$G$75:$AB$138,,MATCH($I188,'ABP REC Calc'!$G$74:$AB$74,0)),'ABP REC Calc'!$C$75:$C$138,'ABP REC Spend'!$E188,'ABP REC Calc'!$B$75:$B$138,'ABP REC Spend'!$F188)*$D188,
IF(AND(U188&gt;0,(V$4-$G188)=(1+$B188)),((U188/$D188)-U188)/$C188,
(IF(AND((V$4-$G188)&lt;(7+$B188),(V$4-$G188)&gt;1),U188,0))))</f>
        <v>0</v>
      </c>
      <c r="W188" s="233">
        <f>IF(W$4=$G188+$B188,SUMIFS(INDEX('ABP REC Calc'!$G$75:$AB$138,,MATCH($I188,'ABP REC Calc'!$G$74:$AB$74,0)),'ABP REC Calc'!$C$75:$C$138,'ABP REC Spend'!$E188,'ABP REC Calc'!$B$75:$B$138,'ABP REC Spend'!$F188)*$D188,
IF(AND(V188&gt;0,(W$4-$G188)=(1+$B188)),((V188/$D188)-V188)/$C188,
(IF(AND((W$4-$G188)&lt;(7+$B188),(W$4-$G188)&gt;1),V188,0))))</f>
        <v>0</v>
      </c>
      <c r="X188" s="233">
        <f>IF(X$4=$G188+$B188,SUMIFS(INDEX('ABP REC Calc'!$G$75:$AB$138,,MATCH($I188,'ABP REC Calc'!$G$74:$AB$74,0)),'ABP REC Calc'!$C$75:$C$138,'ABP REC Spend'!$E188,'ABP REC Calc'!$B$75:$B$138,'ABP REC Spend'!$F188)*$D188,
IF(AND(W188&gt;0,(X$4-$G188)=(1+$B188)),((W188/$D188)-W188)/$C188,
(IF(AND((X$4-$G188)&lt;(7+$B188),(X$4-$G188)&gt;1),W188,0))))</f>
        <v>0</v>
      </c>
      <c r="Y188" s="233">
        <f>IF(Y$4=$G188+$B188,SUMIFS(INDEX('ABP REC Calc'!$G$75:$AB$138,,MATCH($I188,'ABP REC Calc'!$G$74:$AB$74,0)),'ABP REC Calc'!$C$75:$C$138,'ABP REC Spend'!$E188,'ABP REC Calc'!$B$75:$B$138,'ABP REC Spend'!$F188)*$D188,
IF(AND(X188&gt;0,(Y$4-$G188)=(1+$B188)),((X188/$D188)-X188)/$C188,
(IF(AND((Y$4-$G188)&lt;(7+$B188),(Y$4-$G188)&gt;1),X188,0))))</f>
        <v>0</v>
      </c>
      <c r="Z188" s="233">
        <f>IF(Z$4=$G188+$B188,SUMIFS(INDEX('ABP REC Calc'!$G$75:$AB$138,,MATCH($I188,'ABP REC Calc'!$G$74:$AB$74,0)),'ABP REC Calc'!$C$75:$C$138,'ABP REC Spend'!$E188,'ABP REC Calc'!$B$75:$B$138,'ABP REC Spend'!$F188)*$D188,
IF(AND(Y188&gt;0,(Z$4-$G188)=(1+$B188)),((Y188/$D188)-Y188)/$C188,
(IF(AND((Z$4-$G188)&lt;(7+$B188),(Z$4-$G188)&gt;1),Y188,0))))</f>
        <v>0</v>
      </c>
      <c r="AA188" s="233">
        <f>IF(AA$4=$G188+$B188,SUMIFS(INDEX('ABP REC Calc'!$G$75:$AB$138,,MATCH($I188,'ABP REC Calc'!$G$74:$AB$74,0)),'ABP REC Calc'!$C$75:$C$138,'ABP REC Spend'!$E188,'ABP REC Calc'!$B$75:$B$138,'ABP REC Spend'!$F188)*$D188,
IF(AND(Z188&gt;0,(AA$4-$G188)=(1+$B188)),((Z188/$D188)-Z188)/$C188,
(IF(AND((AA$4-$G188)&lt;(7+$B188),(AA$4-$G188)&gt;1),Z188,0))))</f>
        <v>0</v>
      </c>
      <c r="AB188" s="233">
        <f>IF(AB$4=$G188+$B188,SUMIFS(INDEX('ABP REC Calc'!$G$75:$AB$138,,MATCH($I188,'ABP REC Calc'!$G$74:$AB$74,0)),'ABP REC Calc'!$C$75:$C$138,'ABP REC Spend'!$E188,'ABP REC Calc'!$B$75:$B$138,'ABP REC Spend'!$F188)*$D188,
IF(AND(AA188&gt;0,(AB$4-$G188)=(1+$B188)),((AA188/$D188)-AA188)/$C188,
(IF(AND((AB$4-$G188)&lt;(7+$B188),(AB$4-$G188)&gt;1),AA188,0))))</f>
        <v>0</v>
      </c>
      <c r="AC188" s="233">
        <f>IF(AC$4=$G188+$B188,SUMIFS(INDEX('ABP REC Calc'!$G$75:$AB$138,,MATCH($I188,'ABP REC Calc'!$G$74:$AB$74,0)),'ABP REC Calc'!$C$75:$C$138,'ABP REC Spend'!$E188,'ABP REC Calc'!$B$75:$B$138,'ABP REC Spend'!$F188)*$D188,
IF(AND(AB188&gt;0,(AC$4-$G188)=(1+$B188)),((AB188/$D188)-AB188)/$C188,
(IF(AND((AC$4-$G188)&lt;(7+$B188),(AC$4-$G188)&gt;1),AB188,0))))</f>
        <v>0</v>
      </c>
      <c r="AD188" s="233">
        <f>IF(AD$4=$G188+$B188,SUMIFS(INDEX('ABP REC Calc'!$G$75:$AB$138,,MATCH($I188,'ABP REC Calc'!$G$74:$AB$74,0)),'ABP REC Calc'!$C$75:$C$138,'ABP REC Spend'!$E188,'ABP REC Calc'!$B$75:$B$138,'ABP REC Spend'!$F188)*$D188,
IF(AND(AC188&gt;0,(AD$4-$G188)=(1+$B188)),((AC188/$D188)-AC188)/$C188,
(IF(AND((AD$4-$G188)&lt;(7+$B188),(AD$4-$G188)&gt;1),AC188,0))))</f>
        <v>0</v>
      </c>
      <c r="AE188" s="233">
        <f>IF(AE$4=$G188+$B188,SUMIFS(INDEX('ABP REC Calc'!$G$75:$AB$138,,MATCH($I188,'ABP REC Calc'!$G$74:$AB$74,0)),'ABP REC Calc'!$C$75:$C$138,'ABP REC Spend'!$E188,'ABP REC Calc'!$B$75:$B$138,'ABP REC Spend'!$F188)*$D188,
IF(AND(AD188&gt;0,(AE$4-$G188)=(1+$B188)),((AD188/$D188)-AD188)/$C188,
(IF(AND((AE$4-$G188)&lt;(7+$B188),(AE$4-$G188)&gt;1),AD188,0))))</f>
        <v>0</v>
      </c>
      <c r="AF188" s="233">
        <f>IF(AF$4=$G188+$B188,SUMIFS(INDEX('ABP REC Calc'!$G$75:$AB$138,,MATCH($I188,'ABP REC Calc'!$G$74:$AB$74,0)),'ABP REC Calc'!$C$75:$C$138,'ABP REC Spend'!$E188,'ABP REC Calc'!$B$75:$B$138,'ABP REC Spend'!$F188)*$D188,
IF(AND(AE188&gt;0,(AF$4-$G188)=(1+$B188)),((AE188/$D188)-AE188)/$C188,
(IF(AND((AF$4-$G188)&lt;(7+$B188),(AF$4-$G188)&gt;1),AE188,0))))</f>
        <v>0</v>
      </c>
      <c r="AG188" s="233">
        <f>IF(AG$4=$G188+$B188,SUMIFS(INDEX('ABP REC Calc'!$G$75:$AB$138,,MATCH($I188,'ABP REC Calc'!$G$74:$AB$74,0)),'ABP REC Calc'!$C$75:$C$138,'ABP REC Spend'!$E188,'ABP REC Calc'!$B$75:$B$138,'ABP REC Spend'!$F188)*$D188,
IF(AND(AF188&gt;0,(AG$4-$G188)=(1+$B188)),((AF188/$D188)-AF188)/$C188,
(IF(AND((AG$4-$G188)&lt;(7+$B188),(AG$4-$G188)&gt;1),AF188,0))))</f>
        <v>0</v>
      </c>
      <c r="AH188" s="233">
        <f>IF(AH$4=$G188+$B188,SUMIFS(INDEX('ABP REC Calc'!$G$75:$AB$138,,MATCH($I188,'ABP REC Calc'!$G$74:$AB$74,0)),'ABP REC Calc'!$C$75:$C$138,'ABP REC Spend'!$E188,'ABP REC Calc'!$B$75:$B$138,'ABP REC Spend'!$F188)*$D188,
IF(AND(AG188&gt;0,(AH$4-$G188)=(1+$B188)),((AG188/$D188)-AG188)/$C188,
(IF(AND((AH$4-$G188)&lt;(7+$B188),(AH$4-$G188)&gt;1),AG188,0))))</f>
        <v>0</v>
      </c>
    </row>
    <row r="189" spans="2:34" ht="14.75" customHeight="1" x14ac:dyDescent="0.25">
      <c r="B189" s="332" cm="1">
        <f t="array" ref="B189">INDEX(Inputs_ByYear!$D$78:$D$83, MATCH('ABP REC Spend'!$E189, Inputs_ByYear!$B$78:$B$83,0),)</f>
        <v>1</v>
      </c>
      <c r="C189" s="332" cm="1">
        <f t="array" ref="C189">INDEX(Inputs_ByYear!$D$60:$D$65, MATCH('ABP REC Spend'!$E189,Inputs_ByYear!$B$60:$B$65,0),)</f>
        <v>6</v>
      </c>
      <c r="D189" s="332" cm="1">
        <f t="array" ref="D189">INDEX(Inputs_ByYear!$D$69:$D$74, MATCH('ABP REC Spend'!$E189, Inputs_ByYear!$B$69:$B$74,0),)</f>
        <v>0.15</v>
      </c>
      <c r="E189" s="222" t="s">
        <v>237</v>
      </c>
      <c r="F189" s="219" t="s">
        <v>258</v>
      </c>
      <c r="G189" s="219">
        <f t="shared" si="9"/>
        <v>2027</v>
      </c>
      <c r="H189" s="219"/>
      <c r="I189" s="227" t="s">
        <v>25</v>
      </c>
      <c r="J189" s="234">
        <v>0</v>
      </c>
      <c r="K189" s="233">
        <f>IF(K$4=$G189+$B189,SUMIFS(INDEX('ABP REC Calc'!$G$75:$AB$138,,MATCH($I189,'ABP REC Calc'!$G$74:$AB$74,0)),'ABP REC Calc'!$C$75:$C$138,'ABP REC Spend'!$E189,'ABP REC Calc'!$B$75:$B$138,'ABP REC Spend'!$F189)*$D189,
IF(AND(J189&gt;0,(K$4-$G189)=(1+$B189)),((J189/$D189)-J189)/$C189,
(IF(AND((K$4-$G189)&lt;(7+$B189),(K$4-$G189)&gt;1),J189,0))))</f>
        <v>0</v>
      </c>
      <c r="L189" s="233">
        <f>IF(L$4=$G189+$B189,SUMIFS(INDEX('ABP REC Calc'!$G$75:$AB$138,,MATCH($I189,'ABP REC Calc'!$G$74:$AB$74,0)),'ABP REC Calc'!$C$75:$C$138,'ABP REC Spend'!$E189,'ABP REC Calc'!$B$75:$B$138,'ABP REC Spend'!$F189)*$D189,
IF(AND(K189&gt;0,(L$4-$G189)=(1+$B189)),((K189/$D189)-K189)/$C189,
(IF(AND((L$4-$G189)&lt;(7+$B189),(L$4-$G189)&gt;1),K189,0))))</f>
        <v>0</v>
      </c>
      <c r="M189" s="233">
        <f>IF(M$4=$G189+$B189,SUMIFS(INDEX('ABP REC Calc'!$G$75:$AB$138,,MATCH($I189,'ABP REC Calc'!$G$74:$AB$74,0)),'ABP REC Calc'!$C$75:$C$138,'ABP REC Spend'!$E189,'ABP REC Calc'!$B$75:$B$138,'ABP REC Spend'!$F189)*$D189,
IF(AND(L189&gt;0,(M$4-$G189)=(1+$B189)),((L189/$D189)-L189)/$C189,
(IF(AND((M$4-$G189)&lt;(7+$B189),(M$4-$G189)&gt;1),L189,0))))</f>
        <v>0</v>
      </c>
      <c r="N189" s="233">
        <f>IF(N$4=$G189+$B189,SUMIFS(INDEX('ABP REC Calc'!$G$75:$AB$138,,MATCH($I189,'ABP REC Calc'!$G$74:$AB$74,0)),'ABP REC Calc'!$C$75:$C$138,'ABP REC Spend'!$E189,'ABP REC Calc'!$B$75:$B$138,'ABP REC Spend'!$F189)*$D189,
IF(AND(M189&gt;0,(N$4-$G189)=(1+$B189)),((M189/$D189)-M189)/$C189,
(IF(AND((N$4-$G189)&lt;(7+$B189),(N$4-$G189)&gt;1),M189,0))))</f>
        <v>11079230.407326216</v>
      </c>
      <c r="O189" s="233">
        <f>IF(O$4=$G189+$B189,SUMIFS(INDEX('ABP REC Calc'!$G$75:$AB$138,,MATCH($I189,'ABP REC Calc'!$G$74:$AB$74,0)),'ABP REC Calc'!$C$75:$C$138,'ABP REC Spend'!$E189,'ABP REC Calc'!$B$75:$B$138,'ABP REC Spend'!$F189)*$D189,
IF(AND(N189&gt;0,(O$4-$G189)=(1+$B189)),((N189/$D189)-N189)/$C189,
(IF(AND((O$4-$G189)&lt;(7+$B189),(O$4-$G189)&gt;1),N189,0))))</f>
        <v>10463717.606919205</v>
      </c>
      <c r="P189" s="233">
        <f>IF(P$4=$G189+$B189,SUMIFS(INDEX('ABP REC Calc'!$G$75:$AB$138,,MATCH($I189,'ABP REC Calc'!$G$74:$AB$74,0)),'ABP REC Calc'!$C$75:$C$138,'ABP REC Spend'!$E189,'ABP REC Calc'!$B$75:$B$138,'ABP REC Spend'!$F189)*$D189,
IF(AND(O189&gt;0,(P$4-$G189)=(1+$B189)),((O189/$D189)-O189)/$C189,
(IF(AND((P$4-$G189)&lt;(7+$B189),(P$4-$G189)&gt;1),O189,0))))</f>
        <v>10463717.606919205</v>
      </c>
      <c r="Q189" s="233">
        <f>IF(Q$4=$G189+$B189,SUMIFS(INDEX('ABP REC Calc'!$G$75:$AB$138,,MATCH($I189,'ABP REC Calc'!$G$74:$AB$74,0)),'ABP REC Calc'!$C$75:$C$138,'ABP REC Spend'!$E189,'ABP REC Calc'!$B$75:$B$138,'ABP REC Spend'!$F189)*$D189,
IF(AND(P189&gt;0,(Q$4-$G189)=(1+$B189)),((P189/$D189)-P189)/$C189,
(IF(AND((Q$4-$G189)&lt;(7+$B189),(Q$4-$G189)&gt;1),P189,0))))</f>
        <v>10463717.606919205</v>
      </c>
      <c r="R189" s="233">
        <f>IF(R$4=$G189+$B189,SUMIFS(INDEX('ABP REC Calc'!$G$75:$AB$138,,MATCH($I189,'ABP REC Calc'!$G$74:$AB$74,0)),'ABP REC Calc'!$C$75:$C$138,'ABP REC Spend'!$E189,'ABP REC Calc'!$B$75:$B$138,'ABP REC Spend'!$F189)*$D189,
IF(AND(Q189&gt;0,(R$4-$G189)=(1+$B189)),((Q189/$D189)-Q189)/$C189,
(IF(AND((R$4-$G189)&lt;(7+$B189),(R$4-$G189)&gt;1),Q189,0))))</f>
        <v>10463717.606919205</v>
      </c>
      <c r="S189" s="233">
        <f>IF(S$4=$G189+$B189,SUMIFS(INDEX('ABP REC Calc'!$G$75:$AB$138,,MATCH($I189,'ABP REC Calc'!$G$74:$AB$74,0)),'ABP REC Calc'!$C$75:$C$138,'ABP REC Spend'!$E189,'ABP REC Calc'!$B$75:$B$138,'ABP REC Spend'!$F189)*$D189,
IF(AND(R189&gt;0,(S$4-$G189)=(1+$B189)),((R189/$D189)-R189)/$C189,
(IF(AND((S$4-$G189)&lt;(7+$B189),(S$4-$G189)&gt;1),R189,0))))</f>
        <v>10463717.606919205</v>
      </c>
      <c r="T189" s="233">
        <f>IF(T$4=$G189+$B189,SUMIFS(INDEX('ABP REC Calc'!$G$75:$AB$138,,MATCH($I189,'ABP REC Calc'!$G$74:$AB$74,0)),'ABP REC Calc'!$C$75:$C$138,'ABP REC Spend'!$E189,'ABP REC Calc'!$B$75:$B$138,'ABP REC Spend'!$F189)*$D189,
IF(AND(S189&gt;0,(T$4-$G189)=(1+$B189)),((S189/$D189)-S189)/$C189,
(IF(AND((T$4-$G189)&lt;(7+$B189),(T$4-$G189)&gt;1),S189,0))))</f>
        <v>10463717.606919205</v>
      </c>
      <c r="U189" s="233">
        <f>IF(U$4=$G189+$B189,SUMIFS(INDEX('ABP REC Calc'!$G$75:$AB$138,,MATCH($I189,'ABP REC Calc'!$G$74:$AB$74,0)),'ABP REC Calc'!$C$75:$C$138,'ABP REC Spend'!$E189,'ABP REC Calc'!$B$75:$B$138,'ABP REC Spend'!$F189)*$D189,
IF(AND(T189&gt;0,(U$4-$G189)=(1+$B189)),((T189/$D189)-T189)/$C189,
(IF(AND((U$4-$G189)&lt;(7+$B189),(U$4-$G189)&gt;1),T189,0))))</f>
        <v>0</v>
      </c>
      <c r="V189" s="233">
        <f>IF(V$4=$G189+$B189,SUMIFS(INDEX('ABP REC Calc'!$G$75:$AB$138,,MATCH($I189,'ABP REC Calc'!$G$74:$AB$74,0)),'ABP REC Calc'!$C$75:$C$138,'ABP REC Spend'!$E189,'ABP REC Calc'!$B$75:$B$138,'ABP REC Spend'!$F189)*$D189,
IF(AND(U189&gt;0,(V$4-$G189)=(1+$B189)),((U189/$D189)-U189)/$C189,
(IF(AND((V$4-$G189)&lt;(7+$B189),(V$4-$G189)&gt;1),U189,0))))</f>
        <v>0</v>
      </c>
      <c r="W189" s="233">
        <f>IF(W$4=$G189+$B189,SUMIFS(INDEX('ABP REC Calc'!$G$75:$AB$138,,MATCH($I189,'ABP REC Calc'!$G$74:$AB$74,0)),'ABP REC Calc'!$C$75:$C$138,'ABP REC Spend'!$E189,'ABP REC Calc'!$B$75:$B$138,'ABP REC Spend'!$F189)*$D189,
IF(AND(V189&gt;0,(W$4-$G189)=(1+$B189)),((V189/$D189)-V189)/$C189,
(IF(AND((W$4-$G189)&lt;(7+$B189),(W$4-$G189)&gt;1),V189,0))))</f>
        <v>0</v>
      </c>
      <c r="X189" s="233">
        <f>IF(X$4=$G189+$B189,SUMIFS(INDEX('ABP REC Calc'!$G$75:$AB$138,,MATCH($I189,'ABP REC Calc'!$G$74:$AB$74,0)),'ABP REC Calc'!$C$75:$C$138,'ABP REC Spend'!$E189,'ABP REC Calc'!$B$75:$B$138,'ABP REC Spend'!$F189)*$D189,
IF(AND(W189&gt;0,(X$4-$G189)=(1+$B189)),((W189/$D189)-W189)/$C189,
(IF(AND((X$4-$G189)&lt;(7+$B189),(X$4-$G189)&gt;1),W189,0))))</f>
        <v>0</v>
      </c>
      <c r="Y189" s="233">
        <f>IF(Y$4=$G189+$B189,SUMIFS(INDEX('ABP REC Calc'!$G$75:$AB$138,,MATCH($I189,'ABP REC Calc'!$G$74:$AB$74,0)),'ABP REC Calc'!$C$75:$C$138,'ABP REC Spend'!$E189,'ABP REC Calc'!$B$75:$B$138,'ABP REC Spend'!$F189)*$D189,
IF(AND(X189&gt;0,(Y$4-$G189)=(1+$B189)),((X189/$D189)-X189)/$C189,
(IF(AND((Y$4-$G189)&lt;(7+$B189),(Y$4-$G189)&gt;1),X189,0))))</f>
        <v>0</v>
      </c>
      <c r="Z189" s="233">
        <f>IF(Z$4=$G189+$B189,SUMIFS(INDEX('ABP REC Calc'!$G$75:$AB$138,,MATCH($I189,'ABP REC Calc'!$G$74:$AB$74,0)),'ABP REC Calc'!$C$75:$C$138,'ABP REC Spend'!$E189,'ABP REC Calc'!$B$75:$B$138,'ABP REC Spend'!$F189)*$D189,
IF(AND(Y189&gt;0,(Z$4-$G189)=(1+$B189)),((Y189/$D189)-Y189)/$C189,
(IF(AND((Z$4-$G189)&lt;(7+$B189),(Z$4-$G189)&gt;1),Y189,0))))</f>
        <v>0</v>
      </c>
      <c r="AA189" s="233">
        <f>IF(AA$4=$G189+$B189,SUMIFS(INDEX('ABP REC Calc'!$G$75:$AB$138,,MATCH($I189,'ABP REC Calc'!$G$74:$AB$74,0)),'ABP REC Calc'!$C$75:$C$138,'ABP REC Spend'!$E189,'ABP REC Calc'!$B$75:$B$138,'ABP REC Spend'!$F189)*$D189,
IF(AND(Z189&gt;0,(AA$4-$G189)=(1+$B189)),((Z189/$D189)-Z189)/$C189,
(IF(AND((AA$4-$G189)&lt;(7+$B189),(AA$4-$G189)&gt;1),Z189,0))))</f>
        <v>0</v>
      </c>
      <c r="AB189" s="233">
        <f>IF(AB$4=$G189+$B189,SUMIFS(INDEX('ABP REC Calc'!$G$75:$AB$138,,MATCH($I189,'ABP REC Calc'!$G$74:$AB$74,0)),'ABP REC Calc'!$C$75:$C$138,'ABP REC Spend'!$E189,'ABP REC Calc'!$B$75:$B$138,'ABP REC Spend'!$F189)*$D189,
IF(AND(AA189&gt;0,(AB$4-$G189)=(1+$B189)),((AA189/$D189)-AA189)/$C189,
(IF(AND((AB$4-$G189)&lt;(7+$B189),(AB$4-$G189)&gt;1),AA189,0))))</f>
        <v>0</v>
      </c>
      <c r="AC189" s="233">
        <f>IF(AC$4=$G189+$B189,SUMIFS(INDEX('ABP REC Calc'!$G$75:$AB$138,,MATCH($I189,'ABP REC Calc'!$G$74:$AB$74,0)),'ABP REC Calc'!$C$75:$C$138,'ABP REC Spend'!$E189,'ABP REC Calc'!$B$75:$B$138,'ABP REC Spend'!$F189)*$D189,
IF(AND(AB189&gt;0,(AC$4-$G189)=(1+$B189)),((AB189/$D189)-AB189)/$C189,
(IF(AND((AC$4-$G189)&lt;(7+$B189),(AC$4-$G189)&gt;1),AB189,0))))</f>
        <v>0</v>
      </c>
      <c r="AD189" s="233">
        <f>IF(AD$4=$G189+$B189,SUMIFS(INDEX('ABP REC Calc'!$G$75:$AB$138,,MATCH($I189,'ABP REC Calc'!$G$74:$AB$74,0)),'ABP REC Calc'!$C$75:$C$138,'ABP REC Spend'!$E189,'ABP REC Calc'!$B$75:$B$138,'ABP REC Spend'!$F189)*$D189,
IF(AND(AC189&gt;0,(AD$4-$G189)=(1+$B189)),((AC189/$D189)-AC189)/$C189,
(IF(AND((AD$4-$G189)&lt;(7+$B189),(AD$4-$G189)&gt;1),AC189,0))))</f>
        <v>0</v>
      </c>
      <c r="AE189" s="233">
        <f>IF(AE$4=$G189+$B189,SUMIFS(INDEX('ABP REC Calc'!$G$75:$AB$138,,MATCH($I189,'ABP REC Calc'!$G$74:$AB$74,0)),'ABP REC Calc'!$C$75:$C$138,'ABP REC Spend'!$E189,'ABP REC Calc'!$B$75:$B$138,'ABP REC Spend'!$F189)*$D189,
IF(AND(AD189&gt;0,(AE$4-$G189)=(1+$B189)),((AD189/$D189)-AD189)/$C189,
(IF(AND((AE$4-$G189)&lt;(7+$B189),(AE$4-$G189)&gt;1),AD189,0))))</f>
        <v>0</v>
      </c>
      <c r="AF189" s="233">
        <f>IF(AF$4=$G189+$B189,SUMIFS(INDEX('ABP REC Calc'!$G$75:$AB$138,,MATCH($I189,'ABP REC Calc'!$G$74:$AB$74,0)),'ABP REC Calc'!$C$75:$C$138,'ABP REC Spend'!$E189,'ABP REC Calc'!$B$75:$B$138,'ABP REC Spend'!$F189)*$D189,
IF(AND(AE189&gt;0,(AF$4-$G189)=(1+$B189)),((AE189/$D189)-AE189)/$C189,
(IF(AND((AF$4-$G189)&lt;(7+$B189),(AF$4-$G189)&gt;1),AE189,0))))</f>
        <v>0</v>
      </c>
      <c r="AG189" s="233">
        <f>IF(AG$4=$G189+$B189,SUMIFS(INDEX('ABP REC Calc'!$G$75:$AB$138,,MATCH($I189,'ABP REC Calc'!$G$74:$AB$74,0)),'ABP REC Calc'!$C$75:$C$138,'ABP REC Spend'!$E189,'ABP REC Calc'!$B$75:$B$138,'ABP REC Spend'!$F189)*$D189,
IF(AND(AF189&gt;0,(AG$4-$G189)=(1+$B189)),((AF189/$D189)-AF189)/$C189,
(IF(AND((AG$4-$G189)&lt;(7+$B189),(AG$4-$G189)&gt;1),AF189,0))))</f>
        <v>0</v>
      </c>
      <c r="AH189" s="233">
        <f>IF(AH$4=$G189+$B189,SUMIFS(INDEX('ABP REC Calc'!$G$75:$AB$138,,MATCH($I189,'ABP REC Calc'!$G$74:$AB$74,0)),'ABP REC Calc'!$C$75:$C$138,'ABP REC Spend'!$E189,'ABP REC Calc'!$B$75:$B$138,'ABP REC Spend'!$F189)*$D189,
IF(AND(AG189&gt;0,(AH$4-$G189)=(1+$B189)),((AG189/$D189)-AG189)/$C189,
(IF(AND((AH$4-$G189)&lt;(7+$B189),(AH$4-$G189)&gt;1),AG189,0))))</f>
        <v>0</v>
      </c>
    </row>
    <row r="190" spans="2:34" ht="14.75" customHeight="1" x14ac:dyDescent="0.25">
      <c r="B190" s="332" cm="1">
        <f t="array" ref="B190">INDEX(Inputs_ByYear!$D$78:$D$83, MATCH('ABP REC Spend'!$E190, Inputs_ByYear!$B$78:$B$83,0),)</f>
        <v>1</v>
      </c>
      <c r="C190" s="332" cm="1">
        <f t="array" ref="C190">INDEX(Inputs_ByYear!$D$60:$D$65, MATCH('ABP REC Spend'!$E190,Inputs_ByYear!$B$60:$B$65,0),)</f>
        <v>6</v>
      </c>
      <c r="D190" s="332" cm="1">
        <f t="array" ref="D190">INDEX(Inputs_ByYear!$D$69:$D$74, MATCH('ABP REC Spend'!$E190, Inputs_ByYear!$B$69:$B$74,0),)</f>
        <v>0.15</v>
      </c>
      <c r="E190" s="222" t="s">
        <v>237</v>
      </c>
      <c r="F190" s="219" t="s">
        <v>258</v>
      </c>
      <c r="G190" s="219">
        <f t="shared" si="9"/>
        <v>2028</v>
      </c>
      <c r="H190" s="219"/>
      <c r="I190" s="227" t="s">
        <v>26</v>
      </c>
      <c r="J190" s="234">
        <v>0</v>
      </c>
      <c r="K190" s="233">
        <f>IF(K$4=$G190+$B190,SUMIFS(INDEX('ABP REC Calc'!$G$75:$AB$138,,MATCH($I190,'ABP REC Calc'!$G$74:$AB$74,0)),'ABP REC Calc'!$C$75:$C$138,'ABP REC Spend'!$E190,'ABP REC Calc'!$B$75:$B$138,'ABP REC Spend'!$F190)*$D190,
IF(AND(J190&gt;0,(K$4-$G190)=(1+$B190)),((J190/$D190)-J190)/$C190,
(IF(AND((K$4-$G190)&lt;(7+$B190),(K$4-$G190)&gt;1),J190,0))))</f>
        <v>0</v>
      </c>
      <c r="L190" s="233">
        <f>IF(L$4=$G190+$B190,SUMIFS(INDEX('ABP REC Calc'!$G$75:$AB$138,,MATCH($I190,'ABP REC Calc'!$G$74:$AB$74,0)),'ABP REC Calc'!$C$75:$C$138,'ABP REC Spend'!$E190,'ABP REC Calc'!$B$75:$B$138,'ABP REC Spend'!$F190)*$D190,
IF(AND(K190&gt;0,(L$4-$G190)=(1+$B190)),((K190/$D190)-K190)/$C190,
(IF(AND((L$4-$G190)&lt;(7+$B190),(L$4-$G190)&gt;1),K190,0))))</f>
        <v>0</v>
      </c>
      <c r="M190" s="233">
        <f>IF(M$4=$G190+$B190,SUMIFS(INDEX('ABP REC Calc'!$G$75:$AB$138,,MATCH($I190,'ABP REC Calc'!$G$74:$AB$74,0)),'ABP REC Calc'!$C$75:$C$138,'ABP REC Spend'!$E190,'ABP REC Calc'!$B$75:$B$138,'ABP REC Spend'!$F190)*$D190,
IF(AND(L190&gt;0,(M$4-$G190)=(1+$B190)),((L190/$D190)-L190)/$C190,
(IF(AND((M$4-$G190)&lt;(7+$B190),(M$4-$G190)&gt;1),L190,0))))</f>
        <v>0</v>
      </c>
      <c r="N190" s="233">
        <f>IF(N$4=$G190+$B190,SUMIFS(INDEX('ABP REC Calc'!$G$75:$AB$138,,MATCH($I190,'ABP REC Calc'!$G$74:$AB$74,0)),'ABP REC Calc'!$C$75:$C$138,'ABP REC Spend'!$E190,'ABP REC Calc'!$B$75:$B$138,'ABP REC Spend'!$F190)*$D190,
IF(AND(M190&gt;0,(N$4-$G190)=(1+$B190)),((M190/$D190)-M190)/$C190,
(IF(AND((N$4-$G190)&lt;(7+$B190),(N$4-$G190)&gt;1),M190,0))))</f>
        <v>0</v>
      </c>
      <c r="O190" s="233">
        <f>IF(O$4=$G190+$B190,SUMIFS(INDEX('ABP REC Calc'!$G$75:$AB$138,,MATCH($I190,'ABP REC Calc'!$G$74:$AB$74,0)),'ABP REC Calc'!$C$75:$C$138,'ABP REC Spend'!$E190,'ABP REC Calc'!$B$75:$B$138,'ABP REC Spend'!$F190)*$D190,
IF(AND(N190&gt;0,(O$4-$G190)=(1+$B190)),((N190/$D190)-N190)/$C190,
(IF(AND((O$4-$G190)&lt;(7+$B190),(O$4-$G190)&gt;1),N190,0))))</f>
        <v>10968438.103252955</v>
      </c>
      <c r="P190" s="233">
        <f>IF(P$4=$G190+$B190,SUMIFS(INDEX('ABP REC Calc'!$G$75:$AB$138,,MATCH($I190,'ABP REC Calc'!$G$74:$AB$74,0)),'ABP REC Calc'!$C$75:$C$138,'ABP REC Spend'!$E190,'ABP REC Calc'!$B$75:$B$138,'ABP REC Spend'!$F190)*$D190,
IF(AND(O190&gt;0,(P$4-$G190)=(1+$B190)),((O190/$D190)-O190)/$C190,
(IF(AND((P$4-$G190)&lt;(7+$B190),(P$4-$G190)&gt;1),O190,0))))</f>
        <v>10359080.430850012</v>
      </c>
      <c r="Q190" s="233">
        <f>IF(Q$4=$G190+$B190,SUMIFS(INDEX('ABP REC Calc'!$G$75:$AB$138,,MATCH($I190,'ABP REC Calc'!$G$74:$AB$74,0)),'ABP REC Calc'!$C$75:$C$138,'ABP REC Spend'!$E190,'ABP REC Calc'!$B$75:$B$138,'ABP REC Spend'!$F190)*$D190,
IF(AND(P190&gt;0,(Q$4-$G190)=(1+$B190)),((P190/$D190)-P190)/$C190,
(IF(AND((Q$4-$G190)&lt;(7+$B190),(Q$4-$G190)&gt;1),P190,0))))</f>
        <v>10359080.430850012</v>
      </c>
      <c r="R190" s="233">
        <f>IF(R$4=$G190+$B190,SUMIFS(INDEX('ABP REC Calc'!$G$75:$AB$138,,MATCH($I190,'ABP REC Calc'!$G$74:$AB$74,0)),'ABP REC Calc'!$C$75:$C$138,'ABP REC Spend'!$E190,'ABP REC Calc'!$B$75:$B$138,'ABP REC Spend'!$F190)*$D190,
IF(AND(Q190&gt;0,(R$4-$G190)=(1+$B190)),((Q190/$D190)-Q190)/$C190,
(IF(AND((R$4-$G190)&lt;(7+$B190),(R$4-$G190)&gt;1),Q190,0))))</f>
        <v>10359080.430850012</v>
      </c>
      <c r="S190" s="233">
        <f>IF(S$4=$G190+$B190,SUMIFS(INDEX('ABP REC Calc'!$G$75:$AB$138,,MATCH($I190,'ABP REC Calc'!$G$74:$AB$74,0)),'ABP REC Calc'!$C$75:$C$138,'ABP REC Spend'!$E190,'ABP REC Calc'!$B$75:$B$138,'ABP REC Spend'!$F190)*$D190,
IF(AND(R190&gt;0,(S$4-$G190)=(1+$B190)),((R190/$D190)-R190)/$C190,
(IF(AND((S$4-$G190)&lt;(7+$B190),(S$4-$G190)&gt;1),R190,0))))</f>
        <v>10359080.430850012</v>
      </c>
      <c r="T190" s="233">
        <f>IF(T$4=$G190+$B190,SUMIFS(INDEX('ABP REC Calc'!$G$75:$AB$138,,MATCH($I190,'ABP REC Calc'!$G$74:$AB$74,0)),'ABP REC Calc'!$C$75:$C$138,'ABP REC Spend'!$E190,'ABP REC Calc'!$B$75:$B$138,'ABP REC Spend'!$F190)*$D190,
IF(AND(S190&gt;0,(T$4-$G190)=(1+$B190)),((S190/$D190)-S190)/$C190,
(IF(AND((T$4-$G190)&lt;(7+$B190),(T$4-$G190)&gt;1),S190,0))))</f>
        <v>10359080.430850012</v>
      </c>
      <c r="U190" s="233">
        <f>IF(U$4=$G190+$B190,SUMIFS(INDEX('ABP REC Calc'!$G$75:$AB$138,,MATCH($I190,'ABP REC Calc'!$G$74:$AB$74,0)),'ABP REC Calc'!$C$75:$C$138,'ABP REC Spend'!$E190,'ABP REC Calc'!$B$75:$B$138,'ABP REC Spend'!$F190)*$D190,
IF(AND(T190&gt;0,(U$4-$G190)=(1+$B190)),((T190/$D190)-T190)/$C190,
(IF(AND((U$4-$G190)&lt;(7+$B190),(U$4-$G190)&gt;1),T190,0))))</f>
        <v>10359080.430850012</v>
      </c>
      <c r="V190" s="233">
        <f>IF(V$4=$G190+$B190,SUMIFS(INDEX('ABP REC Calc'!$G$75:$AB$138,,MATCH($I190,'ABP REC Calc'!$G$74:$AB$74,0)),'ABP REC Calc'!$C$75:$C$138,'ABP REC Spend'!$E190,'ABP REC Calc'!$B$75:$B$138,'ABP REC Spend'!$F190)*$D190,
IF(AND(U190&gt;0,(V$4-$G190)=(1+$B190)),((U190/$D190)-U190)/$C190,
(IF(AND((V$4-$G190)&lt;(7+$B190),(V$4-$G190)&gt;1),U190,0))))</f>
        <v>0</v>
      </c>
      <c r="W190" s="233">
        <f>IF(W$4=$G190+$B190,SUMIFS(INDEX('ABP REC Calc'!$G$75:$AB$138,,MATCH($I190,'ABP REC Calc'!$G$74:$AB$74,0)),'ABP REC Calc'!$C$75:$C$138,'ABP REC Spend'!$E190,'ABP REC Calc'!$B$75:$B$138,'ABP REC Spend'!$F190)*$D190,
IF(AND(V190&gt;0,(W$4-$G190)=(1+$B190)),((V190/$D190)-V190)/$C190,
(IF(AND((W$4-$G190)&lt;(7+$B190),(W$4-$G190)&gt;1),V190,0))))</f>
        <v>0</v>
      </c>
      <c r="X190" s="233">
        <f>IF(X$4=$G190+$B190,SUMIFS(INDEX('ABP REC Calc'!$G$75:$AB$138,,MATCH($I190,'ABP REC Calc'!$G$74:$AB$74,0)),'ABP REC Calc'!$C$75:$C$138,'ABP REC Spend'!$E190,'ABP REC Calc'!$B$75:$B$138,'ABP REC Spend'!$F190)*$D190,
IF(AND(W190&gt;0,(X$4-$G190)=(1+$B190)),((W190/$D190)-W190)/$C190,
(IF(AND((X$4-$G190)&lt;(7+$B190),(X$4-$G190)&gt;1),W190,0))))</f>
        <v>0</v>
      </c>
      <c r="Y190" s="233">
        <f>IF(Y$4=$G190+$B190,SUMIFS(INDEX('ABP REC Calc'!$G$75:$AB$138,,MATCH($I190,'ABP REC Calc'!$G$74:$AB$74,0)),'ABP REC Calc'!$C$75:$C$138,'ABP REC Spend'!$E190,'ABP REC Calc'!$B$75:$B$138,'ABP REC Spend'!$F190)*$D190,
IF(AND(X190&gt;0,(Y$4-$G190)=(1+$B190)),((X190/$D190)-X190)/$C190,
(IF(AND((Y$4-$G190)&lt;(7+$B190),(Y$4-$G190)&gt;1),X190,0))))</f>
        <v>0</v>
      </c>
      <c r="Z190" s="233">
        <f>IF(Z$4=$G190+$B190,SUMIFS(INDEX('ABP REC Calc'!$G$75:$AB$138,,MATCH($I190,'ABP REC Calc'!$G$74:$AB$74,0)),'ABP REC Calc'!$C$75:$C$138,'ABP REC Spend'!$E190,'ABP REC Calc'!$B$75:$B$138,'ABP REC Spend'!$F190)*$D190,
IF(AND(Y190&gt;0,(Z$4-$G190)=(1+$B190)),((Y190/$D190)-Y190)/$C190,
(IF(AND((Z$4-$G190)&lt;(7+$B190),(Z$4-$G190)&gt;1),Y190,0))))</f>
        <v>0</v>
      </c>
      <c r="AA190" s="233">
        <f>IF(AA$4=$G190+$B190,SUMIFS(INDEX('ABP REC Calc'!$G$75:$AB$138,,MATCH($I190,'ABP REC Calc'!$G$74:$AB$74,0)),'ABP REC Calc'!$C$75:$C$138,'ABP REC Spend'!$E190,'ABP REC Calc'!$B$75:$B$138,'ABP REC Spend'!$F190)*$D190,
IF(AND(Z190&gt;0,(AA$4-$G190)=(1+$B190)),((Z190/$D190)-Z190)/$C190,
(IF(AND((AA$4-$G190)&lt;(7+$B190),(AA$4-$G190)&gt;1),Z190,0))))</f>
        <v>0</v>
      </c>
      <c r="AB190" s="233">
        <f>IF(AB$4=$G190+$B190,SUMIFS(INDEX('ABP REC Calc'!$G$75:$AB$138,,MATCH($I190,'ABP REC Calc'!$G$74:$AB$74,0)),'ABP REC Calc'!$C$75:$C$138,'ABP REC Spend'!$E190,'ABP REC Calc'!$B$75:$B$138,'ABP REC Spend'!$F190)*$D190,
IF(AND(AA190&gt;0,(AB$4-$G190)=(1+$B190)),((AA190/$D190)-AA190)/$C190,
(IF(AND((AB$4-$G190)&lt;(7+$B190),(AB$4-$G190)&gt;1),AA190,0))))</f>
        <v>0</v>
      </c>
      <c r="AC190" s="233">
        <f>IF(AC$4=$G190+$B190,SUMIFS(INDEX('ABP REC Calc'!$G$75:$AB$138,,MATCH($I190,'ABP REC Calc'!$G$74:$AB$74,0)),'ABP REC Calc'!$C$75:$C$138,'ABP REC Spend'!$E190,'ABP REC Calc'!$B$75:$B$138,'ABP REC Spend'!$F190)*$D190,
IF(AND(AB190&gt;0,(AC$4-$G190)=(1+$B190)),((AB190/$D190)-AB190)/$C190,
(IF(AND((AC$4-$G190)&lt;(7+$B190),(AC$4-$G190)&gt;1),AB190,0))))</f>
        <v>0</v>
      </c>
      <c r="AD190" s="233">
        <f>IF(AD$4=$G190+$B190,SUMIFS(INDEX('ABP REC Calc'!$G$75:$AB$138,,MATCH($I190,'ABP REC Calc'!$G$74:$AB$74,0)),'ABP REC Calc'!$C$75:$C$138,'ABP REC Spend'!$E190,'ABP REC Calc'!$B$75:$B$138,'ABP REC Spend'!$F190)*$D190,
IF(AND(AC190&gt;0,(AD$4-$G190)=(1+$B190)),((AC190/$D190)-AC190)/$C190,
(IF(AND((AD$4-$G190)&lt;(7+$B190),(AD$4-$G190)&gt;1),AC190,0))))</f>
        <v>0</v>
      </c>
      <c r="AE190" s="233">
        <f>IF(AE$4=$G190+$B190,SUMIFS(INDEX('ABP REC Calc'!$G$75:$AB$138,,MATCH($I190,'ABP REC Calc'!$G$74:$AB$74,0)),'ABP REC Calc'!$C$75:$C$138,'ABP REC Spend'!$E190,'ABP REC Calc'!$B$75:$B$138,'ABP REC Spend'!$F190)*$D190,
IF(AND(AD190&gt;0,(AE$4-$G190)=(1+$B190)),((AD190/$D190)-AD190)/$C190,
(IF(AND((AE$4-$G190)&lt;(7+$B190),(AE$4-$G190)&gt;1),AD190,0))))</f>
        <v>0</v>
      </c>
      <c r="AF190" s="233">
        <f>IF(AF$4=$G190+$B190,SUMIFS(INDEX('ABP REC Calc'!$G$75:$AB$138,,MATCH($I190,'ABP REC Calc'!$G$74:$AB$74,0)),'ABP REC Calc'!$C$75:$C$138,'ABP REC Spend'!$E190,'ABP REC Calc'!$B$75:$B$138,'ABP REC Spend'!$F190)*$D190,
IF(AND(AE190&gt;0,(AF$4-$G190)=(1+$B190)),((AE190/$D190)-AE190)/$C190,
(IF(AND((AF$4-$G190)&lt;(7+$B190),(AF$4-$G190)&gt;1),AE190,0))))</f>
        <v>0</v>
      </c>
      <c r="AG190" s="233">
        <f>IF(AG$4=$G190+$B190,SUMIFS(INDEX('ABP REC Calc'!$G$75:$AB$138,,MATCH($I190,'ABP REC Calc'!$G$74:$AB$74,0)),'ABP REC Calc'!$C$75:$C$138,'ABP REC Spend'!$E190,'ABP REC Calc'!$B$75:$B$138,'ABP REC Spend'!$F190)*$D190,
IF(AND(AF190&gt;0,(AG$4-$G190)=(1+$B190)),((AF190/$D190)-AF190)/$C190,
(IF(AND((AG$4-$G190)&lt;(7+$B190),(AG$4-$G190)&gt;1),AF190,0))))</f>
        <v>0</v>
      </c>
      <c r="AH190" s="233">
        <f>IF(AH$4=$G190+$B190,SUMIFS(INDEX('ABP REC Calc'!$G$75:$AB$138,,MATCH($I190,'ABP REC Calc'!$G$74:$AB$74,0)),'ABP REC Calc'!$C$75:$C$138,'ABP REC Spend'!$E190,'ABP REC Calc'!$B$75:$B$138,'ABP REC Spend'!$F190)*$D190,
IF(AND(AG190&gt;0,(AH$4-$G190)=(1+$B190)),((AG190/$D190)-AG190)/$C190,
(IF(AND((AH$4-$G190)&lt;(7+$B190),(AH$4-$G190)&gt;1),AG190,0))))</f>
        <v>0</v>
      </c>
    </row>
    <row r="191" spans="2:34" ht="14.75" customHeight="1" x14ac:dyDescent="0.25">
      <c r="B191" s="332" cm="1">
        <f t="array" ref="B191">INDEX(Inputs_ByYear!$D$78:$D$83, MATCH('ABP REC Spend'!$E191, Inputs_ByYear!$B$78:$B$83,0),)</f>
        <v>1</v>
      </c>
      <c r="C191" s="332" cm="1">
        <f t="array" ref="C191">INDEX(Inputs_ByYear!$D$60:$D$65, MATCH('ABP REC Spend'!$E191,Inputs_ByYear!$B$60:$B$65,0),)</f>
        <v>6</v>
      </c>
      <c r="D191" s="332" cm="1">
        <f t="array" ref="D191">INDEX(Inputs_ByYear!$D$69:$D$74, MATCH('ABP REC Spend'!$E191, Inputs_ByYear!$B$69:$B$74,0),)</f>
        <v>0.15</v>
      </c>
      <c r="E191" s="222" t="s">
        <v>237</v>
      </c>
      <c r="F191" s="219" t="s">
        <v>258</v>
      </c>
      <c r="G191" s="219">
        <f t="shared" si="9"/>
        <v>2029</v>
      </c>
      <c r="H191" s="219"/>
      <c r="I191" s="227" t="s">
        <v>27</v>
      </c>
      <c r="J191" s="234">
        <v>0</v>
      </c>
      <c r="K191" s="233">
        <f>IF(K$4=$G191+$B191,SUMIFS(INDEX('ABP REC Calc'!$G$75:$AB$138,,MATCH($I191,'ABP REC Calc'!$G$74:$AB$74,0)),'ABP REC Calc'!$C$75:$C$138,'ABP REC Spend'!$E191,'ABP REC Calc'!$B$75:$B$138,'ABP REC Spend'!$F191)*$D191,
IF(AND(J191&gt;0,(K$4-$G191)=(1+$B191)),((J191/$D191)-J191)/$C191,
(IF(AND((K$4-$G191)&lt;(7+$B191),(K$4-$G191)&gt;1),J191,0))))</f>
        <v>0</v>
      </c>
      <c r="L191" s="233">
        <f>IF(L$4=$G191+$B191,SUMIFS(INDEX('ABP REC Calc'!$G$75:$AB$138,,MATCH($I191,'ABP REC Calc'!$G$74:$AB$74,0)),'ABP REC Calc'!$C$75:$C$138,'ABP REC Spend'!$E191,'ABP REC Calc'!$B$75:$B$138,'ABP REC Spend'!$F191)*$D191,
IF(AND(K191&gt;0,(L$4-$G191)=(1+$B191)),((K191/$D191)-K191)/$C191,
(IF(AND((L$4-$G191)&lt;(7+$B191),(L$4-$G191)&gt;1),K191,0))))</f>
        <v>0</v>
      </c>
      <c r="M191" s="233">
        <f>IF(M$4=$G191+$B191,SUMIFS(INDEX('ABP REC Calc'!$G$75:$AB$138,,MATCH($I191,'ABP REC Calc'!$G$74:$AB$74,0)),'ABP REC Calc'!$C$75:$C$138,'ABP REC Spend'!$E191,'ABP REC Calc'!$B$75:$B$138,'ABP REC Spend'!$F191)*$D191,
IF(AND(L191&gt;0,(M$4-$G191)=(1+$B191)),((L191/$D191)-L191)/$C191,
(IF(AND((M$4-$G191)&lt;(7+$B191),(M$4-$G191)&gt;1),L191,0))))</f>
        <v>0</v>
      </c>
      <c r="N191" s="233">
        <f>IF(N$4=$G191+$B191,SUMIFS(INDEX('ABP REC Calc'!$G$75:$AB$138,,MATCH($I191,'ABP REC Calc'!$G$74:$AB$74,0)),'ABP REC Calc'!$C$75:$C$138,'ABP REC Spend'!$E191,'ABP REC Calc'!$B$75:$B$138,'ABP REC Spend'!$F191)*$D191,
IF(AND(M191&gt;0,(N$4-$G191)=(1+$B191)),((M191/$D191)-M191)/$C191,
(IF(AND((N$4-$G191)&lt;(7+$B191),(N$4-$G191)&gt;1),M191,0))))</f>
        <v>0</v>
      </c>
      <c r="O191" s="233">
        <f>IF(O$4=$G191+$B191,SUMIFS(INDEX('ABP REC Calc'!$G$75:$AB$138,,MATCH($I191,'ABP REC Calc'!$G$74:$AB$74,0)),'ABP REC Calc'!$C$75:$C$138,'ABP REC Spend'!$E191,'ABP REC Calc'!$B$75:$B$138,'ABP REC Spend'!$F191)*$D191,
IF(AND(N191&gt;0,(O$4-$G191)=(1+$B191)),((N191/$D191)-N191)/$C191,
(IF(AND((O$4-$G191)&lt;(7+$B191),(O$4-$G191)&gt;1),N191,0))))</f>
        <v>0</v>
      </c>
      <c r="P191" s="233">
        <f>IF(P$4=$G191+$B191,SUMIFS(INDEX('ABP REC Calc'!$G$75:$AB$138,,MATCH($I191,'ABP REC Calc'!$G$74:$AB$74,0)),'ABP REC Calc'!$C$75:$C$138,'ABP REC Spend'!$E191,'ABP REC Calc'!$B$75:$B$138,'ABP REC Spend'!$F191)*$D191,
IF(AND(O191&gt;0,(P$4-$G191)=(1+$B191)),((O191/$D191)-O191)/$C191,
(IF(AND((P$4-$G191)&lt;(7+$B191),(P$4-$G191)&gt;1),O191,0))))</f>
        <v>13030504.46666451</v>
      </c>
      <c r="Q191" s="233">
        <f>IF(Q$4=$G191+$B191,SUMIFS(INDEX('ABP REC Calc'!$G$75:$AB$138,,MATCH($I191,'ABP REC Calc'!$G$74:$AB$74,0)),'ABP REC Calc'!$C$75:$C$138,'ABP REC Spend'!$E191,'ABP REC Calc'!$B$75:$B$138,'ABP REC Spend'!$F191)*$D191,
IF(AND(P191&gt;0,(Q$4-$G191)=(1+$B191)),((P191/$D191)-P191)/$C191,
(IF(AND((Q$4-$G191)&lt;(7+$B191),(Q$4-$G191)&gt;1),P191,0))))</f>
        <v>12306587.551849814</v>
      </c>
      <c r="R191" s="233">
        <f>IF(R$4=$G191+$B191,SUMIFS(INDEX('ABP REC Calc'!$G$75:$AB$138,,MATCH($I191,'ABP REC Calc'!$G$74:$AB$74,0)),'ABP REC Calc'!$C$75:$C$138,'ABP REC Spend'!$E191,'ABP REC Calc'!$B$75:$B$138,'ABP REC Spend'!$F191)*$D191,
IF(AND(Q191&gt;0,(R$4-$G191)=(1+$B191)),((Q191/$D191)-Q191)/$C191,
(IF(AND((R$4-$G191)&lt;(7+$B191),(R$4-$G191)&gt;1),Q191,0))))</f>
        <v>12306587.551849814</v>
      </c>
      <c r="S191" s="233">
        <f>IF(S$4=$G191+$B191,SUMIFS(INDEX('ABP REC Calc'!$G$75:$AB$138,,MATCH($I191,'ABP REC Calc'!$G$74:$AB$74,0)),'ABP REC Calc'!$C$75:$C$138,'ABP REC Spend'!$E191,'ABP REC Calc'!$B$75:$B$138,'ABP REC Spend'!$F191)*$D191,
IF(AND(R191&gt;0,(S$4-$G191)=(1+$B191)),((R191/$D191)-R191)/$C191,
(IF(AND((S$4-$G191)&lt;(7+$B191),(S$4-$G191)&gt;1),R191,0))))</f>
        <v>12306587.551849814</v>
      </c>
      <c r="T191" s="233">
        <f>IF(T$4=$G191+$B191,SUMIFS(INDEX('ABP REC Calc'!$G$75:$AB$138,,MATCH($I191,'ABP REC Calc'!$G$74:$AB$74,0)),'ABP REC Calc'!$C$75:$C$138,'ABP REC Spend'!$E191,'ABP REC Calc'!$B$75:$B$138,'ABP REC Spend'!$F191)*$D191,
IF(AND(S191&gt;0,(T$4-$G191)=(1+$B191)),((S191/$D191)-S191)/$C191,
(IF(AND((T$4-$G191)&lt;(7+$B191),(T$4-$G191)&gt;1),S191,0))))</f>
        <v>12306587.551849814</v>
      </c>
      <c r="U191" s="233">
        <f>IF(U$4=$G191+$B191,SUMIFS(INDEX('ABP REC Calc'!$G$75:$AB$138,,MATCH($I191,'ABP REC Calc'!$G$74:$AB$74,0)),'ABP REC Calc'!$C$75:$C$138,'ABP REC Spend'!$E191,'ABP REC Calc'!$B$75:$B$138,'ABP REC Spend'!$F191)*$D191,
IF(AND(T191&gt;0,(U$4-$G191)=(1+$B191)),((T191/$D191)-T191)/$C191,
(IF(AND((U$4-$G191)&lt;(7+$B191),(U$4-$G191)&gt;1),T191,0))))</f>
        <v>12306587.551849814</v>
      </c>
      <c r="V191" s="233">
        <f>IF(V$4=$G191+$B191,SUMIFS(INDEX('ABP REC Calc'!$G$75:$AB$138,,MATCH($I191,'ABP REC Calc'!$G$74:$AB$74,0)),'ABP REC Calc'!$C$75:$C$138,'ABP REC Spend'!$E191,'ABP REC Calc'!$B$75:$B$138,'ABP REC Spend'!$F191)*$D191,
IF(AND(U191&gt;0,(V$4-$G191)=(1+$B191)),((U191/$D191)-U191)/$C191,
(IF(AND((V$4-$G191)&lt;(7+$B191),(V$4-$G191)&gt;1),U191,0))))</f>
        <v>12306587.551849814</v>
      </c>
      <c r="W191" s="233">
        <f>IF(W$4=$G191+$B191,SUMIFS(INDEX('ABP REC Calc'!$G$75:$AB$138,,MATCH($I191,'ABP REC Calc'!$G$74:$AB$74,0)),'ABP REC Calc'!$C$75:$C$138,'ABP REC Spend'!$E191,'ABP REC Calc'!$B$75:$B$138,'ABP REC Spend'!$F191)*$D191,
IF(AND(V191&gt;0,(W$4-$G191)=(1+$B191)),((V191/$D191)-V191)/$C191,
(IF(AND((W$4-$G191)&lt;(7+$B191),(W$4-$G191)&gt;1),V191,0))))</f>
        <v>0</v>
      </c>
      <c r="X191" s="233">
        <f>IF(X$4=$G191+$B191,SUMIFS(INDEX('ABP REC Calc'!$G$75:$AB$138,,MATCH($I191,'ABP REC Calc'!$G$74:$AB$74,0)),'ABP REC Calc'!$C$75:$C$138,'ABP REC Spend'!$E191,'ABP REC Calc'!$B$75:$B$138,'ABP REC Spend'!$F191)*$D191,
IF(AND(W191&gt;0,(X$4-$G191)=(1+$B191)),((W191/$D191)-W191)/$C191,
(IF(AND((X$4-$G191)&lt;(7+$B191),(X$4-$G191)&gt;1),W191,0))))</f>
        <v>0</v>
      </c>
      <c r="Y191" s="233">
        <f>IF(Y$4=$G191+$B191,SUMIFS(INDEX('ABP REC Calc'!$G$75:$AB$138,,MATCH($I191,'ABP REC Calc'!$G$74:$AB$74,0)),'ABP REC Calc'!$C$75:$C$138,'ABP REC Spend'!$E191,'ABP REC Calc'!$B$75:$B$138,'ABP REC Spend'!$F191)*$D191,
IF(AND(X191&gt;0,(Y$4-$G191)=(1+$B191)),((X191/$D191)-X191)/$C191,
(IF(AND((Y$4-$G191)&lt;(7+$B191),(Y$4-$G191)&gt;1),X191,0))))</f>
        <v>0</v>
      </c>
      <c r="Z191" s="233">
        <f>IF(Z$4=$G191+$B191,SUMIFS(INDEX('ABP REC Calc'!$G$75:$AB$138,,MATCH($I191,'ABP REC Calc'!$G$74:$AB$74,0)),'ABP REC Calc'!$C$75:$C$138,'ABP REC Spend'!$E191,'ABP REC Calc'!$B$75:$B$138,'ABP REC Spend'!$F191)*$D191,
IF(AND(Y191&gt;0,(Z$4-$G191)=(1+$B191)),((Y191/$D191)-Y191)/$C191,
(IF(AND((Z$4-$G191)&lt;(7+$B191),(Z$4-$G191)&gt;1),Y191,0))))</f>
        <v>0</v>
      </c>
      <c r="AA191" s="233">
        <f>IF(AA$4=$G191+$B191,SUMIFS(INDEX('ABP REC Calc'!$G$75:$AB$138,,MATCH($I191,'ABP REC Calc'!$G$74:$AB$74,0)),'ABP REC Calc'!$C$75:$C$138,'ABP REC Spend'!$E191,'ABP REC Calc'!$B$75:$B$138,'ABP REC Spend'!$F191)*$D191,
IF(AND(Z191&gt;0,(AA$4-$G191)=(1+$B191)),((Z191/$D191)-Z191)/$C191,
(IF(AND((AA$4-$G191)&lt;(7+$B191),(AA$4-$G191)&gt;1),Z191,0))))</f>
        <v>0</v>
      </c>
      <c r="AB191" s="233">
        <f>IF(AB$4=$G191+$B191,SUMIFS(INDEX('ABP REC Calc'!$G$75:$AB$138,,MATCH($I191,'ABP REC Calc'!$G$74:$AB$74,0)),'ABP REC Calc'!$C$75:$C$138,'ABP REC Spend'!$E191,'ABP REC Calc'!$B$75:$B$138,'ABP REC Spend'!$F191)*$D191,
IF(AND(AA191&gt;0,(AB$4-$G191)=(1+$B191)),((AA191/$D191)-AA191)/$C191,
(IF(AND((AB$4-$G191)&lt;(7+$B191),(AB$4-$G191)&gt;1),AA191,0))))</f>
        <v>0</v>
      </c>
      <c r="AC191" s="233">
        <f>IF(AC$4=$G191+$B191,SUMIFS(INDEX('ABP REC Calc'!$G$75:$AB$138,,MATCH($I191,'ABP REC Calc'!$G$74:$AB$74,0)),'ABP REC Calc'!$C$75:$C$138,'ABP REC Spend'!$E191,'ABP REC Calc'!$B$75:$B$138,'ABP REC Spend'!$F191)*$D191,
IF(AND(AB191&gt;0,(AC$4-$G191)=(1+$B191)),((AB191/$D191)-AB191)/$C191,
(IF(AND((AC$4-$G191)&lt;(7+$B191),(AC$4-$G191)&gt;1),AB191,0))))</f>
        <v>0</v>
      </c>
      <c r="AD191" s="233">
        <f>IF(AD$4=$G191+$B191,SUMIFS(INDEX('ABP REC Calc'!$G$75:$AB$138,,MATCH($I191,'ABP REC Calc'!$G$74:$AB$74,0)),'ABP REC Calc'!$C$75:$C$138,'ABP REC Spend'!$E191,'ABP REC Calc'!$B$75:$B$138,'ABP REC Spend'!$F191)*$D191,
IF(AND(AC191&gt;0,(AD$4-$G191)=(1+$B191)),((AC191/$D191)-AC191)/$C191,
(IF(AND((AD$4-$G191)&lt;(7+$B191),(AD$4-$G191)&gt;1),AC191,0))))</f>
        <v>0</v>
      </c>
      <c r="AE191" s="233">
        <f>IF(AE$4=$G191+$B191,SUMIFS(INDEX('ABP REC Calc'!$G$75:$AB$138,,MATCH($I191,'ABP REC Calc'!$G$74:$AB$74,0)),'ABP REC Calc'!$C$75:$C$138,'ABP REC Spend'!$E191,'ABP REC Calc'!$B$75:$B$138,'ABP REC Spend'!$F191)*$D191,
IF(AND(AD191&gt;0,(AE$4-$G191)=(1+$B191)),((AD191/$D191)-AD191)/$C191,
(IF(AND((AE$4-$G191)&lt;(7+$B191),(AE$4-$G191)&gt;1),AD191,0))))</f>
        <v>0</v>
      </c>
      <c r="AF191" s="233">
        <f>IF(AF$4=$G191+$B191,SUMIFS(INDEX('ABP REC Calc'!$G$75:$AB$138,,MATCH($I191,'ABP REC Calc'!$G$74:$AB$74,0)),'ABP REC Calc'!$C$75:$C$138,'ABP REC Spend'!$E191,'ABP REC Calc'!$B$75:$B$138,'ABP REC Spend'!$F191)*$D191,
IF(AND(AE191&gt;0,(AF$4-$G191)=(1+$B191)),((AE191/$D191)-AE191)/$C191,
(IF(AND((AF$4-$G191)&lt;(7+$B191),(AF$4-$G191)&gt;1),AE191,0))))</f>
        <v>0</v>
      </c>
      <c r="AG191" s="233">
        <f>IF(AG$4=$G191+$B191,SUMIFS(INDEX('ABP REC Calc'!$G$75:$AB$138,,MATCH($I191,'ABP REC Calc'!$G$74:$AB$74,0)),'ABP REC Calc'!$C$75:$C$138,'ABP REC Spend'!$E191,'ABP REC Calc'!$B$75:$B$138,'ABP REC Spend'!$F191)*$D191,
IF(AND(AF191&gt;0,(AG$4-$G191)=(1+$B191)),((AF191/$D191)-AF191)/$C191,
(IF(AND((AG$4-$G191)&lt;(7+$B191),(AG$4-$G191)&gt;1),AF191,0))))</f>
        <v>0</v>
      </c>
      <c r="AH191" s="233">
        <f>IF(AH$4=$G191+$B191,SUMIFS(INDEX('ABP REC Calc'!$G$75:$AB$138,,MATCH($I191,'ABP REC Calc'!$G$74:$AB$74,0)),'ABP REC Calc'!$C$75:$C$138,'ABP REC Spend'!$E191,'ABP REC Calc'!$B$75:$B$138,'ABP REC Spend'!$F191)*$D191,
IF(AND(AG191&gt;0,(AH$4-$G191)=(1+$B191)),((AG191/$D191)-AG191)/$C191,
(IF(AND((AH$4-$G191)&lt;(7+$B191),(AH$4-$G191)&gt;1),AG191,0))))</f>
        <v>0</v>
      </c>
    </row>
    <row r="192" spans="2:34" ht="14.75" customHeight="1" x14ac:dyDescent="0.25">
      <c r="B192" s="332" cm="1">
        <f t="array" ref="B192">INDEX(Inputs_ByYear!$D$78:$D$83, MATCH('ABP REC Spend'!$E192, Inputs_ByYear!$B$78:$B$83,0),)</f>
        <v>1</v>
      </c>
      <c r="C192" s="332" cm="1">
        <f t="array" ref="C192">INDEX(Inputs_ByYear!$D$60:$D$65, MATCH('ABP REC Spend'!$E192,Inputs_ByYear!$B$60:$B$65,0),)</f>
        <v>6</v>
      </c>
      <c r="D192" s="332" cm="1">
        <f t="array" ref="D192">INDEX(Inputs_ByYear!$D$69:$D$74, MATCH('ABP REC Spend'!$E192, Inputs_ByYear!$B$69:$B$74,0),)</f>
        <v>0.15</v>
      </c>
      <c r="E192" s="222" t="s">
        <v>237</v>
      </c>
      <c r="F192" s="219" t="s">
        <v>258</v>
      </c>
      <c r="G192" s="219">
        <f t="shared" si="9"/>
        <v>2030</v>
      </c>
      <c r="H192" s="219"/>
      <c r="I192" s="227" t="s">
        <v>28</v>
      </c>
      <c r="J192" s="234">
        <v>0</v>
      </c>
      <c r="K192" s="233">
        <f>IF(K$4=$G192+$B192,SUMIFS(INDEX('ABP REC Calc'!$G$75:$AB$138,,MATCH($I192,'ABP REC Calc'!$G$74:$AB$74,0)),'ABP REC Calc'!$C$75:$C$138,'ABP REC Spend'!$E192,'ABP REC Calc'!$B$75:$B$138,'ABP REC Spend'!$F192)*$D192,
IF(AND(J192&gt;0,(K$4-$G192)=(1+$B192)),((J192/$D192)-J192)/$C192,
(IF(AND((K$4-$G192)&lt;(7+$B192),(K$4-$G192)&gt;1),J192,0))))</f>
        <v>0</v>
      </c>
      <c r="L192" s="233">
        <f>IF(L$4=$G192+$B192,SUMIFS(INDEX('ABP REC Calc'!$G$75:$AB$138,,MATCH($I192,'ABP REC Calc'!$G$74:$AB$74,0)),'ABP REC Calc'!$C$75:$C$138,'ABP REC Spend'!$E192,'ABP REC Calc'!$B$75:$B$138,'ABP REC Spend'!$F192)*$D192,
IF(AND(K192&gt;0,(L$4-$G192)=(1+$B192)),((K192/$D192)-K192)/$C192,
(IF(AND((L$4-$G192)&lt;(7+$B192),(L$4-$G192)&gt;1),K192,0))))</f>
        <v>0</v>
      </c>
      <c r="M192" s="233">
        <f>IF(M$4=$G192+$B192,SUMIFS(INDEX('ABP REC Calc'!$G$75:$AB$138,,MATCH($I192,'ABP REC Calc'!$G$74:$AB$74,0)),'ABP REC Calc'!$C$75:$C$138,'ABP REC Spend'!$E192,'ABP REC Calc'!$B$75:$B$138,'ABP REC Spend'!$F192)*$D192,
IF(AND(L192&gt;0,(M$4-$G192)=(1+$B192)),((L192/$D192)-L192)/$C192,
(IF(AND((M$4-$G192)&lt;(7+$B192),(M$4-$G192)&gt;1),L192,0))))</f>
        <v>0</v>
      </c>
      <c r="N192" s="233">
        <f>IF(N$4=$G192+$B192,SUMIFS(INDEX('ABP REC Calc'!$G$75:$AB$138,,MATCH($I192,'ABP REC Calc'!$G$74:$AB$74,0)),'ABP REC Calc'!$C$75:$C$138,'ABP REC Spend'!$E192,'ABP REC Calc'!$B$75:$B$138,'ABP REC Spend'!$F192)*$D192,
IF(AND(M192&gt;0,(N$4-$G192)=(1+$B192)),((M192/$D192)-M192)/$C192,
(IF(AND((N$4-$G192)&lt;(7+$B192),(N$4-$G192)&gt;1),M192,0))))</f>
        <v>0</v>
      </c>
      <c r="O192" s="233">
        <f>IF(O$4=$G192+$B192,SUMIFS(INDEX('ABP REC Calc'!$G$75:$AB$138,,MATCH($I192,'ABP REC Calc'!$G$74:$AB$74,0)),'ABP REC Calc'!$C$75:$C$138,'ABP REC Spend'!$E192,'ABP REC Calc'!$B$75:$B$138,'ABP REC Spend'!$F192)*$D192,
IF(AND(N192&gt;0,(O$4-$G192)=(1+$B192)),((N192/$D192)-N192)/$C192,
(IF(AND((O$4-$G192)&lt;(7+$B192),(O$4-$G192)&gt;1),N192,0))))</f>
        <v>0</v>
      </c>
      <c r="P192" s="233">
        <f>IF(P$4=$G192+$B192,SUMIFS(INDEX('ABP REC Calc'!$G$75:$AB$138,,MATCH($I192,'ABP REC Calc'!$G$74:$AB$74,0)),'ABP REC Calc'!$C$75:$C$138,'ABP REC Spend'!$E192,'ABP REC Calc'!$B$75:$B$138,'ABP REC Spend'!$F192)*$D192,
IF(AND(O192&gt;0,(P$4-$G192)=(1+$B192)),((O192/$D192)-O192)/$C192,
(IF(AND((P$4-$G192)&lt;(7+$B192),(P$4-$G192)&gt;1),O192,0))))</f>
        <v>0</v>
      </c>
      <c r="Q192" s="233">
        <f>IF(Q$4=$G192+$B192,SUMIFS(INDEX('ABP REC Calc'!$G$75:$AB$138,,MATCH($I192,'ABP REC Calc'!$G$74:$AB$74,0)),'ABP REC Calc'!$C$75:$C$138,'ABP REC Spend'!$E192,'ABP REC Calc'!$B$75:$B$138,'ABP REC Spend'!$F192)*$D192,
IF(AND(P192&gt;0,(Q$4-$G192)=(1+$B192)),((P192/$D192)-P192)/$C192,
(IF(AND((Q$4-$G192)&lt;(7+$B192),(Q$4-$G192)&gt;1),P192,0))))</f>
        <v>12900199.421997866</v>
      </c>
      <c r="R192" s="233">
        <f>IF(R$4=$G192+$B192,SUMIFS(INDEX('ABP REC Calc'!$G$75:$AB$138,,MATCH($I192,'ABP REC Calc'!$G$74:$AB$74,0)),'ABP REC Calc'!$C$75:$C$138,'ABP REC Spend'!$E192,'ABP REC Calc'!$B$75:$B$138,'ABP REC Spend'!$F192)*$D192,
IF(AND(Q192&gt;0,(R$4-$G192)=(1+$B192)),((Q192/$D192)-Q192)/$C192,
(IF(AND((R$4-$G192)&lt;(7+$B192),(R$4-$G192)&gt;1),Q192,0))))</f>
        <v>12183521.676331319</v>
      </c>
      <c r="S192" s="233">
        <f>IF(S$4=$G192+$B192,SUMIFS(INDEX('ABP REC Calc'!$G$75:$AB$138,,MATCH($I192,'ABP REC Calc'!$G$74:$AB$74,0)),'ABP REC Calc'!$C$75:$C$138,'ABP REC Spend'!$E192,'ABP REC Calc'!$B$75:$B$138,'ABP REC Spend'!$F192)*$D192,
IF(AND(R192&gt;0,(S$4-$G192)=(1+$B192)),((R192/$D192)-R192)/$C192,
(IF(AND((S$4-$G192)&lt;(7+$B192),(S$4-$G192)&gt;1),R192,0))))</f>
        <v>12183521.676331319</v>
      </c>
      <c r="T192" s="233">
        <f>IF(T$4=$G192+$B192,SUMIFS(INDEX('ABP REC Calc'!$G$75:$AB$138,,MATCH($I192,'ABP REC Calc'!$G$74:$AB$74,0)),'ABP REC Calc'!$C$75:$C$138,'ABP REC Spend'!$E192,'ABP REC Calc'!$B$75:$B$138,'ABP REC Spend'!$F192)*$D192,
IF(AND(S192&gt;0,(T$4-$G192)=(1+$B192)),((S192/$D192)-S192)/$C192,
(IF(AND((T$4-$G192)&lt;(7+$B192),(T$4-$G192)&gt;1),S192,0))))</f>
        <v>12183521.676331319</v>
      </c>
      <c r="U192" s="233">
        <f>IF(U$4=$G192+$B192,SUMIFS(INDEX('ABP REC Calc'!$G$75:$AB$138,,MATCH($I192,'ABP REC Calc'!$G$74:$AB$74,0)),'ABP REC Calc'!$C$75:$C$138,'ABP REC Spend'!$E192,'ABP REC Calc'!$B$75:$B$138,'ABP REC Spend'!$F192)*$D192,
IF(AND(T192&gt;0,(U$4-$G192)=(1+$B192)),((T192/$D192)-T192)/$C192,
(IF(AND((U$4-$G192)&lt;(7+$B192),(U$4-$G192)&gt;1),T192,0))))</f>
        <v>12183521.676331319</v>
      </c>
      <c r="V192" s="233">
        <f>IF(V$4=$G192+$B192,SUMIFS(INDEX('ABP REC Calc'!$G$75:$AB$138,,MATCH($I192,'ABP REC Calc'!$G$74:$AB$74,0)),'ABP REC Calc'!$C$75:$C$138,'ABP REC Spend'!$E192,'ABP REC Calc'!$B$75:$B$138,'ABP REC Spend'!$F192)*$D192,
IF(AND(U192&gt;0,(V$4-$G192)=(1+$B192)),((U192/$D192)-U192)/$C192,
(IF(AND((V$4-$G192)&lt;(7+$B192),(V$4-$G192)&gt;1),U192,0))))</f>
        <v>12183521.676331319</v>
      </c>
      <c r="W192" s="233">
        <f>IF(W$4=$G192+$B192,SUMIFS(INDEX('ABP REC Calc'!$G$75:$AB$138,,MATCH($I192,'ABP REC Calc'!$G$74:$AB$74,0)),'ABP REC Calc'!$C$75:$C$138,'ABP REC Spend'!$E192,'ABP REC Calc'!$B$75:$B$138,'ABP REC Spend'!$F192)*$D192,
IF(AND(V192&gt;0,(W$4-$G192)=(1+$B192)),((V192/$D192)-V192)/$C192,
(IF(AND((W$4-$G192)&lt;(7+$B192),(W$4-$G192)&gt;1),V192,0))))</f>
        <v>12183521.676331319</v>
      </c>
      <c r="X192" s="233">
        <f>IF(X$4=$G192+$B192,SUMIFS(INDEX('ABP REC Calc'!$G$75:$AB$138,,MATCH($I192,'ABP REC Calc'!$G$74:$AB$74,0)),'ABP REC Calc'!$C$75:$C$138,'ABP REC Spend'!$E192,'ABP REC Calc'!$B$75:$B$138,'ABP REC Spend'!$F192)*$D192,
IF(AND(W192&gt;0,(X$4-$G192)=(1+$B192)),((W192/$D192)-W192)/$C192,
(IF(AND((X$4-$G192)&lt;(7+$B192),(X$4-$G192)&gt;1),W192,0))))</f>
        <v>0</v>
      </c>
      <c r="Y192" s="233">
        <f>IF(Y$4=$G192+$B192,SUMIFS(INDEX('ABP REC Calc'!$G$75:$AB$138,,MATCH($I192,'ABP REC Calc'!$G$74:$AB$74,0)),'ABP REC Calc'!$C$75:$C$138,'ABP REC Spend'!$E192,'ABP REC Calc'!$B$75:$B$138,'ABP REC Spend'!$F192)*$D192,
IF(AND(X192&gt;0,(Y$4-$G192)=(1+$B192)),((X192/$D192)-X192)/$C192,
(IF(AND((Y$4-$G192)&lt;(7+$B192),(Y$4-$G192)&gt;1),X192,0))))</f>
        <v>0</v>
      </c>
      <c r="Z192" s="233">
        <f>IF(Z$4=$G192+$B192,SUMIFS(INDEX('ABP REC Calc'!$G$75:$AB$138,,MATCH($I192,'ABP REC Calc'!$G$74:$AB$74,0)),'ABP REC Calc'!$C$75:$C$138,'ABP REC Spend'!$E192,'ABP REC Calc'!$B$75:$B$138,'ABP REC Spend'!$F192)*$D192,
IF(AND(Y192&gt;0,(Z$4-$G192)=(1+$B192)),((Y192/$D192)-Y192)/$C192,
(IF(AND((Z$4-$G192)&lt;(7+$B192),(Z$4-$G192)&gt;1),Y192,0))))</f>
        <v>0</v>
      </c>
      <c r="AA192" s="233">
        <f>IF(AA$4=$G192+$B192,SUMIFS(INDEX('ABP REC Calc'!$G$75:$AB$138,,MATCH($I192,'ABP REC Calc'!$G$74:$AB$74,0)),'ABP REC Calc'!$C$75:$C$138,'ABP REC Spend'!$E192,'ABP REC Calc'!$B$75:$B$138,'ABP REC Spend'!$F192)*$D192,
IF(AND(Z192&gt;0,(AA$4-$G192)=(1+$B192)),((Z192/$D192)-Z192)/$C192,
(IF(AND((AA$4-$G192)&lt;(7+$B192),(AA$4-$G192)&gt;1),Z192,0))))</f>
        <v>0</v>
      </c>
      <c r="AB192" s="233">
        <f>IF(AB$4=$G192+$B192,SUMIFS(INDEX('ABP REC Calc'!$G$75:$AB$138,,MATCH($I192,'ABP REC Calc'!$G$74:$AB$74,0)),'ABP REC Calc'!$C$75:$C$138,'ABP REC Spend'!$E192,'ABP REC Calc'!$B$75:$B$138,'ABP REC Spend'!$F192)*$D192,
IF(AND(AA192&gt;0,(AB$4-$G192)=(1+$B192)),((AA192/$D192)-AA192)/$C192,
(IF(AND((AB$4-$G192)&lt;(7+$B192),(AB$4-$G192)&gt;1),AA192,0))))</f>
        <v>0</v>
      </c>
      <c r="AC192" s="233">
        <f>IF(AC$4=$G192+$B192,SUMIFS(INDEX('ABP REC Calc'!$G$75:$AB$138,,MATCH($I192,'ABP REC Calc'!$G$74:$AB$74,0)),'ABP REC Calc'!$C$75:$C$138,'ABP REC Spend'!$E192,'ABP REC Calc'!$B$75:$B$138,'ABP REC Spend'!$F192)*$D192,
IF(AND(AB192&gt;0,(AC$4-$G192)=(1+$B192)),((AB192/$D192)-AB192)/$C192,
(IF(AND((AC$4-$G192)&lt;(7+$B192),(AC$4-$G192)&gt;1),AB192,0))))</f>
        <v>0</v>
      </c>
      <c r="AD192" s="233">
        <f>IF(AD$4=$G192+$B192,SUMIFS(INDEX('ABP REC Calc'!$G$75:$AB$138,,MATCH($I192,'ABP REC Calc'!$G$74:$AB$74,0)),'ABP REC Calc'!$C$75:$C$138,'ABP REC Spend'!$E192,'ABP REC Calc'!$B$75:$B$138,'ABP REC Spend'!$F192)*$D192,
IF(AND(AC192&gt;0,(AD$4-$G192)=(1+$B192)),((AC192/$D192)-AC192)/$C192,
(IF(AND((AD$4-$G192)&lt;(7+$B192),(AD$4-$G192)&gt;1),AC192,0))))</f>
        <v>0</v>
      </c>
      <c r="AE192" s="233">
        <f>IF(AE$4=$G192+$B192,SUMIFS(INDEX('ABP REC Calc'!$G$75:$AB$138,,MATCH($I192,'ABP REC Calc'!$G$74:$AB$74,0)),'ABP REC Calc'!$C$75:$C$138,'ABP REC Spend'!$E192,'ABP REC Calc'!$B$75:$B$138,'ABP REC Spend'!$F192)*$D192,
IF(AND(AD192&gt;0,(AE$4-$G192)=(1+$B192)),((AD192/$D192)-AD192)/$C192,
(IF(AND((AE$4-$G192)&lt;(7+$B192),(AE$4-$G192)&gt;1),AD192,0))))</f>
        <v>0</v>
      </c>
      <c r="AF192" s="233">
        <f>IF(AF$4=$G192+$B192,SUMIFS(INDEX('ABP REC Calc'!$G$75:$AB$138,,MATCH($I192,'ABP REC Calc'!$G$74:$AB$74,0)),'ABP REC Calc'!$C$75:$C$138,'ABP REC Spend'!$E192,'ABP REC Calc'!$B$75:$B$138,'ABP REC Spend'!$F192)*$D192,
IF(AND(AE192&gt;0,(AF$4-$G192)=(1+$B192)),((AE192/$D192)-AE192)/$C192,
(IF(AND((AF$4-$G192)&lt;(7+$B192),(AF$4-$G192)&gt;1),AE192,0))))</f>
        <v>0</v>
      </c>
      <c r="AG192" s="233">
        <f>IF(AG$4=$G192+$B192,SUMIFS(INDEX('ABP REC Calc'!$G$75:$AB$138,,MATCH($I192,'ABP REC Calc'!$G$74:$AB$74,0)),'ABP REC Calc'!$C$75:$C$138,'ABP REC Spend'!$E192,'ABP REC Calc'!$B$75:$B$138,'ABP REC Spend'!$F192)*$D192,
IF(AND(AF192&gt;0,(AG$4-$G192)=(1+$B192)),((AF192/$D192)-AF192)/$C192,
(IF(AND((AG$4-$G192)&lt;(7+$B192),(AG$4-$G192)&gt;1),AF192,0))))</f>
        <v>0</v>
      </c>
      <c r="AH192" s="233">
        <f>IF(AH$4=$G192+$B192,SUMIFS(INDEX('ABP REC Calc'!$G$75:$AB$138,,MATCH($I192,'ABP REC Calc'!$G$74:$AB$74,0)),'ABP REC Calc'!$C$75:$C$138,'ABP REC Spend'!$E192,'ABP REC Calc'!$B$75:$B$138,'ABP REC Spend'!$F192)*$D192,
IF(AND(AG192&gt;0,(AH$4-$G192)=(1+$B192)),((AG192/$D192)-AG192)/$C192,
(IF(AND((AH$4-$G192)&lt;(7+$B192),(AH$4-$G192)&gt;1),AG192,0))))</f>
        <v>0</v>
      </c>
    </row>
    <row r="193" spans="2:34" ht="14.75" customHeight="1" x14ac:dyDescent="0.25">
      <c r="B193" s="332" cm="1">
        <f t="array" ref="B193">INDEX(Inputs_ByYear!$D$78:$D$83, MATCH('ABP REC Spend'!$E193, Inputs_ByYear!$B$78:$B$83,0),)</f>
        <v>1</v>
      </c>
      <c r="C193" s="332" cm="1">
        <f t="array" ref="C193">INDEX(Inputs_ByYear!$D$60:$D$65, MATCH('ABP REC Spend'!$E193,Inputs_ByYear!$B$60:$B$65,0),)</f>
        <v>6</v>
      </c>
      <c r="D193" s="332" cm="1">
        <f t="array" ref="D193">INDEX(Inputs_ByYear!$D$69:$D$74, MATCH('ABP REC Spend'!$E193, Inputs_ByYear!$B$69:$B$74,0),)</f>
        <v>0.15</v>
      </c>
      <c r="E193" s="222" t="s">
        <v>237</v>
      </c>
      <c r="F193" s="219" t="s">
        <v>258</v>
      </c>
      <c r="G193" s="219">
        <f t="shared" si="9"/>
        <v>2031</v>
      </c>
      <c r="H193" s="219"/>
      <c r="I193" s="227" t="s">
        <v>29</v>
      </c>
      <c r="J193" s="234">
        <v>0</v>
      </c>
      <c r="K193" s="233">
        <f>IF(K$4=$G193+$B193,SUMIFS(INDEX('ABP REC Calc'!$G$75:$AB$138,,MATCH($I193,'ABP REC Calc'!$G$74:$AB$74,0)),'ABP REC Calc'!$C$75:$C$138,'ABP REC Spend'!$E193,'ABP REC Calc'!$B$75:$B$138,'ABP REC Spend'!$F193)*$D193,
IF(AND(J193&gt;0,(K$4-$G193)=(1+$B193)),((J193/$D193)-J193)/$C193,
(IF(AND((K$4-$G193)&lt;(7+$B193),(K$4-$G193)&gt;1),J193,0))))</f>
        <v>0</v>
      </c>
      <c r="L193" s="233">
        <f>IF(L$4=$G193+$B193,SUMIFS(INDEX('ABP REC Calc'!$G$75:$AB$138,,MATCH($I193,'ABP REC Calc'!$G$74:$AB$74,0)),'ABP REC Calc'!$C$75:$C$138,'ABP REC Spend'!$E193,'ABP REC Calc'!$B$75:$B$138,'ABP REC Spend'!$F193)*$D193,
IF(AND(K193&gt;0,(L$4-$G193)=(1+$B193)),((K193/$D193)-K193)/$C193,
(IF(AND((L$4-$G193)&lt;(7+$B193),(L$4-$G193)&gt;1),K193,0))))</f>
        <v>0</v>
      </c>
      <c r="M193" s="233">
        <f>IF(M$4=$G193+$B193,SUMIFS(INDEX('ABP REC Calc'!$G$75:$AB$138,,MATCH($I193,'ABP REC Calc'!$G$74:$AB$74,0)),'ABP REC Calc'!$C$75:$C$138,'ABP REC Spend'!$E193,'ABP REC Calc'!$B$75:$B$138,'ABP REC Spend'!$F193)*$D193,
IF(AND(L193&gt;0,(M$4-$G193)=(1+$B193)),((L193/$D193)-L193)/$C193,
(IF(AND((M$4-$G193)&lt;(7+$B193),(M$4-$G193)&gt;1),L193,0))))</f>
        <v>0</v>
      </c>
      <c r="N193" s="233">
        <f>IF(N$4=$G193+$B193,SUMIFS(INDEX('ABP REC Calc'!$G$75:$AB$138,,MATCH($I193,'ABP REC Calc'!$G$74:$AB$74,0)),'ABP REC Calc'!$C$75:$C$138,'ABP REC Spend'!$E193,'ABP REC Calc'!$B$75:$B$138,'ABP REC Spend'!$F193)*$D193,
IF(AND(M193&gt;0,(N$4-$G193)=(1+$B193)),((M193/$D193)-M193)/$C193,
(IF(AND((N$4-$G193)&lt;(7+$B193),(N$4-$G193)&gt;1),M193,0))))</f>
        <v>0</v>
      </c>
      <c r="O193" s="233">
        <f>IF(O$4=$G193+$B193,SUMIFS(INDEX('ABP REC Calc'!$G$75:$AB$138,,MATCH($I193,'ABP REC Calc'!$G$74:$AB$74,0)),'ABP REC Calc'!$C$75:$C$138,'ABP REC Spend'!$E193,'ABP REC Calc'!$B$75:$B$138,'ABP REC Spend'!$F193)*$D193,
IF(AND(N193&gt;0,(O$4-$G193)=(1+$B193)),((N193/$D193)-N193)/$C193,
(IF(AND((O$4-$G193)&lt;(7+$B193),(O$4-$G193)&gt;1),N193,0))))</f>
        <v>0</v>
      </c>
      <c r="P193" s="233">
        <f>IF(P$4=$G193+$B193,SUMIFS(INDEX('ABP REC Calc'!$G$75:$AB$138,,MATCH($I193,'ABP REC Calc'!$G$74:$AB$74,0)),'ABP REC Calc'!$C$75:$C$138,'ABP REC Spend'!$E193,'ABP REC Calc'!$B$75:$B$138,'ABP REC Spend'!$F193)*$D193,
IF(AND(O193&gt;0,(P$4-$G193)=(1+$B193)),((O193/$D193)-O193)/$C193,
(IF(AND((P$4-$G193)&lt;(7+$B193),(P$4-$G193)&gt;1),O193,0))))</f>
        <v>0</v>
      </c>
      <c r="Q193" s="233">
        <f>IF(Q$4=$G193+$B193,SUMIFS(INDEX('ABP REC Calc'!$G$75:$AB$138,,MATCH($I193,'ABP REC Calc'!$G$74:$AB$74,0)),'ABP REC Calc'!$C$75:$C$138,'ABP REC Spend'!$E193,'ABP REC Calc'!$B$75:$B$138,'ABP REC Spend'!$F193)*$D193,
IF(AND(P193&gt;0,(Q$4-$G193)=(1+$B193)),((P193/$D193)-P193)/$C193,
(IF(AND((Q$4-$G193)&lt;(7+$B193),(Q$4-$G193)&gt;1),P193,0))))</f>
        <v>0</v>
      </c>
      <c r="R193" s="233">
        <f>IF(R$4=$G193+$B193,SUMIFS(INDEX('ABP REC Calc'!$G$75:$AB$138,,MATCH($I193,'ABP REC Calc'!$G$74:$AB$74,0)),'ABP REC Calc'!$C$75:$C$138,'ABP REC Spend'!$E193,'ABP REC Calc'!$B$75:$B$138,'ABP REC Spend'!$F193)*$D193,
IF(AND(Q193&gt;0,(R$4-$G193)=(1+$B193)),((Q193/$D193)-Q193)/$C193,
(IF(AND((R$4-$G193)&lt;(7+$B193),(R$4-$G193)&gt;1),Q193,0))))</f>
        <v>8514131.6185185909</v>
      </c>
      <c r="S193" s="233">
        <f>IF(S$4=$G193+$B193,SUMIFS(INDEX('ABP REC Calc'!$G$75:$AB$138,,MATCH($I193,'ABP REC Calc'!$G$74:$AB$74,0)),'ABP REC Calc'!$C$75:$C$138,'ABP REC Spend'!$E193,'ABP REC Calc'!$B$75:$B$138,'ABP REC Spend'!$F193)*$D193,
IF(AND(R193&gt;0,(S$4-$G193)=(1+$B193)),((R193/$D193)-R193)/$C193,
(IF(AND((S$4-$G193)&lt;(7+$B193),(S$4-$G193)&gt;1),R193,0))))</f>
        <v>8041124.30637867</v>
      </c>
      <c r="T193" s="233">
        <f>IF(T$4=$G193+$B193,SUMIFS(INDEX('ABP REC Calc'!$G$75:$AB$138,,MATCH($I193,'ABP REC Calc'!$G$74:$AB$74,0)),'ABP REC Calc'!$C$75:$C$138,'ABP REC Spend'!$E193,'ABP REC Calc'!$B$75:$B$138,'ABP REC Spend'!$F193)*$D193,
IF(AND(S193&gt;0,(T$4-$G193)=(1+$B193)),((S193/$D193)-S193)/$C193,
(IF(AND((T$4-$G193)&lt;(7+$B193),(T$4-$G193)&gt;1),S193,0))))</f>
        <v>8041124.30637867</v>
      </c>
      <c r="U193" s="233">
        <f>IF(U$4=$G193+$B193,SUMIFS(INDEX('ABP REC Calc'!$G$75:$AB$138,,MATCH($I193,'ABP REC Calc'!$G$74:$AB$74,0)),'ABP REC Calc'!$C$75:$C$138,'ABP REC Spend'!$E193,'ABP REC Calc'!$B$75:$B$138,'ABP REC Spend'!$F193)*$D193,
IF(AND(T193&gt;0,(U$4-$G193)=(1+$B193)),((T193/$D193)-T193)/$C193,
(IF(AND((U$4-$G193)&lt;(7+$B193),(U$4-$G193)&gt;1),T193,0))))</f>
        <v>8041124.30637867</v>
      </c>
      <c r="V193" s="233">
        <f>IF(V$4=$G193+$B193,SUMIFS(INDEX('ABP REC Calc'!$G$75:$AB$138,,MATCH($I193,'ABP REC Calc'!$G$74:$AB$74,0)),'ABP REC Calc'!$C$75:$C$138,'ABP REC Spend'!$E193,'ABP REC Calc'!$B$75:$B$138,'ABP REC Spend'!$F193)*$D193,
IF(AND(U193&gt;0,(V$4-$G193)=(1+$B193)),((U193/$D193)-U193)/$C193,
(IF(AND((V$4-$G193)&lt;(7+$B193),(V$4-$G193)&gt;1),U193,0))))</f>
        <v>8041124.30637867</v>
      </c>
      <c r="W193" s="233">
        <f>IF(W$4=$G193+$B193,SUMIFS(INDEX('ABP REC Calc'!$G$75:$AB$138,,MATCH($I193,'ABP REC Calc'!$G$74:$AB$74,0)),'ABP REC Calc'!$C$75:$C$138,'ABP REC Spend'!$E193,'ABP REC Calc'!$B$75:$B$138,'ABP REC Spend'!$F193)*$D193,
IF(AND(V193&gt;0,(W$4-$G193)=(1+$B193)),((V193/$D193)-V193)/$C193,
(IF(AND((W$4-$G193)&lt;(7+$B193),(W$4-$G193)&gt;1),V193,0))))</f>
        <v>8041124.30637867</v>
      </c>
      <c r="X193" s="233">
        <f>IF(X$4=$G193+$B193,SUMIFS(INDEX('ABP REC Calc'!$G$75:$AB$138,,MATCH($I193,'ABP REC Calc'!$G$74:$AB$74,0)),'ABP REC Calc'!$C$75:$C$138,'ABP REC Spend'!$E193,'ABP REC Calc'!$B$75:$B$138,'ABP REC Spend'!$F193)*$D193,
IF(AND(W193&gt;0,(X$4-$G193)=(1+$B193)),((W193/$D193)-W193)/$C193,
(IF(AND((X$4-$G193)&lt;(7+$B193),(X$4-$G193)&gt;1),W193,0))))</f>
        <v>8041124.30637867</v>
      </c>
      <c r="Y193" s="233">
        <f>IF(Y$4=$G193+$B193,SUMIFS(INDEX('ABP REC Calc'!$G$75:$AB$138,,MATCH($I193,'ABP REC Calc'!$G$74:$AB$74,0)),'ABP REC Calc'!$C$75:$C$138,'ABP REC Spend'!$E193,'ABP REC Calc'!$B$75:$B$138,'ABP REC Spend'!$F193)*$D193,
IF(AND(X193&gt;0,(Y$4-$G193)=(1+$B193)),((X193/$D193)-X193)/$C193,
(IF(AND((Y$4-$G193)&lt;(7+$B193),(Y$4-$G193)&gt;1),X193,0))))</f>
        <v>0</v>
      </c>
      <c r="Z193" s="233">
        <f>IF(Z$4=$G193+$B193,SUMIFS(INDEX('ABP REC Calc'!$G$75:$AB$138,,MATCH($I193,'ABP REC Calc'!$G$74:$AB$74,0)),'ABP REC Calc'!$C$75:$C$138,'ABP REC Spend'!$E193,'ABP REC Calc'!$B$75:$B$138,'ABP REC Spend'!$F193)*$D193,
IF(AND(Y193&gt;0,(Z$4-$G193)=(1+$B193)),((Y193/$D193)-Y193)/$C193,
(IF(AND((Z$4-$G193)&lt;(7+$B193),(Z$4-$G193)&gt;1),Y193,0))))</f>
        <v>0</v>
      </c>
      <c r="AA193" s="233">
        <f>IF(AA$4=$G193+$B193,SUMIFS(INDEX('ABP REC Calc'!$G$75:$AB$138,,MATCH($I193,'ABP REC Calc'!$G$74:$AB$74,0)),'ABP REC Calc'!$C$75:$C$138,'ABP REC Spend'!$E193,'ABP REC Calc'!$B$75:$B$138,'ABP REC Spend'!$F193)*$D193,
IF(AND(Z193&gt;0,(AA$4-$G193)=(1+$B193)),((Z193/$D193)-Z193)/$C193,
(IF(AND((AA$4-$G193)&lt;(7+$B193),(AA$4-$G193)&gt;1),Z193,0))))</f>
        <v>0</v>
      </c>
      <c r="AB193" s="233">
        <f>IF(AB$4=$G193+$B193,SUMIFS(INDEX('ABP REC Calc'!$G$75:$AB$138,,MATCH($I193,'ABP REC Calc'!$G$74:$AB$74,0)),'ABP REC Calc'!$C$75:$C$138,'ABP REC Spend'!$E193,'ABP REC Calc'!$B$75:$B$138,'ABP REC Spend'!$F193)*$D193,
IF(AND(AA193&gt;0,(AB$4-$G193)=(1+$B193)),((AA193/$D193)-AA193)/$C193,
(IF(AND((AB$4-$G193)&lt;(7+$B193),(AB$4-$G193)&gt;1),AA193,0))))</f>
        <v>0</v>
      </c>
      <c r="AC193" s="233">
        <f>IF(AC$4=$G193+$B193,SUMIFS(INDEX('ABP REC Calc'!$G$75:$AB$138,,MATCH($I193,'ABP REC Calc'!$G$74:$AB$74,0)),'ABP REC Calc'!$C$75:$C$138,'ABP REC Spend'!$E193,'ABP REC Calc'!$B$75:$B$138,'ABP REC Spend'!$F193)*$D193,
IF(AND(AB193&gt;0,(AC$4-$G193)=(1+$B193)),((AB193/$D193)-AB193)/$C193,
(IF(AND((AC$4-$G193)&lt;(7+$B193),(AC$4-$G193)&gt;1),AB193,0))))</f>
        <v>0</v>
      </c>
      <c r="AD193" s="233">
        <f>IF(AD$4=$G193+$B193,SUMIFS(INDEX('ABP REC Calc'!$G$75:$AB$138,,MATCH($I193,'ABP REC Calc'!$G$74:$AB$74,0)),'ABP REC Calc'!$C$75:$C$138,'ABP REC Spend'!$E193,'ABP REC Calc'!$B$75:$B$138,'ABP REC Spend'!$F193)*$D193,
IF(AND(AC193&gt;0,(AD$4-$G193)=(1+$B193)),((AC193/$D193)-AC193)/$C193,
(IF(AND((AD$4-$G193)&lt;(7+$B193),(AD$4-$G193)&gt;1),AC193,0))))</f>
        <v>0</v>
      </c>
      <c r="AE193" s="233">
        <f>IF(AE$4=$G193+$B193,SUMIFS(INDEX('ABP REC Calc'!$G$75:$AB$138,,MATCH($I193,'ABP REC Calc'!$G$74:$AB$74,0)),'ABP REC Calc'!$C$75:$C$138,'ABP REC Spend'!$E193,'ABP REC Calc'!$B$75:$B$138,'ABP REC Spend'!$F193)*$D193,
IF(AND(AD193&gt;0,(AE$4-$G193)=(1+$B193)),((AD193/$D193)-AD193)/$C193,
(IF(AND((AE$4-$G193)&lt;(7+$B193),(AE$4-$G193)&gt;1),AD193,0))))</f>
        <v>0</v>
      </c>
      <c r="AF193" s="233">
        <f>IF(AF$4=$G193+$B193,SUMIFS(INDEX('ABP REC Calc'!$G$75:$AB$138,,MATCH($I193,'ABP REC Calc'!$G$74:$AB$74,0)),'ABP REC Calc'!$C$75:$C$138,'ABP REC Spend'!$E193,'ABP REC Calc'!$B$75:$B$138,'ABP REC Spend'!$F193)*$D193,
IF(AND(AE193&gt;0,(AF$4-$G193)=(1+$B193)),((AE193/$D193)-AE193)/$C193,
(IF(AND((AF$4-$G193)&lt;(7+$B193),(AF$4-$G193)&gt;1),AE193,0))))</f>
        <v>0</v>
      </c>
      <c r="AG193" s="233">
        <f>IF(AG$4=$G193+$B193,SUMIFS(INDEX('ABP REC Calc'!$G$75:$AB$138,,MATCH($I193,'ABP REC Calc'!$G$74:$AB$74,0)),'ABP REC Calc'!$C$75:$C$138,'ABP REC Spend'!$E193,'ABP REC Calc'!$B$75:$B$138,'ABP REC Spend'!$F193)*$D193,
IF(AND(AF193&gt;0,(AG$4-$G193)=(1+$B193)),((AF193/$D193)-AF193)/$C193,
(IF(AND((AG$4-$G193)&lt;(7+$B193),(AG$4-$G193)&gt;1),AF193,0))))</f>
        <v>0</v>
      </c>
      <c r="AH193" s="233">
        <f>IF(AH$4=$G193+$B193,SUMIFS(INDEX('ABP REC Calc'!$G$75:$AB$138,,MATCH($I193,'ABP REC Calc'!$G$74:$AB$74,0)),'ABP REC Calc'!$C$75:$C$138,'ABP REC Spend'!$E193,'ABP REC Calc'!$B$75:$B$138,'ABP REC Spend'!$F193)*$D193,
IF(AND(AG193&gt;0,(AH$4-$G193)=(1+$B193)),((AG193/$D193)-AG193)/$C193,
(IF(AND((AH$4-$G193)&lt;(7+$B193),(AH$4-$G193)&gt;1),AG193,0))))</f>
        <v>0</v>
      </c>
    </row>
    <row r="194" spans="2:34" ht="14.75" customHeight="1" x14ac:dyDescent="0.25">
      <c r="B194" s="332" cm="1">
        <f t="array" ref="B194">INDEX(Inputs_ByYear!$D$78:$D$83, MATCH('ABP REC Spend'!$E194, Inputs_ByYear!$B$78:$B$83,0),)</f>
        <v>1</v>
      </c>
      <c r="C194" s="332" cm="1">
        <f t="array" ref="C194">INDEX(Inputs_ByYear!$D$60:$D$65, MATCH('ABP REC Spend'!$E194,Inputs_ByYear!$B$60:$B$65,0),)</f>
        <v>6</v>
      </c>
      <c r="D194" s="332" cm="1">
        <f t="array" ref="D194">INDEX(Inputs_ByYear!$D$69:$D$74, MATCH('ABP REC Spend'!$E194, Inputs_ByYear!$B$69:$B$74,0),)</f>
        <v>0.15</v>
      </c>
      <c r="E194" s="222" t="s">
        <v>237</v>
      </c>
      <c r="F194" s="219" t="s">
        <v>258</v>
      </c>
      <c r="G194" s="219">
        <f t="shared" si="9"/>
        <v>2032</v>
      </c>
      <c r="H194" s="219"/>
      <c r="I194" s="227" t="s">
        <v>30</v>
      </c>
      <c r="J194" s="234">
        <v>0</v>
      </c>
      <c r="K194" s="233">
        <f>IF(K$4=$G194+$B194,SUMIFS(INDEX('ABP REC Calc'!$G$75:$AB$138,,MATCH($I194,'ABP REC Calc'!$G$74:$AB$74,0)),'ABP REC Calc'!$C$75:$C$138,'ABP REC Spend'!$E194,'ABP REC Calc'!$B$75:$B$138,'ABP REC Spend'!$F194)*$D194,
IF(AND(J194&gt;0,(K$4-$G194)=(1+$B194)),((J194/$D194)-J194)/$C194,
(IF(AND((K$4-$G194)&lt;(7+$B194),(K$4-$G194)&gt;1),J194,0))))</f>
        <v>0</v>
      </c>
      <c r="L194" s="233">
        <f>IF(L$4=$G194+$B194,SUMIFS(INDEX('ABP REC Calc'!$G$75:$AB$138,,MATCH($I194,'ABP REC Calc'!$G$74:$AB$74,0)),'ABP REC Calc'!$C$75:$C$138,'ABP REC Spend'!$E194,'ABP REC Calc'!$B$75:$B$138,'ABP REC Spend'!$F194)*$D194,
IF(AND(K194&gt;0,(L$4-$G194)=(1+$B194)),((K194/$D194)-K194)/$C194,
(IF(AND((L$4-$G194)&lt;(7+$B194),(L$4-$G194)&gt;1),K194,0))))</f>
        <v>0</v>
      </c>
      <c r="M194" s="233">
        <f>IF(M$4=$G194+$B194,SUMIFS(INDEX('ABP REC Calc'!$G$75:$AB$138,,MATCH($I194,'ABP REC Calc'!$G$74:$AB$74,0)),'ABP REC Calc'!$C$75:$C$138,'ABP REC Spend'!$E194,'ABP REC Calc'!$B$75:$B$138,'ABP REC Spend'!$F194)*$D194,
IF(AND(L194&gt;0,(M$4-$G194)=(1+$B194)),((L194/$D194)-L194)/$C194,
(IF(AND((M$4-$G194)&lt;(7+$B194),(M$4-$G194)&gt;1),L194,0))))</f>
        <v>0</v>
      </c>
      <c r="N194" s="233">
        <f>IF(N$4=$G194+$B194,SUMIFS(INDEX('ABP REC Calc'!$G$75:$AB$138,,MATCH($I194,'ABP REC Calc'!$G$74:$AB$74,0)),'ABP REC Calc'!$C$75:$C$138,'ABP REC Spend'!$E194,'ABP REC Calc'!$B$75:$B$138,'ABP REC Spend'!$F194)*$D194,
IF(AND(M194&gt;0,(N$4-$G194)=(1+$B194)),((M194/$D194)-M194)/$C194,
(IF(AND((N$4-$G194)&lt;(7+$B194),(N$4-$G194)&gt;1),M194,0))))</f>
        <v>0</v>
      </c>
      <c r="O194" s="233">
        <f>IF(O$4=$G194+$B194,SUMIFS(INDEX('ABP REC Calc'!$G$75:$AB$138,,MATCH($I194,'ABP REC Calc'!$G$74:$AB$74,0)),'ABP REC Calc'!$C$75:$C$138,'ABP REC Spend'!$E194,'ABP REC Calc'!$B$75:$B$138,'ABP REC Spend'!$F194)*$D194,
IF(AND(N194&gt;0,(O$4-$G194)=(1+$B194)),((N194/$D194)-N194)/$C194,
(IF(AND((O$4-$G194)&lt;(7+$B194),(O$4-$G194)&gt;1),N194,0))))</f>
        <v>0</v>
      </c>
      <c r="P194" s="233">
        <f>IF(P$4=$G194+$B194,SUMIFS(INDEX('ABP REC Calc'!$G$75:$AB$138,,MATCH($I194,'ABP REC Calc'!$G$74:$AB$74,0)),'ABP REC Calc'!$C$75:$C$138,'ABP REC Spend'!$E194,'ABP REC Calc'!$B$75:$B$138,'ABP REC Spend'!$F194)*$D194,
IF(AND(O194&gt;0,(P$4-$G194)=(1+$B194)),((O194/$D194)-O194)/$C194,
(IF(AND((P$4-$G194)&lt;(7+$B194),(P$4-$G194)&gt;1),O194,0))))</f>
        <v>0</v>
      </c>
      <c r="Q194" s="233">
        <f>IF(Q$4=$G194+$B194,SUMIFS(INDEX('ABP REC Calc'!$G$75:$AB$138,,MATCH($I194,'ABP REC Calc'!$G$74:$AB$74,0)),'ABP REC Calc'!$C$75:$C$138,'ABP REC Spend'!$E194,'ABP REC Calc'!$B$75:$B$138,'ABP REC Spend'!$F194)*$D194,
IF(AND(P194&gt;0,(Q$4-$G194)=(1+$B194)),((P194/$D194)-P194)/$C194,
(IF(AND((Q$4-$G194)&lt;(7+$B194),(Q$4-$G194)&gt;1),P194,0))))</f>
        <v>0</v>
      </c>
      <c r="R194" s="233">
        <f>IF(R$4=$G194+$B194,SUMIFS(INDEX('ABP REC Calc'!$G$75:$AB$138,,MATCH($I194,'ABP REC Calc'!$G$74:$AB$74,0)),'ABP REC Calc'!$C$75:$C$138,'ABP REC Spend'!$E194,'ABP REC Calc'!$B$75:$B$138,'ABP REC Spend'!$F194)*$D194,
IF(AND(Q194&gt;0,(R$4-$G194)=(1+$B194)),((Q194/$D194)-Q194)/$C194,
(IF(AND((R$4-$G194)&lt;(7+$B194),(R$4-$G194)&gt;1),Q194,0))))</f>
        <v>0</v>
      </c>
      <c r="S194" s="233">
        <f>IF(S$4=$G194+$B194,SUMIFS(INDEX('ABP REC Calc'!$G$75:$AB$138,,MATCH($I194,'ABP REC Calc'!$G$74:$AB$74,0)),'ABP REC Calc'!$C$75:$C$138,'ABP REC Spend'!$E194,'ABP REC Calc'!$B$75:$B$138,'ABP REC Spend'!$F194)*$D194,
IF(AND(R194&gt;0,(S$4-$G194)=(1+$B194)),((R194/$D194)-R194)/$C194,
(IF(AND((S$4-$G194)&lt;(7+$B194),(S$4-$G194)&gt;1),R194,0))))</f>
        <v>8428990.3023334034</v>
      </c>
      <c r="T194" s="233">
        <f>IF(T$4=$G194+$B194,SUMIFS(INDEX('ABP REC Calc'!$G$75:$AB$138,,MATCH($I194,'ABP REC Calc'!$G$74:$AB$74,0)),'ABP REC Calc'!$C$75:$C$138,'ABP REC Spend'!$E194,'ABP REC Calc'!$B$75:$B$138,'ABP REC Spend'!$F194)*$D194,
IF(AND(S194&gt;0,(T$4-$G194)=(1+$B194)),((S194/$D194)-S194)/$C194,
(IF(AND((T$4-$G194)&lt;(7+$B194),(T$4-$G194)&gt;1),S194,0))))</f>
        <v>7960713.0633148821</v>
      </c>
      <c r="U194" s="233">
        <f>IF(U$4=$G194+$B194,SUMIFS(INDEX('ABP REC Calc'!$G$75:$AB$138,,MATCH($I194,'ABP REC Calc'!$G$74:$AB$74,0)),'ABP REC Calc'!$C$75:$C$138,'ABP REC Spend'!$E194,'ABP REC Calc'!$B$75:$B$138,'ABP REC Spend'!$F194)*$D194,
IF(AND(T194&gt;0,(U$4-$G194)=(1+$B194)),((T194/$D194)-T194)/$C194,
(IF(AND((U$4-$G194)&lt;(7+$B194),(U$4-$G194)&gt;1),T194,0))))</f>
        <v>7960713.0633148821</v>
      </c>
      <c r="V194" s="233">
        <f>IF(V$4=$G194+$B194,SUMIFS(INDEX('ABP REC Calc'!$G$75:$AB$138,,MATCH($I194,'ABP REC Calc'!$G$74:$AB$74,0)),'ABP REC Calc'!$C$75:$C$138,'ABP REC Spend'!$E194,'ABP REC Calc'!$B$75:$B$138,'ABP REC Spend'!$F194)*$D194,
IF(AND(U194&gt;0,(V$4-$G194)=(1+$B194)),((U194/$D194)-U194)/$C194,
(IF(AND((V$4-$G194)&lt;(7+$B194),(V$4-$G194)&gt;1),U194,0))))</f>
        <v>7960713.0633148821</v>
      </c>
      <c r="W194" s="233">
        <f>IF(W$4=$G194+$B194,SUMIFS(INDEX('ABP REC Calc'!$G$75:$AB$138,,MATCH($I194,'ABP REC Calc'!$G$74:$AB$74,0)),'ABP REC Calc'!$C$75:$C$138,'ABP REC Spend'!$E194,'ABP REC Calc'!$B$75:$B$138,'ABP REC Spend'!$F194)*$D194,
IF(AND(V194&gt;0,(W$4-$G194)=(1+$B194)),((V194/$D194)-V194)/$C194,
(IF(AND((W$4-$G194)&lt;(7+$B194),(W$4-$G194)&gt;1),V194,0))))</f>
        <v>7960713.0633148821</v>
      </c>
      <c r="X194" s="233">
        <f>IF(X$4=$G194+$B194,SUMIFS(INDEX('ABP REC Calc'!$G$75:$AB$138,,MATCH($I194,'ABP REC Calc'!$G$74:$AB$74,0)),'ABP REC Calc'!$C$75:$C$138,'ABP REC Spend'!$E194,'ABP REC Calc'!$B$75:$B$138,'ABP REC Spend'!$F194)*$D194,
IF(AND(W194&gt;0,(X$4-$G194)=(1+$B194)),((W194/$D194)-W194)/$C194,
(IF(AND((X$4-$G194)&lt;(7+$B194),(X$4-$G194)&gt;1),W194,0))))</f>
        <v>7960713.0633148821</v>
      </c>
      <c r="Y194" s="233">
        <f>IF(Y$4=$G194+$B194,SUMIFS(INDEX('ABP REC Calc'!$G$75:$AB$138,,MATCH($I194,'ABP REC Calc'!$G$74:$AB$74,0)),'ABP REC Calc'!$C$75:$C$138,'ABP REC Spend'!$E194,'ABP REC Calc'!$B$75:$B$138,'ABP REC Spend'!$F194)*$D194,
IF(AND(X194&gt;0,(Y$4-$G194)=(1+$B194)),((X194/$D194)-X194)/$C194,
(IF(AND((Y$4-$G194)&lt;(7+$B194),(Y$4-$G194)&gt;1),X194,0))))</f>
        <v>7960713.0633148821</v>
      </c>
      <c r="Z194" s="233">
        <f>IF(Z$4=$G194+$B194,SUMIFS(INDEX('ABP REC Calc'!$G$75:$AB$138,,MATCH($I194,'ABP REC Calc'!$G$74:$AB$74,0)),'ABP REC Calc'!$C$75:$C$138,'ABP REC Spend'!$E194,'ABP REC Calc'!$B$75:$B$138,'ABP REC Spend'!$F194)*$D194,
IF(AND(Y194&gt;0,(Z$4-$G194)=(1+$B194)),((Y194/$D194)-Y194)/$C194,
(IF(AND((Z$4-$G194)&lt;(7+$B194),(Z$4-$G194)&gt;1),Y194,0))))</f>
        <v>0</v>
      </c>
      <c r="AA194" s="233">
        <f>IF(AA$4=$G194+$B194,SUMIFS(INDEX('ABP REC Calc'!$G$75:$AB$138,,MATCH($I194,'ABP REC Calc'!$G$74:$AB$74,0)),'ABP REC Calc'!$C$75:$C$138,'ABP REC Spend'!$E194,'ABP REC Calc'!$B$75:$B$138,'ABP REC Spend'!$F194)*$D194,
IF(AND(Z194&gt;0,(AA$4-$G194)=(1+$B194)),((Z194/$D194)-Z194)/$C194,
(IF(AND((AA$4-$G194)&lt;(7+$B194),(AA$4-$G194)&gt;1),Z194,0))))</f>
        <v>0</v>
      </c>
      <c r="AB194" s="233">
        <f>IF(AB$4=$G194+$B194,SUMIFS(INDEX('ABP REC Calc'!$G$75:$AB$138,,MATCH($I194,'ABP REC Calc'!$G$74:$AB$74,0)),'ABP REC Calc'!$C$75:$C$138,'ABP REC Spend'!$E194,'ABP REC Calc'!$B$75:$B$138,'ABP REC Spend'!$F194)*$D194,
IF(AND(AA194&gt;0,(AB$4-$G194)=(1+$B194)),((AA194/$D194)-AA194)/$C194,
(IF(AND((AB$4-$G194)&lt;(7+$B194),(AB$4-$G194)&gt;1),AA194,0))))</f>
        <v>0</v>
      </c>
      <c r="AC194" s="233">
        <f>IF(AC$4=$G194+$B194,SUMIFS(INDEX('ABP REC Calc'!$G$75:$AB$138,,MATCH($I194,'ABP REC Calc'!$G$74:$AB$74,0)),'ABP REC Calc'!$C$75:$C$138,'ABP REC Spend'!$E194,'ABP REC Calc'!$B$75:$B$138,'ABP REC Spend'!$F194)*$D194,
IF(AND(AB194&gt;0,(AC$4-$G194)=(1+$B194)),((AB194/$D194)-AB194)/$C194,
(IF(AND((AC$4-$G194)&lt;(7+$B194),(AC$4-$G194)&gt;1),AB194,0))))</f>
        <v>0</v>
      </c>
      <c r="AD194" s="233">
        <f>IF(AD$4=$G194+$B194,SUMIFS(INDEX('ABP REC Calc'!$G$75:$AB$138,,MATCH($I194,'ABP REC Calc'!$G$74:$AB$74,0)),'ABP REC Calc'!$C$75:$C$138,'ABP REC Spend'!$E194,'ABP REC Calc'!$B$75:$B$138,'ABP REC Spend'!$F194)*$D194,
IF(AND(AC194&gt;0,(AD$4-$G194)=(1+$B194)),((AC194/$D194)-AC194)/$C194,
(IF(AND((AD$4-$G194)&lt;(7+$B194),(AD$4-$G194)&gt;1),AC194,0))))</f>
        <v>0</v>
      </c>
      <c r="AE194" s="233">
        <f>IF(AE$4=$G194+$B194,SUMIFS(INDEX('ABP REC Calc'!$G$75:$AB$138,,MATCH($I194,'ABP REC Calc'!$G$74:$AB$74,0)),'ABP REC Calc'!$C$75:$C$138,'ABP REC Spend'!$E194,'ABP REC Calc'!$B$75:$B$138,'ABP REC Spend'!$F194)*$D194,
IF(AND(AD194&gt;0,(AE$4-$G194)=(1+$B194)),((AD194/$D194)-AD194)/$C194,
(IF(AND((AE$4-$G194)&lt;(7+$B194),(AE$4-$G194)&gt;1),AD194,0))))</f>
        <v>0</v>
      </c>
      <c r="AF194" s="233">
        <f>IF(AF$4=$G194+$B194,SUMIFS(INDEX('ABP REC Calc'!$G$75:$AB$138,,MATCH($I194,'ABP REC Calc'!$G$74:$AB$74,0)),'ABP REC Calc'!$C$75:$C$138,'ABP REC Spend'!$E194,'ABP REC Calc'!$B$75:$B$138,'ABP REC Spend'!$F194)*$D194,
IF(AND(AE194&gt;0,(AF$4-$G194)=(1+$B194)),((AE194/$D194)-AE194)/$C194,
(IF(AND((AF$4-$G194)&lt;(7+$B194),(AF$4-$G194)&gt;1),AE194,0))))</f>
        <v>0</v>
      </c>
      <c r="AG194" s="233">
        <f>IF(AG$4=$G194+$B194,SUMIFS(INDEX('ABP REC Calc'!$G$75:$AB$138,,MATCH($I194,'ABP REC Calc'!$G$74:$AB$74,0)),'ABP REC Calc'!$C$75:$C$138,'ABP REC Spend'!$E194,'ABP REC Calc'!$B$75:$B$138,'ABP REC Spend'!$F194)*$D194,
IF(AND(AF194&gt;0,(AG$4-$G194)=(1+$B194)),((AF194/$D194)-AF194)/$C194,
(IF(AND((AG$4-$G194)&lt;(7+$B194),(AG$4-$G194)&gt;1),AF194,0))))</f>
        <v>0</v>
      </c>
      <c r="AH194" s="233">
        <f>IF(AH$4=$G194+$B194,SUMIFS(INDEX('ABP REC Calc'!$G$75:$AB$138,,MATCH($I194,'ABP REC Calc'!$G$74:$AB$74,0)),'ABP REC Calc'!$C$75:$C$138,'ABP REC Spend'!$E194,'ABP REC Calc'!$B$75:$B$138,'ABP REC Spend'!$F194)*$D194,
IF(AND(AG194&gt;0,(AH$4-$G194)=(1+$B194)),((AG194/$D194)-AG194)/$C194,
(IF(AND((AH$4-$G194)&lt;(7+$B194),(AH$4-$G194)&gt;1),AG194,0))))</f>
        <v>0</v>
      </c>
    </row>
    <row r="195" spans="2:34" ht="14.75" customHeight="1" x14ac:dyDescent="0.25">
      <c r="B195" s="332" cm="1">
        <f t="array" ref="B195">INDEX(Inputs_ByYear!$D$78:$D$83, MATCH('ABP REC Spend'!$E195, Inputs_ByYear!$B$78:$B$83,0),)</f>
        <v>1</v>
      </c>
      <c r="C195" s="332" cm="1">
        <f t="array" ref="C195">INDEX(Inputs_ByYear!$D$60:$D$65, MATCH('ABP REC Spend'!$E195,Inputs_ByYear!$B$60:$B$65,0),)</f>
        <v>6</v>
      </c>
      <c r="D195" s="332" cm="1">
        <f t="array" ref="D195">INDEX(Inputs_ByYear!$D$69:$D$74, MATCH('ABP REC Spend'!$E195, Inputs_ByYear!$B$69:$B$74,0),)</f>
        <v>0.15</v>
      </c>
      <c r="E195" s="222" t="s">
        <v>237</v>
      </c>
      <c r="F195" s="219" t="s">
        <v>258</v>
      </c>
      <c r="G195" s="219">
        <f t="shared" si="9"/>
        <v>2033</v>
      </c>
      <c r="H195" s="219"/>
      <c r="I195" s="227" t="s">
        <v>31</v>
      </c>
      <c r="J195" s="234">
        <v>0</v>
      </c>
      <c r="K195" s="233">
        <f>IF(K$4=$G195+$B195,SUMIFS(INDEX('ABP REC Calc'!$G$75:$AB$138,,MATCH($I195,'ABP REC Calc'!$G$74:$AB$74,0)),'ABP REC Calc'!$C$75:$C$138,'ABP REC Spend'!$E195,'ABP REC Calc'!$B$75:$B$138,'ABP REC Spend'!$F195)*$D195,
IF(AND(J195&gt;0,(K$4-$G195)=(1+$B195)),((J195/$D195)-J195)/$C195,
(IF(AND((K$4-$G195)&lt;(7+$B195),(K$4-$G195)&gt;1),J195,0))))</f>
        <v>0</v>
      </c>
      <c r="L195" s="233">
        <f>IF(L$4=$G195+$B195,SUMIFS(INDEX('ABP REC Calc'!$G$75:$AB$138,,MATCH($I195,'ABP REC Calc'!$G$74:$AB$74,0)),'ABP REC Calc'!$C$75:$C$138,'ABP REC Spend'!$E195,'ABP REC Calc'!$B$75:$B$138,'ABP REC Spend'!$F195)*$D195,
IF(AND(K195&gt;0,(L$4-$G195)=(1+$B195)),((K195/$D195)-K195)/$C195,
(IF(AND((L$4-$G195)&lt;(7+$B195),(L$4-$G195)&gt;1),K195,0))))</f>
        <v>0</v>
      </c>
      <c r="M195" s="233">
        <f>IF(M$4=$G195+$B195,SUMIFS(INDEX('ABP REC Calc'!$G$75:$AB$138,,MATCH($I195,'ABP REC Calc'!$G$74:$AB$74,0)),'ABP REC Calc'!$C$75:$C$138,'ABP REC Spend'!$E195,'ABP REC Calc'!$B$75:$B$138,'ABP REC Spend'!$F195)*$D195,
IF(AND(L195&gt;0,(M$4-$G195)=(1+$B195)),((L195/$D195)-L195)/$C195,
(IF(AND((M$4-$G195)&lt;(7+$B195),(M$4-$G195)&gt;1),L195,0))))</f>
        <v>0</v>
      </c>
      <c r="N195" s="233">
        <f>IF(N$4=$G195+$B195,SUMIFS(INDEX('ABP REC Calc'!$G$75:$AB$138,,MATCH($I195,'ABP REC Calc'!$G$74:$AB$74,0)),'ABP REC Calc'!$C$75:$C$138,'ABP REC Spend'!$E195,'ABP REC Calc'!$B$75:$B$138,'ABP REC Spend'!$F195)*$D195,
IF(AND(M195&gt;0,(N$4-$G195)=(1+$B195)),((M195/$D195)-M195)/$C195,
(IF(AND((N$4-$G195)&lt;(7+$B195),(N$4-$G195)&gt;1),M195,0))))</f>
        <v>0</v>
      </c>
      <c r="O195" s="233">
        <f>IF(O$4=$G195+$B195,SUMIFS(INDEX('ABP REC Calc'!$G$75:$AB$138,,MATCH($I195,'ABP REC Calc'!$G$74:$AB$74,0)),'ABP REC Calc'!$C$75:$C$138,'ABP REC Spend'!$E195,'ABP REC Calc'!$B$75:$B$138,'ABP REC Spend'!$F195)*$D195,
IF(AND(N195&gt;0,(O$4-$G195)=(1+$B195)),((N195/$D195)-N195)/$C195,
(IF(AND((O$4-$G195)&lt;(7+$B195),(O$4-$G195)&gt;1),N195,0))))</f>
        <v>0</v>
      </c>
      <c r="P195" s="233">
        <f>IF(P$4=$G195+$B195,SUMIFS(INDEX('ABP REC Calc'!$G$75:$AB$138,,MATCH($I195,'ABP REC Calc'!$G$74:$AB$74,0)),'ABP REC Calc'!$C$75:$C$138,'ABP REC Spend'!$E195,'ABP REC Calc'!$B$75:$B$138,'ABP REC Spend'!$F195)*$D195,
IF(AND(O195&gt;0,(P$4-$G195)=(1+$B195)),((O195/$D195)-O195)/$C195,
(IF(AND((P$4-$G195)&lt;(7+$B195),(P$4-$G195)&gt;1),O195,0))))</f>
        <v>0</v>
      </c>
      <c r="Q195" s="233">
        <f>IF(Q$4=$G195+$B195,SUMIFS(INDEX('ABP REC Calc'!$G$75:$AB$138,,MATCH($I195,'ABP REC Calc'!$G$74:$AB$74,0)),'ABP REC Calc'!$C$75:$C$138,'ABP REC Spend'!$E195,'ABP REC Calc'!$B$75:$B$138,'ABP REC Spend'!$F195)*$D195,
IF(AND(P195&gt;0,(Q$4-$G195)=(1+$B195)),((P195/$D195)-P195)/$C195,
(IF(AND((Q$4-$G195)&lt;(7+$B195),(Q$4-$G195)&gt;1),P195,0))))</f>
        <v>0</v>
      </c>
      <c r="R195" s="233">
        <f>IF(R$4=$G195+$B195,SUMIFS(INDEX('ABP REC Calc'!$G$75:$AB$138,,MATCH($I195,'ABP REC Calc'!$G$74:$AB$74,0)),'ABP REC Calc'!$C$75:$C$138,'ABP REC Spend'!$E195,'ABP REC Calc'!$B$75:$B$138,'ABP REC Spend'!$F195)*$D195,
IF(AND(Q195&gt;0,(R$4-$G195)=(1+$B195)),((Q195/$D195)-Q195)/$C195,
(IF(AND((R$4-$G195)&lt;(7+$B195),(R$4-$G195)&gt;1),Q195,0))))</f>
        <v>0</v>
      </c>
      <c r="S195" s="233">
        <f>IF(S$4=$G195+$B195,SUMIFS(INDEX('ABP REC Calc'!$G$75:$AB$138,,MATCH($I195,'ABP REC Calc'!$G$74:$AB$74,0)),'ABP REC Calc'!$C$75:$C$138,'ABP REC Spend'!$E195,'ABP REC Calc'!$B$75:$B$138,'ABP REC Spend'!$F195)*$D195,
IF(AND(R195&gt;0,(S$4-$G195)=(1+$B195)),((R195/$D195)-R195)/$C195,
(IF(AND((S$4-$G195)&lt;(7+$B195),(S$4-$G195)&gt;1),R195,0))))</f>
        <v>0</v>
      </c>
      <c r="T195" s="233">
        <f>IF(T$4=$G195+$B195,SUMIFS(INDEX('ABP REC Calc'!$G$75:$AB$138,,MATCH($I195,'ABP REC Calc'!$G$74:$AB$74,0)),'ABP REC Calc'!$C$75:$C$138,'ABP REC Spend'!$E195,'ABP REC Calc'!$B$75:$B$138,'ABP REC Spend'!$F195)*$D195,
IF(AND(S195&gt;0,(T$4-$G195)=(1+$B195)),((S195/$D195)-S195)/$C195,
(IF(AND((T$4-$G195)&lt;(7+$B195),(T$4-$G195)&gt;1),S195,0))))</f>
        <v>8344700.399310071</v>
      </c>
      <c r="U195" s="233">
        <f>IF(U$4=$G195+$B195,SUMIFS(INDEX('ABP REC Calc'!$G$75:$AB$138,,MATCH($I195,'ABP REC Calc'!$G$74:$AB$74,0)),'ABP REC Calc'!$C$75:$C$138,'ABP REC Spend'!$E195,'ABP REC Calc'!$B$75:$B$138,'ABP REC Spend'!$F195)*$D195,
IF(AND(T195&gt;0,(U$4-$G195)=(1+$B195)),((T195/$D195)-T195)/$C195,
(IF(AND((U$4-$G195)&lt;(7+$B195),(U$4-$G195)&gt;1),T195,0))))</f>
        <v>7881105.9326817347</v>
      </c>
      <c r="V195" s="233">
        <f>IF(V$4=$G195+$B195,SUMIFS(INDEX('ABP REC Calc'!$G$75:$AB$138,,MATCH($I195,'ABP REC Calc'!$G$74:$AB$74,0)),'ABP REC Calc'!$C$75:$C$138,'ABP REC Spend'!$E195,'ABP REC Calc'!$B$75:$B$138,'ABP REC Spend'!$F195)*$D195,
IF(AND(U195&gt;0,(V$4-$G195)=(1+$B195)),((U195/$D195)-U195)/$C195,
(IF(AND((V$4-$G195)&lt;(7+$B195),(V$4-$G195)&gt;1),U195,0))))</f>
        <v>7881105.9326817347</v>
      </c>
      <c r="W195" s="233">
        <f>IF(W$4=$G195+$B195,SUMIFS(INDEX('ABP REC Calc'!$G$75:$AB$138,,MATCH($I195,'ABP REC Calc'!$G$74:$AB$74,0)),'ABP REC Calc'!$C$75:$C$138,'ABP REC Spend'!$E195,'ABP REC Calc'!$B$75:$B$138,'ABP REC Spend'!$F195)*$D195,
IF(AND(V195&gt;0,(W$4-$G195)=(1+$B195)),((V195/$D195)-V195)/$C195,
(IF(AND((W$4-$G195)&lt;(7+$B195),(W$4-$G195)&gt;1),V195,0))))</f>
        <v>7881105.9326817347</v>
      </c>
      <c r="X195" s="233">
        <f>IF(X$4=$G195+$B195,SUMIFS(INDEX('ABP REC Calc'!$G$75:$AB$138,,MATCH($I195,'ABP REC Calc'!$G$74:$AB$74,0)),'ABP REC Calc'!$C$75:$C$138,'ABP REC Spend'!$E195,'ABP REC Calc'!$B$75:$B$138,'ABP REC Spend'!$F195)*$D195,
IF(AND(W195&gt;0,(X$4-$G195)=(1+$B195)),((W195/$D195)-W195)/$C195,
(IF(AND((X$4-$G195)&lt;(7+$B195),(X$4-$G195)&gt;1),W195,0))))</f>
        <v>7881105.9326817347</v>
      </c>
      <c r="Y195" s="233">
        <f>IF(Y$4=$G195+$B195,SUMIFS(INDEX('ABP REC Calc'!$G$75:$AB$138,,MATCH($I195,'ABP REC Calc'!$G$74:$AB$74,0)),'ABP REC Calc'!$C$75:$C$138,'ABP REC Spend'!$E195,'ABP REC Calc'!$B$75:$B$138,'ABP REC Spend'!$F195)*$D195,
IF(AND(X195&gt;0,(Y$4-$G195)=(1+$B195)),((X195/$D195)-X195)/$C195,
(IF(AND((Y$4-$G195)&lt;(7+$B195),(Y$4-$G195)&gt;1),X195,0))))</f>
        <v>7881105.9326817347</v>
      </c>
      <c r="Z195" s="233">
        <f>IF(Z$4=$G195+$B195,SUMIFS(INDEX('ABP REC Calc'!$G$75:$AB$138,,MATCH($I195,'ABP REC Calc'!$G$74:$AB$74,0)),'ABP REC Calc'!$C$75:$C$138,'ABP REC Spend'!$E195,'ABP REC Calc'!$B$75:$B$138,'ABP REC Spend'!$F195)*$D195,
IF(AND(Y195&gt;0,(Z$4-$G195)=(1+$B195)),((Y195/$D195)-Y195)/$C195,
(IF(AND((Z$4-$G195)&lt;(7+$B195),(Z$4-$G195)&gt;1),Y195,0))))</f>
        <v>7881105.9326817347</v>
      </c>
      <c r="AA195" s="233">
        <f>IF(AA$4=$G195+$B195,SUMIFS(INDEX('ABP REC Calc'!$G$75:$AB$138,,MATCH($I195,'ABP REC Calc'!$G$74:$AB$74,0)),'ABP REC Calc'!$C$75:$C$138,'ABP REC Spend'!$E195,'ABP REC Calc'!$B$75:$B$138,'ABP REC Spend'!$F195)*$D195,
IF(AND(Z195&gt;0,(AA$4-$G195)=(1+$B195)),((Z195/$D195)-Z195)/$C195,
(IF(AND((AA$4-$G195)&lt;(7+$B195),(AA$4-$G195)&gt;1),Z195,0))))</f>
        <v>0</v>
      </c>
      <c r="AB195" s="233">
        <f>IF(AB$4=$G195+$B195,SUMIFS(INDEX('ABP REC Calc'!$G$75:$AB$138,,MATCH($I195,'ABP REC Calc'!$G$74:$AB$74,0)),'ABP REC Calc'!$C$75:$C$138,'ABP REC Spend'!$E195,'ABP REC Calc'!$B$75:$B$138,'ABP REC Spend'!$F195)*$D195,
IF(AND(AA195&gt;0,(AB$4-$G195)=(1+$B195)),((AA195/$D195)-AA195)/$C195,
(IF(AND((AB$4-$G195)&lt;(7+$B195),(AB$4-$G195)&gt;1),AA195,0))))</f>
        <v>0</v>
      </c>
      <c r="AC195" s="233">
        <f>IF(AC$4=$G195+$B195,SUMIFS(INDEX('ABP REC Calc'!$G$75:$AB$138,,MATCH($I195,'ABP REC Calc'!$G$74:$AB$74,0)),'ABP REC Calc'!$C$75:$C$138,'ABP REC Spend'!$E195,'ABP REC Calc'!$B$75:$B$138,'ABP REC Spend'!$F195)*$D195,
IF(AND(AB195&gt;0,(AC$4-$G195)=(1+$B195)),((AB195/$D195)-AB195)/$C195,
(IF(AND((AC$4-$G195)&lt;(7+$B195),(AC$4-$G195)&gt;1),AB195,0))))</f>
        <v>0</v>
      </c>
      <c r="AD195" s="233">
        <f>IF(AD$4=$G195+$B195,SUMIFS(INDEX('ABP REC Calc'!$G$75:$AB$138,,MATCH($I195,'ABP REC Calc'!$G$74:$AB$74,0)),'ABP REC Calc'!$C$75:$C$138,'ABP REC Spend'!$E195,'ABP REC Calc'!$B$75:$B$138,'ABP REC Spend'!$F195)*$D195,
IF(AND(AC195&gt;0,(AD$4-$G195)=(1+$B195)),((AC195/$D195)-AC195)/$C195,
(IF(AND((AD$4-$G195)&lt;(7+$B195),(AD$4-$G195)&gt;1),AC195,0))))</f>
        <v>0</v>
      </c>
      <c r="AE195" s="233">
        <f>IF(AE$4=$G195+$B195,SUMIFS(INDEX('ABP REC Calc'!$G$75:$AB$138,,MATCH($I195,'ABP REC Calc'!$G$74:$AB$74,0)),'ABP REC Calc'!$C$75:$C$138,'ABP REC Spend'!$E195,'ABP REC Calc'!$B$75:$B$138,'ABP REC Spend'!$F195)*$D195,
IF(AND(AD195&gt;0,(AE$4-$G195)=(1+$B195)),((AD195/$D195)-AD195)/$C195,
(IF(AND((AE$4-$G195)&lt;(7+$B195),(AE$4-$G195)&gt;1),AD195,0))))</f>
        <v>0</v>
      </c>
      <c r="AF195" s="233">
        <f>IF(AF$4=$G195+$B195,SUMIFS(INDEX('ABP REC Calc'!$G$75:$AB$138,,MATCH($I195,'ABP REC Calc'!$G$74:$AB$74,0)),'ABP REC Calc'!$C$75:$C$138,'ABP REC Spend'!$E195,'ABP REC Calc'!$B$75:$B$138,'ABP REC Spend'!$F195)*$D195,
IF(AND(AE195&gt;0,(AF$4-$G195)=(1+$B195)),((AE195/$D195)-AE195)/$C195,
(IF(AND((AF$4-$G195)&lt;(7+$B195),(AF$4-$G195)&gt;1),AE195,0))))</f>
        <v>0</v>
      </c>
      <c r="AG195" s="233">
        <f>IF(AG$4=$G195+$B195,SUMIFS(INDEX('ABP REC Calc'!$G$75:$AB$138,,MATCH($I195,'ABP REC Calc'!$G$74:$AB$74,0)),'ABP REC Calc'!$C$75:$C$138,'ABP REC Spend'!$E195,'ABP REC Calc'!$B$75:$B$138,'ABP REC Spend'!$F195)*$D195,
IF(AND(AF195&gt;0,(AG$4-$G195)=(1+$B195)),((AF195/$D195)-AF195)/$C195,
(IF(AND((AG$4-$G195)&lt;(7+$B195),(AG$4-$G195)&gt;1),AF195,0))))</f>
        <v>0</v>
      </c>
      <c r="AH195" s="233">
        <f>IF(AH$4=$G195+$B195,SUMIFS(INDEX('ABP REC Calc'!$G$75:$AB$138,,MATCH($I195,'ABP REC Calc'!$G$74:$AB$74,0)),'ABP REC Calc'!$C$75:$C$138,'ABP REC Spend'!$E195,'ABP REC Calc'!$B$75:$B$138,'ABP REC Spend'!$F195)*$D195,
IF(AND(AG195&gt;0,(AH$4-$G195)=(1+$B195)),((AG195/$D195)-AG195)/$C195,
(IF(AND((AH$4-$G195)&lt;(7+$B195),(AH$4-$G195)&gt;1),AG195,0))))</f>
        <v>0</v>
      </c>
    </row>
    <row r="196" spans="2:34" ht="14.75" customHeight="1" x14ac:dyDescent="0.25">
      <c r="B196" s="332" cm="1">
        <f t="array" ref="B196">INDEX(Inputs_ByYear!$D$78:$D$83, MATCH('ABP REC Spend'!$E196, Inputs_ByYear!$B$78:$B$83,0),)</f>
        <v>1</v>
      </c>
      <c r="C196" s="332" cm="1">
        <f t="array" ref="C196">INDEX(Inputs_ByYear!$D$60:$D$65, MATCH('ABP REC Spend'!$E196,Inputs_ByYear!$B$60:$B$65,0),)</f>
        <v>6</v>
      </c>
      <c r="D196" s="332" cm="1">
        <f t="array" ref="D196">INDEX(Inputs_ByYear!$D$69:$D$74, MATCH('ABP REC Spend'!$E196, Inputs_ByYear!$B$69:$B$74,0),)</f>
        <v>0.15</v>
      </c>
      <c r="E196" s="222" t="s">
        <v>237</v>
      </c>
      <c r="F196" s="219" t="s">
        <v>258</v>
      </c>
      <c r="G196" s="219">
        <f t="shared" si="9"/>
        <v>2034</v>
      </c>
      <c r="H196" s="219"/>
      <c r="I196" s="227" t="s">
        <v>32</v>
      </c>
      <c r="J196" s="234">
        <v>0</v>
      </c>
      <c r="K196" s="233">
        <f>IF(K$4=$G196+$B196,SUMIFS(INDEX('ABP REC Calc'!$G$75:$AB$138,,MATCH($I196,'ABP REC Calc'!$G$74:$AB$74,0)),'ABP REC Calc'!$C$75:$C$138,'ABP REC Spend'!$E196,'ABP REC Calc'!$B$75:$B$138,'ABP REC Spend'!$F196)*$D196,
IF(AND(J196&gt;0,(K$4-$G196)=(1+$B196)),((J196/$D196)-J196)/$C196,
(IF(AND((K$4-$G196)&lt;(7+$B196),(K$4-$G196)&gt;1),J196,0))))</f>
        <v>0</v>
      </c>
      <c r="L196" s="233">
        <f>IF(L$4=$G196+$B196,SUMIFS(INDEX('ABP REC Calc'!$G$75:$AB$138,,MATCH($I196,'ABP REC Calc'!$G$74:$AB$74,0)),'ABP REC Calc'!$C$75:$C$138,'ABP REC Spend'!$E196,'ABP REC Calc'!$B$75:$B$138,'ABP REC Spend'!$F196)*$D196,
IF(AND(K196&gt;0,(L$4-$G196)=(1+$B196)),((K196/$D196)-K196)/$C196,
(IF(AND((L$4-$G196)&lt;(7+$B196),(L$4-$G196)&gt;1),K196,0))))</f>
        <v>0</v>
      </c>
      <c r="M196" s="233">
        <f>IF(M$4=$G196+$B196,SUMIFS(INDEX('ABP REC Calc'!$G$75:$AB$138,,MATCH($I196,'ABP REC Calc'!$G$74:$AB$74,0)),'ABP REC Calc'!$C$75:$C$138,'ABP REC Spend'!$E196,'ABP REC Calc'!$B$75:$B$138,'ABP REC Spend'!$F196)*$D196,
IF(AND(L196&gt;0,(M$4-$G196)=(1+$B196)),((L196/$D196)-L196)/$C196,
(IF(AND((M$4-$G196)&lt;(7+$B196),(M$4-$G196)&gt;1),L196,0))))</f>
        <v>0</v>
      </c>
      <c r="N196" s="233">
        <f>IF(N$4=$G196+$B196,SUMIFS(INDEX('ABP REC Calc'!$G$75:$AB$138,,MATCH($I196,'ABP REC Calc'!$G$74:$AB$74,0)),'ABP REC Calc'!$C$75:$C$138,'ABP REC Spend'!$E196,'ABP REC Calc'!$B$75:$B$138,'ABP REC Spend'!$F196)*$D196,
IF(AND(M196&gt;0,(N$4-$G196)=(1+$B196)),((M196/$D196)-M196)/$C196,
(IF(AND((N$4-$G196)&lt;(7+$B196),(N$4-$G196)&gt;1),M196,0))))</f>
        <v>0</v>
      </c>
      <c r="O196" s="233">
        <f>IF(O$4=$G196+$B196,SUMIFS(INDEX('ABP REC Calc'!$G$75:$AB$138,,MATCH($I196,'ABP REC Calc'!$G$74:$AB$74,0)),'ABP REC Calc'!$C$75:$C$138,'ABP REC Spend'!$E196,'ABP REC Calc'!$B$75:$B$138,'ABP REC Spend'!$F196)*$D196,
IF(AND(N196&gt;0,(O$4-$G196)=(1+$B196)),((N196/$D196)-N196)/$C196,
(IF(AND((O$4-$G196)&lt;(7+$B196),(O$4-$G196)&gt;1),N196,0))))</f>
        <v>0</v>
      </c>
      <c r="P196" s="233">
        <f>IF(P$4=$G196+$B196,SUMIFS(INDEX('ABP REC Calc'!$G$75:$AB$138,,MATCH($I196,'ABP REC Calc'!$G$74:$AB$74,0)),'ABP REC Calc'!$C$75:$C$138,'ABP REC Spend'!$E196,'ABP REC Calc'!$B$75:$B$138,'ABP REC Spend'!$F196)*$D196,
IF(AND(O196&gt;0,(P$4-$G196)=(1+$B196)),((O196/$D196)-O196)/$C196,
(IF(AND((P$4-$G196)&lt;(7+$B196),(P$4-$G196)&gt;1),O196,0))))</f>
        <v>0</v>
      </c>
      <c r="Q196" s="233">
        <f>IF(Q$4=$G196+$B196,SUMIFS(INDEX('ABP REC Calc'!$G$75:$AB$138,,MATCH($I196,'ABP REC Calc'!$G$74:$AB$74,0)),'ABP REC Calc'!$C$75:$C$138,'ABP REC Spend'!$E196,'ABP REC Calc'!$B$75:$B$138,'ABP REC Spend'!$F196)*$D196,
IF(AND(P196&gt;0,(Q$4-$G196)=(1+$B196)),((P196/$D196)-P196)/$C196,
(IF(AND((Q$4-$G196)&lt;(7+$B196),(Q$4-$G196)&gt;1),P196,0))))</f>
        <v>0</v>
      </c>
      <c r="R196" s="233">
        <f>IF(R$4=$G196+$B196,SUMIFS(INDEX('ABP REC Calc'!$G$75:$AB$138,,MATCH($I196,'ABP REC Calc'!$G$74:$AB$74,0)),'ABP REC Calc'!$C$75:$C$138,'ABP REC Spend'!$E196,'ABP REC Calc'!$B$75:$B$138,'ABP REC Spend'!$F196)*$D196,
IF(AND(Q196&gt;0,(R$4-$G196)=(1+$B196)),((Q196/$D196)-Q196)/$C196,
(IF(AND((R$4-$G196)&lt;(7+$B196),(R$4-$G196)&gt;1),Q196,0))))</f>
        <v>0</v>
      </c>
      <c r="S196" s="233">
        <f>IF(S$4=$G196+$B196,SUMIFS(INDEX('ABP REC Calc'!$G$75:$AB$138,,MATCH($I196,'ABP REC Calc'!$G$74:$AB$74,0)),'ABP REC Calc'!$C$75:$C$138,'ABP REC Spend'!$E196,'ABP REC Calc'!$B$75:$B$138,'ABP REC Spend'!$F196)*$D196,
IF(AND(R196&gt;0,(S$4-$G196)=(1+$B196)),((R196/$D196)-R196)/$C196,
(IF(AND((S$4-$G196)&lt;(7+$B196),(S$4-$G196)&gt;1),R196,0))))</f>
        <v>0</v>
      </c>
      <c r="T196" s="233">
        <f>IF(T$4=$G196+$B196,SUMIFS(INDEX('ABP REC Calc'!$G$75:$AB$138,,MATCH($I196,'ABP REC Calc'!$G$74:$AB$74,0)),'ABP REC Calc'!$C$75:$C$138,'ABP REC Spend'!$E196,'ABP REC Calc'!$B$75:$B$138,'ABP REC Spend'!$F196)*$D196,
IF(AND(S196&gt;0,(T$4-$G196)=(1+$B196)),((S196/$D196)-S196)/$C196,
(IF(AND((T$4-$G196)&lt;(7+$B196),(T$4-$G196)&gt;1),S196,0))))</f>
        <v>0</v>
      </c>
      <c r="U196" s="233">
        <f>IF(U$4=$G196+$B196,SUMIFS(INDEX('ABP REC Calc'!$G$75:$AB$138,,MATCH($I196,'ABP REC Calc'!$G$74:$AB$74,0)),'ABP REC Calc'!$C$75:$C$138,'ABP REC Spend'!$E196,'ABP REC Calc'!$B$75:$B$138,'ABP REC Spend'!$F196)*$D196,
IF(AND(T196&gt;0,(U$4-$G196)=(1+$B196)),((T196/$D196)-T196)/$C196,
(IF(AND((U$4-$G196)&lt;(7+$B196),(U$4-$G196)&gt;1),T196,0))))</f>
        <v>8261253.3953169687</v>
      </c>
      <c r="V196" s="233">
        <f>IF(V$4=$G196+$B196,SUMIFS(INDEX('ABP REC Calc'!$G$75:$AB$138,,MATCH($I196,'ABP REC Calc'!$G$74:$AB$74,0)),'ABP REC Calc'!$C$75:$C$138,'ABP REC Spend'!$E196,'ABP REC Calc'!$B$75:$B$138,'ABP REC Spend'!$F196)*$D196,
IF(AND(U196&gt;0,(V$4-$G196)=(1+$B196)),((U196/$D196)-U196)/$C196,
(IF(AND((V$4-$G196)&lt;(7+$B196),(V$4-$G196)&gt;1),U196,0))))</f>
        <v>7802294.8733549155</v>
      </c>
      <c r="W196" s="233">
        <f>IF(W$4=$G196+$B196,SUMIFS(INDEX('ABP REC Calc'!$G$75:$AB$138,,MATCH($I196,'ABP REC Calc'!$G$74:$AB$74,0)),'ABP REC Calc'!$C$75:$C$138,'ABP REC Spend'!$E196,'ABP REC Calc'!$B$75:$B$138,'ABP REC Spend'!$F196)*$D196,
IF(AND(V196&gt;0,(W$4-$G196)=(1+$B196)),((V196/$D196)-V196)/$C196,
(IF(AND((W$4-$G196)&lt;(7+$B196),(W$4-$G196)&gt;1),V196,0))))</f>
        <v>7802294.8733549155</v>
      </c>
      <c r="X196" s="233">
        <f>IF(X$4=$G196+$B196,SUMIFS(INDEX('ABP REC Calc'!$G$75:$AB$138,,MATCH($I196,'ABP REC Calc'!$G$74:$AB$74,0)),'ABP REC Calc'!$C$75:$C$138,'ABP REC Spend'!$E196,'ABP REC Calc'!$B$75:$B$138,'ABP REC Spend'!$F196)*$D196,
IF(AND(W196&gt;0,(X$4-$G196)=(1+$B196)),((W196/$D196)-W196)/$C196,
(IF(AND((X$4-$G196)&lt;(7+$B196),(X$4-$G196)&gt;1),W196,0))))</f>
        <v>7802294.8733549155</v>
      </c>
      <c r="Y196" s="233">
        <f>IF(Y$4=$G196+$B196,SUMIFS(INDEX('ABP REC Calc'!$G$75:$AB$138,,MATCH($I196,'ABP REC Calc'!$G$74:$AB$74,0)),'ABP REC Calc'!$C$75:$C$138,'ABP REC Spend'!$E196,'ABP REC Calc'!$B$75:$B$138,'ABP REC Spend'!$F196)*$D196,
IF(AND(X196&gt;0,(Y$4-$G196)=(1+$B196)),((X196/$D196)-X196)/$C196,
(IF(AND((Y$4-$G196)&lt;(7+$B196),(Y$4-$G196)&gt;1),X196,0))))</f>
        <v>7802294.8733549155</v>
      </c>
      <c r="Z196" s="233">
        <f>IF(Z$4=$G196+$B196,SUMIFS(INDEX('ABP REC Calc'!$G$75:$AB$138,,MATCH($I196,'ABP REC Calc'!$G$74:$AB$74,0)),'ABP REC Calc'!$C$75:$C$138,'ABP REC Spend'!$E196,'ABP REC Calc'!$B$75:$B$138,'ABP REC Spend'!$F196)*$D196,
IF(AND(Y196&gt;0,(Z$4-$G196)=(1+$B196)),((Y196/$D196)-Y196)/$C196,
(IF(AND((Z$4-$G196)&lt;(7+$B196),(Z$4-$G196)&gt;1),Y196,0))))</f>
        <v>7802294.8733549155</v>
      </c>
      <c r="AA196" s="233">
        <f>IF(AA$4=$G196+$B196,SUMIFS(INDEX('ABP REC Calc'!$G$75:$AB$138,,MATCH($I196,'ABP REC Calc'!$G$74:$AB$74,0)),'ABP REC Calc'!$C$75:$C$138,'ABP REC Spend'!$E196,'ABP REC Calc'!$B$75:$B$138,'ABP REC Spend'!$F196)*$D196,
IF(AND(Z196&gt;0,(AA$4-$G196)=(1+$B196)),((Z196/$D196)-Z196)/$C196,
(IF(AND((AA$4-$G196)&lt;(7+$B196),(AA$4-$G196)&gt;1),Z196,0))))</f>
        <v>7802294.8733549155</v>
      </c>
      <c r="AB196" s="233">
        <f>IF(AB$4=$G196+$B196,SUMIFS(INDEX('ABP REC Calc'!$G$75:$AB$138,,MATCH($I196,'ABP REC Calc'!$G$74:$AB$74,0)),'ABP REC Calc'!$C$75:$C$138,'ABP REC Spend'!$E196,'ABP REC Calc'!$B$75:$B$138,'ABP REC Spend'!$F196)*$D196,
IF(AND(AA196&gt;0,(AB$4-$G196)=(1+$B196)),((AA196/$D196)-AA196)/$C196,
(IF(AND((AB$4-$G196)&lt;(7+$B196),(AB$4-$G196)&gt;1),AA196,0))))</f>
        <v>0</v>
      </c>
      <c r="AC196" s="233">
        <f>IF(AC$4=$G196+$B196,SUMIFS(INDEX('ABP REC Calc'!$G$75:$AB$138,,MATCH($I196,'ABP REC Calc'!$G$74:$AB$74,0)),'ABP REC Calc'!$C$75:$C$138,'ABP REC Spend'!$E196,'ABP REC Calc'!$B$75:$B$138,'ABP REC Spend'!$F196)*$D196,
IF(AND(AB196&gt;0,(AC$4-$G196)=(1+$B196)),((AB196/$D196)-AB196)/$C196,
(IF(AND((AC$4-$G196)&lt;(7+$B196),(AC$4-$G196)&gt;1),AB196,0))))</f>
        <v>0</v>
      </c>
      <c r="AD196" s="233">
        <f>IF(AD$4=$G196+$B196,SUMIFS(INDEX('ABP REC Calc'!$G$75:$AB$138,,MATCH($I196,'ABP REC Calc'!$G$74:$AB$74,0)),'ABP REC Calc'!$C$75:$C$138,'ABP REC Spend'!$E196,'ABP REC Calc'!$B$75:$B$138,'ABP REC Spend'!$F196)*$D196,
IF(AND(AC196&gt;0,(AD$4-$G196)=(1+$B196)),((AC196/$D196)-AC196)/$C196,
(IF(AND((AD$4-$G196)&lt;(7+$B196),(AD$4-$G196)&gt;1),AC196,0))))</f>
        <v>0</v>
      </c>
      <c r="AE196" s="233">
        <f>IF(AE$4=$G196+$B196,SUMIFS(INDEX('ABP REC Calc'!$G$75:$AB$138,,MATCH($I196,'ABP REC Calc'!$G$74:$AB$74,0)),'ABP REC Calc'!$C$75:$C$138,'ABP REC Spend'!$E196,'ABP REC Calc'!$B$75:$B$138,'ABP REC Spend'!$F196)*$D196,
IF(AND(AD196&gt;0,(AE$4-$G196)=(1+$B196)),((AD196/$D196)-AD196)/$C196,
(IF(AND((AE$4-$G196)&lt;(7+$B196),(AE$4-$G196)&gt;1),AD196,0))))</f>
        <v>0</v>
      </c>
      <c r="AF196" s="233">
        <f>IF(AF$4=$G196+$B196,SUMIFS(INDEX('ABP REC Calc'!$G$75:$AB$138,,MATCH($I196,'ABP REC Calc'!$G$74:$AB$74,0)),'ABP REC Calc'!$C$75:$C$138,'ABP REC Spend'!$E196,'ABP REC Calc'!$B$75:$B$138,'ABP REC Spend'!$F196)*$D196,
IF(AND(AE196&gt;0,(AF$4-$G196)=(1+$B196)),((AE196/$D196)-AE196)/$C196,
(IF(AND((AF$4-$G196)&lt;(7+$B196),(AF$4-$G196)&gt;1),AE196,0))))</f>
        <v>0</v>
      </c>
      <c r="AG196" s="233">
        <f>IF(AG$4=$G196+$B196,SUMIFS(INDEX('ABP REC Calc'!$G$75:$AB$138,,MATCH($I196,'ABP REC Calc'!$G$74:$AB$74,0)),'ABP REC Calc'!$C$75:$C$138,'ABP REC Spend'!$E196,'ABP REC Calc'!$B$75:$B$138,'ABP REC Spend'!$F196)*$D196,
IF(AND(AF196&gt;0,(AG$4-$G196)=(1+$B196)),((AF196/$D196)-AF196)/$C196,
(IF(AND((AG$4-$G196)&lt;(7+$B196),(AG$4-$G196)&gt;1),AF196,0))))</f>
        <v>0</v>
      </c>
      <c r="AH196" s="233">
        <f>IF(AH$4=$G196+$B196,SUMIFS(INDEX('ABP REC Calc'!$G$75:$AB$138,,MATCH($I196,'ABP REC Calc'!$G$74:$AB$74,0)),'ABP REC Calc'!$C$75:$C$138,'ABP REC Spend'!$E196,'ABP REC Calc'!$B$75:$B$138,'ABP REC Spend'!$F196)*$D196,
IF(AND(AG196&gt;0,(AH$4-$G196)=(1+$B196)),((AG196/$D196)-AG196)/$C196,
(IF(AND((AH$4-$G196)&lt;(7+$B196),(AH$4-$G196)&gt;1),AG196,0))))</f>
        <v>0</v>
      </c>
    </row>
    <row r="197" spans="2:34" ht="14.75" customHeight="1" x14ac:dyDescent="0.25">
      <c r="B197" s="332" cm="1">
        <f t="array" ref="B197">INDEX(Inputs_ByYear!$D$78:$D$83, MATCH('ABP REC Spend'!$E197, Inputs_ByYear!$B$78:$B$83,0),)</f>
        <v>1</v>
      </c>
      <c r="C197" s="332" cm="1">
        <f t="array" ref="C197">INDEX(Inputs_ByYear!$D$60:$D$65, MATCH('ABP REC Spend'!$E197,Inputs_ByYear!$B$60:$B$65,0),)</f>
        <v>6</v>
      </c>
      <c r="D197" s="332" cm="1">
        <f t="array" ref="D197">INDEX(Inputs_ByYear!$D$69:$D$74, MATCH('ABP REC Spend'!$E197, Inputs_ByYear!$B$69:$B$74,0),)</f>
        <v>0.15</v>
      </c>
      <c r="E197" s="222" t="s">
        <v>237</v>
      </c>
      <c r="F197" s="219" t="s">
        <v>258</v>
      </c>
      <c r="G197" s="219">
        <f t="shared" si="9"/>
        <v>2035</v>
      </c>
      <c r="H197" s="219"/>
      <c r="I197" s="227" t="s">
        <v>33</v>
      </c>
      <c r="J197" s="234">
        <v>0</v>
      </c>
      <c r="K197" s="233">
        <f>IF(K$4=$G197+$B197,SUMIFS(INDEX('ABP REC Calc'!$G$75:$AB$138,,MATCH($I197,'ABP REC Calc'!$G$74:$AB$74,0)),'ABP REC Calc'!$C$75:$C$138,'ABP REC Spend'!$E197,'ABP REC Calc'!$B$75:$B$138,'ABP REC Spend'!$F197)*$D197,
IF(AND(J197&gt;0,(K$4-$G197)=(1+$B197)),((J197/$D197)-J197)/$C197,
(IF(AND((K$4-$G197)&lt;(7+$B197),(K$4-$G197)&gt;1),J197,0))))</f>
        <v>0</v>
      </c>
      <c r="L197" s="233">
        <f>IF(L$4=$G197+$B197,SUMIFS(INDEX('ABP REC Calc'!$G$75:$AB$138,,MATCH($I197,'ABP REC Calc'!$G$74:$AB$74,0)),'ABP REC Calc'!$C$75:$C$138,'ABP REC Spend'!$E197,'ABP REC Calc'!$B$75:$B$138,'ABP REC Spend'!$F197)*$D197,
IF(AND(K197&gt;0,(L$4-$G197)=(1+$B197)),((K197/$D197)-K197)/$C197,
(IF(AND((L$4-$G197)&lt;(7+$B197),(L$4-$G197)&gt;1),K197,0))))</f>
        <v>0</v>
      </c>
      <c r="M197" s="233">
        <f>IF(M$4=$G197+$B197,SUMIFS(INDEX('ABP REC Calc'!$G$75:$AB$138,,MATCH($I197,'ABP REC Calc'!$G$74:$AB$74,0)),'ABP REC Calc'!$C$75:$C$138,'ABP REC Spend'!$E197,'ABP REC Calc'!$B$75:$B$138,'ABP REC Spend'!$F197)*$D197,
IF(AND(L197&gt;0,(M$4-$G197)=(1+$B197)),((L197/$D197)-L197)/$C197,
(IF(AND((M$4-$G197)&lt;(7+$B197),(M$4-$G197)&gt;1),L197,0))))</f>
        <v>0</v>
      </c>
      <c r="N197" s="233">
        <f>IF(N$4=$G197+$B197,SUMIFS(INDEX('ABP REC Calc'!$G$75:$AB$138,,MATCH($I197,'ABP REC Calc'!$G$74:$AB$74,0)),'ABP REC Calc'!$C$75:$C$138,'ABP REC Spend'!$E197,'ABP REC Calc'!$B$75:$B$138,'ABP REC Spend'!$F197)*$D197,
IF(AND(M197&gt;0,(N$4-$G197)=(1+$B197)),((M197/$D197)-M197)/$C197,
(IF(AND((N$4-$G197)&lt;(7+$B197),(N$4-$G197)&gt;1),M197,0))))</f>
        <v>0</v>
      </c>
      <c r="O197" s="233">
        <f>IF(O$4=$G197+$B197,SUMIFS(INDEX('ABP REC Calc'!$G$75:$AB$138,,MATCH($I197,'ABP REC Calc'!$G$74:$AB$74,0)),'ABP REC Calc'!$C$75:$C$138,'ABP REC Spend'!$E197,'ABP REC Calc'!$B$75:$B$138,'ABP REC Spend'!$F197)*$D197,
IF(AND(N197&gt;0,(O$4-$G197)=(1+$B197)),((N197/$D197)-N197)/$C197,
(IF(AND((O$4-$G197)&lt;(7+$B197),(O$4-$G197)&gt;1),N197,0))))</f>
        <v>0</v>
      </c>
      <c r="P197" s="233">
        <f>IF(P$4=$G197+$B197,SUMIFS(INDEX('ABP REC Calc'!$G$75:$AB$138,,MATCH($I197,'ABP REC Calc'!$G$74:$AB$74,0)),'ABP REC Calc'!$C$75:$C$138,'ABP REC Spend'!$E197,'ABP REC Calc'!$B$75:$B$138,'ABP REC Spend'!$F197)*$D197,
IF(AND(O197&gt;0,(P$4-$G197)=(1+$B197)),((O197/$D197)-O197)/$C197,
(IF(AND((P$4-$G197)&lt;(7+$B197),(P$4-$G197)&gt;1),O197,0))))</f>
        <v>0</v>
      </c>
      <c r="Q197" s="233">
        <f>IF(Q$4=$G197+$B197,SUMIFS(INDEX('ABP REC Calc'!$G$75:$AB$138,,MATCH($I197,'ABP REC Calc'!$G$74:$AB$74,0)),'ABP REC Calc'!$C$75:$C$138,'ABP REC Spend'!$E197,'ABP REC Calc'!$B$75:$B$138,'ABP REC Spend'!$F197)*$D197,
IF(AND(P197&gt;0,(Q$4-$G197)=(1+$B197)),((P197/$D197)-P197)/$C197,
(IF(AND((Q$4-$G197)&lt;(7+$B197),(Q$4-$G197)&gt;1),P197,0))))</f>
        <v>0</v>
      </c>
      <c r="R197" s="233">
        <f>IF(R$4=$G197+$B197,SUMIFS(INDEX('ABP REC Calc'!$G$75:$AB$138,,MATCH($I197,'ABP REC Calc'!$G$74:$AB$74,0)),'ABP REC Calc'!$C$75:$C$138,'ABP REC Spend'!$E197,'ABP REC Calc'!$B$75:$B$138,'ABP REC Spend'!$F197)*$D197,
IF(AND(Q197&gt;0,(R$4-$G197)=(1+$B197)),((Q197/$D197)-Q197)/$C197,
(IF(AND((R$4-$G197)&lt;(7+$B197),(R$4-$G197)&gt;1),Q197,0))))</f>
        <v>0</v>
      </c>
      <c r="S197" s="233">
        <f>IF(S$4=$G197+$B197,SUMIFS(INDEX('ABP REC Calc'!$G$75:$AB$138,,MATCH($I197,'ABP REC Calc'!$G$74:$AB$74,0)),'ABP REC Calc'!$C$75:$C$138,'ABP REC Spend'!$E197,'ABP REC Calc'!$B$75:$B$138,'ABP REC Spend'!$F197)*$D197,
IF(AND(R197&gt;0,(S$4-$G197)=(1+$B197)),((R197/$D197)-R197)/$C197,
(IF(AND((S$4-$G197)&lt;(7+$B197),(S$4-$G197)&gt;1),R197,0))))</f>
        <v>0</v>
      </c>
      <c r="T197" s="233">
        <f>IF(T$4=$G197+$B197,SUMIFS(INDEX('ABP REC Calc'!$G$75:$AB$138,,MATCH($I197,'ABP REC Calc'!$G$74:$AB$74,0)),'ABP REC Calc'!$C$75:$C$138,'ABP REC Spend'!$E197,'ABP REC Calc'!$B$75:$B$138,'ABP REC Spend'!$F197)*$D197,
IF(AND(S197&gt;0,(T$4-$G197)=(1+$B197)),((S197/$D197)-S197)/$C197,
(IF(AND((T$4-$G197)&lt;(7+$B197),(T$4-$G197)&gt;1),S197,0))))</f>
        <v>0</v>
      </c>
      <c r="U197" s="233">
        <f>IF(U$4=$G197+$B197,SUMIFS(INDEX('ABP REC Calc'!$G$75:$AB$138,,MATCH($I197,'ABP REC Calc'!$G$74:$AB$74,0)),'ABP REC Calc'!$C$75:$C$138,'ABP REC Spend'!$E197,'ABP REC Calc'!$B$75:$B$138,'ABP REC Spend'!$F197)*$D197,
IF(AND(T197&gt;0,(U$4-$G197)=(1+$B197)),((T197/$D197)-T197)/$C197,
(IF(AND((U$4-$G197)&lt;(7+$B197),(U$4-$G197)&gt;1),T197,0))))</f>
        <v>0</v>
      </c>
      <c r="V197" s="233">
        <f>IF(V$4=$G197+$B197,SUMIFS(INDEX('ABP REC Calc'!$G$75:$AB$138,,MATCH($I197,'ABP REC Calc'!$G$74:$AB$74,0)),'ABP REC Calc'!$C$75:$C$138,'ABP REC Spend'!$E197,'ABP REC Calc'!$B$75:$B$138,'ABP REC Spend'!$F197)*$D197,
IF(AND(U197&gt;0,(V$4-$G197)=(1+$B197)),((U197/$D197)-U197)/$C197,
(IF(AND((V$4-$G197)&lt;(7+$B197),(V$4-$G197)&gt;1),U197,0))))</f>
        <v>8178640.8613637984</v>
      </c>
      <c r="W197" s="233">
        <f>IF(W$4=$G197+$B197,SUMIFS(INDEX('ABP REC Calc'!$G$75:$AB$138,,MATCH($I197,'ABP REC Calc'!$G$74:$AB$74,0)),'ABP REC Calc'!$C$75:$C$138,'ABP REC Spend'!$E197,'ABP REC Calc'!$B$75:$B$138,'ABP REC Spend'!$F197)*$D197,
IF(AND(V197&gt;0,(W$4-$G197)=(1+$B197)),((V197/$D197)-V197)/$C197,
(IF(AND((W$4-$G197)&lt;(7+$B197),(W$4-$G197)&gt;1),V197,0))))</f>
        <v>7724271.924621366</v>
      </c>
      <c r="X197" s="233">
        <f>IF(X$4=$G197+$B197,SUMIFS(INDEX('ABP REC Calc'!$G$75:$AB$138,,MATCH($I197,'ABP REC Calc'!$G$74:$AB$74,0)),'ABP REC Calc'!$C$75:$C$138,'ABP REC Spend'!$E197,'ABP REC Calc'!$B$75:$B$138,'ABP REC Spend'!$F197)*$D197,
IF(AND(W197&gt;0,(X$4-$G197)=(1+$B197)),((W197/$D197)-W197)/$C197,
(IF(AND((X$4-$G197)&lt;(7+$B197),(X$4-$G197)&gt;1),W197,0))))</f>
        <v>7724271.924621366</v>
      </c>
      <c r="Y197" s="233">
        <f>IF(Y$4=$G197+$B197,SUMIFS(INDEX('ABP REC Calc'!$G$75:$AB$138,,MATCH($I197,'ABP REC Calc'!$G$74:$AB$74,0)),'ABP REC Calc'!$C$75:$C$138,'ABP REC Spend'!$E197,'ABP REC Calc'!$B$75:$B$138,'ABP REC Spend'!$F197)*$D197,
IF(AND(X197&gt;0,(Y$4-$G197)=(1+$B197)),((X197/$D197)-X197)/$C197,
(IF(AND((Y$4-$G197)&lt;(7+$B197),(Y$4-$G197)&gt;1),X197,0))))</f>
        <v>7724271.924621366</v>
      </c>
      <c r="Z197" s="233">
        <f>IF(Z$4=$G197+$B197,SUMIFS(INDEX('ABP REC Calc'!$G$75:$AB$138,,MATCH($I197,'ABP REC Calc'!$G$74:$AB$74,0)),'ABP REC Calc'!$C$75:$C$138,'ABP REC Spend'!$E197,'ABP REC Calc'!$B$75:$B$138,'ABP REC Spend'!$F197)*$D197,
IF(AND(Y197&gt;0,(Z$4-$G197)=(1+$B197)),((Y197/$D197)-Y197)/$C197,
(IF(AND((Z$4-$G197)&lt;(7+$B197),(Z$4-$G197)&gt;1),Y197,0))))</f>
        <v>7724271.924621366</v>
      </c>
      <c r="AA197" s="233">
        <f>IF(AA$4=$G197+$B197,SUMIFS(INDEX('ABP REC Calc'!$G$75:$AB$138,,MATCH($I197,'ABP REC Calc'!$G$74:$AB$74,0)),'ABP REC Calc'!$C$75:$C$138,'ABP REC Spend'!$E197,'ABP REC Calc'!$B$75:$B$138,'ABP REC Spend'!$F197)*$D197,
IF(AND(Z197&gt;0,(AA$4-$G197)=(1+$B197)),((Z197/$D197)-Z197)/$C197,
(IF(AND((AA$4-$G197)&lt;(7+$B197),(AA$4-$G197)&gt;1),Z197,0))))</f>
        <v>7724271.924621366</v>
      </c>
      <c r="AB197" s="233">
        <f>IF(AB$4=$G197+$B197,SUMIFS(INDEX('ABP REC Calc'!$G$75:$AB$138,,MATCH($I197,'ABP REC Calc'!$G$74:$AB$74,0)),'ABP REC Calc'!$C$75:$C$138,'ABP REC Spend'!$E197,'ABP REC Calc'!$B$75:$B$138,'ABP REC Spend'!$F197)*$D197,
IF(AND(AA197&gt;0,(AB$4-$G197)=(1+$B197)),((AA197/$D197)-AA197)/$C197,
(IF(AND((AB$4-$G197)&lt;(7+$B197),(AB$4-$G197)&gt;1),AA197,0))))</f>
        <v>7724271.924621366</v>
      </c>
      <c r="AC197" s="233">
        <f>IF(AC$4=$G197+$B197,SUMIFS(INDEX('ABP REC Calc'!$G$75:$AB$138,,MATCH($I197,'ABP REC Calc'!$G$74:$AB$74,0)),'ABP REC Calc'!$C$75:$C$138,'ABP REC Spend'!$E197,'ABP REC Calc'!$B$75:$B$138,'ABP REC Spend'!$F197)*$D197,
IF(AND(AB197&gt;0,(AC$4-$G197)=(1+$B197)),((AB197/$D197)-AB197)/$C197,
(IF(AND((AC$4-$G197)&lt;(7+$B197),(AC$4-$G197)&gt;1),AB197,0))))</f>
        <v>0</v>
      </c>
      <c r="AD197" s="233">
        <f>IF(AD$4=$G197+$B197,SUMIFS(INDEX('ABP REC Calc'!$G$75:$AB$138,,MATCH($I197,'ABP REC Calc'!$G$74:$AB$74,0)),'ABP REC Calc'!$C$75:$C$138,'ABP REC Spend'!$E197,'ABP REC Calc'!$B$75:$B$138,'ABP REC Spend'!$F197)*$D197,
IF(AND(AC197&gt;0,(AD$4-$G197)=(1+$B197)),((AC197/$D197)-AC197)/$C197,
(IF(AND((AD$4-$G197)&lt;(7+$B197),(AD$4-$G197)&gt;1),AC197,0))))</f>
        <v>0</v>
      </c>
      <c r="AE197" s="233">
        <f>IF(AE$4=$G197+$B197,SUMIFS(INDEX('ABP REC Calc'!$G$75:$AB$138,,MATCH($I197,'ABP REC Calc'!$G$74:$AB$74,0)),'ABP REC Calc'!$C$75:$C$138,'ABP REC Spend'!$E197,'ABP REC Calc'!$B$75:$B$138,'ABP REC Spend'!$F197)*$D197,
IF(AND(AD197&gt;0,(AE$4-$G197)=(1+$B197)),((AD197/$D197)-AD197)/$C197,
(IF(AND((AE$4-$G197)&lt;(7+$B197),(AE$4-$G197)&gt;1),AD197,0))))</f>
        <v>0</v>
      </c>
      <c r="AF197" s="233">
        <f>IF(AF$4=$G197+$B197,SUMIFS(INDEX('ABP REC Calc'!$G$75:$AB$138,,MATCH($I197,'ABP REC Calc'!$G$74:$AB$74,0)),'ABP REC Calc'!$C$75:$C$138,'ABP REC Spend'!$E197,'ABP REC Calc'!$B$75:$B$138,'ABP REC Spend'!$F197)*$D197,
IF(AND(AE197&gt;0,(AF$4-$G197)=(1+$B197)),((AE197/$D197)-AE197)/$C197,
(IF(AND((AF$4-$G197)&lt;(7+$B197),(AF$4-$G197)&gt;1),AE197,0))))</f>
        <v>0</v>
      </c>
      <c r="AG197" s="233">
        <f>IF(AG$4=$G197+$B197,SUMIFS(INDEX('ABP REC Calc'!$G$75:$AB$138,,MATCH($I197,'ABP REC Calc'!$G$74:$AB$74,0)),'ABP REC Calc'!$C$75:$C$138,'ABP REC Spend'!$E197,'ABP REC Calc'!$B$75:$B$138,'ABP REC Spend'!$F197)*$D197,
IF(AND(AF197&gt;0,(AG$4-$G197)=(1+$B197)),((AF197/$D197)-AF197)/$C197,
(IF(AND((AG$4-$G197)&lt;(7+$B197),(AG$4-$G197)&gt;1),AF197,0))))</f>
        <v>0</v>
      </c>
      <c r="AH197" s="233">
        <f>IF(AH$4=$G197+$B197,SUMIFS(INDEX('ABP REC Calc'!$G$75:$AB$138,,MATCH($I197,'ABP REC Calc'!$G$74:$AB$74,0)),'ABP REC Calc'!$C$75:$C$138,'ABP REC Spend'!$E197,'ABP REC Calc'!$B$75:$B$138,'ABP REC Spend'!$F197)*$D197,
IF(AND(AG197&gt;0,(AH$4-$G197)=(1+$B197)),((AG197/$D197)-AG197)/$C197,
(IF(AND((AH$4-$G197)&lt;(7+$B197),(AH$4-$G197)&gt;1),AG197,0))))</f>
        <v>0</v>
      </c>
    </row>
    <row r="198" spans="2:34" ht="14.75" customHeight="1" x14ac:dyDescent="0.25">
      <c r="B198" s="332" cm="1">
        <f t="array" ref="B198">INDEX(Inputs_ByYear!$D$78:$D$83, MATCH('ABP REC Spend'!$E198, Inputs_ByYear!$B$78:$B$83,0),)</f>
        <v>1</v>
      </c>
      <c r="C198" s="332" cm="1">
        <f t="array" ref="C198">INDEX(Inputs_ByYear!$D$60:$D$65, MATCH('ABP REC Spend'!$E198,Inputs_ByYear!$B$60:$B$65,0),)</f>
        <v>6</v>
      </c>
      <c r="D198" s="332" cm="1">
        <f t="array" ref="D198">INDEX(Inputs_ByYear!$D$69:$D$74, MATCH('ABP REC Spend'!$E198, Inputs_ByYear!$B$69:$B$74,0),)</f>
        <v>0.15</v>
      </c>
      <c r="E198" s="222" t="s">
        <v>237</v>
      </c>
      <c r="F198" s="219" t="s">
        <v>258</v>
      </c>
      <c r="G198" s="219">
        <f t="shared" si="9"/>
        <v>2036</v>
      </c>
      <c r="H198" s="219"/>
      <c r="I198" s="227" t="s">
        <v>34</v>
      </c>
      <c r="J198" s="234">
        <v>0</v>
      </c>
      <c r="K198" s="233">
        <f>IF(K$4=$G198+$B198,SUMIFS(INDEX('ABP REC Calc'!$G$75:$AB$138,,MATCH($I198,'ABP REC Calc'!$G$74:$AB$74,0)),'ABP REC Calc'!$C$75:$C$138,'ABP REC Spend'!$E198,'ABP REC Calc'!$B$75:$B$138,'ABP REC Spend'!$F198)*$D198,
IF(AND(J198&gt;0,(K$4-$G198)=(1+$B198)),((J198/$D198)-J198)/$C198,
(IF(AND((K$4-$G198)&lt;(7+$B198),(K$4-$G198)&gt;1),J198,0))))</f>
        <v>0</v>
      </c>
      <c r="L198" s="233">
        <f>IF(L$4=$G198+$B198,SUMIFS(INDEX('ABP REC Calc'!$G$75:$AB$138,,MATCH($I198,'ABP REC Calc'!$G$74:$AB$74,0)),'ABP REC Calc'!$C$75:$C$138,'ABP REC Spend'!$E198,'ABP REC Calc'!$B$75:$B$138,'ABP REC Spend'!$F198)*$D198,
IF(AND(K198&gt;0,(L$4-$G198)=(1+$B198)),((K198/$D198)-K198)/$C198,
(IF(AND((L$4-$G198)&lt;(7+$B198),(L$4-$G198)&gt;1),K198,0))))</f>
        <v>0</v>
      </c>
      <c r="M198" s="233">
        <f>IF(M$4=$G198+$B198,SUMIFS(INDEX('ABP REC Calc'!$G$75:$AB$138,,MATCH($I198,'ABP REC Calc'!$G$74:$AB$74,0)),'ABP REC Calc'!$C$75:$C$138,'ABP REC Spend'!$E198,'ABP REC Calc'!$B$75:$B$138,'ABP REC Spend'!$F198)*$D198,
IF(AND(L198&gt;0,(M$4-$G198)=(1+$B198)),((L198/$D198)-L198)/$C198,
(IF(AND((M$4-$G198)&lt;(7+$B198),(M$4-$G198)&gt;1),L198,0))))</f>
        <v>0</v>
      </c>
      <c r="N198" s="233">
        <f>IF(N$4=$G198+$B198,SUMIFS(INDEX('ABP REC Calc'!$G$75:$AB$138,,MATCH($I198,'ABP REC Calc'!$G$74:$AB$74,0)),'ABP REC Calc'!$C$75:$C$138,'ABP REC Spend'!$E198,'ABP REC Calc'!$B$75:$B$138,'ABP REC Spend'!$F198)*$D198,
IF(AND(M198&gt;0,(N$4-$G198)=(1+$B198)),((M198/$D198)-M198)/$C198,
(IF(AND((N$4-$G198)&lt;(7+$B198),(N$4-$G198)&gt;1),M198,0))))</f>
        <v>0</v>
      </c>
      <c r="O198" s="233">
        <f>IF(O$4=$G198+$B198,SUMIFS(INDEX('ABP REC Calc'!$G$75:$AB$138,,MATCH($I198,'ABP REC Calc'!$G$74:$AB$74,0)),'ABP REC Calc'!$C$75:$C$138,'ABP REC Spend'!$E198,'ABP REC Calc'!$B$75:$B$138,'ABP REC Spend'!$F198)*$D198,
IF(AND(N198&gt;0,(O$4-$G198)=(1+$B198)),((N198/$D198)-N198)/$C198,
(IF(AND((O$4-$G198)&lt;(7+$B198),(O$4-$G198)&gt;1),N198,0))))</f>
        <v>0</v>
      </c>
      <c r="P198" s="233">
        <f>IF(P$4=$G198+$B198,SUMIFS(INDEX('ABP REC Calc'!$G$75:$AB$138,,MATCH($I198,'ABP REC Calc'!$G$74:$AB$74,0)),'ABP REC Calc'!$C$75:$C$138,'ABP REC Spend'!$E198,'ABP REC Calc'!$B$75:$B$138,'ABP REC Spend'!$F198)*$D198,
IF(AND(O198&gt;0,(P$4-$G198)=(1+$B198)),((O198/$D198)-O198)/$C198,
(IF(AND((P$4-$G198)&lt;(7+$B198),(P$4-$G198)&gt;1),O198,0))))</f>
        <v>0</v>
      </c>
      <c r="Q198" s="233">
        <f>IF(Q$4=$G198+$B198,SUMIFS(INDEX('ABP REC Calc'!$G$75:$AB$138,,MATCH($I198,'ABP REC Calc'!$G$74:$AB$74,0)),'ABP REC Calc'!$C$75:$C$138,'ABP REC Spend'!$E198,'ABP REC Calc'!$B$75:$B$138,'ABP REC Spend'!$F198)*$D198,
IF(AND(P198&gt;0,(Q$4-$G198)=(1+$B198)),((P198/$D198)-P198)/$C198,
(IF(AND((Q$4-$G198)&lt;(7+$B198),(Q$4-$G198)&gt;1),P198,0))))</f>
        <v>0</v>
      </c>
      <c r="R198" s="233">
        <f>IF(R$4=$G198+$B198,SUMIFS(INDEX('ABP REC Calc'!$G$75:$AB$138,,MATCH($I198,'ABP REC Calc'!$G$74:$AB$74,0)),'ABP REC Calc'!$C$75:$C$138,'ABP REC Spend'!$E198,'ABP REC Calc'!$B$75:$B$138,'ABP REC Spend'!$F198)*$D198,
IF(AND(Q198&gt;0,(R$4-$G198)=(1+$B198)),((Q198/$D198)-Q198)/$C198,
(IF(AND((R$4-$G198)&lt;(7+$B198),(R$4-$G198)&gt;1),Q198,0))))</f>
        <v>0</v>
      </c>
      <c r="S198" s="233">
        <f>IF(S$4=$G198+$B198,SUMIFS(INDEX('ABP REC Calc'!$G$75:$AB$138,,MATCH($I198,'ABP REC Calc'!$G$74:$AB$74,0)),'ABP REC Calc'!$C$75:$C$138,'ABP REC Spend'!$E198,'ABP REC Calc'!$B$75:$B$138,'ABP REC Spend'!$F198)*$D198,
IF(AND(R198&gt;0,(S$4-$G198)=(1+$B198)),((R198/$D198)-R198)/$C198,
(IF(AND((S$4-$G198)&lt;(7+$B198),(S$4-$G198)&gt;1),R198,0))))</f>
        <v>0</v>
      </c>
      <c r="T198" s="233">
        <f>IF(T$4=$G198+$B198,SUMIFS(INDEX('ABP REC Calc'!$G$75:$AB$138,,MATCH($I198,'ABP REC Calc'!$G$74:$AB$74,0)),'ABP REC Calc'!$C$75:$C$138,'ABP REC Spend'!$E198,'ABP REC Calc'!$B$75:$B$138,'ABP REC Spend'!$F198)*$D198,
IF(AND(S198&gt;0,(T$4-$G198)=(1+$B198)),((S198/$D198)-S198)/$C198,
(IF(AND((T$4-$G198)&lt;(7+$B198),(T$4-$G198)&gt;1),S198,0))))</f>
        <v>0</v>
      </c>
      <c r="U198" s="233">
        <f>IF(U$4=$G198+$B198,SUMIFS(INDEX('ABP REC Calc'!$G$75:$AB$138,,MATCH($I198,'ABP REC Calc'!$G$74:$AB$74,0)),'ABP REC Calc'!$C$75:$C$138,'ABP REC Spend'!$E198,'ABP REC Calc'!$B$75:$B$138,'ABP REC Spend'!$F198)*$D198,
IF(AND(T198&gt;0,(U$4-$G198)=(1+$B198)),((T198/$D198)-T198)/$C198,
(IF(AND((U$4-$G198)&lt;(7+$B198),(U$4-$G198)&gt;1),T198,0))))</f>
        <v>0</v>
      </c>
      <c r="V198" s="233">
        <f>IF(V$4=$G198+$B198,SUMIFS(INDEX('ABP REC Calc'!$G$75:$AB$138,,MATCH($I198,'ABP REC Calc'!$G$74:$AB$74,0)),'ABP REC Calc'!$C$75:$C$138,'ABP REC Spend'!$E198,'ABP REC Calc'!$B$75:$B$138,'ABP REC Spend'!$F198)*$D198,
IF(AND(U198&gt;0,(V$4-$G198)=(1+$B198)),((U198/$D198)-U198)/$C198,
(IF(AND((V$4-$G198)&lt;(7+$B198),(V$4-$G198)&gt;1),U198,0))))</f>
        <v>0</v>
      </c>
      <c r="W198" s="233">
        <f>IF(W$4=$G198+$B198,SUMIFS(INDEX('ABP REC Calc'!$G$75:$AB$138,,MATCH($I198,'ABP REC Calc'!$G$74:$AB$74,0)),'ABP REC Calc'!$C$75:$C$138,'ABP REC Spend'!$E198,'ABP REC Calc'!$B$75:$B$138,'ABP REC Spend'!$F198)*$D198,
IF(AND(V198&gt;0,(W$4-$G198)=(1+$B198)),((V198/$D198)-V198)/$C198,
(IF(AND((W$4-$G198)&lt;(7+$B198),(W$4-$G198)&gt;1),V198,0))))</f>
        <v>8096854.4527501613</v>
      </c>
      <c r="X198" s="233">
        <f>IF(X$4=$G198+$B198,SUMIFS(INDEX('ABP REC Calc'!$G$75:$AB$138,,MATCH($I198,'ABP REC Calc'!$G$74:$AB$74,0)),'ABP REC Calc'!$C$75:$C$138,'ABP REC Spend'!$E198,'ABP REC Calc'!$B$75:$B$138,'ABP REC Spend'!$F198)*$D198,
IF(AND(W198&gt;0,(X$4-$G198)=(1+$B198)),((W198/$D198)-W198)/$C198,
(IF(AND((X$4-$G198)&lt;(7+$B198),(X$4-$G198)&gt;1),W198,0))))</f>
        <v>7647029.2053751526</v>
      </c>
      <c r="Y198" s="233">
        <f>IF(Y$4=$G198+$B198,SUMIFS(INDEX('ABP REC Calc'!$G$75:$AB$138,,MATCH($I198,'ABP REC Calc'!$G$74:$AB$74,0)),'ABP REC Calc'!$C$75:$C$138,'ABP REC Spend'!$E198,'ABP REC Calc'!$B$75:$B$138,'ABP REC Spend'!$F198)*$D198,
IF(AND(X198&gt;0,(Y$4-$G198)=(1+$B198)),((X198/$D198)-X198)/$C198,
(IF(AND((Y$4-$G198)&lt;(7+$B198),(Y$4-$G198)&gt;1),X198,0))))</f>
        <v>7647029.2053751526</v>
      </c>
      <c r="Z198" s="233">
        <f>IF(Z$4=$G198+$B198,SUMIFS(INDEX('ABP REC Calc'!$G$75:$AB$138,,MATCH($I198,'ABP REC Calc'!$G$74:$AB$74,0)),'ABP REC Calc'!$C$75:$C$138,'ABP REC Spend'!$E198,'ABP REC Calc'!$B$75:$B$138,'ABP REC Spend'!$F198)*$D198,
IF(AND(Y198&gt;0,(Z$4-$G198)=(1+$B198)),((Y198/$D198)-Y198)/$C198,
(IF(AND((Z$4-$G198)&lt;(7+$B198),(Z$4-$G198)&gt;1),Y198,0))))</f>
        <v>7647029.2053751526</v>
      </c>
      <c r="AA198" s="233">
        <f>IF(AA$4=$G198+$B198,SUMIFS(INDEX('ABP REC Calc'!$G$75:$AB$138,,MATCH($I198,'ABP REC Calc'!$G$74:$AB$74,0)),'ABP REC Calc'!$C$75:$C$138,'ABP REC Spend'!$E198,'ABP REC Calc'!$B$75:$B$138,'ABP REC Spend'!$F198)*$D198,
IF(AND(Z198&gt;0,(AA$4-$G198)=(1+$B198)),((Z198/$D198)-Z198)/$C198,
(IF(AND((AA$4-$G198)&lt;(7+$B198),(AA$4-$G198)&gt;1),Z198,0))))</f>
        <v>7647029.2053751526</v>
      </c>
      <c r="AB198" s="233">
        <f>IF(AB$4=$G198+$B198,SUMIFS(INDEX('ABP REC Calc'!$G$75:$AB$138,,MATCH($I198,'ABP REC Calc'!$G$74:$AB$74,0)),'ABP REC Calc'!$C$75:$C$138,'ABP REC Spend'!$E198,'ABP REC Calc'!$B$75:$B$138,'ABP REC Spend'!$F198)*$D198,
IF(AND(AA198&gt;0,(AB$4-$G198)=(1+$B198)),((AA198/$D198)-AA198)/$C198,
(IF(AND((AB$4-$G198)&lt;(7+$B198),(AB$4-$G198)&gt;1),AA198,0))))</f>
        <v>7647029.2053751526</v>
      </c>
      <c r="AC198" s="233">
        <f>IF(AC$4=$G198+$B198,SUMIFS(INDEX('ABP REC Calc'!$G$75:$AB$138,,MATCH($I198,'ABP REC Calc'!$G$74:$AB$74,0)),'ABP REC Calc'!$C$75:$C$138,'ABP REC Spend'!$E198,'ABP REC Calc'!$B$75:$B$138,'ABP REC Spend'!$F198)*$D198,
IF(AND(AB198&gt;0,(AC$4-$G198)=(1+$B198)),((AB198/$D198)-AB198)/$C198,
(IF(AND((AC$4-$G198)&lt;(7+$B198),(AC$4-$G198)&gt;1),AB198,0))))</f>
        <v>7647029.2053751526</v>
      </c>
      <c r="AD198" s="233">
        <f>IF(AD$4=$G198+$B198,SUMIFS(INDEX('ABP REC Calc'!$G$75:$AB$138,,MATCH($I198,'ABP REC Calc'!$G$74:$AB$74,0)),'ABP REC Calc'!$C$75:$C$138,'ABP REC Spend'!$E198,'ABP REC Calc'!$B$75:$B$138,'ABP REC Spend'!$F198)*$D198,
IF(AND(AC198&gt;0,(AD$4-$G198)=(1+$B198)),((AC198/$D198)-AC198)/$C198,
(IF(AND((AD$4-$G198)&lt;(7+$B198),(AD$4-$G198)&gt;1),AC198,0))))</f>
        <v>0</v>
      </c>
      <c r="AE198" s="233">
        <f>IF(AE$4=$G198+$B198,SUMIFS(INDEX('ABP REC Calc'!$G$75:$AB$138,,MATCH($I198,'ABP REC Calc'!$G$74:$AB$74,0)),'ABP REC Calc'!$C$75:$C$138,'ABP REC Spend'!$E198,'ABP REC Calc'!$B$75:$B$138,'ABP REC Spend'!$F198)*$D198,
IF(AND(AD198&gt;0,(AE$4-$G198)=(1+$B198)),((AD198/$D198)-AD198)/$C198,
(IF(AND((AE$4-$G198)&lt;(7+$B198),(AE$4-$G198)&gt;1),AD198,0))))</f>
        <v>0</v>
      </c>
      <c r="AF198" s="233">
        <f>IF(AF$4=$G198+$B198,SUMIFS(INDEX('ABP REC Calc'!$G$75:$AB$138,,MATCH($I198,'ABP REC Calc'!$G$74:$AB$74,0)),'ABP REC Calc'!$C$75:$C$138,'ABP REC Spend'!$E198,'ABP REC Calc'!$B$75:$B$138,'ABP REC Spend'!$F198)*$D198,
IF(AND(AE198&gt;0,(AF$4-$G198)=(1+$B198)),((AE198/$D198)-AE198)/$C198,
(IF(AND((AF$4-$G198)&lt;(7+$B198),(AF$4-$G198)&gt;1),AE198,0))))</f>
        <v>0</v>
      </c>
      <c r="AG198" s="233">
        <f>IF(AG$4=$G198+$B198,SUMIFS(INDEX('ABP REC Calc'!$G$75:$AB$138,,MATCH($I198,'ABP REC Calc'!$G$74:$AB$74,0)),'ABP REC Calc'!$C$75:$C$138,'ABP REC Spend'!$E198,'ABP REC Calc'!$B$75:$B$138,'ABP REC Spend'!$F198)*$D198,
IF(AND(AF198&gt;0,(AG$4-$G198)=(1+$B198)),((AF198/$D198)-AF198)/$C198,
(IF(AND((AG$4-$G198)&lt;(7+$B198),(AG$4-$G198)&gt;1),AF198,0))))</f>
        <v>0</v>
      </c>
      <c r="AH198" s="233">
        <f>IF(AH$4=$G198+$B198,SUMIFS(INDEX('ABP REC Calc'!$G$75:$AB$138,,MATCH($I198,'ABP REC Calc'!$G$74:$AB$74,0)),'ABP REC Calc'!$C$75:$C$138,'ABP REC Spend'!$E198,'ABP REC Calc'!$B$75:$B$138,'ABP REC Spend'!$F198)*$D198,
IF(AND(AG198&gt;0,(AH$4-$G198)=(1+$B198)),((AG198/$D198)-AG198)/$C198,
(IF(AND((AH$4-$G198)&lt;(7+$B198),(AH$4-$G198)&gt;1),AG198,0))))</f>
        <v>0</v>
      </c>
    </row>
    <row r="199" spans="2:34" ht="14.75" customHeight="1" x14ac:dyDescent="0.25">
      <c r="B199" s="332" cm="1">
        <f t="array" ref="B199">INDEX(Inputs_ByYear!$D$78:$D$83, MATCH('ABP REC Spend'!$E199, Inputs_ByYear!$B$78:$B$83,0),)</f>
        <v>1</v>
      </c>
      <c r="C199" s="332" cm="1">
        <f t="array" ref="C199">INDEX(Inputs_ByYear!$D$60:$D$65, MATCH('ABP REC Spend'!$E199,Inputs_ByYear!$B$60:$B$65,0),)</f>
        <v>6</v>
      </c>
      <c r="D199" s="332" cm="1">
        <f t="array" ref="D199">INDEX(Inputs_ByYear!$D$69:$D$74, MATCH('ABP REC Spend'!$E199, Inputs_ByYear!$B$69:$B$74,0),)</f>
        <v>0.15</v>
      </c>
      <c r="E199" s="222" t="s">
        <v>237</v>
      </c>
      <c r="F199" s="219" t="s">
        <v>258</v>
      </c>
      <c r="G199" s="219">
        <f t="shared" si="9"/>
        <v>2037</v>
      </c>
      <c r="H199" s="219"/>
      <c r="I199" s="227" t="s">
        <v>35</v>
      </c>
      <c r="J199" s="234">
        <v>0</v>
      </c>
      <c r="K199" s="233">
        <f>IF(K$4=$G199+$B199,SUMIFS(INDEX('ABP REC Calc'!$G$75:$AB$138,,MATCH($I199,'ABP REC Calc'!$G$74:$AB$74,0)),'ABP REC Calc'!$C$75:$C$138,'ABP REC Spend'!$E199,'ABP REC Calc'!$B$75:$B$138,'ABP REC Spend'!$F199)*$D199,
IF(AND(J199&gt;0,(K$4-$G199)=(1+$B199)),((J199/$D199)-J199)/$C199,
(IF(AND((K$4-$G199)&lt;(7+$B199),(K$4-$G199)&gt;1),J199,0))))</f>
        <v>0</v>
      </c>
      <c r="L199" s="233">
        <f>IF(L$4=$G199+$B199,SUMIFS(INDEX('ABP REC Calc'!$G$75:$AB$138,,MATCH($I199,'ABP REC Calc'!$G$74:$AB$74,0)),'ABP REC Calc'!$C$75:$C$138,'ABP REC Spend'!$E199,'ABP REC Calc'!$B$75:$B$138,'ABP REC Spend'!$F199)*$D199,
IF(AND(K199&gt;0,(L$4-$G199)=(1+$B199)),((K199/$D199)-K199)/$C199,
(IF(AND((L$4-$G199)&lt;(7+$B199),(L$4-$G199)&gt;1),K199,0))))</f>
        <v>0</v>
      </c>
      <c r="M199" s="233">
        <f>IF(M$4=$G199+$B199,SUMIFS(INDEX('ABP REC Calc'!$G$75:$AB$138,,MATCH($I199,'ABP REC Calc'!$G$74:$AB$74,0)),'ABP REC Calc'!$C$75:$C$138,'ABP REC Spend'!$E199,'ABP REC Calc'!$B$75:$B$138,'ABP REC Spend'!$F199)*$D199,
IF(AND(L199&gt;0,(M$4-$G199)=(1+$B199)),((L199/$D199)-L199)/$C199,
(IF(AND((M$4-$G199)&lt;(7+$B199),(M$4-$G199)&gt;1),L199,0))))</f>
        <v>0</v>
      </c>
      <c r="N199" s="233">
        <f>IF(N$4=$G199+$B199,SUMIFS(INDEX('ABP REC Calc'!$G$75:$AB$138,,MATCH($I199,'ABP REC Calc'!$G$74:$AB$74,0)),'ABP REC Calc'!$C$75:$C$138,'ABP REC Spend'!$E199,'ABP REC Calc'!$B$75:$B$138,'ABP REC Spend'!$F199)*$D199,
IF(AND(M199&gt;0,(N$4-$G199)=(1+$B199)),((M199/$D199)-M199)/$C199,
(IF(AND((N$4-$G199)&lt;(7+$B199),(N$4-$G199)&gt;1),M199,0))))</f>
        <v>0</v>
      </c>
      <c r="O199" s="233">
        <f>IF(O$4=$G199+$B199,SUMIFS(INDEX('ABP REC Calc'!$G$75:$AB$138,,MATCH($I199,'ABP REC Calc'!$G$74:$AB$74,0)),'ABP REC Calc'!$C$75:$C$138,'ABP REC Spend'!$E199,'ABP REC Calc'!$B$75:$B$138,'ABP REC Spend'!$F199)*$D199,
IF(AND(N199&gt;0,(O$4-$G199)=(1+$B199)),((N199/$D199)-N199)/$C199,
(IF(AND((O$4-$G199)&lt;(7+$B199),(O$4-$G199)&gt;1),N199,0))))</f>
        <v>0</v>
      </c>
      <c r="P199" s="233">
        <f>IF(P$4=$G199+$B199,SUMIFS(INDEX('ABP REC Calc'!$G$75:$AB$138,,MATCH($I199,'ABP REC Calc'!$G$74:$AB$74,0)),'ABP REC Calc'!$C$75:$C$138,'ABP REC Spend'!$E199,'ABP REC Calc'!$B$75:$B$138,'ABP REC Spend'!$F199)*$D199,
IF(AND(O199&gt;0,(P$4-$G199)=(1+$B199)),((O199/$D199)-O199)/$C199,
(IF(AND((P$4-$G199)&lt;(7+$B199),(P$4-$G199)&gt;1),O199,0))))</f>
        <v>0</v>
      </c>
      <c r="Q199" s="233">
        <f>IF(Q$4=$G199+$B199,SUMIFS(INDEX('ABP REC Calc'!$G$75:$AB$138,,MATCH($I199,'ABP REC Calc'!$G$74:$AB$74,0)),'ABP REC Calc'!$C$75:$C$138,'ABP REC Spend'!$E199,'ABP REC Calc'!$B$75:$B$138,'ABP REC Spend'!$F199)*$D199,
IF(AND(P199&gt;0,(Q$4-$G199)=(1+$B199)),((P199/$D199)-P199)/$C199,
(IF(AND((Q$4-$G199)&lt;(7+$B199),(Q$4-$G199)&gt;1),P199,0))))</f>
        <v>0</v>
      </c>
      <c r="R199" s="233">
        <f>IF(R$4=$G199+$B199,SUMIFS(INDEX('ABP REC Calc'!$G$75:$AB$138,,MATCH($I199,'ABP REC Calc'!$G$74:$AB$74,0)),'ABP REC Calc'!$C$75:$C$138,'ABP REC Spend'!$E199,'ABP REC Calc'!$B$75:$B$138,'ABP REC Spend'!$F199)*$D199,
IF(AND(Q199&gt;0,(R$4-$G199)=(1+$B199)),((Q199/$D199)-Q199)/$C199,
(IF(AND((R$4-$G199)&lt;(7+$B199),(R$4-$G199)&gt;1),Q199,0))))</f>
        <v>0</v>
      </c>
      <c r="S199" s="233">
        <f>IF(S$4=$G199+$B199,SUMIFS(INDEX('ABP REC Calc'!$G$75:$AB$138,,MATCH($I199,'ABP REC Calc'!$G$74:$AB$74,0)),'ABP REC Calc'!$C$75:$C$138,'ABP REC Spend'!$E199,'ABP REC Calc'!$B$75:$B$138,'ABP REC Spend'!$F199)*$D199,
IF(AND(R199&gt;0,(S$4-$G199)=(1+$B199)),((R199/$D199)-R199)/$C199,
(IF(AND((S$4-$G199)&lt;(7+$B199),(S$4-$G199)&gt;1),R199,0))))</f>
        <v>0</v>
      </c>
      <c r="T199" s="233">
        <f>IF(T$4=$G199+$B199,SUMIFS(INDEX('ABP REC Calc'!$G$75:$AB$138,,MATCH($I199,'ABP REC Calc'!$G$74:$AB$74,0)),'ABP REC Calc'!$C$75:$C$138,'ABP REC Spend'!$E199,'ABP REC Calc'!$B$75:$B$138,'ABP REC Spend'!$F199)*$D199,
IF(AND(S199&gt;0,(T$4-$G199)=(1+$B199)),((S199/$D199)-S199)/$C199,
(IF(AND((T$4-$G199)&lt;(7+$B199),(T$4-$G199)&gt;1),S199,0))))</f>
        <v>0</v>
      </c>
      <c r="U199" s="233">
        <f>IF(U$4=$G199+$B199,SUMIFS(INDEX('ABP REC Calc'!$G$75:$AB$138,,MATCH($I199,'ABP REC Calc'!$G$74:$AB$74,0)),'ABP REC Calc'!$C$75:$C$138,'ABP REC Spend'!$E199,'ABP REC Calc'!$B$75:$B$138,'ABP REC Spend'!$F199)*$D199,
IF(AND(T199&gt;0,(U$4-$G199)=(1+$B199)),((T199/$D199)-T199)/$C199,
(IF(AND((U$4-$G199)&lt;(7+$B199),(U$4-$G199)&gt;1),T199,0))))</f>
        <v>0</v>
      </c>
      <c r="V199" s="233">
        <f>IF(V$4=$G199+$B199,SUMIFS(INDEX('ABP REC Calc'!$G$75:$AB$138,,MATCH($I199,'ABP REC Calc'!$G$74:$AB$74,0)),'ABP REC Calc'!$C$75:$C$138,'ABP REC Spend'!$E199,'ABP REC Calc'!$B$75:$B$138,'ABP REC Spend'!$F199)*$D199,
IF(AND(U199&gt;0,(V$4-$G199)=(1+$B199)),((U199/$D199)-U199)/$C199,
(IF(AND((V$4-$G199)&lt;(7+$B199),(V$4-$G199)&gt;1),U199,0))))</f>
        <v>0</v>
      </c>
      <c r="W199" s="233">
        <f>IF(W$4=$G199+$B199,SUMIFS(INDEX('ABP REC Calc'!$G$75:$AB$138,,MATCH($I199,'ABP REC Calc'!$G$74:$AB$74,0)),'ABP REC Calc'!$C$75:$C$138,'ABP REC Spend'!$E199,'ABP REC Calc'!$B$75:$B$138,'ABP REC Spend'!$F199)*$D199,
IF(AND(V199&gt;0,(W$4-$G199)=(1+$B199)),((V199/$D199)-V199)/$C199,
(IF(AND((W$4-$G199)&lt;(7+$B199),(W$4-$G199)&gt;1),V199,0))))</f>
        <v>0</v>
      </c>
      <c r="X199" s="233">
        <f>IF(X$4=$G199+$B199,SUMIFS(INDEX('ABP REC Calc'!$G$75:$AB$138,,MATCH($I199,'ABP REC Calc'!$G$74:$AB$74,0)),'ABP REC Calc'!$C$75:$C$138,'ABP REC Spend'!$E199,'ABP REC Calc'!$B$75:$B$138,'ABP REC Spend'!$F199)*$D199,
IF(AND(W199&gt;0,(X$4-$G199)=(1+$B199)),((W199/$D199)-W199)/$C199,
(IF(AND((X$4-$G199)&lt;(7+$B199),(X$4-$G199)&gt;1),W199,0))))</f>
        <v>8015885.9082226595</v>
      </c>
      <c r="Y199" s="233">
        <f>IF(Y$4=$G199+$B199,SUMIFS(INDEX('ABP REC Calc'!$G$75:$AB$138,,MATCH($I199,'ABP REC Calc'!$G$74:$AB$74,0)),'ABP REC Calc'!$C$75:$C$138,'ABP REC Spend'!$E199,'ABP REC Calc'!$B$75:$B$138,'ABP REC Spend'!$F199)*$D199,
IF(AND(X199&gt;0,(Y$4-$G199)=(1+$B199)),((X199/$D199)-X199)/$C199,
(IF(AND((Y$4-$G199)&lt;(7+$B199),(Y$4-$G199)&gt;1),X199,0))))</f>
        <v>7570558.913321401</v>
      </c>
      <c r="Z199" s="233">
        <f>IF(Z$4=$G199+$B199,SUMIFS(INDEX('ABP REC Calc'!$G$75:$AB$138,,MATCH($I199,'ABP REC Calc'!$G$74:$AB$74,0)),'ABP REC Calc'!$C$75:$C$138,'ABP REC Spend'!$E199,'ABP REC Calc'!$B$75:$B$138,'ABP REC Spend'!$F199)*$D199,
IF(AND(Y199&gt;0,(Z$4-$G199)=(1+$B199)),((Y199/$D199)-Y199)/$C199,
(IF(AND((Z$4-$G199)&lt;(7+$B199),(Z$4-$G199)&gt;1),Y199,0))))</f>
        <v>7570558.913321401</v>
      </c>
      <c r="AA199" s="233">
        <f>IF(AA$4=$G199+$B199,SUMIFS(INDEX('ABP REC Calc'!$G$75:$AB$138,,MATCH($I199,'ABP REC Calc'!$G$74:$AB$74,0)),'ABP REC Calc'!$C$75:$C$138,'ABP REC Spend'!$E199,'ABP REC Calc'!$B$75:$B$138,'ABP REC Spend'!$F199)*$D199,
IF(AND(Z199&gt;0,(AA$4-$G199)=(1+$B199)),((Z199/$D199)-Z199)/$C199,
(IF(AND((AA$4-$G199)&lt;(7+$B199),(AA$4-$G199)&gt;1),Z199,0))))</f>
        <v>7570558.913321401</v>
      </c>
      <c r="AB199" s="233">
        <f>IF(AB$4=$G199+$B199,SUMIFS(INDEX('ABP REC Calc'!$G$75:$AB$138,,MATCH($I199,'ABP REC Calc'!$G$74:$AB$74,0)),'ABP REC Calc'!$C$75:$C$138,'ABP REC Spend'!$E199,'ABP REC Calc'!$B$75:$B$138,'ABP REC Spend'!$F199)*$D199,
IF(AND(AA199&gt;0,(AB$4-$G199)=(1+$B199)),((AA199/$D199)-AA199)/$C199,
(IF(AND((AB$4-$G199)&lt;(7+$B199),(AB$4-$G199)&gt;1),AA199,0))))</f>
        <v>7570558.913321401</v>
      </c>
      <c r="AC199" s="233">
        <f>IF(AC$4=$G199+$B199,SUMIFS(INDEX('ABP REC Calc'!$G$75:$AB$138,,MATCH($I199,'ABP REC Calc'!$G$74:$AB$74,0)),'ABP REC Calc'!$C$75:$C$138,'ABP REC Spend'!$E199,'ABP REC Calc'!$B$75:$B$138,'ABP REC Spend'!$F199)*$D199,
IF(AND(AB199&gt;0,(AC$4-$G199)=(1+$B199)),((AB199/$D199)-AB199)/$C199,
(IF(AND((AC$4-$G199)&lt;(7+$B199),(AC$4-$G199)&gt;1),AB199,0))))</f>
        <v>7570558.913321401</v>
      </c>
      <c r="AD199" s="233">
        <f>IF(AD$4=$G199+$B199,SUMIFS(INDEX('ABP REC Calc'!$G$75:$AB$138,,MATCH($I199,'ABP REC Calc'!$G$74:$AB$74,0)),'ABP REC Calc'!$C$75:$C$138,'ABP REC Spend'!$E199,'ABP REC Calc'!$B$75:$B$138,'ABP REC Spend'!$F199)*$D199,
IF(AND(AC199&gt;0,(AD$4-$G199)=(1+$B199)),((AC199/$D199)-AC199)/$C199,
(IF(AND((AD$4-$G199)&lt;(7+$B199),(AD$4-$G199)&gt;1),AC199,0))))</f>
        <v>7570558.913321401</v>
      </c>
      <c r="AE199" s="233">
        <f>IF(AE$4=$G199+$B199,SUMIFS(INDEX('ABP REC Calc'!$G$75:$AB$138,,MATCH($I199,'ABP REC Calc'!$G$74:$AB$74,0)),'ABP REC Calc'!$C$75:$C$138,'ABP REC Spend'!$E199,'ABP REC Calc'!$B$75:$B$138,'ABP REC Spend'!$F199)*$D199,
IF(AND(AD199&gt;0,(AE$4-$G199)=(1+$B199)),((AD199/$D199)-AD199)/$C199,
(IF(AND((AE$4-$G199)&lt;(7+$B199),(AE$4-$G199)&gt;1),AD199,0))))</f>
        <v>0</v>
      </c>
      <c r="AF199" s="233">
        <f>IF(AF$4=$G199+$B199,SUMIFS(INDEX('ABP REC Calc'!$G$75:$AB$138,,MATCH($I199,'ABP REC Calc'!$G$74:$AB$74,0)),'ABP REC Calc'!$C$75:$C$138,'ABP REC Spend'!$E199,'ABP REC Calc'!$B$75:$B$138,'ABP REC Spend'!$F199)*$D199,
IF(AND(AE199&gt;0,(AF$4-$G199)=(1+$B199)),((AE199/$D199)-AE199)/$C199,
(IF(AND((AF$4-$G199)&lt;(7+$B199),(AF$4-$G199)&gt;1),AE199,0))))</f>
        <v>0</v>
      </c>
      <c r="AG199" s="233">
        <f>IF(AG$4=$G199+$B199,SUMIFS(INDEX('ABP REC Calc'!$G$75:$AB$138,,MATCH($I199,'ABP REC Calc'!$G$74:$AB$74,0)),'ABP REC Calc'!$C$75:$C$138,'ABP REC Spend'!$E199,'ABP REC Calc'!$B$75:$B$138,'ABP REC Spend'!$F199)*$D199,
IF(AND(AF199&gt;0,(AG$4-$G199)=(1+$B199)),((AF199/$D199)-AF199)/$C199,
(IF(AND((AG$4-$G199)&lt;(7+$B199),(AG$4-$G199)&gt;1),AF199,0))))</f>
        <v>0</v>
      </c>
      <c r="AH199" s="233">
        <f>IF(AH$4=$G199+$B199,SUMIFS(INDEX('ABP REC Calc'!$G$75:$AB$138,,MATCH($I199,'ABP REC Calc'!$G$74:$AB$74,0)),'ABP REC Calc'!$C$75:$C$138,'ABP REC Spend'!$E199,'ABP REC Calc'!$B$75:$B$138,'ABP REC Spend'!$F199)*$D199,
IF(AND(AG199&gt;0,(AH$4-$G199)=(1+$B199)),((AG199/$D199)-AG199)/$C199,
(IF(AND((AH$4-$G199)&lt;(7+$B199),(AH$4-$G199)&gt;1),AG199,0))))</f>
        <v>0</v>
      </c>
    </row>
    <row r="200" spans="2:34" ht="14.75" customHeight="1" x14ac:dyDescent="0.25">
      <c r="B200" s="332" cm="1">
        <f t="array" ref="B200">INDEX(Inputs_ByYear!$D$78:$D$83, MATCH('ABP REC Spend'!$E200, Inputs_ByYear!$B$78:$B$83,0),)</f>
        <v>1</v>
      </c>
      <c r="C200" s="332" cm="1">
        <f t="array" ref="C200">INDEX(Inputs_ByYear!$D$60:$D$65, MATCH('ABP REC Spend'!$E200,Inputs_ByYear!$B$60:$B$65,0),)</f>
        <v>6</v>
      </c>
      <c r="D200" s="332" cm="1">
        <f t="array" ref="D200">INDEX(Inputs_ByYear!$D$69:$D$74, MATCH('ABP REC Spend'!$E200, Inputs_ByYear!$B$69:$B$74,0),)</f>
        <v>0.15</v>
      </c>
      <c r="E200" s="222" t="s">
        <v>237</v>
      </c>
      <c r="F200" s="219" t="s">
        <v>258</v>
      </c>
      <c r="G200" s="219">
        <f t="shared" si="9"/>
        <v>2038</v>
      </c>
      <c r="H200" s="219"/>
      <c r="I200" s="227" t="s">
        <v>36</v>
      </c>
      <c r="J200" s="234">
        <v>0</v>
      </c>
      <c r="K200" s="233">
        <f>IF(K$4=$G200+$B200,SUMIFS(INDEX('ABP REC Calc'!$G$75:$AB$138,,MATCH($I200,'ABP REC Calc'!$G$74:$AB$74,0)),'ABP REC Calc'!$C$75:$C$138,'ABP REC Spend'!$E200,'ABP REC Calc'!$B$75:$B$138,'ABP REC Spend'!$F200)*$D200,
IF(AND(J200&gt;0,(K$4-$G200)=(1+$B200)),((J200/$D200)-J200)/$C200,
(IF(AND((K$4-$G200)&lt;(7+$B200),(K$4-$G200)&gt;1),J200,0))))</f>
        <v>0</v>
      </c>
      <c r="L200" s="233">
        <f>IF(L$4=$G200+$B200,SUMIFS(INDEX('ABP REC Calc'!$G$75:$AB$138,,MATCH($I200,'ABP REC Calc'!$G$74:$AB$74,0)),'ABP REC Calc'!$C$75:$C$138,'ABP REC Spend'!$E200,'ABP REC Calc'!$B$75:$B$138,'ABP REC Spend'!$F200)*$D200,
IF(AND(K200&gt;0,(L$4-$G200)=(1+$B200)),((K200/$D200)-K200)/$C200,
(IF(AND((L$4-$G200)&lt;(7+$B200),(L$4-$G200)&gt;1),K200,0))))</f>
        <v>0</v>
      </c>
      <c r="M200" s="233">
        <f>IF(M$4=$G200+$B200,SUMIFS(INDEX('ABP REC Calc'!$G$75:$AB$138,,MATCH($I200,'ABP REC Calc'!$G$74:$AB$74,0)),'ABP REC Calc'!$C$75:$C$138,'ABP REC Spend'!$E200,'ABP REC Calc'!$B$75:$B$138,'ABP REC Spend'!$F200)*$D200,
IF(AND(L200&gt;0,(M$4-$G200)=(1+$B200)),((L200/$D200)-L200)/$C200,
(IF(AND((M$4-$G200)&lt;(7+$B200),(M$4-$G200)&gt;1),L200,0))))</f>
        <v>0</v>
      </c>
      <c r="N200" s="233">
        <f>IF(N$4=$G200+$B200,SUMIFS(INDEX('ABP REC Calc'!$G$75:$AB$138,,MATCH($I200,'ABP REC Calc'!$G$74:$AB$74,0)),'ABP REC Calc'!$C$75:$C$138,'ABP REC Spend'!$E200,'ABP REC Calc'!$B$75:$B$138,'ABP REC Spend'!$F200)*$D200,
IF(AND(M200&gt;0,(N$4-$G200)=(1+$B200)),((M200/$D200)-M200)/$C200,
(IF(AND((N$4-$G200)&lt;(7+$B200),(N$4-$G200)&gt;1),M200,0))))</f>
        <v>0</v>
      </c>
      <c r="O200" s="233">
        <f>IF(O$4=$G200+$B200,SUMIFS(INDEX('ABP REC Calc'!$G$75:$AB$138,,MATCH($I200,'ABP REC Calc'!$G$74:$AB$74,0)),'ABP REC Calc'!$C$75:$C$138,'ABP REC Spend'!$E200,'ABP REC Calc'!$B$75:$B$138,'ABP REC Spend'!$F200)*$D200,
IF(AND(N200&gt;0,(O$4-$G200)=(1+$B200)),((N200/$D200)-N200)/$C200,
(IF(AND((O$4-$G200)&lt;(7+$B200),(O$4-$G200)&gt;1),N200,0))))</f>
        <v>0</v>
      </c>
      <c r="P200" s="233">
        <f>IF(P$4=$G200+$B200,SUMIFS(INDEX('ABP REC Calc'!$G$75:$AB$138,,MATCH($I200,'ABP REC Calc'!$G$74:$AB$74,0)),'ABP REC Calc'!$C$75:$C$138,'ABP REC Spend'!$E200,'ABP REC Calc'!$B$75:$B$138,'ABP REC Spend'!$F200)*$D200,
IF(AND(O200&gt;0,(P$4-$G200)=(1+$B200)),((O200/$D200)-O200)/$C200,
(IF(AND((P$4-$G200)&lt;(7+$B200),(P$4-$G200)&gt;1),O200,0))))</f>
        <v>0</v>
      </c>
      <c r="Q200" s="233">
        <f>IF(Q$4=$G200+$B200,SUMIFS(INDEX('ABP REC Calc'!$G$75:$AB$138,,MATCH($I200,'ABP REC Calc'!$G$74:$AB$74,0)),'ABP REC Calc'!$C$75:$C$138,'ABP REC Spend'!$E200,'ABP REC Calc'!$B$75:$B$138,'ABP REC Spend'!$F200)*$D200,
IF(AND(P200&gt;0,(Q$4-$G200)=(1+$B200)),((P200/$D200)-P200)/$C200,
(IF(AND((Q$4-$G200)&lt;(7+$B200),(Q$4-$G200)&gt;1),P200,0))))</f>
        <v>0</v>
      </c>
      <c r="R200" s="233">
        <f>IF(R$4=$G200+$B200,SUMIFS(INDEX('ABP REC Calc'!$G$75:$AB$138,,MATCH($I200,'ABP REC Calc'!$G$74:$AB$74,0)),'ABP REC Calc'!$C$75:$C$138,'ABP REC Spend'!$E200,'ABP REC Calc'!$B$75:$B$138,'ABP REC Spend'!$F200)*$D200,
IF(AND(Q200&gt;0,(R$4-$G200)=(1+$B200)),((Q200/$D200)-Q200)/$C200,
(IF(AND((R$4-$G200)&lt;(7+$B200),(R$4-$G200)&gt;1),Q200,0))))</f>
        <v>0</v>
      </c>
      <c r="S200" s="233">
        <f>IF(S$4=$G200+$B200,SUMIFS(INDEX('ABP REC Calc'!$G$75:$AB$138,,MATCH($I200,'ABP REC Calc'!$G$74:$AB$74,0)),'ABP REC Calc'!$C$75:$C$138,'ABP REC Spend'!$E200,'ABP REC Calc'!$B$75:$B$138,'ABP REC Spend'!$F200)*$D200,
IF(AND(R200&gt;0,(S$4-$G200)=(1+$B200)),((R200/$D200)-R200)/$C200,
(IF(AND((S$4-$G200)&lt;(7+$B200),(S$4-$G200)&gt;1),R200,0))))</f>
        <v>0</v>
      </c>
      <c r="T200" s="233">
        <f>IF(T$4=$G200+$B200,SUMIFS(INDEX('ABP REC Calc'!$G$75:$AB$138,,MATCH($I200,'ABP REC Calc'!$G$74:$AB$74,0)),'ABP REC Calc'!$C$75:$C$138,'ABP REC Spend'!$E200,'ABP REC Calc'!$B$75:$B$138,'ABP REC Spend'!$F200)*$D200,
IF(AND(S200&gt;0,(T$4-$G200)=(1+$B200)),((S200/$D200)-S200)/$C200,
(IF(AND((T$4-$G200)&lt;(7+$B200),(T$4-$G200)&gt;1),S200,0))))</f>
        <v>0</v>
      </c>
      <c r="U200" s="233">
        <f>IF(U$4=$G200+$B200,SUMIFS(INDEX('ABP REC Calc'!$G$75:$AB$138,,MATCH($I200,'ABP REC Calc'!$G$74:$AB$74,0)),'ABP REC Calc'!$C$75:$C$138,'ABP REC Spend'!$E200,'ABP REC Calc'!$B$75:$B$138,'ABP REC Spend'!$F200)*$D200,
IF(AND(T200&gt;0,(U$4-$G200)=(1+$B200)),((T200/$D200)-T200)/$C200,
(IF(AND((U$4-$G200)&lt;(7+$B200),(U$4-$G200)&gt;1),T200,0))))</f>
        <v>0</v>
      </c>
      <c r="V200" s="233">
        <f>IF(V$4=$G200+$B200,SUMIFS(INDEX('ABP REC Calc'!$G$75:$AB$138,,MATCH($I200,'ABP REC Calc'!$G$74:$AB$74,0)),'ABP REC Calc'!$C$75:$C$138,'ABP REC Spend'!$E200,'ABP REC Calc'!$B$75:$B$138,'ABP REC Spend'!$F200)*$D200,
IF(AND(U200&gt;0,(V$4-$G200)=(1+$B200)),((U200/$D200)-U200)/$C200,
(IF(AND((V$4-$G200)&lt;(7+$B200),(V$4-$G200)&gt;1),U200,0))))</f>
        <v>0</v>
      </c>
      <c r="W200" s="233">
        <f>IF(W$4=$G200+$B200,SUMIFS(INDEX('ABP REC Calc'!$G$75:$AB$138,,MATCH($I200,'ABP REC Calc'!$G$74:$AB$74,0)),'ABP REC Calc'!$C$75:$C$138,'ABP REC Spend'!$E200,'ABP REC Calc'!$B$75:$B$138,'ABP REC Spend'!$F200)*$D200,
IF(AND(V200&gt;0,(W$4-$G200)=(1+$B200)),((V200/$D200)-V200)/$C200,
(IF(AND((W$4-$G200)&lt;(7+$B200),(W$4-$G200)&gt;1),V200,0))))</f>
        <v>0</v>
      </c>
      <c r="X200" s="233">
        <f>IF(X$4=$G200+$B200,SUMIFS(INDEX('ABP REC Calc'!$G$75:$AB$138,,MATCH($I200,'ABP REC Calc'!$G$74:$AB$74,0)),'ABP REC Calc'!$C$75:$C$138,'ABP REC Spend'!$E200,'ABP REC Calc'!$B$75:$B$138,'ABP REC Spend'!$F200)*$D200,
IF(AND(W200&gt;0,(X$4-$G200)=(1+$B200)),((W200/$D200)-W200)/$C200,
(IF(AND((X$4-$G200)&lt;(7+$B200),(X$4-$G200)&gt;1),W200,0))))</f>
        <v>0</v>
      </c>
      <c r="Y200" s="233">
        <f>IF(Y$4=$G200+$B200,SUMIFS(INDEX('ABP REC Calc'!$G$75:$AB$138,,MATCH($I200,'ABP REC Calc'!$G$74:$AB$74,0)),'ABP REC Calc'!$C$75:$C$138,'ABP REC Spend'!$E200,'ABP REC Calc'!$B$75:$B$138,'ABP REC Spend'!$F200)*$D200,
IF(AND(X200&gt;0,(Y$4-$G200)=(1+$B200)),((X200/$D200)-X200)/$C200,
(IF(AND((Y$4-$G200)&lt;(7+$B200),(Y$4-$G200)&gt;1),X200,0))))</f>
        <v>7935727.0491404319</v>
      </c>
      <c r="Z200" s="233">
        <f>IF(Z$4=$G200+$B200,SUMIFS(INDEX('ABP REC Calc'!$G$75:$AB$138,,MATCH($I200,'ABP REC Calc'!$G$74:$AB$74,0)),'ABP REC Calc'!$C$75:$C$138,'ABP REC Spend'!$E200,'ABP REC Calc'!$B$75:$B$138,'ABP REC Spend'!$F200)*$D200,
IF(AND(Y200&gt;0,(Z$4-$G200)=(1+$B200)),((Y200/$D200)-Y200)/$C200,
(IF(AND((Z$4-$G200)&lt;(7+$B200),(Z$4-$G200)&gt;1),Y200,0))))</f>
        <v>7494853.3241881868</v>
      </c>
      <c r="AA200" s="233">
        <f>IF(AA$4=$G200+$B200,SUMIFS(INDEX('ABP REC Calc'!$G$75:$AB$138,,MATCH($I200,'ABP REC Calc'!$G$74:$AB$74,0)),'ABP REC Calc'!$C$75:$C$138,'ABP REC Spend'!$E200,'ABP REC Calc'!$B$75:$B$138,'ABP REC Spend'!$F200)*$D200,
IF(AND(Z200&gt;0,(AA$4-$G200)=(1+$B200)),((Z200/$D200)-Z200)/$C200,
(IF(AND((AA$4-$G200)&lt;(7+$B200),(AA$4-$G200)&gt;1),Z200,0))))</f>
        <v>7494853.3241881868</v>
      </c>
      <c r="AB200" s="233">
        <f>IF(AB$4=$G200+$B200,SUMIFS(INDEX('ABP REC Calc'!$G$75:$AB$138,,MATCH($I200,'ABP REC Calc'!$G$74:$AB$74,0)),'ABP REC Calc'!$C$75:$C$138,'ABP REC Spend'!$E200,'ABP REC Calc'!$B$75:$B$138,'ABP REC Spend'!$F200)*$D200,
IF(AND(AA200&gt;0,(AB$4-$G200)=(1+$B200)),((AA200/$D200)-AA200)/$C200,
(IF(AND((AB$4-$G200)&lt;(7+$B200),(AB$4-$G200)&gt;1),AA200,0))))</f>
        <v>7494853.3241881868</v>
      </c>
      <c r="AC200" s="233">
        <f>IF(AC$4=$G200+$B200,SUMIFS(INDEX('ABP REC Calc'!$G$75:$AB$138,,MATCH($I200,'ABP REC Calc'!$G$74:$AB$74,0)),'ABP REC Calc'!$C$75:$C$138,'ABP REC Spend'!$E200,'ABP REC Calc'!$B$75:$B$138,'ABP REC Spend'!$F200)*$D200,
IF(AND(AB200&gt;0,(AC$4-$G200)=(1+$B200)),((AB200/$D200)-AB200)/$C200,
(IF(AND((AC$4-$G200)&lt;(7+$B200),(AC$4-$G200)&gt;1),AB200,0))))</f>
        <v>7494853.3241881868</v>
      </c>
      <c r="AD200" s="233">
        <f>IF(AD$4=$G200+$B200,SUMIFS(INDEX('ABP REC Calc'!$G$75:$AB$138,,MATCH($I200,'ABP REC Calc'!$G$74:$AB$74,0)),'ABP REC Calc'!$C$75:$C$138,'ABP REC Spend'!$E200,'ABP REC Calc'!$B$75:$B$138,'ABP REC Spend'!$F200)*$D200,
IF(AND(AC200&gt;0,(AD$4-$G200)=(1+$B200)),((AC200/$D200)-AC200)/$C200,
(IF(AND((AD$4-$G200)&lt;(7+$B200),(AD$4-$G200)&gt;1),AC200,0))))</f>
        <v>7494853.3241881868</v>
      </c>
      <c r="AE200" s="233">
        <f>IF(AE$4=$G200+$B200,SUMIFS(INDEX('ABP REC Calc'!$G$75:$AB$138,,MATCH($I200,'ABP REC Calc'!$G$74:$AB$74,0)),'ABP REC Calc'!$C$75:$C$138,'ABP REC Spend'!$E200,'ABP REC Calc'!$B$75:$B$138,'ABP REC Spend'!$F200)*$D200,
IF(AND(AD200&gt;0,(AE$4-$G200)=(1+$B200)),((AD200/$D200)-AD200)/$C200,
(IF(AND((AE$4-$G200)&lt;(7+$B200),(AE$4-$G200)&gt;1),AD200,0))))</f>
        <v>7494853.3241881868</v>
      </c>
      <c r="AF200" s="233">
        <f>IF(AF$4=$G200+$B200,SUMIFS(INDEX('ABP REC Calc'!$G$75:$AB$138,,MATCH($I200,'ABP REC Calc'!$G$74:$AB$74,0)),'ABP REC Calc'!$C$75:$C$138,'ABP REC Spend'!$E200,'ABP REC Calc'!$B$75:$B$138,'ABP REC Spend'!$F200)*$D200,
IF(AND(AE200&gt;0,(AF$4-$G200)=(1+$B200)),((AE200/$D200)-AE200)/$C200,
(IF(AND((AF$4-$G200)&lt;(7+$B200),(AF$4-$G200)&gt;1),AE200,0))))</f>
        <v>0</v>
      </c>
      <c r="AG200" s="233">
        <f>IF(AG$4=$G200+$B200,SUMIFS(INDEX('ABP REC Calc'!$G$75:$AB$138,,MATCH($I200,'ABP REC Calc'!$G$74:$AB$74,0)),'ABP REC Calc'!$C$75:$C$138,'ABP REC Spend'!$E200,'ABP REC Calc'!$B$75:$B$138,'ABP REC Spend'!$F200)*$D200,
IF(AND(AF200&gt;0,(AG$4-$G200)=(1+$B200)),((AF200/$D200)-AF200)/$C200,
(IF(AND((AG$4-$G200)&lt;(7+$B200),(AG$4-$G200)&gt;1),AF200,0))))</f>
        <v>0</v>
      </c>
      <c r="AH200" s="233">
        <f>IF(AH$4=$G200+$B200,SUMIFS(INDEX('ABP REC Calc'!$G$75:$AB$138,,MATCH($I200,'ABP REC Calc'!$G$74:$AB$74,0)),'ABP REC Calc'!$C$75:$C$138,'ABP REC Spend'!$E200,'ABP REC Calc'!$B$75:$B$138,'ABP REC Spend'!$F200)*$D200,
IF(AND(AG200&gt;0,(AH$4-$G200)=(1+$B200)),((AG200/$D200)-AG200)/$C200,
(IF(AND((AH$4-$G200)&lt;(7+$B200),(AH$4-$G200)&gt;1),AG200,0))))</f>
        <v>0</v>
      </c>
    </row>
    <row r="201" spans="2:34" ht="14.75" customHeight="1" x14ac:dyDescent="0.25">
      <c r="B201" s="332" cm="1">
        <f t="array" ref="B201">INDEX(Inputs_ByYear!$D$78:$D$83, MATCH('ABP REC Spend'!$E201, Inputs_ByYear!$B$78:$B$83,0),)</f>
        <v>1</v>
      </c>
      <c r="C201" s="332" cm="1">
        <f t="array" ref="C201">INDEX(Inputs_ByYear!$D$60:$D$65, MATCH('ABP REC Spend'!$E201,Inputs_ByYear!$B$60:$B$65,0),)</f>
        <v>6</v>
      </c>
      <c r="D201" s="332" cm="1">
        <f t="array" ref="D201">INDEX(Inputs_ByYear!$D$69:$D$74, MATCH('ABP REC Spend'!$E201, Inputs_ByYear!$B$69:$B$74,0),)</f>
        <v>0.15</v>
      </c>
      <c r="E201" s="222" t="s">
        <v>237</v>
      </c>
      <c r="F201" s="219" t="s">
        <v>258</v>
      </c>
      <c r="G201" s="219">
        <f t="shared" si="9"/>
        <v>2039</v>
      </c>
      <c r="H201" s="219"/>
      <c r="I201" s="227" t="s">
        <v>37</v>
      </c>
      <c r="J201" s="234">
        <v>0</v>
      </c>
      <c r="K201" s="233">
        <f>IF(K$4=$G201+$B201,SUMIFS(INDEX('ABP REC Calc'!$G$75:$AB$138,,MATCH($I201,'ABP REC Calc'!$G$74:$AB$74,0)),'ABP REC Calc'!$C$75:$C$138,'ABP REC Spend'!$E201,'ABP REC Calc'!$B$75:$B$138,'ABP REC Spend'!$F201)*$D201,
IF(AND(J201&gt;0,(K$4-$G201)=(1+$B201)),((J201/$D201)-J201)/$C201,
(IF(AND((K$4-$G201)&lt;(7+$B201),(K$4-$G201)&gt;1),J201,0))))</f>
        <v>0</v>
      </c>
      <c r="L201" s="233">
        <f>IF(L$4=$G201+$B201,SUMIFS(INDEX('ABP REC Calc'!$G$75:$AB$138,,MATCH($I201,'ABP REC Calc'!$G$74:$AB$74,0)),'ABP REC Calc'!$C$75:$C$138,'ABP REC Spend'!$E201,'ABP REC Calc'!$B$75:$B$138,'ABP REC Spend'!$F201)*$D201,
IF(AND(K201&gt;0,(L$4-$G201)=(1+$B201)),((K201/$D201)-K201)/$C201,
(IF(AND((L$4-$G201)&lt;(7+$B201),(L$4-$G201)&gt;1),K201,0))))</f>
        <v>0</v>
      </c>
      <c r="M201" s="233">
        <f>IF(M$4=$G201+$B201,SUMIFS(INDEX('ABP REC Calc'!$G$75:$AB$138,,MATCH($I201,'ABP REC Calc'!$G$74:$AB$74,0)),'ABP REC Calc'!$C$75:$C$138,'ABP REC Spend'!$E201,'ABP REC Calc'!$B$75:$B$138,'ABP REC Spend'!$F201)*$D201,
IF(AND(L201&gt;0,(M$4-$G201)=(1+$B201)),((L201/$D201)-L201)/$C201,
(IF(AND((M$4-$G201)&lt;(7+$B201),(M$4-$G201)&gt;1),L201,0))))</f>
        <v>0</v>
      </c>
      <c r="N201" s="233">
        <f>IF(N$4=$G201+$B201,SUMIFS(INDEX('ABP REC Calc'!$G$75:$AB$138,,MATCH($I201,'ABP REC Calc'!$G$74:$AB$74,0)),'ABP REC Calc'!$C$75:$C$138,'ABP REC Spend'!$E201,'ABP REC Calc'!$B$75:$B$138,'ABP REC Spend'!$F201)*$D201,
IF(AND(M201&gt;0,(N$4-$G201)=(1+$B201)),((M201/$D201)-M201)/$C201,
(IF(AND((N$4-$G201)&lt;(7+$B201),(N$4-$G201)&gt;1),M201,0))))</f>
        <v>0</v>
      </c>
      <c r="O201" s="233">
        <f>IF(O$4=$G201+$B201,SUMIFS(INDEX('ABP REC Calc'!$G$75:$AB$138,,MATCH($I201,'ABP REC Calc'!$G$74:$AB$74,0)),'ABP REC Calc'!$C$75:$C$138,'ABP REC Spend'!$E201,'ABP REC Calc'!$B$75:$B$138,'ABP REC Spend'!$F201)*$D201,
IF(AND(N201&gt;0,(O$4-$G201)=(1+$B201)),((N201/$D201)-N201)/$C201,
(IF(AND((O$4-$G201)&lt;(7+$B201),(O$4-$G201)&gt;1),N201,0))))</f>
        <v>0</v>
      </c>
      <c r="P201" s="233">
        <f>IF(P$4=$G201+$B201,SUMIFS(INDEX('ABP REC Calc'!$G$75:$AB$138,,MATCH($I201,'ABP REC Calc'!$G$74:$AB$74,0)),'ABP REC Calc'!$C$75:$C$138,'ABP REC Spend'!$E201,'ABP REC Calc'!$B$75:$B$138,'ABP REC Spend'!$F201)*$D201,
IF(AND(O201&gt;0,(P$4-$G201)=(1+$B201)),((O201/$D201)-O201)/$C201,
(IF(AND((P$4-$G201)&lt;(7+$B201),(P$4-$G201)&gt;1),O201,0))))</f>
        <v>0</v>
      </c>
      <c r="Q201" s="233">
        <f>IF(Q$4=$G201+$B201,SUMIFS(INDEX('ABP REC Calc'!$G$75:$AB$138,,MATCH($I201,'ABP REC Calc'!$G$74:$AB$74,0)),'ABP REC Calc'!$C$75:$C$138,'ABP REC Spend'!$E201,'ABP REC Calc'!$B$75:$B$138,'ABP REC Spend'!$F201)*$D201,
IF(AND(P201&gt;0,(Q$4-$G201)=(1+$B201)),((P201/$D201)-P201)/$C201,
(IF(AND((Q$4-$G201)&lt;(7+$B201),(Q$4-$G201)&gt;1),P201,0))))</f>
        <v>0</v>
      </c>
      <c r="R201" s="233">
        <f>IF(R$4=$G201+$B201,SUMIFS(INDEX('ABP REC Calc'!$G$75:$AB$138,,MATCH($I201,'ABP REC Calc'!$G$74:$AB$74,0)),'ABP REC Calc'!$C$75:$C$138,'ABP REC Spend'!$E201,'ABP REC Calc'!$B$75:$B$138,'ABP REC Spend'!$F201)*$D201,
IF(AND(Q201&gt;0,(R$4-$G201)=(1+$B201)),((Q201/$D201)-Q201)/$C201,
(IF(AND((R$4-$G201)&lt;(7+$B201),(R$4-$G201)&gt;1),Q201,0))))</f>
        <v>0</v>
      </c>
      <c r="S201" s="233">
        <f>IF(S$4=$G201+$B201,SUMIFS(INDEX('ABP REC Calc'!$G$75:$AB$138,,MATCH($I201,'ABP REC Calc'!$G$74:$AB$74,0)),'ABP REC Calc'!$C$75:$C$138,'ABP REC Spend'!$E201,'ABP REC Calc'!$B$75:$B$138,'ABP REC Spend'!$F201)*$D201,
IF(AND(R201&gt;0,(S$4-$G201)=(1+$B201)),((R201/$D201)-R201)/$C201,
(IF(AND((S$4-$G201)&lt;(7+$B201),(S$4-$G201)&gt;1),R201,0))))</f>
        <v>0</v>
      </c>
      <c r="T201" s="233">
        <f>IF(T$4=$G201+$B201,SUMIFS(INDEX('ABP REC Calc'!$G$75:$AB$138,,MATCH($I201,'ABP REC Calc'!$G$74:$AB$74,0)),'ABP REC Calc'!$C$75:$C$138,'ABP REC Spend'!$E201,'ABP REC Calc'!$B$75:$B$138,'ABP REC Spend'!$F201)*$D201,
IF(AND(S201&gt;0,(T$4-$G201)=(1+$B201)),((S201/$D201)-S201)/$C201,
(IF(AND((T$4-$G201)&lt;(7+$B201),(T$4-$G201)&gt;1),S201,0))))</f>
        <v>0</v>
      </c>
      <c r="U201" s="233">
        <f>IF(U$4=$G201+$B201,SUMIFS(INDEX('ABP REC Calc'!$G$75:$AB$138,,MATCH($I201,'ABP REC Calc'!$G$74:$AB$74,0)),'ABP REC Calc'!$C$75:$C$138,'ABP REC Spend'!$E201,'ABP REC Calc'!$B$75:$B$138,'ABP REC Spend'!$F201)*$D201,
IF(AND(T201&gt;0,(U$4-$G201)=(1+$B201)),((T201/$D201)-T201)/$C201,
(IF(AND((U$4-$G201)&lt;(7+$B201),(U$4-$G201)&gt;1),T201,0))))</f>
        <v>0</v>
      </c>
      <c r="V201" s="233">
        <f>IF(V$4=$G201+$B201,SUMIFS(INDEX('ABP REC Calc'!$G$75:$AB$138,,MATCH($I201,'ABP REC Calc'!$G$74:$AB$74,0)),'ABP REC Calc'!$C$75:$C$138,'ABP REC Spend'!$E201,'ABP REC Calc'!$B$75:$B$138,'ABP REC Spend'!$F201)*$D201,
IF(AND(U201&gt;0,(V$4-$G201)=(1+$B201)),((U201/$D201)-U201)/$C201,
(IF(AND((V$4-$G201)&lt;(7+$B201),(V$4-$G201)&gt;1),U201,0))))</f>
        <v>0</v>
      </c>
      <c r="W201" s="233">
        <f>IF(W$4=$G201+$B201,SUMIFS(INDEX('ABP REC Calc'!$G$75:$AB$138,,MATCH($I201,'ABP REC Calc'!$G$74:$AB$74,0)),'ABP REC Calc'!$C$75:$C$138,'ABP REC Spend'!$E201,'ABP REC Calc'!$B$75:$B$138,'ABP REC Spend'!$F201)*$D201,
IF(AND(V201&gt;0,(W$4-$G201)=(1+$B201)),((V201/$D201)-V201)/$C201,
(IF(AND((W$4-$G201)&lt;(7+$B201),(W$4-$G201)&gt;1),V201,0))))</f>
        <v>0</v>
      </c>
      <c r="X201" s="233">
        <f>IF(X$4=$G201+$B201,SUMIFS(INDEX('ABP REC Calc'!$G$75:$AB$138,,MATCH($I201,'ABP REC Calc'!$G$74:$AB$74,0)),'ABP REC Calc'!$C$75:$C$138,'ABP REC Spend'!$E201,'ABP REC Calc'!$B$75:$B$138,'ABP REC Spend'!$F201)*$D201,
IF(AND(W201&gt;0,(X$4-$G201)=(1+$B201)),((W201/$D201)-W201)/$C201,
(IF(AND((X$4-$G201)&lt;(7+$B201),(X$4-$G201)&gt;1),W201,0))))</f>
        <v>0</v>
      </c>
      <c r="Y201" s="233">
        <f>IF(Y$4=$G201+$B201,SUMIFS(INDEX('ABP REC Calc'!$G$75:$AB$138,,MATCH($I201,'ABP REC Calc'!$G$74:$AB$74,0)),'ABP REC Calc'!$C$75:$C$138,'ABP REC Spend'!$E201,'ABP REC Calc'!$B$75:$B$138,'ABP REC Spend'!$F201)*$D201,
IF(AND(X201&gt;0,(Y$4-$G201)=(1+$B201)),((X201/$D201)-X201)/$C201,
(IF(AND((Y$4-$G201)&lt;(7+$B201),(Y$4-$G201)&gt;1),X201,0))))</f>
        <v>0</v>
      </c>
      <c r="Z201" s="233">
        <f>IF(Z$4=$G201+$B201,SUMIFS(INDEX('ABP REC Calc'!$G$75:$AB$138,,MATCH($I201,'ABP REC Calc'!$G$74:$AB$74,0)),'ABP REC Calc'!$C$75:$C$138,'ABP REC Spend'!$E201,'ABP REC Calc'!$B$75:$B$138,'ABP REC Spend'!$F201)*$D201,
IF(AND(Y201&gt;0,(Z$4-$G201)=(1+$B201)),((Y201/$D201)-Y201)/$C201,
(IF(AND((Z$4-$G201)&lt;(7+$B201),(Z$4-$G201)&gt;1),Y201,0))))</f>
        <v>7856369.7786490275</v>
      </c>
      <c r="AA201" s="233">
        <f>IF(AA$4=$G201+$B201,SUMIFS(INDEX('ABP REC Calc'!$G$75:$AB$138,,MATCH($I201,'ABP REC Calc'!$G$74:$AB$74,0)),'ABP REC Calc'!$C$75:$C$138,'ABP REC Spend'!$E201,'ABP REC Calc'!$B$75:$B$138,'ABP REC Spend'!$F201)*$D201,
IF(AND(Z201&gt;0,(AA$4-$G201)=(1+$B201)),((Z201/$D201)-Z201)/$C201,
(IF(AND((AA$4-$G201)&lt;(7+$B201),(AA$4-$G201)&gt;1),Z201,0))))</f>
        <v>7419904.7909463048</v>
      </c>
      <c r="AB201" s="233">
        <f>IF(AB$4=$G201+$B201,SUMIFS(INDEX('ABP REC Calc'!$G$75:$AB$138,,MATCH($I201,'ABP REC Calc'!$G$74:$AB$74,0)),'ABP REC Calc'!$C$75:$C$138,'ABP REC Spend'!$E201,'ABP REC Calc'!$B$75:$B$138,'ABP REC Spend'!$F201)*$D201,
IF(AND(AA201&gt;0,(AB$4-$G201)=(1+$B201)),((AA201/$D201)-AA201)/$C201,
(IF(AND((AB$4-$G201)&lt;(7+$B201),(AB$4-$G201)&gt;1),AA201,0))))</f>
        <v>7419904.7909463048</v>
      </c>
      <c r="AC201" s="233">
        <f>IF(AC$4=$G201+$B201,SUMIFS(INDEX('ABP REC Calc'!$G$75:$AB$138,,MATCH($I201,'ABP REC Calc'!$G$74:$AB$74,0)),'ABP REC Calc'!$C$75:$C$138,'ABP REC Spend'!$E201,'ABP REC Calc'!$B$75:$B$138,'ABP REC Spend'!$F201)*$D201,
IF(AND(AB201&gt;0,(AC$4-$G201)=(1+$B201)),((AB201/$D201)-AB201)/$C201,
(IF(AND((AC$4-$G201)&lt;(7+$B201),(AC$4-$G201)&gt;1),AB201,0))))</f>
        <v>7419904.7909463048</v>
      </c>
      <c r="AD201" s="233">
        <f>IF(AD$4=$G201+$B201,SUMIFS(INDEX('ABP REC Calc'!$G$75:$AB$138,,MATCH($I201,'ABP REC Calc'!$G$74:$AB$74,0)),'ABP REC Calc'!$C$75:$C$138,'ABP REC Spend'!$E201,'ABP REC Calc'!$B$75:$B$138,'ABP REC Spend'!$F201)*$D201,
IF(AND(AC201&gt;0,(AD$4-$G201)=(1+$B201)),((AC201/$D201)-AC201)/$C201,
(IF(AND((AD$4-$G201)&lt;(7+$B201),(AD$4-$G201)&gt;1),AC201,0))))</f>
        <v>7419904.7909463048</v>
      </c>
      <c r="AE201" s="233">
        <f>IF(AE$4=$G201+$B201,SUMIFS(INDEX('ABP REC Calc'!$G$75:$AB$138,,MATCH($I201,'ABP REC Calc'!$G$74:$AB$74,0)),'ABP REC Calc'!$C$75:$C$138,'ABP REC Spend'!$E201,'ABP REC Calc'!$B$75:$B$138,'ABP REC Spend'!$F201)*$D201,
IF(AND(AD201&gt;0,(AE$4-$G201)=(1+$B201)),((AD201/$D201)-AD201)/$C201,
(IF(AND((AE$4-$G201)&lt;(7+$B201),(AE$4-$G201)&gt;1),AD201,0))))</f>
        <v>7419904.7909463048</v>
      </c>
      <c r="AF201" s="233">
        <f>IF(AF$4=$G201+$B201,SUMIFS(INDEX('ABP REC Calc'!$G$75:$AB$138,,MATCH($I201,'ABP REC Calc'!$G$74:$AB$74,0)),'ABP REC Calc'!$C$75:$C$138,'ABP REC Spend'!$E201,'ABP REC Calc'!$B$75:$B$138,'ABP REC Spend'!$F201)*$D201,
IF(AND(AE201&gt;0,(AF$4-$G201)=(1+$B201)),((AE201/$D201)-AE201)/$C201,
(IF(AND((AF$4-$G201)&lt;(7+$B201),(AF$4-$G201)&gt;1),AE201,0))))</f>
        <v>7419904.7909463048</v>
      </c>
      <c r="AG201" s="233">
        <f>IF(AG$4=$G201+$B201,SUMIFS(INDEX('ABP REC Calc'!$G$75:$AB$138,,MATCH($I201,'ABP REC Calc'!$G$74:$AB$74,0)),'ABP REC Calc'!$C$75:$C$138,'ABP REC Spend'!$E201,'ABP REC Calc'!$B$75:$B$138,'ABP REC Spend'!$F201)*$D201,
IF(AND(AF201&gt;0,(AG$4-$G201)=(1+$B201)),((AF201/$D201)-AF201)/$C201,
(IF(AND((AG$4-$G201)&lt;(7+$B201),(AG$4-$G201)&gt;1),AF201,0))))</f>
        <v>0</v>
      </c>
      <c r="AH201" s="233">
        <f>IF(AH$4=$G201+$B201,SUMIFS(INDEX('ABP REC Calc'!$G$75:$AB$138,,MATCH($I201,'ABP REC Calc'!$G$74:$AB$74,0)),'ABP REC Calc'!$C$75:$C$138,'ABP REC Spend'!$E201,'ABP REC Calc'!$B$75:$B$138,'ABP REC Spend'!$F201)*$D201,
IF(AND(AG201&gt;0,(AH$4-$G201)=(1+$B201)),((AG201/$D201)-AG201)/$C201,
(IF(AND((AH$4-$G201)&lt;(7+$B201),(AH$4-$G201)&gt;1),AG201,0))))</f>
        <v>0</v>
      </c>
    </row>
    <row r="202" spans="2:34" ht="14.75" customHeight="1" x14ac:dyDescent="0.25">
      <c r="B202" s="332" cm="1">
        <f t="array" ref="B202">INDEX(Inputs_ByYear!$D$78:$D$83, MATCH('ABP REC Spend'!$E202, Inputs_ByYear!$B$78:$B$83,0),)</f>
        <v>1</v>
      </c>
      <c r="C202" s="332" cm="1">
        <f t="array" ref="C202">INDEX(Inputs_ByYear!$D$60:$D$65, MATCH('ABP REC Spend'!$E202,Inputs_ByYear!$B$60:$B$65,0),)</f>
        <v>6</v>
      </c>
      <c r="D202" s="332" cm="1">
        <f t="array" ref="D202">INDEX(Inputs_ByYear!$D$69:$D$74, MATCH('ABP REC Spend'!$E202, Inputs_ByYear!$B$69:$B$74,0),)</f>
        <v>0.15</v>
      </c>
      <c r="E202" s="222" t="s">
        <v>237</v>
      </c>
      <c r="F202" s="219" t="s">
        <v>258</v>
      </c>
      <c r="G202" s="219">
        <f t="shared" si="9"/>
        <v>2040</v>
      </c>
      <c r="H202" s="219"/>
      <c r="I202" s="227" t="s">
        <v>38</v>
      </c>
      <c r="J202" s="234">
        <v>0</v>
      </c>
      <c r="K202" s="233">
        <f>IF(K$4=$G202+$B202,SUMIFS(INDEX('ABP REC Calc'!$G$75:$AB$138,,MATCH($I202,'ABP REC Calc'!$G$74:$AB$74,0)),'ABP REC Calc'!$C$75:$C$138,'ABP REC Spend'!$E202,'ABP REC Calc'!$B$75:$B$138,'ABP REC Spend'!$F202)*$D202,
IF(AND(J202&gt;0,(K$4-$G202)=(1+$B202)),((J202/$D202)-J202)/$C202,
(IF(AND((K$4-$G202)&lt;(7+$B202),(K$4-$G202)&gt;1),J202,0))))</f>
        <v>0</v>
      </c>
      <c r="L202" s="233">
        <f>IF(L$4=$G202+$B202,SUMIFS(INDEX('ABP REC Calc'!$G$75:$AB$138,,MATCH($I202,'ABP REC Calc'!$G$74:$AB$74,0)),'ABP REC Calc'!$C$75:$C$138,'ABP REC Spend'!$E202,'ABP REC Calc'!$B$75:$B$138,'ABP REC Spend'!$F202)*$D202,
IF(AND(K202&gt;0,(L$4-$G202)=(1+$B202)),((K202/$D202)-K202)/$C202,
(IF(AND((L$4-$G202)&lt;(7+$B202),(L$4-$G202)&gt;1),K202,0))))</f>
        <v>0</v>
      </c>
      <c r="M202" s="233">
        <f>IF(M$4=$G202+$B202,SUMIFS(INDEX('ABP REC Calc'!$G$75:$AB$138,,MATCH($I202,'ABP REC Calc'!$G$74:$AB$74,0)),'ABP REC Calc'!$C$75:$C$138,'ABP REC Spend'!$E202,'ABP REC Calc'!$B$75:$B$138,'ABP REC Spend'!$F202)*$D202,
IF(AND(L202&gt;0,(M$4-$G202)=(1+$B202)),((L202/$D202)-L202)/$C202,
(IF(AND((M$4-$G202)&lt;(7+$B202),(M$4-$G202)&gt;1),L202,0))))</f>
        <v>0</v>
      </c>
      <c r="N202" s="233">
        <f>IF(N$4=$G202+$B202,SUMIFS(INDEX('ABP REC Calc'!$G$75:$AB$138,,MATCH($I202,'ABP REC Calc'!$G$74:$AB$74,0)),'ABP REC Calc'!$C$75:$C$138,'ABP REC Spend'!$E202,'ABP REC Calc'!$B$75:$B$138,'ABP REC Spend'!$F202)*$D202,
IF(AND(M202&gt;0,(N$4-$G202)=(1+$B202)),((M202/$D202)-M202)/$C202,
(IF(AND((N$4-$G202)&lt;(7+$B202),(N$4-$G202)&gt;1),M202,0))))</f>
        <v>0</v>
      </c>
      <c r="O202" s="233">
        <f>IF(O$4=$G202+$B202,SUMIFS(INDEX('ABP REC Calc'!$G$75:$AB$138,,MATCH($I202,'ABP REC Calc'!$G$74:$AB$74,0)),'ABP REC Calc'!$C$75:$C$138,'ABP REC Spend'!$E202,'ABP REC Calc'!$B$75:$B$138,'ABP REC Spend'!$F202)*$D202,
IF(AND(N202&gt;0,(O$4-$G202)=(1+$B202)),((N202/$D202)-N202)/$C202,
(IF(AND((O$4-$G202)&lt;(7+$B202),(O$4-$G202)&gt;1),N202,0))))</f>
        <v>0</v>
      </c>
      <c r="P202" s="233">
        <f>IF(P$4=$G202+$B202,SUMIFS(INDEX('ABP REC Calc'!$G$75:$AB$138,,MATCH($I202,'ABP REC Calc'!$G$74:$AB$74,0)),'ABP REC Calc'!$C$75:$C$138,'ABP REC Spend'!$E202,'ABP REC Calc'!$B$75:$B$138,'ABP REC Spend'!$F202)*$D202,
IF(AND(O202&gt;0,(P$4-$G202)=(1+$B202)),((O202/$D202)-O202)/$C202,
(IF(AND((P$4-$G202)&lt;(7+$B202),(P$4-$G202)&gt;1),O202,0))))</f>
        <v>0</v>
      </c>
      <c r="Q202" s="233">
        <f>IF(Q$4=$G202+$B202,SUMIFS(INDEX('ABP REC Calc'!$G$75:$AB$138,,MATCH($I202,'ABP REC Calc'!$G$74:$AB$74,0)),'ABP REC Calc'!$C$75:$C$138,'ABP REC Spend'!$E202,'ABP REC Calc'!$B$75:$B$138,'ABP REC Spend'!$F202)*$D202,
IF(AND(P202&gt;0,(Q$4-$G202)=(1+$B202)),((P202/$D202)-P202)/$C202,
(IF(AND((Q$4-$G202)&lt;(7+$B202),(Q$4-$G202)&gt;1),P202,0))))</f>
        <v>0</v>
      </c>
      <c r="R202" s="233">
        <f>IF(R$4=$G202+$B202,SUMIFS(INDEX('ABP REC Calc'!$G$75:$AB$138,,MATCH($I202,'ABP REC Calc'!$G$74:$AB$74,0)),'ABP REC Calc'!$C$75:$C$138,'ABP REC Spend'!$E202,'ABP REC Calc'!$B$75:$B$138,'ABP REC Spend'!$F202)*$D202,
IF(AND(Q202&gt;0,(R$4-$G202)=(1+$B202)),((Q202/$D202)-Q202)/$C202,
(IF(AND((R$4-$G202)&lt;(7+$B202),(R$4-$G202)&gt;1),Q202,0))))</f>
        <v>0</v>
      </c>
      <c r="S202" s="233">
        <f>IF(S$4=$G202+$B202,SUMIFS(INDEX('ABP REC Calc'!$G$75:$AB$138,,MATCH($I202,'ABP REC Calc'!$G$74:$AB$74,0)),'ABP REC Calc'!$C$75:$C$138,'ABP REC Spend'!$E202,'ABP REC Calc'!$B$75:$B$138,'ABP REC Spend'!$F202)*$D202,
IF(AND(R202&gt;0,(S$4-$G202)=(1+$B202)),((R202/$D202)-R202)/$C202,
(IF(AND((S$4-$G202)&lt;(7+$B202),(S$4-$G202)&gt;1),R202,0))))</f>
        <v>0</v>
      </c>
      <c r="T202" s="233">
        <f>IF(T$4=$G202+$B202,SUMIFS(INDEX('ABP REC Calc'!$G$75:$AB$138,,MATCH($I202,'ABP REC Calc'!$G$74:$AB$74,0)),'ABP REC Calc'!$C$75:$C$138,'ABP REC Spend'!$E202,'ABP REC Calc'!$B$75:$B$138,'ABP REC Spend'!$F202)*$D202,
IF(AND(S202&gt;0,(T$4-$G202)=(1+$B202)),((S202/$D202)-S202)/$C202,
(IF(AND((T$4-$G202)&lt;(7+$B202),(T$4-$G202)&gt;1),S202,0))))</f>
        <v>0</v>
      </c>
      <c r="U202" s="233">
        <f>IF(U$4=$G202+$B202,SUMIFS(INDEX('ABP REC Calc'!$G$75:$AB$138,,MATCH($I202,'ABP REC Calc'!$G$74:$AB$74,0)),'ABP REC Calc'!$C$75:$C$138,'ABP REC Spend'!$E202,'ABP REC Calc'!$B$75:$B$138,'ABP REC Spend'!$F202)*$D202,
IF(AND(T202&gt;0,(U$4-$G202)=(1+$B202)),((T202/$D202)-T202)/$C202,
(IF(AND((U$4-$G202)&lt;(7+$B202),(U$4-$G202)&gt;1),T202,0))))</f>
        <v>0</v>
      </c>
      <c r="V202" s="233">
        <f>IF(V$4=$G202+$B202,SUMIFS(INDEX('ABP REC Calc'!$G$75:$AB$138,,MATCH($I202,'ABP REC Calc'!$G$74:$AB$74,0)),'ABP REC Calc'!$C$75:$C$138,'ABP REC Spend'!$E202,'ABP REC Calc'!$B$75:$B$138,'ABP REC Spend'!$F202)*$D202,
IF(AND(U202&gt;0,(V$4-$G202)=(1+$B202)),((U202/$D202)-U202)/$C202,
(IF(AND((V$4-$G202)&lt;(7+$B202),(V$4-$G202)&gt;1),U202,0))))</f>
        <v>0</v>
      </c>
      <c r="W202" s="233">
        <f>IF(W$4=$G202+$B202,SUMIFS(INDEX('ABP REC Calc'!$G$75:$AB$138,,MATCH($I202,'ABP REC Calc'!$G$74:$AB$74,0)),'ABP REC Calc'!$C$75:$C$138,'ABP REC Spend'!$E202,'ABP REC Calc'!$B$75:$B$138,'ABP REC Spend'!$F202)*$D202,
IF(AND(V202&gt;0,(W$4-$G202)=(1+$B202)),((V202/$D202)-V202)/$C202,
(IF(AND((W$4-$G202)&lt;(7+$B202),(W$4-$G202)&gt;1),V202,0))))</f>
        <v>0</v>
      </c>
      <c r="X202" s="233">
        <f>IF(X$4=$G202+$B202,SUMIFS(INDEX('ABP REC Calc'!$G$75:$AB$138,,MATCH($I202,'ABP REC Calc'!$G$74:$AB$74,0)),'ABP REC Calc'!$C$75:$C$138,'ABP REC Spend'!$E202,'ABP REC Calc'!$B$75:$B$138,'ABP REC Spend'!$F202)*$D202,
IF(AND(W202&gt;0,(X$4-$G202)=(1+$B202)),((W202/$D202)-W202)/$C202,
(IF(AND((X$4-$G202)&lt;(7+$B202),(X$4-$G202)&gt;1),W202,0))))</f>
        <v>0</v>
      </c>
      <c r="Y202" s="233">
        <f>IF(Y$4=$G202+$B202,SUMIFS(INDEX('ABP REC Calc'!$G$75:$AB$138,,MATCH($I202,'ABP REC Calc'!$G$74:$AB$74,0)),'ABP REC Calc'!$C$75:$C$138,'ABP REC Spend'!$E202,'ABP REC Calc'!$B$75:$B$138,'ABP REC Spend'!$F202)*$D202,
IF(AND(X202&gt;0,(Y$4-$G202)=(1+$B202)),((X202/$D202)-X202)/$C202,
(IF(AND((Y$4-$G202)&lt;(7+$B202),(Y$4-$G202)&gt;1),X202,0))))</f>
        <v>0</v>
      </c>
      <c r="Z202" s="233">
        <f>IF(Z$4=$G202+$B202,SUMIFS(INDEX('ABP REC Calc'!$G$75:$AB$138,,MATCH($I202,'ABP REC Calc'!$G$74:$AB$74,0)),'ABP REC Calc'!$C$75:$C$138,'ABP REC Spend'!$E202,'ABP REC Calc'!$B$75:$B$138,'ABP REC Spend'!$F202)*$D202,
IF(AND(Y202&gt;0,(Z$4-$G202)=(1+$B202)),((Y202/$D202)-Y202)/$C202,
(IF(AND((Z$4-$G202)&lt;(7+$B202),(Z$4-$G202)&gt;1),Y202,0))))</f>
        <v>0</v>
      </c>
      <c r="AA202" s="233">
        <f>IF(AA$4=$G202+$B202,SUMIFS(INDEX('ABP REC Calc'!$G$75:$AB$138,,MATCH($I202,'ABP REC Calc'!$G$74:$AB$74,0)),'ABP REC Calc'!$C$75:$C$138,'ABP REC Spend'!$E202,'ABP REC Calc'!$B$75:$B$138,'ABP REC Spend'!$F202)*$D202,
IF(AND(Z202&gt;0,(AA$4-$G202)=(1+$B202)),((Z202/$D202)-Z202)/$C202,
(IF(AND((AA$4-$G202)&lt;(7+$B202),(AA$4-$G202)&gt;1),Z202,0))))</f>
        <v>7777806.080862537</v>
      </c>
      <c r="AB202" s="233">
        <f>IF(AB$4=$G202+$B202,SUMIFS(INDEX('ABP REC Calc'!$G$75:$AB$138,,MATCH($I202,'ABP REC Calc'!$G$74:$AB$74,0)),'ABP REC Calc'!$C$75:$C$138,'ABP REC Spend'!$E202,'ABP REC Calc'!$B$75:$B$138,'ABP REC Spend'!$F202)*$D202,
IF(AND(AA202&gt;0,(AB$4-$G202)=(1+$B202)),((AA202/$D202)-AA202)/$C202,
(IF(AND((AB$4-$G202)&lt;(7+$B202),(AB$4-$G202)&gt;1),AA202,0))))</f>
        <v>7345705.743036841</v>
      </c>
      <c r="AC202" s="233">
        <f>IF(AC$4=$G202+$B202,SUMIFS(INDEX('ABP REC Calc'!$G$75:$AB$138,,MATCH($I202,'ABP REC Calc'!$G$74:$AB$74,0)),'ABP REC Calc'!$C$75:$C$138,'ABP REC Spend'!$E202,'ABP REC Calc'!$B$75:$B$138,'ABP REC Spend'!$F202)*$D202,
IF(AND(AB202&gt;0,(AC$4-$G202)=(1+$B202)),((AB202/$D202)-AB202)/$C202,
(IF(AND((AC$4-$G202)&lt;(7+$B202),(AC$4-$G202)&gt;1),AB202,0))))</f>
        <v>7345705.743036841</v>
      </c>
      <c r="AD202" s="233">
        <f>IF(AD$4=$G202+$B202,SUMIFS(INDEX('ABP REC Calc'!$G$75:$AB$138,,MATCH($I202,'ABP REC Calc'!$G$74:$AB$74,0)),'ABP REC Calc'!$C$75:$C$138,'ABP REC Spend'!$E202,'ABP REC Calc'!$B$75:$B$138,'ABP REC Spend'!$F202)*$D202,
IF(AND(AC202&gt;0,(AD$4-$G202)=(1+$B202)),((AC202/$D202)-AC202)/$C202,
(IF(AND((AD$4-$G202)&lt;(7+$B202),(AD$4-$G202)&gt;1),AC202,0))))</f>
        <v>7345705.743036841</v>
      </c>
      <c r="AE202" s="233">
        <f>IF(AE$4=$G202+$B202,SUMIFS(INDEX('ABP REC Calc'!$G$75:$AB$138,,MATCH($I202,'ABP REC Calc'!$G$74:$AB$74,0)),'ABP REC Calc'!$C$75:$C$138,'ABP REC Spend'!$E202,'ABP REC Calc'!$B$75:$B$138,'ABP REC Spend'!$F202)*$D202,
IF(AND(AD202&gt;0,(AE$4-$G202)=(1+$B202)),((AD202/$D202)-AD202)/$C202,
(IF(AND((AE$4-$G202)&lt;(7+$B202),(AE$4-$G202)&gt;1),AD202,0))))</f>
        <v>7345705.743036841</v>
      </c>
      <c r="AF202" s="233">
        <f>IF(AF$4=$G202+$B202,SUMIFS(INDEX('ABP REC Calc'!$G$75:$AB$138,,MATCH($I202,'ABP REC Calc'!$G$74:$AB$74,0)),'ABP REC Calc'!$C$75:$C$138,'ABP REC Spend'!$E202,'ABP REC Calc'!$B$75:$B$138,'ABP REC Spend'!$F202)*$D202,
IF(AND(AE202&gt;0,(AF$4-$G202)=(1+$B202)),((AE202/$D202)-AE202)/$C202,
(IF(AND((AF$4-$G202)&lt;(7+$B202),(AF$4-$G202)&gt;1),AE202,0))))</f>
        <v>7345705.743036841</v>
      </c>
      <c r="AG202" s="233">
        <f>IF(AG$4=$G202+$B202,SUMIFS(INDEX('ABP REC Calc'!$G$75:$AB$138,,MATCH($I202,'ABP REC Calc'!$G$74:$AB$74,0)),'ABP REC Calc'!$C$75:$C$138,'ABP REC Spend'!$E202,'ABP REC Calc'!$B$75:$B$138,'ABP REC Spend'!$F202)*$D202,
IF(AND(AF202&gt;0,(AG$4-$G202)=(1+$B202)),((AF202/$D202)-AF202)/$C202,
(IF(AND((AG$4-$G202)&lt;(7+$B202),(AG$4-$G202)&gt;1),AF202,0))))</f>
        <v>7345705.743036841</v>
      </c>
      <c r="AH202" s="233">
        <f>IF(AH$4=$G202+$B202,SUMIFS(INDEX('ABP REC Calc'!$G$75:$AB$138,,MATCH($I202,'ABP REC Calc'!$G$74:$AB$74,0)),'ABP REC Calc'!$C$75:$C$138,'ABP REC Spend'!$E202,'ABP REC Calc'!$B$75:$B$138,'ABP REC Spend'!$F202)*$D202,
IF(AND(AG202&gt;0,(AH$4-$G202)=(1+$B202)),((AG202/$D202)-AG202)/$C202,
(IF(AND((AH$4-$G202)&lt;(7+$B202),(AH$4-$G202)&gt;1),AG202,0))))</f>
        <v>0</v>
      </c>
    </row>
    <row r="203" spans="2:34" ht="14.75" customHeight="1" x14ac:dyDescent="0.25">
      <c r="B203" s="332" cm="1">
        <f t="array" ref="B203">INDEX(Inputs_ByYear!$D$78:$D$83, MATCH('ABP REC Spend'!$E203, Inputs_ByYear!$B$78:$B$83,0),)</f>
        <v>1</v>
      </c>
      <c r="C203" s="332" cm="1">
        <f t="array" ref="C203">INDEX(Inputs_ByYear!$D$60:$D$65, MATCH('ABP REC Spend'!$E203,Inputs_ByYear!$B$60:$B$65,0),)</f>
        <v>6</v>
      </c>
      <c r="D203" s="332" cm="1">
        <f t="array" ref="D203">INDEX(Inputs_ByYear!$D$69:$D$74, MATCH('ABP REC Spend'!$E203, Inputs_ByYear!$B$69:$B$74,0),)</f>
        <v>0.15</v>
      </c>
      <c r="E203" s="222" t="s">
        <v>237</v>
      </c>
      <c r="F203" s="219" t="s">
        <v>258</v>
      </c>
      <c r="G203" s="219">
        <f t="shared" si="9"/>
        <v>2041</v>
      </c>
      <c r="H203" s="219"/>
      <c r="I203" s="227" t="s">
        <v>39</v>
      </c>
      <c r="J203" s="234">
        <v>0</v>
      </c>
      <c r="K203" s="233">
        <f>IF(K$4=$G203+$B203,SUMIFS(INDEX('ABP REC Calc'!$G$75:$AB$138,,MATCH($I203,'ABP REC Calc'!$G$74:$AB$74,0)),'ABP REC Calc'!$C$75:$C$138,'ABP REC Spend'!$E203,'ABP REC Calc'!$B$75:$B$138,'ABP REC Spend'!$F203)*$D203,
IF(AND(J203&gt;0,(K$4-$G203)=(1+$B203)),((J203/$D203)-J203)/$C203,
(IF(AND((K$4-$G203)&lt;(7+$B203),(K$4-$G203)&gt;1),J203,0))))</f>
        <v>0</v>
      </c>
      <c r="L203" s="233">
        <f>IF(L$4=$G203+$B203,SUMIFS(INDEX('ABP REC Calc'!$G$75:$AB$138,,MATCH($I203,'ABP REC Calc'!$G$74:$AB$74,0)),'ABP REC Calc'!$C$75:$C$138,'ABP REC Spend'!$E203,'ABP REC Calc'!$B$75:$B$138,'ABP REC Spend'!$F203)*$D203,
IF(AND(K203&gt;0,(L$4-$G203)=(1+$B203)),((K203/$D203)-K203)/$C203,
(IF(AND((L$4-$G203)&lt;(7+$B203),(L$4-$G203)&gt;1),K203,0))))</f>
        <v>0</v>
      </c>
      <c r="M203" s="233">
        <f>IF(M$4=$G203+$B203,SUMIFS(INDEX('ABP REC Calc'!$G$75:$AB$138,,MATCH($I203,'ABP REC Calc'!$G$74:$AB$74,0)),'ABP REC Calc'!$C$75:$C$138,'ABP REC Spend'!$E203,'ABP REC Calc'!$B$75:$B$138,'ABP REC Spend'!$F203)*$D203,
IF(AND(L203&gt;0,(M$4-$G203)=(1+$B203)),((L203/$D203)-L203)/$C203,
(IF(AND((M$4-$G203)&lt;(7+$B203),(M$4-$G203)&gt;1),L203,0))))</f>
        <v>0</v>
      </c>
      <c r="N203" s="233">
        <f>IF(N$4=$G203+$B203,SUMIFS(INDEX('ABP REC Calc'!$G$75:$AB$138,,MATCH($I203,'ABP REC Calc'!$G$74:$AB$74,0)),'ABP REC Calc'!$C$75:$C$138,'ABP REC Spend'!$E203,'ABP REC Calc'!$B$75:$B$138,'ABP REC Spend'!$F203)*$D203,
IF(AND(M203&gt;0,(N$4-$G203)=(1+$B203)),((M203/$D203)-M203)/$C203,
(IF(AND((N$4-$G203)&lt;(7+$B203),(N$4-$G203)&gt;1),M203,0))))</f>
        <v>0</v>
      </c>
      <c r="O203" s="233">
        <f>IF(O$4=$G203+$B203,SUMIFS(INDEX('ABP REC Calc'!$G$75:$AB$138,,MATCH($I203,'ABP REC Calc'!$G$74:$AB$74,0)),'ABP REC Calc'!$C$75:$C$138,'ABP REC Spend'!$E203,'ABP REC Calc'!$B$75:$B$138,'ABP REC Spend'!$F203)*$D203,
IF(AND(N203&gt;0,(O$4-$G203)=(1+$B203)),((N203/$D203)-N203)/$C203,
(IF(AND((O$4-$G203)&lt;(7+$B203),(O$4-$G203)&gt;1),N203,0))))</f>
        <v>0</v>
      </c>
      <c r="P203" s="233">
        <f>IF(P$4=$G203+$B203,SUMIFS(INDEX('ABP REC Calc'!$G$75:$AB$138,,MATCH($I203,'ABP REC Calc'!$G$74:$AB$74,0)),'ABP REC Calc'!$C$75:$C$138,'ABP REC Spend'!$E203,'ABP REC Calc'!$B$75:$B$138,'ABP REC Spend'!$F203)*$D203,
IF(AND(O203&gt;0,(P$4-$G203)=(1+$B203)),((O203/$D203)-O203)/$C203,
(IF(AND((P$4-$G203)&lt;(7+$B203),(P$4-$G203)&gt;1),O203,0))))</f>
        <v>0</v>
      </c>
      <c r="Q203" s="233">
        <f>IF(Q$4=$G203+$B203,SUMIFS(INDEX('ABP REC Calc'!$G$75:$AB$138,,MATCH($I203,'ABP REC Calc'!$G$74:$AB$74,0)),'ABP REC Calc'!$C$75:$C$138,'ABP REC Spend'!$E203,'ABP REC Calc'!$B$75:$B$138,'ABP REC Spend'!$F203)*$D203,
IF(AND(P203&gt;0,(Q$4-$G203)=(1+$B203)),((P203/$D203)-P203)/$C203,
(IF(AND((Q$4-$G203)&lt;(7+$B203),(Q$4-$G203)&gt;1),P203,0))))</f>
        <v>0</v>
      </c>
      <c r="R203" s="233">
        <f>IF(R$4=$G203+$B203,SUMIFS(INDEX('ABP REC Calc'!$G$75:$AB$138,,MATCH($I203,'ABP REC Calc'!$G$74:$AB$74,0)),'ABP REC Calc'!$C$75:$C$138,'ABP REC Spend'!$E203,'ABP REC Calc'!$B$75:$B$138,'ABP REC Spend'!$F203)*$D203,
IF(AND(Q203&gt;0,(R$4-$G203)=(1+$B203)),((Q203/$D203)-Q203)/$C203,
(IF(AND((R$4-$G203)&lt;(7+$B203),(R$4-$G203)&gt;1),Q203,0))))</f>
        <v>0</v>
      </c>
      <c r="S203" s="233">
        <f>IF(S$4=$G203+$B203,SUMIFS(INDEX('ABP REC Calc'!$G$75:$AB$138,,MATCH($I203,'ABP REC Calc'!$G$74:$AB$74,0)),'ABP REC Calc'!$C$75:$C$138,'ABP REC Spend'!$E203,'ABP REC Calc'!$B$75:$B$138,'ABP REC Spend'!$F203)*$D203,
IF(AND(R203&gt;0,(S$4-$G203)=(1+$B203)),((R203/$D203)-R203)/$C203,
(IF(AND((S$4-$G203)&lt;(7+$B203),(S$4-$G203)&gt;1),R203,0))))</f>
        <v>0</v>
      </c>
      <c r="T203" s="233">
        <f>IF(T$4=$G203+$B203,SUMIFS(INDEX('ABP REC Calc'!$G$75:$AB$138,,MATCH($I203,'ABP REC Calc'!$G$74:$AB$74,0)),'ABP REC Calc'!$C$75:$C$138,'ABP REC Spend'!$E203,'ABP REC Calc'!$B$75:$B$138,'ABP REC Spend'!$F203)*$D203,
IF(AND(S203&gt;0,(T$4-$G203)=(1+$B203)),((S203/$D203)-S203)/$C203,
(IF(AND((T$4-$G203)&lt;(7+$B203),(T$4-$G203)&gt;1),S203,0))))</f>
        <v>0</v>
      </c>
      <c r="U203" s="233">
        <f>IF(U$4=$G203+$B203,SUMIFS(INDEX('ABP REC Calc'!$G$75:$AB$138,,MATCH($I203,'ABP REC Calc'!$G$74:$AB$74,0)),'ABP REC Calc'!$C$75:$C$138,'ABP REC Spend'!$E203,'ABP REC Calc'!$B$75:$B$138,'ABP REC Spend'!$F203)*$D203,
IF(AND(T203&gt;0,(U$4-$G203)=(1+$B203)),((T203/$D203)-T203)/$C203,
(IF(AND((U$4-$G203)&lt;(7+$B203),(U$4-$G203)&gt;1),T203,0))))</f>
        <v>0</v>
      </c>
      <c r="V203" s="233">
        <f>IF(V$4=$G203+$B203,SUMIFS(INDEX('ABP REC Calc'!$G$75:$AB$138,,MATCH($I203,'ABP REC Calc'!$G$74:$AB$74,0)),'ABP REC Calc'!$C$75:$C$138,'ABP REC Spend'!$E203,'ABP REC Calc'!$B$75:$B$138,'ABP REC Spend'!$F203)*$D203,
IF(AND(U203&gt;0,(V$4-$G203)=(1+$B203)),((U203/$D203)-U203)/$C203,
(IF(AND((V$4-$G203)&lt;(7+$B203),(V$4-$G203)&gt;1),U203,0))))</f>
        <v>0</v>
      </c>
      <c r="W203" s="233">
        <f>IF(W$4=$G203+$B203,SUMIFS(INDEX('ABP REC Calc'!$G$75:$AB$138,,MATCH($I203,'ABP REC Calc'!$G$74:$AB$74,0)),'ABP REC Calc'!$C$75:$C$138,'ABP REC Spend'!$E203,'ABP REC Calc'!$B$75:$B$138,'ABP REC Spend'!$F203)*$D203,
IF(AND(V203&gt;0,(W$4-$G203)=(1+$B203)),((V203/$D203)-V203)/$C203,
(IF(AND((W$4-$G203)&lt;(7+$B203),(W$4-$G203)&gt;1),V203,0))))</f>
        <v>0</v>
      </c>
      <c r="X203" s="233">
        <f>IF(X$4=$G203+$B203,SUMIFS(INDEX('ABP REC Calc'!$G$75:$AB$138,,MATCH($I203,'ABP REC Calc'!$G$74:$AB$74,0)),'ABP REC Calc'!$C$75:$C$138,'ABP REC Spend'!$E203,'ABP REC Calc'!$B$75:$B$138,'ABP REC Spend'!$F203)*$D203,
IF(AND(W203&gt;0,(X$4-$G203)=(1+$B203)),((W203/$D203)-W203)/$C203,
(IF(AND((X$4-$G203)&lt;(7+$B203),(X$4-$G203)&gt;1),W203,0))))</f>
        <v>0</v>
      </c>
      <c r="Y203" s="233">
        <f>IF(Y$4=$G203+$B203,SUMIFS(INDEX('ABP REC Calc'!$G$75:$AB$138,,MATCH($I203,'ABP REC Calc'!$G$74:$AB$74,0)),'ABP REC Calc'!$C$75:$C$138,'ABP REC Spend'!$E203,'ABP REC Calc'!$B$75:$B$138,'ABP REC Spend'!$F203)*$D203,
IF(AND(X203&gt;0,(Y$4-$G203)=(1+$B203)),((X203/$D203)-X203)/$C203,
(IF(AND((Y$4-$G203)&lt;(7+$B203),(Y$4-$G203)&gt;1),X203,0))))</f>
        <v>0</v>
      </c>
      <c r="Z203" s="233">
        <f>IF(Z$4=$G203+$B203,SUMIFS(INDEX('ABP REC Calc'!$G$75:$AB$138,,MATCH($I203,'ABP REC Calc'!$G$74:$AB$74,0)),'ABP REC Calc'!$C$75:$C$138,'ABP REC Spend'!$E203,'ABP REC Calc'!$B$75:$B$138,'ABP REC Spend'!$F203)*$D203,
IF(AND(Y203&gt;0,(Z$4-$G203)=(1+$B203)),((Y203/$D203)-Y203)/$C203,
(IF(AND((Z$4-$G203)&lt;(7+$B203),(Z$4-$G203)&gt;1),Y203,0))))</f>
        <v>0</v>
      </c>
      <c r="AA203" s="233">
        <f>IF(AA$4=$G203+$B203,SUMIFS(INDEX('ABP REC Calc'!$G$75:$AB$138,,MATCH($I203,'ABP REC Calc'!$G$74:$AB$74,0)),'ABP REC Calc'!$C$75:$C$138,'ABP REC Spend'!$E203,'ABP REC Calc'!$B$75:$B$138,'ABP REC Spend'!$F203)*$D203,
IF(AND(Z203&gt;0,(AA$4-$G203)=(1+$B203)),((Z203/$D203)-Z203)/$C203,
(IF(AND((AA$4-$G203)&lt;(7+$B203),(AA$4-$G203)&gt;1),Z203,0))))</f>
        <v>0</v>
      </c>
      <c r="AB203" s="233">
        <f>IF(AB$4=$G203+$B203,SUMIFS(INDEX('ABP REC Calc'!$G$75:$AB$138,,MATCH($I203,'ABP REC Calc'!$G$74:$AB$74,0)),'ABP REC Calc'!$C$75:$C$138,'ABP REC Spend'!$E203,'ABP REC Calc'!$B$75:$B$138,'ABP REC Spend'!$F203)*$D203,
IF(AND(AA203&gt;0,(AB$4-$G203)=(1+$B203)),((AA203/$D203)-AA203)/$C203,
(IF(AND((AB$4-$G203)&lt;(7+$B203),(AB$4-$G203)&gt;1),AA203,0))))</f>
        <v>7700028.0200539129</v>
      </c>
      <c r="AC203" s="233">
        <f>IF(AC$4=$G203+$B203,SUMIFS(INDEX('ABP REC Calc'!$G$75:$AB$138,,MATCH($I203,'ABP REC Calc'!$G$74:$AB$74,0)),'ABP REC Calc'!$C$75:$C$138,'ABP REC Spend'!$E203,'ABP REC Calc'!$B$75:$B$138,'ABP REC Spend'!$F203)*$D203,
IF(AND(AB203&gt;0,(AC$4-$G203)=(1+$B203)),((AB203/$D203)-AB203)/$C203,
(IF(AND((AC$4-$G203)&lt;(7+$B203),(AC$4-$G203)&gt;1),AB203,0))))</f>
        <v>7272248.6856064731</v>
      </c>
      <c r="AD203" s="233">
        <f>IF(AD$4=$G203+$B203,SUMIFS(INDEX('ABP REC Calc'!$G$75:$AB$138,,MATCH($I203,'ABP REC Calc'!$G$74:$AB$74,0)),'ABP REC Calc'!$C$75:$C$138,'ABP REC Spend'!$E203,'ABP REC Calc'!$B$75:$B$138,'ABP REC Spend'!$F203)*$D203,
IF(AND(AC203&gt;0,(AD$4-$G203)=(1+$B203)),((AC203/$D203)-AC203)/$C203,
(IF(AND((AD$4-$G203)&lt;(7+$B203),(AD$4-$G203)&gt;1),AC203,0))))</f>
        <v>7272248.6856064731</v>
      </c>
      <c r="AE203" s="233">
        <f>IF(AE$4=$G203+$B203,SUMIFS(INDEX('ABP REC Calc'!$G$75:$AB$138,,MATCH($I203,'ABP REC Calc'!$G$74:$AB$74,0)),'ABP REC Calc'!$C$75:$C$138,'ABP REC Spend'!$E203,'ABP REC Calc'!$B$75:$B$138,'ABP REC Spend'!$F203)*$D203,
IF(AND(AD203&gt;0,(AE$4-$G203)=(1+$B203)),((AD203/$D203)-AD203)/$C203,
(IF(AND((AE$4-$G203)&lt;(7+$B203),(AE$4-$G203)&gt;1),AD203,0))))</f>
        <v>7272248.6856064731</v>
      </c>
      <c r="AF203" s="233">
        <f>IF(AF$4=$G203+$B203,SUMIFS(INDEX('ABP REC Calc'!$G$75:$AB$138,,MATCH($I203,'ABP REC Calc'!$G$74:$AB$74,0)),'ABP REC Calc'!$C$75:$C$138,'ABP REC Spend'!$E203,'ABP REC Calc'!$B$75:$B$138,'ABP REC Spend'!$F203)*$D203,
IF(AND(AE203&gt;0,(AF$4-$G203)=(1+$B203)),((AE203/$D203)-AE203)/$C203,
(IF(AND((AF$4-$G203)&lt;(7+$B203),(AF$4-$G203)&gt;1),AE203,0))))</f>
        <v>7272248.6856064731</v>
      </c>
      <c r="AG203" s="233">
        <f>IF(AG$4=$G203+$B203,SUMIFS(INDEX('ABP REC Calc'!$G$75:$AB$138,,MATCH($I203,'ABP REC Calc'!$G$74:$AB$74,0)),'ABP REC Calc'!$C$75:$C$138,'ABP REC Spend'!$E203,'ABP REC Calc'!$B$75:$B$138,'ABP REC Spend'!$F203)*$D203,
IF(AND(AF203&gt;0,(AG$4-$G203)=(1+$B203)),((AF203/$D203)-AF203)/$C203,
(IF(AND((AG$4-$G203)&lt;(7+$B203),(AG$4-$G203)&gt;1),AF203,0))))</f>
        <v>7272248.6856064731</v>
      </c>
      <c r="AH203" s="233">
        <f>IF(AH$4=$G203+$B203,SUMIFS(INDEX('ABP REC Calc'!$G$75:$AB$138,,MATCH($I203,'ABP REC Calc'!$G$74:$AB$74,0)),'ABP REC Calc'!$C$75:$C$138,'ABP REC Spend'!$E203,'ABP REC Calc'!$B$75:$B$138,'ABP REC Spend'!$F203)*$D203,
IF(AND(AG203&gt;0,(AH$4-$G203)=(1+$B203)),((AG203/$D203)-AG203)/$C203,
(IF(AND((AH$4-$G203)&lt;(7+$B203),(AH$4-$G203)&gt;1),AG203,0))))</f>
        <v>7272248.6856064731</v>
      </c>
    </row>
    <row r="204" spans="2:34" ht="14.75" customHeight="1" x14ac:dyDescent="0.25">
      <c r="B204" s="332" cm="1">
        <f t="array" ref="B204">INDEX(Inputs_ByYear!$D$78:$D$83, MATCH('ABP REC Spend'!$E204, Inputs_ByYear!$B$78:$B$83,0),)</f>
        <v>1</v>
      </c>
      <c r="C204" s="332" cm="1">
        <f t="array" ref="C204">INDEX(Inputs_ByYear!$D$60:$D$65, MATCH('ABP REC Spend'!$E204,Inputs_ByYear!$B$60:$B$65,0),)</f>
        <v>6</v>
      </c>
      <c r="D204" s="332" cm="1">
        <f t="array" ref="D204">INDEX(Inputs_ByYear!$D$69:$D$74, MATCH('ABP REC Spend'!$E204, Inputs_ByYear!$B$69:$B$74,0),)</f>
        <v>0.15</v>
      </c>
      <c r="E204" s="222" t="s">
        <v>237</v>
      </c>
      <c r="F204" s="219" t="s">
        <v>258</v>
      </c>
      <c r="G204" s="219">
        <f t="shared" si="9"/>
        <v>2042</v>
      </c>
      <c r="H204" s="219"/>
      <c r="I204" s="227" t="s">
        <v>40</v>
      </c>
      <c r="J204" s="234">
        <v>0</v>
      </c>
      <c r="K204" s="233">
        <f>IF(K$4=$G204+$B204,SUMIFS(INDEX('ABP REC Calc'!$G$75:$AB$138,,MATCH($I204,'ABP REC Calc'!$G$74:$AB$74,0)),'ABP REC Calc'!$C$75:$C$138,'ABP REC Spend'!$E204,'ABP REC Calc'!$B$75:$B$138,'ABP REC Spend'!$F204)*$D204,
IF(AND(J204&gt;0,(K$4-$G204)=(1+$B204)),((J204/$D204)-J204)/$C204,
(IF(AND((K$4-$G204)&lt;(7+$B204),(K$4-$G204)&gt;1),J204,0))))</f>
        <v>0</v>
      </c>
      <c r="L204" s="233">
        <f>IF(L$4=$G204+$B204,SUMIFS(INDEX('ABP REC Calc'!$G$75:$AB$138,,MATCH($I204,'ABP REC Calc'!$G$74:$AB$74,0)),'ABP REC Calc'!$C$75:$C$138,'ABP REC Spend'!$E204,'ABP REC Calc'!$B$75:$B$138,'ABP REC Spend'!$F204)*$D204,
IF(AND(K204&gt;0,(L$4-$G204)=(1+$B204)),((K204/$D204)-K204)/$C204,
(IF(AND((L$4-$G204)&lt;(7+$B204),(L$4-$G204)&gt;1),K204,0))))</f>
        <v>0</v>
      </c>
      <c r="M204" s="233">
        <f>IF(M$4=$G204+$B204,SUMIFS(INDEX('ABP REC Calc'!$G$75:$AB$138,,MATCH($I204,'ABP REC Calc'!$G$74:$AB$74,0)),'ABP REC Calc'!$C$75:$C$138,'ABP REC Spend'!$E204,'ABP REC Calc'!$B$75:$B$138,'ABP REC Spend'!$F204)*$D204,
IF(AND(L204&gt;0,(M$4-$G204)=(1+$B204)),((L204/$D204)-L204)/$C204,
(IF(AND((M$4-$G204)&lt;(7+$B204),(M$4-$G204)&gt;1),L204,0))))</f>
        <v>0</v>
      </c>
      <c r="N204" s="233">
        <f>IF(N$4=$G204+$B204,SUMIFS(INDEX('ABP REC Calc'!$G$75:$AB$138,,MATCH($I204,'ABP REC Calc'!$G$74:$AB$74,0)),'ABP REC Calc'!$C$75:$C$138,'ABP REC Spend'!$E204,'ABP REC Calc'!$B$75:$B$138,'ABP REC Spend'!$F204)*$D204,
IF(AND(M204&gt;0,(N$4-$G204)=(1+$B204)),((M204/$D204)-M204)/$C204,
(IF(AND((N$4-$G204)&lt;(7+$B204),(N$4-$G204)&gt;1),M204,0))))</f>
        <v>0</v>
      </c>
      <c r="O204" s="233">
        <f>IF(O$4=$G204+$B204,SUMIFS(INDEX('ABP REC Calc'!$G$75:$AB$138,,MATCH($I204,'ABP REC Calc'!$G$74:$AB$74,0)),'ABP REC Calc'!$C$75:$C$138,'ABP REC Spend'!$E204,'ABP REC Calc'!$B$75:$B$138,'ABP REC Spend'!$F204)*$D204,
IF(AND(N204&gt;0,(O$4-$G204)=(1+$B204)),((N204/$D204)-N204)/$C204,
(IF(AND((O$4-$G204)&lt;(7+$B204),(O$4-$G204)&gt;1),N204,0))))</f>
        <v>0</v>
      </c>
      <c r="P204" s="233">
        <f>IF(P$4=$G204+$B204,SUMIFS(INDEX('ABP REC Calc'!$G$75:$AB$138,,MATCH($I204,'ABP REC Calc'!$G$74:$AB$74,0)),'ABP REC Calc'!$C$75:$C$138,'ABP REC Spend'!$E204,'ABP REC Calc'!$B$75:$B$138,'ABP REC Spend'!$F204)*$D204,
IF(AND(O204&gt;0,(P$4-$G204)=(1+$B204)),((O204/$D204)-O204)/$C204,
(IF(AND((P$4-$G204)&lt;(7+$B204),(P$4-$G204)&gt;1),O204,0))))</f>
        <v>0</v>
      </c>
      <c r="Q204" s="233">
        <f>IF(Q$4=$G204+$B204,SUMIFS(INDEX('ABP REC Calc'!$G$75:$AB$138,,MATCH($I204,'ABP REC Calc'!$G$74:$AB$74,0)),'ABP REC Calc'!$C$75:$C$138,'ABP REC Spend'!$E204,'ABP REC Calc'!$B$75:$B$138,'ABP REC Spend'!$F204)*$D204,
IF(AND(P204&gt;0,(Q$4-$G204)=(1+$B204)),((P204/$D204)-P204)/$C204,
(IF(AND((Q$4-$G204)&lt;(7+$B204),(Q$4-$G204)&gt;1),P204,0))))</f>
        <v>0</v>
      </c>
      <c r="R204" s="233">
        <f>IF(R$4=$G204+$B204,SUMIFS(INDEX('ABP REC Calc'!$G$75:$AB$138,,MATCH($I204,'ABP REC Calc'!$G$74:$AB$74,0)),'ABP REC Calc'!$C$75:$C$138,'ABP REC Spend'!$E204,'ABP REC Calc'!$B$75:$B$138,'ABP REC Spend'!$F204)*$D204,
IF(AND(Q204&gt;0,(R$4-$G204)=(1+$B204)),((Q204/$D204)-Q204)/$C204,
(IF(AND((R$4-$G204)&lt;(7+$B204),(R$4-$G204)&gt;1),Q204,0))))</f>
        <v>0</v>
      </c>
      <c r="S204" s="233">
        <f>IF(S$4=$G204+$B204,SUMIFS(INDEX('ABP REC Calc'!$G$75:$AB$138,,MATCH($I204,'ABP REC Calc'!$G$74:$AB$74,0)),'ABP REC Calc'!$C$75:$C$138,'ABP REC Spend'!$E204,'ABP REC Calc'!$B$75:$B$138,'ABP REC Spend'!$F204)*$D204,
IF(AND(R204&gt;0,(S$4-$G204)=(1+$B204)),((R204/$D204)-R204)/$C204,
(IF(AND((S$4-$G204)&lt;(7+$B204),(S$4-$G204)&gt;1),R204,0))))</f>
        <v>0</v>
      </c>
      <c r="T204" s="233">
        <f>IF(T$4=$G204+$B204,SUMIFS(INDEX('ABP REC Calc'!$G$75:$AB$138,,MATCH($I204,'ABP REC Calc'!$G$74:$AB$74,0)),'ABP REC Calc'!$C$75:$C$138,'ABP REC Spend'!$E204,'ABP REC Calc'!$B$75:$B$138,'ABP REC Spend'!$F204)*$D204,
IF(AND(S204&gt;0,(T$4-$G204)=(1+$B204)),((S204/$D204)-S204)/$C204,
(IF(AND((T$4-$G204)&lt;(7+$B204),(T$4-$G204)&gt;1),S204,0))))</f>
        <v>0</v>
      </c>
      <c r="U204" s="233">
        <f>IF(U$4=$G204+$B204,SUMIFS(INDEX('ABP REC Calc'!$G$75:$AB$138,,MATCH($I204,'ABP REC Calc'!$G$74:$AB$74,0)),'ABP REC Calc'!$C$75:$C$138,'ABP REC Spend'!$E204,'ABP REC Calc'!$B$75:$B$138,'ABP REC Spend'!$F204)*$D204,
IF(AND(T204&gt;0,(U$4-$G204)=(1+$B204)),((T204/$D204)-T204)/$C204,
(IF(AND((U$4-$G204)&lt;(7+$B204),(U$4-$G204)&gt;1),T204,0))))</f>
        <v>0</v>
      </c>
      <c r="V204" s="233">
        <f>IF(V$4=$G204+$B204,SUMIFS(INDEX('ABP REC Calc'!$G$75:$AB$138,,MATCH($I204,'ABP REC Calc'!$G$74:$AB$74,0)),'ABP REC Calc'!$C$75:$C$138,'ABP REC Spend'!$E204,'ABP REC Calc'!$B$75:$B$138,'ABP REC Spend'!$F204)*$D204,
IF(AND(U204&gt;0,(V$4-$G204)=(1+$B204)),((U204/$D204)-U204)/$C204,
(IF(AND((V$4-$G204)&lt;(7+$B204),(V$4-$G204)&gt;1),U204,0))))</f>
        <v>0</v>
      </c>
      <c r="W204" s="233">
        <f>IF(W$4=$G204+$B204,SUMIFS(INDEX('ABP REC Calc'!$G$75:$AB$138,,MATCH($I204,'ABP REC Calc'!$G$74:$AB$74,0)),'ABP REC Calc'!$C$75:$C$138,'ABP REC Spend'!$E204,'ABP REC Calc'!$B$75:$B$138,'ABP REC Spend'!$F204)*$D204,
IF(AND(V204&gt;0,(W$4-$G204)=(1+$B204)),((V204/$D204)-V204)/$C204,
(IF(AND((W$4-$G204)&lt;(7+$B204),(W$4-$G204)&gt;1),V204,0))))</f>
        <v>0</v>
      </c>
      <c r="X204" s="233">
        <f>IF(X$4=$G204+$B204,SUMIFS(INDEX('ABP REC Calc'!$G$75:$AB$138,,MATCH($I204,'ABP REC Calc'!$G$74:$AB$74,0)),'ABP REC Calc'!$C$75:$C$138,'ABP REC Spend'!$E204,'ABP REC Calc'!$B$75:$B$138,'ABP REC Spend'!$F204)*$D204,
IF(AND(W204&gt;0,(X$4-$G204)=(1+$B204)),((W204/$D204)-W204)/$C204,
(IF(AND((X$4-$G204)&lt;(7+$B204),(X$4-$G204)&gt;1),W204,0))))</f>
        <v>0</v>
      </c>
      <c r="Y204" s="233">
        <f>IF(Y$4=$G204+$B204,SUMIFS(INDEX('ABP REC Calc'!$G$75:$AB$138,,MATCH($I204,'ABP REC Calc'!$G$74:$AB$74,0)),'ABP REC Calc'!$C$75:$C$138,'ABP REC Spend'!$E204,'ABP REC Calc'!$B$75:$B$138,'ABP REC Spend'!$F204)*$D204,
IF(AND(X204&gt;0,(Y$4-$G204)=(1+$B204)),((X204/$D204)-X204)/$C204,
(IF(AND((Y$4-$G204)&lt;(7+$B204),(Y$4-$G204)&gt;1),X204,0))))</f>
        <v>0</v>
      </c>
      <c r="Z204" s="233">
        <f>IF(Z$4=$G204+$B204,SUMIFS(INDEX('ABP REC Calc'!$G$75:$AB$138,,MATCH($I204,'ABP REC Calc'!$G$74:$AB$74,0)),'ABP REC Calc'!$C$75:$C$138,'ABP REC Spend'!$E204,'ABP REC Calc'!$B$75:$B$138,'ABP REC Spend'!$F204)*$D204,
IF(AND(Y204&gt;0,(Z$4-$G204)=(1+$B204)),((Y204/$D204)-Y204)/$C204,
(IF(AND((Z$4-$G204)&lt;(7+$B204),(Z$4-$G204)&gt;1),Y204,0))))</f>
        <v>0</v>
      </c>
      <c r="AA204" s="233">
        <f>IF(AA$4=$G204+$B204,SUMIFS(INDEX('ABP REC Calc'!$G$75:$AB$138,,MATCH($I204,'ABP REC Calc'!$G$74:$AB$74,0)),'ABP REC Calc'!$C$75:$C$138,'ABP REC Spend'!$E204,'ABP REC Calc'!$B$75:$B$138,'ABP REC Spend'!$F204)*$D204,
IF(AND(Z204&gt;0,(AA$4-$G204)=(1+$B204)),((Z204/$D204)-Z204)/$C204,
(IF(AND((AA$4-$G204)&lt;(7+$B204),(AA$4-$G204)&gt;1),Z204,0))))</f>
        <v>0</v>
      </c>
      <c r="AB204" s="233">
        <f>IF(AB$4=$G204+$B204,SUMIFS(INDEX('ABP REC Calc'!$G$75:$AB$138,,MATCH($I204,'ABP REC Calc'!$G$74:$AB$74,0)),'ABP REC Calc'!$C$75:$C$138,'ABP REC Spend'!$E204,'ABP REC Calc'!$B$75:$B$138,'ABP REC Spend'!$F204)*$D204,
IF(AND(AA204&gt;0,(AB$4-$G204)=(1+$B204)),((AA204/$D204)-AA204)/$C204,
(IF(AND((AB$4-$G204)&lt;(7+$B204),(AB$4-$G204)&gt;1),AA204,0))))</f>
        <v>0</v>
      </c>
      <c r="AC204" s="233">
        <f>IF(AC$4=$G204+$B204,SUMIFS(INDEX('ABP REC Calc'!$G$75:$AB$138,,MATCH($I204,'ABP REC Calc'!$G$74:$AB$74,0)),'ABP REC Calc'!$C$75:$C$138,'ABP REC Spend'!$E204,'ABP REC Calc'!$B$75:$B$138,'ABP REC Spend'!$F204)*$D204,
IF(AND(AB204&gt;0,(AC$4-$G204)=(1+$B204)),((AB204/$D204)-AB204)/$C204,
(IF(AND((AC$4-$G204)&lt;(7+$B204),(AC$4-$G204)&gt;1),AB204,0))))</f>
        <v>7623027.7398533728</v>
      </c>
      <c r="AD204" s="233">
        <f>IF(AD$4=$G204+$B204,SUMIFS(INDEX('ABP REC Calc'!$G$75:$AB$138,,MATCH($I204,'ABP REC Calc'!$G$74:$AB$74,0)),'ABP REC Calc'!$C$75:$C$138,'ABP REC Spend'!$E204,'ABP REC Calc'!$B$75:$B$138,'ABP REC Spend'!$F204)*$D204,
IF(AND(AC204&gt;0,(AD$4-$G204)=(1+$B204)),((AC204/$D204)-AC204)/$C204,
(IF(AND((AD$4-$G204)&lt;(7+$B204),(AD$4-$G204)&gt;1),AC204,0))))</f>
        <v>7199526.1987504074</v>
      </c>
      <c r="AE204" s="233">
        <f>IF(AE$4=$G204+$B204,SUMIFS(INDEX('ABP REC Calc'!$G$75:$AB$138,,MATCH($I204,'ABP REC Calc'!$G$74:$AB$74,0)),'ABP REC Calc'!$C$75:$C$138,'ABP REC Spend'!$E204,'ABP REC Calc'!$B$75:$B$138,'ABP REC Spend'!$F204)*$D204,
IF(AND(AD204&gt;0,(AE$4-$G204)=(1+$B204)),((AD204/$D204)-AD204)/$C204,
(IF(AND((AE$4-$G204)&lt;(7+$B204),(AE$4-$G204)&gt;1),AD204,0))))</f>
        <v>7199526.1987504074</v>
      </c>
      <c r="AF204" s="233">
        <f>IF(AF$4=$G204+$B204,SUMIFS(INDEX('ABP REC Calc'!$G$75:$AB$138,,MATCH($I204,'ABP REC Calc'!$G$74:$AB$74,0)),'ABP REC Calc'!$C$75:$C$138,'ABP REC Spend'!$E204,'ABP REC Calc'!$B$75:$B$138,'ABP REC Spend'!$F204)*$D204,
IF(AND(AE204&gt;0,(AF$4-$G204)=(1+$B204)),((AE204/$D204)-AE204)/$C204,
(IF(AND((AF$4-$G204)&lt;(7+$B204),(AF$4-$G204)&gt;1),AE204,0))))</f>
        <v>7199526.1987504074</v>
      </c>
      <c r="AG204" s="233">
        <f>IF(AG$4=$G204+$B204,SUMIFS(INDEX('ABP REC Calc'!$G$75:$AB$138,,MATCH($I204,'ABP REC Calc'!$G$74:$AB$74,0)),'ABP REC Calc'!$C$75:$C$138,'ABP REC Spend'!$E204,'ABP REC Calc'!$B$75:$B$138,'ABP REC Spend'!$F204)*$D204,
IF(AND(AF204&gt;0,(AG$4-$G204)=(1+$B204)),((AF204/$D204)-AF204)/$C204,
(IF(AND((AG$4-$G204)&lt;(7+$B204),(AG$4-$G204)&gt;1),AF204,0))))</f>
        <v>7199526.1987504074</v>
      </c>
      <c r="AH204" s="233">
        <f>IF(AH$4=$G204+$B204,SUMIFS(INDEX('ABP REC Calc'!$G$75:$AB$138,,MATCH($I204,'ABP REC Calc'!$G$74:$AB$74,0)),'ABP REC Calc'!$C$75:$C$138,'ABP REC Spend'!$E204,'ABP REC Calc'!$B$75:$B$138,'ABP REC Spend'!$F204)*$D204,
IF(AND(AG204&gt;0,(AH$4-$G204)=(1+$B204)),((AG204/$D204)-AG204)/$C204,
(IF(AND((AH$4-$G204)&lt;(7+$B204),(AH$4-$G204)&gt;1),AG204,0))))</f>
        <v>7199526.1987504074</v>
      </c>
    </row>
    <row r="205" spans="2:34" ht="14.75" customHeight="1" x14ac:dyDescent="0.25">
      <c r="B205" s="332" cm="1">
        <f t="array" ref="B205">INDEX(Inputs_ByYear!$D$78:$D$83, MATCH('ABP REC Spend'!$E205, Inputs_ByYear!$B$78:$B$83,0),)</f>
        <v>1</v>
      </c>
      <c r="C205" s="332" cm="1">
        <f t="array" ref="C205">INDEX(Inputs_ByYear!$D$60:$D$65, MATCH('ABP REC Spend'!$E205,Inputs_ByYear!$B$60:$B$65,0),)</f>
        <v>6</v>
      </c>
      <c r="D205" s="332" cm="1">
        <f t="array" ref="D205">INDEX(Inputs_ByYear!$D$69:$D$74, MATCH('ABP REC Spend'!$E205, Inputs_ByYear!$B$69:$B$74,0),)</f>
        <v>0.15</v>
      </c>
      <c r="E205" s="222" t="s">
        <v>237</v>
      </c>
      <c r="F205" s="219" t="s">
        <v>258</v>
      </c>
      <c r="G205" s="219">
        <f t="shared" si="9"/>
        <v>2043</v>
      </c>
      <c r="H205" s="219"/>
      <c r="I205" s="227" t="s">
        <v>41</v>
      </c>
      <c r="J205" s="234">
        <v>0</v>
      </c>
      <c r="K205" s="233">
        <f>IF(K$4=$G205+$B205,SUMIFS(INDEX('ABP REC Calc'!$G$75:$AB$138,,MATCH($I205,'ABP REC Calc'!$G$74:$AB$74,0)),'ABP REC Calc'!$C$75:$C$138,'ABP REC Spend'!$E205,'ABP REC Calc'!$B$75:$B$138,'ABP REC Spend'!$F205)*$D205,
IF(AND(J205&gt;0,(K$4-$G205)=(1+$B205)),((J205/$D205)-J205)/$C205,
(IF(AND((K$4-$G205)&lt;(7+$B205),(K$4-$G205)&gt;1),J205,0))))</f>
        <v>0</v>
      </c>
      <c r="L205" s="233">
        <f>IF(L$4=$G205+$B205,SUMIFS(INDEX('ABP REC Calc'!$G$75:$AB$138,,MATCH($I205,'ABP REC Calc'!$G$74:$AB$74,0)),'ABP REC Calc'!$C$75:$C$138,'ABP REC Spend'!$E205,'ABP REC Calc'!$B$75:$B$138,'ABP REC Spend'!$F205)*$D205,
IF(AND(K205&gt;0,(L$4-$G205)=(1+$B205)),((K205/$D205)-K205)/$C205,
(IF(AND((L$4-$G205)&lt;(7+$B205),(L$4-$G205)&gt;1),K205,0))))</f>
        <v>0</v>
      </c>
      <c r="M205" s="233">
        <f>IF(M$4=$G205+$B205,SUMIFS(INDEX('ABP REC Calc'!$G$75:$AB$138,,MATCH($I205,'ABP REC Calc'!$G$74:$AB$74,0)),'ABP REC Calc'!$C$75:$C$138,'ABP REC Spend'!$E205,'ABP REC Calc'!$B$75:$B$138,'ABP REC Spend'!$F205)*$D205,
IF(AND(L205&gt;0,(M$4-$G205)=(1+$B205)),((L205/$D205)-L205)/$C205,
(IF(AND((M$4-$G205)&lt;(7+$B205),(M$4-$G205)&gt;1),L205,0))))</f>
        <v>0</v>
      </c>
      <c r="N205" s="233">
        <f>IF(N$4=$G205+$B205,SUMIFS(INDEX('ABP REC Calc'!$G$75:$AB$138,,MATCH($I205,'ABP REC Calc'!$G$74:$AB$74,0)),'ABP REC Calc'!$C$75:$C$138,'ABP REC Spend'!$E205,'ABP REC Calc'!$B$75:$B$138,'ABP REC Spend'!$F205)*$D205,
IF(AND(M205&gt;0,(N$4-$G205)=(1+$B205)),((M205/$D205)-M205)/$C205,
(IF(AND((N$4-$G205)&lt;(7+$B205),(N$4-$G205)&gt;1),M205,0))))</f>
        <v>0</v>
      </c>
      <c r="O205" s="233">
        <f>IF(O$4=$G205+$B205,SUMIFS(INDEX('ABP REC Calc'!$G$75:$AB$138,,MATCH($I205,'ABP REC Calc'!$G$74:$AB$74,0)),'ABP REC Calc'!$C$75:$C$138,'ABP REC Spend'!$E205,'ABP REC Calc'!$B$75:$B$138,'ABP REC Spend'!$F205)*$D205,
IF(AND(N205&gt;0,(O$4-$G205)=(1+$B205)),((N205/$D205)-N205)/$C205,
(IF(AND((O$4-$G205)&lt;(7+$B205),(O$4-$G205)&gt;1),N205,0))))</f>
        <v>0</v>
      </c>
      <c r="P205" s="233">
        <f>IF(P$4=$G205+$B205,SUMIFS(INDEX('ABP REC Calc'!$G$75:$AB$138,,MATCH($I205,'ABP REC Calc'!$G$74:$AB$74,0)),'ABP REC Calc'!$C$75:$C$138,'ABP REC Spend'!$E205,'ABP REC Calc'!$B$75:$B$138,'ABP REC Spend'!$F205)*$D205,
IF(AND(O205&gt;0,(P$4-$G205)=(1+$B205)),((O205/$D205)-O205)/$C205,
(IF(AND((P$4-$G205)&lt;(7+$B205),(P$4-$G205)&gt;1),O205,0))))</f>
        <v>0</v>
      </c>
      <c r="Q205" s="233">
        <f>IF(Q$4=$G205+$B205,SUMIFS(INDEX('ABP REC Calc'!$G$75:$AB$138,,MATCH($I205,'ABP REC Calc'!$G$74:$AB$74,0)),'ABP REC Calc'!$C$75:$C$138,'ABP REC Spend'!$E205,'ABP REC Calc'!$B$75:$B$138,'ABP REC Spend'!$F205)*$D205,
IF(AND(P205&gt;0,(Q$4-$G205)=(1+$B205)),((P205/$D205)-P205)/$C205,
(IF(AND((Q$4-$G205)&lt;(7+$B205),(Q$4-$G205)&gt;1),P205,0))))</f>
        <v>0</v>
      </c>
      <c r="R205" s="233">
        <f>IF(R$4=$G205+$B205,SUMIFS(INDEX('ABP REC Calc'!$G$75:$AB$138,,MATCH($I205,'ABP REC Calc'!$G$74:$AB$74,0)),'ABP REC Calc'!$C$75:$C$138,'ABP REC Spend'!$E205,'ABP REC Calc'!$B$75:$B$138,'ABP REC Spend'!$F205)*$D205,
IF(AND(Q205&gt;0,(R$4-$G205)=(1+$B205)),((Q205/$D205)-Q205)/$C205,
(IF(AND((R$4-$G205)&lt;(7+$B205),(R$4-$G205)&gt;1),Q205,0))))</f>
        <v>0</v>
      </c>
      <c r="S205" s="233">
        <f>IF(S$4=$G205+$B205,SUMIFS(INDEX('ABP REC Calc'!$G$75:$AB$138,,MATCH($I205,'ABP REC Calc'!$G$74:$AB$74,0)),'ABP REC Calc'!$C$75:$C$138,'ABP REC Spend'!$E205,'ABP REC Calc'!$B$75:$B$138,'ABP REC Spend'!$F205)*$D205,
IF(AND(R205&gt;0,(S$4-$G205)=(1+$B205)),((R205/$D205)-R205)/$C205,
(IF(AND((S$4-$G205)&lt;(7+$B205),(S$4-$G205)&gt;1),R205,0))))</f>
        <v>0</v>
      </c>
      <c r="T205" s="233">
        <f>IF(T$4=$G205+$B205,SUMIFS(INDEX('ABP REC Calc'!$G$75:$AB$138,,MATCH($I205,'ABP REC Calc'!$G$74:$AB$74,0)),'ABP REC Calc'!$C$75:$C$138,'ABP REC Spend'!$E205,'ABP REC Calc'!$B$75:$B$138,'ABP REC Spend'!$F205)*$D205,
IF(AND(S205&gt;0,(T$4-$G205)=(1+$B205)),((S205/$D205)-S205)/$C205,
(IF(AND((T$4-$G205)&lt;(7+$B205),(T$4-$G205)&gt;1),S205,0))))</f>
        <v>0</v>
      </c>
      <c r="U205" s="233">
        <f>IF(U$4=$G205+$B205,SUMIFS(INDEX('ABP REC Calc'!$G$75:$AB$138,,MATCH($I205,'ABP REC Calc'!$G$74:$AB$74,0)),'ABP REC Calc'!$C$75:$C$138,'ABP REC Spend'!$E205,'ABP REC Calc'!$B$75:$B$138,'ABP REC Spend'!$F205)*$D205,
IF(AND(T205&gt;0,(U$4-$G205)=(1+$B205)),((T205/$D205)-T205)/$C205,
(IF(AND((U$4-$G205)&lt;(7+$B205),(U$4-$G205)&gt;1),T205,0))))</f>
        <v>0</v>
      </c>
      <c r="V205" s="233">
        <f>IF(V$4=$G205+$B205,SUMIFS(INDEX('ABP REC Calc'!$G$75:$AB$138,,MATCH($I205,'ABP REC Calc'!$G$74:$AB$74,0)),'ABP REC Calc'!$C$75:$C$138,'ABP REC Spend'!$E205,'ABP REC Calc'!$B$75:$B$138,'ABP REC Spend'!$F205)*$D205,
IF(AND(U205&gt;0,(V$4-$G205)=(1+$B205)),((U205/$D205)-U205)/$C205,
(IF(AND((V$4-$G205)&lt;(7+$B205),(V$4-$G205)&gt;1),U205,0))))</f>
        <v>0</v>
      </c>
      <c r="W205" s="233">
        <f>IF(W$4=$G205+$B205,SUMIFS(INDEX('ABP REC Calc'!$G$75:$AB$138,,MATCH($I205,'ABP REC Calc'!$G$74:$AB$74,0)),'ABP REC Calc'!$C$75:$C$138,'ABP REC Spend'!$E205,'ABP REC Calc'!$B$75:$B$138,'ABP REC Spend'!$F205)*$D205,
IF(AND(V205&gt;0,(W$4-$G205)=(1+$B205)),((V205/$D205)-V205)/$C205,
(IF(AND((W$4-$G205)&lt;(7+$B205),(W$4-$G205)&gt;1),V205,0))))</f>
        <v>0</v>
      </c>
      <c r="X205" s="233">
        <f>IF(X$4=$G205+$B205,SUMIFS(INDEX('ABP REC Calc'!$G$75:$AB$138,,MATCH($I205,'ABP REC Calc'!$G$74:$AB$74,0)),'ABP REC Calc'!$C$75:$C$138,'ABP REC Spend'!$E205,'ABP REC Calc'!$B$75:$B$138,'ABP REC Spend'!$F205)*$D205,
IF(AND(W205&gt;0,(X$4-$G205)=(1+$B205)),((W205/$D205)-W205)/$C205,
(IF(AND((X$4-$G205)&lt;(7+$B205),(X$4-$G205)&gt;1),W205,0))))</f>
        <v>0</v>
      </c>
      <c r="Y205" s="233">
        <f>IF(Y$4=$G205+$B205,SUMIFS(INDEX('ABP REC Calc'!$G$75:$AB$138,,MATCH($I205,'ABP REC Calc'!$G$74:$AB$74,0)),'ABP REC Calc'!$C$75:$C$138,'ABP REC Spend'!$E205,'ABP REC Calc'!$B$75:$B$138,'ABP REC Spend'!$F205)*$D205,
IF(AND(X205&gt;0,(Y$4-$G205)=(1+$B205)),((X205/$D205)-X205)/$C205,
(IF(AND((Y$4-$G205)&lt;(7+$B205),(Y$4-$G205)&gt;1),X205,0))))</f>
        <v>0</v>
      </c>
      <c r="Z205" s="233">
        <f>IF(Z$4=$G205+$B205,SUMIFS(INDEX('ABP REC Calc'!$G$75:$AB$138,,MATCH($I205,'ABP REC Calc'!$G$74:$AB$74,0)),'ABP REC Calc'!$C$75:$C$138,'ABP REC Spend'!$E205,'ABP REC Calc'!$B$75:$B$138,'ABP REC Spend'!$F205)*$D205,
IF(AND(Y205&gt;0,(Z$4-$G205)=(1+$B205)),((Y205/$D205)-Y205)/$C205,
(IF(AND((Z$4-$G205)&lt;(7+$B205),(Z$4-$G205)&gt;1),Y205,0))))</f>
        <v>0</v>
      </c>
      <c r="AA205" s="233">
        <f>IF(AA$4=$G205+$B205,SUMIFS(INDEX('ABP REC Calc'!$G$75:$AB$138,,MATCH($I205,'ABP REC Calc'!$G$74:$AB$74,0)),'ABP REC Calc'!$C$75:$C$138,'ABP REC Spend'!$E205,'ABP REC Calc'!$B$75:$B$138,'ABP REC Spend'!$F205)*$D205,
IF(AND(Z205&gt;0,(AA$4-$G205)=(1+$B205)),((Z205/$D205)-Z205)/$C205,
(IF(AND((AA$4-$G205)&lt;(7+$B205),(AA$4-$G205)&gt;1),Z205,0))))</f>
        <v>0</v>
      </c>
      <c r="AB205" s="233">
        <f>IF(AB$4=$G205+$B205,SUMIFS(INDEX('ABP REC Calc'!$G$75:$AB$138,,MATCH($I205,'ABP REC Calc'!$G$74:$AB$74,0)),'ABP REC Calc'!$C$75:$C$138,'ABP REC Spend'!$E205,'ABP REC Calc'!$B$75:$B$138,'ABP REC Spend'!$F205)*$D205,
IF(AND(AA205&gt;0,(AB$4-$G205)=(1+$B205)),((AA205/$D205)-AA205)/$C205,
(IF(AND((AB$4-$G205)&lt;(7+$B205),(AB$4-$G205)&gt;1),AA205,0))))</f>
        <v>0</v>
      </c>
      <c r="AC205" s="233">
        <f>IF(AC$4=$G205+$B205,SUMIFS(INDEX('ABP REC Calc'!$G$75:$AB$138,,MATCH($I205,'ABP REC Calc'!$G$74:$AB$74,0)),'ABP REC Calc'!$C$75:$C$138,'ABP REC Spend'!$E205,'ABP REC Calc'!$B$75:$B$138,'ABP REC Spend'!$F205)*$D205,
IF(AND(AB205&gt;0,(AC$4-$G205)=(1+$B205)),((AB205/$D205)-AB205)/$C205,
(IF(AND((AC$4-$G205)&lt;(7+$B205),(AC$4-$G205)&gt;1),AB205,0))))</f>
        <v>0</v>
      </c>
      <c r="AD205" s="233">
        <f>IF(AD$4=$G205+$B205,SUMIFS(INDEX('ABP REC Calc'!$G$75:$AB$138,,MATCH($I205,'ABP REC Calc'!$G$74:$AB$74,0)),'ABP REC Calc'!$C$75:$C$138,'ABP REC Spend'!$E205,'ABP REC Calc'!$B$75:$B$138,'ABP REC Spend'!$F205)*$D205,
IF(AND(AC205&gt;0,(AD$4-$G205)=(1+$B205)),((AC205/$D205)-AC205)/$C205,
(IF(AND((AD$4-$G205)&lt;(7+$B205),(AD$4-$G205)&gt;1),AC205,0))))</f>
        <v>0</v>
      </c>
      <c r="AE205" s="233">
        <f>IF(AE$4=$G205+$B205,SUMIFS(INDEX('ABP REC Calc'!$G$75:$AB$138,,MATCH($I205,'ABP REC Calc'!$G$74:$AB$74,0)),'ABP REC Calc'!$C$75:$C$138,'ABP REC Spend'!$E205,'ABP REC Calc'!$B$75:$B$138,'ABP REC Spend'!$F205)*$D205,
IF(AND(AD205&gt;0,(AE$4-$G205)=(1+$B205)),((AD205/$D205)-AD205)/$C205,
(IF(AND((AE$4-$G205)&lt;(7+$B205),(AE$4-$G205)&gt;1),AD205,0))))</f>
        <v>0</v>
      </c>
      <c r="AF205" s="233">
        <f>IF(AF$4=$G205+$B205,SUMIFS(INDEX('ABP REC Calc'!$G$75:$AB$138,,MATCH($I205,'ABP REC Calc'!$G$74:$AB$74,0)),'ABP REC Calc'!$C$75:$C$138,'ABP REC Spend'!$E205,'ABP REC Calc'!$B$75:$B$138,'ABP REC Spend'!$F205)*$D205,
IF(AND(AE205&gt;0,(AF$4-$G205)=(1+$B205)),((AE205/$D205)-AE205)/$C205,
(IF(AND((AF$4-$G205)&lt;(7+$B205),(AF$4-$G205)&gt;1),AE205,0))))</f>
        <v>0</v>
      </c>
      <c r="AG205" s="233">
        <f>IF(AG$4=$G205+$B205,SUMIFS(INDEX('ABP REC Calc'!$G$75:$AB$138,,MATCH($I205,'ABP REC Calc'!$G$74:$AB$74,0)),'ABP REC Calc'!$C$75:$C$138,'ABP REC Spend'!$E205,'ABP REC Calc'!$B$75:$B$138,'ABP REC Spend'!$F205)*$D205,
IF(AND(AF205&gt;0,(AG$4-$G205)=(1+$B205)),((AF205/$D205)-AF205)/$C205,
(IF(AND((AG$4-$G205)&lt;(7+$B205),(AG$4-$G205)&gt;1),AF205,0))))</f>
        <v>0</v>
      </c>
      <c r="AH205" s="233">
        <f>IF(AH$4=$G205+$B205,SUMIFS(INDEX('ABP REC Calc'!$G$75:$AB$138,,MATCH($I205,'ABP REC Calc'!$G$74:$AB$74,0)),'ABP REC Calc'!$C$75:$C$138,'ABP REC Spend'!$E205,'ABP REC Calc'!$B$75:$B$138,'ABP REC Spend'!$F205)*$D205,
IF(AND(AG205&gt;0,(AH$4-$G205)=(1+$B205)),((AG205/$D205)-AG205)/$C205,
(IF(AND((AH$4-$G205)&lt;(7+$B205),(AH$4-$G205)&gt;1),AG205,0))))</f>
        <v>0</v>
      </c>
    </row>
    <row r="206" spans="2:34" ht="14.75" customHeight="1" x14ac:dyDescent="0.25">
      <c r="B206" s="332" cm="1">
        <f t="array" ref="B206">INDEX(Inputs_ByYear!$D$78:$D$83, MATCH('ABP REC Spend'!$E206, Inputs_ByYear!$B$78:$B$83,0),)</f>
        <v>1</v>
      </c>
      <c r="C206" s="332" cm="1">
        <f t="array" ref="C206">INDEX(Inputs_ByYear!$D$60:$D$65, MATCH('ABP REC Spend'!$E206,Inputs_ByYear!$B$60:$B$65,0),)</f>
        <v>6</v>
      </c>
      <c r="D206" s="332" cm="1">
        <f t="array" ref="D206">INDEX(Inputs_ByYear!$D$69:$D$74, MATCH('ABP REC Spend'!$E206, Inputs_ByYear!$B$69:$B$74,0),)</f>
        <v>0.15</v>
      </c>
      <c r="E206" s="222" t="s">
        <v>237</v>
      </c>
      <c r="F206" s="219" t="s">
        <v>258</v>
      </c>
      <c r="G206" s="219">
        <f t="shared" si="9"/>
        <v>2044</v>
      </c>
      <c r="H206" s="219"/>
      <c r="I206" s="227" t="s">
        <v>42</v>
      </c>
      <c r="J206" s="234">
        <v>0</v>
      </c>
      <c r="K206" s="233">
        <f>IF(K$4=$G206+$B206,SUMIFS(INDEX('ABP REC Calc'!$G$75:$AB$138,,MATCH($I206,'ABP REC Calc'!$G$74:$AB$74,0)),'ABP REC Calc'!$C$75:$C$138,'ABP REC Spend'!$E206,'ABP REC Calc'!$B$75:$B$138,'ABP REC Spend'!$F206)*$D206,
IF(AND(J206&gt;0,(K$4-$G206)=(1+$B206)),((J206/$D206)-J206)/$C206,
(IF(AND((K$4-$G206)&lt;(7+$B206),(K$4-$G206)&gt;1),J206,0))))</f>
        <v>0</v>
      </c>
      <c r="L206" s="233">
        <f>IF(L$4=$G206+$B206,SUMIFS(INDEX('ABP REC Calc'!$G$75:$AB$138,,MATCH($I206,'ABP REC Calc'!$G$74:$AB$74,0)),'ABP REC Calc'!$C$75:$C$138,'ABP REC Spend'!$E206,'ABP REC Calc'!$B$75:$B$138,'ABP REC Spend'!$F206)*$D206,
IF(AND(K206&gt;0,(L$4-$G206)=(1+$B206)),((K206/$D206)-K206)/$C206,
(IF(AND((L$4-$G206)&lt;(7+$B206),(L$4-$G206)&gt;1),K206,0))))</f>
        <v>0</v>
      </c>
      <c r="M206" s="233">
        <f>IF(M$4=$G206+$B206,SUMIFS(INDEX('ABP REC Calc'!$G$75:$AB$138,,MATCH($I206,'ABP REC Calc'!$G$74:$AB$74,0)),'ABP REC Calc'!$C$75:$C$138,'ABP REC Spend'!$E206,'ABP REC Calc'!$B$75:$B$138,'ABP REC Spend'!$F206)*$D206,
IF(AND(L206&gt;0,(M$4-$G206)=(1+$B206)),((L206/$D206)-L206)/$C206,
(IF(AND((M$4-$G206)&lt;(7+$B206),(M$4-$G206)&gt;1),L206,0))))</f>
        <v>0</v>
      </c>
      <c r="N206" s="233">
        <f>IF(N$4=$G206+$B206,SUMIFS(INDEX('ABP REC Calc'!$G$75:$AB$138,,MATCH($I206,'ABP REC Calc'!$G$74:$AB$74,0)),'ABP REC Calc'!$C$75:$C$138,'ABP REC Spend'!$E206,'ABP REC Calc'!$B$75:$B$138,'ABP REC Spend'!$F206)*$D206,
IF(AND(M206&gt;0,(N$4-$G206)=(1+$B206)),((M206/$D206)-M206)/$C206,
(IF(AND((N$4-$G206)&lt;(7+$B206),(N$4-$G206)&gt;1),M206,0))))</f>
        <v>0</v>
      </c>
      <c r="O206" s="233">
        <f>IF(O$4=$G206+$B206,SUMIFS(INDEX('ABP REC Calc'!$G$75:$AB$138,,MATCH($I206,'ABP REC Calc'!$G$74:$AB$74,0)),'ABP REC Calc'!$C$75:$C$138,'ABP REC Spend'!$E206,'ABP REC Calc'!$B$75:$B$138,'ABP REC Spend'!$F206)*$D206,
IF(AND(N206&gt;0,(O$4-$G206)=(1+$B206)),((N206/$D206)-N206)/$C206,
(IF(AND((O$4-$G206)&lt;(7+$B206),(O$4-$G206)&gt;1),N206,0))))</f>
        <v>0</v>
      </c>
      <c r="P206" s="233">
        <f>IF(P$4=$G206+$B206,SUMIFS(INDEX('ABP REC Calc'!$G$75:$AB$138,,MATCH($I206,'ABP REC Calc'!$G$74:$AB$74,0)),'ABP REC Calc'!$C$75:$C$138,'ABP REC Spend'!$E206,'ABP REC Calc'!$B$75:$B$138,'ABP REC Spend'!$F206)*$D206,
IF(AND(O206&gt;0,(P$4-$G206)=(1+$B206)),((O206/$D206)-O206)/$C206,
(IF(AND((P$4-$G206)&lt;(7+$B206),(P$4-$G206)&gt;1),O206,0))))</f>
        <v>0</v>
      </c>
      <c r="Q206" s="233">
        <f>IF(Q$4=$G206+$B206,SUMIFS(INDEX('ABP REC Calc'!$G$75:$AB$138,,MATCH($I206,'ABP REC Calc'!$G$74:$AB$74,0)),'ABP REC Calc'!$C$75:$C$138,'ABP REC Spend'!$E206,'ABP REC Calc'!$B$75:$B$138,'ABP REC Spend'!$F206)*$D206,
IF(AND(P206&gt;0,(Q$4-$G206)=(1+$B206)),((P206/$D206)-P206)/$C206,
(IF(AND((Q$4-$G206)&lt;(7+$B206),(Q$4-$G206)&gt;1),P206,0))))</f>
        <v>0</v>
      </c>
      <c r="R206" s="233">
        <f>IF(R$4=$G206+$B206,SUMIFS(INDEX('ABP REC Calc'!$G$75:$AB$138,,MATCH($I206,'ABP REC Calc'!$G$74:$AB$74,0)),'ABP REC Calc'!$C$75:$C$138,'ABP REC Spend'!$E206,'ABP REC Calc'!$B$75:$B$138,'ABP REC Spend'!$F206)*$D206,
IF(AND(Q206&gt;0,(R$4-$G206)=(1+$B206)),((Q206/$D206)-Q206)/$C206,
(IF(AND((R$4-$G206)&lt;(7+$B206),(R$4-$G206)&gt;1),Q206,0))))</f>
        <v>0</v>
      </c>
      <c r="S206" s="233">
        <f>IF(S$4=$G206+$B206,SUMIFS(INDEX('ABP REC Calc'!$G$75:$AB$138,,MATCH($I206,'ABP REC Calc'!$G$74:$AB$74,0)),'ABP REC Calc'!$C$75:$C$138,'ABP REC Spend'!$E206,'ABP REC Calc'!$B$75:$B$138,'ABP REC Spend'!$F206)*$D206,
IF(AND(R206&gt;0,(S$4-$G206)=(1+$B206)),((R206/$D206)-R206)/$C206,
(IF(AND((S$4-$G206)&lt;(7+$B206),(S$4-$G206)&gt;1),R206,0))))</f>
        <v>0</v>
      </c>
      <c r="T206" s="233">
        <f>IF(T$4=$G206+$B206,SUMIFS(INDEX('ABP REC Calc'!$G$75:$AB$138,,MATCH($I206,'ABP REC Calc'!$G$74:$AB$74,0)),'ABP REC Calc'!$C$75:$C$138,'ABP REC Spend'!$E206,'ABP REC Calc'!$B$75:$B$138,'ABP REC Spend'!$F206)*$D206,
IF(AND(S206&gt;0,(T$4-$G206)=(1+$B206)),((S206/$D206)-S206)/$C206,
(IF(AND((T$4-$G206)&lt;(7+$B206),(T$4-$G206)&gt;1),S206,0))))</f>
        <v>0</v>
      </c>
      <c r="U206" s="233">
        <f>IF(U$4=$G206+$B206,SUMIFS(INDEX('ABP REC Calc'!$G$75:$AB$138,,MATCH($I206,'ABP REC Calc'!$G$74:$AB$74,0)),'ABP REC Calc'!$C$75:$C$138,'ABP REC Spend'!$E206,'ABP REC Calc'!$B$75:$B$138,'ABP REC Spend'!$F206)*$D206,
IF(AND(T206&gt;0,(U$4-$G206)=(1+$B206)),((T206/$D206)-T206)/$C206,
(IF(AND((U$4-$G206)&lt;(7+$B206),(U$4-$G206)&gt;1),T206,0))))</f>
        <v>0</v>
      </c>
      <c r="V206" s="233">
        <f>IF(V$4=$G206+$B206,SUMIFS(INDEX('ABP REC Calc'!$G$75:$AB$138,,MATCH($I206,'ABP REC Calc'!$G$74:$AB$74,0)),'ABP REC Calc'!$C$75:$C$138,'ABP REC Spend'!$E206,'ABP REC Calc'!$B$75:$B$138,'ABP REC Spend'!$F206)*$D206,
IF(AND(U206&gt;0,(V$4-$G206)=(1+$B206)),((U206/$D206)-U206)/$C206,
(IF(AND((V$4-$G206)&lt;(7+$B206),(V$4-$G206)&gt;1),U206,0))))</f>
        <v>0</v>
      </c>
      <c r="W206" s="233">
        <f>IF(W$4=$G206+$B206,SUMIFS(INDEX('ABP REC Calc'!$G$75:$AB$138,,MATCH($I206,'ABP REC Calc'!$G$74:$AB$74,0)),'ABP REC Calc'!$C$75:$C$138,'ABP REC Spend'!$E206,'ABP REC Calc'!$B$75:$B$138,'ABP REC Spend'!$F206)*$D206,
IF(AND(V206&gt;0,(W$4-$G206)=(1+$B206)),((V206/$D206)-V206)/$C206,
(IF(AND((W$4-$G206)&lt;(7+$B206),(W$4-$G206)&gt;1),V206,0))))</f>
        <v>0</v>
      </c>
      <c r="X206" s="233">
        <f>IF(X$4=$G206+$B206,SUMIFS(INDEX('ABP REC Calc'!$G$75:$AB$138,,MATCH($I206,'ABP REC Calc'!$G$74:$AB$74,0)),'ABP REC Calc'!$C$75:$C$138,'ABP REC Spend'!$E206,'ABP REC Calc'!$B$75:$B$138,'ABP REC Spend'!$F206)*$D206,
IF(AND(W206&gt;0,(X$4-$G206)=(1+$B206)),((W206/$D206)-W206)/$C206,
(IF(AND((X$4-$G206)&lt;(7+$B206),(X$4-$G206)&gt;1),W206,0))))</f>
        <v>0</v>
      </c>
      <c r="Y206" s="233">
        <f>IF(Y$4=$G206+$B206,SUMIFS(INDEX('ABP REC Calc'!$G$75:$AB$138,,MATCH($I206,'ABP REC Calc'!$G$74:$AB$74,0)),'ABP REC Calc'!$C$75:$C$138,'ABP REC Spend'!$E206,'ABP REC Calc'!$B$75:$B$138,'ABP REC Spend'!$F206)*$D206,
IF(AND(X206&gt;0,(Y$4-$G206)=(1+$B206)),((X206/$D206)-X206)/$C206,
(IF(AND((Y$4-$G206)&lt;(7+$B206),(Y$4-$G206)&gt;1),X206,0))))</f>
        <v>0</v>
      </c>
      <c r="Z206" s="233">
        <f>IF(Z$4=$G206+$B206,SUMIFS(INDEX('ABP REC Calc'!$G$75:$AB$138,,MATCH($I206,'ABP REC Calc'!$G$74:$AB$74,0)),'ABP REC Calc'!$C$75:$C$138,'ABP REC Spend'!$E206,'ABP REC Calc'!$B$75:$B$138,'ABP REC Spend'!$F206)*$D206,
IF(AND(Y206&gt;0,(Z$4-$G206)=(1+$B206)),((Y206/$D206)-Y206)/$C206,
(IF(AND((Z$4-$G206)&lt;(7+$B206),(Z$4-$G206)&gt;1),Y206,0))))</f>
        <v>0</v>
      </c>
      <c r="AA206" s="233">
        <f>IF(AA$4=$G206+$B206,SUMIFS(INDEX('ABP REC Calc'!$G$75:$AB$138,,MATCH($I206,'ABP REC Calc'!$G$74:$AB$74,0)),'ABP REC Calc'!$C$75:$C$138,'ABP REC Spend'!$E206,'ABP REC Calc'!$B$75:$B$138,'ABP REC Spend'!$F206)*$D206,
IF(AND(Z206&gt;0,(AA$4-$G206)=(1+$B206)),((Z206/$D206)-Z206)/$C206,
(IF(AND((AA$4-$G206)&lt;(7+$B206),(AA$4-$G206)&gt;1),Z206,0))))</f>
        <v>0</v>
      </c>
      <c r="AB206" s="233">
        <f>IF(AB$4=$G206+$B206,SUMIFS(INDEX('ABP REC Calc'!$G$75:$AB$138,,MATCH($I206,'ABP REC Calc'!$G$74:$AB$74,0)),'ABP REC Calc'!$C$75:$C$138,'ABP REC Spend'!$E206,'ABP REC Calc'!$B$75:$B$138,'ABP REC Spend'!$F206)*$D206,
IF(AND(AA206&gt;0,(AB$4-$G206)=(1+$B206)),((AA206/$D206)-AA206)/$C206,
(IF(AND((AB$4-$G206)&lt;(7+$B206),(AB$4-$G206)&gt;1),AA206,0))))</f>
        <v>0</v>
      </c>
      <c r="AC206" s="233">
        <f>IF(AC$4=$G206+$B206,SUMIFS(INDEX('ABP REC Calc'!$G$75:$AB$138,,MATCH($I206,'ABP REC Calc'!$G$74:$AB$74,0)),'ABP REC Calc'!$C$75:$C$138,'ABP REC Spend'!$E206,'ABP REC Calc'!$B$75:$B$138,'ABP REC Spend'!$F206)*$D206,
IF(AND(AB206&gt;0,(AC$4-$G206)=(1+$B206)),((AB206/$D206)-AB206)/$C206,
(IF(AND((AC$4-$G206)&lt;(7+$B206),(AC$4-$G206)&gt;1),AB206,0))))</f>
        <v>0</v>
      </c>
      <c r="AD206" s="233">
        <f>IF(AD$4=$G206+$B206,SUMIFS(INDEX('ABP REC Calc'!$G$75:$AB$138,,MATCH($I206,'ABP REC Calc'!$G$74:$AB$74,0)),'ABP REC Calc'!$C$75:$C$138,'ABP REC Spend'!$E206,'ABP REC Calc'!$B$75:$B$138,'ABP REC Spend'!$F206)*$D206,
IF(AND(AC206&gt;0,(AD$4-$G206)=(1+$B206)),((AC206/$D206)-AC206)/$C206,
(IF(AND((AD$4-$G206)&lt;(7+$B206),(AD$4-$G206)&gt;1),AC206,0))))</f>
        <v>0</v>
      </c>
      <c r="AE206" s="233">
        <f>IF(AE$4=$G206+$B206,SUMIFS(INDEX('ABP REC Calc'!$G$75:$AB$138,,MATCH($I206,'ABP REC Calc'!$G$74:$AB$74,0)),'ABP REC Calc'!$C$75:$C$138,'ABP REC Spend'!$E206,'ABP REC Calc'!$B$75:$B$138,'ABP REC Spend'!$F206)*$D206,
IF(AND(AD206&gt;0,(AE$4-$G206)=(1+$B206)),((AD206/$D206)-AD206)/$C206,
(IF(AND((AE$4-$G206)&lt;(7+$B206),(AE$4-$G206)&gt;1),AD206,0))))</f>
        <v>0</v>
      </c>
      <c r="AF206" s="233">
        <f>IF(AF$4=$G206+$B206,SUMIFS(INDEX('ABP REC Calc'!$G$75:$AB$138,,MATCH($I206,'ABP REC Calc'!$G$74:$AB$74,0)),'ABP REC Calc'!$C$75:$C$138,'ABP REC Spend'!$E206,'ABP REC Calc'!$B$75:$B$138,'ABP REC Spend'!$F206)*$D206,
IF(AND(AE206&gt;0,(AF$4-$G206)=(1+$B206)),((AE206/$D206)-AE206)/$C206,
(IF(AND((AF$4-$G206)&lt;(7+$B206),(AF$4-$G206)&gt;1),AE206,0))))</f>
        <v>0</v>
      </c>
      <c r="AG206" s="233">
        <f>IF(AG$4=$G206+$B206,SUMIFS(INDEX('ABP REC Calc'!$G$75:$AB$138,,MATCH($I206,'ABP REC Calc'!$G$74:$AB$74,0)),'ABP REC Calc'!$C$75:$C$138,'ABP REC Spend'!$E206,'ABP REC Calc'!$B$75:$B$138,'ABP REC Spend'!$F206)*$D206,
IF(AND(AF206&gt;0,(AG$4-$G206)=(1+$B206)),((AF206/$D206)-AF206)/$C206,
(IF(AND((AG$4-$G206)&lt;(7+$B206),(AG$4-$G206)&gt;1),AF206,0))))</f>
        <v>0</v>
      </c>
      <c r="AH206" s="233">
        <f>IF(AH$4=$G206+$B206,SUMIFS(INDEX('ABP REC Calc'!$G$75:$AB$138,,MATCH($I206,'ABP REC Calc'!$G$74:$AB$74,0)),'ABP REC Calc'!$C$75:$C$138,'ABP REC Spend'!$E206,'ABP REC Calc'!$B$75:$B$138,'ABP REC Spend'!$F206)*$D206,
IF(AND(AG206&gt;0,(AH$4-$G206)=(1+$B206)),((AG206/$D206)-AG206)/$C206,
(IF(AND((AH$4-$G206)&lt;(7+$B206),(AH$4-$G206)&gt;1),AG206,0))))</f>
        <v>0</v>
      </c>
    </row>
    <row r="207" spans="2:34" ht="14.75" customHeight="1" x14ac:dyDescent="0.25">
      <c r="B207" s="332" cm="1">
        <f t="array" ref="B207">INDEX(Inputs_ByYear!$D$78:$D$83, MATCH('ABP REC Spend'!$E207, Inputs_ByYear!$B$78:$B$83,0),)</f>
        <v>1</v>
      </c>
      <c r="C207" s="332" cm="1">
        <f t="array" ref="C207">INDEX(Inputs_ByYear!$D$60:$D$65, MATCH('ABP REC Spend'!$E207,Inputs_ByYear!$B$60:$B$65,0),)</f>
        <v>6</v>
      </c>
      <c r="D207" s="332" cm="1">
        <f t="array" ref="D207">INDEX(Inputs_ByYear!$D$69:$D$74, MATCH('ABP REC Spend'!$E207, Inputs_ByYear!$B$69:$B$74,0),)</f>
        <v>0.15</v>
      </c>
      <c r="E207" s="222" t="s">
        <v>237</v>
      </c>
      <c r="F207" s="219" t="s">
        <v>258</v>
      </c>
      <c r="G207" s="219">
        <f t="shared" si="9"/>
        <v>2045</v>
      </c>
      <c r="H207" s="219"/>
      <c r="I207" s="227" t="s">
        <v>43</v>
      </c>
      <c r="J207" s="234">
        <v>0</v>
      </c>
      <c r="K207" s="233">
        <f>IF(K$4=$G207+$B207,SUMIFS(INDEX('ABP REC Calc'!$G$75:$AB$138,,MATCH($I207,'ABP REC Calc'!$G$74:$AB$74,0)),'ABP REC Calc'!$C$75:$C$138,'ABP REC Spend'!$E207,'ABP REC Calc'!$B$75:$B$138,'ABP REC Spend'!$F207)*$D207,
IF(AND(J207&gt;0,(K$4-$G207)=(1+$B207)),((J207/$D207)-J207)/$C207,
(IF(AND((K$4-$G207)&lt;(7+$B207),(K$4-$G207)&gt;1),J207,0))))</f>
        <v>0</v>
      </c>
      <c r="L207" s="233">
        <f>IF(L$4=$G207+$B207,SUMIFS(INDEX('ABP REC Calc'!$G$75:$AB$138,,MATCH($I207,'ABP REC Calc'!$G$74:$AB$74,0)),'ABP REC Calc'!$C$75:$C$138,'ABP REC Spend'!$E207,'ABP REC Calc'!$B$75:$B$138,'ABP REC Spend'!$F207)*$D207,
IF(AND(K207&gt;0,(L$4-$G207)=(1+$B207)),((K207/$D207)-K207)/$C207,
(IF(AND((L$4-$G207)&lt;(7+$B207),(L$4-$G207)&gt;1),K207,0))))</f>
        <v>0</v>
      </c>
      <c r="M207" s="233">
        <f>IF(M$4=$G207+$B207,SUMIFS(INDEX('ABP REC Calc'!$G$75:$AB$138,,MATCH($I207,'ABP REC Calc'!$G$74:$AB$74,0)),'ABP REC Calc'!$C$75:$C$138,'ABP REC Spend'!$E207,'ABP REC Calc'!$B$75:$B$138,'ABP REC Spend'!$F207)*$D207,
IF(AND(L207&gt;0,(M$4-$G207)=(1+$B207)),((L207/$D207)-L207)/$C207,
(IF(AND((M$4-$G207)&lt;(7+$B207),(M$4-$G207)&gt;1),L207,0))))</f>
        <v>0</v>
      </c>
      <c r="N207" s="233">
        <f>IF(N$4=$G207+$B207,SUMIFS(INDEX('ABP REC Calc'!$G$75:$AB$138,,MATCH($I207,'ABP REC Calc'!$G$74:$AB$74,0)),'ABP REC Calc'!$C$75:$C$138,'ABP REC Spend'!$E207,'ABP REC Calc'!$B$75:$B$138,'ABP REC Spend'!$F207)*$D207,
IF(AND(M207&gt;0,(N$4-$G207)=(1+$B207)),((M207/$D207)-M207)/$C207,
(IF(AND((N$4-$G207)&lt;(7+$B207),(N$4-$G207)&gt;1),M207,0))))</f>
        <v>0</v>
      </c>
      <c r="O207" s="233">
        <f>IF(O$4=$G207+$B207,SUMIFS(INDEX('ABP REC Calc'!$G$75:$AB$138,,MATCH($I207,'ABP REC Calc'!$G$74:$AB$74,0)),'ABP REC Calc'!$C$75:$C$138,'ABP REC Spend'!$E207,'ABP REC Calc'!$B$75:$B$138,'ABP REC Spend'!$F207)*$D207,
IF(AND(N207&gt;0,(O$4-$G207)=(1+$B207)),((N207/$D207)-N207)/$C207,
(IF(AND((O$4-$G207)&lt;(7+$B207),(O$4-$G207)&gt;1),N207,0))))</f>
        <v>0</v>
      </c>
      <c r="P207" s="233">
        <f>IF(P$4=$G207+$B207,SUMIFS(INDEX('ABP REC Calc'!$G$75:$AB$138,,MATCH($I207,'ABP REC Calc'!$G$74:$AB$74,0)),'ABP REC Calc'!$C$75:$C$138,'ABP REC Spend'!$E207,'ABP REC Calc'!$B$75:$B$138,'ABP REC Spend'!$F207)*$D207,
IF(AND(O207&gt;0,(P$4-$G207)=(1+$B207)),((O207/$D207)-O207)/$C207,
(IF(AND((P$4-$G207)&lt;(7+$B207),(P$4-$G207)&gt;1),O207,0))))</f>
        <v>0</v>
      </c>
      <c r="Q207" s="233">
        <f>IF(Q$4=$G207+$B207,SUMIFS(INDEX('ABP REC Calc'!$G$75:$AB$138,,MATCH($I207,'ABP REC Calc'!$G$74:$AB$74,0)),'ABP REC Calc'!$C$75:$C$138,'ABP REC Spend'!$E207,'ABP REC Calc'!$B$75:$B$138,'ABP REC Spend'!$F207)*$D207,
IF(AND(P207&gt;0,(Q$4-$G207)=(1+$B207)),((P207/$D207)-P207)/$C207,
(IF(AND((Q$4-$G207)&lt;(7+$B207),(Q$4-$G207)&gt;1),P207,0))))</f>
        <v>0</v>
      </c>
      <c r="R207" s="233">
        <f>IF(R$4=$G207+$B207,SUMIFS(INDEX('ABP REC Calc'!$G$75:$AB$138,,MATCH($I207,'ABP REC Calc'!$G$74:$AB$74,0)),'ABP REC Calc'!$C$75:$C$138,'ABP REC Spend'!$E207,'ABP REC Calc'!$B$75:$B$138,'ABP REC Spend'!$F207)*$D207,
IF(AND(Q207&gt;0,(R$4-$G207)=(1+$B207)),((Q207/$D207)-Q207)/$C207,
(IF(AND((R$4-$G207)&lt;(7+$B207),(R$4-$G207)&gt;1),Q207,0))))</f>
        <v>0</v>
      </c>
      <c r="S207" s="233">
        <f>IF(S$4=$G207+$B207,SUMIFS(INDEX('ABP REC Calc'!$G$75:$AB$138,,MATCH($I207,'ABP REC Calc'!$G$74:$AB$74,0)),'ABP REC Calc'!$C$75:$C$138,'ABP REC Spend'!$E207,'ABP REC Calc'!$B$75:$B$138,'ABP REC Spend'!$F207)*$D207,
IF(AND(R207&gt;0,(S$4-$G207)=(1+$B207)),((R207/$D207)-R207)/$C207,
(IF(AND((S$4-$G207)&lt;(7+$B207),(S$4-$G207)&gt;1),R207,0))))</f>
        <v>0</v>
      </c>
      <c r="T207" s="233">
        <f>IF(T$4=$G207+$B207,SUMIFS(INDEX('ABP REC Calc'!$G$75:$AB$138,,MATCH($I207,'ABP REC Calc'!$G$74:$AB$74,0)),'ABP REC Calc'!$C$75:$C$138,'ABP REC Spend'!$E207,'ABP REC Calc'!$B$75:$B$138,'ABP REC Spend'!$F207)*$D207,
IF(AND(S207&gt;0,(T$4-$G207)=(1+$B207)),((S207/$D207)-S207)/$C207,
(IF(AND((T$4-$G207)&lt;(7+$B207),(T$4-$G207)&gt;1),S207,0))))</f>
        <v>0</v>
      </c>
      <c r="U207" s="233">
        <f>IF(U$4=$G207+$B207,SUMIFS(INDEX('ABP REC Calc'!$G$75:$AB$138,,MATCH($I207,'ABP REC Calc'!$G$74:$AB$74,0)),'ABP REC Calc'!$C$75:$C$138,'ABP REC Spend'!$E207,'ABP REC Calc'!$B$75:$B$138,'ABP REC Spend'!$F207)*$D207,
IF(AND(T207&gt;0,(U$4-$G207)=(1+$B207)),((T207/$D207)-T207)/$C207,
(IF(AND((U$4-$G207)&lt;(7+$B207),(U$4-$G207)&gt;1),T207,0))))</f>
        <v>0</v>
      </c>
      <c r="V207" s="233">
        <f>IF(V$4=$G207+$B207,SUMIFS(INDEX('ABP REC Calc'!$G$75:$AB$138,,MATCH($I207,'ABP REC Calc'!$G$74:$AB$74,0)),'ABP REC Calc'!$C$75:$C$138,'ABP REC Spend'!$E207,'ABP REC Calc'!$B$75:$B$138,'ABP REC Spend'!$F207)*$D207,
IF(AND(U207&gt;0,(V$4-$G207)=(1+$B207)),((U207/$D207)-U207)/$C207,
(IF(AND((V$4-$G207)&lt;(7+$B207),(V$4-$G207)&gt;1),U207,0))))</f>
        <v>0</v>
      </c>
      <c r="W207" s="233">
        <f>IF(W$4=$G207+$B207,SUMIFS(INDEX('ABP REC Calc'!$G$75:$AB$138,,MATCH($I207,'ABP REC Calc'!$G$74:$AB$74,0)),'ABP REC Calc'!$C$75:$C$138,'ABP REC Spend'!$E207,'ABP REC Calc'!$B$75:$B$138,'ABP REC Spend'!$F207)*$D207,
IF(AND(V207&gt;0,(W$4-$G207)=(1+$B207)),((V207/$D207)-V207)/$C207,
(IF(AND((W$4-$G207)&lt;(7+$B207),(W$4-$G207)&gt;1),V207,0))))</f>
        <v>0</v>
      </c>
      <c r="X207" s="233">
        <f>IF(X$4=$G207+$B207,SUMIFS(INDEX('ABP REC Calc'!$G$75:$AB$138,,MATCH($I207,'ABP REC Calc'!$G$74:$AB$74,0)),'ABP REC Calc'!$C$75:$C$138,'ABP REC Spend'!$E207,'ABP REC Calc'!$B$75:$B$138,'ABP REC Spend'!$F207)*$D207,
IF(AND(W207&gt;0,(X$4-$G207)=(1+$B207)),((W207/$D207)-W207)/$C207,
(IF(AND((X$4-$G207)&lt;(7+$B207),(X$4-$G207)&gt;1),W207,0))))</f>
        <v>0</v>
      </c>
      <c r="Y207" s="233">
        <f>IF(Y$4=$G207+$B207,SUMIFS(INDEX('ABP REC Calc'!$G$75:$AB$138,,MATCH($I207,'ABP REC Calc'!$G$74:$AB$74,0)),'ABP REC Calc'!$C$75:$C$138,'ABP REC Spend'!$E207,'ABP REC Calc'!$B$75:$B$138,'ABP REC Spend'!$F207)*$D207,
IF(AND(X207&gt;0,(Y$4-$G207)=(1+$B207)),((X207/$D207)-X207)/$C207,
(IF(AND((Y$4-$G207)&lt;(7+$B207),(Y$4-$G207)&gt;1),X207,0))))</f>
        <v>0</v>
      </c>
      <c r="Z207" s="233">
        <f>IF(Z$4=$G207+$B207,SUMIFS(INDEX('ABP REC Calc'!$G$75:$AB$138,,MATCH($I207,'ABP REC Calc'!$G$74:$AB$74,0)),'ABP REC Calc'!$C$75:$C$138,'ABP REC Spend'!$E207,'ABP REC Calc'!$B$75:$B$138,'ABP REC Spend'!$F207)*$D207,
IF(AND(Y207&gt;0,(Z$4-$G207)=(1+$B207)),((Y207/$D207)-Y207)/$C207,
(IF(AND((Z$4-$G207)&lt;(7+$B207),(Z$4-$G207)&gt;1),Y207,0))))</f>
        <v>0</v>
      </c>
      <c r="AA207" s="233">
        <f>IF(AA$4=$G207+$B207,SUMIFS(INDEX('ABP REC Calc'!$G$75:$AB$138,,MATCH($I207,'ABP REC Calc'!$G$74:$AB$74,0)),'ABP REC Calc'!$C$75:$C$138,'ABP REC Spend'!$E207,'ABP REC Calc'!$B$75:$B$138,'ABP REC Spend'!$F207)*$D207,
IF(AND(Z207&gt;0,(AA$4-$G207)=(1+$B207)),((Z207/$D207)-Z207)/$C207,
(IF(AND((AA$4-$G207)&lt;(7+$B207),(AA$4-$G207)&gt;1),Z207,0))))</f>
        <v>0</v>
      </c>
      <c r="AB207" s="233">
        <f>IF(AB$4=$G207+$B207,SUMIFS(INDEX('ABP REC Calc'!$G$75:$AB$138,,MATCH($I207,'ABP REC Calc'!$G$74:$AB$74,0)),'ABP REC Calc'!$C$75:$C$138,'ABP REC Spend'!$E207,'ABP REC Calc'!$B$75:$B$138,'ABP REC Spend'!$F207)*$D207,
IF(AND(AA207&gt;0,(AB$4-$G207)=(1+$B207)),((AA207/$D207)-AA207)/$C207,
(IF(AND((AB$4-$G207)&lt;(7+$B207),(AB$4-$G207)&gt;1),AA207,0))))</f>
        <v>0</v>
      </c>
      <c r="AC207" s="233">
        <f>IF(AC$4=$G207+$B207,SUMIFS(INDEX('ABP REC Calc'!$G$75:$AB$138,,MATCH($I207,'ABP REC Calc'!$G$74:$AB$74,0)),'ABP REC Calc'!$C$75:$C$138,'ABP REC Spend'!$E207,'ABP REC Calc'!$B$75:$B$138,'ABP REC Spend'!$F207)*$D207,
IF(AND(AB207&gt;0,(AC$4-$G207)=(1+$B207)),((AB207/$D207)-AB207)/$C207,
(IF(AND((AC$4-$G207)&lt;(7+$B207),(AC$4-$G207)&gt;1),AB207,0))))</f>
        <v>0</v>
      </c>
      <c r="AD207" s="233">
        <f>IF(AD$4=$G207+$B207,SUMIFS(INDEX('ABP REC Calc'!$G$75:$AB$138,,MATCH($I207,'ABP REC Calc'!$G$74:$AB$74,0)),'ABP REC Calc'!$C$75:$C$138,'ABP REC Spend'!$E207,'ABP REC Calc'!$B$75:$B$138,'ABP REC Spend'!$F207)*$D207,
IF(AND(AC207&gt;0,(AD$4-$G207)=(1+$B207)),((AC207/$D207)-AC207)/$C207,
(IF(AND((AD$4-$G207)&lt;(7+$B207),(AD$4-$G207)&gt;1),AC207,0))))</f>
        <v>0</v>
      </c>
      <c r="AE207" s="233">
        <f>IF(AE$4=$G207+$B207,SUMIFS(INDEX('ABP REC Calc'!$G$75:$AB$138,,MATCH($I207,'ABP REC Calc'!$G$74:$AB$74,0)),'ABP REC Calc'!$C$75:$C$138,'ABP REC Spend'!$E207,'ABP REC Calc'!$B$75:$B$138,'ABP REC Spend'!$F207)*$D207,
IF(AND(AD207&gt;0,(AE$4-$G207)=(1+$B207)),((AD207/$D207)-AD207)/$C207,
(IF(AND((AE$4-$G207)&lt;(7+$B207),(AE$4-$G207)&gt;1),AD207,0))))</f>
        <v>0</v>
      </c>
      <c r="AF207" s="233">
        <f>IF(AF$4=$G207+$B207,SUMIFS(INDEX('ABP REC Calc'!$G$75:$AB$138,,MATCH($I207,'ABP REC Calc'!$G$74:$AB$74,0)),'ABP REC Calc'!$C$75:$C$138,'ABP REC Spend'!$E207,'ABP REC Calc'!$B$75:$B$138,'ABP REC Spend'!$F207)*$D207,
IF(AND(AE207&gt;0,(AF$4-$G207)=(1+$B207)),((AE207/$D207)-AE207)/$C207,
(IF(AND((AF$4-$G207)&lt;(7+$B207),(AF$4-$G207)&gt;1),AE207,0))))</f>
        <v>0</v>
      </c>
      <c r="AG207" s="233">
        <f>IF(AG$4=$G207+$B207,SUMIFS(INDEX('ABP REC Calc'!$G$75:$AB$138,,MATCH($I207,'ABP REC Calc'!$G$74:$AB$74,0)),'ABP REC Calc'!$C$75:$C$138,'ABP REC Spend'!$E207,'ABP REC Calc'!$B$75:$B$138,'ABP REC Spend'!$F207)*$D207,
IF(AND(AF207&gt;0,(AG$4-$G207)=(1+$B207)),((AF207/$D207)-AF207)/$C207,
(IF(AND((AG$4-$G207)&lt;(7+$B207),(AG$4-$G207)&gt;1),AF207,0))))</f>
        <v>0</v>
      </c>
      <c r="AH207" s="233">
        <f>IF(AH$4=$G207+$B207,SUMIFS(INDEX('ABP REC Calc'!$G$75:$AB$138,,MATCH($I207,'ABP REC Calc'!$G$74:$AB$74,0)),'ABP REC Calc'!$C$75:$C$138,'ABP REC Spend'!$E207,'ABP REC Calc'!$B$75:$B$138,'ABP REC Spend'!$F207)*$D207,
IF(AND(AG207&gt;0,(AH$4-$G207)=(1+$B207)),((AG207/$D207)-AG207)/$C207,
(IF(AND((AH$4-$G207)&lt;(7+$B207),(AH$4-$G207)&gt;1),AG207,0))))</f>
        <v>0</v>
      </c>
    </row>
    <row r="208" spans="2:34" ht="14.75" customHeight="1" x14ac:dyDescent="0.25">
      <c r="B208" s="332" cm="1">
        <f t="array" ref="B208">INDEX(Inputs_ByYear!$D$78:$D$83, MATCH('ABP REC Spend'!$E208, Inputs_ByYear!$B$78:$B$83,0),)</f>
        <v>1</v>
      </c>
      <c r="C208" s="332" cm="1">
        <f t="array" ref="C208">INDEX(Inputs_ByYear!$D$60:$D$65, MATCH('ABP REC Spend'!$E208,Inputs_ByYear!$B$60:$B$65,0),)</f>
        <v>6</v>
      </c>
      <c r="D208" s="332" cm="1">
        <f t="array" ref="D208">INDEX(Inputs_ByYear!$D$69:$D$74, MATCH('ABP REC Spend'!$E208, Inputs_ByYear!$B$69:$B$74,0),)</f>
        <v>0.15</v>
      </c>
      <c r="E208" s="222" t="s">
        <v>237</v>
      </c>
      <c r="F208" s="219" t="s">
        <v>259</v>
      </c>
      <c r="G208" s="219">
        <f>VALUE(LEFT(I208, FIND("-", I208)-1))</f>
        <v>2024</v>
      </c>
      <c r="H208" s="219"/>
      <c r="I208" s="227" t="s">
        <v>22</v>
      </c>
      <c r="J208" s="234">
        <v>0</v>
      </c>
      <c r="K208" s="233">
        <f>IF(K$4=$G208+$B208,SUMIFS(INDEX('ABP REC Calc'!$G$75:$AB$138,,MATCH($I208,'ABP REC Calc'!$G$74:$AB$74,0)),'ABP REC Calc'!$C$75:$C$138,'ABP REC Spend'!$E208,'ABP REC Calc'!$B$75:$B$138,'ABP REC Spend'!$F208)*$D208,
IF(AND(J208&gt;0,(K$4-$G208)=(1+$B208)),((J208/$D208)-J208)/$C208,
(IF(AND((K$4-$G208)&lt;(7+$B208),(K$4-$G208)&gt;1),J208,0))))</f>
        <v>0</v>
      </c>
      <c r="L208" s="233">
        <f>IF(L$4=$G208+$B208,SUMIFS(INDEX('ABP REC Calc'!$G$75:$AB$138,,MATCH($I208,'ABP REC Calc'!$G$74:$AB$74,0)),'ABP REC Calc'!$C$75:$C$138,'ABP REC Spend'!$E208,'ABP REC Calc'!$B$75:$B$138,'ABP REC Spend'!$F208)*$D208,
IF(AND(K208&gt;0,(L$4-$G208)=(1+$B208)),((K208/$D208)-K208)/$C208,
(IF(AND((L$4-$G208)&lt;(7+$B208),(L$4-$G208)&gt;1),K208,0))))</f>
        <v>0</v>
      </c>
      <c r="M208" s="233">
        <f>IF(M$4=$G208+$B208,SUMIFS(INDEX('ABP REC Calc'!$G$75:$AB$138,,MATCH($I208,'ABP REC Calc'!$G$74:$AB$74,0)),'ABP REC Calc'!$C$75:$C$138,'ABP REC Spend'!$E208,'ABP REC Calc'!$B$75:$B$138,'ABP REC Spend'!$F208)*$D208,
IF(AND(L208&gt;0,(M$4-$G208)=(1+$B208)),((L208/$D208)-L208)/$C208,
(IF(AND((M$4-$G208)&lt;(7+$B208),(M$4-$G208)&gt;1),L208,0))))</f>
        <v>0</v>
      </c>
      <c r="N208" s="233">
        <f>IF(N$4=$G208+$B208,SUMIFS(INDEX('ABP REC Calc'!$G$75:$AB$138,,MATCH($I208,'ABP REC Calc'!$G$74:$AB$74,0)),'ABP REC Calc'!$C$75:$C$138,'ABP REC Spend'!$E208,'ABP REC Calc'!$B$75:$B$138,'ABP REC Spend'!$F208)*$D208,
IF(AND(M208&gt;0,(N$4-$G208)=(1+$B208)),((M208/$D208)-M208)/$C208,
(IF(AND((N$4-$G208)&lt;(7+$B208),(N$4-$G208)&gt;1),M208,0))))</f>
        <v>0</v>
      </c>
      <c r="O208" s="233">
        <f>IF(O$4=$G208+$B208,SUMIFS(INDEX('ABP REC Calc'!$G$75:$AB$138,,MATCH($I208,'ABP REC Calc'!$G$74:$AB$74,0)),'ABP REC Calc'!$C$75:$C$138,'ABP REC Spend'!$E208,'ABP REC Calc'!$B$75:$B$138,'ABP REC Spend'!$F208)*$D208,
IF(AND(N208&gt;0,(O$4-$G208)=(1+$B208)),((N208/$D208)-N208)/$C208,
(IF(AND((O$4-$G208)&lt;(7+$B208),(O$4-$G208)&gt;1),N208,0))))</f>
        <v>0</v>
      </c>
      <c r="P208" s="233">
        <f>IF(P$4=$G208+$B208,SUMIFS(INDEX('ABP REC Calc'!$G$75:$AB$138,,MATCH($I208,'ABP REC Calc'!$G$74:$AB$74,0)),'ABP REC Calc'!$C$75:$C$138,'ABP REC Spend'!$E208,'ABP REC Calc'!$B$75:$B$138,'ABP REC Spend'!$F208)*$D208,
IF(AND(O208&gt;0,(P$4-$G208)=(1+$B208)),((O208/$D208)-O208)/$C208,
(IF(AND((P$4-$G208)&lt;(7+$B208),(P$4-$G208)&gt;1),O208,0))))</f>
        <v>0</v>
      </c>
      <c r="Q208" s="233">
        <f>IF(Q$4=$G208+$B208,SUMIFS(INDEX('ABP REC Calc'!$G$75:$AB$138,,MATCH($I208,'ABP REC Calc'!$G$74:$AB$74,0)),'ABP REC Calc'!$C$75:$C$138,'ABP REC Spend'!$E208,'ABP REC Calc'!$B$75:$B$138,'ABP REC Spend'!$F208)*$D208,
IF(AND(P208&gt;0,(Q$4-$G208)=(1+$B208)),((P208/$D208)-P208)/$C208,
(IF(AND((Q$4-$G208)&lt;(7+$B208),(Q$4-$G208)&gt;1),P208,0))))</f>
        <v>0</v>
      </c>
      <c r="R208" s="233">
        <f>IF(R$4=$G208+$B208,SUMIFS(INDEX('ABP REC Calc'!$G$75:$AB$138,,MATCH($I208,'ABP REC Calc'!$G$74:$AB$74,0)),'ABP REC Calc'!$C$75:$C$138,'ABP REC Spend'!$E208,'ABP REC Calc'!$B$75:$B$138,'ABP REC Spend'!$F208)*$D208,
IF(AND(Q208&gt;0,(R$4-$G208)=(1+$B208)),((Q208/$D208)-Q208)/$C208,
(IF(AND((R$4-$G208)&lt;(7+$B208),(R$4-$G208)&gt;1),Q208,0))))</f>
        <v>0</v>
      </c>
      <c r="S208" s="233">
        <f>IF(S$4=$G208+$B208,SUMIFS(INDEX('ABP REC Calc'!$G$75:$AB$138,,MATCH($I208,'ABP REC Calc'!$G$74:$AB$74,0)),'ABP REC Calc'!$C$75:$C$138,'ABP REC Spend'!$E208,'ABP REC Calc'!$B$75:$B$138,'ABP REC Spend'!$F208)*$D208,
IF(AND(R208&gt;0,(S$4-$G208)=(1+$B208)),((R208/$D208)-R208)/$C208,
(IF(AND((S$4-$G208)&lt;(7+$B208),(S$4-$G208)&gt;1),R208,0))))</f>
        <v>0</v>
      </c>
      <c r="T208" s="233">
        <f>IF(T$4=$G208+$B208,SUMIFS(INDEX('ABP REC Calc'!$G$75:$AB$138,,MATCH($I208,'ABP REC Calc'!$G$74:$AB$74,0)),'ABP REC Calc'!$C$75:$C$138,'ABP REC Spend'!$E208,'ABP REC Calc'!$B$75:$B$138,'ABP REC Spend'!$F208)*$D208,
IF(AND(S208&gt;0,(T$4-$G208)=(1+$B208)),((S208/$D208)-S208)/$C208,
(IF(AND((T$4-$G208)&lt;(7+$B208),(T$4-$G208)&gt;1),S208,0))))</f>
        <v>0</v>
      </c>
      <c r="U208" s="233">
        <f>IF(U$4=$G208+$B208,SUMIFS(INDEX('ABP REC Calc'!$G$75:$AB$138,,MATCH($I208,'ABP REC Calc'!$G$74:$AB$74,0)),'ABP REC Calc'!$C$75:$C$138,'ABP REC Spend'!$E208,'ABP REC Calc'!$B$75:$B$138,'ABP REC Spend'!$F208)*$D208,
IF(AND(T208&gt;0,(U$4-$G208)=(1+$B208)),((T208/$D208)-T208)/$C208,
(IF(AND((U$4-$G208)&lt;(7+$B208),(U$4-$G208)&gt;1),T208,0))))</f>
        <v>0</v>
      </c>
      <c r="V208" s="233">
        <f>IF(V$4=$G208+$B208,SUMIFS(INDEX('ABP REC Calc'!$G$75:$AB$138,,MATCH($I208,'ABP REC Calc'!$G$74:$AB$74,0)),'ABP REC Calc'!$C$75:$C$138,'ABP REC Spend'!$E208,'ABP REC Calc'!$B$75:$B$138,'ABP REC Spend'!$F208)*$D208,
IF(AND(U208&gt;0,(V$4-$G208)=(1+$B208)),((U208/$D208)-U208)/$C208,
(IF(AND((V$4-$G208)&lt;(7+$B208),(V$4-$G208)&gt;1),U208,0))))</f>
        <v>0</v>
      </c>
      <c r="W208" s="233">
        <f>IF(W$4=$G208+$B208,SUMIFS(INDEX('ABP REC Calc'!$G$75:$AB$138,,MATCH($I208,'ABP REC Calc'!$G$74:$AB$74,0)),'ABP REC Calc'!$C$75:$C$138,'ABP REC Spend'!$E208,'ABP REC Calc'!$B$75:$B$138,'ABP REC Spend'!$F208)*$D208,
IF(AND(V208&gt;0,(W$4-$G208)=(1+$B208)),((V208/$D208)-V208)/$C208,
(IF(AND((W$4-$G208)&lt;(7+$B208),(W$4-$G208)&gt;1),V208,0))))</f>
        <v>0</v>
      </c>
      <c r="X208" s="233">
        <f>IF(X$4=$G208+$B208,SUMIFS(INDEX('ABP REC Calc'!$G$75:$AB$138,,MATCH($I208,'ABP REC Calc'!$G$74:$AB$74,0)),'ABP REC Calc'!$C$75:$C$138,'ABP REC Spend'!$E208,'ABP REC Calc'!$B$75:$B$138,'ABP REC Spend'!$F208)*$D208,
IF(AND(W208&gt;0,(X$4-$G208)=(1+$B208)),((W208/$D208)-W208)/$C208,
(IF(AND((X$4-$G208)&lt;(7+$B208),(X$4-$G208)&gt;1),W208,0))))</f>
        <v>0</v>
      </c>
      <c r="Y208" s="233">
        <f>IF(Y$4=$G208+$B208,SUMIFS(INDEX('ABP REC Calc'!$G$75:$AB$138,,MATCH($I208,'ABP REC Calc'!$G$74:$AB$74,0)),'ABP REC Calc'!$C$75:$C$138,'ABP REC Spend'!$E208,'ABP REC Calc'!$B$75:$B$138,'ABP REC Spend'!$F208)*$D208,
IF(AND(X208&gt;0,(Y$4-$G208)=(1+$B208)),((X208/$D208)-X208)/$C208,
(IF(AND((Y$4-$G208)&lt;(7+$B208),(Y$4-$G208)&gt;1),X208,0))))</f>
        <v>0</v>
      </c>
      <c r="Z208" s="233">
        <f>IF(Z$4=$G208+$B208,SUMIFS(INDEX('ABP REC Calc'!$G$75:$AB$138,,MATCH($I208,'ABP REC Calc'!$G$74:$AB$74,0)),'ABP REC Calc'!$C$75:$C$138,'ABP REC Spend'!$E208,'ABP REC Calc'!$B$75:$B$138,'ABP REC Spend'!$F208)*$D208,
IF(AND(Y208&gt;0,(Z$4-$G208)=(1+$B208)),((Y208/$D208)-Y208)/$C208,
(IF(AND((Z$4-$G208)&lt;(7+$B208),(Z$4-$G208)&gt;1),Y208,0))))</f>
        <v>0</v>
      </c>
      <c r="AA208" s="233">
        <f>IF(AA$4=$G208+$B208,SUMIFS(INDEX('ABP REC Calc'!$G$75:$AB$138,,MATCH($I208,'ABP REC Calc'!$G$74:$AB$74,0)),'ABP REC Calc'!$C$75:$C$138,'ABP REC Spend'!$E208,'ABP REC Calc'!$B$75:$B$138,'ABP REC Spend'!$F208)*$D208,
IF(AND(Z208&gt;0,(AA$4-$G208)=(1+$B208)),((Z208/$D208)-Z208)/$C208,
(IF(AND((AA$4-$G208)&lt;(7+$B208),(AA$4-$G208)&gt;1),Z208,0))))</f>
        <v>0</v>
      </c>
      <c r="AB208" s="233">
        <f>IF(AB$4=$G208+$B208,SUMIFS(INDEX('ABP REC Calc'!$G$75:$AB$138,,MATCH($I208,'ABP REC Calc'!$G$74:$AB$74,0)),'ABP REC Calc'!$C$75:$C$138,'ABP REC Spend'!$E208,'ABP REC Calc'!$B$75:$B$138,'ABP REC Spend'!$F208)*$D208,
IF(AND(AA208&gt;0,(AB$4-$G208)=(1+$B208)),((AA208/$D208)-AA208)/$C208,
(IF(AND((AB$4-$G208)&lt;(7+$B208),(AB$4-$G208)&gt;1),AA208,0))))</f>
        <v>0</v>
      </c>
      <c r="AC208" s="233">
        <f>IF(AC$4=$G208+$B208,SUMIFS(INDEX('ABP REC Calc'!$G$75:$AB$138,,MATCH($I208,'ABP REC Calc'!$G$74:$AB$74,0)),'ABP REC Calc'!$C$75:$C$138,'ABP REC Spend'!$E208,'ABP REC Calc'!$B$75:$B$138,'ABP REC Spend'!$F208)*$D208,
IF(AND(AB208&gt;0,(AC$4-$G208)=(1+$B208)),((AB208/$D208)-AB208)/$C208,
(IF(AND((AC$4-$G208)&lt;(7+$B208),(AC$4-$G208)&gt;1),AB208,0))))</f>
        <v>0</v>
      </c>
      <c r="AD208" s="233">
        <f>IF(AD$4=$G208+$B208,SUMIFS(INDEX('ABP REC Calc'!$G$75:$AB$138,,MATCH($I208,'ABP REC Calc'!$G$74:$AB$74,0)),'ABP REC Calc'!$C$75:$C$138,'ABP REC Spend'!$E208,'ABP REC Calc'!$B$75:$B$138,'ABP REC Spend'!$F208)*$D208,
IF(AND(AC208&gt;0,(AD$4-$G208)=(1+$B208)),((AC208/$D208)-AC208)/$C208,
(IF(AND((AD$4-$G208)&lt;(7+$B208),(AD$4-$G208)&gt;1),AC208,0))))</f>
        <v>0</v>
      </c>
      <c r="AE208" s="233">
        <f>IF(AE$4=$G208+$B208,SUMIFS(INDEX('ABP REC Calc'!$G$75:$AB$138,,MATCH($I208,'ABP REC Calc'!$G$74:$AB$74,0)),'ABP REC Calc'!$C$75:$C$138,'ABP REC Spend'!$E208,'ABP REC Calc'!$B$75:$B$138,'ABP REC Spend'!$F208)*$D208,
IF(AND(AD208&gt;0,(AE$4-$G208)=(1+$B208)),((AD208/$D208)-AD208)/$C208,
(IF(AND((AE$4-$G208)&lt;(7+$B208),(AE$4-$G208)&gt;1),AD208,0))))</f>
        <v>0</v>
      </c>
      <c r="AF208" s="233">
        <f>IF(AF$4=$G208+$B208,SUMIFS(INDEX('ABP REC Calc'!$G$75:$AB$138,,MATCH($I208,'ABP REC Calc'!$G$74:$AB$74,0)),'ABP REC Calc'!$C$75:$C$138,'ABP REC Spend'!$E208,'ABP REC Calc'!$B$75:$B$138,'ABP REC Spend'!$F208)*$D208,
IF(AND(AE208&gt;0,(AF$4-$G208)=(1+$B208)),((AE208/$D208)-AE208)/$C208,
(IF(AND((AF$4-$G208)&lt;(7+$B208),(AF$4-$G208)&gt;1),AE208,0))))</f>
        <v>0</v>
      </c>
      <c r="AG208" s="233">
        <f>IF(AG$4=$G208+$B208,SUMIFS(INDEX('ABP REC Calc'!$G$75:$AB$138,,MATCH($I208,'ABP REC Calc'!$G$74:$AB$74,0)),'ABP REC Calc'!$C$75:$C$138,'ABP REC Spend'!$E208,'ABP REC Calc'!$B$75:$B$138,'ABP REC Spend'!$F208)*$D208,
IF(AND(AF208&gt;0,(AG$4-$G208)=(1+$B208)),((AF208/$D208)-AF208)/$C208,
(IF(AND((AG$4-$G208)&lt;(7+$B208),(AG$4-$G208)&gt;1),AF208,0))))</f>
        <v>0</v>
      </c>
      <c r="AH208" s="233">
        <f>IF(AH$4=$G208+$B208,SUMIFS(INDEX('ABP REC Calc'!$G$75:$AB$138,,MATCH($I208,'ABP REC Calc'!$G$74:$AB$74,0)),'ABP REC Calc'!$C$75:$C$138,'ABP REC Spend'!$E208,'ABP REC Calc'!$B$75:$B$138,'ABP REC Spend'!$F208)*$D208,
IF(AND(AG208&gt;0,(AH$4-$G208)=(1+$B208)),((AG208/$D208)-AG208)/$C208,
(IF(AND((AH$4-$G208)&lt;(7+$B208),(AH$4-$G208)&gt;1),AG208,0))))</f>
        <v>0</v>
      </c>
    </row>
    <row r="209" spans="2:34" ht="14.75" customHeight="1" x14ac:dyDescent="0.25">
      <c r="B209" s="332" cm="1">
        <f t="array" ref="B209">INDEX(Inputs_ByYear!$D$78:$D$83, MATCH('ABP REC Spend'!$E209, Inputs_ByYear!$B$78:$B$83,0),)</f>
        <v>1</v>
      </c>
      <c r="C209" s="332" cm="1">
        <f t="array" ref="C209">INDEX(Inputs_ByYear!$D$60:$D$65, MATCH('ABP REC Spend'!$E209,Inputs_ByYear!$B$60:$B$65,0),)</f>
        <v>6</v>
      </c>
      <c r="D209" s="332" cm="1">
        <f t="array" ref="D209">INDEX(Inputs_ByYear!$D$69:$D$74, MATCH('ABP REC Spend'!$E209, Inputs_ByYear!$B$69:$B$74,0),)</f>
        <v>0.15</v>
      </c>
      <c r="E209" s="222" t="s">
        <v>237</v>
      </c>
      <c r="F209" s="219" t="s">
        <v>259</v>
      </c>
      <c r="G209" s="219">
        <f t="shared" ref="G209:G229" si="10">VALUE(LEFT(I209, FIND("-", I209)-1))</f>
        <v>2025</v>
      </c>
      <c r="H209" s="219"/>
      <c r="I209" s="227" t="s">
        <v>23</v>
      </c>
      <c r="J209" s="234">
        <v>0</v>
      </c>
      <c r="K209" s="233">
        <f>IF(K$4=$G209+$B209,SUMIFS(INDEX('ABP REC Calc'!$G$75:$AB$138,,MATCH($I209,'ABP REC Calc'!$G$74:$AB$74,0)),'ABP REC Calc'!$C$75:$C$138,'ABP REC Spend'!$E209,'ABP REC Calc'!$B$75:$B$138,'ABP REC Spend'!$F209)*$D209,
IF(AND(J209&gt;0,(K$4-$G209)=(1+$B209)),((J209/$D209)-J209)/$C209,
(IF(AND((K$4-$G209)&lt;(7+$B209),(K$4-$G209)&gt;1),J209,0))))</f>
        <v>0</v>
      </c>
      <c r="L209" s="233">
        <f>IF(L$4=$G209+$B209,SUMIFS(INDEX('ABP REC Calc'!$G$75:$AB$138,,MATCH($I209,'ABP REC Calc'!$G$74:$AB$74,0)),'ABP REC Calc'!$C$75:$C$138,'ABP REC Spend'!$E209,'ABP REC Calc'!$B$75:$B$138,'ABP REC Spend'!$F209)*$D209,
IF(AND(K209&gt;0,(L$4-$G209)=(1+$B209)),((K209/$D209)-K209)/$C209,
(IF(AND((L$4-$G209)&lt;(7+$B209),(L$4-$G209)&gt;1),K209,0))))</f>
        <v>16986957.020338885</v>
      </c>
      <c r="M209" s="233">
        <f>IF(M$4=$G209+$B209,SUMIFS(INDEX('ABP REC Calc'!$G$75:$AB$138,,MATCH($I209,'ABP REC Calc'!$G$74:$AB$74,0)),'ABP REC Calc'!$C$75:$C$138,'ABP REC Spend'!$E209,'ABP REC Calc'!$B$75:$B$138,'ABP REC Spend'!$F209)*$D209,
IF(AND(L209&gt;0,(M$4-$G209)=(1+$B209)),((L209/$D209)-L209)/$C209,
(IF(AND((M$4-$G209)&lt;(7+$B209),(M$4-$G209)&gt;1),L209,0))))</f>
        <v>16043237.185875615</v>
      </c>
      <c r="N209" s="233">
        <f>IF(N$4=$G209+$B209,SUMIFS(INDEX('ABP REC Calc'!$G$75:$AB$138,,MATCH($I209,'ABP REC Calc'!$G$74:$AB$74,0)),'ABP REC Calc'!$C$75:$C$138,'ABP REC Spend'!$E209,'ABP REC Calc'!$B$75:$B$138,'ABP REC Spend'!$F209)*$D209,
IF(AND(M209&gt;0,(N$4-$G209)=(1+$B209)),((M209/$D209)-M209)/$C209,
(IF(AND((N$4-$G209)&lt;(7+$B209),(N$4-$G209)&gt;1),M209,0))))</f>
        <v>16043237.185875615</v>
      </c>
      <c r="O209" s="233">
        <f>IF(O$4=$G209+$B209,SUMIFS(INDEX('ABP REC Calc'!$G$75:$AB$138,,MATCH($I209,'ABP REC Calc'!$G$74:$AB$74,0)),'ABP REC Calc'!$C$75:$C$138,'ABP REC Spend'!$E209,'ABP REC Calc'!$B$75:$B$138,'ABP REC Spend'!$F209)*$D209,
IF(AND(N209&gt;0,(O$4-$G209)=(1+$B209)),((N209/$D209)-N209)/$C209,
(IF(AND((O$4-$G209)&lt;(7+$B209),(O$4-$G209)&gt;1),N209,0))))</f>
        <v>16043237.185875615</v>
      </c>
      <c r="P209" s="233">
        <f>IF(P$4=$G209+$B209,SUMIFS(INDEX('ABP REC Calc'!$G$75:$AB$138,,MATCH($I209,'ABP REC Calc'!$G$74:$AB$74,0)),'ABP REC Calc'!$C$75:$C$138,'ABP REC Spend'!$E209,'ABP REC Calc'!$B$75:$B$138,'ABP REC Spend'!$F209)*$D209,
IF(AND(O209&gt;0,(P$4-$G209)=(1+$B209)),((O209/$D209)-O209)/$C209,
(IF(AND((P$4-$G209)&lt;(7+$B209),(P$4-$G209)&gt;1),O209,0))))</f>
        <v>16043237.185875615</v>
      </c>
      <c r="Q209" s="233">
        <f>IF(Q$4=$G209+$B209,SUMIFS(INDEX('ABP REC Calc'!$G$75:$AB$138,,MATCH($I209,'ABP REC Calc'!$G$74:$AB$74,0)),'ABP REC Calc'!$C$75:$C$138,'ABP REC Spend'!$E209,'ABP REC Calc'!$B$75:$B$138,'ABP REC Spend'!$F209)*$D209,
IF(AND(P209&gt;0,(Q$4-$G209)=(1+$B209)),((P209/$D209)-P209)/$C209,
(IF(AND((Q$4-$G209)&lt;(7+$B209),(Q$4-$G209)&gt;1),P209,0))))</f>
        <v>16043237.185875615</v>
      </c>
      <c r="R209" s="233">
        <f>IF(R$4=$G209+$B209,SUMIFS(INDEX('ABP REC Calc'!$G$75:$AB$138,,MATCH($I209,'ABP REC Calc'!$G$74:$AB$74,0)),'ABP REC Calc'!$C$75:$C$138,'ABP REC Spend'!$E209,'ABP REC Calc'!$B$75:$B$138,'ABP REC Spend'!$F209)*$D209,
IF(AND(Q209&gt;0,(R$4-$G209)=(1+$B209)),((Q209/$D209)-Q209)/$C209,
(IF(AND((R$4-$G209)&lt;(7+$B209),(R$4-$G209)&gt;1),Q209,0))))</f>
        <v>16043237.185875615</v>
      </c>
      <c r="S209" s="233">
        <f>IF(S$4=$G209+$B209,SUMIFS(INDEX('ABP REC Calc'!$G$75:$AB$138,,MATCH($I209,'ABP REC Calc'!$G$74:$AB$74,0)),'ABP REC Calc'!$C$75:$C$138,'ABP REC Spend'!$E209,'ABP REC Calc'!$B$75:$B$138,'ABP REC Spend'!$F209)*$D209,
IF(AND(R209&gt;0,(S$4-$G209)=(1+$B209)),((R209/$D209)-R209)/$C209,
(IF(AND((S$4-$G209)&lt;(7+$B209),(S$4-$G209)&gt;1),R209,0))))</f>
        <v>0</v>
      </c>
      <c r="T209" s="233">
        <f>IF(T$4=$G209+$B209,SUMIFS(INDEX('ABP REC Calc'!$G$75:$AB$138,,MATCH($I209,'ABP REC Calc'!$G$74:$AB$74,0)),'ABP REC Calc'!$C$75:$C$138,'ABP REC Spend'!$E209,'ABP REC Calc'!$B$75:$B$138,'ABP REC Spend'!$F209)*$D209,
IF(AND(S209&gt;0,(T$4-$G209)=(1+$B209)),((S209/$D209)-S209)/$C209,
(IF(AND((T$4-$G209)&lt;(7+$B209),(T$4-$G209)&gt;1),S209,0))))</f>
        <v>0</v>
      </c>
      <c r="U209" s="233">
        <f>IF(U$4=$G209+$B209,SUMIFS(INDEX('ABP REC Calc'!$G$75:$AB$138,,MATCH($I209,'ABP REC Calc'!$G$74:$AB$74,0)),'ABP REC Calc'!$C$75:$C$138,'ABP REC Spend'!$E209,'ABP REC Calc'!$B$75:$B$138,'ABP REC Spend'!$F209)*$D209,
IF(AND(T209&gt;0,(U$4-$G209)=(1+$B209)),((T209/$D209)-T209)/$C209,
(IF(AND((U$4-$G209)&lt;(7+$B209),(U$4-$G209)&gt;1),T209,0))))</f>
        <v>0</v>
      </c>
      <c r="V209" s="233">
        <f>IF(V$4=$G209+$B209,SUMIFS(INDEX('ABP REC Calc'!$G$75:$AB$138,,MATCH($I209,'ABP REC Calc'!$G$74:$AB$74,0)),'ABP REC Calc'!$C$75:$C$138,'ABP REC Spend'!$E209,'ABP REC Calc'!$B$75:$B$138,'ABP REC Spend'!$F209)*$D209,
IF(AND(U209&gt;0,(V$4-$G209)=(1+$B209)),((U209/$D209)-U209)/$C209,
(IF(AND((V$4-$G209)&lt;(7+$B209),(V$4-$G209)&gt;1),U209,0))))</f>
        <v>0</v>
      </c>
      <c r="W209" s="233">
        <f>IF(W$4=$G209+$B209,SUMIFS(INDEX('ABP REC Calc'!$G$75:$AB$138,,MATCH($I209,'ABP REC Calc'!$G$74:$AB$74,0)),'ABP REC Calc'!$C$75:$C$138,'ABP REC Spend'!$E209,'ABP REC Calc'!$B$75:$B$138,'ABP REC Spend'!$F209)*$D209,
IF(AND(V209&gt;0,(W$4-$G209)=(1+$B209)),((V209/$D209)-V209)/$C209,
(IF(AND((W$4-$G209)&lt;(7+$B209),(W$4-$G209)&gt;1),V209,0))))</f>
        <v>0</v>
      </c>
      <c r="X209" s="233">
        <f>IF(X$4=$G209+$B209,SUMIFS(INDEX('ABP REC Calc'!$G$75:$AB$138,,MATCH($I209,'ABP REC Calc'!$G$74:$AB$74,0)),'ABP REC Calc'!$C$75:$C$138,'ABP REC Spend'!$E209,'ABP REC Calc'!$B$75:$B$138,'ABP REC Spend'!$F209)*$D209,
IF(AND(W209&gt;0,(X$4-$G209)=(1+$B209)),((W209/$D209)-W209)/$C209,
(IF(AND((X$4-$G209)&lt;(7+$B209),(X$4-$G209)&gt;1),W209,0))))</f>
        <v>0</v>
      </c>
      <c r="Y209" s="233">
        <f>IF(Y$4=$G209+$B209,SUMIFS(INDEX('ABP REC Calc'!$G$75:$AB$138,,MATCH($I209,'ABP REC Calc'!$G$74:$AB$74,0)),'ABP REC Calc'!$C$75:$C$138,'ABP REC Spend'!$E209,'ABP REC Calc'!$B$75:$B$138,'ABP REC Spend'!$F209)*$D209,
IF(AND(X209&gt;0,(Y$4-$G209)=(1+$B209)),((X209/$D209)-X209)/$C209,
(IF(AND((Y$4-$G209)&lt;(7+$B209),(Y$4-$G209)&gt;1),X209,0))))</f>
        <v>0</v>
      </c>
      <c r="Z209" s="233">
        <f>IF(Z$4=$G209+$B209,SUMIFS(INDEX('ABP REC Calc'!$G$75:$AB$138,,MATCH($I209,'ABP REC Calc'!$G$74:$AB$74,0)),'ABP REC Calc'!$C$75:$C$138,'ABP REC Spend'!$E209,'ABP REC Calc'!$B$75:$B$138,'ABP REC Spend'!$F209)*$D209,
IF(AND(Y209&gt;0,(Z$4-$G209)=(1+$B209)),((Y209/$D209)-Y209)/$C209,
(IF(AND((Z$4-$G209)&lt;(7+$B209),(Z$4-$G209)&gt;1),Y209,0))))</f>
        <v>0</v>
      </c>
      <c r="AA209" s="233">
        <f>IF(AA$4=$G209+$B209,SUMIFS(INDEX('ABP REC Calc'!$G$75:$AB$138,,MATCH($I209,'ABP REC Calc'!$G$74:$AB$74,0)),'ABP REC Calc'!$C$75:$C$138,'ABP REC Spend'!$E209,'ABP REC Calc'!$B$75:$B$138,'ABP REC Spend'!$F209)*$D209,
IF(AND(Z209&gt;0,(AA$4-$G209)=(1+$B209)),((Z209/$D209)-Z209)/$C209,
(IF(AND((AA$4-$G209)&lt;(7+$B209),(AA$4-$G209)&gt;1),Z209,0))))</f>
        <v>0</v>
      </c>
      <c r="AB209" s="233">
        <f>IF(AB$4=$G209+$B209,SUMIFS(INDEX('ABP REC Calc'!$G$75:$AB$138,,MATCH($I209,'ABP REC Calc'!$G$74:$AB$74,0)),'ABP REC Calc'!$C$75:$C$138,'ABP REC Spend'!$E209,'ABP REC Calc'!$B$75:$B$138,'ABP REC Spend'!$F209)*$D209,
IF(AND(AA209&gt;0,(AB$4-$G209)=(1+$B209)),((AA209/$D209)-AA209)/$C209,
(IF(AND((AB$4-$G209)&lt;(7+$B209),(AB$4-$G209)&gt;1),AA209,0))))</f>
        <v>0</v>
      </c>
      <c r="AC209" s="233">
        <f>IF(AC$4=$G209+$B209,SUMIFS(INDEX('ABP REC Calc'!$G$75:$AB$138,,MATCH($I209,'ABP REC Calc'!$G$74:$AB$74,0)),'ABP REC Calc'!$C$75:$C$138,'ABP REC Spend'!$E209,'ABP REC Calc'!$B$75:$B$138,'ABP REC Spend'!$F209)*$D209,
IF(AND(AB209&gt;0,(AC$4-$G209)=(1+$B209)),((AB209/$D209)-AB209)/$C209,
(IF(AND((AC$4-$G209)&lt;(7+$B209),(AC$4-$G209)&gt;1),AB209,0))))</f>
        <v>0</v>
      </c>
      <c r="AD209" s="233">
        <f>IF(AD$4=$G209+$B209,SUMIFS(INDEX('ABP REC Calc'!$G$75:$AB$138,,MATCH($I209,'ABP REC Calc'!$G$74:$AB$74,0)),'ABP REC Calc'!$C$75:$C$138,'ABP REC Spend'!$E209,'ABP REC Calc'!$B$75:$B$138,'ABP REC Spend'!$F209)*$D209,
IF(AND(AC209&gt;0,(AD$4-$G209)=(1+$B209)),((AC209/$D209)-AC209)/$C209,
(IF(AND((AD$4-$G209)&lt;(7+$B209),(AD$4-$G209)&gt;1),AC209,0))))</f>
        <v>0</v>
      </c>
      <c r="AE209" s="233">
        <f>IF(AE$4=$G209+$B209,SUMIFS(INDEX('ABP REC Calc'!$G$75:$AB$138,,MATCH($I209,'ABP REC Calc'!$G$74:$AB$74,0)),'ABP REC Calc'!$C$75:$C$138,'ABP REC Spend'!$E209,'ABP REC Calc'!$B$75:$B$138,'ABP REC Spend'!$F209)*$D209,
IF(AND(AD209&gt;0,(AE$4-$G209)=(1+$B209)),((AD209/$D209)-AD209)/$C209,
(IF(AND((AE$4-$G209)&lt;(7+$B209),(AE$4-$G209)&gt;1),AD209,0))))</f>
        <v>0</v>
      </c>
      <c r="AF209" s="233">
        <f>IF(AF$4=$G209+$B209,SUMIFS(INDEX('ABP REC Calc'!$G$75:$AB$138,,MATCH($I209,'ABP REC Calc'!$G$74:$AB$74,0)),'ABP REC Calc'!$C$75:$C$138,'ABP REC Spend'!$E209,'ABP REC Calc'!$B$75:$B$138,'ABP REC Spend'!$F209)*$D209,
IF(AND(AE209&gt;0,(AF$4-$G209)=(1+$B209)),((AE209/$D209)-AE209)/$C209,
(IF(AND((AF$4-$G209)&lt;(7+$B209),(AF$4-$G209)&gt;1),AE209,0))))</f>
        <v>0</v>
      </c>
      <c r="AG209" s="233">
        <f>IF(AG$4=$G209+$B209,SUMIFS(INDEX('ABP REC Calc'!$G$75:$AB$138,,MATCH($I209,'ABP REC Calc'!$G$74:$AB$74,0)),'ABP REC Calc'!$C$75:$C$138,'ABP REC Spend'!$E209,'ABP REC Calc'!$B$75:$B$138,'ABP REC Spend'!$F209)*$D209,
IF(AND(AF209&gt;0,(AG$4-$G209)=(1+$B209)),((AF209/$D209)-AF209)/$C209,
(IF(AND((AG$4-$G209)&lt;(7+$B209),(AG$4-$G209)&gt;1),AF209,0))))</f>
        <v>0</v>
      </c>
      <c r="AH209" s="233">
        <f>IF(AH$4=$G209+$B209,SUMIFS(INDEX('ABP REC Calc'!$G$75:$AB$138,,MATCH($I209,'ABP REC Calc'!$G$74:$AB$74,0)),'ABP REC Calc'!$C$75:$C$138,'ABP REC Spend'!$E209,'ABP REC Calc'!$B$75:$B$138,'ABP REC Spend'!$F209)*$D209,
IF(AND(AG209&gt;0,(AH$4-$G209)=(1+$B209)),((AG209/$D209)-AG209)/$C209,
(IF(AND((AH$4-$G209)&lt;(7+$B209),(AH$4-$G209)&gt;1),AG209,0))))</f>
        <v>0</v>
      </c>
    </row>
    <row r="210" spans="2:34" ht="14.75" customHeight="1" x14ac:dyDescent="0.25">
      <c r="B210" s="332" cm="1">
        <f t="array" ref="B210">INDEX(Inputs_ByYear!$D$78:$D$83, MATCH('ABP REC Spend'!$E210, Inputs_ByYear!$B$78:$B$83,0),)</f>
        <v>1</v>
      </c>
      <c r="C210" s="332" cm="1">
        <f t="array" ref="C210">INDEX(Inputs_ByYear!$D$60:$D$65, MATCH('ABP REC Spend'!$E210,Inputs_ByYear!$B$60:$B$65,0),)</f>
        <v>6</v>
      </c>
      <c r="D210" s="332" cm="1">
        <f t="array" ref="D210">INDEX(Inputs_ByYear!$D$69:$D$74, MATCH('ABP REC Spend'!$E210, Inputs_ByYear!$B$69:$B$74,0),)</f>
        <v>0.15</v>
      </c>
      <c r="E210" s="222" t="s">
        <v>237</v>
      </c>
      <c r="F210" s="219" t="s">
        <v>259</v>
      </c>
      <c r="G210" s="219">
        <f t="shared" si="10"/>
        <v>2026</v>
      </c>
      <c r="H210" s="219"/>
      <c r="I210" s="227" t="s">
        <v>24</v>
      </c>
      <c r="J210" s="234">
        <v>0</v>
      </c>
      <c r="K210" s="233">
        <f>IF(K$4=$G210+$B210,SUMIFS(INDEX('ABP REC Calc'!$G$75:$AB$138,,MATCH($I210,'ABP REC Calc'!$G$74:$AB$74,0)),'ABP REC Calc'!$C$75:$C$138,'ABP REC Spend'!$E210,'ABP REC Calc'!$B$75:$B$138,'ABP REC Spend'!$F210)*$D210,
IF(AND(J210&gt;0,(K$4-$G210)=(1+$B210)),((J210/$D210)-J210)/$C210,
(IF(AND((K$4-$G210)&lt;(7+$B210),(K$4-$G210)&gt;1),J210,0))))</f>
        <v>0</v>
      </c>
      <c r="L210" s="233">
        <f>IF(L$4=$G210+$B210,SUMIFS(INDEX('ABP REC Calc'!$G$75:$AB$138,,MATCH($I210,'ABP REC Calc'!$G$74:$AB$74,0)),'ABP REC Calc'!$C$75:$C$138,'ABP REC Spend'!$E210,'ABP REC Calc'!$B$75:$B$138,'ABP REC Spend'!$F210)*$D210,
IF(AND(K210&gt;0,(L$4-$G210)=(1+$B210)),((K210/$D210)-K210)/$C210,
(IF(AND((L$4-$G210)&lt;(7+$B210),(L$4-$G210)&gt;1),K210,0))))</f>
        <v>0</v>
      </c>
      <c r="M210" s="233">
        <f>IF(M$4=$G210+$B210,SUMIFS(INDEX('ABP REC Calc'!$G$75:$AB$138,,MATCH($I210,'ABP REC Calc'!$G$74:$AB$74,0)),'ABP REC Calc'!$C$75:$C$138,'ABP REC Spend'!$E210,'ABP REC Calc'!$B$75:$B$138,'ABP REC Spend'!$F210)*$D210,
IF(AND(L210&gt;0,(M$4-$G210)=(1+$B210)),((L210/$D210)-L210)/$C210,
(IF(AND((M$4-$G210)&lt;(7+$B210),(M$4-$G210)&gt;1),L210,0))))</f>
        <v>26230973.982352715</v>
      </c>
      <c r="N210" s="233">
        <f>IF(N$4=$G210+$B210,SUMIFS(INDEX('ABP REC Calc'!$G$75:$AB$138,,MATCH($I210,'ABP REC Calc'!$G$74:$AB$74,0)),'ABP REC Calc'!$C$75:$C$138,'ABP REC Spend'!$E210,'ABP REC Calc'!$B$75:$B$138,'ABP REC Spend'!$F210)*$D210,
IF(AND(M210&gt;0,(N$4-$G210)=(1+$B210)),((M210/$D210)-M210)/$C210,
(IF(AND((N$4-$G210)&lt;(7+$B210),(N$4-$G210)&gt;1),M210,0))))</f>
        <v>24773697.649999786</v>
      </c>
      <c r="O210" s="233">
        <f>IF(O$4=$G210+$B210,SUMIFS(INDEX('ABP REC Calc'!$G$75:$AB$138,,MATCH($I210,'ABP REC Calc'!$G$74:$AB$74,0)),'ABP REC Calc'!$C$75:$C$138,'ABP REC Spend'!$E210,'ABP REC Calc'!$B$75:$B$138,'ABP REC Spend'!$F210)*$D210,
IF(AND(N210&gt;0,(O$4-$G210)=(1+$B210)),((N210/$D210)-N210)/$C210,
(IF(AND((O$4-$G210)&lt;(7+$B210),(O$4-$G210)&gt;1),N210,0))))</f>
        <v>24773697.649999786</v>
      </c>
      <c r="P210" s="233">
        <f>IF(P$4=$G210+$B210,SUMIFS(INDEX('ABP REC Calc'!$G$75:$AB$138,,MATCH($I210,'ABP REC Calc'!$G$74:$AB$74,0)),'ABP REC Calc'!$C$75:$C$138,'ABP REC Spend'!$E210,'ABP REC Calc'!$B$75:$B$138,'ABP REC Spend'!$F210)*$D210,
IF(AND(O210&gt;0,(P$4-$G210)=(1+$B210)),((O210/$D210)-O210)/$C210,
(IF(AND((P$4-$G210)&lt;(7+$B210),(P$4-$G210)&gt;1),O210,0))))</f>
        <v>24773697.649999786</v>
      </c>
      <c r="Q210" s="233">
        <f>IF(Q$4=$G210+$B210,SUMIFS(INDEX('ABP REC Calc'!$G$75:$AB$138,,MATCH($I210,'ABP REC Calc'!$G$74:$AB$74,0)),'ABP REC Calc'!$C$75:$C$138,'ABP REC Spend'!$E210,'ABP REC Calc'!$B$75:$B$138,'ABP REC Spend'!$F210)*$D210,
IF(AND(P210&gt;0,(Q$4-$G210)=(1+$B210)),((P210/$D210)-P210)/$C210,
(IF(AND((Q$4-$G210)&lt;(7+$B210),(Q$4-$G210)&gt;1),P210,0))))</f>
        <v>24773697.649999786</v>
      </c>
      <c r="R210" s="233">
        <f>IF(R$4=$G210+$B210,SUMIFS(INDEX('ABP REC Calc'!$G$75:$AB$138,,MATCH($I210,'ABP REC Calc'!$G$74:$AB$74,0)),'ABP REC Calc'!$C$75:$C$138,'ABP REC Spend'!$E210,'ABP REC Calc'!$B$75:$B$138,'ABP REC Spend'!$F210)*$D210,
IF(AND(Q210&gt;0,(R$4-$G210)=(1+$B210)),((Q210/$D210)-Q210)/$C210,
(IF(AND((R$4-$G210)&lt;(7+$B210),(R$4-$G210)&gt;1),Q210,0))))</f>
        <v>24773697.649999786</v>
      </c>
      <c r="S210" s="233">
        <f>IF(S$4=$G210+$B210,SUMIFS(INDEX('ABP REC Calc'!$G$75:$AB$138,,MATCH($I210,'ABP REC Calc'!$G$74:$AB$74,0)),'ABP REC Calc'!$C$75:$C$138,'ABP REC Spend'!$E210,'ABP REC Calc'!$B$75:$B$138,'ABP REC Spend'!$F210)*$D210,
IF(AND(R210&gt;0,(S$4-$G210)=(1+$B210)),((R210/$D210)-R210)/$C210,
(IF(AND((S$4-$G210)&lt;(7+$B210),(S$4-$G210)&gt;1),R210,0))))</f>
        <v>24773697.649999786</v>
      </c>
      <c r="T210" s="233">
        <f>IF(T$4=$G210+$B210,SUMIFS(INDEX('ABP REC Calc'!$G$75:$AB$138,,MATCH($I210,'ABP REC Calc'!$G$74:$AB$74,0)),'ABP REC Calc'!$C$75:$C$138,'ABP REC Spend'!$E210,'ABP REC Calc'!$B$75:$B$138,'ABP REC Spend'!$F210)*$D210,
IF(AND(S210&gt;0,(T$4-$G210)=(1+$B210)),((S210/$D210)-S210)/$C210,
(IF(AND((T$4-$G210)&lt;(7+$B210),(T$4-$G210)&gt;1),S210,0))))</f>
        <v>0</v>
      </c>
      <c r="U210" s="233">
        <f>IF(U$4=$G210+$B210,SUMIFS(INDEX('ABP REC Calc'!$G$75:$AB$138,,MATCH($I210,'ABP REC Calc'!$G$74:$AB$74,0)),'ABP REC Calc'!$C$75:$C$138,'ABP REC Spend'!$E210,'ABP REC Calc'!$B$75:$B$138,'ABP REC Spend'!$F210)*$D210,
IF(AND(T210&gt;0,(U$4-$G210)=(1+$B210)),((T210/$D210)-T210)/$C210,
(IF(AND((U$4-$G210)&lt;(7+$B210),(U$4-$G210)&gt;1),T210,0))))</f>
        <v>0</v>
      </c>
      <c r="V210" s="233">
        <f>IF(V$4=$G210+$B210,SUMIFS(INDEX('ABP REC Calc'!$G$75:$AB$138,,MATCH($I210,'ABP REC Calc'!$G$74:$AB$74,0)),'ABP REC Calc'!$C$75:$C$138,'ABP REC Spend'!$E210,'ABP REC Calc'!$B$75:$B$138,'ABP REC Spend'!$F210)*$D210,
IF(AND(U210&gt;0,(V$4-$G210)=(1+$B210)),((U210/$D210)-U210)/$C210,
(IF(AND((V$4-$G210)&lt;(7+$B210),(V$4-$G210)&gt;1),U210,0))))</f>
        <v>0</v>
      </c>
      <c r="W210" s="233">
        <f>IF(W$4=$G210+$B210,SUMIFS(INDEX('ABP REC Calc'!$G$75:$AB$138,,MATCH($I210,'ABP REC Calc'!$G$74:$AB$74,0)),'ABP REC Calc'!$C$75:$C$138,'ABP REC Spend'!$E210,'ABP REC Calc'!$B$75:$B$138,'ABP REC Spend'!$F210)*$D210,
IF(AND(V210&gt;0,(W$4-$G210)=(1+$B210)),((V210/$D210)-V210)/$C210,
(IF(AND((W$4-$G210)&lt;(7+$B210),(W$4-$G210)&gt;1),V210,0))))</f>
        <v>0</v>
      </c>
      <c r="X210" s="233">
        <f>IF(X$4=$G210+$B210,SUMIFS(INDEX('ABP REC Calc'!$G$75:$AB$138,,MATCH($I210,'ABP REC Calc'!$G$74:$AB$74,0)),'ABP REC Calc'!$C$75:$C$138,'ABP REC Spend'!$E210,'ABP REC Calc'!$B$75:$B$138,'ABP REC Spend'!$F210)*$D210,
IF(AND(W210&gt;0,(X$4-$G210)=(1+$B210)),((W210/$D210)-W210)/$C210,
(IF(AND((X$4-$G210)&lt;(7+$B210),(X$4-$G210)&gt;1),W210,0))))</f>
        <v>0</v>
      </c>
      <c r="Y210" s="233">
        <f>IF(Y$4=$G210+$B210,SUMIFS(INDEX('ABP REC Calc'!$G$75:$AB$138,,MATCH($I210,'ABP REC Calc'!$G$74:$AB$74,0)),'ABP REC Calc'!$C$75:$C$138,'ABP REC Spend'!$E210,'ABP REC Calc'!$B$75:$B$138,'ABP REC Spend'!$F210)*$D210,
IF(AND(X210&gt;0,(Y$4-$G210)=(1+$B210)),((X210/$D210)-X210)/$C210,
(IF(AND((Y$4-$G210)&lt;(7+$B210),(Y$4-$G210)&gt;1),X210,0))))</f>
        <v>0</v>
      </c>
      <c r="Z210" s="233">
        <f>IF(Z$4=$G210+$B210,SUMIFS(INDEX('ABP REC Calc'!$G$75:$AB$138,,MATCH($I210,'ABP REC Calc'!$G$74:$AB$74,0)),'ABP REC Calc'!$C$75:$C$138,'ABP REC Spend'!$E210,'ABP REC Calc'!$B$75:$B$138,'ABP REC Spend'!$F210)*$D210,
IF(AND(Y210&gt;0,(Z$4-$G210)=(1+$B210)),((Y210/$D210)-Y210)/$C210,
(IF(AND((Z$4-$G210)&lt;(7+$B210),(Z$4-$G210)&gt;1),Y210,0))))</f>
        <v>0</v>
      </c>
      <c r="AA210" s="233">
        <f>IF(AA$4=$G210+$B210,SUMIFS(INDEX('ABP REC Calc'!$G$75:$AB$138,,MATCH($I210,'ABP REC Calc'!$G$74:$AB$74,0)),'ABP REC Calc'!$C$75:$C$138,'ABP REC Spend'!$E210,'ABP REC Calc'!$B$75:$B$138,'ABP REC Spend'!$F210)*$D210,
IF(AND(Z210&gt;0,(AA$4-$G210)=(1+$B210)),((Z210/$D210)-Z210)/$C210,
(IF(AND((AA$4-$G210)&lt;(7+$B210),(AA$4-$G210)&gt;1),Z210,0))))</f>
        <v>0</v>
      </c>
      <c r="AB210" s="233">
        <f>IF(AB$4=$G210+$B210,SUMIFS(INDEX('ABP REC Calc'!$G$75:$AB$138,,MATCH($I210,'ABP REC Calc'!$G$74:$AB$74,0)),'ABP REC Calc'!$C$75:$C$138,'ABP REC Spend'!$E210,'ABP REC Calc'!$B$75:$B$138,'ABP REC Spend'!$F210)*$D210,
IF(AND(AA210&gt;0,(AB$4-$G210)=(1+$B210)),((AA210/$D210)-AA210)/$C210,
(IF(AND((AB$4-$G210)&lt;(7+$B210),(AB$4-$G210)&gt;1),AA210,0))))</f>
        <v>0</v>
      </c>
      <c r="AC210" s="233">
        <f>IF(AC$4=$G210+$B210,SUMIFS(INDEX('ABP REC Calc'!$G$75:$AB$138,,MATCH($I210,'ABP REC Calc'!$G$74:$AB$74,0)),'ABP REC Calc'!$C$75:$C$138,'ABP REC Spend'!$E210,'ABP REC Calc'!$B$75:$B$138,'ABP REC Spend'!$F210)*$D210,
IF(AND(AB210&gt;0,(AC$4-$G210)=(1+$B210)),((AB210/$D210)-AB210)/$C210,
(IF(AND((AC$4-$G210)&lt;(7+$B210),(AC$4-$G210)&gt;1),AB210,0))))</f>
        <v>0</v>
      </c>
      <c r="AD210" s="233">
        <f>IF(AD$4=$G210+$B210,SUMIFS(INDEX('ABP REC Calc'!$G$75:$AB$138,,MATCH($I210,'ABP REC Calc'!$G$74:$AB$74,0)),'ABP REC Calc'!$C$75:$C$138,'ABP REC Spend'!$E210,'ABP REC Calc'!$B$75:$B$138,'ABP REC Spend'!$F210)*$D210,
IF(AND(AC210&gt;0,(AD$4-$G210)=(1+$B210)),((AC210/$D210)-AC210)/$C210,
(IF(AND((AD$4-$G210)&lt;(7+$B210),(AD$4-$G210)&gt;1),AC210,0))))</f>
        <v>0</v>
      </c>
      <c r="AE210" s="233">
        <f>IF(AE$4=$G210+$B210,SUMIFS(INDEX('ABP REC Calc'!$G$75:$AB$138,,MATCH($I210,'ABP REC Calc'!$G$74:$AB$74,0)),'ABP REC Calc'!$C$75:$C$138,'ABP REC Spend'!$E210,'ABP REC Calc'!$B$75:$B$138,'ABP REC Spend'!$F210)*$D210,
IF(AND(AD210&gt;0,(AE$4-$G210)=(1+$B210)),((AD210/$D210)-AD210)/$C210,
(IF(AND((AE$4-$G210)&lt;(7+$B210),(AE$4-$G210)&gt;1),AD210,0))))</f>
        <v>0</v>
      </c>
      <c r="AF210" s="233">
        <f>IF(AF$4=$G210+$B210,SUMIFS(INDEX('ABP REC Calc'!$G$75:$AB$138,,MATCH($I210,'ABP REC Calc'!$G$74:$AB$74,0)),'ABP REC Calc'!$C$75:$C$138,'ABP REC Spend'!$E210,'ABP REC Calc'!$B$75:$B$138,'ABP REC Spend'!$F210)*$D210,
IF(AND(AE210&gt;0,(AF$4-$G210)=(1+$B210)),((AE210/$D210)-AE210)/$C210,
(IF(AND((AF$4-$G210)&lt;(7+$B210),(AF$4-$G210)&gt;1),AE210,0))))</f>
        <v>0</v>
      </c>
      <c r="AG210" s="233">
        <f>IF(AG$4=$G210+$B210,SUMIFS(INDEX('ABP REC Calc'!$G$75:$AB$138,,MATCH($I210,'ABP REC Calc'!$G$74:$AB$74,0)),'ABP REC Calc'!$C$75:$C$138,'ABP REC Spend'!$E210,'ABP REC Calc'!$B$75:$B$138,'ABP REC Spend'!$F210)*$D210,
IF(AND(AF210&gt;0,(AG$4-$G210)=(1+$B210)),((AF210/$D210)-AF210)/$C210,
(IF(AND((AG$4-$G210)&lt;(7+$B210),(AG$4-$G210)&gt;1),AF210,0))))</f>
        <v>0</v>
      </c>
      <c r="AH210" s="233">
        <f>IF(AH$4=$G210+$B210,SUMIFS(INDEX('ABP REC Calc'!$G$75:$AB$138,,MATCH($I210,'ABP REC Calc'!$G$74:$AB$74,0)),'ABP REC Calc'!$C$75:$C$138,'ABP REC Spend'!$E210,'ABP REC Calc'!$B$75:$B$138,'ABP REC Spend'!$F210)*$D210,
IF(AND(AG210&gt;0,(AH$4-$G210)=(1+$B210)),((AG210/$D210)-AG210)/$C210,
(IF(AND((AH$4-$G210)&lt;(7+$B210),(AH$4-$G210)&gt;1),AG210,0))))</f>
        <v>0</v>
      </c>
    </row>
    <row r="211" spans="2:34" ht="14.75" customHeight="1" x14ac:dyDescent="0.25">
      <c r="B211" s="332" cm="1">
        <f t="array" ref="B211">INDEX(Inputs_ByYear!$D$78:$D$83, MATCH('ABP REC Spend'!$E211, Inputs_ByYear!$B$78:$B$83,0),)</f>
        <v>1</v>
      </c>
      <c r="C211" s="332" cm="1">
        <f t="array" ref="C211">INDEX(Inputs_ByYear!$D$60:$D$65, MATCH('ABP REC Spend'!$E211,Inputs_ByYear!$B$60:$B$65,0),)</f>
        <v>6</v>
      </c>
      <c r="D211" s="332" cm="1">
        <f t="array" ref="D211">INDEX(Inputs_ByYear!$D$69:$D$74, MATCH('ABP REC Spend'!$E211, Inputs_ByYear!$B$69:$B$74,0),)</f>
        <v>0.15</v>
      </c>
      <c r="E211" s="222" t="s">
        <v>237</v>
      </c>
      <c r="F211" s="219" t="s">
        <v>259</v>
      </c>
      <c r="G211" s="219">
        <f t="shared" si="10"/>
        <v>2027</v>
      </c>
      <c r="H211" s="219"/>
      <c r="I211" s="227" t="s">
        <v>25</v>
      </c>
      <c r="J211" s="234">
        <v>0</v>
      </c>
      <c r="K211" s="233">
        <f>IF(K$4=$G211+$B211,SUMIFS(INDEX('ABP REC Calc'!$G$75:$AB$138,,MATCH($I211,'ABP REC Calc'!$G$74:$AB$74,0)),'ABP REC Calc'!$C$75:$C$138,'ABP REC Spend'!$E211,'ABP REC Calc'!$B$75:$B$138,'ABP REC Spend'!$F211)*$D211,
IF(AND(J211&gt;0,(K$4-$G211)=(1+$B211)),((J211/$D211)-J211)/$C211,
(IF(AND((K$4-$G211)&lt;(7+$B211),(K$4-$G211)&gt;1),J211,0))))</f>
        <v>0</v>
      </c>
      <c r="L211" s="233">
        <f>IF(L$4=$G211+$B211,SUMIFS(INDEX('ABP REC Calc'!$G$75:$AB$138,,MATCH($I211,'ABP REC Calc'!$G$74:$AB$74,0)),'ABP REC Calc'!$C$75:$C$138,'ABP REC Spend'!$E211,'ABP REC Calc'!$B$75:$B$138,'ABP REC Spend'!$F211)*$D211,
IF(AND(K211&gt;0,(L$4-$G211)=(1+$B211)),((K211/$D211)-K211)/$C211,
(IF(AND((L$4-$G211)&lt;(7+$B211),(L$4-$G211)&gt;1),K211,0))))</f>
        <v>0</v>
      </c>
      <c r="M211" s="233">
        <f>IF(M$4=$G211+$B211,SUMIFS(INDEX('ABP REC Calc'!$G$75:$AB$138,,MATCH($I211,'ABP REC Calc'!$G$74:$AB$74,0)),'ABP REC Calc'!$C$75:$C$138,'ABP REC Spend'!$E211,'ABP REC Calc'!$B$75:$B$138,'ABP REC Spend'!$F211)*$D211,
IF(AND(L211&gt;0,(M$4-$G211)=(1+$B211)),((L211/$D211)-L211)/$C211,
(IF(AND((M$4-$G211)&lt;(7+$B211),(M$4-$G211)&gt;1),L211,0))))</f>
        <v>0</v>
      </c>
      <c r="N211" s="233">
        <f>IF(N$4=$G211+$B211,SUMIFS(INDEX('ABP REC Calc'!$G$75:$AB$138,,MATCH($I211,'ABP REC Calc'!$G$74:$AB$74,0)),'ABP REC Calc'!$C$75:$C$138,'ABP REC Spend'!$E211,'ABP REC Calc'!$B$75:$B$138,'ABP REC Spend'!$F211)*$D211,
IF(AND(M211&gt;0,(N$4-$G211)=(1+$B211)),((M211/$D211)-M211)/$C211,
(IF(AND((N$4-$G211)&lt;(7+$B211),(N$4-$G211)&gt;1),M211,0))))</f>
        <v>30602802.97941149</v>
      </c>
      <c r="O211" s="233">
        <f>IF(O$4=$G211+$B211,SUMIFS(INDEX('ABP REC Calc'!$G$75:$AB$138,,MATCH($I211,'ABP REC Calc'!$G$74:$AB$74,0)),'ABP REC Calc'!$C$75:$C$138,'ABP REC Spend'!$E211,'ABP REC Calc'!$B$75:$B$138,'ABP REC Spend'!$F211)*$D211,
IF(AND(N211&gt;0,(O$4-$G211)=(1+$B211)),((N211/$D211)-N211)/$C211,
(IF(AND((O$4-$G211)&lt;(7+$B211),(O$4-$G211)&gt;1),N211,0))))</f>
        <v>28902647.258333076</v>
      </c>
      <c r="P211" s="233">
        <f>IF(P$4=$G211+$B211,SUMIFS(INDEX('ABP REC Calc'!$G$75:$AB$138,,MATCH($I211,'ABP REC Calc'!$G$74:$AB$74,0)),'ABP REC Calc'!$C$75:$C$138,'ABP REC Spend'!$E211,'ABP REC Calc'!$B$75:$B$138,'ABP REC Spend'!$F211)*$D211,
IF(AND(O211&gt;0,(P$4-$G211)=(1+$B211)),((O211/$D211)-O211)/$C211,
(IF(AND((P$4-$G211)&lt;(7+$B211),(P$4-$G211)&gt;1),O211,0))))</f>
        <v>28902647.258333076</v>
      </c>
      <c r="Q211" s="233">
        <f>IF(Q$4=$G211+$B211,SUMIFS(INDEX('ABP REC Calc'!$G$75:$AB$138,,MATCH($I211,'ABP REC Calc'!$G$74:$AB$74,0)),'ABP REC Calc'!$C$75:$C$138,'ABP REC Spend'!$E211,'ABP REC Calc'!$B$75:$B$138,'ABP REC Spend'!$F211)*$D211,
IF(AND(P211&gt;0,(Q$4-$G211)=(1+$B211)),((P211/$D211)-P211)/$C211,
(IF(AND((Q$4-$G211)&lt;(7+$B211),(Q$4-$G211)&gt;1),P211,0))))</f>
        <v>28902647.258333076</v>
      </c>
      <c r="R211" s="233">
        <f>IF(R$4=$G211+$B211,SUMIFS(INDEX('ABP REC Calc'!$G$75:$AB$138,,MATCH($I211,'ABP REC Calc'!$G$74:$AB$74,0)),'ABP REC Calc'!$C$75:$C$138,'ABP REC Spend'!$E211,'ABP REC Calc'!$B$75:$B$138,'ABP REC Spend'!$F211)*$D211,
IF(AND(Q211&gt;0,(R$4-$G211)=(1+$B211)),((Q211/$D211)-Q211)/$C211,
(IF(AND((R$4-$G211)&lt;(7+$B211),(R$4-$G211)&gt;1),Q211,0))))</f>
        <v>28902647.258333076</v>
      </c>
      <c r="S211" s="233">
        <f>IF(S$4=$G211+$B211,SUMIFS(INDEX('ABP REC Calc'!$G$75:$AB$138,,MATCH($I211,'ABP REC Calc'!$G$74:$AB$74,0)),'ABP REC Calc'!$C$75:$C$138,'ABP REC Spend'!$E211,'ABP REC Calc'!$B$75:$B$138,'ABP REC Spend'!$F211)*$D211,
IF(AND(R211&gt;0,(S$4-$G211)=(1+$B211)),((R211/$D211)-R211)/$C211,
(IF(AND((S$4-$G211)&lt;(7+$B211),(S$4-$G211)&gt;1),R211,0))))</f>
        <v>28902647.258333076</v>
      </c>
      <c r="T211" s="233">
        <f>IF(T$4=$G211+$B211,SUMIFS(INDEX('ABP REC Calc'!$G$75:$AB$138,,MATCH($I211,'ABP REC Calc'!$G$74:$AB$74,0)),'ABP REC Calc'!$C$75:$C$138,'ABP REC Spend'!$E211,'ABP REC Calc'!$B$75:$B$138,'ABP REC Spend'!$F211)*$D211,
IF(AND(S211&gt;0,(T$4-$G211)=(1+$B211)),((S211/$D211)-S211)/$C211,
(IF(AND((T$4-$G211)&lt;(7+$B211),(T$4-$G211)&gt;1),S211,0))))</f>
        <v>28902647.258333076</v>
      </c>
      <c r="U211" s="233">
        <f>IF(U$4=$G211+$B211,SUMIFS(INDEX('ABP REC Calc'!$G$75:$AB$138,,MATCH($I211,'ABP REC Calc'!$G$74:$AB$74,0)),'ABP REC Calc'!$C$75:$C$138,'ABP REC Spend'!$E211,'ABP REC Calc'!$B$75:$B$138,'ABP REC Spend'!$F211)*$D211,
IF(AND(T211&gt;0,(U$4-$G211)=(1+$B211)),((T211/$D211)-T211)/$C211,
(IF(AND((U$4-$G211)&lt;(7+$B211),(U$4-$G211)&gt;1),T211,0))))</f>
        <v>0</v>
      </c>
      <c r="V211" s="233">
        <f>IF(V$4=$G211+$B211,SUMIFS(INDEX('ABP REC Calc'!$G$75:$AB$138,,MATCH($I211,'ABP REC Calc'!$G$74:$AB$74,0)),'ABP REC Calc'!$C$75:$C$138,'ABP REC Spend'!$E211,'ABP REC Calc'!$B$75:$B$138,'ABP REC Spend'!$F211)*$D211,
IF(AND(U211&gt;0,(V$4-$G211)=(1+$B211)),((U211/$D211)-U211)/$C211,
(IF(AND((V$4-$G211)&lt;(7+$B211),(V$4-$G211)&gt;1),U211,0))))</f>
        <v>0</v>
      </c>
      <c r="W211" s="233">
        <f>IF(W$4=$G211+$B211,SUMIFS(INDEX('ABP REC Calc'!$G$75:$AB$138,,MATCH($I211,'ABP REC Calc'!$G$74:$AB$74,0)),'ABP REC Calc'!$C$75:$C$138,'ABP REC Spend'!$E211,'ABP REC Calc'!$B$75:$B$138,'ABP REC Spend'!$F211)*$D211,
IF(AND(V211&gt;0,(W$4-$G211)=(1+$B211)),((V211/$D211)-V211)/$C211,
(IF(AND((W$4-$G211)&lt;(7+$B211),(W$4-$G211)&gt;1),V211,0))))</f>
        <v>0</v>
      </c>
      <c r="X211" s="233">
        <f>IF(X$4=$G211+$B211,SUMIFS(INDEX('ABP REC Calc'!$G$75:$AB$138,,MATCH($I211,'ABP REC Calc'!$G$74:$AB$74,0)),'ABP REC Calc'!$C$75:$C$138,'ABP REC Spend'!$E211,'ABP REC Calc'!$B$75:$B$138,'ABP REC Spend'!$F211)*$D211,
IF(AND(W211&gt;0,(X$4-$G211)=(1+$B211)),((W211/$D211)-W211)/$C211,
(IF(AND((X$4-$G211)&lt;(7+$B211),(X$4-$G211)&gt;1),W211,0))))</f>
        <v>0</v>
      </c>
      <c r="Y211" s="233">
        <f>IF(Y$4=$G211+$B211,SUMIFS(INDEX('ABP REC Calc'!$G$75:$AB$138,,MATCH($I211,'ABP REC Calc'!$G$74:$AB$74,0)),'ABP REC Calc'!$C$75:$C$138,'ABP REC Spend'!$E211,'ABP REC Calc'!$B$75:$B$138,'ABP REC Spend'!$F211)*$D211,
IF(AND(X211&gt;0,(Y$4-$G211)=(1+$B211)),((X211/$D211)-X211)/$C211,
(IF(AND((Y$4-$G211)&lt;(7+$B211),(Y$4-$G211)&gt;1),X211,0))))</f>
        <v>0</v>
      </c>
      <c r="Z211" s="233">
        <f>IF(Z$4=$G211+$B211,SUMIFS(INDEX('ABP REC Calc'!$G$75:$AB$138,,MATCH($I211,'ABP REC Calc'!$G$74:$AB$74,0)),'ABP REC Calc'!$C$75:$C$138,'ABP REC Spend'!$E211,'ABP REC Calc'!$B$75:$B$138,'ABP REC Spend'!$F211)*$D211,
IF(AND(Y211&gt;0,(Z$4-$G211)=(1+$B211)),((Y211/$D211)-Y211)/$C211,
(IF(AND((Z$4-$G211)&lt;(7+$B211),(Z$4-$G211)&gt;1),Y211,0))))</f>
        <v>0</v>
      </c>
      <c r="AA211" s="233">
        <f>IF(AA$4=$G211+$B211,SUMIFS(INDEX('ABP REC Calc'!$G$75:$AB$138,,MATCH($I211,'ABP REC Calc'!$G$74:$AB$74,0)),'ABP REC Calc'!$C$75:$C$138,'ABP REC Spend'!$E211,'ABP REC Calc'!$B$75:$B$138,'ABP REC Spend'!$F211)*$D211,
IF(AND(Z211&gt;0,(AA$4-$G211)=(1+$B211)),((Z211/$D211)-Z211)/$C211,
(IF(AND((AA$4-$G211)&lt;(7+$B211),(AA$4-$G211)&gt;1),Z211,0))))</f>
        <v>0</v>
      </c>
      <c r="AB211" s="233">
        <f>IF(AB$4=$G211+$B211,SUMIFS(INDEX('ABP REC Calc'!$G$75:$AB$138,,MATCH($I211,'ABP REC Calc'!$G$74:$AB$74,0)),'ABP REC Calc'!$C$75:$C$138,'ABP REC Spend'!$E211,'ABP REC Calc'!$B$75:$B$138,'ABP REC Spend'!$F211)*$D211,
IF(AND(AA211&gt;0,(AB$4-$G211)=(1+$B211)),((AA211/$D211)-AA211)/$C211,
(IF(AND((AB$4-$G211)&lt;(7+$B211),(AB$4-$G211)&gt;1),AA211,0))))</f>
        <v>0</v>
      </c>
      <c r="AC211" s="233">
        <f>IF(AC$4=$G211+$B211,SUMIFS(INDEX('ABP REC Calc'!$G$75:$AB$138,,MATCH($I211,'ABP REC Calc'!$G$74:$AB$74,0)),'ABP REC Calc'!$C$75:$C$138,'ABP REC Spend'!$E211,'ABP REC Calc'!$B$75:$B$138,'ABP REC Spend'!$F211)*$D211,
IF(AND(AB211&gt;0,(AC$4-$G211)=(1+$B211)),((AB211/$D211)-AB211)/$C211,
(IF(AND((AC$4-$G211)&lt;(7+$B211),(AC$4-$G211)&gt;1),AB211,0))))</f>
        <v>0</v>
      </c>
      <c r="AD211" s="233">
        <f>IF(AD$4=$G211+$B211,SUMIFS(INDEX('ABP REC Calc'!$G$75:$AB$138,,MATCH($I211,'ABP REC Calc'!$G$74:$AB$74,0)),'ABP REC Calc'!$C$75:$C$138,'ABP REC Spend'!$E211,'ABP REC Calc'!$B$75:$B$138,'ABP REC Spend'!$F211)*$D211,
IF(AND(AC211&gt;0,(AD$4-$G211)=(1+$B211)),((AC211/$D211)-AC211)/$C211,
(IF(AND((AD$4-$G211)&lt;(7+$B211),(AD$4-$G211)&gt;1),AC211,0))))</f>
        <v>0</v>
      </c>
      <c r="AE211" s="233">
        <f>IF(AE$4=$G211+$B211,SUMIFS(INDEX('ABP REC Calc'!$G$75:$AB$138,,MATCH($I211,'ABP REC Calc'!$G$74:$AB$74,0)),'ABP REC Calc'!$C$75:$C$138,'ABP REC Spend'!$E211,'ABP REC Calc'!$B$75:$B$138,'ABP REC Spend'!$F211)*$D211,
IF(AND(AD211&gt;0,(AE$4-$G211)=(1+$B211)),((AD211/$D211)-AD211)/$C211,
(IF(AND((AE$4-$G211)&lt;(7+$B211),(AE$4-$G211)&gt;1),AD211,0))))</f>
        <v>0</v>
      </c>
      <c r="AF211" s="233">
        <f>IF(AF$4=$G211+$B211,SUMIFS(INDEX('ABP REC Calc'!$G$75:$AB$138,,MATCH($I211,'ABP REC Calc'!$G$74:$AB$74,0)),'ABP REC Calc'!$C$75:$C$138,'ABP REC Spend'!$E211,'ABP REC Calc'!$B$75:$B$138,'ABP REC Spend'!$F211)*$D211,
IF(AND(AE211&gt;0,(AF$4-$G211)=(1+$B211)),((AE211/$D211)-AE211)/$C211,
(IF(AND((AF$4-$G211)&lt;(7+$B211),(AF$4-$G211)&gt;1),AE211,0))))</f>
        <v>0</v>
      </c>
      <c r="AG211" s="233">
        <f>IF(AG$4=$G211+$B211,SUMIFS(INDEX('ABP REC Calc'!$G$75:$AB$138,,MATCH($I211,'ABP REC Calc'!$G$74:$AB$74,0)),'ABP REC Calc'!$C$75:$C$138,'ABP REC Spend'!$E211,'ABP REC Calc'!$B$75:$B$138,'ABP REC Spend'!$F211)*$D211,
IF(AND(AF211&gt;0,(AG$4-$G211)=(1+$B211)),((AF211/$D211)-AF211)/$C211,
(IF(AND((AG$4-$G211)&lt;(7+$B211),(AG$4-$G211)&gt;1),AF211,0))))</f>
        <v>0</v>
      </c>
      <c r="AH211" s="233">
        <f>IF(AH$4=$G211+$B211,SUMIFS(INDEX('ABP REC Calc'!$G$75:$AB$138,,MATCH($I211,'ABP REC Calc'!$G$74:$AB$74,0)),'ABP REC Calc'!$C$75:$C$138,'ABP REC Spend'!$E211,'ABP REC Calc'!$B$75:$B$138,'ABP REC Spend'!$F211)*$D211,
IF(AND(AG211&gt;0,(AH$4-$G211)=(1+$B211)),((AG211/$D211)-AG211)/$C211,
(IF(AND((AH$4-$G211)&lt;(7+$B211),(AH$4-$G211)&gt;1),AG211,0))))</f>
        <v>0</v>
      </c>
    </row>
    <row r="212" spans="2:34" ht="14.75" customHeight="1" x14ac:dyDescent="0.25">
      <c r="B212" s="332" cm="1">
        <f t="array" ref="B212">INDEX(Inputs_ByYear!$D$78:$D$83, MATCH('ABP REC Spend'!$E212, Inputs_ByYear!$B$78:$B$83,0),)</f>
        <v>1</v>
      </c>
      <c r="C212" s="332" cm="1">
        <f t="array" ref="C212">INDEX(Inputs_ByYear!$D$60:$D$65, MATCH('ABP REC Spend'!$E212,Inputs_ByYear!$B$60:$B$65,0),)</f>
        <v>6</v>
      </c>
      <c r="D212" s="332" cm="1">
        <f t="array" ref="D212">INDEX(Inputs_ByYear!$D$69:$D$74, MATCH('ABP REC Spend'!$E212, Inputs_ByYear!$B$69:$B$74,0),)</f>
        <v>0.15</v>
      </c>
      <c r="E212" s="222" t="s">
        <v>237</v>
      </c>
      <c r="F212" s="219" t="s">
        <v>259</v>
      </c>
      <c r="G212" s="219">
        <f t="shared" si="10"/>
        <v>2028</v>
      </c>
      <c r="H212" s="219"/>
      <c r="I212" s="227" t="s">
        <v>26</v>
      </c>
      <c r="J212" s="234">
        <v>0</v>
      </c>
      <c r="K212" s="233">
        <f>IF(K$4=$G212+$B212,SUMIFS(INDEX('ABP REC Calc'!$G$75:$AB$138,,MATCH($I212,'ABP REC Calc'!$G$74:$AB$74,0)),'ABP REC Calc'!$C$75:$C$138,'ABP REC Spend'!$E212,'ABP REC Calc'!$B$75:$B$138,'ABP REC Spend'!$F212)*$D212,
IF(AND(J212&gt;0,(K$4-$G212)=(1+$B212)),((J212/$D212)-J212)/$C212,
(IF(AND((K$4-$G212)&lt;(7+$B212),(K$4-$G212)&gt;1),J212,0))))</f>
        <v>0</v>
      </c>
      <c r="L212" s="233">
        <f>IF(L$4=$G212+$B212,SUMIFS(INDEX('ABP REC Calc'!$G$75:$AB$138,,MATCH($I212,'ABP REC Calc'!$G$74:$AB$74,0)),'ABP REC Calc'!$C$75:$C$138,'ABP REC Spend'!$E212,'ABP REC Calc'!$B$75:$B$138,'ABP REC Spend'!$F212)*$D212,
IF(AND(K212&gt;0,(L$4-$G212)=(1+$B212)),((K212/$D212)-K212)/$C212,
(IF(AND((L$4-$G212)&lt;(7+$B212),(L$4-$G212)&gt;1),K212,0))))</f>
        <v>0</v>
      </c>
      <c r="M212" s="233">
        <f>IF(M$4=$G212+$B212,SUMIFS(INDEX('ABP REC Calc'!$G$75:$AB$138,,MATCH($I212,'ABP REC Calc'!$G$74:$AB$74,0)),'ABP REC Calc'!$C$75:$C$138,'ABP REC Spend'!$E212,'ABP REC Calc'!$B$75:$B$138,'ABP REC Spend'!$F212)*$D212,
IF(AND(L212&gt;0,(M$4-$G212)=(1+$B212)),((L212/$D212)-L212)/$C212,
(IF(AND((M$4-$G212)&lt;(7+$B212),(M$4-$G212)&gt;1),L212,0))))</f>
        <v>0</v>
      </c>
      <c r="N212" s="233">
        <f>IF(N$4=$G212+$B212,SUMIFS(INDEX('ABP REC Calc'!$G$75:$AB$138,,MATCH($I212,'ABP REC Calc'!$G$74:$AB$74,0)),'ABP REC Calc'!$C$75:$C$138,'ABP REC Spend'!$E212,'ABP REC Calc'!$B$75:$B$138,'ABP REC Spend'!$F212)*$D212,
IF(AND(M212&gt;0,(N$4-$G212)=(1+$B212)),((M212/$D212)-M212)/$C212,
(IF(AND((N$4-$G212)&lt;(7+$B212),(N$4-$G212)&gt;1),M212,0))))</f>
        <v>0</v>
      </c>
      <c r="O212" s="233">
        <f>IF(O$4=$G212+$B212,SUMIFS(INDEX('ABP REC Calc'!$G$75:$AB$138,,MATCH($I212,'ABP REC Calc'!$G$74:$AB$74,0)),'ABP REC Calc'!$C$75:$C$138,'ABP REC Spend'!$E212,'ABP REC Calc'!$B$75:$B$138,'ABP REC Spend'!$F212)*$D212,
IF(AND(N212&gt;0,(O$4-$G212)=(1+$B212)),((N212/$D212)-N212)/$C212,
(IF(AND((O$4-$G212)&lt;(7+$B212),(O$4-$G212)&gt;1),N212,0))))</f>
        <v>30296774.949617375</v>
      </c>
      <c r="P212" s="233">
        <f>IF(P$4=$G212+$B212,SUMIFS(INDEX('ABP REC Calc'!$G$75:$AB$138,,MATCH($I212,'ABP REC Calc'!$G$74:$AB$74,0)),'ABP REC Calc'!$C$75:$C$138,'ABP REC Spend'!$E212,'ABP REC Calc'!$B$75:$B$138,'ABP REC Spend'!$F212)*$D212,
IF(AND(O212&gt;0,(P$4-$G212)=(1+$B212)),((O212/$D212)-O212)/$C212,
(IF(AND((P$4-$G212)&lt;(7+$B212),(P$4-$G212)&gt;1),O212,0))))</f>
        <v>28613620.785749745</v>
      </c>
      <c r="Q212" s="233">
        <f>IF(Q$4=$G212+$B212,SUMIFS(INDEX('ABP REC Calc'!$G$75:$AB$138,,MATCH($I212,'ABP REC Calc'!$G$74:$AB$74,0)),'ABP REC Calc'!$C$75:$C$138,'ABP REC Spend'!$E212,'ABP REC Calc'!$B$75:$B$138,'ABP REC Spend'!$F212)*$D212,
IF(AND(P212&gt;0,(Q$4-$G212)=(1+$B212)),((P212/$D212)-P212)/$C212,
(IF(AND((Q$4-$G212)&lt;(7+$B212),(Q$4-$G212)&gt;1),P212,0))))</f>
        <v>28613620.785749745</v>
      </c>
      <c r="R212" s="233">
        <f>IF(R$4=$G212+$B212,SUMIFS(INDEX('ABP REC Calc'!$G$75:$AB$138,,MATCH($I212,'ABP REC Calc'!$G$74:$AB$74,0)),'ABP REC Calc'!$C$75:$C$138,'ABP REC Spend'!$E212,'ABP REC Calc'!$B$75:$B$138,'ABP REC Spend'!$F212)*$D212,
IF(AND(Q212&gt;0,(R$4-$G212)=(1+$B212)),((Q212/$D212)-Q212)/$C212,
(IF(AND((R$4-$G212)&lt;(7+$B212),(R$4-$G212)&gt;1),Q212,0))))</f>
        <v>28613620.785749745</v>
      </c>
      <c r="S212" s="233">
        <f>IF(S$4=$G212+$B212,SUMIFS(INDEX('ABP REC Calc'!$G$75:$AB$138,,MATCH($I212,'ABP REC Calc'!$G$74:$AB$74,0)),'ABP REC Calc'!$C$75:$C$138,'ABP REC Spend'!$E212,'ABP REC Calc'!$B$75:$B$138,'ABP REC Spend'!$F212)*$D212,
IF(AND(R212&gt;0,(S$4-$G212)=(1+$B212)),((R212/$D212)-R212)/$C212,
(IF(AND((S$4-$G212)&lt;(7+$B212),(S$4-$G212)&gt;1),R212,0))))</f>
        <v>28613620.785749745</v>
      </c>
      <c r="T212" s="233">
        <f>IF(T$4=$G212+$B212,SUMIFS(INDEX('ABP REC Calc'!$G$75:$AB$138,,MATCH($I212,'ABP REC Calc'!$G$74:$AB$74,0)),'ABP REC Calc'!$C$75:$C$138,'ABP REC Spend'!$E212,'ABP REC Calc'!$B$75:$B$138,'ABP REC Spend'!$F212)*$D212,
IF(AND(S212&gt;0,(T$4-$G212)=(1+$B212)),((S212/$D212)-S212)/$C212,
(IF(AND((T$4-$G212)&lt;(7+$B212),(T$4-$G212)&gt;1),S212,0))))</f>
        <v>28613620.785749745</v>
      </c>
      <c r="U212" s="233">
        <f>IF(U$4=$G212+$B212,SUMIFS(INDEX('ABP REC Calc'!$G$75:$AB$138,,MATCH($I212,'ABP REC Calc'!$G$74:$AB$74,0)),'ABP REC Calc'!$C$75:$C$138,'ABP REC Spend'!$E212,'ABP REC Calc'!$B$75:$B$138,'ABP REC Spend'!$F212)*$D212,
IF(AND(T212&gt;0,(U$4-$G212)=(1+$B212)),((T212/$D212)-T212)/$C212,
(IF(AND((U$4-$G212)&lt;(7+$B212),(U$4-$G212)&gt;1),T212,0))))</f>
        <v>28613620.785749745</v>
      </c>
      <c r="V212" s="233">
        <f>IF(V$4=$G212+$B212,SUMIFS(INDEX('ABP REC Calc'!$G$75:$AB$138,,MATCH($I212,'ABP REC Calc'!$G$74:$AB$74,0)),'ABP REC Calc'!$C$75:$C$138,'ABP REC Spend'!$E212,'ABP REC Calc'!$B$75:$B$138,'ABP REC Spend'!$F212)*$D212,
IF(AND(U212&gt;0,(V$4-$G212)=(1+$B212)),((U212/$D212)-U212)/$C212,
(IF(AND((V$4-$G212)&lt;(7+$B212),(V$4-$G212)&gt;1),U212,0))))</f>
        <v>0</v>
      </c>
      <c r="W212" s="233">
        <f>IF(W$4=$G212+$B212,SUMIFS(INDEX('ABP REC Calc'!$G$75:$AB$138,,MATCH($I212,'ABP REC Calc'!$G$74:$AB$74,0)),'ABP REC Calc'!$C$75:$C$138,'ABP REC Spend'!$E212,'ABP REC Calc'!$B$75:$B$138,'ABP REC Spend'!$F212)*$D212,
IF(AND(V212&gt;0,(W$4-$G212)=(1+$B212)),((V212/$D212)-V212)/$C212,
(IF(AND((W$4-$G212)&lt;(7+$B212),(W$4-$G212)&gt;1),V212,0))))</f>
        <v>0</v>
      </c>
      <c r="X212" s="233">
        <f>IF(X$4=$G212+$B212,SUMIFS(INDEX('ABP REC Calc'!$G$75:$AB$138,,MATCH($I212,'ABP REC Calc'!$G$74:$AB$74,0)),'ABP REC Calc'!$C$75:$C$138,'ABP REC Spend'!$E212,'ABP REC Calc'!$B$75:$B$138,'ABP REC Spend'!$F212)*$D212,
IF(AND(W212&gt;0,(X$4-$G212)=(1+$B212)),((W212/$D212)-W212)/$C212,
(IF(AND((X$4-$G212)&lt;(7+$B212),(X$4-$G212)&gt;1),W212,0))))</f>
        <v>0</v>
      </c>
      <c r="Y212" s="233">
        <f>IF(Y$4=$G212+$B212,SUMIFS(INDEX('ABP REC Calc'!$G$75:$AB$138,,MATCH($I212,'ABP REC Calc'!$G$74:$AB$74,0)),'ABP REC Calc'!$C$75:$C$138,'ABP REC Spend'!$E212,'ABP REC Calc'!$B$75:$B$138,'ABP REC Spend'!$F212)*$D212,
IF(AND(X212&gt;0,(Y$4-$G212)=(1+$B212)),((X212/$D212)-X212)/$C212,
(IF(AND((Y$4-$G212)&lt;(7+$B212),(Y$4-$G212)&gt;1),X212,0))))</f>
        <v>0</v>
      </c>
      <c r="Z212" s="233">
        <f>IF(Z$4=$G212+$B212,SUMIFS(INDEX('ABP REC Calc'!$G$75:$AB$138,,MATCH($I212,'ABP REC Calc'!$G$74:$AB$74,0)),'ABP REC Calc'!$C$75:$C$138,'ABP REC Spend'!$E212,'ABP REC Calc'!$B$75:$B$138,'ABP REC Spend'!$F212)*$D212,
IF(AND(Y212&gt;0,(Z$4-$G212)=(1+$B212)),((Y212/$D212)-Y212)/$C212,
(IF(AND((Z$4-$G212)&lt;(7+$B212),(Z$4-$G212)&gt;1),Y212,0))))</f>
        <v>0</v>
      </c>
      <c r="AA212" s="233">
        <f>IF(AA$4=$G212+$B212,SUMIFS(INDEX('ABP REC Calc'!$G$75:$AB$138,,MATCH($I212,'ABP REC Calc'!$G$74:$AB$74,0)),'ABP REC Calc'!$C$75:$C$138,'ABP REC Spend'!$E212,'ABP REC Calc'!$B$75:$B$138,'ABP REC Spend'!$F212)*$D212,
IF(AND(Z212&gt;0,(AA$4-$G212)=(1+$B212)),((Z212/$D212)-Z212)/$C212,
(IF(AND((AA$4-$G212)&lt;(7+$B212),(AA$4-$G212)&gt;1),Z212,0))))</f>
        <v>0</v>
      </c>
      <c r="AB212" s="233">
        <f>IF(AB$4=$G212+$B212,SUMIFS(INDEX('ABP REC Calc'!$G$75:$AB$138,,MATCH($I212,'ABP REC Calc'!$G$74:$AB$74,0)),'ABP REC Calc'!$C$75:$C$138,'ABP REC Spend'!$E212,'ABP REC Calc'!$B$75:$B$138,'ABP REC Spend'!$F212)*$D212,
IF(AND(AA212&gt;0,(AB$4-$G212)=(1+$B212)),((AA212/$D212)-AA212)/$C212,
(IF(AND((AB$4-$G212)&lt;(7+$B212),(AB$4-$G212)&gt;1),AA212,0))))</f>
        <v>0</v>
      </c>
      <c r="AC212" s="233">
        <f>IF(AC$4=$G212+$B212,SUMIFS(INDEX('ABP REC Calc'!$G$75:$AB$138,,MATCH($I212,'ABP REC Calc'!$G$74:$AB$74,0)),'ABP REC Calc'!$C$75:$C$138,'ABP REC Spend'!$E212,'ABP REC Calc'!$B$75:$B$138,'ABP REC Spend'!$F212)*$D212,
IF(AND(AB212&gt;0,(AC$4-$G212)=(1+$B212)),((AB212/$D212)-AB212)/$C212,
(IF(AND((AC$4-$G212)&lt;(7+$B212),(AC$4-$G212)&gt;1),AB212,0))))</f>
        <v>0</v>
      </c>
      <c r="AD212" s="233">
        <f>IF(AD$4=$G212+$B212,SUMIFS(INDEX('ABP REC Calc'!$G$75:$AB$138,,MATCH($I212,'ABP REC Calc'!$G$74:$AB$74,0)),'ABP REC Calc'!$C$75:$C$138,'ABP REC Spend'!$E212,'ABP REC Calc'!$B$75:$B$138,'ABP REC Spend'!$F212)*$D212,
IF(AND(AC212&gt;0,(AD$4-$G212)=(1+$B212)),((AC212/$D212)-AC212)/$C212,
(IF(AND((AD$4-$G212)&lt;(7+$B212),(AD$4-$G212)&gt;1),AC212,0))))</f>
        <v>0</v>
      </c>
      <c r="AE212" s="233">
        <f>IF(AE$4=$G212+$B212,SUMIFS(INDEX('ABP REC Calc'!$G$75:$AB$138,,MATCH($I212,'ABP REC Calc'!$G$74:$AB$74,0)),'ABP REC Calc'!$C$75:$C$138,'ABP REC Spend'!$E212,'ABP REC Calc'!$B$75:$B$138,'ABP REC Spend'!$F212)*$D212,
IF(AND(AD212&gt;0,(AE$4-$G212)=(1+$B212)),((AD212/$D212)-AD212)/$C212,
(IF(AND((AE$4-$G212)&lt;(7+$B212),(AE$4-$G212)&gt;1),AD212,0))))</f>
        <v>0</v>
      </c>
      <c r="AF212" s="233">
        <f>IF(AF$4=$G212+$B212,SUMIFS(INDEX('ABP REC Calc'!$G$75:$AB$138,,MATCH($I212,'ABP REC Calc'!$G$74:$AB$74,0)),'ABP REC Calc'!$C$75:$C$138,'ABP REC Spend'!$E212,'ABP REC Calc'!$B$75:$B$138,'ABP REC Spend'!$F212)*$D212,
IF(AND(AE212&gt;0,(AF$4-$G212)=(1+$B212)),((AE212/$D212)-AE212)/$C212,
(IF(AND((AF$4-$G212)&lt;(7+$B212),(AF$4-$G212)&gt;1),AE212,0))))</f>
        <v>0</v>
      </c>
      <c r="AG212" s="233">
        <f>IF(AG$4=$G212+$B212,SUMIFS(INDEX('ABP REC Calc'!$G$75:$AB$138,,MATCH($I212,'ABP REC Calc'!$G$74:$AB$74,0)),'ABP REC Calc'!$C$75:$C$138,'ABP REC Spend'!$E212,'ABP REC Calc'!$B$75:$B$138,'ABP REC Spend'!$F212)*$D212,
IF(AND(AF212&gt;0,(AG$4-$G212)=(1+$B212)),((AF212/$D212)-AF212)/$C212,
(IF(AND((AG$4-$G212)&lt;(7+$B212),(AG$4-$G212)&gt;1),AF212,0))))</f>
        <v>0</v>
      </c>
      <c r="AH212" s="233">
        <f>IF(AH$4=$G212+$B212,SUMIFS(INDEX('ABP REC Calc'!$G$75:$AB$138,,MATCH($I212,'ABP REC Calc'!$G$74:$AB$74,0)),'ABP REC Calc'!$C$75:$C$138,'ABP REC Spend'!$E212,'ABP REC Calc'!$B$75:$B$138,'ABP REC Spend'!$F212)*$D212,
IF(AND(AG212&gt;0,(AH$4-$G212)=(1+$B212)),((AG212/$D212)-AG212)/$C212,
(IF(AND((AH$4-$G212)&lt;(7+$B212),(AH$4-$G212)&gt;1),AG212,0))))</f>
        <v>0</v>
      </c>
    </row>
    <row r="213" spans="2:34" ht="14.75" customHeight="1" x14ac:dyDescent="0.25">
      <c r="B213" s="332" cm="1">
        <f t="array" ref="B213">INDEX(Inputs_ByYear!$D$78:$D$83, MATCH('ABP REC Spend'!$E213, Inputs_ByYear!$B$78:$B$83,0),)</f>
        <v>1</v>
      </c>
      <c r="C213" s="332" cm="1">
        <f t="array" ref="C213">INDEX(Inputs_ByYear!$D$60:$D$65, MATCH('ABP REC Spend'!$E213,Inputs_ByYear!$B$60:$B$65,0),)</f>
        <v>6</v>
      </c>
      <c r="D213" s="332" cm="1">
        <f t="array" ref="D213">INDEX(Inputs_ByYear!$D$69:$D$74, MATCH('ABP REC Spend'!$E213, Inputs_ByYear!$B$69:$B$74,0),)</f>
        <v>0.15</v>
      </c>
      <c r="E213" s="222" t="s">
        <v>237</v>
      </c>
      <c r="F213" s="219" t="s">
        <v>259</v>
      </c>
      <c r="G213" s="219">
        <f t="shared" si="10"/>
        <v>2029</v>
      </c>
      <c r="H213" s="219"/>
      <c r="I213" s="227" t="s">
        <v>27</v>
      </c>
      <c r="J213" s="234">
        <v>0</v>
      </c>
      <c r="K213" s="233">
        <f>IF(K$4=$G213+$B213,SUMIFS(INDEX('ABP REC Calc'!$G$75:$AB$138,,MATCH($I213,'ABP REC Calc'!$G$74:$AB$74,0)),'ABP REC Calc'!$C$75:$C$138,'ABP REC Spend'!$E213,'ABP REC Calc'!$B$75:$B$138,'ABP REC Spend'!$F213)*$D213,
IF(AND(J213&gt;0,(K$4-$G213)=(1+$B213)),((J213/$D213)-J213)/$C213,
(IF(AND((K$4-$G213)&lt;(7+$B213),(K$4-$G213)&gt;1),J213,0))))</f>
        <v>0</v>
      </c>
      <c r="L213" s="233">
        <f>IF(L$4=$G213+$B213,SUMIFS(INDEX('ABP REC Calc'!$G$75:$AB$138,,MATCH($I213,'ABP REC Calc'!$G$74:$AB$74,0)),'ABP REC Calc'!$C$75:$C$138,'ABP REC Spend'!$E213,'ABP REC Calc'!$B$75:$B$138,'ABP REC Spend'!$F213)*$D213,
IF(AND(K213&gt;0,(L$4-$G213)=(1+$B213)),((K213/$D213)-K213)/$C213,
(IF(AND((L$4-$G213)&lt;(7+$B213),(L$4-$G213)&gt;1),K213,0))))</f>
        <v>0</v>
      </c>
      <c r="M213" s="233">
        <f>IF(M$4=$G213+$B213,SUMIFS(INDEX('ABP REC Calc'!$G$75:$AB$138,,MATCH($I213,'ABP REC Calc'!$G$74:$AB$74,0)),'ABP REC Calc'!$C$75:$C$138,'ABP REC Spend'!$E213,'ABP REC Calc'!$B$75:$B$138,'ABP REC Spend'!$F213)*$D213,
IF(AND(L213&gt;0,(M$4-$G213)=(1+$B213)),((L213/$D213)-L213)/$C213,
(IF(AND((M$4-$G213)&lt;(7+$B213),(M$4-$G213)&gt;1),L213,0))))</f>
        <v>0</v>
      </c>
      <c r="N213" s="233">
        <f>IF(N$4=$G213+$B213,SUMIFS(INDEX('ABP REC Calc'!$G$75:$AB$138,,MATCH($I213,'ABP REC Calc'!$G$74:$AB$74,0)),'ABP REC Calc'!$C$75:$C$138,'ABP REC Spend'!$E213,'ABP REC Calc'!$B$75:$B$138,'ABP REC Spend'!$F213)*$D213,
IF(AND(M213&gt;0,(N$4-$G213)=(1+$B213)),((M213/$D213)-M213)/$C213,
(IF(AND((N$4-$G213)&lt;(7+$B213),(N$4-$G213)&gt;1),M213,0))))</f>
        <v>0</v>
      </c>
      <c r="O213" s="233">
        <f>IF(O$4=$G213+$B213,SUMIFS(INDEX('ABP REC Calc'!$G$75:$AB$138,,MATCH($I213,'ABP REC Calc'!$G$74:$AB$74,0)),'ABP REC Calc'!$C$75:$C$138,'ABP REC Spend'!$E213,'ABP REC Calc'!$B$75:$B$138,'ABP REC Spend'!$F213)*$D213,
IF(AND(N213&gt;0,(O$4-$G213)=(1+$B213)),((N213/$D213)-N213)/$C213,
(IF(AND((O$4-$G213)&lt;(7+$B213),(O$4-$G213)&gt;1),N213,0))))</f>
        <v>0</v>
      </c>
      <c r="P213" s="233">
        <f>IF(P$4=$G213+$B213,SUMIFS(INDEX('ABP REC Calc'!$G$75:$AB$138,,MATCH($I213,'ABP REC Calc'!$G$74:$AB$74,0)),'ABP REC Calc'!$C$75:$C$138,'ABP REC Spend'!$E213,'ABP REC Calc'!$B$75:$B$138,'ABP REC Spend'!$F213)*$D213,
IF(AND(O213&gt;0,(P$4-$G213)=(1+$B213)),((O213/$D213)-O213)/$C213,
(IF(AND((P$4-$G213)&lt;(7+$B213),(P$4-$G213)&gt;1),O213,0))))</f>
        <v>35992568.640145451</v>
      </c>
      <c r="Q213" s="233">
        <f>IF(Q$4=$G213+$B213,SUMIFS(INDEX('ABP REC Calc'!$G$75:$AB$138,,MATCH($I213,'ABP REC Calc'!$G$74:$AB$74,0)),'ABP REC Calc'!$C$75:$C$138,'ABP REC Spend'!$E213,'ABP REC Calc'!$B$75:$B$138,'ABP REC Spend'!$F213)*$D213,
IF(AND(P213&gt;0,(Q$4-$G213)=(1+$B213)),((P213/$D213)-P213)/$C213,
(IF(AND((Q$4-$G213)&lt;(7+$B213),(Q$4-$G213)&gt;1),P213,0))))</f>
        <v>33992981.493470706</v>
      </c>
      <c r="R213" s="233">
        <f>IF(R$4=$G213+$B213,SUMIFS(INDEX('ABP REC Calc'!$G$75:$AB$138,,MATCH($I213,'ABP REC Calc'!$G$74:$AB$74,0)),'ABP REC Calc'!$C$75:$C$138,'ABP REC Spend'!$E213,'ABP REC Calc'!$B$75:$B$138,'ABP REC Spend'!$F213)*$D213,
IF(AND(Q213&gt;0,(R$4-$G213)=(1+$B213)),((Q213/$D213)-Q213)/$C213,
(IF(AND((R$4-$G213)&lt;(7+$B213),(R$4-$G213)&gt;1),Q213,0))))</f>
        <v>33992981.493470706</v>
      </c>
      <c r="S213" s="233">
        <f>IF(S$4=$G213+$B213,SUMIFS(INDEX('ABP REC Calc'!$G$75:$AB$138,,MATCH($I213,'ABP REC Calc'!$G$74:$AB$74,0)),'ABP REC Calc'!$C$75:$C$138,'ABP REC Spend'!$E213,'ABP REC Calc'!$B$75:$B$138,'ABP REC Spend'!$F213)*$D213,
IF(AND(R213&gt;0,(S$4-$G213)=(1+$B213)),((R213/$D213)-R213)/$C213,
(IF(AND((S$4-$G213)&lt;(7+$B213),(S$4-$G213)&gt;1),R213,0))))</f>
        <v>33992981.493470706</v>
      </c>
      <c r="T213" s="233">
        <f>IF(T$4=$G213+$B213,SUMIFS(INDEX('ABP REC Calc'!$G$75:$AB$138,,MATCH($I213,'ABP REC Calc'!$G$74:$AB$74,0)),'ABP REC Calc'!$C$75:$C$138,'ABP REC Spend'!$E213,'ABP REC Calc'!$B$75:$B$138,'ABP REC Spend'!$F213)*$D213,
IF(AND(S213&gt;0,(T$4-$G213)=(1+$B213)),((S213/$D213)-S213)/$C213,
(IF(AND((T$4-$G213)&lt;(7+$B213),(T$4-$G213)&gt;1),S213,0))))</f>
        <v>33992981.493470706</v>
      </c>
      <c r="U213" s="233">
        <f>IF(U$4=$G213+$B213,SUMIFS(INDEX('ABP REC Calc'!$G$75:$AB$138,,MATCH($I213,'ABP REC Calc'!$G$74:$AB$74,0)),'ABP REC Calc'!$C$75:$C$138,'ABP REC Spend'!$E213,'ABP REC Calc'!$B$75:$B$138,'ABP REC Spend'!$F213)*$D213,
IF(AND(T213&gt;0,(U$4-$G213)=(1+$B213)),((T213/$D213)-T213)/$C213,
(IF(AND((U$4-$G213)&lt;(7+$B213),(U$4-$G213)&gt;1),T213,0))))</f>
        <v>33992981.493470706</v>
      </c>
      <c r="V213" s="233">
        <f>IF(V$4=$G213+$B213,SUMIFS(INDEX('ABP REC Calc'!$G$75:$AB$138,,MATCH($I213,'ABP REC Calc'!$G$74:$AB$74,0)),'ABP REC Calc'!$C$75:$C$138,'ABP REC Spend'!$E213,'ABP REC Calc'!$B$75:$B$138,'ABP REC Spend'!$F213)*$D213,
IF(AND(U213&gt;0,(V$4-$G213)=(1+$B213)),((U213/$D213)-U213)/$C213,
(IF(AND((V$4-$G213)&lt;(7+$B213),(V$4-$G213)&gt;1),U213,0))))</f>
        <v>33992981.493470706</v>
      </c>
      <c r="W213" s="233">
        <f>IF(W$4=$G213+$B213,SUMIFS(INDEX('ABP REC Calc'!$G$75:$AB$138,,MATCH($I213,'ABP REC Calc'!$G$74:$AB$74,0)),'ABP REC Calc'!$C$75:$C$138,'ABP REC Spend'!$E213,'ABP REC Calc'!$B$75:$B$138,'ABP REC Spend'!$F213)*$D213,
IF(AND(V213&gt;0,(W$4-$G213)=(1+$B213)),((V213/$D213)-V213)/$C213,
(IF(AND((W$4-$G213)&lt;(7+$B213),(W$4-$G213)&gt;1),V213,0))))</f>
        <v>0</v>
      </c>
      <c r="X213" s="233">
        <f>IF(X$4=$G213+$B213,SUMIFS(INDEX('ABP REC Calc'!$G$75:$AB$138,,MATCH($I213,'ABP REC Calc'!$G$74:$AB$74,0)),'ABP REC Calc'!$C$75:$C$138,'ABP REC Spend'!$E213,'ABP REC Calc'!$B$75:$B$138,'ABP REC Spend'!$F213)*$D213,
IF(AND(W213&gt;0,(X$4-$G213)=(1+$B213)),((W213/$D213)-W213)/$C213,
(IF(AND((X$4-$G213)&lt;(7+$B213),(X$4-$G213)&gt;1),W213,0))))</f>
        <v>0</v>
      </c>
      <c r="Y213" s="233">
        <f>IF(Y$4=$G213+$B213,SUMIFS(INDEX('ABP REC Calc'!$G$75:$AB$138,,MATCH($I213,'ABP REC Calc'!$G$74:$AB$74,0)),'ABP REC Calc'!$C$75:$C$138,'ABP REC Spend'!$E213,'ABP REC Calc'!$B$75:$B$138,'ABP REC Spend'!$F213)*$D213,
IF(AND(X213&gt;0,(Y$4-$G213)=(1+$B213)),((X213/$D213)-X213)/$C213,
(IF(AND((Y$4-$G213)&lt;(7+$B213),(Y$4-$G213)&gt;1),X213,0))))</f>
        <v>0</v>
      </c>
      <c r="Z213" s="233">
        <f>IF(Z$4=$G213+$B213,SUMIFS(INDEX('ABP REC Calc'!$G$75:$AB$138,,MATCH($I213,'ABP REC Calc'!$G$74:$AB$74,0)),'ABP REC Calc'!$C$75:$C$138,'ABP REC Spend'!$E213,'ABP REC Calc'!$B$75:$B$138,'ABP REC Spend'!$F213)*$D213,
IF(AND(Y213&gt;0,(Z$4-$G213)=(1+$B213)),((Y213/$D213)-Y213)/$C213,
(IF(AND((Z$4-$G213)&lt;(7+$B213),(Z$4-$G213)&gt;1),Y213,0))))</f>
        <v>0</v>
      </c>
      <c r="AA213" s="233">
        <f>IF(AA$4=$G213+$B213,SUMIFS(INDEX('ABP REC Calc'!$G$75:$AB$138,,MATCH($I213,'ABP REC Calc'!$G$74:$AB$74,0)),'ABP REC Calc'!$C$75:$C$138,'ABP REC Spend'!$E213,'ABP REC Calc'!$B$75:$B$138,'ABP REC Spend'!$F213)*$D213,
IF(AND(Z213&gt;0,(AA$4-$G213)=(1+$B213)),((Z213/$D213)-Z213)/$C213,
(IF(AND((AA$4-$G213)&lt;(7+$B213),(AA$4-$G213)&gt;1),Z213,0))))</f>
        <v>0</v>
      </c>
      <c r="AB213" s="233">
        <f>IF(AB$4=$G213+$B213,SUMIFS(INDEX('ABP REC Calc'!$G$75:$AB$138,,MATCH($I213,'ABP REC Calc'!$G$74:$AB$74,0)),'ABP REC Calc'!$C$75:$C$138,'ABP REC Spend'!$E213,'ABP REC Calc'!$B$75:$B$138,'ABP REC Spend'!$F213)*$D213,
IF(AND(AA213&gt;0,(AB$4-$G213)=(1+$B213)),((AA213/$D213)-AA213)/$C213,
(IF(AND((AB$4-$G213)&lt;(7+$B213),(AB$4-$G213)&gt;1),AA213,0))))</f>
        <v>0</v>
      </c>
      <c r="AC213" s="233">
        <f>IF(AC$4=$G213+$B213,SUMIFS(INDEX('ABP REC Calc'!$G$75:$AB$138,,MATCH($I213,'ABP REC Calc'!$G$74:$AB$74,0)),'ABP REC Calc'!$C$75:$C$138,'ABP REC Spend'!$E213,'ABP REC Calc'!$B$75:$B$138,'ABP REC Spend'!$F213)*$D213,
IF(AND(AB213&gt;0,(AC$4-$G213)=(1+$B213)),((AB213/$D213)-AB213)/$C213,
(IF(AND((AC$4-$G213)&lt;(7+$B213),(AC$4-$G213)&gt;1),AB213,0))))</f>
        <v>0</v>
      </c>
      <c r="AD213" s="233">
        <f>IF(AD$4=$G213+$B213,SUMIFS(INDEX('ABP REC Calc'!$G$75:$AB$138,,MATCH($I213,'ABP REC Calc'!$G$74:$AB$74,0)),'ABP REC Calc'!$C$75:$C$138,'ABP REC Spend'!$E213,'ABP REC Calc'!$B$75:$B$138,'ABP REC Spend'!$F213)*$D213,
IF(AND(AC213&gt;0,(AD$4-$G213)=(1+$B213)),((AC213/$D213)-AC213)/$C213,
(IF(AND((AD$4-$G213)&lt;(7+$B213),(AD$4-$G213)&gt;1),AC213,0))))</f>
        <v>0</v>
      </c>
      <c r="AE213" s="233">
        <f>IF(AE$4=$G213+$B213,SUMIFS(INDEX('ABP REC Calc'!$G$75:$AB$138,,MATCH($I213,'ABP REC Calc'!$G$74:$AB$74,0)),'ABP REC Calc'!$C$75:$C$138,'ABP REC Spend'!$E213,'ABP REC Calc'!$B$75:$B$138,'ABP REC Spend'!$F213)*$D213,
IF(AND(AD213&gt;0,(AE$4-$G213)=(1+$B213)),((AD213/$D213)-AD213)/$C213,
(IF(AND((AE$4-$G213)&lt;(7+$B213),(AE$4-$G213)&gt;1),AD213,0))))</f>
        <v>0</v>
      </c>
      <c r="AF213" s="233">
        <f>IF(AF$4=$G213+$B213,SUMIFS(INDEX('ABP REC Calc'!$G$75:$AB$138,,MATCH($I213,'ABP REC Calc'!$G$74:$AB$74,0)),'ABP REC Calc'!$C$75:$C$138,'ABP REC Spend'!$E213,'ABP REC Calc'!$B$75:$B$138,'ABP REC Spend'!$F213)*$D213,
IF(AND(AE213&gt;0,(AF$4-$G213)=(1+$B213)),((AE213/$D213)-AE213)/$C213,
(IF(AND((AF$4-$G213)&lt;(7+$B213),(AF$4-$G213)&gt;1),AE213,0))))</f>
        <v>0</v>
      </c>
      <c r="AG213" s="233">
        <f>IF(AG$4=$G213+$B213,SUMIFS(INDEX('ABP REC Calc'!$G$75:$AB$138,,MATCH($I213,'ABP REC Calc'!$G$74:$AB$74,0)),'ABP REC Calc'!$C$75:$C$138,'ABP REC Spend'!$E213,'ABP REC Calc'!$B$75:$B$138,'ABP REC Spend'!$F213)*$D213,
IF(AND(AF213&gt;0,(AG$4-$G213)=(1+$B213)),((AF213/$D213)-AF213)/$C213,
(IF(AND((AG$4-$G213)&lt;(7+$B213),(AG$4-$G213)&gt;1),AF213,0))))</f>
        <v>0</v>
      </c>
      <c r="AH213" s="233">
        <f>IF(AH$4=$G213+$B213,SUMIFS(INDEX('ABP REC Calc'!$G$75:$AB$138,,MATCH($I213,'ABP REC Calc'!$G$74:$AB$74,0)),'ABP REC Calc'!$C$75:$C$138,'ABP REC Spend'!$E213,'ABP REC Calc'!$B$75:$B$138,'ABP REC Spend'!$F213)*$D213,
IF(AND(AG213&gt;0,(AH$4-$G213)=(1+$B213)),((AG213/$D213)-AG213)/$C213,
(IF(AND((AH$4-$G213)&lt;(7+$B213),(AH$4-$G213)&gt;1),AG213,0))))</f>
        <v>0</v>
      </c>
    </row>
    <row r="214" spans="2:34" ht="14.75" customHeight="1" x14ac:dyDescent="0.25">
      <c r="B214" s="332" cm="1">
        <f t="array" ref="B214">INDEX(Inputs_ByYear!$D$78:$D$83, MATCH('ABP REC Spend'!$E214, Inputs_ByYear!$B$78:$B$83,0),)</f>
        <v>1</v>
      </c>
      <c r="C214" s="332" cm="1">
        <f t="array" ref="C214">INDEX(Inputs_ByYear!$D$60:$D$65, MATCH('ABP REC Spend'!$E214,Inputs_ByYear!$B$60:$B$65,0),)</f>
        <v>6</v>
      </c>
      <c r="D214" s="332" cm="1">
        <f t="array" ref="D214">INDEX(Inputs_ByYear!$D$69:$D$74, MATCH('ABP REC Spend'!$E214, Inputs_ByYear!$B$69:$B$74,0),)</f>
        <v>0.15</v>
      </c>
      <c r="E214" s="222" t="s">
        <v>237</v>
      </c>
      <c r="F214" s="219" t="s">
        <v>259</v>
      </c>
      <c r="G214" s="219">
        <f t="shared" si="10"/>
        <v>2030</v>
      </c>
      <c r="H214" s="219"/>
      <c r="I214" s="227" t="s">
        <v>28</v>
      </c>
      <c r="J214" s="234">
        <v>0</v>
      </c>
      <c r="K214" s="233">
        <f>IF(K$4=$G214+$B214,SUMIFS(INDEX('ABP REC Calc'!$G$75:$AB$138,,MATCH($I214,'ABP REC Calc'!$G$74:$AB$74,0)),'ABP REC Calc'!$C$75:$C$138,'ABP REC Spend'!$E214,'ABP REC Calc'!$B$75:$B$138,'ABP REC Spend'!$F214)*$D214,
IF(AND(J214&gt;0,(K$4-$G214)=(1+$B214)),((J214/$D214)-J214)/$C214,
(IF(AND((K$4-$G214)&lt;(7+$B214),(K$4-$G214)&gt;1),J214,0))))</f>
        <v>0</v>
      </c>
      <c r="L214" s="233">
        <f>IF(L$4=$G214+$B214,SUMIFS(INDEX('ABP REC Calc'!$G$75:$AB$138,,MATCH($I214,'ABP REC Calc'!$G$74:$AB$74,0)),'ABP REC Calc'!$C$75:$C$138,'ABP REC Spend'!$E214,'ABP REC Calc'!$B$75:$B$138,'ABP REC Spend'!$F214)*$D214,
IF(AND(K214&gt;0,(L$4-$G214)=(1+$B214)),((K214/$D214)-K214)/$C214,
(IF(AND((L$4-$G214)&lt;(7+$B214),(L$4-$G214)&gt;1),K214,0))))</f>
        <v>0</v>
      </c>
      <c r="M214" s="233">
        <f>IF(M$4=$G214+$B214,SUMIFS(INDEX('ABP REC Calc'!$G$75:$AB$138,,MATCH($I214,'ABP REC Calc'!$G$74:$AB$74,0)),'ABP REC Calc'!$C$75:$C$138,'ABP REC Spend'!$E214,'ABP REC Calc'!$B$75:$B$138,'ABP REC Spend'!$F214)*$D214,
IF(AND(L214&gt;0,(M$4-$G214)=(1+$B214)),((L214/$D214)-L214)/$C214,
(IF(AND((M$4-$G214)&lt;(7+$B214),(M$4-$G214)&gt;1),L214,0))))</f>
        <v>0</v>
      </c>
      <c r="N214" s="233">
        <f>IF(N$4=$G214+$B214,SUMIFS(INDEX('ABP REC Calc'!$G$75:$AB$138,,MATCH($I214,'ABP REC Calc'!$G$74:$AB$74,0)),'ABP REC Calc'!$C$75:$C$138,'ABP REC Spend'!$E214,'ABP REC Calc'!$B$75:$B$138,'ABP REC Spend'!$F214)*$D214,
IF(AND(M214&gt;0,(N$4-$G214)=(1+$B214)),((M214/$D214)-M214)/$C214,
(IF(AND((N$4-$G214)&lt;(7+$B214),(N$4-$G214)&gt;1),M214,0))))</f>
        <v>0</v>
      </c>
      <c r="O214" s="233">
        <f>IF(O$4=$G214+$B214,SUMIFS(INDEX('ABP REC Calc'!$G$75:$AB$138,,MATCH($I214,'ABP REC Calc'!$G$74:$AB$74,0)),'ABP REC Calc'!$C$75:$C$138,'ABP REC Spend'!$E214,'ABP REC Calc'!$B$75:$B$138,'ABP REC Spend'!$F214)*$D214,
IF(AND(N214&gt;0,(O$4-$G214)=(1+$B214)),((N214/$D214)-N214)/$C214,
(IF(AND((O$4-$G214)&lt;(7+$B214),(O$4-$G214)&gt;1),N214,0))))</f>
        <v>0</v>
      </c>
      <c r="P214" s="233">
        <f>IF(P$4=$G214+$B214,SUMIFS(INDEX('ABP REC Calc'!$G$75:$AB$138,,MATCH($I214,'ABP REC Calc'!$G$74:$AB$74,0)),'ABP REC Calc'!$C$75:$C$138,'ABP REC Spend'!$E214,'ABP REC Calc'!$B$75:$B$138,'ABP REC Spend'!$F214)*$D214,
IF(AND(O214&gt;0,(P$4-$G214)=(1+$B214)),((O214/$D214)-O214)/$C214,
(IF(AND((P$4-$G214)&lt;(7+$B214),(P$4-$G214)&gt;1),O214,0))))</f>
        <v>0</v>
      </c>
      <c r="Q214" s="233">
        <f>IF(Q$4=$G214+$B214,SUMIFS(INDEX('ABP REC Calc'!$G$75:$AB$138,,MATCH($I214,'ABP REC Calc'!$G$74:$AB$74,0)),'ABP REC Calc'!$C$75:$C$138,'ABP REC Spend'!$E214,'ABP REC Calc'!$B$75:$B$138,'ABP REC Spend'!$F214)*$D214,
IF(AND(P214&gt;0,(Q$4-$G214)=(1+$B214)),((P214/$D214)-P214)/$C214,
(IF(AND((Q$4-$G214)&lt;(7+$B214),(Q$4-$G214)&gt;1),P214,0))))</f>
        <v>35632642.953743994</v>
      </c>
      <c r="R214" s="233">
        <f>IF(R$4=$G214+$B214,SUMIFS(INDEX('ABP REC Calc'!$G$75:$AB$138,,MATCH($I214,'ABP REC Calc'!$G$74:$AB$74,0)),'ABP REC Calc'!$C$75:$C$138,'ABP REC Spend'!$E214,'ABP REC Calc'!$B$75:$B$138,'ABP REC Spend'!$F214)*$D214,
IF(AND(Q214&gt;0,(R$4-$G214)=(1+$B214)),((Q214/$D214)-Q214)/$C214,
(IF(AND((R$4-$G214)&lt;(7+$B214),(R$4-$G214)&gt;1),Q214,0))))</f>
        <v>33653051.678535998</v>
      </c>
      <c r="S214" s="233">
        <f>IF(S$4=$G214+$B214,SUMIFS(INDEX('ABP REC Calc'!$G$75:$AB$138,,MATCH($I214,'ABP REC Calc'!$G$74:$AB$74,0)),'ABP REC Calc'!$C$75:$C$138,'ABP REC Spend'!$E214,'ABP REC Calc'!$B$75:$B$138,'ABP REC Spend'!$F214)*$D214,
IF(AND(R214&gt;0,(S$4-$G214)=(1+$B214)),((R214/$D214)-R214)/$C214,
(IF(AND((S$4-$G214)&lt;(7+$B214),(S$4-$G214)&gt;1),R214,0))))</f>
        <v>33653051.678535998</v>
      </c>
      <c r="T214" s="233">
        <f>IF(T$4=$G214+$B214,SUMIFS(INDEX('ABP REC Calc'!$G$75:$AB$138,,MATCH($I214,'ABP REC Calc'!$G$74:$AB$74,0)),'ABP REC Calc'!$C$75:$C$138,'ABP REC Spend'!$E214,'ABP REC Calc'!$B$75:$B$138,'ABP REC Spend'!$F214)*$D214,
IF(AND(S214&gt;0,(T$4-$G214)=(1+$B214)),((S214/$D214)-S214)/$C214,
(IF(AND((T$4-$G214)&lt;(7+$B214),(T$4-$G214)&gt;1),S214,0))))</f>
        <v>33653051.678535998</v>
      </c>
      <c r="U214" s="233">
        <f>IF(U$4=$G214+$B214,SUMIFS(INDEX('ABP REC Calc'!$G$75:$AB$138,,MATCH($I214,'ABP REC Calc'!$G$74:$AB$74,0)),'ABP REC Calc'!$C$75:$C$138,'ABP REC Spend'!$E214,'ABP REC Calc'!$B$75:$B$138,'ABP REC Spend'!$F214)*$D214,
IF(AND(T214&gt;0,(U$4-$G214)=(1+$B214)),((T214/$D214)-T214)/$C214,
(IF(AND((U$4-$G214)&lt;(7+$B214),(U$4-$G214)&gt;1),T214,0))))</f>
        <v>33653051.678535998</v>
      </c>
      <c r="V214" s="233">
        <f>IF(V$4=$G214+$B214,SUMIFS(INDEX('ABP REC Calc'!$G$75:$AB$138,,MATCH($I214,'ABP REC Calc'!$G$74:$AB$74,0)),'ABP REC Calc'!$C$75:$C$138,'ABP REC Spend'!$E214,'ABP REC Calc'!$B$75:$B$138,'ABP REC Spend'!$F214)*$D214,
IF(AND(U214&gt;0,(V$4-$G214)=(1+$B214)),((U214/$D214)-U214)/$C214,
(IF(AND((V$4-$G214)&lt;(7+$B214),(V$4-$G214)&gt;1),U214,0))))</f>
        <v>33653051.678535998</v>
      </c>
      <c r="W214" s="233">
        <f>IF(W$4=$G214+$B214,SUMIFS(INDEX('ABP REC Calc'!$G$75:$AB$138,,MATCH($I214,'ABP REC Calc'!$G$74:$AB$74,0)),'ABP REC Calc'!$C$75:$C$138,'ABP REC Spend'!$E214,'ABP REC Calc'!$B$75:$B$138,'ABP REC Spend'!$F214)*$D214,
IF(AND(V214&gt;0,(W$4-$G214)=(1+$B214)),((V214/$D214)-V214)/$C214,
(IF(AND((W$4-$G214)&lt;(7+$B214),(W$4-$G214)&gt;1),V214,0))))</f>
        <v>33653051.678535998</v>
      </c>
      <c r="X214" s="233">
        <f>IF(X$4=$G214+$B214,SUMIFS(INDEX('ABP REC Calc'!$G$75:$AB$138,,MATCH($I214,'ABP REC Calc'!$G$74:$AB$74,0)),'ABP REC Calc'!$C$75:$C$138,'ABP REC Spend'!$E214,'ABP REC Calc'!$B$75:$B$138,'ABP REC Spend'!$F214)*$D214,
IF(AND(W214&gt;0,(X$4-$G214)=(1+$B214)),((W214/$D214)-W214)/$C214,
(IF(AND((X$4-$G214)&lt;(7+$B214),(X$4-$G214)&gt;1),W214,0))))</f>
        <v>0</v>
      </c>
      <c r="Y214" s="233">
        <f>IF(Y$4=$G214+$B214,SUMIFS(INDEX('ABP REC Calc'!$G$75:$AB$138,,MATCH($I214,'ABP REC Calc'!$G$74:$AB$74,0)),'ABP REC Calc'!$C$75:$C$138,'ABP REC Spend'!$E214,'ABP REC Calc'!$B$75:$B$138,'ABP REC Spend'!$F214)*$D214,
IF(AND(X214&gt;0,(Y$4-$G214)=(1+$B214)),((X214/$D214)-X214)/$C214,
(IF(AND((Y$4-$G214)&lt;(7+$B214),(Y$4-$G214)&gt;1),X214,0))))</f>
        <v>0</v>
      </c>
      <c r="Z214" s="233">
        <f>IF(Z$4=$G214+$B214,SUMIFS(INDEX('ABP REC Calc'!$G$75:$AB$138,,MATCH($I214,'ABP REC Calc'!$G$74:$AB$74,0)),'ABP REC Calc'!$C$75:$C$138,'ABP REC Spend'!$E214,'ABP REC Calc'!$B$75:$B$138,'ABP REC Spend'!$F214)*$D214,
IF(AND(Y214&gt;0,(Z$4-$G214)=(1+$B214)),((Y214/$D214)-Y214)/$C214,
(IF(AND((Z$4-$G214)&lt;(7+$B214),(Z$4-$G214)&gt;1),Y214,0))))</f>
        <v>0</v>
      </c>
      <c r="AA214" s="233">
        <f>IF(AA$4=$G214+$B214,SUMIFS(INDEX('ABP REC Calc'!$G$75:$AB$138,,MATCH($I214,'ABP REC Calc'!$G$74:$AB$74,0)),'ABP REC Calc'!$C$75:$C$138,'ABP REC Spend'!$E214,'ABP REC Calc'!$B$75:$B$138,'ABP REC Spend'!$F214)*$D214,
IF(AND(Z214&gt;0,(AA$4-$G214)=(1+$B214)),((Z214/$D214)-Z214)/$C214,
(IF(AND((AA$4-$G214)&lt;(7+$B214),(AA$4-$G214)&gt;1),Z214,0))))</f>
        <v>0</v>
      </c>
      <c r="AB214" s="233">
        <f>IF(AB$4=$G214+$B214,SUMIFS(INDEX('ABP REC Calc'!$G$75:$AB$138,,MATCH($I214,'ABP REC Calc'!$G$74:$AB$74,0)),'ABP REC Calc'!$C$75:$C$138,'ABP REC Spend'!$E214,'ABP REC Calc'!$B$75:$B$138,'ABP REC Spend'!$F214)*$D214,
IF(AND(AA214&gt;0,(AB$4-$G214)=(1+$B214)),((AA214/$D214)-AA214)/$C214,
(IF(AND((AB$4-$G214)&lt;(7+$B214),(AB$4-$G214)&gt;1),AA214,0))))</f>
        <v>0</v>
      </c>
      <c r="AC214" s="233">
        <f>IF(AC$4=$G214+$B214,SUMIFS(INDEX('ABP REC Calc'!$G$75:$AB$138,,MATCH($I214,'ABP REC Calc'!$G$74:$AB$74,0)),'ABP REC Calc'!$C$75:$C$138,'ABP REC Spend'!$E214,'ABP REC Calc'!$B$75:$B$138,'ABP REC Spend'!$F214)*$D214,
IF(AND(AB214&gt;0,(AC$4-$G214)=(1+$B214)),((AB214/$D214)-AB214)/$C214,
(IF(AND((AC$4-$G214)&lt;(7+$B214),(AC$4-$G214)&gt;1),AB214,0))))</f>
        <v>0</v>
      </c>
      <c r="AD214" s="233">
        <f>IF(AD$4=$G214+$B214,SUMIFS(INDEX('ABP REC Calc'!$G$75:$AB$138,,MATCH($I214,'ABP REC Calc'!$G$74:$AB$74,0)),'ABP REC Calc'!$C$75:$C$138,'ABP REC Spend'!$E214,'ABP REC Calc'!$B$75:$B$138,'ABP REC Spend'!$F214)*$D214,
IF(AND(AC214&gt;0,(AD$4-$G214)=(1+$B214)),((AC214/$D214)-AC214)/$C214,
(IF(AND((AD$4-$G214)&lt;(7+$B214),(AD$4-$G214)&gt;1),AC214,0))))</f>
        <v>0</v>
      </c>
      <c r="AE214" s="233">
        <f>IF(AE$4=$G214+$B214,SUMIFS(INDEX('ABP REC Calc'!$G$75:$AB$138,,MATCH($I214,'ABP REC Calc'!$G$74:$AB$74,0)),'ABP REC Calc'!$C$75:$C$138,'ABP REC Spend'!$E214,'ABP REC Calc'!$B$75:$B$138,'ABP REC Spend'!$F214)*$D214,
IF(AND(AD214&gt;0,(AE$4-$G214)=(1+$B214)),((AD214/$D214)-AD214)/$C214,
(IF(AND((AE$4-$G214)&lt;(7+$B214),(AE$4-$G214)&gt;1),AD214,0))))</f>
        <v>0</v>
      </c>
      <c r="AF214" s="233">
        <f>IF(AF$4=$G214+$B214,SUMIFS(INDEX('ABP REC Calc'!$G$75:$AB$138,,MATCH($I214,'ABP REC Calc'!$G$74:$AB$74,0)),'ABP REC Calc'!$C$75:$C$138,'ABP REC Spend'!$E214,'ABP REC Calc'!$B$75:$B$138,'ABP REC Spend'!$F214)*$D214,
IF(AND(AE214&gt;0,(AF$4-$G214)=(1+$B214)),((AE214/$D214)-AE214)/$C214,
(IF(AND((AF$4-$G214)&lt;(7+$B214),(AF$4-$G214)&gt;1),AE214,0))))</f>
        <v>0</v>
      </c>
      <c r="AG214" s="233">
        <f>IF(AG$4=$G214+$B214,SUMIFS(INDEX('ABP REC Calc'!$G$75:$AB$138,,MATCH($I214,'ABP REC Calc'!$G$74:$AB$74,0)),'ABP REC Calc'!$C$75:$C$138,'ABP REC Spend'!$E214,'ABP REC Calc'!$B$75:$B$138,'ABP REC Spend'!$F214)*$D214,
IF(AND(AF214&gt;0,(AG$4-$G214)=(1+$B214)),((AF214/$D214)-AF214)/$C214,
(IF(AND((AG$4-$G214)&lt;(7+$B214),(AG$4-$G214)&gt;1),AF214,0))))</f>
        <v>0</v>
      </c>
      <c r="AH214" s="233">
        <f>IF(AH$4=$G214+$B214,SUMIFS(INDEX('ABP REC Calc'!$G$75:$AB$138,,MATCH($I214,'ABP REC Calc'!$G$74:$AB$74,0)),'ABP REC Calc'!$C$75:$C$138,'ABP REC Spend'!$E214,'ABP REC Calc'!$B$75:$B$138,'ABP REC Spend'!$F214)*$D214,
IF(AND(AG214&gt;0,(AH$4-$G214)=(1+$B214)),((AG214/$D214)-AG214)/$C214,
(IF(AND((AH$4-$G214)&lt;(7+$B214),(AH$4-$G214)&gt;1),AG214,0))))</f>
        <v>0</v>
      </c>
    </row>
    <row r="215" spans="2:34" ht="14.75" customHeight="1" x14ac:dyDescent="0.25">
      <c r="B215" s="332" cm="1">
        <f t="array" ref="B215">INDEX(Inputs_ByYear!$D$78:$D$83, MATCH('ABP REC Spend'!$E215, Inputs_ByYear!$B$78:$B$83,0),)</f>
        <v>1</v>
      </c>
      <c r="C215" s="332" cm="1">
        <f t="array" ref="C215">INDEX(Inputs_ByYear!$D$60:$D$65, MATCH('ABP REC Spend'!$E215,Inputs_ByYear!$B$60:$B$65,0),)</f>
        <v>6</v>
      </c>
      <c r="D215" s="332" cm="1">
        <f t="array" ref="D215">INDEX(Inputs_ByYear!$D$69:$D$74, MATCH('ABP REC Spend'!$E215, Inputs_ByYear!$B$69:$B$74,0),)</f>
        <v>0.15</v>
      </c>
      <c r="E215" s="222" t="s">
        <v>237</v>
      </c>
      <c r="F215" s="219" t="s">
        <v>259</v>
      </c>
      <c r="G215" s="219">
        <f t="shared" si="10"/>
        <v>2031</v>
      </c>
      <c r="H215" s="219"/>
      <c r="I215" s="227" t="s">
        <v>29</v>
      </c>
      <c r="J215" s="234">
        <v>0</v>
      </c>
      <c r="K215" s="233">
        <f>IF(K$4=$G215+$B215,SUMIFS(INDEX('ABP REC Calc'!$G$75:$AB$138,,MATCH($I215,'ABP REC Calc'!$G$74:$AB$74,0)),'ABP REC Calc'!$C$75:$C$138,'ABP REC Spend'!$E215,'ABP REC Calc'!$B$75:$B$138,'ABP REC Spend'!$F215)*$D215,
IF(AND(J215&gt;0,(K$4-$G215)=(1+$B215)),((J215/$D215)-J215)/$C215,
(IF(AND((K$4-$G215)&lt;(7+$B215),(K$4-$G215)&gt;1),J215,0))))</f>
        <v>0</v>
      </c>
      <c r="L215" s="233">
        <f>IF(L$4=$G215+$B215,SUMIFS(INDEX('ABP REC Calc'!$G$75:$AB$138,,MATCH($I215,'ABP REC Calc'!$G$74:$AB$74,0)),'ABP REC Calc'!$C$75:$C$138,'ABP REC Spend'!$E215,'ABP REC Calc'!$B$75:$B$138,'ABP REC Spend'!$F215)*$D215,
IF(AND(K215&gt;0,(L$4-$G215)=(1+$B215)),((K215/$D215)-K215)/$C215,
(IF(AND((L$4-$G215)&lt;(7+$B215),(L$4-$G215)&gt;1),K215,0))))</f>
        <v>0</v>
      </c>
      <c r="M215" s="233">
        <f>IF(M$4=$G215+$B215,SUMIFS(INDEX('ABP REC Calc'!$G$75:$AB$138,,MATCH($I215,'ABP REC Calc'!$G$74:$AB$74,0)),'ABP REC Calc'!$C$75:$C$138,'ABP REC Spend'!$E215,'ABP REC Calc'!$B$75:$B$138,'ABP REC Spend'!$F215)*$D215,
IF(AND(L215&gt;0,(M$4-$G215)=(1+$B215)),((L215/$D215)-L215)/$C215,
(IF(AND((M$4-$G215)&lt;(7+$B215),(M$4-$G215)&gt;1),L215,0))))</f>
        <v>0</v>
      </c>
      <c r="N215" s="233">
        <f>IF(N$4=$G215+$B215,SUMIFS(INDEX('ABP REC Calc'!$G$75:$AB$138,,MATCH($I215,'ABP REC Calc'!$G$74:$AB$74,0)),'ABP REC Calc'!$C$75:$C$138,'ABP REC Spend'!$E215,'ABP REC Calc'!$B$75:$B$138,'ABP REC Spend'!$F215)*$D215,
IF(AND(M215&gt;0,(N$4-$G215)=(1+$B215)),((M215/$D215)-M215)/$C215,
(IF(AND((N$4-$G215)&lt;(7+$B215),(N$4-$G215)&gt;1),M215,0))))</f>
        <v>0</v>
      </c>
      <c r="O215" s="233">
        <f>IF(O$4=$G215+$B215,SUMIFS(INDEX('ABP REC Calc'!$G$75:$AB$138,,MATCH($I215,'ABP REC Calc'!$G$74:$AB$74,0)),'ABP REC Calc'!$C$75:$C$138,'ABP REC Spend'!$E215,'ABP REC Calc'!$B$75:$B$138,'ABP REC Spend'!$F215)*$D215,
IF(AND(N215&gt;0,(O$4-$G215)=(1+$B215)),((N215/$D215)-N215)/$C215,
(IF(AND((O$4-$G215)&lt;(7+$B215),(O$4-$G215)&gt;1),N215,0))))</f>
        <v>0</v>
      </c>
      <c r="P215" s="233">
        <f>IF(P$4=$G215+$B215,SUMIFS(INDEX('ABP REC Calc'!$G$75:$AB$138,,MATCH($I215,'ABP REC Calc'!$G$74:$AB$74,0)),'ABP REC Calc'!$C$75:$C$138,'ABP REC Spend'!$E215,'ABP REC Calc'!$B$75:$B$138,'ABP REC Spend'!$F215)*$D215,
IF(AND(O215&gt;0,(P$4-$G215)=(1+$B215)),((O215/$D215)-O215)/$C215,
(IF(AND((P$4-$G215)&lt;(7+$B215),(P$4-$G215)&gt;1),O215,0))))</f>
        <v>0</v>
      </c>
      <c r="Q215" s="233">
        <f>IF(Q$4=$G215+$B215,SUMIFS(INDEX('ABP REC Calc'!$G$75:$AB$138,,MATCH($I215,'ABP REC Calc'!$G$74:$AB$74,0)),'ABP REC Calc'!$C$75:$C$138,'ABP REC Spend'!$E215,'ABP REC Calc'!$B$75:$B$138,'ABP REC Spend'!$F215)*$D215,
IF(AND(P215&gt;0,(Q$4-$G215)=(1+$B215)),((P215/$D215)-P215)/$C215,
(IF(AND((Q$4-$G215)&lt;(7+$B215),(Q$4-$G215)&gt;1),P215,0))))</f>
        <v>0</v>
      </c>
      <c r="R215" s="233">
        <f>IF(R$4=$G215+$B215,SUMIFS(INDEX('ABP REC Calc'!$G$75:$AB$138,,MATCH($I215,'ABP REC Calc'!$G$74:$AB$74,0)),'ABP REC Calc'!$C$75:$C$138,'ABP REC Spend'!$E215,'ABP REC Calc'!$B$75:$B$138,'ABP REC Spend'!$F215)*$D215,
IF(AND(Q215&gt;0,(R$4-$G215)=(1+$B215)),((Q215/$D215)-Q215)/$C215,
(IF(AND((R$4-$G215)&lt;(7+$B215),(R$4-$G215)&gt;1),Q215,0))))</f>
        <v>23517544.349471033</v>
      </c>
      <c r="S215" s="233">
        <f>IF(S$4=$G215+$B215,SUMIFS(INDEX('ABP REC Calc'!$G$75:$AB$138,,MATCH($I215,'ABP REC Calc'!$G$74:$AB$74,0)),'ABP REC Calc'!$C$75:$C$138,'ABP REC Spend'!$E215,'ABP REC Calc'!$B$75:$B$138,'ABP REC Spend'!$F215)*$D215,
IF(AND(R215&gt;0,(S$4-$G215)=(1+$B215)),((R215/$D215)-R215)/$C215,
(IF(AND((S$4-$G215)&lt;(7+$B215),(S$4-$G215)&gt;1),R215,0))))</f>
        <v>22211014.107833754</v>
      </c>
      <c r="T215" s="233">
        <f>IF(T$4=$G215+$B215,SUMIFS(INDEX('ABP REC Calc'!$G$75:$AB$138,,MATCH($I215,'ABP REC Calc'!$G$74:$AB$74,0)),'ABP REC Calc'!$C$75:$C$138,'ABP REC Spend'!$E215,'ABP REC Calc'!$B$75:$B$138,'ABP REC Spend'!$F215)*$D215,
IF(AND(S215&gt;0,(T$4-$G215)=(1+$B215)),((S215/$D215)-S215)/$C215,
(IF(AND((T$4-$G215)&lt;(7+$B215),(T$4-$G215)&gt;1),S215,0))))</f>
        <v>22211014.107833754</v>
      </c>
      <c r="U215" s="233">
        <f>IF(U$4=$G215+$B215,SUMIFS(INDEX('ABP REC Calc'!$G$75:$AB$138,,MATCH($I215,'ABP REC Calc'!$G$74:$AB$74,0)),'ABP REC Calc'!$C$75:$C$138,'ABP REC Spend'!$E215,'ABP REC Calc'!$B$75:$B$138,'ABP REC Spend'!$F215)*$D215,
IF(AND(T215&gt;0,(U$4-$G215)=(1+$B215)),((T215/$D215)-T215)/$C215,
(IF(AND((U$4-$G215)&lt;(7+$B215),(U$4-$G215)&gt;1),T215,0))))</f>
        <v>22211014.107833754</v>
      </c>
      <c r="V215" s="233">
        <f>IF(V$4=$G215+$B215,SUMIFS(INDEX('ABP REC Calc'!$G$75:$AB$138,,MATCH($I215,'ABP REC Calc'!$G$74:$AB$74,0)),'ABP REC Calc'!$C$75:$C$138,'ABP REC Spend'!$E215,'ABP REC Calc'!$B$75:$B$138,'ABP REC Spend'!$F215)*$D215,
IF(AND(U215&gt;0,(V$4-$G215)=(1+$B215)),((U215/$D215)-U215)/$C215,
(IF(AND((V$4-$G215)&lt;(7+$B215),(V$4-$G215)&gt;1),U215,0))))</f>
        <v>22211014.107833754</v>
      </c>
      <c r="W215" s="233">
        <f>IF(W$4=$G215+$B215,SUMIFS(INDEX('ABP REC Calc'!$G$75:$AB$138,,MATCH($I215,'ABP REC Calc'!$G$74:$AB$74,0)),'ABP REC Calc'!$C$75:$C$138,'ABP REC Spend'!$E215,'ABP REC Calc'!$B$75:$B$138,'ABP REC Spend'!$F215)*$D215,
IF(AND(V215&gt;0,(W$4-$G215)=(1+$B215)),((V215/$D215)-V215)/$C215,
(IF(AND((W$4-$G215)&lt;(7+$B215),(W$4-$G215)&gt;1),V215,0))))</f>
        <v>22211014.107833754</v>
      </c>
      <c r="X215" s="233">
        <f>IF(X$4=$G215+$B215,SUMIFS(INDEX('ABP REC Calc'!$G$75:$AB$138,,MATCH($I215,'ABP REC Calc'!$G$74:$AB$74,0)),'ABP REC Calc'!$C$75:$C$138,'ABP REC Spend'!$E215,'ABP REC Calc'!$B$75:$B$138,'ABP REC Spend'!$F215)*$D215,
IF(AND(W215&gt;0,(X$4-$G215)=(1+$B215)),((W215/$D215)-W215)/$C215,
(IF(AND((X$4-$G215)&lt;(7+$B215),(X$4-$G215)&gt;1),W215,0))))</f>
        <v>22211014.107833754</v>
      </c>
      <c r="Y215" s="233">
        <f>IF(Y$4=$G215+$B215,SUMIFS(INDEX('ABP REC Calc'!$G$75:$AB$138,,MATCH($I215,'ABP REC Calc'!$G$74:$AB$74,0)),'ABP REC Calc'!$C$75:$C$138,'ABP REC Spend'!$E215,'ABP REC Calc'!$B$75:$B$138,'ABP REC Spend'!$F215)*$D215,
IF(AND(X215&gt;0,(Y$4-$G215)=(1+$B215)),((X215/$D215)-X215)/$C215,
(IF(AND((Y$4-$G215)&lt;(7+$B215),(Y$4-$G215)&gt;1),X215,0))))</f>
        <v>0</v>
      </c>
      <c r="Z215" s="233">
        <f>IF(Z$4=$G215+$B215,SUMIFS(INDEX('ABP REC Calc'!$G$75:$AB$138,,MATCH($I215,'ABP REC Calc'!$G$74:$AB$74,0)),'ABP REC Calc'!$C$75:$C$138,'ABP REC Spend'!$E215,'ABP REC Calc'!$B$75:$B$138,'ABP REC Spend'!$F215)*$D215,
IF(AND(Y215&gt;0,(Z$4-$G215)=(1+$B215)),((Y215/$D215)-Y215)/$C215,
(IF(AND((Z$4-$G215)&lt;(7+$B215),(Z$4-$G215)&gt;1),Y215,0))))</f>
        <v>0</v>
      </c>
      <c r="AA215" s="233">
        <f>IF(AA$4=$G215+$B215,SUMIFS(INDEX('ABP REC Calc'!$G$75:$AB$138,,MATCH($I215,'ABP REC Calc'!$G$74:$AB$74,0)),'ABP REC Calc'!$C$75:$C$138,'ABP REC Spend'!$E215,'ABP REC Calc'!$B$75:$B$138,'ABP REC Spend'!$F215)*$D215,
IF(AND(Z215&gt;0,(AA$4-$G215)=(1+$B215)),((Z215/$D215)-Z215)/$C215,
(IF(AND((AA$4-$G215)&lt;(7+$B215),(AA$4-$G215)&gt;1),Z215,0))))</f>
        <v>0</v>
      </c>
      <c r="AB215" s="233">
        <f>IF(AB$4=$G215+$B215,SUMIFS(INDEX('ABP REC Calc'!$G$75:$AB$138,,MATCH($I215,'ABP REC Calc'!$G$74:$AB$74,0)),'ABP REC Calc'!$C$75:$C$138,'ABP REC Spend'!$E215,'ABP REC Calc'!$B$75:$B$138,'ABP REC Spend'!$F215)*$D215,
IF(AND(AA215&gt;0,(AB$4-$G215)=(1+$B215)),((AA215/$D215)-AA215)/$C215,
(IF(AND((AB$4-$G215)&lt;(7+$B215),(AB$4-$G215)&gt;1),AA215,0))))</f>
        <v>0</v>
      </c>
      <c r="AC215" s="233">
        <f>IF(AC$4=$G215+$B215,SUMIFS(INDEX('ABP REC Calc'!$G$75:$AB$138,,MATCH($I215,'ABP REC Calc'!$G$74:$AB$74,0)),'ABP REC Calc'!$C$75:$C$138,'ABP REC Spend'!$E215,'ABP REC Calc'!$B$75:$B$138,'ABP REC Spend'!$F215)*$D215,
IF(AND(AB215&gt;0,(AC$4-$G215)=(1+$B215)),((AB215/$D215)-AB215)/$C215,
(IF(AND((AC$4-$G215)&lt;(7+$B215),(AC$4-$G215)&gt;1),AB215,0))))</f>
        <v>0</v>
      </c>
      <c r="AD215" s="233">
        <f>IF(AD$4=$G215+$B215,SUMIFS(INDEX('ABP REC Calc'!$G$75:$AB$138,,MATCH($I215,'ABP REC Calc'!$G$74:$AB$74,0)),'ABP REC Calc'!$C$75:$C$138,'ABP REC Spend'!$E215,'ABP REC Calc'!$B$75:$B$138,'ABP REC Spend'!$F215)*$D215,
IF(AND(AC215&gt;0,(AD$4-$G215)=(1+$B215)),((AC215/$D215)-AC215)/$C215,
(IF(AND((AD$4-$G215)&lt;(7+$B215),(AD$4-$G215)&gt;1),AC215,0))))</f>
        <v>0</v>
      </c>
      <c r="AE215" s="233">
        <f>IF(AE$4=$G215+$B215,SUMIFS(INDEX('ABP REC Calc'!$G$75:$AB$138,,MATCH($I215,'ABP REC Calc'!$G$74:$AB$74,0)),'ABP REC Calc'!$C$75:$C$138,'ABP REC Spend'!$E215,'ABP REC Calc'!$B$75:$B$138,'ABP REC Spend'!$F215)*$D215,
IF(AND(AD215&gt;0,(AE$4-$G215)=(1+$B215)),((AD215/$D215)-AD215)/$C215,
(IF(AND((AE$4-$G215)&lt;(7+$B215),(AE$4-$G215)&gt;1),AD215,0))))</f>
        <v>0</v>
      </c>
      <c r="AF215" s="233">
        <f>IF(AF$4=$G215+$B215,SUMIFS(INDEX('ABP REC Calc'!$G$75:$AB$138,,MATCH($I215,'ABP REC Calc'!$G$74:$AB$74,0)),'ABP REC Calc'!$C$75:$C$138,'ABP REC Spend'!$E215,'ABP REC Calc'!$B$75:$B$138,'ABP REC Spend'!$F215)*$D215,
IF(AND(AE215&gt;0,(AF$4-$G215)=(1+$B215)),((AE215/$D215)-AE215)/$C215,
(IF(AND((AF$4-$G215)&lt;(7+$B215),(AF$4-$G215)&gt;1),AE215,0))))</f>
        <v>0</v>
      </c>
      <c r="AG215" s="233">
        <f>IF(AG$4=$G215+$B215,SUMIFS(INDEX('ABP REC Calc'!$G$75:$AB$138,,MATCH($I215,'ABP REC Calc'!$G$74:$AB$74,0)),'ABP REC Calc'!$C$75:$C$138,'ABP REC Spend'!$E215,'ABP REC Calc'!$B$75:$B$138,'ABP REC Spend'!$F215)*$D215,
IF(AND(AF215&gt;0,(AG$4-$G215)=(1+$B215)),((AF215/$D215)-AF215)/$C215,
(IF(AND((AG$4-$G215)&lt;(7+$B215),(AG$4-$G215)&gt;1),AF215,0))))</f>
        <v>0</v>
      </c>
      <c r="AH215" s="233">
        <f>IF(AH$4=$G215+$B215,SUMIFS(INDEX('ABP REC Calc'!$G$75:$AB$138,,MATCH($I215,'ABP REC Calc'!$G$74:$AB$74,0)),'ABP REC Calc'!$C$75:$C$138,'ABP REC Spend'!$E215,'ABP REC Calc'!$B$75:$B$138,'ABP REC Spend'!$F215)*$D215,
IF(AND(AG215&gt;0,(AH$4-$G215)=(1+$B215)),((AG215/$D215)-AG215)/$C215,
(IF(AND((AH$4-$G215)&lt;(7+$B215),(AH$4-$G215)&gt;1),AG215,0))))</f>
        <v>0</v>
      </c>
    </row>
    <row r="216" spans="2:34" ht="14.75" customHeight="1" x14ac:dyDescent="0.25">
      <c r="B216" s="332" cm="1">
        <f t="array" ref="B216">INDEX(Inputs_ByYear!$D$78:$D$83, MATCH('ABP REC Spend'!$E216, Inputs_ByYear!$B$78:$B$83,0),)</f>
        <v>1</v>
      </c>
      <c r="C216" s="332" cm="1">
        <f t="array" ref="C216">INDEX(Inputs_ByYear!$D$60:$D$65, MATCH('ABP REC Spend'!$E216,Inputs_ByYear!$B$60:$B$65,0),)</f>
        <v>6</v>
      </c>
      <c r="D216" s="332" cm="1">
        <f t="array" ref="D216">INDEX(Inputs_ByYear!$D$69:$D$74, MATCH('ABP REC Spend'!$E216, Inputs_ByYear!$B$69:$B$74,0),)</f>
        <v>0.15</v>
      </c>
      <c r="E216" s="222" t="s">
        <v>237</v>
      </c>
      <c r="F216" s="219" t="s">
        <v>259</v>
      </c>
      <c r="G216" s="219">
        <f t="shared" si="10"/>
        <v>2032</v>
      </c>
      <c r="H216" s="219"/>
      <c r="I216" s="227" t="s">
        <v>30</v>
      </c>
      <c r="J216" s="234">
        <v>0</v>
      </c>
      <c r="K216" s="233">
        <f>IF(K$4=$G216+$B216,SUMIFS(INDEX('ABP REC Calc'!$G$75:$AB$138,,MATCH($I216,'ABP REC Calc'!$G$74:$AB$74,0)),'ABP REC Calc'!$C$75:$C$138,'ABP REC Spend'!$E216,'ABP REC Calc'!$B$75:$B$138,'ABP REC Spend'!$F216)*$D216,
IF(AND(J216&gt;0,(K$4-$G216)=(1+$B216)),((J216/$D216)-J216)/$C216,
(IF(AND((K$4-$G216)&lt;(7+$B216),(K$4-$G216)&gt;1),J216,0))))</f>
        <v>0</v>
      </c>
      <c r="L216" s="233">
        <f>IF(L$4=$G216+$B216,SUMIFS(INDEX('ABP REC Calc'!$G$75:$AB$138,,MATCH($I216,'ABP REC Calc'!$G$74:$AB$74,0)),'ABP REC Calc'!$C$75:$C$138,'ABP REC Spend'!$E216,'ABP REC Calc'!$B$75:$B$138,'ABP REC Spend'!$F216)*$D216,
IF(AND(K216&gt;0,(L$4-$G216)=(1+$B216)),((K216/$D216)-K216)/$C216,
(IF(AND((L$4-$G216)&lt;(7+$B216),(L$4-$G216)&gt;1),K216,0))))</f>
        <v>0</v>
      </c>
      <c r="M216" s="233">
        <f>IF(M$4=$G216+$B216,SUMIFS(INDEX('ABP REC Calc'!$G$75:$AB$138,,MATCH($I216,'ABP REC Calc'!$G$74:$AB$74,0)),'ABP REC Calc'!$C$75:$C$138,'ABP REC Spend'!$E216,'ABP REC Calc'!$B$75:$B$138,'ABP REC Spend'!$F216)*$D216,
IF(AND(L216&gt;0,(M$4-$G216)=(1+$B216)),((L216/$D216)-L216)/$C216,
(IF(AND((M$4-$G216)&lt;(7+$B216),(M$4-$G216)&gt;1),L216,0))))</f>
        <v>0</v>
      </c>
      <c r="N216" s="233">
        <f>IF(N$4=$G216+$B216,SUMIFS(INDEX('ABP REC Calc'!$G$75:$AB$138,,MATCH($I216,'ABP REC Calc'!$G$74:$AB$74,0)),'ABP REC Calc'!$C$75:$C$138,'ABP REC Spend'!$E216,'ABP REC Calc'!$B$75:$B$138,'ABP REC Spend'!$F216)*$D216,
IF(AND(M216&gt;0,(N$4-$G216)=(1+$B216)),((M216/$D216)-M216)/$C216,
(IF(AND((N$4-$G216)&lt;(7+$B216),(N$4-$G216)&gt;1),M216,0))))</f>
        <v>0</v>
      </c>
      <c r="O216" s="233">
        <f>IF(O$4=$G216+$B216,SUMIFS(INDEX('ABP REC Calc'!$G$75:$AB$138,,MATCH($I216,'ABP REC Calc'!$G$74:$AB$74,0)),'ABP REC Calc'!$C$75:$C$138,'ABP REC Spend'!$E216,'ABP REC Calc'!$B$75:$B$138,'ABP REC Spend'!$F216)*$D216,
IF(AND(N216&gt;0,(O$4-$G216)=(1+$B216)),((N216/$D216)-N216)/$C216,
(IF(AND((O$4-$G216)&lt;(7+$B216),(O$4-$G216)&gt;1),N216,0))))</f>
        <v>0</v>
      </c>
      <c r="P216" s="233">
        <f>IF(P$4=$G216+$B216,SUMIFS(INDEX('ABP REC Calc'!$G$75:$AB$138,,MATCH($I216,'ABP REC Calc'!$G$74:$AB$74,0)),'ABP REC Calc'!$C$75:$C$138,'ABP REC Spend'!$E216,'ABP REC Calc'!$B$75:$B$138,'ABP REC Spend'!$F216)*$D216,
IF(AND(O216&gt;0,(P$4-$G216)=(1+$B216)),((O216/$D216)-O216)/$C216,
(IF(AND((P$4-$G216)&lt;(7+$B216),(P$4-$G216)&gt;1),O216,0))))</f>
        <v>0</v>
      </c>
      <c r="Q216" s="233">
        <f>IF(Q$4=$G216+$B216,SUMIFS(INDEX('ABP REC Calc'!$G$75:$AB$138,,MATCH($I216,'ABP REC Calc'!$G$74:$AB$74,0)),'ABP REC Calc'!$C$75:$C$138,'ABP REC Spend'!$E216,'ABP REC Calc'!$B$75:$B$138,'ABP REC Spend'!$F216)*$D216,
IF(AND(P216&gt;0,(Q$4-$G216)=(1+$B216)),((P216/$D216)-P216)/$C216,
(IF(AND((Q$4-$G216)&lt;(7+$B216),(Q$4-$G216)&gt;1),P216,0))))</f>
        <v>0</v>
      </c>
      <c r="R216" s="233">
        <f>IF(R$4=$G216+$B216,SUMIFS(INDEX('ABP REC Calc'!$G$75:$AB$138,,MATCH($I216,'ABP REC Calc'!$G$74:$AB$74,0)),'ABP REC Calc'!$C$75:$C$138,'ABP REC Spend'!$E216,'ABP REC Calc'!$B$75:$B$138,'ABP REC Spend'!$F216)*$D216,
IF(AND(Q216&gt;0,(R$4-$G216)=(1+$B216)),((Q216/$D216)-Q216)/$C216,
(IF(AND((R$4-$G216)&lt;(7+$B216),(R$4-$G216)&gt;1),Q216,0))))</f>
        <v>0</v>
      </c>
      <c r="S216" s="233">
        <f>IF(S$4=$G216+$B216,SUMIFS(INDEX('ABP REC Calc'!$G$75:$AB$138,,MATCH($I216,'ABP REC Calc'!$G$74:$AB$74,0)),'ABP REC Calc'!$C$75:$C$138,'ABP REC Spend'!$E216,'ABP REC Calc'!$B$75:$B$138,'ABP REC Spend'!$F216)*$D216,
IF(AND(R216&gt;0,(S$4-$G216)=(1+$B216)),((R216/$D216)-R216)/$C216,
(IF(AND((S$4-$G216)&lt;(7+$B216),(S$4-$G216)&gt;1),R216,0))))</f>
        <v>23282368.905976322</v>
      </c>
      <c r="T216" s="233">
        <f>IF(T$4=$G216+$B216,SUMIFS(INDEX('ABP REC Calc'!$G$75:$AB$138,,MATCH($I216,'ABP REC Calc'!$G$74:$AB$74,0)),'ABP REC Calc'!$C$75:$C$138,'ABP REC Spend'!$E216,'ABP REC Calc'!$B$75:$B$138,'ABP REC Spend'!$F216)*$D216,
IF(AND(S216&gt;0,(T$4-$G216)=(1+$B216)),((S216/$D216)-S216)/$C216,
(IF(AND((T$4-$G216)&lt;(7+$B216),(T$4-$G216)&gt;1),S216,0))))</f>
        <v>21988903.966755416</v>
      </c>
      <c r="U216" s="233">
        <f>IF(U$4=$G216+$B216,SUMIFS(INDEX('ABP REC Calc'!$G$75:$AB$138,,MATCH($I216,'ABP REC Calc'!$G$74:$AB$74,0)),'ABP REC Calc'!$C$75:$C$138,'ABP REC Spend'!$E216,'ABP REC Calc'!$B$75:$B$138,'ABP REC Spend'!$F216)*$D216,
IF(AND(T216&gt;0,(U$4-$G216)=(1+$B216)),((T216/$D216)-T216)/$C216,
(IF(AND((U$4-$G216)&lt;(7+$B216),(U$4-$G216)&gt;1),T216,0))))</f>
        <v>21988903.966755416</v>
      </c>
      <c r="V216" s="233">
        <f>IF(V$4=$G216+$B216,SUMIFS(INDEX('ABP REC Calc'!$G$75:$AB$138,,MATCH($I216,'ABP REC Calc'!$G$74:$AB$74,0)),'ABP REC Calc'!$C$75:$C$138,'ABP REC Spend'!$E216,'ABP REC Calc'!$B$75:$B$138,'ABP REC Spend'!$F216)*$D216,
IF(AND(U216&gt;0,(V$4-$G216)=(1+$B216)),((U216/$D216)-U216)/$C216,
(IF(AND((V$4-$G216)&lt;(7+$B216),(V$4-$G216)&gt;1),U216,0))))</f>
        <v>21988903.966755416</v>
      </c>
      <c r="W216" s="233">
        <f>IF(W$4=$G216+$B216,SUMIFS(INDEX('ABP REC Calc'!$G$75:$AB$138,,MATCH($I216,'ABP REC Calc'!$G$74:$AB$74,0)),'ABP REC Calc'!$C$75:$C$138,'ABP REC Spend'!$E216,'ABP REC Calc'!$B$75:$B$138,'ABP REC Spend'!$F216)*$D216,
IF(AND(V216&gt;0,(W$4-$G216)=(1+$B216)),((V216/$D216)-V216)/$C216,
(IF(AND((W$4-$G216)&lt;(7+$B216),(W$4-$G216)&gt;1),V216,0))))</f>
        <v>21988903.966755416</v>
      </c>
      <c r="X216" s="233">
        <f>IF(X$4=$G216+$B216,SUMIFS(INDEX('ABP REC Calc'!$G$75:$AB$138,,MATCH($I216,'ABP REC Calc'!$G$74:$AB$74,0)),'ABP REC Calc'!$C$75:$C$138,'ABP REC Spend'!$E216,'ABP REC Calc'!$B$75:$B$138,'ABP REC Spend'!$F216)*$D216,
IF(AND(W216&gt;0,(X$4-$G216)=(1+$B216)),((W216/$D216)-W216)/$C216,
(IF(AND((X$4-$G216)&lt;(7+$B216),(X$4-$G216)&gt;1),W216,0))))</f>
        <v>21988903.966755416</v>
      </c>
      <c r="Y216" s="233">
        <f>IF(Y$4=$G216+$B216,SUMIFS(INDEX('ABP REC Calc'!$G$75:$AB$138,,MATCH($I216,'ABP REC Calc'!$G$74:$AB$74,0)),'ABP REC Calc'!$C$75:$C$138,'ABP REC Spend'!$E216,'ABP REC Calc'!$B$75:$B$138,'ABP REC Spend'!$F216)*$D216,
IF(AND(X216&gt;0,(Y$4-$G216)=(1+$B216)),((X216/$D216)-X216)/$C216,
(IF(AND((Y$4-$G216)&lt;(7+$B216),(Y$4-$G216)&gt;1),X216,0))))</f>
        <v>21988903.966755416</v>
      </c>
      <c r="Z216" s="233">
        <f>IF(Z$4=$G216+$B216,SUMIFS(INDEX('ABP REC Calc'!$G$75:$AB$138,,MATCH($I216,'ABP REC Calc'!$G$74:$AB$74,0)),'ABP REC Calc'!$C$75:$C$138,'ABP REC Spend'!$E216,'ABP REC Calc'!$B$75:$B$138,'ABP REC Spend'!$F216)*$D216,
IF(AND(Y216&gt;0,(Z$4-$G216)=(1+$B216)),((Y216/$D216)-Y216)/$C216,
(IF(AND((Z$4-$G216)&lt;(7+$B216),(Z$4-$G216)&gt;1),Y216,0))))</f>
        <v>0</v>
      </c>
      <c r="AA216" s="233">
        <f>IF(AA$4=$G216+$B216,SUMIFS(INDEX('ABP REC Calc'!$G$75:$AB$138,,MATCH($I216,'ABP REC Calc'!$G$74:$AB$74,0)),'ABP REC Calc'!$C$75:$C$138,'ABP REC Spend'!$E216,'ABP REC Calc'!$B$75:$B$138,'ABP REC Spend'!$F216)*$D216,
IF(AND(Z216&gt;0,(AA$4-$G216)=(1+$B216)),((Z216/$D216)-Z216)/$C216,
(IF(AND((AA$4-$G216)&lt;(7+$B216),(AA$4-$G216)&gt;1),Z216,0))))</f>
        <v>0</v>
      </c>
      <c r="AB216" s="233">
        <f>IF(AB$4=$G216+$B216,SUMIFS(INDEX('ABP REC Calc'!$G$75:$AB$138,,MATCH($I216,'ABP REC Calc'!$G$74:$AB$74,0)),'ABP REC Calc'!$C$75:$C$138,'ABP REC Spend'!$E216,'ABP REC Calc'!$B$75:$B$138,'ABP REC Spend'!$F216)*$D216,
IF(AND(AA216&gt;0,(AB$4-$G216)=(1+$B216)),((AA216/$D216)-AA216)/$C216,
(IF(AND((AB$4-$G216)&lt;(7+$B216),(AB$4-$G216)&gt;1),AA216,0))))</f>
        <v>0</v>
      </c>
      <c r="AC216" s="233">
        <f>IF(AC$4=$G216+$B216,SUMIFS(INDEX('ABP REC Calc'!$G$75:$AB$138,,MATCH($I216,'ABP REC Calc'!$G$74:$AB$74,0)),'ABP REC Calc'!$C$75:$C$138,'ABP REC Spend'!$E216,'ABP REC Calc'!$B$75:$B$138,'ABP REC Spend'!$F216)*$D216,
IF(AND(AB216&gt;0,(AC$4-$G216)=(1+$B216)),((AB216/$D216)-AB216)/$C216,
(IF(AND((AC$4-$G216)&lt;(7+$B216),(AC$4-$G216)&gt;1),AB216,0))))</f>
        <v>0</v>
      </c>
      <c r="AD216" s="233">
        <f>IF(AD$4=$G216+$B216,SUMIFS(INDEX('ABP REC Calc'!$G$75:$AB$138,,MATCH($I216,'ABP REC Calc'!$G$74:$AB$74,0)),'ABP REC Calc'!$C$75:$C$138,'ABP REC Spend'!$E216,'ABP REC Calc'!$B$75:$B$138,'ABP REC Spend'!$F216)*$D216,
IF(AND(AC216&gt;0,(AD$4-$G216)=(1+$B216)),((AC216/$D216)-AC216)/$C216,
(IF(AND((AD$4-$G216)&lt;(7+$B216),(AD$4-$G216)&gt;1),AC216,0))))</f>
        <v>0</v>
      </c>
      <c r="AE216" s="233">
        <f>IF(AE$4=$G216+$B216,SUMIFS(INDEX('ABP REC Calc'!$G$75:$AB$138,,MATCH($I216,'ABP REC Calc'!$G$74:$AB$74,0)),'ABP REC Calc'!$C$75:$C$138,'ABP REC Spend'!$E216,'ABP REC Calc'!$B$75:$B$138,'ABP REC Spend'!$F216)*$D216,
IF(AND(AD216&gt;0,(AE$4-$G216)=(1+$B216)),((AD216/$D216)-AD216)/$C216,
(IF(AND((AE$4-$G216)&lt;(7+$B216),(AE$4-$G216)&gt;1),AD216,0))))</f>
        <v>0</v>
      </c>
      <c r="AF216" s="233">
        <f>IF(AF$4=$G216+$B216,SUMIFS(INDEX('ABP REC Calc'!$G$75:$AB$138,,MATCH($I216,'ABP REC Calc'!$G$74:$AB$74,0)),'ABP REC Calc'!$C$75:$C$138,'ABP REC Spend'!$E216,'ABP REC Calc'!$B$75:$B$138,'ABP REC Spend'!$F216)*$D216,
IF(AND(AE216&gt;0,(AF$4-$G216)=(1+$B216)),((AE216/$D216)-AE216)/$C216,
(IF(AND((AF$4-$G216)&lt;(7+$B216),(AF$4-$G216)&gt;1),AE216,0))))</f>
        <v>0</v>
      </c>
      <c r="AG216" s="233">
        <f>IF(AG$4=$G216+$B216,SUMIFS(INDEX('ABP REC Calc'!$G$75:$AB$138,,MATCH($I216,'ABP REC Calc'!$G$74:$AB$74,0)),'ABP REC Calc'!$C$75:$C$138,'ABP REC Spend'!$E216,'ABP REC Calc'!$B$75:$B$138,'ABP REC Spend'!$F216)*$D216,
IF(AND(AF216&gt;0,(AG$4-$G216)=(1+$B216)),((AF216/$D216)-AF216)/$C216,
(IF(AND((AG$4-$G216)&lt;(7+$B216),(AG$4-$G216)&gt;1),AF216,0))))</f>
        <v>0</v>
      </c>
      <c r="AH216" s="233">
        <f>IF(AH$4=$G216+$B216,SUMIFS(INDEX('ABP REC Calc'!$G$75:$AB$138,,MATCH($I216,'ABP REC Calc'!$G$74:$AB$74,0)),'ABP REC Calc'!$C$75:$C$138,'ABP REC Spend'!$E216,'ABP REC Calc'!$B$75:$B$138,'ABP REC Spend'!$F216)*$D216,
IF(AND(AG216&gt;0,(AH$4-$G216)=(1+$B216)),((AG216/$D216)-AG216)/$C216,
(IF(AND((AH$4-$G216)&lt;(7+$B216),(AH$4-$G216)&gt;1),AG216,0))))</f>
        <v>0</v>
      </c>
    </row>
    <row r="217" spans="2:34" ht="14.75" customHeight="1" x14ac:dyDescent="0.25">
      <c r="B217" s="332" cm="1">
        <f t="array" ref="B217">INDEX(Inputs_ByYear!$D$78:$D$83, MATCH('ABP REC Spend'!$E217, Inputs_ByYear!$B$78:$B$83,0),)</f>
        <v>1</v>
      </c>
      <c r="C217" s="332" cm="1">
        <f t="array" ref="C217">INDEX(Inputs_ByYear!$D$60:$D$65, MATCH('ABP REC Spend'!$E217,Inputs_ByYear!$B$60:$B$65,0),)</f>
        <v>6</v>
      </c>
      <c r="D217" s="332" cm="1">
        <f t="array" ref="D217">INDEX(Inputs_ByYear!$D$69:$D$74, MATCH('ABP REC Spend'!$E217, Inputs_ByYear!$B$69:$B$74,0),)</f>
        <v>0.15</v>
      </c>
      <c r="E217" s="222" t="s">
        <v>237</v>
      </c>
      <c r="F217" s="219" t="s">
        <v>259</v>
      </c>
      <c r="G217" s="219">
        <f t="shared" si="10"/>
        <v>2033</v>
      </c>
      <c r="H217" s="219"/>
      <c r="I217" s="227" t="s">
        <v>31</v>
      </c>
      <c r="J217" s="234">
        <v>0</v>
      </c>
      <c r="K217" s="233">
        <f>IF(K$4=$G217+$B217,SUMIFS(INDEX('ABP REC Calc'!$G$75:$AB$138,,MATCH($I217,'ABP REC Calc'!$G$74:$AB$74,0)),'ABP REC Calc'!$C$75:$C$138,'ABP REC Spend'!$E217,'ABP REC Calc'!$B$75:$B$138,'ABP REC Spend'!$F217)*$D217,
IF(AND(J217&gt;0,(K$4-$G217)=(1+$B217)),((J217/$D217)-J217)/$C217,
(IF(AND((K$4-$G217)&lt;(7+$B217),(K$4-$G217)&gt;1),J217,0))))</f>
        <v>0</v>
      </c>
      <c r="L217" s="233">
        <f>IF(L$4=$G217+$B217,SUMIFS(INDEX('ABP REC Calc'!$G$75:$AB$138,,MATCH($I217,'ABP REC Calc'!$G$74:$AB$74,0)),'ABP REC Calc'!$C$75:$C$138,'ABP REC Spend'!$E217,'ABP REC Calc'!$B$75:$B$138,'ABP REC Spend'!$F217)*$D217,
IF(AND(K217&gt;0,(L$4-$G217)=(1+$B217)),((K217/$D217)-K217)/$C217,
(IF(AND((L$4-$G217)&lt;(7+$B217),(L$4-$G217)&gt;1),K217,0))))</f>
        <v>0</v>
      </c>
      <c r="M217" s="233">
        <f>IF(M$4=$G217+$B217,SUMIFS(INDEX('ABP REC Calc'!$G$75:$AB$138,,MATCH($I217,'ABP REC Calc'!$G$74:$AB$74,0)),'ABP REC Calc'!$C$75:$C$138,'ABP REC Spend'!$E217,'ABP REC Calc'!$B$75:$B$138,'ABP REC Spend'!$F217)*$D217,
IF(AND(L217&gt;0,(M$4-$G217)=(1+$B217)),((L217/$D217)-L217)/$C217,
(IF(AND((M$4-$G217)&lt;(7+$B217),(M$4-$G217)&gt;1),L217,0))))</f>
        <v>0</v>
      </c>
      <c r="N217" s="233">
        <f>IF(N$4=$G217+$B217,SUMIFS(INDEX('ABP REC Calc'!$G$75:$AB$138,,MATCH($I217,'ABP REC Calc'!$G$74:$AB$74,0)),'ABP REC Calc'!$C$75:$C$138,'ABP REC Spend'!$E217,'ABP REC Calc'!$B$75:$B$138,'ABP REC Spend'!$F217)*$D217,
IF(AND(M217&gt;0,(N$4-$G217)=(1+$B217)),((M217/$D217)-M217)/$C217,
(IF(AND((N$4-$G217)&lt;(7+$B217),(N$4-$G217)&gt;1),M217,0))))</f>
        <v>0</v>
      </c>
      <c r="O217" s="233">
        <f>IF(O$4=$G217+$B217,SUMIFS(INDEX('ABP REC Calc'!$G$75:$AB$138,,MATCH($I217,'ABP REC Calc'!$G$74:$AB$74,0)),'ABP REC Calc'!$C$75:$C$138,'ABP REC Spend'!$E217,'ABP REC Calc'!$B$75:$B$138,'ABP REC Spend'!$F217)*$D217,
IF(AND(N217&gt;0,(O$4-$G217)=(1+$B217)),((N217/$D217)-N217)/$C217,
(IF(AND((O$4-$G217)&lt;(7+$B217),(O$4-$G217)&gt;1),N217,0))))</f>
        <v>0</v>
      </c>
      <c r="P217" s="233">
        <f>IF(P$4=$G217+$B217,SUMIFS(INDEX('ABP REC Calc'!$G$75:$AB$138,,MATCH($I217,'ABP REC Calc'!$G$74:$AB$74,0)),'ABP REC Calc'!$C$75:$C$138,'ABP REC Spend'!$E217,'ABP REC Calc'!$B$75:$B$138,'ABP REC Spend'!$F217)*$D217,
IF(AND(O217&gt;0,(P$4-$G217)=(1+$B217)),((O217/$D217)-O217)/$C217,
(IF(AND((P$4-$G217)&lt;(7+$B217),(P$4-$G217)&gt;1),O217,0))))</f>
        <v>0</v>
      </c>
      <c r="Q217" s="233">
        <f>IF(Q$4=$G217+$B217,SUMIFS(INDEX('ABP REC Calc'!$G$75:$AB$138,,MATCH($I217,'ABP REC Calc'!$G$74:$AB$74,0)),'ABP REC Calc'!$C$75:$C$138,'ABP REC Spend'!$E217,'ABP REC Calc'!$B$75:$B$138,'ABP REC Spend'!$F217)*$D217,
IF(AND(P217&gt;0,(Q$4-$G217)=(1+$B217)),((P217/$D217)-P217)/$C217,
(IF(AND((Q$4-$G217)&lt;(7+$B217),(Q$4-$G217)&gt;1),P217,0))))</f>
        <v>0</v>
      </c>
      <c r="R217" s="233">
        <f>IF(R$4=$G217+$B217,SUMIFS(INDEX('ABP REC Calc'!$G$75:$AB$138,,MATCH($I217,'ABP REC Calc'!$G$74:$AB$74,0)),'ABP REC Calc'!$C$75:$C$138,'ABP REC Spend'!$E217,'ABP REC Calc'!$B$75:$B$138,'ABP REC Spend'!$F217)*$D217,
IF(AND(Q217&gt;0,(R$4-$G217)=(1+$B217)),((Q217/$D217)-Q217)/$C217,
(IF(AND((R$4-$G217)&lt;(7+$B217),(R$4-$G217)&gt;1),Q217,0))))</f>
        <v>0</v>
      </c>
      <c r="S217" s="233">
        <f>IF(S$4=$G217+$B217,SUMIFS(INDEX('ABP REC Calc'!$G$75:$AB$138,,MATCH($I217,'ABP REC Calc'!$G$74:$AB$74,0)),'ABP REC Calc'!$C$75:$C$138,'ABP REC Spend'!$E217,'ABP REC Calc'!$B$75:$B$138,'ABP REC Spend'!$F217)*$D217,
IF(AND(R217&gt;0,(S$4-$G217)=(1+$B217)),((R217/$D217)-R217)/$C217,
(IF(AND((S$4-$G217)&lt;(7+$B217),(S$4-$G217)&gt;1),R217,0))))</f>
        <v>0</v>
      </c>
      <c r="T217" s="233">
        <f>IF(T$4=$G217+$B217,SUMIFS(INDEX('ABP REC Calc'!$G$75:$AB$138,,MATCH($I217,'ABP REC Calc'!$G$74:$AB$74,0)),'ABP REC Calc'!$C$75:$C$138,'ABP REC Spend'!$E217,'ABP REC Calc'!$B$75:$B$138,'ABP REC Spend'!$F217)*$D217,
IF(AND(S217&gt;0,(T$4-$G217)=(1+$B217)),((S217/$D217)-S217)/$C217,
(IF(AND((T$4-$G217)&lt;(7+$B217),(T$4-$G217)&gt;1),S217,0))))</f>
        <v>23049545.216916557</v>
      </c>
      <c r="U217" s="233">
        <f>IF(U$4=$G217+$B217,SUMIFS(INDEX('ABP REC Calc'!$G$75:$AB$138,,MATCH($I217,'ABP REC Calc'!$G$74:$AB$74,0)),'ABP REC Calc'!$C$75:$C$138,'ABP REC Spend'!$E217,'ABP REC Calc'!$B$75:$B$138,'ABP REC Spend'!$F217)*$D217,
IF(AND(T217&gt;0,(U$4-$G217)=(1+$B217)),((T217/$D217)-T217)/$C217,
(IF(AND((U$4-$G217)&lt;(7+$B217),(U$4-$G217)&gt;1),T217,0))))</f>
        <v>21769014.927087858</v>
      </c>
      <c r="V217" s="233">
        <f>IF(V$4=$G217+$B217,SUMIFS(INDEX('ABP REC Calc'!$G$75:$AB$138,,MATCH($I217,'ABP REC Calc'!$G$74:$AB$74,0)),'ABP REC Calc'!$C$75:$C$138,'ABP REC Spend'!$E217,'ABP REC Calc'!$B$75:$B$138,'ABP REC Spend'!$F217)*$D217,
IF(AND(U217&gt;0,(V$4-$G217)=(1+$B217)),((U217/$D217)-U217)/$C217,
(IF(AND((V$4-$G217)&lt;(7+$B217),(V$4-$G217)&gt;1),U217,0))))</f>
        <v>21769014.927087858</v>
      </c>
      <c r="W217" s="233">
        <f>IF(W$4=$G217+$B217,SUMIFS(INDEX('ABP REC Calc'!$G$75:$AB$138,,MATCH($I217,'ABP REC Calc'!$G$74:$AB$74,0)),'ABP REC Calc'!$C$75:$C$138,'ABP REC Spend'!$E217,'ABP REC Calc'!$B$75:$B$138,'ABP REC Spend'!$F217)*$D217,
IF(AND(V217&gt;0,(W$4-$G217)=(1+$B217)),((V217/$D217)-V217)/$C217,
(IF(AND((W$4-$G217)&lt;(7+$B217),(W$4-$G217)&gt;1),V217,0))))</f>
        <v>21769014.927087858</v>
      </c>
      <c r="X217" s="233">
        <f>IF(X$4=$G217+$B217,SUMIFS(INDEX('ABP REC Calc'!$G$75:$AB$138,,MATCH($I217,'ABP REC Calc'!$G$74:$AB$74,0)),'ABP REC Calc'!$C$75:$C$138,'ABP REC Spend'!$E217,'ABP REC Calc'!$B$75:$B$138,'ABP REC Spend'!$F217)*$D217,
IF(AND(W217&gt;0,(X$4-$G217)=(1+$B217)),((W217/$D217)-W217)/$C217,
(IF(AND((X$4-$G217)&lt;(7+$B217),(X$4-$G217)&gt;1),W217,0))))</f>
        <v>21769014.927087858</v>
      </c>
      <c r="Y217" s="233">
        <f>IF(Y$4=$G217+$B217,SUMIFS(INDEX('ABP REC Calc'!$G$75:$AB$138,,MATCH($I217,'ABP REC Calc'!$G$74:$AB$74,0)),'ABP REC Calc'!$C$75:$C$138,'ABP REC Spend'!$E217,'ABP REC Calc'!$B$75:$B$138,'ABP REC Spend'!$F217)*$D217,
IF(AND(X217&gt;0,(Y$4-$G217)=(1+$B217)),((X217/$D217)-X217)/$C217,
(IF(AND((Y$4-$G217)&lt;(7+$B217),(Y$4-$G217)&gt;1),X217,0))))</f>
        <v>21769014.927087858</v>
      </c>
      <c r="Z217" s="233">
        <f>IF(Z$4=$G217+$B217,SUMIFS(INDEX('ABP REC Calc'!$G$75:$AB$138,,MATCH($I217,'ABP REC Calc'!$G$74:$AB$74,0)),'ABP REC Calc'!$C$75:$C$138,'ABP REC Spend'!$E217,'ABP REC Calc'!$B$75:$B$138,'ABP REC Spend'!$F217)*$D217,
IF(AND(Y217&gt;0,(Z$4-$G217)=(1+$B217)),((Y217/$D217)-Y217)/$C217,
(IF(AND((Z$4-$G217)&lt;(7+$B217),(Z$4-$G217)&gt;1),Y217,0))))</f>
        <v>21769014.927087858</v>
      </c>
      <c r="AA217" s="233">
        <f>IF(AA$4=$G217+$B217,SUMIFS(INDEX('ABP REC Calc'!$G$75:$AB$138,,MATCH($I217,'ABP REC Calc'!$G$74:$AB$74,0)),'ABP REC Calc'!$C$75:$C$138,'ABP REC Spend'!$E217,'ABP REC Calc'!$B$75:$B$138,'ABP REC Spend'!$F217)*$D217,
IF(AND(Z217&gt;0,(AA$4-$G217)=(1+$B217)),((Z217/$D217)-Z217)/$C217,
(IF(AND((AA$4-$G217)&lt;(7+$B217),(AA$4-$G217)&gt;1),Z217,0))))</f>
        <v>0</v>
      </c>
      <c r="AB217" s="233">
        <f>IF(AB$4=$G217+$B217,SUMIFS(INDEX('ABP REC Calc'!$G$75:$AB$138,,MATCH($I217,'ABP REC Calc'!$G$74:$AB$74,0)),'ABP REC Calc'!$C$75:$C$138,'ABP REC Spend'!$E217,'ABP REC Calc'!$B$75:$B$138,'ABP REC Spend'!$F217)*$D217,
IF(AND(AA217&gt;0,(AB$4-$G217)=(1+$B217)),((AA217/$D217)-AA217)/$C217,
(IF(AND((AB$4-$G217)&lt;(7+$B217),(AB$4-$G217)&gt;1),AA217,0))))</f>
        <v>0</v>
      </c>
      <c r="AC217" s="233">
        <f>IF(AC$4=$G217+$B217,SUMIFS(INDEX('ABP REC Calc'!$G$75:$AB$138,,MATCH($I217,'ABP REC Calc'!$G$74:$AB$74,0)),'ABP REC Calc'!$C$75:$C$138,'ABP REC Spend'!$E217,'ABP REC Calc'!$B$75:$B$138,'ABP REC Spend'!$F217)*$D217,
IF(AND(AB217&gt;0,(AC$4-$G217)=(1+$B217)),((AB217/$D217)-AB217)/$C217,
(IF(AND((AC$4-$G217)&lt;(7+$B217),(AC$4-$G217)&gt;1),AB217,0))))</f>
        <v>0</v>
      </c>
      <c r="AD217" s="233">
        <f>IF(AD$4=$G217+$B217,SUMIFS(INDEX('ABP REC Calc'!$G$75:$AB$138,,MATCH($I217,'ABP REC Calc'!$G$74:$AB$74,0)),'ABP REC Calc'!$C$75:$C$138,'ABP REC Spend'!$E217,'ABP REC Calc'!$B$75:$B$138,'ABP REC Spend'!$F217)*$D217,
IF(AND(AC217&gt;0,(AD$4-$G217)=(1+$B217)),((AC217/$D217)-AC217)/$C217,
(IF(AND((AD$4-$G217)&lt;(7+$B217),(AD$4-$G217)&gt;1),AC217,0))))</f>
        <v>0</v>
      </c>
      <c r="AE217" s="233">
        <f>IF(AE$4=$G217+$B217,SUMIFS(INDEX('ABP REC Calc'!$G$75:$AB$138,,MATCH($I217,'ABP REC Calc'!$G$74:$AB$74,0)),'ABP REC Calc'!$C$75:$C$138,'ABP REC Spend'!$E217,'ABP REC Calc'!$B$75:$B$138,'ABP REC Spend'!$F217)*$D217,
IF(AND(AD217&gt;0,(AE$4-$G217)=(1+$B217)),((AD217/$D217)-AD217)/$C217,
(IF(AND((AE$4-$G217)&lt;(7+$B217),(AE$4-$G217)&gt;1),AD217,0))))</f>
        <v>0</v>
      </c>
      <c r="AF217" s="233">
        <f>IF(AF$4=$G217+$B217,SUMIFS(INDEX('ABP REC Calc'!$G$75:$AB$138,,MATCH($I217,'ABP REC Calc'!$G$74:$AB$74,0)),'ABP REC Calc'!$C$75:$C$138,'ABP REC Spend'!$E217,'ABP REC Calc'!$B$75:$B$138,'ABP REC Spend'!$F217)*$D217,
IF(AND(AE217&gt;0,(AF$4-$G217)=(1+$B217)),((AE217/$D217)-AE217)/$C217,
(IF(AND((AF$4-$G217)&lt;(7+$B217),(AF$4-$G217)&gt;1),AE217,0))))</f>
        <v>0</v>
      </c>
      <c r="AG217" s="233">
        <f>IF(AG$4=$G217+$B217,SUMIFS(INDEX('ABP REC Calc'!$G$75:$AB$138,,MATCH($I217,'ABP REC Calc'!$G$74:$AB$74,0)),'ABP REC Calc'!$C$75:$C$138,'ABP REC Spend'!$E217,'ABP REC Calc'!$B$75:$B$138,'ABP REC Spend'!$F217)*$D217,
IF(AND(AF217&gt;0,(AG$4-$G217)=(1+$B217)),((AF217/$D217)-AF217)/$C217,
(IF(AND((AG$4-$G217)&lt;(7+$B217),(AG$4-$G217)&gt;1),AF217,0))))</f>
        <v>0</v>
      </c>
      <c r="AH217" s="233">
        <f>IF(AH$4=$G217+$B217,SUMIFS(INDEX('ABP REC Calc'!$G$75:$AB$138,,MATCH($I217,'ABP REC Calc'!$G$74:$AB$74,0)),'ABP REC Calc'!$C$75:$C$138,'ABP REC Spend'!$E217,'ABP REC Calc'!$B$75:$B$138,'ABP REC Spend'!$F217)*$D217,
IF(AND(AG217&gt;0,(AH$4-$G217)=(1+$B217)),((AG217/$D217)-AG217)/$C217,
(IF(AND((AH$4-$G217)&lt;(7+$B217),(AH$4-$G217)&gt;1),AG217,0))))</f>
        <v>0</v>
      </c>
    </row>
    <row r="218" spans="2:34" ht="14.75" customHeight="1" x14ac:dyDescent="0.25">
      <c r="B218" s="332" cm="1">
        <f t="array" ref="B218">INDEX(Inputs_ByYear!$D$78:$D$83, MATCH('ABP REC Spend'!$E218, Inputs_ByYear!$B$78:$B$83,0),)</f>
        <v>1</v>
      </c>
      <c r="C218" s="332" cm="1">
        <f t="array" ref="C218">INDEX(Inputs_ByYear!$D$60:$D$65, MATCH('ABP REC Spend'!$E218,Inputs_ByYear!$B$60:$B$65,0),)</f>
        <v>6</v>
      </c>
      <c r="D218" s="332" cm="1">
        <f t="array" ref="D218">INDEX(Inputs_ByYear!$D$69:$D$74, MATCH('ABP REC Spend'!$E218, Inputs_ByYear!$B$69:$B$74,0),)</f>
        <v>0.15</v>
      </c>
      <c r="E218" s="222" t="s">
        <v>237</v>
      </c>
      <c r="F218" s="219" t="s">
        <v>259</v>
      </c>
      <c r="G218" s="219">
        <f t="shared" si="10"/>
        <v>2034</v>
      </c>
      <c r="H218" s="219"/>
      <c r="I218" s="227" t="s">
        <v>32</v>
      </c>
      <c r="J218" s="234">
        <v>0</v>
      </c>
      <c r="K218" s="233">
        <f>IF(K$4=$G218+$B218,SUMIFS(INDEX('ABP REC Calc'!$G$75:$AB$138,,MATCH($I218,'ABP REC Calc'!$G$74:$AB$74,0)),'ABP REC Calc'!$C$75:$C$138,'ABP REC Spend'!$E218,'ABP REC Calc'!$B$75:$B$138,'ABP REC Spend'!$F218)*$D218,
IF(AND(J218&gt;0,(K$4-$G218)=(1+$B218)),((J218/$D218)-J218)/$C218,
(IF(AND((K$4-$G218)&lt;(7+$B218),(K$4-$G218)&gt;1),J218,0))))</f>
        <v>0</v>
      </c>
      <c r="L218" s="233">
        <f>IF(L$4=$G218+$B218,SUMIFS(INDEX('ABP REC Calc'!$G$75:$AB$138,,MATCH($I218,'ABP REC Calc'!$G$74:$AB$74,0)),'ABP REC Calc'!$C$75:$C$138,'ABP REC Spend'!$E218,'ABP REC Calc'!$B$75:$B$138,'ABP REC Spend'!$F218)*$D218,
IF(AND(K218&gt;0,(L$4-$G218)=(1+$B218)),((K218/$D218)-K218)/$C218,
(IF(AND((L$4-$G218)&lt;(7+$B218),(L$4-$G218)&gt;1),K218,0))))</f>
        <v>0</v>
      </c>
      <c r="M218" s="233">
        <f>IF(M$4=$G218+$B218,SUMIFS(INDEX('ABP REC Calc'!$G$75:$AB$138,,MATCH($I218,'ABP REC Calc'!$G$74:$AB$74,0)),'ABP REC Calc'!$C$75:$C$138,'ABP REC Spend'!$E218,'ABP REC Calc'!$B$75:$B$138,'ABP REC Spend'!$F218)*$D218,
IF(AND(L218&gt;0,(M$4-$G218)=(1+$B218)),((L218/$D218)-L218)/$C218,
(IF(AND((M$4-$G218)&lt;(7+$B218),(M$4-$G218)&gt;1),L218,0))))</f>
        <v>0</v>
      </c>
      <c r="N218" s="233">
        <f>IF(N$4=$G218+$B218,SUMIFS(INDEX('ABP REC Calc'!$G$75:$AB$138,,MATCH($I218,'ABP REC Calc'!$G$74:$AB$74,0)),'ABP REC Calc'!$C$75:$C$138,'ABP REC Spend'!$E218,'ABP REC Calc'!$B$75:$B$138,'ABP REC Spend'!$F218)*$D218,
IF(AND(M218&gt;0,(N$4-$G218)=(1+$B218)),((M218/$D218)-M218)/$C218,
(IF(AND((N$4-$G218)&lt;(7+$B218),(N$4-$G218)&gt;1),M218,0))))</f>
        <v>0</v>
      </c>
      <c r="O218" s="233">
        <f>IF(O$4=$G218+$B218,SUMIFS(INDEX('ABP REC Calc'!$G$75:$AB$138,,MATCH($I218,'ABP REC Calc'!$G$74:$AB$74,0)),'ABP REC Calc'!$C$75:$C$138,'ABP REC Spend'!$E218,'ABP REC Calc'!$B$75:$B$138,'ABP REC Spend'!$F218)*$D218,
IF(AND(N218&gt;0,(O$4-$G218)=(1+$B218)),((N218/$D218)-N218)/$C218,
(IF(AND((O$4-$G218)&lt;(7+$B218),(O$4-$G218)&gt;1),N218,0))))</f>
        <v>0</v>
      </c>
      <c r="P218" s="233">
        <f>IF(P$4=$G218+$B218,SUMIFS(INDEX('ABP REC Calc'!$G$75:$AB$138,,MATCH($I218,'ABP REC Calc'!$G$74:$AB$74,0)),'ABP REC Calc'!$C$75:$C$138,'ABP REC Spend'!$E218,'ABP REC Calc'!$B$75:$B$138,'ABP REC Spend'!$F218)*$D218,
IF(AND(O218&gt;0,(P$4-$G218)=(1+$B218)),((O218/$D218)-O218)/$C218,
(IF(AND((P$4-$G218)&lt;(7+$B218),(P$4-$G218)&gt;1),O218,0))))</f>
        <v>0</v>
      </c>
      <c r="Q218" s="233">
        <f>IF(Q$4=$G218+$B218,SUMIFS(INDEX('ABP REC Calc'!$G$75:$AB$138,,MATCH($I218,'ABP REC Calc'!$G$74:$AB$74,0)),'ABP REC Calc'!$C$75:$C$138,'ABP REC Spend'!$E218,'ABP REC Calc'!$B$75:$B$138,'ABP REC Spend'!$F218)*$D218,
IF(AND(P218&gt;0,(Q$4-$G218)=(1+$B218)),((P218/$D218)-P218)/$C218,
(IF(AND((Q$4-$G218)&lt;(7+$B218),(Q$4-$G218)&gt;1),P218,0))))</f>
        <v>0</v>
      </c>
      <c r="R218" s="233">
        <f>IF(R$4=$G218+$B218,SUMIFS(INDEX('ABP REC Calc'!$G$75:$AB$138,,MATCH($I218,'ABP REC Calc'!$G$74:$AB$74,0)),'ABP REC Calc'!$C$75:$C$138,'ABP REC Spend'!$E218,'ABP REC Calc'!$B$75:$B$138,'ABP REC Spend'!$F218)*$D218,
IF(AND(Q218&gt;0,(R$4-$G218)=(1+$B218)),((Q218/$D218)-Q218)/$C218,
(IF(AND((R$4-$G218)&lt;(7+$B218),(R$4-$G218)&gt;1),Q218,0))))</f>
        <v>0</v>
      </c>
      <c r="S218" s="233">
        <f>IF(S$4=$G218+$B218,SUMIFS(INDEX('ABP REC Calc'!$G$75:$AB$138,,MATCH($I218,'ABP REC Calc'!$G$74:$AB$74,0)),'ABP REC Calc'!$C$75:$C$138,'ABP REC Spend'!$E218,'ABP REC Calc'!$B$75:$B$138,'ABP REC Spend'!$F218)*$D218,
IF(AND(R218&gt;0,(S$4-$G218)=(1+$B218)),((R218/$D218)-R218)/$C218,
(IF(AND((S$4-$G218)&lt;(7+$B218),(S$4-$G218)&gt;1),R218,0))))</f>
        <v>0</v>
      </c>
      <c r="T218" s="233">
        <f>IF(T$4=$G218+$B218,SUMIFS(INDEX('ABP REC Calc'!$G$75:$AB$138,,MATCH($I218,'ABP REC Calc'!$G$74:$AB$74,0)),'ABP REC Calc'!$C$75:$C$138,'ABP REC Spend'!$E218,'ABP REC Calc'!$B$75:$B$138,'ABP REC Spend'!$F218)*$D218,
IF(AND(S218&gt;0,(T$4-$G218)=(1+$B218)),((S218/$D218)-S218)/$C218,
(IF(AND((T$4-$G218)&lt;(7+$B218),(T$4-$G218)&gt;1),S218,0))))</f>
        <v>0</v>
      </c>
      <c r="U218" s="233">
        <f>IF(U$4=$G218+$B218,SUMIFS(INDEX('ABP REC Calc'!$G$75:$AB$138,,MATCH($I218,'ABP REC Calc'!$G$74:$AB$74,0)),'ABP REC Calc'!$C$75:$C$138,'ABP REC Spend'!$E218,'ABP REC Calc'!$B$75:$B$138,'ABP REC Spend'!$F218)*$D218,
IF(AND(T218&gt;0,(U$4-$G218)=(1+$B218)),((T218/$D218)-T218)/$C218,
(IF(AND((U$4-$G218)&lt;(7+$B218),(U$4-$G218)&gt;1),T218,0))))</f>
        <v>22819049.764747392</v>
      </c>
      <c r="V218" s="233">
        <f>IF(V$4=$G218+$B218,SUMIFS(INDEX('ABP REC Calc'!$G$75:$AB$138,,MATCH($I218,'ABP REC Calc'!$G$74:$AB$74,0)),'ABP REC Calc'!$C$75:$C$138,'ABP REC Spend'!$E218,'ABP REC Calc'!$B$75:$B$138,'ABP REC Spend'!$F218)*$D218,
IF(AND(U218&gt;0,(V$4-$G218)=(1+$B218)),((U218/$D218)-U218)/$C218,
(IF(AND((V$4-$G218)&lt;(7+$B218),(V$4-$G218)&gt;1),U218,0))))</f>
        <v>21551324.777816985</v>
      </c>
      <c r="W218" s="233">
        <f>IF(W$4=$G218+$B218,SUMIFS(INDEX('ABP REC Calc'!$G$75:$AB$138,,MATCH($I218,'ABP REC Calc'!$G$74:$AB$74,0)),'ABP REC Calc'!$C$75:$C$138,'ABP REC Spend'!$E218,'ABP REC Calc'!$B$75:$B$138,'ABP REC Spend'!$F218)*$D218,
IF(AND(V218&gt;0,(W$4-$G218)=(1+$B218)),((V218/$D218)-V218)/$C218,
(IF(AND((W$4-$G218)&lt;(7+$B218),(W$4-$G218)&gt;1),V218,0))))</f>
        <v>21551324.777816985</v>
      </c>
      <c r="X218" s="233">
        <f>IF(X$4=$G218+$B218,SUMIFS(INDEX('ABP REC Calc'!$G$75:$AB$138,,MATCH($I218,'ABP REC Calc'!$G$74:$AB$74,0)),'ABP REC Calc'!$C$75:$C$138,'ABP REC Spend'!$E218,'ABP REC Calc'!$B$75:$B$138,'ABP REC Spend'!$F218)*$D218,
IF(AND(W218&gt;0,(X$4-$G218)=(1+$B218)),((W218/$D218)-W218)/$C218,
(IF(AND((X$4-$G218)&lt;(7+$B218),(X$4-$G218)&gt;1),W218,0))))</f>
        <v>21551324.777816985</v>
      </c>
      <c r="Y218" s="233">
        <f>IF(Y$4=$G218+$B218,SUMIFS(INDEX('ABP REC Calc'!$G$75:$AB$138,,MATCH($I218,'ABP REC Calc'!$G$74:$AB$74,0)),'ABP REC Calc'!$C$75:$C$138,'ABP REC Spend'!$E218,'ABP REC Calc'!$B$75:$B$138,'ABP REC Spend'!$F218)*$D218,
IF(AND(X218&gt;0,(Y$4-$G218)=(1+$B218)),((X218/$D218)-X218)/$C218,
(IF(AND((Y$4-$G218)&lt;(7+$B218),(Y$4-$G218)&gt;1),X218,0))))</f>
        <v>21551324.777816985</v>
      </c>
      <c r="Z218" s="233">
        <f>IF(Z$4=$G218+$B218,SUMIFS(INDEX('ABP REC Calc'!$G$75:$AB$138,,MATCH($I218,'ABP REC Calc'!$G$74:$AB$74,0)),'ABP REC Calc'!$C$75:$C$138,'ABP REC Spend'!$E218,'ABP REC Calc'!$B$75:$B$138,'ABP REC Spend'!$F218)*$D218,
IF(AND(Y218&gt;0,(Z$4-$G218)=(1+$B218)),((Y218/$D218)-Y218)/$C218,
(IF(AND((Z$4-$G218)&lt;(7+$B218),(Z$4-$G218)&gt;1),Y218,0))))</f>
        <v>21551324.777816985</v>
      </c>
      <c r="AA218" s="233">
        <f>IF(AA$4=$G218+$B218,SUMIFS(INDEX('ABP REC Calc'!$G$75:$AB$138,,MATCH($I218,'ABP REC Calc'!$G$74:$AB$74,0)),'ABP REC Calc'!$C$75:$C$138,'ABP REC Spend'!$E218,'ABP REC Calc'!$B$75:$B$138,'ABP REC Spend'!$F218)*$D218,
IF(AND(Z218&gt;0,(AA$4-$G218)=(1+$B218)),((Z218/$D218)-Z218)/$C218,
(IF(AND((AA$4-$G218)&lt;(7+$B218),(AA$4-$G218)&gt;1),Z218,0))))</f>
        <v>21551324.777816985</v>
      </c>
      <c r="AB218" s="233">
        <f>IF(AB$4=$G218+$B218,SUMIFS(INDEX('ABP REC Calc'!$G$75:$AB$138,,MATCH($I218,'ABP REC Calc'!$G$74:$AB$74,0)),'ABP REC Calc'!$C$75:$C$138,'ABP REC Spend'!$E218,'ABP REC Calc'!$B$75:$B$138,'ABP REC Spend'!$F218)*$D218,
IF(AND(AA218&gt;0,(AB$4-$G218)=(1+$B218)),((AA218/$D218)-AA218)/$C218,
(IF(AND((AB$4-$G218)&lt;(7+$B218),(AB$4-$G218)&gt;1),AA218,0))))</f>
        <v>0</v>
      </c>
      <c r="AC218" s="233">
        <f>IF(AC$4=$G218+$B218,SUMIFS(INDEX('ABP REC Calc'!$G$75:$AB$138,,MATCH($I218,'ABP REC Calc'!$G$74:$AB$74,0)),'ABP REC Calc'!$C$75:$C$138,'ABP REC Spend'!$E218,'ABP REC Calc'!$B$75:$B$138,'ABP REC Spend'!$F218)*$D218,
IF(AND(AB218&gt;0,(AC$4-$G218)=(1+$B218)),((AB218/$D218)-AB218)/$C218,
(IF(AND((AC$4-$G218)&lt;(7+$B218),(AC$4-$G218)&gt;1),AB218,0))))</f>
        <v>0</v>
      </c>
      <c r="AD218" s="233">
        <f>IF(AD$4=$G218+$B218,SUMIFS(INDEX('ABP REC Calc'!$G$75:$AB$138,,MATCH($I218,'ABP REC Calc'!$G$74:$AB$74,0)),'ABP REC Calc'!$C$75:$C$138,'ABP REC Spend'!$E218,'ABP REC Calc'!$B$75:$B$138,'ABP REC Spend'!$F218)*$D218,
IF(AND(AC218&gt;0,(AD$4-$G218)=(1+$B218)),((AC218/$D218)-AC218)/$C218,
(IF(AND((AD$4-$G218)&lt;(7+$B218),(AD$4-$G218)&gt;1),AC218,0))))</f>
        <v>0</v>
      </c>
      <c r="AE218" s="233">
        <f>IF(AE$4=$G218+$B218,SUMIFS(INDEX('ABP REC Calc'!$G$75:$AB$138,,MATCH($I218,'ABP REC Calc'!$G$74:$AB$74,0)),'ABP REC Calc'!$C$75:$C$138,'ABP REC Spend'!$E218,'ABP REC Calc'!$B$75:$B$138,'ABP REC Spend'!$F218)*$D218,
IF(AND(AD218&gt;0,(AE$4-$G218)=(1+$B218)),((AD218/$D218)-AD218)/$C218,
(IF(AND((AE$4-$G218)&lt;(7+$B218),(AE$4-$G218)&gt;1),AD218,0))))</f>
        <v>0</v>
      </c>
      <c r="AF218" s="233">
        <f>IF(AF$4=$G218+$B218,SUMIFS(INDEX('ABP REC Calc'!$G$75:$AB$138,,MATCH($I218,'ABP REC Calc'!$G$74:$AB$74,0)),'ABP REC Calc'!$C$75:$C$138,'ABP REC Spend'!$E218,'ABP REC Calc'!$B$75:$B$138,'ABP REC Spend'!$F218)*$D218,
IF(AND(AE218&gt;0,(AF$4-$G218)=(1+$B218)),((AE218/$D218)-AE218)/$C218,
(IF(AND((AF$4-$G218)&lt;(7+$B218),(AF$4-$G218)&gt;1),AE218,0))))</f>
        <v>0</v>
      </c>
      <c r="AG218" s="233">
        <f>IF(AG$4=$G218+$B218,SUMIFS(INDEX('ABP REC Calc'!$G$75:$AB$138,,MATCH($I218,'ABP REC Calc'!$G$74:$AB$74,0)),'ABP REC Calc'!$C$75:$C$138,'ABP REC Spend'!$E218,'ABP REC Calc'!$B$75:$B$138,'ABP REC Spend'!$F218)*$D218,
IF(AND(AF218&gt;0,(AG$4-$G218)=(1+$B218)),((AF218/$D218)-AF218)/$C218,
(IF(AND((AG$4-$G218)&lt;(7+$B218),(AG$4-$G218)&gt;1),AF218,0))))</f>
        <v>0</v>
      </c>
      <c r="AH218" s="233">
        <f>IF(AH$4=$G218+$B218,SUMIFS(INDEX('ABP REC Calc'!$G$75:$AB$138,,MATCH($I218,'ABP REC Calc'!$G$74:$AB$74,0)),'ABP REC Calc'!$C$75:$C$138,'ABP REC Spend'!$E218,'ABP REC Calc'!$B$75:$B$138,'ABP REC Spend'!$F218)*$D218,
IF(AND(AG218&gt;0,(AH$4-$G218)=(1+$B218)),((AG218/$D218)-AG218)/$C218,
(IF(AND((AH$4-$G218)&lt;(7+$B218),(AH$4-$G218)&gt;1),AG218,0))))</f>
        <v>0</v>
      </c>
    </row>
    <row r="219" spans="2:34" ht="14.75" customHeight="1" x14ac:dyDescent="0.25">
      <c r="B219" s="332" cm="1">
        <f t="array" ref="B219">INDEX(Inputs_ByYear!$D$78:$D$83, MATCH('ABP REC Spend'!$E219, Inputs_ByYear!$B$78:$B$83,0),)</f>
        <v>1</v>
      </c>
      <c r="C219" s="332" cm="1">
        <f t="array" ref="C219">INDEX(Inputs_ByYear!$D$60:$D$65, MATCH('ABP REC Spend'!$E219,Inputs_ByYear!$B$60:$B$65,0),)</f>
        <v>6</v>
      </c>
      <c r="D219" s="332" cm="1">
        <f t="array" ref="D219">INDEX(Inputs_ByYear!$D$69:$D$74, MATCH('ABP REC Spend'!$E219, Inputs_ByYear!$B$69:$B$74,0),)</f>
        <v>0.15</v>
      </c>
      <c r="E219" s="222" t="s">
        <v>237</v>
      </c>
      <c r="F219" s="219" t="s">
        <v>259</v>
      </c>
      <c r="G219" s="219">
        <f t="shared" si="10"/>
        <v>2035</v>
      </c>
      <c r="H219" s="219"/>
      <c r="I219" s="227" t="s">
        <v>33</v>
      </c>
      <c r="J219" s="234">
        <v>0</v>
      </c>
      <c r="K219" s="233">
        <f>IF(K$4=$G219+$B219,SUMIFS(INDEX('ABP REC Calc'!$G$75:$AB$138,,MATCH($I219,'ABP REC Calc'!$G$74:$AB$74,0)),'ABP REC Calc'!$C$75:$C$138,'ABP REC Spend'!$E219,'ABP REC Calc'!$B$75:$B$138,'ABP REC Spend'!$F219)*$D219,
IF(AND(J219&gt;0,(K$4-$G219)=(1+$B219)),((J219/$D219)-J219)/$C219,
(IF(AND((K$4-$G219)&lt;(7+$B219),(K$4-$G219)&gt;1),J219,0))))</f>
        <v>0</v>
      </c>
      <c r="L219" s="233">
        <f>IF(L$4=$G219+$B219,SUMIFS(INDEX('ABP REC Calc'!$G$75:$AB$138,,MATCH($I219,'ABP REC Calc'!$G$74:$AB$74,0)),'ABP REC Calc'!$C$75:$C$138,'ABP REC Spend'!$E219,'ABP REC Calc'!$B$75:$B$138,'ABP REC Spend'!$F219)*$D219,
IF(AND(K219&gt;0,(L$4-$G219)=(1+$B219)),((K219/$D219)-K219)/$C219,
(IF(AND((L$4-$G219)&lt;(7+$B219),(L$4-$G219)&gt;1),K219,0))))</f>
        <v>0</v>
      </c>
      <c r="M219" s="233">
        <f>IF(M$4=$G219+$B219,SUMIFS(INDEX('ABP REC Calc'!$G$75:$AB$138,,MATCH($I219,'ABP REC Calc'!$G$74:$AB$74,0)),'ABP REC Calc'!$C$75:$C$138,'ABP REC Spend'!$E219,'ABP REC Calc'!$B$75:$B$138,'ABP REC Spend'!$F219)*$D219,
IF(AND(L219&gt;0,(M$4-$G219)=(1+$B219)),((L219/$D219)-L219)/$C219,
(IF(AND((M$4-$G219)&lt;(7+$B219),(M$4-$G219)&gt;1),L219,0))))</f>
        <v>0</v>
      </c>
      <c r="N219" s="233">
        <f>IF(N$4=$G219+$B219,SUMIFS(INDEX('ABP REC Calc'!$G$75:$AB$138,,MATCH($I219,'ABP REC Calc'!$G$74:$AB$74,0)),'ABP REC Calc'!$C$75:$C$138,'ABP REC Spend'!$E219,'ABP REC Calc'!$B$75:$B$138,'ABP REC Spend'!$F219)*$D219,
IF(AND(M219&gt;0,(N$4-$G219)=(1+$B219)),((M219/$D219)-M219)/$C219,
(IF(AND((N$4-$G219)&lt;(7+$B219),(N$4-$G219)&gt;1),M219,0))))</f>
        <v>0</v>
      </c>
      <c r="O219" s="233">
        <f>IF(O$4=$G219+$B219,SUMIFS(INDEX('ABP REC Calc'!$G$75:$AB$138,,MATCH($I219,'ABP REC Calc'!$G$74:$AB$74,0)),'ABP REC Calc'!$C$75:$C$138,'ABP REC Spend'!$E219,'ABP REC Calc'!$B$75:$B$138,'ABP REC Spend'!$F219)*$D219,
IF(AND(N219&gt;0,(O$4-$G219)=(1+$B219)),((N219/$D219)-N219)/$C219,
(IF(AND((O$4-$G219)&lt;(7+$B219),(O$4-$G219)&gt;1),N219,0))))</f>
        <v>0</v>
      </c>
      <c r="P219" s="233">
        <f>IF(P$4=$G219+$B219,SUMIFS(INDEX('ABP REC Calc'!$G$75:$AB$138,,MATCH($I219,'ABP REC Calc'!$G$74:$AB$74,0)),'ABP REC Calc'!$C$75:$C$138,'ABP REC Spend'!$E219,'ABP REC Calc'!$B$75:$B$138,'ABP REC Spend'!$F219)*$D219,
IF(AND(O219&gt;0,(P$4-$G219)=(1+$B219)),((O219/$D219)-O219)/$C219,
(IF(AND((P$4-$G219)&lt;(7+$B219),(P$4-$G219)&gt;1),O219,0))))</f>
        <v>0</v>
      </c>
      <c r="Q219" s="233">
        <f>IF(Q$4=$G219+$B219,SUMIFS(INDEX('ABP REC Calc'!$G$75:$AB$138,,MATCH($I219,'ABP REC Calc'!$G$74:$AB$74,0)),'ABP REC Calc'!$C$75:$C$138,'ABP REC Spend'!$E219,'ABP REC Calc'!$B$75:$B$138,'ABP REC Spend'!$F219)*$D219,
IF(AND(P219&gt;0,(Q$4-$G219)=(1+$B219)),((P219/$D219)-P219)/$C219,
(IF(AND((Q$4-$G219)&lt;(7+$B219),(Q$4-$G219)&gt;1),P219,0))))</f>
        <v>0</v>
      </c>
      <c r="R219" s="233">
        <f>IF(R$4=$G219+$B219,SUMIFS(INDEX('ABP REC Calc'!$G$75:$AB$138,,MATCH($I219,'ABP REC Calc'!$G$74:$AB$74,0)),'ABP REC Calc'!$C$75:$C$138,'ABP REC Spend'!$E219,'ABP REC Calc'!$B$75:$B$138,'ABP REC Spend'!$F219)*$D219,
IF(AND(Q219&gt;0,(R$4-$G219)=(1+$B219)),((Q219/$D219)-Q219)/$C219,
(IF(AND((R$4-$G219)&lt;(7+$B219),(R$4-$G219)&gt;1),Q219,0))))</f>
        <v>0</v>
      </c>
      <c r="S219" s="233">
        <f>IF(S$4=$G219+$B219,SUMIFS(INDEX('ABP REC Calc'!$G$75:$AB$138,,MATCH($I219,'ABP REC Calc'!$G$74:$AB$74,0)),'ABP REC Calc'!$C$75:$C$138,'ABP REC Spend'!$E219,'ABP REC Calc'!$B$75:$B$138,'ABP REC Spend'!$F219)*$D219,
IF(AND(R219&gt;0,(S$4-$G219)=(1+$B219)),((R219/$D219)-R219)/$C219,
(IF(AND((S$4-$G219)&lt;(7+$B219),(S$4-$G219)&gt;1),R219,0))))</f>
        <v>0</v>
      </c>
      <c r="T219" s="233">
        <f>IF(T$4=$G219+$B219,SUMIFS(INDEX('ABP REC Calc'!$G$75:$AB$138,,MATCH($I219,'ABP REC Calc'!$G$74:$AB$74,0)),'ABP REC Calc'!$C$75:$C$138,'ABP REC Spend'!$E219,'ABP REC Calc'!$B$75:$B$138,'ABP REC Spend'!$F219)*$D219,
IF(AND(S219&gt;0,(T$4-$G219)=(1+$B219)),((S219/$D219)-S219)/$C219,
(IF(AND((T$4-$G219)&lt;(7+$B219),(T$4-$G219)&gt;1),S219,0))))</f>
        <v>0</v>
      </c>
      <c r="U219" s="233">
        <f>IF(U$4=$G219+$B219,SUMIFS(INDEX('ABP REC Calc'!$G$75:$AB$138,,MATCH($I219,'ABP REC Calc'!$G$74:$AB$74,0)),'ABP REC Calc'!$C$75:$C$138,'ABP REC Spend'!$E219,'ABP REC Calc'!$B$75:$B$138,'ABP REC Spend'!$F219)*$D219,
IF(AND(T219&gt;0,(U$4-$G219)=(1+$B219)),((T219/$D219)-T219)/$C219,
(IF(AND((U$4-$G219)&lt;(7+$B219),(U$4-$G219)&gt;1),T219,0))))</f>
        <v>0</v>
      </c>
      <c r="V219" s="233">
        <f>IF(V$4=$G219+$B219,SUMIFS(INDEX('ABP REC Calc'!$G$75:$AB$138,,MATCH($I219,'ABP REC Calc'!$G$74:$AB$74,0)),'ABP REC Calc'!$C$75:$C$138,'ABP REC Spend'!$E219,'ABP REC Calc'!$B$75:$B$138,'ABP REC Spend'!$F219)*$D219,
IF(AND(U219&gt;0,(V$4-$G219)=(1+$B219)),((U219/$D219)-U219)/$C219,
(IF(AND((V$4-$G219)&lt;(7+$B219),(V$4-$G219)&gt;1),U219,0))))</f>
        <v>22590859.267099921</v>
      </c>
      <c r="W219" s="233">
        <f>IF(W$4=$G219+$B219,SUMIFS(INDEX('ABP REC Calc'!$G$75:$AB$138,,MATCH($I219,'ABP REC Calc'!$G$74:$AB$74,0)),'ABP REC Calc'!$C$75:$C$138,'ABP REC Spend'!$E219,'ABP REC Calc'!$B$75:$B$138,'ABP REC Spend'!$F219)*$D219,
IF(AND(V219&gt;0,(W$4-$G219)=(1+$B219)),((V219/$D219)-V219)/$C219,
(IF(AND((W$4-$G219)&lt;(7+$B219),(W$4-$G219)&gt;1),V219,0))))</f>
        <v>21335811.530038815</v>
      </c>
      <c r="X219" s="233">
        <f>IF(X$4=$G219+$B219,SUMIFS(INDEX('ABP REC Calc'!$G$75:$AB$138,,MATCH($I219,'ABP REC Calc'!$G$74:$AB$74,0)),'ABP REC Calc'!$C$75:$C$138,'ABP REC Spend'!$E219,'ABP REC Calc'!$B$75:$B$138,'ABP REC Spend'!$F219)*$D219,
IF(AND(W219&gt;0,(X$4-$G219)=(1+$B219)),((W219/$D219)-W219)/$C219,
(IF(AND((X$4-$G219)&lt;(7+$B219),(X$4-$G219)&gt;1),W219,0))))</f>
        <v>21335811.530038815</v>
      </c>
      <c r="Y219" s="233">
        <f>IF(Y$4=$G219+$B219,SUMIFS(INDEX('ABP REC Calc'!$G$75:$AB$138,,MATCH($I219,'ABP REC Calc'!$G$74:$AB$74,0)),'ABP REC Calc'!$C$75:$C$138,'ABP REC Spend'!$E219,'ABP REC Calc'!$B$75:$B$138,'ABP REC Spend'!$F219)*$D219,
IF(AND(X219&gt;0,(Y$4-$G219)=(1+$B219)),((X219/$D219)-X219)/$C219,
(IF(AND((Y$4-$G219)&lt;(7+$B219),(Y$4-$G219)&gt;1),X219,0))))</f>
        <v>21335811.530038815</v>
      </c>
      <c r="Z219" s="233">
        <f>IF(Z$4=$G219+$B219,SUMIFS(INDEX('ABP REC Calc'!$G$75:$AB$138,,MATCH($I219,'ABP REC Calc'!$G$74:$AB$74,0)),'ABP REC Calc'!$C$75:$C$138,'ABP REC Spend'!$E219,'ABP REC Calc'!$B$75:$B$138,'ABP REC Spend'!$F219)*$D219,
IF(AND(Y219&gt;0,(Z$4-$G219)=(1+$B219)),((Y219/$D219)-Y219)/$C219,
(IF(AND((Z$4-$G219)&lt;(7+$B219),(Z$4-$G219)&gt;1),Y219,0))))</f>
        <v>21335811.530038815</v>
      </c>
      <c r="AA219" s="233">
        <f>IF(AA$4=$G219+$B219,SUMIFS(INDEX('ABP REC Calc'!$G$75:$AB$138,,MATCH($I219,'ABP REC Calc'!$G$74:$AB$74,0)),'ABP REC Calc'!$C$75:$C$138,'ABP REC Spend'!$E219,'ABP REC Calc'!$B$75:$B$138,'ABP REC Spend'!$F219)*$D219,
IF(AND(Z219&gt;0,(AA$4-$G219)=(1+$B219)),((Z219/$D219)-Z219)/$C219,
(IF(AND((AA$4-$G219)&lt;(7+$B219),(AA$4-$G219)&gt;1),Z219,0))))</f>
        <v>21335811.530038815</v>
      </c>
      <c r="AB219" s="233">
        <f>IF(AB$4=$G219+$B219,SUMIFS(INDEX('ABP REC Calc'!$G$75:$AB$138,,MATCH($I219,'ABP REC Calc'!$G$74:$AB$74,0)),'ABP REC Calc'!$C$75:$C$138,'ABP REC Spend'!$E219,'ABP REC Calc'!$B$75:$B$138,'ABP REC Spend'!$F219)*$D219,
IF(AND(AA219&gt;0,(AB$4-$G219)=(1+$B219)),((AA219/$D219)-AA219)/$C219,
(IF(AND((AB$4-$G219)&lt;(7+$B219),(AB$4-$G219)&gt;1),AA219,0))))</f>
        <v>21335811.530038815</v>
      </c>
      <c r="AC219" s="233">
        <f>IF(AC$4=$G219+$B219,SUMIFS(INDEX('ABP REC Calc'!$G$75:$AB$138,,MATCH($I219,'ABP REC Calc'!$G$74:$AB$74,0)),'ABP REC Calc'!$C$75:$C$138,'ABP REC Spend'!$E219,'ABP REC Calc'!$B$75:$B$138,'ABP REC Spend'!$F219)*$D219,
IF(AND(AB219&gt;0,(AC$4-$G219)=(1+$B219)),((AB219/$D219)-AB219)/$C219,
(IF(AND((AC$4-$G219)&lt;(7+$B219),(AC$4-$G219)&gt;1),AB219,0))))</f>
        <v>0</v>
      </c>
      <c r="AD219" s="233">
        <f>IF(AD$4=$G219+$B219,SUMIFS(INDEX('ABP REC Calc'!$G$75:$AB$138,,MATCH($I219,'ABP REC Calc'!$G$74:$AB$74,0)),'ABP REC Calc'!$C$75:$C$138,'ABP REC Spend'!$E219,'ABP REC Calc'!$B$75:$B$138,'ABP REC Spend'!$F219)*$D219,
IF(AND(AC219&gt;0,(AD$4-$G219)=(1+$B219)),((AC219/$D219)-AC219)/$C219,
(IF(AND((AD$4-$G219)&lt;(7+$B219),(AD$4-$G219)&gt;1),AC219,0))))</f>
        <v>0</v>
      </c>
      <c r="AE219" s="233">
        <f>IF(AE$4=$G219+$B219,SUMIFS(INDEX('ABP REC Calc'!$G$75:$AB$138,,MATCH($I219,'ABP REC Calc'!$G$74:$AB$74,0)),'ABP REC Calc'!$C$75:$C$138,'ABP REC Spend'!$E219,'ABP REC Calc'!$B$75:$B$138,'ABP REC Spend'!$F219)*$D219,
IF(AND(AD219&gt;0,(AE$4-$G219)=(1+$B219)),((AD219/$D219)-AD219)/$C219,
(IF(AND((AE$4-$G219)&lt;(7+$B219),(AE$4-$G219)&gt;1),AD219,0))))</f>
        <v>0</v>
      </c>
      <c r="AF219" s="233">
        <f>IF(AF$4=$G219+$B219,SUMIFS(INDEX('ABP REC Calc'!$G$75:$AB$138,,MATCH($I219,'ABP REC Calc'!$G$74:$AB$74,0)),'ABP REC Calc'!$C$75:$C$138,'ABP REC Spend'!$E219,'ABP REC Calc'!$B$75:$B$138,'ABP REC Spend'!$F219)*$D219,
IF(AND(AE219&gt;0,(AF$4-$G219)=(1+$B219)),((AE219/$D219)-AE219)/$C219,
(IF(AND((AF$4-$G219)&lt;(7+$B219),(AF$4-$G219)&gt;1),AE219,0))))</f>
        <v>0</v>
      </c>
      <c r="AG219" s="233">
        <f>IF(AG$4=$G219+$B219,SUMIFS(INDEX('ABP REC Calc'!$G$75:$AB$138,,MATCH($I219,'ABP REC Calc'!$G$74:$AB$74,0)),'ABP REC Calc'!$C$75:$C$138,'ABP REC Spend'!$E219,'ABP REC Calc'!$B$75:$B$138,'ABP REC Spend'!$F219)*$D219,
IF(AND(AF219&gt;0,(AG$4-$G219)=(1+$B219)),((AF219/$D219)-AF219)/$C219,
(IF(AND((AG$4-$G219)&lt;(7+$B219),(AG$4-$G219)&gt;1),AF219,0))))</f>
        <v>0</v>
      </c>
      <c r="AH219" s="233">
        <f>IF(AH$4=$G219+$B219,SUMIFS(INDEX('ABP REC Calc'!$G$75:$AB$138,,MATCH($I219,'ABP REC Calc'!$G$74:$AB$74,0)),'ABP REC Calc'!$C$75:$C$138,'ABP REC Spend'!$E219,'ABP REC Calc'!$B$75:$B$138,'ABP REC Spend'!$F219)*$D219,
IF(AND(AG219&gt;0,(AH$4-$G219)=(1+$B219)),((AG219/$D219)-AG219)/$C219,
(IF(AND((AH$4-$G219)&lt;(7+$B219),(AH$4-$G219)&gt;1),AG219,0))))</f>
        <v>0</v>
      </c>
    </row>
    <row r="220" spans="2:34" ht="14.75" customHeight="1" x14ac:dyDescent="0.25">
      <c r="B220" s="332" cm="1">
        <f t="array" ref="B220">INDEX(Inputs_ByYear!$D$78:$D$83, MATCH('ABP REC Spend'!$E220, Inputs_ByYear!$B$78:$B$83,0),)</f>
        <v>1</v>
      </c>
      <c r="C220" s="332" cm="1">
        <f t="array" ref="C220">INDEX(Inputs_ByYear!$D$60:$D$65, MATCH('ABP REC Spend'!$E220,Inputs_ByYear!$B$60:$B$65,0),)</f>
        <v>6</v>
      </c>
      <c r="D220" s="332" cm="1">
        <f t="array" ref="D220">INDEX(Inputs_ByYear!$D$69:$D$74, MATCH('ABP REC Spend'!$E220, Inputs_ByYear!$B$69:$B$74,0),)</f>
        <v>0.15</v>
      </c>
      <c r="E220" s="222" t="s">
        <v>237</v>
      </c>
      <c r="F220" s="219" t="s">
        <v>259</v>
      </c>
      <c r="G220" s="219">
        <f t="shared" si="10"/>
        <v>2036</v>
      </c>
      <c r="H220" s="219"/>
      <c r="I220" s="227" t="s">
        <v>34</v>
      </c>
      <c r="J220" s="234">
        <v>0</v>
      </c>
      <c r="K220" s="233">
        <f>IF(K$4=$G220+$B220,SUMIFS(INDEX('ABP REC Calc'!$G$75:$AB$138,,MATCH($I220,'ABP REC Calc'!$G$74:$AB$74,0)),'ABP REC Calc'!$C$75:$C$138,'ABP REC Spend'!$E220,'ABP REC Calc'!$B$75:$B$138,'ABP REC Spend'!$F220)*$D220,
IF(AND(J220&gt;0,(K$4-$G220)=(1+$B220)),((J220/$D220)-J220)/$C220,
(IF(AND((K$4-$G220)&lt;(7+$B220),(K$4-$G220)&gt;1),J220,0))))</f>
        <v>0</v>
      </c>
      <c r="L220" s="233">
        <f>IF(L$4=$G220+$B220,SUMIFS(INDEX('ABP REC Calc'!$G$75:$AB$138,,MATCH($I220,'ABP REC Calc'!$G$74:$AB$74,0)),'ABP REC Calc'!$C$75:$C$138,'ABP REC Spend'!$E220,'ABP REC Calc'!$B$75:$B$138,'ABP REC Spend'!$F220)*$D220,
IF(AND(K220&gt;0,(L$4-$G220)=(1+$B220)),((K220/$D220)-K220)/$C220,
(IF(AND((L$4-$G220)&lt;(7+$B220),(L$4-$G220)&gt;1),K220,0))))</f>
        <v>0</v>
      </c>
      <c r="M220" s="233">
        <f>IF(M$4=$G220+$B220,SUMIFS(INDEX('ABP REC Calc'!$G$75:$AB$138,,MATCH($I220,'ABP REC Calc'!$G$74:$AB$74,0)),'ABP REC Calc'!$C$75:$C$138,'ABP REC Spend'!$E220,'ABP REC Calc'!$B$75:$B$138,'ABP REC Spend'!$F220)*$D220,
IF(AND(L220&gt;0,(M$4-$G220)=(1+$B220)),((L220/$D220)-L220)/$C220,
(IF(AND((M$4-$G220)&lt;(7+$B220),(M$4-$G220)&gt;1),L220,0))))</f>
        <v>0</v>
      </c>
      <c r="N220" s="233">
        <f>IF(N$4=$G220+$B220,SUMIFS(INDEX('ABP REC Calc'!$G$75:$AB$138,,MATCH($I220,'ABP REC Calc'!$G$74:$AB$74,0)),'ABP REC Calc'!$C$75:$C$138,'ABP REC Spend'!$E220,'ABP REC Calc'!$B$75:$B$138,'ABP REC Spend'!$F220)*$D220,
IF(AND(M220&gt;0,(N$4-$G220)=(1+$B220)),((M220/$D220)-M220)/$C220,
(IF(AND((N$4-$G220)&lt;(7+$B220),(N$4-$G220)&gt;1),M220,0))))</f>
        <v>0</v>
      </c>
      <c r="O220" s="233">
        <f>IF(O$4=$G220+$B220,SUMIFS(INDEX('ABP REC Calc'!$G$75:$AB$138,,MATCH($I220,'ABP REC Calc'!$G$74:$AB$74,0)),'ABP REC Calc'!$C$75:$C$138,'ABP REC Spend'!$E220,'ABP REC Calc'!$B$75:$B$138,'ABP REC Spend'!$F220)*$D220,
IF(AND(N220&gt;0,(O$4-$G220)=(1+$B220)),((N220/$D220)-N220)/$C220,
(IF(AND((O$4-$G220)&lt;(7+$B220),(O$4-$G220)&gt;1),N220,0))))</f>
        <v>0</v>
      </c>
      <c r="P220" s="233">
        <f>IF(P$4=$G220+$B220,SUMIFS(INDEX('ABP REC Calc'!$G$75:$AB$138,,MATCH($I220,'ABP REC Calc'!$G$74:$AB$74,0)),'ABP REC Calc'!$C$75:$C$138,'ABP REC Spend'!$E220,'ABP REC Calc'!$B$75:$B$138,'ABP REC Spend'!$F220)*$D220,
IF(AND(O220&gt;0,(P$4-$G220)=(1+$B220)),((O220/$D220)-O220)/$C220,
(IF(AND((P$4-$G220)&lt;(7+$B220),(P$4-$G220)&gt;1),O220,0))))</f>
        <v>0</v>
      </c>
      <c r="Q220" s="233">
        <f>IF(Q$4=$G220+$B220,SUMIFS(INDEX('ABP REC Calc'!$G$75:$AB$138,,MATCH($I220,'ABP REC Calc'!$G$74:$AB$74,0)),'ABP REC Calc'!$C$75:$C$138,'ABP REC Spend'!$E220,'ABP REC Calc'!$B$75:$B$138,'ABP REC Spend'!$F220)*$D220,
IF(AND(P220&gt;0,(Q$4-$G220)=(1+$B220)),((P220/$D220)-P220)/$C220,
(IF(AND((Q$4-$G220)&lt;(7+$B220),(Q$4-$G220)&gt;1),P220,0))))</f>
        <v>0</v>
      </c>
      <c r="R220" s="233">
        <f>IF(R$4=$G220+$B220,SUMIFS(INDEX('ABP REC Calc'!$G$75:$AB$138,,MATCH($I220,'ABP REC Calc'!$G$74:$AB$74,0)),'ABP REC Calc'!$C$75:$C$138,'ABP REC Spend'!$E220,'ABP REC Calc'!$B$75:$B$138,'ABP REC Spend'!$F220)*$D220,
IF(AND(Q220&gt;0,(R$4-$G220)=(1+$B220)),((Q220/$D220)-Q220)/$C220,
(IF(AND((R$4-$G220)&lt;(7+$B220),(R$4-$G220)&gt;1),Q220,0))))</f>
        <v>0</v>
      </c>
      <c r="S220" s="233">
        <f>IF(S$4=$G220+$B220,SUMIFS(INDEX('ABP REC Calc'!$G$75:$AB$138,,MATCH($I220,'ABP REC Calc'!$G$74:$AB$74,0)),'ABP REC Calc'!$C$75:$C$138,'ABP REC Spend'!$E220,'ABP REC Calc'!$B$75:$B$138,'ABP REC Spend'!$F220)*$D220,
IF(AND(R220&gt;0,(S$4-$G220)=(1+$B220)),((R220/$D220)-R220)/$C220,
(IF(AND((S$4-$G220)&lt;(7+$B220),(S$4-$G220)&gt;1),R220,0))))</f>
        <v>0</v>
      </c>
      <c r="T220" s="233">
        <f>IF(T$4=$G220+$B220,SUMIFS(INDEX('ABP REC Calc'!$G$75:$AB$138,,MATCH($I220,'ABP REC Calc'!$G$74:$AB$74,0)),'ABP REC Calc'!$C$75:$C$138,'ABP REC Spend'!$E220,'ABP REC Calc'!$B$75:$B$138,'ABP REC Spend'!$F220)*$D220,
IF(AND(S220&gt;0,(T$4-$G220)=(1+$B220)),((S220/$D220)-S220)/$C220,
(IF(AND((T$4-$G220)&lt;(7+$B220),(T$4-$G220)&gt;1),S220,0))))</f>
        <v>0</v>
      </c>
      <c r="U220" s="233">
        <f>IF(U$4=$G220+$B220,SUMIFS(INDEX('ABP REC Calc'!$G$75:$AB$138,,MATCH($I220,'ABP REC Calc'!$G$74:$AB$74,0)),'ABP REC Calc'!$C$75:$C$138,'ABP REC Spend'!$E220,'ABP REC Calc'!$B$75:$B$138,'ABP REC Spend'!$F220)*$D220,
IF(AND(T220&gt;0,(U$4-$G220)=(1+$B220)),((T220/$D220)-T220)/$C220,
(IF(AND((U$4-$G220)&lt;(7+$B220),(U$4-$G220)&gt;1),T220,0))))</f>
        <v>0</v>
      </c>
      <c r="V220" s="233">
        <f>IF(V$4=$G220+$B220,SUMIFS(INDEX('ABP REC Calc'!$G$75:$AB$138,,MATCH($I220,'ABP REC Calc'!$G$74:$AB$74,0)),'ABP REC Calc'!$C$75:$C$138,'ABP REC Spend'!$E220,'ABP REC Calc'!$B$75:$B$138,'ABP REC Spend'!$F220)*$D220,
IF(AND(U220&gt;0,(V$4-$G220)=(1+$B220)),((U220/$D220)-U220)/$C220,
(IF(AND((V$4-$G220)&lt;(7+$B220),(V$4-$G220)&gt;1),U220,0))))</f>
        <v>0</v>
      </c>
      <c r="W220" s="233">
        <f>IF(W$4=$G220+$B220,SUMIFS(INDEX('ABP REC Calc'!$G$75:$AB$138,,MATCH($I220,'ABP REC Calc'!$G$74:$AB$74,0)),'ABP REC Calc'!$C$75:$C$138,'ABP REC Spend'!$E220,'ABP REC Calc'!$B$75:$B$138,'ABP REC Spend'!$F220)*$D220,
IF(AND(V220&gt;0,(W$4-$G220)=(1+$B220)),((V220/$D220)-V220)/$C220,
(IF(AND((W$4-$G220)&lt;(7+$B220),(W$4-$G220)&gt;1),V220,0))))</f>
        <v>22364950.674428921</v>
      </c>
      <c r="X220" s="233">
        <f>IF(X$4=$G220+$B220,SUMIFS(INDEX('ABP REC Calc'!$G$75:$AB$138,,MATCH($I220,'ABP REC Calc'!$G$74:$AB$74,0)),'ABP REC Calc'!$C$75:$C$138,'ABP REC Spend'!$E220,'ABP REC Calc'!$B$75:$B$138,'ABP REC Spend'!$F220)*$D220,
IF(AND(W220&gt;0,(X$4-$G220)=(1+$B220)),((W220/$D220)-W220)/$C220,
(IF(AND((X$4-$G220)&lt;(7+$B220),(X$4-$G220)&gt;1),W220,0))))</f>
        <v>21122453.414738424</v>
      </c>
      <c r="Y220" s="233">
        <f>IF(Y$4=$G220+$B220,SUMIFS(INDEX('ABP REC Calc'!$G$75:$AB$138,,MATCH($I220,'ABP REC Calc'!$G$74:$AB$74,0)),'ABP REC Calc'!$C$75:$C$138,'ABP REC Spend'!$E220,'ABP REC Calc'!$B$75:$B$138,'ABP REC Spend'!$F220)*$D220,
IF(AND(X220&gt;0,(Y$4-$G220)=(1+$B220)),((X220/$D220)-X220)/$C220,
(IF(AND((Y$4-$G220)&lt;(7+$B220),(Y$4-$G220)&gt;1),X220,0))))</f>
        <v>21122453.414738424</v>
      </c>
      <c r="Z220" s="233">
        <f>IF(Z$4=$G220+$B220,SUMIFS(INDEX('ABP REC Calc'!$G$75:$AB$138,,MATCH($I220,'ABP REC Calc'!$G$74:$AB$74,0)),'ABP REC Calc'!$C$75:$C$138,'ABP REC Spend'!$E220,'ABP REC Calc'!$B$75:$B$138,'ABP REC Spend'!$F220)*$D220,
IF(AND(Y220&gt;0,(Z$4-$G220)=(1+$B220)),((Y220/$D220)-Y220)/$C220,
(IF(AND((Z$4-$G220)&lt;(7+$B220),(Z$4-$G220)&gt;1),Y220,0))))</f>
        <v>21122453.414738424</v>
      </c>
      <c r="AA220" s="233">
        <f>IF(AA$4=$G220+$B220,SUMIFS(INDEX('ABP REC Calc'!$G$75:$AB$138,,MATCH($I220,'ABP REC Calc'!$G$74:$AB$74,0)),'ABP REC Calc'!$C$75:$C$138,'ABP REC Spend'!$E220,'ABP REC Calc'!$B$75:$B$138,'ABP REC Spend'!$F220)*$D220,
IF(AND(Z220&gt;0,(AA$4-$G220)=(1+$B220)),((Z220/$D220)-Z220)/$C220,
(IF(AND((AA$4-$G220)&lt;(7+$B220),(AA$4-$G220)&gt;1),Z220,0))))</f>
        <v>21122453.414738424</v>
      </c>
      <c r="AB220" s="233">
        <f>IF(AB$4=$G220+$B220,SUMIFS(INDEX('ABP REC Calc'!$G$75:$AB$138,,MATCH($I220,'ABP REC Calc'!$G$74:$AB$74,0)),'ABP REC Calc'!$C$75:$C$138,'ABP REC Spend'!$E220,'ABP REC Calc'!$B$75:$B$138,'ABP REC Spend'!$F220)*$D220,
IF(AND(AA220&gt;0,(AB$4-$G220)=(1+$B220)),((AA220/$D220)-AA220)/$C220,
(IF(AND((AB$4-$G220)&lt;(7+$B220),(AB$4-$G220)&gt;1),AA220,0))))</f>
        <v>21122453.414738424</v>
      </c>
      <c r="AC220" s="233">
        <f>IF(AC$4=$G220+$B220,SUMIFS(INDEX('ABP REC Calc'!$G$75:$AB$138,,MATCH($I220,'ABP REC Calc'!$G$74:$AB$74,0)),'ABP REC Calc'!$C$75:$C$138,'ABP REC Spend'!$E220,'ABP REC Calc'!$B$75:$B$138,'ABP REC Spend'!$F220)*$D220,
IF(AND(AB220&gt;0,(AC$4-$G220)=(1+$B220)),((AB220/$D220)-AB220)/$C220,
(IF(AND((AC$4-$G220)&lt;(7+$B220),(AC$4-$G220)&gt;1),AB220,0))))</f>
        <v>21122453.414738424</v>
      </c>
      <c r="AD220" s="233">
        <f>IF(AD$4=$G220+$B220,SUMIFS(INDEX('ABP REC Calc'!$G$75:$AB$138,,MATCH($I220,'ABP REC Calc'!$G$74:$AB$74,0)),'ABP REC Calc'!$C$75:$C$138,'ABP REC Spend'!$E220,'ABP REC Calc'!$B$75:$B$138,'ABP REC Spend'!$F220)*$D220,
IF(AND(AC220&gt;0,(AD$4-$G220)=(1+$B220)),((AC220/$D220)-AC220)/$C220,
(IF(AND((AD$4-$G220)&lt;(7+$B220),(AD$4-$G220)&gt;1),AC220,0))))</f>
        <v>0</v>
      </c>
      <c r="AE220" s="233">
        <f>IF(AE$4=$G220+$B220,SUMIFS(INDEX('ABP REC Calc'!$G$75:$AB$138,,MATCH($I220,'ABP REC Calc'!$G$74:$AB$74,0)),'ABP REC Calc'!$C$75:$C$138,'ABP REC Spend'!$E220,'ABP REC Calc'!$B$75:$B$138,'ABP REC Spend'!$F220)*$D220,
IF(AND(AD220&gt;0,(AE$4-$G220)=(1+$B220)),((AD220/$D220)-AD220)/$C220,
(IF(AND((AE$4-$G220)&lt;(7+$B220),(AE$4-$G220)&gt;1),AD220,0))))</f>
        <v>0</v>
      </c>
      <c r="AF220" s="233">
        <f>IF(AF$4=$G220+$B220,SUMIFS(INDEX('ABP REC Calc'!$G$75:$AB$138,,MATCH($I220,'ABP REC Calc'!$G$74:$AB$74,0)),'ABP REC Calc'!$C$75:$C$138,'ABP REC Spend'!$E220,'ABP REC Calc'!$B$75:$B$138,'ABP REC Spend'!$F220)*$D220,
IF(AND(AE220&gt;0,(AF$4-$G220)=(1+$B220)),((AE220/$D220)-AE220)/$C220,
(IF(AND((AF$4-$G220)&lt;(7+$B220),(AF$4-$G220)&gt;1),AE220,0))))</f>
        <v>0</v>
      </c>
      <c r="AG220" s="233">
        <f>IF(AG$4=$G220+$B220,SUMIFS(INDEX('ABP REC Calc'!$G$75:$AB$138,,MATCH($I220,'ABP REC Calc'!$G$74:$AB$74,0)),'ABP REC Calc'!$C$75:$C$138,'ABP REC Spend'!$E220,'ABP REC Calc'!$B$75:$B$138,'ABP REC Spend'!$F220)*$D220,
IF(AND(AF220&gt;0,(AG$4-$G220)=(1+$B220)),((AF220/$D220)-AF220)/$C220,
(IF(AND((AG$4-$G220)&lt;(7+$B220),(AG$4-$G220)&gt;1),AF220,0))))</f>
        <v>0</v>
      </c>
      <c r="AH220" s="233">
        <f>IF(AH$4=$G220+$B220,SUMIFS(INDEX('ABP REC Calc'!$G$75:$AB$138,,MATCH($I220,'ABP REC Calc'!$G$74:$AB$74,0)),'ABP REC Calc'!$C$75:$C$138,'ABP REC Spend'!$E220,'ABP REC Calc'!$B$75:$B$138,'ABP REC Spend'!$F220)*$D220,
IF(AND(AG220&gt;0,(AH$4-$G220)=(1+$B220)),((AG220/$D220)-AG220)/$C220,
(IF(AND((AH$4-$G220)&lt;(7+$B220),(AH$4-$G220)&gt;1),AG220,0))))</f>
        <v>0</v>
      </c>
    </row>
    <row r="221" spans="2:34" ht="14.75" customHeight="1" x14ac:dyDescent="0.25">
      <c r="B221" s="332" cm="1">
        <f t="array" ref="B221">INDEX(Inputs_ByYear!$D$78:$D$83, MATCH('ABP REC Spend'!$E221, Inputs_ByYear!$B$78:$B$83,0),)</f>
        <v>1</v>
      </c>
      <c r="C221" s="332" cm="1">
        <f t="array" ref="C221">INDEX(Inputs_ByYear!$D$60:$D$65, MATCH('ABP REC Spend'!$E221,Inputs_ByYear!$B$60:$B$65,0),)</f>
        <v>6</v>
      </c>
      <c r="D221" s="332" cm="1">
        <f t="array" ref="D221">INDEX(Inputs_ByYear!$D$69:$D$74, MATCH('ABP REC Spend'!$E221, Inputs_ByYear!$B$69:$B$74,0),)</f>
        <v>0.15</v>
      </c>
      <c r="E221" s="222" t="s">
        <v>237</v>
      </c>
      <c r="F221" s="219" t="s">
        <v>259</v>
      </c>
      <c r="G221" s="219">
        <f t="shared" si="10"/>
        <v>2037</v>
      </c>
      <c r="H221" s="219"/>
      <c r="I221" s="227" t="s">
        <v>35</v>
      </c>
      <c r="J221" s="234">
        <v>0</v>
      </c>
      <c r="K221" s="233">
        <f>IF(K$4=$G221+$B221,SUMIFS(INDEX('ABP REC Calc'!$G$75:$AB$138,,MATCH($I221,'ABP REC Calc'!$G$74:$AB$74,0)),'ABP REC Calc'!$C$75:$C$138,'ABP REC Spend'!$E221,'ABP REC Calc'!$B$75:$B$138,'ABP REC Spend'!$F221)*$D221,
IF(AND(J221&gt;0,(K$4-$G221)=(1+$B221)),((J221/$D221)-J221)/$C221,
(IF(AND((K$4-$G221)&lt;(7+$B221),(K$4-$G221)&gt;1),J221,0))))</f>
        <v>0</v>
      </c>
      <c r="L221" s="233">
        <f>IF(L$4=$G221+$B221,SUMIFS(INDEX('ABP REC Calc'!$G$75:$AB$138,,MATCH($I221,'ABP REC Calc'!$G$74:$AB$74,0)),'ABP REC Calc'!$C$75:$C$138,'ABP REC Spend'!$E221,'ABP REC Calc'!$B$75:$B$138,'ABP REC Spend'!$F221)*$D221,
IF(AND(K221&gt;0,(L$4-$G221)=(1+$B221)),((K221/$D221)-K221)/$C221,
(IF(AND((L$4-$G221)&lt;(7+$B221),(L$4-$G221)&gt;1),K221,0))))</f>
        <v>0</v>
      </c>
      <c r="M221" s="233">
        <f>IF(M$4=$G221+$B221,SUMIFS(INDEX('ABP REC Calc'!$G$75:$AB$138,,MATCH($I221,'ABP REC Calc'!$G$74:$AB$74,0)),'ABP REC Calc'!$C$75:$C$138,'ABP REC Spend'!$E221,'ABP REC Calc'!$B$75:$B$138,'ABP REC Spend'!$F221)*$D221,
IF(AND(L221&gt;0,(M$4-$G221)=(1+$B221)),((L221/$D221)-L221)/$C221,
(IF(AND((M$4-$G221)&lt;(7+$B221),(M$4-$G221)&gt;1),L221,0))))</f>
        <v>0</v>
      </c>
      <c r="N221" s="233">
        <f>IF(N$4=$G221+$B221,SUMIFS(INDEX('ABP REC Calc'!$G$75:$AB$138,,MATCH($I221,'ABP REC Calc'!$G$74:$AB$74,0)),'ABP REC Calc'!$C$75:$C$138,'ABP REC Spend'!$E221,'ABP REC Calc'!$B$75:$B$138,'ABP REC Spend'!$F221)*$D221,
IF(AND(M221&gt;0,(N$4-$G221)=(1+$B221)),((M221/$D221)-M221)/$C221,
(IF(AND((N$4-$G221)&lt;(7+$B221),(N$4-$G221)&gt;1),M221,0))))</f>
        <v>0</v>
      </c>
      <c r="O221" s="233">
        <f>IF(O$4=$G221+$B221,SUMIFS(INDEX('ABP REC Calc'!$G$75:$AB$138,,MATCH($I221,'ABP REC Calc'!$G$74:$AB$74,0)),'ABP REC Calc'!$C$75:$C$138,'ABP REC Spend'!$E221,'ABP REC Calc'!$B$75:$B$138,'ABP REC Spend'!$F221)*$D221,
IF(AND(N221&gt;0,(O$4-$G221)=(1+$B221)),((N221/$D221)-N221)/$C221,
(IF(AND((O$4-$G221)&lt;(7+$B221),(O$4-$G221)&gt;1),N221,0))))</f>
        <v>0</v>
      </c>
      <c r="P221" s="233">
        <f>IF(P$4=$G221+$B221,SUMIFS(INDEX('ABP REC Calc'!$G$75:$AB$138,,MATCH($I221,'ABP REC Calc'!$G$74:$AB$74,0)),'ABP REC Calc'!$C$75:$C$138,'ABP REC Spend'!$E221,'ABP REC Calc'!$B$75:$B$138,'ABP REC Spend'!$F221)*$D221,
IF(AND(O221&gt;0,(P$4-$G221)=(1+$B221)),((O221/$D221)-O221)/$C221,
(IF(AND((P$4-$G221)&lt;(7+$B221),(P$4-$G221)&gt;1),O221,0))))</f>
        <v>0</v>
      </c>
      <c r="Q221" s="233">
        <f>IF(Q$4=$G221+$B221,SUMIFS(INDEX('ABP REC Calc'!$G$75:$AB$138,,MATCH($I221,'ABP REC Calc'!$G$74:$AB$74,0)),'ABP REC Calc'!$C$75:$C$138,'ABP REC Spend'!$E221,'ABP REC Calc'!$B$75:$B$138,'ABP REC Spend'!$F221)*$D221,
IF(AND(P221&gt;0,(Q$4-$G221)=(1+$B221)),((P221/$D221)-P221)/$C221,
(IF(AND((Q$4-$G221)&lt;(7+$B221),(Q$4-$G221)&gt;1),P221,0))))</f>
        <v>0</v>
      </c>
      <c r="R221" s="233">
        <f>IF(R$4=$G221+$B221,SUMIFS(INDEX('ABP REC Calc'!$G$75:$AB$138,,MATCH($I221,'ABP REC Calc'!$G$74:$AB$74,0)),'ABP REC Calc'!$C$75:$C$138,'ABP REC Spend'!$E221,'ABP REC Calc'!$B$75:$B$138,'ABP REC Spend'!$F221)*$D221,
IF(AND(Q221&gt;0,(R$4-$G221)=(1+$B221)),((Q221/$D221)-Q221)/$C221,
(IF(AND((R$4-$G221)&lt;(7+$B221),(R$4-$G221)&gt;1),Q221,0))))</f>
        <v>0</v>
      </c>
      <c r="S221" s="233">
        <f>IF(S$4=$G221+$B221,SUMIFS(INDEX('ABP REC Calc'!$G$75:$AB$138,,MATCH($I221,'ABP REC Calc'!$G$74:$AB$74,0)),'ABP REC Calc'!$C$75:$C$138,'ABP REC Spend'!$E221,'ABP REC Calc'!$B$75:$B$138,'ABP REC Spend'!$F221)*$D221,
IF(AND(R221&gt;0,(S$4-$G221)=(1+$B221)),((R221/$D221)-R221)/$C221,
(IF(AND((S$4-$G221)&lt;(7+$B221),(S$4-$G221)&gt;1),R221,0))))</f>
        <v>0</v>
      </c>
      <c r="T221" s="233">
        <f>IF(T$4=$G221+$B221,SUMIFS(INDEX('ABP REC Calc'!$G$75:$AB$138,,MATCH($I221,'ABP REC Calc'!$G$74:$AB$74,0)),'ABP REC Calc'!$C$75:$C$138,'ABP REC Spend'!$E221,'ABP REC Calc'!$B$75:$B$138,'ABP REC Spend'!$F221)*$D221,
IF(AND(S221&gt;0,(T$4-$G221)=(1+$B221)),((S221/$D221)-S221)/$C221,
(IF(AND((T$4-$G221)&lt;(7+$B221),(T$4-$G221)&gt;1),S221,0))))</f>
        <v>0</v>
      </c>
      <c r="U221" s="233">
        <f>IF(U$4=$G221+$B221,SUMIFS(INDEX('ABP REC Calc'!$G$75:$AB$138,,MATCH($I221,'ABP REC Calc'!$G$74:$AB$74,0)),'ABP REC Calc'!$C$75:$C$138,'ABP REC Spend'!$E221,'ABP REC Calc'!$B$75:$B$138,'ABP REC Spend'!$F221)*$D221,
IF(AND(T221&gt;0,(U$4-$G221)=(1+$B221)),((T221/$D221)-T221)/$C221,
(IF(AND((U$4-$G221)&lt;(7+$B221),(U$4-$G221)&gt;1),T221,0))))</f>
        <v>0</v>
      </c>
      <c r="V221" s="233">
        <f>IF(V$4=$G221+$B221,SUMIFS(INDEX('ABP REC Calc'!$G$75:$AB$138,,MATCH($I221,'ABP REC Calc'!$G$74:$AB$74,0)),'ABP REC Calc'!$C$75:$C$138,'ABP REC Spend'!$E221,'ABP REC Calc'!$B$75:$B$138,'ABP REC Spend'!$F221)*$D221,
IF(AND(U221&gt;0,(V$4-$G221)=(1+$B221)),((U221/$D221)-U221)/$C221,
(IF(AND((V$4-$G221)&lt;(7+$B221),(V$4-$G221)&gt;1),U221,0))))</f>
        <v>0</v>
      </c>
      <c r="W221" s="233">
        <f>IF(W$4=$G221+$B221,SUMIFS(INDEX('ABP REC Calc'!$G$75:$AB$138,,MATCH($I221,'ABP REC Calc'!$G$74:$AB$74,0)),'ABP REC Calc'!$C$75:$C$138,'ABP REC Spend'!$E221,'ABP REC Calc'!$B$75:$B$138,'ABP REC Spend'!$F221)*$D221,
IF(AND(V221&gt;0,(W$4-$G221)=(1+$B221)),((V221/$D221)-V221)/$C221,
(IF(AND((W$4-$G221)&lt;(7+$B221),(W$4-$G221)&gt;1),V221,0))))</f>
        <v>0</v>
      </c>
      <c r="X221" s="233">
        <f>IF(X$4=$G221+$B221,SUMIFS(INDEX('ABP REC Calc'!$G$75:$AB$138,,MATCH($I221,'ABP REC Calc'!$G$74:$AB$74,0)),'ABP REC Calc'!$C$75:$C$138,'ABP REC Spend'!$E221,'ABP REC Calc'!$B$75:$B$138,'ABP REC Spend'!$F221)*$D221,
IF(AND(W221&gt;0,(X$4-$G221)=(1+$B221)),((W221/$D221)-W221)/$C221,
(IF(AND((X$4-$G221)&lt;(7+$B221),(X$4-$G221)&gt;1),W221,0))))</f>
        <v>22141301.167684626</v>
      </c>
      <c r="Y221" s="233">
        <f>IF(Y$4=$G221+$B221,SUMIFS(INDEX('ABP REC Calc'!$G$75:$AB$138,,MATCH($I221,'ABP REC Calc'!$G$74:$AB$74,0)),'ABP REC Calc'!$C$75:$C$138,'ABP REC Spend'!$E221,'ABP REC Calc'!$B$75:$B$138,'ABP REC Spend'!$F221)*$D221,
IF(AND(X221&gt;0,(Y$4-$G221)=(1+$B221)),((X221/$D221)-X221)/$C221,
(IF(AND((Y$4-$G221)&lt;(7+$B221),(Y$4-$G221)&gt;1),X221,0))))</f>
        <v>20911228.880591039</v>
      </c>
      <c r="Z221" s="233">
        <f>IF(Z$4=$G221+$B221,SUMIFS(INDEX('ABP REC Calc'!$G$75:$AB$138,,MATCH($I221,'ABP REC Calc'!$G$74:$AB$74,0)),'ABP REC Calc'!$C$75:$C$138,'ABP REC Spend'!$E221,'ABP REC Calc'!$B$75:$B$138,'ABP REC Spend'!$F221)*$D221,
IF(AND(Y221&gt;0,(Z$4-$G221)=(1+$B221)),((Y221/$D221)-Y221)/$C221,
(IF(AND((Z$4-$G221)&lt;(7+$B221),(Z$4-$G221)&gt;1),Y221,0))))</f>
        <v>20911228.880591039</v>
      </c>
      <c r="AA221" s="233">
        <f>IF(AA$4=$G221+$B221,SUMIFS(INDEX('ABP REC Calc'!$G$75:$AB$138,,MATCH($I221,'ABP REC Calc'!$G$74:$AB$74,0)),'ABP REC Calc'!$C$75:$C$138,'ABP REC Spend'!$E221,'ABP REC Calc'!$B$75:$B$138,'ABP REC Spend'!$F221)*$D221,
IF(AND(Z221&gt;0,(AA$4-$G221)=(1+$B221)),((Z221/$D221)-Z221)/$C221,
(IF(AND((AA$4-$G221)&lt;(7+$B221),(AA$4-$G221)&gt;1),Z221,0))))</f>
        <v>20911228.880591039</v>
      </c>
      <c r="AB221" s="233">
        <f>IF(AB$4=$G221+$B221,SUMIFS(INDEX('ABP REC Calc'!$G$75:$AB$138,,MATCH($I221,'ABP REC Calc'!$G$74:$AB$74,0)),'ABP REC Calc'!$C$75:$C$138,'ABP REC Spend'!$E221,'ABP REC Calc'!$B$75:$B$138,'ABP REC Spend'!$F221)*$D221,
IF(AND(AA221&gt;0,(AB$4-$G221)=(1+$B221)),((AA221/$D221)-AA221)/$C221,
(IF(AND((AB$4-$G221)&lt;(7+$B221),(AB$4-$G221)&gt;1),AA221,0))))</f>
        <v>20911228.880591039</v>
      </c>
      <c r="AC221" s="233">
        <f>IF(AC$4=$G221+$B221,SUMIFS(INDEX('ABP REC Calc'!$G$75:$AB$138,,MATCH($I221,'ABP REC Calc'!$G$74:$AB$74,0)),'ABP REC Calc'!$C$75:$C$138,'ABP REC Spend'!$E221,'ABP REC Calc'!$B$75:$B$138,'ABP REC Spend'!$F221)*$D221,
IF(AND(AB221&gt;0,(AC$4-$G221)=(1+$B221)),((AB221/$D221)-AB221)/$C221,
(IF(AND((AC$4-$G221)&lt;(7+$B221),(AC$4-$G221)&gt;1),AB221,0))))</f>
        <v>20911228.880591039</v>
      </c>
      <c r="AD221" s="233">
        <f>IF(AD$4=$G221+$B221,SUMIFS(INDEX('ABP REC Calc'!$G$75:$AB$138,,MATCH($I221,'ABP REC Calc'!$G$74:$AB$74,0)),'ABP REC Calc'!$C$75:$C$138,'ABP REC Spend'!$E221,'ABP REC Calc'!$B$75:$B$138,'ABP REC Spend'!$F221)*$D221,
IF(AND(AC221&gt;0,(AD$4-$G221)=(1+$B221)),((AC221/$D221)-AC221)/$C221,
(IF(AND((AD$4-$G221)&lt;(7+$B221),(AD$4-$G221)&gt;1),AC221,0))))</f>
        <v>20911228.880591039</v>
      </c>
      <c r="AE221" s="233">
        <f>IF(AE$4=$G221+$B221,SUMIFS(INDEX('ABP REC Calc'!$G$75:$AB$138,,MATCH($I221,'ABP REC Calc'!$G$74:$AB$74,0)),'ABP REC Calc'!$C$75:$C$138,'ABP REC Spend'!$E221,'ABP REC Calc'!$B$75:$B$138,'ABP REC Spend'!$F221)*$D221,
IF(AND(AD221&gt;0,(AE$4-$G221)=(1+$B221)),((AD221/$D221)-AD221)/$C221,
(IF(AND((AE$4-$G221)&lt;(7+$B221),(AE$4-$G221)&gt;1),AD221,0))))</f>
        <v>0</v>
      </c>
      <c r="AF221" s="233">
        <f>IF(AF$4=$G221+$B221,SUMIFS(INDEX('ABP REC Calc'!$G$75:$AB$138,,MATCH($I221,'ABP REC Calc'!$G$74:$AB$74,0)),'ABP REC Calc'!$C$75:$C$138,'ABP REC Spend'!$E221,'ABP REC Calc'!$B$75:$B$138,'ABP REC Spend'!$F221)*$D221,
IF(AND(AE221&gt;0,(AF$4-$G221)=(1+$B221)),((AE221/$D221)-AE221)/$C221,
(IF(AND((AF$4-$G221)&lt;(7+$B221),(AF$4-$G221)&gt;1),AE221,0))))</f>
        <v>0</v>
      </c>
      <c r="AG221" s="233">
        <f>IF(AG$4=$G221+$B221,SUMIFS(INDEX('ABP REC Calc'!$G$75:$AB$138,,MATCH($I221,'ABP REC Calc'!$G$74:$AB$74,0)),'ABP REC Calc'!$C$75:$C$138,'ABP REC Spend'!$E221,'ABP REC Calc'!$B$75:$B$138,'ABP REC Spend'!$F221)*$D221,
IF(AND(AF221&gt;0,(AG$4-$G221)=(1+$B221)),((AF221/$D221)-AF221)/$C221,
(IF(AND((AG$4-$G221)&lt;(7+$B221),(AG$4-$G221)&gt;1),AF221,0))))</f>
        <v>0</v>
      </c>
      <c r="AH221" s="233">
        <f>IF(AH$4=$G221+$B221,SUMIFS(INDEX('ABP REC Calc'!$G$75:$AB$138,,MATCH($I221,'ABP REC Calc'!$G$74:$AB$74,0)),'ABP REC Calc'!$C$75:$C$138,'ABP REC Spend'!$E221,'ABP REC Calc'!$B$75:$B$138,'ABP REC Spend'!$F221)*$D221,
IF(AND(AG221&gt;0,(AH$4-$G221)=(1+$B221)),((AG221/$D221)-AG221)/$C221,
(IF(AND((AH$4-$G221)&lt;(7+$B221),(AH$4-$G221)&gt;1),AG221,0))))</f>
        <v>0</v>
      </c>
    </row>
    <row r="222" spans="2:34" ht="14.75" customHeight="1" x14ac:dyDescent="0.25">
      <c r="B222" s="332" cm="1">
        <f t="array" ref="B222">INDEX(Inputs_ByYear!$D$78:$D$83, MATCH('ABP REC Spend'!$E222, Inputs_ByYear!$B$78:$B$83,0),)</f>
        <v>1</v>
      </c>
      <c r="C222" s="332" cm="1">
        <f t="array" ref="C222">INDEX(Inputs_ByYear!$D$60:$D$65, MATCH('ABP REC Spend'!$E222,Inputs_ByYear!$B$60:$B$65,0),)</f>
        <v>6</v>
      </c>
      <c r="D222" s="332" cm="1">
        <f t="array" ref="D222">INDEX(Inputs_ByYear!$D$69:$D$74, MATCH('ABP REC Spend'!$E222, Inputs_ByYear!$B$69:$B$74,0),)</f>
        <v>0.15</v>
      </c>
      <c r="E222" s="222" t="s">
        <v>237</v>
      </c>
      <c r="F222" s="219" t="s">
        <v>259</v>
      </c>
      <c r="G222" s="219">
        <f t="shared" si="10"/>
        <v>2038</v>
      </c>
      <c r="H222" s="219"/>
      <c r="I222" s="227" t="s">
        <v>36</v>
      </c>
      <c r="J222" s="234">
        <v>0</v>
      </c>
      <c r="K222" s="233">
        <f>IF(K$4=$G222+$B222,SUMIFS(INDEX('ABP REC Calc'!$G$75:$AB$138,,MATCH($I222,'ABP REC Calc'!$G$74:$AB$74,0)),'ABP REC Calc'!$C$75:$C$138,'ABP REC Spend'!$E222,'ABP REC Calc'!$B$75:$B$138,'ABP REC Spend'!$F222)*$D222,
IF(AND(J222&gt;0,(K$4-$G222)=(1+$B222)),((J222/$D222)-J222)/$C222,
(IF(AND((K$4-$G222)&lt;(7+$B222),(K$4-$G222)&gt;1),J222,0))))</f>
        <v>0</v>
      </c>
      <c r="L222" s="233">
        <f>IF(L$4=$G222+$B222,SUMIFS(INDEX('ABP REC Calc'!$G$75:$AB$138,,MATCH($I222,'ABP REC Calc'!$G$74:$AB$74,0)),'ABP REC Calc'!$C$75:$C$138,'ABP REC Spend'!$E222,'ABP REC Calc'!$B$75:$B$138,'ABP REC Spend'!$F222)*$D222,
IF(AND(K222&gt;0,(L$4-$G222)=(1+$B222)),((K222/$D222)-K222)/$C222,
(IF(AND((L$4-$G222)&lt;(7+$B222),(L$4-$G222)&gt;1),K222,0))))</f>
        <v>0</v>
      </c>
      <c r="M222" s="233">
        <f>IF(M$4=$G222+$B222,SUMIFS(INDEX('ABP REC Calc'!$G$75:$AB$138,,MATCH($I222,'ABP REC Calc'!$G$74:$AB$74,0)),'ABP REC Calc'!$C$75:$C$138,'ABP REC Spend'!$E222,'ABP REC Calc'!$B$75:$B$138,'ABP REC Spend'!$F222)*$D222,
IF(AND(L222&gt;0,(M$4-$G222)=(1+$B222)),((L222/$D222)-L222)/$C222,
(IF(AND((M$4-$G222)&lt;(7+$B222),(M$4-$G222)&gt;1),L222,0))))</f>
        <v>0</v>
      </c>
      <c r="N222" s="233">
        <f>IF(N$4=$G222+$B222,SUMIFS(INDEX('ABP REC Calc'!$G$75:$AB$138,,MATCH($I222,'ABP REC Calc'!$G$74:$AB$74,0)),'ABP REC Calc'!$C$75:$C$138,'ABP REC Spend'!$E222,'ABP REC Calc'!$B$75:$B$138,'ABP REC Spend'!$F222)*$D222,
IF(AND(M222&gt;0,(N$4-$G222)=(1+$B222)),((M222/$D222)-M222)/$C222,
(IF(AND((N$4-$G222)&lt;(7+$B222),(N$4-$G222)&gt;1),M222,0))))</f>
        <v>0</v>
      </c>
      <c r="O222" s="233">
        <f>IF(O$4=$G222+$B222,SUMIFS(INDEX('ABP REC Calc'!$G$75:$AB$138,,MATCH($I222,'ABP REC Calc'!$G$74:$AB$74,0)),'ABP REC Calc'!$C$75:$C$138,'ABP REC Spend'!$E222,'ABP REC Calc'!$B$75:$B$138,'ABP REC Spend'!$F222)*$D222,
IF(AND(N222&gt;0,(O$4-$G222)=(1+$B222)),((N222/$D222)-N222)/$C222,
(IF(AND((O$4-$G222)&lt;(7+$B222),(O$4-$G222)&gt;1),N222,0))))</f>
        <v>0</v>
      </c>
      <c r="P222" s="233">
        <f>IF(P$4=$G222+$B222,SUMIFS(INDEX('ABP REC Calc'!$G$75:$AB$138,,MATCH($I222,'ABP REC Calc'!$G$74:$AB$74,0)),'ABP REC Calc'!$C$75:$C$138,'ABP REC Spend'!$E222,'ABP REC Calc'!$B$75:$B$138,'ABP REC Spend'!$F222)*$D222,
IF(AND(O222&gt;0,(P$4-$G222)=(1+$B222)),((O222/$D222)-O222)/$C222,
(IF(AND((P$4-$G222)&lt;(7+$B222),(P$4-$G222)&gt;1),O222,0))))</f>
        <v>0</v>
      </c>
      <c r="Q222" s="233">
        <f>IF(Q$4=$G222+$B222,SUMIFS(INDEX('ABP REC Calc'!$G$75:$AB$138,,MATCH($I222,'ABP REC Calc'!$G$74:$AB$74,0)),'ABP REC Calc'!$C$75:$C$138,'ABP REC Spend'!$E222,'ABP REC Calc'!$B$75:$B$138,'ABP REC Spend'!$F222)*$D222,
IF(AND(P222&gt;0,(Q$4-$G222)=(1+$B222)),((P222/$D222)-P222)/$C222,
(IF(AND((Q$4-$G222)&lt;(7+$B222),(Q$4-$G222)&gt;1),P222,0))))</f>
        <v>0</v>
      </c>
      <c r="R222" s="233">
        <f>IF(R$4=$G222+$B222,SUMIFS(INDEX('ABP REC Calc'!$G$75:$AB$138,,MATCH($I222,'ABP REC Calc'!$G$74:$AB$74,0)),'ABP REC Calc'!$C$75:$C$138,'ABP REC Spend'!$E222,'ABP REC Calc'!$B$75:$B$138,'ABP REC Spend'!$F222)*$D222,
IF(AND(Q222&gt;0,(R$4-$G222)=(1+$B222)),((Q222/$D222)-Q222)/$C222,
(IF(AND((R$4-$G222)&lt;(7+$B222),(R$4-$G222)&gt;1),Q222,0))))</f>
        <v>0</v>
      </c>
      <c r="S222" s="233">
        <f>IF(S$4=$G222+$B222,SUMIFS(INDEX('ABP REC Calc'!$G$75:$AB$138,,MATCH($I222,'ABP REC Calc'!$G$74:$AB$74,0)),'ABP REC Calc'!$C$75:$C$138,'ABP REC Spend'!$E222,'ABP REC Calc'!$B$75:$B$138,'ABP REC Spend'!$F222)*$D222,
IF(AND(R222&gt;0,(S$4-$G222)=(1+$B222)),((R222/$D222)-R222)/$C222,
(IF(AND((S$4-$G222)&lt;(7+$B222),(S$4-$G222)&gt;1),R222,0))))</f>
        <v>0</v>
      </c>
      <c r="T222" s="233">
        <f>IF(T$4=$G222+$B222,SUMIFS(INDEX('ABP REC Calc'!$G$75:$AB$138,,MATCH($I222,'ABP REC Calc'!$G$74:$AB$74,0)),'ABP REC Calc'!$C$75:$C$138,'ABP REC Spend'!$E222,'ABP REC Calc'!$B$75:$B$138,'ABP REC Spend'!$F222)*$D222,
IF(AND(S222&gt;0,(T$4-$G222)=(1+$B222)),((S222/$D222)-S222)/$C222,
(IF(AND((T$4-$G222)&lt;(7+$B222),(T$4-$G222)&gt;1),S222,0))))</f>
        <v>0</v>
      </c>
      <c r="U222" s="233">
        <f>IF(U$4=$G222+$B222,SUMIFS(INDEX('ABP REC Calc'!$G$75:$AB$138,,MATCH($I222,'ABP REC Calc'!$G$74:$AB$74,0)),'ABP REC Calc'!$C$75:$C$138,'ABP REC Spend'!$E222,'ABP REC Calc'!$B$75:$B$138,'ABP REC Spend'!$F222)*$D222,
IF(AND(T222&gt;0,(U$4-$G222)=(1+$B222)),((T222/$D222)-T222)/$C222,
(IF(AND((U$4-$G222)&lt;(7+$B222),(U$4-$G222)&gt;1),T222,0))))</f>
        <v>0</v>
      </c>
      <c r="V222" s="233">
        <f>IF(V$4=$G222+$B222,SUMIFS(INDEX('ABP REC Calc'!$G$75:$AB$138,,MATCH($I222,'ABP REC Calc'!$G$74:$AB$74,0)),'ABP REC Calc'!$C$75:$C$138,'ABP REC Spend'!$E222,'ABP REC Calc'!$B$75:$B$138,'ABP REC Spend'!$F222)*$D222,
IF(AND(U222&gt;0,(V$4-$G222)=(1+$B222)),((U222/$D222)-U222)/$C222,
(IF(AND((V$4-$G222)&lt;(7+$B222),(V$4-$G222)&gt;1),U222,0))))</f>
        <v>0</v>
      </c>
      <c r="W222" s="233">
        <f>IF(W$4=$G222+$B222,SUMIFS(INDEX('ABP REC Calc'!$G$75:$AB$138,,MATCH($I222,'ABP REC Calc'!$G$74:$AB$74,0)),'ABP REC Calc'!$C$75:$C$138,'ABP REC Spend'!$E222,'ABP REC Calc'!$B$75:$B$138,'ABP REC Spend'!$F222)*$D222,
IF(AND(V222&gt;0,(W$4-$G222)=(1+$B222)),((V222/$D222)-V222)/$C222,
(IF(AND((W$4-$G222)&lt;(7+$B222),(W$4-$G222)&gt;1),V222,0))))</f>
        <v>0</v>
      </c>
      <c r="X222" s="233">
        <f>IF(X$4=$G222+$B222,SUMIFS(INDEX('ABP REC Calc'!$G$75:$AB$138,,MATCH($I222,'ABP REC Calc'!$G$74:$AB$74,0)),'ABP REC Calc'!$C$75:$C$138,'ABP REC Spend'!$E222,'ABP REC Calc'!$B$75:$B$138,'ABP REC Spend'!$F222)*$D222,
IF(AND(W222&gt;0,(X$4-$G222)=(1+$B222)),((W222/$D222)-W222)/$C222,
(IF(AND((X$4-$G222)&lt;(7+$B222),(X$4-$G222)&gt;1),W222,0))))</f>
        <v>0</v>
      </c>
      <c r="Y222" s="233">
        <f>IF(Y$4=$G222+$B222,SUMIFS(INDEX('ABP REC Calc'!$G$75:$AB$138,,MATCH($I222,'ABP REC Calc'!$G$74:$AB$74,0)),'ABP REC Calc'!$C$75:$C$138,'ABP REC Spend'!$E222,'ABP REC Calc'!$B$75:$B$138,'ABP REC Spend'!$F222)*$D222,
IF(AND(X222&gt;0,(Y$4-$G222)=(1+$B222)),((X222/$D222)-X222)/$C222,
(IF(AND((Y$4-$G222)&lt;(7+$B222),(Y$4-$G222)&gt;1),X222,0))))</f>
        <v>21919888.156007785</v>
      </c>
      <c r="Z222" s="233">
        <f>IF(Z$4=$G222+$B222,SUMIFS(INDEX('ABP REC Calc'!$G$75:$AB$138,,MATCH($I222,'ABP REC Calc'!$G$74:$AB$74,0)),'ABP REC Calc'!$C$75:$C$138,'ABP REC Spend'!$E222,'ABP REC Calc'!$B$75:$B$138,'ABP REC Spend'!$F222)*$D222,
IF(AND(Y222&gt;0,(Z$4-$G222)=(1+$B222)),((Y222/$D222)-Y222)/$C222,
(IF(AND((Z$4-$G222)&lt;(7+$B222),(Z$4-$G222)&gt;1),Y222,0))))</f>
        <v>20702116.591785129</v>
      </c>
      <c r="AA222" s="233">
        <f>IF(AA$4=$G222+$B222,SUMIFS(INDEX('ABP REC Calc'!$G$75:$AB$138,,MATCH($I222,'ABP REC Calc'!$G$74:$AB$74,0)),'ABP REC Calc'!$C$75:$C$138,'ABP REC Spend'!$E222,'ABP REC Calc'!$B$75:$B$138,'ABP REC Spend'!$F222)*$D222,
IF(AND(Z222&gt;0,(AA$4-$G222)=(1+$B222)),((Z222/$D222)-Z222)/$C222,
(IF(AND((AA$4-$G222)&lt;(7+$B222),(AA$4-$G222)&gt;1),Z222,0))))</f>
        <v>20702116.591785129</v>
      </c>
      <c r="AB222" s="233">
        <f>IF(AB$4=$G222+$B222,SUMIFS(INDEX('ABP REC Calc'!$G$75:$AB$138,,MATCH($I222,'ABP REC Calc'!$G$74:$AB$74,0)),'ABP REC Calc'!$C$75:$C$138,'ABP REC Spend'!$E222,'ABP REC Calc'!$B$75:$B$138,'ABP REC Spend'!$F222)*$D222,
IF(AND(AA222&gt;0,(AB$4-$G222)=(1+$B222)),((AA222/$D222)-AA222)/$C222,
(IF(AND((AB$4-$G222)&lt;(7+$B222),(AB$4-$G222)&gt;1),AA222,0))))</f>
        <v>20702116.591785129</v>
      </c>
      <c r="AC222" s="233">
        <f>IF(AC$4=$G222+$B222,SUMIFS(INDEX('ABP REC Calc'!$G$75:$AB$138,,MATCH($I222,'ABP REC Calc'!$G$74:$AB$74,0)),'ABP REC Calc'!$C$75:$C$138,'ABP REC Spend'!$E222,'ABP REC Calc'!$B$75:$B$138,'ABP REC Spend'!$F222)*$D222,
IF(AND(AB222&gt;0,(AC$4-$G222)=(1+$B222)),((AB222/$D222)-AB222)/$C222,
(IF(AND((AC$4-$G222)&lt;(7+$B222),(AC$4-$G222)&gt;1),AB222,0))))</f>
        <v>20702116.591785129</v>
      </c>
      <c r="AD222" s="233">
        <f>IF(AD$4=$G222+$B222,SUMIFS(INDEX('ABP REC Calc'!$G$75:$AB$138,,MATCH($I222,'ABP REC Calc'!$G$74:$AB$74,0)),'ABP REC Calc'!$C$75:$C$138,'ABP REC Spend'!$E222,'ABP REC Calc'!$B$75:$B$138,'ABP REC Spend'!$F222)*$D222,
IF(AND(AC222&gt;0,(AD$4-$G222)=(1+$B222)),((AC222/$D222)-AC222)/$C222,
(IF(AND((AD$4-$G222)&lt;(7+$B222),(AD$4-$G222)&gt;1),AC222,0))))</f>
        <v>20702116.591785129</v>
      </c>
      <c r="AE222" s="233">
        <f>IF(AE$4=$G222+$B222,SUMIFS(INDEX('ABP REC Calc'!$G$75:$AB$138,,MATCH($I222,'ABP REC Calc'!$G$74:$AB$74,0)),'ABP REC Calc'!$C$75:$C$138,'ABP REC Spend'!$E222,'ABP REC Calc'!$B$75:$B$138,'ABP REC Spend'!$F222)*$D222,
IF(AND(AD222&gt;0,(AE$4-$G222)=(1+$B222)),((AD222/$D222)-AD222)/$C222,
(IF(AND((AE$4-$G222)&lt;(7+$B222),(AE$4-$G222)&gt;1),AD222,0))))</f>
        <v>20702116.591785129</v>
      </c>
      <c r="AF222" s="233">
        <f>IF(AF$4=$G222+$B222,SUMIFS(INDEX('ABP REC Calc'!$G$75:$AB$138,,MATCH($I222,'ABP REC Calc'!$G$74:$AB$74,0)),'ABP REC Calc'!$C$75:$C$138,'ABP REC Spend'!$E222,'ABP REC Calc'!$B$75:$B$138,'ABP REC Spend'!$F222)*$D222,
IF(AND(AE222&gt;0,(AF$4-$G222)=(1+$B222)),((AE222/$D222)-AE222)/$C222,
(IF(AND((AF$4-$G222)&lt;(7+$B222),(AF$4-$G222)&gt;1),AE222,0))))</f>
        <v>0</v>
      </c>
      <c r="AG222" s="233">
        <f>IF(AG$4=$G222+$B222,SUMIFS(INDEX('ABP REC Calc'!$G$75:$AB$138,,MATCH($I222,'ABP REC Calc'!$G$74:$AB$74,0)),'ABP REC Calc'!$C$75:$C$138,'ABP REC Spend'!$E222,'ABP REC Calc'!$B$75:$B$138,'ABP REC Spend'!$F222)*$D222,
IF(AND(AF222&gt;0,(AG$4-$G222)=(1+$B222)),((AF222/$D222)-AF222)/$C222,
(IF(AND((AG$4-$G222)&lt;(7+$B222),(AG$4-$G222)&gt;1),AF222,0))))</f>
        <v>0</v>
      </c>
      <c r="AH222" s="233">
        <f>IF(AH$4=$G222+$B222,SUMIFS(INDEX('ABP REC Calc'!$G$75:$AB$138,,MATCH($I222,'ABP REC Calc'!$G$74:$AB$74,0)),'ABP REC Calc'!$C$75:$C$138,'ABP REC Spend'!$E222,'ABP REC Calc'!$B$75:$B$138,'ABP REC Spend'!$F222)*$D222,
IF(AND(AG222&gt;0,(AH$4-$G222)=(1+$B222)),((AG222/$D222)-AG222)/$C222,
(IF(AND((AH$4-$G222)&lt;(7+$B222),(AH$4-$G222)&gt;1),AG222,0))))</f>
        <v>0</v>
      </c>
    </row>
    <row r="223" spans="2:34" ht="14.75" customHeight="1" x14ac:dyDescent="0.25">
      <c r="B223" s="332" cm="1">
        <f t="array" ref="B223">INDEX(Inputs_ByYear!$D$78:$D$83, MATCH('ABP REC Spend'!$E223, Inputs_ByYear!$B$78:$B$83,0),)</f>
        <v>1</v>
      </c>
      <c r="C223" s="332" cm="1">
        <f t="array" ref="C223">INDEX(Inputs_ByYear!$D$60:$D$65, MATCH('ABP REC Spend'!$E223,Inputs_ByYear!$B$60:$B$65,0),)</f>
        <v>6</v>
      </c>
      <c r="D223" s="332" cm="1">
        <f t="array" ref="D223">INDEX(Inputs_ByYear!$D$69:$D$74, MATCH('ABP REC Spend'!$E223, Inputs_ByYear!$B$69:$B$74,0),)</f>
        <v>0.15</v>
      </c>
      <c r="E223" s="222" t="s">
        <v>237</v>
      </c>
      <c r="F223" s="219" t="s">
        <v>259</v>
      </c>
      <c r="G223" s="219">
        <f t="shared" si="10"/>
        <v>2039</v>
      </c>
      <c r="H223" s="219"/>
      <c r="I223" s="227" t="s">
        <v>37</v>
      </c>
      <c r="J223" s="234">
        <v>0</v>
      </c>
      <c r="K223" s="233">
        <f>IF(K$4=$G223+$B223,SUMIFS(INDEX('ABP REC Calc'!$G$75:$AB$138,,MATCH($I223,'ABP REC Calc'!$G$74:$AB$74,0)),'ABP REC Calc'!$C$75:$C$138,'ABP REC Spend'!$E223,'ABP REC Calc'!$B$75:$B$138,'ABP REC Spend'!$F223)*$D223,
IF(AND(J223&gt;0,(K$4-$G223)=(1+$B223)),((J223/$D223)-J223)/$C223,
(IF(AND((K$4-$G223)&lt;(7+$B223),(K$4-$G223)&gt;1),J223,0))))</f>
        <v>0</v>
      </c>
      <c r="L223" s="233">
        <f>IF(L$4=$G223+$B223,SUMIFS(INDEX('ABP REC Calc'!$G$75:$AB$138,,MATCH($I223,'ABP REC Calc'!$G$74:$AB$74,0)),'ABP REC Calc'!$C$75:$C$138,'ABP REC Spend'!$E223,'ABP REC Calc'!$B$75:$B$138,'ABP REC Spend'!$F223)*$D223,
IF(AND(K223&gt;0,(L$4-$G223)=(1+$B223)),((K223/$D223)-K223)/$C223,
(IF(AND((L$4-$G223)&lt;(7+$B223),(L$4-$G223)&gt;1),K223,0))))</f>
        <v>0</v>
      </c>
      <c r="M223" s="233">
        <f>IF(M$4=$G223+$B223,SUMIFS(INDEX('ABP REC Calc'!$G$75:$AB$138,,MATCH($I223,'ABP REC Calc'!$G$74:$AB$74,0)),'ABP REC Calc'!$C$75:$C$138,'ABP REC Spend'!$E223,'ABP REC Calc'!$B$75:$B$138,'ABP REC Spend'!$F223)*$D223,
IF(AND(L223&gt;0,(M$4-$G223)=(1+$B223)),((L223/$D223)-L223)/$C223,
(IF(AND((M$4-$G223)&lt;(7+$B223),(M$4-$G223)&gt;1),L223,0))))</f>
        <v>0</v>
      </c>
      <c r="N223" s="233">
        <f>IF(N$4=$G223+$B223,SUMIFS(INDEX('ABP REC Calc'!$G$75:$AB$138,,MATCH($I223,'ABP REC Calc'!$G$74:$AB$74,0)),'ABP REC Calc'!$C$75:$C$138,'ABP REC Spend'!$E223,'ABP REC Calc'!$B$75:$B$138,'ABP REC Spend'!$F223)*$D223,
IF(AND(M223&gt;0,(N$4-$G223)=(1+$B223)),((M223/$D223)-M223)/$C223,
(IF(AND((N$4-$G223)&lt;(7+$B223),(N$4-$G223)&gt;1),M223,0))))</f>
        <v>0</v>
      </c>
      <c r="O223" s="233">
        <f>IF(O$4=$G223+$B223,SUMIFS(INDEX('ABP REC Calc'!$G$75:$AB$138,,MATCH($I223,'ABP REC Calc'!$G$74:$AB$74,0)),'ABP REC Calc'!$C$75:$C$138,'ABP REC Spend'!$E223,'ABP REC Calc'!$B$75:$B$138,'ABP REC Spend'!$F223)*$D223,
IF(AND(N223&gt;0,(O$4-$G223)=(1+$B223)),((N223/$D223)-N223)/$C223,
(IF(AND((O$4-$G223)&lt;(7+$B223),(O$4-$G223)&gt;1),N223,0))))</f>
        <v>0</v>
      </c>
      <c r="P223" s="233">
        <f>IF(P$4=$G223+$B223,SUMIFS(INDEX('ABP REC Calc'!$G$75:$AB$138,,MATCH($I223,'ABP REC Calc'!$G$74:$AB$74,0)),'ABP REC Calc'!$C$75:$C$138,'ABP REC Spend'!$E223,'ABP REC Calc'!$B$75:$B$138,'ABP REC Spend'!$F223)*$D223,
IF(AND(O223&gt;0,(P$4-$G223)=(1+$B223)),((O223/$D223)-O223)/$C223,
(IF(AND((P$4-$G223)&lt;(7+$B223),(P$4-$G223)&gt;1),O223,0))))</f>
        <v>0</v>
      </c>
      <c r="Q223" s="233">
        <f>IF(Q$4=$G223+$B223,SUMIFS(INDEX('ABP REC Calc'!$G$75:$AB$138,,MATCH($I223,'ABP REC Calc'!$G$74:$AB$74,0)),'ABP REC Calc'!$C$75:$C$138,'ABP REC Spend'!$E223,'ABP REC Calc'!$B$75:$B$138,'ABP REC Spend'!$F223)*$D223,
IF(AND(P223&gt;0,(Q$4-$G223)=(1+$B223)),((P223/$D223)-P223)/$C223,
(IF(AND((Q$4-$G223)&lt;(7+$B223),(Q$4-$G223)&gt;1),P223,0))))</f>
        <v>0</v>
      </c>
      <c r="R223" s="233">
        <f>IF(R$4=$G223+$B223,SUMIFS(INDEX('ABP REC Calc'!$G$75:$AB$138,,MATCH($I223,'ABP REC Calc'!$G$74:$AB$74,0)),'ABP REC Calc'!$C$75:$C$138,'ABP REC Spend'!$E223,'ABP REC Calc'!$B$75:$B$138,'ABP REC Spend'!$F223)*$D223,
IF(AND(Q223&gt;0,(R$4-$G223)=(1+$B223)),((Q223/$D223)-Q223)/$C223,
(IF(AND((R$4-$G223)&lt;(7+$B223),(R$4-$G223)&gt;1),Q223,0))))</f>
        <v>0</v>
      </c>
      <c r="S223" s="233">
        <f>IF(S$4=$G223+$B223,SUMIFS(INDEX('ABP REC Calc'!$G$75:$AB$138,,MATCH($I223,'ABP REC Calc'!$G$74:$AB$74,0)),'ABP REC Calc'!$C$75:$C$138,'ABP REC Spend'!$E223,'ABP REC Calc'!$B$75:$B$138,'ABP REC Spend'!$F223)*$D223,
IF(AND(R223&gt;0,(S$4-$G223)=(1+$B223)),((R223/$D223)-R223)/$C223,
(IF(AND((S$4-$G223)&lt;(7+$B223),(S$4-$G223)&gt;1),R223,0))))</f>
        <v>0</v>
      </c>
      <c r="T223" s="233">
        <f>IF(T$4=$G223+$B223,SUMIFS(INDEX('ABP REC Calc'!$G$75:$AB$138,,MATCH($I223,'ABP REC Calc'!$G$74:$AB$74,0)),'ABP REC Calc'!$C$75:$C$138,'ABP REC Spend'!$E223,'ABP REC Calc'!$B$75:$B$138,'ABP REC Spend'!$F223)*$D223,
IF(AND(S223&gt;0,(T$4-$G223)=(1+$B223)),((S223/$D223)-S223)/$C223,
(IF(AND((T$4-$G223)&lt;(7+$B223),(T$4-$G223)&gt;1),S223,0))))</f>
        <v>0</v>
      </c>
      <c r="U223" s="233">
        <f>IF(U$4=$G223+$B223,SUMIFS(INDEX('ABP REC Calc'!$G$75:$AB$138,,MATCH($I223,'ABP REC Calc'!$G$74:$AB$74,0)),'ABP REC Calc'!$C$75:$C$138,'ABP REC Spend'!$E223,'ABP REC Calc'!$B$75:$B$138,'ABP REC Spend'!$F223)*$D223,
IF(AND(T223&gt;0,(U$4-$G223)=(1+$B223)),((T223/$D223)-T223)/$C223,
(IF(AND((U$4-$G223)&lt;(7+$B223),(U$4-$G223)&gt;1),T223,0))))</f>
        <v>0</v>
      </c>
      <c r="V223" s="233">
        <f>IF(V$4=$G223+$B223,SUMIFS(INDEX('ABP REC Calc'!$G$75:$AB$138,,MATCH($I223,'ABP REC Calc'!$G$74:$AB$74,0)),'ABP REC Calc'!$C$75:$C$138,'ABP REC Spend'!$E223,'ABP REC Calc'!$B$75:$B$138,'ABP REC Spend'!$F223)*$D223,
IF(AND(U223&gt;0,(V$4-$G223)=(1+$B223)),((U223/$D223)-U223)/$C223,
(IF(AND((V$4-$G223)&lt;(7+$B223),(V$4-$G223)&gt;1),U223,0))))</f>
        <v>0</v>
      </c>
      <c r="W223" s="233">
        <f>IF(W$4=$G223+$B223,SUMIFS(INDEX('ABP REC Calc'!$G$75:$AB$138,,MATCH($I223,'ABP REC Calc'!$G$74:$AB$74,0)),'ABP REC Calc'!$C$75:$C$138,'ABP REC Spend'!$E223,'ABP REC Calc'!$B$75:$B$138,'ABP REC Spend'!$F223)*$D223,
IF(AND(V223&gt;0,(W$4-$G223)=(1+$B223)),((V223/$D223)-V223)/$C223,
(IF(AND((W$4-$G223)&lt;(7+$B223),(W$4-$G223)&gt;1),V223,0))))</f>
        <v>0</v>
      </c>
      <c r="X223" s="233">
        <f>IF(X$4=$G223+$B223,SUMIFS(INDEX('ABP REC Calc'!$G$75:$AB$138,,MATCH($I223,'ABP REC Calc'!$G$74:$AB$74,0)),'ABP REC Calc'!$C$75:$C$138,'ABP REC Spend'!$E223,'ABP REC Calc'!$B$75:$B$138,'ABP REC Spend'!$F223)*$D223,
IF(AND(W223&gt;0,(X$4-$G223)=(1+$B223)),((W223/$D223)-W223)/$C223,
(IF(AND((X$4-$G223)&lt;(7+$B223),(X$4-$G223)&gt;1),W223,0))))</f>
        <v>0</v>
      </c>
      <c r="Y223" s="233">
        <f>IF(Y$4=$G223+$B223,SUMIFS(INDEX('ABP REC Calc'!$G$75:$AB$138,,MATCH($I223,'ABP REC Calc'!$G$74:$AB$74,0)),'ABP REC Calc'!$C$75:$C$138,'ABP REC Spend'!$E223,'ABP REC Calc'!$B$75:$B$138,'ABP REC Spend'!$F223)*$D223,
IF(AND(X223&gt;0,(Y$4-$G223)=(1+$B223)),((X223/$D223)-X223)/$C223,
(IF(AND((Y$4-$G223)&lt;(7+$B223),(Y$4-$G223)&gt;1),X223,0))))</f>
        <v>0</v>
      </c>
      <c r="Z223" s="233">
        <f>IF(Z$4=$G223+$B223,SUMIFS(INDEX('ABP REC Calc'!$G$75:$AB$138,,MATCH($I223,'ABP REC Calc'!$G$74:$AB$74,0)),'ABP REC Calc'!$C$75:$C$138,'ABP REC Spend'!$E223,'ABP REC Calc'!$B$75:$B$138,'ABP REC Spend'!$F223)*$D223,
IF(AND(Y223&gt;0,(Z$4-$G223)=(1+$B223)),((Y223/$D223)-Y223)/$C223,
(IF(AND((Z$4-$G223)&lt;(7+$B223),(Z$4-$G223)&gt;1),Y223,0))))</f>
        <v>21700689.274447706</v>
      </c>
      <c r="AA223" s="233">
        <f>IF(AA$4=$G223+$B223,SUMIFS(INDEX('ABP REC Calc'!$G$75:$AB$138,,MATCH($I223,'ABP REC Calc'!$G$74:$AB$74,0)),'ABP REC Calc'!$C$75:$C$138,'ABP REC Spend'!$E223,'ABP REC Calc'!$B$75:$B$138,'ABP REC Spend'!$F223)*$D223,
IF(AND(Z223&gt;0,(AA$4-$G223)=(1+$B223)),((Z223/$D223)-Z223)/$C223,
(IF(AND((AA$4-$G223)&lt;(7+$B223),(AA$4-$G223)&gt;1),Z223,0))))</f>
        <v>20495095.425867278</v>
      </c>
      <c r="AB223" s="233">
        <f>IF(AB$4=$G223+$B223,SUMIFS(INDEX('ABP REC Calc'!$G$75:$AB$138,,MATCH($I223,'ABP REC Calc'!$G$74:$AB$74,0)),'ABP REC Calc'!$C$75:$C$138,'ABP REC Spend'!$E223,'ABP REC Calc'!$B$75:$B$138,'ABP REC Spend'!$F223)*$D223,
IF(AND(AA223&gt;0,(AB$4-$G223)=(1+$B223)),((AA223/$D223)-AA223)/$C223,
(IF(AND((AB$4-$G223)&lt;(7+$B223),(AB$4-$G223)&gt;1),AA223,0))))</f>
        <v>20495095.425867278</v>
      </c>
      <c r="AC223" s="233">
        <f>IF(AC$4=$G223+$B223,SUMIFS(INDEX('ABP REC Calc'!$G$75:$AB$138,,MATCH($I223,'ABP REC Calc'!$G$74:$AB$74,0)),'ABP REC Calc'!$C$75:$C$138,'ABP REC Spend'!$E223,'ABP REC Calc'!$B$75:$B$138,'ABP REC Spend'!$F223)*$D223,
IF(AND(AB223&gt;0,(AC$4-$G223)=(1+$B223)),((AB223/$D223)-AB223)/$C223,
(IF(AND((AC$4-$G223)&lt;(7+$B223),(AC$4-$G223)&gt;1),AB223,0))))</f>
        <v>20495095.425867278</v>
      </c>
      <c r="AD223" s="233">
        <f>IF(AD$4=$G223+$B223,SUMIFS(INDEX('ABP REC Calc'!$G$75:$AB$138,,MATCH($I223,'ABP REC Calc'!$G$74:$AB$74,0)),'ABP REC Calc'!$C$75:$C$138,'ABP REC Spend'!$E223,'ABP REC Calc'!$B$75:$B$138,'ABP REC Spend'!$F223)*$D223,
IF(AND(AC223&gt;0,(AD$4-$G223)=(1+$B223)),((AC223/$D223)-AC223)/$C223,
(IF(AND((AD$4-$G223)&lt;(7+$B223),(AD$4-$G223)&gt;1),AC223,0))))</f>
        <v>20495095.425867278</v>
      </c>
      <c r="AE223" s="233">
        <f>IF(AE$4=$G223+$B223,SUMIFS(INDEX('ABP REC Calc'!$G$75:$AB$138,,MATCH($I223,'ABP REC Calc'!$G$74:$AB$74,0)),'ABP REC Calc'!$C$75:$C$138,'ABP REC Spend'!$E223,'ABP REC Calc'!$B$75:$B$138,'ABP REC Spend'!$F223)*$D223,
IF(AND(AD223&gt;0,(AE$4-$G223)=(1+$B223)),((AD223/$D223)-AD223)/$C223,
(IF(AND((AE$4-$G223)&lt;(7+$B223),(AE$4-$G223)&gt;1),AD223,0))))</f>
        <v>20495095.425867278</v>
      </c>
      <c r="AF223" s="233">
        <f>IF(AF$4=$G223+$B223,SUMIFS(INDEX('ABP REC Calc'!$G$75:$AB$138,,MATCH($I223,'ABP REC Calc'!$G$74:$AB$74,0)),'ABP REC Calc'!$C$75:$C$138,'ABP REC Spend'!$E223,'ABP REC Calc'!$B$75:$B$138,'ABP REC Spend'!$F223)*$D223,
IF(AND(AE223&gt;0,(AF$4-$G223)=(1+$B223)),((AE223/$D223)-AE223)/$C223,
(IF(AND((AF$4-$G223)&lt;(7+$B223),(AF$4-$G223)&gt;1),AE223,0))))</f>
        <v>20495095.425867278</v>
      </c>
      <c r="AG223" s="233">
        <f>IF(AG$4=$G223+$B223,SUMIFS(INDEX('ABP REC Calc'!$G$75:$AB$138,,MATCH($I223,'ABP REC Calc'!$G$74:$AB$74,0)),'ABP REC Calc'!$C$75:$C$138,'ABP REC Spend'!$E223,'ABP REC Calc'!$B$75:$B$138,'ABP REC Spend'!$F223)*$D223,
IF(AND(AF223&gt;0,(AG$4-$G223)=(1+$B223)),((AF223/$D223)-AF223)/$C223,
(IF(AND((AG$4-$G223)&lt;(7+$B223),(AG$4-$G223)&gt;1),AF223,0))))</f>
        <v>0</v>
      </c>
      <c r="AH223" s="233">
        <f>IF(AH$4=$G223+$B223,SUMIFS(INDEX('ABP REC Calc'!$G$75:$AB$138,,MATCH($I223,'ABP REC Calc'!$G$74:$AB$74,0)),'ABP REC Calc'!$C$75:$C$138,'ABP REC Spend'!$E223,'ABP REC Calc'!$B$75:$B$138,'ABP REC Spend'!$F223)*$D223,
IF(AND(AG223&gt;0,(AH$4-$G223)=(1+$B223)),((AG223/$D223)-AG223)/$C223,
(IF(AND((AH$4-$G223)&lt;(7+$B223),(AH$4-$G223)&gt;1),AG223,0))))</f>
        <v>0</v>
      </c>
    </row>
    <row r="224" spans="2:34" ht="14.75" customHeight="1" x14ac:dyDescent="0.25">
      <c r="B224" s="332" cm="1">
        <f t="array" ref="B224">INDEX(Inputs_ByYear!$D$78:$D$83, MATCH('ABP REC Spend'!$E224, Inputs_ByYear!$B$78:$B$83,0),)</f>
        <v>1</v>
      </c>
      <c r="C224" s="332" cm="1">
        <f t="array" ref="C224">INDEX(Inputs_ByYear!$D$60:$D$65, MATCH('ABP REC Spend'!$E224,Inputs_ByYear!$B$60:$B$65,0),)</f>
        <v>6</v>
      </c>
      <c r="D224" s="332" cm="1">
        <f t="array" ref="D224">INDEX(Inputs_ByYear!$D$69:$D$74, MATCH('ABP REC Spend'!$E224, Inputs_ByYear!$B$69:$B$74,0),)</f>
        <v>0.15</v>
      </c>
      <c r="E224" s="222" t="s">
        <v>237</v>
      </c>
      <c r="F224" s="219" t="s">
        <v>259</v>
      </c>
      <c r="G224" s="219">
        <f t="shared" si="10"/>
        <v>2040</v>
      </c>
      <c r="H224" s="219"/>
      <c r="I224" s="227" t="s">
        <v>38</v>
      </c>
      <c r="J224" s="234">
        <v>0</v>
      </c>
      <c r="K224" s="233">
        <f>IF(K$4=$G224+$B224,SUMIFS(INDEX('ABP REC Calc'!$G$75:$AB$138,,MATCH($I224,'ABP REC Calc'!$G$74:$AB$74,0)),'ABP REC Calc'!$C$75:$C$138,'ABP REC Spend'!$E224,'ABP REC Calc'!$B$75:$B$138,'ABP REC Spend'!$F224)*$D224,
IF(AND(J224&gt;0,(K$4-$G224)=(1+$B224)),((J224/$D224)-J224)/$C224,
(IF(AND((K$4-$G224)&lt;(7+$B224),(K$4-$G224)&gt;1),J224,0))))</f>
        <v>0</v>
      </c>
      <c r="L224" s="233">
        <f>IF(L$4=$G224+$B224,SUMIFS(INDEX('ABP REC Calc'!$G$75:$AB$138,,MATCH($I224,'ABP REC Calc'!$G$74:$AB$74,0)),'ABP REC Calc'!$C$75:$C$138,'ABP REC Spend'!$E224,'ABP REC Calc'!$B$75:$B$138,'ABP REC Spend'!$F224)*$D224,
IF(AND(K224&gt;0,(L$4-$G224)=(1+$B224)),((K224/$D224)-K224)/$C224,
(IF(AND((L$4-$G224)&lt;(7+$B224),(L$4-$G224)&gt;1),K224,0))))</f>
        <v>0</v>
      </c>
      <c r="M224" s="233">
        <f>IF(M$4=$G224+$B224,SUMIFS(INDEX('ABP REC Calc'!$G$75:$AB$138,,MATCH($I224,'ABP REC Calc'!$G$74:$AB$74,0)),'ABP REC Calc'!$C$75:$C$138,'ABP REC Spend'!$E224,'ABP REC Calc'!$B$75:$B$138,'ABP REC Spend'!$F224)*$D224,
IF(AND(L224&gt;0,(M$4-$G224)=(1+$B224)),((L224/$D224)-L224)/$C224,
(IF(AND((M$4-$G224)&lt;(7+$B224),(M$4-$G224)&gt;1),L224,0))))</f>
        <v>0</v>
      </c>
      <c r="N224" s="233">
        <f>IF(N$4=$G224+$B224,SUMIFS(INDEX('ABP REC Calc'!$G$75:$AB$138,,MATCH($I224,'ABP REC Calc'!$G$74:$AB$74,0)),'ABP REC Calc'!$C$75:$C$138,'ABP REC Spend'!$E224,'ABP REC Calc'!$B$75:$B$138,'ABP REC Spend'!$F224)*$D224,
IF(AND(M224&gt;0,(N$4-$G224)=(1+$B224)),((M224/$D224)-M224)/$C224,
(IF(AND((N$4-$G224)&lt;(7+$B224),(N$4-$G224)&gt;1),M224,0))))</f>
        <v>0</v>
      </c>
      <c r="O224" s="233">
        <f>IF(O$4=$G224+$B224,SUMIFS(INDEX('ABP REC Calc'!$G$75:$AB$138,,MATCH($I224,'ABP REC Calc'!$G$74:$AB$74,0)),'ABP REC Calc'!$C$75:$C$138,'ABP REC Spend'!$E224,'ABP REC Calc'!$B$75:$B$138,'ABP REC Spend'!$F224)*$D224,
IF(AND(N224&gt;0,(O$4-$G224)=(1+$B224)),((N224/$D224)-N224)/$C224,
(IF(AND((O$4-$G224)&lt;(7+$B224),(O$4-$G224)&gt;1),N224,0))))</f>
        <v>0</v>
      </c>
      <c r="P224" s="233">
        <f>IF(P$4=$G224+$B224,SUMIFS(INDEX('ABP REC Calc'!$G$75:$AB$138,,MATCH($I224,'ABP REC Calc'!$G$74:$AB$74,0)),'ABP REC Calc'!$C$75:$C$138,'ABP REC Spend'!$E224,'ABP REC Calc'!$B$75:$B$138,'ABP REC Spend'!$F224)*$D224,
IF(AND(O224&gt;0,(P$4-$G224)=(1+$B224)),((O224/$D224)-O224)/$C224,
(IF(AND((P$4-$G224)&lt;(7+$B224),(P$4-$G224)&gt;1),O224,0))))</f>
        <v>0</v>
      </c>
      <c r="Q224" s="233">
        <f>IF(Q$4=$G224+$B224,SUMIFS(INDEX('ABP REC Calc'!$G$75:$AB$138,,MATCH($I224,'ABP REC Calc'!$G$74:$AB$74,0)),'ABP REC Calc'!$C$75:$C$138,'ABP REC Spend'!$E224,'ABP REC Calc'!$B$75:$B$138,'ABP REC Spend'!$F224)*$D224,
IF(AND(P224&gt;0,(Q$4-$G224)=(1+$B224)),((P224/$D224)-P224)/$C224,
(IF(AND((Q$4-$G224)&lt;(7+$B224),(Q$4-$G224)&gt;1),P224,0))))</f>
        <v>0</v>
      </c>
      <c r="R224" s="233">
        <f>IF(R$4=$G224+$B224,SUMIFS(INDEX('ABP REC Calc'!$G$75:$AB$138,,MATCH($I224,'ABP REC Calc'!$G$74:$AB$74,0)),'ABP REC Calc'!$C$75:$C$138,'ABP REC Spend'!$E224,'ABP REC Calc'!$B$75:$B$138,'ABP REC Spend'!$F224)*$D224,
IF(AND(Q224&gt;0,(R$4-$G224)=(1+$B224)),((Q224/$D224)-Q224)/$C224,
(IF(AND((R$4-$G224)&lt;(7+$B224),(R$4-$G224)&gt;1),Q224,0))))</f>
        <v>0</v>
      </c>
      <c r="S224" s="233">
        <f>IF(S$4=$G224+$B224,SUMIFS(INDEX('ABP REC Calc'!$G$75:$AB$138,,MATCH($I224,'ABP REC Calc'!$G$74:$AB$74,0)),'ABP REC Calc'!$C$75:$C$138,'ABP REC Spend'!$E224,'ABP REC Calc'!$B$75:$B$138,'ABP REC Spend'!$F224)*$D224,
IF(AND(R224&gt;0,(S$4-$G224)=(1+$B224)),((R224/$D224)-R224)/$C224,
(IF(AND((S$4-$G224)&lt;(7+$B224),(S$4-$G224)&gt;1),R224,0))))</f>
        <v>0</v>
      </c>
      <c r="T224" s="233">
        <f>IF(T$4=$G224+$B224,SUMIFS(INDEX('ABP REC Calc'!$G$75:$AB$138,,MATCH($I224,'ABP REC Calc'!$G$74:$AB$74,0)),'ABP REC Calc'!$C$75:$C$138,'ABP REC Spend'!$E224,'ABP REC Calc'!$B$75:$B$138,'ABP REC Spend'!$F224)*$D224,
IF(AND(S224&gt;0,(T$4-$G224)=(1+$B224)),((S224/$D224)-S224)/$C224,
(IF(AND((T$4-$G224)&lt;(7+$B224),(T$4-$G224)&gt;1),S224,0))))</f>
        <v>0</v>
      </c>
      <c r="U224" s="233">
        <f>IF(U$4=$G224+$B224,SUMIFS(INDEX('ABP REC Calc'!$G$75:$AB$138,,MATCH($I224,'ABP REC Calc'!$G$74:$AB$74,0)),'ABP REC Calc'!$C$75:$C$138,'ABP REC Spend'!$E224,'ABP REC Calc'!$B$75:$B$138,'ABP REC Spend'!$F224)*$D224,
IF(AND(T224&gt;0,(U$4-$G224)=(1+$B224)),((T224/$D224)-T224)/$C224,
(IF(AND((U$4-$G224)&lt;(7+$B224),(U$4-$G224)&gt;1),T224,0))))</f>
        <v>0</v>
      </c>
      <c r="V224" s="233">
        <f>IF(V$4=$G224+$B224,SUMIFS(INDEX('ABP REC Calc'!$G$75:$AB$138,,MATCH($I224,'ABP REC Calc'!$G$74:$AB$74,0)),'ABP REC Calc'!$C$75:$C$138,'ABP REC Spend'!$E224,'ABP REC Calc'!$B$75:$B$138,'ABP REC Spend'!$F224)*$D224,
IF(AND(U224&gt;0,(V$4-$G224)=(1+$B224)),((U224/$D224)-U224)/$C224,
(IF(AND((V$4-$G224)&lt;(7+$B224),(V$4-$G224)&gt;1),U224,0))))</f>
        <v>0</v>
      </c>
      <c r="W224" s="233">
        <f>IF(W$4=$G224+$B224,SUMIFS(INDEX('ABP REC Calc'!$G$75:$AB$138,,MATCH($I224,'ABP REC Calc'!$G$74:$AB$74,0)),'ABP REC Calc'!$C$75:$C$138,'ABP REC Spend'!$E224,'ABP REC Calc'!$B$75:$B$138,'ABP REC Spend'!$F224)*$D224,
IF(AND(V224&gt;0,(W$4-$G224)=(1+$B224)),((V224/$D224)-V224)/$C224,
(IF(AND((W$4-$G224)&lt;(7+$B224),(W$4-$G224)&gt;1),V224,0))))</f>
        <v>0</v>
      </c>
      <c r="X224" s="233">
        <f>IF(X$4=$G224+$B224,SUMIFS(INDEX('ABP REC Calc'!$G$75:$AB$138,,MATCH($I224,'ABP REC Calc'!$G$74:$AB$74,0)),'ABP REC Calc'!$C$75:$C$138,'ABP REC Spend'!$E224,'ABP REC Calc'!$B$75:$B$138,'ABP REC Spend'!$F224)*$D224,
IF(AND(W224&gt;0,(X$4-$G224)=(1+$B224)),((W224/$D224)-W224)/$C224,
(IF(AND((X$4-$G224)&lt;(7+$B224),(X$4-$G224)&gt;1),W224,0))))</f>
        <v>0</v>
      </c>
      <c r="Y224" s="233">
        <f>IF(Y$4=$G224+$B224,SUMIFS(INDEX('ABP REC Calc'!$G$75:$AB$138,,MATCH($I224,'ABP REC Calc'!$G$74:$AB$74,0)),'ABP REC Calc'!$C$75:$C$138,'ABP REC Spend'!$E224,'ABP REC Calc'!$B$75:$B$138,'ABP REC Spend'!$F224)*$D224,
IF(AND(X224&gt;0,(Y$4-$G224)=(1+$B224)),((X224/$D224)-X224)/$C224,
(IF(AND((Y$4-$G224)&lt;(7+$B224),(Y$4-$G224)&gt;1),X224,0))))</f>
        <v>0</v>
      </c>
      <c r="Z224" s="233">
        <f>IF(Z$4=$G224+$B224,SUMIFS(INDEX('ABP REC Calc'!$G$75:$AB$138,,MATCH($I224,'ABP REC Calc'!$G$74:$AB$74,0)),'ABP REC Calc'!$C$75:$C$138,'ABP REC Spend'!$E224,'ABP REC Calc'!$B$75:$B$138,'ABP REC Spend'!$F224)*$D224,
IF(AND(Y224&gt;0,(Z$4-$G224)=(1+$B224)),((Y224/$D224)-Y224)/$C224,
(IF(AND((Z$4-$G224)&lt;(7+$B224),(Z$4-$G224)&gt;1),Y224,0))))</f>
        <v>0</v>
      </c>
      <c r="AA224" s="233">
        <f>IF(AA$4=$G224+$B224,SUMIFS(INDEX('ABP REC Calc'!$G$75:$AB$138,,MATCH($I224,'ABP REC Calc'!$G$74:$AB$74,0)),'ABP REC Calc'!$C$75:$C$138,'ABP REC Spend'!$E224,'ABP REC Calc'!$B$75:$B$138,'ABP REC Spend'!$F224)*$D224,
IF(AND(Z224&gt;0,(AA$4-$G224)=(1+$B224)),((Z224/$D224)-Z224)/$C224,
(IF(AND((AA$4-$G224)&lt;(7+$B224),(AA$4-$G224)&gt;1),Z224,0))))</f>
        <v>21483682.381703228</v>
      </c>
      <c r="AB224" s="233">
        <f>IF(AB$4=$G224+$B224,SUMIFS(INDEX('ABP REC Calc'!$G$75:$AB$138,,MATCH($I224,'ABP REC Calc'!$G$74:$AB$74,0)),'ABP REC Calc'!$C$75:$C$138,'ABP REC Spend'!$E224,'ABP REC Calc'!$B$75:$B$138,'ABP REC Spend'!$F224)*$D224,
IF(AND(AA224&gt;0,(AB$4-$G224)=(1+$B224)),((AA224/$D224)-AA224)/$C224,
(IF(AND((AB$4-$G224)&lt;(7+$B224),(AB$4-$G224)&gt;1),AA224,0))))</f>
        <v>20290144.471608605</v>
      </c>
      <c r="AC224" s="233">
        <f>IF(AC$4=$G224+$B224,SUMIFS(INDEX('ABP REC Calc'!$G$75:$AB$138,,MATCH($I224,'ABP REC Calc'!$G$74:$AB$74,0)),'ABP REC Calc'!$C$75:$C$138,'ABP REC Spend'!$E224,'ABP REC Calc'!$B$75:$B$138,'ABP REC Spend'!$F224)*$D224,
IF(AND(AB224&gt;0,(AC$4-$G224)=(1+$B224)),((AB224/$D224)-AB224)/$C224,
(IF(AND((AC$4-$G224)&lt;(7+$B224),(AC$4-$G224)&gt;1),AB224,0))))</f>
        <v>20290144.471608605</v>
      </c>
      <c r="AD224" s="233">
        <f>IF(AD$4=$G224+$B224,SUMIFS(INDEX('ABP REC Calc'!$G$75:$AB$138,,MATCH($I224,'ABP REC Calc'!$G$74:$AB$74,0)),'ABP REC Calc'!$C$75:$C$138,'ABP REC Spend'!$E224,'ABP REC Calc'!$B$75:$B$138,'ABP REC Spend'!$F224)*$D224,
IF(AND(AC224&gt;0,(AD$4-$G224)=(1+$B224)),((AC224/$D224)-AC224)/$C224,
(IF(AND((AD$4-$G224)&lt;(7+$B224),(AD$4-$G224)&gt;1),AC224,0))))</f>
        <v>20290144.471608605</v>
      </c>
      <c r="AE224" s="233">
        <f>IF(AE$4=$G224+$B224,SUMIFS(INDEX('ABP REC Calc'!$G$75:$AB$138,,MATCH($I224,'ABP REC Calc'!$G$74:$AB$74,0)),'ABP REC Calc'!$C$75:$C$138,'ABP REC Spend'!$E224,'ABP REC Calc'!$B$75:$B$138,'ABP REC Spend'!$F224)*$D224,
IF(AND(AD224&gt;0,(AE$4-$G224)=(1+$B224)),((AD224/$D224)-AD224)/$C224,
(IF(AND((AE$4-$G224)&lt;(7+$B224),(AE$4-$G224)&gt;1),AD224,0))))</f>
        <v>20290144.471608605</v>
      </c>
      <c r="AF224" s="233">
        <f>IF(AF$4=$G224+$B224,SUMIFS(INDEX('ABP REC Calc'!$G$75:$AB$138,,MATCH($I224,'ABP REC Calc'!$G$74:$AB$74,0)),'ABP REC Calc'!$C$75:$C$138,'ABP REC Spend'!$E224,'ABP REC Calc'!$B$75:$B$138,'ABP REC Spend'!$F224)*$D224,
IF(AND(AE224&gt;0,(AF$4-$G224)=(1+$B224)),((AE224/$D224)-AE224)/$C224,
(IF(AND((AF$4-$G224)&lt;(7+$B224),(AF$4-$G224)&gt;1),AE224,0))))</f>
        <v>20290144.471608605</v>
      </c>
      <c r="AG224" s="233">
        <f>IF(AG$4=$G224+$B224,SUMIFS(INDEX('ABP REC Calc'!$G$75:$AB$138,,MATCH($I224,'ABP REC Calc'!$G$74:$AB$74,0)),'ABP REC Calc'!$C$75:$C$138,'ABP REC Spend'!$E224,'ABP REC Calc'!$B$75:$B$138,'ABP REC Spend'!$F224)*$D224,
IF(AND(AF224&gt;0,(AG$4-$G224)=(1+$B224)),((AF224/$D224)-AF224)/$C224,
(IF(AND((AG$4-$G224)&lt;(7+$B224),(AG$4-$G224)&gt;1),AF224,0))))</f>
        <v>20290144.471608605</v>
      </c>
      <c r="AH224" s="233">
        <f>IF(AH$4=$G224+$B224,SUMIFS(INDEX('ABP REC Calc'!$G$75:$AB$138,,MATCH($I224,'ABP REC Calc'!$G$74:$AB$74,0)),'ABP REC Calc'!$C$75:$C$138,'ABP REC Spend'!$E224,'ABP REC Calc'!$B$75:$B$138,'ABP REC Spend'!$F224)*$D224,
IF(AND(AG224&gt;0,(AH$4-$G224)=(1+$B224)),((AG224/$D224)-AG224)/$C224,
(IF(AND((AH$4-$G224)&lt;(7+$B224),(AH$4-$G224)&gt;1),AG224,0))))</f>
        <v>0</v>
      </c>
    </row>
    <row r="225" spans="2:34" ht="14.75" customHeight="1" x14ac:dyDescent="0.25">
      <c r="B225" s="332" cm="1">
        <f t="array" ref="B225">INDEX(Inputs_ByYear!$D$78:$D$83, MATCH('ABP REC Spend'!$E225, Inputs_ByYear!$B$78:$B$83,0),)</f>
        <v>1</v>
      </c>
      <c r="C225" s="332" cm="1">
        <f t="array" ref="C225">INDEX(Inputs_ByYear!$D$60:$D$65, MATCH('ABP REC Spend'!$E225,Inputs_ByYear!$B$60:$B$65,0),)</f>
        <v>6</v>
      </c>
      <c r="D225" s="332" cm="1">
        <f t="array" ref="D225">INDEX(Inputs_ByYear!$D$69:$D$74, MATCH('ABP REC Spend'!$E225, Inputs_ByYear!$B$69:$B$74,0),)</f>
        <v>0.15</v>
      </c>
      <c r="E225" s="222" t="s">
        <v>237</v>
      </c>
      <c r="F225" s="219" t="s">
        <v>259</v>
      </c>
      <c r="G225" s="219">
        <f t="shared" si="10"/>
        <v>2041</v>
      </c>
      <c r="H225" s="219"/>
      <c r="I225" s="227" t="s">
        <v>39</v>
      </c>
      <c r="J225" s="234">
        <v>0</v>
      </c>
      <c r="K225" s="233">
        <f>IF(K$4=$G225+$B225,SUMIFS(INDEX('ABP REC Calc'!$G$75:$AB$138,,MATCH($I225,'ABP REC Calc'!$G$74:$AB$74,0)),'ABP REC Calc'!$C$75:$C$138,'ABP REC Spend'!$E225,'ABP REC Calc'!$B$75:$B$138,'ABP REC Spend'!$F225)*$D225,
IF(AND(J225&gt;0,(K$4-$G225)=(1+$B225)),((J225/$D225)-J225)/$C225,
(IF(AND((K$4-$G225)&lt;(7+$B225),(K$4-$G225)&gt;1),J225,0))))</f>
        <v>0</v>
      </c>
      <c r="L225" s="233">
        <f>IF(L$4=$G225+$B225,SUMIFS(INDEX('ABP REC Calc'!$G$75:$AB$138,,MATCH($I225,'ABP REC Calc'!$G$74:$AB$74,0)),'ABP REC Calc'!$C$75:$C$138,'ABP REC Spend'!$E225,'ABP REC Calc'!$B$75:$B$138,'ABP REC Spend'!$F225)*$D225,
IF(AND(K225&gt;0,(L$4-$G225)=(1+$B225)),((K225/$D225)-K225)/$C225,
(IF(AND((L$4-$G225)&lt;(7+$B225),(L$4-$G225)&gt;1),K225,0))))</f>
        <v>0</v>
      </c>
      <c r="M225" s="233">
        <f>IF(M$4=$G225+$B225,SUMIFS(INDEX('ABP REC Calc'!$G$75:$AB$138,,MATCH($I225,'ABP REC Calc'!$G$74:$AB$74,0)),'ABP REC Calc'!$C$75:$C$138,'ABP REC Spend'!$E225,'ABP REC Calc'!$B$75:$B$138,'ABP REC Spend'!$F225)*$D225,
IF(AND(L225&gt;0,(M$4-$G225)=(1+$B225)),((L225/$D225)-L225)/$C225,
(IF(AND((M$4-$G225)&lt;(7+$B225),(M$4-$G225)&gt;1),L225,0))))</f>
        <v>0</v>
      </c>
      <c r="N225" s="233">
        <f>IF(N$4=$G225+$B225,SUMIFS(INDEX('ABP REC Calc'!$G$75:$AB$138,,MATCH($I225,'ABP REC Calc'!$G$74:$AB$74,0)),'ABP REC Calc'!$C$75:$C$138,'ABP REC Spend'!$E225,'ABP REC Calc'!$B$75:$B$138,'ABP REC Spend'!$F225)*$D225,
IF(AND(M225&gt;0,(N$4-$G225)=(1+$B225)),((M225/$D225)-M225)/$C225,
(IF(AND((N$4-$G225)&lt;(7+$B225),(N$4-$G225)&gt;1),M225,0))))</f>
        <v>0</v>
      </c>
      <c r="O225" s="233">
        <f>IF(O$4=$G225+$B225,SUMIFS(INDEX('ABP REC Calc'!$G$75:$AB$138,,MATCH($I225,'ABP REC Calc'!$G$74:$AB$74,0)),'ABP REC Calc'!$C$75:$C$138,'ABP REC Spend'!$E225,'ABP REC Calc'!$B$75:$B$138,'ABP REC Spend'!$F225)*$D225,
IF(AND(N225&gt;0,(O$4-$G225)=(1+$B225)),((N225/$D225)-N225)/$C225,
(IF(AND((O$4-$G225)&lt;(7+$B225),(O$4-$G225)&gt;1),N225,0))))</f>
        <v>0</v>
      </c>
      <c r="P225" s="233">
        <f>IF(P$4=$G225+$B225,SUMIFS(INDEX('ABP REC Calc'!$G$75:$AB$138,,MATCH($I225,'ABP REC Calc'!$G$74:$AB$74,0)),'ABP REC Calc'!$C$75:$C$138,'ABP REC Spend'!$E225,'ABP REC Calc'!$B$75:$B$138,'ABP REC Spend'!$F225)*$D225,
IF(AND(O225&gt;0,(P$4-$G225)=(1+$B225)),((O225/$D225)-O225)/$C225,
(IF(AND((P$4-$G225)&lt;(7+$B225),(P$4-$G225)&gt;1),O225,0))))</f>
        <v>0</v>
      </c>
      <c r="Q225" s="233">
        <f>IF(Q$4=$G225+$B225,SUMIFS(INDEX('ABP REC Calc'!$G$75:$AB$138,,MATCH($I225,'ABP REC Calc'!$G$74:$AB$74,0)),'ABP REC Calc'!$C$75:$C$138,'ABP REC Spend'!$E225,'ABP REC Calc'!$B$75:$B$138,'ABP REC Spend'!$F225)*$D225,
IF(AND(P225&gt;0,(Q$4-$G225)=(1+$B225)),((P225/$D225)-P225)/$C225,
(IF(AND((Q$4-$G225)&lt;(7+$B225),(Q$4-$G225)&gt;1),P225,0))))</f>
        <v>0</v>
      </c>
      <c r="R225" s="233">
        <f>IF(R$4=$G225+$B225,SUMIFS(INDEX('ABP REC Calc'!$G$75:$AB$138,,MATCH($I225,'ABP REC Calc'!$G$74:$AB$74,0)),'ABP REC Calc'!$C$75:$C$138,'ABP REC Spend'!$E225,'ABP REC Calc'!$B$75:$B$138,'ABP REC Spend'!$F225)*$D225,
IF(AND(Q225&gt;0,(R$4-$G225)=(1+$B225)),((Q225/$D225)-Q225)/$C225,
(IF(AND((R$4-$G225)&lt;(7+$B225),(R$4-$G225)&gt;1),Q225,0))))</f>
        <v>0</v>
      </c>
      <c r="S225" s="233">
        <f>IF(S$4=$G225+$B225,SUMIFS(INDEX('ABP REC Calc'!$G$75:$AB$138,,MATCH($I225,'ABP REC Calc'!$G$74:$AB$74,0)),'ABP REC Calc'!$C$75:$C$138,'ABP REC Spend'!$E225,'ABP REC Calc'!$B$75:$B$138,'ABP REC Spend'!$F225)*$D225,
IF(AND(R225&gt;0,(S$4-$G225)=(1+$B225)),((R225/$D225)-R225)/$C225,
(IF(AND((S$4-$G225)&lt;(7+$B225),(S$4-$G225)&gt;1),R225,0))))</f>
        <v>0</v>
      </c>
      <c r="T225" s="233">
        <f>IF(T$4=$G225+$B225,SUMIFS(INDEX('ABP REC Calc'!$G$75:$AB$138,,MATCH($I225,'ABP REC Calc'!$G$74:$AB$74,0)),'ABP REC Calc'!$C$75:$C$138,'ABP REC Spend'!$E225,'ABP REC Calc'!$B$75:$B$138,'ABP REC Spend'!$F225)*$D225,
IF(AND(S225&gt;0,(T$4-$G225)=(1+$B225)),((S225/$D225)-S225)/$C225,
(IF(AND((T$4-$G225)&lt;(7+$B225),(T$4-$G225)&gt;1),S225,0))))</f>
        <v>0</v>
      </c>
      <c r="U225" s="233">
        <f>IF(U$4=$G225+$B225,SUMIFS(INDEX('ABP REC Calc'!$G$75:$AB$138,,MATCH($I225,'ABP REC Calc'!$G$74:$AB$74,0)),'ABP REC Calc'!$C$75:$C$138,'ABP REC Spend'!$E225,'ABP REC Calc'!$B$75:$B$138,'ABP REC Spend'!$F225)*$D225,
IF(AND(T225&gt;0,(U$4-$G225)=(1+$B225)),((T225/$D225)-T225)/$C225,
(IF(AND((U$4-$G225)&lt;(7+$B225),(U$4-$G225)&gt;1),T225,0))))</f>
        <v>0</v>
      </c>
      <c r="V225" s="233">
        <f>IF(V$4=$G225+$B225,SUMIFS(INDEX('ABP REC Calc'!$G$75:$AB$138,,MATCH($I225,'ABP REC Calc'!$G$74:$AB$74,0)),'ABP REC Calc'!$C$75:$C$138,'ABP REC Spend'!$E225,'ABP REC Calc'!$B$75:$B$138,'ABP REC Spend'!$F225)*$D225,
IF(AND(U225&gt;0,(V$4-$G225)=(1+$B225)),((U225/$D225)-U225)/$C225,
(IF(AND((V$4-$G225)&lt;(7+$B225),(V$4-$G225)&gt;1),U225,0))))</f>
        <v>0</v>
      </c>
      <c r="W225" s="233">
        <f>IF(W$4=$G225+$B225,SUMIFS(INDEX('ABP REC Calc'!$G$75:$AB$138,,MATCH($I225,'ABP REC Calc'!$G$74:$AB$74,0)),'ABP REC Calc'!$C$75:$C$138,'ABP REC Spend'!$E225,'ABP REC Calc'!$B$75:$B$138,'ABP REC Spend'!$F225)*$D225,
IF(AND(V225&gt;0,(W$4-$G225)=(1+$B225)),((V225/$D225)-V225)/$C225,
(IF(AND((W$4-$G225)&lt;(7+$B225),(W$4-$G225)&gt;1),V225,0))))</f>
        <v>0</v>
      </c>
      <c r="X225" s="233">
        <f>IF(X$4=$G225+$B225,SUMIFS(INDEX('ABP REC Calc'!$G$75:$AB$138,,MATCH($I225,'ABP REC Calc'!$G$74:$AB$74,0)),'ABP REC Calc'!$C$75:$C$138,'ABP REC Spend'!$E225,'ABP REC Calc'!$B$75:$B$138,'ABP REC Spend'!$F225)*$D225,
IF(AND(W225&gt;0,(X$4-$G225)=(1+$B225)),((W225/$D225)-W225)/$C225,
(IF(AND((X$4-$G225)&lt;(7+$B225),(X$4-$G225)&gt;1),W225,0))))</f>
        <v>0</v>
      </c>
      <c r="Y225" s="233">
        <f>IF(Y$4=$G225+$B225,SUMIFS(INDEX('ABP REC Calc'!$G$75:$AB$138,,MATCH($I225,'ABP REC Calc'!$G$74:$AB$74,0)),'ABP REC Calc'!$C$75:$C$138,'ABP REC Spend'!$E225,'ABP REC Calc'!$B$75:$B$138,'ABP REC Spend'!$F225)*$D225,
IF(AND(X225&gt;0,(Y$4-$G225)=(1+$B225)),((X225/$D225)-X225)/$C225,
(IF(AND((Y$4-$G225)&lt;(7+$B225),(Y$4-$G225)&gt;1),X225,0))))</f>
        <v>0</v>
      </c>
      <c r="Z225" s="233">
        <f>IF(Z$4=$G225+$B225,SUMIFS(INDEX('ABP REC Calc'!$G$75:$AB$138,,MATCH($I225,'ABP REC Calc'!$G$74:$AB$74,0)),'ABP REC Calc'!$C$75:$C$138,'ABP REC Spend'!$E225,'ABP REC Calc'!$B$75:$B$138,'ABP REC Spend'!$F225)*$D225,
IF(AND(Y225&gt;0,(Z$4-$G225)=(1+$B225)),((Y225/$D225)-Y225)/$C225,
(IF(AND((Z$4-$G225)&lt;(7+$B225),(Z$4-$G225)&gt;1),Y225,0))))</f>
        <v>0</v>
      </c>
      <c r="AA225" s="233">
        <f>IF(AA$4=$G225+$B225,SUMIFS(INDEX('ABP REC Calc'!$G$75:$AB$138,,MATCH($I225,'ABP REC Calc'!$G$74:$AB$74,0)),'ABP REC Calc'!$C$75:$C$138,'ABP REC Spend'!$E225,'ABP REC Calc'!$B$75:$B$138,'ABP REC Spend'!$F225)*$D225,
IF(AND(Z225&gt;0,(AA$4-$G225)=(1+$B225)),((Z225/$D225)-Z225)/$C225,
(IF(AND((AA$4-$G225)&lt;(7+$B225),(AA$4-$G225)&gt;1),Z225,0))))</f>
        <v>0</v>
      </c>
      <c r="AB225" s="233">
        <f>IF(AB$4=$G225+$B225,SUMIFS(INDEX('ABP REC Calc'!$G$75:$AB$138,,MATCH($I225,'ABP REC Calc'!$G$74:$AB$74,0)),'ABP REC Calc'!$C$75:$C$138,'ABP REC Spend'!$E225,'ABP REC Calc'!$B$75:$B$138,'ABP REC Spend'!$F225)*$D225,
IF(AND(AA225&gt;0,(AB$4-$G225)=(1+$B225)),((AA225/$D225)-AA225)/$C225,
(IF(AND((AB$4-$G225)&lt;(7+$B225),(AB$4-$G225)&gt;1),AA225,0))))</f>
        <v>21268845.557886198</v>
      </c>
      <c r="AC225" s="233">
        <f>IF(AC$4=$G225+$B225,SUMIFS(INDEX('ABP REC Calc'!$G$75:$AB$138,,MATCH($I225,'ABP REC Calc'!$G$74:$AB$74,0)),'ABP REC Calc'!$C$75:$C$138,'ABP REC Spend'!$E225,'ABP REC Calc'!$B$75:$B$138,'ABP REC Spend'!$F225)*$D225,
IF(AND(AB225&gt;0,(AC$4-$G225)=(1+$B225)),((AB225/$D225)-AB225)/$C225,
(IF(AND((AC$4-$G225)&lt;(7+$B225),(AC$4-$G225)&gt;1),AB225,0))))</f>
        <v>20087243.02689252</v>
      </c>
      <c r="AD225" s="233">
        <f>IF(AD$4=$G225+$B225,SUMIFS(INDEX('ABP REC Calc'!$G$75:$AB$138,,MATCH($I225,'ABP REC Calc'!$G$74:$AB$74,0)),'ABP REC Calc'!$C$75:$C$138,'ABP REC Spend'!$E225,'ABP REC Calc'!$B$75:$B$138,'ABP REC Spend'!$F225)*$D225,
IF(AND(AC225&gt;0,(AD$4-$G225)=(1+$B225)),((AC225/$D225)-AC225)/$C225,
(IF(AND((AD$4-$G225)&lt;(7+$B225),(AD$4-$G225)&gt;1),AC225,0))))</f>
        <v>20087243.02689252</v>
      </c>
      <c r="AE225" s="233">
        <f>IF(AE$4=$G225+$B225,SUMIFS(INDEX('ABP REC Calc'!$G$75:$AB$138,,MATCH($I225,'ABP REC Calc'!$G$74:$AB$74,0)),'ABP REC Calc'!$C$75:$C$138,'ABP REC Spend'!$E225,'ABP REC Calc'!$B$75:$B$138,'ABP REC Spend'!$F225)*$D225,
IF(AND(AD225&gt;0,(AE$4-$G225)=(1+$B225)),((AD225/$D225)-AD225)/$C225,
(IF(AND((AE$4-$G225)&lt;(7+$B225),(AE$4-$G225)&gt;1),AD225,0))))</f>
        <v>20087243.02689252</v>
      </c>
      <c r="AF225" s="233">
        <f>IF(AF$4=$G225+$B225,SUMIFS(INDEX('ABP REC Calc'!$G$75:$AB$138,,MATCH($I225,'ABP REC Calc'!$G$74:$AB$74,0)),'ABP REC Calc'!$C$75:$C$138,'ABP REC Spend'!$E225,'ABP REC Calc'!$B$75:$B$138,'ABP REC Spend'!$F225)*$D225,
IF(AND(AE225&gt;0,(AF$4-$G225)=(1+$B225)),((AE225/$D225)-AE225)/$C225,
(IF(AND((AF$4-$G225)&lt;(7+$B225),(AF$4-$G225)&gt;1),AE225,0))))</f>
        <v>20087243.02689252</v>
      </c>
      <c r="AG225" s="233">
        <f>IF(AG$4=$G225+$B225,SUMIFS(INDEX('ABP REC Calc'!$G$75:$AB$138,,MATCH($I225,'ABP REC Calc'!$G$74:$AB$74,0)),'ABP REC Calc'!$C$75:$C$138,'ABP REC Spend'!$E225,'ABP REC Calc'!$B$75:$B$138,'ABP REC Spend'!$F225)*$D225,
IF(AND(AF225&gt;0,(AG$4-$G225)=(1+$B225)),((AF225/$D225)-AF225)/$C225,
(IF(AND((AG$4-$G225)&lt;(7+$B225),(AG$4-$G225)&gt;1),AF225,0))))</f>
        <v>20087243.02689252</v>
      </c>
      <c r="AH225" s="233">
        <f>IF(AH$4=$G225+$B225,SUMIFS(INDEX('ABP REC Calc'!$G$75:$AB$138,,MATCH($I225,'ABP REC Calc'!$G$74:$AB$74,0)),'ABP REC Calc'!$C$75:$C$138,'ABP REC Spend'!$E225,'ABP REC Calc'!$B$75:$B$138,'ABP REC Spend'!$F225)*$D225,
IF(AND(AG225&gt;0,(AH$4-$G225)=(1+$B225)),((AG225/$D225)-AG225)/$C225,
(IF(AND((AH$4-$G225)&lt;(7+$B225),(AH$4-$G225)&gt;1),AG225,0))))</f>
        <v>20087243.02689252</v>
      </c>
    </row>
    <row r="226" spans="2:34" ht="14.75" customHeight="1" x14ac:dyDescent="0.25">
      <c r="B226" s="332" cm="1">
        <f t="array" ref="B226">INDEX(Inputs_ByYear!$D$78:$D$83, MATCH('ABP REC Spend'!$E226, Inputs_ByYear!$B$78:$B$83,0),)</f>
        <v>1</v>
      </c>
      <c r="C226" s="332" cm="1">
        <f t="array" ref="C226">INDEX(Inputs_ByYear!$D$60:$D$65, MATCH('ABP REC Spend'!$E226,Inputs_ByYear!$B$60:$B$65,0),)</f>
        <v>6</v>
      </c>
      <c r="D226" s="332" cm="1">
        <f t="array" ref="D226">INDEX(Inputs_ByYear!$D$69:$D$74, MATCH('ABP REC Spend'!$E226, Inputs_ByYear!$B$69:$B$74,0),)</f>
        <v>0.15</v>
      </c>
      <c r="E226" s="222" t="s">
        <v>237</v>
      </c>
      <c r="F226" s="219" t="s">
        <v>259</v>
      </c>
      <c r="G226" s="219">
        <f t="shared" si="10"/>
        <v>2042</v>
      </c>
      <c r="H226" s="219"/>
      <c r="I226" s="227" t="s">
        <v>40</v>
      </c>
      <c r="J226" s="234">
        <v>0</v>
      </c>
      <c r="K226" s="233">
        <f>IF(K$4=$G226+$B226,SUMIFS(INDEX('ABP REC Calc'!$G$75:$AB$138,,MATCH($I226,'ABP REC Calc'!$G$74:$AB$74,0)),'ABP REC Calc'!$C$75:$C$138,'ABP REC Spend'!$E226,'ABP REC Calc'!$B$75:$B$138,'ABP REC Spend'!$F226)*$D226,
IF(AND(J226&gt;0,(K$4-$G226)=(1+$B226)),((J226/$D226)-J226)/$C226,
(IF(AND((K$4-$G226)&lt;(7+$B226),(K$4-$G226)&gt;1),J226,0))))</f>
        <v>0</v>
      </c>
      <c r="L226" s="233">
        <f>IF(L$4=$G226+$B226,SUMIFS(INDEX('ABP REC Calc'!$G$75:$AB$138,,MATCH($I226,'ABP REC Calc'!$G$74:$AB$74,0)),'ABP REC Calc'!$C$75:$C$138,'ABP REC Spend'!$E226,'ABP REC Calc'!$B$75:$B$138,'ABP REC Spend'!$F226)*$D226,
IF(AND(K226&gt;0,(L$4-$G226)=(1+$B226)),((K226/$D226)-K226)/$C226,
(IF(AND((L$4-$G226)&lt;(7+$B226),(L$4-$G226)&gt;1),K226,0))))</f>
        <v>0</v>
      </c>
      <c r="M226" s="233">
        <f>IF(M$4=$G226+$B226,SUMIFS(INDEX('ABP REC Calc'!$G$75:$AB$138,,MATCH($I226,'ABP REC Calc'!$G$74:$AB$74,0)),'ABP REC Calc'!$C$75:$C$138,'ABP REC Spend'!$E226,'ABP REC Calc'!$B$75:$B$138,'ABP REC Spend'!$F226)*$D226,
IF(AND(L226&gt;0,(M$4-$G226)=(1+$B226)),((L226/$D226)-L226)/$C226,
(IF(AND((M$4-$G226)&lt;(7+$B226),(M$4-$G226)&gt;1),L226,0))))</f>
        <v>0</v>
      </c>
      <c r="N226" s="233">
        <f>IF(N$4=$G226+$B226,SUMIFS(INDEX('ABP REC Calc'!$G$75:$AB$138,,MATCH($I226,'ABP REC Calc'!$G$74:$AB$74,0)),'ABP REC Calc'!$C$75:$C$138,'ABP REC Spend'!$E226,'ABP REC Calc'!$B$75:$B$138,'ABP REC Spend'!$F226)*$D226,
IF(AND(M226&gt;0,(N$4-$G226)=(1+$B226)),((M226/$D226)-M226)/$C226,
(IF(AND((N$4-$G226)&lt;(7+$B226),(N$4-$G226)&gt;1),M226,0))))</f>
        <v>0</v>
      </c>
      <c r="O226" s="233">
        <f>IF(O$4=$G226+$B226,SUMIFS(INDEX('ABP REC Calc'!$G$75:$AB$138,,MATCH($I226,'ABP REC Calc'!$G$74:$AB$74,0)),'ABP REC Calc'!$C$75:$C$138,'ABP REC Spend'!$E226,'ABP REC Calc'!$B$75:$B$138,'ABP REC Spend'!$F226)*$D226,
IF(AND(N226&gt;0,(O$4-$G226)=(1+$B226)),((N226/$D226)-N226)/$C226,
(IF(AND((O$4-$G226)&lt;(7+$B226),(O$4-$G226)&gt;1),N226,0))))</f>
        <v>0</v>
      </c>
      <c r="P226" s="233">
        <f>IF(P$4=$G226+$B226,SUMIFS(INDEX('ABP REC Calc'!$G$75:$AB$138,,MATCH($I226,'ABP REC Calc'!$G$74:$AB$74,0)),'ABP REC Calc'!$C$75:$C$138,'ABP REC Spend'!$E226,'ABP REC Calc'!$B$75:$B$138,'ABP REC Spend'!$F226)*$D226,
IF(AND(O226&gt;0,(P$4-$G226)=(1+$B226)),((O226/$D226)-O226)/$C226,
(IF(AND((P$4-$G226)&lt;(7+$B226),(P$4-$G226)&gt;1),O226,0))))</f>
        <v>0</v>
      </c>
      <c r="Q226" s="233">
        <f>IF(Q$4=$G226+$B226,SUMIFS(INDEX('ABP REC Calc'!$G$75:$AB$138,,MATCH($I226,'ABP REC Calc'!$G$74:$AB$74,0)),'ABP REC Calc'!$C$75:$C$138,'ABP REC Spend'!$E226,'ABP REC Calc'!$B$75:$B$138,'ABP REC Spend'!$F226)*$D226,
IF(AND(P226&gt;0,(Q$4-$G226)=(1+$B226)),((P226/$D226)-P226)/$C226,
(IF(AND((Q$4-$G226)&lt;(7+$B226),(Q$4-$G226)&gt;1),P226,0))))</f>
        <v>0</v>
      </c>
      <c r="R226" s="233">
        <f>IF(R$4=$G226+$B226,SUMIFS(INDEX('ABP REC Calc'!$G$75:$AB$138,,MATCH($I226,'ABP REC Calc'!$G$74:$AB$74,0)),'ABP REC Calc'!$C$75:$C$138,'ABP REC Spend'!$E226,'ABP REC Calc'!$B$75:$B$138,'ABP REC Spend'!$F226)*$D226,
IF(AND(Q226&gt;0,(R$4-$G226)=(1+$B226)),((Q226/$D226)-Q226)/$C226,
(IF(AND((R$4-$G226)&lt;(7+$B226),(R$4-$G226)&gt;1),Q226,0))))</f>
        <v>0</v>
      </c>
      <c r="S226" s="233">
        <f>IF(S$4=$G226+$B226,SUMIFS(INDEX('ABP REC Calc'!$G$75:$AB$138,,MATCH($I226,'ABP REC Calc'!$G$74:$AB$74,0)),'ABP REC Calc'!$C$75:$C$138,'ABP REC Spend'!$E226,'ABP REC Calc'!$B$75:$B$138,'ABP REC Spend'!$F226)*$D226,
IF(AND(R226&gt;0,(S$4-$G226)=(1+$B226)),((R226/$D226)-R226)/$C226,
(IF(AND((S$4-$G226)&lt;(7+$B226),(S$4-$G226)&gt;1),R226,0))))</f>
        <v>0</v>
      </c>
      <c r="T226" s="233">
        <f>IF(T$4=$G226+$B226,SUMIFS(INDEX('ABP REC Calc'!$G$75:$AB$138,,MATCH($I226,'ABP REC Calc'!$G$74:$AB$74,0)),'ABP REC Calc'!$C$75:$C$138,'ABP REC Spend'!$E226,'ABP REC Calc'!$B$75:$B$138,'ABP REC Spend'!$F226)*$D226,
IF(AND(S226&gt;0,(T$4-$G226)=(1+$B226)),((S226/$D226)-S226)/$C226,
(IF(AND((T$4-$G226)&lt;(7+$B226),(T$4-$G226)&gt;1),S226,0))))</f>
        <v>0</v>
      </c>
      <c r="U226" s="233">
        <f>IF(U$4=$G226+$B226,SUMIFS(INDEX('ABP REC Calc'!$G$75:$AB$138,,MATCH($I226,'ABP REC Calc'!$G$74:$AB$74,0)),'ABP REC Calc'!$C$75:$C$138,'ABP REC Spend'!$E226,'ABP REC Calc'!$B$75:$B$138,'ABP REC Spend'!$F226)*$D226,
IF(AND(T226&gt;0,(U$4-$G226)=(1+$B226)),((T226/$D226)-T226)/$C226,
(IF(AND((U$4-$G226)&lt;(7+$B226),(U$4-$G226)&gt;1),T226,0))))</f>
        <v>0</v>
      </c>
      <c r="V226" s="233">
        <f>IF(V$4=$G226+$B226,SUMIFS(INDEX('ABP REC Calc'!$G$75:$AB$138,,MATCH($I226,'ABP REC Calc'!$G$74:$AB$74,0)),'ABP REC Calc'!$C$75:$C$138,'ABP REC Spend'!$E226,'ABP REC Calc'!$B$75:$B$138,'ABP REC Spend'!$F226)*$D226,
IF(AND(U226&gt;0,(V$4-$G226)=(1+$B226)),((U226/$D226)-U226)/$C226,
(IF(AND((V$4-$G226)&lt;(7+$B226),(V$4-$G226)&gt;1),U226,0))))</f>
        <v>0</v>
      </c>
      <c r="W226" s="233">
        <f>IF(W$4=$G226+$B226,SUMIFS(INDEX('ABP REC Calc'!$G$75:$AB$138,,MATCH($I226,'ABP REC Calc'!$G$74:$AB$74,0)),'ABP REC Calc'!$C$75:$C$138,'ABP REC Spend'!$E226,'ABP REC Calc'!$B$75:$B$138,'ABP REC Spend'!$F226)*$D226,
IF(AND(V226&gt;0,(W$4-$G226)=(1+$B226)),((V226/$D226)-V226)/$C226,
(IF(AND((W$4-$G226)&lt;(7+$B226),(W$4-$G226)&gt;1),V226,0))))</f>
        <v>0</v>
      </c>
      <c r="X226" s="233">
        <f>IF(X$4=$G226+$B226,SUMIFS(INDEX('ABP REC Calc'!$G$75:$AB$138,,MATCH($I226,'ABP REC Calc'!$G$74:$AB$74,0)),'ABP REC Calc'!$C$75:$C$138,'ABP REC Spend'!$E226,'ABP REC Calc'!$B$75:$B$138,'ABP REC Spend'!$F226)*$D226,
IF(AND(W226&gt;0,(X$4-$G226)=(1+$B226)),((W226/$D226)-W226)/$C226,
(IF(AND((X$4-$G226)&lt;(7+$B226),(X$4-$G226)&gt;1),W226,0))))</f>
        <v>0</v>
      </c>
      <c r="Y226" s="233">
        <f>IF(Y$4=$G226+$B226,SUMIFS(INDEX('ABP REC Calc'!$G$75:$AB$138,,MATCH($I226,'ABP REC Calc'!$G$74:$AB$74,0)),'ABP REC Calc'!$C$75:$C$138,'ABP REC Spend'!$E226,'ABP REC Calc'!$B$75:$B$138,'ABP REC Spend'!$F226)*$D226,
IF(AND(X226&gt;0,(Y$4-$G226)=(1+$B226)),((X226/$D226)-X226)/$C226,
(IF(AND((Y$4-$G226)&lt;(7+$B226),(Y$4-$G226)&gt;1),X226,0))))</f>
        <v>0</v>
      </c>
      <c r="Z226" s="233">
        <f>IF(Z$4=$G226+$B226,SUMIFS(INDEX('ABP REC Calc'!$G$75:$AB$138,,MATCH($I226,'ABP REC Calc'!$G$74:$AB$74,0)),'ABP REC Calc'!$C$75:$C$138,'ABP REC Spend'!$E226,'ABP REC Calc'!$B$75:$B$138,'ABP REC Spend'!$F226)*$D226,
IF(AND(Y226&gt;0,(Z$4-$G226)=(1+$B226)),((Y226/$D226)-Y226)/$C226,
(IF(AND((Z$4-$G226)&lt;(7+$B226),(Z$4-$G226)&gt;1),Y226,0))))</f>
        <v>0</v>
      </c>
      <c r="AA226" s="233">
        <f>IF(AA$4=$G226+$B226,SUMIFS(INDEX('ABP REC Calc'!$G$75:$AB$138,,MATCH($I226,'ABP REC Calc'!$G$74:$AB$74,0)),'ABP REC Calc'!$C$75:$C$138,'ABP REC Spend'!$E226,'ABP REC Calc'!$B$75:$B$138,'ABP REC Spend'!$F226)*$D226,
IF(AND(Z226&gt;0,(AA$4-$G226)=(1+$B226)),((Z226/$D226)-Z226)/$C226,
(IF(AND((AA$4-$G226)&lt;(7+$B226),(AA$4-$G226)&gt;1),Z226,0))))</f>
        <v>0</v>
      </c>
      <c r="AB226" s="233">
        <f>IF(AB$4=$G226+$B226,SUMIFS(INDEX('ABP REC Calc'!$G$75:$AB$138,,MATCH($I226,'ABP REC Calc'!$G$74:$AB$74,0)),'ABP REC Calc'!$C$75:$C$138,'ABP REC Spend'!$E226,'ABP REC Calc'!$B$75:$B$138,'ABP REC Spend'!$F226)*$D226,
IF(AND(AA226&gt;0,(AB$4-$G226)=(1+$B226)),((AA226/$D226)-AA226)/$C226,
(IF(AND((AB$4-$G226)&lt;(7+$B226),(AB$4-$G226)&gt;1),AA226,0))))</f>
        <v>0</v>
      </c>
      <c r="AC226" s="233">
        <f>IF(AC$4=$G226+$B226,SUMIFS(INDEX('ABP REC Calc'!$G$75:$AB$138,,MATCH($I226,'ABP REC Calc'!$G$74:$AB$74,0)),'ABP REC Calc'!$C$75:$C$138,'ABP REC Spend'!$E226,'ABP REC Calc'!$B$75:$B$138,'ABP REC Spend'!$F226)*$D226,
IF(AND(AB226&gt;0,(AC$4-$G226)=(1+$B226)),((AB226/$D226)-AB226)/$C226,
(IF(AND((AC$4-$G226)&lt;(7+$B226),(AC$4-$G226)&gt;1),AB226,0))))</f>
        <v>21056157.102307331</v>
      </c>
      <c r="AD226" s="233">
        <f>IF(AD$4=$G226+$B226,SUMIFS(INDEX('ABP REC Calc'!$G$75:$AB$138,,MATCH($I226,'ABP REC Calc'!$G$74:$AB$74,0)),'ABP REC Calc'!$C$75:$C$138,'ABP REC Spend'!$E226,'ABP REC Calc'!$B$75:$B$138,'ABP REC Spend'!$F226)*$D226,
IF(AND(AC226&gt;0,(AD$4-$G226)=(1+$B226)),((AC226/$D226)-AC226)/$C226,
(IF(AND((AD$4-$G226)&lt;(7+$B226),(AD$4-$G226)&gt;1),AC226,0))))</f>
        <v>19886370.596623592</v>
      </c>
      <c r="AE226" s="233">
        <f>IF(AE$4=$G226+$B226,SUMIFS(INDEX('ABP REC Calc'!$G$75:$AB$138,,MATCH($I226,'ABP REC Calc'!$G$74:$AB$74,0)),'ABP REC Calc'!$C$75:$C$138,'ABP REC Spend'!$E226,'ABP REC Calc'!$B$75:$B$138,'ABP REC Spend'!$F226)*$D226,
IF(AND(AD226&gt;0,(AE$4-$G226)=(1+$B226)),((AD226/$D226)-AD226)/$C226,
(IF(AND((AE$4-$G226)&lt;(7+$B226),(AE$4-$G226)&gt;1),AD226,0))))</f>
        <v>19886370.596623592</v>
      </c>
      <c r="AF226" s="233">
        <f>IF(AF$4=$G226+$B226,SUMIFS(INDEX('ABP REC Calc'!$G$75:$AB$138,,MATCH($I226,'ABP REC Calc'!$G$74:$AB$74,0)),'ABP REC Calc'!$C$75:$C$138,'ABP REC Spend'!$E226,'ABP REC Calc'!$B$75:$B$138,'ABP REC Spend'!$F226)*$D226,
IF(AND(AE226&gt;0,(AF$4-$G226)=(1+$B226)),((AE226/$D226)-AE226)/$C226,
(IF(AND((AF$4-$G226)&lt;(7+$B226),(AF$4-$G226)&gt;1),AE226,0))))</f>
        <v>19886370.596623592</v>
      </c>
      <c r="AG226" s="233">
        <f>IF(AG$4=$G226+$B226,SUMIFS(INDEX('ABP REC Calc'!$G$75:$AB$138,,MATCH($I226,'ABP REC Calc'!$G$74:$AB$74,0)),'ABP REC Calc'!$C$75:$C$138,'ABP REC Spend'!$E226,'ABP REC Calc'!$B$75:$B$138,'ABP REC Spend'!$F226)*$D226,
IF(AND(AF226&gt;0,(AG$4-$G226)=(1+$B226)),((AF226/$D226)-AF226)/$C226,
(IF(AND((AG$4-$G226)&lt;(7+$B226),(AG$4-$G226)&gt;1),AF226,0))))</f>
        <v>19886370.596623592</v>
      </c>
      <c r="AH226" s="233">
        <f>IF(AH$4=$G226+$B226,SUMIFS(INDEX('ABP REC Calc'!$G$75:$AB$138,,MATCH($I226,'ABP REC Calc'!$G$74:$AB$74,0)),'ABP REC Calc'!$C$75:$C$138,'ABP REC Spend'!$E226,'ABP REC Calc'!$B$75:$B$138,'ABP REC Spend'!$F226)*$D226,
IF(AND(AG226&gt;0,(AH$4-$G226)=(1+$B226)),((AG226/$D226)-AG226)/$C226,
(IF(AND((AH$4-$G226)&lt;(7+$B226),(AH$4-$G226)&gt;1),AG226,0))))</f>
        <v>19886370.596623592</v>
      </c>
    </row>
    <row r="227" spans="2:34" ht="14.75" customHeight="1" x14ac:dyDescent="0.25">
      <c r="B227" s="332" cm="1">
        <f t="array" ref="B227">INDEX(Inputs_ByYear!$D$78:$D$83, MATCH('ABP REC Spend'!$E227, Inputs_ByYear!$B$78:$B$83,0),)</f>
        <v>1</v>
      </c>
      <c r="C227" s="332" cm="1">
        <f t="array" ref="C227">INDEX(Inputs_ByYear!$D$60:$D$65, MATCH('ABP REC Spend'!$E227,Inputs_ByYear!$B$60:$B$65,0),)</f>
        <v>6</v>
      </c>
      <c r="D227" s="332" cm="1">
        <f t="array" ref="D227">INDEX(Inputs_ByYear!$D$69:$D$74, MATCH('ABP REC Spend'!$E227, Inputs_ByYear!$B$69:$B$74,0),)</f>
        <v>0.15</v>
      </c>
      <c r="E227" s="222" t="s">
        <v>237</v>
      </c>
      <c r="F227" s="219" t="s">
        <v>259</v>
      </c>
      <c r="G227" s="219">
        <f t="shared" si="10"/>
        <v>2043</v>
      </c>
      <c r="H227" s="219"/>
      <c r="I227" s="227" t="s">
        <v>41</v>
      </c>
      <c r="J227" s="234">
        <v>0</v>
      </c>
      <c r="K227" s="233">
        <f>IF(K$4=$G227+$B227,SUMIFS(INDEX('ABP REC Calc'!$G$75:$AB$138,,MATCH($I227,'ABP REC Calc'!$G$74:$AB$74,0)),'ABP REC Calc'!$C$75:$C$138,'ABP REC Spend'!$E227,'ABP REC Calc'!$B$75:$B$138,'ABP REC Spend'!$F227)*$D227,
IF(AND(J227&gt;0,(K$4-$G227)=(1+$B227)),((J227/$D227)-J227)/$C227,
(IF(AND((K$4-$G227)&lt;(7+$B227),(K$4-$G227)&gt;1),J227,0))))</f>
        <v>0</v>
      </c>
      <c r="L227" s="233">
        <f>IF(L$4=$G227+$B227,SUMIFS(INDEX('ABP REC Calc'!$G$75:$AB$138,,MATCH($I227,'ABP REC Calc'!$G$74:$AB$74,0)),'ABP REC Calc'!$C$75:$C$138,'ABP REC Spend'!$E227,'ABP REC Calc'!$B$75:$B$138,'ABP REC Spend'!$F227)*$D227,
IF(AND(K227&gt;0,(L$4-$G227)=(1+$B227)),((K227/$D227)-K227)/$C227,
(IF(AND((L$4-$G227)&lt;(7+$B227),(L$4-$G227)&gt;1),K227,0))))</f>
        <v>0</v>
      </c>
      <c r="M227" s="233">
        <f>IF(M$4=$G227+$B227,SUMIFS(INDEX('ABP REC Calc'!$G$75:$AB$138,,MATCH($I227,'ABP REC Calc'!$G$74:$AB$74,0)),'ABP REC Calc'!$C$75:$C$138,'ABP REC Spend'!$E227,'ABP REC Calc'!$B$75:$B$138,'ABP REC Spend'!$F227)*$D227,
IF(AND(L227&gt;0,(M$4-$G227)=(1+$B227)),((L227/$D227)-L227)/$C227,
(IF(AND((M$4-$G227)&lt;(7+$B227),(M$4-$G227)&gt;1),L227,0))))</f>
        <v>0</v>
      </c>
      <c r="N227" s="233">
        <f>IF(N$4=$G227+$B227,SUMIFS(INDEX('ABP REC Calc'!$G$75:$AB$138,,MATCH($I227,'ABP REC Calc'!$G$74:$AB$74,0)),'ABP REC Calc'!$C$75:$C$138,'ABP REC Spend'!$E227,'ABP REC Calc'!$B$75:$B$138,'ABP REC Spend'!$F227)*$D227,
IF(AND(M227&gt;0,(N$4-$G227)=(1+$B227)),((M227/$D227)-M227)/$C227,
(IF(AND((N$4-$G227)&lt;(7+$B227),(N$4-$G227)&gt;1),M227,0))))</f>
        <v>0</v>
      </c>
      <c r="O227" s="233">
        <f>IF(O$4=$G227+$B227,SUMIFS(INDEX('ABP REC Calc'!$G$75:$AB$138,,MATCH($I227,'ABP REC Calc'!$G$74:$AB$74,0)),'ABP REC Calc'!$C$75:$C$138,'ABP REC Spend'!$E227,'ABP REC Calc'!$B$75:$B$138,'ABP REC Spend'!$F227)*$D227,
IF(AND(N227&gt;0,(O$4-$G227)=(1+$B227)),((N227/$D227)-N227)/$C227,
(IF(AND((O$4-$G227)&lt;(7+$B227),(O$4-$G227)&gt;1),N227,0))))</f>
        <v>0</v>
      </c>
      <c r="P227" s="233">
        <f>IF(P$4=$G227+$B227,SUMIFS(INDEX('ABP REC Calc'!$G$75:$AB$138,,MATCH($I227,'ABP REC Calc'!$G$74:$AB$74,0)),'ABP REC Calc'!$C$75:$C$138,'ABP REC Spend'!$E227,'ABP REC Calc'!$B$75:$B$138,'ABP REC Spend'!$F227)*$D227,
IF(AND(O227&gt;0,(P$4-$G227)=(1+$B227)),((O227/$D227)-O227)/$C227,
(IF(AND((P$4-$G227)&lt;(7+$B227),(P$4-$G227)&gt;1),O227,0))))</f>
        <v>0</v>
      </c>
      <c r="Q227" s="233">
        <f>IF(Q$4=$G227+$B227,SUMIFS(INDEX('ABP REC Calc'!$G$75:$AB$138,,MATCH($I227,'ABP REC Calc'!$G$74:$AB$74,0)),'ABP REC Calc'!$C$75:$C$138,'ABP REC Spend'!$E227,'ABP REC Calc'!$B$75:$B$138,'ABP REC Spend'!$F227)*$D227,
IF(AND(P227&gt;0,(Q$4-$G227)=(1+$B227)),((P227/$D227)-P227)/$C227,
(IF(AND((Q$4-$G227)&lt;(7+$B227),(Q$4-$G227)&gt;1),P227,0))))</f>
        <v>0</v>
      </c>
      <c r="R227" s="233">
        <f>IF(R$4=$G227+$B227,SUMIFS(INDEX('ABP REC Calc'!$G$75:$AB$138,,MATCH($I227,'ABP REC Calc'!$G$74:$AB$74,0)),'ABP REC Calc'!$C$75:$C$138,'ABP REC Spend'!$E227,'ABP REC Calc'!$B$75:$B$138,'ABP REC Spend'!$F227)*$D227,
IF(AND(Q227&gt;0,(R$4-$G227)=(1+$B227)),((Q227/$D227)-Q227)/$C227,
(IF(AND((R$4-$G227)&lt;(7+$B227),(R$4-$G227)&gt;1),Q227,0))))</f>
        <v>0</v>
      </c>
      <c r="S227" s="233">
        <f>IF(S$4=$G227+$B227,SUMIFS(INDEX('ABP REC Calc'!$G$75:$AB$138,,MATCH($I227,'ABP REC Calc'!$G$74:$AB$74,0)),'ABP REC Calc'!$C$75:$C$138,'ABP REC Spend'!$E227,'ABP REC Calc'!$B$75:$B$138,'ABP REC Spend'!$F227)*$D227,
IF(AND(R227&gt;0,(S$4-$G227)=(1+$B227)),((R227/$D227)-R227)/$C227,
(IF(AND((S$4-$G227)&lt;(7+$B227),(S$4-$G227)&gt;1),R227,0))))</f>
        <v>0</v>
      </c>
      <c r="T227" s="233">
        <f>IF(T$4=$G227+$B227,SUMIFS(INDEX('ABP REC Calc'!$G$75:$AB$138,,MATCH($I227,'ABP REC Calc'!$G$74:$AB$74,0)),'ABP REC Calc'!$C$75:$C$138,'ABP REC Spend'!$E227,'ABP REC Calc'!$B$75:$B$138,'ABP REC Spend'!$F227)*$D227,
IF(AND(S227&gt;0,(T$4-$G227)=(1+$B227)),((S227/$D227)-S227)/$C227,
(IF(AND((T$4-$G227)&lt;(7+$B227),(T$4-$G227)&gt;1),S227,0))))</f>
        <v>0</v>
      </c>
      <c r="U227" s="233">
        <f>IF(U$4=$G227+$B227,SUMIFS(INDEX('ABP REC Calc'!$G$75:$AB$138,,MATCH($I227,'ABP REC Calc'!$G$74:$AB$74,0)),'ABP REC Calc'!$C$75:$C$138,'ABP REC Spend'!$E227,'ABP REC Calc'!$B$75:$B$138,'ABP REC Spend'!$F227)*$D227,
IF(AND(T227&gt;0,(U$4-$G227)=(1+$B227)),((T227/$D227)-T227)/$C227,
(IF(AND((U$4-$G227)&lt;(7+$B227),(U$4-$G227)&gt;1),T227,0))))</f>
        <v>0</v>
      </c>
      <c r="V227" s="233">
        <f>IF(V$4=$G227+$B227,SUMIFS(INDEX('ABP REC Calc'!$G$75:$AB$138,,MATCH($I227,'ABP REC Calc'!$G$74:$AB$74,0)),'ABP REC Calc'!$C$75:$C$138,'ABP REC Spend'!$E227,'ABP REC Calc'!$B$75:$B$138,'ABP REC Spend'!$F227)*$D227,
IF(AND(U227&gt;0,(V$4-$G227)=(1+$B227)),((U227/$D227)-U227)/$C227,
(IF(AND((V$4-$G227)&lt;(7+$B227),(V$4-$G227)&gt;1),U227,0))))</f>
        <v>0</v>
      </c>
      <c r="W227" s="233">
        <f>IF(W$4=$G227+$B227,SUMIFS(INDEX('ABP REC Calc'!$G$75:$AB$138,,MATCH($I227,'ABP REC Calc'!$G$74:$AB$74,0)),'ABP REC Calc'!$C$75:$C$138,'ABP REC Spend'!$E227,'ABP REC Calc'!$B$75:$B$138,'ABP REC Spend'!$F227)*$D227,
IF(AND(V227&gt;0,(W$4-$G227)=(1+$B227)),((V227/$D227)-V227)/$C227,
(IF(AND((W$4-$G227)&lt;(7+$B227),(W$4-$G227)&gt;1),V227,0))))</f>
        <v>0</v>
      </c>
      <c r="X227" s="233">
        <f>IF(X$4=$G227+$B227,SUMIFS(INDEX('ABP REC Calc'!$G$75:$AB$138,,MATCH($I227,'ABP REC Calc'!$G$74:$AB$74,0)),'ABP REC Calc'!$C$75:$C$138,'ABP REC Spend'!$E227,'ABP REC Calc'!$B$75:$B$138,'ABP REC Spend'!$F227)*$D227,
IF(AND(W227&gt;0,(X$4-$G227)=(1+$B227)),((W227/$D227)-W227)/$C227,
(IF(AND((X$4-$G227)&lt;(7+$B227),(X$4-$G227)&gt;1),W227,0))))</f>
        <v>0</v>
      </c>
      <c r="Y227" s="233">
        <f>IF(Y$4=$G227+$B227,SUMIFS(INDEX('ABP REC Calc'!$G$75:$AB$138,,MATCH($I227,'ABP REC Calc'!$G$74:$AB$74,0)),'ABP REC Calc'!$C$75:$C$138,'ABP REC Spend'!$E227,'ABP REC Calc'!$B$75:$B$138,'ABP REC Spend'!$F227)*$D227,
IF(AND(X227&gt;0,(Y$4-$G227)=(1+$B227)),((X227/$D227)-X227)/$C227,
(IF(AND((Y$4-$G227)&lt;(7+$B227),(Y$4-$G227)&gt;1),X227,0))))</f>
        <v>0</v>
      </c>
      <c r="Z227" s="233">
        <f>IF(Z$4=$G227+$B227,SUMIFS(INDEX('ABP REC Calc'!$G$75:$AB$138,,MATCH($I227,'ABP REC Calc'!$G$74:$AB$74,0)),'ABP REC Calc'!$C$75:$C$138,'ABP REC Spend'!$E227,'ABP REC Calc'!$B$75:$B$138,'ABP REC Spend'!$F227)*$D227,
IF(AND(Y227&gt;0,(Z$4-$G227)=(1+$B227)),((Y227/$D227)-Y227)/$C227,
(IF(AND((Z$4-$G227)&lt;(7+$B227),(Z$4-$G227)&gt;1),Y227,0))))</f>
        <v>0</v>
      </c>
      <c r="AA227" s="233">
        <f>IF(AA$4=$G227+$B227,SUMIFS(INDEX('ABP REC Calc'!$G$75:$AB$138,,MATCH($I227,'ABP REC Calc'!$G$74:$AB$74,0)),'ABP REC Calc'!$C$75:$C$138,'ABP REC Spend'!$E227,'ABP REC Calc'!$B$75:$B$138,'ABP REC Spend'!$F227)*$D227,
IF(AND(Z227&gt;0,(AA$4-$G227)=(1+$B227)),((Z227/$D227)-Z227)/$C227,
(IF(AND((AA$4-$G227)&lt;(7+$B227),(AA$4-$G227)&gt;1),Z227,0))))</f>
        <v>0</v>
      </c>
      <c r="AB227" s="233">
        <f>IF(AB$4=$G227+$B227,SUMIFS(INDEX('ABP REC Calc'!$G$75:$AB$138,,MATCH($I227,'ABP REC Calc'!$G$74:$AB$74,0)),'ABP REC Calc'!$C$75:$C$138,'ABP REC Spend'!$E227,'ABP REC Calc'!$B$75:$B$138,'ABP REC Spend'!$F227)*$D227,
IF(AND(AA227&gt;0,(AB$4-$G227)=(1+$B227)),((AA227/$D227)-AA227)/$C227,
(IF(AND((AB$4-$G227)&lt;(7+$B227),(AB$4-$G227)&gt;1),AA227,0))))</f>
        <v>0</v>
      </c>
      <c r="AC227" s="233">
        <f>IF(AC$4=$G227+$B227,SUMIFS(INDEX('ABP REC Calc'!$G$75:$AB$138,,MATCH($I227,'ABP REC Calc'!$G$74:$AB$74,0)),'ABP REC Calc'!$C$75:$C$138,'ABP REC Spend'!$E227,'ABP REC Calc'!$B$75:$B$138,'ABP REC Spend'!$F227)*$D227,
IF(AND(AB227&gt;0,(AC$4-$G227)=(1+$B227)),((AB227/$D227)-AB227)/$C227,
(IF(AND((AC$4-$G227)&lt;(7+$B227),(AC$4-$G227)&gt;1),AB227,0))))</f>
        <v>0</v>
      </c>
      <c r="AD227" s="233">
        <f>IF(AD$4=$G227+$B227,SUMIFS(INDEX('ABP REC Calc'!$G$75:$AB$138,,MATCH($I227,'ABP REC Calc'!$G$74:$AB$74,0)),'ABP REC Calc'!$C$75:$C$138,'ABP REC Spend'!$E227,'ABP REC Calc'!$B$75:$B$138,'ABP REC Spend'!$F227)*$D227,
IF(AND(AC227&gt;0,(AD$4-$G227)=(1+$B227)),((AC227/$D227)-AC227)/$C227,
(IF(AND((AD$4-$G227)&lt;(7+$B227),(AD$4-$G227)&gt;1),AC227,0))))</f>
        <v>0</v>
      </c>
      <c r="AE227" s="233">
        <f>IF(AE$4=$G227+$B227,SUMIFS(INDEX('ABP REC Calc'!$G$75:$AB$138,,MATCH($I227,'ABP REC Calc'!$G$74:$AB$74,0)),'ABP REC Calc'!$C$75:$C$138,'ABP REC Spend'!$E227,'ABP REC Calc'!$B$75:$B$138,'ABP REC Spend'!$F227)*$D227,
IF(AND(AD227&gt;0,(AE$4-$G227)=(1+$B227)),((AD227/$D227)-AD227)/$C227,
(IF(AND((AE$4-$G227)&lt;(7+$B227),(AE$4-$G227)&gt;1),AD227,0))))</f>
        <v>0</v>
      </c>
      <c r="AF227" s="233">
        <f>IF(AF$4=$G227+$B227,SUMIFS(INDEX('ABP REC Calc'!$G$75:$AB$138,,MATCH($I227,'ABP REC Calc'!$G$74:$AB$74,0)),'ABP REC Calc'!$C$75:$C$138,'ABP REC Spend'!$E227,'ABP REC Calc'!$B$75:$B$138,'ABP REC Spend'!$F227)*$D227,
IF(AND(AE227&gt;0,(AF$4-$G227)=(1+$B227)),((AE227/$D227)-AE227)/$C227,
(IF(AND((AF$4-$G227)&lt;(7+$B227),(AF$4-$G227)&gt;1),AE227,0))))</f>
        <v>0</v>
      </c>
      <c r="AG227" s="233">
        <f>IF(AG$4=$G227+$B227,SUMIFS(INDEX('ABP REC Calc'!$G$75:$AB$138,,MATCH($I227,'ABP REC Calc'!$G$74:$AB$74,0)),'ABP REC Calc'!$C$75:$C$138,'ABP REC Spend'!$E227,'ABP REC Calc'!$B$75:$B$138,'ABP REC Spend'!$F227)*$D227,
IF(AND(AF227&gt;0,(AG$4-$G227)=(1+$B227)),((AF227/$D227)-AF227)/$C227,
(IF(AND((AG$4-$G227)&lt;(7+$B227),(AG$4-$G227)&gt;1),AF227,0))))</f>
        <v>0</v>
      </c>
      <c r="AH227" s="233">
        <f>IF(AH$4=$G227+$B227,SUMIFS(INDEX('ABP REC Calc'!$G$75:$AB$138,,MATCH($I227,'ABP REC Calc'!$G$74:$AB$74,0)),'ABP REC Calc'!$C$75:$C$138,'ABP REC Spend'!$E227,'ABP REC Calc'!$B$75:$B$138,'ABP REC Spend'!$F227)*$D227,
IF(AND(AG227&gt;0,(AH$4-$G227)=(1+$B227)),((AG227/$D227)-AG227)/$C227,
(IF(AND((AH$4-$G227)&lt;(7+$B227),(AH$4-$G227)&gt;1),AG227,0))))</f>
        <v>0</v>
      </c>
    </row>
    <row r="228" spans="2:34" ht="14.75" customHeight="1" x14ac:dyDescent="0.25">
      <c r="B228" s="332" cm="1">
        <f t="array" ref="B228">INDEX(Inputs_ByYear!$D$78:$D$83, MATCH('ABP REC Spend'!$E228, Inputs_ByYear!$B$78:$B$83,0),)</f>
        <v>1</v>
      </c>
      <c r="C228" s="332" cm="1">
        <f t="array" ref="C228">INDEX(Inputs_ByYear!$D$60:$D$65, MATCH('ABP REC Spend'!$E228,Inputs_ByYear!$B$60:$B$65,0),)</f>
        <v>6</v>
      </c>
      <c r="D228" s="332" cm="1">
        <f t="array" ref="D228">INDEX(Inputs_ByYear!$D$69:$D$74, MATCH('ABP REC Spend'!$E228, Inputs_ByYear!$B$69:$B$74,0),)</f>
        <v>0.15</v>
      </c>
      <c r="E228" s="222" t="s">
        <v>237</v>
      </c>
      <c r="F228" s="219" t="s">
        <v>259</v>
      </c>
      <c r="G228" s="219">
        <f t="shared" si="10"/>
        <v>2044</v>
      </c>
      <c r="H228" s="219"/>
      <c r="I228" s="227" t="s">
        <v>42</v>
      </c>
      <c r="J228" s="234">
        <v>0</v>
      </c>
      <c r="K228" s="233">
        <f>IF(K$4=$G228+$B228,SUMIFS(INDEX('ABP REC Calc'!$G$75:$AB$138,,MATCH($I228,'ABP REC Calc'!$G$74:$AB$74,0)),'ABP REC Calc'!$C$75:$C$138,'ABP REC Spend'!$E228,'ABP REC Calc'!$B$75:$B$138,'ABP REC Spend'!$F228)*$D228,
IF(AND(J228&gt;0,(K$4-$G228)=(1+$B228)),((J228/$D228)-J228)/$C228,
(IF(AND((K$4-$G228)&lt;(7+$B228),(K$4-$G228)&gt;1),J228,0))))</f>
        <v>0</v>
      </c>
      <c r="L228" s="233">
        <f>IF(L$4=$G228+$B228,SUMIFS(INDEX('ABP REC Calc'!$G$75:$AB$138,,MATCH($I228,'ABP REC Calc'!$G$74:$AB$74,0)),'ABP REC Calc'!$C$75:$C$138,'ABP REC Spend'!$E228,'ABP REC Calc'!$B$75:$B$138,'ABP REC Spend'!$F228)*$D228,
IF(AND(K228&gt;0,(L$4-$G228)=(1+$B228)),((K228/$D228)-K228)/$C228,
(IF(AND((L$4-$G228)&lt;(7+$B228),(L$4-$G228)&gt;1),K228,0))))</f>
        <v>0</v>
      </c>
      <c r="M228" s="233">
        <f>IF(M$4=$G228+$B228,SUMIFS(INDEX('ABP REC Calc'!$G$75:$AB$138,,MATCH($I228,'ABP REC Calc'!$G$74:$AB$74,0)),'ABP REC Calc'!$C$75:$C$138,'ABP REC Spend'!$E228,'ABP REC Calc'!$B$75:$B$138,'ABP REC Spend'!$F228)*$D228,
IF(AND(L228&gt;0,(M$4-$G228)=(1+$B228)),((L228/$D228)-L228)/$C228,
(IF(AND((M$4-$G228)&lt;(7+$B228),(M$4-$G228)&gt;1),L228,0))))</f>
        <v>0</v>
      </c>
      <c r="N228" s="233">
        <f>IF(N$4=$G228+$B228,SUMIFS(INDEX('ABP REC Calc'!$G$75:$AB$138,,MATCH($I228,'ABP REC Calc'!$G$74:$AB$74,0)),'ABP REC Calc'!$C$75:$C$138,'ABP REC Spend'!$E228,'ABP REC Calc'!$B$75:$B$138,'ABP REC Spend'!$F228)*$D228,
IF(AND(M228&gt;0,(N$4-$G228)=(1+$B228)),((M228/$D228)-M228)/$C228,
(IF(AND((N$4-$G228)&lt;(7+$B228),(N$4-$G228)&gt;1),M228,0))))</f>
        <v>0</v>
      </c>
      <c r="O228" s="233">
        <f>IF(O$4=$G228+$B228,SUMIFS(INDEX('ABP REC Calc'!$G$75:$AB$138,,MATCH($I228,'ABP REC Calc'!$G$74:$AB$74,0)),'ABP REC Calc'!$C$75:$C$138,'ABP REC Spend'!$E228,'ABP REC Calc'!$B$75:$B$138,'ABP REC Spend'!$F228)*$D228,
IF(AND(N228&gt;0,(O$4-$G228)=(1+$B228)),((N228/$D228)-N228)/$C228,
(IF(AND((O$4-$G228)&lt;(7+$B228),(O$4-$G228)&gt;1),N228,0))))</f>
        <v>0</v>
      </c>
      <c r="P228" s="233">
        <f>IF(P$4=$G228+$B228,SUMIFS(INDEX('ABP REC Calc'!$G$75:$AB$138,,MATCH($I228,'ABP REC Calc'!$G$74:$AB$74,0)),'ABP REC Calc'!$C$75:$C$138,'ABP REC Spend'!$E228,'ABP REC Calc'!$B$75:$B$138,'ABP REC Spend'!$F228)*$D228,
IF(AND(O228&gt;0,(P$4-$G228)=(1+$B228)),((O228/$D228)-O228)/$C228,
(IF(AND((P$4-$G228)&lt;(7+$B228),(P$4-$G228)&gt;1),O228,0))))</f>
        <v>0</v>
      </c>
      <c r="Q228" s="233">
        <f>IF(Q$4=$G228+$B228,SUMIFS(INDEX('ABP REC Calc'!$G$75:$AB$138,,MATCH($I228,'ABP REC Calc'!$G$74:$AB$74,0)),'ABP REC Calc'!$C$75:$C$138,'ABP REC Spend'!$E228,'ABP REC Calc'!$B$75:$B$138,'ABP REC Spend'!$F228)*$D228,
IF(AND(P228&gt;0,(Q$4-$G228)=(1+$B228)),((P228/$D228)-P228)/$C228,
(IF(AND((Q$4-$G228)&lt;(7+$B228),(Q$4-$G228)&gt;1),P228,0))))</f>
        <v>0</v>
      </c>
      <c r="R228" s="233">
        <f>IF(R$4=$G228+$B228,SUMIFS(INDEX('ABP REC Calc'!$G$75:$AB$138,,MATCH($I228,'ABP REC Calc'!$G$74:$AB$74,0)),'ABP REC Calc'!$C$75:$C$138,'ABP REC Spend'!$E228,'ABP REC Calc'!$B$75:$B$138,'ABP REC Spend'!$F228)*$D228,
IF(AND(Q228&gt;0,(R$4-$G228)=(1+$B228)),((Q228/$D228)-Q228)/$C228,
(IF(AND((R$4-$G228)&lt;(7+$B228),(R$4-$G228)&gt;1),Q228,0))))</f>
        <v>0</v>
      </c>
      <c r="S228" s="233">
        <f>IF(S$4=$G228+$B228,SUMIFS(INDEX('ABP REC Calc'!$G$75:$AB$138,,MATCH($I228,'ABP REC Calc'!$G$74:$AB$74,0)),'ABP REC Calc'!$C$75:$C$138,'ABP REC Spend'!$E228,'ABP REC Calc'!$B$75:$B$138,'ABP REC Spend'!$F228)*$D228,
IF(AND(R228&gt;0,(S$4-$G228)=(1+$B228)),((R228/$D228)-R228)/$C228,
(IF(AND((S$4-$G228)&lt;(7+$B228),(S$4-$G228)&gt;1),R228,0))))</f>
        <v>0</v>
      </c>
      <c r="T228" s="233">
        <f>IF(T$4=$G228+$B228,SUMIFS(INDEX('ABP REC Calc'!$G$75:$AB$138,,MATCH($I228,'ABP REC Calc'!$G$74:$AB$74,0)),'ABP REC Calc'!$C$75:$C$138,'ABP REC Spend'!$E228,'ABP REC Calc'!$B$75:$B$138,'ABP REC Spend'!$F228)*$D228,
IF(AND(S228&gt;0,(T$4-$G228)=(1+$B228)),((S228/$D228)-S228)/$C228,
(IF(AND((T$4-$G228)&lt;(7+$B228),(T$4-$G228)&gt;1),S228,0))))</f>
        <v>0</v>
      </c>
      <c r="U228" s="233">
        <f>IF(U$4=$G228+$B228,SUMIFS(INDEX('ABP REC Calc'!$G$75:$AB$138,,MATCH($I228,'ABP REC Calc'!$G$74:$AB$74,0)),'ABP REC Calc'!$C$75:$C$138,'ABP REC Spend'!$E228,'ABP REC Calc'!$B$75:$B$138,'ABP REC Spend'!$F228)*$D228,
IF(AND(T228&gt;0,(U$4-$G228)=(1+$B228)),((T228/$D228)-T228)/$C228,
(IF(AND((U$4-$G228)&lt;(7+$B228),(U$4-$G228)&gt;1),T228,0))))</f>
        <v>0</v>
      </c>
      <c r="V228" s="233">
        <f>IF(V$4=$G228+$B228,SUMIFS(INDEX('ABP REC Calc'!$G$75:$AB$138,,MATCH($I228,'ABP REC Calc'!$G$74:$AB$74,0)),'ABP REC Calc'!$C$75:$C$138,'ABP REC Spend'!$E228,'ABP REC Calc'!$B$75:$B$138,'ABP REC Spend'!$F228)*$D228,
IF(AND(U228&gt;0,(V$4-$G228)=(1+$B228)),((U228/$D228)-U228)/$C228,
(IF(AND((V$4-$G228)&lt;(7+$B228),(V$4-$G228)&gt;1),U228,0))))</f>
        <v>0</v>
      </c>
      <c r="W228" s="233">
        <f>IF(W$4=$G228+$B228,SUMIFS(INDEX('ABP REC Calc'!$G$75:$AB$138,,MATCH($I228,'ABP REC Calc'!$G$74:$AB$74,0)),'ABP REC Calc'!$C$75:$C$138,'ABP REC Spend'!$E228,'ABP REC Calc'!$B$75:$B$138,'ABP REC Spend'!$F228)*$D228,
IF(AND(V228&gt;0,(W$4-$G228)=(1+$B228)),((V228/$D228)-V228)/$C228,
(IF(AND((W$4-$G228)&lt;(7+$B228),(W$4-$G228)&gt;1),V228,0))))</f>
        <v>0</v>
      </c>
      <c r="X228" s="233">
        <f>IF(X$4=$G228+$B228,SUMIFS(INDEX('ABP REC Calc'!$G$75:$AB$138,,MATCH($I228,'ABP REC Calc'!$G$74:$AB$74,0)),'ABP REC Calc'!$C$75:$C$138,'ABP REC Spend'!$E228,'ABP REC Calc'!$B$75:$B$138,'ABP REC Spend'!$F228)*$D228,
IF(AND(W228&gt;0,(X$4-$G228)=(1+$B228)),((W228/$D228)-W228)/$C228,
(IF(AND((X$4-$G228)&lt;(7+$B228),(X$4-$G228)&gt;1),W228,0))))</f>
        <v>0</v>
      </c>
      <c r="Y228" s="233">
        <f>IF(Y$4=$G228+$B228,SUMIFS(INDEX('ABP REC Calc'!$G$75:$AB$138,,MATCH($I228,'ABP REC Calc'!$G$74:$AB$74,0)),'ABP REC Calc'!$C$75:$C$138,'ABP REC Spend'!$E228,'ABP REC Calc'!$B$75:$B$138,'ABP REC Spend'!$F228)*$D228,
IF(AND(X228&gt;0,(Y$4-$G228)=(1+$B228)),((X228/$D228)-X228)/$C228,
(IF(AND((Y$4-$G228)&lt;(7+$B228),(Y$4-$G228)&gt;1),X228,0))))</f>
        <v>0</v>
      </c>
      <c r="Z228" s="233">
        <f>IF(Z$4=$G228+$B228,SUMIFS(INDEX('ABP REC Calc'!$G$75:$AB$138,,MATCH($I228,'ABP REC Calc'!$G$74:$AB$74,0)),'ABP REC Calc'!$C$75:$C$138,'ABP REC Spend'!$E228,'ABP REC Calc'!$B$75:$B$138,'ABP REC Spend'!$F228)*$D228,
IF(AND(Y228&gt;0,(Z$4-$G228)=(1+$B228)),((Y228/$D228)-Y228)/$C228,
(IF(AND((Z$4-$G228)&lt;(7+$B228),(Z$4-$G228)&gt;1),Y228,0))))</f>
        <v>0</v>
      </c>
      <c r="AA228" s="233">
        <f>IF(AA$4=$G228+$B228,SUMIFS(INDEX('ABP REC Calc'!$G$75:$AB$138,,MATCH($I228,'ABP REC Calc'!$G$74:$AB$74,0)),'ABP REC Calc'!$C$75:$C$138,'ABP REC Spend'!$E228,'ABP REC Calc'!$B$75:$B$138,'ABP REC Spend'!$F228)*$D228,
IF(AND(Z228&gt;0,(AA$4-$G228)=(1+$B228)),((Z228/$D228)-Z228)/$C228,
(IF(AND((AA$4-$G228)&lt;(7+$B228),(AA$4-$G228)&gt;1),Z228,0))))</f>
        <v>0</v>
      </c>
      <c r="AB228" s="233">
        <f>IF(AB$4=$G228+$B228,SUMIFS(INDEX('ABP REC Calc'!$G$75:$AB$138,,MATCH($I228,'ABP REC Calc'!$G$74:$AB$74,0)),'ABP REC Calc'!$C$75:$C$138,'ABP REC Spend'!$E228,'ABP REC Calc'!$B$75:$B$138,'ABP REC Spend'!$F228)*$D228,
IF(AND(AA228&gt;0,(AB$4-$G228)=(1+$B228)),((AA228/$D228)-AA228)/$C228,
(IF(AND((AB$4-$G228)&lt;(7+$B228),(AB$4-$G228)&gt;1),AA228,0))))</f>
        <v>0</v>
      </c>
      <c r="AC228" s="233">
        <f>IF(AC$4=$G228+$B228,SUMIFS(INDEX('ABP REC Calc'!$G$75:$AB$138,,MATCH($I228,'ABP REC Calc'!$G$74:$AB$74,0)),'ABP REC Calc'!$C$75:$C$138,'ABP REC Spend'!$E228,'ABP REC Calc'!$B$75:$B$138,'ABP REC Spend'!$F228)*$D228,
IF(AND(AB228&gt;0,(AC$4-$G228)=(1+$B228)),((AB228/$D228)-AB228)/$C228,
(IF(AND((AC$4-$G228)&lt;(7+$B228),(AC$4-$G228)&gt;1),AB228,0))))</f>
        <v>0</v>
      </c>
      <c r="AD228" s="233">
        <f>IF(AD$4=$G228+$B228,SUMIFS(INDEX('ABP REC Calc'!$G$75:$AB$138,,MATCH($I228,'ABP REC Calc'!$G$74:$AB$74,0)),'ABP REC Calc'!$C$75:$C$138,'ABP REC Spend'!$E228,'ABP REC Calc'!$B$75:$B$138,'ABP REC Spend'!$F228)*$D228,
IF(AND(AC228&gt;0,(AD$4-$G228)=(1+$B228)),((AC228/$D228)-AC228)/$C228,
(IF(AND((AD$4-$G228)&lt;(7+$B228),(AD$4-$G228)&gt;1),AC228,0))))</f>
        <v>0</v>
      </c>
      <c r="AE228" s="233">
        <f>IF(AE$4=$G228+$B228,SUMIFS(INDEX('ABP REC Calc'!$G$75:$AB$138,,MATCH($I228,'ABP REC Calc'!$G$74:$AB$74,0)),'ABP REC Calc'!$C$75:$C$138,'ABP REC Spend'!$E228,'ABP REC Calc'!$B$75:$B$138,'ABP REC Spend'!$F228)*$D228,
IF(AND(AD228&gt;0,(AE$4-$G228)=(1+$B228)),((AD228/$D228)-AD228)/$C228,
(IF(AND((AE$4-$G228)&lt;(7+$B228),(AE$4-$G228)&gt;1),AD228,0))))</f>
        <v>0</v>
      </c>
      <c r="AF228" s="233">
        <f>IF(AF$4=$G228+$B228,SUMIFS(INDEX('ABP REC Calc'!$G$75:$AB$138,,MATCH($I228,'ABP REC Calc'!$G$74:$AB$74,0)),'ABP REC Calc'!$C$75:$C$138,'ABP REC Spend'!$E228,'ABP REC Calc'!$B$75:$B$138,'ABP REC Spend'!$F228)*$D228,
IF(AND(AE228&gt;0,(AF$4-$G228)=(1+$B228)),((AE228/$D228)-AE228)/$C228,
(IF(AND((AF$4-$G228)&lt;(7+$B228),(AF$4-$G228)&gt;1),AE228,0))))</f>
        <v>0</v>
      </c>
      <c r="AG228" s="233">
        <f>IF(AG$4=$G228+$B228,SUMIFS(INDEX('ABP REC Calc'!$G$75:$AB$138,,MATCH($I228,'ABP REC Calc'!$G$74:$AB$74,0)),'ABP REC Calc'!$C$75:$C$138,'ABP REC Spend'!$E228,'ABP REC Calc'!$B$75:$B$138,'ABP REC Spend'!$F228)*$D228,
IF(AND(AF228&gt;0,(AG$4-$G228)=(1+$B228)),((AF228/$D228)-AF228)/$C228,
(IF(AND((AG$4-$G228)&lt;(7+$B228),(AG$4-$G228)&gt;1),AF228,0))))</f>
        <v>0</v>
      </c>
      <c r="AH228" s="233">
        <f>IF(AH$4=$G228+$B228,SUMIFS(INDEX('ABP REC Calc'!$G$75:$AB$138,,MATCH($I228,'ABP REC Calc'!$G$74:$AB$74,0)),'ABP REC Calc'!$C$75:$C$138,'ABP REC Spend'!$E228,'ABP REC Calc'!$B$75:$B$138,'ABP REC Spend'!$F228)*$D228,
IF(AND(AG228&gt;0,(AH$4-$G228)=(1+$B228)),((AG228/$D228)-AG228)/$C228,
(IF(AND((AH$4-$G228)&lt;(7+$B228),(AH$4-$G228)&gt;1),AG228,0))))</f>
        <v>0</v>
      </c>
    </row>
    <row r="229" spans="2:34" ht="14.75" customHeight="1" x14ac:dyDescent="0.25">
      <c r="B229" s="332" cm="1">
        <f t="array" ref="B229">INDEX(Inputs_ByYear!$D$78:$D$83, MATCH('ABP REC Spend'!$E229, Inputs_ByYear!$B$78:$B$83,0),)</f>
        <v>1</v>
      </c>
      <c r="C229" s="332" cm="1">
        <f t="array" ref="C229">INDEX(Inputs_ByYear!$D$60:$D$65, MATCH('ABP REC Spend'!$E229,Inputs_ByYear!$B$60:$B$65,0),)</f>
        <v>6</v>
      </c>
      <c r="D229" s="332" cm="1">
        <f t="array" ref="D229">INDEX(Inputs_ByYear!$D$69:$D$74, MATCH('ABP REC Spend'!$E229, Inputs_ByYear!$B$69:$B$74,0),)</f>
        <v>0.15</v>
      </c>
      <c r="E229" s="222" t="s">
        <v>237</v>
      </c>
      <c r="F229" s="219" t="s">
        <v>259</v>
      </c>
      <c r="G229" s="219">
        <f t="shared" si="10"/>
        <v>2045</v>
      </c>
      <c r="H229" s="219"/>
      <c r="I229" s="227" t="s">
        <v>43</v>
      </c>
      <c r="J229" s="234">
        <v>0</v>
      </c>
      <c r="K229" s="233">
        <f>IF(K$4=$G229+$B229,SUMIFS(INDEX('ABP REC Calc'!$G$75:$AB$138,,MATCH($I229,'ABP REC Calc'!$G$74:$AB$74,0)),'ABP REC Calc'!$C$75:$C$138,'ABP REC Spend'!$E229,'ABP REC Calc'!$B$75:$B$138,'ABP REC Spend'!$F229)*$D229,
IF(AND(J229&gt;0,(K$4-$G229)=(1+$B229)),((J229/$D229)-J229)/$C229,
(IF(AND((K$4-$G229)&lt;(7+$B229),(K$4-$G229)&gt;1),J229,0))))</f>
        <v>0</v>
      </c>
      <c r="L229" s="233">
        <f>IF(L$4=$G229+$B229,SUMIFS(INDEX('ABP REC Calc'!$G$75:$AB$138,,MATCH($I229,'ABP REC Calc'!$G$74:$AB$74,0)),'ABP REC Calc'!$C$75:$C$138,'ABP REC Spend'!$E229,'ABP REC Calc'!$B$75:$B$138,'ABP REC Spend'!$F229)*$D229,
IF(AND(K229&gt;0,(L$4-$G229)=(1+$B229)),((K229/$D229)-K229)/$C229,
(IF(AND((L$4-$G229)&lt;(7+$B229),(L$4-$G229)&gt;1),K229,0))))</f>
        <v>0</v>
      </c>
      <c r="M229" s="233">
        <f>IF(M$4=$G229+$B229,SUMIFS(INDEX('ABP REC Calc'!$G$75:$AB$138,,MATCH($I229,'ABP REC Calc'!$G$74:$AB$74,0)),'ABP REC Calc'!$C$75:$C$138,'ABP REC Spend'!$E229,'ABP REC Calc'!$B$75:$B$138,'ABP REC Spend'!$F229)*$D229,
IF(AND(L229&gt;0,(M$4-$G229)=(1+$B229)),((L229/$D229)-L229)/$C229,
(IF(AND((M$4-$G229)&lt;(7+$B229),(M$4-$G229)&gt;1),L229,0))))</f>
        <v>0</v>
      </c>
      <c r="N229" s="233">
        <f>IF(N$4=$G229+$B229,SUMIFS(INDEX('ABP REC Calc'!$G$75:$AB$138,,MATCH($I229,'ABP REC Calc'!$G$74:$AB$74,0)),'ABP REC Calc'!$C$75:$C$138,'ABP REC Spend'!$E229,'ABP REC Calc'!$B$75:$B$138,'ABP REC Spend'!$F229)*$D229,
IF(AND(M229&gt;0,(N$4-$G229)=(1+$B229)),((M229/$D229)-M229)/$C229,
(IF(AND((N$4-$G229)&lt;(7+$B229),(N$4-$G229)&gt;1),M229,0))))</f>
        <v>0</v>
      </c>
      <c r="O229" s="233">
        <f>IF(O$4=$G229+$B229,SUMIFS(INDEX('ABP REC Calc'!$G$75:$AB$138,,MATCH($I229,'ABP REC Calc'!$G$74:$AB$74,0)),'ABP REC Calc'!$C$75:$C$138,'ABP REC Spend'!$E229,'ABP REC Calc'!$B$75:$B$138,'ABP REC Spend'!$F229)*$D229,
IF(AND(N229&gt;0,(O$4-$G229)=(1+$B229)),((N229/$D229)-N229)/$C229,
(IF(AND((O$4-$G229)&lt;(7+$B229),(O$4-$G229)&gt;1),N229,0))))</f>
        <v>0</v>
      </c>
      <c r="P229" s="233">
        <f>IF(P$4=$G229+$B229,SUMIFS(INDEX('ABP REC Calc'!$G$75:$AB$138,,MATCH($I229,'ABP REC Calc'!$G$74:$AB$74,0)),'ABP REC Calc'!$C$75:$C$138,'ABP REC Spend'!$E229,'ABP REC Calc'!$B$75:$B$138,'ABP REC Spend'!$F229)*$D229,
IF(AND(O229&gt;0,(P$4-$G229)=(1+$B229)),((O229/$D229)-O229)/$C229,
(IF(AND((P$4-$G229)&lt;(7+$B229),(P$4-$G229)&gt;1),O229,0))))</f>
        <v>0</v>
      </c>
      <c r="Q229" s="233">
        <f>IF(Q$4=$G229+$B229,SUMIFS(INDEX('ABP REC Calc'!$G$75:$AB$138,,MATCH($I229,'ABP REC Calc'!$G$74:$AB$74,0)),'ABP REC Calc'!$C$75:$C$138,'ABP REC Spend'!$E229,'ABP REC Calc'!$B$75:$B$138,'ABP REC Spend'!$F229)*$D229,
IF(AND(P229&gt;0,(Q$4-$G229)=(1+$B229)),((P229/$D229)-P229)/$C229,
(IF(AND((Q$4-$G229)&lt;(7+$B229),(Q$4-$G229)&gt;1),P229,0))))</f>
        <v>0</v>
      </c>
      <c r="R229" s="233">
        <f>IF(R$4=$G229+$B229,SUMIFS(INDEX('ABP REC Calc'!$G$75:$AB$138,,MATCH($I229,'ABP REC Calc'!$G$74:$AB$74,0)),'ABP REC Calc'!$C$75:$C$138,'ABP REC Spend'!$E229,'ABP REC Calc'!$B$75:$B$138,'ABP REC Spend'!$F229)*$D229,
IF(AND(Q229&gt;0,(R$4-$G229)=(1+$B229)),((Q229/$D229)-Q229)/$C229,
(IF(AND((R$4-$G229)&lt;(7+$B229),(R$4-$G229)&gt;1),Q229,0))))</f>
        <v>0</v>
      </c>
      <c r="S229" s="233">
        <f>IF(S$4=$G229+$B229,SUMIFS(INDEX('ABP REC Calc'!$G$75:$AB$138,,MATCH($I229,'ABP REC Calc'!$G$74:$AB$74,0)),'ABP REC Calc'!$C$75:$C$138,'ABP REC Spend'!$E229,'ABP REC Calc'!$B$75:$B$138,'ABP REC Spend'!$F229)*$D229,
IF(AND(R229&gt;0,(S$4-$G229)=(1+$B229)),((R229/$D229)-R229)/$C229,
(IF(AND((S$4-$G229)&lt;(7+$B229),(S$4-$G229)&gt;1),R229,0))))</f>
        <v>0</v>
      </c>
      <c r="T229" s="233">
        <f>IF(T$4=$G229+$B229,SUMIFS(INDEX('ABP REC Calc'!$G$75:$AB$138,,MATCH($I229,'ABP REC Calc'!$G$74:$AB$74,0)),'ABP REC Calc'!$C$75:$C$138,'ABP REC Spend'!$E229,'ABP REC Calc'!$B$75:$B$138,'ABP REC Spend'!$F229)*$D229,
IF(AND(S229&gt;0,(T$4-$G229)=(1+$B229)),((S229/$D229)-S229)/$C229,
(IF(AND((T$4-$G229)&lt;(7+$B229),(T$4-$G229)&gt;1),S229,0))))</f>
        <v>0</v>
      </c>
      <c r="U229" s="233">
        <f>IF(U$4=$G229+$B229,SUMIFS(INDEX('ABP REC Calc'!$G$75:$AB$138,,MATCH($I229,'ABP REC Calc'!$G$74:$AB$74,0)),'ABP REC Calc'!$C$75:$C$138,'ABP REC Spend'!$E229,'ABP REC Calc'!$B$75:$B$138,'ABP REC Spend'!$F229)*$D229,
IF(AND(T229&gt;0,(U$4-$G229)=(1+$B229)),((T229/$D229)-T229)/$C229,
(IF(AND((U$4-$G229)&lt;(7+$B229),(U$4-$G229)&gt;1),T229,0))))</f>
        <v>0</v>
      </c>
      <c r="V229" s="233">
        <f>IF(V$4=$G229+$B229,SUMIFS(INDEX('ABP REC Calc'!$G$75:$AB$138,,MATCH($I229,'ABP REC Calc'!$G$74:$AB$74,0)),'ABP REC Calc'!$C$75:$C$138,'ABP REC Spend'!$E229,'ABP REC Calc'!$B$75:$B$138,'ABP REC Spend'!$F229)*$D229,
IF(AND(U229&gt;0,(V$4-$G229)=(1+$B229)),((U229/$D229)-U229)/$C229,
(IF(AND((V$4-$G229)&lt;(7+$B229),(V$4-$G229)&gt;1),U229,0))))</f>
        <v>0</v>
      </c>
      <c r="W229" s="233">
        <f>IF(W$4=$G229+$B229,SUMIFS(INDEX('ABP REC Calc'!$G$75:$AB$138,,MATCH($I229,'ABP REC Calc'!$G$74:$AB$74,0)),'ABP REC Calc'!$C$75:$C$138,'ABP REC Spend'!$E229,'ABP REC Calc'!$B$75:$B$138,'ABP REC Spend'!$F229)*$D229,
IF(AND(V229&gt;0,(W$4-$G229)=(1+$B229)),((V229/$D229)-V229)/$C229,
(IF(AND((W$4-$G229)&lt;(7+$B229),(W$4-$G229)&gt;1),V229,0))))</f>
        <v>0</v>
      </c>
      <c r="X229" s="233">
        <f>IF(X$4=$G229+$B229,SUMIFS(INDEX('ABP REC Calc'!$G$75:$AB$138,,MATCH($I229,'ABP REC Calc'!$G$74:$AB$74,0)),'ABP REC Calc'!$C$75:$C$138,'ABP REC Spend'!$E229,'ABP REC Calc'!$B$75:$B$138,'ABP REC Spend'!$F229)*$D229,
IF(AND(W229&gt;0,(X$4-$G229)=(1+$B229)),((W229/$D229)-W229)/$C229,
(IF(AND((X$4-$G229)&lt;(7+$B229),(X$4-$G229)&gt;1),W229,0))))</f>
        <v>0</v>
      </c>
      <c r="Y229" s="233">
        <f>IF(Y$4=$G229+$B229,SUMIFS(INDEX('ABP REC Calc'!$G$75:$AB$138,,MATCH($I229,'ABP REC Calc'!$G$74:$AB$74,0)),'ABP REC Calc'!$C$75:$C$138,'ABP REC Spend'!$E229,'ABP REC Calc'!$B$75:$B$138,'ABP REC Spend'!$F229)*$D229,
IF(AND(X229&gt;0,(Y$4-$G229)=(1+$B229)),((X229/$D229)-X229)/$C229,
(IF(AND((Y$4-$G229)&lt;(7+$B229),(Y$4-$G229)&gt;1),X229,0))))</f>
        <v>0</v>
      </c>
      <c r="Z229" s="233">
        <f>IF(Z$4=$G229+$B229,SUMIFS(INDEX('ABP REC Calc'!$G$75:$AB$138,,MATCH($I229,'ABP REC Calc'!$G$74:$AB$74,0)),'ABP REC Calc'!$C$75:$C$138,'ABP REC Spend'!$E229,'ABP REC Calc'!$B$75:$B$138,'ABP REC Spend'!$F229)*$D229,
IF(AND(Y229&gt;0,(Z$4-$G229)=(1+$B229)),((Y229/$D229)-Y229)/$C229,
(IF(AND((Z$4-$G229)&lt;(7+$B229),(Z$4-$G229)&gt;1),Y229,0))))</f>
        <v>0</v>
      </c>
      <c r="AA229" s="233">
        <f>IF(AA$4=$G229+$B229,SUMIFS(INDEX('ABP REC Calc'!$G$75:$AB$138,,MATCH($I229,'ABP REC Calc'!$G$74:$AB$74,0)),'ABP REC Calc'!$C$75:$C$138,'ABP REC Spend'!$E229,'ABP REC Calc'!$B$75:$B$138,'ABP REC Spend'!$F229)*$D229,
IF(AND(Z229&gt;0,(AA$4-$G229)=(1+$B229)),((Z229/$D229)-Z229)/$C229,
(IF(AND((AA$4-$G229)&lt;(7+$B229),(AA$4-$G229)&gt;1),Z229,0))))</f>
        <v>0</v>
      </c>
      <c r="AB229" s="233">
        <f>IF(AB$4=$G229+$B229,SUMIFS(INDEX('ABP REC Calc'!$G$75:$AB$138,,MATCH($I229,'ABP REC Calc'!$G$74:$AB$74,0)),'ABP REC Calc'!$C$75:$C$138,'ABP REC Spend'!$E229,'ABP REC Calc'!$B$75:$B$138,'ABP REC Spend'!$F229)*$D229,
IF(AND(AA229&gt;0,(AB$4-$G229)=(1+$B229)),((AA229/$D229)-AA229)/$C229,
(IF(AND((AB$4-$G229)&lt;(7+$B229),(AB$4-$G229)&gt;1),AA229,0))))</f>
        <v>0</v>
      </c>
      <c r="AC229" s="233">
        <f>IF(AC$4=$G229+$B229,SUMIFS(INDEX('ABP REC Calc'!$G$75:$AB$138,,MATCH($I229,'ABP REC Calc'!$G$74:$AB$74,0)),'ABP REC Calc'!$C$75:$C$138,'ABP REC Spend'!$E229,'ABP REC Calc'!$B$75:$B$138,'ABP REC Spend'!$F229)*$D229,
IF(AND(AB229&gt;0,(AC$4-$G229)=(1+$B229)),((AB229/$D229)-AB229)/$C229,
(IF(AND((AC$4-$G229)&lt;(7+$B229),(AC$4-$G229)&gt;1),AB229,0))))</f>
        <v>0</v>
      </c>
      <c r="AD229" s="233">
        <f>IF(AD$4=$G229+$B229,SUMIFS(INDEX('ABP REC Calc'!$G$75:$AB$138,,MATCH($I229,'ABP REC Calc'!$G$74:$AB$74,0)),'ABP REC Calc'!$C$75:$C$138,'ABP REC Spend'!$E229,'ABP REC Calc'!$B$75:$B$138,'ABP REC Spend'!$F229)*$D229,
IF(AND(AC229&gt;0,(AD$4-$G229)=(1+$B229)),((AC229/$D229)-AC229)/$C229,
(IF(AND((AD$4-$G229)&lt;(7+$B229),(AD$4-$G229)&gt;1),AC229,0))))</f>
        <v>0</v>
      </c>
      <c r="AE229" s="233">
        <f>IF(AE$4=$G229+$B229,SUMIFS(INDEX('ABP REC Calc'!$G$75:$AB$138,,MATCH($I229,'ABP REC Calc'!$G$74:$AB$74,0)),'ABP REC Calc'!$C$75:$C$138,'ABP REC Spend'!$E229,'ABP REC Calc'!$B$75:$B$138,'ABP REC Spend'!$F229)*$D229,
IF(AND(AD229&gt;0,(AE$4-$G229)=(1+$B229)),((AD229/$D229)-AD229)/$C229,
(IF(AND((AE$4-$G229)&lt;(7+$B229),(AE$4-$G229)&gt;1),AD229,0))))</f>
        <v>0</v>
      </c>
      <c r="AF229" s="233">
        <f>IF(AF$4=$G229+$B229,SUMIFS(INDEX('ABP REC Calc'!$G$75:$AB$138,,MATCH($I229,'ABP REC Calc'!$G$74:$AB$74,0)),'ABP REC Calc'!$C$75:$C$138,'ABP REC Spend'!$E229,'ABP REC Calc'!$B$75:$B$138,'ABP REC Spend'!$F229)*$D229,
IF(AND(AE229&gt;0,(AF$4-$G229)=(1+$B229)),((AE229/$D229)-AE229)/$C229,
(IF(AND((AF$4-$G229)&lt;(7+$B229),(AF$4-$G229)&gt;1),AE229,0))))</f>
        <v>0</v>
      </c>
      <c r="AG229" s="233">
        <f>IF(AG$4=$G229+$B229,SUMIFS(INDEX('ABP REC Calc'!$G$75:$AB$138,,MATCH($I229,'ABP REC Calc'!$G$74:$AB$74,0)),'ABP REC Calc'!$C$75:$C$138,'ABP REC Spend'!$E229,'ABP REC Calc'!$B$75:$B$138,'ABP REC Spend'!$F229)*$D229,
IF(AND(AF229&gt;0,(AG$4-$G229)=(1+$B229)),((AF229/$D229)-AF229)/$C229,
(IF(AND((AG$4-$G229)&lt;(7+$B229),(AG$4-$G229)&gt;1),AF229,0))))</f>
        <v>0</v>
      </c>
      <c r="AH229" s="233">
        <f>IF(AH$4=$G229+$B229,SUMIFS(INDEX('ABP REC Calc'!$G$75:$AB$138,,MATCH($I229,'ABP REC Calc'!$G$74:$AB$74,0)),'ABP REC Calc'!$C$75:$C$138,'ABP REC Spend'!$E229,'ABP REC Calc'!$B$75:$B$138,'ABP REC Spend'!$F229)*$D229,
IF(AND(AG229&gt;0,(AH$4-$G229)=(1+$B229)),((AG229/$D229)-AG229)/$C229,
(IF(AND((AH$4-$G229)&lt;(7+$B229),(AH$4-$G229)&gt;1),AG229,0))))</f>
        <v>0</v>
      </c>
    </row>
    <row r="230" spans="2:34" ht="14.75" customHeight="1" x14ac:dyDescent="0.25"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28"/>
      <c r="X230" s="228"/>
      <c r="Y230" s="228"/>
      <c r="Z230" s="228"/>
      <c r="AA230" s="228"/>
      <c r="AB230" s="228"/>
      <c r="AC230" s="228"/>
      <c r="AD230" s="228"/>
      <c r="AE230" s="228"/>
      <c r="AF230" s="228"/>
      <c r="AG230" s="228"/>
      <c r="AH230" s="228"/>
    </row>
    <row r="231" spans="2:34" ht="14.75" customHeight="1" x14ac:dyDescent="0.25">
      <c r="B231" s="332" cm="1">
        <f t="array" ref="B231">INDEX(Inputs_ByYear!$D$78:$D$83, MATCH('ABP REC Spend'!$E231, Inputs_ByYear!$B$78:$B$83,0),)</f>
        <v>1</v>
      </c>
      <c r="C231" s="332" cm="1">
        <f t="array" ref="C231">INDEX(Inputs_ByYear!$D$60:$D$65, MATCH('ABP REC Spend'!$E231,Inputs_ByYear!$B$60:$B$65,0),)</f>
        <v>6</v>
      </c>
      <c r="D231" s="332" cm="1">
        <f t="array" ref="D231">INDEX(Inputs_ByYear!$D$69:$D$74, MATCH('ABP REC Spend'!$E231, Inputs_ByYear!$B$69:$B$74,0),)</f>
        <v>0.15</v>
      </c>
      <c r="E231" s="222" t="s">
        <v>238</v>
      </c>
      <c r="F231" s="219" t="s">
        <v>258</v>
      </c>
      <c r="G231" s="219">
        <f>VALUE(LEFT(I231, FIND("-", I231)-1))</f>
        <v>2024</v>
      </c>
      <c r="H231" s="219"/>
      <c r="I231" s="227" t="s">
        <v>22</v>
      </c>
      <c r="J231" s="234">
        <v>0</v>
      </c>
      <c r="K231" s="233">
        <f>IF(K$4=$G231+$B231,SUMIFS(INDEX('ABP REC Calc'!$G$75:$AB$138,,MATCH($I231,'ABP REC Calc'!$G$74:$AB$74,0)),'ABP REC Calc'!$C$75:$C$138,'ABP REC Spend'!$E231,'ABP REC Calc'!$B$75:$B$138,'ABP REC Spend'!$F231)*$D231,
IF(AND(J231&gt;0,(K$4-$G231)=(1+$B231)),((J231/$D231)-J231)/$C231,
(IF(AND((K$4-$G231)&lt;(7+$B231),(K$4-$G231)&gt;1),J231,0))))</f>
        <v>0</v>
      </c>
      <c r="L231" s="233">
        <f>IF(L$4=$G231+$B231,SUMIFS(INDEX('ABP REC Calc'!$G$75:$AB$138,,MATCH($I231,'ABP REC Calc'!$G$74:$AB$74,0)),'ABP REC Calc'!$C$75:$C$138,'ABP REC Spend'!$E231,'ABP REC Calc'!$B$75:$B$138,'ABP REC Spend'!$F231)*$D231,
IF(AND(K231&gt;0,(L$4-$G231)=(1+$B231)),((K231/$D231)-K231)/$C231,
(IF(AND((L$4-$G231)&lt;(7+$B231),(L$4-$G231)&gt;1),K231,0))))</f>
        <v>0</v>
      </c>
      <c r="M231" s="233">
        <f>IF(M$4=$G231+$B231,SUMIFS(INDEX('ABP REC Calc'!$G$75:$AB$138,,MATCH($I231,'ABP REC Calc'!$G$74:$AB$74,0)),'ABP REC Calc'!$C$75:$C$138,'ABP REC Spend'!$E231,'ABP REC Calc'!$B$75:$B$138,'ABP REC Spend'!$F231)*$D231,
IF(AND(L231&gt;0,(M$4-$G231)=(1+$B231)),((L231/$D231)-L231)/$C231,
(IF(AND((M$4-$G231)&lt;(7+$B231),(M$4-$G231)&gt;1),L231,0))))</f>
        <v>0</v>
      </c>
      <c r="N231" s="233">
        <f>IF(N$4=$G231+$B231,SUMIFS(INDEX('ABP REC Calc'!$G$75:$AB$138,,MATCH($I231,'ABP REC Calc'!$G$74:$AB$74,0)),'ABP REC Calc'!$C$75:$C$138,'ABP REC Spend'!$E231,'ABP REC Calc'!$B$75:$B$138,'ABP REC Spend'!$F231)*$D231,
IF(AND(M231&gt;0,(N$4-$G231)=(1+$B231)),((M231/$D231)-M231)/$C231,
(IF(AND((N$4-$G231)&lt;(7+$B231),(N$4-$G231)&gt;1),M231,0))))</f>
        <v>0</v>
      </c>
      <c r="O231" s="233">
        <f>IF(O$4=$G231+$B231,SUMIFS(INDEX('ABP REC Calc'!$G$75:$AB$138,,MATCH($I231,'ABP REC Calc'!$G$74:$AB$74,0)),'ABP REC Calc'!$C$75:$C$138,'ABP REC Spend'!$E231,'ABP REC Calc'!$B$75:$B$138,'ABP REC Spend'!$F231)*$D231,
IF(AND(N231&gt;0,(O$4-$G231)=(1+$B231)),((N231/$D231)-N231)/$C231,
(IF(AND((O$4-$G231)&lt;(7+$B231),(O$4-$G231)&gt;1),N231,0))))</f>
        <v>0</v>
      </c>
      <c r="P231" s="233">
        <f>IF(P$4=$G231+$B231,SUMIFS(INDEX('ABP REC Calc'!$G$75:$AB$138,,MATCH($I231,'ABP REC Calc'!$G$74:$AB$74,0)),'ABP REC Calc'!$C$75:$C$138,'ABP REC Spend'!$E231,'ABP REC Calc'!$B$75:$B$138,'ABP REC Spend'!$F231)*$D231,
IF(AND(O231&gt;0,(P$4-$G231)=(1+$B231)),((O231/$D231)-O231)/$C231,
(IF(AND((P$4-$G231)&lt;(7+$B231),(P$4-$G231)&gt;1),O231,0))))</f>
        <v>0</v>
      </c>
      <c r="Q231" s="233">
        <f>IF(Q$4=$G231+$B231,SUMIFS(INDEX('ABP REC Calc'!$G$75:$AB$138,,MATCH($I231,'ABP REC Calc'!$G$74:$AB$74,0)),'ABP REC Calc'!$C$75:$C$138,'ABP REC Spend'!$E231,'ABP REC Calc'!$B$75:$B$138,'ABP REC Spend'!$F231)*$D231,
IF(AND(P231&gt;0,(Q$4-$G231)=(1+$B231)),((P231/$D231)-P231)/$C231,
(IF(AND((Q$4-$G231)&lt;(7+$B231),(Q$4-$G231)&gt;1),P231,0))))</f>
        <v>0</v>
      </c>
      <c r="R231" s="233">
        <f>IF(R$4=$G231+$B231,SUMIFS(INDEX('ABP REC Calc'!$G$75:$AB$138,,MATCH($I231,'ABP REC Calc'!$G$74:$AB$74,0)),'ABP REC Calc'!$C$75:$C$138,'ABP REC Spend'!$E231,'ABP REC Calc'!$B$75:$B$138,'ABP REC Spend'!$F231)*$D231,
IF(AND(Q231&gt;0,(R$4-$G231)=(1+$B231)),((Q231/$D231)-Q231)/$C231,
(IF(AND((R$4-$G231)&lt;(7+$B231),(R$4-$G231)&gt;1),Q231,0))))</f>
        <v>0</v>
      </c>
      <c r="S231" s="233">
        <f>IF(S$4=$G231+$B231,SUMIFS(INDEX('ABP REC Calc'!$G$75:$AB$138,,MATCH($I231,'ABP REC Calc'!$G$74:$AB$74,0)),'ABP REC Calc'!$C$75:$C$138,'ABP REC Spend'!$E231,'ABP REC Calc'!$B$75:$B$138,'ABP REC Spend'!$F231)*$D231,
IF(AND(R231&gt;0,(S$4-$G231)=(1+$B231)),((R231/$D231)-R231)/$C231,
(IF(AND((S$4-$G231)&lt;(7+$B231),(S$4-$G231)&gt;1),R231,0))))</f>
        <v>0</v>
      </c>
      <c r="T231" s="233">
        <f>IF(T$4=$G231+$B231,SUMIFS(INDEX('ABP REC Calc'!$G$75:$AB$138,,MATCH($I231,'ABP REC Calc'!$G$74:$AB$74,0)),'ABP REC Calc'!$C$75:$C$138,'ABP REC Spend'!$E231,'ABP REC Calc'!$B$75:$B$138,'ABP REC Spend'!$F231)*$D231,
IF(AND(S231&gt;0,(T$4-$G231)=(1+$B231)),((S231/$D231)-S231)/$C231,
(IF(AND((T$4-$G231)&lt;(7+$B231),(T$4-$G231)&gt;1),S231,0))))</f>
        <v>0</v>
      </c>
      <c r="U231" s="233">
        <f>IF(U$4=$G231+$B231,SUMIFS(INDEX('ABP REC Calc'!$G$75:$AB$138,,MATCH($I231,'ABP REC Calc'!$G$74:$AB$74,0)),'ABP REC Calc'!$C$75:$C$138,'ABP REC Spend'!$E231,'ABP REC Calc'!$B$75:$B$138,'ABP REC Spend'!$F231)*$D231,
IF(AND(T231&gt;0,(U$4-$G231)=(1+$B231)),((T231/$D231)-T231)/$C231,
(IF(AND((U$4-$G231)&lt;(7+$B231),(U$4-$G231)&gt;1),T231,0))))</f>
        <v>0</v>
      </c>
      <c r="V231" s="233">
        <f>IF(V$4=$G231+$B231,SUMIFS(INDEX('ABP REC Calc'!$G$75:$AB$138,,MATCH($I231,'ABP REC Calc'!$G$74:$AB$74,0)),'ABP REC Calc'!$C$75:$C$138,'ABP REC Spend'!$E231,'ABP REC Calc'!$B$75:$B$138,'ABP REC Spend'!$F231)*$D231,
IF(AND(U231&gt;0,(V$4-$G231)=(1+$B231)),((U231/$D231)-U231)/$C231,
(IF(AND((V$4-$G231)&lt;(7+$B231),(V$4-$G231)&gt;1),U231,0))))</f>
        <v>0</v>
      </c>
      <c r="W231" s="233">
        <f>IF(W$4=$G231+$B231,SUMIFS(INDEX('ABP REC Calc'!$G$75:$AB$138,,MATCH($I231,'ABP REC Calc'!$G$74:$AB$74,0)),'ABP REC Calc'!$C$75:$C$138,'ABP REC Spend'!$E231,'ABP REC Calc'!$B$75:$B$138,'ABP REC Spend'!$F231)*$D231,
IF(AND(V231&gt;0,(W$4-$G231)=(1+$B231)),((V231/$D231)-V231)/$C231,
(IF(AND((W$4-$G231)&lt;(7+$B231),(W$4-$G231)&gt;1),V231,0))))</f>
        <v>0</v>
      </c>
      <c r="X231" s="233">
        <f>IF(X$4=$G231+$B231,SUMIFS(INDEX('ABP REC Calc'!$G$75:$AB$138,,MATCH($I231,'ABP REC Calc'!$G$74:$AB$74,0)),'ABP REC Calc'!$C$75:$C$138,'ABP REC Spend'!$E231,'ABP REC Calc'!$B$75:$B$138,'ABP REC Spend'!$F231)*$D231,
IF(AND(W231&gt;0,(X$4-$G231)=(1+$B231)),((W231/$D231)-W231)/$C231,
(IF(AND((X$4-$G231)&lt;(7+$B231),(X$4-$G231)&gt;1),W231,0))))</f>
        <v>0</v>
      </c>
      <c r="Y231" s="233">
        <f>IF(Y$4=$G231+$B231,SUMIFS(INDEX('ABP REC Calc'!$G$75:$AB$138,,MATCH($I231,'ABP REC Calc'!$G$74:$AB$74,0)),'ABP REC Calc'!$C$75:$C$138,'ABP REC Spend'!$E231,'ABP REC Calc'!$B$75:$B$138,'ABP REC Spend'!$F231)*$D231,
IF(AND(X231&gt;0,(Y$4-$G231)=(1+$B231)),((X231/$D231)-X231)/$C231,
(IF(AND((Y$4-$G231)&lt;(7+$B231),(Y$4-$G231)&gt;1),X231,0))))</f>
        <v>0</v>
      </c>
      <c r="Z231" s="233">
        <f>IF(Z$4=$G231+$B231,SUMIFS(INDEX('ABP REC Calc'!$G$75:$AB$138,,MATCH($I231,'ABP REC Calc'!$G$74:$AB$74,0)),'ABP REC Calc'!$C$75:$C$138,'ABP REC Spend'!$E231,'ABP REC Calc'!$B$75:$B$138,'ABP REC Spend'!$F231)*$D231,
IF(AND(Y231&gt;0,(Z$4-$G231)=(1+$B231)),((Y231/$D231)-Y231)/$C231,
(IF(AND((Z$4-$G231)&lt;(7+$B231),(Z$4-$G231)&gt;1),Y231,0))))</f>
        <v>0</v>
      </c>
      <c r="AA231" s="233">
        <f>IF(AA$4=$G231+$B231,SUMIFS(INDEX('ABP REC Calc'!$G$75:$AB$138,,MATCH($I231,'ABP REC Calc'!$G$74:$AB$74,0)),'ABP REC Calc'!$C$75:$C$138,'ABP REC Spend'!$E231,'ABP REC Calc'!$B$75:$B$138,'ABP REC Spend'!$F231)*$D231,
IF(AND(Z231&gt;0,(AA$4-$G231)=(1+$B231)),((Z231/$D231)-Z231)/$C231,
(IF(AND((AA$4-$G231)&lt;(7+$B231),(AA$4-$G231)&gt;1),Z231,0))))</f>
        <v>0</v>
      </c>
      <c r="AB231" s="233">
        <f>IF(AB$4=$G231+$B231,SUMIFS(INDEX('ABP REC Calc'!$G$75:$AB$138,,MATCH($I231,'ABP REC Calc'!$G$74:$AB$74,0)),'ABP REC Calc'!$C$75:$C$138,'ABP REC Spend'!$E231,'ABP REC Calc'!$B$75:$B$138,'ABP REC Spend'!$F231)*$D231,
IF(AND(AA231&gt;0,(AB$4-$G231)=(1+$B231)),((AA231/$D231)-AA231)/$C231,
(IF(AND((AB$4-$G231)&lt;(7+$B231),(AB$4-$G231)&gt;1),AA231,0))))</f>
        <v>0</v>
      </c>
      <c r="AC231" s="233">
        <f>IF(AC$4=$G231+$B231,SUMIFS(INDEX('ABP REC Calc'!$G$75:$AB$138,,MATCH($I231,'ABP REC Calc'!$G$74:$AB$74,0)),'ABP REC Calc'!$C$75:$C$138,'ABP REC Spend'!$E231,'ABP REC Calc'!$B$75:$B$138,'ABP REC Spend'!$F231)*$D231,
IF(AND(AB231&gt;0,(AC$4-$G231)=(1+$B231)),((AB231/$D231)-AB231)/$C231,
(IF(AND((AC$4-$G231)&lt;(7+$B231),(AC$4-$G231)&gt;1),AB231,0))))</f>
        <v>0</v>
      </c>
      <c r="AD231" s="233">
        <f>IF(AD$4=$G231+$B231,SUMIFS(INDEX('ABP REC Calc'!$G$75:$AB$138,,MATCH($I231,'ABP REC Calc'!$G$74:$AB$74,0)),'ABP REC Calc'!$C$75:$C$138,'ABP REC Spend'!$E231,'ABP REC Calc'!$B$75:$B$138,'ABP REC Spend'!$F231)*$D231,
IF(AND(AC231&gt;0,(AD$4-$G231)=(1+$B231)),((AC231/$D231)-AC231)/$C231,
(IF(AND((AD$4-$G231)&lt;(7+$B231),(AD$4-$G231)&gt;1),AC231,0))))</f>
        <v>0</v>
      </c>
      <c r="AE231" s="233">
        <f>IF(AE$4=$G231+$B231,SUMIFS(INDEX('ABP REC Calc'!$G$75:$AB$138,,MATCH($I231,'ABP REC Calc'!$G$74:$AB$74,0)),'ABP REC Calc'!$C$75:$C$138,'ABP REC Spend'!$E231,'ABP REC Calc'!$B$75:$B$138,'ABP REC Spend'!$F231)*$D231,
IF(AND(AD231&gt;0,(AE$4-$G231)=(1+$B231)),((AD231/$D231)-AD231)/$C231,
(IF(AND((AE$4-$G231)&lt;(7+$B231),(AE$4-$G231)&gt;1),AD231,0))))</f>
        <v>0</v>
      </c>
      <c r="AF231" s="233">
        <f>IF(AF$4=$G231+$B231,SUMIFS(INDEX('ABP REC Calc'!$G$75:$AB$138,,MATCH($I231,'ABP REC Calc'!$G$74:$AB$74,0)),'ABP REC Calc'!$C$75:$C$138,'ABP REC Spend'!$E231,'ABP REC Calc'!$B$75:$B$138,'ABP REC Spend'!$F231)*$D231,
IF(AND(AE231&gt;0,(AF$4-$G231)=(1+$B231)),((AE231/$D231)-AE231)/$C231,
(IF(AND((AF$4-$G231)&lt;(7+$B231),(AF$4-$G231)&gt;1),AE231,0))))</f>
        <v>0</v>
      </c>
      <c r="AG231" s="233">
        <f>IF(AG$4=$G231+$B231,SUMIFS(INDEX('ABP REC Calc'!$G$75:$AB$138,,MATCH($I231,'ABP REC Calc'!$G$74:$AB$74,0)),'ABP REC Calc'!$C$75:$C$138,'ABP REC Spend'!$E231,'ABP REC Calc'!$B$75:$B$138,'ABP REC Spend'!$F231)*$D231,
IF(AND(AF231&gt;0,(AG$4-$G231)=(1+$B231)),((AF231/$D231)-AF231)/$C231,
(IF(AND((AG$4-$G231)&lt;(7+$B231),(AG$4-$G231)&gt;1),AF231,0))))</f>
        <v>0</v>
      </c>
      <c r="AH231" s="233">
        <f>IF(AH$4=$G231+$B231,SUMIFS(INDEX('ABP REC Calc'!$G$75:$AB$138,,MATCH($I231,'ABP REC Calc'!$G$74:$AB$74,0)),'ABP REC Calc'!$C$75:$C$138,'ABP REC Spend'!$E231,'ABP REC Calc'!$B$75:$B$138,'ABP REC Spend'!$F231)*$D231,
IF(AND(AG231&gt;0,(AH$4-$G231)=(1+$B231)),((AG231/$D231)-AG231)/$C231,
(IF(AND((AH$4-$G231)&lt;(7+$B231),(AH$4-$G231)&gt;1),AG231,0))))</f>
        <v>0</v>
      </c>
    </row>
    <row r="232" spans="2:34" ht="14.75" customHeight="1" x14ac:dyDescent="0.25">
      <c r="B232" s="332" cm="1">
        <f t="array" ref="B232">INDEX(Inputs_ByYear!$D$78:$D$83, MATCH('ABP REC Spend'!$E232, Inputs_ByYear!$B$78:$B$83,0),)</f>
        <v>1</v>
      </c>
      <c r="C232" s="332" cm="1">
        <f t="array" ref="C232">INDEX(Inputs_ByYear!$D$60:$D$65, MATCH('ABP REC Spend'!$E232,Inputs_ByYear!$B$60:$B$65,0),)</f>
        <v>6</v>
      </c>
      <c r="D232" s="332" cm="1">
        <f t="array" ref="D232">INDEX(Inputs_ByYear!$D$69:$D$74, MATCH('ABP REC Spend'!$E232, Inputs_ByYear!$B$69:$B$74,0),)</f>
        <v>0.15</v>
      </c>
      <c r="E232" s="222" t="s">
        <v>238</v>
      </c>
      <c r="F232" s="219" t="s">
        <v>258</v>
      </c>
      <c r="G232" s="219">
        <f t="shared" ref="G232:G252" si="11">VALUE(LEFT(I232, FIND("-", I232)-1))</f>
        <v>2025</v>
      </c>
      <c r="H232" s="219"/>
      <c r="I232" s="227" t="s">
        <v>23</v>
      </c>
      <c r="J232" s="234">
        <v>0</v>
      </c>
      <c r="K232" s="233">
        <f>IF(K$4=$G232+$B232,SUMIFS(INDEX('ABP REC Calc'!$G$75:$AB$138,,MATCH($I232,'ABP REC Calc'!$G$74:$AB$74,0)),'ABP REC Calc'!$C$75:$C$138,'ABP REC Spend'!$E232,'ABP REC Calc'!$B$75:$B$138,'ABP REC Spend'!$F232)*$D232,
IF(AND(J232&gt;0,(K$4-$G232)=(1+$B232)),((J232/$D232)-J232)/$C232,
(IF(AND((K$4-$G232)&lt;(7+$B232),(K$4-$G232)&gt;1),J232,0))))</f>
        <v>0</v>
      </c>
      <c r="L232" s="233">
        <f>IF(L$4=$G232+$B232,SUMIFS(INDEX('ABP REC Calc'!$G$75:$AB$138,,MATCH($I232,'ABP REC Calc'!$G$74:$AB$74,0)),'ABP REC Calc'!$C$75:$C$138,'ABP REC Spend'!$E232,'ABP REC Calc'!$B$75:$B$138,'ABP REC Spend'!$F232)*$D232,
IF(AND(K232&gt;0,(L$4-$G232)=(1+$B232)),((K232/$D232)-K232)/$C232,
(IF(AND((L$4-$G232)&lt;(7+$B232),(L$4-$G232)&gt;1),K232,0))))</f>
        <v>7846470.2331006052</v>
      </c>
      <c r="M232" s="233">
        <f>IF(M$4=$G232+$B232,SUMIFS(INDEX('ABP REC Calc'!$G$75:$AB$138,,MATCH($I232,'ABP REC Calc'!$G$74:$AB$74,0)),'ABP REC Calc'!$C$75:$C$138,'ABP REC Spend'!$E232,'ABP REC Calc'!$B$75:$B$138,'ABP REC Spend'!$F232)*$D232,
IF(AND(L232&gt;0,(M$4-$G232)=(1+$B232)),((L232/$D232)-L232)/$C232,
(IF(AND((M$4-$G232)&lt;(7+$B232),(M$4-$G232)&gt;1),L232,0))))</f>
        <v>7410555.2201505713</v>
      </c>
      <c r="N232" s="233">
        <f>IF(N$4=$G232+$B232,SUMIFS(INDEX('ABP REC Calc'!$G$75:$AB$138,,MATCH($I232,'ABP REC Calc'!$G$74:$AB$74,0)),'ABP REC Calc'!$C$75:$C$138,'ABP REC Spend'!$E232,'ABP REC Calc'!$B$75:$B$138,'ABP REC Spend'!$F232)*$D232,
IF(AND(M232&gt;0,(N$4-$G232)=(1+$B232)),((M232/$D232)-M232)/$C232,
(IF(AND((N$4-$G232)&lt;(7+$B232),(N$4-$G232)&gt;1),M232,0))))</f>
        <v>7410555.2201505713</v>
      </c>
      <c r="O232" s="233">
        <f>IF(O$4=$G232+$B232,SUMIFS(INDEX('ABP REC Calc'!$G$75:$AB$138,,MATCH($I232,'ABP REC Calc'!$G$74:$AB$74,0)),'ABP REC Calc'!$C$75:$C$138,'ABP REC Spend'!$E232,'ABP REC Calc'!$B$75:$B$138,'ABP REC Spend'!$F232)*$D232,
IF(AND(N232&gt;0,(O$4-$G232)=(1+$B232)),((N232/$D232)-N232)/$C232,
(IF(AND((O$4-$G232)&lt;(7+$B232),(O$4-$G232)&gt;1),N232,0))))</f>
        <v>7410555.2201505713</v>
      </c>
      <c r="P232" s="233">
        <f>IF(P$4=$G232+$B232,SUMIFS(INDEX('ABP REC Calc'!$G$75:$AB$138,,MATCH($I232,'ABP REC Calc'!$G$74:$AB$74,0)),'ABP REC Calc'!$C$75:$C$138,'ABP REC Spend'!$E232,'ABP REC Calc'!$B$75:$B$138,'ABP REC Spend'!$F232)*$D232,
IF(AND(O232&gt;0,(P$4-$G232)=(1+$B232)),((O232/$D232)-O232)/$C232,
(IF(AND((P$4-$G232)&lt;(7+$B232),(P$4-$G232)&gt;1),O232,0))))</f>
        <v>7410555.2201505713</v>
      </c>
      <c r="Q232" s="233">
        <f>IF(Q$4=$G232+$B232,SUMIFS(INDEX('ABP REC Calc'!$G$75:$AB$138,,MATCH($I232,'ABP REC Calc'!$G$74:$AB$74,0)),'ABP REC Calc'!$C$75:$C$138,'ABP REC Spend'!$E232,'ABP REC Calc'!$B$75:$B$138,'ABP REC Spend'!$F232)*$D232,
IF(AND(P232&gt;0,(Q$4-$G232)=(1+$B232)),((P232/$D232)-P232)/$C232,
(IF(AND((Q$4-$G232)&lt;(7+$B232),(Q$4-$G232)&gt;1),P232,0))))</f>
        <v>7410555.2201505713</v>
      </c>
      <c r="R232" s="233">
        <f>IF(R$4=$G232+$B232,SUMIFS(INDEX('ABP REC Calc'!$G$75:$AB$138,,MATCH($I232,'ABP REC Calc'!$G$74:$AB$74,0)),'ABP REC Calc'!$C$75:$C$138,'ABP REC Spend'!$E232,'ABP REC Calc'!$B$75:$B$138,'ABP REC Spend'!$F232)*$D232,
IF(AND(Q232&gt;0,(R$4-$G232)=(1+$B232)),((Q232/$D232)-Q232)/$C232,
(IF(AND((R$4-$G232)&lt;(7+$B232),(R$4-$G232)&gt;1),Q232,0))))</f>
        <v>7410555.2201505713</v>
      </c>
      <c r="S232" s="233">
        <f>IF(S$4=$G232+$B232,SUMIFS(INDEX('ABP REC Calc'!$G$75:$AB$138,,MATCH($I232,'ABP REC Calc'!$G$74:$AB$74,0)),'ABP REC Calc'!$C$75:$C$138,'ABP REC Spend'!$E232,'ABP REC Calc'!$B$75:$B$138,'ABP REC Spend'!$F232)*$D232,
IF(AND(R232&gt;0,(S$4-$G232)=(1+$B232)),((R232/$D232)-R232)/$C232,
(IF(AND((S$4-$G232)&lt;(7+$B232),(S$4-$G232)&gt;1),R232,0))))</f>
        <v>0</v>
      </c>
      <c r="T232" s="233">
        <f>IF(T$4=$G232+$B232,SUMIFS(INDEX('ABP REC Calc'!$G$75:$AB$138,,MATCH($I232,'ABP REC Calc'!$G$74:$AB$74,0)),'ABP REC Calc'!$C$75:$C$138,'ABP REC Spend'!$E232,'ABP REC Calc'!$B$75:$B$138,'ABP REC Spend'!$F232)*$D232,
IF(AND(S232&gt;0,(T$4-$G232)=(1+$B232)),((S232/$D232)-S232)/$C232,
(IF(AND((T$4-$G232)&lt;(7+$B232),(T$4-$G232)&gt;1),S232,0))))</f>
        <v>0</v>
      </c>
      <c r="U232" s="233">
        <f>IF(U$4=$G232+$B232,SUMIFS(INDEX('ABP REC Calc'!$G$75:$AB$138,,MATCH($I232,'ABP REC Calc'!$G$74:$AB$74,0)),'ABP REC Calc'!$C$75:$C$138,'ABP REC Spend'!$E232,'ABP REC Calc'!$B$75:$B$138,'ABP REC Spend'!$F232)*$D232,
IF(AND(T232&gt;0,(U$4-$G232)=(1+$B232)),((T232/$D232)-T232)/$C232,
(IF(AND((U$4-$G232)&lt;(7+$B232),(U$4-$G232)&gt;1),T232,0))))</f>
        <v>0</v>
      </c>
      <c r="V232" s="233">
        <f>IF(V$4=$G232+$B232,SUMIFS(INDEX('ABP REC Calc'!$G$75:$AB$138,,MATCH($I232,'ABP REC Calc'!$G$74:$AB$74,0)),'ABP REC Calc'!$C$75:$C$138,'ABP REC Spend'!$E232,'ABP REC Calc'!$B$75:$B$138,'ABP REC Spend'!$F232)*$D232,
IF(AND(U232&gt;0,(V$4-$G232)=(1+$B232)),((U232/$D232)-U232)/$C232,
(IF(AND((V$4-$G232)&lt;(7+$B232),(V$4-$G232)&gt;1),U232,0))))</f>
        <v>0</v>
      </c>
      <c r="W232" s="233">
        <f>IF(W$4=$G232+$B232,SUMIFS(INDEX('ABP REC Calc'!$G$75:$AB$138,,MATCH($I232,'ABP REC Calc'!$G$74:$AB$74,0)),'ABP REC Calc'!$C$75:$C$138,'ABP REC Spend'!$E232,'ABP REC Calc'!$B$75:$B$138,'ABP REC Spend'!$F232)*$D232,
IF(AND(V232&gt;0,(W$4-$G232)=(1+$B232)),((V232/$D232)-V232)/$C232,
(IF(AND((W$4-$G232)&lt;(7+$B232),(W$4-$G232)&gt;1),V232,0))))</f>
        <v>0</v>
      </c>
      <c r="X232" s="233">
        <f>IF(X$4=$G232+$B232,SUMIFS(INDEX('ABP REC Calc'!$G$75:$AB$138,,MATCH($I232,'ABP REC Calc'!$G$74:$AB$74,0)),'ABP REC Calc'!$C$75:$C$138,'ABP REC Spend'!$E232,'ABP REC Calc'!$B$75:$B$138,'ABP REC Spend'!$F232)*$D232,
IF(AND(W232&gt;0,(X$4-$G232)=(1+$B232)),((W232/$D232)-W232)/$C232,
(IF(AND((X$4-$G232)&lt;(7+$B232),(X$4-$G232)&gt;1),W232,0))))</f>
        <v>0</v>
      </c>
      <c r="Y232" s="233">
        <f>IF(Y$4=$G232+$B232,SUMIFS(INDEX('ABP REC Calc'!$G$75:$AB$138,,MATCH($I232,'ABP REC Calc'!$G$74:$AB$74,0)),'ABP REC Calc'!$C$75:$C$138,'ABP REC Spend'!$E232,'ABP REC Calc'!$B$75:$B$138,'ABP REC Spend'!$F232)*$D232,
IF(AND(X232&gt;0,(Y$4-$G232)=(1+$B232)),((X232/$D232)-X232)/$C232,
(IF(AND((Y$4-$G232)&lt;(7+$B232),(Y$4-$G232)&gt;1),X232,0))))</f>
        <v>0</v>
      </c>
      <c r="Z232" s="233">
        <f>IF(Z$4=$G232+$B232,SUMIFS(INDEX('ABP REC Calc'!$G$75:$AB$138,,MATCH($I232,'ABP REC Calc'!$G$74:$AB$74,0)),'ABP REC Calc'!$C$75:$C$138,'ABP REC Spend'!$E232,'ABP REC Calc'!$B$75:$B$138,'ABP REC Spend'!$F232)*$D232,
IF(AND(Y232&gt;0,(Z$4-$G232)=(1+$B232)),((Y232/$D232)-Y232)/$C232,
(IF(AND((Z$4-$G232)&lt;(7+$B232),(Z$4-$G232)&gt;1),Y232,0))))</f>
        <v>0</v>
      </c>
      <c r="AA232" s="233">
        <f>IF(AA$4=$G232+$B232,SUMIFS(INDEX('ABP REC Calc'!$G$75:$AB$138,,MATCH($I232,'ABP REC Calc'!$G$74:$AB$74,0)),'ABP REC Calc'!$C$75:$C$138,'ABP REC Spend'!$E232,'ABP REC Calc'!$B$75:$B$138,'ABP REC Spend'!$F232)*$D232,
IF(AND(Z232&gt;0,(AA$4-$G232)=(1+$B232)),((Z232/$D232)-Z232)/$C232,
(IF(AND((AA$4-$G232)&lt;(7+$B232),(AA$4-$G232)&gt;1),Z232,0))))</f>
        <v>0</v>
      </c>
      <c r="AB232" s="233">
        <f>IF(AB$4=$G232+$B232,SUMIFS(INDEX('ABP REC Calc'!$G$75:$AB$138,,MATCH($I232,'ABP REC Calc'!$G$74:$AB$74,0)),'ABP REC Calc'!$C$75:$C$138,'ABP REC Spend'!$E232,'ABP REC Calc'!$B$75:$B$138,'ABP REC Spend'!$F232)*$D232,
IF(AND(AA232&gt;0,(AB$4-$G232)=(1+$B232)),((AA232/$D232)-AA232)/$C232,
(IF(AND((AB$4-$G232)&lt;(7+$B232),(AB$4-$G232)&gt;1),AA232,0))))</f>
        <v>0</v>
      </c>
      <c r="AC232" s="233">
        <f>IF(AC$4=$G232+$B232,SUMIFS(INDEX('ABP REC Calc'!$G$75:$AB$138,,MATCH($I232,'ABP REC Calc'!$G$74:$AB$74,0)),'ABP REC Calc'!$C$75:$C$138,'ABP REC Spend'!$E232,'ABP REC Calc'!$B$75:$B$138,'ABP REC Spend'!$F232)*$D232,
IF(AND(AB232&gt;0,(AC$4-$G232)=(1+$B232)),((AB232/$D232)-AB232)/$C232,
(IF(AND((AC$4-$G232)&lt;(7+$B232),(AC$4-$G232)&gt;1),AB232,0))))</f>
        <v>0</v>
      </c>
      <c r="AD232" s="233">
        <f>IF(AD$4=$G232+$B232,SUMIFS(INDEX('ABP REC Calc'!$G$75:$AB$138,,MATCH($I232,'ABP REC Calc'!$G$74:$AB$74,0)),'ABP REC Calc'!$C$75:$C$138,'ABP REC Spend'!$E232,'ABP REC Calc'!$B$75:$B$138,'ABP REC Spend'!$F232)*$D232,
IF(AND(AC232&gt;0,(AD$4-$G232)=(1+$B232)),((AC232/$D232)-AC232)/$C232,
(IF(AND((AD$4-$G232)&lt;(7+$B232),(AD$4-$G232)&gt;1),AC232,0))))</f>
        <v>0</v>
      </c>
      <c r="AE232" s="233">
        <f>IF(AE$4=$G232+$B232,SUMIFS(INDEX('ABP REC Calc'!$G$75:$AB$138,,MATCH($I232,'ABP REC Calc'!$G$74:$AB$74,0)),'ABP REC Calc'!$C$75:$C$138,'ABP REC Spend'!$E232,'ABP REC Calc'!$B$75:$B$138,'ABP REC Spend'!$F232)*$D232,
IF(AND(AD232&gt;0,(AE$4-$G232)=(1+$B232)),((AD232/$D232)-AD232)/$C232,
(IF(AND((AE$4-$G232)&lt;(7+$B232),(AE$4-$G232)&gt;1),AD232,0))))</f>
        <v>0</v>
      </c>
      <c r="AF232" s="233">
        <f>IF(AF$4=$G232+$B232,SUMIFS(INDEX('ABP REC Calc'!$G$75:$AB$138,,MATCH($I232,'ABP REC Calc'!$G$74:$AB$74,0)),'ABP REC Calc'!$C$75:$C$138,'ABP REC Spend'!$E232,'ABP REC Calc'!$B$75:$B$138,'ABP REC Spend'!$F232)*$D232,
IF(AND(AE232&gt;0,(AF$4-$G232)=(1+$B232)),((AE232/$D232)-AE232)/$C232,
(IF(AND((AF$4-$G232)&lt;(7+$B232),(AF$4-$G232)&gt;1),AE232,0))))</f>
        <v>0</v>
      </c>
      <c r="AG232" s="233">
        <f>IF(AG$4=$G232+$B232,SUMIFS(INDEX('ABP REC Calc'!$G$75:$AB$138,,MATCH($I232,'ABP REC Calc'!$G$74:$AB$74,0)),'ABP REC Calc'!$C$75:$C$138,'ABP REC Spend'!$E232,'ABP REC Calc'!$B$75:$B$138,'ABP REC Spend'!$F232)*$D232,
IF(AND(AF232&gt;0,(AG$4-$G232)=(1+$B232)),((AF232/$D232)-AF232)/$C232,
(IF(AND((AG$4-$G232)&lt;(7+$B232),(AG$4-$G232)&gt;1),AF232,0))))</f>
        <v>0</v>
      </c>
      <c r="AH232" s="233">
        <f>IF(AH$4=$G232+$B232,SUMIFS(INDEX('ABP REC Calc'!$G$75:$AB$138,,MATCH($I232,'ABP REC Calc'!$G$74:$AB$74,0)),'ABP REC Calc'!$C$75:$C$138,'ABP REC Spend'!$E232,'ABP REC Calc'!$B$75:$B$138,'ABP REC Spend'!$F232)*$D232,
IF(AND(AG232&gt;0,(AH$4-$G232)=(1+$B232)),((AG232/$D232)-AG232)/$C232,
(IF(AND((AH$4-$G232)&lt;(7+$B232),(AH$4-$G232)&gt;1),AG232,0))))</f>
        <v>0</v>
      </c>
    </row>
    <row r="233" spans="2:34" ht="14.75" customHeight="1" x14ac:dyDescent="0.25">
      <c r="B233" s="332" cm="1">
        <f t="array" ref="B233">INDEX(Inputs_ByYear!$D$78:$D$83, MATCH('ABP REC Spend'!$E233, Inputs_ByYear!$B$78:$B$83,0),)</f>
        <v>1</v>
      </c>
      <c r="C233" s="332" cm="1">
        <f t="array" ref="C233">INDEX(Inputs_ByYear!$D$60:$D$65, MATCH('ABP REC Spend'!$E233,Inputs_ByYear!$B$60:$B$65,0),)</f>
        <v>6</v>
      </c>
      <c r="D233" s="332" cm="1">
        <f t="array" ref="D233">INDEX(Inputs_ByYear!$D$69:$D$74, MATCH('ABP REC Spend'!$E233, Inputs_ByYear!$B$69:$B$74,0),)</f>
        <v>0.15</v>
      </c>
      <c r="E233" s="222" t="s">
        <v>238</v>
      </c>
      <c r="F233" s="219" t="s">
        <v>258</v>
      </c>
      <c r="G233" s="219">
        <f t="shared" si="11"/>
        <v>2026</v>
      </c>
      <c r="H233" s="219"/>
      <c r="I233" s="227" t="s">
        <v>24</v>
      </c>
      <c r="J233" s="234">
        <v>0</v>
      </c>
      <c r="K233" s="233">
        <f>IF(K$4=$G233+$B233,SUMIFS(INDEX('ABP REC Calc'!$G$75:$AB$138,,MATCH($I233,'ABP REC Calc'!$G$74:$AB$74,0)),'ABP REC Calc'!$C$75:$C$138,'ABP REC Spend'!$E233,'ABP REC Calc'!$B$75:$B$138,'ABP REC Spend'!$F233)*$D233,
IF(AND(J233&gt;0,(K$4-$G233)=(1+$B233)),((J233/$D233)-J233)/$C233,
(IF(AND((K$4-$G233)&lt;(7+$B233),(K$4-$G233)&gt;1),J233,0))))</f>
        <v>0</v>
      </c>
      <c r="L233" s="233">
        <f>IF(L$4=$G233+$B233,SUMIFS(INDEX('ABP REC Calc'!$G$75:$AB$138,,MATCH($I233,'ABP REC Calc'!$G$74:$AB$74,0)),'ABP REC Calc'!$C$75:$C$138,'ABP REC Spend'!$E233,'ABP REC Calc'!$B$75:$B$138,'ABP REC Spend'!$F233)*$D233,
IF(AND(K233&gt;0,(L$4-$G233)=(1+$B233)),((K233/$D233)-K233)/$C233,
(IF(AND((L$4-$G233)&lt;(7+$B233),(L$4-$G233)&gt;1),K233,0))))</f>
        <v>0</v>
      </c>
      <c r="M233" s="233">
        <f>IF(M$4=$G233+$B233,SUMIFS(INDEX('ABP REC Calc'!$G$75:$AB$138,,MATCH($I233,'ABP REC Calc'!$G$74:$AB$74,0)),'ABP REC Calc'!$C$75:$C$138,'ABP REC Spend'!$E233,'ABP REC Calc'!$B$75:$B$138,'ABP REC Spend'!$F233)*$D233,
IF(AND(L233&gt;0,(M$4-$G233)=(1+$B233)),((L233/$D233)-L233)/$C233,
(IF(AND((M$4-$G233)&lt;(7+$B233),(M$4-$G233)&gt;1),L233,0))))</f>
        <v>12553857.218398679</v>
      </c>
      <c r="N233" s="233">
        <f>IF(N$4=$G233+$B233,SUMIFS(INDEX('ABP REC Calc'!$G$75:$AB$138,,MATCH($I233,'ABP REC Calc'!$G$74:$AB$74,0)),'ABP REC Calc'!$C$75:$C$138,'ABP REC Spend'!$E233,'ABP REC Calc'!$B$75:$B$138,'ABP REC Spend'!$F233)*$D233,
IF(AND(M233&gt;0,(N$4-$G233)=(1+$B233)),((M233/$D233)-M233)/$C233,
(IF(AND((N$4-$G233)&lt;(7+$B233),(N$4-$G233)&gt;1),M233,0))))</f>
        <v>11856420.70626542</v>
      </c>
      <c r="O233" s="233">
        <f>IF(O$4=$G233+$B233,SUMIFS(INDEX('ABP REC Calc'!$G$75:$AB$138,,MATCH($I233,'ABP REC Calc'!$G$74:$AB$74,0)),'ABP REC Calc'!$C$75:$C$138,'ABP REC Spend'!$E233,'ABP REC Calc'!$B$75:$B$138,'ABP REC Spend'!$F233)*$D233,
IF(AND(N233&gt;0,(O$4-$G233)=(1+$B233)),((N233/$D233)-N233)/$C233,
(IF(AND((O$4-$G233)&lt;(7+$B233),(O$4-$G233)&gt;1),N233,0))))</f>
        <v>11856420.70626542</v>
      </c>
      <c r="P233" s="233">
        <f>IF(P$4=$G233+$B233,SUMIFS(INDEX('ABP REC Calc'!$G$75:$AB$138,,MATCH($I233,'ABP REC Calc'!$G$74:$AB$74,0)),'ABP REC Calc'!$C$75:$C$138,'ABP REC Spend'!$E233,'ABP REC Calc'!$B$75:$B$138,'ABP REC Spend'!$F233)*$D233,
IF(AND(O233&gt;0,(P$4-$G233)=(1+$B233)),((O233/$D233)-O233)/$C233,
(IF(AND((P$4-$G233)&lt;(7+$B233),(P$4-$G233)&gt;1),O233,0))))</f>
        <v>11856420.70626542</v>
      </c>
      <c r="Q233" s="233">
        <f>IF(Q$4=$G233+$B233,SUMIFS(INDEX('ABP REC Calc'!$G$75:$AB$138,,MATCH($I233,'ABP REC Calc'!$G$74:$AB$74,0)),'ABP REC Calc'!$C$75:$C$138,'ABP REC Spend'!$E233,'ABP REC Calc'!$B$75:$B$138,'ABP REC Spend'!$F233)*$D233,
IF(AND(P233&gt;0,(Q$4-$G233)=(1+$B233)),((P233/$D233)-P233)/$C233,
(IF(AND((Q$4-$G233)&lt;(7+$B233),(Q$4-$G233)&gt;1),P233,0))))</f>
        <v>11856420.70626542</v>
      </c>
      <c r="R233" s="233">
        <f>IF(R$4=$G233+$B233,SUMIFS(INDEX('ABP REC Calc'!$G$75:$AB$138,,MATCH($I233,'ABP REC Calc'!$G$74:$AB$74,0)),'ABP REC Calc'!$C$75:$C$138,'ABP REC Spend'!$E233,'ABP REC Calc'!$B$75:$B$138,'ABP REC Spend'!$F233)*$D233,
IF(AND(Q233&gt;0,(R$4-$G233)=(1+$B233)),((Q233/$D233)-Q233)/$C233,
(IF(AND((R$4-$G233)&lt;(7+$B233),(R$4-$G233)&gt;1),Q233,0))))</f>
        <v>11856420.70626542</v>
      </c>
      <c r="S233" s="233">
        <f>IF(S$4=$G233+$B233,SUMIFS(INDEX('ABP REC Calc'!$G$75:$AB$138,,MATCH($I233,'ABP REC Calc'!$G$74:$AB$74,0)),'ABP REC Calc'!$C$75:$C$138,'ABP REC Spend'!$E233,'ABP REC Calc'!$B$75:$B$138,'ABP REC Spend'!$F233)*$D233,
IF(AND(R233&gt;0,(S$4-$G233)=(1+$B233)),((R233/$D233)-R233)/$C233,
(IF(AND((S$4-$G233)&lt;(7+$B233),(S$4-$G233)&gt;1),R233,0))))</f>
        <v>11856420.70626542</v>
      </c>
      <c r="T233" s="233">
        <f>IF(T$4=$G233+$B233,SUMIFS(INDEX('ABP REC Calc'!$G$75:$AB$138,,MATCH($I233,'ABP REC Calc'!$G$74:$AB$74,0)),'ABP REC Calc'!$C$75:$C$138,'ABP REC Spend'!$E233,'ABP REC Calc'!$B$75:$B$138,'ABP REC Spend'!$F233)*$D233,
IF(AND(S233&gt;0,(T$4-$G233)=(1+$B233)),((S233/$D233)-S233)/$C233,
(IF(AND((T$4-$G233)&lt;(7+$B233),(T$4-$G233)&gt;1),S233,0))))</f>
        <v>0</v>
      </c>
      <c r="U233" s="233">
        <f>IF(U$4=$G233+$B233,SUMIFS(INDEX('ABP REC Calc'!$G$75:$AB$138,,MATCH($I233,'ABP REC Calc'!$G$74:$AB$74,0)),'ABP REC Calc'!$C$75:$C$138,'ABP REC Spend'!$E233,'ABP REC Calc'!$B$75:$B$138,'ABP REC Spend'!$F233)*$D233,
IF(AND(T233&gt;0,(U$4-$G233)=(1+$B233)),((T233/$D233)-T233)/$C233,
(IF(AND((U$4-$G233)&lt;(7+$B233),(U$4-$G233)&gt;1),T233,0))))</f>
        <v>0</v>
      </c>
      <c r="V233" s="233">
        <f>IF(V$4=$G233+$B233,SUMIFS(INDEX('ABP REC Calc'!$G$75:$AB$138,,MATCH($I233,'ABP REC Calc'!$G$74:$AB$74,0)),'ABP REC Calc'!$C$75:$C$138,'ABP REC Spend'!$E233,'ABP REC Calc'!$B$75:$B$138,'ABP REC Spend'!$F233)*$D233,
IF(AND(U233&gt;0,(V$4-$G233)=(1+$B233)),((U233/$D233)-U233)/$C233,
(IF(AND((V$4-$G233)&lt;(7+$B233),(V$4-$G233)&gt;1),U233,0))))</f>
        <v>0</v>
      </c>
      <c r="W233" s="233">
        <f>IF(W$4=$G233+$B233,SUMIFS(INDEX('ABP REC Calc'!$G$75:$AB$138,,MATCH($I233,'ABP REC Calc'!$G$74:$AB$74,0)),'ABP REC Calc'!$C$75:$C$138,'ABP REC Spend'!$E233,'ABP REC Calc'!$B$75:$B$138,'ABP REC Spend'!$F233)*$D233,
IF(AND(V233&gt;0,(W$4-$G233)=(1+$B233)),((V233/$D233)-V233)/$C233,
(IF(AND((W$4-$G233)&lt;(7+$B233),(W$4-$G233)&gt;1),V233,0))))</f>
        <v>0</v>
      </c>
      <c r="X233" s="233">
        <f>IF(X$4=$G233+$B233,SUMIFS(INDEX('ABP REC Calc'!$G$75:$AB$138,,MATCH($I233,'ABP REC Calc'!$G$74:$AB$74,0)),'ABP REC Calc'!$C$75:$C$138,'ABP REC Spend'!$E233,'ABP REC Calc'!$B$75:$B$138,'ABP REC Spend'!$F233)*$D233,
IF(AND(W233&gt;0,(X$4-$G233)=(1+$B233)),((W233/$D233)-W233)/$C233,
(IF(AND((X$4-$G233)&lt;(7+$B233),(X$4-$G233)&gt;1),W233,0))))</f>
        <v>0</v>
      </c>
      <c r="Y233" s="233">
        <f>IF(Y$4=$G233+$B233,SUMIFS(INDEX('ABP REC Calc'!$G$75:$AB$138,,MATCH($I233,'ABP REC Calc'!$G$74:$AB$74,0)),'ABP REC Calc'!$C$75:$C$138,'ABP REC Spend'!$E233,'ABP REC Calc'!$B$75:$B$138,'ABP REC Spend'!$F233)*$D233,
IF(AND(X233&gt;0,(Y$4-$G233)=(1+$B233)),((X233/$D233)-X233)/$C233,
(IF(AND((Y$4-$G233)&lt;(7+$B233),(Y$4-$G233)&gt;1),X233,0))))</f>
        <v>0</v>
      </c>
      <c r="Z233" s="233">
        <f>IF(Z$4=$G233+$B233,SUMIFS(INDEX('ABP REC Calc'!$G$75:$AB$138,,MATCH($I233,'ABP REC Calc'!$G$74:$AB$74,0)),'ABP REC Calc'!$C$75:$C$138,'ABP REC Spend'!$E233,'ABP REC Calc'!$B$75:$B$138,'ABP REC Spend'!$F233)*$D233,
IF(AND(Y233&gt;0,(Z$4-$G233)=(1+$B233)),((Y233/$D233)-Y233)/$C233,
(IF(AND((Z$4-$G233)&lt;(7+$B233),(Z$4-$G233)&gt;1),Y233,0))))</f>
        <v>0</v>
      </c>
      <c r="AA233" s="233">
        <f>IF(AA$4=$G233+$B233,SUMIFS(INDEX('ABP REC Calc'!$G$75:$AB$138,,MATCH($I233,'ABP REC Calc'!$G$74:$AB$74,0)),'ABP REC Calc'!$C$75:$C$138,'ABP REC Spend'!$E233,'ABP REC Calc'!$B$75:$B$138,'ABP REC Spend'!$F233)*$D233,
IF(AND(Z233&gt;0,(AA$4-$G233)=(1+$B233)),((Z233/$D233)-Z233)/$C233,
(IF(AND((AA$4-$G233)&lt;(7+$B233),(AA$4-$G233)&gt;1),Z233,0))))</f>
        <v>0</v>
      </c>
      <c r="AB233" s="233">
        <f>IF(AB$4=$G233+$B233,SUMIFS(INDEX('ABP REC Calc'!$G$75:$AB$138,,MATCH($I233,'ABP REC Calc'!$G$74:$AB$74,0)),'ABP REC Calc'!$C$75:$C$138,'ABP REC Spend'!$E233,'ABP REC Calc'!$B$75:$B$138,'ABP REC Spend'!$F233)*$D233,
IF(AND(AA233&gt;0,(AB$4-$G233)=(1+$B233)),((AA233/$D233)-AA233)/$C233,
(IF(AND((AB$4-$G233)&lt;(7+$B233),(AB$4-$G233)&gt;1),AA233,0))))</f>
        <v>0</v>
      </c>
      <c r="AC233" s="233">
        <f>IF(AC$4=$G233+$B233,SUMIFS(INDEX('ABP REC Calc'!$G$75:$AB$138,,MATCH($I233,'ABP REC Calc'!$G$74:$AB$74,0)),'ABP REC Calc'!$C$75:$C$138,'ABP REC Spend'!$E233,'ABP REC Calc'!$B$75:$B$138,'ABP REC Spend'!$F233)*$D233,
IF(AND(AB233&gt;0,(AC$4-$G233)=(1+$B233)),((AB233/$D233)-AB233)/$C233,
(IF(AND((AC$4-$G233)&lt;(7+$B233),(AC$4-$G233)&gt;1),AB233,0))))</f>
        <v>0</v>
      </c>
      <c r="AD233" s="233">
        <f>IF(AD$4=$G233+$B233,SUMIFS(INDEX('ABP REC Calc'!$G$75:$AB$138,,MATCH($I233,'ABP REC Calc'!$G$74:$AB$74,0)),'ABP REC Calc'!$C$75:$C$138,'ABP REC Spend'!$E233,'ABP REC Calc'!$B$75:$B$138,'ABP REC Spend'!$F233)*$D233,
IF(AND(AC233&gt;0,(AD$4-$G233)=(1+$B233)),((AC233/$D233)-AC233)/$C233,
(IF(AND((AD$4-$G233)&lt;(7+$B233),(AD$4-$G233)&gt;1),AC233,0))))</f>
        <v>0</v>
      </c>
      <c r="AE233" s="233">
        <f>IF(AE$4=$G233+$B233,SUMIFS(INDEX('ABP REC Calc'!$G$75:$AB$138,,MATCH($I233,'ABP REC Calc'!$G$74:$AB$74,0)),'ABP REC Calc'!$C$75:$C$138,'ABP REC Spend'!$E233,'ABP REC Calc'!$B$75:$B$138,'ABP REC Spend'!$F233)*$D233,
IF(AND(AD233&gt;0,(AE$4-$G233)=(1+$B233)),((AD233/$D233)-AD233)/$C233,
(IF(AND((AE$4-$G233)&lt;(7+$B233),(AE$4-$G233)&gt;1),AD233,0))))</f>
        <v>0</v>
      </c>
      <c r="AF233" s="233">
        <f>IF(AF$4=$G233+$B233,SUMIFS(INDEX('ABP REC Calc'!$G$75:$AB$138,,MATCH($I233,'ABP REC Calc'!$G$74:$AB$74,0)),'ABP REC Calc'!$C$75:$C$138,'ABP REC Spend'!$E233,'ABP REC Calc'!$B$75:$B$138,'ABP REC Spend'!$F233)*$D233,
IF(AND(AE233&gt;0,(AF$4-$G233)=(1+$B233)),((AE233/$D233)-AE233)/$C233,
(IF(AND((AF$4-$G233)&lt;(7+$B233),(AF$4-$G233)&gt;1),AE233,0))))</f>
        <v>0</v>
      </c>
      <c r="AG233" s="233">
        <f>IF(AG$4=$G233+$B233,SUMIFS(INDEX('ABP REC Calc'!$G$75:$AB$138,,MATCH($I233,'ABP REC Calc'!$G$74:$AB$74,0)),'ABP REC Calc'!$C$75:$C$138,'ABP REC Spend'!$E233,'ABP REC Calc'!$B$75:$B$138,'ABP REC Spend'!$F233)*$D233,
IF(AND(AF233&gt;0,(AG$4-$G233)=(1+$B233)),((AF233/$D233)-AF233)/$C233,
(IF(AND((AG$4-$G233)&lt;(7+$B233),(AG$4-$G233)&gt;1),AF233,0))))</f>
        <v>0</v>
      </c>
      <c r="AH233" s="233">
        <f>IF(AH$4=$G233+$B233,SUMIFS(INDEX('ABP REC Calc'!$G$75:$AB$138,,MATCH($I233,'ABP REC Calc'!$G$74:$AB$74,0)),'ABP REC Calc'!$C$75:$C$138,'ABP REC Spend'!$E233,'ABP REC Calc'!$B$75:$B$138,'ABP REC Spend'!$F233)*$D233,
IF(AND(AG233&gt;0,(AH$4-$G233)=(1+$B233)),((AG233/$D233)-AG233)/$C233,
(IF(AND((AH$4-$G233)&lt;(7+$B233),(AH$4-$G233)&gt;1),AG233,0))))</f>
        <v>0</v>
      </c>
    </row>
    <row r="234" spans="2:34" ht="14.75" customHeight="1" x14ac:dyDescent="0.25">
      <c r="B234" s="332" cm="1">
        <f t="array" ref="B234">INDEX(Inputs_ByYear!$D$78:$D$83, MATCH('ABP REC Spend'!$E234, Inputs_ByYear!$B$78:$B$83,0),)</f>
        <v>1</v>
      </c>
      <c r="C234" s="332" cm="1">
        <f t="array" ref="C234">INDEX(Inputs_ByYear!$D$60:$D$65, MATCH('ABP REC Spend'!$E234,Inputs_ByYear!$B$60:$B$65,0),)</f>
        <v>6</v>
      </c>
      <c r="D234" s="332" cm="1">
        <f t="array" ref="D234">INDEX(Inputs_ByYear!$D$69:$D$74, MATCH('ABP REC Spend'!$E234, Inputs_ByYear!$B$69:$B$74,0),)</f>
        <v>0.15</v>
      </c>
      <c r="E234" s="222" t="s">
        <v>238</v>
      </c>
      <c r="F234" s="219" t="s">
        <v>258</v>
      </c>
      <c r="G234" s="219">
        <f t="shared" si="11"/>
        <v>2027</v>
      </c>
      <c r="H234" s="219"/>
      <c r="I234" s="227" t="s">
        <v>25</v>
      </c>
      <c r="J234" s="234">
        <v>0</v>
      </c>
      <c r="K234" s="233">
        <f>IF(K$4=$G234+$B234,SUMIFS(INDEX('ABP REC Calc'!$G$75:$AB$138,,MATCH($I234,'ABP REC Calc'!$G$74:$AB$74,0)),'ABP REC Calc'!$C$75:$C$138,'ABP REC Spend'!$E234,'ABP REC Calc'!$B$75:$B$138,'ABP REC Spend'!$F234)*$D234,
IF(AND(J234&gt;0,(K$4-$G234)=(1+$B234)),((J234/$D234)-J234)/$C234,
(IF(AND((K$4-$G234)&lt;(7+$B234),(K$4-$G234)&gt;1),J234,0))))</f>
        <v>0</v>
      </c>
      <c r="L234" s="233">
        <f>IF(L$4=$G234+$B234,SUMIFS(INDEX('ABP REC Calc'!$G$75:$AB$138,,MATCH($I234,'ABP REC Calc'!$G$74:$AB$74,0)),'ABP REC Calc'!$C$75:$C$138,'ABP REC Spend'!$E234,'ABP REC Calc'!$B$75:$B$138,'ABP REC Spend'!$F234)*$D234,
IF(AND(K234&gt;0,(L$4-$G234)=(1+$B234)),((K234/$D234)-K234)/$C234,
(IF(AND((L$4-$G234)&lt;(7+$B234),(L$4-$G234)&gt;1),K234,0))))</f>
        <v>0</v>
      </c>
      <c r="M234" s="233">
        <f>IF(M$4=$G234+$B234,SUMIFS(INDEX('ABP REC Calc'!$G$75:$AB$138,,MATCH($I234,'ABP REC Calc'!$G$74:$AB$74,0)),'ABP REC Calc'!$C$75:$C$138,'ABP REC Spend'!$E234,'ABP REC Calc'!$B$75:$B$138,'ABP REC Spend'!$F234)*$D234,
IF(AND(L234&gt;0,(M$4-$G234)=(1+$B234)),((L234/$D234)-L234)/$C234,
(IF(AND((M$4-$G234)&lt;(7+$B234),(M$4-$G234)&gt;1),L234,0))))</f>
        <v>0</v>
      </c>
      <c r="N234" s="233">
        <f>IF(N$4=$G234+$B234,SUMIFS(INDEX('ABP REC Calc'!$G$75:$AB$138,,MATCH($I234,'ABP REC Calc'!$G$74:$AB$74,0)),'ABP REC Calc'!$C$75:$C$138,'ABP REC Spend'!$E234,'ABP REC Calc'!$B$75:$B$138,'ABP REC Spend'!$F234)*$D234,
IF(AND(M234&gt;0,(N$4-$G234)=(1+$B234)),((M234/$D234)-M234)/$C234,
(IF(AND((N$4-$G234)&lt;(7+$B234),(N$4-$G234)&gt;1),M234,0))))</f>
        <v>16643371.312270977</v>
      </c>
      <c r="O234" s="233">
        <f>IF(O$4=$G234+$B234,SUMIFS(INDEX('ABP REC Calc'!$G$75:$AB$138,,MATCH($I234,'ABP REC Calc'!$G$74:$AB$74,0)),'ABP REC Calc'!$C$75:$C$138,'ABP REC Spend'!$E234,'ABP REC Calc'!$B$75:$B$138,'ABP REC Spend'!$F234)*$D234,
IF(AND(N234&gt;0,(O$4-$G234)=(1+$B234)),((N234/$D234)-N234)/$C234,
(IF(AND((O$4-$G234)&lt;(7+$B234),(O$4-$G234)&gt;1),N234,0))))</f>
        <v>15718739.572700366</v>
      </c>
      <c r="P234" s="233">
        <f>IF(P$4=$G234+$B234,SUMIFS(INDEX('ABP REC Calc'!$G$75:$AB$138,,MATCH($I234,'ABP REC Calc'!$G$74:$AB$74,0)),'ABP REC Calc'!$C$75:$C$138,'ABP REC Spend'!$E234,'ABP REC Calc'!$B$75:$B$138,'ABP REC Spend'!$F234)*$D234,
IF(AND(O234&gt;0,(P$4-$G234)=(1+$B234)),((O234/$D234)-O234)/$C234,
(IF(AND((P$4-$G234)&lt;(7+$B234),(P$4-$G234)&gt;1),O234,0))))</f>
        <v>15718739.572700366</v>
      </c>
      <c r="Q234" s="233">
        <f>IF(Q$4=$G234+$B234,SUMIFS(INDEX('ABP REC Calc'!$G$75:$AB$138,,MATCH($I234,'ABP REC Calc'!$G$74:$AB$74,0)),'ABP REC Calc'!$C$75:$C$138,'ABP REC Spend'!$E234,'ABP REC Calc'!$B$75:$B$138,'ABP REC Spend'!$F234)*$D234,
IF(AND(P234&gt;0,(Q$4-$G234)=(1+$B234)),((P234/$D234)-P234)/$C234,
(IF(AND((Q$4-$G234)&lt;(7+$B234),(Q$4-$G234)&gt;1),P234,0))))</f>
        <v>15718739.572700366</v>
      </c>
      <c r="R234" s="233">
        <f>IF(R$4=$G234+$B234,SUMIFS(INDEX('ABP REC Calc'!$G$75:$AB$138,,MATCH($I234,'ABP REC Calc'!$G$74:$AB$74,0)),'ABP REC Calc'!$C$75:$C$138,'ABP REC Spend'!$E234,'ABP REC Calc'!$B$75:$B$138,'ABP REC Spend'!$F234)*$D234,
IF(AND(Q234&gt;0,(R$4-$G234)=(1+$B234)),((Q234/$D234)-Q234)/$C234,
(IF(AND((R$4-$G234)&lt;(7+$B234),(R$4-$G234)&gt;1),Q234,0))))</f>
        <v>15718739.572700366</v>
      </c>
      <c r="S234" s="233">
        <f>IF(S$4=$G234+$B234,SUMIFS(INDEX('ABP REC Calc'!$G$75:$AB$138,,MATCH($I234,'ABP REC Calc'!$G$74:$AB$74,0)),'ABP REC Calc'!$C$75:$C$138,'ABP REC Spend'!$E234,'ABP REC Calc'!$B$75:$B$138,'ABP REC Spend'!$F234)*$D234,
IF(AND(R234&gt;0,(S$4-$G234)=(1+$B234)),((R234/$D234)-R234)/$C234,
(IF(AND((S$4-$G234)&lt;(7+$B234),(S$4-$G234)&gt;1),R234,0))))</f>
        <v>15718739.572700366</v>
      </c>
      <c r="T234" s="233">
        <f>IF(T$4=$G234+$B234,SUMIFS(INDEX('ABP REC Calc'!$G$75:$AB$138,,MATCH($I234,'ABP REC Calc'!$G$74:$AB$74,0)),'ABP REC Calc'!$C$75:$C$138,'ABP REC Spend'!$E234,'ABP REC Calc'!$B$75:$B$138,'ABP REC Spend'!$F234)*$D234,
IF(AND(S234&gt;0,(T$4-$G234)=(1+$B234)),((S234/$D234)-S234)/$C234,
(IF(AND((T$4-$G234)&lt;(7+$B234),(T$4-$G234)&gt;1),S234,0))))</f>
        <v>15718739.572700366</v>
      </c>
      <c r="U234" s="233">
        <f>IF(U$4=$G234+$B234,SUMIFS(INDEX('ABP REC Calc'!$G$75:$AB$138,,MATCH($I234,'ABP REC Calc'!$G$74:$AB$74,0)),'ABP REC Calc'!$C$75:$C$138,'ABP REC Spend'!$E234,'ABP REC Calc'!$B$75:$B$138,'ABP REC Spend'!$F234)*$D234,
IF(AND(T234&gt;0,(U$4-$G234)=(1+$B234)),((T234/$D234)-T234)/$C234,
(IF(AND((U$4-$G234)&lt;(7+$B234),(U$4-$G234)&gt;1),T234,0))))</f>
        <v>0</v>
      </c>
      <c r="V234" s="233">
        <f>IF(V$4=$G234+$B234,SUMIFS(INDEX('ABP REC Calc'!$G$75:$AB$138,,MATCH($I234,'ABP REC Calc'!$G$74:$AB$74,0)),'ABP REC Calc'!$C$75:$C$138,'ABP REC Spend'!$E234,'ABP REC Calc'!$B$75:$B$138,'ABP REC Spend'!$F234)*$D234,
IF(AND(U234&gt;0,(V$4-$G234)=(1+$B234)),((U234/$D234)-U234)/$C234,
(IF(AND((V$4-$G234)&lt;(7+$B234),(V$4-$G234)&gt;1),U234,0))))</f>
        <v>0</v>
      </c>
      <c r="W234" s="233">
        <f>IF(W$4=$G234+$B234,SUMIFS(INDEX('ABP REC Calc'!$G$75:$AB$138,,MATCH($I234,'ABP REC Calc'!$G$74:$AB$74,0)),'ABP REC Calc'!$C$75:$C$138,'ABP REC Spend'!$E234,'ABP REC Calc'!$B$75:$B$138,'ABP REC Spend'!$F234)*$D234,
IF(AND(V234&gt;0,(W$4-$G234)=(1+$B234)),((V234/$D234)-V234)/$C234,
(IF(AND((W$4-$G234)&lt;(7+$B234),(W$4-$G234)&gt;1),V234,0))))</f>
        <v>0</v>
      </c>
      <c r="X234" s="233">
        <f>IF(X$4=$G234+$B234,SUMIFS(INDEX('ABP REC Calc'!$G$75:$AB$138,,MATCH($I234,'ABP REC Calc'!$G$74:$AB$74,0)),'ABP REC Calc'!$C$75:$C$138,'ABP REC Spend'!$E234,'ABP REC Calc'!$B$75:$B$138,'ABP REC Spend'!$F234)*$D234,
IF(AND(W234&gt;0,(X$4-$G234)=(1+$B234)),((W234/$D234)-W234)/$C234,
(IF(AND((X$4-$G234)&lt;(7+$B234),(X$4-$G234)&gt;1),W234,0))))</f>
        <v>0</v>
      </c>
      <c r="Y234" s="233">
        <f>IF(Y$4=$G234+$B234,SUMIFS(INDEX('ABP REC Calc'!$G$75:$AB$138,,MATCH($I234,'ABP REC Calc'!$G$74:$AB$74,0)),'ABP REC Calc'!$C$75:$C$138,'ABP REC Spend'!$E234,'ABP REC Calc'!$B$75:$B$138,'ABP REC Spend'!$F234)*$D234,
IF(AND(X234&gt;0,(Y$4-$G234)=(1+$B234)),((X234/$D234)-X234)/$C234,
(IF(AND((Y$4-$G234)&lt;(7+$B234),(Y$4-$G234)&gt;1),X234,0))))</f>
        <v>0</v>
      </c>
      <c r="Z234" s="233">
        <f>IF(Z$4=$G234+$B234,SUMIFS(INDEX('ABP REC Calc'!$G$75:$AB$138,,MATCH($I234,'ABP REC Calc'!$G$74:$AB$74,0)),'ABP REC Calc'!$C$75:$C$138,'ABP REC Spend'!$E234,'ABP REC Calc'!$B$75:$B$138,'ABP REC Spend'!$F234)*$D234,
IF(AND(Y234&gt;0,(Z$4-$G234)=(1+$B234)),((Y234/$D234)-Y234)/$C234,
(IF(AND((Z$4-$G234)&lt;(7+$B234),(Z$4-$G234)&gt;1),Y234,0))))</f>
        <v>0</v>
      </c>
      <c r="AA234" s="233">
        <f>IF(AA$4=$G234+$B234,SUMIFS(INDEX('ABP REC Calc'!$G$75:$AB$138,,MATCH($I234,'ABP REC Calc'!$G$74:$AB$74,0)),'ABP REC Calc'!$C$75:$C$138,'ABP REC Spend'!$E234,'ABP REC Calc'!$B$75:$B$138,'ABP REC Spend'!$F234)*$D234,
IF(AND(Z234&gt;0,(AA$4-$G234)=(1+$B234)),((Z234/$D234)-Z234)/$C234,
(IF(AND((AA$4-$G234)&lt;(7+$B234),(AA$4-$G234)&gt;1),Z234,0))))</f>
        <v>0</v>
      </c>
      <c r="AB234" s="233">
        <f>IF(AB$4=$G234+$B234,SUMIFS(INDEX('ABP REC Calc'!$G$75:$AB$138,,MATCH($I234,'ABP REC Calc'!$G$74:$AB$74,0)),'ABP REC Calc'!$C$75:$C$138,'ABP REC Spend'!$E234,'ABP REC Calc'!$B$75:$B$138,'ABP REC Spend'!$F234)*$D234,
IF(AND(AA234&gt;0,(AB$4-$G234)=(1+$B234)),((AA234/$D234)-AA234)/$C234,
(IF(AND((AB$4-$G234)&lt;(7+$B234),(AB$4-$G234)&gt;1),AA234,0))))</f>
        <v>0</v>
      </c>
      <c r="AC234" s="233">
        <f>IF(AC$4=$G234+$B234,SUMIFS(INDEX('ABP REC Calc'!$G$75:$AB$138,,MATCH($I234,'ABP REC Calc'!$G$74:$AB$74,0)),'ABP REC Calc'!$C$75:$C$138,'ABP REC Spend'!$E234,'ABP REC Calc'!$B$75:$B$138,'ABP REC Spend'!$F234)*$D234,
IF(AND(AB234&gt;0,(AC$4-$G234)=(1+$B234)),((AB234/$D234)-AB234)/$C234,
(IF(AND((AC$4-$G234)&lt;(7+$B234),(AC$4-$G234)&gt;1),AB234,0))))</f>
        <v>0</v>
      </c>
      <c r="AD234" s="233">
        <f>IF(AD$4=$G234+$B234,SUMIFS(INDEX('ABP REC Calc'!$G$75:$AB$138,,MATCH($I234,'ABP REC Calc'!$G$74:$AB$74,0)),'ABP REC Calc'!$C$75:$C$138,'ABP REC Spend'!$E234,'ABP REC Calc'!$B$75:$B$138,'ABP REC Spend'!$F234)*$D234,
IF(AND(AC234&gt;0,(AD$4-$G234)=(1+$B234)),((AC234/$D234)-AC234)/$C234,
(IF(AND((AD$4-$G234)&lt;(7+$B234),(AD$4-$G234)&gt;1),AC234,0))))</f>
        <v>0</v>
      </c>
      <c r="AE234" s="233">
        <f>IF(AE$4=$G234+$B234,SUMIFS(INDEX('ABP REC Calc'!$G$75:$AB$138,,MATCH($I234,'ABP REC Calc'!$G$74:$AB$74,0)),'ABP REC Calc'!$C$75:$C$138,'ABP REC Spend'!$E234,'ABP REC Calc'!$B$75:$B$138,'ABP REC Spend'!$F234)*$D234,
IF(AND(AD234&gt;0,(AE$4-$G234)=(1+$B234)),((AD234/$D234)-AD234)/$C234,
(IF(AND((AE$4-$G234)&lt;(7+$B234),(AE$4-$G234)&gt;1),AD234,0))))</f>
        <v>0</v>
      </c>
      <c r="AF234" s="233">
        <f>IF(AF$4=$G234+$B234,SUMIFS(INDEX('ABP REC Calc'!$G$75:$AB$138,,MATCH($I234,'ABP REC Calc'!$G$74:$AB$74,0)),'ABP REC Calc'!$C$75:$C$138,'ABP REC Spend'!$E234,'ABP REC Calc'!$B$75:$B$138,'ABP REC Spend'!$F234)*$D234,
IF(AND(AE234&gt;0,(AF$4-$G234)=(1+$B234)),((AE234/$D234)-AE234)/$C234,
(IF(AND((AF$4-$G234)&lt;(7+$B234),(AF$4-$G234)&gt;1),AE234,0))))</f>
        <v>0</v>
      </c>
      <c r="AG234" s="233">
        <f>IF(AG$4=$G234+$B234,SUMIFS(INDEX('ABP REC Calc'!$G$75:$AB$138,,MATCH($I234,'ABP REC Calc'!$G$74:$AB$74,0)),'ABP REC Calc'!$C$75:$C$138,'ABP REC Spend'!$E234,'ABP REC Calc'!$B$75:$B$138,'ABP REC Spend'!$F234)*$D234,
IF(AND(AF234&gt;0,(AG$4-$G234)=(1+$B234)),((AF234/$D234)-AF234)/$C234,
(IF(AND((AG$4-$G234)&lt;(7+$B234),(AG$4-$G234)&gt;1),AF234,0))))</f>
        <v>0</v>
      </c>
      <c r="AH234" s="233">
        <f>IF(AH$4=$G234+$B234,SUMIFS(INDEX('ABP REC Calc'!$G$75:$AB$138,,MATCH($I234,'ABP REC Calc'!$G$74:$AB$74,0)),'ABP REC Calc'!$C$75:$C$138,'ABP REC Spend'!$E234,'ABP REC Calc'!$B$75:$B$138,'ABP REC Spend'!$F234)*$D234,
IF(AND(AG234&gt;0,(AH$4-$G234)=(1+$B234)),((AG234/$D234)-AG234)/$C234,
(IF(AND((AH$4-$G234)&lt;(7+$B234),(AH$4-$G234)&gt;1),AG234,0))))</f>
        <v>0</v>
      </c>
    </row>
    <row r="235" spans="2:34" ht="14.75" customHeight="1" x14ac:dyDescent="0.25">
      <c r="B235" s="332" cm="1">
        <f t="array" ref="B235">INDEX(Inputs_ByYear!$D$78:$D$83, MATCH('ABP REC Spend'!$E235, Inputs_ByYear!$B$78:$B$83,0),)</f>
        <v>1</v>
      </c>
      <c r="C235" s="332" cm="1">
        <f t="array" ref="C235">INDEX(Inputs_ByYear!$D$60:$D$65, MATCH('ABP REC Spend'!$E235,Inputs_ByYear!$B$60:$B$65,0),)</f>
        <v>6</v>
      </c>
      <c r="D235" s="332" cm="1">
        <f t="array" ref="D235">INDEX(Inputs_ByYear!$D$69:$D$74, MATCH('ABP REC Spend'!$E235, Inputs_ByYear!$B$69:$B$74,0),)</f>
        <v>0.15</v>
      </c>
      <c r="E235" s="222" t="s">
        <v>238</v>
      </c>
      <c r="F235" s="219" t="s">
        <v>258</v>
      </c>
      <c r="G235" s="219">
        <f t="shared" si="11"/>
        <v>2028</v>
      </c>
      <c r="H235" s="219"/>
      <c r="I235" s="227" t="s">
        <v>26</v>
      </c>
      <c r="J235" s="234">
        <v>0</v>
      </c>
      <c r="K235" s="233">
        <f>IF(K$4=$G235+$B235,SUMIFS(INDEX('ABP REC Calc'!$G$75:$AB$138,,MATCH($I235,'ABP REC Calc'!$G$74:$AB$74,0)),'ABP REC Calc'!$C$75:$C$138,'ABP REC Spend'!$E235,'ABP REC Calc'!$B$75:$B$138,'ABP REC Spend'!$F235)*$D235,
IF(AND(J235&gt;0,(K$4-$G235)=(1+$B235)),((J235/$D235)-J235)/$C235,
(IF(AND((K$4-$G235)&lt;(7+$B235),(K$4-$G235)&gt;1),J235,0))))</f>
        <v>0</v>
      </c>
      <c r="L235" s="233">
        <f>IF(L$4=$G235+$B235,SUMIFS(INDEX('ABP REC Calc'!$G$75:$AB$138,,MATCH($I235,'ABP REC Calc'!$G$74:$AB$74,0)),'ABP REC Calc'!$C$75:$C$138,'ABP REC Spend'!$E235,'ABP REC Calc'!$B$75:$B$138,'ABP REC Spend'!$F235)*$D235,
IF(AND(K235&gt;0,(L$4-$G235)=(1+$B235)),((K235/$D235)-K235)/$C235,
(IF(AND((L$4-$G235)&lt;(7+$B235),(L$4-$G235)&gt;1),K235,0))))</f>
        <v>0</v>
      </c>
      <c r="M235" s="233">
        <f>IF(M$4=$G235+$B235,SUMIFS(INDEX('ABP REC Calc'!$G$75:$AB$138,,MATCH($I235,'ABP REC Calc'!$G$74:$AB$74,0)),'ABP REC Calc'!$C$75:$C$138,'ABP REC Spend'!$E235,'ABP REC Calc'!$B$75:$B$138,'ABP REC Spend'!$F235)*$D235,
IF(AND(L235&gt;0,(M$4-$G235)=(1+$B235)),((L235/$D235)-L235)/$C235,
(IF(AND((M$4-$G235)&lt;(7+$B235),(M$4-$G235)&gt;1),L235,0))))</f>
        <v>0</v>
      </c>
      <c r="N235" s="233">
        <f>IF(N$4=$G235+$B235,SUMIFS(INDEX('ABP REC Calc'!$G$75:$AB$138,,MATCH($I235,'ABP REC Calc'!$G$74:$AB$74,0)),'ABP REC Calc'!$C$75:$C$138,'ABP REC Spend'!$E235,'ABP REC Calc'!$B$75:$B$138,'ABP REC Spend'!$F235)*$D235,
IF(AND(M235&gt;0,(N$4-$G235)=(1+$B235)),((M235/$D235)-M235)/$C235,
(IF(AND((N$4-$G235)&lt;(7+$B235),(N$4-$G235)&gt;1),M235,0))))</f>
        <v>0</v>
      </c>
      <c r="O235" s="233">
        <f>IF(O$4=$G235+$B235,SUMIFS(INDEX('ABP REC Calc'!$G$75:$AB$138,,MATCH($I235,'ABP REC Calc'!$G$74:$AB$74,0)),'ABP REC Calc'!$C$75:$C$138,'ABP REC Spend'!$E235,'ABP REC Calc'!$B$75:$B$138,'ABP REC Spend'!$F235)*$D235,
IF(AND(N235&gt;0,(O$4-$G235)=(1+$B235)),((N235/$D235)-N235)/$C235,
(IF(AND((O$4-$G235)&lt;(7+$B235),(O$4-$G235)&gt;1),N235,0))))</f>
        <v>16476937.599148266</v>
      </c>
      <c r="P235" s="233">
        <f>IF(P$4=$G235+$B235,SUMIFS(INDEX('ABP REC Calc'!$G$75:$AB$138,,MATCH($I235,'ABP REC Calc'!$G$74:$AB$74,0)),'ABP REC Calc'!$C$75:$C$138,'ABP REC Spend'!$E235,'ABP REC Calc'!$B$75:$B$138,'ABP REC Spend'!$F235)*$D235,
IF(AND(O235&gt;0,(P$4-$G235)=(1+$B235)),((O235/$D235)-O235)/$C235,
(IF(AND((P$4-$G235)&lt;(7+$B235),(P$4-$G235)&gt;1),O235,0))))</f>
        <v>15561552.176973363</v>
      </c>
      <c r="Q235" s="233">
        <f>IF(Q$4=$G235+$B235,SUMIFS(INDEX('ABP REC Calc'!$G$75:$AB$138,,MATCH($I235,'ABP REC Calc'!$G$74:$AB$74,0)),'ABP REC Calc'!$C$75:$C$138,'ABP REC Spend'!$E235,'ABP REC Calc'!$B$75:$B$138,'ABP REC Spend'!$F235)*$D235,
IF(AND(P235&gt;0,(Q$4-$G235)=(1+$B235)),((P235/$D235)-P235)/$C235,
(IF(AND((Q$4-$G235)&lt;(7+$B235),(Q$4-$G235)&gt;1),P235,0))))</f>
        <v>15561552.176973363</v>
      </c>
      <c r="R235" s="233">
        <f>IF(R$4=$G235+$B235,SUMIFS(INDEX('ABP REC Calc'!$G$75:$AB$138,,MATCH($I235,'ABP REC Calc'!$G$74:$AB$74,0)),'ABP REC Calc'!$C$75:$C$138,'ABP REC Spend'!$E235,'ABP REC Calc'!$B$75:$B$138,'ABP REC Spend'!$F235)*$D235,
IF(AND(Q235&gt;0,(R$4-$G235)=(1+$B235)),((Q235/$D235)-Q235)/$C235,
(IF(AND((R$4-$G235)&lt;(7+$B235),(R$4-$G235)&gt;1),Q235,0))))</f>
        <v>15561552.176973363</v>
      </c>
      <c r="S235" s="233">
        <f>IF(S$4=$G235+$B235,SUMIFS(INDEX('ABP REC Calc'!$G$75:$AB$138,,MATCH($I235,'ABP REC Calc'!$G$74:$AB$74,0)),'ABP REC Calc'!$C$75:$C$138,'ABP REC Spend'!$E235,'ABP REC Calc'!$B$75:$B$138,'ABP REC Spend'!$F235)*$D235,
IF(AND(R235&gt;0,(S$4-$G235)=(1+$B235)),((R235/$D235)-R235)/$C235,
(IF(AND((S$4-$G235)&lt;(7+$B235),(S$4-$G235)&gt;1),R235,0))))</f>
        <v>15561552.176973363</v>
      </c>
      <c r="T235" s="233">
        <f>IF(T$4=$G235+$B235,SUMIFS(INDEX('ABP REC Calc'!$G$75:$AB$138,,MATCH($I235,'ABP REC Calc'!$G$74:$AB$74,0)),'ABP REC Calc'!$C$75:$C$138,'ABP REC Spend'!$E235,'ABP REC Calc'!$B$75:$B$138,'ABP REC Spend'!$F235)*$D235,
IF(AND(S235&gt;0,(T$4-$G235)=(1+$B235)),((S235/$D235)-S235)/$C235,
(IF(AND((T$4-$G235)&lt;(7+$B235),(T$4-$G235)&gt;1),S235,0))))</f>
        <v>15561552.176973363</v>
      </c>
      <c r="U235" s="233">
        <f>IF(U$4=$G235+$B235,SUMIFS(INDEX('ABP REC Calc'!$G$75:$AB$138,,MATCH($I235,'ABP REC Calc'!$G$74:$AB$74,0)),'ABP REC Calc'!$C$75:$C$138,'ABP REC Spend'!$E235,'ABP REC Calc'!$B$75:$B$138,'ABP REC Spend'!$F235)*$D235,
IF(AND(T235&gt;0,(U$4-$G235)=(1+$B235)),((T235/$D235)-T235)/$C235,
(IF(AND((U$4-$G235)&lt;(7+$B235),(U$4-$G235)&gt;1),T235,0))))</f>
        <v>15561552.176973363</v>
      </c>
      <c r="V235" s="233">
        <f>IF(V$4=$G235+$B235,SUMIFS(INDEX('ABP REC Calc'!$G$75:$AB$138,,MATCH($I235,'ABP REC Calc'!$G$74:$AB$74,0)),'ABP REC Calc'!$C$75:$C$138,'ABP REC Spend'!$E235,'ABP REC Calc'!$B$75:$B$138,'ABP REC Spend'!$F235)*$D235,
IF(AND(U235&gt;0,(V$4-$G235)=(1+$B235)),((U235/$D235)-U235)/$C235,
(IF(AND((V$4-$G235)&lt;(7+$B235),(V$4-$G235)&gt;1),U235,0))))</f>
        <v>0</v>
      </c>
      <c r="W235" s="233">
        <f>IF(W$4=$G235+$B235,SUMIFS(INDEX('ABP REC Calc'!$G$75:$AB$138,,MATCH($I235,'ABP REC Calc'!$G$74:$AB$74,0)),'ABP REC Calc'!$C$75:$C$138,'ABP REC Spend'!$E235,'ABP REC Calc'!$B$75:$B$138,'ABP REC Spend'!$F235)*$D235,
IF(AND(V235&gt;0,(W$4-$G235)=(1+$B235)),((V235/$D235)-V235)/$C235,
(IF(AND((W$4-$G235)&lt;(7+$B235),(W$4-$G235)&gt;1),V235,0))))</f>
        <v>0</v>
      </c>
      <c r="X235" s="233">
        <f>IF(X$4=$G235+$B235,SUMIFS(INDEX('ABP REC Calc'!$G$75:$AB$138,,MATCH($I235,'ABP REC Calc'!$G$74:$AB$74,0)),'ABP REC Calc'!$C$75:$C$138,'ABP REC Spend'!$E235,'ABP REC Calc'!$B$75:$B$138,'ABP REC Spend'!$F235)*$D235,
IF(AND(W235&gt;0,(X$4-$G235)=(1+$B235)),((W235/$D235)-W235)/$C235,
(IF(AND((X$4-$G235)&lt;(7+$B235),(X$4-$G235)&gt;1),W235,0))))</f>
        <v>0</v>
      </c>
      <c r="Y235" s="233">
        <f>IF(Y$4=$G235+$B235,SUMIFS(INDEX('ABP REC Calc'!$G$75:$AB$138,,MATCH($I235,'ABP REC Calc'!$G$74:$AB$74,0)),'ABP REC Calc'!$C$75:$C$138,'ABP REC Spend'!$E235,'ABP REC Calc'!$B$75:$B$138,'ABP REC Spend'!$F235)*$D235,
IF(AND(X235&gt;0,(Y$4-$G235)=(1+$B235)),((X235/$D235)-X235)/$C235,
(IF(AND((Y$4-$G235)&lt;(7+$B235),(Y$4-$G235)&gt;1),X235,0))))</f>
        <v>0</v>
      </c>
      <c r="Z235" s="233">
        <f>IF(Z$4=$G235+$B235,SUMIFS(INDEX('ABP REC Calc'!$G$75:$AB$138,,MATCH($I235,'ABP REC Calc'!$G$74:$AB$74,0)),'ABP REC Calc'!$C$75:$C$138,'ABP REC Spend'!$E235,'ABP REC Calc'!$B$75:$B$138,'ABP REC Spend'!$F235)*$D235,
IF(AND(Y235&gt;0,(Z$4-$G235)=(1+$B235)),((Y235/$D235)-Y235)/$C235,
(IF(AND((Z$4-$G235)&lt;(7+$B235),(Z$4-$G235)&gt;1),Y235,0))))</f>
        <v>0</v>
      </c>
      <c r="AA235" s="233">
        <f>IF(AA$4=$G235+$B235,SUMIFS(INDEX('ABP REC Calc'!$G$75:$AB$138,,MATCH($I235,'ABP REC Calc'!$G$74:$AB$74,0)),'ABP REC Calc'!$C$75:$C$138,'ABP REC Spend'!$E235,'ABP REC Calc'!$B$75:$B$138,'ABP REC Spend'!$F235)*$D235,
IF(AND(Z235&gt;0,(AA$4-$G235)=(1+$B235)),((Z235/$D235)-Z235)/$C235,
(IF(AND((AA$4-$G235)&lt;(7+$B235),(AA$4-$G235)&gt;1),Z235,0))))</f>
        <v>0</v>
      </c>
      <c r="AB235" s="233">
        <f>IF(AB$4=$G235+$B235,SUMIFS(INDEX('ABP REC Calc'!$G$75:$AB$138,,MATCH($I235,'ABP REC Calc'!$G$74:$AB$74,0)),'ABP REC Calc'!$C$75:$C$138,'ABP REC Spend'!$E235,'ABP REC Calc'!$B$75:$B$138,'ABP REC Spend'!$F235)*$D235,
IF(AND(AA235&gt;0,(AB$4-$G235)=(1+$B235)),((AA235/$D235)-AA235)/$C235,
(IF(AND((AB$4-$G235)&lt;(7+$B235),(AB$4-$G235)&gt;1),AA235,0))))</f>
        <v>0</v>
      </c>
      <c r="AC235" s="233">
        <f>IF(AC$4=$G235+$B235,SUMIFS(INDEX('ABP REC Calc'!$G$75:$AB$138,,MATCH($I235,'ABP REC Calc'!$G$74:$AB$74,0)),'ABP REC Calc'!$C$75:$C$138,'ABP REC Spend'!$E235,'ABP REC Calc'!$B$75:$B$138,'ABP REC Spend'!$F235)*$D235,
IF(AND(AB235&gt;0,(AC$4-$G235)=(1+$B235)),((AB235/$D235)-AB235)/$C235,
(IF(AND((AC$4-$G235)&lt;(7+$B235),(AC$4-$G235)&gt;1),AB235,0))))</f>
        <v>0</v>
      </c>
      <c r="AD235" s="233">
        <f>IF(AD$4=$G235+$B235,SUMIFS(INDEX('ABP REC Calc'!$G$75:$AB$138,,MATCH($I235,'ABP REC Calc'!$G$74:$AB$74,0)),'ABP REC Calc'!$C$75:$C$138,'ABP REC Spend'!$E235,'ABP REC Calc'!$B$75:$B$138,'ABP REC Spend'!$F235)*$D235,
IF(AND(AC235&gt;0,(AD$4-$G235)=(1+$B235)),((AC235/$D235)-AC235)/$C235,
(IF(AND((AD$4-$G235)&lt;(7+$B235),(AD$4-$G235)&gt;1),AC235,0))))</f>
        <v>0</v>
      </c>
      <c r="AE235" s="233">
        <f>IF(AE$4=$G235+$B235,SUMIFS(INDEX('ABP REC Calc'!$G$75:$AB$138,,MATCH($I235,'ABP REC Calc'!$G$74:$AB$74,0)),'ABP REC Calc'!$C$75:$C$138,'ABP REC Spend'!$E235,'ABP REC Calc'!$B$75:$B$138,'ABP REC Spend'!$F235)*$D235,
IF(AND(AD235&gt;0,(AE$4-$G235)=(1+$B235)),((AD235/$D235)-AD235)/$C235,
(IF(AND((AE$4-$G235)&lt;(7+$B235),(AE$4-$G235)&gt;1),AD235,0))))</f>
        <v>0</v>
      </c>
      <c r="AF235" s="233">
        <f>IF(AF$4=$G235+$B235,SUMIFS(INDEX('ABP REC Calc'!$G$75:$AB$138,,MATCH($I235,'ABP REC Calc'!$G$74:$AB$74,0)),'ABP REC Calc'!$C$75:$C$138,'ABP REC Spend'!$E235,'ABP REC Calc'!$B$75:$B$138,'ABP REC Spend'!$F235)*$D235,
IF(AND(AE235&gt;0,(AF$4-$G235)=(1+$B235)),((AE235/$D235)-AE235)/$C235,
(IF(AND((AF$4-$G235)&lt;(7+$B235),(AF$4-$G235)&gt;1),AE235,0))))</f>
        <v>0</v>
      </c>
      <c r="AG235" s="233">
        <f>IF(AG$4=$G235+$B235,SUMIFS(INDEX('ABP REC Calc'!$G$75:$AB$138,,MATCH($I235,'ABP REC Calc'!$G$74:$AB$74,0)),'ABP REC Calc'!$C$75:$C$138,'ABP REC Spend'!$E235,'ABP REC Calc'!$B$75:$B$138,'ABP REC Spend'!$F235)*$D235,
IF(AND(AF235&gt;0,(AG$4-$G235)=(1+$B235)),((AF235/$D235)-AF235)/$C235,
(IF(AND((AG$4-$G235)&lt;(7+$B235),(AG$4-$G235)&gt;1),AF235,0))))</f>
        <v>0</v>
      </c>
      <c r="AH235" s="233">
        <f>IF(AH$4=$G235+$B235,SUMIFS(INDEX('ABP REC Calc'!$G$75:$AB$138,,MATCH($I235,'ABP REC Calc'!$G$74:$AB$74,0)),'ABP REC Calc'!$C$75:$C$138,'ABP REC Spend'!$E235,'ABP REC Calc'!$B$75:$B$138,'ABP REC Spend'!$F235)*$D235,
IF(AND(AG235&gt;0,(AH$4-$G235)=(1+$B235)),((AG235/$D235)-AG235)/$C235,
(IF(AND((AH$4-$G235)&lt;(7+$B235),(AH$4-$G235)&gt;1),AG235,0))))</f>
        <v>0</v>
      </c>
    </row>
    <row r="236" spans="2:34" ht="14.75" customHeight="1" x14ac:dyDescent="0.25">
      <c r="B236" s="332" cm="1">
        <f t="array" ref="B236">INDEX(Inputs_ByYear!$D$78:$D$83, MATCH('ABP REC Spend'!$E236, Inputs_ByYear!$B$78:$B$83,0),)</f>
        <v>1</v>
      </c>
      <c r="C236" s="332" cm="1">
        <f t="array" ref="C236">INDEX(Inputs_ByYear!$D$60:$D$65, MATCH('ABP REC Spend'!$E236,Inputs_ByYear!$B$60:$B$65,0),)</f>
        <v>6</v>
      </c>
      <c r="D236" s="332" cm="1">
        <f t="array" ref="D236">INDEX(Inputs_ByYear!$D$69:$D$74, MATCH('ABP REC Spend'!$E236, Inputs_ByYear!$B$69:$B$74,0),)</f>
        <v>0.15</v>
      </c>
      <c r="E236" s="222" t="s">
        <v>238</v>
      </c>
      <c r="F236" s="219" t="s">
        <v>258</v>
      </c>
      <c r="G236" s="219">
        <f t="shared" si="11"/>
        <v>2029</v>
      </c>
      <c r="H236" s="219"/>
      <c r="I236" s="227" t="s">
        <v>27</v>
      </c>
      <c r="J236" s="234">
        <v>0</v>
      </c>
      <c r="K236" s="233">
        <f>IF(K$4=$G236+$B236,SUMIFS(INDEX('ABP REC Calc'!$G$75:$AB$138,,MATCH($I236,'ABP REC Calc'!$G$74:$AB$74,0)),'ABP REC Calc'!$C$75:$C$138,'ABP REC Spend'!$E236,'ABP REC Calc'!$B$75:$B$138,'ABP REC Spend'!$F236)*$D236,
IF(AND(J236&gt;0,(K$4-$G236)=(1+$B236)),((J236/$D236)-J236)/$C236,
(IF(AND((K$4-$G236)&lt;(7+$B236),(K$4-$G236)&gt;1),J236,0))))</f>
        <v>0</v>
      </c>
      <c r="L236" s="233">
        <f>IF(L$4=$G236+$B236,SUMIFS(INDEX('ABP REC Calc'!$G$75:$AB$138,,MATCH($I236,'ABP REC Calc'!$G$74:$AB$74,0)),'ABP REC Calc'!$C$75:$C$138,'ABP REC Spend'!$E236,'ABP REC Calc'!$B$75:$B$138,'ABP REC Spend'!$F236)*$D236,
IF(AND(K236&gt;0,(L$4-$G236)=(1+$B236)),((K236/$D236)-K236)/$C236,
(IF(AND((L$4-$G236)&lt;(7+$B236),(L$4-$G236)&gt;1),K236,0))))</f>
        <v>0</v>
      </c>
      <c r="M236" s="233">
        <f>IF(M$4=$G236+$B236,SUMIFS(INDEX('ABP REC Calc'!$G$75:$AB$138,,MATCH($I236,'ABP REC Calc'!$G$74:$AB$74,0)),'ABP REC Calc'!$C$75:$C$138,'ABP REC Spend'!$E236,'ABP REC Calc'!$B$75:$B$138,'ABP REC Spend'!$F236)*$D236,
IF(AND(L236&gt;0,(M$4-$G236)=(1+$B236)),((L236/$D236)-L236)/$C236,
(IF(AND((M$4-$G236)&lt;(7+$B236),(M$4-$G236)&gt;1),L236,0))))</f>
        <v>0</v>
      </c>
      <c r="N236" s="233">
        <f>IF(N$4=$G236+$B236,SUMIFS(INDEX('ABP REC Calc'!$G$75:$AB$138,,MATCH($I236,'ABP REC Calc'!$G$74:$AB$74,0)),'ABP REC Calc'!$C$75:$C$138,'ABP REC Spend'!$E236,'ABP REC Calc'!$B$75:$B$138,'ABP REC Spend'!$F236)*$D236,
IF(AND(M236&gt;0,(N$4-$G236)=(1+$B236)),((M236/$D236)-M236)/$C236,
(IF(AND((N$4-$G236)&lt;(7+$B236),(N$4-$G236)&gt;1),M236,0))))</f>
        <v>0</v>
      </c>
      <c r="O236" s="233">
        <f>IF(O$4=$G236+$B236,SUMIFS(INDEX('ABP REC Calc'!$G$75:$AB$138,,MATCH($I236,'ABP REC Calc'!$G$74:$AB$74,0)),'ABP REC Calc'!$C$75:$C$138,'ABP REC Spend'!$E236,'ABP REC Calc'!$B$75:$B$138,'ABP REC Spend'!$F236)*$D236,
IF(AND(N236&gt;0,(O$4-$G236)=(1+$B236)),((N236/$D236)-N236)/$C236,
(IF(AND((O$4-$G236)&lt;(7+$B236),(O$4-$G236)&gt;1),N236,0))))</f>
        <v>0</v>
      </c>
      <c r="P236" s="233">
        <f>IF(P$4=$G236+$B236,SUMIFS(INDEX('ABP REC Calc'!$G$75:$AB$138,,MATCH($I236,'ABP REC Calc'!$G$74:$AB$74,0)),'ABP REC Calc'!$C$75:$C$138,'ABP REC Spend'!$E236,'ABP REC Calc'!$B$75:$B$138,'ABP REC Spend'!$F236)*$D236,
IF(AND(O236&gt;0,(P$4-$G236)=(1+$B236)),((O236/$D236)-O236)/$C236,
(IF(AND((P$4-$G236)&lt;(7+$B236),(P$4-$G236)&gt;1),O236,0))))</f>
        <v>19574601.867788143</v>
      </c>
      <c r="Q236" s="233">
        <f>IF(Q$4=$G236+$B236,SUMIFS(INDEX('ABP REC Calc'!$G$75:$AB$138,,MATCH($I236,'ABP REC Calc'!$G$74:$AB$74,0)),'ABP REC Calc'!$C$75:$C$138,'ABP REC Spend'!$E236,'ABP REC Calc'!$B$75:$B$138,'ABP REC Spend'!$F236)*$D236,
IF(AND(P236&gt;0,(Q$4-$G236)=(1+$B236)),((P236/$D236)-P236)/$C236,
(IF(AND((Q$4-$G236)&lt;(7+$B236),(Q$4-$G236)&gt;1),P236,0))))</f>
        <v>18487123.986244362</v>
      </c>
      <c r="R236" s="233">
        <f>IF(R$4=$G236+$B236,SUMIFS(INDEX('ABP REC Calc'!$G$75:$AB$138,,MATCH($I236,'ABP REC Calc'!$G$74:$AB$74,0)),'ABP REC Calc'!$C$75:$C$138,'ABP REC Spend'!$E236,'ABP REC Calc'!$B$75:$B$138,'ABP REC Spend'!$F236)*$D236,
IF(AND(Q236&gt;0,(R$4-$G236)=(1+$B236)),((Q236/$D236)-Q236)/$C236,
(IF(AND((R$4-$G236)&lt;(7+$B236),(R$4-$G236)&gt;1),Q236,0))))</f>
        <v>18487123.986244362</v>
      </c>
      <c r="S236" s="233">
        <f>IF(S$4=$G236+$B236,SUMIFS(INDEX('ABP REC Calc'!$G$75:$AB$138,,MATCH($I236,'ABP REC Calc'!$G$74:$AB$74,0)),'ABP REC Calc'!$C$75:$C$138,'ABP REC Spend'!$E236,'ABP REC Calc'!$B$75:$B$138,'ABP REC Spend'!$F236)*$D236,
IF(AND(R236&gt;0,(S$4-$G236)=(1+$B236)),((R236/$D236)-R236)/$C236,
(IF(AND((S$4-$G236)&lt;(7+$B236),(S$4-$G236)&gt;1),R236,0))))</f>
        <v>18487123.986244362</v>
      </c>
      <c r="T236" s="233">
        <f>IF(T$4=$G236+$B236,SUMIFS(INDEX('ABP REC Calc'!$G$75:$AB$138,,MATCH($I236,'ABP REC Calc'!$G$74:$AB$74,0)),'ABP REC Calc'!$C$75:$C$138,'ABP REC Spend'!$E236,'ABP REC Calc'!$B$75:$B$138,'ABP REC Spend'!$F236)*$D236,
IF(AND(S236&gt;0,(T$4-$G236)=(1+$B236)),((S236/$D236)-S236)/$C236,
(IF(AND((T$4-$G236)&lt;(7+$B236),(T$4-$G236)&gt;1),S236,0))))</f>
        <v>18487123.986244362</v>
      </c>
      <c r="U236" s="233">
        <f>IF(U$4=$G236+$B236,SUMIFS(INDEX('ABP REC Calc'!$G$75:$AB$138,,MATCH($I236,'ABP REC Calc'!$G$74:$AB$74,0)),'ABP REC Calc'!$C$75:$C$138,'ABP REC Spend'!$E236,'ABP REC Calc'!$B$75:$B$138,'ABP REC Spend'!$F236)*$D236,
IF(AND(T236&gt;0,(U$4-$G236)=(1+$B236)),((T236/$D236)-T236)/$C236,
(IF(AND((U$4-$G236)&lt;(7+$B236),(U$4-$G236)&gt;1),T236,0))))</f>
        <v>18487123.986244362</v>
      </c>
      <c r="V236" s="233">
        <f>IF(V$4=$G236+$B236,SUMIFS(INDEX('ABP REC Calc'!$G$75:$AB$138,,MATCH($I236,'ABP REC Calc'!$G$74:$AB$74,0)),'ABP REC Calc'!$C$75:$C$138,'ABP REC Spend'!$E236,'ABP REC Calc'!$B$75:$B$138,'ABP REC Spend'!$F236)*$D236,
IF(AND(U236&gt;0,(V$4-$G236)=(1+$B236)),((U236/$D236)-U236)/$C236,
(IF(AND((V$4-$G236)&lt;(7+$B236),(V$4-$G236)&gt;1),U236,0))))</f>
        <v>18487123.986244362</v>
      </c>
      <c r="W236" s="233">
        <f>IF(W$4=$G236+$B236,SUMIFS(INDEX('ABP REC Calc'!$G$75:$AB$138,,MATCH($I236,'ABP REC Calc'!$G$74:$AB$74,0)),'ABP REC Calc'!$C$75:$C$138,'ABP REC Spend'!$E236,'ABP REC Calc'!$B$75:$B$138,'ABP REC Spend'!$F236)*$D236,
IF(AND(V236&gt;0,(W$4-$G236)=(1+$B236)),((V236/$D236)-V236)/$C236,
(IF(AND((W$4-$G236)&lt;(7+$B236),(W$4-$G236)&gt;1),V236,0))))</f>
        <v>0</v>
      </c>
      <c r="X236" s="233">
        <f>IF(X$4=$G236+$B236,SUMIFS(INDEX('ABP REC Calc'!$G$75:$AB$138,,MATCH($I236,'ABP REC Calc'!$G$74:$AB$74,0)),'ABP REC Calc'!$C$75:$C$138,'ABP REC Spend'!$E236,'ABP REC Calc'!$B$75:$B$138,'ABP REC Spend'!$F236)*$D236,
IF(AND(W236&gt;0,(X$4-$G236)=(1+$B236)),((W236/$D236)-W236)/$C236,
(IF(AND((X$4-$G236)&lt;(7+$B236),(X$4-$G236)&gt;1),W236,0))))</f>
        <v>0</v>
      </c>
      <c r="Y236" s="233">
        <f>IF(Y$4=$G236+$B236,SUMIFS(INDEX('ABP REC Calc'!$G$75:$AB$138,,MATCH($I236,'ABP REC Calc'!$G$74:$AB$74,0)),'ABP REC Calc'!$C$75:$C$138,'ABP REC Spend'!$E236,'ABP REC Calc'!$B$75:$B$138,'ABP REC Spend'!$F236)*$D236,
IF(AND(X236&gt;0,(Y$4-$G236)=(1+$B236)),((X236/$D236)-X236)/$C236,
(IF(AND((Y$4-$G236)&lt;(7+$B236),(Y$4-$G236)&gt;1),X236,0))))</f>
        <v>0</v>
      </c>
      <c r="Z236" s="233">
        <f>IF(Z$4=$G236+$B236,SUMIFS(INDEX('ABP REC Calc'!$G$75:$AB$138,,MATCH($I236,'ABP REC Calc'!$G$74:$AB$74,0)),'ABP REC Calc'!$C$75:$C$138,'ABP REC Spend'!$E236,'ABP REC Calc'!$B$75:$B$138,'ABP REC Spend'!$F236)*$D236,
IF(AND(Y236&gt;0,(Z$4-$G236)=(1+$B236)),((Y236/$D236)-Y236)/$C236,
(IF(AND((Z$4-$G236)&lt;(7+$B236),(Z$4-$G236)&gt;1),Y236,0))))</f>
        <v>0</v>
      </c>
      <c r="AA236" s="233">
        <f>IF(AA$4=$G236+$B236,SUMIFS(INDEX('ABP REC Calc'!$G$75:$AB$138,,MATCH($I236,'ABP REC Calc'!$G$74:$AB$74,0)),'ABP REC Calc'!$C$75:$C$138,'ABP REC Spend'!$E236,'ABP REC Calc'!$B$75:$B$138,'ABP REC Spend'!$F236)*$D236,
IF(AND(Z236&gt;0,(AA$4-$G236)=(1+$B236)),((Z236/$D236)-Z236)/$C236,
(IF(AND((AA$4-$G236)&lt;(7+$B236),(AA$4-$G236)&gt;1),Z236,0))))</f>
        <v>0</v>
      </c>
      <c r="AB236" s="233">
        <f>IF(AB$4=$G236+$B236,SUMIFS(INDEX('ABP REC Calc'!$G$75:$AB$138,,MATCH($I236,'ABP REC Calc'!$G$74:$AB$74,0)),'ABP REC Calc'!$C$75:$C$138,'ABP REC Spend'!$E236,'ABP REC Calc'!$B$75:$B$138,'ABP REC Spend'!$F236)*$D236,
IF(AND(AA236&gt;0,(AB$4-$G236)=(1+$B236)),((AA236/$D236)-AA236)/$C236,
(IF(AND((AB$4-$G236)&lt;(7+$B236),(AB$4-$G236)&gt;1),AA236,0))))</f>
        <v>0</v>
      </c>
      <c r="AC236" s="233">
        <f>IF(AC$4=$G236+$B236,SUMIFS(INDEX('ABP REC Calc'!$G$75:$AB$138,,MATCH($I236,'ABP REC Calc'!$G$74:$AB$74,0)),'ABP REC Calc'!$C$75:$C$138,'ABP REC Spend'!$E236,'ABP REC Calc'!$B$75:$B$138,'ABP REC Spend'!$F236)*$D236,
IF(AND(AB236&gt;0,(AC$4-$G236)=(1+$B236)),((AB236/$D236)-AB236)/$C236,
(IF(AND((AC$4-$G236)&lt;(7+$B236),(AC$4-$G236)&gt;1),AB236,0))))</f>
        <v>0</v>
      </c>
      <c r="AD236" s="233">
        <f>IF(AD$4=$G236+$B236,SUMIFS(INDEX('ABP REC Calc'!$G$75:$AB$138,,MATCH($I236,'ABP REC Calc'!$G$74:$AB$74,0)),'ABP REC Calc'!$C$75:$C$138,'ABP REC Spend'!$E236,'ABP REC Calc'!$B$75:$B$138,'ABP REC Spend'!$F236)*$D236,
IF(AND(AC236&gt;0,(AD$4-$G236)=(1+$B236)),((AC236/$D236)-AC236)/$C236,
(IF(AND((AD$4-$G236)&lt;(7+$B236),(AD$4-$G236)&gt;1),AC236,0))))</f>
        <v>0</v>
      </c>
      <c r="AE236" s="233">
        <f>IF(AE$4=$G236+$B236,SUMIFS(INDEX('ABP REC Calc'!$G$75:$AB$138,,MATCH($I236,'ABP REC Calc'!$G$74:$AB$74,0)),'ABP REC Calc'!$C$75:$C$138,'ABP REC Spend'!$E236,'ABP REC Calc'!$B$75:$B$138,'ABP REC Spend'!$F236)*$D236,
IF(AND(AD236&gt;0,(AE$4-$G236)=(1+$B236)),((AD236/$D236)-AD236)/$C236,
(IF(AND((AE$4-$G236)&lt;(7+$B236),(AE$4-$G236)&gt;1),AD236,0))))</f>
        <v>0</v>
      </c>
      <c r="AF236" s="233">
        <f>IF(AF$4=$G236+$B236,SUMIFS(INDEX('ABP REC Calc'!$G$75:$AB$138,,MATCH($I236,'ABP REC Calc'!$G$74:$AB$74,0)),'ABP REC Calc'!$C$75:$C$138,'ABP REC Spend'!$E236,'ABP REC Calc'!$B$75:$B$138,'ABP REC Spend'!$F236)*$D236,
IF(AND(AE236&gt;0,(AF$4-$G236)=(1+$B236)),((AE236/$D236)-AE236)/$C236,
(IF(AND((AF$4-$G236)&lt;(7+$B236),(AF$4-$G236)&gt;1),AE236,0))))</f>
        <v>0</v>
      </c>
      <c r="AG236" s="233">
        <f>IF(AG$4=$G236+$B236,SUMIFS(INDEX('ABP REC Calc'!$G$75:$AB$138,,MATCH($I236,'ABP REC Calc'!$G$74:$AB$74,0)),'ABP REC Calc'!$C$75:$C$138,'ABP REC Spend'!$E236,'ABP REC Calc'!$B$75:$B$138,'ABP REC Spend'!$F236)*$D236,
IF(AND(AF236&gt;0,(AG$4-$G236)=(1+$B236)),((AF236/$D236)-AF236)/$C236,
(IF(AND((AG$4-$G236)&lt;(7+$B236),(AG$4-$G236)&gt;1),AF236,0))))</f>
        <v>0</v>
      </c>
      <c r="AH236" s="233">
        <f>IF(AH$4=$G236+$B236,SUMIFS(INDEX('ABP REC Calc'!$G$75:$AB$138,,MATCH($I236,'ABP REC Calc'!$G$74:$AB$74,0)),'ABP REC Calc'!$C$75:$C$138,'ABP REC Spend'!$E236,'ABP REC Calc'!$B$75:$B$138,'ABP REC Spend'!$F236)*$D236,
IF(AND(AG236&gt;0,(AH$4-$G236)=(1+$B236)),((AG236/$D236)-AG236)/$C236,
(IF(AND((AH$4-$G236)&lt;(7+$B236),(AH$4-$G236)&gt;1),AG236,0))))</f>
        <v>0</v>
      </c>
    </row>
    <row r="237" spans="2:34" ht="14.75" customHeight="1" x14ac:dyDescent="0.25">
      <c r="B237" s="332" cm="1">
        <f t="array" ref="B237">INDEX(Inputs_ByYear!$D$78:$D$83, MATCH('ABP REC Spend'!$E237, Inputs_ByYear!$B$78:$B$83,0),)</f>
        <v>1</v>
      </c>
      <c r="C237" s="332" cm="1">
        <f t="array" ref="C237">INDEX(Inputs_ByYear!$D$60:$D$65, MATCH('ABP REC Spend'!$E237,Inputs_ByYear!$B$60:$B$65,0),)</f>
        <v>6</v>
      </c>
      <c r="D237" s="332" cm="1">
        <f t="array" ref="D237">INDEX(Inputs_ByYear!$D$69:$D$74, MATCH('ABP REC Spend'!$E237, Inputs_ByYear!$B$69:$B$74,0),)</f>
        <v>0.15</v>
      </c>
      <c r="E237" s="222" t="s">
        <v>238</v>
      </c>
      <c r="F237" s="219" t="s">
        <v>258</v>
      </c>
      <c r="G237" s="219">
        <f t="shared" si="11"/>
        <v>2030</v>
      </c>
      <c r="H237" s="219"/>
      <c r="I237" s="227" t="s">
        <v>28</v>
      </c>
      <c r="J237" s="234">
        <v>0</v>
      </c>
      <c r="K237" s="233">
        <f>IF(K$4=$G237+$B237,SUMIFS(INDEX('ABP REC Calc'!$G$75:$AB$138,,MATCH($I237,'ABP REC Calc'!$G$74:$AB$74,0)),'ABP REC Calc'!$C$75:$C$138,'ABP REC Spend'!$E237,'ABP REC Calc'!$B$75:$B$138,'ABP REC Spend'!$F237)*$D237,
IF(AND(J237&gt;0,(K$4-$G237)=(1+$B237)),((J237/$D237)-J237)/$C237,
(IF(AND((K$4-$G237)&lt;(7+$B237),(K$4-$G237)&gt;1),J237,0))))</f>
        <v>0</v>
      </c>
      <c r="L237" s="233">
        <f>IF(L$4=$G237+$B237,SUMIFS(INDEX('ABP REC Calc'!$G$75:$AB$138,,MATCH($I237,'ABP REC Calc'!$G$74:$AB$74,0)),'ABP REC Calc'!$C$75:$C$138,'ABP REC Spend'!$E237,'ABP REC Calc'!$B$75:$B$138,'ABP REC Spend'!$F237)*$D237,
IF(AND(K237&gt;0,(L$4-$G237)=(1+$B237)),((K237/$D237)-K237)/$C237,
(IF(AND((L$4-$G237)&lt;(7+$B237),(L$4-$G237)&gt;1),K237,0))))</f>
        <v>0</v>
      </c>
      <c r="M237" s="233">
        <f>IF(M$4=$G237+$B237,SUMIFS(INDEX('ABP REC Calc'!$G$75:$AB$138,,MATCH($I237,'ABP REC Calc'!$G$74:$AB$74,0)),'ABP REC Calc'!$C$75:$C$138,'ABP REC Spend'!$E237,'ABP REC Calc'!$B$75:$B$138,'ABP REC Spend'!$F237)*$D237,
IF(AND(L237&gt;0,(M$4-$G237)=(1+$B237)),((L237/$D237)-L237)/$C237,
(IF(AND((M$4-$G237)&lt;(7+$B237),(M$4-$G237)&gt;1),L237,0))))</f>
        <v>0</v>
      </c>
      <c r="N237" s="233">
        <f>IF(N$4=$G237+$B237,SUMIFS(INDEX('ABP REC Calc'!$G$75:$AB$138,,MATCH($I237,'ABP REC Calc'!$G$74:$AB$74,0)),'ABP REC Calc'!$C$75:$C$138,'ABP REC Spend'!$E237,'ABP REC Calc'!$B$75:$B$138,'ABP REC Spend'!$F237)*$D237,
IF(AND(M237&gt;0,(N$4-$G237)=(1+$B237)),((M237/$D237)-M237)/$C237,
(IF(AND((N$4-$G237)&lt;(7+$B237),(N$4-$G237)&gt;1),M237,0))))</f>
        <v>0</v>
      </c>
      <c r="O237" s="233">
        <f>IF(O$4=$G237+$B237,SUMIFS(INDEX('ABP REC Calc'!$G$75:$AB$138,,MATCH($I237,'ABP REC Calc'!$G$74:$AB$74,0)),'ABP REC Calc'!$C$75:$C$138,'ABP REC Spend'!$E237,'ABP REC Calc'!$B$75:$B$138,'ABP REC Spend'!$F237)*$D237,
IF(AND(N237&gt;0,(O$4-$G237)=(1+$B237)),((N237/$D237)-N237)/$C237,
(IF(AND((O$4-$G237)&lt;(7+$B237),(O$4-$G237)&gt;1),N237,0))))</f>
        <v>0</v>
      </c>
      <c r="P237" s="233">
        <f>IF(P$4=$G237+$B237,SUMIFS(INDEX('ABP REC Calc'!$G$75:$AB$138,,MATCH($I237,'ABP REC Calc'!$G$74:$AB$74,0)),'ABP REC Calc'!$C$75:$C$138,'ABP REC Spend'!$E237,'ABP REC Calc'!$B$75:$B$138,'ABP REC Spend'!$F237)*$D237,
IF(AND(O237&gt;0,(P$4-$G237)=(1+$B237)),((O237/$D237)-O237)/$C237,
(IF(AND((P$4-$G237)&lt;(7+$B237),(P$4-$G237)&gt;1),O237,0))))</f>
        <v>0</v>
      </c>
      <c r="Q237" s="233">
        <f>IF(Q$4=$G237+$B237,SUMIFS(INDEX('ABP REC Calc'!$G$75:$AB$138,,MATCH($I237,'ABP REC Calc'!$G$74:$AB$74,0)),'ABP REC Calc'!$C$75:$C$138,'ABP REC Spend'!$E237,'ABP REC Calc'!$B$75:$B$138,'ABP REC Spend'!$F237)*$D237,
IF(AND(P237&gt;0,(Q$4-$G237)=(1+$B237)),((P237/$D237)-P237)/$C237,
(IF(AND((Q$4-$G237)&lt;(7+$B237),(Q$4-$G237)&gt;1),P237,0))))</f>
        <v>19378855.849110261</v>
      </c>
      <c r="R237" s="233">
        <f>IF(R$4=$G237+$B237,SUMIFS(INDEX('ABP REC Calc'!$G$75:$AB$138,,MATCH($I237,'ABP REC Calc'!$G$74:$AB$74,0)),'ABP REC Calc'!$C$75:$C$138,'ABP REC Spend'!$E237,'ABP REC Calc'!$B$75:$B$138,'ABP REC Spend'!$F237)*$D237,
IF(AND(Q237&gt;0,(R$4-$G237)=(1+$B237)),((Q237/$D237)-Q237)/$C237,
(IF(AND((R$4-$G237)&lt;(7+$B237),(R$4-$G237)&gt;1),Q237,0))))</f>
        <v>18302252.746381912</v>
      </c>
      <c r="S237" s="233">
        <f>IF(S$4=$G237+$B237,SUMIFS(INDEX('ABP REC Calc'!$G$75:$AB$138,,MATCH($I237,'ABP REC Calc'!$G$74:$AB$74,0)),'ABP REC Calc'!$C$75:$C$138,'ABP REC Spend'!$E237,'ABP REC Calc'!$B$75:$B$138,'ABP REC Spend'!$F237)*$D237,
IF(AND(R237&gt;0,(S$4-$G237)=(1+$B237)),((R237/$D237)-R237)/$C237,
(IF(AND((S$4-$G237)&lt;(7+$B237),(S$4-$G237)&gt;1),R237,0))))</f>
        <v>18302252.746381912</v>
      </c>
      <c r="T237" s="233">
        <f>IF(T$4=$G237+$B237,SUMIFS(INDEX('ABP REC Calc'!$G$75:$AB$138,,MATCH($I237,'ABP REC Calc'!$G$74:$AB$74,0)),'ABP REC Calc'!$C$75:$C$138,'ABP REC Spend'!$E237,'ABP REC Calc'!$B$75:$B$138,'ABP REC Spend'!$F237)*$D237,
IF(AND(S237&gt;0,(T$4-$G237)=(1+$B237)),((S237/$D237)-S237)/$C237,
(IF(AND((T$4-$G237)&lt;(7+$B237),(T$4-$G237)&gt;1),S237,0))))</f>
        <v>18302252.746381912</v>
      </c>
      <c r="U237" s="233">
        <f>IF(U$4=$G237+$B237,SUMIFS(INDEX('ABP REC Calc'!$G$75:$AB$138,,MATCH($I237,'ABP REC Calc'!$G$74:$AB$74,0)),'ABP REC Calc'!$C$75:$C$138,'ABP REC Spend'!$E237,'ABP REC Calc'!$B$75:$B$138,'ABP REC Spend'!$F237)*$D237,
IF(AND(T237&gt;0,(U$4-$G237)=(1+$B237)),((T237/$D237)-T237)/$C237,
(IF(AND((U$4-$G237)&lt;(7+$B237),(U$4-$G237)&gt;1),T237,0))))</f>
        <v>18302252.746381912</v>
      </c>
      <c r="V237" s="233">
        <f>IF(V$4=$G237+$B237,SUMIFS(INDEX('ABP REC Calc'!$G$75:$AB$138,,MATCH($I237,'ABP REC Calc'!$G$74:$AB$74,0)),'ABP REC Calc'!$C$75:$C$138,'ABP REC Spend'!$E237,'ABP REC Calc'!$B$75:$B$138,'ABP REC Spend'!$F237)*$D237,
IF(AND(U237&gt;0,(V$4-$G237)=(1+$B237)),((U237/$D237)-U237)/$C237,
(IF(AND((V$4-$G237)&lt;(7+$B237),(V$4-$G237)&gt;1),U237,0))))</f>
        <v>18302252.746381912</v>
      </c>
      <c r="W237" s="233">
        <f>IF(W$4=$G237+$B237,SUMIFS(INDEX('ABP REC Calc'!$G$75:$AB$138,,MATCH($I237,'ABP REC Calc'!$G$74:$AB$74,0)),'ABP REC Calc'!$C$75:$C$138,'ABP REC Spend'!$E237,'ABP REC Calc'!$B$75:$B$138,'ABP REC Spend'!$F237)*$D237,
IF(AND(V237&gt;0,(W$4-$G237)=(1+$B237)),((V237/$D237)-V237)/$C237,
(IF(AND((W$4-$G237)&lt;(7+$B237),(W$4-$G237)&gt;1),V237,0))))</f>
        <v>18302252.746381912</v>
      </c>
      <c r="X237" s="233">
        <f>IF(X$4=$G237+$B237,SUMIFS(INDEX('ABP REC Calc'!$G$75:$AB$138,,MATCH($I237,'ABP REC Calc'!$G$74:$AB$74,0)),'ABP REC Calc'!$C$75:$C$138,'ABP REC Spend'!$E237,'ABP REC Calc'!$B$75:$B$138,'ABP REC Spend'!$F237)*$D237,
IF(AND(W237&gt;0,(X$4-$G237)=(1+$B237)),((W237/$D237)-W237)/$C237,
(IF(AND((X$4-$G237)&lt;(7+$B237),(X$4-$G237)&gt;1),W237,0))))</f>
        <v>0</v>
      </c>
      <c r="Y237" s="233">
        <f>IF(Y$4=$G237+$B237,SUMIFS(INDEX('ABP REC Calc'!$G$75:$AB$138,,MATCH($I237,'ABP REC Calc'!$G$74:$AB$74,0)),'ABP REC Calc'!$C$75:$C$138,'ABP REC Spend'!$E237,'ABP REC Calc'!$B$75:$B$138,'ABP REC Spend'!$F237)*$D237,
IF(AND(X237&gt;0,(Y$4-$G237)=(1+$B237)),((X237/$D237)-X237)/$C237,
(IF(AND((Y$4-$G237)&lt;(7+$B237),(Y$4-$G237)&gt;1),X237,0))))</f>
        <v>0</v>
      </c>
      <c r="Z237" s="233">
        <f>IF(Z$4=$G237+$B237,SUMIFS(INDEX('ABP REC Calc'!$G$75:$AB$138,,MATCH($I237,'ABP REC Calc'!$G$74:$AB$74,0)),'ABP REC Calc'!$C$75:$C$138,'ABP REC Spend'!$E237,'ABP REC Calc'!$B$75:$B$138,'ABP REC Spend'!$F237)*$D237,
IF(AND(Y237&gt;0,(Z$4-$G237)=(1+$B237)),((Y237/$D237)-Y237)/$C237,
(IF(AND((Z$4-$G237)&lt;(7+$B237),(Z$4-$G237)&gt;1),Y237,0))))</f>
        <v>0</v>
      </c>
      <c r="AA237" s="233">
        <f>IF(AA$4=$G237+$B237,SUMIFS(INDEX('ABP REC Calc'!$G$75:$AB$138,,MATCH($I237,'ABP REC Calc'!$G$74:$AB$74,0)),'ABP REC Calc'!$C$75:$C$138,'ABP REC Spend'!$E237,'ABP REC Calc'!$B$75:$B$138,'ABP REC Spend'!$F237)*$D237,
IF(AND(Z237&gt;0,(AA$4-$G237)=(1+$B237)),((Z237/$D237)-Z237)/$C237,
(IF(AND((AA$4-$G237)&lt;(7+$B237),(AA$4-$G237)&gt;1),Z237,0))))</f>
        <v>0</v>
      </c>
      <c r="AB237" s="233">
        <f>IF(AB$4=$G237+$B237,SUMIFS(INDEX('ABP REC Calc'!$G$75:$AB$138,,MATCH($I237,'ABP REC Calc'!$G$74:$AB$74,0)),'ABP REC Calc'!$C$75:$C$138,'ABP REC Spend'!$E237,'ABP REC Calc'!$B$75:$B$138,'ABP REC Spend'!$F237)*$D237,
IF(AND(AA237&gt;0,(AB$4-$G237)=(1+$B237)),((AA237/$D237)-AA237)/$C237,
(IF(AND((AB$4-$G237)&lt;(7+$B237),(AB$4-$G237)&gt;1),AA237,0))))</f>
        <v>0</v>
      </c>
      <c r="AC237" s="233">
        <f>IF(AC$4=$G237+$B237,SUMIFS(INDEX('ABP REC Calc'!$G$75:$AB$138,,MATCH($I237,'ABP REC Calc'!$G$74:$AB$74,0)),'ABP REC Calc'!$C$75:$C$138,'ABP REC Spend'!$E237,'ABP REC Calc'!$B$75:$B$138,'ABP REC Spend'!$F237)*$D237,
IF(AND(AB237&gt;0,(AC$4-$G237)=(1+$B237)),((AB237/$D237)-AB237)/$C237,
(IF(AND((AC$4-$G237)&lt;(7+$B237),(AC$4-$G237)&gt;1),AB237,0))))</f>
        <v>0</v>
      </c>
      <c r="AD237" s="233">
        <f>IF(AD$4=$G237+$B237,SUMIFS(INDEX('ABP REC Calc'!$G$75:$AB$138,,MATCH($I237,'ABP REC Calc'!$G$74:$AB$74,0)),'ABP REC Calc'!$C$75:$C$138,'ABP REC Spend'!$E237,'ABP REC Calc'!$B$75:$B$138,'ABP REC Spend'!$F237)*$D237,
IF(AND(AC237&gt;0,(AD$4-$G237)=(1+$B237)),((AC237/$D237)-AC237)/$C237,
(IF(AND((AD$4-$G237)&lt;(7+$B237),(AD$4-$G237)&gt;1),AC237,0))))</f>
        <v>0</v>
      </c>
      <c r="AE237" s="233">
        <f>IF(AE$4=$G237+$B237,SUMIFS(INDEX('ABP REC Calc'!$G$75:$AB$138,,MATCH($I237,'ABP REC Calc'!$G$74:$AB$74,0)),'ABP REC Calc'!$C$75:$C$138,'ABP REC Spend'!$E237,'ABP REC Calc'!$B$75:$B$138,'ABP REC Spend'!$F237)*$D237,
IF(AND(AD237&gt;0,(AE$4-$G237)=(1+$B237)),((AD237/$D237)-AD237)/$C237,
(IF(AND((AE$4-$G237)&lt;(7+$B237),(AE$4-$G237)&gt;1),AD237,0))))</f>
        <v>0</v>
      </c>
      <c r="AF237" s="233">
        <f>IF(AF$4=$G237+$B237,SUMIFS(INDEX('ABP REC Calc'!$G$75:$AB$138,,MATCH($I237,'ABP REC Calc'!$G$74:$AB$74,0)),'ABP REC Calc'!$C$75:$C$138,'ABP REC Spend'!$E237,'ABP REC Calc'!$B$75:$B$138,'ABP REC Spend'!$F237)*$D237,
IF(AND(AE237&gt;0,(AF$4-$G237)=(1+$B237)),((AE237/$D237)-AE237)/$C237,
(IF(AND((AF$4-$G237)&lt;(7+$B237),(AF$4-$G237)&gt;1),AE237,0))))</f>
        <v>0</v>
      </c>
      <c r="AG237" s="233">
        <f>IF(AG$4=$G237+$B237,SUMIFS(INDEX('ABP REC Calc'!$G$75:$AB$138,,MATCH($I237,'ABP REC Calc'!$G$74:$AB$74,0)),'ABP REC Calc'!$C$75:$C$138,'ABP REC Spend'!$E237,'ABP REC Calc'!$B$75:$B$138,'ABP REC Spend'!$F237)*$D237,
IF(AND(AF237&gt;0,(AG$4-$G237)=(1+$B237)),((AF237/$D237)-AF237)/$C237,
(IF(AND((AG$4-$G237)&lt;(7+$B237),(AG$4-$G237)&gt;1),AF237,0))))</f>
        <v>0</v>
      </c>
      <c r="AH237" s="233">
        <f>IF(AH$4=$G237+$B237,SUMIFS(INDEX('ABP REC Calc'!$G$75:$AB$138,,MATCH($I237,'ABP REC Calc'!$G$74:$AB$74,0)),'ABP REC Calc'!$C$75:$C$138,'ABP REC Spend'!$E237,'ABP REC Calc'!$B$75:$B$138,'ABP REC Spend'!$F237)*$D237,
IF(AND(AG237&gt;0,(AH$4-$G237)=(1+$B237)),((AG237/$D237)-AG237)/$C237,
(IF(AND((AH$4-$G237)&lt;(7+$B237),(AH$4-$G237)&gt;1),AG237,0))))</f>
        <v>0</v>
      </c>
    </row>
    <row r="238" spans="2:34" ht="14.75" customHeight="1" x14ac:dyDescent="0.25">
      <c r="B238" s="332" cm="1">
        <f t="array" ref="B238">INDEX(Inputs_ByYear!$D$78:$D$83, MATCH('ABP REC Spend'!$E238, Inputs_ByYear!$B$78:$B$83,0),)</f>
        <v>1</v>
      </c>
      <c r="C238" s="332" cm="1">
        <f t="array" ref="C238">INDEX(Inputs_ByYear!$D$60:$D$65, MATCH('ABP REC Spend'!$E238,Inputs_ByYear!$B$60:$B$65,0),)</f>
        <v>6</v>
      </c>
      <c r="D238" s="332" cm="1">
        <f t="array" ref="D238">INDEX(Inputs_ByYear!$D$69:$D$74, MATCH('ABP REC Spend'!$E238, Inputs_ByYear!$B$69:$B$74,0),)</f>
        <v>0.15</v>
      </c>
      <c r="E238" s="222" t="s">
        <v>238</v>
      </c>
      <c r="F238" s="219" t="s">
        <v>258</v>
      </c>
      <c r="G238" s="219">
        <f t="shared" si="11"/>
        <v>2031</v>
      </c>
      <c r="H238" s="219"/>
      <c r="I238" s="227" t="s">
        <v>29</v>
      </c>
      <c r="J238" s="234">
        <v>0</v>
      </c>
      <c r="K238" s="233">
        <f>IF(K$4=$G238+$B238,SUMIFS(INDEX('ABP REC Calc'!$G$75:$AB$138,,MATCH($I238,'ABP REC Calc'!$G$74:$AB$74,0)),'ABP REC Calc'!$C$75:$C$138,'ABP REC Spend'!$E238,'ABP REC Calc'!$B$75:$B$138,'ABP REC Spend'!$F238)*$D238,
IF(AND(J238&gt;0,(K$4-$G238)=(1+$B238)),((J238/$D238)-J238)/$C238,
(IF(AND((K$4-$G238)&lt;(7+$B238),(K$4-$G238)&gt;1),J238,0))))</f>
        <v>0</v>
      </c>
      <c r="L238" s="233">
        <f>IF(L$4=$G238+$B238,SUMIFS(INDEX('ABP REC Calc'!$G$75:$AB$138,,MATCH($I238,'ABP REC Calc'!$G$74:$AB$74,0)),'ABP REC Calc'!$C$75:$C$138,'ABP REC Spend'!$E238,'ABP REC Calc'!$B$75:$B$138,'ABP REC Spend'!$F238)*$D238,
IF(AND(K238&gt;0,(L$4-$G238)=(1+$B238)),((K238/$D238)-K238)/$C238,
(IF(AND((L$4-$G238)&lt;(7+$B238),(L$4-$G238)&gt;1),K238,0))))</f>
        <v>0</v>
      </c>
      <c r="M238" s="233">
        <f>IF(M$4=$G238+$B238,SUMIFS(INDEX('ABP REC Calc'!$G$75:$AB$138,,MATCH($I238,'ABP REC Calc'!$G$74:$AB$74,0)),'ABP REC Calc'!$C$75:$C$138,'ABP REC Spend'!$E238,'ABP REC Calc'!$B$75:$B$138,'ABP REC Spend'!$F238)*$D238,
IF(AND(L238&gt;0,(M$4-$G238)=(1+$B238)),((L238/$D238)-L238)/$C238,
(IF(AND((M$4-$G238)&lt;(7+$B238),(M$4-$G238)&gt;1),L238,0))))</f>
        <v>0</v>
      </c>
      <c r="N238" s="233">
        <f>IF(N$4=$G238+$B238,SUMIFS(INDEX('ABP REC Calc'!$G$75:$AB$138,,MATCH($I238,'ABP REC Calc'!$G$74:$AB$74,0)),'ABP REC Calc'!$C$75:$C$138,'ABP REC Spend'!$E238,'ABP REC Calc'!$B$75:$B$138,'ABP REC Spend'!$F238)*$D238,
IF(AND(M238&gt;0,(N$4-$G238)=(1+$B238)),((M238/$D238)-M238)/$C238,
(IF(AND((N$4-$G238)&lt;(7+$B238),(N$4-$G238)&gt;1),M238,0))))</f>
        <v>0</v>
      </c>
      <c r="O238" s="233">
        <f>IF(O$4=$G238+$B238,SUMIFS(INDEX('ABP REC Calc'!$G$75:$AB$138,,MATCH($I238,'ABP REC Calc'!$G$74:$AB$74,0)),'ABP REC Calc'!$C$75:$C$138,'ABP REC Spend'!$E238,'ABP REC Calc'!$B$75:$B$138,'ABP REC Spend'!$F238)*$D238,
IF(AND(N238&gt;0,(O$4-$G238)=(1+$B238)),((N238/$D238)-N238)/$C238,
(IF(AND((O$4-$G238)&lt;(7+$B238),(O$4-$G238)&gt;1),N238,0))))</f>
        <v>0</v>
      </c>
      <c r="P238" s="233">
        <f>IF(P$4=$G238+$B238,SUMIFS(INDEX('ABP REC Calc'!$G$75:$AB$138,,MATCH($I238,'ABP REC Calc'!$G$74:$AB$74,0)),'ABP REC Calc'!$C$75:$C$138,'ABP REC Spend'!$E238,'ABP REC Calc'!$B$75:$B$138,'ABP REC Spend'!$F238)*$D238,
IF(AND(O238&gt;0,(P$4-$G238)=(1+$B238)),((O238/$D238)-O238)/$C238,
(IF(AND((P$4-$G238)&lt;(7+$B238),(P$4-$G238)&gt;1),O238,0))))</f>
        <v>0</v>
      </c>
      <c r="Q238" s="233">
        <f>IF(Q$4=$G238+$B238,SUMIFS(INDEX('ABP REC Calc'!$G$75:$AB$138,,MATCH($I238,'ABP REC Calc'!$G$74:$AB$74,0)),'ABP REC Calc'!$C$75:$C$138,'ABP REC Spend'!$E238,'ABP REC Calc'!$B$75:$B$138,'ABP REC Spend'!$F238)*$D238,
IF(AND(P238&gt;0,(Q$4-$G238)=(1+$B238)),((P238/$D238)-P238)/$C238,
(IF(AND((Q$4-$G238)&lt;(7+$B238),(Q$4-$G238)&gt;1),P238,0))))</f>
        <v>0</v>
      </c>
      <c r="R238" s="233">
        <f>IF(R$4=$G238+$B238,SUMIFS(INDEX('ABP REC Calc'!$G$75:$AB$138,,MATCH($I238,'ABP REC Calc'!$G$74:$AB$74,0)),'ABP REC Calc'!$C$75:$C$138,'ABP REC Spend'!$E238,'ABP REC Calc'!$B$75:$B$138,'ABP REC Spend'!$F238)*$D238,
IF(AND(Q238&gt;0,(R$4-$G238)=(1+$B238)),((Q238/$D238)-Q238)/$C238,
(IF(AND((R$4-$G238)&lt;(7+$B238),(R$4-$G238)&gt;1),Q238,0))))</f>
        <v>12790044.860412771</v>
      </c>
      <c r="S238" s="233">
        <f>IF(S$4=$G238+$B238,SUMIFS(INDEX('ABP REC Calc'!$G$75:$AB$138,,MATCH($I238,'ABP REC Calc'!$G$74:$AB$74,0)),'ABP REC Calc'!$C$75:$C$138,'ABP REC Spend'!$E238,'ABP REC Calc'!$B$75:$B$138,'ABP REC Spend'!$F238)*$D238,
IF(AND(R238&gt;0,(S$4-$G238)=(1+$B238)),((R238/$D238)-R238)/$C238,
(IF(AND((S$4-$G238)&lt;(7+$B238),(S$4-$G238)&gt;1),R238,0))))</f>
        <v>12079486.812612062</v>
      </c>
      <c r="T238" s="233">
        <f>IF(T$4=$G238+$B238,SUMIFS(INDEX('ABP REC Calc'!$G$75:$AB$138,,MATCH($I238,'ABP REC Calc'!$G$74:$AB$74,0)),'ABP REC Calc'!$C$75:$C$138,'ABP REC Spend'!$E238,'ABP REC Calc'!$B$75:$B$138,'ABP REC Spend'!$F238)*$D238,
IF(AND(S238&gt;0,(T$4-$G238)=(1+$B238)),((S238/$D238)-S238)/$C238,
(IF(AND((T$4-$G238)&lt;(7+$B238),(T$4-$G238)&gt;1),S238,0))))</f>
        <v>12079486.812612062</v>
      </c>
      <c r="U238" s="233">
        <f>IF(U$4=$G238+$B238,SUMIFS(INDEX('ABP REC Calc'!$G$75:$AB$138,,MATCH($I238,'ABP REC Calc'!$G$74:$AB$74,0)),'ABP REC Calc'!$C$75:$C$138,'ABP REC Spend'!$E238,'ABP REC Calc'!$B$75:$B$138,'ABP REC Spend'!$F238)*$D238,
IF(AND(T238&gt;0,(U$4-$G238)=(1+$B238)),((T238/$D238)-T238)/$C238,
(IF(AND((U$4-$G238)&lt;(7+$B238),(U$4-$G238)&gt;1),T238,0))))</f>
        <v>12079486.812612062</v>
      </c>
      <c r="V238" s="233">
        <f>IF(V$4=$G238+$B238,SUMIFS(INDEX('ABP REC Calc'!$G$75:$AB$138,,MATCH($I238,'ABP REC Calc'!$G$74:$AB$74,0)),'ABP REC Calc'!$C$75:$C$138,'ABP REC Spend'!$E238,'ABP REC Calc'!$B$75:$B$138,'ABP REC Spend'!$F238)*$D238,
IF(AND(U238&gt;0,(V$4-$G238)=(1+$B238)),((U238/$D238)-U238)/$C238,
(IF(AND((V$4-$G238)&lt;(7+$B238),(V$4-$G238)&gt;1),U238,0))))</f>
        <v>12079486.812612062</v>
      </c>
      <c r="W238" s="233">
        <f>IF(W$4=$G238+$B238,SUMIFS(INDEX('ABP REC Calc'!$G$75:$AB$138,,MATCH($I238,'ABP REC Calc'!$G$74:$AB$74,0)),'ABP REC Calc'!$C$75:$C$138,'ABP REC Spend'!$E238,'ABP REC Calc'!$B$75:$B$138,'ABP REC Spend'!$F238)*$D238,
IF(AND(V238&gt;0,(W$4-$G238)=(1+$B238)),((V238/$D238)-V238)/$C238,
(IF(AND((W$4-$G238)&lt;(7+$B238),(W$4-$G238)&gt;1),V238,0))))</f>
        <v>12079486.812612062</v>
      </c>
      <c r="X238" s="233">
        <f>IF(X$4=$G238+$B238,SUMIFS(INDEX('ABP REC Calc'!$G$75:$AB$138,,MATCH($I238,'ABP REC Calc'!$G$74:$AB$74,0)),'ABP REC Calc'!$C$75:$C$138,'ABP REC Spend'!$E238,'ABP REC Calc'!$B$75:$B$138,'ABP REC Spend'!$F238)*$D238,
IF(AND(W238&gt;0,(X$4-$G238)=(1+$B238)),((W238/$D238)-W238)/$C238,
(IF(AND((X$4-$G238)&lt;(7+$B238),(X$4-$G238)&gt;1),W238,0))))</f>
        <v>12079486.812612062</v>
      </c>
      <c r="Y238" s="233">
        <f>IF(Y$4=$G238+$B238,SUMIFS(INDEX('ABP REC Calc'!$G$75:$AB$138,,MATCH($I238,'ABP REC Calc'!$G$74:$AB$74,0)),'ABP REC Calc'!$C$75:$C$138,'ABP REC Spend'!$E238,'ABP REC Calc'!$B$75:$B$138,'ABP REC Spend'!$F238)*$D238,
IF(AND(X238&gt;0,(Y$4-$G238)=(1+$B238)),((X238/$D238)-X238)/$C238,
(IF(AND((Y$4-$G238)&lt;(7+$B238),(Y$4-$G238)&gt;1),X238,0))))</f>
        <v>0</v>
      </c>
      <c r="Z238" s="233">
        <f>IF(Z$4=$G238+$B238,SUMIFS(INDEX('ABP REC Calc'!$G$75:$AB$138,,MATCH($I238,'ABP REC Calc'!$G$74:$AB$74,0)),'ABP REC Calc'!$C$75:$C$138,'ABP REC Spend'!$E238,'ABP REC Calc'!$B$75:$B$138,'ABP REC Spend'!$F238)*$D238,
IF(AND(Y238&gt;0,(Z$4-$G238)=(1+$B238)),((Y238/$D238)-Y238)/$C238,
(IF(AND((Z$4-$G238)&lt;(7+$B238),(Z$4-$G238)&gt;1),Y238,0))))</f>
        <v>0</v>
      </c>
      <c r="AA238" s="233">
        <f>IF(AA$4=$G238+$B238,SUMIFS(INDEX('ABP REC Calc'!$G$75:$AB$138,,MATCH($I238,'ABP REC Calc'!$G$74:$AB$74,0)),'ABP REC Calc'!$C$75:$C$138,'ABP REC Spend'!$E238,'ABP REC Calc'!$B$75:$B$138,'ABP REC Spend'!$F238)*$D238,
IF(AND(Z238&gt;0,(AA$4-$G238)=(1+$B238)),((Z238/$D238)-Z238)/$C238,
(IF(AND((AA$4-$G238)&lt;(7+$B238),(AA$4-$G238)&gt;1),Z238,0))))</f>
        <v>0</v>
      </c>
      <c r="AB238" s="233">
        <f>IF(AB$4=$G238+$B238,SUMIFS(INDEX('ABP REC Calc'!$G$75:$AB$138,,MATCH($I238,'ABP REC Calc'!$G$74:$AB$74,0)),'ABP REC Calc'!$C$75:$C$138,'ABP REC Spend'!$E238,'ABP REC Calc'!$B$75:$B$138,'ABP REC Spend'!$F238)*$D238,
IF(AND(AA238&gt;0,(AB$4-$G238)=(1+$B238)),((AA238/$D238)-AA238)/$C238,
(IF(AND((AB$4-$G238)&lt;(7+$B238),(AB$4-$G238)&gt;1),AA238,0))))</f>
        <v>0</v>
      </c>
      <c r="AC238" s="233">
        <f>IF(AC$4=$G238+$B238,SUMIFS(INDEX('ABP REC Calc'!$G$75:$AB$138,,MATCH($I238,'ABP REC Calc'!$G$74:$AB$74,0)),'ABP REC Calc'!$C$75:$C$138,'ABP REC Spend'!$E238,'ABP REC Calc'!$B$75:$B$138,'ABP REC Spend'!$F238)*$D238,
IF(AND(AB238&gt;0,(AC$4-$G238)=(1+$B238)),((AB238/$D238)-AB238)/$C238,
(IF(AND((AC$4-$G238)&lt;(7+$B238),(AC$4-$G238)&gt;1),AB238,0))))</f>
        <v>0</v>
      </c>
      <c r="AD238" s="233">
        <f>IF(AD$4=$G238+$B238,SUMIFS(INDEX('ABP REC Calc'!$G$75:$AB$138,,MATCH($I238,'ABP REC Calc'!$G$74:$AB$74,0)),'ABP REC Calc'!$C$75:$C$138,'ABP REC Spend'!$E238,'ABP REC Calc'!$B$75:$B$138,'ABP REC Spend'!$F238)*$D238,
IF(AND(AC238&gt;0,(AD$4-$G238)=(1+$B238)),((AC238/$D238)-AC238)/$C238,
(IF(AND((AD$4-$G238)&lt;(7+$B238),(AD$4-$G238)&gt;1),AC238,0))))</f>
        <v>0</v>
      </c>
      <c r="AE238" s="233">
        <f>IF(AE$4=$G238+$B238,SUMIFS(INDEX('ABP REC Calc'!$G$75:$AB$138,,MATCH($I238,'ABP REC Calc'!$G$74:$AB$74,0)),'ABP REC Calc'!$C$75:$C$138,'ABP REC Spend'!$E238,'ABP REC Calc'!$B$75:$B$138,'ABP REC Spend'!$F238)*$D238,
IF(AND(AD238&gt;0,(AE$4-$G238)=(1+$B238)),((AD238/$D238)-AD238)/$C238,
(IF(AND((AE$4-$G238)&lt;(7+$B238),(AE$4-$G238)&gt;1),AD238,0))))</f>
        <v>0</v>
      </c>
      <c r="AF238" s="233">
        <f>IF(AF$4=$G238+$B238,SUMIFS(INDEX('ABP REC Calc'!$G$75:$AB$138,,MATCH($I238,'ABP REC Calc'!$G$74:$AB$74,0)),'ABP REC Calc'!$C$75:$C$138,'ABP REC Spend'!$E238,'ABP REC Calc'!$B$75:$B$138,'ABP REC Spend'!$F238)*$D238,
IF(AND(AE238&gt;0,(AF$4-$G238)=(1+$B238)),((AE238/$D238)-AE238)/$C238,
(IF(AND((AF$4-$G238)&lt;(7+$B238),(AF$4-$G238)&gt;1),AE238,0))))</f>
        <v>0</v>
      </c>
      <c r="AG238" s="233">
        <f>IF(AG$4=$G238+$B238,SUMIFS(INDEX('ABP REC Calc'!$G$75:$AB$138,,MATCH($I238,'ABP REC Calc'!$G$74:$AB$74,0)),'ABP REC Calc'!$C$75:$C$138,'ABP REC Spend'!$E238,'ABP REC Calc'!$B$75:$B$138,'ABP REC Spend'!$F238)*$D238,
IF(AND(AF238&gt;0,(AG$4-$G238)=(1+$B238)),((AF238/$D238)-AF238)/$C238,
(IF(AND((AG$4-$G238)&lt;(7+$B238),(AG$4-$G238)&gt;1),AF238,0))))</f>
        <v>0</v>
      </c>
      <c r="AH238" s="233">
        <f>IF(AH$4=$G238+$B238,SUMIFS(INDEX('ABP REC Calc'!$G$75:$AB$138,,MATCH($I238,'ABP REC Calc'!$G$74:$AB$74,0)),'ABP REC Calc'!$C$75:$C$138,'ABP REC Spend'!$E238,'ABP REC Calc'!$B$75:$B$138,'ABP REC Spend'!$F238)*$D238,
IF(AND(AG238&gt;0,(AH$4-$G238)=(1+$B238)),((AG238/$D238)-AG238)/$C238,
(IF(AND((AH$4-$G238)&lt;(7+$B238),(AH$4-$G238)&gt;1),AG238,0))))</f>
        <v>0</v>
      </c>
    </row>
    <row r="239" spans="2:34" ht="14.75" customHeight="1" x14ac:dyDescent="0.25">
      <c r="B239" s="332" cm="1">
        <f t="array" ref="B239">INDEX(Inputs_ByYear!$D$78:$D$83, MATCH('ABP REC Spend'!$E239, Inputs_ByYear!$B$78:$B$83,0),)</f>
        <v>1</v>
      </c>
      <c r="C239" s="332" cm="1">
        <f t="array" ref="C239">INDEX(Inputs_ByYear!$D$60:$D$65, MATCH('ABP REC Spend'!$E239,Inputs_ByYear!$B$60:$B$65,0),)</f>
        <v>6</v>
      </c>
      <c r="D239" s="332" cm="1">
        <f t="array" ref="D239">INDEX(Inputs_ByYear!$D$69:$D$74, MATCH('ABP REC Spend'!$E239, Inputs_ByYear!$B$69:$B$74,0),)</f>
        <v>0.15</v>
      </c>
      <c r="E239" s="222" t="s">
        <v>238</v>
      </c>
      <c r="F239" s="219" t="s">
        <v>258</v>
      </c>
      <c r="G239" s="219">
        <f t="shared" si="11"/>
        <v>2032</v>
      </c>
      <c r="H239" s="219"/>
      <c r="I239" s="227" t="s">
        <v>30</v>
      </c>
      <c r="J239" s="234">
        <v>0</v>
      </c>
      <c r="K239" s="233">
        <f>IF(K$4=$G239+$B239,SUMIFS(INDEX('ABP REC Calc'!$G$75:$AB$138,,MATCH($I239,'ABP REC Calc'!$G$74:$AB$74,0)),'ABP REC Calc'!$C$75:$C$138,'ABP REC Spend'!$E239,'ABP REC Calc'!$B$75:$B$138,'ABP REC Spend'!$F239)*$D239,
IF(AND(J239&gt;0,(K$4-$G239)=(1+$B239)),((J239/$D239)-J239)/$C239,
(IF(AND((K$4-$G239)&lt;(7+$B239),(K$4-$G239)&gt;1),J239,0))))</f>
        <v>0</v>
      </c>
      <c r="L239" s="233">
        <f>IF(L$4=$G239+$B239,SUMIFS(INDEX('ABP REC Calc'!$G$75:$AB$138,,MATCH($I239,'ABP REC Calc'!$G$74:$AB$74,0)),'ABP REC Calc'!$C$75:$C$138,'ABP REC Spend'!$E239,'ABP REC Calc'!$B$75:$B$138,'ABP REC Spend'!$F239)*$D239,
IF(AND(K239&gt;0,(L$4-$G239)=(1+$B239)),((K239/$D239)-K239)/$C239,
(IF(AND((L$4-$G239)&lt;(7+$B239),(L$4-$G239)&gt;1),K239,0))))</f>
        <v>0</v>
      </c>
      <c r="M239" s="233">
        <f>IF(M$4=$G239+$B239,SUMIFS(INDEX('ABP REC Calc'!$G$75:$AB$138,,MATCH($I239,'ABP REC Calc'!$G$74:$AB$74,0)),'ABP REC Calc'!$C$75:$C$138,'ABP REC Spend'!$E239,'ABP REC Calc'!$B$75:$B$138,'ABP REC Spend'!$F239)*$D239,
IF(AND(L239&gt;0,(M$4-$G239)=(1+$B239)),((L239/$D239)-L239)/$C239,
(IF(AND((M$4-$G239)&lt;(7+$B239),(M$4-$G239)&gt;1),L239,0))))</f>
        <v>0</v>
      </c>
      <c r="N239" s="233">
        <f>IF(N$4=$G239+$B239,SUMIFS(INDEX('ABP REC Calc'!$G$75:$AB$138,,MATCH($I239,'ABP REC Calc'!$G$74:$AB$74,0)),'ABP REC Calc'!$C$75:$C$138,'ABP REC Spend'!$E239,'ABP REC Calc'!$B$75:$B$138,'ABP REC Spend'!$F239)*$D239,
IF(AND(M239&gt;0,(N$4-$G239)=(1+$B239)),((M239/$D239)-M239)/$C239,
(IF(AND((N$4-$G239)&lt;(7+$B239),(N$4-$G239)&gt;1),M239,0))))</f>
        <v>0</v>
      </c>
      <c r="O239" s="233">
        <f>IF(O$4=$G239+$B239,SUMIFS(INDEX('ABP REC Calc'!$G$75:$AB$138,,MATCH($I239,'ABP REC Calc'!$G$74:$AB$74,0)),'ABP REC Calc'!$C$75:$C$138,'ABP REC Spend'!$E239,'ABP REC Calc'!$B$75:$B$138,'ABP REC Spend'!$F239)*$D239,
IF(AND(N239&gt;0,(O$4-$G239)=(1+$B239)),((N239/$D239)-N239)/$C239,
(IF(AND((O$4-$G239)&lt;(7+$B239),(O$4-$G239)&gt;1),N239,0))))</f>
        <v>0</v>
      </c>
      <c r="P239" s="233">
        <f>IF(P$4=$G239+$B239,SUMIFS(INDEX('ABP REC Calc'!$G$75:$AB$138,,MATCH($I239,'ABP REC Calc'!$G$74:$AB$74,0)),'ABP REC Calc'!$C$75:$C$138,'ABP REC Spend'!$E239,'ABP REC Calc'!$B$75:$B$138,'ABP REC Spend'!$F239)*$D239,
IF(AND(O239&gt;0,(P$4-$G239)=(1+$B239)),((O239/$D239)-O239)/$C239,
(IF(AND((P$4-$G239)&lt;(7+$B239),(P$4-$G239)&gt;1),O239,0))))</f>
        <v>0</v>
      </c>
      <c r="Q239" s="233">
        <f>IF(Q$4=$G239+$B239,SUMIFS(INDEX('ABP REC Calc'!$G$75:$AB$138,,MATCH($I239,'ABP REC Calc'!$G$74:$AB$74,0)),'ABP REC Calc'!$C$75:$C$138,'ABP REC Spend'!$E239,'ABP REC Calc'!$B$75:$B$138,'ABP REC Spend'!$F239)*$D239,
IF(AND(P239&gt;0,(Q$4-$G239)=(1+$B239)),((P239/$D239)-P239)/$C239,
(IF(AND((Q$4-$G239)&lt;(7+$B239),(Q$4-$G239)&gt;1),P239,0))))</f>
        <v>0</v>
      </c>
      <c r="R239" s="233">
        <f>IF(R$4=$G239+$B239,SUMIFS(INDEX('ABP REC Calc'!$G$75:$AB$138,,MATCH($I239,'ABP REC Calc'!$G$74:$AB$74,0)),'ABP REC Calc'!$C$75:$C$138,'ABP REC Spend'!$E239,'ABP REC Calc'!$B$75:$B$138,'ABP REC Spend'!$F239)*$D239,
IF(AND(Q239&gt;0,(R$4-$G239)=(1+$B239)),((Q239/$D239)-Q239)/$C239,
(IF(AND((R$4-$G239)&lt;(7+$B239),(R$4-$G239)&gt;1),Q239,0))))</f>
        <v>0</v>
      </c>
      <c r="S239" s="233">
        <f>IF(S$4=$G239+$B239,SUMIFS(INDEX('ABP REC Calc'!$G$75:$AB$138,,MATCH($I239,'ABP REC Calc'!$G$74:$AB$74,0)),'ABP REC Calc'!$C$75:$C$138,'ABP REC Spend'!$E239,'ABP REC Calc'!$B$75:$B$138,'ABP REC Spend'!$F239)*$D239,
IF(AND(R239&gt;0,(S$4-$G239)=(1+$B239)),((R239/$D239)-R239)/$C239,
(IF(AND((S$4-$G239)&lt;(7+$B239),(S$4-$G239)&gt;1),R239,0))))</f>
        <v>12662144.411808643</v>
      </c>
      <c r="T239" s="233">
        <f>IF(T$4=$G239+$B239,SUMIFS(INDEX('ABP REC Calc'!$G$75:$AB$138,,MATCH($I239,'ABP REC Calc'!$G$74:$AB$74,0)),'ABP REC Calc'!$C$75:$C$138,'ABP REC Spend'!$E239,'ABP REC Calc'!$B$75:$B$138,'ABP REC Spend'!$F239)*$D239,
IF(AND(S239&gt;0,(T$4-$G239)=(1+$B239)),((S239/$D239)-S239)/$C239,
(IF(AND((T$4-$G239)&lt;(7+$B239),(T$4-$G239)&gt;1),S239,0))))</f>
        <v>11958691.944485942</v>
      </c>
      <c r="U239" s="233">
        <f>IF(U$4=$G239+$B239,SUMIFS(INDEX('ABP REC Calc'!$G$75:$AB$138,,MATCH($I239,'ABP REC Calc'!$G$74:$AB$74,0)),'ABP REC Calc'!$C$75:$C$138,'ABP REC Spend'!$E239,'ABP REC Calc'!$B$75:$B$138,'ABP REC Spend'!$F239)*$D239,
IF(AND(T239&gt;0,(U$4-$G239)=(1+$B239)),((T239/$D239)-T239)/$C239,
(IF(AND((U$4-$G239)&lt;(7+$B239),(U$4-$G239)&gt;1),T239,0))))</f>
        <v>11958691.944485942</v>
      </c>
      <c r="V239" s="233">
        <f>IF(V$4=$G239+$B239,SUMIFS(INDEX('ABP REC Calc'!$G$75:$AB$138,,MATCH($I239,'ABP REC Calc'!$G$74:$AB$74,0)),'ABP REC Calc'!$C$75:$C$138,'ABP REC Spend'!$E239,'ABP REC Calc'!$B$75:$B$138,'ABP REC Spend'!$F239)*$D239,
IF(AND(U239&gt;0,(V$4-$G239)=(1+$B239)),((U239/$D239)-U239)/$C239,
(IF(AND((V$4-$G239)&lt;(7+$B239),(V$4-$G239)&gt;1),U239,0))))</f>
        <v>11958691.944485942</v>
      </c>
      <c r="W239" s="233">
        <f>IF(W$4=$G239+$B239,SUMIFS(INDEX('ABP REC Calc'!$G$75:$AB$138,,MATCH($I239,'ABP REC Calc'!$G$74:$AB$74,0)),'ABP REC Calc'!$C$75:$C$138,'ABP REC Spend'!$E239,'ABP REC Calc'!$B$75:$B$138,'ABP REC Spend'!$F239)*$D239,
IF(AND(V239&gt;0,(W$4-$G239)=(1+$B239)),((V239/$D239)-V239)/$C239,
(IF(AND((W$4-$G239)&lt;(7+$B239),(W$4-$G239)&gt;1),V239,0))))</f>
        <v>11958691.944485942</v>
      </c>
      <c r="X239" s="233">
        <f>IF(X$4=$G239+$B239,SUMIFS(INDEX('ABP REC Calc'!$G$75:$AB$138,,MATCH($I239,'ABP REC Calc'!$G$74:$AB$74,0)),'ABP REC Calc'!$C$75:$C$138,'ABP REC Spend'!$E239,'ABP REC Calc'!$B$75:$B$138,'ABP REC Spend'!$F239)*$D239,
IF(AND(W239&gt;0,(X$4-$G239)=(1+$B239)),((W239/$D239)-W239)/$C239,
(IF(AND((X$4-$G239)&lt;(7+$B239),(X$4-$G239)&gt;1),W239,0))))</f>
        <v>11958691.944485942</v>
      </c>
      <c r="Y239" s="233">
        <f>IF(Y$4=$G239+$B239,SUMIFS(INDEX('ABP REC Calc'!$G$75:$AB$138,,MATCH($I239,'ABP REC Calc'!$G$74:$AB$74,0)),'ABP REC Calc'!$C$75:$C$138,'ABP REC Spend'!$E239,'ABP REC Calc'!$B$75:$B$138,'ABP REC Spend'!$F239)*$D239,
IF(AND(X239&gt;0,(Y$4-$G239)=(1+$B239)),((X239/$D239)-X239)/$C239,
(IF(AND((Y$4-$G239)&lt;(7+$B239),(Y$4-$G239)&gt;1),X239,0))))</f>
        <v>11958691.944485942</v>
      </c>
      <c r="Z239" s="233">
        <f>IF(Z$4=$G239+$B239,SUMIFS(INDEX('ABP REC Calc'!$G$75:$AB$138,,MATCH($I239,'ABP REC Calc'!$G$74:$AB$74,0)),'ABP REC Calc'!$C$75:$C$138,'ABP REC Spend'!$E239,'ABP REC Calc'!$B$75:$B$138,'ABP REC Spend'!$F239)*$D239,
IF(AND(Y239&gt;0,(Z$4-$G239)=(1+$B239)),((Y239/$D239)-Y239)/$C239,
(IF(AND((Z$4-$G239)&lt;(7+$B239),(Z$4-$G239)&gt;1),Y239,0))))</f>
        <v>0</v>
      </c>
      <c r="AA239" s="233">
        <f>IF(AA$4=$G239+$B239,SUMIFS(INDEX('ABP REC Calc'!$G$75:$AB$138,,MATCH($I239,'ABP REC Calc'!$G$74:$AB$74,0)),'ABP REC Calc'!$C$75:$C$138,'ABP REC Spend'!$E239,'ABP REC Calc'!$B$75:$B$138,'ABP REC Spend'!$F239)*$D239,
IF(AND(Z239&gt;0,(AA$4-$G239)=(1+$B239)),((Z239/$D239)-Z239)/$C239,
(IF(AND((AA$4-$G239)&lt;(7+$B239),(AA$4-$G239)&gt;1),Z239,0))))</f>
        <v>0</v>
      </c>
      <c r="AB239" s="233">
        <f>IF(AB$4=$G239+$B239,SUMIFS(INDEX('ABP REC Calc'!$G$75:$AB$138,,MATCH($I239,'ABP REC Calc'!$G$74:$AB$74,0)),'ABP REC Calc'!$C$75:$C$138,'ABP REC Spend'!$E239,'ABP REC Calc'!$B$75:$B$138,'ABP REC Spend'!$F239)*$D239,
IF(AND(AA239&gt;0,(AB$4-$G239)=(1+$B239)),((AA239/$D239)-AA239)/$C239,
(IF(AND((AB$4-$G239)&lt;(7+$B239),(AB$4-$G239)&gt;1),AA239,0))))</f>
        <v>0</v>
      </c>
      <c r="AC239" s="233">
        <f>IF(AC$4=$G239+$B239,SUMIFS(INDEX('ABP REC Calc'!$G$75:$AB$138,,MATCH($I239,'ABP REC Calc'!$G$74:$AB$74,0)),'ABP REC Calc'!$C$75:$C$138,'ABP REC Spend'!$E239,'ABP REC Calc'!$B$75:$B$138,'ABP REC Spend'!$F239)*$D239,
IF(AND(AB239&gt;0,(AC$4-$G239)=(1+$B239)),((AB239/$D239)-AB239)/$C239,
(IF(AND((AC$4-$G239)&lt;(7+$B239),(AC$4-$G239)&gt;1),AB239,0))))</f>
        <v>0</v>
      </c>
      <c r="AD239" s="233">
        <f>IF(AD$4=$G239+$B239,SUMIFS(INDEX('ABP REC Calc'!$G$75:$AB$138,,MATCH($I239,'ABP REC Calc'!$G$74:$AB$74,0)),'ABP REC Calc'!$C$75:$C$138,'ABP REC Spend'!$E239,'ABP REC Calc'!$B$75:$B$138,'ABP REC Spend'!$F239)*$D239,
IF(AND(AC239&gt;0,(AD$4-$G239)=(1+$B239)),((AC239/$D239)-AC239)/$C239,
(IF(AND((AD$4-$G239)&lt;(7+$B239),(AD$4-$G239)&gt;1),AC239,0))))</f>
        <v>0</v>
      </c>
      <c r="AE239" s="233">
        <f>IF(AE$4=$G239+$B239,SUMIFS(INDEX('ABP REC Calc'!$G$75:$AB$138,,MATCH($I239,'ABP REC Calc'!$G$74:$AB$74,0)),'ABP REC Calc'!$C$75:$C$138,'ABP REC Spend'!$E239,'ABP REC Calc'!$B$75:$B$138,'ABP REC Spend'!$F239)*$D239,
IF(AND(AD239&gt;0,(AE$4-$G239)=(1+$B239)),((AD239/$D239)-AD239)/$C239,
(IF(AND((AE$4-$G239)&lt;(7+$B239),(AE$4-$G239)&gt;1),AD239,0))))</f>
        <v>0</v>
      </c>
      <c r="AF239" s="233">
        <f>IF(AF$4=$G239+$B239,SUMIFS(INDEX('ABP REC Calc'!$G$75:$AB$138,,MATCH($I239,'ABP REC Calc'!$G$74:$AB$74,0)),'ABP REC Calc'!$C$75:$C$138,'ABP REC Spend'!$E239,'ABP REC Calc'!$B$75:$B$138,'ABP REC Spend'!$F239)*$D239,
IF(AND(AE239&gt;0,(AF$4-$G239)=(1+$B239)),((AE239/$D239)-AE239)/$C239,
(IF(AND((AF$4-$G239)&lt;(7+$B239),(AF$4-$G239)&gt;1),AE239,0))))</f>
        <v>0</v>
      </c>
      <c r="AG239" s="233">
        <f>IF(AG$4=$G239+$B239,SUMIFS(INDEX('ABP REC Calc'!$G$75:$AB$138,,MATCH($I239,'ABP REC Calc'!$G$74:$AB$74,0)),'ABP REC Calc'!$C$75:$C$138,'ABP REC Spend'!$E239,'ABP REC Calc'!$B$75:$B$138,'ABP REC Spend'!$F239)*$D239,
IF(AND(AF239&gt;0,(AG$4-$G239)=(1+$B239)),((AF239/$D239)-AF239)/$C239,
(IF(AND((AG$4-$G239)&lt;(7+$B239),(AG$4-$G239)&gt;1),AF239,0))))</f>
        <v>0</v>
      </c>
      <c r="AH239" s="233">
        <f>IF(AH$4=$G239+$B239,SUMIFS(INDEX('ABP REC Calc'!$G$75:$AB$138,,MATCH($I239,'ABP REC Calc'!$G$74:$AB$74,0)),'ABP REC Calc'!$C$75:$C$138,'ABP REC Spend'!$E239,'ABP REC Calc'!$B$75:$B$138,'ABP REC Spend'!$F239)*$D239,
IF(AND(AG239&gt;0,(AH$4-$G239)=(1+$B239)),((AG239/$D239)-AG239)/$C239,
(IF(AND((AH$4-$G239)&lt;(7+$B239),(AH$4-$G239)&gt;1),AG239,0))))</f>
        <v>0</v>
      </c>
    </row>
    <row r="240" spans="2:34" ht="14.75" customHeight="1" x14ac:dyDescent="0.25">
      <c r="B240" s="332" cm="1">
        <f t="array" ref="B240">INDEX(Inputs_ByYear!$D$78:$D$83, MATCH('ABP REC Spend'!$E240, Inputs_ByYear!$B$78:$B$83,0),)</f>
        <v>1</v>
      </c>
      <c r="C240" s="332" cm="1">
        <f t="array" ref="C240">INDEX(Inputs_ByYear!$D$60:$D$65, MATCH('ABP REC Spend'!$E240,Inputs_ByYear!$B$60:$B$65,0),)</f>
        <v>6</v>
      </c>
      <c r="D240" s="332" cm="1">
        <f t="array" ref="D240">INDEX(Inputs_ByYear!$D$69:$D$74, MATCH('ABP REC Spend'!$E240, Inputs_ByYear!$B$69:$B$74,0),)</f>
        <v>0.15</v>
      </c>
      <c r="E240" s="222" t="s">
        <v>238</v>
      </c>
      <c r="F240" s="219" t="s">
        <v>258</v>
      </c>
      <c r="G240" s="219">
        <f t="shared" si="11"/>
        <v>2033</v>
      </c>
      <c r="H240" s="219"/>
      <c r="I240" s="227" t="s">
        <v>31</v>
      </c>
      <c r="J240" s="234">
        <v>0</v>
      </c>
      <c r="K240" s="233">
        <f>IF(K$4=$G240+$B240,SUMIFS(INDEX('ABP REC Calc'!$G$75:$AB$138,,MATCH($I240,'ABP REC Calc'!$G$74:$AB$74,0)),'ABP REC Calc'!$C$75:$C$138,'ABP REC Spend'!$E240,'ABP REC Calc'!$B$75:$B$138,'ABP REC Spend'!$F240)*$D240,
IF(AND(J240&gt;0,(K$4-$G240)=(1+$B240)),((J240/$D240)-J240)/$C240,
(IF(AND((K$4-$G240)&lt;(7+$B240),(K$4-$G240)&gt;1),J240,0))))</f>
        <v>0</v>
      </c>
      <c r="L240" s="233">
        <f>IF(L$4=$G240+$B240,SUMIFS(INDEX('ABP REC Calc'!$G$75:$AB$138,,MATCH($I240,'ABP REC Calc'!$G$74:$AB$74,0)),'ABP REC Calc'!$C$75:$C$138,'ABP REC Spend'!$E240,'ABP REC Calc'!$B$75:$B$138,'ABP REC Spend'!$F240)*$D240,
IF(AND(K240&gt;0,(L$4-$G240)=(1+$B240)),((K240/$D240)-K240)/$C240,
(IF(AND((L$4-$G240)&lt;(7+$B240),(L$4-$G240)&gt;1),K240,0))))</f>
        <v>0</v>
      </c>
      <c r="M240" s="233">
        <f>IF(M$4=$G240+$B240,SUMIFS(INDEX('ABP REC Calc'!$G$75:$AB$138,,MATCH($I240,'ABP REC Calc'!$G$74:$AB$74,0)),'ABP REC Calc'!$C$75:$C$138,'ABP REC Spend'!$E240,'ABP REC Calc'!$B$75:$B$138,'ABP REC Spend'!$F240)*$D240,
IF(AND(L240&gt;0,(M$4-$G240)=(1+$B240)),((L240/$D240)-L240)/$C240,
(IF(AND((M$4-$G240)&lt;(7+$B240),(M$4-$G240)&gt;1),L240,0))))</f>
        <v>0</v>
      </c>
      <c r="N240" s="233">
        <f>IF(N$4=$G240+$B240,SUMIFS(INDEX('ABP REC Calc'!$G$75:$AB$138,,MATCH($I240,'ABP REC Calc'!$G$74:$AB$74,0)),'ABP REC Calc'!$C$75:$C$138,'ABP REC Spend'!$E240,'ABP REC Calc'!$B$75:$B$138,'ABP REC Spend'!$F240)*$D240,
IF(AND(M240&gt;0,(N$4-$G240)=(1+$B240)),((M240/$D240)-M240)/$C240,
(IF(AND((N$4-$G240)&lt;(7+$B240),(N$4-$G240)&gt;1),M240,0))))</f>
        <v>0</v>
      </c>
      <c r="O240" s="233">
        <f>IF(O$4=$G240+$B240,SUMIFS(INDEX('ABP REC Calc'!$G$75:$AB$138,,MATCH($I240,'ABP REC Calc'!$G$74:$AB$74,0)),'ABP REC Calc'!$C$75:$C$138,'ABP REC Spend'!$E240,'ABP REC Calc'!$B$75:$B$138,'ABP REC Spend'!$F240)*$D240,
IF(AND(N240&gt;0,(O$4-$G240)=(1+$B240)),((N240/$D240)-N240)/$C240,
(IF(AND((O$4-$G240)&lt;(7+$B240),(O$4-$G240)&gt;1),N240,0))))</f>
        <v>0</v>
      </c>
      <c r="P240" s="233">
        <f>IF(P$4=$G240+$B240,SUMIFS(INDEX('ABP REC Calc'!$G$75:$AB$138,,MATCH($I240,'ABP REC Calc'!$G$74:$AB$74,0)),'ABP REC Calc'!$C$75:$C$138,'ABP REC Spend'!$E240,'ABP REC Calc'!$B$75:$B$138,'ABP REC Spend'!$F240)*$D240,
IF(AND(O240&gt;0,(P$4-$G240)=(1+$B240)),((O240/$D240)-O240)/$C240,
(IF(AND((P$4-$G240)&lt;(7+$B240),(P$4-$G240)&gt;1),O240,0))))</f>
        <v>0</v>
      </c>
      <c r="Q240" s="233">
        <f>IF(Q$4=$G240+$B240,SUMIFS(INDEX('ABP REC Calc'!$G$75:$AB$138,,MATCH($I240,'ABP REC Calc'!$G$74:$AB$74,0)),'ABP REC Calc'!$C$75:$C$138,'ABP REC Spend'!$E240,'ABP REC Calc'!$B$75:$B$138,'ABP REC Spend'!$F240)*$D240,
IF(AND(P240&gt;0,(Q$4-$G240)=(1+$B240)),((P240/$D240)-P240)/$C240,
(IF(AND((Q$4-$G240)&lt;(7+$B240),(Q$4-$G240)&gt;1),P240,0))))</f>
        <v>0</v>
      </c>
      <c r="R240" s="233">
        <f>IF(R$4=$G240+$B240,SUMIFS(INDEX('ABP REC Calc'!$G$75:$AB$138,,MATCH($I240,'ABP REC Calc'!$G$74:$AB$74,0)),'ABP REC Calc'!$C$75:$C$138,'ABP REC Spend'!$E240,'ABP REC Calc'!$B$75:$B$138,'ABP REC Spend'!$F240)*$D240,
IF(AND(Q240&gt;0,(R$4-$G240)=(1+$B240)),((Q240/$D240)-Q240)/$C240,
(IF(AND((R$4-$G240)&lt;(7+$B240),(R$4-$G240)&gt;1),Q240,0))))</f>
        <v>0</v>
      </c>
      <c r="S240" s="233">
        <f>IF(S$4=$G240+$B240,SUMIFS(INDEX('ABP REC Calc'!$G$75:$AB$138,,MATCH($I240,'ABP REC Calc'!$G$74:$AB$74,0)),'ABP REC Calc'!$C$75:$C$138,'ABP REC Spend'!$E240,'ABP REC Calc'!$B$75:$B$138,'ABP REC Spend'!$F240)*$D240,
IF(AND(R240&gt;0,(S$4-$G240)=(1+$B240)),((R240/$D240)-R240)/$C240,
(IF(AND((S$4-$G240)&lt;(7+$B240),(S$4-$G240)&gt;1),R240,0))))</f>
        <v>0</v>
      </c>
      <c r="T240" s="233">
        <f>IF(T$4=$G240+$B240,SUMIFS(INDEX('ABP REC Calc'!$G$75:$AB$138,,MATCH($I240,'ABP REC Calc'!$G$74:$AB$74,0)),'ABP REC Calc'!$C$75:$C$138,'ABP REC Spend'!$E240,'ABP REC Calc'!$B$75:$B$138,'ABP REC Spend'!$F240)*$D240,
IF(AND(S240&gt;0,(T$4-$G240)=(1+$B240)),((S240/$D240)-S240)/$C240,
(IF(AND((T$4-$G240)&lt;(7+$B240),(T$4-$G240)&gt;1),S240,0))))</f>
        <v>12535522.967690555</v>
      </c>
      <c r="U240" s="233">
        <f>IF(U$4=$G240+$B240,SUMIFS(INDEX('ABP REC Calc'!$G$75:$AB$138,,MATCH($I240,'ABP REC Calc'!$G$74:$AB$74,0)),'ABP REC Calc'!$C$75:$C$138,'ABP REC Spend'!$E240,'ABP REC Calc'!$B$75:$B$138,'ABP REC Spend'!$F240)*$D240,
IF(AND(T240&gt;0,(U$4-$G240)=(1+$B240)),((T240/$D240)-T240)/$C240,
(IF(AND((U$4-$G240)&lt;(7+$B240),(U$4-$G240)&gt;1),T240,0))))</f>
        <v>11839105.025041081</v>
      </c>
      <c r="V240" s="233">
        <f>IF(V$4=$G240+$B240,SUMIFS(INDEX('ABP REC Calc'!$G$75:$AB$138,,MATCH($I240,'ABP REC Calc'!$G$74:$AB$74,0)),'ABP REC Calc'!$C$75:$C$138,'ABP REC Spend'!$E240,'ABP REC Calc'!$B$75:$B$138,'ABP REC Spend'!$F240)*$D240,
IF(AND(U240&gt;0,(V$4-$G240)=(1+$B240)),((U240/$D240)-U240)/$C240,
(IF(AND((V$4-$G240)&lt;(7+$B240),(V$4-$G240)&gt;1),U240,0))))</f>
        <v>11839105.025041081</v>
      </c>
      <c r="W240" s="233">
        <f>IF(W$4=$G240+$B240,SUMIFS(INDEX('ABP REC Calc'!$G$75:$AB$138,,MATCH($I240,'ABP REC Calc'!$G$74:$AB$74,0)),'ABP REC Calc'!$C$75:$C$138,'ABP REC Spend'!$E240,'ABP REC Calc'!$B$75:$B$138,'ABP REC Spend'!$F240)*$D240,
IF(AND(V240&gt;0,(W$4-$G240)=(1+$B240)),((V240/$D240)-V240)/$C240,
(IF(AND((W$4-$G240)&lt;(7+$B240),(W$4-$G240)&gt;1),V240,0))))</f>
        <v>11839105.025041081</v>
      </c>
      <c r="X240" s="233">
        <f>IF(X$4=$G240+$B240,SUMIFS(INDEX('ABP REC Calc'!$G$75:$AB$138,,MATCH($I240,'ABP REC Calc'!$G$74:$AB$74,0)),'ABP REC Calc'!$C$75:$C$138,'ABP REC Spend'!$E240,'ABP REC Calc'!$B$75:$B$138,'ABP REC Spend'!$F240)*$D240,
IF(AND(W240&gt;0,(X$4-$G240)=(1+$B240)),((W240/$D240)-W240)/$C240,
(IF(AND((X$4-$G240)&lt;(7+$B240),(X$4-$G240)&gt;1),W240,0))))</f>
        <v>11839105.025041081</v>
      </c>
      <c r="Y240" s="233">
        <f>IF(Y$4=$G240+$B240,SUMIFS(INDEX('ABP REC Calc'!$G$75:$AB$138,,MATCH($I240,'ABP REC Calc'!$G$74:$AB$74,0)),'ABP REC Calc'!$C$75:$C$138,'ABP REC Spend'!$E240,'ABP REC Calc'!$B$75:$B$138,'ABP REC Spend'!$F240)*$D240,
IF(AND(X240&gt;0,(Y$4-$G240)=(1+$B240)),((X240/$D240)-X240)/$C240,
(IF(AND((Y$4-$G240)&lt;(7+$B240),(Y$4-$G240)&gt;1),X240,0))))</f>
        <v>11839105.025041081</v>
      </c>
      <c r="Z240" s="233">
        <f>IF(Z$4=$G240+$B240,SUMIFS(INDEX('ABP REC Calc'!$G$75:$AB$138,,MATCH($I240,'ABP REC Calc'!$G$74:$AB$74,0)),'ABP REC Calc'!$C$75:$C$138,'ABP REC Spend'!$E240,'ABP REC Calc'!$B$75:$B$138,'ABP REC Spend'!$F240)*$D240,
IF(AND(Y240&gt;0,(Z$4-$G240)=(1+$B240)),((Y240/$D240)-Y240)/$C240,
(IF(AND((Z$4-$G240)&lt;(7+$B240),(Z$4-$G240)&gt;1),Y240,0))))</f>
        <v>11839105.025041081</v>
      </c>
      <c r="AA240" s="233">
        <f>IF(AA$4=$G240+$B240,SUMIFS(INDEX('ABP REC Calc'!$G$75:$AB$138,,MATCH($I240,'ABP REC Calc'!$G$74:$AB$74,0)),'ABP REC Calc'!$C$75:$C$138,'ABP REC Spend'!$E240,'ABP REC Calc'!$B$75:$B$138,'ABP REC Spend'!$F240)*$D240,
IF(AND(Z240&gt;0,(AA$4-$G240)=(1+$B240)),((Z240/$D240)-Z240)/$C240,
(IF(AND((AA$4-$G240)&lt;(7+$B240),(AA$4-$G240)&gt;1),Z240,0))))</f>
        <v>0</v>
      </c>
      <c r="AB240" s="233">
        <f>IF(AB$4=$G240+$B240,SUMIFS(INDEX('ABP REC Calc'!$G$75:$AB$138,,MATCH($I240,'ABP REC Calc'!$G$74:$AB$74,0)),'ABP REC Calc'!$C$75:$C$138,'ABP REC Spend'!$E240,'ABP REC Calc'!$B$75:$B$138,'ABP REC Spend'!$F240)*$D240,
IF(AND(AA240&gt;0,(AB$4-$G240)=(1+$B240)),((AA240/$D240)-AA240)/$C240,
(IF(AND((AB$4-$G240)&lt;(7+$B240),(AB$4-$G240)&gt;1),AA240,0))))</f>
        <v>0</v>
      </c>
      <c r="AC240" s="233">
        <f>IF(AC$4=$G240+$B240,SUMIFS(INDEX('ABP REC Calc'!$G$75:$AB$138,,MATCH($I240,'ABP REC Calc'!$G$74:$AB$74,0)),'ABP REC Calc'!$C$75:$C$138,'ABP REC Spend'!$E240,'ABP REC Calc'!$B$75:$B$138,'ABP REC Spend'!$F240)*$D240,
IF(AND(AB240&gt;0,(AC$4-$G240)=(1+$B240)),((AB240/$D240)-AB240)/$C240,
(IF(AND((AC$4-$G240)&lt;(7+$B240),(AC$4-$G240)&gt;1),AB240,0))))</f>
        <v>0</v>
      </c>
      <c r="AD240" s="233">
        <f>IF(AD$4=$G240+$B240,SUMIFS(INDEX('ABP REC Calc'!$G$75:$AB$138,,MATCH($I240,'ABP REC Calc'!$G$74:$AB$74,0)),'ABP REC Calc'!$C$75:$C$138,'ABP REC Spend'!$E240,'ABP REC Calc'!$B$75:$B$138,'ABP REC Spend'!$F240)*$D240,
IF(AND(AC240&gt;0,(AD$4-$G240)=(1+$B240)),((AC240/$D240)-AC240)/$C240,
(IF(AND((AD$4-$G240)&lt;(7+$B240),(AD$4-$G240)&gt;1),AC240,0))))</f>
        <v>0</v>
      </c>
      <c r="AE240" s="233">
        <f>IF(AE$4=$G240+$B240,SUMIFS(INDEX('ABP REC Calc'!$G$75:$AB$138,,MATCH($I240,'ABP REC Calc'!$G$74:$AB$74,0)),'ABP REC Calc'!$C$75:$C$138,'ABP REC Spend'!$E240,'ABP REC Calc'!$B$75:$B$138,'ABP REC Spend'!$F240)*$D240,
IF(AND(AD240&gt;0,(AE$4-$G240)=(1+$B240)),((AD240/$D240)-AD240)/$C240,
(IF(AND((AE$4-$G240)&lt;(7+$B240),(AE$4-$G240)&gt;1),AD240,0))))</f>
        <v>0</v>
      </c>
      <c r="AF240" s="233">
        <f>IF(AF$4=$G240+$B240,SUMIFS(INDEX('ABP REC Calc'!$G$75:$AB$138,,MATCH($I240,'ABP REC Calc'!$G$74:$AB$74,0)),'ABP REC Calc'!$C$75:$C$138,'ABP REC Spend'!$E240,'ABP REC Calc'!$B$75:$B$138,'ABP REC Spend'!$F240)*$D240,
IF(AND(AE240&gt;0,(AF$4-$G240)=(1+$B240)),((AE240/$D240)-AE240)/$C240,
(IF(AND((AF$4-$G240)&lt;(7+$B240),(AF$4-$G240)&gt;1),AE240,0))))</f>
        <v>0</v>
      </c>
      <c r="AG240" s="233">
        <f>IF(AG$4=$G240+$B240,SUMIFS(INDEX('ABP REC Calc'!$G$75:$AB$138,,MATCH($I240,'ABP REC Calc'!$G$74:$AB$74,0)),'ABP REC Calc'!$C$75:$C$138,'ABP REC Spend'!$E240,'ABP REC Calc'!$B$75:$B$138,'ABP REC Spend'!$F240)*$D240,
IF(AND(AF240&gt;0,(AG$4-$G240)=(1+$B240)),((AF240/$D240)-AF240)/$C240,
(IF(AND((AG$4-$G240)&lt;(7+$B240),(AG$4-$G240)&gt;1),AF240,0))))</f>
        <v>0</v>
      </c>
      <c r="AH240" s="233">
        <f>IF(AH$4=$G240+$B240,SUMIFS(INDEX('ABP REC Calc'!$G$75:$AB$138,,MATCH($I240,'ABP REC Calc'!$G$74:$AB$74,0)),'ABP REC Calc'!$C$75:$C$138,'ABP REC Spend'!$E240,'ABP REC Calc'!$B$75:$B$138,'ABP REC Spend'!$F240)*$D240,
IF(AND(AG240&gt;0,(AH$4-$G240)=(1+$B240)),((AG240/$D240)-AG240)/$C240,
(IF(AND((AH$4-$G240)&lt;(7+$B240),(AH$4-$G240)&gt;1),AG240,0))))</f>
        <v>0</v>
      </c>
    </row>
    <row r="241" spans="2:34" ht="14.75" customHeight="1" x14ac:dyDescent="0.25">
      <c r="B241" s="332" cm="1">
        <f t="array" ref="B241">INDEX(Inputs_ByYear!$D$78:$D$83, MATCH('ABP REC Spend'!$E241, Inputs_ByYear!$B$78:$B$83,0),)</f>
        <v>1</v>
      </c>
      <c r="C241" s="332" cm="1">
        <f t="array" ref="C241">INDEX(Inputs_ByYear!$D$60:$D$65, MATCH('ABP REC Spend'!$E241,Inputs_ByYear!$B$60:$B$65,0),)</f>
        <v>6</v>
      </c>
      <c r="D241" s="332" cm="1">
        <f t="array" ref="D241">INDEX(Inputs_ByYear!$D$69:$D$74, MATCH('ABP REC Spend'!$E241, Inputs_ByYear!$B$69:$B$74,0),)</f>
        <v>0.15</v>
      </c>
      <c r="E241" s="222" t="s">
        <v>238</v>
      </c>
      <c r="F241" s="219" t="s">
        <v>258</v>
      </c>
      <c r="G241" s="219">
        <f t="shared" si="11"/>
        <v>2034</v>
      </c>
      <c r="H241" s="219"/>
      <c r="I241" s="227" t="s">
        <v>32</v>
      </c>
      <c r="J241" s="234">
        <v>0</v>
      </c>
      <c r="K241" s="233">
        <f>IF(K$4=$G241+$B241,SUMIFS(INDEX('ABP REC Calc'!$G$75:$AB$138,,MATCH($I241,'ABP REC Calc'!$G$74:$AB$74,0)),'ABP REC Calc'!$C$75:$C$138,'ABP REC Spend'!$E241,'ABP REC Calc'!$B$75:$B$138,'ABP REC Spend'!$F241)*$D241,
IF(AND(J241&gt;0,(K$4-$G241)=(1+$B241)),((J241/$D241)-J241)/$C241,
(IF(AND((K$4-$G241)&lt;(7+$B241),(K$4-$G241)&gt;1),J241,0))))</f>
        <v>0</v>
      </c>
      <c r="L241" s="233">
        <f>IF(L$4=$G241+$B241,SUMIFS(INDEX('ABP REC Calc'!$G$75:$AB$138,,MATCH($I241,'ABP REC Calc'!$G$74:$AB$74,0)),'ABP REC Calc'!$C$75:$C$138,'ABP REC Spend'!$E241,'ABP REC Calc'!$B$75:$B$138,'ABP REC Spend'!$F241)*$D241,
IF(AND(K241&gt;0,(L$4-$G241)=(1+$B241)),((K241/$D241)-K241)/$C241,
(IF(AND((L$4-$G241)&lt;(7+$B241),(L$4-$G241)&gt;1),K241,0))))</f>
        <v>0</v>
      </c>
      <c r="M241" s="233">
        <f>IF(M$4=$G241+$B241,SUMIFS(INDEX('ABP REC Calc'!$G$75:$AB$138,,MATCH($I241,'ABP REC Calc'!$G$74:$AB$74,0)),'ABP REC Calc'!$C$75:$C$138,'ABP REC Spend'!$E241,'ABP REC Calc'!$B$75:$B$138,'ABP REC Spend'!$F241)*$D241,
IF(AND(L241&gt;0,(M$4-$G241)=(1+$B241)),((L241/$D241)-L241)/$C241,
(IF(AND((M$4-$G241)&lt;(7+$B241),(M$4-$G241)&gt;1),L241,0))))</f>
        <v>0</v>
      </c>
      <c r="N241" s="233">
        <f>IF(N$4=$G241+$B241,SUMIFS(INDEX('ABP REC Calc'!$G$75:$AB$138,,MATCH($I241,'ABP REC Calc'!$G$74:$AB$74,0)),'ABP REC Calc'!$C$75:$C$138,'ABP REC Spend'!$E241,'ABP REC Calc'!$B$75:$B$138,'ABP REC Spend'!$F241)*$D241,
IF(AND(M241&gt;0,(N$4-$G241)=(1+$B241)),((M241/$D241)-M241)/$C241,
(IF(AND((N$4-$G241)&lt;(7+$B241),(N$4-$G241)&gt;1),M241,0))))</f>
        <v>0</v>
      </c>
      <c r="O241" s="233">
        <f>IF(O$4=$G241+$B241,SUMIFS(INDEX('ABP REC Calc'!$G$75:$AB$138,,MATCH($I241,'ABP REC Calc'!$G$74:$AB$74,0)),'ABP REC Calc'!$C$75:$C$138,'ABP REC Spend'!$E241,'ABP REC Calc'!$B$75:$B$138,'ABP REC Spend'!$F241)*$D241,
IF(AND(N241&gt;0,(O$4-$G241)=(1+$B241)),((N241/$D241)-N241)/$C241,
(IF(AND((O$4-$G241)&lt;(7+$B241),(O$4-$G241)&gt;1),N241,0))))</f>
        <v>0</v>
      </c>
      <c r="P241" s="233">
        <f>IF(P$4=$G241+$B241,SUMIFS(INDEX('ABP REC Calc'!$G$75:$AB$138,,MATCH($I241,'ABP REC Calc'!$G$74:$AB$74,0)),'ABP REC Calc'!$C$75:$C$138,'ABP REC Spend'!$E241,'ABP REC Calc'!$B$75:$B$138,'ABP REC Spend'!$F241)*$D241,
IF(AND(O241&gt;0,(P$4-$G241)=(1+$B241)),((O241/$D241)-O241)/$C241,
(IF(AND((P$4-$G241)&lt;(7+$B241),(P$4-$G241)&gt;1),O241,0))))</f>
        <v>0</v>
      </c>
      <c r="Q241" s="233">
        <f>IF(Q$4=$G241+$B241,SUMIFS(INDEX('ABP REC Calc'!$G$75:$AB$138,,MATCH($I241,'ABP REC Calc'!$G$74:$AB$74,0)),'ABP REC Calc'!$C$75:$C$138,'ABP REC Spend'!$E241,'ABP REC Calc'!$B$75:$B$138,'ABP REC Spend'!$F241)*$D241,
IF(AND(P241&gt;0,(Q$4-$G241)=(1+$B241)),((P241/$D241)-P241)/$C241,
(IF(AND((Q$4-$G241)&lt;(7+$B241),(Q$4-$G241)&gt;1),P241,0))))</f>
        <v>0</v>
      </c>
      <c r="R241" s="233">
        <f>IF(R$4=$G241+$B241,SUMIFS(INDEX('ABP REC Calc'!$G$75:$AB$138,,MATCH($I241,'ABP REC Calc'!$G$74:$AB$74,0)),'ABP REC Calc'!$C$75:$C$138,'ABP REC Spend'!$E241,'ABP REC Calc'!$B$75:$B$138,'ABP REC Spend'!$F241)*$D241,
IF(AND(Q241&gt;0,(R$4-$G241)=(1+$B241)),((Q241/$D241)-Q241)/$C241,
(IF(AND((R$4-$G241)&lt;(7+$B241),(R$4-$G241)&gt;1),Q241,0))))</f>
        <v>0</v>
      </c>
      <c r="S241" s="233">
        <f>IF(S$4=$G241+$B241,SUMIFS(INDEX('ABP REC Calc'!$G$75:$AB$138,,MATCH($I241,'ABP REC Calc'!$G$74:$AB$74,0)),'ABP REC Calc'!$C$75:$C$138,'ABP REC Spend'!$E241,'ABP REC Calc'!$B$75:$B$138,'ABP REC Spend'!$F241)*$D241,
IF(AND(R241&gt;0,(S$4-$G241)=(1+$B241)),((R241/$D241)-R241)/$C241,
(IF(AND((S$4-$G241)&lt;(7+$B241),(S$4-$G241)&gt;1),R241,0))))</f>
        <v>0</v>
      </c>
      <c r="T241" s="233">
        <f>IF(T$4=$G241+$B241,SUMIFS(INDEX('ABP REC Calc'!$G$75:$AB$138,,MATCH($I241,'ABP REC Calc'!$G$74:$AB$74,0)),'ABP REC Calc'!$C$75:$C$138,'ABP REC Spend'!$E241,'ABP REC Calc'!$B$75:$B$138,'ABP REC Spend'!$F241)*$D241,
IF(AND(S241&gt;0,(T$4-$G241)=(1+$B241)),((S241/$D241)-S241)/$C241,
(IF(AND((T$4-$G241)&lt;(7+$B241),(T$4-$G241)&gt;1),S241,0))))</f>
        <v>0</v>
      </c>
      <c r="U241" s="233">
        <f>IF(U$4=$G241+$B241,SUMIFS(INDEX('ABP REC Calc'!$G$75:$AB$138,,MATCH($I241,'ABP REC Calc'!$G$74:$AB$74,0)),'ABP REC Calc'!$C$75:$C$138,'ABP REC Spend'!$E241,'ABP REC Calc'!$B$75:$B$138,'ABP REC Spend'!$F241)*$D241,
IF(AND(T241&gt;0,(U$4-$G241)=(1+$B241)),((T241/$D241)-T241)/$C241,
(IF(AND((U$4-$G241)&lt;(7+$B241),(U$4-$G241)&gt;1),T241,0))))</f>
        <v>12410167.738013651</v>
      </c>
      <c r="V241" s="233">
        <f>IF(V$4=$G241+$B241,SUMIFS(INDEX('ABP REC Calc'!$G$75:$AB$138,,MATCH($I241,'ABP REC Calc'!$G$74:$AB$74,0)),'ABP REC Calc'!$C$75:$C$138,'ABP REC Spend'!$E241,'ABP REC Calc'!$B$75:$B$138,'ABP REC Spend'!$F241)*$D241,
IF(AND(U241&gt;0,(V$4-$G241)=(1+$B241)),((U241/$D241)-U241)/$C241,
(IF(AND((V$4-$G241)&lt;(7+$B241),(V$4-$G241)&gt;1),U241,0))))</f>
        <v>11720713.97479067</v>
      </c>
      <c r="W241" s="233">
        <f>IF(W$4=$G241+$B241,SUMIFS(INDEX('ABP REC Calc'!$G$75:$AB$138,,MATCH($I241,'ABP REC Calc'!$G$74:$AB$74,0)),'ABP REC Calc'!$C$75:$C$138,'ABP REC Spend'!$E241,'ABP REC Calc'!$B$75:$B$138,'ABP REC Spend'!$F241)*$D241,
IF(AND(V241&gt;0,(W$4-$G241)=(1+$B241)),((V241/$D241)-V241)/$C241,
(IF(AND((W$4-$G241)&lt;(7+$B241),(W$4-$G241)&gt;1),V241,0))))</f>
        <v>11720713.97479067</v>
      </c>
      <c r="X241" s="233">
        <f>IF(X$4=$G241+$B241,SUMIFS(INDEX('ABP REC Calc'!$G$75:$AB$138,,MATCH($I241,'ABP REC Calc'!$G$74:$AB$74,0)),'ABP REC Calc'!$C$75:$C$138,'ABP REC Spend'!$E241,'ABP REC Calc'!$B$75:$B$138,'ABP REC Spend'!$F241)*$D241,
IF(AND(W241&gt;0,(X$4-$G241)=(1+$B241)),((W241/$D241)-W241)/$C241,
(IF(AND((X$4-$G241)&lt;(7+$B241),(X$4-$G241)&gt;1),W241,0))))</f>
        <v>11720713.97479067</v>
      </c>
      <c r="Y241" s="233">
        <f>IF(Y$4=$G241+$B241,SUMIFS(INDEX('ABP REC Calc'!$G$75:$AB$138,,MATCH($I241,'ABP REC Calc'!$G$74:$AB$74,0)),'ABP REC Calc'!$C$75:$C$138,'ABP REC Spend'!$E241,'ABP REC Calc'!$B$75:$B$138,'ABP REC Spend'!$F241)*$D241,
IF(AND(X241&gt;0,(Y$4-$G241)=(1+$B241)),((X241/$D241)-X241)/$C241,
(IF(AND((Y$4-$G241)&lt;(7+$B241),(Y$4-$G241)&gt;1),X241,0))))</f>
        <v>11720713.97479067</v>
      </c>
      <c r="Z241" s="233">
        <f>IF(Z$4=$G241+$B241,SUMIFS(INDEX('ABP REC Calc'!$G$75:$AB$138,,MATCH($I241,'ABP REC Calc'!$G$74:$AB$74,0)),'ABP REC Calc'!$C$75:$C$138,'ABP REC Spend'!$E241,'ABP REC Calc'!$B$75:$B$138,'ABP REC Spend'!$F241)*$D241,
IF(AND(Y241&gt;0,(Z$4-$G241)=(1+$B241)),((Y241/$D241)-Y241)/$C241,
(IF(AND((Z$4-$G241)&lt;(7+$B241),(Z$4-$G241)&gt;1),Y241,0))))</f>
        <v>11720713.97479067</v>
      </c>
      <c r="AA241" s="233">
        <f>IF(AA$4=$G241+$B241,SUMIFS(INDEX('ABP REC Calc'!$G$75:$AB$138,,MATCH($I241,'ABP REC Calc'!$G$74:$AB$74,0)),'ABP REC Calc'!$C$75:$C$138,'ABP REC Spend'!$E241,'ABP REC Calc'!$B$75:$B$138,'ABP REC Spend'!$F241)*$D241,
IF(AND(Z241&gt;0,(AA$4-$G241)=(1+$B241)),((Z241/$D241)-Z241)/$C241,
(IF(AND((AA$4-$G241)&lt;(7+$B241),(AA$4-$G241)&gt;1),Z241,0))))</f>
        <v>11720713.97479067</v>
      </c>
      <c r="AB241" s="233">
        <f>IF(AB$4=$G241+$B241,SUMIFS(INDEX('ABP REC Calc'!$G$75:$AB$138,,MATCH($I241,'ABP REC Calc'!$G$74:$AB$74,0)),'ABP REC Calc'!$C$75:$C$138,'ABP REC Spend'!$E241,'ABP REC Calc'!$B$75:$B$138,'ABP REC Spend'!$F241)*$D241,
IF(AND(AA241&gt;0,(AB$4-$G241)=(1+$B241)),((AA241/$D241)-AA241)/$C241,
(IF(AND((AB$4-$G241)&lt;(7+$B241),(AB$4-$G241)&gt;1),AA241,0))))</f>
        <v>0</v>
      </c>
      <c r="AC241" s="233">
        <f>IF(AC$4=$G241+$B241,SUMIFS(INDEX('ABP REC Calc'!$G$75:$AB$138,,MATCH($I241,'ABP REC Calc'!$G$74:$AB$74,0)),'ABP REC Calc'!$C$75:$C$138,'ABP REC Spend'!$E241,'ABP REC Calc'!$B$75:$B$138,'ABP REC Spend'!$F241)*$D241,
IF(AND(AB241&gt;0,(AC$4-$G241)=(1+$B241)),((AB241/$D241)-AB241)/$C241,
(IF(AND((AC$4-$G241)&lt;(7+$B241),(AC$4-$G241)&gt;1),AB241,0))))</f>
        <v>0</v>
      </c>
      <c r="AD241" s="233">
        <f>IF(AD$4=$G241+$B241,SUMIFS(INDEX('ABP REC Calc'!$G$75:$AB$138,,MATCH($I241,'ABP REC Calc'!$G$74:$AB$74,0)),'ABP REC Calc'!$C$75:$C$138,'ABP REC Spend'!$E241,'ABP REC Calc'!$B$75:$B$138,'ABP REC Spend'!$F241)*$D241,
IF(AND(AC241&gt;0,(AD$4-$G241)=(1+$B241)),((AC241/$D241)-AC241)/$C241,
(IF(AND((AD$4-$G241)&lt;(7+$B241),(AD$4-$G241)&gt;1),AC241,0))))</f>
        <v>0</v>
      </c>
      <c r="AE241" s="233">
        <f>IF(AE$4=$G241+$B241,SUMIFS(INDEX('ABP REC Calc'!$G$75:$AB$138,,MATCH($I241,'ABP REC Calc'!$G$74:$AB$74,0)),'ABP REC Calc'!$C$75:$C$138,'ABP REC Spend'!$E241,'ABP REC Calc'!$B$75:$B$138,'ABP REC Spend'!$F241)*$D241,
IF(AND(AD241&gt;0,(AE$4-$G241)=(1+$B241)),((AD241/$D241)-AD241)/$C241,
(IF(AND((AE$4-$G241)&lt;(7+$B241),(AE$4-$G241)&gt;1),AD241,0))))</f>
        <v>0</v>
      </c>
      <c r="AF241" s="233">
        <f>IF(AF$4=$G241+$B241,SUMIFS(INDEX('ABP REC Calc'!$G$75:$AB$138,,MATCH($I241,'ABP REC Calc'!$G$74:$AB$74,0)),'ABP REC Calc'!$C$75:$C$138,'ABP REC Spend'!$E241,'ABP REC Calc'!$B$75:$B$138,'ABP REC Spend'!$F241)*$D241,
IF(AND(AE241&gt;0,(AF$4-$G241)=(1+$B241)),((AE241/$D241)-AE241)/$C241,
(IF(AND((AF$4-$G241)&lt;(7+$B241),(AF$4-$G241)&gt;1),AE241,0))))</f>
        <v>0</v>
      </c>
      <c r="AG241" s="233">
        <f>IF(AG$4=$G241+$B241,SUMIFS(INDEX('ABP REC Calc'!$G$75:$AB$138,,MATCH($I241,'ABP REC Calc'!$G$74:$AB$74,0)),'ABP REC Calc'!$C$75:$C$138,'ABP REC Spend'!$E241,'ABP REC Calc'!$B$75:$B$138,'ABP REC Spend'!$F241)*$D241,
IF(AND(AF241&gt;0,(AG$4-$G241)=(1+$B241)),((AF241/$D241)-AF241)/$C241,
(IF(AND((AG$4-$G241)&lt;(7+$B241),(AG$4-$G241)&gt;1),AF241,0))))</f>
        <v>0</v>
      </c>
      <c r="AH241" s="233">
        <f>IF(AH$4=$G241+$B241,SUMIFS(INDEX('ABP REC Calc'!$G$75:$AB$138,,MATCH($I241,'ABP REC Calc'!$G$74:$AB$74,0)),'ABP REC Calc'!$C$75:$C$138,'ABP REC Spend'!$E241,'ABP REC Calc'!$B$75:$B$138,'ABP REC Spend'!$F241)*$D241,
IF(AND(AG241&gt;0,(AH$4-$G241)=(1+$B241)),((AG241/$D241)-AG241)/$C241,
(IF(AND((AH$4-$G241)&lt;(7+$B241),(AH$4-$G241)&gt;1),AG241,0))))</f>
        <v>0</v>
      </c>
    </row>
    <row r="242" spans="2:34" ht="14.75" customHeight="1" x14ac:dyDescent="0.25">
      <c r="B242" s="332" cm="1">
        <f t="array" ref="B242">INDEX(Inputs_ByYear!$D$78:$D$83, MATCH('ABP REC Spend'!$E242, Inputs_ByYear!$B$78:$B$83,0),)</f>
        <v>1</v>
      </c>
      <c r="C242" s="332" cm="1">
        <f t="array" ref="C242">INDEX(Inputs_ByYear!$D$60:$D$65, MATCH('ABP REC Spend'!$E242,Inputs_ByYear!$B$60:$B$65,0),)</f>
        <v>6</v>
      </c>
      <c r="D242" s="332" cm="1">
        <f t="array" ref="D242">INDEX(Inputs_ByYear!$D$69:$D$74, MATCH('ABP REC Spend'!$E242, Inputs_ByYear!$B$69:$B$74,0),)</f>
        <v>0.15</v>
      </c>
      <c r="E242" s="222" t="s">
        <v>238</v>
      </c>
      <c r="F242" s="219" t="s">
        <v>258</v>
      </c>
      <c r="G242" s="219">
        <f t="shared" si="11"/>
        <v>2035</v>
      </c>
      <c r="H242" s="219"/>
      <c r="I242" s="227" t="s">
        <v>33</v>
      </c>
      <c r="J242" s="234">
        <v>0</v>
      </c>
      <c r="K242" s="233">
        <f>IF(K$4=$G242+$B242,SUMIFS(INDEX('ABP REC Calc'!$G$75:$AB$138,,MATCH($I242,'ABP REC Calc'!$G$74:$AB$74,0)),'ABP REC Calc'!$C$75:$C$138,'ABP REC Spend'!$E242,'ABP REC Calc'!$B$75:$B$138,'ABP REC Spend'!$F242)*$D242,
IF(AND(J242&gt;0,(K$4-$G242)=(1+$B242)),((J242/$D242)-J242)/$C242,
(IF(AND((K$4-$G242)&lt;(7+$B242),(K$4-$G242)&gt;1),J242,0))))</f>
        <v>0</v>
      </c>
      <c r="L242" s="233">
        <f>IF(L$4=$G242+$B242,SUMIFS(INDEX('ABP REC Calc'!$G$75:$AB$138,,MATCH($I242,'ABP REC Calc'!$G$74:$AB$74,0)),'ABP REC Calc'!$C$75:$C$138,'ABP REC Spend'!$E242,'ABP REC Calc'!$B$75:$B$138,'ABP REC Spend'!$F242)*$D242,
IF(AND(K242&gt;0,(L$4-$G242)=(1+$B242)),((K242/$D242)-K242)/$C242,
(IF(AND((L$4-$G242)&lt;(7+$B242),(L$4-$G242)&gt;1),K242,0))))</f>
        <v>0</v>
      </c>
      <c r="M242" s="233">
        <f>IF(M$4=$G242+$B242,SUMIFS(INDEX('ABP REC Calc'!$G$75:$AB$138,,MATCH($I242,'ABP REC Calc'!$G$74:$AB$74,0)),'ABP REC Calc'!$C$75:$C$138,'ABP REC Spend'!$E242,'ABP REC Calc'!$B$75:$B$138,'ABP REC Spend'!$F242)*$D242,
IF(AND(L242&gt;0,(M$4-$G242)=(1+$B242)),((L242/$D242)-L242)/$C242,
(IF(AND((M$4-$G242)&lt;(7+$B242),(M$4-$G242)&gt;1),L242,0))))</f>
        <v>0</v>
      </c>
      <c r="N242" s="233">
        <f>IF(N$4=$G242+$B242,SUMIFS(INDEX('ABP REC Calc'!$G$75:$AB$138,,MATCH($I242,'ABP REC Calc'!$G$74:$AB$74,0)),'ABP REC Calc'!$C$75:$C$138,'ABP REC Spend'!$E242,'ABP REC Calc'!$B$75:$B$138,'ABP REC Spend'!$F242)*$D242,
IF(AND(M242&gt;0,(N$4-$G242)=(1+$B242)),((M242/$D242)-M242)/$C242,
(IF(AND((N$4-$G242)&lt;(7+$B242),(N$4-$G242)&gt;1),M242,0))))</f>
        <v>0</v>
      </c>
      <c r="O242" s="233">
        <f>IF(O$4=$G242+$B242,SUMIFS(INDEX('ABP REC Calc'!$G$75:$AB$138,,MATCH($I242,'ABP REC Calc'!$G$74:$AB$74,0)),'ABP REC Calc'!$C$75:$C$138,'ABP REC Spend'!$E242,'ABP REC Calc'!$B$75:$B$138,'ABP REC Spend'!$F242)*$D242,
IF(AND(N242&gt;0,(O$4-$G242)=(1+$B242)),((N242/$D242)-N242)/$C242,
(IF(AND((O$4-$G242)&lt;(7+$B242),(O$4-$G242)&gt;1),N242,0))))</f>
        <v>0</v>
      </c>
      <c r="P242" s="233">
        <f>IF(P$4=$G242+$B242,SUMIFS(INDEX('ABP REC Calc'!$G$75:$AB$138,,MATCH($I242,'ABP REC Calc'!$G$74:$AB$74,0)),'ABP REC Calc'!$C$75:$C$138,'ABP REC Spend'!$E242,'ABP REC Calc'!$B$75:$B$138,'ABP REC Spend'!$F242)*$D242,
IF(AND(O242&gt;0,(P$4-$G242)=(1+$B242)),((O242/$D242)-O242)/$C242,
(IF(AND((P$4-$G242)&lt;(7+$B242),(P$4-$G242)&gt;1),O242,0))))</f>
        <v>0</v>
      </c>
      <c r="Q242" s="233">
        <f>IF(Q$4=$G242+$B242,SUMIFS(INDEX('ABP REC Calc'!$G$75:$AB$138,,MATCH($I242,'ABP REC Calc'!$G$74:$AB$74,0)),'ABP REC Calc'!$C$75:$C$138,'ABP REC Spend'!$E242,'ABP REC Calc'!$B$75:$B$138,'ABP REC Spend'!$F242)*$D242,
IF(AND(P242&gt;0,(Q$4-$G242)=(1+$B242)),((P242/$D242)-P242)/$C242,
(IF(AND((Q$4-$G242)&lt;(7+$B242),(Q$4-$G242)&gt;1),P242,0))))</f>
        <v>0</v>
      </c>
      <c r="R242" s="233">
        <f>IF(R$4=$G242+$B242,SUMIFS(INDEX('ABP REC Calc'!$G$75:$AB$138,,MATCH($I242,'ABP REC Calc'!$G$74:$AB$74,0)),'ABP REC Calc'!$C$75:$C$138,'ABP REC Spend'!$E242,'ABP REC Calc'!$B$75:$B$138,'ABP REC Spend'!$F242)*$D242,
IF(AND(Q242&gt;0,(R$4-$G242)=(1+$B242)),((Q242/$D242)-Q242)/$C242,
(IF(AND((R$4-$G242)&lt;(7+$B242),(R$4-$G242)&gt;1),Q242,0))))</f>
        <v>0</v>
      </c>
      <c r="S242" s="233">
        <f>IF(S$4=$G242+$B242,SUMIFS(INDEX('ABP REC Calc'!$G$75:$AB$138,,MATCH($I242,'ABP REC Calc'!$G$74:$AB$74,0)),'ABP REC Calc'!$C$75:$C$138,'ABP REC Spend'!$E242,'ABP REC Calc'!$B$75:$B$138,'ABP REC Spend'!$F242)*$D242,
IF(AND(R242&gt;0,(S$4-$G242)=(1+$B242)),((R242/$D242)-R242)/$C242,
(IF(AND((S$4-$G242)&lt;(7+$B242),(S$4-$G242)&gt;1),R242,0))))</f>
        <v>0</v>
      </c>
      <c r="T242" s="233">
        <f>IF(T$4=$G242+$B242,SUMIFS(INDEX('ABP REC Calc'!$G$75:$AB$138,,MATCH($I242,'ABP REC Calc'!$G$74:$AB$74,0)),'ABP REC Calc'!$C$75:$C$138,'ABP REC Spend'!$E242,'ABP REC Calc'!$B$75:$B$138,'ABP REC Spend'!$F242)*$D242,
IF(AND(S242&gt;0,(T$4-$G242)=(1+$B242)),((S242/$D242)-S242)/$C242,
(IF(AND((T$4-$G242)&lt;(7+$B242),(T$4-$G242)&gt;1),S242,0))))</f>
        <v>0</v>
      </c>
      <c r="U242" s="233">
        <f>IF(U$4=$G242+$B242,SUMIFS(INDEX('ABP REC Calc'!$G$75:$AB$138,,MATCH($I242,'ABP REC Calc'!$G$74:$AB$74,0)),'ABP REC Calc'!$C$75:$C$138,'ABP REC Spend'!$E242,'ABP REC Calc'!$B$75:$B$138,'ABP REC Spend'!$F242)*$D242,
IF(AND(T242&gt;0,(U$4-$G242)=(1+$B242)),((T242/$D242)-T242)/$C242,
(IF(AND((U$4-$G242)&lt;(7+$B242),(U$4-$G242)&gt;1),T242,0))))</f>
        <v>0</v>
      </c>
      <c r="V242" s="233">
        <f>IF(V$4=$G242+$B242,SUMIFS(INDEX('ABP REC Calc'!$G$75:$AB$138,,MATCH($I242,'ABP REC Calc'!$G$74:$AB$74,0)),'ABP REC Calc'!$C$75:$C$138,'ABP REC Spend'!$E242,'ABP REC Calc'!$B$75:$B$138,'ABP REC Spend'!$F242)*$D242,
IF(AND(U242&gt;0,(V$4-$G242)=(1+$B242)),((U242/$D242)-U242)/$C242,
(IF(AND((V$4-$G242)&lt;(7+$B242),(V$4-$G242)&gt;1),U242,0))))</f>
        <v>12286066.060633514</v>
      </c>
      <c r="W242" s="233">
        <f>IF(W$4=$G242+$B242,SUMIFS(INDEX('ABP REC Calc'!$G$75:$AB$138,,MATCH($I242,'ABP REC Calc'!$G$74:$AB$74,0)),'ABP REC Calc'!$C$75:$C$138,'ABP REC Spend'!$E242,'ABP REC Calc'!$B$75:$B$138,'ABP REC Spend'!$F242)*$D242,
IF(AND(V242&gt;0,(W$4-$G242)=(1+$B242)),((V242/$D242)-V242)/$C242,
(IF(AND((W$4-$G242)&lt;(7+$B242),(W$4-$G242)&gt;1),V242,0))))</f>
        <v>11603506.835042765</v>
      </c>
      <c r="X242" s="233">
        <f>IF(X$4=$G242+$B242,SUMIFS(INDEX('ABP REC Calc'!$G$75:$AB$138,,MATCH($I242,'ABP REC Calc'!$G$74:$AB$74,0)),'ABP REC Calc'!$C$75:$C$138,'ABP REC Spend'!$E242,'ABP REC Calc'!$B$75:$B$138,'ABP REC Spend'!$F242)*$D242,
IF(AND(W242&gt;0,(X$4-$G242)=(1+$B242)),((W242/$D242)-W242)/$C242,
(IF(AND((X$4-$G242)&lt;(7+$B242),(X$4-$G242)&gt;1),W242,0))))</f>
        <v>11603506.835042765</v>
      </c>
      <c r="Y242" s="233">
        <f>IF(Y$4=$G242+$B242,SUMIFS(INDEX('ABP REC Calc'!$G$75:$AB$138,,MATCH($I242,'ABP REC Calc'!$G$74:$AB$74,0)),'ABP REC Calc'!$C$75:$C$138,'ABP REC Spend'!$E242,'ABP REC Calc'!$B$75:$B$138,'ABP REC Spend'!$F242)*$D242,
IF(AND(X242&gt;0,(Y$4-$G242)=(1+$B242)),((X242/$D242)-X242)/$C242,
(IF(AND((Y$4-$G242)&lt;(7+$B242),(Y$4-$G242)&gt;1),X242,0))))</f>
        <v>11603506.835042765</v>
      </c>
      <c r="Z242" s="233">
        <f>IF(Z$4=$G242+$B242,SUMIFS(INDEX('ABP REC Calc'!$G$75:$AB$138,,MATCH($I242,'ABP REC Calc'!$G$74:$AB$74,0)),'ABP REC Calc'!$C$75:$C$138,'ABP REC Spend'!$E242,'ABP REC Calc'!$B$75:$B$138,'ABP REC Spend'!$F242)*$D242,
IF(AND(Y242&gt;0,(Z$4-$G242)=(1+$B242)),((Y242/$D242)-Y242)/$C242,
(IF(AND((Z$4-$G242)&lt;(7+$B242),(Z$4-$G242)&gt;1),Y242,0))))</f>
        <v>11603506.835042765</v>
      </c>
      <c r="AA242" s="233">
        <f>IF(AA$4=$G242+$B242,SUMIFS(INDEX('ABP REC Calc'!$G$75:$AB$138,,MATCH($I242,'ABP REC Calc'!$G$74:$AB$74,0)),'ABP REC Calc'!$C$75:$C$138,'ABP REC Spend'!$E242,'ABP REC Calc'!$B$75:$B$138,'ABP REC Spend'!$F242)*$D242,
IF(AND(Z242&gt;0,(AA$4-$G242)=(1+$B242)),((Z242/$D242)-Z242)/$C242,
(IF(AND((AA$4-$G242)&lt;(7+$B242),(AA$4-$G242)&gt;1),Z242,0))))</f>
        <v>11603506.835042765</v>
      </c>
      <c r="AB242" s="233">
        <f>IF(AB$4=$G242+$B242,SUMIFS(INDEX('ABP REC Calc'!$G$75:$AB$138,,MATCH($I242,'ABP REC Calc'!$G$74:$AB$74,0)),'ABP REC Calc'!$C$75:$C$138,'ABP REC Spend'!$E242,'ABP REC Calc'!$B$75:$B$138,'ABP REC Spend'!$F242)*$D242,
IF(AND(AA242&gt;0,(AB$4-$G242)=(1+$B242)),((AA242/$D242)-AA242)/$C242,
(IF(AND((AB$4-$G242)&lt;(7+$B242),(AB$4-$G242)&gt;1),AA242,0))))</f>
        <v>11603506.835042765</v>
      </c>
      <c r="AC242" s="233">
        <f>IF(AC$4=$G242+$B242,SUMIFS(INDEX('ABP REC Calc'!$G$75:$AB$138,,MATCH($I242,'ABP REC Calc'!$G$74:$AB$74,0)),'ABP REC Calc'!$C$75:$C$138,'ABP REC Spend'!$E242,'ABP REC Calc'!$B$75:$B$138,'ABP REC Spend'!$F242)*$D242,
IF(AND(AB242&gt;0,(AC$4-$G242)=(1+$B242)),((AB242/$D242)-AB242)/$C242,
(IF(AND((AC$4-$G242)&lt;(7+$B242),(AC$4-$G242)&gt;1),AB242,0))))</f>
        <v>0</v>
      </c>
      <c r="AD242" s="233">
        <f>IF(AD$4=$G242+$B242,SUMIFS(INDEX('ABP REC Calc'!$G$75:$AB$138,,MATCH($I242,'ABP REC Calc'!$G$74:$AB$74,0)),'ABP REC Calc'!$C$75:$C$138,'ABP REC Spend'!$E242,'ABP REC Calc'!$B$75:$B$138,'ABP REC Spend'!$F242)*$D242,
IF(AND(AC242&gt;0,(AD$4-$G242)=(1+$B242)),((AC242/$D242)-AC242)/$C242,
(IF(AND((AD$4-$G242)&lt;(7+$B242),(AD$4-$G242)&gt;1),AC242,0))))</f>
        <v>0</v>
      </c>
      <c r="AE242" s="233">
        <f>IF(AE$4=$G242+$B242,SUMIFS(INDEX('ABP REC Calc'!$G$75:$AB$138,,MATCH($I242,'ABP REC Calc'!$G$74:$AB$74,0)),'ABP REC Calc'!$C$75:$C$138,'ABP REC Spend'!$E242,'ABP REC Calc'!$B$75:$B$138,'ABP REC Spend'!$F242)*$D242,
IF(AND(AD242&gt;0,(AE$4-$G242)=(1+$B242)),((AD242/$D242)-AD242)/$C242,
(IF(AND((AE$4-$G242)&lt;(7+$B242),(AE$4-$G242)&gt;1),AD242,0))))</f>
        <v>0</v>
      </c>
      <c r="AF242" s="233">
        <f>IF(AF$4=$G242+$B242,SUMIFS(INDEX('ABP REC Calc'!$G$75:$AB$138,,MATCH($I242,'ABP REC Calc'!$G$74:$AB$74,0)),'ABP REC Calc'!$C$75:$C$138,'ABP REC Spend'!$E242,'ABP REC Calc'!$B$75:$B$138,'ABP REC Spend'!$F242)*$D242,
IF(AND(AE242&gt;0,(AF$4-$G242)=(1+$B242)),((AE242/$D242)-AE242)/$C242,
(IF(AND((AF$4-$G242)&lt;(7+$B242),(AF$4-$G242)&gt;1),AE242,0))))</f>
        <v>0</v>
      </c>
      <c r="AG242" s="233">
        <f>IF(AG$4=$G242+$B242,SUMIFS(INDEX('ABP REC Calc'!$G$75:$AB$138,,MATCH($I242,'ABP REC Calc'!$G$74:$AB$74,0)),'ABP REC Calc'!$C$75:$C$138,'ABP REC Spend'!$E242,'ABP REC Calc'!$B$75:$B$138,'ABP REC Spend'!$F242)*$D242,
IF(AND(AF242&gt;0,(AG$4-$G242)=(1+$B242)),((AF242/$D242)-AF242)/$C242,
(IF(AND((AG$4-$G242)&lt;(7+$B242),(AG$4-$G242)&gt;1),AF242,0))))</f>
        <v>0</v>
      </c>
      <c r="AH242" s="233">
        <f>IF(AH$4=$G242+$B242,SUMIFS(INDEX('ABP REC Calc'!$G$75:$AB$138,,MATCH($I242,'ABP REC Calc'!$G$74:$AB$74,0)),'ABP REC Calc'!$C$75:$C$138,'ABP REC Spend'!$E242,'ABP REC Calc'!$B$75:$B$138,'ABP REC Spend'!$F242)*$D242,
IF(AND(AG242&gt;0,(AH$4-$G242)=(1+$B242)),((AG242/$D242)-AG242)/$C242,
(IF(AND((AH$4-$G242)&lt;(7+$B242),(AH$4-$G242)&gt;1),AG242,0))))</f>
        <v>0</v>
      </c>
    </row>
    <row r="243" spans="2:34" ht="14.75" customHeight="1" x14ac:dyDescent="0.25">
      <c r="B243" s="332" cm="1">
        <f t="array" ref="B243">INDEX(Inputs_ByYear!$D$78:$D$83, MATCH('ABP REC Spend'!$E243, Inputs_ByYear!$B$78:$B$83,0),)</f>
        <v>1</v>
      </c>
      <c r="C243" s="332" cm="1">
        <f t="array" ref="C243">INDEX(Inputs_ByYear!$D$60:$D$65, MATCH('ABP REC Spend'!$E243,Inputs_ByYear!$B$60:$B$65,0),)</f>
        <v>6</v>
      </c>
      <c r="D243" s="332" cm="1">
        <f t="array" ref="D243">INDEX(Inputs_ByYear!$D$69:$D$74, MATCH('ABP REC Spend'!$E243, Inputs_ByYear!$B$69:$B$74,0),)</f>
        <v>0.15</v>
      </c>
      <c r="E243" s="222" t="s">
        <v>238</v>
      </c>
      <c r="F243" s="219" t="s">
        <v>258</v>
      </c>
      <c r="G243" s="219">
        <f t="shared" si="11"/>
        <v>2036</v>
      </c>
      <c r="H243" s="219"/>
      <c r="I243" s="227" t="s">
        <v>34</v>
      </c>
      <c r="J243" s="234">
        <v>0</v>
      </c>
      <c r="K243" s="233">
        <f>IF(K$4=$G243+$B243,SUMIFS(INDEX('ABP REC Calc'!$G$75:$AB$138,,MATCH($I243,'ABP REC Calc'!$G$74:$AB$74,0)),'ABP REC Calc'!$C$75:$C$138,'ABP REC Spend'!$E243,'ABP REC Calc'!$B$75:$B$138,'ABP REC Spend'!$F243)*$D243,
IF(AND(J243&gt;0,(K$4-$G243)=(1+$B243)),((J243/$D243)-J243)/$C243,
(IF(AND((K$4-$G243)&lt;(7+$B243),(K$4-$G243)&gt;1),J243,0))))</f>
        <v>0</v>
      </c>
      <c r="L243" s="233">
        <f>IF(L$4=$G243+$B243,SUMIFS(INDEX('ABP REC Calc'!$G$75:$AB$138,,MATCH($I243,'ABP REC Calc'!$G$74:$AB$74,0)),'ABP REC Calc'!$C$75:$C$138,'ABP REC Spend'!$E243,'ABP REC Calc'!$B$75:$B$138,'ABP REC Spend'!$F243)*$D243,
IF(AND(K243&gt;0,(L$4-$G243)=(1+$B243)),((K243/$D243)-K243)/$C243,
(IF(AND((L$4-$G243)&lt;(7+$B243),(L$4-$G243)&gt;1),K243,0))))</f>
        <v>0</v>
      </c>
      <c r="M243" s="233">
        <f>IF(M$4=$G243+$B243,SUMIFS(INDEX('ABP REC Calc'!$G$75:$AB$138,,MATCH($I243,'ABP REC Calc'!$G$74:$AB$74,0)),'ABP REC Calc'!$C$75:$C$138,'ABP REC Spend'!$E243,'ABP REC Calc'!$B$75:$B$138,'ABP REC Spend'!$F243)*$D243,
IF(AND(L243&gt;0,(M$4-$G243)=(1+$B243)),((L243/$D243)-L243)/$C243,
(IF(AND((M$4-$G243)&lt;(7+$B243),(M$4-$G243)&gt;1),L243,0))))</f>
        <v>0</v>
      </c>
      <c r="N243" s="233">
        <f>IF(N$4=$G243+$B243,SUMIFS(INDEX('ABP REC Calc'!$G$75:$AB$138,,MATCH($I243,'ABP REC Calc'!$G$74:$AB$74,0)),'ABP REC Calc'!$C$75:$C$138,'ABP REC Spend'!$E243,'ABP REC Calc'!$B$75:$B$138,'ABP REC Spend'!$F243)*$D243,
IF(AND(M243&gt;0,(N$4-$G243)=(1+$B243)),((M243/$D243)-M243)/$C243,
(IF(AND((N$4-$G243)&lt;(7+$B243),(N$4-$G243)&gt;1),M243,0))))</f>
        <v>0</v>
      </c>
      <c r="O243" s="233">
        <f>IF(O$4=$G243+$B243,SUMIFS(INDEX('ABP REC Calc'!$G$75:$AB$138,,MATCH($I243,'ABP REC Calc'!$G$74:$AB$74,0)),'ABP REC Calc'!$C$75:$C$138,'ABP REC Spend'!$E243,'ABP REC Calc'!$B$75:$B$138,'ABP REC Spend'!$F243)*$D243,
IF(AND(N243&gt;0,(O$4-$G243)=(1+$B243)),((N243/$D243)-N243)/$C243,
(IF(AND((O$4-$G243)&lt;(7+$B243),(O$4-$G243)&gt;1),N243,0))))</f>
        <v>0</v>
      </c>
      <c r="P243" s="233">
        <f>IF(P$4=$G243+$B243,SUMIFS(INDEX('ABP REC Calc'!$G$75:$AB$138,,MATCH($I243,'ABP REC Calc'!$G$74:$AB$74,0)),'ABP REC Calc'!$C$75:$C$138,'ABP REC Spend'!$E243,'ABP REC Calc'!$B$75:$B$138,'ABP REC Spend'!$F243)*$D243,
IF(AND(O243&gt;0,(P$4-$G243)=(1+$B243)),((O243/$D243)-O243)/$C243,
(IF(AND((P$4-$G243)&lt;(7+$B243),(P$4-$G243)&gt;1),O243,0))))</f>
        <v>0</v>
      </c>
      <c r="Q243" s="233">
        <f>IF(Q$4=$G243+$B243,SUMIFS(INDEX('ABP REC Calc'!$G$75:$AB$138,,MATCH($I243,'ABP REC Calc'!$G$74:$AB$74,0)),'ABP REC Calc'!$C$75:$C$138,'ABP REC Spend'!$E243,'ABP REC Calc'!$B$75:$B$138,'ABP REC Spend'!$F243)*$D243,
IF(AND(P243&gt;0,(Q$4-$G243)=(1+$B243)),((P243/$D243)-P243)/$C243,
(IF(AND((Q$4-$G243)&lt;(7+$B243),(Q$4-$G243)&gt;1),P243,0))))</f>
        <v>0</v>
      </c>
      <c r="R243" s="233">
        <f>IF(R$4=$G243+$B243,SUMIFS(INDEX('ABP REC Calc'!$G$75:$AB$138,,MATCH($I243,'ABP REC Calc'!$G$74:$AB$74,0)),'ABP REC Calc'!$C$75:$C$138,'ABP REC Spend'!$E243,'ABP REC Calc'!$B$75:$B$138,'ABP REC Spend'!$F243)*$D243,
IF(AND(Q243&gt;0,(R$4-$G243)=(1+$B243)),((Q243/$D243)-Q243)/$C243,
(IF(AND((R$4-$G243)&lt;(7+$B243),(R$4-$G243)&gt;1),Q243,0))))</f>
        <v>0</v>
      </c>
      <c r="S243" s="233">
        <f>IF(S$4=$G243+$B243,SUMIFS(INDEX('ABP REC Calc'!$G$75:$AB$138,,MATCH($I243,'ABP REC Calc'!$G$74:$AB$74,0)),'ABP REC Calc'!$C$75:$C$138,'ABP REC Spend'!$E243,'ABP REC Calc'!$B$75:$B$138,'ABP REC Spend'!$F243)*$D243,
IF(AND(R243&gt;0,(S$4-$G243)=(1+$B243)),((R243/$D243)-R243)/$C243,
(IF(AND((S$4-$G243)&lt;(7+$B243),(S$4-$G243)&gt;1),R243,0))))</f>
        <v>0</v>
      </c>
      <c r="T243" s="233">
        <f>IF(T$4=$G243+$B243,SUMIFS(INDEX('ABP REC Calc'!$G$75:$AB$138,,MATCH($I243,'ABP REC Calc'!$G$74:$AB$74,0)),'ABP REC Calc'!$C$75:$C$138,'ABP REC Spend'!$E243,'ABP REC Calc'!$B$75:$B$138,'ABP REC Spend'!$F243)*$D243,
IF(AND(S243&gt;0,(T$4-$G243)=(1+$B243)),((S243/$D243)-S243)/$C243,
(IF(AND((T$4-$G243)&lt;(7+$B243),(T$4-$G243)&gt;1),S243,0))))</f>
        <v>0</v>
      </c>
      <c r="U243" s="233">
        <f>IF(U$4=$G243+$B243,SUMIFS(INDEX('ABP REC Calc'!$G$75:$AB$138,,MATCH($I243,'ABP REC Calc'!$G$74:$AB$74,0)),'ABP REC Calc'!$C$75:$C$138,'ABP REC Spend'!$E243,'ABP REC Calc'!$B$75:$B$138,'ABP REC Spend'!$F243)*$D243,
IF(AND(T243&gt;0,(U$4-$G243)=(1+$B243)),((T243/$D243)-T243)/$C243,
(IF(AND((U$4-$G243)&lt;(7+$B243),(U$4-$G243)&gt;1),T243,0))))</f>
        <v>0</v>
      </c>
      <c r="V243" s="233">
        <f>IF(V$4=$G243+$B243,SUMIFS(INDEX('ABP REC Calc'!$G$75:$AB$138,,MATCH($I243,'ABP REC Calc'!$G$74:$AB$74,0)),'ABP REC Calc'!$C$75:$C$138,'ABP REC Spend'!$E243,'ABP REC Calc'!$B$75:$B$138,'ABP REC Spend'!$F243)*$D243,
IF(AND(U243&gt;0,(V$4-$G243)=(1+$B243)),((U243/$D243)-U243)/$C243,
(IF(AND((V$4-$G243)&lt;(7+$B243),(V$4-$G243)&gt;1),U243,0))))</f>
        <v>0</v>
      </c>
      <c r="W243" s="233">
        <f>IF(W$4=$G243+$B243,SUMIFS(INDEX('ABP REC Calc'!$G$75:$AB$138,,MATCH($I243,'ABP REC Calc'!$G$74:$AB$74,0)),'ABP REC Calc'!$C$75:$C$138,'ABP REC Spend'!$E243,'ABP REC Calc'!$B$75:$B$138,'ABP REC Spend'!$F243)*$D243,
IF(AND(V243&gt;0,(W$4-$G243)=(1+$B243)),((V243/$D243)-V243)/$C243,
(IF(AND((W$4-$G243)&lt;(7+$B243),(W$4-$G243)&gt;1),V243,0))))</f>
        <v>12163205.40002718</v>
      </c>
      <c r="X243" s="233">
        <f>IF(X$4=$G243+$B243,SUMIFS(INDEX('ABP REC Calc'!$G$75:$AB$138,,MATCH($I243,'ABP REC Calc'!$G$74:$AB$74,0)),'ABP REC Calc'!$C$75:$C$138,'ABP REC Spend'!$E243,'ABP REC Calc'!$B$75:$B$138,'ABP REC Spend'!$F243)*$D243,
IF(AND(W243&gt;0,(X$4-$G243)=(1+$B243)),((W243/$D243)-W243)/$C243,
(IF(AND((X$4-$G243)&lt;(7+$B243),(X$4-$G243)&gt;1),W243,0))))</f>
        <v>11487471.766692335</v>
      </c>
      <c r="Y243" s="233">
        <f>IF(Y$4=$G243+$B243,SUMIFS(INDEX('ABP REC Calc'!$G$75:$AB$138,,MATCH($I243,'ABP REC Calc'!$G$74:$AB$74,0)),'ABP REC Calc'!$C$75:$C$138,'ABP REC Spend'!$E243,'ABP REC Calc'!$B$75:$B$138,'ABP REC Spend'!$F243)*$D243,
IF(AND(X243&gt;0,(Y$4-$G243)=(1+$B243)),((X243/$D243)-X243)/$C243,
(IF(AND((Y$4-$G243)&lt;(7+$B243),(Y$4-$G243)&gt;1),X243,0))))</f>
        <v>11487471.766692335</v>
      </c>
      <c r="Z243" s="233">
        <f>IF(Z$4=$G243+$B243,SUMIFS(INDEX('ABP REC Calc'!$G$75:$AB$138,,MATCH($I243,'ABP REC Calc'!$G$74:$AB$74,0)),'ABP REC Calc'!$C$75:$C$138,'ABP REC Spend'!$E243,'ABP REC Calc'!$B$75:$B$138,'ABP REC Spend'!$F243)*$D243,
IF(AND(Y243&gt;0,(Z$4-$G243)=(1+$B243)),((Y243/$D243)-Y243)/$C243,
(IF(AND((Z$4-$G243)&lt;(7+$B243),(Z$4-$G243)&gt;1),Y243,0))))</f>
        <v>11487471.766692335</v>
      </c>
      <c r="AA243" s="233">
        <f>IF(AA$4=$G243+$B243,SUMIFS(INDEX('ABP REC Calc'!$G$75:$AB$138,,MATCH($I243,'ABP REC Calc'!$G$74:$AB$74,0)),'ABP REC Calc'!$C$75:$C$138,'ABP REC Spend'!$E243,'ABP REC Calc'!$B$75:$B$138,'ABP REC Spend'!$F243)*$D243,
IF(AND(Z243&gt;0,(AA$4-$G243)=(1+$B243)),((Z243/$D243)-Z243)/$C243,
(IF(AND((AA$4-$G243)&lt;(7+$B243),(AA$4-$G243)&gt;1),Z243,0))))</f>
        <v>11487471.766692335</v>
      </c>
      <c r="AB243" s="233">
        <f>IF(AB$4=$G243+$B243,SUMIFS(INDEX('ABP REC Calc'!$G$75:$AB$138,,MATCH($I243,'ABP REC Calc'!$G$74:$AB$74,0)),'ABP REC Calc'!$C$75:$C$138,'ABP REC Spend'!$E243,'ABP REC Calc'!$B$75:$B$138,'ABP REC Spend'!$F243)*$D243,
IF(AND(AA243&gt;0,(AB$4-$G243)=(1+$B243)),((AA243/$D243)-AA243)/$C243,
(IF(AND((AB$4-$G243)&lt;(7+$B243),(AB$4-$G243)&gt;1),AA243,0))))</f>
        <v>11487471.766692335</v>
      </c>
      <c r="AC243" s="233">
        <f>IF(AC$4=$G243+$B243,SUMIFS(INDEX('ABP REC Calc'!$G$75:$AB$138,,MATCH($I243,'ABP REC Calc'!$G$74:$AB$74,0)),'ABP REC Calc'!$C$75:$C$138,'ABP REC Spend'!$E243,'ABP REC Calc'!$B$75:$B$138,'ABP REC Spend'!$F243)*$D243,
IF(AND(AB243&gt;0,(AC$4-$G243)=(1+$B243)),((AB243/$D243)-AB243)/$C243,
(IF(AND((AC$4-$G243)&lt;(7+$B243),(AC$4-$G243)&gt;1),AB243,0))))</f>
        <v>11487471.766692335</v>
      </c>
      <c r="AD243" s="233">
        <f>IF(AD$4=$G243+$B243,SUMIFS(INDEX('ABP REC Calc'!$G$75:$AB$138,,MATCH($I243,'ABP REC Calc'!$G$74:$AB$74,0)),'ABP REC Calc'!$C$75:$C$138,'ABP REC Spend'!$E243,'ABP REC Calc'!$B$75:$B$138,'ABP REC Spend'!$F243)*$D243,
IF(AND(AC243&gt;0,(AD$4-$G243)=(1+$B243)),((AC243/$D243)-AC243)/$C243,
(IF(AND((AD$4-$G243)&lt;(7+$B243),(AD$4-$G243)&gt;1),AC243,0))))</f>
        <v>0</v>
      </c>
      <c r="AE243" s="233">
        <f>IF(AE$4=$G243+$B243,SUMIFS(INDEX('ABP REC Calc'!$G$75:$AB$138,,MATCH($I243,'ABP REC Calc'!$G$74:$AB$74,0)),'ABP REC Calc'!$C$75:$C$138,'ABP REC Spend'!$E243,'ABP REC Calc'!$B$75:$B$138,'ABP REC Spend'!$F243)*$D243,
IF(AND(AD243&gt;0,(AE$4-$G243)=(1+$B243)),((AD243/$D243)-AD243)/$C243,
(IF(AND((AE$4-$G243)&lt;(7+$B243),(AE$4-$G243)&gt;1),AD243,0))))</f>
        <v>0</v>
      </c>
      <c r="AF243" s="233">
        <f>IF(AF$4=$G243+$B243,SUMIFS(INDEX('ABP REC Calc'!$G$75:$AB$138,,MATCH($I243,'ABP REC Calc'!$G$74:$AB$74,0)),'ABP REC Calc'!$C$75:$C$138,'ABP REC Spend'!$E243,'ABP REC Calc'!$B$75:$B$138,'ABP REC Spend'!$F243)*$D243,
IF(AND(AE243&gt;0,(AF$4-$G243)=(1+$B243)),((AE243/$D243)-AE243)/$C243,
(IF(AND((AF$4-$G243)&lt;(7+$B243),(AF$4-$G243)&gt;1),AE243,0))))</f>
        <v>0</v>
      </c>
      <c r="AG243" s="233">
        <f>IF(AG$4=$G243+$B243,SUMIFS(INDEX('ABP REC Calc'!$G$75:$AB$138,,MATCH($I243,'ABP REC Calc'!$G$74:$AB$74,0)),'ABP REC Calc'!$C$75:$C$138,'ABP REC Spend'!$E243,'ABP REC Calc'!$B$75:$B$138,'ABP REC Spend'!$F243)*$D243,
IF(AND(AF243&gt;0,(AG$4-$G243)=(1+$B243)),((AF243/$D243)-AF243)/$C243,
(IF(AND((AG$4-$G243)&lt;(7+$B243),(AG$4-$G243)&gt;1),AF243,0))))</f>
        <v>0</v>
      </c>
      <c r="AH243" s="233">
        <f>IF(AH$4=$G243+$B243,SUMIFS(INDEX('ABP REC Calc'!$G$75:$AB$138,,MATCH($I243,'ABP REC Calc'!$G$74:$AB$74,0)),'ABP REC Calc'!$C$75:$C$138,'ABP REC Spend'!$E243,'ABP REC Calc'!$B$75:$B$138,'ABP REC Spend'!$F243)*$D243,
IF(AND(AG243&gt;0,(AH$4-$G243)=(1+$B243)),((AG243/$D243)-AG243)/$C243,
(IF(AND((AH$4-$G243)&lt;(7+$B243),(AH$4-$G243)&gt;1),AG243,0))))</f>
        <v>0</v>
      </c>
    </row>
    <row r="244" spans="2:34" ht="14.75" customHeight="1" x14ac:dyDescent="0.25">
      <c r="B244" s="332" cm="1">
        <f t="array" ref="B244">INDEX(Inputs_ByYear!$D$78:$D$83, MATCH('ABP REC Spend'!$E244, Inputs_ByYear!$B$78:$B$83,0),)</f>
        <v>1</v>
      </c>
      <c r="C244" s="332" cm="1">
        <f t="array" ref="C244">INDEX(Inputs_ByYear!$D$60:$D$65, MATCH('ABP REC Spend'!$E244,Inputs_ByYear!$B$60:$B$65,0),)</f>
        <v>6</v>
      </c>
      <c r="D244" s="332" cm="1">
        <f t="array" ref="D244">INDEX(Inputs_ByYear!$D$69:$D$74, MATCH('ABP REC Spend'!$E244, Inputs_ByYear!$B$69:$B$74,0),)</f>
        <v>0.15</v>
      </c>
      <c r="E244" s="222" t="s">
        <v>238</v>
      </c>
      <c r="F244" s="219" t="s">
        <v>258</v>
      </c>
      <c r="G244" s="219">
        <f t="shared" si="11"/>
        <v>2037</v>
      </c>
      <c r="H244" s="219"/>
      <c r="I244" s="227" t="s">
        <v>35</v>
      </c>
      <c r="J244" s="234">
        <v>0</v>
      </c>
      <c r="K244" s="233">
        <f>IF(K$4=$G244+$B244,SUMIFS(INDEX('ABP REC Calc'!$G$75:$AB$138,,MATCH($I244,'ABP REC Calc'!$G$74:$AB$74,0)),'ABP REC Calc'!$C$75:$C$138,'ABP REC Spend'!$E244,'ABP REC Calc'!$B$75:$B$138,'ABP REC Spend'!$F244)*$D244,
IF(AND(J244&gt;0,(K$4-$G244)=(1+$B244)),((J244/$D244)-J244)/$C244,
(IF(AND((K$4-$G244)&lt;(7+$B244),(K$4-$G244)&gt;1),J244,0))))</f>
        <v>0</v>
      </c>
      <c r="L244" s="233">
        <f>IF(L$4=$G244+$B244,SUMIFS(INDEX('ABP REC Calc'!$G$75:$AB$138,,MATCH($I244,'ABP REC Calc'!$G$74:$AB$74,0)),'ABP REC Calc'!$C$75:$C$138,'ABP REC Spend'!$E244,'ABP REC Calc'!$B$75:$B$138,'ABP REC Spend'!$F244)*$D244,
IF(AND(K244&gt;0,(L$4-$G244)=(1+$B244)),((K244/$D244)-K244)/$C244,
(IF(AND((L$4-$G244)&lt;(7+$B244),(L$4-$G244)&gt;1),K244,0))))</f>
        <v>0</v>
      </c>
      <c r="M244" s="233">
        <f>IF(M$4=$G244+$B244,SUMIFS(INDEX('ABP REC Calc'!$G$75:$AB$138,,MATCH($I244,'ABP REC Calc'!$G$74:$AB$74,0)),'ABP REC Calc'!$C$75:$C$138,'ABP REC Spend'!$E244,'ABP REC Calc'!$B$75:$B$138,'ABP REC Spend'!$F244)*$D244,
IF(AND(L244&gt;0,(M$4-$G244)=(1+$B244)),((L244/$D244)-L244)/$C244,
(IF(AND((M$4-$G244)&lt;(7+$B244),(M$4-$G244)&gt;1),L244,0))))</f>
        <v>0</v>
      </c>
      <c r="N244" s="233">
        <f>IF(N$4=$G244+$B244,SUMIFS(INDEX('ABP REC Calc'!$G$75:$AB$138,,MATCH($I244,'ABP REC Calc'!$G$74:$AB$74,0)),'ABP REC Calc'!$C$75:$C$138,'ABP REC Spend'!$E244,'ABP REC Calc'!$B$75:$B$138,'ABP REC Spend'!$F244)*$D244,
IF(AND(M244&gt;0,(N$4-$G244)=(1+$B244)),((M244/$D244)-M244)/$C244,
(IF(AND((N$4-$G244)&lt;(7+$B244),(N$4-$G244)&gt;1),M244,0))))</f>
        <v>0</v>
      </c>
      <c r="O244" s="233">
        <f>IF(O$4=$G244+$B244,SUMIFS(INDEX('ABP REC Calc'!$G$75:$AB$138,,MATCH($I244,'ABP REC Calc'!$G$74:$AB$74,0)),'ABP REC Calc'!$C$75:$C$138,'ABP REC Spend'!$E244,'ABP REC Calc'!$B$75:$B$138,'ABP REC Spend'!$F244)*$D244,
IF(AND(N244&gt;0,(O$4-$G244)=(1+$B244)),((N244/$D244)-N244)/$C244,
(IF(AND((O$4-$G244)&lt;(7+$B244),(O$4-$G244)&gt;1),N244,0))))</f>
        <v>0</v>
      </c>
      <c r="P244" s="233">
        <f>IF(P$4=$G244+$B244,SUMIFS(INDEX('ABP REC Calc'!$G$75:$AB$138,,MATCH($I244,'ABP REC Calc'!$G$74:$AB$74,0)),'ABP REC Calc'!$C$75:$C$138,'ABP REC Spend'!$E244,'ABP REC Calc'!$B$75:$B$138,'ABP REC Spend'!$F244)*$D244,
IF(AND(O244&gt;0,(P$4-$G244)=(1+$B244)),((O244/$D244)-O244)/$C244,
(IF(AND((P$4-$G244)&lt;(7+$B244),(P$4-$G244)&gt;1),O244,0))))</f>
        <v>0</v>
      </c>
      <c r="Q244" s="233">
        <f>IF(Q$4=$G244+$B244,SUMIFS(INDEX('ABP REC Calc'!$G$75:$AB$138,,MATCH($I244,'ABP REC Calc'!$G$74:$AB$74,0)),'ABP REC Calc'!$C$75:$C$138,'ABP REC Spend'!$E244,'ABP REC Calc'!$B$75:$B$138,'ABP REC Spend'!$F244)*$D244,
IF(AND(P244&gt;0,(Q$4-$G244)=(1+$B244)),((P244/$D244)-P244)/$C244,
(IF(AND((Q$4-$G244)&lt;(7+$B244),(Q$4-$G244)&gt;1),P244,0))))</f>
        <v>0</v>
      </c>
      <c r="R244" s="233">
        <f>IF(R$4=$G244+$B244,SUMIFS(INDEX('ABP REC Calc'!$G$75:$AB$138,,MATCH($I244,'ABP REC Calc'!$G$74:$AB$74,0)),'ABP REC Calc'!$C$75:$C$138,'ABP REC Spend'!$E244,'ABP REC Calc'!$B$75:$B$138,'ABP REC Spend'!$F244)*$D244,
IF(AND(Q244&gt;0,(R$4-$G244)=(1+$B244)),((Q244/$D244)-Q244)/$C244,
(IF(AND((R$4-$G244)&lt;(7+$B244),(R$4-$G244)&gt;1),Q244,0))))</f>
        <v>0</v>
      </c>
      <c r="S244" s="233">
        <f>IF(S$4=$G244+$B244,SUMIFS(INDEX('ABP REC Calc'!$G$75:$AB$138,,MATCH($I244,'ABP REC Calc'!$G$74:$AB$74,0)),'ABP REC Calc'!$C$75:$C$138,'ABP REC Spend'!$E244,'ABP REC Calc'!$B$75:$B$138,'ABP REC Spend'!$F244)*$D244,
IF(AND(R244&gt;0,(S$4-$G244)=(1+$B244)),((R244/$D244)-R244)/$C244,
(IF(AND((S$4-$G244)&lt;(7+$B244),(S$4-$G244)&gt;1),R244,0))))</f>
        <v>0</v>
      </c>
      <c r="T244" s="233">
        <f>IF(T$4=$G244+$B244,SUMIFS(INDEX('ABP REC Calc'!$G$75:$AB$138,,MATCH($I244,'ABP REC Calc'!$G$74:$AB$74,0)),'ABP REC Calc'!$C$75:$C$138,'ABP REC Spend'!$E244,'ABP REC Calc'!$B$75:$B$138,'ABP REC Spend'!$F244)*$D244,
IF(AND(S244&gt;0,(T$4-$G244)=(1+$B244)),((S244/$D244)-S244)/$C244,
(IF(AND((T$4-$G244)&lt;(7+$B244),(T$4-$G244)&gt;1),S244,0))))</f>
        <v>0</v>
      </c>
      <c r="U244" s="233">
        <f>IF(U$4=$G244+$B244,SUMIFS(INDEX('ABP REC Calc'!$G$75:$AB$138,,MATCH($I244,'ABP REC Calc'!$G$74:$AB$74,0)),'ABP REC Calc'!$C$75:$C$138,'ABP REC Spend'!$E244,'ABP REC Calc'!$B$75:$B$138,'ABP REC Spend'!$F244)*$D244,
IF(AND(T244&gt;0,(U$4-$G244)=(1+$B244)),((T244/$D244)-T244)/$C244,
(IF(AND((U$4-$G244)&lt;(7+$B244),(U$4-$G244)&gt;1),T244,0))))</f>
        <v>0</v>
      </c>
      <c r="V244" s="233">
        <f>IF(V$4=$G244+$B244,SUMIFS(INDEX('ABP REC Calc'!$G$75:$AB$138,,MATCH($I244,'ABP REC Calc'!$G$74:$AB$74,0)),'ABP REC Calc'!$C$75:$C$138,'ABP REC Spend'!$E244,'ABP REC Calc'!$B$75:$B$138,'ABP REC Spend'!$F244)*$D244,
IF(AND(U244&gt;0,(V$4-$G244)=(1+$B244)),((U244/$D244)-U244)/$C244,
(IF(AND((V$4-$G244)&lt;(7+$B244),(V$4-$G244)&gt;1),U244,0))))</f>
        <v>0</v>
      </c>
      <c r="W244" s="233">
        <f>IF(W$4=$G244+$B244,SUMIFS(INDEX('ABP REC Calc'!$G$75:$AB$138,,MATCH($I244,'ABP REC Calc'!$G$74:$AB$74,0)),'ABP REC Calc'!$C$75:$C$138,'ABP REC Spend'!$E244,'ABP REC Calc'!$B$75:$B$138,'ABP REC Spend'!$F244)*$D244,
IF(AND(V244&gt;0,(W$4-$G244)=(1+$B244)),((V244/$D244)-V244)/$C244,
(IF(AND((W$4-$G244)&lt;(7+$B244),(W$4-$G244)&gt;1),V244,0))))</f>
        <v>0</v>
      </c>
      <c r="X244" s="233">
        <f>IF(X$4=$G244+$B244,SUMIFS(INDEX('ABP REC Calc'!$G$75:$AB$138,,MATCH($I244,'ABP REC Calc'!$G$74:$AB$74,0)),'ABP REC Calc'!$C$75:$C$138,'ABP REC Spend'!$E244,'ABP REC Calc'!$B$75:$B$138,'ABP REC Spend'!$F244)*$D244,
IF(AND(W244&gt;0,(X$4-$G244)=(1+$B244)),((W244/$D244)-W244)/$C244,
(IF(AND((X$4-$G244)&lt;(7+$B244),(X$4-$G244)&gt;1),W244,0))))</f>
        <v>12041573.346026907</v>
      </c>
      <c r="Y244" s="233">
        <f>IF(Y$4=$G244+$B244,SUMIFS(INDEX('ABP REC Calc'!$G$75:$AB$138,,MATCH($I244,'ABP REC Calc'!$G$74:$AB$74,0)),'ABP REC Calc'!$C$75:$C$138,'ABP REC Spend'!$E244,'ABP REC Calc'!$B$75:$B$138,'ABP REC Spend'!$F244)*$D244,
IF(AND(X244&gt;0,(Y$4-$G244)=(1+$B244)),((X244/$D244)-X244)/$C244,
(IF(AND((Y$4-$G244)&lt;(7+$B244),(Y$4-$G244)&gt;1),X244,0))))</f>
        <v>11372597.049025411</v>
      </c>
      <c r="Z244" s="233">
        <f>IF(Z$4=$G244+$B244,SUMIFS(INDEX('ABP REC Calc'!$G$75:$AB$138,,MATCH($I244,'ABP REC Calc'!$G$74:$AB$74,0)),'ABP REC Calc'!$C$75:$C$138,'ABP REC Spend'!$E244,'ABP REC Calc'!$B$75:$B$138,'ABP REC Spend'!$F244)*$D244,
IF(AND(Y244&gt;0,(Z$4-$G244)=(1+$B244)),((Y244/$D244)-Y244)/$C244,
(IF(AND((Z$4-$G244)&lt;(7+$B244),(Z$4-$G244)&gt;1),Y244,0))))</f>
        <v>11372597.049025411</v>
      </c>
      <c r="AA244" s="233">
        <f>IF(AA$4=$G244+$B244,SUMIFS(INDEX('ABP REC Calc'!$G$75:$AB$138,,MATCH($I244,'ABP REC Calc'!$G$74:$AB$74,0)),'ABP REC Calc'!$C$75:$C$138,'ABP REC Spend'!$E244,'ABP REC Calc'!$B$75:$B$138,'ABP REC Spend'!$F244)*$D244,
IF(AND(Z244&gt;0,(AA$4-$G244)=(1+$B244)),((Z244/$D244)-Z244)/$C244,
(IF(AND((AA$4-$G244)&lt;(7+$B244),(AA$4-$G244)&gt;1),Z244,0))))</f>
        <v>11372597.049025411</v>
      </c>
      <c r="AB244" s="233">
        <f>IF(AB$4=$G244+$B244,SUMIFS(INDEX('ABP REC Calc'!$G$75:$AB$138,,MATCH($I244,'ABP REC Calc'!$G$74:$AB$74,0)),'ABP REC Calc'!$C$75:$C$138,'ABP REC Spend'!$E244,'ABP REC Calc'!$B$75:$B$138,'ABP REC Spend'!$F244)*$D244,
IF(AND(AA244&gt;0,(AB$4-$G244)=(1+$B244)),((AA244/$D244)-AA244)/$C244,
(IF(AND((AB$4-$G244)&lt;(7+$B244),(AB$4-$G244)&gt;1),AA244,0))))</f>
        <v>11372597.049025411</v>
      </c>
      <c r="AC244" s="233">
        <f>IF(AC$4=$G244+$B244,SUMIFS(INDEX('ABP REC Calc'!$G$75:$AB$138,,MATCH($I244,'ABP REC Calc'!$G$74:$AB$74,0)),'ABP REC Calc'!$C$75:$C$138,'ABP REC Spend'!$E244,'ABP REC Calc'!$B$75:$B$138,'ABP REC Spend'!$F244)*$D244,
IF(AND(AB244&gt;0,(AC$4-$G244)=(1+$B244)),((AB244/$D244)-AB244)/$C244,
(IF(AND((AC$4-$G244)&lt;(7+$B244),(AC$4-$G244)&gt;1),AB244,0))))</f>
        <v>11372597.049025411</v>
      </c>
      <c r="AD244" s="233">
        <f>IF(AD$4=$G244+$B244,SUMIFS(INDEX('ABP REC Calc'!$G$75:$AB$138,,MATCH($I244,'ABP REC Calc'!$G$74:$AB$74,0)),'ABP REC Calc'!$C$75:$C$138,'ABP REC Spend'!$E244,'ABP REC Calc'!$B$75:$B$138,'ABP REC Spend'!$F244)*$D244,
IF(AND(AC244&gt;0,(AD$4-$G244)=(1+$B244)),((AC244/$D244)-AC244)/$C244,
(IF(AND((AD$4-$G244)&lt;(7+$B244),(AD$4-$G244)&gt;1),AC244,0))))</f>
        <v>11372597.049025411</v>
      </c>
      <c r="AE244" s="233">
        <f>IF(AE$4=$G244+$B244,SUMIFS(INDEX('ABP REC Calc'!$G$75:$AB$138,,MATCH($I244,'ABP REC Calc'!$G$74:$AB$74,0)),'ABP REC Calc'!$C$75:$C$138,'ABP REC Spend'!$E244,'ABP REC Calc'!$B$75:$B$138,'ABP REC Spend'!$F244)*$D244,
IF(AND(AD244&gt;0,(AE$4-$G244)=(1+$B244)),((AD244/$D244)-AD244)/$C244,
(IF(AND((AE$4-$G244)&lt;(7+$B244),(AE$4-$G244)&gt;1),AD244,0))))</f>
        <v>0</v>
      </c>
      <c r="AF244" s="233">
        <f>IF(AF$4=$G244+$B244,SUMIFS(INDEX('ABP REC Calc'!$G$75:$AB$138,,MATCH($I244,'ABP REC Calc'!$G$74:$AB$74,0)),'ABP REC Calc'!$C$75:$C$138,'ABP REC Spend'!$E244,'ABP REC Calc'!$B$75:$B$138,'ABP REC Spend'!$F244)*$D244,
IF(AND(AE244&gt;0,(AF$4-$G244)=(1+$B244)),((AE244/$D244)-AE244)/$C244,
(IF(AND((AF$4-$G244)&lt;(7+$B244),(AF$4-$G244)&gt;1),AE244,0))))</f>
        <v>0</v>
      </c>
      <c r="AG244" s="233">
        <f>IF(AG$4=$G244+$B244,SUMIFS(INDEX('ABP REC Calc'!$G$75:$AB$138,,MATCH($I244,'ABP REC Calc'!$G$74:$AB$74,0)),'ABP REC Calc'!$C$75:$C$138,'ABP REC Spend'!$E244,'ABP REC Calc'!$B$75:$B$138,'ABP REC Spend'!$F244)*$D244,
IF(AND(AF244&gt;0,(AG$4-$G244)=(1+$B244)),((AF244/$D244)-AF244)/$C244,
(IF(AND((AG$4-$G244)&lt;(7+$B244),(AG$4-$G244)&gt;1),AF244,0))))</f>
        <v>0</v>
      </c>
      <c r="AH244" s="233">
        <f>IF(AH$4=$G244+$B244,SUMIFS(INDEX('ABP REC Calc'!$G$75:$AB$138,,MATCH($I244,'ABP REC Calc'!$G$74:$AB$74,0)),'ABP REC Calc'!$C$75:$C$138,'ABP REC Spend'!$E244,'ABP REC Calc'!$B$75:$B$138,'ABP REC Spend'!$F244)*$D244,
IF(AND(AG244&gt;0,(AH$4-$G244)=(1+$B244)),((AG244/$D244)-AG244)/$C244,
(IF(AND((AH$4-$G244)&lt;(7+$B244),(AH$4-$G244)&gt;1),AG244,0))))</f>
        <v>0</v>
      </c>
    </row>
    <row r="245" spans="2:34" ht="14.75" customHeight="1" x14ac:dyDescent="0.25">
      <c r="B245" s="332" cm="1">
        <f t="array" ref="B245">INDEX(Inputs_ByYear!$D$78:$D$83, MATCH('ABP REC Spend'!$E245, Inputs_ByYear!$B$78:$B$83,0),)</f>
        <v>1</v>
      </c>
      <c r="C245" s="332" cm="1">
        <f t="array" ref="C245">INDEX(Inputs_ByYear!$D$60:$D$65, MATCH('ABP REC Spend'!$E245,Inputs_ByYear!$B$60:$B$65,0),)</f>
        <v>6</v>
      </c>
      <c r="D245" s="332" cm="1">
        <f t="array" ref="D245">INDEX(Inputs_ByYear!$D$69:$D$74, MATCH('ABP REC Spend'!$E245, Inputs_ByYear!$B$69:$B$74,0),)</f>
        <v>0.15</v>
      </c>
      <c r="E245" s="222" t="s">
        <v>238</v>
      </c>
      <c r="F245" s="219" t="s">
        <v>258</v>
      </c>
      <c r="G245" s="219">
        <f t="shared" si="11"/>
        <v>2038</v>
      </c>
      <c r="H245" s="219"/>
      <c r="I245" s="227" t="s">
        <v>36</v>
      </c>
      <c r="J245" s="234">
        <v>0</v>
      </c>
      <c r="K245" s="233">
        <f>IF(K$4=$G245+$B245,SUMIFS(INDEX('ABP REC Calc'!$G$75:$AB$138,,MATCH($I245,'ABP REC Calc'!$G$74:$AB$74,0)),'ABP REC Calc'!$C$75:$C$138,'ABP REC Spend'!$E245,'ABP REC Calc'!$B$75:$B$138,'ABP REC Spend'!$F245)*$D245,
IF(AND(J245&gt;0,(K$4-$G245)=(1+$B245)),((J245/$D245)-J245)/$C245,
(IF(AND((K$4-$G245)&lt;(7+$B245),(K$4-$G245)&gt;1),J245,0))))</f>
        <v>0</v>
      </c>
      <c r="L245" s="233">
        <f>IF(L$4=$G245+$B245,SUMIFS(INDEX('ABP REC Calc'!$G$75:$AB$138,,MATCH($I245,'ABP REC Calc'!$G$74:$AB$74,0)),'ABP REC Calc'!$C$75:$C$138,'ABP REC Spend'!$E245,'ABP REC Calc'!$B$75:$B$138,'ABP REC Spend'!$F245)*$D245,
IF(AND(K245&gt;0,(L$4-$G245)=(1+$B245)),((K245/$D245)-K245)/$C245,
(IF(AND((L$4-$G245)&lt;(7+$B245),(L$4-$G245)&gt;1),K245,0))))</f>
        <v>0</v>
      </c>
      <c r="M245" s="233">
        <f>IF(M$4=$G245+$B245,SUMIFS(INDEX('ABP REC Calc'!$G$75:$AB$138,,MATCH($I245,'ABP REC Calc'!$G$74:$AB$74,0)),'ABP REC Calc'!$C$75:$C$138,'ABP REC Spend'!$E245,'ABP REC Calc'!$B$75:$B$138,'ABP REC Spend'!$F245)*$D245,
IF(AND(L245&gt;0,(M$4-$G245)=(1+$B245)),((L245/$D245)-L245)/$C245,
(IF(AND((M$4-$G245)&lt;(7+$B245),(M$4-$G245)&gt;1),L245,0))))</f>
        <v>0</v>
      </c>
      <c r="N245" s="233">
        <f>IF(N$4=$G245+$B245,SUMIFS(INDEX('ABP REC Calc'!$G$75:$AB$138,,MATCH($I245,'ABP REC Calc'!$G$74:$AB$74,0)),'ABP REC Calc'!$C$75:$C$138,'ABP REC Spend'!$E245,'ABP REC Calc'!$B$75:$B$138,'ABP REC Spend'!$F245)*$D245,
IF(AND(M245&gt;0,(N$4-$G245)=(1+$B245)),((M245/$D245)-M245)/$C245,
(IF(AND((N$4-$G245)&lt;(7+$B245),(N$4-$G245)&gt;1),M245,0))))</f>
        <v>0</v>
      </c>
      <c r="O245" s="233">
        <f>IF(O$4=$G245+$B245,SUMIFS(INDEX('ABP REC Calc'!$G$75:$AB$138,,MATCH($I245,'ABP REC Calc'!$G$74:$AB$74,0)),'ABP REC Calc'!$C$75:$C$138,'ABP REC Spend'!$E245,'ABP REC Calc'!$B$75:$B$138,'ABP REC Spend'!$F245)*$D245,
IF(AND(N245&gt;0,(O$4-$G245)=(1+$B245)),((N245/$D245)-N245)/$C245,
(IF(AND((O$4-$G245)&lt;(7+$B245),(O$4-$G245)&gt;1),N245,0))))</f>
        <v>0</v>
      </c>
      <c r="P245" s="233">
        <f>IF(P$4=$G245+$B245,SUMIFS(INDEX('ABP REC Calc'!$G$75:$AB$138,,MATCH($I245,'ABP REC Calc'!$G$74:$AB$74,0)),'ABP REC Calc'!$C$75:$C$138,'ABP REC Spend'!$E245,'ABP REC Calc'!$B$75:$B$138,'ABP REC Spend'!$F245)*$D245,
IF(AND(O245&gt;0,(P$4-$G245)=(1+$B245)),((O245/$D245)-O245)/$C245,
(IF(AND((P$4-$G245)&lt;(7+$B245),(P$4-$G245)&gt;1),O245,0))))</f>
        <v>0</v>
      </c>
      <c r="Q245" s="233">
        <f>IF(Q$4=$G245+$B245,SUMIFS(INDEX('ABP REC Calc'!$G$75:$AB$138,,MATCH($I245,'ABP REC Calc'!$G$74:$AB$74,0)),'ABP REC Calc'!$C$75:$C$138,'ABP REC Spend'!$E245,'ABP REC Calc'!$B$75:$B$138,'ABP REC Spend'!$F245)*$D245,
IF(AND(P245&gt;0,(Q$4-$G245)=(1+$B245)),((P245/$D245)-P245)/$C245,
(IF(AND((Q$4-$G245)&lt;(7+$B245),(Q$4-$G245)&gt;1),P245,0))))</f>
        <v>0</v>
      </c>
      <c r="R245" s="233">
        <f>IF(R$4=$G245+$B245,SUMIFS(INDEX('ABP REC Calc'!$G$75:$AB$138,,MATCH($I245,'ABP REC Calc'!$G$74:$AB$74,0)),'ABP REC Calc'!$C$75:$C$138,'ABP REC Spend'!$E245,'ABP REC Calc'!$B$75:$B$138,'ABP REC Spend'!$F245)*$D245,
IF(AND(Q245&gt;0,(R$4-$G245)=(1+$B245)),((Q245/$D245)-Q245)/$C245,
(IF(AND((R$4-$G245)&lt;(7+$B245),(R$4-$G245)&gt;1),Q245,0))))</f>
        <v>0</v>
      </c>
      <c r="S245" s="233">
        <f>IF(S$4=$G245+$B245,SUMIFS(INDEX('ABP REC Calc'!$G$75:$AB$138,,MATCH($I245,'ABP REC Calc'!$G$74:$AB$74,0)),'ABP REC Calc'!$C$75:$C$138,'ABP REC Spend'!$E245,'ABP REC Calc'!$B$75:$B$138,'ABP REC Spend'!$F245)*$D245,
IF(AND(R245&gt;0,(S$4-$G245)=(1+$B245)),((R245/$D245)-R245)/$C245,
(IF(AND((S$4-$G245)&lt;(7+$B245),(S$4-$G245)&gt;1),R245,0))))</f>
        <v>0</v>
      </c>
      <c r="T245" s="233">
        <f>IF(T$4=$G245+$B245,SUMIFS(INDEX('ABP REC Calc'!$G$75:$AB$138,,MATCH($I245,'ABP REC Calc'!$G$74:$AB$74,0)),'ABP REC Calc'!$C$75:$C$138,'ABP REC Spend'!$E245,'ABP REC Calc'!$B$75:$B$138,'ABP REC Spend'!$F245)*$D245,
IF(AND(S245&gt;0,(T$4-$G245)=(1+$B245)),((S245/$D245)-S245)/$C245,
(IF(AND((T$4-$G245)&lt;(7+$B245),(T$4-$G245)&gt;1),S245,0))))</f>
        <v>0</v>
      </c>
      <c r="U245" s="233">
        <f>IF(U$4=$G245+$B245,SUMIFS(INDEX('ABP REC Calc'!$G$75:$AB$138,,MATCH($I245,'ABP REC Calc'!$G$74:$AB$74,0)),'ABP REC Calc'!$C$75:$C$138,'ABP REC Spend'!$E245,'ABP REC Calc'!$B$75:$B$138,'ABP REC Spend'!$F245)*$D245,
IF(AND(T245&gt;0,(U$4-$G245)=(1+$B245)),((T245/$D245)-T245)/$C245,
(IF(AND((U$4-$G245)&lt;(7+$B245),(U$4-$G245)&gt;1),T245,0))))</f>
        <v>0</v>
      </c>
      <c r="V245" s="233">
        <f>IF(V$4=$G245+$B245,SUMIFS(INDEX('ABP REC Calc'!$G$75:$AB$138,,MATCH($I245,'ABP REC Calc'!$G$74:$AB$74,0)),'ABP REC Calc'!$C$75:$C$138,'ABP REC Spend'!$E245,'ABP REC Calc'!$B$75:$B$138,'ABP REC Spend'!$F245)*$D245,
IF(AND(U245&gt;0,(V$4-$G245)=(1+$B245)),((U245/$D245)-U245)/$C245,
(IF(AND((V$4-$G245)&lt;(7+$B245),(V$4-$G245)&gt;1),U245,0))))</f>
        <v>0</v>
      </c>
      <c r="W245" s="233">
        <f>IF(W$4=$G245+$B245,SUMIFS(INDEX('ABP REC Calc'!$G$75:$AB$138,,MATCH($I245,'ABP REC Calc'!$G$74:$AB$74,0)),'ABP REC Calc'!$C$75:$C$138,'ABP REC Spend'!$E245,'ABP REC Calc'!$B$75:$B$138,'ABP REC Spend'!$F245)*$D245,
IF(AND(V245&gt;0,(W$4-$G245)=(1+$B245)),((V245/$D245)-V245)/$C245,
(IF(AND((W$4-$G245)&lt;(7+$B245),(W$4-$G245)&gt;1),V245,0))))</f>
        <v>0</v>
      </c>
      <c r="X245" s="233">
        <f>IF(X$4=$G245+$B245,SUMIFS(INDEX('ABP REC Calc'!$G$75:$AB$138,,MATCH($I245,'ABP REC Calc'!$G$74:$AB$74,0)),'ABP REC Calc'!$C$75:$C$138,'ABP REC Spend'!$E245,'ABP REC Calc'!$B$75:$B$138,'ABP REC Spend'!$F245)*$D245,
IF(AND(W245&gt;0,(X$4-$G245)=(1+$B245)),((W245/$D245)-W245)/$C245,
(IF(AND((X$4-$G245)&lt;(7+$B245),(X$4-$G245)&gt;1),W245,0))))</f>
        <v>0</v>
      </c>
      <c r="Y245" s="233">
        <f>IF(Y$4=$G245+$B245,SUMIFS(INDEX('ABP REC Calc'!$G$75:$AB$138,,MATCH($I245,'ABP REC Calc'!$G$74:$AB$74,0)),'ABP REC Calc'!$C$75:$C$138,'ABP REC Spend'!$E245,'ABP REC Calc'!$B$75:$B$138,'ABP REC Spend'!$F245)*$D245,
IF(AND(X245&gt;0,(Y$4-$G245)=(1+$B245)),((X245/$D245)-X245)/$C245,
(IF(AND((Y$4-$G245)&lt;(7+$B245),(Y$4-$G245)&gt;1),X245,0))))</f>
        <v>11921157.612566639</v>
      </c>
      <c r="Z245" s="233">
        <f>IF(Z$4=$G245+$B245,SUMIFS(INDEX('ABP REC Calc'!$G$75:$AB$138,,MATCH($I245,'ABP REC Calc'!$G$74:$AB$74,0)),'ABP REC Calc'!$C$75:$C$138,'ABP REC Spend'!$E245,'ABP REC Calc'!$B$75:$B$138,'ABP REC Spend'!$F245)*$D245,
IF(AND(Y245&gt;0,(Z$4-$G245)=(1+$B245)),((Y245/$D245)-Y245)/$C245,
(IF(AND((Z$4-$G245)&lt;(7+$B245),(Z$4-$G245)&gt;1),Y245,0))))</f>
        <v>11258871.07853516</v>
      </c>
      <c r="AA245" s="233">
        <f>IF(AA$4=$G245+$B245,SUMIFS(INDEX('ABP REC Calc'!$G$75:$AB$138,,MATCH($I245,'ABP REC Calc'!$G$74:$AB$74,0)),'ABP REC Calc'!$C$75:$C$138,'ABP REC Spend'!$E245,'ABP REC Calc'!$B$75:$B$138,'ABP REC Spend'!$F245)*$D245,
IF(AND(Z245&gt;0,(AA$4-$G245)=(1+$B245)),((Z245/$D245)-Z245)/$C245,
(IF(AND((AA$4-$G245)&lt;(7+$B245),(AA$4-$G245)&gt;1),Z245,0))))</f>
        <v>11258871.07853516</v>
      </c>
      <c r="AB245" s="233">
        <f>IF(AB$4=$G245+$B245,SUMIFS(INDEX('ABP REC Calc'!$G$75:$AB$138,,MATCH($I245,'ABP REC Calc'!$G$74:$AB$74,0)),'ABP REC Calc'!$C$75:$C$138,'ABP REC Spend'!$E245,'ABP REC Calc'!$B$75:$B$138,'ABP REC Spend'!$F245)*$D245,
IF(AND(AA245&gt;0,(AB$4-$G245)=(1+$B245)),((AA245/$D245)-AA245)/$C245,
(IF(AND((AB$4-$G245)&lt;(7+$B245),(AB$4-$G245)&gt;1),AA245,0))))</f>
        <v>11258871.07853516</v>
      </c>
      <c r="AC245" s="233">
        <f>IF(AC$4=$G245+$B245,SUMIFS(INDEX('ABP REC Calc'!$G$75:$AB$138,,MATCH($I245,'ABP REC Calc'!$G$74:$AB$74,0)),'ABP REC Calc'!$C$75:$C$138,'ABP REC Spend'!$E245,'ABP REC Calc'!$B$75:$B$138,'ABP REC Spend'!$F245)*$D245,
IF(AND(AB245&gt;0,(AC$4-$G245)=(1+$B245)),((AB245/$D245)-AB245)/$C245,
(IF(AND((AC$4-$G245)&lt;(7+$B245),(AC$4-$G245)&gt;1),AB245,0))))</f>
        <v>11258871.07853516</v>
      </c>
      <c r="AD245" s="233">
        <f>IF(AD$4=$G245+$B245,SUMIFS(INDEX('ABP REC Calc'!$G$75:$AB$138,,MATCH($I245,'ABP REC Calc'!$G$74:$AB$74,0)),'ABP REC Calc'!$C$75:$C$138,'ABP REC Spend'!$E245,'ABP REC Calc'!$B$75:$B$138,'ABP REC Spend'!$F245)*$D245,
IF(AND(AC245&gt;0,(AD$4-$G245)=(1+$B245)),((AC245/$D245)-AC245)/$C245,
(IF(AND((AD$4-$G245)&lt;(7+$B245),(AD$4-$G245)&gt;1),AC245,0))))</f>
        <v>11258871.07853516</v>
      </c>
      <c r="AE245" s="233">
        <f>IF(AE$4=$G245+$B245,SUMIFS(INDEX('ABP REC Calc'!$G$75:$AB$138,,MATCH($I245,'ABP REC Calc'!$G$74:$AB$74,0)),'ABP REC Calc'!$C$75:$C$138,'ABP REC Spend'!$E245,'ABP REC Calc'!$B$75:$B$138,'ABP REC Spend'!$F245)*$D245,
IF(AND(AD245&gt;0,(AE$4-$G245)=(1+$B245)),((AD245/$D245)-AD245)/$C245,
(IF(AND((AE$4-$G245)&lt;(7+$B245),(AE$4-$G245)&gt;1),AD245,0))))</f>
        <v>11258871.07853516</v>
      </c>
      <c r="AF245" s="233">
        <f>IF(AF$4=$G245+$B245,SUMIFS(INDEX('ABP REC Calc'!$G$75:$AB$138,,MATCH($I245,'ABP REC Calc'!$G$74:$AB$74,0)),'ABP REC Calc'!$C$75:$C$138,'ABP REC Spend'!$E245,'ABP REC Calc'!$B$75:$B$138,'ABP REC Spend'!$F245)*$D245,
IF(AND(AE245&gt;0,(AF$4-$G245)=(1+$B245)),((AE245/$D245)-AE245)/$C245,
(IF(AND((AF$4-$G245)&lt;(7+$B245),(AF$4-$G245)&gt;1),AE245,0))))</f>
        <v>0</v>
      </c>
      <c r="AG245" s="233">
        <f>IF(AG$4=$G245+$B245,SUMIFS(INDEX('ABP REC Calc'!$G$75:$AB$138,,MATCH($I245,'ABP REC Calc'!$G$74:$AB$74,0)),'ABP REC Calc'!$C$75:$C$138,'ABP REC Spend'!$E245,'ABP REC Calc'!$B$75:$B$138,'ABP REC Spend'!$F245)*$D245,
IF(AND(AF245&gt;0,(AG$4-$G245)=(1+$B245)),((AF245/$D245)-AF245)/$C245,
(IF(AND((AG$4-$G245)&lt;(7+$B245),(AG$4-$G245)&gt;1),AF245,0))))</f>
        <v>0</v>
      </c>
      <c r="AH245" s="233">
        <f>IF(AH$4=$G245+$B245,SUMIFS(INDEX('ABP REC Calc'!$G$75:$AB$138,,MATCH($I245,'ABP REC Calc'!$G$74:$AB$74,0)),'ABP REC Calc'!$C$75:$C$138,'ABP REC Spend'!$E245,'ABP REC Calc'!$B$75:$B$138,'ABP REC Spend'!$F245)*$D245,
IF(AND(AG245&gt;0,(AH$4-$G245)=(1+$B245)),((AG245/$D245)-AG245)/$C245,
(IF(AND((AH$4-$G245)&lt;(7+$B245),(AH$4-$G245)&gt;1),AG245,0))))</f>
        <v>0</v>
      </c>
    </row>
    <row r="246" spans="2:34" ht="14.75" customHeight="1" x14ac:dyDescent="0.25">
      <c r="B246" s="332" cm="1">
        <f t="array" ref="B246">INDEX(Inputs_ByYear!$D$78:$D$83, MATCH('ABP REC Spend'!$E246, Inputs_ByYear!$B$78:$B$83,0),)</f>
        <v>1</v>
      </c>
      <c r="C246" s="332" cm="1">
        <f t="array" ref="C246">INDEX(Inputs_ByYear!$D$60:$D$65, MATCH('ABP REC Spend'!$E246,Inputs_ByYear!$B$60:$B$65,0),)</f>
        <v>6</v>
      </c>
      <c r="D246" s="332" cm="1">
        <f t="array" ref="D246">INDEX(Inputs_ByYear!$D$69:$D$74, MATCH('ABP REC Spend'!$E246, Inputs_ByYear!$B$69:$B$74,0),)</f>
        <v>0.15</v>
      </c>
      <c r="E246" s="222" t="s">
        <v>238</v>
      </c>
      <c r="F246" s="219" t="s">
        <v>258</v>
      </c>
      <c r="G246" s="219">
        <f t="shared" si="11"/>
        <v>2039</v>
      </c>
      <c r="H246" s="219"/>
      <c r="I246" s="227" t="s">
        <v>37</v>
      </c>
      <c r="J246" s="234">
        <v>0</v>
      </c>
      <c r="K246" s="233">
        <f>IF(K$4=$G246+$B246,SUMIFS(INDEX('ABP REC Calc'!$G$75:$AB$138,,MATCH($I246,'ABP REC Calc'!$G$74:$AB$74,0)),'ABP REC Calc'!$C$75:$C$138,'ABP REC Spend'!$E246,'ABP REC Calc'!$B$75:$B$138,'ABP REC Spend'!$F246)*$D246,
IF(AND(J246&gt;0,(K$4-$G246)=(1+$B246)),((J246/$D246)-J246)/$C246,
(IF(AND((K$4-$G246)&lt;(7+$B246),(K$4-$G246)&gt;1),J246,0))))</f>
        <v>0</v>
      </c>
      <c r="L246" s="233">
        <f>IF(L$4=$G246+$B246,SUMIFS(INDEX('ABP REC Calc'!$G$75:$AB$138,,MATCH($I246,'ABP REC Calc'!$G$74:$AB$74,0)),'ABP REC Calc'!$C$75:$C$138,'ABP REC Spend'!$E246,'ABP REC Calc'!$B$75:$B$138,'ABP REC Spend'!$F246)*$D246,
IF(AND(K246&gt;0,(L$4-$G246)=(1+$B246)),((K246/$D246)-K246)/$C246,
(IF(AND((L$4-$G246)&lt;(7+$B246),(L$4-$G246)&gt;1),K246,0))))</f>
        <v>0</v>
      </c>
      <c r="M246" s="233">
        <f>IF(M$4=$G246+$B246,SUMIFS(INDEX('ABP REC Calc'!$G$75:$AB$138,,MATCH($I246,'ABP REC Calc'!$G$74:$AB$74,0)),'ABP REC Calc'!$C$75:$C$138,'ABP REC Spend'!$E246,'ABP REC Calc'!$B$75:$B$138,'ABP REC Spend'!$F246)*$D246,
IF(AND(L246&gt;0,(M$4-$G246)=(1+$B246)),((L246/$D246)-L246)/$C246,
(IF(AND((M$4-$G246)&lt;(7+$B246),(M$4-$G246)&gt;1),L246,0))))</f>
        <v>0</v>
      </c>
      <c r="N246" s="233">
        <f>IF(N$4=$G246+$B246,SUMIFS(INDEX('ABP REC Calc'!$G$75:$AB$138,,MATCH($I246,'ABP REC Calc'!$G$74:$AB$74,0)),'ABP REC Calc'!$C$75:$C$138,'ABP REC Spend'!$E246,'ABP REC Calc'!$B$75:$B$138,'ABP REC Spend'!$F246)*$D246,
IF(AND(M246&gt;0,(N$4-$G246)=(1+$B246)),((M246/$D246)-M246)/$C246,
(IF(AND((N$4-$G246)&lt;(7+$B246),(N$4-$G246)&gt;1),M246,0))))</f>
        <v>0</v>
      </c>
      <c r="O246" s="233">
        <f>IF(O$4=$G246+$B246,SUMIFS(INDEX('ABP REC Calc'!$G$75:$AB$138,,MATCH($I246,'ABP REC Calc'!$G$74:$AB$74,0)),'ABP REC Calc'!$C$75:$C$138,'ABP REC Spend'!$E246,'ABP REC Calc'!$B$75:$B$138,'ABP REC Spend'!$F246)*$D246,
IF(AND(N246&gt;0,(O$4-$G246)=(1+$B246)),((N246/$D246)-N246)/$C246,
(IF(AND((O$4-$G246)&lt;(7+$B246),(O$4-$G246)&gt;1),N246,0))))</f>
        <v>0</v>
      </c>
      <c r="P246" s="233">
        <f>IF(P$4=$G246+$B246,SUMIFS(INDEX('ABP REC Calc'!$G$75:$AB$138,,MATCH($I246,'ABP REC Calc'!$G$74:$AB$74,0)),'ABP REC Calc'!$C$75:$C$138,'ABP REC Spend'!$E246,'ABP REC Calc'!$B$75:$B$138,'ABP REC Spend'!$F246)*$D246,
IF(AND(O246&gt;0,(P$4-$G246)=(1+$B246)),((O246/$D246)-O246)/$C246,
(IF(AND((P$4-$G246)&lt;(7+$B246),(P$4-$G246)&gt;1),O246,0))))</f>
        <v>0</v>
      </c>
      <c r="Q246" s="233">
        <f>IF(Q$4=$G246+$B246,SUMIFS(INDEX('ABP REC Calc'!$G$75:$AB$138,,MATCH($I246,'ABP REC Calc'!$G$74:$AB$74,0)),'ABP REC Calc'!$C$75:$C$138,'ABP REC Spend'!$E246,'ABP REC Calc'!$B$75:$B$138,'ABP REC Spend'!$F246)*$D246,
IF(AND(P246&gt;0,(Q$4-$G246)=(1+$B246)),((P246/$D246)-P246)/$C246,
(IF(AND((Q$4-$G246)&lt;(7+$B246),(Q$4-$G246)&gt;1),P246,0))))</f>
        <v>0</v>
      </c>
      <c r="R246" s="233">
        <f>IF(R$4=$G246+$B246,SUMIFS(INDEX('ABP REC Calc'!$G$75:$AB$138,,MATCH($I246,'ABP REC Calc'!$G$74:$AB$74,0)),'ABP REC Calc'!$C$75:$C$138,'ABP REC Spend'!$E246,'ABP REC Calc'!$B$75:$B$138,'ABP REC Spend'!$F246)*$D246,
IF(AND(Q246&gt;0,(R$4-$G246)=(1+$B246)),((Q246/$D246)-Q246)/$C246,
(IF(AND((R$4-$G246)&lt;(7+$B246),(R$4-$G246)&gt;1),Q246,0))))</f>
        <v>0</v>
      </c>
      <c r="S246" s="233">
        <f>IF(S$4=$G246+$B246,SUMIFS(INDEX('ABP REC Calc'!$G$75:$AB$138,,MATCH($I246,'ABP REC Calc'!$G$74:$AB$74,0)),'ABP REC Calc'!$C$75:$C$138,'ABP REC Spend'!$E246,'ABP REC Calc'!$B$75:$B$138,'ABP REC Spend'!$F246)*$D246,
IF(AND(R246&gt;0,(S$4-$G246)=(1+$B246)),((R246/$D246)-R246)/$C246,
(IF(AND((S$4-$G246)&lt;(7+$B246),(S$4-$G246)&gt;1),R246,0))))</f>
        <v>0</v>
      </c>
      <c r="T246" s="233">
        <f>IF(T$4=$G246+$B246,SUMIFS(INDEX('ABP REC Calc'!$G$75:$AB$138,,MATCH($I246,'ABP REC Calc'!$G$74:$AB$74,0)),'ABP REC Calc'!$C$75:$C$138,'ABP REC Spend'!$E246,'ABP REC Calc'!$B$75:$B$138,'ABP REC Spend'!$F246)*$D246,
IF(AND(S246&gt;0,(T$4-$G246)=(1+$B246)),((S246/$D246)-S246)/$C246,
(IF(AND((T$4-$G246)&lt;(7+$B246),(T$4-$G246)&gt;1),S246,0))))</f>
        <v>0</v>
      </c>
      <c r="U246" s="233">
        <f>IF(U$4=$G246+$B246,SUMIFS(INDEX('ABP REC Calc'!$G$75:$AB$138,,MATCH($I246,'ABP REC Calc'!$G$74:$AB$74,0)),'ABP REC Calc'!$C$75:$C$138,'ABP REC Spend'!$E246,'ABP REC Calc'!$B$75:$B$138,'ABP REC Spend'!$F246)*$D246,
IF(AND(T246&gt;0,(U$4-$G246)=(1+$B246)),((T246/$D246)-T246)/$C246,
(IF(AND((U$4-$G246)&lt;(7+$B246),(U$4-$G246)&gt;1),T246,0))))</f>
        <v>0</v>
      </c>
      <c r="V246" s="233">
        <f>IF(V$4=$G246+$B246,SUMIFS(INDEX('ABP REC Calc'!$G$75:$AB$138,,MATCH($I246,'ABP REC Calc'!$G$74:$AB$74,0)),'ABP REC Calc'!$C$75:$C$138,'ABP REC Spend'!$E246,'ABP REC Calc'!$B$75:$B$138,'ABP REC Spend'!$F246)*$D246,
IF(AND(U246&gt;0,(V$4-$G246)=(1+$B246)),((U246/$D246)-U246)/$C246,
(IF(AND((V$4-$G246)&lt;(7+$B246),(V$4-$G246)&gt;1),U246,0))))</f>
        <v>0</v>
      </c>
      <c r="W246" s="233">
        <f>IF(W$4=$G246+$B246,SUMIFS(INDEX('ABP REC Calc'!$G$75:$AB$138,,MATCH($I246,'ABP REC Calc'!$G$74:$AB$74,0)),'ABP REC Calc'!$C$75:$C$138,'ABP REC Spend'!$E246,'ABP REC Calc'!$B$75:$B$138,'ABP REC Spend'!$F246)*$D246,
IF(AND(V246&gt;0,(W$4-$G246)=(1+$B246)),((V246/$D246)-V246)/$C246,
(IF(AND((W$4-$G246)&lt;(7+$B246),(W$4-$G246)&gt;1),V246,0))))</f>
        <v>0</v>
      </c>
      <c r="X246" s="233">
        <f>IF(X$4=$G246+$B246,SUMIFS(INDEX('ABP REC Calc'!$G$75:$AB$138,,MATCH($I246,'ABP REC Calc'!$G$74:$AB$74,0)),'ABP REC Calc'!$C$75:$C$138,'ABP REC Spend'!$E246,'ABP REC Calc'!$B$75:$B$138,'ABP REC Spend'!$F246)*$D246,
IF(AND(W246&gt;0,(X$4-$G246)=(1+$B246)),((W246/$D246)-W246)/$C246,
(IF(AND((X$4-$G246)&lt;(7+$B246),(X$4-$G246)&gt;1),W246,0))))</f>
        <v>0</v>
      </c>
      <c r="Y246" s="233">
        <f>IF(Y$4=$G246+$B246,SUMIFS(INDEX('ABP REC Calc'!$G$75:$AB$138,,MATCH($I246,'ABP REC Calc'!$G$74:$AB$74,0)),'ABP REC Calc'!$C$75:$C$138,'ABP REC Spend'!$E246,'ABP REC Calc'!$B$75:$B$138,'ABP REC Spend'!$F246)*$D246,
IF(AND(X246&gt;0,(Y$4-$G246)=(1+$B246)),((X246/$D246)-X246)/$C246,
(IF(AND((Y$4-$G246)&lt;(7+$B246),(Y$4-$G246)&gt;1),X246,0))))</f>
        <v>0</v>
      </c>
      <c r="Z246" s="233">
        <f>IF(Z$4=$G246+$B246,SUMIFS(INDEX('ABP REC Calc'!$G$75:$AB$138,,MATCH($I246,'ABP REC Calc'!$G$74:$AB$74,0)),'ABP REC Calc'!$C$75:$C$138,'ABP REC Spend'!$E246,'ABP REC Calc'!$B$75:$B$138,'ABP REC Spend'!$F246)*$D246,
IF(AND(Y246&gt;0,(Z$4-$G246)=(1+$B246)),((Y246/$D246)-Y246)/$C246,
(IF(AND((Z$4-$G246)&lt;(7+$B246),(Z$4-$G246)&gt;1),Y246,0))))</f>
        <v>11801946.036440974</v>
      </c>
      <c r="AA246" s="233">
        <f>IF(AA$4=$G246+$B246,SUMIFS(INDEX('ABP REC Calc'!$G$75:$AB$138,,MATCH($I246,'ABP REC Calc'!$G$74:$AB$74,0)),'ABP REC Calc'!$C$75:$C$138,'ABP REC Spend'!$E246,'ABP REC Calc'!$B$75:$B$138,'ABP REC Spend'!$F246)*$D246,
IF(AND(Z246&gt;0,(AA$4-$G246)=(1+$B246)),((Z246/$D246)-Z246)/$C246,
(IF(AND((AA$4-$G246)&lt;(7+$B246),(AA$4-$G246)&gt;1),Z246,0))))</f>
        <v>11146282.367749808</v>
      </c>
      <c r="AB246" s="233">
        <f>IF(AB$4=$G246+$B246,SUMIFS(INDEX('ABP REC Calc'!$G$75:$AB$138,,MATCH($I246,'ABP REC Calc'!$G$74:$AB$74,0)),'ABP REC Calc'!$C$75:$C$138,'ABP REC Spend'!$E246,'ABP REC Calc'!$B$75:$B$138,'ABP REC Spend'!$F246)*$D246,
IF(AND(AA246&gt;0,(AB$4-$G246)=(1+$B246)),((AA246/$D246)-AA246)/$C246,
(IF(AND((AB$4-$G246)&lt;(7+$B246),(AB$4-$G246)&gt;1),AA246,0))))</f>
        <v>11146282.367749808</v>
      </c>
      <c r="AC246" s="233">
        <f>IF(AC$4=$G246+$B246,SUMIFS(INDEX('ABP REC Calc'!$G$75:$AB$138,,MATCH($I246,'ABP REC Calc'!$G$74:$AB$74,0)),'ABP REC Calc'!$C$75:$C$138,'ABP REC Spend'!$E246,'ABP REC Calc'!$B$75:$B$138,'ABP REC Spend'!$F246)*$D246,
IF(AND(AB246&gt;0,(AC$4-$G246)=(1+$B246)),((AB246/$D246)-AB246)/$C246,
(IF(AND((AC$4-$G246)&lt;(7+$B246),(AC$4-$G246)&gt;1),AB246,0))))</f>
        <v>11146282.367749808</v>
      </c>
      <c r="AD246" s="233">
        <f>IF(AD$4=$G246+$B246,SUMIFS(INDEX('ABP REC Calc'!$G$75:$AB$138,,MATCH($I246,'ABP REC Calc'!$G$74:$AB$74,0)),'ABP REC Calc'!$C$75:$C$138,'ABP REC Spend'!$E246,'ABP REC Calc'!$B$75:$B$138,'ABP REC Spend'!$F246)*$D246,
IF(AND(AC246&gt;0,(AD$4-$G246)=(1+$B246)),((AC246/$D246)-AC246)/$C246,
(IF(AND((AD$4-$G246)&lt;(7+$B246),(AD$4-$G246)&gt;1),AC246,0))))</f>
        <v>11146282.367749808</v>
      </c>
      <c r="AE246" s="233">
        <f>IF(AE$4=$G246+$B246,SUMIFS(INDEX('ABP REC Calc'!$G$75:$AB$138,,MATCH($I246,'ABP REC Calc'!$G$74:$AB$74,0)),'ABP REC Calc'!$C$75:$C$138,'ABP REC Spend'!$E246,'ABP REC Calc'!$B$75:$B$138,'ABP REC Spend'!$F246)*$D246,
IF(AND(AD246&gt;0,(AE$4-$G246)=(1+$B246)),((AD246/$D246)-AD246)/$C246,
(IF(AND((AE$4-$G246)&lt;(7+$B246),(AE$4-$G246)&gt;1),AD246,0))))</f>
        <v>11146282.367749808</v>
      </c>
      <c r="AF246" s="233">
        <f>IF(AF$4=$G246+$B246,SUMIFS(INDEX('ABP REC Calc'!$G$75:$AB$138,,MATCH($I246,'ABP REC Calc'!$G$74:$AB$74,0)),'ABP REC Calc'!$C$75:$C$138,'ABP REC Spend'!$E246,'ABP REC Calc'!$B$75:$B$138,'ABP REC Spend'!$F246)*$D246,
IF(AND(AE246&gt;0,(AF$4-$G246)=(1+$B246)),((AE246/$D246)-AE246)/$C246,
(IF(AND((AF$4-$G246)&lt;(7+$B246),(AF$4-$G246)&gt;1),AE246,0))))</f>
        <v>11146282.367749808</v>
      </c>
      <c r="AG246" s="233">
        <f>IF(AG$4=$G246+$B246,SUMIFS(INDEX('ABP REC Calc'!$G$75:$AB$138,,MATCH($I246,'ABP REC Calc'!$G$74:$AB$74,0)),'ABP REC Calc'!$C$75:$C$138,'ABP REC Spend'!$E246,'ABP REC Calc'!$B$75:$B$138,'ABP REC Spend'!$F246)*$D246,
IF(AND(AF246&gt;0,(AG$4-$G246)=(1+$B246)),((AF246/$D246)-AF246)/$C246,
(IF(AND((AG$4-$G246)&lt;(7+$B246),(AG$4-$G246)&gt;1),AF246,0))))</f>
        <v>0</v>
      </c>
      <c r="AH246" s="233">
        <f>IF(AH$4=$G246+$B246,SUMIFS(INDEX('ABP REC Calc'!$G$75:$AB$138,,MATCH($I246,'ABP REC Calc'!$G$74:$AB$74,0)),'ABP REC Calc'!$C$75:$C$138,'ABP REC Spend'!$E246,'ABP REC Calc'!$B$75:$B$138,'ABP REC Spend'!$F246)*$D246,
IF(AND(AG246&gt;0,(AH$4-$G246)=(1+$B246)),((AG246/$D246)-AG246)/$C246,
(IF(AND((AH$4-$G246)&lt;(7+$B246),(AH$4-$G246)&gt;1),AG246,0))))</f>
        <v>0</v>
      </c>
    </row>
    <row r="247" spans="2:34" ht="14.75" customHeight="1" x14ac:dyDescent="0.25">
      <c r="B247" s="332" cm="1">
        <f t="array" ref="B247">INDEX(Inputs_ByYear!$D$78:$D$83, MATCH('ABP REC Spend'!$E247, Inputs_ByYear!$B$78:$B$83,0),)</f>
        <v>1</v>
      </c>
      <c r="C247" s="332" cm="1">
        <f t="array" ref="C247">INDEX(Inputs_ByYear!$D$60:$D$65, MATCH('ABP REC Spend'!$E247,Inputs_ByYear!$B$60:$B$65,0),)</f>
        <v>6</v>
      </c>
      <c r="D247" s="332" cm="1">
        <f t="array" ref="D247">INDEX(Inputs_ByYear!$D$69:$D$74, MATCH('ABP REC Spend'!$E247, Inputs_ByYear!$B$69:$B$74,0),)</f>
        <v>0.15</v>
      </c>
      <c r="E247" s="222" t="s">
        <v>238</v>
      </c>
      <c r="F247" s="219" t="s">
        <v>258</v>
      </c>
      <c r="G247" s="219">
        <f t="shared" si="11"/>
        <v>2040</v>
      </c>
      <c r="H247" s="219"/>
      <c r="I247" s="227" t="s">
        <v>38</v>
      </c>
      <c r="J247" s="234">
        <v>0</v>
      </c>
      <c r="K247" s="233">
        <f>IF(K$4=$G247+$B247,SUMIFS(INDEX('ABP REC Calc'!$G$75:$AB$138,,MATCH($I247,'ABP REC Calc'!$G$74:$AB$74,0)),'ABP REC Calc'!$C$75:$C$138,'ABP REC Spend'!$E247,'ABP REC Calc'!$B$75:$B$138,'ABP REC Spend'!$F247)*$D247,
IF(AND(J247&gt;0,(K$4-$G247)=(1+$B247)),((J247/$D247)-J247)/$C247,
(IF(AND((K$4-$G247)&lt;(7+$B247),(K$4-$G247)&gt;1),J247,0))))</f>
        <v>0</v>
      </c>
      <c r="L247" s="233">
        <f>IF(L$4=$G247+$B247,SUMIFS(INDEX('ABP REC Calc'!$G$75:$AB$138,,MATCH($I247,'ABP REC Calc'!$G$74:$AB$74,0)),'ABP REC Calc'!$C$75:$C$138,'ABP REC Spend'!$E247,'ABP REC Calc'!$B$75:$B$138,'ABP REC Spend'!$F247)*$D247,
IF(AND(K247&gt;0,(L$4-$G247)=(1+$B247)),((K247/$D247)-K247)/$C247,
(IF(AND((L$4-$G247)&lt;(7+$B247),(L$4-$G247)&gt;1),K247,0))))</f>
        <v>0</v>
      </c>
      <c r="M247" s="233">
        <f>IF(M$4=$G247+$B247,SUMIFS(INDEX('ABP REC Calc'!$G$75:$AB$138,,MATCH($I247,'ABP REC Calc'!$G$74:$AB$74,0)),'ABP REC Calc'!$C$75:$C$138,'ABP REC Spend'!$E247,'ABP REC Calc'!$B$75:$B$138,'ABP REC Spend'!$F247)*$D247,
IF(AND(L247&gt;0,(M$4-$G247)=(1+$B247)),((L247/$D247)-L247)/$C247,
(IF(AND((M$4-$G247)&lt;(7+$B247),(M$4-$G247)&gt;1),L247,0))))</f>
        <v>0</v>
      </c>
      <c r="N247" s="233">
        <f>IF(N$4=$G247+$B247,SUMIFS(INDEX('ABP REC Calc'!$G$75:$AB$138,,MATCH($I247,'ABP REC Calc'!$G$74:$AB$74,0)),'ABP REC Calc'!$C$75:$C$138,'ABP REC Spend'!$E247,'ABP REC Calc'!$B$75:$B$138,'ABP REC Spend'!$F247)*$D247,
IF(AND(M247&gt;0,(N$4-$G247)=(1+$B247)),((M247/$D247)-M247)/$C247,
(IF(AND((N$4-$G247)&lt;(7+$B247),(N$4-$G247)&gt;1),M247,0))))</f>
        <v>0</v>
      </c>
      <c r="O247" s="233">
        <f>IF(O$4=$G247+$B247,SUMIFS(INDEX('ABP REC Calc'!$G$75:$AB$138,,MATCH($I247,'ABP REC Calc'!$G$74:$AB$74,0)),'ABP REC Calc'!$C$75:$C$138,'ABP REC Spend'!$E247,'ABP REC Calc'!$B$75:$B$138,'ABP REC Spend'!$F247)*$D247,
IF(AND(N247&gt;0,(O$4-$G247)=(1+$B247)),((N247/$D247)-N247)/$C247,
(IF(AND((O$4-$G247)&lt;(7+$B247),(O$4-$G247)&gt;1),N247,0))))</f>
        <v>0</v>
      </c>
      <c r="P247" s="233">
        <f>IF(P$4=$G247+$B247,SUMIFS(INDEX('ABP REC Calc'!$G$75:$AB$138,,MATCH($I247,'ABP REC Calc'!$G$74:$AB$74,0)),'ABP REC Calc'!$C$75:$C$138,'ABP REC Spend'!$E247,'ABP REC Calc'!$B$75:$B$138,'ABP REC Spend'!$F247)*$D247,
IF(AND(O247&gt;0,(P$4-$G247)=(1+$B247)),((O247/$D247)-O247)/$C247,
(IF(AND((P$4-$G247)&lt;(7+$B247),(P$4-$G247)&gt;1),O247,0))))</f>
        <v>0</v>
      </c>
      <c r="Q247" s="233">
        <f>IF(Q$4=$G247+$B247,SUMIFS(INDEX('ABP REC Calc'!$G$75:$AB$138,,MATCH($I247,'ABP REC Calc'!$G$74:$AB$74,0)),'ABP REC Calc'!$C$75:$C$138,'ABP REC Spend'!$E247,'ABP REC Calc'!$B$75:$B$138,'ABP REC Spend'!$F247)*$D247,
IF(AND(P247&gt;0,(Q$4-$G247)=(1+$B247)),((P247/$D247)-P247)/$C247,
(IF(AND((Q$4-$G247)&lt;(7+$B247),(Q$4-$G247)&gt;1),P247,0))))</f>
        <v>0</v>
      </c>
      <c r="R247" s="233">
        <f>IF(R$4=$G247+$B247,SUMIFS(INDEX('ABP REC Calc'!$G$75:$AB$138,,MATCH($I247,'ABP REC Calc'!$G$74:$AB$74,0)),'ABP REC Calc'!$C$75:$C$138,'ABP REC Spend'!$E247,'ABP REC Calc'!$B$75:$B$138,'ABP REC Spend'!$F247)*$D247,
IF(AND(Q247&gt;0,(R$4-$G247)=(1+$B247)),((Q247/$D247)-Q247)/$C247,
(IF(AND((R$4-$G247)&lt;(7+$B247),(R$4-$G247)&gt;1),Q247,0))))</f>
        <v>0</v>
      </c>
      <c r="S247" s="233">
        <f>IF(S$4=$G247+$B247,SUMIFS(INDEX('ABP REC Calc'!$G$75:$AB$138,,MATCH($I247,'ABP REC Calc'!$G$74:$AB$74,0)),'ABP REC Calc'!$C$75:$C$138,'ABP REC Spend'!$E247,'ABP REC Calc'!$B$75:$B$138,'ABP REC Spend'!$F247)*$D247,
IF(AND(R247&gt;0,(S$4-$G247)=(1+$B247)),((R247/$D247)-R247)/$C247,
(IF(AND((S$4-$G247)&lt;(7+$B247),(S$4-$G247)&gt;1),R247,0))))</f>
        <v>0</v>
      </c>
      <c r="T247" s="233">
        <f>IF(T$4=$G247+$B247,SUMIFS(INDEX('ABP REC Calc'!$G$75:$AB$138,,MATCH($I247,'ABP REC Calc'!$G$74:$AB$74,0)),'ABP REC Calc'!$C$75:$C$138,'ABP REC Spend'!$E247,'ABP REC Calc'!$B$75:$B$138,'ABP REC Spend'!$F247)*$D247,
IF(AND(S247&gt;0,(T$4-$G247)=(1+$B247)),((S247/$D247)-S247)/$C247,
(IF(AND((T$4-$G247)&lt;(7+$B247),(T$4-$G247)&gt;1),S247,0))))</f>
        <v>0</v>
      </c>
      <c r="U247" s="233">
        <f>IF(U$4=$G247+$B247,SUMIFS(INDEX('ABP REC Calc'!$G$75:$AB$138,,MATCH($I247,'ABP REC Calc'!$G$74:$AB$74,0)),'ABP REC Calc'!$C$75:$C$138,'ABP REC Spend'!$E247,'ABP REC Calc'!$B$75:$B$138,'ABP REC Spend'!$F247)*$D247,
IF(AND(T247&gt;0,(U$4-$G247)=(1+$B247)),((T247/$D247)-T247)/$C247,
(IF(AND((U$4-$G247)&lt;(7+$B247),(U$4-$G247)&gt;1),T247,0))))</f>
        <v>0</v>
      </c>
      <c r="V247" s="233">
        <f>IF(V$4=$G247+$B247,SUMIFS(INDEX('ABP REC Calc'!$G$75:$AB$138,,MATCH($I247,'ABP REC Calc'!$G$74:$AB$74,0)),'ABP REC Calc'!$C$75:$C$138,'ABP REC Spend'!$E247,'ABP REC Calc'!$B$75:$B$138,'ABP REC Spend'!$F247)*$D247,
IF(AND(U247&gt;0,(V$4-$G247)=(1+$B247)),((U247/$D247)-U247)/$C247,
(IF(AND((V$4-$G247)&lt;(7+$B247),(V$4-$G247)&gt;1),U247,0))))</f>
        <v>0</v>
      </c>
      <c r="W247" s="233">
        <f>IF(W$4=$G247+$B247,SUMIFS(INDEX('ABP REC Calc'!$G$75:$AB$138,,MATCH($I247,'ABP REC Calc'!$G$74:$AB$74,0)),'ABP REC Calc'!$C$75:$C$138,'ABP REC Spend'!$E247,'ABP REC Calc'!$B$75:$B$138,'ABP REC Spend'!$F247)*$D247,
IF(AND(V247&gt;0,(W$4-$G247)=(1+$B247)),((V247/$D247)-V247)/$C247,
(IF(AND((W$4-$G247)&lt;(7+$B247),(W$4-$G247)&gt;1),V247,0))))</f>
        <v>0</v>
      </c>
      <c r="X247" s="233">
        <f>IF(X$4=$G247+$B247,SUMIFS(INDEX('ABP REC Calc'!$G$75:$AB$138,,MATCH($I247,'ABP REC Calc'!$G$74:$AB$74,0)),'ABP REC Calc'!$C$75:$C$138,'ABP REC Spend'!$E247,'ABP REC Calc'!$B$75:$B$138,'ABP REC Spend'!$F247)*$D247,
IF(AND(W247&gt;0,(X$4-$G247)=(1+$B247)),((W247/$D247)-W247)/$C247,
(IF(AND((X$4-$G247)&lt;(7+$B247),(X$4-$G247)&gt;1),W247,0))))</f>
        <v>0</v>
      </c>
      <c r="Y247" s="233">
        <f>IF(Y$4=$G247+$B247,SUMIFS(INDEX('ABP REC Calc'!$G$75:$AB$138,,MATCH($I247,'ABP REC Calc'!$G$74:$AB$74,0)),'ABP REC Calc'!$C$75:$C$138,'ABP REC Spend'!$E247,'ABP REC Calc'!$B$75:$B$138,'ABP REC Spend'!$F247)*$D247,
IF(AND(X247&gt;0,(Y$4-$G247)=(1+$B247)),((X247/$D247)-X247)/$C247,
(IF(AND((Y$4-$G247)&lt;(7+$B247),(Y$4-$G247)&gt;1),X247,0))))</f>
        <v>0</v>
      </c>
      <c r="Z247" s="233">
        <f>IF(Z$4=$G247+$B247,SUMIFS(INDEX('ABP REC Calc'!$G$75:$AB$138,,MATCH($I247,'ABP REC Calc'!$G$74:$AB$74,0)),'ABP REC Calc'!$C$75:$C$138,'ABP REC Spend'!$E247,'ABP REC Calc'!$B$75:$B$138,'ABP REC Spend'!$F247)*$D247,
IF(AND(Y247&gt;0,(Z$4-$G247)=(1+$B247)),((Y247/$D247)-Y247)/$C247,
(IF(AND((Z$4-$G247)&lt;(7+$B247),(Z$4-$G247)&gt;1),Y247,0))))</f>
        <v>0</v>
      </c>
      <c r="AA247" s="233">
        <f>IF(AA$4=$G247+$B247,SUMIFS(INDEX('ABP REC Calc'!$G$75:$AB$138,,MATCH($I247,'ABP REC Calc'!$G$74:$AB$74,0)),'ABP REC Calc'!$C$75:$C$138,'ABP REC Spend'!$E247,'ABP REC Calc'!$B$75:$B$138,'ABP REC Spend'!$F247)*$D247,
IF(AND(Z247&gt;0,(AA$4-$G247)=(1+$B247)),((Z247/$D247)-Z247)/$C247,
(IF(AND((AA$4-$G247)&lt;(7+$B247),(AA$4-$G247)&gt;1),Z247,0))))</f>
        <v>11683926.576076563</v>
      </c>
      <c r="AB247" s="233">
        <f>IF(AB$4=$G247+$B247,SUMIFS(INDEX('ABP REC Calc'!$G$75:$AB$138,,MATCH($I247,'ABP REC Calc'!$G$74:$AB$74,0)),'ABP REC Calc'!$C$75:$C$138,'ABP REC Spend'!$E247,'ABP REC Calc'!$B$75:$B$138,'ABP REC Spend'!$F247)*$D247,
IF(AND(AA247&gt;0,(AB$4-$G247)=(1+$B247)),((AA247/$D247)-AA247)/$C247,
(IF(AND((AB$4-$G247)&lt;(7+$B247),(AB$4-$G247)&gt;1),AA247,0))))</f>
        <v>11034819.54407231</v>
      </c>
      <c r="AC247" s="233">
        <f>IF(AC$4=$G247+$B247,SUMIFS(INDEX('ABP REC Calc'!$G$75:$AB$138,,MATCH($I247,'ABP REC Calc'!$G$74:$AB$74,0)),'ABP REC Calc'!$C$75:$C$138,'ABP REC Spend'!$E247,'ABP REC Calc'!$B$75:$B$138,'ABP REC Spend'!$F247)*$D247,
IF(AND(AB247&gt;0,(AC$4-$G247)=(1+$B247)),((AB247/$D247)-AB247)/$C247,
(IF(AND((AC$4-$G247)&lt;(7+$B247),(AC$4-$G247)&gt;1),AB247,0))))</f>
        <v>11034819.54407231</v>
      </c>
      <c r="AD247" s="233">
        <f>IF(AD$4=$G247+$B247,SUMIFS(INDEX('ABP REC Calc'!$G$75:$AB$138,,MATCH($I247,'ABP REC Calc'!$G$74:$AB$74,0)),'ABP REC Calc'!$C$75:$C$138,'ABP REC Spend'!$E247,'ABP REC Calc'!$B$75:$B$138,'ABP REC Spend'!$F247)*$D247,
IF(AND(AC247&gt;0,(AD$4-$G247)=(1+$B247)),((AC247/$D247)-AC247)/$C247,
(IF(AND((AD$4-$G247)&lt;(7+$B247),(AD$4-$G247)&gt;1),AC247,0))))</f>
        <v>11034819.54407231</v>
      </c>
      <c r="AE247" s="233">
        <f>IF(AE$4=$G247+$B247,SUMIFS(INDEX('ABP REC Calc'!$G$75:$AB$138,,MATCH($I247,'ABP REC Calc'!$G$74:$AB$74,0)),'ABP REC Calc'!$C$75:$C$138,'ABP REC Spend'!$E247,'ABP REC Calc'!$B$75:$B$138,'ABP REC Spend'!$F247)*$D247,
IF(AND(AD247&gt;0,(AE$4-$G247)=(1+$B247)),((AD247/$D247)-AD247)/$C247,
(IF(AND((AE$4-$G247)&lt;(7+$B247),(AE$4-$G247)&gt;1),AD247,0))))</f>
        <v>11034819.54407231</v>
      </c>
      <c r="AF247" s="233">
        <f>IF(AF$4=$G247+$B247,SUMIFS(INDEX('ABP REC Calc'!$G$75:$AB$138,,MATCH($I247,'ABP REC Calc'!$G$74:$AB$74,0)),'ABP REC Calc'!$C$75:$C$138,'ABP REC Spend'!$E247,'ABP REC Calc'!$B$75:$B$138,'ABP REC Spend'!$F247)*$D247,
IF(AND(AE247&gt;0,(AF$4-$G247)=(1+$B247)),((AE247/$D247)-AE247)/$C247,
(IF(AND((AF$4-$G247)&lt;(7+$B247),(AF$4-$G247)&gt;1),AE247,0))))</f>
        <v>11034819.54407231</v>
      </c>
      <c r="AG247" s="233">
        <f>IF(AG$4=$G247+$B247,SUMIFS(INDEX('ABP REC Calc'!$G$75:$AB$138,,MATCH($I247,'ABP REC Calc'!$G$74:$AB$74,0)),'ABP REC Calc'!$C$75:$C$138,'ABP REC Spend'!$E247,'ABP REC Calc'!$B$75:$B$138,'ABP REC Spend'!$F247)*$D247,
IF(AND(AF247&gt;0,(AG$4-$G247)=(1+$B247)),((AF247/$D247)-AF247)/$C247,
(IF(AND((AG$4-$G247)&lt;(7+$B247),(AG$4-$G247)&gt;1),AF247,0))))</f>
        <v>11034819.54407231</v>
      </c>
      <c r="AH247" s="233">
        <f>IF(AH$4=$G247+$B247,SUMIFS(INDEX('ABP REC Calc'!$G$75:$AB$138,,MATCH($I247,'ABP REC Calc'!$G$74:$AB$74,0)),'ABP REC Calc'!$C$75:$C$138,'ABP REC Spend'!$E247,'ABP REC Calc'!$B$75:$B$138,'ABP REC Spend'!$F247)*$D247,
IF(AND(AG247&gt;0,(AH$4-$G247)=(1+$B247)),((AG247/$D247)-AG247)/$C247,
(IF(AND((AH$4-$G247)&lt;(7+$B247),(AH$4-$G247)&gt;1),AG247,0))))</f>
        <v>0</v>
      </c>
    </row>
    <row r="248" spans="2:34" ht="14.75" customHeight="1" x14ac:dyDescent="0.25">
      <c r="B248" s="332" cm="1">
        <f t="array" ref="B248">INDEX(Inputs_ByYear!$D$78:$D$83, MATCH('ABP REC Spend'!$E248, Inputs_ByYear!$B$78:$B$83,0),)</f>
        <v>1</v>
      </c>
      <c r="C248" s="332" cm="1">
        <f t="array" ref="C248">INDEX(Inputs_ByYear!$D$60:$D$65, MATCH('ABP REC Spend'!$E248,Inputs_ByYear!$B$60:$B$65,0),)</f>
        <v>6</v>
      </c>
      <c r="D248" s="332" cm="1">
        <f t="array" ref="D248">INDEX(Inputs_ByYear!$D$69:$D$74, MATCH('ABP REC Spend'!$E248, Inputs_ByYear!$B$69:$B$74,0),)</f>
        <v>0.15</v>
      </c>
      <c r="E248" s="222" t="s">
        <v>238</v>
      </c>
      <c r="F248" s="219" t="s">
        <v>258</v>
      </c>
      <c r="G248" s="219">
        <f t="shared" si="11"/>
        <v>2041</v>
      </c>
      <c r="H248" s="219"/>
      <c r="I248" s="227" t="s">
        <v>39</v>
      </c>
      <c r="J248" s="234">
        <v>0</v>
      </c>
      <c r="K248" s="233">
        <f>IF(K$4=$G248+$B248,SUMIFS(INDEX('ABP REC Calc'!$G$75:$AB$138,,MATCH($I248,'ABP REC Calc'!$G$74:$AB$74,0)),'ABP REC Calc'!$C$75:$C$138,'ABP REC Spend'!$E248,'ABP REC Calc'!$B$75:$B$138,'ABP REC Spend'!$F248)*$D248,
IF(AND(J248&gt;0,(K$4-$G248)=(1+$B248)),((J248/$D248)-J248)/$C248,
(IF(AND((K$4-$G248)&lt;(7+$B248),(K$4-$G248)&gt;1),J248,0))))</f>
        <v>0</v>
      </c>
      <c r="L248" s="233">
        <f>IF(L$4=$G248+$B248,SUMIFS(INDEX('ABP REC Calc'!$G$75:$AB$138,,MATCH($I248,'ABP REC Calc'!$G$74:$AB$74,0)),'ABP REC Calc'!$C$75:$C$138,'ABP REC Spend'!$E248,'ABP REC Calc'!$B$75:$B$138,'ABP REC Spend'!$F248)*$D248,
IF(AND(K248&gt;0,(L$4-$G248)=(1+$B248)),((K248/$D248)-K248)/$C248,
(IF(AND((L$4-$G248)&lt;(7+$B248),(L$4-$G248)&gt;1),K248,0))))</f>
        <v>0</v>
      </c>
      <c r="M248" s="233">
        <f>IF(M$4=$G248+$B248,SUMIFS(INDEX('ABP REC Calc'!$G$75:$AB$138,,MATCH($I248,'ABP REC Calc'!$G$74:$AB$74,0)),'ABP REC Calc'!$C$75:$C$138,'ABP REC Spend'!$E248,'ABP REC Calc'!$B$75:$B$138,'ABP REC Spend'!$F248)*$D248,
IF(AND(L248&gt;0,(M$4-$G248)=(1+$B248)),((L248/$D248)-L248)/$C248,
(IF(AND((M$4-$G248)&lt;(7+$B248),(M$4-$G248)&gt;1),L248,0))))</f>
        <v>0</v>
      </c>
      <c r="N248" s="233">
        <f>IF(N$4=$G248+$B248,SUMIFS(INDEX('ABP REC Calc'!$G$75:$AB$138,,MATCH($I248,'ABP REC Calc'!$G$74:$AB$74,0)),'ABP REC Calc'!$C$75:$C$138,'ABP REC Spend'!$E248,'ABP REC Calc'!$B$75:$B$138,'ABP REC Spend'!$F248)*$D248,
IF(AND(M248&gt;0,(N$4-$G248)=(1+$B248)),((M248/$D248)-M248)/$C248,
(IF(AND((N$4-$G248)&lt;(7+$B248),(N$4-$G248)&gt;1),M248,0))))</f>
        <v>0</v>
      </c>
      <c r="O248" s="233">
        <f>IF(O$4=$G248+$B248,SUMIFS(INDEX('ABP REC Calc'!$G$75:$AB$138,,MATCH($I248,'ABP REC Calc'!$G$74:$AB$74,0)),'ABP REC Calc'!$C$75:$C$138,'ABP REC Spend'!$E248,'ABP REC Calc'!$B$75:$B$138,'ABP REC Spend'!$F248)*$D248,
IF(AND(N248&gt;0,(O$4-$G248)=(1+$B248)),((N248/$D248)-N248)/$C248,
(IF(AND((O$4-$G248)&lt;(7+$B248),(O$4-$G248)&gt;1),N248,0))))</f>
        <v>0</v>
      </c>
      <c r="P248" s="233">
        <f>IF(P$4=$G248+$B248,SUMIFS(INDEX('ABP REC Calc'!$G$75:$AB$138,,MATCH($I248,'ABP REC Calc'!$G$74:$AB$74,0)),'ABP REC Calc'!$C$75:$C$138,'ABP REC Spend'!$E248,'ABP REC Calc'!$B$75:$B$138,'ABP REC Spend'!$F248)*$D248,
IF(AND(O248&gt;0,(P$4-$G248)=(1+$B248)),((O248/$D248)-O248)/$C248,
(IF(AND((P$4-$G248)&lt;(7+$B248),(P$4-$G248)&gt;1),O248,0))))</f>
        <v>0</v>
      </c>
      <c r="Q248" s="233">
        <f>IF(Q$4=$G248+$B248,SUMIFS(INDEX('ABP REC Calc'!$G$75:$AB$138,,MATCH($I248,'ABP REC Calc'!$G$74:$AB$74,0)),'ABP REC Calc'!$C$75:$C$138,'ABP REC Spend'!$E248,'ABP REC Calc'!$B$75:$B$138,'ABP REC Spend'!$F248)*$D248,
IF(AND(P248&gt;0,(Q$4-$G248)=(1+$B248)),((P248/$D248)-P248)/$C248,
(IF(AND((Q$4-$G248)&lt;(7+$B248),(Q$4-$G248)&gt;1),P248,0))))</f>
        <v>0</v>
      </c>
      <c r="R248" s="233">
        <f>IF(R$4=$G248+$B248,SUMIFS(INDEX('ABP REC Calc'!$G$75:$AB$138,,MATCH($I248,'ABP REC Calc'!$G$74:$AB$74,0)),'ABP REC Calc'!$C$75:$C$138,'ABP REC Spend'!$E248,'ABP REC Calc'!$B$75:$B$138,'ABP REC Spend'!$F248)*$D248,
IF(AND(Q248&gt;0,(R$4-$G248)=(1+$B248)),((Q248/$D248)-Q248)/$C248,
(IF(AND((R$4-$G248)&lt;(7+$B248),(R$4-$G248)&gt;1),Q248,0))))</f>
        <v>0</v>
      </c>
      <c r="S248" s="233">
        <f>IF(S$4=$G248+$B248,SUMIFS(INDEX('ABP REC Calc'!$G$75:$AB$138,,MATCH($I248,'ABP REC Calc'!$G$74:$AB$74,0)),'ABP REC Calc'!$C$75:$C$138,'ABP REC Spend'!$E248,'ABP REC Calc'!$B$75:$B$138,'ABP REC Spend'!$F248)*$D248,
IF(AND(R248&gt;0,(S$4-$G248)=(1+$B248)),((R248/$D248)-R248)/$C248,
(IF(AND((S$4-$G248)&lt;(7+$B248),(S$4-$G248)&gt;1),R248,0))))</f>
        <v>0</v>
      </c>
      <c r="T248" s="233">
        <f>IF(T$4=$G248+$B248,SUMIFS(INDEX('ABP REC Calc'!$G$75:$AB$138,,MATCH($I248,'ABP REC Calc'!$G$74:$AB$74,0)),'ABP REC Calc'!$C$75:$C$138,'ABP REC Spend'!$E248,'ABP REC Calc'!$B$75:$B$138,'ABP REC Spend'!$F248)*$D248,
IF(AND(S248&gt;0,(T$4-$G248)=(1+$B248)),((S248/$D248)-S248)/$C248,
(IF(AND((T$4-$G248)&lt;(7+$B248),(T$4-$G248)&gt;1),S248,0))))</f>
        <v>0</v>
      </c>
      <c r="U248" s="233">
        <f>IF(U$4=$G248+$B248,SUMIFS(INDEX('ABP REC Calc'!$G$75:$AB$138,,MATCH($I248,'ABP REC Calc'!$G$74:$AB$74,0)),'ABP REC Calc'!$C$75:$C$138,'ABP REC Spend'!$E248,'ABP REC Calc'!$B$75:$B$138,'ABP REC Spend'!$F248)*$D248,
IF(AND(T248&gt;0,(U$4-$G248)=(1+$B248)),((T248/$D248)-T248)/$C248,
(IF(AND((U$4-$G248)&lt;(7+$B248),(U$4-$G248)&gt;1),T248,0))))</f>
        <v>0</v>
      </c>
      <c r="V248" s="233">
        <f>IF(V$4=$G248+$B248,SUMIFS(INDEX('ABP REC Calc'!$G$75:$AB$138,,MATCH($I248,'ABP REC Calc'!$G$74:$AB$74,0)),'ABP REC Calc'!$C$75:$C$138,'ABP REC Spend'!$E248,'ABP REC Calc'!$B$75:$B$138,'ABP REC Spend'!$F248)*$D248,
IF(AND(U248&gt;0,(V$4-$G248)=(1+$B248)),((U248/$D248)-U248)/$C248,
(IF(AND((V$4-$G248)&lt;(7+$B248),(V$4-$G248)&gt;1),U248,0))))</f>
        <v>0</v>
      </c>
      <c r="W248" s="233">
        <f>IF(W$4=$G248+$B248,SUMIFS(INDEX('ABP REC Calc'!$G$75:$AB$138,,MATCH($I248,'ABP REC Calc'!$G$74:$AB$74,0)),'ABP REC Calc'!$C$75:$C$138,'ABP REC Spend'!$E248,'ABP REC Calc'!$B$75:$B$138,'ABP REC Spend'!$F248)*$D248,
IF(AND(V248&gt;0,(W$4-$G248)=(1+$B248)),((V248/$D248)-V248)/$C248,
(IF(AND((W$4-$G248)&lt;(7+$B248),(W$4-$G248)&gt;1),V248,0))))</f>
        <v>0</v>
      </c>
      <c r="X248" s="233">
        <f>IF(X$4=$G248+$B248,SUMIFS(INDEX('ABP REC Calc'!$G$75:$AB$138,,MATCH($I248,'ABP REC Calc'!$G$74:$AB$74,0)),'ABP REC Calc'!$C$75:$C$138,'ABP REC Spend'!$E248,'ABP REC Calc'!$B$75:$B$138,'ABP REC Spend'!$F248)*$D248,
IF(AND(W248&gt;0,(X$4-$G248)=(1+$B248)),((W248/$D248)-W248)/$C248,
(IF(AND((X$4-$G248)&lt;(7+$B248),(X$4-$G248)&gt;1),W248,0))))</f>
        <v>0</v>
      </c>
      <c r="Y248" s="233">
        <f>IF(Y$4=$G248+$B248,SUMIFS(INDEX('ABP REC Calc'!$G$75:$AB$138,,MATCH($I248,'ABP REC Calc'!$G$74:$AB$74,0)),'ABP REC Calc'!$C$75:$C$138,'ABP REC Spend'!$E248,'ABP REC Calc'!$B$75:$B$138,'ABP REC Spend'!$F248)*$D248,
IF(AND(X248&gt;0,(Y$4-$G248)=(1+$B248)),((X248/$D248)-X248)/$C248,
(IF(AND((Y$4-$G248)&lt;(7+$B248),(Y$4-$G248)&gt;1),X248,0))))</f>
        <v>0</v>
      </c>
      <c r="Z248" s="233">
        <f>IF(Z$4=$G248+$B248,SUMIFS(INDEX('ABP REC Calc'!$G$75:$AB$138,,MATCH($I248,'ABP REC Calc'!$G$74:$AB$74,0)),'ABP REC Calc'!$C$75:$C$138,'ABP REC Spend'!$E248,'ABP REC Calc'!$B$75:$B$138,'ABP REC Spend'!$F248)*$D248,
IF(AND(Y248&gt;0,(Z$4-$G248)=(1+$B248)),((Y248/$D248)-Y248)/$C248,
(IF(AND((Z$4-$G248)&lt;(7+$B248),(Z$4-$G248)&gt;1),Y248,0))))</f>
        <v>0</v>
      </c>
      <c r="AA248" s="233">
        <f>IF(AA$4=$G248+$B248,SUMIFS(INDEX('ABP REC Calc'!$G$75:$AB$138,,MATCH($I248,'ABP REC Calc'!$G$74:$AB$74,0)),'ABP REC Calc'!$C$75:$C$138,'ABP REC Spend'!$E248,'ABP REC Calc'!$B$75:$B$138,'ABP REC Spend'!$F248)*$D248,
IF(AND(Z248&gt;0,(AA$4-$G248)=(1+$B248)),((Z248/$D248)-Z248)/$C248,
(IF(AND((AA$4-$G248)&lt;(7+$B248),(AA$4-$G248)&gt;1),Z248,0))))</f>
        <v>0</v>
      </c>
      <c r="AB248" s="233">
        <f>IF(AB$4=$G248+$B248,SUMIFS(INDEX('ABP REC Calc'!$G$75:$AB$138,,MATCH($I248,'ABP REC Calc'!$G$74:$AB$74,0)),'ABP REC Calc'!$C$75:$C$138,'ABP REC Spend'!$E248,'ABP REC Calc'!$B$75:$B$138,'ABP REC Spend'!$F248)*$D248,
IF(AND(AA248&gt;0,(AB$4-$G248)=(1+$B248)),((AA248/$D248)-AA248)/$C248,
(IF(AND((AB$4-$G248)&lt;(7+$B248),(AB$4-$G248)&gt;1),AA248,0))))</f>
        <v>11567087.310315797</v>
      </c>
      <c r="AC248" s="233">
        <f>IF(AC$4=$G248+$B248,SUMIFS(INDEX('ABP REC Calc'!$G$75:$AB$138,,MATCH($I248,'ABP REC Calc'!$G$74:$AB$74,0)),'ABP REC Calc'!$C$75:$C$138,'ABP REC Spend'!$E248,'ABP REC Calc'!$B$75:$B$138,'ABP REC Spend'!$F248)*$D248,
IF(AND(AB248&gt;0,(AC$4-$G248)=(1+$B248)),((AB248/$D248)-AB248)/$C248,
(IF(AND((AC$4-$G248)&lt;(7+$B248),(AC$4-$G248)&gt;1),AB248,0))))</f>
        <v>10924471.348631587</v>
      </c>
      <c r="AD248" s="233">
        <f>IF(AD$4=$G248+$B248,SUMIFS(INDEX('ABP REC Calc'!$G$75:$AB$138,,MATCH($I248,'ABP REC Calc'!$G$74:$AB$74,0)),'ABP REC Calc'!$C$75:$C$138,'ABP REC Spend'!$E248,'ABP REC Calc'!$B$75:$B$138,'ABP REC Spend'!$F248)*$D248,
IF(AND(AC248&gt;0,(AD$4-$G248)=(1+$B248)),((AC248/$D248)-AC248)/$C248,
(IF(AND((AD$4-$G248)&lt;(7+$B248),(AD$4-$G248)&gt;1),AC248,0))))</f>
        <v>10924471.348631587</v>
      </c>
      <c r="AE248" s="233">
        <f>IF(AE$4=$G248+$B248,SUMIFS(INDEX('ABP REC Calc'!$G$75:$AB$138,,MATCH($I248,'ABP REC Calc'!$G$74:$AB$74,0)),'ABP REC Calc'!$C$75:$C$138,'ABP REC Spend'!$E248,'ABP REC Calc'!$B$75:$B$138,'ABP REC Spend'!$F248)*$D248,
IF(AND(AD248&gt;0,(AE$4-$G248)=(1+$B248)),((AD248/$D248)-AD248)/$C248,
(IF(AND((AE$4-$G248)&lt;(7+$B248),(AE$4-$G248)&gt;1),AD248,0))))</f>
        <v>10924471.348631587</v>
      </c>
      <c r="AF248" s="233">
        <f>IF(AF$4=$G248+$B248,SUMIFS(INDEX('ABP REC Calc'!$G$75:$AB$138,,MATCH($I248,'ABP REC Calc'!$G$74:$AB$74,0)),'ABP REC Calc'!$C$75:$C$138,'ABP REC Spend'!$E248,'ABP REC Calc'!$B$75:$B$138,'ABP REC Spend'!$F248)*$D248,
IF(AND(AE248&gt;0,(AF$4-$G248)=(1+$B248)),((AE248/$D248)-AE248)/$C248,
(IF(AND((AF$4-$G248)&lt;(7+$B248),(AF$4-$G248)&gt;1),AE248,0))))</f>
        <v>10924471.348631587</v>
      </c>
      <c r="AG248" s="233">
        <f>IF(AG$4=$G248+$B248,SUMIFS(INDEX('ABP REC Calc'!$G$75:$AB$138,,MATCH($I248,'ABP REC Calc'!$G$74:$AB$74,0)),'ABP REC Calc'!$C$75:$C$138,'ABP REC Spend'!$E248,'ABP REC Calc'!$B$75:$B$138,'ABP REC Spend'!$F248)*$D248,
IF(AND(AF248&gt;0,(AG$4-$G248)=(1+$B248)),((AF248/$D248)-AF248)/$C248,
(IF(AND((AG$4-$G248)&lt;(7+$B248),(AG$4-$G248)&gt;1),AF248,0))))</f>
        <v>10924471.348631587</v>
      </c>
      <c r="AH248" s="233">
        <f>IF(AH$4=$G248+$B248,SUMIFS(INDEX('ABP REC Calc'!$G$75:$AB$138,,MATCH($I248,'ABP REC Calc'!$G$74:$AB$74,0)),'ABP REC Calc'!$C$75:$C$138,'ABP REC Spend'!$E248,'ABP REC Calc'!$B$75:$B$138,'ABP REC Spend'!$F248)*$D248,
IF(AND(AG248&gt;0,(AH$4-$G248)=(1+$B248)),((AG248/$D248)-AG248)/$C248,
(IF(AND((AH$4-$G248)&lt;(7+$B248),(AH$4-$G248)&gt;1),AG248,0))))</f>
        <v>10924471.348631587</v>
      </c>
    </row>
    <row r="249" spans="2:34" ht="14.75" customHeight="1" x14ac:dyDescent="0.25">
      <c r="B249" s="332" cm="1">
        <f t="array" ref="B249">INDEX(Inputs_ByYear!$D$78:$D$83, MATCH('ABP REC Spend'!$E249, Inputs_ByYear!$B$78:$B$83,0),)</f>
        <v>1</v>
      </c>
      <c r="C249" s="332" cm="1">
        <f t="array" ref="C249">INDEX(Inputs_ByYear!$D$60:$D$65, MATCH('ABP REC Spend'!$E249,Inputs_ByYear!$B$60:$B$65,0),)</f>
        <v>6</v>
      </c>
      <c r="D249" s="332" cm="1">
        <f t="array" ref="D249">INDEX(Inputs_ByYear!$D$69:$D$74, MATCH('ABP REC Spend'!$E249, Inputs_ByYear!$B$69:$B$74,0),)</f>
        <v>0.15</v>
      </c>
      <c r="E249" s="222" t="s">
        <v>238</v>
      </c>
      <c r="F249" s="219" t="s">
        <v>258</v>
      </c>
      <c r="G249" s="219">
        <f t="shared" si="11"/>
        <v>2042</v>
      </c>
      <c r="H249" s="219"/>
      <c r="I249" s="227" t="s">
        <v>40</v>
      </c>
      <c r="J249" s="234">
        <v>0</v>
      </c>
      <c r="K249" s="233">
        <f>IF(K$4=$G249+$B249,SUMIFS(INDEX('ABP REC Calc'!$G$75:$AB$138,,MATCH($I249,'ABP REC Calc'!$G$74:$AB$74,0)),'ABP REC Calc'!$C$75:$C$138,'ABP REC Spend'!$E249,'ABP REC Calc'!$B$75:$B$138,'ABP REC Spend'!$F249)*$D249,
IF(AND(J249&gt;0,(K$4-$G249)=(1+$B249)),((J249/$D249)-J249)/$C249,
(IF(AND((K$4-$G249)&lt;(7+$B249),(K$4-$G249)&gt;1),J249,0))))</f>
        <v>0</v>
      </c>
      <c r="L249" s="233">
        <f>IF(L$4=$G249+$B249,SUMIFS(INDEX('ABP REC Calc'!$G$75:$AB$138,,MATCH($I249,'ABP REC Calc'!$G$74:$AB$74,0)),'ABP REC Calc'!$C$75:$C$138,'ABP REC Spend'!$E249,'ABP REC Calc'!$B$75:$B$138,'ABP REC Spend'!$F249)*$D249,
IF(AND(K249&gt;0,(L$4-$G249)=(1+$B249)),((K249/$D249)-K249)/$C249,
(IF(AND((L$4-$G249)&lt;(7+$B249),(L$4-$G249)&gt;1),K249,0))))</f>
        <v>0</v>
      </c>
      <c r="M249" s="233">
        <f>IF(M$4=$G249+$B249,SUMIFS(INDEX('ABP REC Calc'!$G$75:$AB$138,,MATCH($I249,'ABP REC Calc'!$G$74:$AB$74,0)),'ABP REC Calc'!$C$75:$C$138,'ABP REC Spend'!$E249,'ABP REC Calc'!$B$75:$B$138,'ABP REC Spend'!$F249)*$D249,
IF(AND(L249&gt;0,(M$4-$G249)=(1+$B249)),((L249/$D249)-L249)/$C249,
(IF(AND((M$4-$G249)&lt;(7+$B249),(M$4-$G249)&gt;1),L249,0))))</f>
        <v>0</v>
      </c>
      <c r="N249" s="233">
        <f>IF(N$4=$G249+$B249,SUMIFS(INDEX('ABP REC Calc'!$G$75:$AB$138,,MATCH($I249,'ABP REC Calc'!$G$74:$AB$74,0)),'ABP REC Calc'!$C$75:$C$138,'ABP REC Spend'!$E249,'ABP REC Calc'!$B$75:$B$138,'ABP REC Spend'!$F249)*$D249,
IF(AND(M249&gt;0,(N$4-$G249)=(1+$B249)),((M249/$D249)-M249)/$C249,
(IF(AND((N$4-$G249)&lt;(7+$B249),(N$4-$G249)&gt;1),M249,0))))</f>
        <v>0</v>
      </c>
      <c r="O249" s="233">
        <f>IF(O$4=$G249+$B249,SUMIFS(INDEX('ABP REC Calc'!$G$75:$AB$138,,MATCH($I249,'ABP REC Calc'!$G$74:$AB$74,0)),'ABP REC Calc'!$C$75:$C$138,'ABP REC Spend'!$E249,'ABP REC Calc'!$B$75:$B$138,'ABP REC Spend'!$F249)*$D249,
IF(AND(N249&gt;0,(O$4-$G249)=(1+$B249)),((N249/$D249)-N249)/$C249,
(IF(AND((O$4-$G249)&lt;(7+$B249),(O$4-$G249)&gt;1),N249,0))))</f>
        <v>0</v>
      </c>
      <c r="P249" s="233">
        <f>IF(P$4=$G249+$B249,SUMIFS(INDEX('ABP REC Calc'!$G$75:$AB$138,,MATCH($I249,'ABP REC Calc'!$G$74:$AB$74,0)),'ABP REC Calc'!$C$75:$C$138,'ABP REC Spend'!$E249,'ABP REC Calc'!$B$75:$B$138,'ABP REC Spend'!$F249)*$D249,
IF(AND(O249&gt;0,(P$4-$G249)=(1+$B249)),((O249/$D249)-O249)/$C249,
(IF(AND((P$4-$G249)&lt;(7+$B249),(P$4-$G249)&gt;1),O249,0))))</f>
        <v>0</v>
      </c>
      <c r="Q249" s="233">
        <f>IF(Q$4=$G249+$B249,SUMIFS(INDEX('ABP REC Calc'!$G$75:$AB$138,,MATCH($I249,'ABP REC Calc'!$G$74:$AB$74,0)),'ABP REC Calc'!$C$75:$C$138,'ABP REC Spend'!$E249,'ABP REC Calc'!$B$75:$B$138,'ABP REC Spend'!$F249)*$D249,
IF(AND(P249&gt;0,(Q$4-$G249)=(1+$B249)),((P249/$D249)-P249)/$C249,
(IF(AND((Q$4-$G249)&lt;(7+$B249),(Q$4-$G249)&gt;1),P249,0))))</f>
        <v>0</v>
      </c>
      <c r="R249" s="233">
        <f>IF(R$4=$G249+$B249,SUMIFS(INDEX('ABP REC Calc'!$G$75:$AB$138,,MATCH($I249,'ABP REC Calc'!$G$74:$AB$74,0)),'ABP REC Calc'!$C$75:$C$138,'ABP REC Spend'!$E249,'ABP REC Calc'!$B$75:$B$138,'ABP REC Spend'!$F249)*$D249,
IF(AND(Q249&gt;0,(R$4-$G249)=(1+$B249)),((Q249/$D249)-Q249)/$C249,
(IF(AND((R$4-$G249)&lt;(7+$B249),(R$4-$G249)&gt;1),Q249,0))))</f>
        <v>0</v>
      </c>
      <c r="S249" s="233">
        <f>IF(S$4=$G249+$B249,SUMIFS(INDEX('ABP REC Calc'!$G$75:$AB$138,,MATCH($I249,'ABP REC Calc'!$G$74:$AB$74,0)),'ABP REC Calc'!$C$75:$C$138,'ABP REC Spend'!$E249,'ABP REC Calc'!$B$75:$B$138,'ABP REC Spend'!$F249)*$D249,
IF(AND(R249&gt;0,(S$4-$G249)=(1+$B249)),((R249/$D249)-R249)/$C249,
(IF(AND((S$4-$G249)&lt;(7+$B249),(S$4-$G249)&gt;1),R249,0))))</f>
        <v>0</v>
      </c>
      <c r="T249" s="233">
        <f>IF(T$4=$G249+$B249,SUMIFS(INDEX('ABP REC Calc'!$G$75:$AB$138,,MATCH($I249,'ABP REC Calc'!$G$74:$AB$74,0)),'ABP REC Calc'!$C$75:$C$138,'ABP REC Spend'!$E249,'ABP REC Calc'!$B$75:$B$138,'ABP REC Spend'!$F249)*$D249,
IF(AND(S249&gt;0,(T$4-$G249)=(1+$B249)),((S249/$D249)-S249)/$C249,
(IF(AND((T$4-$G249)&lt;(7+$B249),(T$4-$G249)&gt;1),S249,0))))</f>
        <v>0</v>
      </c>
      <c r="U249" s="233">
        <f>IF(U$4=$G249+$B249,SUMIFS(INDEX('ABP REC Calc'!$G$75:$AB$138,,MATCH($I249,'ABP REC Calc'!$G$74:$AB$74,0)),'ABP REC Calc'!$C$75:$C$138,'ABP REC Spend'!$E249,'ABP REC Calc'!$B$75:$B$138,'ABP REC Spend'!$F249)*$D249,
IF(AND(T249&gt;0,(U$4-$G249)=(1+$B249)),((T249/$D249)-T249)/$C249,
(IF(AND((U$4-$G249)&lt;(7+$B249),(U$4-$G249)&gt;1),T249,0))))</f>
        <v>0</v>
      </c>
      <c r="V249" s="233">
        <f>IF(V$4=$G249+$B249,SUMIFS(INDEX('ABP REC Calc'!$G$75:$AB$138,,MATCH($I249,'ABP REC Calc'!$G$74:$AB$74,0)),'ABP REC Calc'!$C$75:$C$138,'ABP REC Spend'!$E249,'ABP REC Calc'!$B$75:$B$138,'ABP REC Spend'!$F249)*$D249,
IF(AND(U249&gt;0,(V$4-$G249)=(1+$B249)),((U249/$D249)-U249)/$C249,
(IF(AND((V$4-$G249)&lt;(7+$B249),(V$4-$G249)&gt;1),U249,0))))</f>
        <v>0</v>
      </c>
      <c r="W249" s="233">
        <f>IF(W$4=$G249+$B249,SUMIFS(INDEX('ABP REC Calc'!$G$75:$AB$138,,MATCH($I249,'ABP REC Calc'!$G$74:$AB$74,0)),'ABP REC Calc'!$C$75:$C$138,'ABP REC Spend'!$E249,'ABP REC Calc'!$B$75:$B$138,'ABP REC Spend'!$F249)*$D249,
IF(AND(V249&gt;0,(W$4-$G249)=(1+$B249)),((V249/$D249)-V249)/$C249,
(IF(AND((W$4-$G249)&lt;(7+$B249),(W$4-$G249)&gt;1),V249,0))))</f>
        <v>0</v>
      </c>
      <c r="X249" s="233">
        <f>IF(X$4=$G249+$B249,SUMIFS(INDEX('ABP REC Calc'!$G$75:$AB$138,,MATCH($I249,'ABP REC Calc'!$G$74:$AB$74,0)),'ABP REC Calc'!$C$75:$C$138,'ABP REC Spend'!$E249,'ABP REC Calc'!$B$75:$B$138,'ABP REC Spend'!$F249)*$D249,
IF(AND(W249&gt;0,(X$4-$G249)=(1+$B249)),((W249/$D249)-W249)/$C249,
(IF(AND((X$4-$G249)&lt;(7+$B249),(X$4-$G249)&gt;1),W249,0))))</f>
        <v>0</v>
      </c>
      <c r="Y249" s="233">
        <f>IF(Y$4=$G249+$B249,SUMIFS(INDEX('ABP REC Calc'!$G$75:$AB$138,,MATCH($I249,'ABP REC Calc'!$G$74:$AB$74,0)),'ABP REC Calc'!$C$75:$C$138,'ABP REC Spend'!$E249,'ABP REC Calc'!$B$75:$B$138,'ABP REC Spend'!$F249)*$D249,
IF(AND(X249&gt;0,(Y$4-$G249)=(1+$B249)),((X249/$D249)-X249)/$C249,
(IF(AND((Y$4-$G249)&lt;(7+$B249),(Y$4-$G249)&gt;1),X249,0))))</f>
        <v>0</v>
      </c>
      <c r="Z249" s="233">
        <f>IF(Z$4=$G249+$B249,SUMIFS(INDEX('ABP REC Calc'!$G$75:$AB$138,,MATCH($I249,'ABP REC Calc'!$G$74:$AB$74,0)),'ABP REC Calc'!$C$75:$C$138,'ABP REC Spend'!$E249,'ABP REC Calc'!$B$75:$B$138,'ABP REC Spend'!$F249)*$D249,
IF(AND(Y249&gt;0,(Z$4-$G249)=(1+$B249)),((Y249/$D249)-Y249)/$C249,
(IF(AND((Z$4-$G249)&lt;(7+$B249),(Z$4-$G249)&gt;1),Y249,0))))</f>
        <v>0</v>
      </c>
      <c r="AA249" s="233">
        <f>IF(AA$4=$G249+$B249,SUMIFS(INDEX('ABP REC Calc'!$G$75:$AB$138,,MATCH($I249,'ABP REC Calc'!$G$74:$AB$74,0)),'ABP REC Calc'!$C$75:$C$138,'ABP REC Spend'!$E249,'ABP REC Calc'!$B$75:$B$138,'ABP REC Spend'!$F249)*$D249,
IF(AND(Z249&gt;0,(AA$4-$G249)=(1+$B249)),((Z249/$D249)-Z249)/$C249,
(IF(AND((AA$4-$G249)&lt;(7+$B249),(AA$4-$G249)&gt;1),Z249,0))))</f>
        <v>0</v>
      </c>
      <c r="AB249" s="233">
        <f>IF(AB$4=$G249+$B249,SUMIFS(INDEX('ABP REC Calc'!$G$75:$AB$138,,MATCH($I249,'ABP REC Calc'!$G$74:$AB$74,0)),'ABP REC Calc'!$C$75:$C$138,'ABP REC Spend'!$E249,'ABP REC Calc'!$B$75:$B$138,'ABP REC Spend'!$F249)*$D249,
IF(AND(AA249&gt;0,(AB$4-$G249)=(1+$B249)),((AA249/$D249)-AA249)/$C249,
(IF(AND((AB$4-$G249)&lt;(7+$B249),(AB$4-$G249)&gt;1),AA249,0))))</f>
        <v>0</v>
      </c>
      <c r="AC249" s="233">
        <f>IF(AC$4=$G249+$B249,SUMIFS(INDEX('ABP REC Calc'!$G$75:$AB$138,,MATCH($I249,'ABP REC Calc'!$G$74:$AB$74,0)),'ABP REC Calc'!$C$75:$C$138,'ABP REC Spend'!$E249,'ABP REC Calc'!$B$75:$B$138,'ABP REC Spend'!$F249)*$D249,
IF(AND(AB249&gt;0,(AC$4-$G249)=(1+$B249)),((AB249/$D249)-AB249)/$C249,
(IF(AND((AC$4-$G249)&lt;(7+$B249),(AC$4-$G249)&gt;1),AB249,0))))</f>
        <v>11451416.43721264</v>
      </c>
      <c r="AD249" s="233">
        <f>IF(AD$4=$G249+$B249,SUMIFS(INDEX('ABP REC Calc'!$G$75:$AB$138,,MATCH($I249,'ABP REC Calc'!$G$74:$AB$74,0)),'ABP REC Calc'!$C$75:$C$138,'ABP REC Spend'!$E249,'ABP REC Calc'!$B$75:$B$138,'ABP REC Spend'!$F249)*$D249,
IF(AND(AC249&gt;0,(AD$4-$G249)=(1+$B249)),((AC249/$D249)-AC249)/$C249,
(IF(AND((AD$4-$G249)&lt;(7+$B249),(AD$4-$G249)&gt;1),AC249,0))))</f>
        <v>10815226.635145273</v>
      </c>
      <c r="AE249" s="233">
        <f>IF(AE$4=$G249+$B249,SUMIFS(INDEX('ABP REC Calc'!$G$75:$AB$138,,MATCH($I249,'ABP REC Calc'!$G$74:$AB$74,0)),'ABP REC Calc'!$C$75:$C$138,'ABP REC Spend'!$E249,'ABP REC Calc'!$B$75:$B$138,'ABP REC Spend'!$F249)*$D249,
IF(AND(AD249&gt;0,(AE$4-$G249)=(1+$B249)),((AD249/$D249)-AD249)/$C249,
(IF(AND((AE$4-$G249)&lt;(7+$B249),(AE$4-$G249)&gt;1),AD249,0))))</f>
        <v>10815226.635145273</v>
      </c>
      <c r="AF249" s="233">
        <f>IF(AF$4=$G249+$B249,SUMIFS(INDEX('ABP REC Calc'!$G$75:$AB$138,,MATCH($I249,'ABP REC Calc'!$G$74:$AB$74,0)),'ABP REC Calc'!$C$75:$C$138,'ABP REC Spend'!$E249,'ABP REC Calc'!$B$75:$B$138,'ABP REC Spend'!$F249)*$D249,
IF(AND(AE249&gt;0,(AF$4-$G249)=(1+$B249)),((AE249/$D249)-AE249)/$C249,
(IF(AND((AF$4-$G249)&lt;(7+$B249),(AF$4-$G249)&gt;1),AE249,0))))</f>
        <v>10815226.635145273</v>
      </c>
      <c r="AG249" s="233">
        <f>IF(AG$4=$G249+$B249,SUMIFS(INDEX('ABP REC Calc'!$G$75:$AB$138,,MATCH($I249,'ABP REC Calc'!$G$74:$AB$74,0)),'ABP REC Calc'!$C$75:$C$138,'ABP REC Spend'!$E249,'ABP REC Calc'!$B$75:$B$138,'ABP REC Spend'!$F249)*$D249,
IF(AND(AF249&gt;0,(AG$4-$G249)=(1+$B249)),((AF249/$D249)-AF249)/$C249,
(IF(AND((AG$4-$G249)&lt;(7+$B249),(AG$4-$G249)&gt;1),AF249,0))))</f>
        <v>10815226.635145273</v>
      </c>
      <c r="AH249" s="233">
        <f>IF(AH$4=$G249+$B249,SUMIFS(INDEX('ABP REC Calc'!$G$75:$AB$138,,MATCH($I249,'ABP REC Calc'!$G$74:$AB$74,0)),'ABP REC Calc'!$C$75:$C$138,'ABP REC Spend'!$E249,'ABP REC Calc'!$B$75:$B$138,'ABP REC Spend'!$F249)*$D249,
IF(AND(AG249&gt;0,(AH$4-$G249)=(1+$B249)),((AG249/$D249)-AG249)/$C249,
(IF(AND((AH$4-$G249)&lt;(7+$B249),(AH$4-$G249)&gt;1),AG249,0))))</f>
        <v>10815226.635145273</v>
      </c>
    </row>
    <row r="250" spans="2:34" ht="14.75" customHeight="1" x14ac:dyDescent="0.25">
      <c r="B250" s="332" cm="1">
        <f t="array" ref="B250">INDEX(Inputs_ByYear!$D$78:$D$83, MATCH('ABP REC Spend'!$E250, Inputs_ByYear!$B$78:$B$83,0),)</f>
        <v>1</v>
      </c>
      <c r="C250" s="332" cm="1">
        <f t="array" ref="C250">INDEX(Inputs_ByYear!$D$60:$D$65, MATCH('ABP REC Spend'!$E250,Inputs_ByYear!$B$60:$B$65,0),)</f>
        <v>6</v>
      </c>
      <c r="D250" s="332" cm="1">
        <f t="array" ref="D250">INDEX(Inputs_ByYear!$D$69:$D$74, MATCH('ABP REC Spend'!$E250, Inputs_ByYear!$B$69:$B$74,0),)</f>
        <v>0.15</v>
      </c>
      <c r="E250" s="222" t="s">
        <v>238</v>
      </c>
      <c r="F250" s="219" t="s">
        <v>258</v>
      </c>
      <c r="G250" s="219">
        <f t="shared" si="11"/>
        <v>2043</v>
      </c>
      <c r="H250" s="219"/>
      <c r="I250" s="227" t="s">
        <v>41</v>
      </c>
      <c r="J250" s="234">
        <v>0</v>
      </c>
      <c r="K250" s="233">
        <f>IF(K$4=$G250+$B250,SUMIFS(INDEX('ABP REC Calc'!$G$75:$AB$138,,MATCH($I250,'ABP REC Calc'!$G$74:$AB$74,0)),'ABP REC Calc'!$C$75:$C$138,'ABP REC Spend'!$E250,'ABP REC Calc'!$B$75:$B$138,'ABP REC Spend'!$F250)*$D250,
IF(AND(J250&gt;0,(K$4-$G250)=(1+$B250)),((J250/$D250)-J250)/$C250,
(IF(AND((K$4-$G250)&lt;(7+$B250),(K$4-$G250)&gt;1),J250,0))))</f>
        <v>0</v>
      </c>
      <c r="L250" s="233">
        <f>IF(L$4=$G250+$B250,SUMIFS(INDEX('ABP REC Calc'!$G$75:$AB$138,,MATCH($I250,'ABP REC Calc'!$G$74:$AB$74,0)),'ABP REC Calc'!$C$75:$C$138,'ABP REC Spend'!$E250,'ABP REC Calc'!$B$75:$B$138,'ABP REC Spend'!$F250)*$D250,
IF(AND(K250&gt;0,(L$4-$G250)=(1+$B250)),((K250/$D250)-K250)/$C250,
(IF(AND((L$4-$G250)&lt;(7+$B250),(L$4-$G250)&gt;1),K250,0))))</f>
        <v>0</v>
      </c>
      <c r="M250" s="233">
        <f>IF(M$4=$G250+$B250,SUMIFS(INDEX('ABP REC Calc'!$G$75:$AB$138,,MATCH($I250,'ABP REC Calc'!$G$74:$AB$74,0)),'ABP REC Calc'!$C$75:$C$138,'ABP REC Spend'!$E250,'ABP REC Calc'!$B$75:$B$138,'ABP REC Spend'!$F250)*$D250,
IF(AND(L250&gt;0,(M$4-$G250)=(1+$B250)),((L250/$D250)-L250)/$C250,
(IF(AND((M$4-$G250)&lt;(7+$B250),(M$4-$G250)&gt;1),L250,0))))</f>
        <v>0</v>
      </c>
      <c r="N250" s="233">
        <f>IF(N$4=$G250+$B250,SUMIFS(INDEX('ABP REC Calc'!$G$75:$AB$138,,MATCH($I250,'ABP REC Calc'!$G$74:$AB$74,0)),'ABP REC Calc'!$C$75:$C$138,'ABP REC Spend'!$E250,'ABP REC Calc'!$B$75:$B$138,'ABP REC Spend'!$F250)*$D250,
IF(AND(M250&gt;0,(N$4-$G250)=(1+$B250)),((M250/$D250)-M250)/$C250,
(IF(AND((N$4-$G250)&lt;(7+$B250),(N$4-$G250)&gt;1),M250,0))))</f>
        <v>0</v>
      </c>
      <c r="O250" s="233">
        <f>IF(O$4=$G250+$B250,SUMIFS(INDEX('ABP REC Calc'!$G$75:$AB$138,,MATCH($I250,'ABP REC Calc'!$G$74:$AB$74,0)),'ABP REC Calc'!$C$75:$C$138,'ABP REC Spend'!$E250,'ABP REC Calc'!$B$75:$B$138,'ABP REC Spend'!$F250)*$D250,
IF(AND(N250&gt;0,(O$4-$G250)=(1+$B250)),((N250/$D250)-N250)/$C250,
(IF(AND((O$4-$G250)&lt;(7+$B250),(O$4-$G250)&gt;1),N250,0))))</f>
        <v>0</v>
      </c>
      <c r="P250" s="233">
        <f>IF(P$4=$G250+$B250,SUMIFS(INDEX('ABP REC Calc'!$G$75:$AB$138,,MATCH($I250,'ABP REC Calc'!$G$74:$AB$74,0)),'ABP REC Calc'!$C$75:$C$138,'ABP REC Spend'!$E250,'ABP REC Calc'!$B$75:$B$138,'ABP REC Spend'!$F250)*$D250,
IF(AND(O250&gt;0,(P$4-$G250)=(1+$B250)),((O250/$D250)-O250)/$C250,
(IF(AND((P$4-$G250)&lt;(7+$B250),(P$4-$G250)&gt;1),O250,0))))</f>
        <v>0</v>
      </c>
      <c r="Q250" s="233">
        <f>IF(Q$4=$G250+$B250,SUMIFS(INDEX('ABP REC Calc'!$G$75:$AB$138,,MATCH($I250,'ABP REC Calc'!$G$74:$AB$74,0)),'ABP REC Calc'!$C$75:$C$138,'ABP REC Spend'!$E250,'ABP REC Calc'!$B$75:$B$138,'ABP REC Spend'!$F250)*$D250,
IF(AND(P250&gt;0,(Q$4-$G250)=(1+$B250)),((P250/$D250)-P250)/$C250,
(IF(AND((Q$4-$G250)&lt;(7+$B250),(Q$4-$G250)&gt;1),P250,0))))</f>
        <v>0</v>
      </c>
      <c r="R250" s="233">
        <f>IF(R$4=$G250+$B250,SUMIFS(INDEX('ABP REC Calc'!$G$75:$AB$138,,MATCH($I250,'ABP REC Calc'!$G$74:$AB$74,0)),'ABP REC Calc'!$C$75:$C$138,'ABP REC Spend'!$E250,'ABP REC Calc'!$B$75:$B$138,'ABP REC Spend'!$F250)*$D250,
IF(AND(Q250&gt;0,(R$4-$G250)=(1+$B250)),((Q250/$D250)-Q250)/$C250,
(IF(AND((R$4-$G250)&lt;(7+$B250),(R$4-$G250)&gt;1),Q250,0))))</f>
        <v>0</v>
      </c>
      <c r="S250" s="233">
        <f>IF(S$4=$G250+$B250,SUMIFS(INDEX('ABP REC Calc'!$G$75:$AB$138,,MATCH($I250,'ABP REC Calc'!$G$74:$AB$74,0)),'ABP REC Calc'!$C$75:$C$138,'ABP REC Spend'!$E250,'ABP REC Calc'!$B$75:$B$138,'ABP REC Spend'!$F250)*$D250,
IF(AND(R250&gt;0,(S$4-$G250)=(1+$B250)),((R250/$D250)-R250)/$C250,
(IF(AND((S$4-$G250)&lt;(7+$B250),(S$4-$G250)&gt;1),R250,0))))</f>
        <v>0</v>
      </c>
      <c r="T250" s="233">
        <f>IF(T$4=$G250+$B250,SUMIFS(INDEX('ABP REC Calc'!$G$75:$AB$138,,MATCH($I250,'ABP REC Calc'!$G$74:$AB$74,0)),'ABP REC Calc'!$C$75:$C$138,'ABP REC Spend'!$E250,'ABP REC Calc'!$B$75:$B$138,'ABP REC Spend'!$F250)*$D250,
IF(AND(S250&gt;0,(T$4-$G250)=(1+$B250)),((S250/$D250)-S250)/$C250,
(IF(AND((T$4-$G250)&lt;(7+$B250),(T$4-$G250)&gt;1),S250,0))))</f>
        <v>0</v>
      </c>
      <c r="U250" s="233">
        <f>IF(U$4=$G250+$B250,SUMIFS(INDEX('ABP REC Calc'!$G$75:$AB$138,,MATCH($I250,'ABP REC Calc'!$G$74:$AB$74,0)),'ABP REC Calc'!$C$75:$C$138,'ABP REC Spend'!$E250,'ABP REC Calc'!$B$75:$B$138,'ABP REC Spend'!$F250)*$D250,
IF(AND(T250&gt;0,(U$4-$G250)=(1+$B250)),((T250/$D250)-T250)/$C250,
(IF(AND((U$4-$G250)&lt;(7+$B250),(U$4-$G250)&gt;1),T250,0))))</f>
        <v>0</v>
      </c>
      <c r="V250" s="233">
        <f>IF(V$4=$G250+$B250,SUMIFS(INDEX('ABP REC Calc'!$G$75:$AB$138,,MATCH($I250,'ABP REC Calc'!$G$74:$AB$74,0)),'ABP REC Calc'!$C$75:$C$138,'ABP REC Spend'!$E250,'ABP REC Calc'!$B$75:$B$138,'ABP REC Spend'!$F250)*$D250,
IF(AND(U250&gt;0,(V$4-$G250)=(1+$B250)),((U250/$D250)-U250)/$C250,
(IF(AND((V$4-$G250)&lt;(7+$B250),(V$4-$G250)&gt;1),U250,0))))</f>
        <v>0</v>
      </c>
      <c r="W250" s="233">
        <f>IF(W$4=$G250+$B250,SUMIFS(INDEX('ABP REC Calc'!$G$75:$AB$138,,MATCH($I250,'ABP REC Calc'!$G$74:$AB$74,0)),'ABP REC Calc'!$C$75:$C$138,'ABP REC Spend'!$E250,'ABP REC Calc'!$B$75:$B$138,'ABP REC Spend'!$F250)*$D250,
IF(AND(V250&gt;0,(W$4-$G250)=(1+$B250)),((V250/$D250)-V250)/$C250,
(IF(AND((W$4-$G250)&lt;(7+$B250),(W$4-$G250)&gt;1),V250,0))))</f>
        <v>0</v>
      </c>
      <c r="X250" s="233">
        <f>IF(X$4=$G250+$B250,SUMIFS(INDEX('ABP REC Calc'!$G$75:$AB$138,,MATCH($I250,'ABP REC Calc'!$G$74:$AB$74,0)),'ABP REC Calc'!$C$75:$C$138,'ABP REC Spend'!$E250,'ABP REC Calc'!$B$75:$B$138,'ABP REC Spend'!$F250)*$D250,
IF(AND(W250&gt;0,(X$4-$G250)=(1+$B250)),((W250/$D250)-W250)/$C250,
(IF(AND((X$4-$G250)&lt;(7+$B250),(X$4-$G250)&gt;1),W250,0))))</f>
        <v>0</v>
      </c>
      <c r="Y250" s="233">
        <f>IF(Y$4=$G250+$B250,SUMIFS(INDEX('ABP REC Calc'!$G$75:$AB$138,,MATCH($I250,'ABP REC Calc'!$G$74:$AB$74,0)),'ABP REC Calc'!$C$75:$C$138,'ABP REC Spend'!$E250,'ABP REC Calc'!$B$75:$B$138,'ABP REC Spend'!$F250)*$D250,
IF(AND(X250&gt;0,(Y$4-$G250)=(1+$B250)),((X250/$D250)-X250)/$C250,
(IF(AND((Y$4-$G250)&lt;(7+$B250),(Y$4-$G250)&gt;1),X250,0))))</f>
        <v>0</v>
      </c>
      <c r="Z250" s="233">
        <f>IF(Z$4=$G250+$B250,SUMIFS(INDEX('ABP REC Calc'!$G$75:$AB$138,,MATCH($I250,'ABP REC Calc'!$G$74:$AB$74,0)),'ABP REC Calc'!$C$75:$C$138,'ABP REC Spend'!$E250,'ABP REC Calc'!$B$75:$B$138,'ABP REC Spend'!$F250)*$D250,
IF(AND(Y250&gt;0,(Z$4-$G250)=(1+$B250)),((Y250/$D250)-Y250)/$C250,
(IF(AND((Z$4-$G250)&lt;(7+$B250),(Z$4-$G250)&gt;1),Y250,0))))</f>
        <v>0</v>
      </c>
      <c r="AA250" s="233">
        <f>IF(AA$4=$G250+$B250,SUMIFS(INDEX('ABP REC Calc'!$G$75:$AB$138,,MATCH($I250,'ABP REC Calc'!$G$74:$AB$74,0)),'ABP REC Calc'!$C$75:$C$138,'ABP REC Spend'!$E250,'ABP REC Calc'!$B$75:$B$138,'ABP REC Spend'!$F250)*$D250,
IF(AND(Z250&gt;0,(AA$4-$G250)=(1+$B250)),((Z250/$D250)-Z250)/$C250,
(IF(AND((AA$4-$G250)&lt;(7+$B250),(AA$4-$G250)&gt;1),Z250,0))))</f>
        <v>0</v>
      </c>
      <c r="AB250" s="233">
        <f>IF(AB$4=$G250+$B250,SUMIFS(INDEX('ABP REC Calc'!$G$75:$AB$138,,MATCH($I250,'ABP REC Calc'!$G$74:$AB$74,0)),'ABP REC Calc'!$C$75:$C$138,'ABP REC Spend'!$E250,'ABP REC Calc'!$B$75:$B$138,'ABP REC Spend'!$F250)*$D250,
IF(AND(AA250&gt;0,(AB$4-$G250)=(1+$B250)),((AA250/$D250)-AA250)/$C250,
(IF(AND((AB$4-$G250)&lt;(7+$B250),(AB$4-$G250)&gt;1),AA250,0))))</f>
        <v>0</v>
      </c>
      <c r="AC250" s="233">
        <f>IF(AC$4=$G250+$B250,SUMIFS(INDEX('ABP REC Calc'!$G$75:$AB$138,,MATCH($I250,'ABP REC Calc'!$G$74:$AB$74,0)),'ABP REC Calc'!$C$75:$C$138,'ABP REC Spend'!$E250,'ABP REC Calc'!$B$75:$B$138,'ABP REC Spend'!$F250)*$D250,
IF(AND(AB250&gt;0,(AC$4-$G250)=(1+$B250)),((AB250/$D250)-AB250)/$C250,
(IF(AND((AC$4-$G250)&lt;(7+$B250),(AC$4-$G250)&gt;1),AB250,0))))</f>
        <v>0</v>
      </c>
      <c r="AD250" s="233">
        <f>IF(AD$4=$G250+$B250,SUMIFS(INDEX('ABP REC Calc'!$G$75:$AB$138,,MATCH($I250,'ABP REC Calc'!$G$74:$AB$74,0)),'ABP REC Calc'!$C$75:$C$138,'ABP REC Spend'!$E250,'ABP REC Calc'!$B$75:$B$138,'ABP REC Spend'!$F250)*$D250,
IF(AND(AC250&gt;0,(AD$4-$G250)=(1+$B250)),((AC250/$D250)-AC250)/$C250,
(IF(AND((AD$4-$G250)&lt;(7+$B250),(AD$4-$G250)&gt;1),AC250,0))))</f>
        <v>0</v>
      </c>
      <c r="AE250" s="233">
        <f>IF(AE$4=$G250+$B250,SUMIFS(INDEX('ABP REC Calc'!$G$75:$AB$138,,MATCH($I250,'ABP REC Calc'!$G$74:$AB$74,0)),'ABP REC Calc'!$C$75:$C$138,'ABP REC Spend'!$E250,'ABP REC Calc'!$B$75:$B$138,'ABP REC Spend'!$F250)*$D250,
IF(AND(AD250&gt;0,(AE$4-$G250)=(1+$B250)),((AD250/$D250)-AD250)/$C250,
(IF(AND((AE$4-$G250)&lt;(7+$B250),(AE$4-$G250)&gt;1),AD250,0))))</f>
        <v>0</v>
      </c>
      <c r="AF250" s="233">
        <f>IF(AF$4=$G250+$B250,SUMIFS(INDEX('ABP REC Calc'!$G$75:$AB$138,,MATCH($I250,'ABP REC Calc'!$G$74:$AB$74,0)),'ABP REC Calc'!$C$75:$C$138,'ABP REC Spend'!$E250,'ABP REC Calc'!$B$75:$B$138,'ABP REC Spend'!$F250)*$D250,
IF(AND(AE250&gt;0,(AF$4-$G250)=(1+$B250)),((AE250/$D250)-AE250)/$C250,
(IF(AND((AF$4-$G250)&lt;(7+$B250),(AF$4-$G250)&gt;1),AE250,0))))</f>
        <v>0</v>
      </c>
      <c r="AG250" s="233">
        <f>IF(AG$4=$G250+$B250,SUMIFS(INDEX('ABP REC Calc'!$G$75:$AB$138,,MATCH($I250,'ABP REC Calc'!$G$74:$AB$74,0)),'ABP REC Calc'!$C$75:$C$138,'ABP REC Spend'!$E250,'ABP REC Calc'!$B$75:$B$138,'ABP REC Spend'!$F250)*$D250,
IF(AND(AF250&gt;0,(AG$4-$G250)=(1+$B250)),((AF250/$D250)-AF250)/$C250,
(IF(AND((AG$4-$G250)&lt;(7+$B250),(AG$4-$G250)&gt;1),AF250,0))))</f>
        <v>0</v>
      </c>
      <c r="AH250" s="233">
        <f>IF(AH$4=$G250+$B250,SUMIFS(INDEX('ABP REC Calc'!$G$75:$AB$138,,MATCH($I250,'ABP REC Calc'!$G$74:$AB$74,0)),'ABP REC Calc'!$C$75:$C$138,'ABP REC Spend'!$E250,'ABP REC Calc'!$B$75:$B$138,'ABP REC Spend'!$F250)*$D250,
IF(AND(AG250&gt;0,(AH$4-$G250)=(1+$B250)),((AG250/$D250)-AG250)/$C250,
(IF(AND((AH$4-$G250)&lt;(7+$B250),(AH$4-$G250)&gt;1),AG250,0))))</f>
        <v>0</v>
      </c>
    </row>
    <row r="251" spans="2:34" ht="14.75" customHeight="1" x14ac:dyDescent="0.25">
      <c r="B251" s="332" cm="1">
        <f t="array" ref="B251">INDEX(Inputs_ByYear!$D$78:$D$83, MATCH('ABP REC Spend'!$E251, Inputs_ByYear!$B$78:$B$83,0),)</f>
        <v>1</v>
      </c>
      <c r="C251" s="332" cm="1">
        <f t="array" ref="C251">INDEX(Inputs_ByYear!$D$60:$D$65, MATCH('ABP REC Spend'!$E251,Inputs_ByYear!$B$60:$B$65,0),)</f>
        <v>6</v>
      </c>
      <c r="D251" s="332" cm="1">
        <f t="array" ref="D251">INDEX(Inputs_ByYear!$D$69:$D$74, MATCH('ABP REC Spend'!$E251, Inputs_ByYear!$B$69:$B$74,0),)</f>
        <v>0.15</v>
      </c>
      <c r="E251" s="222" t="s">
        <v>238</v>
      </c>
      <c r="F251" s="219" t="s">
        <v>258</v>
      </c>
      <c r="G251" s="219">
        <f t="shared" si="11"/>
        <v>2044</v>
      </c>
      <c r="H251" s="219"/>
      <c r="I251" s="227" t="s">
        <v>42</v>
      </c>
      <c r="J251" s="234">
        <v>0</v>
      </c>
      <c r="K251" s="233">
        <f>IF(K$4=$G251+$B251,SUMIFS(INDEX('ABP REC Calc'!$G$75:$AB$138,,MATCH($I251,'ABP REC Calc'!$G$74:$AB$74,0)),'ABP REC Calc'!$C$75:$C$138,'ABP REC Spend'!$E251,'ABP REC Calc'!$B$75:$B$138,'ABP REC Spend'!$F251)*$D251,
IF(AND(J251&gt;0,(K$4-$G251)=(1+$B251)),((J251/$D251)-J251)/$C251,
(IF(AND((K$4-$G251)&lt;(7+$B251),(K$4-$G251)&gt;1),J251,0))))</f>
        <v>0</v>
      </c>
      <c r="L251" s="233">
        <f>IF(L$4=$G251+$B251,SUMIFS(INDEX('ABP REC Calc'!$G$75:$AB$138,,MATCH($I251,'ABP REC Calc'!$G$74:$AB$74,0)),'ABP REC Calc'!$C$75:$C$138,'ABP REC Spend'!$E251,'ABP REC Calc'!$B$75:$B$138,'ABP REC Spend'!$F251)*$D251,
IF(AND(K251&gt;0,(L$4-$G251)=(1+$B251)),((K251/$D251)-K251)/$C251,
(IF(AND((L$4-$G251)&lt;(7+$B251),(L$4-$G251)&gt;1),K251,0))))</f>
        <v>0</v>
      </c>
      <c r="M251" s="233">
        <f>IF(M$4=$G251+$B251,SUMIFS(INDEX('ABP REC Calc'!$G$75:$AB$138,,MATCH($I251,'ABP REC Calc'!$G$74:$AB$74,0)),'ABP REC Calc'!$C$75:$C$138,'ABP REC Spend'!$E251,'ABP REC Calc'!$B$75:$B$138,'ABP REC Spend'!$F251)*$D251,
IF(AND(L251&gt;0,(M$4-$G251)=(1+$B251)),((L251/$D251)-L251)/$C251,
(IF(AND((M$4-$G251)&lt;(7+$B251),(M$4-$G251)&gt;1),L251,0))))</f>
        <v>0</v>
      </c>
      <c r="N251" s="233">
        <f>IF(N$4=$G251+$B251,SUMIFS(INDEX('ABP REC Calc'!$G$75:$AB$138,,MATCH($I251,'ABP REC Calc'!$G$74:$AB$74,0)),'ABP REC Calc'!$C$75:$C$138,'ABP REC Spend'!$E251,'ABP REC Calc'!$B$75:$B$138,'ABP REC Spend'!$F251)*$D251,
IF(AND(M251&gt;0,(N$4-$G251)=(1+$B251)),((M251/$D251)-M251)/$C251,
(IF(AND((N$4-$G251)&lt;(7+$B251),(N$4-$G251)&gt;1),M251,0))))</f>
        <v>0</v>
      </c>
      <c r="O251" s="233">
        <f>IF(O$4=$G251+$B251,SUMIFS(INDEX('ABP REC Calc'!$G$75:$AB$138,,MATCH($I251,'ABP REC Calc'!$G$74:$AB$74,0)),'ABP REC Calc'!$C$75:$C$138,'ABP REC Spend'!$E251,'ABP REC Calc'!$B$75:$B$138,'ABP REC Spend'!$F251)*$D251,
IF(AND(N251&gt;0,(O$4-$G251)=(1+$B251)),((N251/$D251)-N251)/$C251,
(IF(AND((O$4-$G251)&lt;(7+$B251),(O$4-$G251)&gt;1),N251,0))))</f>
        <v>0</v>
      </c>
      <c r="P251" s="233">
        <f>IF(P$4=$G251+$B251,SUMIFS(INDEX('ABP REC Calc'!$G$75:$AB$138,,MATCH($I251,'ABP REC Calc'!$G$74:$AB$74,0)),'ABP REC Calc'!$C$75:$C$138,'ABP REC Spend'!$E251,'ABP REC Calc'!$B$75:$B$138,'ABP REC Spend'!$F251)*$D251,
IF(AND(O251&gt;0,(P$4-$G251)=(1+$B251)),((O251/$D251)-O251)/$C251,
(IF(AND((P$4-$G251)&lt;(7+$B251),(P$4-$G251)&gt;1),O251,0))))</f>
        <v>0</v>
      </c>
      <c r="Q251" s="233">
        <f>IF(Q$4=$G251+$B251,SUMIFS(INDEX('ABP REC Calc'!$G$75:$AB$138,,MATCH($I251,'ABP REC Calc'!$G$74:$AB$74,0)),'ABP REC Calc'!$C$75:$C$138,'ABP REC Spend'!$E251,'ABP REC Calc'!$B$75:$B$138,'ABP REC Spend'!$F251)*$D251,
IF(AND(P251&gt;0,(Q$4-$G251)=(1+$B251)),((P251/$D251)-P251)/$C251,
(IF(AND((Q$4-$G251)&lt;(7+$B251),(Q$4-$G251)&gt;1),P251,0))))</f>
        <v>0</v>
      </c>
      <c r="R251" s="233">
        <f>IF(R$4=$G251+$B251,SUMIFS(INDEX('ABP REC Calc'!$G$75:$AB$138,,MATCH($I251,'ABP REC Calc'!$G$74:$AB$74,0)),'ABP REC Calc'!$C$75:$C$138,'ABP REC Spend'!$E251,'ABP REC Calc'!$B$75:$B$138,'ABP REC Spend'!$F251)*$D251,
IF(AND(Q251&gt;0,(R$4-$G251)=(1+$B251)),((Q251/$D251)-Q251)/$C251,
(IF(AND((R$4-$G251)&lt;(7+$B251),(R$4-$G251)&gt;1),Q251,0))))</f>
        <v>0</v>
      </c>
      <c r="S251" s="233">
        <f>IF(S$4=$G251+$B251,SUMIFS(INDEX('ABP REC Calc'!$G$75:$AB$138,,MATCH($I251,'ABP REC Calc'!$G$74:$AB$74,0)),'ABP REC Calc'!$C$75:$C$138,'ABP REC Spend'!$E251,'ABP REC Calc'!$B$75:$B$138,'ABP REC Spend'!$F251)*$D251,
IF(AND(R251&gt;0,(S$4-$G251)=(1+$B251)),((R251/$D251)-R251)/$C251,
(IF(AND((S$4-$G251)&lt;(7+$B251),(S$4-$G251)&gt;1),R251,0))))</f>
        <v>0</v>
      </c>
      <c r="T251" s="233">
        <f>IF(T$4=$G251+$B251,SUMIFS(INDEX('ABP REC Calc'!$G$75:$AB$138,,MATCH($I251,'ABP REC Calc'!$G$74:$AB$74,0)),'ABP REC Calc'!$C$75:$C$138,'ABP REC Spend'!$E251,'ABP REC Calc'!$B$75:$B$138,'ABP REC Spend'!$F251)*$D251,
IF(AND(S251&gt;0,(T$4-$G251)=(1+$B251)),((S251/$D251)-S251)/$C251,
(IF(AND((T$4-$G251)&lt;(7+$B251),(T$4-$G251)&gt;1),S251,0))))</f>
        <v>0</v>
      </c>
      <c r="U251" s="233">
        <f>IF(U$4=$G251+$B251,SUMIFS(INDEX('ABP REC Calc'!$G$75:$AB$138,,MATCH($I251,'ABP REC Calc'!$G$74:$AB$74,0)),'ABP REC Calc'!$C$75:$C$138,'ABP REC Spend'!$E251,'ABP REC Calc'!$B$75:$B$138,'ABP REC Spend'!$F251)*$D251,
IF(AND(T251&gt;0,(U$4-$G251)=(1+$B251)),((T251/$D251)-T251)/$C251,
(IF(AND((U$4-$G251)&lt;(7+$B251),(U$4-$G251)&gt;1),T251,0))))</f>
        <v>0</v>
      </c>
      <c r="V251" s="233">
        <f>IF(V$4=$G251+$B251,SUMIFS(INDEX('ABP REC Calc'!$G$75:$AB$138,,MATCH($I251,'ABP REC Calc'!$G$74:$AB$74,0)),'ABP REC Calc'!$C$75:$C$138,'ABP REC Spend'!$E251,'ABP REC Calc'!$B$75:$B$138,'ABP REC Spend'!$F251)*$D251,
IF(AND(U251&gt;0,(V$4-$G251)=(1+$B251)),((U251/$D251)-U251)/$C251,
(IF(AND((V$4-$G251)&lt;(7+$B251),(V$4-$G251)&gt;1),U251,0))))</f>
        <v>0</v>
      </c>
      <c r="W251" s="233">
        <f>IF(W$4=$G251+$B251,SUMIFS(INDEX('ABP REC Calc'!$G$75:$AB$138,,MATCH($I251,'ABP REC Calc'!$G$74:$AB$74,0)),'ABP REC Calc'!$C$75:$C$138,'ABP REC Spend'!$E251,'ABP REC Calc'!$B$75:$B$138,'ABP REC Spend'!$F251)*$D251,
IF(AND(V251&gt;0,(W$4-$G251)=(1+$B251)),((V251/$D251)-V251)/$C251,
(IF(AND((W$4-$G251)&lt;(7+$B251),(W$4-$G251)&gt;1),V251,0))))</f>
        <v>0</v>
      </c>
      <c r="X251" s="233">
        <f>IF(X$4=$G251+$B251,SUMIFS(INDEX('ABP REC Calc'!$G$75:$AB$138,,MATCH($I251,'ABP REC Calc'!$G$74:$AB$74,0)),'ABP REC Calc'!$C$75:$C$138,'ABP REC Spend'!$E251,'ABP REC Calc'!$B$75:$B$138,'ABP REC Spend'!$F251)*$D251,
IF(AND(W251&gt;0,(X$4-$G251)=(1+$B251)),((W251/$D251)-W251)/$C251,
(IF(AND((X$4-$G251)&lt;(7+$B251),(X$4-$G251)&gt;1),W251,0))))</f>
        <v>0</v>
      </c>
      <c r="Y251" s="233">
        <f>IF(Y$4=$G251+$B251,SUMIFS(INDEX('ABP REC Calc'!$G$75:$AB$138,,MATCH($I251,'ABP REC Calc'!$G$74:$AB$74,0)),'ABP REC Calc'!$C$75:$C$138,'ABP REC Spend'!$E251,'ABP REC Calc'!$B$75:$B$138,'ABP REC Spend'!$F251)*$D251,
IF(AND(X251&gt;0,(Y$4-$G251)=(1+$B251)),((X251/$D251)-X251)/$C251,
(IF(AND((Y$4-$G251)&lt;(7+$B251),(Y$4-$G251)&gt;1),X251,0))))</f>
        <v>0</v>
      </c>
      <c r="Z251" s="233">
        <f>IF(Z$4=$G251+$B251,SUMIFS(INDEX('ABP REC Calc'!$G$75:$AB$138,,MATCH($I251,'ABP REC Calc'!$G$74:$AB$74,0)),'ABP REC Calc'!$C$75:$C$138,'ABP REC Spend'!$E251,'ABP REC Calc'!$B$75:$B$138,'ABP REC Spend'!$F251)*$D251,
IF(AND(Y251&gt;0,(Z$4-$G251)=(1+$B251)),((Y251/$D251)-Y251)/$C251,
(IF(AND((Z$4-$G251)&lt;(7+$B251),(Z$4-$G251)&gt;1),Y251,0))))</f>
        <v>0</v>
      </c>
      <c r="AA251" s="233">
        <f>IF(AA$4=$G251+$B251,SUMIFS(INDEX('ABP REC Calc'!$G$75:$AB$138,,MATCH($I251,'ABP REC Calc'!$G$74:$AB$74,0)),'ABP REC Calc'!$C$75:$C$138,'ABP REC Spend'!$E251,'ABP REC Calc'!$B$75:$B$138,'ABP REC Spend'!$F251)*$D251,
IF(AND(Z251&gt;0,(AA$4-$G251)=(1+$B251)),((Z251/$D251)-Z251)/$C251,
(IF(AND((AA$4-$G251)&lt;(7+$B251),(AA$4-$G251)&gt;1),Z251,0))))</f>
        <v>0</v>
      </c>
      <c r="AB251" s="233">
        <f>IF(AB$4=$G251+$B251,SUMIFS(INDEX('ABP REC Calc'!$G$75:$AB$138,,MATCH($I251,'ABP REC Calc'!$G$74:$AB$74,0)),'ABP REC Calc'!$C$75:$C$138,'ABP REC Spend'!$E251,'ABP REC Calc'!$B$75:$B$138,'ABP REC Spend'!$F251)*$D251,
IF(AND(AA251&gt;0,(AB$4-$G251)=(1+$B251)),((AA251/$D251)-AA251)/$C251,
(IF(AND((AB$4-$G251)&lt;(7+$B251),(AB$4-$G251)&gt;1),AA251,0))))</f>
        <v>0</v>
      </c>
      <c r="AC251" s="233">
        <f>IF(AC$4=$G251+$B251,SUMIFS(INDEX('ABP REC Calc'!$G$75:$AB$138,,MATCH($I251,'ABP REC Calc'!$G$74:$AB$74,0)),'ABP REC Calc'!$C$75:$C$138,'ABP REC Spend'!$E251,'ABP REC Calc'!$B$75:$B$138,'ABP REC Spend'!$F251)*$D251,
IF(AND(AB251&gt;0,(AC$4-$G251)=(1+$B251)),((AB251/$D251)-AB251)/$C251,
(IF(AND((AC$4-$G251)&lt;(7+$B251),(AC$4-$G251)&gt;1),AB251,0))))</f>
        <v>0</v>
      </c>
      <c r="AD251" s="233">
        <f>IF(AD$4=$G251+$B251,SUMIFS(INDEX('ABP REC Calc'!$G$75:$AB$138,,MATCH($I251,'ABP REC Calc'!$G$74:$AB$74,0)),'ABP REC Calc'!$C$75:$C$138,'ABP REC Spend'!$E251,'ABP REC Calc'!$B$75:$B$138,'ABP REC Spend'!$F251)*$D251,
IF(AND(AC251&gt;0,(AD$4-$G251)=(1+$B251)),((AC251/$D251)-AC251)/$C251,
(IF(AND((AD$4-$G251)&lt;(7+$B251),(AD$4-$G251)&gt;1),AC251,0))))</f>
        <v>0</v>
      </c>
      <c r="AE251" s="233">
        <f>IF(AE$4=$G251+$B251,SUMIFS(INDEX('ABP REC Calc'!$G$75:$AB$138,,MATCH($I251,'ABP REC Calc'!$G$74:$AB$74,0)),'ABP REC Calc'!$C$75:$C$138,'ABP REC Spend'!$E251,'ABP REC Calc'!$B$75:$B$138,'ABP REC Spend'!$F251)*$D251,
IF(AND(AD251&gt;0,(AE$4-$G251)=(1+$B251)),((AD251/$D251)-AD251)/$C251,
(IF(AND((AE$4-$G251)&lt;(7+$B251),(AE$4-$G251)&gt;1),AD251,0))))</f>
        <v>0</v>
      </c>
      <c r="AF251" s="233">
        <f>IF(AF$4=$G251+$B251,SUMIFS(INDEX('ABP REC Calc'!$G$75:$AB$138,,MATCH($I251,'ABP REC Calc'!$G$74:$AB$74,0)),'ABP REC Calc'!$C$75:$C$138,'ABP REC Spend'!$E251,'ABP REC Calc'!$B$75:$B$138,'ABP REC Spend'!$F251)*$D251,
IF(AND(AE251&gt;0,(AF$4-$G251)=(1+$B251)),((AE251/$D251)-AE251)/$C251,
(IF(AND((AF$4-$G251)&lt;(7+$B251),(AF$4-$G251)&gt;1),AE251,0))))</f>
        <v>0</v>
      </c>
      <c r="AG251" s="233">
        <f>IF(AG$4=$G251+$B251,SUMIFS(INDEX('ABP REC Calc'!$G$75:$AB$138,,MATCH($I251,'ABP REC Calc'!$G$74:$AB$74,0)),'ABP REC Calc'!$C$75:$C$138,'ABP REC Spend'!$E251,'ABP REC Calc'!$B$75:$B$138,'ABP REC Spend'!$F251)*$D251,
IF(AND(AF251&gt;0,(AG$4-$G251)=(1+$B251)),((AF251/$D251)-AF251)/$C251,
(IF(AND((AG$4-$G251)&lt;(7+$B251),(AG$4-$G251)&gt;1),AF251,0))))</f>
        <v>0</v>
      </c>
      <c r="AH251" s="233">
        <f>IF(AH$4=$G251+$B251,SUMIFS(INDEX('ABP REC Calc'!$G$75:$AB$138,,MATCH($I251,'ABP REC Calc'!$G$74:$AB$74,0)),'ABP REC Calc'!$C$75:$C$138,'ABP REC Spend'!$E251,'ABP REC Calc'!$B$75:$B$138,'ABP REC Spend'!$F251)*$D251,
IF(AND(AG251&gt;0,(AH$4-$G251)=(1+$B251)),((AG251/$D251)-AG251)/$C251,
(IF(AND((AH$4-$G251)&lt;(7+$B251),(AH$4-$G251)&gt;1),AG251,0))))</f>
        <v>0</v>
      </c>
    </row>
    <row r="252" spans="2:34" ht="14.75" customHeight="1" x14ac:dyDescent="0.25">
      <c r="B252" s="332" cm="1">
        <f t="array" ref="B252">INDEX(Inputs_ByYear!$D$78:$D$83, MATCH('ABP REC Spend'!$E252, Inputs_ByYear!$B$78:$B$83,0),)</f>
        <v>1</v>
      </c>
      <c r="C252" s="332" cm="1">
        <f t="array" ref="C252">INDEX(Inputs_ByYear!$D$60:$D$65, MATCH('ABP REC Spend'!$E252,Inputs_ByYear!$B$60:$B$65,0),)</f>
        <v>6</v>
      </c>
      <c r="D252" s="332" cm="1">
        <f t="array" ref="D252">INDEX(Inputs_ByYear!$D$69:$D$74, MATCH('ABP REC Spend'!$E252, Inputs_ByYear!$B$69:$B$74,0),)</f>
        <v>0.15</v>
      </c>
      <c r="E252" s="222" t="s">
        <v>238</v>
      </c>
      <c r="F252" s="219" t="s">
        <v>258</v>
      </c>
      <c r="G252" s="219">
        <f t="shared" si="11"/>
        <v>2045</v>
      </c>
      <c r="H252" s="219"/>
      <c r="I252" s="227" t="s">
        <v>43</v>
      </c>
      <c r="J252" s="234">
        <v>0</v>
      </c>
      <c r="K252" s="233">
        <f>IF(K$4=$G252+$B252,SUMIFS(INDEX('ABP REC Calc'!$G$75:$AB$138,,MATCH($I252,'ABP REC Calc'!$G$74:$AB$74,0)),'ABP REC Calc'!$C$75:$C$138,'ABP REC Spend'!$E252,'ABP REC Calc'!$B$75:$B$138,'ABP REC Spend'!$F252)*$D252,
IF(AND(J252&gt;0,(K$4-$G252)=(1+$B252)),((J252/$D252)-J252)/$C252,
(IF(AND((K$4-$G252)&lt;(7+$B252),(K$4-$G252)&gt;1),J252,0))))</f>
        <v>0</v>
      </c>
      <c r="L252" s="233">
        <f>IF(L$4=$G252+$B252,SUMIFS(INDEX('ABP REC Calc'!$G$75:$AB$138,,MATCH($I252,'ABP REC Calc'!$G$74:$AB$74,0)),'ABP REC Calc'!$C$75:$C$138,'ABP REC Spend'!$E252,'ABP REC Calc'!$B$75:$B$138,'ABP REC Spend'!$F252)*$D252,
IF(AND(K252&gt;0,(L$4-$G252)=(1+$B252)),((K252/$D252)-K252)/$C252,
(IF(AND((L$4-$G252)&lt;(7+$B252),(L$4-$G252)&gt;1),K252,0))))</f>
        <v>0</v>
      </c>
      <c r="M252" s="233">
        <f>IF(M$4=$G252+$B252,SUMIFS(INDEX('ABP REC Calc'!$G$75:$AB$138,,MATCH($I252,'ABP REC Calc'!$G$74:$AB$74,0)),'ABP REC Calc'!$C$75:$C$138,'ABP REC Spend'!$E252,'ABP REC Calc'!$B$75:$B$138,'ABP REC Spend'!$F252)*$D252,
IF(AND(L252&gt;0,(M$4-$G252)=(1+$B252)),((L252/$D252)-L252)/$C252,
(IF(AND((M$4-$G252)&lt;(7+$B252),(M$4-$G252)&gt;1),L252,0))))</f>
        <v>0</v>
      </c>
      <c r="N252" s="233">
        <f>IF(N$4=$G252+$B252,SUMIFS(INDEX('ABP REC Calc'!$G$75:$AB$138,,MATCH($I252,'ABP REC Calc'!$G$74:$AB$74,0)),'ABP REC Calc'!$C$75:$C$138,'ABP REC Spend'!$E252,'ABP REC Calc'!$B$75:$B$138,'ABP REC Spend'!$F252)*$D252,
IF(AND(M252&gt;0,(N$4-$G252)=(1+$B252)),((M252/$D252)-M252)/$C252,
(IF(AND((N$4-$G252)&lt;(7+$B252),(N$4-$G252)&gt;1),M252,0))))</f>
        <v>0</v>
      </c>
      <c r="O252" s="233">
        <f>IF(O$4=$G252+$B252,SUMIFS(INDEX('ABP REC Calc'!$G$75:$AB$138,,MATCH($I252,'ABP REC Calc'!$G$74:$AB$74,0)),'ABP REC Calc'!$C$75:$C$138,'ABP REC Spend'!$E252,'ABP REC Calc'!$B$75:$B$138,'ABP REC Spend'!$F252)*$D252,
IF(AND(N252&gt;0,(O$4-$G252)=(1+$B252)),((N252/$D252)-N252)/$C252,
(IF(AND((O$4-$G252)&lt;(7+$B252),(O$4-$G252)&gt;1),N252,0))))</f>
        <v>0</v>
      </c>
      <c r="P252" s="233">
        <f>IF(P$4=$G252+$B252,SUMIFS(INDEX('ABP REC Calc'!$G$75:$AB$138,,MATCH($I252,'ABP REC Calc'!$G$74:$AB$74,0)),'ABP REC Calc'!$C$75:$C$138,'ABP REC Spend'!$E252,'ABP REC Calc'!$B$75:$B$138,'ABP REC Spend'!$F252)*$D252,
IF(AND(O252&gt;0,(P$4-$G252)=(1+$B252)),((O252/$D252)-O252)/$C252,
(IF(AND((P$4-$G252)&lt;(7+$B252),(P$4-$G252)&gt;1),O252,0))))</f>
        <v>0</v>
      </c>
      <c r="Q252" s="233">
        <f>IF(Q$4=$G252+$B252,SUMIFS(INDEX('ABP REC Calc'!$G$75:$AB$138,,MATCH($I252,'ABP REC Calc'!$G$74:$AB$74,0)),'ABP REC Calc'!$C$75:$C$138,'ABP REC Spend'!$E252,'ABP REC Calc'!$B$75:$B$138,'ABP REC Spend'!$F252)*$D252,
IF(AND(P252&gt;0,(Q$4-$G252)=(1+$B252)),((P252/$D252)-P252)/$C252,
(IF(AND((Q$4-$G252)&lt;(7+$B252),(Q$4-$G252)&gt;1),P252,0))))</f>
        <v>0</v>
      </c>
      <c r="R252" s="233">
        <f>IF(R$4=$G252+$B252,SUMIFS(INDEX('ABP REC Calc'!$G$75:$AB$138,,MATCH($I252,'ABP REC Calc'!$G$74:$AB$74,0)),'ABP REC Calc'!$C$75:$C$138,'ABP REC Spend'!$E252,'ABP REC Calc'!$B$75:$B$138,'ABP REC Spend'!$F252)*$D252,
IF(AND(Q252&gt;0,(R$4-$G252)=(1+$B252)),((Q252/$D252)-Q252)/$C252,
(IF(AND((R$4-$G252)&lt;(7+$B252),(R$4-$G252)&gt;1),Q252,0))))</f>
        <v>0</v>
      </c>
      <c r="S252" s="233">
        <f>IF(S$4=$G252+$B252,SUMIFS(INDEX('ABP REC Calc'!$G$75:$AB$138,,MATCH($I252,'ABP REC Calc'!$G$74:$AB$74,0)),'ABP REC Calc'!$C$75:$C$138,'ABP REC Spend'!$E252,'ABP REC Calc'!$B$75:$B$138,'ABP REC Spend'!$F252)*$D252,
IF(AND(R252&gt;0,(S$4-$G252)=(1+$B252)),((R252/$D252)-R252)/$C252,
(IF(AND((S$4-$G252)&lt;(7+$B252),(S$4-$G252)&gt;1),R252,0))))</f>
        <v>0</v>
      </c>
      <c r="T252" s="233">
        <f>IF(T$4=$G252+$B252,SUMIFS(INDEX('ABP REC Calc'!$G$75:$AB$138,,MATCH($I252,'ABP REC Calc'!$G$74:$AB$74,0)),'ABP REC Calc'!$C$75:$C$138,'ABP REC Spend'!$E252,'ABP REC Calc'!$B$75:$B$138,'ABP REC Spend'!$F252)*$D252,
IF(AND(S252&gt;0,(T$4-$G252)=(1+$B252)),((S252/$D252)-S252)/$C252,
(IF(AND((T$4-$G252)&lt;(7+$B252),(T$4-$G252)&gt;1),S252,0))))</f>
        <v>0</v>
      </c>
      <c r="U252" s="233">
        <f>IF(U$4=$G252+$B252,SUMIFS(INDEX('ABP REC Calc'!$G$75:$AB$138,,MATCH($I252,'ABP REC Calc'!$G$74:$AB$74,0)),'ABP REC Calc'!$C$75:$C$138,'ABP REC Spend'!$E252,'ABP REC Calc'!$B$75:$B$138,'ABP REC Spend'!$F252)*$D252,
IF(AND(T252&gt;0,(U$4-$G252)=(1+$B252)),((T252/$D252)-T252)/$C252,
(IF(AND((U$4-$G252)&lt;(7+$B252),(U$4-$G252)&gt;1),T252,0))))</f>
        <v>0</v>
      </c>
      <c r="V252" s="233">
        <f>IF(V$4=$G252+$B252,SUMIFS(INDEX('ABP REC Calc'!$G$75:$AB$138,,MATCH($I252,'ABP REC Calc'!$G$74:$AB$74,0)),'ABP REC Calc'!$C$75:$C$138,'ABP REC Spend'!$E252,'ABP REC Calc'!$B$75:$B$138,'ABP REC Spend'!$F252)*$D252,
IF(AND(U252&gt;0,(V$4-$G252)=(1+$B252)),((U252/$D252)-U252)/$C252,
(IF(AND((V$4-$G252)&lt;(7+$B252),(V$4-$G252)&gt;1),U252,0))))</f>
        <v>0</v>
      </c>
      <c r="W252" s="233">
        <f>IF(W$4=$G252+$B252,SUMIFS(INDEX('ABP REC Calc'!$G$75:$AB$138,,MATCH($I252,'ABP REC Calc'!$G$74:$AB$74,0)),'ABP REC Calc'!$C$75:$C$138,'ABP REC Spend'!$E252,'ABP REC Calc'!$B$75:$B$138,'ABP REC Spend'!$F252)*$D252,
IF(AND(V252&gt;0,(W$4-$G252)=(1+$B252)),((V252/$D252)-V252)/$C252,
(IF(AND((W$4-$G252)&lt;(7+$B252),(W$4-$G252)&gt;1),V252,0))))</f>
        <v>0</v>
      </c>
      <c r="X252" s="233">
        <f>IF(X$4=$G252+$B252,SUMIFS(INDEX('ABP REC Calc'!$G$75:$AB$138,,MATCH($I252,'ABP REC Calc'!$G$74:$AB$74,0)),'ABP REC Calc'!$C$75:$C$138,'ABP REC Spend'!$E252,'ABP REC Calc'!$B$75:$B$138,'ABP REC Spend'!$F252)*$D252,
IF(AND(W252&gt;0,(X$4-$G252)=(1+$B252)),((W252/$D252)-W252)/$C252,
(IF(AND((X$4-$G252)&lt;(7+$B252),(X$4-$G252)&gt;1),W252,0))))</f>
        <v>0</v>
      </c>
      <c r="Y252" s="233">
        <f>IF(Y$4=$G252+$B252,SUMIFS(INDEX('ABP REC Calc'!$G$75:$AB$138,,MATCH($I252,'ABP REC Calc'!$G$74:$AB$74,0)),'ABP REC Calc'!$C$75:$C$138,'ABP REC Spend'!$E252,'ABP REC Calc'!$B$75:$B$138,'ABP REC Spend'!$F252)*$D252,
IF(AND(X252&gt;0,(Y$4-$G252)=(1+$B252)),((X252/$D252)-X252)/$C252,
(IF(AND((Y$4-$G252)&lt;(7+$B252),(Y$4-$G252)&gt;1),X252,0))))</f>
        <v>0</v>
      </c>
      <c r="Z252" s="233">
        <f>IF(Z$4=$G252+$B252,SUMIFS(INDEX('ABP REC Calc'!$G$75:$AB$138,,MATCH($I252,'ABP REC Calc'!$G$74:$AB$74,0)),'ABP REC Calc'!$C$75:$C$138,'ABP REC Spend'!$E252,'ABP REC Calc'!$B$75:$B$138,'ABP REC Spend'!$F252)*$D252,
IF(AND(Y252&gt;0,(Z$4-$G252)=(1+$B252)),((Y252/$D252)-Y252)/$C252,
(IF(AND((Z$4-$G252)&lt;(7+$B252),(Z$4-$G252)&gt;1),Y252,0))))</f>
        <v>0</v>
      </c>
      <c r="AA252" s="233">
        <f>IF(AA$4=$G252+$B252,SUMIFS(INDEX('ABP REC Calc'!$G$75:$AB$138,,MATCH($I252,'ABP REC Calc'!$G$74:$AB$74,0)),'ABP REC Calc'!$C$75:$C$138,'ABP REC Spend'!$E252,'ABP REC Calc'!$B$75:$B$138,'ABP REC Spend'!$F252)*$D252,
IF(AND(Z252&gt;0,(AA$4-$G252)=(1+$B252)),((Z252/$D252)-Z252)/$C252,
(IF(AND((AA$4-$G252)&lt;(7+$B252),(AA$4-$G252)&gt;1),Z252,0))))</f>
        <v>0</v>
      </c>
      <c r="AB252" s="233">
        <f>IF(AB$4=$G252+$B252,SUMIFS(INDEX('ABP REC Calc'!$G$75:$AB$138,,MATCH($I252,'ABP REC Calc'!$G$74:$AB$74,0)),'ABP REC Calc'!$C$75:$C$138,'ABP REC Spend'!$E252,'ABP REC Calc'!$B$75:$B$138,'ABP REC Spend'!$F252)*$D252,
IF(AND(AA252&gt;0,(AB$4-$G252)=(1+$B252)),((AA252/$D252)-AA252)/$C252,
(IF(AND((AB$4-$G252)&lt;(7+$B252),(AB$4-$G252)&gt;1),AA252,0))))</f>
        <v>0</v>
      </c>
      <c r="AC252" s="233">
        <f>IF(AC$4=$G252+$B252,SUMIFS(INDEX('ABP REC Calc'!$G$75:$AB$138,,MATCH($I252,'ABP REC Calc'!$G$74:$AB$74,0)),'ABP REC Calc'!$C$75:$C$138,'ABP REC Spend'!$E252,'ABP REC Calc'!$B$75:$B$138,'ABP REC Spend'!$F252)*$D252,
IF(AND(AB252&gt;0,(AC$4-$G252)=(1+$B252)),((AB252/$D252)-AB252)/$C252,
(IF(AND((AC$4-$G252)&lt;(7+$B252),(AC$4-$G252)&gt;1),AB252,0))))</f>
        <v>0</v>
      </c>
      <c r="AD252" s="233">
        <f>IF(AD$4=$G252+$B252,SUMIFS(INDEX('ABP REC Calc'!$G$75:$AB$138,,MATCH($I252,'ABP REC Calc'!$G$74:$AB$74,0)),'ABP REC Calc'!$C$75:$C$138,'ABP REC Spend'!$E252,'ABP REC Calc'!$B$75:$B$138,'ABP REC Spend'!$F252)*$D252,
IF(AND(AC252&gt;0,(AD$4-$G252)=(1+$B252)),((AC252/$D252)-AC252)/$C252,
(IF(AND((AD$4-$G252)&lt;(7+$B252),(AD$4-$G252)&gt;1),AC252,0))))</f>
        <v>0</v>
      </c>
      <c r="AE252" s="233">
        <f>IF(AE$4=$G252+$B252,SUMIFS(INDEX('ABP REC Calc'!$G$75:$AB$138,,MATCH($I252,'ABP REC Calc'!$G$74:$AB$74,0)),'ABP REC Calc'!$C$75:$C$138,'ABP REC Spend'!$E252,'ABP REC Calc'!$B$75:$B$138,'ABP REC Spend'!$F252)*$D252,
IF(AND(AD252&gt;0,(AE$4-$G252)=(1+$B252)),((AD252/$D252)-AD252)/$C252,
(IF(AND((AE$4-$G252)&lt;(7+$B252),(AE$4-$G252)&gt;1),AD252,0))))</f>
        <v>0</v>
      </c>
      <c r="AF252" s="233">
        <f>IF(AF$4=$G252+$B252,SUMIFS(INDEX('ABP REC Calc'!$G$75:$AB$138,,MATCH($I252,'ABP REC Calc'!$G$74:$AB$74,0)),'ABP REC Calc'!$C$75:$C$138,'ABP REC Spend'!$E252,'ABP REC Calc'!$B$75:$B$138,'ABP REC Spend'!$F252)*$D252,
IF(AND(AE252&gt;0,(AF$4-$G252)=(1+$B252)),((AE252/$D252)-AE252)/$C252,
(IF(AND((AF$4-$G252)&lt;(7+$B252),(AF$4-$G252)&gt;1),AE252,0))))</f>
        <v>0</v>
      </c>
      <c r="AG252" s="233">
        <f>IF(AG$4=$G252+$B252,SUMIFS(INDEX('ABP REC Calc'!$G$75:$AB$138,,MATCH($I252,'ABP REC Calc'!$G$74:$AB$74,0)),'ABP REC Calc'!$C$75:$C$138,'ABP REC Spend'!$E252,'ABP REC Calc'!$B$75:$B$138,'ABP REC Spend'!$F252)*$D252,
IF(AND(AF252&gt;0,(AG$4-$G252)=(1+$B252)),((AF252/$D252)-AF252)/$C252,
(IF(AND((AG$4-$G252)&lt;(7+$B252),(AG$4-$G252)&gt;1),AF252,0))))</f>
        <v>0</v>
      </c>
      <c r="AH252" s="233">
        <f>IF(AH$4=$G252+$B252,SUMIFS(INDEX('ABP REC Calc'!$G$75:$AB$138,,MATCH($I252,'ABP REC Calc'!$G$74:$AB$74,0)),'ABP REC Calc'!$C$75:$C$138,'ABP REC Spend'!$E252,'ABP REC Calc'!$B$75:$B$138,'ABP REC Spend'!$F252)*$D252,
IF(AND(AG252&gt;0,(AH$4-$G252)=(1+$B252)),((AG252/$D252)-AG252)/$C252,
(IF(AND((AH$4-$G252)&lt;(7+$B252),(AH$4-$G252)&gt;1),AG252,0))))</f>
        <v>0</v>
      </c>
    </row>
    <row r="253" spans="2:34" ht="14.75" customHeight="1" x14ac:dyDescent="0.25">
      <c r="B253" s="332" cm="1">
        <f t="array" ref="B253">INDEX(Inputs_ByYear!$D$78:$D$83, MATCH('ABP REC Spend'!$E253, Inputs_ByYear!$B$78:$B$83,0),)</f>
        <v>1</v>
      </c>
      <c r="C253" s="332" cm="1">
        <f t="array" ref="C253">INDEX(Inputs_ByYear!$D$60:$D$65, MATCH('ABP REC Spend'!$E253,Inputs_ByYear!$B$60:$B$65,0),)</f>
        <v>6</v>
      </c>
      <c r="D253" s="332" cm="1">
        <f t="array" ref="D253">INDEX(Inputs_ByYear!$D$69:$D$74, MATCH('ABP REC Spend'!$E253, Inputs_ByYear!$B$69:$B$74,0),)</f>
        <v>0.15</v>
      </c>
      <c r="E253" s="222" t="s">
        <v>238</v>
      </c>
      <c r="F253" s="219" t="s">
        <v>259</v>
      </c>
      <c r="G253" s="219">
        <f>VALUE(LEFT(I253, FIND("-", I253)-1))</f>
        <v>2024</v>
      </c>
      <c r="H253" s="219"/>
      <c r="I253" s="227" t="s">
        <v>22</v>
      </c>
      <c r="J253" s="234">
        <v>0</v>
      </c>
      <c r="K253" s="233">
        <f>IF(K$4=$G253+$B253,SUMIFS(INDEX('ABP REC Calc'!$G$75:$AB$138,,MATCH($I253,'ABP REC Calc'!$G$74:$AB$74,0)),'ABP REC Calc'!$C$75:$C$138,'ABP REC Spend'!$E253,'ABP REC Calc'!$B$75:$B$138,'ABP REC Spend'!$F253)*$D253,
IF(AND(J253&gt;0,(K$4-$G253)=(1+$B253)),((J253/$D253)-J253)/$C253,
(IF(AND((K$4-$G253)&lt;(7+$B253),(K$4-$G253)&gt;1),J253,0))))</f>
        <v>0</v>
      </c>
      <c r="L253" s="233">
        <f>IF(L$4=$G253+$B253,SUMIFS(INDEX('ABP REC Calc'!$G$75:$AB$138,,MATCH($I253,'ABP REC Calc'!$G$74:$AB$74,0)),'ABP REC Calc'!$C$75:$C$138,'ABP REC Spend'!$E253,'ABP REC Calc'!$B$75:$B$138,'ABP REC Spend'!$F253)*$D253,
IF(AND(K253&gt;0,(L$4-$G253)=(1+$B253)),((K253/$D253)-K253)/$C253,
(IF(AND((L$4-$G253)&lt;(7+$B253),(L$4-$G253)&gt;1),K253,0))))</f>
        <v>0</v>
      </c>
      <c r="M253" s="233">
        <f>IF(M$4=$G253+$B253,SUMIFS(INDEX('ABP REC Calc'!$G$75:$AB$138,,MATCH($I253,'ABP REC Calc'!$G$74:$AB$74,0)),'ABP REC Calc'!$C$75:$C$138,'ABP REC Spend'!$E253,'ABP REC Calc'!$B$75:$B$138,'ABP REC Spend'!$F253)*$D253,
IF(AND(L253&gt;0,(M$4-$G253)=(1+$B253)),((L253/$D253)-L253)/$C253,
(IF(AND((M$4-$G253)&lt;(7+$B253),(M$4-$G253)&gt;1),L253,0))))</f>
        <v>0</v>
      </c>
      <c r="N253" s="233">
        <f>IF(N$4=$G253+$B253,SUMIFS(INDEX('ABP REC Calc'!$G$75:$AB$138,,MATCH($I253,'ABP REC Calc'!$G$74:$AB$74,0)),'ABP REC Calc'!$C$75:$C$138,'ABP REC Spend'!$E253,'ABP REC Calc'!$B$75:$B$138,'ABP REC Spend'!$F253)*$D253,
IF(AND(M253&gt;0,(N$4-$G253)=(1+$B253)),((M253/$D253)-M253)/$C253,
(IF(AND((N$4-$G253)&lt;(7+$B253),(N$4-$G253)&gt;1),M253,0))))</f>
        <v>0</v>
      </c>
      <c r="O253" s="233">
        <f>IF(O$4=$G253+$B253,SUMIFS(INDEX('ABP REC Calc'!$G$75:$AB$138,,MATCH($I253,'ABP REC Calc'!$G$74:$AB$74,0)),'ABP REC Calc'!$C$75:$C$138,'ABP REC Spend'!$E253,'ABP REC Calc'!$B$75:$B$138,'ABP REC Spend'!$F253)*$D253,
IF(AND(N253&gt;0,(O$4-$G253)=(1+$B253)),((N253/$D253)-N253)/$C253,
(IF(AND((O$4-$G253)&lt;(7+$B253),(O$4-$G253)&gt;1),N253,0))))</f>
        <v>0</v>
      </c>
      <c r="P253" s="233">
        <f>IF(P$4=$G253+$B253,SUMIFS(INDEX('ABP REC Calc'!$G$75:$AB$138,,MATCH($I253,'ABP REC Calc'!$G$74:$AB$74,0)),'ABP REC Calc'!$C$75:$C$138,'ABP REC Spend'!$E253,'ABP REC Calc'!$B$75:$B$138,'ABP REC Spend'!$F253)*$D253,
IF(AND(O253&gt;0,(P$4-$G253)=(1+$B253)),((O253/$D253)-O253)/$C253,
(IF(AND((P$4-$G253)&lt;(7+$B253),(P$4-$G253)&gt;1),O253,0))))</f>
        <v>0</v>
      </c>
      <c r="Q253" s="233">
        <f>IF(Q$4=$G253+$B253,SUMIFS(INDEX('ABP REC Calc'!$G$75:$AB$138,,MATCH($I253,'ABP REC Calc'!$G$74:$AB$74,0)),'ABP REC Calc'!$C$75:$C$138,'ABP REC Spend'!$E253,'ABP REC Calc'!$B$75:$B$138,'ABP REC Spend'!$F253)*$D253,
IF(AND(P253&gt;0,(Q$4-$G253)=(1+$B253)),((P253/$D253)-P253)/$C253,
(IF(AND((Q$4-$G253)&lt;(7+$B253),(Q$4-$G253)&gt;1),P253,0))))</f>
        <v>0</v>
      </c>
      <c r="R253" s="233">
        <f>IF(R$4=$G253+$B253,SUMIFS(INDEX('ABP REC Calc'!$G$75:$AB$138,,MATCH($I253,'ABP REC Calc'!$G$74:$AB$74,0)),'ABP REC Calc'!$C$75:$C$138,'ABP REC Spend'!$E253,'ABP REC Calc'!$B$75:$B$138,'ABP REC Spend'!$F253)*$D253,
IF(AND(Q253&gt;0,(R$4-$G253)=(1+$B253)),((Q253/$D253)-Q253)/$C253,
(IF(AND((R$4-$G253)&lt;(7+$B253),(R$4-$G253)&gt;1),Q253,0))))</f>
        <v>0</v>
      </c>
      <c r="S253" s="233">
        <f>IF(S$4=$G253+$B253,SUMIFS(INDEX('ABP REC Calc'!$G$75:$AB$138,,MATCH($I253,'ABP REC Calc'!$G$74:$AB$74,0)),'ABP REC Calc'!$C$75:$C$138,'ABP REC Spend'!$E253,'ABP REC Calc'!$B$75:$B$138,'ABP REC Spend'!$F253)*$D253,
IF(AND(R253&gt;0,(S$4-$G253)=(1+$B253)),((R253/$D253)-R253)/$C253,
(IF(AND((S$4-$G253)&lt;(7+$B253),(S$4-$G253)&gt;1),R253,0))))</f>
        <v>0</v>
      </c>
      <c r="T253" s="233">
        <f>IF(T$4=$G253+$B253,SUMIFS(INDEX('ABP REC Calc'!$G$75:$AB$138,,MATCH($I253,'ABP REC Calc'!$G$74:$AB$74,0)),'ABP REC Calc'!$C$75:$C$138,'ABP REC Spend'!$E253,'ABP REC Calc'!$B$75:$B$138,'ABP REC Spend'!$F253)*$D253,
IF(AND(S253&gt;0,(T$4-$G253)=(1+$B253)),((S253/$D253)-S253)/$C253,
(IF(AND((T$4-$G253)&lt;(7+$B253),(T$4-$G253)&gt;1),S253,0))))</f>
        <v>0</v>
      </c>
      <c r="U253" s="233">
        <f>IF(U$4=$G253+$B253,SUMIFS(INDEX('ABP REC Calc'!$G$75:$AB$138,,MATCH($I253,'ABP REC Calc'!$G$74:$AB$74,0)),'ABP REC Calc'!$C$75:$C$138,'ABP REC Spend'!$E253,'ABP REC Calc'!$B$75:$B$138,'ABP REC Spend'!$F253)*$D253,
IF(AND(T253&gt;0,(U$4-$G253)=(1+$B253)),((T253/$D253)-T253)/$C253,
(IF(AND((U$4-$G253)&lt;(7+$B253),(U$4-$G253)&gt;1),T253,0))))</f>
        <v>0</v>
      </c>
      <c r="V253" s="233">
        <f>IF(V$4=$G253+$B253,SUMIFS(INDEX('ABP REC Calc'!$G$75:$AB$138,,MATCH($I253,'ABP REC Calc'!$G$74:$AB$74,0)),'ABP REC Calc'!$C$75:$C$138,'ABP REC Spend'!$E253,'ABP REC Calc'!$B$75:$B$138,'ABP REC Spend'!$F253)*$D253,
IF(AND(U253&gt;0,(V$4-$G253)=(1+$B253)),((U253/$D253)-U253)/$C253,
(IF(AND((V$4-$G253)&lt;(7+$B253),(V$4-$G253)&gt;1),U253,0))))</f>
        <v>0</v>
      </c>
      <c r="W253" s="233">
        <f>IF(W$4=$G253+$B253,SUMIFS(INDEX('ABP REC Calc'!$G$75:$AB$138,,MATCH($I253,'ABP REC Calc'!$G$74:$AB$74,0)),'ABP REC Calc'!$C$75:$C$138,'ABP REC Spend'!$E253,'ABP REC Calc'!$B$75:$B$138,'ABP REC Spend'!$F253)*$D253,
IF(AND(V253&gt;0,(W$4-$G253)=(1+$B253)),((V253/$D253)-V253)/$C253,
(IF(AND((W$4-$G253)&lt;(7+$B253),(W$4-$G253)&gt;1),V253,0))))</f>
        <v>0</v>
      </c>
      <c r="X253" s="233">
        <f>IF(X$4=$G253+$B253,SUMIFS(INDEX('ABP REC Calc'!$G$75:$AB$138,,MATCH($I253,'ABP REC Calc'!$G$74:$AB$74,0)),'ABP REC Calc'!$C$75:$C$138,'ABP REC Spend'!$E253,'ABP REC Calc'!$B$75:$B$138,'ABP REC Spend'!$F253)*$D253,
IF(AND(W253&gt;0,(X$4-$G253)=(1+$B253)),((W253/$D253)-W253)/$C253,
(IF(AND((X$4-$G253)&lt;(7+$B253),(X$4-$G253)&gt;1),W253,0))))</f>
        <v>0</v>
      </c>
      <c r="Y253" s="233">
        <f>IF(Y$4=$G253+$B253,SUMIFS(INDEX('ABP REC Calc'!$G$75:$AB$138,,MATCH($I253,'ABP REC Calc'!$G$74:$AB$74,0)),'ABP REC Calc'!$C$75:$C$138,'ABP REC Spend'!$E253,'ABP REC Calc'!$B$75:$B$138,'ABP REC Spend'!$F253)*$D253,
IF(AND(X253&gt;0,(Y$4-$G253)=(1+$B253)),((X253/$D253)-X253)/$C253,
(IF(AND((Y$4-$G253)&lt;(7+$B253),(Y$4-$G253)&gt;1),X253,0))))</f>
        <v>0</v>
      </c>
      <c r="Z253" s="233">
        <f>IF(Z$4=$G253+$B253,SUMIFS(INDEX('ABP REC Calc'!$G$75:$AB$138,,MATCH($I253,'ABP REC Calc'!$G$74:$AB$74,0)),'ABP REC Calc'!$C$75:$C$138,'ABP REC Spend'!$E253,'ABP REC Calc'!$B$75:$B$138,'ABP REC Spend'!$F253)*$D253,
IF(AND(Y253&gt;0,(Z$4-$G253)=(1+$B253)),((Y253/$D253)-Y253)/$C253,
(IF(AND((Z$4-$G253)&lt;(7+$B253),(Z$4-$G253)&gt;1),Y253,0))))</f>
        <v>0</v>
      </c>
      <c r="AA253" s="233">
        <f>IF(AA$4=$G253+$B253,SUMIFS(INDEX('ABP REC Calc'!$G$75:$AB$138,,MATCH($I253,'ABP REC Calc'!$G$74:$AB$74,0)),'ABP REC Calc'!$C$75:$C$138,'ABP REC Spend'!$E253,'ABP REC Calc'!$B$75:$B$138,'ABP REC Spend'!$F253)*$D253,
IF(AND(Z253&gt;0,(AA$4-$G253)=(1+$B253)),((Z253/$D253)-Z253)/$C253,
(IF(AND((AA$4-$G253)&lt;(7+$B253),(AA$4-$G253)&gt;1),Z253,0))))</f>
        <v>0</v>
      </c>
      <c r="AB253" s="233">
        <f>IF(AB$4=$G253+$B253,SUMIFS(INDEX('ABP REC Calc'!$G$75:$AB$138,,MATCH($I253,'ABP REC Calc'!$G$74:$AB$74,0)),'ABP REC Calc'!$C$75:$C$138,'ABP REC Spend'!$E253,'ABP REC Calc'!$B$75:$B$138,'ABP REC Spend'!$F253)*$D253,
IF(AND(AA253&gt;0,(AB$4-$G253)=(1+$B253)),((AA253/$D253)-AA253)/$C253,
(IF(AND((AB$4-$G253)&lt;(7+$B253),(AB$4-$G253)&gt;1),AA253,0))))</f>
        <v>0</v>
      </c>
      <c r="AC253" s="233">
        <f>IF(AC$4=$G253+$B253,SUMIFS(INDEX('ABP REC Calc'!$G$75:$AB$138,,MATCH($I253,'ABP REC Calc'!$G$74:$AB$74,0)),'ABP REC Calc'!$C$75:$C$138,'ABP REC Spend'!$E253,'ABP REC Calc'!$B$75:$B$138,'ABP REC Spend'!$F253)*$D253,
IF(AND(AB253&gt;0,(AC$4-$G253)=(1+$B253)),((AB253/$D253)-AB253)/$C253,
(IF(AND((AC$4-$G253)&lt;(7+$B253),(AC$4-$G253)&gt;1),AB253,0))))</f>
        <v>0</v>
      </c>
      <c r="AD253" s="233">
        <f>IF(AD$4=$G253+$B253,SUMIFS(INDEX('ABP REC Calc'!$G$75:$AB$138,,MATCH($I253,'ABP REC Calc'!$G$74:$AB$74,0)),'ABP REC Calc'!$C$75:$C$138,'ABP REC Spend'!$E253,'ABP REC Calc'!$B$75:$B$138,'ABP REC Spend'!$F253)*$D253,
IF(AND(AC253&gt;0,(AD$4-$G253)=(1+$B253)),((AC253/$D253)-AC253)/$C253,
(IF(AND((AD$4-$G253)&lt;(7+$B253),(AD$4-$G253)&gt;1),AC253,0))))</f>
        <v>0</v>
      </c>
      <c r="AE253" s="233">
        <f>IF(AE$4=$G253+$B253,SUMIFS(INDEX('ABP REC Calc'!$G$75:$AB$138,,MATCH($I253,'ABP REC Calc'!$G$74:$AB$74,0)),'ABP REC Calc'!$C$75:$C$138,'ABP REC Spend'!$E253,'ABP REC Calc'!$B$75:$B$138,'ABP REC Spend'!$F253)*$D253,
IF(AND(AD253&gt;0,(AE$4-$G253)=(1+$B253)),((AD253/$D253)-AD253)/$C253,
(IF(AND((AE$4-$G253)&lt;(7+$B253),(AE$4-$G253)&gt;1),AD253,0))))</f>
        <v>0</v>
      </c>
      <c r="AF253" s="233">
        <f>IF(AF$4=$G253+$B253,SUMIFS(INDEX('ABP REC Calc'!$G$75:$AB$138,,MATCH($I253,'ABP REC Calc'!$G$74:$AB$74,0)),'ABP REC Calc'!$C$75:$C$138,'ABP REC Spend'!$E253,'ABP REC Calc'!$B$75:$B$138,'ABP REC Spend'!$F253)*$D253,
IF(AND(AE253&gt;0,(AF$4-$G253)=(1+$B253)),((AE253/$D253)-AE253)/$C253,
(IF(AND((AF$4-$G253)&lt;(7+$B253),(AF$4-$G253)&gt;1),AE253,0))))</f>
        <v>0</v>
      </c>
      <c r="AG253" s="233">
        <f>IF(AG$4=$G253+$B253,SUMIFS(INDEX('ABP REC Calc'!$G$75:$AB$138,,MATCH($I253,'ABP REC Calc'!$G$74:$AB$74,0)),'ABP REC Calc'!$C$75:$C$138,'ABP REC Spend'!$E253,'ABP REC Calc'!$B$75:$B$138,'ABP REC Spend'!$F253)*$D253,
IF(AND(AF253&gt;0,(AG$4-$G253)=(1+$B253)),((AF253/$D253)-AF253)/$C253,
(IF(AND((AG$4-$G253)&lt;(7+$B253),(AG$4-$G253)&gt;1),AF253,0))))</f>
        <v>0</v>
      </c>
      <c r="AH253" s="233">
        <f>IF(AH$4=$G253+$B253,SUMIFS(INDEX('ABP REC Calc'!$G$75:$AB$138,,MATCH($I253,'ABP REC Calc'!$G$74:$AB$74,0)),'ABP REC Calc'!$C$75:$C$138,'ABP REC Spend'!$E253,'ABP REC Calc'!$B$75:$B$138,'ABP REC Spend'!$F253)*$D253,
IF(AND(AG253&gt;0,(AH$4-$G253)=(1+$B253)),((AG253/$D253)-AG253)/$C253,
(IF(AND((AH$4-$G253)&lt;(7+$B253),(AH$4-$G253)&gt;1),AG253,0))))</f>
        <v>0</v>
      </c>
    </row>
    <row r="254" spans="2:34" ht="14.75" customHeight="1" x14ac:dyDescent="0.25">
      <c r="B254" s="332" cm="1">
        <f t="array" ref="B254">INDEX(Inputs_ByYear!$D$78:$D$83, MATCH('ABP REC Spend'!$E254, Inputs_ByYear!$B$78:$B$83,0),)</f>
        <v>1</v>
      </c>
      <c r="C254" s="332" cm="1">
        <f t="array" ref="C254">INDEX(Inputs_ByYear!$D$60:$D$65, MATCH('ABP REC Spend'!$E254,Inputs_ByYear!$B$60:$B$65,0),)</f>
        <v>6</v>
      </c>
      <c r="D254" s="332" cm="1">
        <f t="array" ref="D254">INDEX(Inputs_ByYear!$D$69:$D$74, MATCH('ABP REC Spend'!$E254, Inputs_ByYear!$B$69:$B$74,0),)</f>
        <v>0.15</v>
      </c>
      <c r="E254" s="222" t="s">
        <v>238</v>
      </c>
      <c r="F254" s="219" t="s">
        <v>259</v>
      </c>
      <c r="G254" s="219">
        <f t="shared" ref="G254:G274" si="12">VALUE(LEFT(I254, FIND("-", I254)-1))</f>
        <v>2025</v>
      </c>
      <c r="H254" s="219"/>
      <c r="I254" s="227" t="s">
        <v>23</v>
      </c>
      <c r="J254" s="234">
        <v>0</v>
      </c>
      <c r="K254" s="233">
        <f>IF(K$4=$G254+$B254,SUMIFS(INDEX('ABP REC Calc'!$G$75:$AB$138,,MATCH($I254,'ABP REC Calc'!$G$74:$AB$74,0)),'ABP REC Calc'!$C$75:$C$138,'ABP REC Spend'!$E254,'ABP REC Calc'!$B$75:$B$138,'ABP REC Spend'!$F254)*$D254,
IF(AND(J254&gt;0,(K$4-$G254)=(1+$B254)),((J254/$D254)-J254)/$C254,
(IF(AND((K$4-$G254)&lt;(7+$B254),(K$4-$G254)&gt;1),J254,0))))</f>
        <v>0</v>
      </c>
      <c r="L254" s="233">
        <f>IF(L$4=$G254+$B254,SUMIFS(INDEX('ABP REC Calc'!$G$75:$AB$138,,MATCH($I254,'ABP REC Calc'!$G$74:$AB$74,0)),'ABP REC Calc'!$C$75:$C$138,'ABP REC Spend'!$E254,'ABP REC Calc'!$B$75:$B$138,'ABP REC Spend'!$F254)*$D254,
IF(AND(K254&gt;0,(L$4-$G254)=(1+$B254)),((K254/$D254)-K254)/$C254,
(IF(AND((L$4-$G254)&lt;(7+$B254),(L$4-$G254)&gt;1),K254,0))))</f>
        <v>20755607.55391277</v>
      </c>
      <c r="M254" s="233">
        <f>IF(M$4=$G254+$B254,SUMIFS(INDEX('ABP REC Calc'!$G$75:$AB$138,,MATCH($I254,'ABP REC Calc'!$G$74:$AB$74,0)),'ABP REC Calc'!$C$75:$C$138,'ABP REC Spend'!$E254,'ABP REC Calc'!$B$75:$B$138,'ABP REC Spend'!$F254)*$D254,
IF(AND(L254&gt;0,(M$4-$G254)=(1+$B254)),((L254/$D254)-L254)/$C254,
(IF(AND((M$4-$G254)&lt;(7+$B254),(M$4-$G254)&gt;1),L254,0))))</f>
        <v>19602518.245362062</v>
      </c>
      <c r="N254" s="233">
        <f>IF(N$4=$G254+$B254,SUMIFS(INDEX('ABP REC Calc'!$G$75:$AB$138,,MATCH($I254,'ABP REC Calc'!$G$74:$AB$74,0)),'ABP REC Calc'!$C$75:$C$138,'ABP REC Spend'!$E254,'ABP REC Calc'!$B$75:$B$138,'ABP REC Spend'!$F254)*$D254,
IF(AND(M254&gt;0,(N$4-$G254)=(1+$B254)),((M254/$D254)-M254)/$C254,
(IF(AND((N$4-$G254)&lt;(7+$B254),(N$4-$G254)&gt;1),M254,0))))</f>
        <v>19602518.245362062</v>
      </c>
      <c r="O254" s="233">
        <f>IF(O$4=$G254+$B254,SUMIFS(INDEX('ABP REC Calc'!$G$75:$AB$138,,MATCH($I254,'ABP REC Calc'!$G$74:$AB$74,0)),'ABP REC Calc'!$C$75:$C$138,'ABP REC Spend'!$E254,'ABP REC Calc'!$B$75:$B$138,'ABP REC Spend'!$F254)*$D254,
IF(AND(N254&gt;0,(O$4-$G254)=(1+$B254)),((N254/$D254)-N254)/$C254,
(IF(AND((O$4-$G254)&lt;(7+$B254),(O$4-$G254)&gt;1),N254,0))))</f>
        <v>19602518.245362062</v>
      </c>
      <c r="P254" s="233">
        <f>IF(P$4=$G254+$B254,SUMIFS(INDEX('ABP REC Calc'!$G$75:$AB$138,,MATCH($I254,'ABP REC Calc'!$G$74:$AB$74,0)),'ABP REC Calc'!$C$75:$C$138,'ABP REC Spend'!$E254,'ABP REC Calc'!$B$75:$B$138,'ABP REC Spend'!$F254)*$D254,
IF(AND(O254&gt;0,(P$4-$G254)=(1+$B254)),((O254/$D254)-O254)/$C254,
(IF(AND((P$4-$G254)&lt;(7+$B254),(P$4-$G254)&gt;1),O254,0))))</f>
        <v>19602518.245362062</v>
      </c>
      <c r="Q254" s="233">
        <f>IF(Q$4=$G254+$B254,SUMIFS(INDEX('ABP REC Calc'!$G$75:$AB$138,,MATCH($I254,'ABP REC Calc'!$G$74:$AB$74,0)),'ABP REC Calc'!$C$75:$C$138,'ABP REC Spend'!$E254,'ABP REC Calc'!$B$75:$B$138,'ABP REC Spend'!$F254)*$D254,
IF(AND(P254&gt;0,(Q$4-$G254)=(1+$B254)),((P254/$D254)-P254)/$C254,
(IF(AND((Q$4-$G254)&lt;(7+$B254),(Q$4-$G254)&gt;1),P254,0))))</f>
        <v>19602518.245362062</v>
      </c>
      <c r="R254" s="233">
        <f>IF(R$4=$G254+$B254,SUMIFS(INDEX('ABP REC Calc'!$G$75:$AB$138,,MATCH($I254,'ABP REC Calc'!$G$74:$AB$74,0)),'ABP REC Calc'!$C$75:$C$138,'ABP REC Spend'!$E254,'ABP REC Calc'!$B$75:$B$138,'ABP REC Spend'!$F254)*$D254,
IF(AND(Q254&gt;0,(R$4-$G254)=(1+$B254)),((Q254/$D254)-Q254)/$C254,
(IF(AND((R$4-$G254)&lt;(7+$B254),(R$4-$G254)&gt;1),Q254,0))))</f>
        <v>19602518.245362062</v>
      </c>
      <c r="S254" s="233">
        <f>IF(S$4=$G254+$B254,SUMIFS(INDEX('ABP REC Calc'!$G$75:$AB$138,,MATCH($I254,'ABP REC Calc'!$G$74:$AB$74,0)),'ABP REC Calc'!$C$75:$C$138,'ABP REC Spend'!$E254,'ABP REC Calc'!$B$75:$B$138,'ABP REC Spend'!$F254)*$D254,
IF(AND(R254&gt;0,(S$4-$G254)=(1+$B254)),((R254/$D254)-R254)/$C254,
(IF(AND((S$4-$G254)&lt;(7+$B254),(S$4-$G254)&gt;1),R254,0))))</f>
        <v>0</v>
      </c>
      <c r="T254" s="233">
        <f>IF(T$4=$G254+$B254,SUMIFS(INDEX('ABP REC Calc'!$G$75:$AB$138,,MATCH($I254,'ABP REC Calc'!$G$74:$AB$74,0)),'ABP REC Calc'!$C$75:$C$138,'ABP REC Spend'!$E254,'ABP REC Calc'!$B$75:$B$138,'ABP REC Spend'!$F254)*$D254,
IF(AND(S254&gt;0,(T$4-$G254)=(1+$B254)),((S254/$D254)-S254)/$C254,
(IF(AND((T$4-$G254)&lt;(7+$B254),(T$4-$G254)&gt;1),S254,0))))</f>
        <v>0</v>
      </c>
      <c r="U254" s="233">
        <f>IF(U$4=$G254+$B254,SUMIFS(INDEX('ABP REC Calc'!$G$75:$AB$138,,MATCH($I254,'ABP REC Calc'!$G$74:$AB$74,0)),'ABP REC Calc'!$C$75:$C$138,'ABP REC Spend'!$E254,'ABP REC Calc'!$B$75:$B$138,'ABP REC Spend'!$F254)*$D254,
IF(AND(T254&gt;0,(U$4-$G254)=(1+$B254)),((T254/$D254)-T254)/$C254,
(IF(AND((U$4-$G254)&lt;(7+$B254),(U$4-$G254)&gt;1),T254,0))))</f>
        <v>0</v>
      </c>
      <c r="V254" s="233">
        <f>IF(V$4=$G254+$B254,SUMIFS(INDEX('ABP REC Calc'!$G$75:$AB$138,,MATCH($I254,'ABP REC Calc'!$G$74:$AB$74,0)),'ABP REC Calc'!$C$75:$C$138,'ABP REC Spend'!$E254,'ABP REC Calc'!$B$75:$B$138,'ABP REC Spend'!$F254)*$D254,
IF(AND(U254&gt;0,(V$4-$G254)=(1+$B254)),((U254/$D254)-U254)/$C254,
(IF(AND((V$4-$G254)&lt;(7+$B254),(V$4-$G254)&gt;1),U254,0))))</f>
        <v>0</v>
      </c>
      <c r="W254" s="233">
        <f>IF(W$4=$G254+$B254,SUMIFS(INDEX('ABP REC Calc'!$G$75:$AB$138,,MATCH($I254,'ABP REC Calc'!$G$74:$AB$74,0)),'ABP REC Calc'!$C$75:$C$138,'ABP REC Spend'!$E254,'ABP REC Calc'!$B$75:$B$138,'ABP REC Spend'!$F254)*$D254,
IF(AND(V254&gt;0,(W$4-$G254)=(1+$B254)),((V254/$D254)-V254)/$C254,
(IF(AND((W$4-$G254)&lt;(7+$B254),(W$4-$G254)&gt;1),V254,0))))</f>
        <v>0</v>
      </c>
      <c r="X254" s="233">
        <f>IF(X$4=$G254+$B254,SUMIFS(INDEX('ABP REC Calc'!$G$75:$AB$138,,MATCH($I254,'ABP REC Calc'!$G$74:$AB$74,0)),'ABP REC Calc'!$C$75:$C$138,'ABP REC Spend'!$E254,'ABP REC Calc'!$B$75:$B$138,'ABP REC Spend'!$F254)*$D254,
IF(AND(W254&gt;0,(X$4-$G254)=(1+$B254)),((W254/$D254)-W254)/$C254,
(IF(AND((X$4-$G254)&lt;(7+$B254),(X$4-$G254)&gt;1),W254,0))))</f>
        <v>0</v>
      </c>
      <c r="Y254" s="233">
        <f>IF(Y$4=$G254+$B254,SUMIFS(INDEX('ABP REC Calc'!$G$75:$AB$138,,MATCH($I254,'ABP REC Calc'!$G$74:$AB$74,0)),'ABP REC Calc'!$C$75:$C$138,'ABP REC Spend'!$E254,'ABP REC Calc'!$B$75:$B$138,'ABP REC Spend'!$F254)*$D254,
IF(AND(X254&gt;0,(Y$4-$G254)=(1+$B254)),((X254/$D254)-X254)/$C254,
(IF(AND((Y$4-$G254)&lt;(7+$B254),(Y$4-$G254)&gt;1),X254,0))))</f>
        <v>0</v>
      </c>
      <c r="Z254" s="233">
        <f>IF(Z$4=$G254+$B254,SUMIFS(INDEX('ABP REC Calc'!$G$75:$AB$138,,MATCH($I254,'ABP REC Calc'!$G$74:$AB$74,0)),'ABP REC Calc'!$C$75:$C$138,'ABP REC Spend'!$E254,'ABP REC Calc'!$B$75:$B$138,'ABP REC Spend'!$F254)*$D254,
IF(AND(Y254&gt;0,(Z$4-$G254)=(1+$B254)),((Y254/$D254)-Y254)/$C254,
(IF(AND((Z$4-$G254)&lt;(7+$B254),(Z$4-$G254)&gt;1),Y254,0))))</f>
        <v>0</v>
      </c>
      <c r="AA254" s="233">
        <f>IF(AA$4=$G254+$B254,SUMIFS(INDEX('ABP REC Calc'!$G$75:$AB$138,,MATCH($I254,'ABP REC Calc'!$G$74:$AB$74,0)),'ABP REC Calc'!$C$75:$C$138,'ABP REC Spend'!$E254,'ABP REC Calc'!$B$75:$B$138,'ABP REC Spend'!$F254)*$D254,
IF(AND(Z254&gt;0,(AA$4-$G254)=(1+$B254)),((Z254/$D254)-Z254)/$C254,
(IF(AND((AA$4-$G254)&lt;(7+$B254),(AA$4-$G254)&gt;1),Z254,0))))</f>
        <v>0</v>
      </c>
      <c r="AB254" s="233">
        <f>IF(AB$4=$G254+$B254,SUMIFS(INDEX('ABP REC Calc'!$G$75:$AB$138,,MATCH($I254,'ABP REC Calc'!$G$74:$AB$74,0)),'ABP REC Calc'!$C$75:$C$138,'ABP REC Spend'!$E254,'ABP REC Calc'!$B$75:$B$138,'ABP REC Spend'!$F254)*$D254,
IF(AND(AA254&gt;0,(AB$4-$G254)=(1+$B254)),((AA254/$D254)-AA254)/$C254,
(IF(AND((AB$4-$G254)&lt;(7+$B254),(AB$4-$G254)&gt;1),AA254,0))))</f>
        <v>0</v>
      </c>
      <c r="AC254" s="233">
        <f>IF(AC$4=$G254+$B254,SUMIFS(INDEX('ABP REC Calc'!$G$75:$AB$138,,MATCH($I254,'ABP REC Calc'!$G$74:$AB$74,0)),'ABP REC Calc'!$C$75:$C$138,'ABP REC Spend'!$E254,'ABP REC Calc'!$B$75:$B$138,'ABP REC Spend'!$F254)*$D254,
IF(AND(AB254&gt;0,(AC$4-$G254)=(1+$B254)),((AB254/$D254)-AB254)/$C254,
(IF(AND((AC$4-$G254)&lt;(7+$B254),(AC$4-$G254)&gt;1),AB254,0))))</f>
        <v>0</v>
      </c>
      <c r="AD254" s="233">
        <f>IF(AD$4=$G254+$B254,SUMIFS(INDEX('ABP REC Calc'!$G$75:$AB$138,,MATCH($I254,'ABP REC Calc'!$G$74:$AB$74,0)),'ABP REC Calc'!$C$75:$C$138,'ABP REC Spend'!$E254,'ABP REC Calc'!$B$75:$B$138,'ABP REC Spend'!$F254)*$D254,
IF(AND(AC254&gt;0,(AD$4-$G254)=(1+$B254)),((AC254/$D254)-AC254)/$C254,
(IF(AND((AD$4-$G254)&lt;(7+$B254),(AD$4-$G254)&gt;1),AC254,0))))</f>
        <v>0</v>
      </c>
      <c r="AE254" s="233">
        <f>IF(AE$4=$G254+$B254,SUMIFS(INDEX('ABP REC Calc'!$G$75:$AB$138,,MATCH($I254,'ABP REC Calc'!$G$74:$AB$74,0)),'ABP REC Calc'!$C$75:$C$138,'ABP REC Spend'!$E254,'ABP REC Calc'!$B$75:$B$138,'ABP REC Spend'!$F254)*$D254,
IF(AND(AD254&gt;0,(AE$4-$G254)=(1+$B254)),((AD254/$D254)-AD254)/$C254,
(IF(AND((AE$4-$G254)&lt;(7+$B254),(AE$4-$G254)&gt;1),AD254,0))))</f>
        <v>0</v>
      </c>
      <c r="AF254" s="233">
        <f>IF(AF$4=$G254+$B254,SUMIFS(INDEX('ABP REC Calc'!$G$75:$AB$138,,MATCH($I254,'ABP REC Calc'!$G$74:$AB$74,0)),'ABP REC Calc'!$C$75:$C$138,'ABP REC Spend'!$E254,'ABP REC Calc'!$B$75:$B$138,'ABP REC Spend'!$F254)*$D254,
IF(AND(AE254&gt;0,(AF$4-$G254)=(1+$B254)),((AE254/$D254)-AE254)/$C254,
(IF(AND((AF$4-$G254)&lt;(7+$B254),(AF$4-$G254)&gt;1),AE254,0))))</f>
        <v>0</v>
      </c>
      <c r="AG254" s="233">
        <f>IF(AG$4=$G254+$B254,SUMIFS(INDEX('ABP REC Calc'!$G$75:$AB$138,,MATCH($I254,'ABP REC Calc'!$G$74:$AB$74,0)),'ABP REC Calc'!$C$75:$C$138,'ABP REC Spend'!$E254,'ABP REC Calc'!$B$75:$B$138,'ABP REC Spend'!$F254)*$D254,
IF(AND(AF254&gt;0,(AG$4-$G254)=(1+$B254)),((AF254/$D254)-AF254)/$C254,
(IF(AND((AG$4-$G254)&lt;(7+$B254),(AG$4-$G254)&gt;1),AF254,0))))</f>
        <v>0</v>
      </c>
      <c r="AH254" s="233">
        <f>IF(AH$4=$G254+$B254,SUMIFS(INDEX('ABP REC Calc'!$G$75:$AB$138,,MATCH($I254,'ABP REC Calc'!$G$74:$AB$74,0)),'ABP REC Calc'!$C$75:$C$138,'ABP REC Spend'!$E254,'ABP REC Calc'!$B$75:$B$138,'ABP REC Spend'!$F254)*$D254,
IF(AND(AG254&gt;0,(AH$4-$G254)=(1+$B254)),((AG254/$D254)-AG254)/$C254,
(IF(AND((AH$4-$G254)&lt;(7+$B254),(AH$4-$G254)&gt;1),AG254,0))))</f>
        <v>0</v>
      </c>
    </row>
    <row r="255" spans="2:34" ht="14.75" customHeight="1" x14ac:dyDescent="0.25">
      <c r="B255" s="332" cm="1">
        <f t="array" ref="B255">INDEX(Inputs_ByYear!$D$78:$D$83, MATCH('ABP REC Spend'!$E255, Inputs_ByYear!$B$78:$B$83,0),)</f>
        <v>1</v>
      </c>
      <c r="C255" s="332" cm="1">
        <f t="array" ref="C255">INDEX(Inputs_ByYear!$D$60:$D$65, MATCH('ABP REC Spend'!$E255,Inputs_ByYear!$B$60:$B$65,0),)</f>
        <v>6</v>
      </c>
      <c r="D255" s="332" cm="1">
        <f t="array" ref="D255">INDEX(Inputs_ByYear!$D$69:$D$74, MATCH('ABP REC Spend'!$E255, Inputs_ByYear!$B$69:$B$74,0),)</f>
        <v>0.15</v>
      </c>
      <c r="E255" s="222" t="s">
        <v>238</v>
      </c>
      <c r="F255" s="219" t="s">
        <v>259</v>
      </c>
      <c r="G255" s="219">
        <f t="shared" si="12"/>
        <v>2026</v>
      </c>
      <c r="H255" s="219"/>
      <c r="I255" s="227" t="s">
        <v>24</v>
      </c>
      <c r="J255" s="234">
        <v>0</v>
      </c>
      <c r="K255" s="233">
        <f>IF(K$4=$G255+$B255,SUMIFS(INDEX('ABP REC Calc'!$G$75:$AB$138,,MATCH($I255,'ABP REC Calc'!$G$74:$AB$74,0)),'ABP REC Calc'!$C$75:$C$138,'ABP REC Spend'!$E255,'ABP REC Calc'!$B$75:$B$138,'ABP REC Spend'!$F255)*$D255,
IF(AND(J255&gt;0,(K$4-$G255)=(1+$B255)),((J255/$D255)-J255)/$C255,
(IF(AND((K$4-$G255)&lt;(7+$B255),(K$4-$G255)&gt;1),J255,0))))</f>
        <v>0</v>
      </c>
      <c r="L255" s="233">
        <f>IF(L$4=$G255+$B255,SUMIFS(INDEX('ABP REC Calc'!$G$75:$AB$138,,MATCH($I255,'ABP REC Calc'!$G$74:$AB$74,0)),'ABP REC Calc'!$C$75:$C$138,'ABP REC Spend'!$E255,'ABP REC Calc'!$B$75:$B$138,'ABP REC Spend'!$F255)*$D255,
IF(AND(K255&gt;0,(L$4-$G255)=(1+$B255)),((K255/$D255)-K255)/$C255,
(IF(AND((L$4-$G255)&lt;(7+$B255),(L$4-$G255)&gt;1),K255,0))))</f>
        <v>0</v>
      </c>
      <c r="M255" s="233">
        <f>IF(M$4=$G255+$B255,SUMIFS(INDEX('ABP REC Calc'!$G$75:$AB$138,,MATCH($I255,'ABP REC Calc'!$G$74:$AB$74,0)),'ABP REC Calc'!$C$75:$C$138,'ABP REC Spend'!$E255,'ABP REC Calc'!$B$75:$B$138,'ABP REC Spend'!$F255)*$D255,
IF(AND(L255&gt;0,(M$4-$G255)=(1+$B255)),((L255/$D255)-L255)/$C255,
(IF(AND((M$4-$G255)&lt;(7+$B255),(M$4-$G255)&gt;1),L255,0))))</f>
        <v>33207662.295556068</v>
      </c>
      <c r="N255" s="233">
        <f>IF(N$4=$G255+$B255,SUMIFS(INDEX('ABP REC Calc'!$G$75:$AB$138,,MATCH($I255,'ABP REC Calc'!$G$74:$AB$74,0)),'ABP REC Calc'!$C$75:$C$138,'ABP REC Spend'!$E255,'ABP REC Calc'!$B$75:$B$138,'ABP REC Spend'!$F255)*$D255,
IF(AND(M255&gt;0,(N$4-$G255)=(1+$B255)),((M255/$D255)-M255)/$C255,
(IF(AND((N$4-$G255)&lt;(7+$B255),(N$4-$G255)&gt;1),M255,0))))</f>
        <v>31362792.168025177</v>
      </c>
      <c r="O255" s="233">
        <f>IF(O$4=$G255+$B255,SUMIFS(INDEX('ABP REC Calc'!$G$75:$AB$138,,MATCH($I255,'ABP REC Calc'!$G$74:$AB$74,0)),'ABP REC Calc'!$C$75:$C$138,'ABP REC Spend'!$E255,'ABP REC Calc'!$B$75:$B$138,'ABP REC Spend'!$F255)*$D255,
IF(AND(N255&gt;0,(O$4-$G255)=(1+$B255)),((N255/$D255)-N255)/$C255,
(IF(AND((O$4-$G255)&lt;(7+$B255),(O$4-$G255)&gt;1),N255,0))))</f>
        <v>31362792.168025177</v>
      </c>
      <c r="P255" s="233">
        <f>IF(P$4=$G255+$B255,SUMIFS(INDEX('ABP REC Calc'!$G$75:$AB$138,,MATCH($I255,'ABP REC Calc'!$G$74:$AB$74,0)),'ABP REC Calc'!$C$75:$C$138,'ABP REC Spend'!$E255,'ABP REC Calc'!$B$75:$B$138,'ABP REC Spend'!$F255)*$D255,
IF(AND(O255&gt;0,(P$4-$G255)=(1+$B255)),((O255/$D255)-O255)/$C255,
(IF(AND((P$4-$G255)&lt;(7+$B255),(P$4-$G255)&gt;1),O255,0))))</f>
        <v>31362792.168025177</v>
      </c>
      <c r="Q255" s="233">
        <f>IF(Q$4=$G255+$B255,SUMIFS(INDEX('ABP REC Calc'!$G$75:$AB$138,,MATCH($I255,'ABP REC Calc'!$G$74:$AB$74,0)),'ABP REC Calc'!$C$75:$C$138,'ABP REC Spend'!$E255,'ABP REC Calc'!$B$75:$B$138,'ABP REC Spend'!$F255)*$D255,
IF(AND(P255&gt;0,(Q$4-$G255)=(1+$B255)),((P255/$D255)-P255)/$C255,
(IF(AND((Q$4-$G255)&lt;(7+$B255),(Q$4-$G255)&gt;1),P255,0))))</f>
        <v>31362792.168025177</v>
      </c>
      <c r="R255" s="233">
        <f>IF(R$4=$G255+$B255,SUMIFS(INDEX('ABP REC Calc'!$G$75:$AB$138,,MATCH($I255,'ABP REC Calc'!$G$74:$AB$74,0)),'ABP REC Calc'!$C$75:$C$138,'ABP REC Spend'!$E255,'ABP REC Calc'!$B$75:$B$138,'ABP REC Spend'!$F255)*$D255,
IF(AND(Q255&gt;0,(R$4-$G255)=(1+$B255)),((Q255/$D255)-Q255)/$C255,
(IF(AND((R$4-$G255)&lt;(7+$B255),(R$4-$G255)&gt;1),Q255,0))))</f>
        <v>31362792.168025177</v>
      </c>
      <c r="S255" s="233">
        <f>IF(S$4=$G255+$B255,SUMIFS(INDEX('ABP REC Calc'!$G$75:$AB$138,,MATCH($I255,'ABP REC Calc'!$G$74:$AB$74,0)),'ABP REC Calc'!$C$75:$C$138,'ABP REC Spend'!$E255,'ABP REC Calc'!$B$75:$B$138,'ABP REC Spend'!$F255)*$D255,
IF(AND(R255&gt;0,(S$4-$G255)=(1+$B255)),((R255/$D255)-R255)/$C255,
(IF(AND((S$4-$G255)&lt;(7+$B255),(S$4-$G255)&gt;1),R255,0))))</f>
        <v>31362792.168025177</v>
      </c>
      <c r="T255" s="233">
        <f>IF(T$4=$G255+$B255,SUMIFS(INDEX('ABP REC Calc'!$G$75:$AB$138,,MATCH($I255,'ABP REC Calc'!$G$74:$AB$74,0)),'ABP REC Calc'!$C$75:$C$138,'ABP REC Spend'!$E255,'ABP REC Calc'!$B$75:$B$138,'ABP REC Spend'!$F255)*$D255,
IF(AND(S255&gt;0,(T$4-$G255)=(1+$B255)),((S255/$D255)-S255)/$C255,
(IF(AND((T$4-$G255)&lt;(7+$B255),(T$4-$G255)&gt;1),S255,0))))</f>
        <v>0</v>
      </c>
      <c r="U255" s="233">
        <f>IF(U$4=$G255+$B255,SUMIFS(INDEX('ABP REC Calc'!$G$75:$AB$138,,MATCH($I255,'ABP REC Calc'!$G$74:$AB$74,0)),'ABP REC Calc'!$C$75:$C$138,'ABP REC Spend'!$E255,'ABP REC Calc'!$B$75:$B$138,'ABP REC Spend'!$F255)*$D255,
IF(AND(T255&gt;0,(U$4-$G255)=(1+$B255)),((T255/$D255)-T255)/$C255,
(IF(AND((U$4-$G255)&lt;(7+$B255),(U$4-$G255)&gt;1),T255,0))))</f>
        <v>0</v>
      </c>
      <c r="V255" s="233">
        <f>IF(V$4=$G255+$B255,SUMIFS(INDEX('ABP REC Calc'!$G$75:$AB$138,,MATCH($I255,'ABP REC Calc'!$G$74:$AB$74,0)),'ABP REC Calc'!$C$75:$C$138,'ABP REC Spend'!$E255,'ABP REC Calc'!$B$75:$B$138,'ABP REC Spend'!$F255)*$D255,
IF(AND(U255&gt;0,(V$4-$G255)=(1+$B255)),((U255/$D255)-U255)/$C255,
(IF(AND((V$4-$G255)&lt;(7+$B255),(V$4-$G255)&gt;1),U255,0))))</f>
        <v>0</v>
      </c>
      <c r="W255" s="233">
        <f>IF(W$4=$G255+$B255,SUMIFS(INDEX('ABP REC Calc'!$G$75:$AB$138,,MATCH($I255,'ABP REC Calc'!$G$74:$AB$74,0)),'ABP REC Calc'!$C$75:$C$138,'ABP REC Spend'!$E255,'ABP REC Calc'!$B$75:$B$138,'ABP REC Spend'!$F255)*$D255,
IF(AND(V255&gt;0,(W$4-$G255)=(1+$B255)),((V255/$D255)-V255)/$C255,
(IF(AND((W$4-$G255)&lt;(7+$B255),(W$4-$G255)&gt;1),V255,0))))</f>
        <v>0</v>
      </c>
      <c r="X255" s="233">
        <f>IF(X$4=$G255+$B255,SUMIFS(INDEX('ABP REC Calc'!$G$75:$AB$138,,MATCH($I255,'ABP REC Calc'!$G$74:$AB$74,0)),'ABP REC Calc'!$C$75:$C$138,'ABP REC Spend'!$E255,'ABP REC Calc'!$B$75:$B$138,'ABP REC Spend'!$F255)*$D255,
IF(AND(W255&gt;0,(X$4-$G255)=(1+$B255)),((W255/$D255)-W255)/$C255,
(IF(AND((X$4-$G255)&lt;(7+$B255),(X$4-$G255)&gt;1),W255,0))))</f>
        <v>0</v>
      </c>
      <c r="Y255" s="233">
        <f>IF(Y$4=$G255+$B255,SUMIFS(INDEX('ABP REC Calc'!$G$75:$AB$138,,MATCH($I255,'ABP REC Calc'!$G$74:$AB$74,0)),'ABP REC Calc'!$C$75:$C$138,'ABP REC Spend'!$E255,'ABP REC Calc'!$B$75:$B$138,'ABP REC Spend'!$F255)*$D255,
IF(AND(X255&gt;0,(Y$4-$G255)=(1+$B255)),((X255/$D255)-X255)/$C255,
(IF(AND((Y$4-$G255)&lt;(7+$B255),(Y$4-$G255)&gt;1),X255,0))))</f>
        <v>0</v>
      </c>
      <c r="Z255" s="233">
        <f>IF(Z$4=$G255+$B255,SUMIFS(INDEX('ABP REC Calc'!$G$75:$AB$138,,MATCH($I255,'ABP REC Calc'!$G$74:$AB$74,0)),'ABP REC Calc'!$C$75:$C$138,'ABP REC Spend'!$E255,'ABP REC Calc'!$B$75:$B$138,'ABP REC Spend'!$F255)*$D255,
IF(AND(Y255&gt;0,(Z$4-$G255)=(1+$B255)),((Y255/$D255)-Y255)/$C255,
(IF(AND((Z$4-$G255)&lt;(7+$B255),(Z$4-$G255)&gt;1),Y255,0))))</f>
        <v>0</v>
      </c>
      <c r="AA255" s="233">
        <f>IF(AA$4=$G255+$B255,SUMIFS(INDEX('ABP REC Calc'!$G$75:$AB$138,,MATCH($I255,'ABP REC Calc'!$G$74:$AB$74,0)),'ABP REC Calc'!$C$75:$C$138,'ABP REC Spend'!$E255,'ABP REC Calc'!$B$75:$B$138,'ABP REC Spend'!$F255)*$D255,
IF(AND(Z255&gt;0,(AA$4-$G255)=(1+$B255)),((Z255/$D255)-Z255)/$C255,
(IF(AND((AA$4-$G255)&lt;(7+$B255),(AA$4-$G255)&gt;1),Z255,0))))</f>
        <v>0</v>
      </c>
      <c r="AB255" s="233">
        <f>IF(AB$4=$G255+$B255,SUMIFS(INDEX('ABP REC Calc'!$G$75:$AB$138,,MATCH($I255,'ABP REC Calc'!$G$74:$AB$74,0)),'ABP REC Calc'!$C$75:$C$138,'ABP REC Spend'!$E255,'ABP REC Calc'!$B$75:$B$138,'ABP REC Spend'!$F255)*$D255,
IF(AND(AA255&gt;0,(AB$4-$G255)=(1+$B255)),((AA255/$D255)-AA255)/$C255,
(IF(AND((AB$4-$G255)&lt;(7+$B255),(AB$4-$G255)&gt;1),AA255,0))))</f>
        <v>0</v>
      </c>
      <c r="AC255" s="233">
        <f>IF(AC$4=$G255+$B255,SUMIFS(INDEX('ABP REC Calc'!$G$75:$AB$138,,MATCH($I255,'ABP REC Calc'!$G$74:$AB$74,0)),'ABP REC Calc'!$C$75:$C$138,'ABP REC Spend'!$E255,'ABP REC Calc'!$B$75:$B$138,'ABP REC Spend'!$F255)*$D255,
IF(AND(AB255&gt;0,(AC$4-$G255)=(1+$B255)),((AB255/$D255)-AB255)/$C255,
(IF(AND((AC$4-$G255)&lt;(7+$B255),(AC$4-$G255)&gt;1),AB255,0))))</f>
        <v>0</v>
      </c>
      <c r="AD255" s="233">
        <f>IF(AD$4=$G255+$B255,SUMIFS(INDEX('ABP REC Calc'!$G$75:$AB$138,,MATCH($I255,'ABP REC Calc'!$G$74:$AB$74,0)),'ABP REC Calc'!$C$75:$C$138,'ABP REC Spend'!$E255,'ABP REC Calc'!$B$75:$B$138,'ABP REC Spend'!$F255)*$D255,
IF(AND(AC255&gt;0,(AD$4-$G255)=(1+$B255)),((AC255/$D255)-AC255)/$C255,
(IF(AND((AD$4-$G255)&lt;(7+$B255),(AD$4-$G255)&gt;1),AC255,0))))</f>
        <v>0</v>
      </c>
      <c r="AE255" s="233">
        <f>IF(AE$4=$G255+$B255,SUMIFS(INDEX('ABP REC Calc'!$G$75:$AB$138,,MATCH($I255,'ABP REC Calc'!$G$74:$AB$74,0)),'ABP REC Calc'!$C$75:$C$138,'ABP REC Spend'!$E255,'ABP REC Calc'!$B$75:$B$138,'ABP REC Spend'!$F255)*$D255,
IF(AND(AD255&gt;0,(AE$4-$G255)=(1+$B255)),((AD255/$D255)-AD255)/$C255,
(IF(AND((AE$4-$G255)&lt;(7+$B255),(AE$4-$G255)&gt;1),AD255,0))))</f>
        <v>0</v>
      </c>
      <c r="AF255" s="233">
        <f>IF(AF$4=$G255+$B255,SUMIFS(INDEX('ABP REC Calc'!$G$75:$AB$138,,MATCH($I255,'ABP REC Calc'!$G$74:$AB$74,0)),'ABP REC Calc'!$C$75:$C$138,'ABP REC Spend'!$E255,'ABP REC Calc'!$B$75:$B$138,'ABP REC Spend'!$F255)*$D255,
IF(AND(AE255&gt;0,(AF$4-$G255)=(1+$B255)),((AE255/$D255)-AE255)/$C255,
(IF(AND((AF$4-$G255)&lt;(7+$B255),(AF$4-$G255)&gt;1),AE255,0))))</f>
        <v>0</v>
      </c>
      <c r="AG255" s="233">
        <f>IF(AG$4=$G255+$B255,SUMIFS(INDEX('ABP REC Calc'!$G$75:$AB$138,,MATCH($I255,'ABP REC Calc'!$G$74:$AB$74,0)),'ABP REC Calc'!$C$75:$C$138,'ABP REC Spend'!$E255,'ABP REC Calc'!$B$75:$B$138,'ABP REC Spend'!$F255)*$D255,
IF(AND(AF255&gt;0,(AG$4-$G255)=(1+$B255)),((AF255/$D255)-AF255)/$C255,
(IF(AND((AG$4-$G255)&lt;(7+$B255),(AG$4-$G255)&gt;1),AF255,0))))</f>
        <v>0</v>
      </c>
      <c r="AH255" s="233">
        <f>IF(AH$4=$G255+$B255,SUMIFS(INDEX('ABP REC Calc'!$G$75:$AB$138,,MATCH($I255,'ABP REC Calc'!$G$74:$AB$74,0)),'ABP REC Calc'!$C$75:$C$138,'ABP REC Spend'!$E255,'ABP REC Calc'!$B$75:$B$138,'ABP REC Spend'!$F255)*$D255,
IF(AND(AG255&gt;0,(AH$4-$G255)=(1+$B255)),((AG255/$D255)-AG255)/$C255,
(IF(AND((AH$4-$G255)&lt;(7+$B255),(AH$4-$G255)&gt;1),AG255,0))))</f>
        <v>0</v>
      </c>
    </row>
    <row r="256" spans="2:34" ht="14.75" customHeight="1" x14ac:dyDescent="0.25">
      <c r="B256" s="332" cm="1">
        <f t="array" ref="B256">INDEX(Inputs_ByYear!$D$78:$D$83, MATCH('ABP REC Spend'!$E256, Inputs_ByYear!$B$78:$B$83,0),)</f>
        <v>1</v>
      </c>
      <c r="C256" s="332" cm="1">
        <f t="array" ref="C256">INDEX(Inputs_ByYear!$D$60:$D$65, MATCH('ABP REC Spend'!$E256,Inputs_ByYear!$B$60:$B$65,0),)</f>
        <v>6</v>
      </c>
      <c r="D256" s="332" cm="1">
        <f t="array" ref="D256">INDEX(Inputs_ByYear!$D$69:$D$74, MATCH('ABP REC Spend'!$E256, Inputs_ByYear!$B$69:$B$74,0),)</f>
        <v>0.15</v>
      </c>
      <c r="E256" s="222" t="s">
        <v>238</v>
      </c>
      <c r="F256" s="219" t="s">
        <v>259</v>
      </c>
      <c r="G256" s="219">
        <f t="shared" si="12"/>
        <v>2027</v>
      </c>
      <c r="H256" s="219"/>
      <c r="I256" s="227" t="s">
        <v>25</v>
      </c>
      <c r="J256" s="234">
        <v>0</v>
      </c>
      <c r="K256" s="233">
        <f>IF(K$4=$G256+$B256,SUMIFS(INDEX('ABP REC Calc'!$G$75:$AB$138,,MATCH($I256,'ABP REC Calc'!$G$74:$AB$74,0)),'ABP REC Calc'!$C$75:$C$138,'ABP REC Spend'!$E256,'ABP REC Calc'!$B$75:$B$138,'ABP REC Spend'!$F256)*$D256,
IF(AND(J256&gt;0,(K$4-$G256)=(1+$B256)),((J256/$D256)-J256)/$C256,
(IF(AND((K$4-$G256)&lt;(7+$B256),(K$4-$G256)&gt;1),J256,0))))</f>
        <v>0</v>
      </c>
      <c r="L256" s="233">
        <f>IF(L$4=$G256+$B256,SUMIFS(INDEX('ABP REC Calc'!$G$75:$AB$138,,MATCH($I256,'ABP REC Calc'!$G$74:$AB$74,0)),'ABP REC Calc'!$C$75:$C$138,'ABP REC Spend'!$E256,'ABP REC Calc'!$B$75:$B$138,'ABP REC Spend'!$F256)*$D256,
IF(AND(K256&gt;0,(L$4-$G256)=(1+$B256)),((K256/$D256)-K256)/$C256,
(IF(AND((L$4-$G256)&lt;(7+$B256),(L$4-$G256)&gt;1),K256,0))))</f>
        <v>0</v>
      </c>
      <c r="M256" s="233">
        <f>IF(M$4=$G256+$B256,SUMIFS(INDEX('ABP REC Calc'!$G$75:$AB$138,,MATCH($I256,'ABP REC Calc'!$G$74:$AB$74,0)),'ABP REC Calc'!$C$75:$C$138,'ABP REC Spend'!$E256,'ABP REC Calc'!$B$75:$B$138,'ABP REC Spend'!$F256)*$D256,
IF(AND(L256&gt;0,(M$4-$G256)=(1+$B256)),((L256/$D256)-L256)/$C256,
(IF(AND((M$4-$G256)&lt;(7+$B256),(M$4-$G256)&gt;1),L256,0))))</f>
        <v>0</v>
      </c>
      <c r="N256" s="233">
        <f>IF(N$4=$G256+$B256,SUMIFS(INDEX('ABP REC Calc'!$G$75:$AB$138,,MATCH($I256,'ABP REC Calc'!$G$74:$AB$74,0)),'ABP REC Calc'!$C$75:$C$138,'ABP REC Spend'!$E256,'ABP REC Calc'!$B$75:$B$138,'ABP REC Spend'!$F256)*$D256,
IF(AND(M256&gt;0,(N$4-$G256)=(1+$B256)),((M256/$D256)-M256)/$C256,
(IF(AND((N$4-$G256)&lt;(7+$B256),(N$4-$G256)&gt;1),M256,0))))</f>
        <v>44025309.861532658</v>
      </c>
      <c r="O256" s="233">
        <f>IF(O$4=$G256+$B256,SUMIFS(INDEX('ABP REC Calc'!$G$75:$AB$138,,MATCH($I256,'ABP REC Calc'!$G$74:$AB$74,0)),'ABP REC Calc'!$C$75:$C$138,'ABP REC Spend'!$E256,'ABP REC Calc'!$B$75:$B$138,'ABP REC Spend'!$F256)*$D256,
IF(AND(N256&gt;0,(O$4-$G256)=(1+$B256)),((N256/$D256)-N256)/$C256,
(IF(AND((O$4-$G256)&lt;(7+$B256),(O$4-$G256)&gt;1),N256,0))))</f>
        <v>41579459.313669734</v>
      </c>
      <c r="P256" s="233">
        <f>IF(P$4=$G256+$B256,SUMIFS(INDEX('ABP REC Calc'!$G$75:$AB$138,,MATCH($I256,'ABP REC Calc'!$G$74:$AB$74,0)),'ABP REC Calc'!$C$75:$C$138,'ABP REC Spend'!$E256,'ABP REC Calc'!$B$75:$B$138,'ABP REC Spend'!$F256)*$D256,
IF(AND(O256&gt;0,(P$4-$G256)=(1+$B256)),((O256/$D256)-O256)/$C256,
(IF(AND((P$4-$G256)&lt;(7+$B256),(P$4-$G256)&gt;1),O256,0))))</f>
        <v>41579459.313669734</v>
      </c>
      <c r="Q256" s="233">
        <f>IF(Q$4=$G256+$B256,SUMIFS(INDEX('ABP REC Calc'!$G$75:$AB$138,,MATCH($I256,'ABP REC Calc'!$G$74:$AB$74,0)),'ABP REC Calc'!$C$75:$C$138,'ABP REC Spend'!$E256,'ABP REC Calc'!$B$75:$B$138,'ABP REC Spend'!$F256)*$D256,
IF(AND(P256&gt;0,(Q$4-$G256)=(1+$B256)),((P256/$D256)-P256)/$C256,
(IF(AND((Q$4-$G256)&lt;(7+$B256),(Q$4-$G256)&gt;1),P256,0))))</f>
        <v>41579459.313669734</v>
      </c>
      <c r="R256" s="233">
        <f>IF(R$4=$G256+$B256,SUMIFS(INDEX('ABP REC Calc'!$G$75:$AB$138,,MATCH($I256,'ABP REC Calc'!$G$74:$AB$74,0)),'ABP REC Calc'!$C$75:$C$138,'ABP REC Spend'!$E256,'ABP REC Calc'!$B$75:$B$138,'ABP REC Spend'!$F256)*$D256,
IF(AND(Q256&gt;0,(R$4-$G256)=(1+$B256)),((Q256/$D256)-Q256)/$C256,
(IF(AND((R$4-$G256)&lt;(7+$B256),(R$4-$G256)&gt;1),Q256,0))))</f>
        <v>41579459.313669734</v>
      </c>
      <c r="S256" s="233">
        <f>IF(S$4=$G256+$B256,SUMIFS(INDEX('ABP REC Calc'!$G$75:$AB$138,,MATCH($I256,'ABP REC Calc'!$G$74:$AB$74,0)),'ABP REC Calc'!$C$75:$C$138,'ABP REC Spend'!$E256,'ABP REC Calc'!$B$75:$B$138,'ABP REC Spend'!$F256)*$D256,
IF(AND(R256&gt;0,(S$4-$G256)=(1+$B256)),((R256/$D256)-R256)/$C256,
(IF(AND((S$4-$G256)&lt;(7+$B256),(S$4-$G256)&gt;1),R256,0))))</f>
        <v>41579459.313669734</v>
      </c>
      <c r="T256" s="233">
        <f>IF(T$4=$G256+$B256,SUMIFS(INDEX('ABP REC Calc'!$G$75:$AB$138,,MATCH($I256,'ABP REC Calc'!$G$74:$AB$74,0)),'ABP REC Calc'!$C$75:$C$138,'ABP REC Spend'!$E256,'ABP REC Calc'!$B$75:$B$138,'ABP REC Spend'!$F256)*$D256,
IF(AND(S256&gt;0,(T$4-$G256)=(1+$B256)),((S256/$D256)-S256)/$C256,
(IF(AND((T$4-$G256)&lt;(7+$B256),(T$4-$G256)&gt;1),S256,0))))</f>
        <v>41579459.313669734</v>
      </c>
      <c r="U256" s="233">
        <f>IF(U$4=$G256+$B256,SUMIFS(INDEX('ABP REC Calc'!$G$75:$AB$138,,MATCH($I256,'ABP REC Calc'!$G$74:$AB$74,0)),'ABP REC Calc'!$C$75:$C$138,'ABP REC Spend'!$E256,'ABP REC Calc'!$B$75:$B$138,'ABP REC Spend'!$F256)*$D256,
IF(AND(T256&gt;0,(U$4-$G256)=(1+$B256)),((T256/$D256)-T256)/$C256,
(IF(AND((U$4-$G256)&lt;(7+$B256),(U$4-$G256)&gt;1),T256,0))))</f>
        <v>0</v>
      </c>
      <c r="V256" s="233">
        <f>IF(V$4=$G256+$B256,SUMIFS(INDEX('ABP REC Calc'!$G$75:$AB$138,,MATCH($I256,'ABP REC Calc'!$G$74:$AB$74,0)),'ABP REC Calc'!$C$75:$C$138,'ABP REC Spend'!$E256,'ABP REC Calc'!$B$75:$B$138,'ABP REC Spend'!$F256)*$D256,
IF(AND(U256&gt;0,(V$4-$G256)=(1+$B256)),((U256/$D256)-U256)/$C256,
(IF(AND((V$4-$G256)&lt;(7+$B256),(V$4-$G256)&gt;1),U256,0))))</f>
        <v>0</v>
      </c>
      <c r="W256" s="233">
        <f>IF(W$4=$G256+$B256,SUMIFS(INDEX('ABP REC Calc'!$G$75:$AB$138,,MATCH($I256,'ABP REC Calc'!$G$74:$AB$74,0)),'ABP REC Calc'!$C$75:$C$138,'ABP REC Spend'!$E256,'ABP REC Calc'!$B$75:$B$138,'ABP REC Spend'!$F256)*$D256,
IF(AND(V256&gt;0,(W$4-$G256)=(1+$B256)),((V256/$D256)-V256)/$C256,
(IF(AND((W$4-$G256)&lt;(7+$B256),(W$4-$G256)&gt;1),V256,0))))</f>
        <v>0</v>
      </c>
      <c r="X256" s="233">
        <f>IF(X$4=$G256+$B256,SUMIFS(INDEX('ABP REC Calc'!$G$75:$AB$138,,MATCH($I256,'ABP REC Calc'!$G$74:$AB$74,0)),'ABP REC Calc'!$C$75:$C$138,'ABP REC Spend'!$E256,'ABP REC Calc'!$B$75:$B$138,'ABP REC Spend'!$F256)*$D256,
IF(AND(W256&gt;0,(X$4-$G256)=(1+$B256)),((W256/$D256)-W256)/$C256,
(IF(AND((X$4-$G256)&lt;(7+$B256),(X$4-$G256)&gt;1),W256,0))))</f>
        <v>0</v>
      </c>
      <c r="Y256" s="233">
        <f>IF(Y$4=$G256+$B256,SUMIFS(INDEX('ABP REC Calc'!$G$75:$AB$138,,MATCH($I256,'ABP REC Calc'!$G$74:$AB$74,0)),'ABP REC Calc'!$C$75:$C$138,'ABP REC Spend'!$E256,'ABP REC Calc'!$B$75:$B$138,'ABP REC Spend'!$F256)*$D256,
IF(AND(X256&gt;0,(Y$4-$G256)=(1+$B256)),((X256/$D256)-X256)/$C256,
(IF(AND((Y$4-$G256)&lt;(7+$B256),(Y$4-$G256)&gt;1),X256,0))))</f>
        <v>0</v>
      </c>
      <c r="Z256" s="233">
        <f>IF(Z$4=$G256+$B256,SUMIFS(INDEX('ABP REC Calc'!$G$75:$AB$138,,MATCH($I256,'ABP REC Calc'!$G$74:$AB$74,0)),'ABP REC Calc'!$C$75:$C$138,'ABP REC Spend'!$E256,'ABP REC Calc'!$B$75:$B$138,'ABP REC Spend'!$F256)*$D256,
IF(AND(Y256&gt;0,(Z$4-$G256)=(1+$B256)),((Y256/$D256)-Y256)/$C256,
(IF(AND((Z$4-$G256)&lt;(7+$B256),(Z$4-$G256)&gt;1),Y256,0))))</f>
        <v>0</v>
      </c>
      <c r="AA256" s="233">
        <f>IF(AA$4=$G256+$B256,SUMIFS(INDEX('ABP REC Calc'!$G$75:$AB$138,,MATCH($I256,'ABP REC Calc'!$G$74:$AB$74,0)),'ABP REC Calc'!$C$75:$C$138,'ABP REC Spend'!$E256,'ABP REC Calc'!$B$75:$B$138,'ABP REC Spend'!$F256)*$D256,
IF(AND(Z256&gt;0,(AA$4-$G256)=(1+$B256)),((Z256/$D256)-Z256)/$C256,
(IF(AND((AA$4-$G256)&lt;(7+$B256),(AA$4-$G256)&gt;1),Z256,0))))</f>
        <v>0</v>
      </c>
      <c r="AB256" s="233">
        <f>IF(AB$4=$G256+$B256,SUMIFS(INDEX('ABP REC Calc'!$G$75:$AB$138,,MATCH($I256,'ABP REC Calc'!$G$74:$AB$74,0)),'ABP REC Calc'!$C$75:$C$138,'ABP REC Spend'!$E256,'ABP REC Calc'!$B$75:$B$138,'ABP REC Spend'!$F256)*$D256,
IF(AND(AA256&gt;0,(AB$4-$G256)=(1+$B256)),((AA256/$D256)-AA256)/$C256,
(IF(AND((AB$4-$G256)&lt;(7+$B256),(AB$4-$G256)&gt;1),AA256,0))))</f>
        <v>0</v>
      </c>
      <c r="AC256" s="233">
        <f>IF(AC$4=$G256+$B256,SUMIFS(INDEX('ABP REC Calc'!$G$75:$AB$138,,MATCH($I256,'ABP REC Calc'!$G$74:$AB$74,0)),'ABP REC Calc'!$C$75:$C$138,'ABP REC Spend'!$E256,'ABP REC Calc'!$B$75:$B$138,'ABP REC Spend'!$F256)*$D256,
IF(AND(AB256&gt;0,(AC$4-$G256)=(1+$B256)),((AB256/$D256)-AB256)/$C256,
(IF(AND((AC$4-$G256)&lt;(7+$B256),(AC$4-$G256)&gt;1),AB256,0))))</f>
        <v>0</v>
      </c>
      <c r="AD256" s="233">
        <f>IF(AD$4=$G256+$B256,SUMIFS(INDEX('ABP REC Calc'!$G$75:$AB$138,,MATCH($I256,'ABP REC Calc'!$G$74:$AB$74,0)),'ABP REC Calc'!$C$75:$C$138,'ABP REC Spend'!$E256,'ABP REC Calc'!$B$75:$B$138,'ABP REC Spend'!$F256)*$D256,
IF(AND(AC256&gt;0,(AD$4-$G256)=(1+$B256)),((AC256/$D256)-AC256)/$C256,
(IF(AND((AD$4-$G256)&lt;(7+$B256),(AD$4-$G256)&gt;1),AC256,0))))</f>
        <v>0</v>
      </c>
      <c r="AE256" s="233">
        <f>IF(AE$4=$G256+$B256,SUMIFS(INDEX('ABP REC Calc'!$G$75:$AB$138,,MATCH($I256,'ABP REC Calc'!$G$74:$AB$74,0)),'ABP REC Calc'!$C$75:$C$138,'ABP REC Spend'!$E256,'ABP REC Calc'!$B$75:$B$138,'ABP REC Spend'!$F256)*$D256,
IF(AND(AD256&gt;0,(AE$4-$G256)=(1+$B256)),((AD256/$D256)-AD256)/$C256,
(IF(AND((AE$4-$G256)&lt;(7+$B256),(AE$4-$G256)&gt;1),AD256,0))))</f>
        <v>0</v>
      </c>
      <c r="AF256" s="233">
        <f>IF(AF$4=$G256+$B256,SUMIFS(INDEX('ABP REC Calc'!$G$75:$AB$138,,MATCH($I256,'ABP REC Calc'!$G$74:$AB$74,0)),'ABP REC Calc'!$C$75:$C$138,'ABP REC Spend'!$E256,'ABP REC Calc'!$B$75:$B$138,'ABP REC Spend'!$F256)*$D256,
IF(AND(AE256&gt;0,(AF$4-$G256)=(1+$B256)),((AE256/$D256)-AE256)/$C256,
(IF(AND((AF$4-$G256)&lt;(7+$B256),(AF$4-$G256)&gt;1),AE256,0))))</f>
        <v>0</v>
      </c>
      <c r="AG256" s="233">
        <f>IF(AG$4=$G256+$B256,SUMIFS(INDEX('ABP REC Calc'!$G$75:$AB$138,,MATCH($I256,'ABP REC Calc'!$G$74:$AB$74,0)),'ABP REC Calc'!$C$75:$C$138,'ABP REC Spend'!$E256,'ABP REC Calc'!$B$75:$B$138,'ABP REC Spend'!$F256)*$D256,
IF(AND(AF256&gt;0,(AG$4-$G256)=(1+$B256)),((AF256/$D256)-AF256)/$C256,
(IF(AND((AG$4-$G256)&lt;(7+$B256),(AG$4-$G256)&gt;1),AF256,0))))</f>
        <v>0</v>
      </c>
      <c r="AH256" s="233">
        <f>IF(AH$4=$G256+$B256,SUMIFS(INDEX('ABP REC Calc'!$G$75:$AB$138,,MATCH($I256,'ABP REC Calc'!$G$74:$AB$74,0)),'ABP REC Calc'!$C$75:$C$138,'ABP REC Spend'!$E256,'ABP REC Calc'!$B$75:$B$138,'ABP REC Spend'!$F256)*$D256,
IF(AND(AG256&gt;0,(AH$4-$G256)=(1+$B256)),((AG256/$D256)-AG256)/$C256,
(IF(AND((AH$4-$G256)&lt;(7+$B256),(AH$4-$G256)&gt;1),AG256,0))))</f>
        <v>0</v>
      </c>
    </row>
    <row r="257" spans="2:34" ht="14.75" customHeight="1" x14ac:dyDescent="0.25">
      <c r="B257" s="332" cm="1">
        <f t="array" ref="B257">INDEX(Inputs_ByYear!$D$78:$D$83, MATCH('ABP REC Spend'!$E257, Inputs_ByYear!$B$78:$B$83,0),)</f>
        <v>1</v>
      </c>
      <c r="C257" s="332" cm="1">
        <f t="array" ref="C257">INDEX(Inputs_ByYear!$D$60:$D$65, MATCH('ABP REC Spend'!$E257,Inputs_ByYear!$B$60:$B$65,0),)</f>
        <v>6</v>
      </c>
      <c r="D257" s="332" cm="1">
        <f t="array" ref="D257">INDEX(Inputs_ByYear!$D$69:$D$74, MATCH('ABP REC Spend'!$E257, Inputs_ByYear!$B$69:$B$74,0),)</f>
        <v>0.15</v>
      </c>
      <c r="E257" s="222" t="s">
        <v>238</v>
      </c>
      <c r="F257" s="219" t="s">
        <v>259</v>
      </c>
      <c r="G257" s="219">
        <f t="shared" si="12"/>
        <v>2028</v>
      </c>
      <c r="H257" s="219"/>
      <c r="I257" s="227" t="s">
        <v>26</v>
      </c>
      <c r="J257" s="234">
        <v>0</v>
      </c>
      <c r="K257" s="233">
        <f>IF(K$4=$G257+$B257,SUMIFS(INDEX('ABP REC Calc'!$G$75:$AB$138,,MATCH($I257,'ABP REC Calc'!$G$74:$AB$74,0)),'ABP REC Calc'!$C$75:$C$138,'ABP REC Spend'!$E257,'ABP REC Calc'!$B$75:$B$138,'ABP REC Spend'!$F257)*$D257,
IF(AND(J257&gt;0,(K$4-$G257)=(1+$B257)),((J257/$D257)-J257)/$C257,
(IF(AND((K$4-$G257)&lt;(7+$B257),(K$4-$G257)&gt;1),J257,0))))</f>
        <v>0</v>
      </c>
      <c r="L257" s="233">
        <f>IF(L$4=$G257+$B257,SUMIFS(INDEX('ABP REC Calc'!$G$75:$AB$138,,MATCH($I257,'ABP REC Calc'!$G$74:$AB$74,0)),'ABP REC Calc'!$C$75:$C$138,'ABP REC Spend'!$E257,'ABP REC Calc'!$B$75:$B$138,'ABP REC Spend'!$F257)*$D257,
IF(AND(K257&gt;0,(L$4-$G257)=(1+$B257)),((K257/$D257)-K257)/$C257,
(IF(AND((L$4-$G257)&lt;(7+$B257),(L$4-$G257)&gt;1),K257,0))))</f>
        <v>0</v>
      </c>
      <c r="M257" s="233">
        <f>IF(M$4=$G257+$B257,SUMIFS(INDEX('ABP REC Calc'!$G$75:$AB$138,,MATCH($I257,'ABP REC Calc'!$G$74:$AB$74,0)),'ABP REC Calc'!$C$75:$C$138,'ABP REC Spend'!$E257,'ABP REC Calc'!$B$75:$B$138,'ABP REC Spend'!$F257)*$D257,
IF(AND(L257&gt;0,(M$4-$G257)=(1+$B257)),((L257/$D257)-L257)/$C257,
(IF(AND((M$4-$G257)&lt;(7+$B257),(M$4-$G257)&gt;1),L257,0))))</f>
        <v>0</v>
      </c>
      <c r="N257" s="233">
        <f>IF(N$4=$G257+$B257,SUMIFS(INDEX('ABP REC Calc'!$G$75:$AB$138,,MATCH($I257,'ABP REC Calc'!$G$74:$AB$74,0)),'ABP REC Calc'!$C$75:$C$138,'ABP REC Spend'!$E257,'ABP REC Calc'!$B$75:$B$138,'ABP REC Spend'!$F257)*$D257,
IF(AND(M257&gt;0,(N$4-$G257)=(1+$B257)),((M257/$D257)-M257)/$C257,
(IF(AND((N$4-$G257)&lt;(7+$B257),(N$4-$G257)&gt;1),M257,0))))</f>
        <v>0</v>
      </c>
      <c r="O257" s="233">
        <f>IF(O$4=$G257+$B257,SUMIFS(INDEX('ABP REC Calc'!$G$75:$AB$138,,MATCH($I257,'ABP REC Calc'!$G$74:$AB$74,0)),'ABP REC Calc'!$C$75:$C$138,'ABP REC Spend'!$E257,'ABP REC Calc'!$B$75:$B$138,'ABP REC Spend'!$F257)*$D257,
IF(AND(N257&gt;0,(O$4-$G257)=(1+$B257)),((N257/$D257)-N257)/$C257,
(IF(AND((O$4-$G257)&lt;(7+$B257),(O$4-$G257)&gt;1),N257,0))))</f>
        <v>43585056.762917332</v>
      </c>
      <c r="P257" s="233">
        <f>IF(P$4=$G257+$B257,SUMIFS(INDEX('ABP REC Calc'!$G$75:$AB$138,,MATCH($I257,'ABP REC Calc'!$G$74:$AB$74,0)),'ABP REC Calc'!$C$75:$C$138,'ABP REC Spend'!$E257,'ABP REC Calc'!$B$75:$B$138,'ABP REC Spend'!$F257)*$D257,
IF(AND(O257&gt;0,(P$4-$G257)=(1+$B257)),((O257/$D257)-O257)/$C257,
(IF(AND((P$4-$G257)&lt;(7+$B257),(P$4-$G257)&gt;1),O257,0))))</f>
        <v>41163664.720533036</v>
      </c>
      <c r="Q257" s="233">
        <f>IF(Q$4=$G257+$B257,SUMIFS(INDEX('ABP REC Calc'!$G$75:$AB$138,,MATCH($I257,'ABP REC Calc'!$G$74:$AB$74,0)),'ABP REC Calc'!$C$75:$C$138,'ABP REC Spend'!$E257,'ABP REC Calc'!$B$75:$B$138,'ABP REC Spend'!$F257)*$D257,
IF(AND(P257&gt;0,(Q$4-$G257)=(1+$B257)),((P257/$D257)-P257)/$C257,
(IF(AND((Q$4-$G257)&lt;(7+$B257),(Q$4-$G257)&gt;1),P257,0))))</f>
        <v>41163664.720533036</v>
      </c>
      <c r="R257" s="233">
        <f>IF(R$4=$G257+$B257,SUMIFS(INDEX('ABP REC Calc'!$G$75:$AB$138,,MATCH($I257,'ABP REC Calc'!$G$74:$AB$74,0)),'ABP REC Calc'!$C$75:$C$138,'ABP REC Spend'!$E257,'ABP REC Calc'!$B$75:$B$138,'ABP REC Spend'!$F257)*$D257,
IF(AND(Q257&gt;0,(R$4-$G257)=(1+$B257)),((Q257/$D257)-Q257)/$C257,
(IF(AND((R$4-$G257)&lt;(7+$B257),(R$4-$G257)&gt;1),Q257,0))))</f>
        <v>41163664.720533036</v>
      </c>
      <c r="S257" s="233">
        <f>IF(S$4=$G257+$B257,SUMIFS(INDEX('ABP REC Calc'!$G$75:$AB$138,,MATCH($I257,'ABP REC Calc'!$G$74:$AB$74,0)),'ABP REC Calc'!$C$75:$C$138,'ABP REC Spend'!$E257,'ABP REC Calc'!$B$75:$B$138,'ABP REC Spend'!$F257)*$D257,
IF(AND(R257&gt;0,(S$4-$G257)=(1+$B257)),((R257/$D257)-R257)/$C257,
(IF(AND((S$4-$G257)&lt;(7+$B257),(S$4-$G257)&gt;1),R257,0))))</f>
        <v>41163664.720533036</v>
      </c>
      <c r="T257" s="233">
        <f>IF(T$4=$G257+$B257,SUMIFS(INDEX('ABP REC Calc'!$G$75:$AB$138,,MATCH($I257,'ABP REC Calc'!$G$74:$AB$74,0)),'ABP REC Calc'!$C$75:$C$138,'ABP REC Spend'!$E257,'ABP REC Calc'!$B$75:$B$138,'ABP REC Spend'!$F257)*$D257,
IF(AND(S257&gt;0,(T$4-$G257)=(1+$B257)),((S257/$D257)-S257)/$C257,
(IF(AND((T$4-$G257)&lt;(7+$B257),(T$4-$G257)&gt;1),S257,0))))</f>
        <v>41163664.720533036</v>
      </c>
      <c r="U257" s="233">
        <f>IF(U$4=$G257+$B257,SUMIFS(INDEX('ABP REC Calc'!$G$75:$AB$138,,MATCH($I257,'ABP REC Calc'!$G$74:$AB$74,0)),'ABP REC Calc'!$C$75:$C$138,'ABP REC Spend'!$E257,'ABP REC Calc'!$B$75:$B$138,'ABP REC Spend'!$F257)*$D257,
IF(AND(T257&gt;0,(U$4-$G257)=(1+$B257)),((T257/$D257)-T257)/$C257,
(IF(AND((U$4-$G257)&lt;(7+$B257),(U$4-$G257)&gt;1),T257,0))))</f>
        <v>41163664.720533036</v>
      </c>
      <c r="V257" s="233">
        <f>IF(V$4=$G257+$B257,SUMIFS(INDEX('ABP REC Calc'!$G$75:$AB$138,,MATCH($I257,'ABP REC Calc'!$G$74:$AB$74,0)),'ABP REC Calc'!$C$75:$C$138,'ABP REC Spend'!$E257,'ABP REC Calc'!$B$75:$B$138,'ABP REC Spend'!$F257)*$D257,
IF(AND(U257&gt;0,(V$4-$G257)=(1+$B257)),((U257/$D257)-U257)/$C257,
(IF(AND((V$4-$G257)&lt;(7+$B257),(V$4-$G257)&gt;1),U257,0))))</f>
        <v>0</v>
      </c>
      <c r="W257" s="233">
        <f>IF(W$4=$G257+$B257,SUMIFS(INDEX('ABP REC Calc'!$G$75:$AB$138,,MATCH($I257,'ABP REC Calc'!$G$74:$AB$74,0)),'ABP REC Calc'!$C$75:$C$138,'ABP REC Spend'!$E257,'ABP REC Calc'!$B$75:$B$138,'ABP REC Spend'!$F257)*$D257,
IF(AND(V257&gt;0,(W$4-$G257)=(1+$B257)),((V257/$D257)-V257)/$C257,
(IF(AND((W$4-$G257)&lt;(7+$B257),(W$4-$G257)&gt;1),V257,0))))</f>
        <v>0</v>
      </c>
      <c r="X257" s="233">
        <f>IF(X$4=$G257+$B257,SUMIFS(INDEX('ABP REC Calc'!$G$75:$AB$138,,MATCH($I257,'ABP REC Calc'!$G$74:$AB$74,0)),'ABP REC Calc'!$C$75:$C$138,'ABP REC Spend'!$E257,'ABP REC Calc'!$B$75:$B$138,'ABP REC Spend'!$F257)*$D257,
IF(AND(W257&gt;0,(X$4-$G257)=(1+$B257)),((W257/$D257)-W257)/$C257,
(IF(AND((X$4-$G257)&lt;(7+$B257),(X$4-$G257)&gt;1),W257,0))))</f>
        <v>0</v>
      </c>
      <c r="Y257" s="233">
        <f>IF(Y$4=$G257+$B257,SUMIFS(INDEX('ABP REC Calc'!$G$75:$AB$138,,MATCH($I257,'ABP REC Calc'!$G$74:$AB$74,0)),'ABP REC Calc'!$C$75:$C$138,'ABP REC Spend'!$E257,'ABP REC Calc'!$B$75:$B$138,'ABP REC Spend'!$F257)*$D257,
IF(AND(X257&gt;0,(Y$4-$G257)=(1+$B257)),((X257/$D257)-X257)/$C257,
(IF(AND((Y$4-$G257)&lt;(7+$B257),(Y$4-$G257)&gt;1),X257,0))))</f>
        <v>0</v>
      </c>
      <c r="Z257" s="233">
        <f>IF(Z$4=$G257+$B257,SUMIFS(INDEX('ABP REC Calc'!$G$75:$AB$138,,MATCH($I257,'ABP REC Calc'!$G$74:$AB$74,0)),'ABP REC Calc'!$C$75:$C$138,'ABP REC Spend'!$E257,'ABP REC Calc'!$B$75:$B$138,'ABP REC Spend'!$F257)*$D257,
IF(AND(Y257&gt;0,(Z$4-$G257)=(1+$B257)),((Y257/$D257)-Y257)/$C257,
(IF(AND((Z$4-$G257)&lt;(7+$B257),(Z$4-$G257)&gt;1),Y257,0))))</f>
        <v>0</v>
      </c>
      <c r="AA257" s="233">
        <f>IF(AA$4=$G257+$B257,SUMIFS(INDEX('ABP REC Calc'!$G$75:$AB$138,,MATCH($I257,'ABP REC Calc'!$G$74:$AB$74,0)),'ABP REC Calc'!$C$75:$C$138,'ABP REC Spend'!$E257,'ABP REC Calc'!$B$75:$B$138,'ABP REC Spend'!$F257)*$D257,
IF(AND(Z257&gt;0,(AA$4-$G257)=(1+$B257)),((Z257/$D257)-Z257)/$C257,
(IF(AND((AA$4-$G257)&lt;(7+$B257),(AA$4-$G257)&gt;1),Z257,0))))</f>
        <v>0</v>
      </c>
      <c r="AB257" s="233">
        <f>IF(AB$4=$G257+$B257,SUMIFS(INDEX('ABP REC Calc'!$G$75:$AB$138,,MATCH($I257,'ABP REC Calc'!$G$74:$AB$74,0)),'ABP REC Calc'!$C$75:$C$138,'ABP REC Spend'!$E257,'ABP REC Calc'!$B$75:$B$138,'ABP REC Spend'!$F257)*$D257,
IF(AND(AA257&gt;0,(AB$4-$G257)=(1+$B257)),((AA257/$D257)-AA257)/$C257,
(IF(AND((AB$4-$G257)&lt;(7+$B257),(AB$4-$G257)&gt;1),AA257,0))))</f>
        <v>0</v>
      </c>
      <c r="AC257" s="233">
        <f>IF(AC$4=$G257+$B257,SUMIFS(INDEX('ABP REC Calc'!$G$75:$AB$138,,MATCH($I257,'ABP REC Calc'!$G$74:$AB$74,0)),'ABP REC Calc'!$C$75:$C$138,'ABP REC Spend'!$E257,'ABP REC Calc'!$B$75:$B$138,'ABP REC Spend'!$F257)*$D257,
IF(AND(AB257&gt;0,(AC$4-$G257)=(1+$B257)),((AB257/$D257)-AB257)/$C257,
(IF(AND((AC$4-$G257)&lt;(7+$B257),(AC$4-$G257)&gt;1),AB257,0))))</f>
        <v>0</v>
      </c>
      <c r="AD257" s="233">
        <f>IF(AD$4=$G257+$B257,SUMIFS(INDEX('ABP REC Calc'!$G$75:$AB$138,,MATCH($I257,'ABP REC Calc'!$G$74:$AB$74,0)),'ABP REC Calc'!$C$75:$C$138,'ABP REC Spend'!$E257,'ABP REC Calc'!$B$75:$B$138,'ABP REC Spend'!$F257)*$D257,
IF(AND(AC257&gt;0,(AD$4-$G257)=(1+$B257)),((AC257/$D257)-AC257)/$C257,
(IF(AND((AD$4-$G257)&lt;(7+$B257),(AD$4-$G257)&gt;1),AC257,0))))</f>
        <v>0</v>
      </c>
      <c r="AE257" s="233">
        <f>IF(AE$4=$G257+$B257,SUMIFS(INDEX('ABP REC Calc'!$G$75:$AB$138,,MATCH($I257,'ABP REC Calc'!$G$74:$AB$74,0)),'ABP REC Calc'!$C$75:$C$138,'ABP REC Spend'!$E257,'ABP REC Calc'!$B$75:$B$138,'ABP REC Spend'!$F257)*$D257,
IF(AND(AD257&gt;0,(AE$4-$G257)=(1+$B257)),((AD257/$D257)-AD257)/$C257,
(IF(AND((AE$4-$G257)&lt;(7+$B257),(AE$4-$G257)&gt;1),AD257,0))))</f>
        <v>0</v>
      </c>
      <c r="AF257" s="233">
        <f>IF(AF$4=$G257+$B257,SUMIFS(INDEX('ABP REC Calc'!$G$75:$AB$138,,MATCH($I257,'ABP REC Calc'!$G$74:$AB$74,0)),'ABP REC Calc'!$C$75:$C$138,'ABP REC Spend'!$E257,'ABP REC Calc'!$B$75:$B$138,'ABP REC Spend'!$F257)*$D257,
IF(AND(AE257&gt;0,(AF$4-$G257)=(1+$B257)),((AE257/$D257)-AE257)/$C257,
(IF(AND((AF$4-$G257)&lt;(7+$B257),(AF$4-$G257)&gt;1),AE257,0))))</f>
        <v>0</v>
      </c>
      <c r="AG257" s="233">
        <f>IF(AG$4=$G257+$B257,SUMIFS(INDEX('ABP REC Calc'!$G$75:$AB$138,,MATCH($I257,'ABP REC Calc'!$G$74:$AB$74,0)),'ABP REC Calc'!$C$75:$C$138,'ABP REC Spend'!$E257,'ABP REC Calc'!$B$75:$B$138,'ABP REC Spend'!$F257)*$D257,
IF(AND(AF257&gt;0,(AG$4-$G257)=(1+$B257)),((AF257/$D257)-AF257)/$C257,
(IF(AND((AG$4-$G257)&lt;(7+$B257),(AG$4-$G257)&gt;1),AF257,0))))</f>
        <v>0</v>
      </c>
      <c r="AH257" s="233">
        <f>IF(AH$4=$G257+$B257,SUMIFS(INDEX('ABP REC Calc'!$G$75:$AB$138,,MATCH($I257,'ABP REC Calc'!$G$74:$AB$74,0)),'ABP REC Calc'!$C$75:$C$138,'ABP REC Spend'!$E257,'ABP REC Calc'!$B$75:$B$138,'ABP REC Spend'!$F257)*$D257,
IF(AND(AG257&gt;0,(AH$4-$G257)=(1+$B257)),((AG257/$D257)-AG257)/$C257,
(IF(AND((AH$4-$G257)&lt;(7+$B257),(AH$4-$G257)&gt;1),AG257,0))))</f>
        <v>0</v>
      </c>
    </row>
    <row r="258" spans="2:34" ht="14.75" customHeight="1" x14ac:dyDescent="0.25">
      <c r="B258" s="332" cm="1">
        <f t="array" ref="B258">INDEX(Inputs_ByYear!$D$78:$D$83, MATCH('ABP REC Spend'!$E258, Inputs_ByYear!$B$78:$B$83,0),)</f>
        <v>1</v>
      </c>
      <c r="C258" s="332" cm="1">
        <f t="array" ref="C258">INDEX(Inputs_ByYear!$D$60:$D$65, MATCH('ABP REC Spend'!$E258,Inputs_ByYear!$B$60:$B$65,0),)</f>
        <v>6</v>
      </c>
      <c r="D258" s="332" cm="1">
        <f t="array" ref="D258">INDEX(Inputs_ByYear!$D$69:$D$74, MATCH('ABP REC Spend'!$E258, Inputs_ByYear!$B$69:$B$74,0),)</f>
        <v>0.15</v>
      </c>
      <c r="E258" s="222" t="s">
        <v>238</v>
      </c>
      <c r="F258" s="219" t="s">
        <v>259</v>
      </c>
      <c r="G258" s="219">
        <f t="shared" si="12"/>
        <v>2029</v>
      </c>
      <c r="H258" s="219"/>
      <c r="I258" s="227" t="s">
        <v>27</v>
      </c>
      <c r="J258" s="234">
        <v>0</v>
      </c>
      <c r="K258" s="233">
        <f>IF(K$4=$G258+$B258,SUMIFS(INDEX('ABP REC Calc'!$G$75:$AB$138,,MATCH($I258,'ABP REC Calc'!$G$74:$AB$74,0)),'ABP REC Calc'!$C$75:$C$138,'ABP REC Spend'!$E258,'ABP REC Calc'!$B$75:$B$138,'ABP REC Spend'!$F258)*$D258,
IF(AND(J258&gt;0,(K$4-$G258)=(1+$B258)),((J258/$D258)-J258)/$C258,
(IF(AND((K$4-$G258)&lt;(7+$B258),(K$4-$G258)&gt;1),J258,0))))</f>
        <v>0</v>
      </c>
      <c r="L258" s="233">
        <f>IF(L$4=$G258+$B258,SUMIFS(INDEX('ABP REC Calc'!$G$75:$AB$138,,MATCH($I258,'ABP REC Calc'!$G$74:$AB$74,0)),'ABP REC Calc'!$C$75:$C$138,'ABP REC Spend'!$E258,'ABP REC Calc'!$B$75:$B$138,'ABP REC Spend'!$F258)*$D258,
IF(AND(K258&gt;0,(L$4-$G258)=(1+$B258)),((K258/$D258)-K258)/$C258,
(IF(AND((L$4-$G258)&lt;(7+$B258),(L$4-$G258)&gt;1),K258,0))))</f>
        <v>0</v>
      </c>
      <c r="M258" s="233">
        <f>IF(M$4=$G258+$B258,SUMIFS(INDEX('ABP REC Calc'!$G$75:$AB$138,,MATCH($I258,'ABP REC Calc'!$G$74:$AB$74,0)),'ABP REC Calc'!$C$75:$C$138,'ABP REC Spend'!$E258,'ABP REC Calc'!$B$75:$B$138,'ABP REC Spend'!$F258)*$D258,
IF(AND(L258&gt;0,(M$4-$G258)=(1+$B258)),((L258/$D258)-L258)/$C258,
(IF(AND((M$4-$G258)&lt;(7+$B258),(M$4-$G258)&gt;1),L258,0))))</f>
        <v>0</v>
      </c>
      <c r="N258" s="233">
        <f>IF(N$4=$G258+$B258,SUMIFS(INDEX('ABP REC Calc'!$G$75:$AB$138,,MATCH($I258,'ABP REC Calc'!$G$74:$AB$74,0)),'ABP REC Calc'!$C$75:$C$138,'ABP REC Spend'!$E258,'ABP REC Calc'!$B$75:$B$138,'ABP REC Spend'!$F258)*$D258,
IF(AND(M258&gt;0,(N$4-$G258)=(1+$B258)),((M258/$D258)-M258)/$C258,
(IF(AND((N$4-$G258)&lt;(7+$B258),(N$4-$G258)&gt;1),M258,0))))</f>
        <v>0</v>
      </c>
      <c r="O258" s="233">
        <f>IF(O$4=$G258+$B258,SUMIFS(INDEX('ABP REC Calc'!$G$75:$AB$138,,MATCH($I258,'ABP REC Calc'!$G$74:$AB$74,0)),'ABP REC Calc'!$C$75:$C$138,'ABP REC Spend'!$E258,'ABP REC Calc'!$B$75:$B$138,'ABP REC Spend'!$F258)*$D258,
IF(AND(N258&gt;0,(O$4-$G258)=(1+$B258)),((N258/$D258)-N258)/$C258,
(IF(AND((O$4-$G258)&lt;(7+$B258),(O$4-$G258)&gt;1),N258,0))))</f>
        <v>0</v>
      </c>
      <c r="P258" s="233">
        <f>IF(P$4=$G258+$B258,SUMIFS(INDEX('ABP REC Calc'!$G$75:$AB$138,,MATCH($I258,'ABP REC Calc'!$G$74:$AB$74,0)),'ABP REC Calc'!$C$75:$C$138,'ABP REC Spend'!$E258,'ABP REC Calc'!$B$75:$B$138,'ABP REC Spend'!$F258)*$D258,
IF(AND(O258&gt;0,(P$4-$G258)=(1+$B258)),((O258/$D258)-O258)/$C258,
(IF(AND((P$4-$G258)&lt;(7+$B258),(P$4-$G258)&gt;1),O258,0))))</f>
        <v>51779047.434345789</v>
      </c>
      <c r="Q258" s="233">
        <f>IF(Q$4=$G258+$B258,SUMIFS(INDEX('ABP REC Calc'!$G$75:$AB$138,,MATCH($I258,'ABP REC Calc'!$G$74:$AB$74,0)),'ABP REC Calc'!$C$75:$C$138,'ABP REC Spend'!$E258,'ABP REC Calc'!$B$75:$B$138,'ABP REC Spend'!$F258)*$D258,
IF(AND(P258&gt;0,(Q$4-$G258)=(1+$B258)),((P258/$D258)-P258)/$C258,
(IF(AND((Q$4-$G258)&lt;(7+$B258),(Q$4-$G258)&gt;1),P258,0))))</f>
        <v>48902433.687993251</v>
      </c>
      <c r="R258" s="233">
        <f>IF(R$4=$G258+$B258,SUMIFS(INDEX('ABP REC Calc'!$G$75:$AB$138,,MATCH($I258,'ABP REC Calc'!$G$74:$AB$74,0)),'ABP REC Calc'!$C$75:$C$138,'ABP REC Spend'!$E258,'ABP REC Calc'!$B$75:$B$138,'ABP REC Spend'!$F258)*$D258,
IF(AND(Q258&gt;0,(R$4-$G258)=(1+$B258)),((Q258/$D258)-Q258)/$C258,
(IF(AND((R$4-$G258)&lt;(7+$B258),(R$4-$G258)&gt;1),Q258,0))))</f>
        <v>48902433.687993251</v>
      </c>
      <c r="S258" s="233">
        <f>IF(S$4=$G258+$B258,SUMIFS(INDEX('ABP REC Calc'!$G$75:$AB$138,,MATCH($I258,'ABP REC Calc'!$G$74:$AB$74,0)),'ABP REC Calc'!$C$75:$C$138,'ABP REC Spend'!$E258,'ABP REC Calc'!$B$75:$B$138,'ABP REC Spend'!$F258)*$D258,
IF(AND(R258&gt;0,(S$4-$G258)=(1+$B258)),((R258/$D258)-R258)/$C258,
(IF(AND((S$4-$G258)&lt;(7+$B258),(S$4-$G258)&gt;1),R258,0))))</f>
        <v>48902433.687993251</v>
      </c>
      <c r="T258" s="233">
        <f>IF(T$4=$G258+$B258,SUMIFS(INDEX('ABP REC Calc'!$G$75:$AB$138,,MATCH($I258,'ABP REC Calc'!$G$74:$AB$74,0)),'ABP REC Calc'!$C$75:$C$138,'ABP REC Spend'!$E258,'ABP REC Calc'!$B$75:$B$138,'ABP REC Spend'!$F258)*$D258,
IF(AND(S258&gt;0,(T$4-$G258)=(1+$B258)),((S258/$D258)-S258)/$C258,
(IF(AND((T$4-$G258)&lt;(7+$B258),(T$4-$G258)&gt;1),S258,0))))</f>
        <v>48902433.687993251</v>
      </c>
      <c r="U258" s="233">
        <f>IF(U$4=$G258+$B258,SUMIFS(INDEX('ABP REC Calc'!$G$75:$AB$138,,MATCH($I258,'ABP REC Calc'!$G$74:$AB$74,0)),'ABP REC Calc'!$C$75:$C$138,'ABP REC Spend'!$E258,'ABP REC Calc'!$B$75:$B$138,'ABP REC Spend'!$F258)*$D258,
IF(AND(T258&gt;0,(U$4-$G258)=(1+$B258)),((T258/$D258)-T258)/$C258,
(IF(AND((U$4-$G258)&lt;(7+$B258),(U$4-$G258)&gt;1),T258,0))))</f>
        <v>48902433.687993251</v>
      </c>
      <c r="V258" s="233">
        <f>IF(V$4=$G258+$B258,SUMIFS(INDEX('ABP REC Calc'!$G$75:$AB$138,,MATCH($I258,'ABP REC Calc'!$G$74:$AB$74,0)),'ABP REC Calc'!$C$75:$C$138,'ABP REC Spend'!$E258,'ABP REC Calc'!$B$75:$B$138,'ABP REC Spend'!$F258)*$D258,
IF(AND(U258&gt;0,(V$4-$G258)=(1+$B258)),((U258/$D258)-U258)/$C258,
(IF(AND((V$4-$G258)&lt;(7+$B258),(V$4-$G258)&gt;1),U258,0))))</f>
        <v>48902433.687993251</v>
      </c>
      <c r="W258" s="233">
        <f>IF(W$4=$G258+$B258,SUMIFS(INDEX('ABP REC Calc'!$G$75:$AB$138,,MATCH($I258,'ABP REC Calc'!$G$74:$AB$74,0)),'ABP REC Calc'!$C$75:$C$138,'ABP REC Spend'!$E258,'ABP REC Calc'!$B$75:$B$138,'ABP REC Spend'!$F258)*$D258,
IF(AND(V258&gt;0,(W$4-$G258)=(1+$B258)),((V258/$D258)-V258)/$C258,
(IF(AND((W$4-$G258)&lt;(7+$B258),(W$4-$G258)&gt;1),V258,0))))</f>
        <v>0</v>
      </c>
      <c r="X258" s="233">
        <f>IF(X$4=$G258+$B258,SUMIFS(INDEX('ABP REC Calc'!$G$75:$AB$138,,MATCH($I258,'ABP REC Calc'!$G$74:$AB$74,0)),'ABP REC Calc'!$C$75:$C$138,'ABP REC Spend'!$E258,'ABP REC Calc'!$B$75:$B$138,'ABP REC Spend'!$F258)*$D258,
IF(AND(W258&gt;0,(X$4-$G258)=(1+$B258)),((W258/$D258)-W258)/$C258,
(IF(AND((X$4-$G258)&lt;(7+$B258),(X$4-$G258)&gt;1),W258,0))))</f>
        <v>0</v>
      </c>
      <c r="Y258" s="233">
        <f>IF(Y$4=$G258+$B258,SUMIFS(INDEX('ABP REC Calc'!$G$75:$AB$138,,MATCH($I258,'ABP REC Calc'!$G$74:$AB$74,0)),'ABP REC Calc'!$C$75:$C$138,'ABP REC Spend'!$E258,'ABP REC Calc'!$B$75:$B$138,'ABP REC Spend'!$F258)*$D258,
IF(AND(X258&gt;0,(Y$4-$G258)=(1+$B258)),((X258/$D258)-X258)/$C258,
(IF(AND((Y$4-$G258)&lt;(7+$B258),(Y$4-$G258)&gt;1),X258,0))))</f>
        <v>0</v>
      </c>
      <c r="Z258" s="233">
        <f>IF(Z$4=$G258+$B258,SUMIFS(INDEX('ABP REC Calc'!$G$75:$AB$138,,MATCH($I258,'ABP REC Calc'!$G$74:$AB$74,0)),'ABP REC Calc'!$C$75:$C$138,'ABP REC Spend'!$E258,'ABP REC Calc'!$B$75:$B$138,'ABP REC Spend'!$F258)*$D258,
IF(AND(Y258&gt;0,(Z$4-$G258)=(1+$B258)),((Y258/$D258)-Y258)/$C258,
(IF(AND((Z$4-$G258)&lt;(7+$B258),(Z$4-$G258)&gt;1),Y258,0))))</f>
        <v>0</v>
      </c>
      <c r="AA258" s="233">
        <f>IF(AA$4=$G258+$B258,SUMIFS(INDEX('ABP REC Calc'!$G$75:$AB$138,,MATCH($I258,'ABP REC Calc'!$G$74:$AB$74,0)),'ABP REC Calc'!$C$75:$C$138,'ABP REC Spend'!$E258,'ABP REC Calc'!$B$75:$B$138,'ABP REC Spend'!$F258)*$D258,
IF(AND(Z258&gt;0,(AA$4-$G258)=(1+$B258)),((Z258/$D258)-Z258)/$C258,
(IF(AND((AA$4-$G258)&lt;(7+$B258),(AA$4-$G258)&gt;1),Z258,0))))</f>
        <v>0</v>
      </c>
      <c r="AB258" s="233">
        <f>IF(AB$4=$G258+$B258,SUMIFS(INDEX('ABP REC Calc'!$G$75:$AB$138,,MATCH($I258,'ABP REC Calc'!$G$74:$AB$74,0)),'ABP REC Calc'!$C$75:$C$138,'ABP REC Spend'!$E258,'ABP REC Calc'!$B$75:$B$138,'ABP REC Spend'!$F258)*$D258,
IF(AND(AA258&gt;0,(AB$4-$G258)=(1+$B258)),((AA258/$D258)-AA258)/$C258,
(IF(AND((AB$4-$G258)&lt;(7+$B258),(AB$4-$G258)&gt;1),AA258,0))))</f>
        <v>0</v>
      </c>
      <c r="AC258" s="233">
        <f>IF(AC$4=$G258+$B258,SUMIFS(INDEX('ABP REC Calc'!$G$75:$AB$138,,MATCH($I258,'ABP REC Calc'!$G$74:$AB$74,0)),'ABP REC Calc'!$C$75:$C$138,'ABP REC Spend'!$E258,'ABP REC Calc'!$B$75:$B$138,'ABP REC Spend'!$F258)*$D258,
IF(AND(AB258&gt;0,(AC$4-$G258)=(1+$B258)),((AB258/$D258)-AB258)/$C258,
(IF(AND((AC$4-$G258)&lt;(7+$B258),(AC$4-$G258)&gt;1),AB258,0))))</f>
        <v>0</v>
      </c>
      <c r="AD258" s="233">
        <f>IF(AD$4=$G258+$B258,SUMIFS(INDEX('ABP REC Calc'!$G$75:$AB$138,,MATCH($I258,'ABP REC Calc'!$G$74:$AB$74,0)),'ABP REC Calc'!$C$75:$C$138,'ABP REC Spend'!$E258,'ABP REC Calc'!$B$75:$B$138,'ABP REC Spend'!$F258)*$D258,
IF(AND(AC258&gt;0,(AD$4-$G258)=(1+$B258)),((AC258/$D258)-AC258)/$C258,
(IF(AND((AD$4-$G258)&lt;(7+$B258),(AD$4-$G258)&gt;1),AC258,0))))</f>
        <v>0</v>
      </c>
      <c r="AE258" s="233">
        <f>IF(AE$4=$G258+$B258,SUMIFS(INDEX('ABP REC Calc'!$G$75:$AB$138,,MATCH($I258,'ABP REC Calc'!$G$74:$AB$74,0)),'ABP REC Calc'!$C$75:$C$138,'ABP REC Spend'!$E258,'ABP REC Calc'!$B$75:$B$138,'ABP REC Spend'!$F258)*$D258,
IF(AND(AD258&gt;0,(AE$4-$G258)=(1+$B258)),((AD258/$D258)-AD258)/$C258,
(IF(AND((AE$4-$G258)&lt;(7+$B258),(AE$4-$G258)&gt;1),AD258,0))))</f>
        <v>0</v>
      </c>
      <c r="AF258" s="233">
        <f>IF(AF$4=$G258+$B258,SUMIFS(INDEX('ABP REC Calc'!$G$75:$AB$138,,MATCH($I258,'ABP REC Calc'!$G$74:$AB$74,0)),'ABP REC Calc'!$C$75:$C$138,'ABP REC Spend'!$E258,'ABP REC Calc'!$B$75:$B$138,'ABP REC Spend'!$F258)*$D258,
IF(AND(AE258&gt;0,(AF$4-$G258)=(1+$B258)),((AE258/$D258)-AE258)/$C258,
(IF(AND((AF$4-$G258)&lt;(7+$B258),(AF$4-$G258)&gt;1),AE258,0))))</f>
        <v>0</v>
      </c>
      <c r="AG258" s="233">
        <f>IF(AG$4=$G258+$B258,SUMIFS(INDEX('ABP REC Calc'!$G$75:$AB$138,,MATCH($I258,'ABP REC Calc'!$G$74:$AB$74,0)),'ABP REC Calc'!$C$75:$C$138,'ABP REC Spend'!$E258,'ABP REC Calc'!$B$75:$B$138,'ABP REC Spend'!$F258)*$D258,
IF(AND(AF258&gt;0,(AG$4-$G258)=(1+$B258)),((AF258/$D258)-AF258)/$C258,
(IF(AND((AG$4-$G258)&lt;(7+$B258),(AG$4-$G258)&gt;1),AF258,0))))</f>
        <v>0</v>
      </c>
      <c r="AH258" s="233">
        <f>IF(AH$4=$G258+$B258,SUMIFS(INDEX('ABP REC Calc'!$G$75:$AB$138,,MATCH($I258,'ABP REC Calc'!$G$74:$AB$74,0)),'ABP REC Calc'!$C$75:$C$138,'ABP REC Spend'!$E258,'ABP REC Calc'!$B$75:$B$138,'ABP REC Spend'!$F258)*$D258,
IF(AND(AG258&gt;0,(AH$4-$G258)=(1+$B258)),((AG258/$D258)-AG258)/$C258,
(IF(AND((AH$4-$G258)&lt;(7+$B258),(AH$4-$G258)&gt;1),AG258,0))))</f>
        <v>0</v>
      </c>
    </row>
    <row r="259" spans="2:34" ht="14.75" customHeight="1" x14ac:dyDescent="0.25">
      <c r="B259" s="332" cm="1">
        <f t="array" ref="B259">INDEX(Inputs_ByYear!$D$78:$D$83, MATCH('ABP REC Spend'!$E259, Inputs_ByYear!$B$78:$B$83,0),)</f>
        <v>1</v>
      </c>
      <c r="C259" s="332" cm="1">
        <f t="array" ref="C259">INDEX(Inputs_ByYear!$D$60:$D$65, MATCH('ABP REC Spend'!$E259,Inputs_ByYear!$B$60:$B$65,0),)</f>
        <v>6</v>
      </c>
      <c r="D259" s="332" cm="1">
        <f t="array" ref="D259">INDEX(Inputs_ByYear!$D$69:$D$74, MATCH('ABP REC Spend'!$E259, Inputs_ByYear!$B$69:$B$74,0),)</f>
        <v>0.15</v>
      </c>
      <c r="E259" s="222" t="s">
        <v>238</v>
      </c>
      <c r="F259" s="219" t="s">
        <v>259</v>
      </c>
      <c r="G259" s="219">
        <f t="shared" si="12"/>
        <v>2030</v>
      </c>
      <c r="H259" s="219"/>
      <c r="I259" s="227" t="s">
        <v>28</v>
      </c>
      <c r="J259" s="234">
        <v>0</v>
      </c>
      <c r="K259" s="233">
        <f>IF(K$4=$G259+$B259,SUMIFS(INDEX('ABP REC Calc'!$G$75:$AB$138,,MATCH($I259,'ABP REC Calc'!$G$74:$AB$74,0)),'ABP REC Calc'!$C$75:$C$138,'ABP REC Spend'!$E259,'ABP REC Calc'!$B$75:$B$138,'ABP REC Spend'!$F259)*$D259,
IF(AND(J259&gt;0,(K$4-$G259)=(1+$B259)),((J259/$D259)-J259)/$C259,
(IF(AND((K$4-$G259)&lt;(7+$B259),(K$4-$G259)&gt;1),J259,0))))</f>
        <v>0</v>
      </c>
      <c r="L259" s="233">
        <f>IF(L$4=$G259+$B259,SUMIFS(INDEX('ABP REC Calc'!$G$75:$AB$138,,MATCH($I259,'ABP REC Calc'!$G$74:$AB$74,0)),'ABP REC Calc'!$C$75:$C$138,'ABP REC Spend'!$E259,'ABP REC Calc'!$B$75:$B$138,'ABP REC Spend'!$F259)*$D259,
IF(AND(K259&gt;0,(L$4-$G259)=(1+$B259)),((K259/$D259)-K259)/$C259,
(IF(AND((L$4-$G259)&lt;(7+$B259),(L$4-$G259)&gt;1),K259,0))))</f>
        <v>0</v>
      </c>
      <c r="M259" s="233">
        <f>IF(M$4=$G259+$B259,SUMIFS(INDEX('ABP REC Calc'!$G$75:$AB$138,,MATCH($I259,'ABP REC Calc'!$G$74:$AB$74,0)),'ABP REC Calc'!$C$75:$C$138,'ABP REC Spend'!$E259,'ABP REC Calc'!$B$75:$B$138,'ABP REC Spend'!$F259)*$D259,
IF(AND(L259&gt;0,(M$4-$G259)=(1+$B259)),((L259/$D259)-L259)/$C259,
(IF(AND((M$4-$G259)&lt;(7+$B259),(M$4-$G259)&gt;1),L259,0))))</f>
        <v>0</v>
      </c>
      <c r="N259" s="233">
        <f>IF(N$4=$G259+$B259,SUMIFS(INDEX('ABP REC Calc'!$G$75:$AB$138,,MATCH($I259,'ABP REC Calc'!$G$74:$AB$74,0)),'ABP REC Calc'!$C$75:$C$138,'ABP REC Spend'!$E259,'ABP REC Calc'!$B$75:$B$138,'ABP REC Spend'!$F259)*$D259,
IF(AND(M259&gt;0,(N$4-$G259)=(1+$B259)),((M259/$D259)-M259)/$C259,
(IF(AND((N$4-$G259)&lt;(7+$B259),(N$4-$G259)&gt;1),M259,0))))</f>
        <v>0</v>
      </c>
      <c r="O259" s="233">
        <f>IF(O$4=$G259+$B259,SUMIFS(INDEX('ABP REC Calc'!$G$75:$AB$138,,MATCH($I259,'ABP REC Calc'!$G$74:$AB$74,0)),'ABP REC Calc'!$C$75:$C$138,'ABP REC Spend'!$E259,'ABP REC Calc'!$B$75:$B$138,'ABP REC Spend'!$F259)*$D259,
IF(AND(N259&gt;0,(O$4-$G259)=(1+$B259)),((N259/$D259)-N259)/$C259,
(IF(AND((O$4-$G259)&lt;(7+$B259),(O$4-$G259)&gt;1),N259,0))))</f>
        <v>0</v>
      </c>
      <c r="P259" s="233">
        <f>IF(P$4=$G259+$B259,SUMIFS(INDEX('ABP REC Calc'!$G$75:$AB$138,,MATCH($I259,'ABP REC Calc'!$G$74:$AB$74,0)),'ABP REC Calc'!$C$75:$C$138,'ABP REC Spend'!$E259,'ABP REC Calc'!$B$75:$B$138,'ABP REC Spend'!$F259)*$D259,
IF(AND(O259&gt;0,(P$4-$G259)=(1+$B259)),((O259/$D259)-O259)/$C259,
(IF(AND((P$4-$G259)&lt;(7+$B259),(P$4-$G259)&gt;1),O259,0))))</f>
        <v>0</v>
      </c>
      <c r="Q259" s="233">
        <f>IF(Q$4=$G259+$B259,SUMIFS(INDEX('ABP REC Calc'!$G$75:$AB$138,,MATCH($I259,'ABP REC Calc'!$G$74:$AB$74,0)),'ABP REC Calc'!$C$75:$C$138,'ABP REC Spend'!$E259,'ABP REC Calc'!$B$75:$B$138,'ABP REC Spend'!$F259)*$D259,
IF(AND(P259&gt;0,(Q$4-$G259)=(1+$B259)),((P259/$D259)-P259)/$C259,
(IF(AND((Q$4-$G259)&lt;(7+$B259),(Q$4-$G259)&gt;1),P259,0))))</f>
        <v>51261256.960002333</v>
      </c>
      <c r="R259" s="233">
        <f>IF(R$4=$G259+$B259,SUMIFS(INDEX('ABP REC Calc'!$G$75:$AB$138,,MATCH($I259,'ABP REC Calc'!$G$74:$AB$74,0)),'ABP REC Calc'!$C$75:$C$138,'ABP REC Spend'!$E259,'ABP REC Calc'!$B$75:$B$138,'ABP REC Spend'!$F259)*$D259,
IF(AND(Q259&gt;0,(R$4-$G259)=(1+$B259)),((Q259/$D259)-Q259)/$C259,
(IF(AND((R$4-$G259)&lt;(7+$B259),(R$4-$G259)&gt;1),Q259,0))))</f>
        <v>48413409.351113319</v>
      </c>
      <c r="S259" s="233">
        <f>IF(S$4=$G259+$B259,SUMIFS(INDEX('ABP REC Calc'!$G$75:$AB$138,,MATCH($I259,'ABP REC Calc'!$G$74:$AB$74,0)),'ABP REC Calc'!$C$75:$C$138,'ABP REC Spend'!$E259,'ABP REC Calc'!$B$75:$B$138,'ABP REC Spend'!$F259)*$D259,
IF(AND(R259&gt;0,(S$4-$G259)=(1+$B259)),((R259/$D259)-R259)/$C259,
(IF(AND((S$4-$G259)&lt;(7+$B259),(S$4-$G259)&gt;1),R259,0))))</f>
        <v>48413409.351113319</v>
      </c>
      <c r="T259" s="233">
        <f>IF(T$4=$G259+$B259,SUMIFS(INDEX('ABP REC Calc'!$G$75:$AB$138,,MATCH($I259,'ABP REC Calc'!$G$74:$AB$74,0)),'ABP REC Calc'!$C$75:$C$138,'ABP REC Spend'!$E259,'ABP REC Calc'!$B$75:$B$138,'ABP REC Spend'!$F259)*$D259,
IF(AND(S259&gt;0,(T$4-$G259)=(1+$B259)),((S259/$D259)-S259)/$C259,
(IF(AND((T$4-$G259)&lt;(7+$B259),(T$4-$G259)&gt;1),S259,0))))</f>
        <v>48413409.351113319</v>
      </c>
      <c r="U259" s="233">
        <f>IF(U$4=$G259+$B259,SUMIFS(INDEX('ABP REC Calc'!$G$75:$AB$138,,MATCH($I259,'ABP REC Calc'!$G$74:$AB$74,0)),'ABP REC Calc'!$C$75:$C$138,'ABP REC Spend'!$E259,'ABP REC Calc'!$B$75:$B$138,'ABP REC Spend'!$F259)*$D259,
IF(AND(T259&gt;0,(U$4-$G259)=(1+$B259)),((T259/$D259)-T259)/$C259,
(IF(AND((U$4-$G259)&lt;(7+$B259),(U$4-$G259)&gt;1),T259,0))))</f>
        <v>48413409.351113319</v>
      </c>
      <c r="V259" s="233">
        <f>IF(V$4=$G259+$B259,SUMIFS(INDEX('ABP REC Calc'!$G$75:$AB$138,,MATCH($I259,'ABP REC Calc'!$G$74:$AB$74,0)),'ABP REC Calc'!$C$75:$C$138,'ABP REC Spend'!$E259,'ABP REC Calc'!$B$75:$B$138,'ABP REC Spend'!$F259)*$D259,
IF(AND(U259&gt;0,(V$4-$G259)=(1+$B259)),((U259/$D259)-U259)/$C259,
(IF(AND((V$4-$G259)&lt;(7+$B259),(V$4-$G259)&gt;1),U259,0))))</f>
        <v>48413409.351113319</v>
      </c>
      <c r="W259" s="233">
        <f>IF(W$4=$G259+$B259,SUMIFS(INDEX('ABP REC Calc'!$G$75:$AB$138,,MATCH($I259,'ABP REC Calc'!$G$74:$AB$74,0)),'ABP REC Calc'!$C$75:$C$138,'ABP REC Spend'!$E259,'ABP REC Calc'!$B$75:$B$138,'ABP REC Spend'!$F259)*$D259,
IF(AND(V259&gt;0,(W$4-$G259)=(1+$B259)),((V259/$D259)-V259)/$C259,
(IF(AND((W$4-$G259)&lt;(7+$B259),(W$4-$G259)&gt;1),V259,0))))</f>
        <v>48413409.351113319</v>
      </c>
      <c r="X259" s="233">
        <f>IF(X$4=$G259+$B259,SUMIFS(INDEX('ABP REC Calc'!$G$75:$AB$138,,MATCH($I259,'ABP REC Calc'!$G$74:$AB$74,0)),'ABP REC Calc'!$C$75:$C$138,'ABP REC Spend'!$E259,'ABP REC Calc'!$B$75:$B$138,'ABP REC Spend'!$F259)*$D259,
IF(AND(W259&gt;0,(X$4-$G259)=(1+$B259)),((W259/$D259)-W259)/$C259,
(IF(AND((X$4-$G259)&lt;(7+$B259),(X$4-$G259)&gt;1),W259,0))))</f>
        <v>0</v>
      </c>
      <c r="Y259" s="233">
        <f>IF(Y$4=$G259+$B259,SUMIFS(INDEX('ABP REC Calc'!$G$75:$AB$138,,MATCH($I259,'ABP REC Calc'!$G$74:$AB$74,0)),'ABP REC Calc'!$C$75:$C$138,'ABP REC Spend'!$E259,'ABP REC Calc'!$B$75:$B$138,'ABP REC Spend'!$F259)*$D259,
IF(AND(X259&gt;0,(Y$4-$G259)=(1+$B259)),((X259/$D259)-X259)/$C259,
(IF(AND((Y$4-$G259)&lt;(7+$B259),(Y$4-$G259)&gt;1),X259,0))))</f>
        <v>0</v>
      </c>
      <c r="Z259" s="233">
        <f>IF(Z$4=$G259+$B259,SUMIFS(INDEX('ABP REC Calc'!$G$75:$AB$138,,MATCH($I259,'ABP REC Calc'!$G$74:$AB$74,0)),'ABP REC Calc'!$C$75:$C$138,'ABP REC Spend'!$E259,'ABP REC Calc'!$B$75:$B$138,'ABP REC Spend'!$F259)*$D259,
IF(AND(Y259&gt;0,(Z$4-$G259)=(1+$B259)),((Y259/$D259)-Y259)/$C259,
(IF(AND((Z$4-$G259)&lt;(7+$B259),(Z$4-$G259)&gt;1),Y259,0))))</f>
        <v>0</v>
      </c>
      <c r="AA259" s="233">
        <f>IF(AA$4=$G259+$B259,SUMIFS(INDEX('ABP REC Calc'!$G$75:$AB$138,,MATCH($I259,'ABP REC Calc'!$G$74:$AB$74,0)),'ABP REC Calc'!$C$75:$C$138,'ABP REC Spend'!$E259,'ABP REC Calc'!$B$75:$B$138,'ABP REC Spend'!$F259)*$D259,
IF(AND(Z259&gt;0,(AA$4-$G259)=(1+$B259)),((Z259/$D259)-Z259)/$C259,
(IF(AND((AA$4-$G259)&lt;(7+$B259),(AA$4-$G259)&gt;1),Z259,0))))</f>
        <v>0</v>
      </c>
      <c r="AB259" s="233">
        <f>IF(AB$4=$G259+$B259,SUMIFS(INDEX('ABP REC Calc'!$G$75:$AB$138,,MATCH($I259,'ABP REC Calc'!$G$74:$AB$74,0)),'ABP REC Calc'!$C$75:$C$138,'ABP REC Spend'!$E259,'ABP REC Calc'!$B$75:$B$138,'ABP REC Spend'!$F259)*$D259,
IF(AND(AA259&gt;0,(AB$4-$G259)=(1+$B259)),((AA259/$D259)-AA259)/$C259,
(IF(AND((AB$4-$G259)&lt;(7+$B259),(AB$4-$G259)&gt;1),AA259,0))))</f>
        <v>0</v>
      </c>
      <c r="AC259" s="233">
        <f>IF(AC$4=$G259+$B259,SUMIFS(INDEX('ABP REC Calc'!$G$75:$AB$138,,MATCH($I259,'ABP REC Calc'!$G$74:$AB$74,0)),'ABP REC Calc'!$C$75:$C$138,'ABP REC Spend'!$E259,'ABP REC Calc'!$B$75:$B$138,'ABP REC Spend'!$F259)*$D259,
IF(AND(AB259&gt;0,(AC$4-$G259)=(1+$B259)),((AB259/$D259)-AB259)/$C259,
(IF(AND((AC$4-$G259)&lt;(7+$B259),(AC$4-$G259)&gt;1),AB259,0))))</f>
        <v>0</v>
      </c>
      <c r="AD259" s="233">
        <f>IF(AD$4=$G259+$B259,SUMIFS(INDEX('ABP REC Calc'!$G$75:$AB$138,,MATCH($I259,'ABP REC Calc'!$G$74:$AB$74,0)),'ABP REC Calc'!$C$75:$C$138,'ABP REC Spend'!$E259,'ABP REC Calc'!$B$75:$B$138,'ABP REC Spend'!$F259)*$D259,
IF(AND(AC259&gt;0,(AD$4-$G259)=(1+$B259)),((AC259/$D259)-AC259)/$C259,
(IF(AND((AD$4-$G259)&lt;(7+$B259),(AD$4-$G259)&gt;1),AC259,0))))</f>
        <v>0</v>
      </c>
      <c r="AE259" s="233">
        <f>IF(AE$4=$G259+$B259,SUMIFS(INDEX('ABP REC Calc'!$G$75:$AB$138,,MATCH($I259,'ABP REC Calc'!$G$74:$AB$74,0)),'ABP REC Calc'!$C$75:$C$138,'ABP REC Spend'!$E259,'ABP REC Calc'!$B$75:$B$138,'ABP REC Spend'!$F259)*$D259,
IF(AND(AD259&gt;0,(AE$4-$G259)=(1+$B259)),((AD259/$D259)-AD259)/$C259,
(IF(AND((AE$4-$G259)&lt;(7+$B259),(AE$4-$G259)&gt;1),AD259,0))))</f>
        <v>0</v>
      </c>
      <c r="AF259" s="233">
        <f>IF(AF$4=$G259+$B259,SUMIFS(INDEX('ABP REC Calc'!$G$75:$AB$138,,MATCH($I259,'ABP REC Calc'!$G$74:$AB$74,0)),'ABP REC Calc'!$C$75:$C$138,'ABP REC Spend'!$E259,'ABP REC Calc'!$B$75:$B$138,'ABP REC Spend'!$F259)*$D259,
IF(AND(AE259&gt;0,(AF$4-$G259)=(1+$B259)),((AE259/$D259)-AE259)/$C259,
(IF(AND((AF$4-$G259)&lt;(7+$B259),(AF$4-$G259)&gt;1),AE259,0))))</f>
        <v>0</v>
      </c>
      <c r="AG259" s="233">
        <f>IF(AG$4=$G259+$B259,SUMIFS(INDEX('ABP REC Calc'!$G$75:$AB$138,,MATCH($I259,'ABP REC Calc'!$G$74:$AB$74,0)),'ABP REC Calc'!$C$75:$C$138,'ABP REC Spend'!$E259,'ABP REC Calc'!$B$75:$B$138,'ABP REC Spend'!$F259)*$D259,
IF(AND(AF259&gt;0,(AG$4-$G259)=(1+$B259)),((AF259/$D259)-AF259)/$C259,
(IF(AND((AG$4-$G259)&lt;(7+$B259),(AG$4-$G259)&gt;1),AF259,0))))</f>
        <v>0</v>
      </c>
      <c r="AH259" s="233">
        <f>IF(AH$4=$G259+$B259,SUMIFS(INDEX('ABP REC Calc'!$G$75:$AB$138,,MATCH($I259,'ABP REC Calc'!$G$74:$AB$74,0)),'ABP REC Calc'!$C$75:$C$138,'ABP REC Spend'!$E259,'ABP REC Calc'!$B$75:$B$138,'ABP REC Spend'!$F259)*$D259,
IF(AND(AG259&gt;0,(AH$4-$G259)=(1+$B259)),((AG259/$D259)-AG259)/$C259,
(IF(AND((AH$4-$G259)&lt;(7+$B259),(AH$4-$G259)&gt;1),AG259,0))))</f>
        <v>0</v>
      </c>
    </row>
    <row r="260" spans="2:34" ht="14.75" customHeight="1" x14ac:dyDescent="0.25">
      <c r="B260" s="332" cm="1">
        <f t="array" ref="B260">INDEX(Inputs_ByYear!$D$78:$D$83, MATCH('ABP REC Spend'!$E260, Inputs_ByYear!$B$78:$B$83,0),)</f>
        <v>1</v>
      </c>
      <c r="C260" s="332" cm="1">
        <f t="array" ref="C260">INDEX(Inputs_ByYear!$D$60:$D$65, MATCH('ABP REC Spend'!$E260,Inputs_ByYear!$B$60:$B$65,0),)</f>
        <v>6</v>
      </c>
      <c r="D260" s="332" cm="1">
        <f t="array" ref="D260">INDEX(Inputs_ByYear!$D$69:$D$74, MATCH('ABP REC Spend'!$E260, Inputs_ByYear!$B$69:$B$74,0),)</f>
        <v>0.15</v>
      </c>
      <c r="E260" s="222" t="s">
        <v>238</v>
      </c>
      <c r="F260" s="219" t="s">
        <v>259</v>
      </c>
      <c r="G260" s="219">
        <f t="shared" si="12"/>
        <v>2031</v>
      </c>
      <c r="H260" s="219"/>
      <c r="I260" s="227" t="s">
        <v>29</v>
      </c>
      <c r="J260" s="234">
        <v>0</v>
      </c>
      <c r="K260" s="233">
        <f>IF(K$4=$G260+$B260,SUMIFS(INDEX('ABP REC Calc'!$G$75:$AB$138,,MATCH($I260,'ABP REC Calc'!$G$74:$AB$74,0)),'ABP REC Calc'!$C$75:$C$138,'ABP REC Spend'!$E260,'ABP REC Calc'!$B$75:$B$138,'ABP REC Spend'!$F260)*$D260,
IF(AND(J260&gt;0,(K$4-$G260)=(1+$B260)),((J260/$D260)-J260)/$C260,
(IF(AND((K$4-$G260)&lt;(7+$B260),(K$4-$G260)&gt;1),J260,0))))</f>
        <v>0</v>
      </c>
      <c r="L260" s="233">
        <f>IF(L$4=$G260+$B260,SUMIFS(INDEX('ABP REC Calc'!$G$75:$AB$138,,MATCH($I260,'ABP REC Calc'!$G$74:$AB$74,0)),'ABP REC Calc'!$C$75:$C$138,'ABP REC Spend'!$E260,'ABP REC Calc'!$B$75:$B$138,'ABP REC Spend'!$F260)*$D260,
IF(AND(K260&gt;0,(L$4-$G260)=(1+$B260)),((K260/$D260)-K260)/$C260,
(IF(AND((L$4-$G260)&lt;(7+$B260),(L$4-$G260)&gt;1),K260,0))))</f>
        <v>0</v>
      </c>
      <c r="M260" s="233">
        <f>IF(M$4=$G260+$B260,SUMIFS(INDEX('ABP REC Calc'!$G$75:$AB$138,,MATCH($I260,'ABP REC Calc'!$G$74:$AB$74,0)),'ABP REC Calc'!$C$75:$C$138,'ABP REC Spend'!$E260,'ABP REC Calc'!$B$75:$B$138,'ABP REC Spend'!$F260)*$D260,
IF(AND(L260&gt;0,(M$4-$G260)=(1+$B260)),((L260/$D260)-L260)/$C260,
(IF(AND((M$4-$G260)&lt;(7+$B260),(M$4-$G260)&gt;1),L260,0))))</f>
        <v>0</v>
      </c>
      <c r="N260" s="233">
        <f>IF(N$4=$G260+$B260,SUMIFS(INDEX('ABP REC Calc'!$G$75:$AB$138,,MATCH($I260,'ABP REC Calc'!$G$74:$AB$74,0)),'ABP REC Calc'!$C$75:$C$138,'ABP REC Spend'!$E260,'ABP REC Calc'!$B$75:$B$138,'ABP REC Spend'!$F260)*$D260,
IF(AND(M260&gt;0,(N$4-$G260)=(1+$B260)),((M260/$D260)-M260)/$C260,
(IF(AND((N$4-$G260)&lt;(7+$B260),(N$4-$G260)&gt;1),M260,0))))</f>
        <v>0</v>
      </c>
      <c r="O260" s="233">
        <f>IF(O$4=$G260+$B260,SUMIFS(INDEX('ABP REC Calc'!$G$75:$AB$138,,MATCH($I260,'ABP REC Calc'!$G$74:$AB$74,0)),'ABP REC Calc'!$C$75:$C$138,'ABP REC Spend'!$E260,'ABP REC Calc'!$B$75:$B$138,'ABP REC Spend'!$F260)*$D260,
IF(AND(N260&gt;0,(O$4-$G260)=(1+$B260)),((N260/$D260)-N260)/$C260,
(IF(AND((O$4-$G260)&lt;(7+$B260),(O$4-$G260)&gt;1),N260,0))))</f>
        <v>0</v>
      </c>
      <c r="P260" s="233">
        <f>IF(P$4=$G260+$B260,SUMIFS(INDEX('ABP REC Calc'!$G$75:$AB$138,,MATCH($I260,'ABP REC Calc'!$G$74:$AB$74,0)),'ABP REC Calc'!$C$75:$C$138,'ABP REC Spend'!$E260,'ABP REC Calc'!$B$75:$B$138,'ABP REC Spend'!$F260)*$D260,
IF(AND(O260&gt;0,(P$4-$G260)=(1+$B260)),((O260/$D260)-O260)/$C260,
(IF(AND((P$4-$G260)&lt;(7+$B260),(P$4-$G260)&gt;1),O260,0))))</f>
        <v>0</v>
      </c>
      <c r="Q260" s="233">
        <f>IF(Q$4=$G260+$B260,SUMIFS(INDEX('ABP REC Calc'!$G$75:$AB$138,,MATCH($I260,'ABP REC Calc'!$G$74:$AB$74,0)),'ABP REC Calc'!$C$75:$C$138,'ABP REC Spend'!$E260,'ABP REC Calc'!$B$75:$B$138,'ABP REC Spend'!$F260)*$D260,
IF(AND(P260&gt;0,(Q$4-$G260)=(1+$B260)),((P260/$D260)-P260)/$C260,
(IF(AND((Q$4-$G260)&lt;(7+$B260),(Q$4-$G260)&gt;1),P260,0))))</f>
        <v>0</v>
      </c>
      <c r="R260" s="233">
        <f>IF(R$4=$G260+$B260,SUMIFS(INDEX('ABP REC Calc'!$G$75:$AB$138,,MATCH($I260,'ABP REC Calc'!$G$74:$AB$74,0)),'ABP REC Calc'!$C$75:$C$138,'ABP REC Spend'!$E260,'ABP REC Calc'!$B$75:$B$138,'ABP REC Spend'!$F260)*$D260,
IF(AND(Q260&gt;0,(R$4-$G260)=(1+$B260)),((Q260/$D260)-Q260)/$C260,
(IF(AND((R$4-$G260)&lt;(7+$B260),(R$4-$G260)&gt;1),Q260,0))))</f>
        <v>33832429.59360154</v>
      </c>
      <c r="S260" s="233">
        <f>IF(S$4=$G260+$B260,SUMIFS(INDEX('ABP REC Calc'!$G$75:$AB$138,,MATCH($I260,'ABP REC Calc'!$G$74:$AB$74,0)),'ABP REC Calc'!$C$75:$C$138,'ABP REC Spend'!$E260,'ABP REC Calc'!$B$75:$B$138,'ABP REC Spend'!$F260)*$D260,
IF(AND(R260&gt;0,(S$4-$G260)=(1+$B260)),((R260/$D260)-R260)/$C260,
(IF(AND((S$4-$G260)&lt;(7+$B260),(S$4-$G260)&gt;1),R260,0))))</f>
        <v>31952850.171734791</v>
      </c>
      <c r="T260" s="233">
        <f>IF(T$4=$G260+$B260,SUMIFS(INDEX('ABP REC Calc'!$G$75:$AB$138,,MATCH($I260,'ABP REC Calc'!$G$74:$AB$74,0)),'ABP REC Calc'!$C$75:$C$138,'ABP REC Spend'!$E260,'ABP REC Calc'!$B$75:$B$138,'ABP REC Spend'!$F260)*$D260,
IF(AND(S260&gt;0,(T$4-$G260)=(1+$B260)),((S260/$D260)-S260)/$C260,
(IF(AND((T$4-$G260)&lt;(7+$B260),(T$4-$G260)&gt;1),S260,0))))</f>
        <v>31952850.171734791</v>
      </c>
      <c r="U260" s="233">
        <f>IF(U$4=$G260+$B260,SUMIFS(INDEX('ABP REC Calc'!$G$75:$AB$138,,MATCH($I260,'ABP REC Calc'!$G$74:$AB$74,0)),'ABP REC Calc'!$C$75:$C$138,'ABP REC Spend'!$E260,'ABP REC Calc'!$B$75:$B$138,'ABP REC Spend'!$F260)*$D260,
IF(AND(T260&gt;0,(U$4-$G260)=(1+$B260)),((T260/$D260)-T260)/$C260,
(IF(AND((U$4-$G260)&lt;(7+$B260),(U$4-$G260)&gt;1),T260,0))))</f>
        <v>31952850.171734791</v>
      </c>
      <c r="V260" s="233">
        <f>IF(V$4=$G260+$B260,SUMIFS(INDEX('ABP REC Calc'!$G$75:$AB$138,,MATCH($I260,'ABP REC Calc'!$G$74:$AB$74,0)),'ABP REC Calc'!$C$75:$C$138,'ABP REC Spend'!$E260,'ABP REC Calc'!$B$75:$B$138,'ABP REC Spend'!$F260)*$D260,
IF(AND(U260&gt;0,(V$4-$G260)=(1+$B260)),((U260/$D260)-U260)/$C260,
(IF(AND((V$4-$G260)&lt;(7+$B260),(V$4-$G260)&gt;1),U260,0))))</f>
        <v>31952850.171734791</v>
      </c>
      <c r="W260" s="233">
        <f>IF(W$4=$G260+$B260,SUMIFS(INDEX('ABP REC Calc'!$G$75:$AB$138,,MATCH($I260,'ABP REC Calc'!$G$74:$AB$74,0)),'ABP REC Calc'!$C$75:$C$138,'ABP REC Spend'!$E260,'ABP REC Calc'!$B$75:$B$138,'ABP REC Spend'!$F260)*$D260,
IF(AND(V260&gt;0,(W$4-$G260)=(1+$B260)),((V260/$D260)-V260)/$C260,
(IF(AND((W$4-$G260)&lt;(7+$B260),(W$4-$G260)&gt;1),V260,0))))</f>
        <v>31952850.171734791</v>
      </c>
      <c r="X260" s="233">
        <f>IF(X$4=$G260+$B260,SUMIFS(INDEX('ABP REC Calc'!$G$75:$AB$138,,MATCH($I260,'ABP REC Calc'!$G$74:$AB$74,0)),'ABP REC Calc'!$C$75:$C$138,'ABP REC Spend'!$E260,'ABP REC Calc'!$B$75:$B$138,'ABP REC Spend'!$F260)*$D260,
IF(AND(W260&gt;0,(X$4-$G260)=(1+$B260)),((W260/$D260)-W260)/$C260,
(IF(AND((X$4-$G260)&lt;(7+$B260),(X$4-$G260)&gt;1),W260,0))))</f>
        <v>31952850.171734791</v>
      </c>
      <c r="Y260" s="233">
        <f>IF(Y$4=$G260+$B260,SUMIFS(INDEX('ABP REC Calc'!$G$75:$AB$138,,MATCH($I260,'ABP REC Calc'!$G$74:$AB$74,0)),'ABP REC Calc'!$C$75:$C$138,'ABP REC Spend'!$E260,'ABP REC Calc'!$B$75:$B$138,'ABP REC Spend'!$F260)*$D260,
IF(AND(X260&gt;0,(Y$4-$G260)=(1+$B260)),((X260/$D260)-X260)/$C260,
(IF(AND((Y$4-$G260)&lt;(7+$B260),(Y$4-$G260)&gt;1),X260,0))))</f>
        <v>0</v>
      </c>
      <c r="Z260" s="233">
        <f>IF(Z$4=$G260+$B260,SUMIFS(INDEX('ABP REC Calc'!$G$75:$AB$138,,MATCH($I260,'ABP REC Calc'!$G$74:$AB$74,0)),'ABP REC Calc'!$C$75:$C$138,'ABP REC Spend'!$E260,'ABP REC Calc'!$B$75:$B$138,'ABP REC Spend'!$F260)*$D260,
IF(AND(Y260&gt;0,(Z$4-$G260)=(1+$B260)),((Y260/$D260)-Y260)/$C260,
(IF(AND((Z$4-$G260)&lt;(7+$B260),(Z$4-$G260)&gt;1),Y260,0))))</f>
        <v>0</v>
      </c>
      <c r="AA260" s="233">
        <f>IF(AA$4=$G260+$B260,SUMIFS(INDEX('ABP REC Calc'!$G$75:$AB$138,,MATCH($I260,'ABP REC Calc'!$G$74:$AB$74,0)),'ABP REC Calc'!$C$75:$C$138,'ABP REC Spend'!$E260,'ABP REC Calc'!$B$75:$B$138,'ABP REC Spend'!$F260)*$D260,
IF(AND(Z260&gt;0,(AA$4-$G260)=(1+$B260)),((Z260/$D260)-Z260)/$C260,
(IF(AND((AA$4-$G260)&lt;(7+$B260),(AA$4-$G260)&gt;1),Z260,0))))</f>
        <v>0</v>
      </c>
      <c r="AB260" s="233">
        <f>IF(AB$4=$G260+$B260,SUMIFS(INDEX('ABP REC Calc'!$G$75:$AB$138,,MATCH($I260,'ABP REC Calc'!$G$74:$AB$74,0)),'ABP REC Calc'!$C$75:$C$138,'ABP REC Spend'!$E260,'ABP REC Calc'!$B$75:$B$138,'ABP REC Spend'!$F260)*$D260,
IF(AND(AA260&gt;0,(AB$4-$G260)=(1+$B260)),((AA260/$D260)-AA260)/$C260,
(IF(AND((AB$4-$G260)&lt;(7+$B260),(AB$4-$G260)&gt;1),AA260,0))))</f>
        <v>0</v>
      </c>
      <c r="AC260" s="233">
        <f>IF(AC$4=$G260+$B260,SUMIFS(INDEX('ABP REC Calc'!$G$75:$AB$138,,MATCH($I260,'ABP REC Calc'!$G$74:$AB$74,0)),'ABP REC Calc'!$C$75:$C$138,'ABP REC Spend'!$E260,'ABP REC Calc'!$B$75:$B$138,'ABP REC Spend'!$F260)*$D260,
IF(AND(AB260&gt;0,(AC$4-$G260)=(1+$B260)),((AB260/$D260)-AB260)/$C260,
(IF(AND((AC$4-$G260)&lt;(7+$B260),(AC$4-$G260)&gt;1),AB260,0))))</f>
        <v>0</v>
      </c>
      <c r="AD260" s="233">
        <f>IF(AD$4=$G260+$B260,SUMIFS(INDEX('ABP REC Calc'!$G$75:$AB$138,,MATCH($I260,'ABP REC Calc'!$G$74:$AB$74,0)),'ABP REC Calc'!$C$75:$C$138,'ABP REC Spend'!$E260,'ABP REC Calc'!$B$75:$B$138,'ABP REC Spend'!$F260)*$D260,
IF(AND(AC260&gt;0,(AD$4-$G260)=(1+$B260)),((AC260/$D260)-AC260)/$C260,
(IF(AND((AD$4-$G260)&lt;(7+$B260),(AD$4-$G260)&gt;1),AC260,0))))</f>
        <v>0</v>
      </c>
      <c r="AE260" s="233">
        <f>IF(AE$4=$G260+$B260,SUMIFS(INDEX('ABP REC Calc'!$G$75:$AB$138,,MATCH($I260,'ABP REC Calc'!$G$74:$AB$74,0)),'ABP REC Calc'!$C$75:$C$138,'ABP REC Spend'!$E260,'ABP REC Calc'!$B$75:$B$138,'ABP REC Spend'!$F260)*$D260,
IF(AND(AD260&gt;0,(AE$4-$G260)=(1+$B260)),((AD260/$D260)-AD260)/$C260,
(IF(AND((AE$4-$G260)&lt;(7+$B260),(AE$4-$G260)&gt;1),AD260,0))))</f>
        <v>0</v>
      </c>
      <c r="AF260" s="233">
        <f>IF(AF$4=$G260+$B260,SUMIFS(INDEX('ABP REC Calc'!$G$75:$AB$138,,MATCH($I260,'ABP REC Calc'!$G$74:$AB$74,0)),'ABP REC Calc'!$C$75:$C$138,'ABP REC Spend'!$E260,'ABP REC Calc'!$B$75:$B$138,'ABP REC Spend'!$F260)*$D260,
IF(AND(AE260&gt;0,(AF$4-$G260)=(1+$B260)),((AE260/$D260)-AE260)/$C260,
(IF(AND((AF$4-$G260)&lt;(7+$B260),(AF$4-$G260)&gt;1),AE260,0))))</f>
        <v>0</v>
      </c>
      <c r="AG260" s="233">
        <f>IF(AG$4=$G260+$B260,SUMIFS(INDEX('ABP REC Calc'!$G$75:$AB$138,,MATCH($I260,'ABP REC Calc'!$G$74:$AB$74,0)),'ABP REC Calc'!$C$75:$C$138,'ABP REC Spend'!$E260,'ABP REC Calc'!$B$75:$B$138,'ABP REC Spend'!$F260)*$D260,
IF(AND(AF260&gt;0,(AG$4-$G260)=(1+$B260)),((AF260/$D260)-AF260)/$C260,
(IF(AND((AG$4-$G260)&lt;(7+$B260),(AG$4-$G260)&gt;1),AF260,0))))</f>
        <v>0</v>
      </c>
      <c r="AH260" s="233">
        <f>IF(AH$4=$G260+$B260,SUMIFS(INDEX('ABP REC Calc'!$G$75:$AB$138,,MATCH($I260,'ABP REC Calc'!$G$74:$AB$74,0)),'ABP REC Calc'!$C$75:$C$138,'ABP REC Spend'!$E260,'ABP REC Calc'!$B$75:$B$138,'ABP REC Spend'!$F260)*$D260,
IF(AND(AG260&gt;0,(AH$4-$G260)=(1+$B260)),((AG260/$D260)-AG260)/$C260,
(IF(AND((AH$4-$G260)&lt;(7+$B260),(AH$4-$G260)&gt;1),AG260,0))))</f>
        <v>0</v>
      </c>
    </row>
    <row r="261" spans="2:34" ht="14.75" customHeight="1" x14ac:dyDescent="0.25">
      <c r="B261" s="332" cm="1">
        <f t="array" ref="B261">INDEX(Inputs_ByYear!$D$78:$D$83, MATCH('ABP REC Spend'!$E261, Inputs_ByYear!$B$78:$B$83,0),)</f>
        <v>1</v>
      </c>
      <c r="C261" s="332" cm="1">
        <f t="array" ref="C261">INDEX(Inputs_ByYear!$D$60:$D$65, MATCH('ABP REC Spend'!$E261,Inputs_ByYear!$B$60:$B$65,0),)</f>
        <v>6</v>
      </c>
      <c r="D261" s="332" cm="1">
        <f t="array" ref="D261">INDEX(Inputs_ByYear!$D$69:$D$74, MATCH('ABP REC Spend'!$E261, Inputs_ByYear!$B$69:$B$74,0),)</f>
        <v>0.15</v>
      </c>
      <c r="E261" s="222" t="s">
        <v>238</v>
      </c>
      <c r="F261" s="219" t="s">
        <v>259</v>
      </c>
      <c r="G261" s="219">
        <f t="shared" si="12"/>
        <v>2032</v>
      </c>
      <c r="H261" s="219"/>
      <c r="I261" s="227" t="s">
        <v>30</v>
      </c>
      <c r="J261" s="234">
        <v>0</v>
      </c>
      <c r="K261" s="233">
        <f>IF(K$4=$G261+$B261,SUMIFS(INDEX('ABP REC Calc'!$G$75:$AB$138,,MATCH($I261,'ABP REC Calc'!$G$74:$AB$74,0)),'ABP REC Calc'!$C$75:$C$138,'ABP REC Spend'!$E261,'ABP REC Calc'!$B$75:$B$138,'ABP REC Spend'!$F261)*$D261,
IF(AND(J261&gt;0,(K$4-$G261)=(1+$B261)),((J261/$D261)-J261)/$C261,
(IF(AND((K$4-$G261)&lt;(7+$B261),(K$4-$G261)&gt;1),J261,0))))</f>
        <v>0</v>
      </c>
      <c r="L261" s="233">
        <f>IF(L$4=$G261+$B261,SUMIFS(INDEX('ABP REC Calc'!$G$75:$AB$138,,MATCH($I261,'ABP REC Calc'!$G$74:$AB$74,0)),'ABP REC Calc'!$C$75:$C$138,'ABP REC Spend'!$E261,'ABP REC Calc'!$B$75:$B$138,'ABP REC Spend'!$F261)*$D261,
IF(AND(K261&gt;0,(L$4-$G261)=(1+$B261)),((K261/$D261)-K261)/$C261,
(IF(AND((L$4-$G261)&lt;(7+$B261),(L$4-$G261)&gt;1),K261,0))))</f>
        <v>0</v>
      </c>
      <c r="M261" s="233">
        <f>IF(M$4=$G261+$B261,SUMIFS(INDEX('ABP REC Calc'!$G$75:$AB$138,,MATCH($I261,'ABP REC Calc'!$G$74:$AB$74,0)),'ABP REC Calc'!$C$75:$C$138,'ABP REC Spend'!$E261,'ABP REC Calc'!$B$75:$B$138,'ABP REC Spend'!$F261)*$D261,
IF(AND(L261&gt;0,(M$4-$G261)=(1+$B261)),((L261/$D261)-L261)/$C261,
(IF(AND((M$4-$G261)&lt;(7+$B261),(M$4-$G261)&gt;1),L261,0))))</f>
        <v>0</v>
      </c>
      <c r="N261" s="233">
        <f>IF(N$4=$G261+$B261,SUMIFS(INDEX('ABP REC Calc'!$G$75:$AB$138,,MATCH($I261,'ABP REC Calc'!$G$74:$AB$74,0)),'ABP REC Calc'!$C$75:$C$138,'ABP REC Spend'!$E261,'ABP REC Calc'!$B$75:$B$138,'ABP REC Spend'!$F261)*$D261,
IF(AND(M261&gt;0,(N$4-$G261)=(1+$B261)),((M261/$D261)-M261)/$C261,
(IF(AND((N$4-$G261)&lt;(7+$B261),(N$4-$G261)&gt;1),M261,0))))</f>
        <v>0</v>
      </c>
      <c r="O261" s="233">
        <f>IF(O$4=$G261+$B261,SUMIFS(INDEX('ABP REC Calc'!$G$75:$AB$138,,MATCH($I261,'ABP REC Calc'!$G$74:$AB$74,0)),'ABP REC Calc'!$C$75:$C$138,'ABP REC Spend'!$E261,'ABP REC Calc'!$B$75:$B$138,'ABP REC Spend'!$F261)*$D261,
IF(AND(N261&gt;0,(O$4-$G261)=(1+$B261)),((N261/$D261)-N261)/$C261,
(IF(AND((O$4-$G261)&lt;(7+$B261),(O$4-$G261)&gt;1),N261,0))))</f>
        <v>0</v>
      </c>
      <c r="P261" s="233">
        <f>IF(P$4=$G261+$B261,SUMIFS(INDEX('ABP REC Calc'!$G$75:$AB$138,,MATCH($I261,'ABP REC Calc'!$G$74:$AB$74,0)),'ABP REC Calc'!$C$75:$C$138,'ABP REC Spend'!$E261,'ABP REC Calc'!$B$75:$B$138,'ABP REC Spend'!$F261)*$D261,
IF(AND(O261&gt;0,(P$4-$G261)=(1+$B261)),((O261/$D261)-O261)/$C261,
(IF(AND((P$4-$G261)&lt;(7+$B261),(P$4-$G261)&gt;1),O261,0))))</f>
        <v>0</v>
      </c>
      <c r="Q261" s="233">
        <f>IF(Q$4=$G261+$B261,SUMIFS(INDEX('ABP REC Calc'!$G$75:$AB$138,,MATCH($I261,'ABP REC Calc'!$G$74:$AB$74,0)),'ABP REC Calc'!$C$75:$C$138,'ABP REC Spend'!$E261,'ABP REC Calc'!$B$75:$B$138,'ABP REC Spend'!$F261)*$D261,
IF(AND(P261&gt;0,(Q$4-$G261)=(1+$B261)),((P261/$D261)-P261)/$C261,
(IF(AND((Q$4-$G261)&lt;(7+$B261),(Q$4-$G261)&gt;1),P261,0))))</f>
        <v>0</v>
      </c>
      <c r="R261" s="233">
        <f>IF(R$4=$G261+$B261,SUMIFS(INDEX('ABP REC Calc'!$G$75:$AB$138,,MATCH($I261,'ABP REC Calc'!$G$74:$AB$74,0)),'ABP REC Calc'!$C$75:$C$138,'ABP REC Spend'!$E261,'ABP REC Calc'!$B$75:$B$138,'ABP REC Spend'!$F261)*$D261,
IF(AND(Q261&gt;0,(R$4-$G261)=(1+$B261)),((Q261/$D261)-Q261)/$C261,
(IF(AND((R$4-$G261)&lt;(7+$B261),(R$4-$G261)&gt;1),Q261,0))))</f>
        <v>0</v>
      </c>
      <c r="S261" s="233">
        <f>IF(S$4=$G261+$B261,SUMIFS(INDEX('ABP REC Calc'!$G$75:$AB$138,,MATCH($I261,'ABP REC Calc'!$G$74:$AB$74,0)),'ABP REC Calc'!$C$75:$C$138,'ABP REC Spend'!$E261,'ABP REC Calc'!$B$75:$B$138,'ABP REC Spend'!$F261)*$D261,
IF(AND(R261&gt;0,(S$4-$G261)=(1+$B261)),((R261/$D261)-R261)/$C261,
(IF(AND((S$4-$G261)&lt;(7+$B261),(S$4-$G261)&gt;1),R261,0))))</f>
        <v>33494105.297665518</v>
      </c>
      <c r="T261" s="233">
        <f>IF(T$4=$G261+$B261,SUMIFS(INDEX('ABP REC Calc'!$G$75:$AB$138,,MATCH($I261,'ABP REC Calc'!$G$74:$AB$74,0)),'ABP REC Calc'!$C$75:$C$138,'ABP REC Spend'!$E261,'ABP REC Calc'!$B$75:$B$138,'ABP REC Spend'!$F261)*$D261,
IF(AND(S261&gt;0,(T$4-$G261)=(1+$B261)),((S261/$D261)-S261)/$C261,
(IF(AND((T$4-$G261)&lt;(7+$B261),(T$4-$G261)&gt;1),S261,0))))</f>
        <v>31633321.670017436</v>
      </c>
      <c r="U261" s="233">
        <f>IF(U$4=$G261+$B261,SUMIFS(INDEX('ABP REC Calc'!$G$75:$AB$138,,MATCH($I261,'ABP REC Calc'!$G$74:$AB$74,0)),'ABP REC Calc'!$C$75:$C$138,'ABP REC Spend'!$E261,'ABP REC Calc'!$B$75:$B$138,'ABP REC Spend'!$F261)*$D261,
IF(AND(T261&gt;0,(U$4-$G261)=(1+$B261)),((T261/$D261)-T261)/$C261,
(IF(AND((U$4-$G261)&lt;(7+$B261),(U$4-$G261)&gt;1),T261,0))))</f>
        <v>31633321.670017436</v>
      </c>
      <c r="V261" s="233">
        <f>IF(V$4=$G261+$B261,SUMIFS(INDEX('ABP REC Calc'!$G$75:$AB$138,,MATCH($I261,'ABP REC Calc'!$G$74:$AB$74,0)),'ABP REC Calc'!$C$75:$C$138,'ABP REC Spend'!$E261,'ABP REC Calc'!$B$75:$B$138,'ABP REC Spend'!$F261)*$D261,
IF(AND(U261&gt;0,(V$4-$G261)=(1+$B261)),((U261/$D261)-U261)/$C261,
(IF(AND((V$4-$G261)&lt;(7+$B261),(V$4-$G261)&gt;1),U261,0))))</f>
        <v>31633321.670017436</v>
      </c>
      <c r="W261" s="233">
        <f>IF(W$4=$G261+$B261,SUMIFS(INDEX('ABP REC Calc'!$G$75:$AB$138,,MATCH($I261,'ABP REC Calc'!$G$74:$AB$74,0)),'ABP REC Calc'!$C$75:$C$138,'ABP REC Spend'!$E261,'ABP REC Calc'!$B$75:$B$138,'ABP REC Spend'!$F261)*$D261,
IF(AND(V261&gt;0,(W$4-$G261)=(1+$B261)),((V261/$D261)-V261)/$C261,
(IF(AND((W$4-$G261)&lt;(7+$B261),(W$4-$G261)&gt;1),V261,0))))</f>
        <v>31633321.670017436</v>
      </c>
      <c r="X261" s="233">
        <f>IF(X$4=$G261+$B261,SUMIFS(INDEX('ABP REC Calc'!$G$75:$AB$138,,MATCH($I261,'ABP REC Calc'!$G$74:$AB$74,0)),'ABP REC Calc'!$C$75:$C$138,'ABP REC Spend'!$E261,'ABP REC Calc'!$B$75:$B$138,'ABP REC Spend'!$F261)*$D261,
IF(AND(W261&gt;0,(X$4-$G261)=(1+$B261)),((W261/$D261)-W261)/$C261,
(IF(AND((X$4-$G261)&lt;(7+$B261),(X$4-$G261)&gt;1),W261,0))))</f>
        <v>31633321.670017436</v>
      </c>
      <c r="Y261" s="233">
        <f>IF(Y$4=$G261+$B261,SUMIFS(INDEX('ABP REC Calc'!$G$75:$AB$138,,MATCH($I261,'ABP REC Calc'!$G$74:$AB$74,0)),'ABP REC Calc'!$C$75:$C$138,'ABP REC Spend'!$E261,'ABP REC Calc'!$B$75:$B$138,'ABP REC Spend'!$F261)*$D261,
IF(AND(X261&gt;0,(Y$4-$G261)=(1+$B261)),((X261/$D261)-X261)/$C261,
(IF(AND((Y$4-$G261)&lt;(7+$B261),(Y$4-$G261)&gt;1),X261,0))))</f>
        <v>31633321.670017436</v>
      </c>
      <c r="Z261" s="233">
        <f>IF(Z$4=$G261+$B261,SUMIFS(INDEX('ABP REC Calc'!$G$75:$AB$138,,MATCH($I261,'ABP REC Calc'!$G$74:$AB$74,0)),'ABP REC Calc'!$C$75:$C$138,'ABP REC Spend'!$E261,'ABP REC Calc'!$B$75:$B$138,'ABP REC Spend'!$F261)*$D261,
IF(AND(Y261&gt;0,(Z$4-$G261)=(1+$B261)),((Y261/$D261)-Y261)/$C261,
(IF(AND((Z$4-$G261)&lt;(7+$B261),(Z$4-$G261)&gt;1),Y261,0))))</f>
        <v>0</v>
      </c>
      <c r="AA261" s="233">
        <f>IF(AA$4=$G261+$B261,SUMIFS(INDEX('ABP REC Calc'!$G$75:$AB$138,,MATCH($I261,'ABP REC Calc'!$G$74:$AB$74,0)),'ABP REC Calc'!$C$75:$C$138,'ABP REC Spend'!$E261,'ABP REC Calc'!$B$75:$B$138,'ABP REC Spend'!$F261)*$D261,
IF(AND(Z261&gt;0,(AA$4-$G261)=(1+$B261)),((Z261/$D261)-Z261)/$C261,
(IF(AND((AA$4-$G261)&lt;(7+$B261),(AA$4-$G261)&gt;1),Z261,0))))</f>
        <v>0</v>
      </c>
      <c r="AB261" s="233">
        <f>IF(AB$4=$G261+$B261,SUMIFS(INDEX('ABP REC Calc'!$G$75:$AB$138,,MATCH($I261,'ABP REC Calc'!$G$74:$AB$74,0)),'ABP REC Calc'!$C$75:$C$138,'ABP REC Spend'!$E261,'ABP REC Calc'!$B$75:$B$138,'ABP REC Spend'!$F261)*$D261,
IF(AND(AA261&gt;0,(AB$4-$G261)=(1+$B261)),((AA261/$D261)-AA261)/$C261,
(IF(AND((AB$4-$G261)&lt;(7+$B261),(AB$4-$G261)&gt;1),AA261,0))))</f>
        <v>0</v>
      </c>
      <c r="AC261" s="233">
        <f>IF(AC$4=$G261+$B261,SUMIFS(INDEX('ABP REC Calc'!$G$75:$AB$138,,MATCH($I261,'ABP REC Calc'!$G$74:$AB$74,0)),'ABP REC Calc'!$C$75:$C$138,'ABP REC Spend'!$E261,'ABP REC Calc'!$B$75:$B$138,'ABP REC Spend'!$F261)*$D261,
IF(AND(AB261&gt;0,(AC$4-$G261)=(1+$B261)),((AB261/$D261)-AB261)/$C261,
(IF(AND((AC$4-$G261)&lt;(7+$B261),(AC$4-$G261)&gt;1),AB261,0))))</f>
        <v>0</v>
      </c>
      <c r="AD261" s="233">
        <f>IF(AD$4=$G261+$B261,SUMIFS(INDEX('ABP REC Calc'!$G$75:$AB$138,,MATCH($I261,'ABP REC Calc'!$G$74:$AB$74,0)),'ABP REC Calc'!$C$75:$C$138,'ABP REC Spend'!$E261,'ABP REC Calc'!$B$75:$B$138,'ABP REC Spend'!$F261)*$D261,
IF(AND(AC261&gt;0,(AD$4-$G261)=(1+$B261)),((AC261/$D261)-AC261)/$C261,
(IF(AND((AD$4-$G261)&lt;(7+$B261),(AD$4-$G261)&gt;1),AC261,0))))</f>
        <v>0</v>
      </c>
      <c r="AE261" s="233">
        <f>IF(AE$4=$G261+$B261,SUMIFS(INDEX('ABP REC Calc'!$G$75:$AB$138,,MATCH($I261,'ABP REC Calc'!$G$74:$AB$74,0)),'ABP REC Calc'!$C$75:$C$138,'ABP REC Spend'!$E261,'ABP REC Calc'!$B$75:$B$138,'ABP REC Spend'!$F261)*$D261,
IF(AND(AD261&gt;0,(AE$4-$G261)=(1+$B261)),((AD261/$D261)-AD261)/$C261,
(IF(AND((AE$4-$G261)&lt;(7+$B261),(AE$4-$G261)&gt;1),AD261,0))))</f>
        <v>0</v>
      </c>
      <c r="AF261" s="233">
        <f>IF(AF$4=$G261+$B261,SUMIFS(INDEX('ABP REC Calc'!$G$75:$AB$138,,MATCH($I261,'ABP REC Calc'!$G$74:$AB$74,0)),'ABP REC Calc'!$C$75:$C$138,'ABP REC Spend'!$E261,'ABP REC Calc'!$B$75:$B$138,'ABP REC Spend'!$F261)*$D261,
IF(AND(AE261&gt;0,(AF$4-$G261)=(1+$B261)),((AE261/$D261)-AE261)/$C261,
(IF(AND((AF$4-$G261)&lt;(7+$B261),(AF$4-$G261)&gt;1),AE261,0))))</f>
        <v>0</v>
      </c>
      <c r="AG261" s="233">
        <f>IF(AG$4=$G261+$B261,SUMIFS(INDEX('ABP REC Calc'!$G$75:$AB$138,,MATCH($I261,'ABP REC Calc'!$G$74:$AB$74,0)),'ABP REC Calc'!$C$75:$C$138,'ABP REC Spend'!$E261,'ABP REC Calc'!$B$75:$B$138,'ABP REC Spend'!$F261)*$D261,
IF(AND(AF261&gt;0,(AG$4-$G261)=(1+$B261)),((AF261/$D261)-AF261)/$C261,
(IF(AND((AG$4-$G261)&lt;(7+$B261),(AG$4-$G261)&gt;1),AF261,0))))</f>
        <v>0</v>
      </c>
      <c r="AH261" s="233">
        <f>IF(AH$4=$G261+$B261,SUMIFS(INDEX('ABP REC Calc'!$G$75:$AB$138,,MATCH($I261,'ABP REC Calc'!$G$74:$AB$74,0)),'ABP REC Calc'!$C$75:$C$138,'ABP REC Spend'!$E261,'ABP REC Calc'!$B$75:$B$138,'ABP REC Spend'!$F261)*$D261,
IF(AND(AG261&gt;0,(AH$4-$G261)=(1+$B261)),((AG261/$D261)-AG261)/$C261,
(IF(AND((AH$4-$G261)&lt;(7+$B261),(AH$4-$G261)&gt;1),AG261,0))))</f>
        <v>0</v>
      </c>
    </row>
    <row r="262" spans="2:34" ht="14.75" customHeight="1" x14ac:dyDescent="0.25">
      <c r="B262" s="332" cm="1">
        <f t="array" ref="B262">INDEX(Inputs_ByYear!$D$78:$D$83, MATCH('ABP REC Spend'!$E262, Inputs_ByYear!$B$78:$B$83,0),)</f>
        <v>1</v>
      </c>
      <c r="C262" s="332" cm="1">
        <f t="array" ref="C262">INDEX(Inputs_ByYear!$D$60:$D$65, MATCH('ABP REC Spend'!$E262,Inputs_ByYear!$B$60:$B$65,0),)</f>
        <v>6</v>
      </c>
      <c r="D262" s="332" cm="1">
        <f t="array" ref="D262">INDEX(Inputs_ByYear!$D$69:$D$74, MATCH('ABP REC Spend'!$E262, Inputs_ByYear!$B$69:$B$74,0),)</f>
        <v>0.15</v>
      </c>
      <c r="E262" s="222" t="s">
        <v>238</v>
      </c>
      <c r="F262" s="219" t="s">
        <v>259</v>
      </c>
      <c r="G262" s="219">
        <f t="shared" si="12"/>
        <v>2033</v>
      </c>
      <c r="H262" s="219"/>
      <c r="I262" s="227" t="s">
        <v>31</v>
      </c>
      <c r="J262" s="234">
        <v>0</v>
      </c>
      <c r="K262" s="233">
        <f>IF(K$4=$G262+$B262,SUMIFS(INDEX('ABP REC Calc'!$G$75:$AB$138,,MATCH($I262,'ABP REC Calc'!$G$74:$AB$74,0)),'ABP REC Calc'!$C$75:$C$138,'ABP REC Spend'!$E262,'ABP REC Calc'!$B$75:$B$138,'ABP REC Spend'!$F262)*$D262,
IF(AND(J262&gt;0,(K$4-$G262)=(1+$B262)),((J262/$D262)-J262)/$C262,
(IF(AND((K$4-$G262)&lt;(7+$B262),(K$4-$G262)&gt;1),J262,0))))</f>
        <v>0</v>
      </c>
      <c r="L262" s="233">
        <f>IF(L$4=$G262+$B262,SUMIFS(INDEX('ABP REC Calc'!$G$75:$AB$138,,MATCH($I262,'ABP REC Calc'!$G$74:$AB$74,0)),'ABP REC Calc'!$C$75:$C$138,'ABP REC Spend'!$E262,'ABP REC Calc'!$B$75:$B$138,'ABP REC Spend'!$F262)*$D262,
IF(AND(K262&gt;0,(L$4-$G262)=(1+$B262)),((K262/$D262)-K262)/$C262,
(IF(AND((L$4-$G262)&lt;(7+$B262),(L$4-$G262)&gt;1),K262,0))))</f>
        <v>0</v>
      </c>
      <c r="M262" s="233">
        <f>IF(M$4=$G262+$B262,SUMIFS(INDEX('ABP REC Calc'!$G$75:$AB$138,,MATCH($I262,'ABP REC Calc'!$G$74:$AB$74,0)),'ABP REC Calc'!$C$75:$C$138,'ABP REC Spend'!$E262,'ABP REC Calc'!$B$75:$B$138,'ABP REC Spend'!$F262)*$D262,
IF(AND(L262&gt;0,(M$4-$G262)=(1+$B262)),((L262/$D262)-L262)/$C262,
(IF(AND((M$4-$G262)&lt;(7+$B262),(M$4-$G262)&gt;1),L262,0))))</f>
        <v>0</v>
      </c>
      <c r="N262" s="233">
        <f>IF(N$4=$G262+$B262,SUMIFS(INDEX('ABP REC Calc'!$G$75:$AB$138,,MATCH($I262,'ABP REC Calc'!$G$74:$AB$74,0)),'ABP REC Calc'!$C$75:$C$138,'ABP REC Spend'!$E262,'ABP REC Calc'!$B$75:$B$138,'ABP REC Spend'!$F262)*$D262,
IF(AND(M262&gt;0,(N$4-$G262)=(1+$B262)),((M262/$D262)-M262)/$C262,
(IF(AND((N$4-$G262)&lt;(7+$B262),(N$4-$G262)&gt;1),M262,0))))</f>
        <v>0</v>
      </c>
      <c r="O262" s="233">
        <f>IF(O$4=$G262+$B262,SUMIFS(INDEX('ABP REC Calc'!$G$75:$AB$138,,MATCH($I262,'ABP REC Calc'!$G$74:$AB$74,0)),'ABP REC Calc'!$C$75:$C$138,'ABP REC Spend'!$E262,'ABP REC Calc'!$B$75:$B$138,'ABP REC Spend'!$F262)*$D262,
IF(AND(N262&gt;0,(O$4-$G262)=(1+$B262)),((N262/$D262)-N262)/$C262,
(IF(AND((O$4-$G262)&lt;(7+$B262),(O$4-$G262)&gt;1),N262,0))))</f>
        <v>0</v>
      </c>
      <c r="P262" s="233">
        <f>IF(P$4=$G262+$B262,SUMIFS(INDEX('ABP REC Calc'!$G$75:$AB$138,,MATCH($I262,'ABP REC Calc'!$G$74:$AB$74,0)),'ABP REC Calc'!$C$75:$C$138,'ABP REC Spend'!$E262,'ABP REC Calc'!$B$75:$B$138,'ABP REC Spend'!$F262)*$D262,
IF(AND(O262&gt;0,(P$4-$G262)=(1+$B262)),((O262/$D262)-O262)/$C262,
(IF(AND((P$4-$G262)&lt;(7+$B262),(P$4-$G262)&gt;1),O262,0))))</f>
        <v>0</v>
      </c>
      <c r="Q262" s="233">
        <f>IF(Q$4=$G262+$B262,SUMIFS(INDEX('ABP REC Calc'!$G$75:$AB$138,,MATCH($I262,'ABP REC Calc'!$G$74:$AB$74,0)),'ABP REC Calc'!$C$75:$C$138,'ABP REC Spend'!$E262,'ABP REC Calc'!$B$75:$B$138,'ABP REC Spend'!$F262)*$D262,
IF(AND(P262&gt;0,(Q$4-$G262)=(1+$B262)),((P262/$D262)-P262)/$C262,
(IF(AND((Q$4-$G262)&lt;(7+$B262),(Q$4-$G262)&gt;1),P262,0))))</f>
        <v>0</v>
      </c>
      <c r="R262" s="233">
        <f>IF(R$4=$G262+$B262,SUMIFS(INDEX('ABP REC Calc'!$G$75:$AB$138,,MATCH($I262,'ABP REC Calc'!$G$74:$AB$74,0)),'ABP REC Calc'!$C$75:$C$138,'ABP REC Spend'!$E262,'ABP REC Calc'!$B$75:$B$138,'ABP REC Spend'!$F262)*$D262,
IF(AND(Q262&gt;0,(R$4-$G262)=(1+$B262)),((Q262/$D262)-Q262)/$C262,
(IF(AND((R$4-$G262)&lt;(7+$B262),(R$4-$G262)&gt;1),Q262,0))))</f>
        <v>0</v>
      </c>
      <c r="S262" s="233">
        <f>IF(S$4=$G262+$B262,SUMIFS(INDEX('ABP REC Calc'!$G$75:$AB$138,,MATCH($I262,'ABP REC Calc'!$G$74:$AB$74,0)),'ABP REC Calc'!$C$75:$C$138,'ABP REC Spend'!$E262,'ABP REC Calc'!$B$75:$B$138,'ABP REC Spend'!$F262)*$D262,
IF(AND(R262&gt;0,(S$4-$G262)=(1+$B262)),((R262/$D262)-R262)/$C262,
(IF(AND((S$4-$G262)&lt;(7+$B262),(S$4-$G262)&gt;1),R262,0))))</f>
        <v>0</v>
      </c>
      <c r="T262" s="233">
        <f>IF(T$4=$G262+$B262,SUMIFS(INDEX('ABP REC Calc'!$G$75:$AB$138,,MATCH($I262,'ABP REC Calc'!$G$74:$AB$74,0)),'ABP REC Calc'!$C$75:$C$138,'ABP REC Spend'!$E262,'ABP REC Calc'!$B$75:$B$138,'ABP REC Spend'!$F262)*$D262,
IF(AND(S262&gt;0,(T$4-$G262)=(1+$B262)),((S262/$D262)-S262)/$C262,
(IF(AND((T$4-$G262)&lt;(7+$B262),(T$4-$G262)&gt;1),S262,0))))</f>
        <v>33159164.244688869</v>
      </c>
      <c r="U262" s="233">
        <f>IF(U$4=$G262+$B262,SUMIFS(INDEX('ABP REC Calc'!$G$75:$AB$138,,MATCH($I262,'ABP REC Calc'!$G$74:$AB$74,0)),'ABP REC Calc'!$C$75:$C$138,'ABP REC Spend'!$E262,'ABP REC Calc'!$B$75:$B$138,'ABP REC Spend'!$F262)*$D262,
IF(AND(T262&gt;0,(U$4-$G262)=(1+$B262)),((T262/$D262)-T262)/$C262,
(IF(AND((U$4-$G262)&lt;(7+$B262),(U$4-$G262)&gt;1),T262,0))))</f>
        <v>31316988.453317266</v>
      </c>
      <c r="V262" s="233">
        <f>IF(V$4=$G262+$B262,SUMIFS(INDEX('ABP REC Calc'!$G$75:$AB$138,,MATCH($I262,'ABP REC Calc'!$G$74:$AB$74,0)),'ABP REC Calc'!$C$75:$C$138,'ABP REC Spend'!$E262,'ABP REC Calc'!$B$75:$B$138,'ABP REC Spend'!$F262)*$D262,
IF(AND(U262&gt;0,(V$4-$G262)=(1+$B262)),((U262/$D262)-U262)/$C262,
(IF(AND((V$4-$G262)&lt;(7+$B262),(V$4-$G262)&gt;1),U262,0))))</f>
        <v>31316988.453317266</v>
      </c>
      <c r="W262" s="233">
        <f>IF(W$4=$G262+$B262,SUMIFS(INDEX('ABP REC Calc'!$G$75:$AB$138,,MATCH($I262,'ABP REC Calc'!$G$74:$AB$74,0)),'ABP REC Calc'!$C$75:$C$138,'ABP REC Spend'!$E262,'ABP REC Calc'!$B$75:$B$138,'ABP REC Spend'!$F262)*$D262,
IF(AND(V262&gt;0,(W$4-$G262)=(1+$B262)),((V262/$D262)-V262)/$C262,
(IF(AND((W$4-$G262)&lt;(7+$B262),(W$4-$G262)&gt;1),V262,0))))</f>
        <v>31316988.453317266</v>
      </c>
      <c r="X262" s="233">
        <f>IF(X$4=$G262+$B262,SUMIFS(INDEX('ABP REC Calc'!$G$75:$AB$138,,MATCH($I262,'ABP REC Calc'!$G$74:$AB$74,0)),'ABP REC Calc'!$C$75:$C$138,'ABP REC Spend'!$E262,'ABP REC Calc'!$B$75:$B$138,'ABP REC Spend'!$F262)*$D262,
IF(AND(W262&gt;0,(X$4-$G262)=(1+$B262)),((W262/$D262)-W262)/$C262,
(IF(AND((X$4-$G262)&lt;(7+$B262),(X$4-$G262)&gt;1),W262,0))))</f>
        <v>31316988.453317266</v>
      </c>
      <c r="Y262" s="233">
        <f>IF(Y$4=$G262+$B262,SUMIFS(INDEX('ABP REC Calc'!$G$75:$AB$138,,MATCH($I262,'ABP REC Calc'!$G$74:$AB$74,0)),'ABP REC Calc'!$C$75:$C$138,'ABP REC Spend'!$E262,'ABP REC Calc'!$B$75:$B$138,'ABP REC Spend'!$F262)*$D262,
IF(AND(X262&gt;0,(Y$4-$G262)=(1+$B262)),((X262/$D262)-X262)/$C262,
(IF(AND((Y$4-$G262)&lt;(7+$B262),(Y$4-$G262)&gt;1),X262,0))))</f>
        <v>31316988.453317266</v>
      </c>
      <c r="Z262" s="233">
        <f>IF(Z$4=$G262+$B262,SUMIFS(INDEX('ABP REC Calc'!$G$75:$AB$138,,MATCH($I262,'ABP REC Calc'!$G$74:$AB$74,0)),'ABP REC Calc'!$C$75:$C$138,'ABP REC Spend'!$E262,'ABP REC Calc'!$B$75:$B$138,'ABP REC Spend'!$F262)*$D262,
IF(AND(Y262&gt;0,(Z$4-$G262)=(1+$B262)),((Y262/$D262)-Y262)/$C262,
(IF(AND((Z$4-$G262)&lt;(7+$B262),(Z$4-$G262)&gt;1),Y262,0))))</f>
        <v>31316988.453317266</v>
      </c>
      <c r="AA262" s="233">
        <f>IF(AA$4=$G262+$B262,SUMIFS(INDEX('ABP REC Calc'!$G$75:$AB$138,,MATCH($I262,'ABP REC Calc'!$G$74:$AB$74,0)),'ABP REC Calc'!$C$75:$C$138,'ABP REC Spend'!$E262,'ABP REC Calc'!$B$75:$B$138,'ABP REC Spend'!$F262)*$D262,
IF(AND(Z262&gt;0,(AA$4-$G262)=(1+$B262)),((Z262/$D262)-Z262)/$C262,
(IF(AND((AA$4-$G262)&lt;(7+$B262),(AA$4-$G262)&gt;1),Z262,0))))</f>
        <v>0</v>
      </c>
      <c r="AB262" s="233">
        <f>IF(AB$4=$G262+$B262,SUMIFS(INDEX('ABP REC Calc'!$G$75:$AB$138,,MATCH($I262,'ABP REC Calc'!$G$74:$AB$74,0)),'ABP REC Calc'!$C$75:$C$138,'ABP REC Spend'!$E262,'ABP REC Calc'!$B$75:$B$138,'ABP REC Spend'!$F262)*$D262,
IF(AND(AA262&gt;0,(AB$4-$G262)=(1+$B262)),((AA262/$D262)-AA262)/$C262,
(IF(AND((AB$4-$G262)&lt;(7+$B262),(AB$4-$G262)&gt;1),AA262,0))))</f>
        <v>0</v>
      </c>
      <c r="AC262" s="233">
        <f>IF(AC$4=$G262+$B262,SUMIFS(INDEX('ABP REC Calc'!$G$75:$AB$138,,MATCH($I262,'ABP REC Calc'!$G$74:$AB$74,0)),'ABP REC Calc'!$C$75:$C$138,'ABP REC Spend'!$E262,'ABP REC Calc'!$B$75:$B$138,'ABP REC Spend'!$F262)*$D262,
IF(AND(AB262&gt;0,(AC$4-$G262)=(1+$B262)),((AB262/$D262)-AB262)/$C262,
(IF(AND((AC$4-$G262)&lt;(7+$B262),(AC$4-$G262)&gt;1),AB262,0))))</f>
        <v>0</v>
      </c>
      <c r="AD262" s="233">
        <f>IF(AD$4=$G262+$B262,SUMIFS(INDEX('ABP REC Calc'!$G$75:$AB$138,,MATCH($I262,'ABP REC Calc'!$G$74:$AB$74,0)),'ABP REC Calc'!$C$75:$C$138,'ABP REC Spend'!$E262,'ABP REC Calc'!$B$75:$B$138,'ABP REC Spend'!$F262)*$D262,
IF(AND(AC262&gt;0,(AD$4-$G262)=(1+$B262)),((AC262/$D262)-AC262)/$C262,
(IF(AND((AD$4-$G262)&lt;(7+$B262),(AD$4-$G262)&gt;1),AC262,0))))</f>
        <v>0</v>
      </c>
      <c r="AE262" s="233">
        <f>IF(AE$4=$G262+$B262,SUMIFS(INDEX('ABP REC Calc'!$G$75:$AB$138,,MATCH($I262,'ABP REC Calc'!$G$74:$AB$74,0)),'ABP REC Calc'!$C$75:$C$138,'ABP REC Spend'!$E262,'ABP REC Calc'!$B$75:$B$138,'ABP REC Spend'!$F262)*$D262,
IF(AND(AD262&gt;0,(AE$4-$G262)=(1+$B262)),((AD262/$D262)-AD262)/$C262,
(IF(AND((AE$4-$G262)&lt;(7+$B262),(AE$4-$G262)&gt;1),AD262,0))))</f>
        <v>0</v>
      </c>
      <c r="AF262" s="233">
        <f>IF(AF$4=$G262+$B262,SUMIFS(INDEX('ABP REC Calc'!$G$75:$AB$138,,MATCH($I262,'ABP REC Calc'!$G$74:$AB$74,0)),'ABP REC Calc'!$C$75:$C$138,'ABP REC Spend'!$E262,'ABP REC Calc'!$B$75:$B$138,'ABP REC Spend'!$F262)*$D262,
IF(AND(AE262&gt;0,(AF$4-$G262)=(1+$B262)),((AE262/$D262)-AE262)/$C262,
(IF(AND((AF$4-$G262)&lt;(7+$B262),(AF$4-$G262)&gt;1),AE262,0))))</f>
        <v>0</v>
      </c>
      <c r="AG262" s="233">
        <f>IF(AG$4=$G262+$B262,SUMIFS(INDEX('ABP REC Calc'!$G$75:$AB$138,,MATCH($I262,'ABP REC Calc'!$G$74:$AB$74,0)),'ABP REC Calc'!$C$75:$C$138,'ABP REC Spend'!$E262,'ABP REC Calc'!$B$75:$B$138,'ABP REC Spend'!$F262)*$D262,
IF(AND(AF262&gt;0,(AG$4-$G262)=(1+$B262)),((AF262/$D262)-AF262)/$C262,
(IF(AND((AG$4-$G262)&lt;(7+$B262),(AG$4-$G262)&gt;1),AF262,0))))</f>
        <v>0</v>
      </c>
      <c r="AH262" s="233">
        <f>IF(AH$4=$G262+$B262,SUMIFS(INDEX('ABP REC Calc'!$G$75:$AB$138,,MATCH($I262,'ABP REC Calc'!$G$74:$AB$74,0)),'ABP REC Calc'!$C$75:$C$138,'ABP REC Spend'!$E262,'ABP REC Calc'!$B$75:$B$138,'ABP REC Spend'!$F262)*$D262,
IF(AND(AG262&gt;0,(AH$4-$G262)=(1+$B262)),((AG262/$D262)-AG262)/$C262,
(IF(AND((AH$4-$G262)&lt;(7+$B262),(AH$4-$G262)&gt;1),AG262,0))))</f>
        <v>0</v>
      </c>
    </row>
    <row r="263" spans="2:34" ht="14.75" customHeight="1" x14ac:dyDescent="0.25">
      <c r="B263" s="332" cm="1">
        <f t="array" ref="B263">INDEX(Inputs_ByYear!$D$78:$D$83, MATCH('ABP REC Spend'!$E263, Inputs_ByYear!$B$78:$B$83,0),)</f>
        <v>1</v>
      </c>
      <c r="C263" s="332" cm="1">
        <f t="array" ref="C263">INDEX(Inputs_ByYear!$D$60:$D$65, MATCH('ABP REC Spend'!$E263,Inputs_ByYear!$B$60:$B$65,0),)</f>
        <v>6</v>
      </c>
      <c r="D263" s="332" cm="1">
        <f t="array" ref="D263">INDEX(Inputs_ByYear!$D$69:$D$74, MATCH('ABP REC Spend'!$E263, Inputs_ByYear!$B$69:$B$74,0),)</f>
        <v>0.15</v>
      </c>
      <c r="E263" s="222" t="s">
        <v>238</v>
      </c>
      <c r="F263" s="219" t="s">
        <v>259</v>
      </c>
      <c r="G263" s="219">
        <f t="shared" si="12"/>
        <v>2034</v>
      </c>
      <c r="H263" s="219"/>
      <c r="I263" s="227" t="s">
        <v>32</v>
      </c>
      <c r="J263" s="234">
        <v>0</v>
      </c>
      <c r="K263" s="233">
        <f>IF(K$4=$G263+$B263,SUMIFS(INDEX('ABP REC Calc'!$G$75:$AB$138,,MATCH($I263,'ABP REC Calc'!$G$74:$AB$74,0)),'ABP REC Calc'!$C$75:$C$138,'ABP REC Spend'!$E263,'ABP REC Calc'!$B$75:$B$138,'ABP REC Spend'!$F263)*$D263,
IF(AND(J263&gt;0,(K$4-$G263)=(1+$B263)),((J263/$D263)-J263)/$C263,
(IF(AND((K$4-$G263)&lt;(7+$B263),(K$4-$G263)&gt;1),J263,0))))</f>
        <v>0</v>
      </c>
      <c r="L263" s="233">
        <f>IF(L$4=$G263+$B263,SUMIFS(INDEX('ABP REC Calc'!$G$75:$AB$138,,MATCH($I263,'ABP REC Calc'!$G$74:$AB$74,0)),'ABP REC Calc'!$C$75:$C$138,'ABP REC Spend'!$E263,'ABP REC Calc'!$B$75:$B$138,'ABP REC Spend'!$F263)*$D263,
IF(AND(K263&gt;0,(L$4-$G263)=(1+$B263)),((K263/$D263)-K263)/$C263,
(IF(AND((L$4-$G263)&lt;(7+$B263),(L$4-$G263)&gt;1),K263,0))))</f>
        <v>0</v>
      </c>
      <c r="M263" s="233">
        <f>IF(M$4=$G263+$B263,SUMIFS(INDEX('ABP REC Calc'!$G$75:$AB$138,,MATCH($I263,'ABP REC Calc'!$G$74:$AB$74,0)),'ABP REC Calc'!$C$75:$C$138,'ABP REC Spend'!$E263,'ABP REC Calc'!$B$75:$B$138,'ABP REC Spend'!$F263)*$D263,
IF(AND(L263&gt;0,(M$4-$G263)=(1+$B263)),((L263/$D263)-L263)/$C263,
(IF(AND((M$4-$G263)&lt;(7+$B263),(M$4-$G263)&gt;1),L263,0))))</f>
        <v>0</v>
      </c>
      <c r="N263" s="233">
        <f>IF(N$4=$G263+$B263,SUMIFS(INDEX('ABP REC Calc'!$G$75:$AB$138,,MATCH($I263,'ABP REC Calc'!$G$74:$AB$74,0)),'ABP REC Calc'!$C$75:$C$138,'ABP REC Spend'!$E263,'ABP REC Calc'!$B$75:$B$138,'ABP REC Spend'!$F263)*$D263,
IF(AND(M263&gt;0,(N$4-$G263)=(1+$B263)),((M263/$D263)-M263)/$C263,
(IF(AND((N$4-$G263)&lt;(7+$B263),(N$4-$G263)&gt;1),M263,0))))</f>
        <v>0</v>
      </c>
      <c r="O263" s="233">
        <f>IF(O$4=$G263+$B263,SUMIFS(INDEX('ABP REC Calc'!$G$75:$AB$138,,MATCH($I263,'ABP REC Calc'!$G$74:$AB$74,0)),'ABP REC Calc'!$C$75:$C$138,'ABP REC Spend'!$E263,'ABP REC Calc'!$B$75:$B$138,'ABP REC Spend'!$F263)*$D263,
IF(AND(N263&gt;0,(O$4-$G263)=(1+$B263)),((N263/$D263)-N263)/$C263,
(IF(AND((O$4-$G263)&lt;(7+$B263),(O$4-$G263)&gt;1),N263,0))))</f>
        <v>0</v>
      </c>
      <c r="P263" s="233">
        <f>IF(P$4=$G263+$B263,SUMIFS(INDEX('ABP REC Calc'!$G$75:$AB$138,,MATCH($I263,'ABP REC Calc'!$G$74:$AB$74,0)),'ABP REC Calc'!$C$75:$C$138,'ABP REC Spend'!$E263,'ABP REC Calc'!$B$75:$B$138,'ABP REC Spend'!$F263)*$D263,
IF(AND(O263&gt;0,(P$4-$G263)=(1+$B263)),((O263/$D263)-O263)/$C263,
(IF(AND((P$4-$G263)&lt;(7+$B263),(P$4-$G263)&gt;1),O263,0))))</f>
        <v>0</v>
      </c>
      <c r="Q263" s="233">
        <f>IF(Q$4=$G263+$B263,SUMIFS(INDEX('ABP REC Calc'!$G$75:$AB$138,,MATCH($I263,'ABP REC Calc'!$G$74:$AB$74,0)),'ABP REC Calc'!$C$75:$C$138,'ABP REC Spend'!$E263,'ABP REC Calc'!$B$75:$B$138,'ABP REC Spend'!$F263)*$D263,
IF(AND(P263&gt;0,(Q$4-$G263)=(1+$B263)),((P263/$D263)-P263)/$C263,
(IF(AND((Q$4-$G263)&lt;(7+$B263),(Q$4-$G263)&gt;1),P263,0))))</f>
        <v>0</v>
      </c>
      <c r="R263" s="233">
        <f>IF(R$4=$G263+$B263,SUMIFS(INDEX('ABP REC Calc'!$G$75:$AB$138,,MATCH($I263,'ABP REC Calc'!$G$74:$AB$74,0)),'ABP REC Calc'!$C$75:$C$138,'ABP REC Spend'!$E263,'ABP REC Calc'!$B$75:$B$138,'ABP REC Spend'!$F263)*$D263,
IF(AND(Q263&gt;0,(R$4-$G263)=(1+$B263)),((Q263/$D263)-Q263)/$C263,
(IF(AND((R$4-$G263)&lt;(7+$B263),(R$4-$G263)&gt;1),Q263,0))))</f>
        <v>0</v>
      </c>
      <c r="S263" s="233">
        <f>IF(S$4=$G263+$B263,SUMIFS(INDEX('ABP REC Calc'!$G$75:$AB$138,,MATCH($I263,'ABP REC Calc'!$G$74:$AB$74,0)),'ABP REC Calc'!$C$75:$C$138,'ABP REC Spend'!$E263,'ABP REC Calc'!$B$75:$B$138,'ABP REC Spend'!$F263)*$D263,
IF(AND(R263&gt;0,(S$4-$G263)=(1+$B263)),((R263/$D263)-R263)/$C263,
(IF(AND((S$4-$G263)&lt;(7+$B263),(S$4-$G263)&gt;1),R263,0))))</f>
        <v>0</v>
      </c>
      <c r="T263" s="233">
        <f>IF(T$4=$G263+$B263,SUMIFS(INDEX('ABP REC Calc'!$G$75:$AB$138,,MATCH($I263,'ABP REC Calc'!$G$74:$AB$74,0)),'ABP REC Calc'!$C$75:$C$138,'ABP REC Spend'!$E263,'ABP REC Calc'!$B$75:$B$138,'ABP REC Spend'!$F263)*$D263,
IF(AND(S263&gt;0,(T$4-$G263)=(1+$B263)),((S263/$D263)-S263)/$C263,
(IF(AND((T$4-$G263)&lt;(7+$B263),(T$4-$G263)&gt;1),S263,0))))</f>
        <v>0</v>
      </c>
      <c r="U263" s="233">
        <f>IF(U$4=$G263+$B263,SUMIFS(INDEX('ABP REC Calc'!$G$75:$AB$138,,MATCH($I263,'ABP REC Calc'!$G$74:$AB$74,0)),'ABP REC Calc'!$C$75:$C$138,'ABP REC Spend'!$E263,'ABP REC Calc'!$B$75:$B$138,'ABP REC Spend'!$F263)*$D263,
IF(AND(T263&gt;0,(U$4-$G263)=(1+$B263)),((T263/$D263)-T263)/$C263,
(IF(AND((U$4-$G263)&lt;(7+$B263),(U$4-$G263)&gt;1),T263,0))))</f>
        <v>32827572.602241978</v>
      </c>
      <c r="V263" s="233">
        <f>IF(V$4=$G263+$B263,SUMIFS(INDEX('ABP REC Calc'!$G$75:$AB$138,,MATCH($I263,'ABP REC Calc'!$G$74:$AB$74,0)),'ABP REC Calc'!$C$75:$C$138,'ABP REC Spend'!$E263,'ABP REC Calc'!$B$75:$B$138,'ABP REC Spend'!$F263)*$D263,
IF(AND(U263&gt;0,(V$4-$G263)=(1+$B263)),((U263/$D263)-U263)/$C263,
(IF(AND((V$4-$G263)&lt;(7+$B263),(V$4-$G263)&gt;1),U263,0))))</f>
        <v>31003818.568784088</v>
      </c>
      <c r="W263" s="233">
        <f>IF(W$4=$G263+$B263,SUMIFS(INDEX('ABP REC Calc'!$G$75:$AB$138,,MATCH($I263,'ABP REC Calc'!$G$74:$AB$74,0)),'ABP REC Calc'!$C$75:$C$138,'ABP REC Spend'!$E263,'ABP REC Calc'!$B$75:$B$138,'ABP REC Spend'!$F263)*$D263,
IF(AND(V263&gt;0,(W$4-$G263)=(1+$B263)),((V263/$D263)-V263)/$C263,
(IF(AND((W$4-$G263)&lt;(7+$B263),(W$4-$G263)&gt;1),V263,0))))</f>
        <v>31003818.568784088</v>
      </c>
      <c r="X263" s="233">
        <f>IF(X$4=$G263+$B263,SUMIFS(INDEX('ABP REC Calc'!$G$75:$AB$138,,MATCH($I263,'ABP REC Calc'!$G$74:$AB$74,0)),'ABP REC Calc'!$C$75:$C$138,'ABP REC Spend'!$E263,'ABP REC Calc'!$B$75:$B$138,'ABP REC Spend'!$F263)*$D263,
IF(AND(W263&gt;0,(X$4-$G263)=(1+$B263)),((W263/$D263)-W263)/$C263,
(IF(AND((X$4-$G263)&lt;(7+$B263),(X$4-$G263)&gt;1),W263,0))))</f>
        <v>31003818.568784088</v>
      </c>
      <c r="Y263" s="233">
        <f>IF(Y$4=$G263+$B263,SUMIFS(INDEX('ABP REC Calc'!$G$75:$AB$138,,MATCH($I263,'ABP REC Calc'!$G$74:$AB$74,0)),'ABP REC Calc'!$C$75:$C$138,'ABP REC Spend'!$E263,'ABP REC Calc'!$B$75:$B$138,'ABP REC Spend'!$F263)*$D263,
IF(AND(X263&gt;0,(Y$4-$G263)=(1+$B263)),((X263/$D263)-X263)/$C263,
(IF(AND((Y$4-$G263)&lt;(7+$B263),(Y$4-$G263)&gt;1),X263,0))))</f>
        <v>31003818.568784088</v>
      </c>
      <c r="Z263" s="233">
        <f>IF(Z$4=$G263+$B263,SUMIFS(INDEX('ABP REC Calc'!$G$75:$AB$138,,MATCH($I263,'ABP REC Calc'!$G$74:$AB$74,0)),'ABP REC Calc'!$C$75:$C$138,'ABP REC Spend'!$E263,'ABP REC Calc'!$B$75:$B$138,'ABP REC Spend'!$F263)*$D263,
IF(AND(Y263&gt;0,(Z$4-$G263)=(1+$B263)),((Y263/$D263)-Y263)/$C263,
(IF(AND((Z$4-$G263)&lt;(7+$B263),(Z$4-$G263)&gt;1),Y263,0))))</f>
        <v>31003818.568784088</v>
      </c>
      <c r="AA263" s="233">
        <f>IF(AA$4=$G263+$B263,SUMIFS(INDEX('ABP REC Calc'!$G$75:$AB$138,,MATCH($I263,'ABP REC Calc'!$G$74:$AB$74,0)),'ABP REC Calc'!$C$75:$C$138,'ABP REC Spend'!$E263,'ABP REC Calc'!$B$75:$B$138,'ABP REC Spend'!$F263)*$D263,
IF(AND(Z263&gt;0,(AA$4-$G263)=(1+$B263)),((Z263/$D263)-Z263)/$C263,
(IF(AND((AA$4-$G263)&lt;(7+$B263),(AA$4-$G263)&gt;1),Z263,0))))</f>
        <v>31003818.568784088</v>
      </c>
      <c r="AB263" s="233">
        <f>IF(AB$4=$G263+$B263,SUMIFS(INDEX('ABP REC Calc'!$G$75:$AB$138,,MATCH($I263,'ABP REC Calc'!$G$74:$AB$74,0)),'ABP REC Calc'!$C$75:$C$138,'ABP REC Spend'!$E263,'ABP REC Calc'!$B$75:$B$138,'ABP REC Spend'!$F263)*$D263,
IF(AND(AA263&gt;0,(AB$4-$G263)=(1+$B263)),((AA263/$D263)-AA263)/$C263,
(IF(AND((AB$4-$G263)&lt;(7+$B263),(AB$4-$G263)&gt;1),AA263,0))))</f>
        <v>0</v>
      </c>
      <c r="AC263" s="233">
        <f>IF(AC$4=$G263+$B263,SUMIFS(INDEX('ABP REC Calc'!$G$75:$AB$138,,MATCH($I263,'ABP REC Calc'!$G$74:$AB$74,0)),'ABP REC Calc'!$C$75:$C$138,'ABP REC Spend'!$E263,'ABP REC Calc'!$B$75:$B$138,'ABP REC Spend'!$F263)*$D263,
IF(AND(AB263&gt;0,(AC$4-$G263)=(1+$B263)),((AB263/$D263)-AB263)/$C263,
(IF(AND((AC$4-$G263)&lt;(7+$B263),(AC$4-$G263)&gt;1),AB263,0))))</f>
        <v>0</v>
      </c>
      <c r="AD263" s="233">
        <f>IF(AD$4=$G263+$B263,SUMIFS(INDEX('ABP REC Calc'!$G$75:$AB$138,,MATCH($I263,'ABP REC Calc'!$G$74:$AB$74,0)),'ABP REC Calc'!$C$75:$C$138,'ABP REC Spend'!$E263,'ABP REC Calc'!$B$75:$B$138,'ABP REC Spend'!$F263)*$D263,
IF(AND(AC263&gt;0,(AD$4-$G263)=(1+$B263)),((AC263/$D263)-AC263)/$C263,
(IF(AND((AD$4-$G263)&lt;(7+$B263),(AD$4-$G263)&gt;1),AC263,0))))</f>
        <v>0</v>
      </c>
      <c r="AE263" s="233">
        <f>IF(AE$4=$G263+$B263,SUMIFS(INDEX('ABP REC Calc'!$G$75:$AB$138,,MATCH($I263,'ABP REC Calc'!$G$74:$AB$74,0)),'ABP REC Calc'!$C$75:$C$138,'ABP REC Spend'!$E263,'ABP REC Calc'!$B$75:$B$138,'ABP REC Spend'!$F263)*$D263,
IF(AND(AD263&gt;0,(AE$4-$G263)=(1+$B263)),((AD263/$D263)-AD263)/$C263,
(IF(AND((AE$4-$G263)&lt;(7+$B263),(AE$4-$G263)&gt;1),AD263,0))))</f>
        <v>0</v>
      </c>
      <c r="AF263" s="233">
        <f>IF(AF$4=$G263+$B263,SUMIFS(INDEX('ABP REC Calc'!$G$75:$AB$138,,MATCH($I263,'ABP REC Calc'!$G$74:$AB$74,0)),'ABP REC Calc'!$C$75:$C$138,'ABP REC Spend'!$E263,'ABP REC Calc'!$B$75:$B$138,'ABP REC Spend'!$F263)*$D263,
IF(AND(AE263&gt;0,(AF$4-$G263)=(1+$B263)),((AE263/$D263)-AE263)/$C263,
(IF(AND((AF$4-$G263)&lt;(7+$B263),(AF$4-$G263)&gt;1),AE263,0))))</f>
        <v>0</v>
      </c>
      <c r="AG263" s="233">
        <f>IF(AG$4=$G263+$B263,SUMIFS(INDEX('ABP REC Calc'!$G$75:$AB$138,,MATCH($I263,'ABP REC Calc'!$G$74:$AB$74,0)),'ABP REC Calc'!$C$75:$C$138,'ABP REC Spend'!$E263,'ABP REC Calc'!$B$75:$B$138,'ABP REC Spend'!$F263)*$D263,
IF(AND(AF263&gt;0,(AG$4-$G263)=(1+$B263)),((AF263/$D263)-AF263)/$C263,
(IF(AND((AG$4-$G263)&lt;(7+$B263),(AG$4-$G263)&gt;1),AF263,0))))</f>
        <v>0</v>
      </c>
      <c r="AH263" s="233">
        <f>IF(AH$4=$G263+$B263,SUMIFS(INDEX('ABP REC Calc'!$G$75:$AB$138,,MATCH($I263,'ABP REC Calc'!$G$74:$AB$74,0)),'ABP REC Calc'!$C$75:$C$138,'ABP REC Spend'!$E263,'ABP REC Calc'!$B$75:$B$138,'ABP REC Spend'!$F263)*$D263,
IF(AND(AG263&gt;0,(AH$4-$G263)=(1+$B263)),((AG263/$D263)-AG263)/$C263,
(IF(AND((AH$4-$G263)&lt;(7+$B263),(AH$4-$G263)&gt;1),AG263,0))))</f>
        <v>0</v>
      </c>
    </row>
    <row r="264" spans="2:34" ht="14.75" customHeight="1" x14ac:dyDescent="0.25">
      <c r="B264" s="332" cm="1">
        <f t="array" ref="B264">INDEX(Inputs_ByYear!$D$78:$D$83, MATCH('ABP REC Spend'!$E264, Inputs_ByYear!$B$78:$B$83,0),)</f>
        <v>1</v>
      </c>
      <c r="C264" s="332" cm="1">
        <f t="array" ref="C264">INDEX(Inputs_ByYear!$D$60:$D$65, MATCH('ABP REC Spend'!$E264,Inputs_ByYear!$B$60:$B$65,0),)</f>
        <v>6</v>
      </c>
      <c r="D264" s="332" cm="1">
        <f t="array" ref="D264">INDEX(Inputs_ByYear!$D$69:$D$74, MATCH('ABP REC Spend'!$E264, Inputs_ByYear!$B$69:$B$74,0),)</f>
        <v>0.15</v>
      </c>
      <c r="E264" s="222" t="s">
        <v>238</v>
      </c>
      <c r="F264" s="219" t="s">
        <v>259</v>
      </c>
      <c r="G264" s="219">
        <f t="shared" si="12"/>
        <v>2035</v>
      </c>
      <c r="H264" s="219"/>
      <c r="I264" s="227" t="s">
        <v>33</v>
      </c>
      <c r="J264" s="234">
        <v>0</v>
      </c>
      <c r="K264" s="233">
        <f>IF(K$4=$G264+$B264,SUMIFS(INDEX('ABP REC Calc'!$G$75:$AB$138,,MATCH($I264,'ABP REC Calc'!$G$74:$AB$74,0)),'ABP REC Calc'!$C$75:$C$138,'ABP REC Spend'!$E264,'ABP REC Calc'!$B$75:$B$138,'ABP REC Spend'!$F264)*$D264,
IF(AND(J264&gt;0,(K$4-$G264)=(1+$B264)),((J264/$D264)-J264)/$C264,
(IF(AND((K$4-$G264)&lt;(7+$B264),(K$4-$G264)&gt;1),J264,0))))</f>
        <v>0</v>
      </c>
      <c r="L264" s="233">
        <f>IF(L$4=$G264+$B264,SUMIFS(INDEX('ABP REC Calc'!$G$75:$AB$138,,MATCH($I264,'ABP REC Calc'!$G$74:$AB$74,0)),'ABP REC Calc'!$C$75:$C$138,'ABP REC Spend'!$E264,'ABP REC Calc'!$B$75:$B$138,'ABP REC Spend'!$F264)*$D264,
IF(AND(K264&gt;0,(L$4-$G264)=(1+$B264)),((K264/$D264)-K264)/$C264,
(IF(AND((L$4-$G264)&lt;(7+$B264),(L$4-$G264)&gt;1),K264,0))))</f>
        <v>0</v>
      </c>
      <c r="M264" s="233">
        <f>IF(M$4=$G264+$B264,SUMIFS(INDEX('ABP REC Calc'!$G$75:$AB$138,,MATCH($I264,'ABP REC Calc'!$G$74:$AB$74,0)),'ABP REC Calc'!$C$75:$C$138,'ABP REC Spend'!$E264,'ABP REC Calc'!$B$75:$B$138,'ABP REC Spend'!$F264)*$D264,
IF(AND(L264&gt;0,(M$4-$G264)=(1+$B264)),((L264/$D264)-L264)/$C264,
(IF(AND((M$4-$G264)&lt;(7+$B264),(M$4-$G264)&gt;1),L264,0))))</f>
        <v>0</v>
      </c>
      <c r="N264" s="233">
        <f>IF(N$4=$G264+$B264,SUMIFS(INDEX('ABP REC Calc'!$G$75:$AB$138,,MATCH($I264,'ABP REC Calc'!$G$74:$AB$74,0)),'ABP REC Calc'!$C$75:$C$138,'ABP REC Spend'!$E264,'ABP REC Calc'!$B$75:$B$138,'ABP REC Spend'!$F264)*$D264,
IF(AND(M264&gt;0,(N$4-$G264)=(1+$B264)),((M264/$D264)-M264)/$C264,
(IF(AND((N$4-$G264)&lt;(7+$B264),(N$4-$G264)&gt;1),M264,0))))</f>
        <v>0</v>
      </c>
      <c r="O264" s="233">
        <f>IF(O$4=$G264+$B264,SUMIFS(INDEX('ABP REC Calc'!$G$75:$AB$138,,MATCH($I264,'ABP REC Calc'!$G$74:$AB$74,0)),'ABP REC Calc'!$C$75:$C$138,'ABP REC Spend'!$E264,'ABP REC Calc'!$B$75:$B$138,'ABP REC Spend'!$F264)*$D264,
IF(AND(N264&gt;0,(O$4-$G264)=(1+$B264)),((N264/$D264)-N264)/$C264,
(IF(AND((O$4-$G264)&lt;(7+$B264),(O$4-$G264)&gt;1),N264,0))))</f>
        <v>0</v>
      </c>
      <c r="P264" s="233">
        <f>IF(P$4=$G264+$B264,SUMIFS(INDEX('ABP REC Calc'!$G$75:$AB$138,,MATCH($I264,'ABP REC Calc'!$G$74:$AB$74,0)),'ABP REC Calc'!$C$75:$C$138,'ABP REC Spend'!$E264,'ABP REC Calc'!$B$75:$B$138,'ABP REC Spend'!$F264)*$D264,
IF(AND(O264&gt;0,(P$4-$G264)=(1+$B264)),((O264/$D264)-O264)/$C264,
(IF(AND((P$4-$G264)&lt;(7+$B264),(P$4-$G264)&gt;1),O264,0))))</f>
        <v>0</v>
      </c>
      <c r="Q264" s="233">
        <f>IF(Q$4=$G264+$B264,SUMIFS(INDEX('ABP REC Calc'!$G$75:$AB$138,,MATCH($I264,'ABP REC Calc'!$G$74:$AB$74,0)),'ABP REC Calc'!$C$75:$C$138,'ABP REC Spend'!$E264,'ABP REC Calc'!$B$75:$B$138,'ABP REC Spend'!$F264)*$D264,
IF(AND(P264&gt;0,(Q$4-$G264)=(1+$B264)),((P264/$D264)-P264)/$C264,
(IF(AND((Q$4-$G264)&lt;(7+$B264),(Q$4-$G264)&gt;1),P264,0))))</f>
        <v>0</v>
      </c>
      <c r="R264" s="233">
        <f>IF(R$4=$G264+$B264,SUMIFS(INDEX('ABP REC Calc'!$G$75:$AB$138,,MATCH($I264,'ABP REC Calc'!$G$74:$AB$74,0)),'ABP REC Calc'!$C$75:$C$138,'ABP REC Spend'!$E264,'ABP REC Calc'!$B$75:$B$138,'ABP REC Spend'!$F264)*$D264,
IF(AND(Q264&gt;0,(R$4-$G264)=(1+$B264)),((Q264/$D264)-Q264)/$C264,
(IF(AND((R$4-$G264)&lt;(7+$B264),(R$4-$G264)&gt;1),Q264,0))))</f>
        <v>0</v>
      </c>
      <c r="S264" s="233">
        <f>IF(S$4=$G264+$B264,SUMIFS(INDEX('ABP REC Calc'!$G$75:$AB$138,,MATCH($I264,'ABP REC Calc'!$G$74:$AB$74,0)),'ABP REC Calc'!$C$75:$C$138,'ABP REC Spend'!$E264,'ABP REC Calc'!$B$75:$B$138,'ABP REC Spend'!$F264)*$D264,
IF(AND(R264&gt;0,(S$4-$G264)=(1+$B264)),((R264/$D264)-R264)/$C264,
(IF(AND((S$4-$G264)&lt;(7+$B264),(S$4-$G264)&gt;1),R264,0))))</f>
        <v>0</v>
      </c>
      <c r="T264" s="233">
        <f>IF(T$4=$G264+$B264,SUMIFS(INDEX('ABP REC Calc'!$G$75:$AB$138,,MATCH($I264,'ABP REC Calc'!$G$74:$AB$74,0)),'ABP REC Calc'!$C$75:$C$138,'ABP REC Spend'!$E264,'ABP REC Calc'!$B$75:$B$138,'ABP REC Spend'!$F264)*$D264,
IF(AND(S264&gt;0,(T$4-$G264)=(1+$B264)),((S264/$D264)-S264)/$C264,
(IF(AND((T$4-$G264)&lt;(7+$B264),(T$4-$G264)&gt;1),S264,0))))</f>
        <v>0</v>
      </c>
      <c r="U264" s="233">
        <f>IF(U$4=$G264+$B264,SUMIFS(INDEX('ABP REC Calc'!$G$75:$AB$138,,MATCH($I264,'ABP REC Calc'!$G$74:$AB$74,0)),'ABP REC Calc'!$C$75:$C$138,'ABP REC Spend'!$E264,'ABP REC Calc'!$B$75:$B$138,'ABP REC Spend'!$F264)*$D264,
IF(AND(T264&gt;0,(U$4-$G264)=(1+$B264)),((T264/$D264)-T264)/$C264,
(IF(AND((U$4-$G264)&lt;(7+$B264),(U$4-$G264)&gt;1),T264,0))))</f>
        <v>0</v>
      </c>
      <c r="V264" s="233">
        <f>IF(V$4=$G264+$B264,SUMIFS(INDEX('ABP REC Calc'!$G$75:$AB$138,,MATCH($I264,'ABP REC Calc'!$G$74:$AB$74,0)),'ABP REC Calc'!$C$75:$C$138,'ABP REC Spend'!$E264,'ABP REC Calc'!$B$75:$B$138,'ABP REC Spend'!$F264)*$D264,
IF(AND(U264&gt;0,(V$4-$G264)=(1+$B264)),((U264/$D264)-U264)/$C264,
(IF(AND((V$4-$G264)&lt;(7+$B264),(V$4-$G264)&gt;1),U264,0))))</f>
        <v>32499296.876219556</v>
      </c>
      <c r="W264" s="233">
        <f>IF(W$4=$G264+$B264,SUMIFS(INDEX('ABP REC Calc'!$G$75:$AB$138,,MATCH($I264,'ABP REC Calc'!$G$74:$AB$74,0)),'ABP REC Calc'!$C$75:$C$138,'ABP REC Spend'!$E264,'ABP REC Calc'!$B$75:$B$138,'ABP REC Spend'!$F264)*$D264,
IF(AND(V264&gt;0,(W$4-$G264)=(1+$B264)),((V264/$D264)-V264)/$C264,
(IF(AND((W$4-$G264)&lt;(7+$B264),(W$4-$G264)&gt;1),V264,0))))</f>
        <v>30693780.383096248</v>
      </c>
      <c r="X264" s="233">
        <f>IF(X$4=$G264+$B264,SUMIFS(INDEX('ABP REC Calc'!$G$75:$AB$138,,MATCH($I264,'ABP REC Calc'!$G$74:$AB$74,0)),'ABP REC Calc'!$C$75:$C$138,'ABP REC Spend'!$E264,'ABP REC Calc'!$B$75:$B$138,'ABP REC Spend'!$F264)*$D264,
IF(AND(W264&gt;0,(X$4-$G264)=(1+$B264)),((W264/$D264)-W264)/$C264,
(IF(AND((X$4-$G264)&lt;(7+$B264),(X$4-$G264)&gt;1),W264,0))))</f>
        <v>30693780.383096248</v>
      </c>
      <c r="Y264" s="233">
        <f>IF(Y$4=$G264+$B264,SUMIFS(INDEX('ABP REC Calc'!$G$75:$AB$138,,MATCH($I264,'ABP REC Calc'!$G$74:$AB$74,0)),'ABP REC Calc'!$C$75:$C$138,'ABP REC Spend'!$E264,'ABP REC Calc'!$B$75:$B$138,'ABP REC Spend'!$F264)*$D264,
IF(AND(X264&gt;0,(Y$4-$G264)=(1+$B264)),((X264/$D264)-X264)/$C264,
(IF(AND((Y$4-$G264)&lt;(7+$B264),(Y$4-$G264)&gt;1),X264,0))))</f>
        <v>30693780.383096248</v>
      </c>
      <c r="Z264" s="233">
        <f>IF(Z$4=$G264+$B264,SUMIFS(INDEX('ABP REC Calc'!$G$75:$AB$138,,MATCH($I264,'ABP REC Calc'!$G$74:$AB$74,0)),'ABP REC Calc'!$C$75:$C$138,'ABP REC Spend'!$E264,'ABP REC Calc'!$B$75:$B$138,'ABP REC Spend'!$F264)*$D264,
IF(AND(Y264&gt;0,(Z$4-$G264)=(1+$B264)),((Y264/$D264)-Y264)/$C264,
(IF(AND((Z$4-$G264)&lt;(7+$B264),(Z$4-$G264)&gt;1),Y264,0))))</f>
        <v>30693780.383096248</v>
      </c>
      <c r="AA264" s="233">
        <f>IF(AA$4=$G264+$B264,SUMIFS(INDEX('ABP REC Calc'!$G$75:$AB$138,,MATCH($I264,'ABP REC Calc'!$G$74:$AB$74,0)),'ABP REC Calc'!$C$75:$C$138,'ABP REC Spend'!$E264,'ABP REC Calc'!$B$75:$B$138,'ABP REC Spend'!$F264)*$D264,
IF(AND(Z264&gt;0,(AA$4-$G264)=(1+$B264)),((Z264/$D264)-Z264)/$C264,
(IF(AND((AA$4-$G264)&lt;(7+$B264),(AA$4-$G264)&gt;1),Z264,0))))</f>
        <v>30693780.383096248</v>
      </c>
      <c r="AB264" s="233">
        <f>IF(AB$4=$G264+$B264,SUMIFS(INDEX('ABP REC Calc'!$G$75:$AB$138,,MATCH($I264,'ABP REC Calc'!$G$74:$AB$74,0)),'ABP REC Calc'!$C$75:$C$138,'ABP REC Spend'!$E264,'ABP REC Calc'!$B$75:$B$138,'ABP REC Spend'!$F264)*$D264,
IF(AND(AA264&gt;0,(AB$4-$G264)=(1+$B264)),((AA264/$D264)-AA264)/$C264,
(IF(AND((AB$4-$G264)&lt;(7+$B264),(AB$4-$G264)&gt;1),AA264,0))))</f>
        <v>30693780.383096248</v>
      </c>
      <c r="AC264" s="233">
        <f>IF(AC$4=$G264+$B264,SUMIFS(INDEX('ABP REC Calc'!$G$75:$AB$138,,MATCH($I264,'ABP REC Calc'!$G$74:$AB$74,0)),'ABP REC Calc'!$C$75:$C$138,'ABP REC Spend'!$E264,'ABP REC Calc'!$B$75:$B$138,'ABP REC Spend'!$F264)*$D264,
IF(AND(AB264&gt;0,(AC$4-$G264)=(1+$B264)),((AB264/$D264)-AB264)/$C264,
(IF(AND((AC$4-$G264)&lt;(7+$B264),(AC$4-$G264)&gt;1),AB264,0))))</f>
        <v>0</v>
      </c>
      <c r="AD264" s="233">
        <f>IF(AD$4=$G264+$B264,SUMIFS(INDEX('ABP REC Calc'!$G$75:$AB$138,,MATCH($I264,'ABP REC Calc'!$G$74:$AB$74,0)),'ABP REC Calc'!$C$75:$C$138,'ABP REC Spend'!$E264,'ABP REC Calc'!$B$75:$B$138,'ABP REC Spend'!$F264)*$D264,
IF(AND(AC264&gt;0,(AD$4-$G264)=(1+$B264)),((AC264/$D264)-AC264)/$C264,
(IF(AND((AD$4-$G264)&lt;(7+$B264),(AD$4-$G264)&gt;1),AC264,0))))</f>
        <v>0</v>
      </c>
      <c r="AE264" s="233">
        <f>IF(AE$4=$G264+$B264,SUMIFS(INDEX('ABP REC Calc'!$G$75:$AB$138,,MATCH($I264,'ABP REC Calc'!$G$74:$AB$74,0)),'ABP REC Calc'!$C$75:$C$138,'ABP REC Spend'!$E264,'ABP REC Calc'!$B$75:$B$138,'ABP REC Spend'!$F264)*$D264,
IF(AND(AD264&gt;0,(AE$4-$G264)=(1+$B264)),((AD264/$D264)-AD264)/$C264,
(IF(AND((AE$4-$G264)&lt;(7+$B264),(AE$4-$G264)&gt;1),AD264,0))))</f>
        <v>0</v>
      </c>
      <c r="AF264" s="233">
        <f>IF(AF$4=$G264+$B264,SUMIFS(INDEX('ABP REC Calc'!$G$75:$AB$138,,MATCH($I264,'ABP REC Calc'!$G$74:$AB$74,0)),'ABP REC Calc'!$C$75:$C$138,'ABP REC Spend'!$E264,'ABP REC Calc'!$B$75:$B$138,'ABP REC Spend'!$F264)*$D264,
IF(AND(AE264&gt;0,(AF$4-$G264)=(1+$B264)),((AE264/$D264)-AE264)/$C264,
(IF(AND((AF$4-$G264)&lt;(7+$B264),(AF$4-$G264)&gt;1),AE264,0))))</f>
        <v>0</v>
      </c>
      <c r="AG264" s="233">
        <f>IF(AG$4=$G264+$B264,SUMIFS(INDEX('ABP REC Calc'!$G$75:$AB$138,,MATCH($I264,'ABP REC Calc'!$G$74:$AB$74,0)),'ABP REC Calc'!$C$75:$C$138,'ABP REC Spend'!$E264,'ABP REC Calc'!$B$75:$B$138,'ABP REC Spend'!$F264)*$D264,
IF(AND(AF264&gt;0,(AG$4-$G264)=(1+$B264)),((AF264/$D264)-AF264)/$C264,
(IF(AND((AG$4-$G264)&lt;(7+$B264),(AG$4-$G264)&gt;1),AF264,0))))</f>
        <v>0</v>
      </c>
      <c r="AH264" s="233">
        <f>IF(AH$4=$G264+$B264,SUMIFS(INDEX('ABP REC Calc'!$G$75:$AB$138,,MATCH($I264,'ABP REC Calc'!$G$74:$AB$74,0)),'ABP REC Calc'!$C$75:$C$138,'ABP REC Spend'!$E264,'ABP REC Calc'!$B$75:$B$138,'ABP REC Spend'!$F264)*$D264,
IF(AND(AG264&gt;0,(AH$4-$G264)=(1+$B264)),((AG264/$D264)-AG264)/$C264,
(IF(AND((AH$4-$G264)&lt;(7+$B264),(AH$4-$G264)&gt;1),AG264,0))))</f>
        <v>0</v>
      </c>
    </row>
    <row r="265" spans="2:34" ht="14.75" customHeight="1" x14ac:dyDescent="0.25">
      <c r="B265" s="332" cm="1">
        <f t="array" ref="B265">INDEX(Inputs_ByYear!$D$78:$D$83, MATCH('ABP REC Spend'!$E265, Inputs_ByYear!$B$78:$B$83,0),)</f>
        <v>1</v>
      </c>
      <c r="C265" s="332" cm="1">
        <f t="array" ref="C265">INDEX(Inputs_ByYear!$D$60:$D$65, MATCH('ABP REC Spend'!$E265,Inputs_ByYear!$B$60:$B$65,0),)</f>
        <v>6</v>
      </c>
      <c r="D265" s="332" cm="1">
        <f t="array" ref="D265">INDEX(Inputs_ByYear!$D$69:$D$74, MATCH('ABP REC Spend'!$E265, Inputs_ByYear!$B$69:$B$74,0),)</f>
        <v>0.15</v>
      </c>
      <c r="E265" s="222" t="s">
        <v>238</v>
      </c>
      <c r="F265" s="219" t="s">
        <v>259</v>
      </c>
      <c r="G265" s="219">
        <f t="shared" si="12"/>
        <v>2036</v>
      </c>
      <c r="H265" s="219"/>
      <c r="I265" s="227" t="s">
        <v>34</v>
      </c>
      <c r="J265" s="234">
        <v>0</v>
      </c>
      <c r="K265" s="233">
        <f>IF(K$4=$G265+$B265,SUMIFS(INDEX('ABP REC Calc'!$G$75:$AB$138,,MATCH($I265,'ABP REC Calc'!$G$74:$AB$74,0)),'ABP REC Calc'!$C$75:$C$138,'ABP REC Spend'!$E265,'ABP REC Calc'!$B$75:$B$138,'ABP REC Spend'!$F265)*$D265,
IF(AND(J265&gt;0,(K$4-$G265)=(1+$B265)),((J265/$D265)-J265)/$C265,
(IF(AND((K$4-$G265)&lt;(7+$B265),(K$4-$G265)&gt;1),J265,0))))</f>
        <v>0</v>
      </c>
      <c r="L265" s="233">
        <f>IF(L$4=$G265+$B265,SUMIFS(INDEX('ABP REC Calc'!$G$75:$AB$138,,MATCH($I265,'ABP REC Calc'!$G$74:$AB$74,0)),'ABP REC Calc'!$C$75:$C$138,'ABP REC Spend'!$E265,'ABP REC Calc'!$B$75:$B$138,'ABP REC Spend'!$F265)*$D265,
IF(AND(K265&gt;0,(L$4-$G265)=(1+$B265)),((K265/$D265)-K265)/$C265,
(IF(AND((L$4-$G265)&lt;(7+$B265),(L$4-$G265)&gt;1),K265,0))))</f>
        <v>0</v>
      </c>
      <c r="M265" s="233">
        <f>IF(M$4=$G265+$B265,SUMIFS(INDEX('ABP REC Calc'!$G$75:$AB$138,,MATCH($I265,'ABP REC Calc'!$G$74:$AB$74,0)),'ABP REC Calc'!$C$75:$C$138,'ABP REC Spend'!$E265,'ABP REC Calc'!$B$75:$B$138,'ABP REC Spend'!$F265)*$D265,
IF(AND(L265&gt;0,(M$4-$G265)=(1+$B265)),((L265/$D265)-L265)/$C265,
(IF(AND((M$4-$G265)&lt;(7+$B265),(M$4-$G265)&gt;1),L265,0))))</f>
        <v>0</v>
      </c>
      <c r="N265" s="233">
        <f>IF(N$4=$G265+$B265,SUMIFS(INDEX('ABP REC Calc'!$G$75:$AB$138,,MATCH($I265,'ABP REC Calc'!$G$74:$AB$74,0)),'ABP REC Calc'!$C$75:$C$138,'ABP REC Spend'!$E265,'ABP REC Calc'!$B$75:$B$138,'ABP REC Spend'!$F265)*$D265,
IF(AND(M265&gt;0,(N$4-$G265)=(1+$B265)),((M265/$D265)-M265)/$C265,
(IF(AND((N$4-$G265)&lt;(7+$B265),(N$4-$G265)&gt;1),M265,0))))</f>
        <v>0</v>
      </c>
      <c r="O265" s="233">
        <f>IF(O$4=$G265+$B265,SUMIFS(INDEX('ABP REC Calc'!$G$75:$AB$138,,MATCH($I265,'ABP REC Calc'!$G$74:$AB$74,0)),'ABP REC Calc'!$C$75:$C$138,'ABP REC Spend'!$E265,'ABP REC Calc'!$B$75:$B$138,'ABP REC Spend'!$F265)*$D265,
IF(AND(N265&gt;0,(O$4-$G265)=(1+$B265)),((N265/$D265)-N265)/$C265,
(IF(AND((O$4-$G265)&lt;(7+$B265),(O$4-$G265)&gt;1),N265,0))))</f>
        <v>0</v>
      </c>
      <c r="P265" s="233">
        <f>IF(P$4=$G265+$B265,SUMIFS(INDEX('ABP REC Calc'!$G$75:$AB$138,,MATCH($I265,'ABP REC Calc'!$G$74:$AB$74,0)),'ABP REC Calc'!$C$75:$C$138,'ABP REC Spend'!$E265,'ABP REC Calc'!$B$75:$B$138,'ABP REC Spend'!$F265)*$D265,
IF(AND(O265&gt;0,(P$4-$G265)=(1+$B265)),((O265/$D265)-O265)/$C265,
(IF(AND((P$4-$G265)&lt;(7+$B265),(P$4-$G265)&gt;1),O265,0))))</f>
        <v>0</v>
      </c>
      <c r="Q265" s="233">
        <f>IF(Q$4=$G265+$B265,SUMIFS(INDEX('ABP REC Calc'!$G$75:$AB$138,,MATCH($I265,'ABP REC Calc'!$G$74:$AB$74,0)),'ABP REC Calc'!$C$75:$C$138,'ABP REC Spend'!$E265,'ABP REC Calc'!$B$75:$B$138,'ABP REC Spend'!$F265)*$D265,
IF(AND(P265&gt;0,(Q$4-$G265)=(1+$B265)),((P265/$D265)-P265)/$C265,
(IF(AND((Q$4-$G265)&lt;(7+$B265),(Q$4-$G265)&gt;1),P265,0))))</f>
        <v>0</v>
      </c>
      <c r="R265" s="233">
        <f>IF(R$4=$G265+$B265,SUMIFS(INDEX('ABP REC Calc'!$G$75:$AB$138,,MATCH($I265,'ABP REC Calc'!$G$74:$AB$74,0)),'ABP REC Calc'!$C$75:$C$138,'ABP REC Spend'!$E265,'ABP REC Calc'!$B$75:$B$138,'ABP REC Spend'!$F265)*$D265,
IF(AND(Q265&gt;0,(R$4-$G265)=(1+$B265)),((Q265/$D265)-Q265)/$C265,
(IF(AND((R$4-$G265)&lt;(7+$B265),(R$4-$G265)&gt;1),Q265,0))))</f>
        <v>0</v>
      </c>
      <c r="S265" s="233">
        <f>IF(S$4=$G265+$B265,SUMIFS(INDEX('ABP REC Calc'!$G$75:$AB$138,,MATCH($I265,'ABP REC Calc'!$G$74:$AB$74,0)),'ABP REC Calc'!$C$75:$C$138,'ABP REC Spend'!$E265,'ABP REC Calc'!$B$75:$B$138,'ABP REC Spend'!$F265)*$D265,
IF(AND(R265&gt;0,(S$4-$G265)=(1+$B265)),((R265/$D265)-R265)/$C265,
(IF(AND((S$4-$G265)&lt;(7+$B265),(S$4-$G265)&gt;1),R265,0))))</f>
        <v>0</v>
      </c>
      <c r="T265" s="233">
        <f>IF(T$4=$G265+$B265,SUMIFS(INDEX('ABP REC Calc'!$G$75:$AB$138,,MATCH($I265,'ABP REC Calc'!$G$74:$AB$74,0)),'ABP REC Calc'!$C$75:$C$138,'ABP REC Spend'!$E265,'ABP REC Calc'!$B$75:$B$138,'ABP REC Spend'!$F265)*$D265,
IF(AND(S265&gt;0,(T$4-$G265)=(1+$B265)),((S265/$D265)-S265)/$C265,
(IF(AND((T$4-$G265)&lt;(7+$B265),(T$4-$G265)&gt;1),S265,0))))</f>
        <v>0</v>
      </c>
      <c r="U265" s="233">
        <f>IF(U$4=$G265+$B265,SUMIFS(INDEX('ABP REC Calc'!$G$75:$AB$138,,MATCH($I265,'ABP REC Calc'!$G$74:$AB$74,0)),'ABP REC Calc'!$C$75:$C$138,'ABP REC Spend'!$E265,'ABP REC Calc'!$B$75:$B$138,'ABP REC Spend'!$F265)*$D265,
IF(AND(T265&gt;0,(U$4-$G265)=(1+$B265)),((T265/$D265)-T265)/$C265,
(IF(AND((U$4-$G265)&lt;(7+$B265),(U$4-$G265)&gt;1),T265,0))))</f>
        <v>0</v>
      </c>
      <c r="V265" s="233">
        <f>IF(V$4=$G265+$B265,SUMIFS(INDEX('ABP REC Calc'!$G$75:$AB$138,,MATCH($I265,'ABP REC Calc'!$G$74:$AB$74,0)),'ABP REC Calc'!$C$75:$C$138,'ABP REC Spend'!$E265,'ABP REC Calc'!$B$75:$B$138,'ABP REC Spend'!$F265)*$D265,
IF(AND(U265&gt;0,(V$4-$G265)=(1+$B265)),((U265/$D265)-U265)/$C265,
(IF(AND((V$4-$G265)&lt;(7+$B265),(V$4-$G265)&gt;1),U265,0))))</f>
        <v>0</v>
      </c>
      <c r="W265" s="233">
        <f>IF(W$4=$G265+$B265,SUMIFS(INDEX('ABP REC Calc'!$G$75:$AB$138,,MATCH($I265,'ABP REC Calc'!$G$74:$AB$74,0)),'ABP REC Calc'!$C$75:$C$138,'ABP REC Spend'!$E265,'ABP REC Calc'!$B$75:$B$138,'ABP REC Spend'!$F265)*$D265,
IF(AND(V265&gt;0,(W$4-$G265)=(1+$B265)),((V265/$D265)-V265)/$C265,
(IF(AND((W$4-$G265)&lt;(7+$B265),(W$4-$G265)&gt;1),V265,0))))</f>
        <v>32174303.907457363</v>
      </c>
      <c r="X265" s="233">
        <f>IF(X$4=$G265+$B265,SUMIFS(INDEX('ABP REC Calc'!$G$75:$AB$138,,MATCH($I265,'ABP REC Calc'!$G$74:$AB$74,0)),'ABP REC Calc'!$C$75:$C$138,'ABP REC Spend'!$E265,'ABP REC Calc'!$B$75:$B$138,'ABP REC Spend'!$F265)*$D265,
IF(AND(W265&gt;0,(X$4-$G265)=(1+$B265)),((W265/$D265)-W265)/$C265,
(IF(AND((X$4-$G265)&lt;(7+$B265),(X$4-$G265)&gt;1),W265,0))))</f>
        <v>30386842.579265293</v>
      </c>
      <c r="Y265" s="233">
        <f>IF(Y$4=$G265+$B265,SUMIFS(INDEX('ABP REC Calc'!$G$75:$AB$138,,MATCH($I265,'ABP REC Calc'!$G$74:$AB$74,0)),'ABP REC Calc'!$C$75:$C$138,'ABP REC Spend'!$E265,'ABP REC Calc'!$B$75:$B$138,'ABP REC Spend'!$F265)*$D265,
IF(AND(X265&gt;0,(Y$4-$G265)=(1+$B265)),((X265/$D265)-X265)/$C265,
(IF(AND((Y$4-$G265)&lt;(7+$B265),(Y$4-$G265)&gt;1),X265,0))))</f>
        <v>30386842.579265293</v>
      </c>
      <c r="Z265" s="233">
        <f>IF(Z$4=$G265+$B265,SUMIFS(INDEX('ABP REC Calc'!$G$75:$AB$138,,MATCH($I265,'ABP REC Calc'!$G$74:$AB$74,0)),'ABP REC Calc'!$C$75:$C$138,'ABP REC Spend'!$E265,'ABP REC Calc'!$B$75:$B$138,'ABP REC Spend'!$F265)*$D265,
IF(AND(Y265&gt;0,(Z$4-$G265)=(1+$B265)),((Y265/$D265)-Y265)/$C265,
(IF(AND((Z$4-$G265)&lt;(7+$B265),(Z$4-$G265)&gt;1),Y265,0))))</f>
        <v>30386842.579265293</v>
      </c>
      <c r="AA265" s="233">
        <f>IF(AA$4=$G265+$B265,SUMIFS(INDEX('ABP REC Calc'!$G$75:$AB$138,,MATCH($I265,'ABP REC Calc'!$G$74:$AB$74,0)),'ABP REC Calc'!$C$75:$C$138,'ABP REC Spend'!$E265,'ABP REC Calc'!$B$75:$B$138,'ABP REC Spend'!$F265)*$D265,
IF(AND(Z265&gt;0,(AA$4-$G265)=(1+$B265)),((Z265/$D265)-Z265)/$C265,
(IF(AND((AA$4-$G265)&lt;(7+$B265),(AA$4-$G265)&gt;1),Z265,0))))</f>
        <v>30386842.579265293</v>
      </c>
      <c r="AB265" s="233">
        <f>IF(AB$4=$G265+$B265,SUMIFS(INDEX('ABP REC Calc'!$G$75:$AB$138,,MATCH($I265,'ABP REC Calc'!$G$74:$AB$74,0)),'ABP REC Calc'!$C$75:$C$138,'ABP REC Spend'!$E265,'ABP REC Calc'!$B$75:$B$138,'ABP REC Spend'!$F265)*$D265,
IF(AND(AA265&gt;0,(AB$4-$G265)=(1+$B265)),((AA265/$D265)-AA265)/$C265,
(IF(AND((AB$4-$G265)&lt;(7+$B265),(AB$4-$G265)&gt;1),AA265,0))))</f>
        <v>30386842.579265293</v>
      </c>
      <c r="AC265" s="233">
        <f>IF(AC$4=$G265+$B265,SUMIFS(INDEX('ABP REC Calc'!$G$75:$AB$138,,MATCH($I265,'ABP REC Calc'!$G$74:$AB$74,0)),'ABP REC Calc'!$C$75:$C$138,'ABP REC Spend'!$E265,'ABP REC Calc'!$B$75:$B$138,'ABP REC Spend'!$F265)*$D265,
IF(AND(AB265&gt;0,(AC$4-$G265)=(1+$B265)),((AB265/$D265)-AB265)/$C265,
(IF(AND((AC$4-$G265)&lt;(7+$B265),(AC$4-$G265)&gt;1),AB265,0))))</f>
        <v>30386842.579265293</v>
      </c>
      <c r="AD265" s="233">
        <f>IF(AD$4=$G265+$B265,SUMIFS(INDEX('ABP REC Calc'!$G$75:$AB$138,,MATCH($I265,'ABP REC Calc'!$G$74:$AB$74,0)),'ABP REC Calc'!$C$75:$C$138,'ABP REC Spend'!$E265,'ABP REC Calc'!$B$75:$B$138,'ABP REC Spend'!$F265)*$D265,
IF(AND(AC265&gt;0,(AD$4-$G265)=(1+$B265)),((AC265/$D265)-AC265)/$C265,
(IF(AND((AD$4-$G265)&lt;(7+$B265),(AD$4-$G265)&gt;1),AC265,0))))</f>
        <v>0</v>
      </c>
      <c r="AE265" s="233">
        <f>IF(AE$4=$G265+$B265,SUMIFS(INDEX('ABP REC Calc'!$G$75:$AB$138,,MATCH($I265,'ABP REC Calc'!$G$74:$AB$74,0)),'ABP REC Calc'!$C$75:$C$138,'ABP REC Spend'!$E265,'ABP REC Calc'!$B$75:$B$138,'ABP REC Spend'!$F265)*$D265,
IF(AND(AD265&gt;0,(AE$4-$G265)=(1+$B265)),((AD265/$D265)-AD265)/$C265,
(IF(AND((AE$4-$G265)&lt;(7+$B265),(AE$4-$G265)&gt;1),AD265,0))))</f>
        <v>0</v>
      </c>
      <c r="AF265" s="233">
        <f>IF(AF$4=$G265+$B265,SUMIFS(INDEX('ABP REC Calc'!$G$75:$AB$138,,MATCH($I265,'ABP REC Calc'!$G$74:$AB$74,0)),'ABP REC Calc'!$C$75:$C$138,'ABP REC Spend'!$E265,'ABP REC Calc'!$B$75:$B$138,'ABP REC Spend'!$F265)*$D265,
IF(AND(AE265&gt;0,(AF$4-$G265)=(1+$B265)),((AE265/$D265)-AE265)/$C265,
(IF(AND((AF$4-$G265)&lt;(7+$B265),(AF$4-$G265)&gt;1),AE265,0))))</f>
        <v>0</v>
      </c>
      <c r="AG265" s="233">
        <f>IF(AG$4=$G265+$B265,SUMIFS(INDEX('ABP REC Calc'!$G$75:$AB$138,,MATCH($I265,'ABP REC Calc'!$G$74:$AB$74,0)),'ABP REC Calc'!$C$75:$C$138,'ABP REC Spend'!$E265,'ABP REC Calc'!$B$75:$B$138,'ABP REC Spend'!$F265)*$D265,
IF(AND(AF265&gt;0,(AG$4-$G265)=(1+$B265)),((AF265/$D265)-AF265)/$C265,
(IF(AND((AG$4-$G265)&lt;(7+$B265),(AG$4-$G265)&gt;1),AF265,0))))</f>
        <v>0</v>
      </c>
      <c r="AH265" s="233">
        <f>IF(AH$4=$G265+$B265,SUMIFS(INDEX('ABP REC Calc'!$G$75:$AB$138,,MATCH($I265,'ABP REC Calc'!$G$74:$AB$74,0)),'ABP REC Calc'!$C$75:$C$138,'ABP REC Spend'!$E265,'ABP REC Calc'!$B$75:$B$138,'ABP REC Spend'!$F265)*$D265,
IF(AND(AG265&gt;0,(AH$4-$G265)=(1+$B265)),((AG265/$D265)-AG265)/$C265,
(IF(AND((AH$4-$G265)&lt;(7+$B265),(AH$4-$G265)&gt;1),AG265,0))))</f>
        <v>0</v>
      </c>
    </row>
    <row r="266" spans="2:34" ht="14.75" customHeight="1" x14ac:dyDescent="0.25">
      <c r="B266" s="332" cm="1">
        <f t="array" ref="B266">INDEX(Inputs_ByYear!$D$78:$D$83, MATCH('ABP REC Spend'!$E266, Inputs_ByYear!$B$78:$B$83,0),)</f>
        <v>1</v>
      </c>
      <c r="C266" s="332" cm="1">
        <f t="array" ref="C266">INDEX(Inputs_ByYear!$D$60:$D$65, MATCH('ABP REC Spend'!$E266,Inputs_ByYear!$B$60:$B$65,0),)</f>
        <v>6</v>
      </c>
      <c r="D266" s="332" cm="1">
        <f t="array" ref="D266">INDEX(Inputs_ByYear!$D$69:$D$74, MATCH('ABP REC Spend'!$E266, Inputs_ByYear!$B$69:$B$74,0),)</f>
        <v>0.15</v>
      </c>
      <c r="E266" s="222" t="s">
        <v>238</v>
      </c>
      <c r="F266" s="219" t="s">
        <v>259</v>
      </c>
      <c r="G266" s="219">
        <f t="shared" si="12"/>
        <v>2037</v>
      </c>
      <c r="H266" s="219"/>
      <c r="I266" s="227" t="s">
        <v>35</v>
      </c>
      <c r="J266" s="234">
        <v>0</v>
      </c>
      <c r="K266" s="233">
        <f>IF(K$4=$G266+$B266,SUMIFS(INDEX('ABP REC Calc'!$G$75:$AB$138,,MATCH($I266,'ABP REC Calc'!$G$74:$AB$74,0)),'ABP REC Calc'!$C$75:$C$138,'ABP REC Spend'!$E266,'ABP REC Calc'!$B$75:$B$138,'ABP REC Spend'!$F266)*$D266,
IF(AND(J266&gt;0,(K$4-$G266)=(1+$B266)),((J266/$D266)-J266)/$C266,
(IF(AND((K$4-$G266)&lt;(7+$B266),(K$4-$G266)&gt;1),J266,0))))</f>
        <v>0</v>
      </c>
      <c r="L266" s="233">
        <f>IF(L$4=$G266+$B266,SUMIFS(INDEX('ABP REC Calc'!$G$75:$AB$138,,MATCH($I266,'ABP REC Calc'!$G$74:$AB$74,0)),'ABP REC Calc'!$C$75:$C$138,'ABP REC Spend'!$E266,'ABP REC Calc'!$B$75:$B$138,'ABP REC Spend'!$F266)*$D266,
IF(AND(K266&gt;0,(L$4-$G266)=(1+$B266)),((K266/$D266)-K266)/$C266,
(IF(AND((L$4-$G266)&lt;(7+$B266),(L$4-$G266)&gt;1),K266,0))))</f>
        <v>0</v>
      </c>
      <c r="M266" s="233">
        <f>IF(M$4=$G266+$B266,SUMIFS(INDEX('ABP REC Calc'!$G$75:$AB$138,,MATCH($I266,'ABP REC Calc'!$G$74:$AB$74,0)),'ABP REC Calc'!$C$75:$C$138,'ABP REC Spend'!$E266,'ABP REC Calc'!$B$75:$B$138,'ABP REC Spend'!$F266)*$D266,
IF(AND(L266&gt;0,(M$4-$G266)=(1+$B266)),((L266/$D266)-L266)/$C266,
(IF(AND((M$4-$G266)&lt;(7+$B266),(M$4-$G266)&gt;1),L266,0))))</f>
        <v>0</v>
      </c>
      <c r="N266" s="233">
        <f>IF(N$4=$G266+$B266,SUMIFS(INDEX('ABP REC Calc'!$G$75:$AB$138,,MATCH($I266,'ABP REC Calc'!$G$74:$AB$74,0)),'ABP REC Calc'!$C$75:$C$138,'ABP REC Spend'!$E266,'ABP REC Calc'!$B$75:$B$138,'ABP REC Spend'!$F266)*$D266,
IF(AND(M266&gt;0,(N$4-$G266)=(1+$B266)),((M266/$D266)-M266)/$C266,
(IF(AND((N$4-$G266)&lt;(7+$B266),(N$4-$G266)&gt;1),M266,0))))</f>
        <v>0</v>
      </c>
      <c r="O266" s="233">
        <f>IF(O$4=$G266+$B266,SUMIFS(INDEX('ABP REC Calc'!$G$75:$AB$138,,MATCH($I266,'ABP REC Calc'!$G$74:$AB$74,0)),'ABP REC Calc'!$C$75:$C$138,'ABP REC Spend'!$E266,'ABP REC Calc'!$B$75:$B$138,'ABP REC Spend'!$F266)*$D266,
IF(AND(N266&gt;0,(O$4-$G266)=(1+$B266)),((N266/$D266)-N266)/$C266,
(IF(AND((O$4-$G266)&lt;(7+$B266),(O$4-$G266)&gt;1),N266,0))))</f>
        <v>0</v>
      </c>
      <c r="P266" s="233">
        <f>IF(P$4=$G266+$B266,SUMIFS(INDEX('ABP REC Calc'!$G$75:$AB$138,,MATCH($I266,'ABP REC Calc'!$G$74:$AB$74,0)),'ABP REC Calc'!$C$75:$C$138,'ABP REC Spend'!$E266,'ABP REC Calc'!$B$75:$B$138,'ABP REC Spend'!$F266)*$D266,
IF(AND(O266&gt;0,(P$4-$G266)=(1+$B266)),((O266/$D266)-O266)/$C266,
(IF(AND((P$4-$G266)&lt;(7+$B266),(P$4-$G266)&gt;1),O266,0))))</f>
        <v>0</v>
      </c>
      <c r="Q266" s="233">
        <f>IF(Q$4=$G266+$B266,SUMIFS(INDEX('ABP REC Calc'!$G$75:$AB$138,,MATCH($I266,'ABP REC Calc'!$G$74:$AB$74,0)),'ABP REC Calc'!$C$75:$C$138,'ABP REC Spend'!$E266,'ABP REC Calc'!$B$75:$B$138,'ABP REC Spend'!$F266)*$D266,
IF(AND(P266&gt;0,(Q$4-$G266)=(1+$B266)),((P266/$D266)-P266)/$C266,
(IF(AND((Q$4-$G266)&lt;(7+$B266),(Q$4-$G266)&gt;1),P266,0))))</f>
        <v>0</v>
      </c>
      <c r="R266" s="233">
        <f>IF(R$4=$G266+$B266,SUMIFS(INDEX('ABP REC Calc'!$G$75:$AB$138,,MATCH($I266,'ABP REC Calc'!$G$74:$AB$74,0)),'ABP REC Calc'!$C$75:$C$138,'ABP REC Spend'!$E266,'ABP REC Calc'!$B$75:$B$138,'ABP REC Spend'!$F266)*$D266,
IF(AND(Q266&gt;0,(R$4-$G266)=(1+$B266)),((Q266/$D266)-Q266)/$C266,
(IF(AND((R$4-$G266)&lt;(7+$B266),(R$4-$G266)&gt;1),Q266,0))))</f>
        <v>0</v>
      </c>
      <c r="S266" s="233">
        <f>IF(S$4=$G266+$B266,SUMIFS(INDEX('ABP REC Calc'!$G$75:$AB$138,,MATCH($I266,'ABP REC Calc'!$G$74:$AB$74,0)),'ABP REC Calc'!$C$75:$C$138,'ABP REC Spend'!$E266,'ABP REC Calc'!$B$75:$B$138,'ABP REC Spend'!$F266)*$D266,
IF(AND(R266&gt;0,(S$4-$G266)=(1+$B266)),((R266/$D266)-R266)/$C266,
(IF(AND((S$4-$G266)&lt;(7+$B266),(S$4-$G266)&gt;1),R266,0))))</f>
        <v>0</v>
      </c>
      <c r="T266" s="233">
        <f>IF(T$4=$G266+$B266,SUMIFS(INDEX('ABP REC Calc'!$G$75:$AB$138,,MATCH($I266,'ABP REC Calc'!$G$74:$AB$74,0)),'ABP REC Calc'!$C$75:$C$138,'ABP REC Spend'!$E266,'ABP REC Calc'!$B$75:$B$138,'ABP REC Spend'!$F266)*$D266,
IF(AND(S266&gt;0,(T$4-$G266)=(1+$B266)),((S266/$D266)-S266)/$C266,
(IF(AND((T$4-$G266)&lt;(7+$B266),(T$4-$G266)&gt;1),S266,0))))</f>
        <v>0</v>
      </c>
      <c r="U266" s="233">
        <f>IF(U$4=$G266+$B266,SUMIFS(INDEX('ABP REC Calc'!$G$75:$AB$138,,MATCH($I266,'ABP REC Calc'!$G$74:$AB$74,0)),'ABP REC Calc'!$C$75:$C$138,'ABP REC Spend'!$E266,'ABP REC Calc'!$B$75:$B$138,'ABP REC Spend'!$F266)*$D266,
IF(AND(T266&gt;0,(U$4-$G266)=(1+$B266)),((T266/$D266)-T266)/$C266,
(IF(AND((U$4-$G266)&lt;(7+$B266),(U$4-$G266)&gt;1),T266,0))))</f>
        <v>0</v>
      </c>
      <c r="V266" s="233">
        <f>IF(V$4=$G266+$B266,SUMIFS(INDEX('ABP REC Calc'!$G$75:$AB$138,,MATCH($I266,'ABP REC Calc'!$G$74:$AB$74,0)),'ABP REC Calc'!$C$75:$C$138,'ABP REC Spend'!$E266,'ABP REC Calc'!$B$75:$B$138,'ABP REC Spend'!$F266)*$D266,
IF(AND(U266&gt;0,(V$4-$G266)=(1+$B266)),((U266/$D266)-U266)/$C266,
(IF(AND((V$4-$G266)&lt;(7+$B266),(V$4-$G266)&gt;1),U266,0))))</f>
        <v>0</v>
      </c>
      <c r="W266" s="233">
        <f>IF(W$4=$G266+$B266,SUMIFS(INDEX('ABP REC Calc'!$G$75:$AB$138,,MATCH($I266,'ABP REC Calc'!$G$74:$AB$74,0)),'ABP REC Calc'!$C$75:$C$138,'ABP REC Spend'!$E266,'ABP REC Calc'!$B$75:$B$138,'ABP REC Spend'!$F266)*$D266,
IF(AND(V266&gt;0,(W$4-$G266)=(1+$B266)),((V266/$D266)-V266)/$C266,
(IF(AND((W$4-$G266)&lt;(7+$B266),(W$4-$G266)&gt;1),V266,0))))</f>
        <v>0</v>
      </c>
      <c r="X266" s="233">
        <f>IF(X$4=$G266+$B266,SUMIFS(INDEX('ABP REC Calc'!$G$75:$AB$138,,MATCH($I266,'ABP REC Calc'!$G$74:$AB$74,0)),'ABP REC Calc'!$C$75:$C$138,'ABP REC Spend'!$E266,'ABP REC Calc'!$B$75:$B$138,'ABP REC Spend'!$F266)*$D266,
IF(AND(W266&gt;0,(X$4-$G266)=(1+$B266)),((W266/$D266)-W266)/$C266,
(IF(AND((X$4-$G266)&lt;(7+$B266),(X$4-$G266)&gt;1),W266,0))))</f>
        <v>31852560.868382789</v>
      </c>
      <c r="Y266" s="233">
        <f>IF(Y$4=$G266+$B266,SUMIFS(INDEX('ABP REC Calc'!$G$75:$AB$138,,MATCH($I266,'ABP REC Calc'!$G$74:$AB$74,0)),'ABP REC Calc'!$C$75:$C$138,'ABP REC Spend'!$E266,'ABP REC Calc'!$B$75:$B$138,'ABP REC Spend'!$F266)*$D266,
IF(AND(X266&gt;0,(Y$4-$G266)=(1+$B266)),((X266/$D266)-X266)/$C266,
(IF(AND((Y$4-$G266)&lt;(7+$B266),(Y$4-$G266)&gt;1),X266,0))))</f>
        <v>30082974.153472636</v>
      </c>
      <c r="Z266" s="233">
        <f>IF(Z$4=$G266+$B266,SUMIFS(INDEX('ABP REC Calc'!$G$75:$AB$138,,MATCH($I266,'ABP REC Calc'!$G$74:$AB$74,0)),'ABP REC Calc'!$C$75:$C$138,'ABP REC Spend'!$E266,'ABP REC Calc'!$B$75:$B$138,'ABP REC Spend'!$F266)*$D266,
IF(AND(Y266&gt;0,(Z$4-$G266)=(1+$B266)),((Y266/$D266)-Y266)/$C266,
(IF(AND((Z$4-$G266)&lt;(7+$B266),(Z$4-$G266)&gt;1),Y266,0))))</f>
        <v>30082974.153472636</v>
      </c>
      <c r="AA266" s="233">
        <f>IF(AA$4=$G266+$B266,SUMIFS(INDEX('ABP REC Calc'!$G$75:$AB$138,,MATCH($I266,'ABP REC Calc'!$G$74:$AB$74,0)),'ABP REC Calc'!$C$75:$C$138,'ABP REC Spend'!$E266,'ABP REC Calc'!$B$75:$B$138,'ABP REC Spend'!$F266)*$D266,
IF(AND(Z266&gt;0,(AA$4-$G266)=(1+$B266)),((Z266/$D266)-Z266)/$C266,
(IF(AND((AA$4-$G266)&lt;(7+$B266),(AA$4-$G266)&gt;1),Z266,0))))</f>
        <v>30082974.153472636</v>
      </c>
      <c r="AB266" s="233">
        <f>IF(AB$4=$G266+$B266,SUMIFS(INDEX('ABP REC Calc'!$G$75:$AB$138,,MATCH($I266,'ABP REC Calc'!$G$74:$AB$74,0)),'ABP REC Calc'!$C$75:$C$138,'ABP REC Spend'!$E266,'ABP REC Calc'!$B$75:$B$138,'ABP REC Spend'!$F266)*$D266,
IF(AND(AA266&gt;0,(AB$4-$G266)=(1+$B266)),((AA266/$D266)-AA266)/$C266,
(IF(AND((AB$4-$G266)&lt;(7+$B266),(AB$4-$G266)&gt;1),AA266,0))))</f>
        <v>30082974.153472636</v>
      </c>
      <c r="AC266" s="233">
        <f>IF(AC$4=$G266+$B266,SUMIFS(INDEX('ABP REC Calc'!$G$75:$AB$138,,MATCH($I266,'ABP REC Calc'!$G$74:$AB$74,0)),'ABP REC Calc'!$C$75:$C$138,'ABP REC Spend'!$E266,'ABP REC Calc'!$B$75:$B$138,'ABP REC Spend'!$F266)*$D266,
IF(AND(AB266&gt;0,(AC$4-$G266)=(1+$B266)),((AB266/$D266)-AB266)/$C266,
(IF(AND((AC$4-$G266)&lt;(7+$B266),(AC$4-$G266)&gt;1),AB266,0))))</f>
        <v>30082974.153472636</v>
      </c>
      <c r="AD266" s="233">
        <f>IF(AD$4=$G266+$B266,SUMIFS(INDEX('ABP REC Calc'!$G$75:$AB$138,,MATCH($I266,'ABP REC Calc'!$G$74:$AB$74,0)),'ABP REC Calc'!$C$75:$C$138,'ABP REC Spend'!$E266,'ABP REC Calc'!$B$75:$B$138,'ABP REC Spend'!$F266)*$D266,
IF(AND(AC266&gt;0,(AD$4-$G266)=(1+$B266)),((AC266/$D266)-AC266)/$C266,
(IF(AND((AD$4-$G266)&lt;(7+$B266),(AD$4-$G266)&gt;1),AC266,0))))</f>
        <v>30082974.153472636</v>
      </c>
      <c r="AE266" s="233">
        <f>IF(AE$4=$G266+$B266,SUMIFS(INDEX('ABP REC Calc'!$G$75:$AB$138,,MATCH($I266,'ABP REC Calc'!$G$74:$AB$74,0)),'ABP REC Calc'!$C$75:$C$138,'ABP REC Spend'!$E266,'ABP REC Calc'!$B$75:$B$138,'ABP REC Spend'!$F266)*$D266,
IF(AND(AD266&gt;0,(AE$4-$G266)=(1+$B266)),((AD266/$D266)-AD266)/$C266,
(IF(AND((AE$4-$G266)&lt;(7+$B266),(AE$4-$G266)&gt;1),AD266,0))))</f>
        <v>0</v>
      </c>
      <c r="AF266" s="233">
        <f>IF(AF$4=$G266+$B266,SUMIFS(INDEX('ABP REC Calc'!$G$75:$AB$138,,MATCH($I266,'ABP REC Calc'!$G$74:$AB$74,0)),'ABP REC Calc'!$C$75:$C$138,'ABP REC Spend'!$E266,'ABP REC Calc'!$B$75:$B$138,'ABP REC Spend'!$F266)*$D266,
IF(AND(AE266&gt;0,(AF$4-$G266)=(1+$B266)),((AE266/$D266)-AE266)/$C266,
(IF(AND((AF$4-$G266)&lt;(7+$B266),(AF$4-$G266)&gt;1),AE266,0))))</f>
        <v>0</v>
      </c>
      <c r="AG266" s="233">
        <f>IF(AG$4=$G266+$B266,SUMIFS(INDEX('ABP REC Calc'!$G$75:$AB$138,,MATCH($I266,'ABP REC Calc'!$G$74:$AB$74,0)),'ABP REC Calc'!$C$75:$C$138,'ABP REC Spend'!$E266,'ABP REC Calc'!$B$75:$B$138,'ABP REC Spend'!$F266)*$D266,
IF(AND(AF266&gt;0,(AG$4-$G266)=(1+$B266)),((AF266/$D266)-AF266)/$C266,
(IF(AND((AG$4-$G266)&lt;(7+$B266),(AG$4-$G266)&gt;1),AF266,0))))</f>
        <v>0</v>
      </c>
      <c r="AH266" s="233">
        <f>IF(AH$4=$G266+$B266,SUMIFS(INDEX('ABP REC Calc'!$G$75:$AB$138,,MATCH($I266,'ABP REC Calc'!$G$74:$AB$74,0)),'ABP REC Calc'!$C$75:$C$138,'ABP REC Spend'!$E266,'ABP REC Calc'!$B$75:$B$138,'ABP REC Spend'!$F266)*$D266,
IF(AND(AG266&gt;0,(AH$4-$G266)=(1+$B266)),((AG266/$D266)-AG266)/$C266,
(IF(AND((AH$4-$G266)&lt;(7+$B266),(AH$4-$G266)&gt;1),AG266,0))))</f>
        <v>0</v>
      </c>
    </row>
    <row r="267" spans="2:34" ht="14.75" customHeight="1" x14ac:dyDescent="0.25">
      <c r="B267" s="332" cm="1">
        <f t="array" ref="B267">INDEX(Inputs_ByYear!$D$78:$D$83, MATCH('ABP REC Spend'!$E267, Inputs_ByYear!$B$78:$B$83,0),)</f>
        <v>1</v>
      </c>
      <c r="C267" s="332" cm="1">
        <f t="array" ref="C267">INDEX(Inputs_ByYear!$D$60:$D$65, MATCH('ABP REC Spend'!$E267,Inputs_ByYear!$B$60:$B$65,0),)</f>
        <v>6</v>
      </c>
      <c r="D267" s="332" cm="1">
        <f t="array" ref="D267">INDEX(Inputs_ByYear!$D$69:$D$74, MATCH('ABP REC Spend'!$E267, Inputs_ByYear!$B$69:$B$74,0),)</f>
        <v>0.15</v>
      </c>
      <c r="E267" s="222" t="s">
        <v>238</v>
      </c>
      <c r="F267" s="219" t="s">
        <v>259</v>
      </c>
      <c r="G267" s="219">
        <f t="shared" si="12"/>
        <v>2038</v>
      </c>
      <c r="H267" s="219"/>
      <c r="I267" s="227" t="s">
        <v>36</v>
      </c>
      <c r="J267" s="234">
        <v>0</v>
      </c>
      <c r="K267" s="233">
        <f>IF(K$4=$G267+$B267,SUMIFS(INDEX('ABP REC Calc'!$G$75:$AB$138,,MATCH($I267,'ABP REC Calc'!$G$74:$AB$74,0)),'ABP REC Calc'!$C$75:$C$138,'ABP REC Spend'!$E267,'ABP REC Calc'!$B$75:$B$138,'ABP REC Spend'!$F267)*$D267,
IF(AND(J267&gt;0,(K$4-$G267)=(1+$B267)),((J267/$D267)-J267)/$C267,
(IF(AND((K$4-$G267)&lt;(7+$B267),(K$4-$G267)&gt;1),J267,0))))</f>
        <v>0</v>
      </c>
      <c r="L267" s="233">
        <f>IF(L$4=$G267+$B267,SUMIFS(INDEX('ABP REC Calc'!$G$75:$AB$138,,MATCH($I267,'ABP REC Calc'!$G$74:$AB$74,0)),'ABP REC Calc'!$C$75:$C$138,'ABP REC Spend'!$E267,'ABP REC Calc'!$B$75:$B$138,'ABP REC Spend'!$F267)*$D267,
IF(AND(K267&gt;0,(L$4-$G267)=(1+$B267)),((K267/$D267)-K267)/$C267,
(IF(AND((L$4-$G267)&lt;(7+$B267),(L$4-$G267)&gt;1),K267,0))))</f>
        <v>0</v>
      </c>
      <c r="M267" s="233">
        <f>IF(M$4=$G267+$B267,SUMIFS(INDEX('ABP REC Calc'!$G$75:$AB$138,,MATCH($I267,'ABP REC Calc'!$G$74:$AB$74,0)),'ABP REC Calc'!$C$75:$C$138,'ABP REC Spend'!$E267,'ABP REC Calc'!$B$75:$B$138,'ABP REC Spend'!$F267)*$D267,
IF(AND(L267&gt;0,(M$4-$G267)=(1+$B267)),((L267/$D267)-L267)/$C267,
(IF(AND((M$4-$G267)&lt;(7+$B267),(M$4-$G267)&gt;1),L267,0))))</f>
        <v>0</v>
      </c>
      <c r="N267" s="233">
        <f>IF(N$4=$G267+$B267,SUMIFS(INDEX('ABP REC Calc'!$G$75:$AB$138,,MATCH($I267,'ABP REC Calc'!$G$74:$AB$74,0)),'ABP REC Calc'!$C$75:$C$138,'ABP REC Spend'!$E267,'ABP REC Calc'!$B$75:$B$138,'ABP REC Spend'!$F267)*$D267,
IF(AND(M267&gt;0,(N$4-$G267)=(1+$B267)),((M267/$D267)-M267)/$C267,
(IF(AND((N$4-$G267)&lt;(7+$B267),(N$4-$G267)&gt;1),M267,0))))</f>
        <v>0</v>
      </c>
      <c r="O267" s="233">
        <f>IF(O$4=$G267+$B267,SUMIFS(INDEX('ABP REC Calc'!$G$75:$AB$138,,MATCH($I267,'ABP REC Calc'!$G$74:$AB$74,0)),'ABP REC Calc'!$C$75:$C$138,'ABP REC Spend'!$E267,'ABP REC Calc'!$B$75:$B$138,'ABP REC Spend'!$F267)*$D267,
IF(AND(N267&gt;0,(O$4-$G267)=(1+$B267)),((N267/$D267)-N267)/$C267,
(IF(AND((O$4-$G267)&lt;(7+$B267),(O$4-$G267)&gt;1),N267,0))))</f>
        <v>0</v>
      </c>
      <c r="P267" s="233">
        <f>IF(P$4=$G267+$B267,SUMIFS(INDEX('ABP REC Calc'!$G$75:$AB$138,,MATCH($I267,'ABP REC Calc'!$G$74:$AB$74,0)),'ABP REC Calc'!$C$75:$C$138,'ABP REC Spend'!$E267,'ABP REC Calc'!$B$75:$B$138,'ABP REC Spend'!$F267)*$D267,
IF(AND(O267&gt;0,(P$4-$G267)=(1+$B267)),((O267/$D267)-O267)/$C267,
(IF(AND((P$4-$G267)&lt;(7+$B267),(P$4-$G267)&gt;1),O267,0))))</f>
        <v>0</v>
      </c>
      <c r="Q267" s="233">
        <f>IF(Q$4=$G267+$B267,SUMIFS(INDEX('ABP REC Calc'!$G$75:$AB$138,,MATCH($I267,'ABP REC Calc'!$G$74:$AB$74,0)),'ABP REC Calc'!$C$75:$C$138,'ABP REC Spend'!$E267,'ABP REC Calc'!$B$75:$B$138,'ABP REC Spend'!$F267)*$D267,
IF(AND(P267&gt;0,(Q$4-$G267)=(1+$B267)),((P267/$D267)-P267)/$C267,
(IF(AND((Q$4-$G267)&lt;(7+$B267),(Q$4-$G267)&gt;1),P267,0))))</f>
        <v>0</v>
      </c>
      <c r="R267" s="233">
        <f>IF(R$4=$G267+$B267,SUMIFS(INDEX('ABP REC Calc'!$G$75:$AB$138,,MATCH($I267,'ABP REC Calc'!$G$74:$AB$74,0)),'ABP REC Calc'!$C$75:$C$138,'ABP REC Spend'!$E267,'ABP REC Calc'!$B$75:$B$138,'ABP REC Spend'!$F267)*$D267,
IF(AND(Q267&gt;0,(R$4-$G267)=(1+$B267)),((Q267/$D267)-Q267)/$C267,
(IF(AND((R$4-$G267)&lt;(7+$B267),(R$4-$G267)&gt;1),Q267,0))))</f>
        <v>0</v>
      </c>
      <c r="S267" s="233">
        <f>IF(S$4=$G267+$B267,SUMIFS(INDEX('ABP REC Calc'!$G$75:$AB$138,,MATCH($I267,'ABP REC Calc'!$G$74:$AB$74,0)),'ABP REC Calc'!$C$75:$C$138,'ABP REC Spend'!$E267,'ABP REC Calc'!$B$75:$B$138,'ABP REC Spend'!$F267)*$D267,
IF(AND(R267&gt;0,(S$4-$G267)=(1+$B267)),((R267/$D267)-R267)/$C267,
(IF(AND((S$4-$G267)&lt;(7+$B267),(S$4-$G267)&gt;1),R267,0))))</f>
        <v>0</v>
      </c>
      <c r="T267" s="233">
        <f>IF(T$4=$G267+$B267,SUMIFS(INDEX('ABP REC Calc'!$G$75:$AB$138,,MATCH($I267,'ABP REC Calc'!$G$74:$AB$74,0)),'ABP REC Calc'!$C$75:$C$138,'ABP REC Spend'!$E267,'ABP REC Calc'!$B$75:$B$138,'ABP REC Spend'!$F267)*$D267,
IF(AND(S267&gt;0,(T$4-$G267)=(1+$B267)),((S267/$D267)-S267)/$C267,
(IF(AND((T$4-$G267)&lt;(7+$B267),(T$4-$G267)&gt;1),S267,0))))</f>
        <v>0</v>
      </c>
      <c r="U267" s="233">
        <f>IF(U$4=$G267+$B267,SUMIFS(INDEX('ABP REC Calc'!$G$75:$AB$138,,MATCH($I267,'ABP REC Calc'!$G$74:$AB$74,0)),'ABP REC Calc'!$C$75:$C$138,'ABP REC Spend'!$E267,'ABP REC Calc'!$B$75:$B$138,'ABP REC Spend'!$F267)*$D267,
IF(AND(T267&gt;0,(U$4-$G267)=(1+$B267)),((T267/$D267)-T267)/$C267,
(IF(AND((U$4-$G267)&lt;(7+$B267),(U$4-$G267)&gt;1),T267,0))))</f>
        <v>0</v>
      </c>
      <c r="V267" s="233">
        <f>IF(V$4=$G267+$B267,SUMIFS(INDEX('ABP REC Calc'!$G$75:$AB$138,,MATCH($I267,'ABP REC Calc'!$G$74:$AB$74,0)),'ABP REC Calc'!$C$75:$C$138,'ABP REC Spend'!$E267,'ABP REC Calc'!$B$75:$B$138,'ABP REC Spend'!$F267)*$D267,
IF(AND(U267&gt;0,(V$4-$G267)=(1+$B267)),((U267/$D267)-U267)/$C267,
(IF(AND((V$4-$G267)&lt;(7+$B267),(V$4-$G267)&gt;1),U267,0))))</f>
        <v>0</v>
      </c>
      <c r="W267" s="233">
        <f>IF(W$4=$G267+$B267,SUMIFS(INDEX('ABP REC Calc'!$G$75:$AB$138,,MATCH($I267,'ABP REC Calc'!$G$74:$AB$74,0)),'ABP REC Calc'!$C$75:$C$138,'ABP REC Spend'!$E267,'ABP REC Calc'!$B$75:$B$138,'ABP REC Spend'!$F267)*$D267,
IF(AND(V267&gt;0,(W$4-$G267)=(1+$B267)),((V267/$D267)-V267)/$C267,
(IF(AND((W$4-$G267)&lt;(7+$B267),(W$4-$G267)&gt;1),V267,0))))</f>
        <v>0</v>
      </c>
      <c r="X267" s="233">
        <f>IF(X$4=$G267+$B267,SUMIFS(INDEX('ABP REC Calc'!$G$75:$AB$138,,MATCH($I267,'ABP REC Calc'!$G$74:$AB$74,0)),'ABP REC Calc'!$C$75:$C$138,'ABP REC Spend'!$E267,'ABP REC Calc'!$B$75:$B$138,'ABP REC Spend'!$F267)*$D267,
IF(AND(W267&gt;0,(X$4-$G267)=(1+$B267)),((W267/$D267)-W267)/$C267,
(IF(AND((X$4-$G267)&lt;(7+$B267),(X$4-$G267)&gt;1),W267,0))))</f>
        <v>0</v>
      </c>
      <c r="Y267" s="233">
        <f>IF(Y$4=$G267+$B267,SUMIFS(INDEX('ABP REC Calc'!$G$75:$AB$138,,MATCH($I267,'ABP REC Calc'!$G$74:$AB$74,0)),'ABP REC Calc'!$C$75:$C$138,'ABP REC Spend'!$E267,'ABP REC Calc'!$B$75:$B$138,'ABP REC Spend'!$F267)*$D267,
IF(AND(X267&gt;0,(Y$4-$G267)=(1+$B267)),((X267/$D267)-X267)/$C267,
(IF(AND((Y$4-$G267)&lt;(7+$B267),(Y$4-$G267)&gt;1),X267,0))))</f>
        <v>31534035.259698957</v>
      </c>
      <c r="Z267" s="233">
        <f>IF(Z$4=$G267+$B267,SUMIFS(INDEX('ABP REC Calc'!$G$75:$AB$138,,MATCH($I267,'ABP REC Calc'!$G$74:$AB$74,0)),'ABP REC Calc'!$C$75:$C$138,'ABP REC Spend'!$E267,'ABP REC Calc'!$B$75:$B$138,'ABP REC Spend'!$F267)*$D267,
IF(AND(Y267&gt;0,(Z$4-$G267)=(1+$B267)),((Y267/$D267)-Y267)/$C267,
(IF(AND((Z$4-$G267)&lt;(7+$B267),(Z$4-$G267)&gt;1),Y267,0))))</f>
        <v>29782144.411937907</v>
      </c>
      <c r="AA267" s="233">
        <f>IF(AA$4=$G267+$B267,SUMIFS(INDEX('ABP REC Calc'!$G$75:$AB$138,,MATCH($I267,'ABP REC Calc'!$G$74:$AB$74,0)),'ABP REC Calc'!$C$75:$C$138,'ABP REC Spend'!$E267,'ABP REC Calc'!$B$75:$B$138,'ABP REC Spend'!$F267)*$D267,
IF(AND(Z267&gt;0,(AA$4-$G267)=(1+$B267)),((Z267/$D267)-Z267)/$C267,
(IF(AND((AA$4-$G267)&lt;(7+$B267),(AA$4-$G267)&gt;1),Z267,0))))</f>
        <v>29782144.411937907</v>
      </c>
      <c r="AB267" s="233">
        <f>IF(AB$4=$G267+$B267,SUMIFS(INDEX('ABP REC Calc'!$G$75:$AB$138,,MATCH($I267,'ABP REC Calc'!$G$74:$AB$74,0)),'ABP REC Calc'!$C$75:$C$138,'ABP REC Spend'!$E267,'ABP REC Calc'!$B$75:$B$138,'ABP REC Spend'!$F267)*$D267,
IF(AND(AA267&gt;0,(AB$4-$G267)=(1+$B267)),((AA267/$D267)-AA267)/$C267,
(IF(AND((AB$4-$G267)&lt;(7+$B267),(AB$4-$G267)&gt;1),AA267,0))))</f>
        <v>29782144.411937907</v>
      </c>
      <c r="AC267" s="233">
        <f>IF(AC$4=$G267+$B267,SUMIFS(INDEX('ABP REC Calc'!$G$75:$AB$138,,MATCH($I267,'ABP REC Calc'!$G$74:$AB$74,0)),'ABP REC Calc'!$C$75:$C$138,'ABP REC Spend'!$E267,'ABP REC Calc'!$B$75:$B$138,'ABP REC Spend'!$F267)*$D267,
IF(AND(AB267&gt;0,(AC$4-$G267)=(1+$B267)),((AB267/$D267)-AB267)/$C267,
(IF(AND((AC$4-$G267)&lt;(7+$B267),(AC$4-$G267)&gt;1),AB267,0))))</f>
        <v>29782144.411937907</v>
      </c>
      <c r="AD267" s="233">
        <f>IF(AD$4=$G267+$B267,SUMIFS(INDEX('ABP REC Calc'!$G$75:$AB$138,,MATCH($I267,'ABP REC Calc'!$G$74:$AB$74,0)),'ABP REC Calc'!$C$75:$C$138,'ABP REC Spend'!$E267,'ABP REC Calc'!$B$75:$B$138,'ABP REC Spend'!$F267)*$D267,
IF(AND(AC267&gt;0,(AD$4-$G267)=(1+$B267)),((AC267/$D267)-AC267)/$C267,
(IF(AND((AD$4-$G267)&lt;(7+$B267),(AD$4-$G267)&gt;1),AC267,0))))</f>
        <v>29782144.411937907</v>
      </c>
      <c r="AE267" s="233">
        <f>IF(AE$4=$G267+$B267,SUMIFS(INDEX('ABP REC Calc'!$G$75:$AB$138,,MATCH($I267,'ABP REC Calc'!$G$74:$AB$74,0)),'ABP REC Calc'!$C$75:$C$138,'ABP REC Spend'!$E267,'ABP REC Calc'!$B$75:$B$138,'ABP REC Spend'!$F267)*$D267,
IF(AND(AD267&gt;0,(AE$4-$G267)=(1+$B267)),((AD267/$D267)-AD267)/$C267,
(IF(AND((AE$4-$G267)&lt;(7+$B267),(AE$4-$G267)&gt;1),AD267,0))))</f>
        <v>29782144.411937907</v>
      </c>
      <c r="AF267" s="233">
        <f>IF(AF$4=$G267+$B267,SUMIFS(INDEX('ABP REC Calc'!$G$75:$AB$138,,MATCH($I267,'ABP REC Calc'!$G$74:$AB$74,0)),'ABP REC Calc'!$C$75:$C$138,'ABP REC Spend'!$E267,'ABP REC Calc'!$B$75:$B$138,'ABP REC Spend'!$F267)*$D267,
IF(AND(AE267&gt;0,(AF$4-$G267)=(1+$B267)),((AE267/$D267)-AE267)/$C267,
(IF(AND((AF$4-$G267)&lt;(7+$B267),(AF$4-$G267)&gt;1),AE267,0))))</f>
        <v>0</v>
      </c>
      <c r="AG267" s="233">
        <f>IF(AG$4=$G267+$B267,SUMIFS(INDEX('ABP REC Calc'!$G$75:$AB$138,,MATCH($I267,'ABP REC Calc'!$G$74:$AB$74,0)),'ABP REC Calc'!$C$75:$C$138,'ABP REC Spend'!$E267,'ABP REC Calc'!$B$75:$B$138,'ABP REC Spend'!$F267)*$D267,
IF(AND(AF267&gt;0,(AG$4-$G267)=(1+$B267)),((AF267/$D267)-AF267)/$C267,
(IF(AND((AG$4-$G267)&lt;(7+$B267),(AG$4-$G267)&gt;1),AF267,0))))</f>
        <v>0</v>
      </c>
      <c r="AH267" s="233">
        <f>IF(AH$4=$G267+$B267,SUMIFS(INDEX('ABP REC Calc'!$G$75:$AB$138,,MATCH($I267,'ABP REC Calc'!$G$74:$AB$74,0)),'ABP REC Calc'!$C$75:$C$138,'ABP REC Spend'!$E267,'ABP REC Calc'!$B$75:$B$138,'ABP REC Spend'!$F267)*$D267,
IF(AND(AG267&gt;0,(AH$4-$G267)=(1+$B267)),((AG267/$D267)-AG267)/$C267,
(IF(AND((AH$4-$G267)&lt;(7+$B267),(AH$4-$G267)&gt;1),AG267,0))))</f>
        <v>0</v>
      </c>
    </row>
    <row r="268" spans="2:34" ht="14.75" customHeight="1" x14ac:dyDescent="0.25">
      <c r="B268" s="332" cm="1">
        <f t="array" ref="B268">INDEX(Inputs_ByYear!$D$78:$D$83, MATCH('ABP REC Spend'!$E268, Inputs_ByYear!$B$78:$B$83,0),)</f>
        <v>1</v>
      </c>
      <c r="C268" s="332" cm="1">
        <f t="array" ref="C268">INDEX(Inputs_ByYear!$D$60:$D$65, MATCH('ABP REC Spend'!$E268,Inputs_ByYear!$B$60:$B$65,0),)</f>
        <v>6</v>
      </c>
      <c r="D268" s="332" cm="1">
        <f t="array" ref="D268">INDEX(Inputs_ByYear!$D$69:$D$74, MATCH('ABP REC Spend'!$E268, Inputs_ByYear!$B$69:$B$74,0),)</f>
        <v>0.15</v>
      </c>
      <c r="E268" s="222" t="s">
        <v>238</v>
      </c>
      <c r="F268" s="219" t="s">
        <v>259</v>
      </c>
      <c r="G268" s="219">
        <f t="shared" si="12"/>
        <v>2039</v>
      </c>
      <c r="H268" s="219"/>
      <c r="I268" s="227" t="s">
        <v>37</v>
      </c>
      <c r="J268" s="234">
        <v>0</v>
      </c>
      <c r="K268" s="233">
        <f>IF(K$4=$G268+$B268,SUMIFS(INDEX('ABP REC Calc'!$G$75:$AB$138,,MATCH($I268,'ABP REC Calc'!$G$74:$AB$74,0)),'ABP REC Calc'!$C$75:$C$138,'ABP REC Spend'!$E268,'ABP REC Calc'!$B$75:$B$138,'ABP REC Spend'!$F268)*$D268,
IF(AND(J268&gt;0,(K$4-$G268)=(1+$B268)),((J268/$D268)-J268)/$C268,
(IF(AND((K$4-$G268)&lt;(7+$B268),(K$4-$G268)&gt;1),J268,0))))</f>
        <v>0</v>
      </c>
      <c r="L268" s="233">
        <f>IF(L$4=$G268+$B268,SUMIFS(INDEX('ABP REC Calc'!$G$75:$AB$138,,MATCH($I268,'ABP REC Calc'!$G$74:$AB$74,0)),'ABP REC Calc'!$C$75:$C$138,'ABP REC Spend'!$E268,'ABP REC Calc'!$B$75:$B$138,'ABP REC Spend'!$F268)*$D268,
IF(AND(K268&gt;0,(L$4-$G268)=(1+$B268)),((K268/$D268)-K268)/$C268,
(IF(AND((L$4-$G268)&lt;(7+$B268),(L$4-$G268)&gt;1),K268,0))))</f>
        <v>0</v>
      </c>
      <c r="M268" s="233">
        <f>IF(M$4=$G268+$B268,SUMIFS(INDEX('ABP REC Calc'!$G$75:$AB$138,,MATCH($I268,'ABP REC Calc'!$G$74:$AB$74,0)),'ABP REC Calc'!$C$75:$C$138,'ABP REC Spend'!$E268,'ABP REC Calc'!$B$75:$B$138,'ABP REC Spend'!$F268)*$D268,
IF(AND(L268&gt;0,(M$4-$G268)=(1+$B268)),((L268/$D268)-L268)/$C268,
(IF(AND((M$4-$G268)&lt;(7+$B268),(M$4-$G268)&gt;1),L268,0))))</f>
        <v>0</v>
      </c>
      <c r="N268" s="233">
        <f>IF(N$4=$G268+$B268,SUMIFS(INDEX('ABP REC Calc'!$G$75:$AB$138,,MATCH($I268,'ABP REC Calc'!$G$74:$AB$74,0)),'ABP REC Calc'!$C$75:$C$138,'ABP REC Spend'!$E268,'ABP REC Calc'!$B$75:$B$138,'ABP REC Spend'!$F268)*$D268,
IF(AND(M268&gt;0,(N$4-$G268)=(1+$B268)),((M268/$D268)-M268)/$C268,
(IF(AND((N$4-$G268)&lt;(7+$B268),(N$4-$G268)&gt;1),M268,0))))</f>
        <v>0</v>
      </c>
      <c r="O268" s="233">
        <f>IF(O$4=$G268+$B268,SUMIFS(INDEX('ABP REC Calc'!$G$75:$AB$138,,MATCH($I268,'ABP REC Calc'!$G$74:$AB$74,0)),'ABP REC Calc'!$C$75:$C$138,'ABP REC Spend'!$E268,'ABP REC Calc'!$B$75:$B$138,'ABP REC Spend'!$F268)*$D268,
IF(AND(N268&gt;0,(O$4-$G268)=(1+$B268)),((N268/$D268)-N268)/$C268,
(IF(AND((O$4-$G268)&lt;(7+$B268),(O$4-$G268)&gt;1),N268,0))))</f>
        <v>0</v>
      </c>
      <c r="P268" s="233">
        <f>IF(P$4=$G268+$B268,SUMIFS(INDEX('ABP REC Calc'!$G$75:$AB$138,,MATCH($I268,'ABP REC Calc'!$G$74:$AB$74,0)),'ABP REC Calc'!$C$75:$C$138,'ABP REC Spend'!$E268,'ABP REC Calc'!$B$75:$B$138,'ABP REC Spend'!$F268)*$D268,
IF(AND(O268&gt;0,(P$4-$G268)=(1+$B268)),((O268/$D268)-O268)/$C268,
(IF(AND((P$4-$G268)&lt;(7+$B268),(P$4-$G268)&gt;1),O268,0))))</f>
        <v>0</v>
      </c>
      <c r="Q268" s="233">
        <f>IF(Q$4=$G268+$B268,SUMIFS(INDEX('ABP REC Calc'!$G$75:$AB$138,,MATCH($I268,'ABP REC Calc'!$G$74:$AB$74,0)),'ABP REC Calc'!$C$75:$C$138,'ABP REC Spend'!$E268,'ABP REC Calc'!$B$75:$B$138,'ABP REC Spend'!$F268)*$D268,
IF(AND(P268&gt;0,(Q$4-$G268)=(1+$B268)),((P268/$D268)-P268)/$C268,
(IF(AND((Q$4-$G268)&lt;(7+$B268),(Q$4-$G268)&gt;1),P268,0))))</f>
        <v>0</v>
      </c>
      <c r="R268" s="233">
        <f>IF(R$4=$G268+$B268,SUMIFS(INDEX('ABP REC Calc'!$G$75:$AB$138,,MATCH($I268,'ABP REC Calc'!$G$74:$AB$74,0)),'ABP REC Calc'!$C$75:$C$138,'ABP REC Spend'!$E268,'ABP REC Calc'!$B$75:$B$138,'ABP REC Spend'!$F268)*$D268,
IF(AND(Q268&gt;0,(R$4-$G268)=(1+$B268)),((Q268/$D268)-Q268)/$C268,
(IF(AND((R$4-$G268)&lt;(7+$B268),(R$4-$G268)&gt;1),Q268,0))))</f>
        <v>0</v>
      </c>
      <c r="S268" s="233">
        <f>IF(S$4=$G268+$B268,SUMIFS(INDEX('ABP REC Calc'!$G$75:$AB$138,,MATCH($I268,'ABP REC Calc'!$G$74:$AB$74,0)),'ABP REC Calc'!$C$75:$C$138,'ABP REC Spend'!$E268,'ABP REC Calc'!$B$75:$B$138,'ABP REC Spend'!$F268)*$D268,
IF(AND(R268&gt;0,(S$4-$G268)=(1+$B268)),((R268/$D268)-R268)/$C268,
(IF(AND((S$4-$G268)&lt;(7+$B268),(S$4-$G268)&gt;1),R268,0))))</f>
        <v>0</v>
      </c>
      <c r="T268" s="233">
        <f>IF(T$4=$G268+$B268,SUMIFS(INDEX('ABP REC Calc'!$G$75:$AB$138,,MATCH($I268,'ABP REC Calc'!$G$74:$AB$74,0)),'ABP REC Calc'!$C$75:$C$138,'ABP REC Spend'!$E268,'ABP REC Calc'!$B$75:$B$138,'ABP REC Spend'!$F268)*$D268,
IF(AND(S268&gt;0,(T$4-$G268)=(1+$B268)),((S268/$D268)-S268)/$C268,
(IF(AND((T$4-$G268)&lt;(7+$B268),(T$4-$G268)&gt;1),S268,0))))</f>
        <v>0</v>
      </c>
      <c r="U268" s="233">
        <f>IF(U$4=$G268+$B268,SUMIFS(INDEX('ABP REC Calc'!$G$75:$AB$138,,MATCH($I268,'ABP REC Calc'!$G$74:$AB$74,0)),'ABP REC Calc'!$C$75:$C$138,'ABP REC Spend'!$E268,'ABP REC Calc'!$B$75:$B$138,'ABP REC Spend'!$F268)*$D268,
IF(AND(T268&gt;0,(U$4-$G268)=(1+$B268)),((T268/$D268)-T268)/$C268,
(IF(AND((U$4-$G268)&lt;(7+$B268),(U$4-$G268)&gt;1),T268,0))))</f>
        <v>0</v>
      </c>
      <c r="V268" s="233">
        <f>IF(V$4=$G268+$B268,SUMIFS(INDEX('ABP REC Calc'!$G$75:$AB$138,,MATCH($I268,'ABP REC Calc'!$G$74:$AB$74,0)),'ABP REC Calc'!$C$75:$C$138,'ABP REC Spend'!$E268,'ABP REC Calc'!$B$75:$B$138,'ABP REC Spend'!$F268)*$D268,
IF(AND(U268&gt;0,(V$4-$G268)=(1+$B268)),((U268/$D268)-U268)/$C268,
(IF(AND((V$4-$G268)&lt;(7+$B268),(V$4-$G268)&gt;1),U268,0))))</f>
        <v>0</v>
      </c>
      <c r="W268" s="233">
        <f>IF(W$4=$G268+$B268,SUMIFS(INDEX('ABP REC Calc'!$G$75:$AB$138,,MATCH($I268,'ABP REC Calc'!$G$74:$AB$74,0)),'ABP REC Calc'!$C$75:$C$138,'ABP REC Spend'!$E268,'ABP REC Calc'!$B$75:$B$138,'ABP REC Spend'!$F268)*$D268,
IF(AND(V268&gt;0,(W$4-$G268)=(1+$B268)),((V268/$D268)-V268)/$C268,
(IF(AND((W$4-$G268)&lt;(7+$B268),(W$4-$G268)&gt;1),V268,0))))</f>
        <v>0</v>
      </c>
      <c r="X268" s="233">
        <f>IF(X$4=$G268+$B268,SUMIFS(INDEX('ABP REC Calc'!$G$75:$AB$138,,MATCH($I268,'ABP REC Calc'!$G$74:$AB$74,0)),'ABP REC Calc'!$C$75:$C$138,'ABP REC Spend'!$E268,'ABP REC Calc'!$B$75:$B$138,'ABP REC Spend'!$F268)*$D268,
IF(AND(W268&gt;0,(X$4-$G268)=(1+$B268)),((W268/$D268)-W268)/$C268,
(IF(AND((X$4-$G268)&lt;(7+$B268),(X$4-$G268)&gt;1),W268,0))))</f>
        <v>0</v>
      </c>
      <c r="Y268" s="233">
        <f>IF(Y$4=$G268+$B268,SUMIFS(INDEX('ABP REC Calc'!$G$75:$AB$138,,MATCH($I268,'ABP REC Calc'!$G$74:$AB$74,0)),'ABP REC Calc'!$C$75:$C$138,'ABP REC Spend'!$E268,'ABP REC Calc'!$B$75:$B$138,'ABP REC Spend'!$F268)*$D268,
IF(AND(X268&gt;0,(Y$4-$G268)=(1+$B268)),((X268/$D268)-X268)/$C268,
(IF(AND((Y$4-$G268)&lt;(7+$B268),(Y$4-$G268)&gt;1),X268,0))))</f>
        <v>0</v>
      </c>
      <c r="Z268" s="233">
        <f>IF(Z$4=$G268+$B268,SUMIFS(INDEX('ABP REC Calc'!$G$75:$AB$138,,MATCH($I268,'ABP REC Calc'!$G$74:$AB$74,0)),'ABP REC Calc'!$C$75:$C$138,'ABP REC Spend'!$E268,'ABP REC Calc'!$B$75:$B$138,'ABP REC Spend'!$F268)*$D268,
IF(AND(Y268&gt;0,(Z$4-$G268)=(1+$B268)),((Y268/$D268)-Y268)/$C268,
(IF(AND((Z$4-$G268)&lt;(7+$B268),(Z$4-$G268)&gt;1),Y268,0))))</f>
        <v>31218694.907101974</v>
      </c>
      <c r="AA268" s="233">
        <f>IF(AA$4=$G268+$B268,SUMIFS(INDEX('ABP REC Calc'!$G$75:$AB$138,,MATCH($I268,'ABP REC Calc'!$G$74:$AB$74,0)),'ABP REC Calc'!$C$75:$C$138,'ABP REC Spend'!$E268,'ABP REC Calc'!$B$75:$B$138,'ABP REC Spend'!$F268)*$D268,
IF(AND(Z268&gt;0,(AA$4-$G268)=(1+$B268)),((Z268/$D268)-Z268)/$C268,
(IF(AND((AA$4-$G268)&lt;(7+$B268),(AA$4-$G268)&gt;1),Z268,0))))</f>
        <v>29484322.967818528</v>
      </c>
      <c r="AB268" s="233">
        <f>IF(AB$4=$G268+$B268,SUMIFS(INDEX('ABP REC Calc'!$G$75:$AB$138,,MATCH($I268,'ABP REC Calc'!$G$74:$AB$74,0)),'ABP REC Calc'!$C$75:$C$138,'ABP REC Spend'!$E268,'ABP REC Calc'!$B$75:$B$138,'ABP REC Spend'!$F268)*$D268,
IF(AND(AA268&gt;0,(AB$4-$G268)=(1+$B268)),((AA268/$D268)-AA268)/$C268,
(IF(AND((AB$4-$G268)&lt;(7+$B268),(AB$4-$G268)&gt;1),AA268,0))))</f>
        <v>29484322.967818528</v>
      </c>
      <c r="AC268" s="233">
        <f>IF(AC$4=$G268+$B268,SUMIFS(INDEX('ABP REC Calc'!$G$75:$AB$138,,MATCH($I268,'ABP REC Calc'!$G$74:$AB$74,0)),'ABP REC Calc'!$C$75:$C$138,'ABP REC Spend'!$E268,'ABP REC Calc'!$B$75:$B$138,'ABP REC Spend'!$F268)*$D268,
IF(AND(AB268&gt;0,(AC$4-$G268)=(1+$B268)),((AB268/$D268)-AB268)/$C268,
(IF(AND((AC$4-$G268)&lt;(7+$B268),(AC$4-$G268)&gt;1),AB268,0))))</f>
        <v>29484322.967818528</v>
      </c>
      <c r="AD268" s="233">
        <f>IF(AD$4=$G268+$B268,SUMIFS(INDEX('ABP REC Calc'!$G$75:$AB$138,,MATCH($I268,'ABP REC Calc'!$G$74:$AB$74,0)),'ABP REC Calc'!$C$75:$C$138,'ABP REC Spend'!$E268,'ABP REC Calc'!$B$75:$B$138,'ABP REC Spend'!$F268)*$D268,
IF(AND(AC268&gt;0,(AD$4-$G268)=(1+$B268)),((AC268/$D268)-AC268)/$C268,
(IF(AND((AD$4-$G268)&lt;(7+$B268),(AD$4-$G268)&gt;1),AC268,0))))</f>
        <v>29484322.967818528</v>
      </c>
      <c r="AE268" s="233">
        <f>IF(AE$4=$G268+$B268,SUMIFS(INDEX('ABP REC Calc'!$G$75:$AB$138,,MATCH($I268,'ABP REC Calc'!$G$74:$AB$74,0)),'ABP REC Calc'!$C$75:$C$138,'ABP REC Spend'!$E268,'ABP REC Calc'!$B$75:$B$138,'ABP REC Spend'!$F268)*$D268,
IF(AND(AD268&gt;0,(AE$4-$G268)=(1+$B268)),((AD268/$D268)-AD268)/$C268,
(IF(AND((AE$4-$G268)&lt;(7+$B268),(AE$4-$G268)&gt;1),AD268,0))))</f>
        <v>29484322.967818528</v>
      </c>
      <c r="AF268" s="233">
        <f>IF(AF$4=$G268+$B268,SUMIFS(INDEX('ABP REC Calc'!$G$75:$AB$138,,MATCH($I268,'ABP REC Calc'!$G$74:$AB$74,0)),'ABP REC Calc'!$C$75:$C$138,'ABP REC Spend'!$E268,'ABP REC Calc'!$B$75:$B$138,'ABP REC Spend'!$F268)*$D268,
IF(AND(AE268&gt;0,(AF$4-$G268)=(1+$B268)),((AE268/$D268)-AE268)/$C268,
(IF(AND((AF$4-$G268)&lt;(7+$B268),(AF$4-$G268)&gt;1),AE268,0))))</f>
        <v>29484322.967818528</v>
      </c>
      <c r="AG268" s="233">
        <f>IF(AG$4=$G268+$B268,SUMIFS(INDEX('ABP REC Calc'!$G$75:$AB$138,,MATCH($I268,'ABP REC Calc'!$G$74:$AB$74,0)),'ABP REC Calc'!$C$75:$C$138,'ABP REC Spend'!$E268,'ABP REC Calc'!$B$75:$B$138,'ABP REC Spend'!$F268)*$D268,
IF(AND(AF268&gt;0,(AG$4-$G268)=(1+$B268)),((AF268/$D268)-AF268)/$C268,
(IF(AND((AG$4-$G268)&lt;(7+$B268),(AG$4-$G268)&gt;1),AF268,0))))</f>
        <v>0</v>
      </c>
      <c r="AH268" s="233">
        <f>IF(AH$4=$G268+$B268,SUMIFS(INDEX('ABP REC Calc'!$G$75:$AB$138,,MATCH($I268,'ABP REC Calc'!$G$74:$AB$74,0)),'ABP REC Calc'!$C$75:$C$138,'ABP REC Spend'!$E268,'ABP REC Calc'!$B$75:$B$138,'ABP REC Spend'!$F268)*$D268,
IF(AND(AG268&gt;0,(AH$4-$G268)=(1+$B268)),((AG268/$D268)-AG268)/$C268,
(IF(AND((AH$4-$G268)&lt;(7+$B268),(AH$4-$G268)&gt;1),AG268,0))))</f>
        <v>0</v>
      </c>
    </row>
    <row r="269" spans="2:34" ht="14.75" customHeight="1" x14ac:dyDescent="0.25">
      <c r="B269" s="332" cm="1">
        <f t="array" ref="B269">INDEX(Inputs_ByYear!$D$78:$D$83, MATCH('ABP REC Spend'!$E269, Inputs_ByYear!$B$78:$B$83,0),)</f>
        <v>1</v>
      </c>
      <c r="C269" s="332" cm="1">
        <f t="array" ref="C269">INDEX(Inputs_ByYear!$D$60:$D$65, MATCH('ABP REC Spend'!$E269,Inputs_ByYear!$B$60:$B$65,0),)</f>
        <v>6</v>
      </c>
      <c r="D269" s="332" cm="1">
        <f t="array" ref="D269">INDEX(Inputs_ByYear!$D$69:$D$74, MATCH('ABP REC Spend'!$E269, Inputs_ByYear!$B$69:$B$74,0),)</f>
        <v>0.15</v>
      </c>
      <c r="E269" s="222" t="s">
        <v>238</v>
      </c>
      <c r="F269" s="219" t="s">
        <v>259</v>
      </c>
      <c r="G269" s="219">
        <f t="shared" si="12"/>
        <v>2040</v>
      </c>
      <c r="H269" s="219"/>
      <c r="I269" s="227" t="s">
        <v>38</v>
      </c>
      <c r="J269" s="234">
        <v>0</v>
      </c>
      <c r="K269" s="233">
        <f>IF(K$4=$G269+$B269,SUMIFS(INDEX('ABP REC Calc'!$G$75:$AB$138,,MATCH($I269,'ABP REC Calc'!$G$74:$AB$74,0)),'ABP REC Calc'!$C$75:$C$138,'ABP REC Spend'!$E269,'ABP REC Calc'!$B$75:$B$138,'ABP REC Spend'!$F269)*$D269,
IF(AND(J269&gt;0,(K$4-$G269)=(1+$B269)),((J269/$D269)-J269)/$C269,
(IF(AND((K$4-$G269)&lt;(7+$B269),(K$4-$G269)&gt;1),J269,0))))</f>
        <v>0</v>
      </c>
      <c r="L269" s="233">
        <f>IF(L$4=$G269+$B269,SUMIFS(INDEX('ABP REC Calc'!$G$75:$AB$138,,MATCH($I269,'ABP REC Calc'!$G$74:$AB$74,0)),'ABP REC Calc'!$C$75:$C$138,'ABP REC Spend'!$E269,'ABP REC Calc'!$B$75:$B$138,'ABP REC Spend'!$F269)*$D269,
IF(AND(K269&gt;0,(L$4-$G269)=(1+$B269)),((K269/$D269)-K269)/$C269,
(IF(AND((L$4-$G269)&lt;(7+$B269),(L$4-$G269)&gt;1),K269,0))))</f>
        <v>0</v>
      </c>
      <c r="M269" s="233">
        <f>IF(M$4=$G269+$B269,SUMIFS(INDEX('ABP REC Calc'!$G$75:$AB$138,,MATCH($I269,'ABP REC Calc'!$G$74:$AB$74,0)),'ABP REC Calc'!$C$75:$C$138,'ABP REC Spend'!$E269,'ABP REC Calc'!$B$75:$B$138,'ABP REC Spend'!$F269)*$D269,
IF(AND(L269&gt;0,(M$4-$G269)=(1+$B269)),((L269/$D269)-L269)/$C269,
(IF(AND((M$4-$G269)&lt;(7+$B269),(M$4-$G269)&gt;1),L269,0))))</f>
        <v>0</v>
      </c>
      <c r="N269" s="233">
        <f>IF(N$4=$G269+$B269,SUMIFS(INDEX('ABP REC Calc'!$G$75:$AB$138,,MATCH($I269,'ABP REC Calc'!$G$74:$AB$74,0)),'ABP REC Calc'!$C$75:$C$138,'ABP REC Spend'!$E269,'ABP REC Calc'!$B$75:$B$138,'ABP REC Spend'!$F269)*$D269,
IF(AND(M269&gt;0,(N$4-$G269)=(1+$B269)),((M269/$D269)-M269)/$C269,
(IF(AND((N$4-$G269)&lt;(7+$B269),(N$4-$G269)&gt;1),M269,0))))</f>
        <v>0</v>
      </c>
      <c r="O269" s="233">
        <f>IF(O$4=$G269+$B269,SUMIFS(INDEX('ABP REC Calc'!$G$75:$AB$138,,MATCH($I269,'ABP REC Calc'!$G$74:$AB$74,0)),'ABP REC Calc'!$C$75:$C$138,'ABP REC Spend'!$E269,'ABP REC Calc'!$B$75:$B$138,'ABP REC Spend'!$F269)*$D269,
IF(AND(N269&gt;0,(O$4-$G269)=(1+$B269)),((N269/$D269)-N269)/$C269,
(IF(AND((O$4-$G269)&lt;(7+$B269),(O$4-$G269)&gt;1),N269,0))))</f>
        <v>0</v>
      </c>
      <c r="P269" s="233">
        <f>IF(P$4=$G269+$B269,SUMIFS(INDEX('ABP REC Calc'!$G$75:$AB$138,,MATCH($I269,'ABP REC Calc'!$G$74:$AB$74,0)),'ABP REC Calc'!$C$75:$C$138,'ABP REC Spend'!$E269,'ABP REC Calc'!$B$75:$B$138,'ABP REC Spend'!$F269)*$D269,
IF(AND(O269&gt;0,(P$4-$G269)=(1+$B269)),((O269/$D269)-O269)/$C269,
(IF(AND((P$4-$G269)&lt;(7+$B269),(P$4-$G269)&gt;1),O269,0))))</f>
        <v>0</v>
      </c>
      <c r="Q269" s="233">
        <f>IF(Q$4=$G269+$B269,SUMIFS(INDEX('ABP REC Calc'!$G$75:$AB$138,,MATCH($I269,'ABP REC Calc'!$G$74:$AB$74,0)),'ABP REC Calc'!$C$75:$C$138,'ABP REC Spend'!$E269,'ABP REC Calc'!$B$75:$B$138,'ABP REC Spend'!$F269)*$D269,
IF(AND(P269&gt;0,(Q$4-$G269)=(1+$B269)),((P269/$D269)-P269)/$C269,
(IF(AND((Q$4-$G269)&lt;(7+$B269),(Q$4-$G269)&gt;1),P269,0))))</f>
        <v>0</v>
      </c>
      <c r="R269" s="233">
        <f>IF(R$4=$G269+$B269,SUMIFS(INDEX('ABP REC Calc'!$G$75:$AB$138,,MATCH($I269,'ABP REC Calc'!$G$74:$AB$74,0)),'ABP REC Calc'!$C$75:$C$138,'ABP REC Spend'!$E269,'ABP REC Calc'!$B$75:$B$138,'ABP REC Spend'!$F269)*$D269,
IF(AND(Q269&gt;0,(R$4-$G269)=(1+$B269)),((Q269/$D269)-Q269)/$C269,
(IF(AND((R$4-$G269)&lt;(7+$B269),(R$4-$G269)&gt;1),Q269,0))))</f>
        <v>0</v>
      </c>
      <c r="S269" s="233">
        <f>IF(S$4=$G269+$B269,SUMIFS(INDEX('ABP REC Calc'!$G$75:$AB$138,,MATCH($I269,'ABP REC Calc'!$G$74:$AB$74,0)),'ABP REC Calc'!$C$75:$C$138,'ABP REC Spend'!$E269,'ABP REC Calc'!$B$75:$B$138,'ABP REC Spend'!$F269)*$D269,
IF(AND(R269&gt;0,(S$4-$G269)=(1+$B269)),((R269/$D269)-R269)/$C269,
(IF(AND((S$4-$G269)&lt;(7+$B269),(S$4-$G269)&gt;1),R269,0))))</f>
        <v>0</v>
      </c>
      <c r="T269" s="233">
        <f>IF(T$4=$G269+$B269,SUMIFS(INDEX('ABP REC Calc'!$G$75:$AB$138,,MATCH($I269,'ABP REC Calc'!$G$74:$AB$74,0)),'ABP REC Calc'!$C$75:$C$138,'ABP REC Spend'!$E269,'ABP REC Calc'!$B$75:$B$138,'ABP REC Spend'!$F269)*$D269,
IF(AND(S269&gt;0,(T$4-$G269)=(1+$B269)),((S269/$D269)-S269)/$C269,
(IF(AND((T$4-$G269)&lt;(7+$B269),(T$4-$G269)&gt;1),S269,0))))</f>
        <v>0</v>
      </c>
      <c r="U269" s="233">
        <f>IF(U$4=$G269+$B269,SUMIFS(INDEX('ABP REC Calc'!$G$75:$AB$138,,MATCH($I269,'ABP REC Calc'!$G$74:$AB$74,0)),'ABP REC Calc'!$C$75:$C$138,'ABP REC Spend'!$E269,'ABP REC Calc'!$B$75:$B$138,'ABP REC Spend'!$F269)*$D269,
IF(AND(T269&gt;0,(U$4-$G269)=(1+$B269)),((T269/$D269)-T269)/$C269,
(IF(AND((U$4-$G269)&lt;(7+$B269),(U$4-$G269)&gt;1),T269,0))))</f>
        <v>0</v>
      </c>
      <c r="V269" s="233">
        <f>IF(V$4=$G269+$B269,SUMIFS(INDEX('ABP REC Calc'!$G$75:$AB$138,,MATCH($I269,'ABP REC Calc'!$G$74:$AB$74,0)),'ABP REC Calc'!$C$75:$C$138,'ABP REC Spend'!$E269,'ABP REC Calc'!$B$75:$B$138,'ABP REC Spend'!$F269)*$D269,
IF(AND(U269&gt;0,(V$4-$G269)=(1+$B269)),((U269/$D269)-U269)/$C269,
(IF(AND((V$4-$G269)&lt;(7+$B269),(V$4-$G269)&gt;1),U269,0))))</f>
        <v>0</v>
      </c>
      <c r="W269" s="233">
        <f>IF(W$4=$G269+$B269,SUMIFS(INDEX('ABP REC Calc'!$G$75:$AB$138,,MATCH($I269,'ABP REC Calc'!$G$74:$AB$74,0)),'ABP REC Calc'!$C$75:$C$138,'ABP REC Spend'!$E269,'ABP REC Calc'!$B$75:$B$138,'ABP REC Spend'!$F269)*$D269,
IF(AND(V269&gt;0,(W$4-$G269)=(1+$B269)),((V269/$D269)-V269)/$C269,
(IF(AND((W$4-$G269)&lt;(7+$B269),(W$4-$G269)&gt;1),V269,0))))</f>
        <v>0</v>
      </c>
      <c r="X269" s="233">
        <f>IF(X$4=$G269+$B269,SUMIFS(INDEX('ABP REC Calc'!$G$75:$AB$138,,MATCH($I269,'ABP REC Calc'!$G$74:$AB$74,0)),'ABP REC Calc'!$C$75:$C$138,'ABP REC Spend'!$E269,'ABP REC Calc'!$B$75:$B$138,'ABP REC Spend'!$F269)*$D269,
IF(AND(W269&gt;0,(X$4-$G269)=(1+$B269)),((W269/$D269)-W269)/$C269,
(IF(AND((X$4-$G269)&lt;(7+$B269),(X$4-$G269)&gt;1),W269,0))))</f>
        <v>0</v>
      </c>
      <c r="Y269" s="233">
        <f>IF(Y$4=$G269+$B269,SUMIFS(INDEX('ABP REC Calc'!$G$75:$AB$138,,MATCH($I269,'ABP REC Calc'!$G$74:$AB$74,0)),'ABP REC Calc'!$C$75:$C$138,'ABP REC Spend'!$E269,'ABP REC Calc'!$B$75:$B$138,'ABP REC Spend'!$F269)*$D269,
IF(AND(X269&gt;0,(Y$4-$G269)=(1+$B269)),((X269/$D269)-X269)/$C269,
(IF(AND((Y$4-$G269)&lt;(7+$B269),(Y$4-$G269)&gt;1),X269,0))))</f>
        <v>0</v>
      </c>
      <c r="Z269" s="233">
        <f>IF(Z$4=$G269+$B269,SUMIFS(INDEX('ABP REC Calc'!$G$75:$AB$138,,MATCH($I269,'ABP REC Calc'!$G$74:$AB$74,0)),'ABP REC Calc'!$C$75:$C$138,'ABP REC Spend'!$E269,'ABP REC Calc'!$B$75:$B$138,'ABP REC Spend'!$F269)*$D269,
IF(AND(Y269&gt;0,(Z$4-$G269)=(1+$B269)),((Y269/$D269)-Y269)/$C269,
(IF(AND((Z$4-$G269)&lt;(7+$B269),(Z$4-$G269)&gt;1),Y269,0))))</f>
        <v>0</v>
      </c>
      <c r="AA269" s="233">
        <f>IF(AA$4=$G269+$B269,SUMIFS(INDEX('ABP REC Calc'!$G$75:$AB$138,,MATCH($I269,'ABP REC Calc'!$G$74:$AB$74,0)),'ABP REC Calc'!$C$75:$C$138,'ABP REC Spend'!$E269,'ABP REC Calc'!$B$75:$B$138,'ABP REC Spend'!$F269)*$D269,
IF(AND(Z269&gt;0,(AA$4-$G269)=(1+$B269)),((Z269/$D269)-Z269)/$C269,
(IF(AND((AA$4-$G269)&lt;(7+$B269),(AA$4-$G269)&gt;1),Z269,0))))</f>
        <v>30906507.95803095</v>
      </c>
      <c r="AB269" s="233">
        <f>IF(AB$4=$G269+$B269,SUMIFS(INDEX('ABP REC Calc'!$G$75:$AB$138,,MATCH($I269,'ABP REC Calc'!$G$74:$AB$74,0)),'ABP REC Calc'!$C$75:$C$138,'ABP REC Spend'!$E269,'ABP REC Calc'!$B$75:$B$138,'ABP REC Spend'!$F269)*$D269,
IF(AND(AA269&gt;0,(AB$4-$G269)=(1+$B269)),((AA269/$D269)-AA269)/$C269,
(IF(AND((AB$4-$G269)&lt;(7+$B269),(AB$4-$G269)&gt;1),AA269,0))))</f>
        <v>29189479.738140345</v>
      </c>
      <c r="AC269" s="233">
        <f>IF(AC$4=$G269+$B269,SUMIFS(INDEX('ABP REC Calc'!$G$75:$AB$138,,MATCH($I269,'ABP REC Calc'!$G$74:$AB$74,0)),'ABP REC Calc'!$C$75:$C$138,'ABP REC Spend'!$E269,'ABP REC Calc'!$B$75:$B$138,'ABP REC Spend'!$F269)*$D269,
IF(AND(AB269&gt;0,(AC$4-$G269)=(1+$B269)),((AB269/$D269)-AB269)/$C269,
(IF(AND((AC$4-$G269)&lt;(7+$B269),(AC$4-$G269)&gt;1),AB269,0))))</f>
        <v>29189479.738140345</v>
      </c>
      <c r="AD269" s="233">
        <f>IF(AD$4=$G269+$B269,SUMIFS(INDEX('ABP REC Calc'!$G$75:$AB$138,,MATCH($I269,'ABP REC Calc'!$G$74:$AB$74,0)),'ABP REC Calc'!$C$75:$C$138,'ABP REC Spend'!$E269,'ABP REC Calc'!$B$75:$B$138,'ABP REC Spend'!$F269)*$D269,
IF(AND(AC269&gt;0,(AD$4-$G269)=(1+$B269)),((AC269/$D269)-AC269)/$C269,
(IF(AND((AD$4-$G269)&lt;(7+$B269),(AD$4-$G269)&gt;1),AC269,0))))</f>
        <v>29189479.738140345</v>
      </c>
      <c r="AE269" s="233">
        <f>IF(AE$4=$G269+$B269,SUMIFS(INDEX('ABP REC Calc'!$G$75:$AB$138,,MATCH($I269,'ABP REC Calc'!$G$74:$AB$74,0)),'ABP REC Calc'!$C$75:$C$138,'ABP REC Spend'!$E269,'ABP REC Calc'!$B$75:$B$138,'ABP REC Spend'!$F269)*$D269,
IF(AND(AD269&gt;0,(AE$4-$G269)=(1+$B269)),((AD269/$D269)-AD269)/$C269,
(IF(AND((AE$4-$G269)&lt;(7+$B269),(AE$4-$G269)&gt;1),AD269,0))))</f>
        <v>29189479.738140345</v>
      </c>
      <c r="AF269" s="233">
        <f>IF(AF$4=$G269+$B269,SUMIFS(INDEX('ABP REC Calc'!$G$75:$AB$138,,MATCH($I269,'ABP REC Calc'!$G$74:$AB$74,0)),'ABP REC Calc'!$C$75:$C$138,'ABP REC Spend'!$E269,'ABP REC Calc'!$B$75:$B$138,'ABP REC Spend'!$F269)*$D269,
IF(AND(AE269&gt;0,(AF$4-$G269)=(1+$B269)),((AE269/$D269)-AE269)/$C269,
(IF(AND((AF$4-$G269)&lt;(7+$B269),(AF$4-$G269)&gt;1),AE269,0))))</f>
        <v>29189479.738140345</v>
      </c>
      <c r="AG269" s="233">
        <f>IF(AG$4=$G269+$B269,SUMIFS(INDEX('ABP REC Calc'!$G$75:$AB$138,,MATCH($I269,'ABP REC Calc'!$G$74:$AB$74,0)),'ABP REC Calc'!$C$75:$C$138,'ABP REC Spend'!$E269,'ABP REC Calc'!$B$75:$B$138,'ABP REC Spend'!$F269)*$D269,
IF(AND(AF269&gt;0,(AG$4-$G269)=(1+$B269)),((AF269/$D269)-AF269)/$C269,
(IF(AND((AG$4-$G269)&lt;(7+$B269),(AG$4-$G269)&gt;1),AF269,0))))</f>
        <v>29189479.738140345</v>
      </c>
      <c r="AH269" s="233">
        <f>IF(AH$4=$G269+$B269,SUMIFS(INDEX('ABP REC Calc'!$G$75:$AB$138,,MATCH($I269,'ABP REC Calc'!$G$74:$AB$74,0)),'ABP REC Calc'!$C$75:$C$138,'ABP REC Spend'!$E269,'ABP REC Calc'!$B$75:$B$138,'ABP REC Spend'!$F269)*$D269,
IF(AND(AG269&gt;0,(AH$4-$G269)=(1+$B269)),((AG269/$D269)-AG269)/$C269,
(IF(AND((AH$4-$G269)&lt;(7+$B269),(AH$4-$G269)&gt;1),AG269,0))))</f>
        <v>0</v>
      </c>
    </row>
    <row r="270" spans="2:34" ht="14.75" customHeight="1" x14ac:dyDescent="0.25">
      <c r="B270" s="332" cm="1">
        <f t="array" ref="B270">INDEX(Inputs_ByYear!$D$78:$D$83, MATCH('ABP REC Spend'!$E270, Inputs_ByYear!$B$78:$B$83,0),)</f>
        <v>1</v>
      </c>
      <c r="C270" s="332" cm="1">
        <f t="array" ref="C270">INDEX(Inputs_ByYear!$D$60:$D$65, MATCH('ABP REC Spend'!$E270,Inputs_ByYear!$B$60:$B$65,0),)</f>
        <v>6</v>
      </c>
      <c r="D270" s="332" cm="1">
        <f t="array" ref="D270">INDEX(Inputs_ByYear!$D$69:$D$74, MATCH('ABP REC Spend'!$E270, Inputs_ByYear!$B$69:$B$74,0),)</f>
        <v>0.15</v>
      </c>
      <c r="E270" s="222" t="s">
        <v>238</v>
      </c>
      <c r="F270" s="219" t="s">
        <v>259</v>
      </c>
      <c r="G270" s="219">
        <f t="shared" si="12"/>
        <v>2041</v>
      </c>
      <c r="H270" s="219"/>
      <c r="I270" s="227" t="s">
        <v>39</v>
      </c>
      <c r="J270" s="234">
        <v>0</v>
      </c>
      <c r="K270" s="233">
        <f>IF(K$4=$G270+$B270,SUMIFS(INDEX('ABP REC Calc'!$G$75:$AB$138,,MATCH($I270,'ABP REC Calc'!$G$74:$AB$74,0)),'ABP REC Calc'!$C$75:$C$138,'ABP REC Spend'!$E270,'ABP REC Calc'!$B$75:$B$138,'ABP REC Spend'!$F270)*$D270,
IF(AND(J270&gt;0,(K$4-$G270)=(1+$B270)),((J270/$D270)-J270)/$C270,
(IF(AND((K$4-$G270)&lt;(7+$B270),(K$4-$G270)&gt;1),J270,0))))</f>
        <v>0</v>
      </c>
      <c r="L270" s="233">
        <f>IF(L$4=$G270+$B270,SUMIFS(INDEX('ABP REC Calc'!$G$75:$AB$138,,MATCH($I270,'ABP REC Calc'!$G$74:$AB$74,0)),'ABP REC Calc'!$C$75:$C$138,'ABP REC Spend'!$E270,'ABP REC Calc'!$B$75:$B$138,'ABP REC Spend'!$F270)*$D270,
IF(AND(K270&gt;0,(L$4-$G270)=(1+$B270)),((K270/$D270)-K270)/$C270,
(IF(AND((L$4-$G270)&lt;(7+$B270),(L$4-$G270)&gt;1),K270,0))))</f>
        <v>0</v>
      </c>
      <c r="M270" s="233">
        <f>IF(M$4=$G270+$B270,SUMIFS(INDEX('ABP REC Calc'!$G$75:$AB$138,,MATCH($I270,'ABP REC Calc'!$G$74:$AB$74,0)),'ABP REC Calc'!$C$75:$C$138,'ABP REC Spend'!$E270,'ABP REC Calc'!$B$75:$B$138,'ABP REC Spend'!$F270)*$D270,
IF(AND(L270&gt;0,(M$4-$G270)=(1+$B270)),((L270/$D270)-L270)/$C270,
(IF(AND((M$4-$G270)&lt;(7+$B270),(M$4-$G270)&gt;1),L270,0))))</f>
        <v>0</v>
      </c>
      <c r="N270" s="233">
        <f>IF(N$4=$G270+$B270,SUMIFS(INDEX('ABP REC Calc'!$G$75:$AB$138,,MATCH($I270,'ABP REC Calc'!$G$74:$AB$74,0)),'ABP REC Calc'!$C$75:$C$138,'ABP REC Spend'!$E270,'ABP REC Calc'!$B$75:$B$138,'ABP REC Spend'!$F270)*$D270,
IF(AND(M270&gt;0,(N$4-$G270)=(1+$B270)),((M270/$D270)-M270)/$C270,
(IF(AND((N$4-$G270)&lt;(7+$B270),(N$4-$G270)&gt;1),M270,0))))</f>
        <v>0</v>
      </c>
      <c r="O270" s="233">
        <f>IF(O$4=$G270+$B270,SUMIFS(INDEX('ABP REC Calc'!$G$75:$AB$138,,MATCH($I270,'ABP REC Calc'!$G$74:$AB$74,0)),'ABP REC Calc'!$C$75:$C$138,'ABP REC Spend'!$E270,'ABP REC Calc'!$B$75:$B$138,'ABP REC Spend'!$F270)*$D270,
IF(AND(N270&gt;0,(O$4-$G270)=(1+$B270)),((N270/$D270)-N270)/$C270,
(IF(AND((O$4-$G270)&lt;(7+$B270),(O$4-$G270)&gt;1),N270,0))))</f>
        <v>0</v>
      </c>
      <c r="P270" s="233">
        <f>IF(P$4=$G270+$B270,SUMIFS(INDEX('ABP REC Calc'!$G$75:$AB$138,,MATCH($I270,'ABP REC Calc'!$G$74:$AB$74,0)),'ABP REC Calc'!$C$75:$C$138,'ABP REC Spend'!$E270,'ABP REC Calc'!$B$75:$B$138,'ABP REC Spend'!$F270)*$D270,
IF(AND(O270&gt;0,(P$4-$G270)=(1+$B270)),((O270/$D270)-O270)/$C270,
(IF(AND((P$4-$G270)&lt;(7+$B270),(P$4-$G270)&gt;1),O270,0))))</f>
        <v>0</v>
      </c>
      <c r="Q270" s="233">
        <f>IF(Q$4=$G270+$B270,SUMIFS(INDEX('ABP REC Calc'!$G$75:$AB$138,,MATCH($I270,'ABP REC Calc'!$G$74:$AB$74,0)),'ABP REC Calc'!$C$75:$C$138,'ABP REC Spend'!$E270,'ABP REC Calc'!$B$75:$B$138,'ABP REC Spend'!$F270)*$D270,
IF(AND(P270&gt;0,(Q$4-$G270)=(1+$B270)),((P270/$D270)-P270)/$C270,
(IF(AND((Q$4-$G270)&lt;(7+$B270),(Q$4-$G270)&gt;1),P270,0))))</f>
        <v>0</v>
      </c>
      <c r="R270" s="233">
        <f>IF(R$4=$G270+$B270,SUMIFS(INDEX('ABP REC Calc'!$G$75:$AB$138,,MATCH($I270,'ABP REC Calc'!$G$74:$AB$74,0)),'ABP REC Calc'!$C$75:$C$138,'ABP REC Spend'!$E270,'ABP REC Calc'!$B$75:$B$138,'ABP REC Spend'!$F270)*$D270,
IF(AND(Q270&gt;0,(R$4-$G270)=(1+$B270)),((Q270/$D270)-Q270)/$C270,
(IF(AND((R$4-$G270)&lt;(7+$B270),(R$4-$G270)&gt;1),Q270,0))))</f>
        <v>0</v>
      </c>
      <c r="S270" s="233">
        <f>IF(S$4=$G270+$B270,SUMIFS(INDEX('ABP REC Calc'!$G$75:$AB$138,,MATCH($I270,'ABP REC Calc'!$G$74:$AB$74,0)),'ABP REC Calc'!$C$75:$C$138,'ABP REC Spend'!$E270,'ABP REC Calc'!$B$75:$B$138,'ABP REC Spend'!$F270)*$D270,
IF(AND(R270&gt;0,(S$4-$G270)=(1+$B270)),((R270/$D270)-R270)/$C270,
(IF(AND((S$4-$G270)&lt;(7+$B270),(S$4-$G270)&gt;1),R270,0))))</f>
        <v>0</v>
      </c>
      <c r="T270" s="233">
        <f>IF(T$4=$G270+$B270,SUMIFS(INDEX('ABP REC Calc'!$G$75:$AB$138,,MATCH($I270,'ABP REC Calc'!$G$74:$AB$74,0)),'ABP REC Calc'!$C$75:$C$138,'ABP REC Spend'!$E270,'ABP REC Calc'!$B$75:$B$138,'ABP REC Spend'!$F270)*$D270,
IF(AND(S270&gt;0,(T$4-$G270)=(1+$B270)),((S270/$D270)-S270)/$C270,
(IF(AND((T$4-$G270)&lt;(7+$B270),(T$4-$G270)&gt;1),S270,0))))</f>
        <v>0</v>
      </c>
      <c r="U270" s="233">
        <f>IF(U$4=$G270+$B270,SUMIFS(INDEX('ABP REC Calc'!$G$75:$AB$138,,MATCH($I270,'ABP REC Calc'!$G$74:$AB$74,0)),'ABP REC Calc'!$C$75:$C$138,'ABP REC Spend'!$E270,'ABP REC Calc'!$B$75:$B$138,'ABP REC Spend'!$F270)*$D270,
IF(AND(T270&gt;0,(U$4-$G270)=(1+$B270)),((T270/$D270)-T270)/$C270,
(IF(AND((U$4-$G270)&lt;(7+$B270),(U$4-$G270)&gt;1),T270,0))))</f>
        <v>0</v>
      </c>
      <c r="V270" s="233">
        <f>IF(V$4=$G270+$B270,SUMIFS(INDEX('ABP REC Calc'!$G$75:$AB$138,,MATCH($I270,'ABP REC Calc'!$G$74:$AB$74,0)),'ABP REC Calc'!$C$75:$C$138,'ABP REC Spend'!$E270,'ABP REC Calc'!$B$75:$B$138,'ABP REC Spend'!$F270)*$D270,
IF(AND(U270&gt;0,(V$4-$G270)=(1+$B270)),((U270/$D270)-U270)/$C270,
(IF(AND((V$4-$G270)&lt;(7+$B270),(V$4-$G270)&gt;1),U270,0))))</f>
        <v>0</v>
      </c>
      <c r="W270" s="233">
        <f>IF(W$4=$G270+$B270,SUMIFS(INDEX('ABP REC Calc'!$G$75:$AB$138,,MATCH($I270,'ABP REC Calc'!$G$74:$AB$74,0)),'ABP REC Calc'!$C$75:$C$138,'ABP REC Spend'!$E270,'ABP REC Calc'!$B$75:$B$138,'ABP REC Spend'!$F270)*$D270,
IF(AND(V270&gt;0,(W$4-$G270)=(1+$B270)),((V270/$D270)-V270)/$C270,
(IF(AND((W$4-$G270)&lt;(7+$B270),(W$4-$G270)&gt;1),V270,0))))</f>
        <v>0</v>
      </c>
      <c r="X270" s="233">
        <f>IF(X$4=$G270+$B270,SUMIFS(INDEX('ABP REC Calc'!$G$75:$AB$138,,MATCH($I270,'ABP REC Calc'!$G$74:$AB$74,0)),'ABP REC Calc'!$C$75:$C$138,'ABP REC Spend'!$E270,'ABP REC Calc'!$B$75:$B$138,'ABP REC Spend'!$F270)*$D270,
IF(AND(W270&gt;0,(X$4-$G270)=(1+$B270)),((W270/$D270)-W270)/$C270,
(IF(AND((X$4-$G270)&lt;(7+$B270),(X$4-$G270)&gt;1),W270,0))))</f>
        <v>0</v>
      </c>
      <c r="Y270" s="233">
        <f>IF(Y$4=$G270+$B270,SUMIFS(INDEX('ABP REC Calc'!$G$75:$AB$138,,MATCH($I270,'ABP REC Calc'!$G$74:$AB$74,0)),'ABP REC Calc'!$C$75:$C$138,'ABP REC Spend'!$E270,'ABP REC Calc'!$B$75:$B$138,'ABP REC Spend'!$F270)*$D270,
IF(AND(X270&gt;0,(Y$4-$G270)=(1+$B270)),((X270/$D270)-X270)/$C270,
(IF(AND((Y$4-$G270)&lt;(7+$B270),(Y$4-$G270)&gt;1),X270,0))))</f>
        <v>0</v>
      </c>
      <c r="Z270" s="233">
        <f>IF(Z$4=$G270+$B270,SUMIFS(INDEX('ABP REC Calc'!$G$75:$AB$138,,MATCH($I270,'ABP REC Calc'!$G$74:$AB$74,0)),'ABP REC Calc'!$C$75:$C$138,'ABP REC Spend'!$E270,'ABP REC Calc'!$B$75:$B$138,'ABP REC Spend'!$F270)*$D270,
IF(AND(Y270&gt;0,(Z$4-$G270)=(1+$B270)),((Y270/$D270)-Y270)/$C270,
(IF(AND((Z$4-$G270)&lt;(7+$B270),(Z$4-$G270)&gt;1),Y270,0))))</f>
        <v>0</v>
      </c>
      <c r="AA270" s="233">
        <f>IF(AA$4=$G270+$B270,SUMIFS(INDEX('ABP REC Calc'!$G$75:$AB$138,,MATCH($I270,'ABP REC Calc'!$G$74:$AB$74,0)),'ABP REC Calc'!$C$75:$C$138,'ABP REC Spend'!$E270,'ABP REC Calc'!$B$75:$B$138,'ABP REC Spend'!$F270)*$D270,
IF(AND(Z270&gt;0,(AA$4-$G270)=(1+$B270)),((Z270/$D270)-Z270)/$C270,
(IF(AND((AA$4-$G270)&lt;(7+$B270),(AA$4-$G270)&gt;1),Z270,0))))</f>
        <v>0</v>
      </c>
      <c r="AB270" s="233">
        <f>IF(AB$4=$G270+$B270,SUMIFS(INDEX('ABP REC Calc'!$G$75:$AB$138,,MATCH($I270,'ABP REC Calc'!$G$74:$AB$74,0)),'ABP REC Calc'!$C$75:$C$138,'ABP REC Spend'!$E270,'ABP REC Calc'!$B$75:$B$138,'ABP REC Spend'!$F270)*$D270,
IF(AND(AA270&gt;0,(AB$4-$G270)=(1+$B270)),((AA270/$D270)-AA270)/$C270,
(IF(AND((AB$4-$G270)&lt;(7+$B270),(AB$4-$G270)&gt;1),AA270,0))))</f>
        <v>30597442.878450643</v>
      </c>
      <c r="AC270" s="233">
        <f>IF(AC$4=$G270+$B270,SUMIFS(INDEX('ABP REC Calc'!$G$75:$AB$138,,MATCH($I270,'ABP REC Calc'!$G$74:$AB$74,0)),'ABP REC Calc'!$C$75:$C$138,'ABP REC Spend'!$E270,'ABP REC Calc'!$B$75:$B$138,'ABP REC Spend'!$F270)*$D270,
IF(AND(AB270&gt;0,(AC$4-$G270)=(1+$B270)),((AB270/$D270)-AB270)/$C270,
(IF(AND((AC$4-$G270)&lt;(7+$B270),(AC$4-$G270)&gt;1),AB270,0))))</f>
        <v>28897584.940758944</v>
      </c>
      <c r="AD270" s="233">
        <f>IF(AD$4=$G270+$B270,SUMIFS(INDEX('ABP REC Calc'!$G$75:$AB$138,,MATCH($I270,'ABP REC Calc'!$G$74:$AB$74,0)),'ABP REC Calc'!$C$75:$C$138,'ABP REC Spend'!$E270,'ABP REC Calc'!$B$75:$B$138,'ABP REC Spend'!$F270)*$D270,
IF(AND(AC270&gt;0,(AD$4-$G270)=(1+$B270)),((AC270/$D270)-AC270)/$C270,
(IF(AND((AD$4-$G270)&lt;(7+$B270),(AD$4-$G270)&gt;1),AC270,0))))</f>
        <v>28897584.940758944</v>
      </c>
      <c r="AE270" s="233">
        <f>IF(AE$4=$G270+$B270,SUMIFS(INDEX('ABP REC Calc'!$G$75:$AB$138,,MATCH($I270,'ABP REC Calc'!$G$74:$AB$74,0)),'ABP REC Calc'!$C$75:$C$138,'ABP REC Spend'!$E270,'ABP REC Calc'!$B$75:$B$138,'ABP REC Spend'!$F270)*$D270,
IF(AND(AD270&gt;0,(AE$4-$G270)=(1+$B270)),((AD270/$D270)-AD270)/$C270,
(IF(AND((AE$4-$G270)&lt;(7+$B270),(AE$4-$G270)&gt;1),AD270,0))))</f>
        <v>28897584.940758944</v>
      </c>
      <c r="AF270" s="233">
        <f>IF(AF$4=$G270+$B270,SUMIFS(INDEX('ABP REC Calc'!$G$75:$AB$138,,MATCH($I270,'ABP REC Calc'!$G$74:$AB$74,0)),'ABP REC Calc'!$C$75:$C$138,'ABP REC Spend'!$E270,'ABP REC Calc'!$B$75:$B$138,'ABP REC Spend'!$F270)*$D270,
IF(AND(AE270&gt;0,(AF$4-$G270)=(1+$B270)),((AE270/$D270)-AE270)/$C270,
(IF(AND((AF$4-$G270)&lt;(7+$B270),(AF$4-$G270)&gt;1),AE270,0))))</f>
        <v>28897584.940758944</v>
      </c>
      <c r="AG270" s="233">
        <f>IF(AG$4=$G270+$B270,SUMIFS(INDEX('ABP REC Calc'!$G$75:$AB$138,,MATCH($I270,'ABP REC Calc'!$G$74:$AB$74,0)),'ABP REC Calc'!$C$75:$C$138,'ABP REC Spend'!$E270,'ABP REC Calc'!$B$75:$B$138,'ABP REC Spend'!$F270)*$D270,
IF(AND(AF270&gt;0,(AG$4-$G270)=(1+$B270)),((AF270/$D270)-AF270)/$C270,
(IF(AND((AG$4-$G270)&lt;(7+$B270),(AG$4-$G270)&gt;1),AF270,0))))</f>
        <v>28897584.940758944</v>
      </c>
      <c r="AH270" s="233">
        <f>IF(AH$4=$G270+$B270,SUMIFS(INDEX('ABP REC Calc'!$G$75:$AB$138,,MATCH($I270,'ABP REC Calc'!$G$74:$AB$74,0)),'ABP REC Calc'!$C$75:$C$138,'ABP REC Spend'!$E270,'ABP REC Calc'!$B$75:$B$138,'ABP REC Spend'!$F270)*$D270,
IF(AND(AG270&gt;0,(AH$4-$G270)=(1+$B270)),((AG270/$D270)-AG270)/$C270,
(IF(AND((AH$4-$G270)&lt;(7+$B270),(AH$4-$G270)&gt;1),AG270,0))))</f>
        <v>28897584.940758944</v>
      </c>
    </row>
    <row r="271" spans="2:34" ht="14.75" customHeight="1" x14ac:dyDescent="0.25">
      <c r="B271" s="332" cm="1">
        <f t="array" ref="B271">INDEX(Inputs_ByYear!$D$78:$D$83, MATCH('ABP REC Spend'!$E271, Inputs_ByYear!$B$78:$B$83,0),)</f>
        <v>1</v>
      </c>
      <c r="C271" s="332" cm="1">
        <f t="array" ref="C271">INDEX(Inputs_ByYear!$D$60:$D$65, MATCH('ABP REC Spend'!$E271,Inputs_ByYear!$B$60:$B$65,0),)</f>
        <v>6</v>
      </c>
      <c r="D271" s="332" cm="1">
        <f t="array" ref="D271">INDEX(Inputs_ByYear!$D$69:$D$74, MATCH('ABP REC Spend'!$E271, Inputs_ByYear!$B$69:$B$74,0),)</f>
        <v>0.15</v>
      </c>
      <c r="E271" s="222" t="s">
        <v>238</v>
      </c>
      <c r="F271" s="219" t="s">
        <v>259</v>
      </c>
      <c r="G271" s="219">
        <f t="shared" si="12"/>
        <v>2042</v>
      </c>
      <c r="H271" s="219"/>
      <c r="I271" s="227" t="s">
        <v>40</v>
      </c>
      <c r="J271" s="234">
        <v>0</v>
      </c>
      <c r="K271" s="233">
        <f>IF(K$4=$G271+$B271,SUMIFS(INDEX('ABP REC Calc'!$G$75:$AB$138,,MATCH($I271,'ABP REC Calc'!$G$74:$AB$74,0)),'ABP REC Calc'!$C$75:$C$138,'ABP REC Spend'!$E271,'ABP REC Calc'!$B$75:$B$138,'ABP REC Spend'!$F271)*$D271,
IF(AND(J271&gt;0,(K$4-$G271)=(1+$B271)),((J271/$D271)-J271)/$C271,
(IF(AND((K$4-$G271)&lt;(7+$B271),(K$4-$G271)&gt;1),J271,0))))</f>
        <v>0</v>
      </c>
      <c r="L271" s="233">
        <f>IF(L$4=$G271+$B271,SUMIFS(INDEX('ABP REC Calc'!$G$75:$AB$138,,MATCH($I271,'ABP REC Calc'!$G$74:$AB$74,0)),'ABP REC Calc'!$C$75:$C$138,'ABP REC Spend'!$E271,'ABP REC Calc'!$B$75:$B$138,'ABP REC Spend'!$F271)*$D271,
IF(AND(K271&gt;0,(L$4-$G271)=(1+$B271)),((K271/$D271)-K271)/$C271,
(IF(AND((L$4-$G271)&lt;(7+$B271),(L$4-$G271)&gt;1),K271,0))))</f>
        <v>0</v>
      </c>
      <c r="M271" s="233">
        <f>IF(M$4=$G271+$B271,SUMIFS(INDEX('ABP REC Calc'!$G$75:$AB$138,,MATCH($I271,'ABP REC Calc'!$G$74:$AB$74,0)),'ABP REC Calc'!$C$75:$C$138,'ABP REC Spend'!$E271,'ABP REC Calc'!$B$75:$B$138,'ABP REC Spend'!$F271)*$D271,
IF(AND(L271&gt;0,(M$4-$G271)=(1+$B271)),((L271/$D271)-L271)/$C271,
(IF(AND((M$4-$G271)&lt;(7+$B271),(M$4-$G271)&gt;1),L271,0))))</f>
        <v>0</v>
      </c>
      <c r="N271" s="233">
        <f>IF(N$4=$G271+$B271,SUMIFS(INDEX('ABP REC Calc'!$G$75:$AB$138,,MATCH($I271,'ABP REC Calc'!$G$74:$AB$74,0)),'ABP REC Calc'!$C$75:$C$138,'ABP REC Spend'!$E271,'ABP REC Calc'!$B$75:$B$138,'ABP REC Spend'!$F271)*$D271,
IF(AND(M271&gt;0,(N$4-$G271)=(1+$B271)),((M271/$D271)-M271)/$C271,
(IF(AND((N$4-$G271)&lt;(7+$B271),(N$4-$G271)&gt;1),M271,0))))</f>
        <v>0</v>
      </c>
      <c r="O271" s="233">
        <f>IF(O$4=$G271+$B271,SUMIFS(INDEX('ABP REC Calc'!$G$75:$AB$138,,MATCH($I271,'ABP REC Calc'!$G$74:$AB$74,0)),'ABP REC Calc'!$C$75:$C$138,'ABP REC Spend'!$E271,'ABP REC Calc'!$B$75:$B$138,'ABP REC Spend'!$F271)*$D271,
IF(AND(N271&gt;0,(O$4-$G271)=(1+$B271)),((N271/$D271)-N271)/$C271,
(IF(AND((O$4-$G271)&lt;(7+$B271),(O$4-$G271)&gt;1),N271,0))))</f>
        <v>0</v>
      </c>
      <c r="P271" s="233">
        <f>IF(P$4=$G271+$B271,SUMIFS(INDEX('ABP REC Calc'!$G$75:$AB$138,,MATCH($I271,'ABP REC Calc'!$G$74:$AB$74,0)),'ABP REC Calc'!$C$75:$C$138,'ABP REC Spend'!$E271,'ABP REC Calc'!$B$75:$B$138,'ABP REC Spend'!$F271)*$D271,
IF(AND(O271&gt;0,(P$4-$G271)=(1+$B271)),((O271/$D271)-O271)/$C271,
(IF(AND((P$4-$G271)&lt;(7+$B271),(P$4-$G271)&gt;1),O271,0))))</f>
        <v>0</v>
      </c>
      <c r="Q271" s="233">
        <f>IF(Q$4=$G271+$B271,SUMIFS(INDEX('ABP REC Calc'!$G$75:$AB$138,,MATCH($I271,'ABP REC Calc'!$G$74:$AB$74,0)),'ABP REC Calc'!$C$75:$C$138,'ABP REC Spend'!$E271,'ABP REC Calc'!$B$75:$B$138,'ABP REC Spend'!$F271)*$D271,
IF(AND(P271&gt;0,(Q$4-$G271)=(1+$B271)),((P271/$D271)-P271)/$C271,
(IF(AND((Q$4-$G271)&lt;(7+$B271),(Q$4-$G271)&gt;1),P271,0))))</f>
        <v>0</v>
      </c>
      <c r="R271" s="233">
        <f>IF(R$4=$G271+$B271,SUMIFS(INDEX('ABP REC Calc'!$G$75:$AB$138,,MATCH($I271,'ABP REC Calc'!$G$74:$AB$74,0)),'ABP REC Calc'!$C$75:$C$138,'ABP REC Spend'!$E271,'ABP REC Calc'!$B$75:$B$138,'ABP REC Spend'!$F271)*$D271,
IF(AND(Q271&gt;0,(R$4-$G271)=(1+$B271)),((Q271/$D271)-Q271)/$C271,
(IF(AND((R$4-$G271)&lt;(7+$B271),(R$4-$G271)&gt;1),Q271,0))))</f>
        <v>0</v>
      </c>
      <c r="S271" s="233">
        <f>IF(S$4=$G271+$B271,SUMIFS(INDEX('ABP REC Calc'!$G$75:$AB$138,,MATCH($I271,'ABP REC Calc'!$G$74:$AB$74,0)),'ABP REC Calc'!$C$75:$C$138,'ABP REC Spend'!$E271,'ABP REC Calc'!$B$75:$B$138,'ABP REC Spend'!$F271)*$D271,
IF(AND(R271&gt;0,(S$4-$G271)=(1+$B271)),((R271/$D271)-R271)/$C271,
(IF(AND((S$4-$G271)&lt;(7+$B271),(S$4-$G271)&gt;1),R271,0))))</f>
        <v>0</v>
      </c>
      <c r="T271" s="233">
        <f>IF(T$4=$G271+$B271,SUMIFS(INDEX('ABP REC Calc'!$G$75:$AB$138,,MATCH($I271,'ABP REC Calc'!$G$74:$AB$74,0)),'ABP REC Calc'!$C$75:$C$138,'ABP REC Spend'!$E271,'ABP REC Calc'!$B$75:$B$138,'ABP REC Spend'!$F271)*$D271,
IF(AND(S271&gt;0,(T$4-$G271)=(1+$B271)),((S271/$D271)-S271)/$C271,
(IF(AND((T$4-$G271)&lt;(7+$B271),(T$4-$G271)&gt;1),S271,0))))</f>
        <v>0</v>
      </c>
      <c r="U271" s="233">
        <f>IF(U$4=$G271+$B271,SUMIFS(INDEX('ABP REC Calc'!$G$75:$AB$138,,MATCH($I271,'ABP REC Calc'!$G$74:$AB$74,0)),'ABP REC Calc'!$C$75:$C$138,'ABP REC Spend'!$E271,'ABP REC Calc'!$B$75:$B$138,'ABP REC Spend'!$F271)*$D271,
IF(AND(T271&gt;0,(U$4-$G271)=(1+$B271)),((T271/$D271)-T271)/$C271,
(IF(AND((U$4-$G271)&lt;(7+$B271),(U$4-$G271)&gt;1),T271,0))))</f>
        <v>0</v>
      </c>
      <c r="V271" s="233">
        <f>IF(V$4=$G271+$B271,SUMIFS(INDEX('ABP REC Calc'!$G$75:$AB$138,,MATCH($I271,'ABP REC Calc'!$G$74:$AB$74,0)),'ABP REC Calc'!$C$75:$C$138,'ABP REC Spend'!$E271,'ABP REC Calc'!$B$75:$B$138,'ABP REC Spend'!$F271)*$D271,
IF(AND(U271&gt;0,(V$4-$G271)=(1+$B271)),((U271/$D271)-U271)/$C271,
(IF(AND((V$4-$G271)&lt;(7+$B271),(V$4-$G271)&gt;1),U271,0))))</f>
        <v>0</v>
      </c>
      <c r="W271" s="233">
        <f>IF(W$4=$G271+$B271,SUMIFS(INDEX('ABP REC Calc'!$G$75:$AB$138,,MATCH($I271,'ABP REC Calc'!$G$74:$AB$74,0)),'ABP REC Calc'!$C$75:$C$138,'ABP REC Spend'!$E271,'ABP REC Calc'!$B$75:$B$138,'ABP REC Spend'!$F271)*$D271,
IF(AND(V271&gt;0,(W$4-$G271)=(1+$B271)),((V271/$D271)-V271)/$C271,
(IF(AND((W$4-$G271)&lt;(7+$B271),(W$4-$G271)&gt;1),V271,0))))</f>
        <v>0</v>
      </c>
      <c r="X271" s="233">
        <f>IF(X$4=$G271+$B271,SUMIFS(INDEX('ABP REC Calc'!$G$75:$AB$138,,MATCH($I271,'ABP REC Calc'!$G$74:$AB$74,0)),'ABP REC Calc'!$C$75:$C$138,'ABP REC Spend'!$E271,'ABP REC Calc'!$B$75:$B$138,'ABP REC Spend'!$F271)*$D271,
IF(AND(W271&gt;0,(X$4-$G271)=(1+$B271)),((W271/$D271)-W271)/$C271,
(IF(AND((X$4-$G271)&lt;(7+$B271),(X$4-$G271)&gt;1),W271,0))))</f>
        <v>0</v>
      </c>
      <c r="Y271" s="233">
        <f>IF(Y$4=$G271+$B271,SUMIFS(INDEX('ABP REC Calc'!$G$75:$AB$138,,MATCH($I271,'ABP REC Calc'!$G$74:$AB$74,0)),'ABP REC Calc'!$C$75:$C$138,'ABP REC Spend'!$E271,'ABP REC Calc'!$B$75:$B$138,'ABP REC Spend'!$F271)*$D271,
IF(AND(X271&gt;0,(Y$4-$G271)=(1+$B271)),((X271/$D271)-X271)/$C271,
(IF(AND((Y$4-$G271)&lt;(7+$B271),(Y$4-$G271)&gt;1),X271,0))))</f>
        <v>0</v>
      </c>
      <c r="Z271" s="233">
        <f>IF(Z$4=$G271+$B271,SUMIFS(INDEX('ABP REC Calc'!$G$75:$AB$138,,MATCH($I271,'ABP REC Calc'!$G$74:$AB$74,0)),'ABP REC Calc'!$C$75:$C$138,'ABP REC Spend'!$E271,'ABP REC Calc'!$B$75:$B$138,'ABP REC Spend'!$F271)*$D271,
IF(AND(Y271&gt;0,(Z$4-$G271)=(1+$B271)),((Y271/$D271)-Y271)/$C271,
(IF(AND((Z$4-$G271)&lt;(7+$B271),(Z$4-$G271)&gt;1),Y271,0))))</f>
        <v>0</v>
      </c>
      <c r="AA271" s="233">
        <f>IF(AA$4=$G271+$B271,SUMIFS(INDEX('ABP REC Calc'!$G$75:$AB$138,,MATCH($I271,'ABP REC Calc'!$G$74:$AB$74,0)),'ABP REC Calc'!$C$75:$C$138,'ABP REC Spend'!$E271,'ABP REC Calc'!$B$75:$B$138,'ABP REC Spend'!$F271)*$D271,
IF(AND(Z271&gt;0,(AA$4-$G271)=(1+$B271)),((Z271/$D271)-Z271)/$C271,
(IF(AND((AA$4-$G271)&lt;(7+$B271),(AA$4-$G271)&gt;1),Z271,0))))</f>
        <v>0</v>
      </c>
      <c r="AB271" s="233">
        <f>IF(AB$4=$G271+$B271,SUMIFS(INDEX('ABP REC Calc'!$G$75:$AB$138,,MATCH($I271,'ABP REC Calc'!$G$74:$AB$74,0)),'ABP REC Calc'!$C$75:$C$138,'ABP REC Spend'!$E271,'ABP REC Calc'!$B$75:$B$138,'ABP REC Spend'!$F271)*$D271,
IF(AND(AA271&gt;0,(AB$4-$G271)=(1+$B271)),((AA271/$D271)-AA271)/$C271,
(IF(AND((AB$4-$G271)&lt;(7+$B271),(AB$4-$G271)&gt;1),AA271,0))))</f>
        <v>0</v>
      </c>
      <c r="AC271" s="233">
        <f>IF(AC$4=$G271+$B271,SUMIFS(INDEX('ABP REC Calc'!$G$75:$AB$138,,MATCH($I271,'ABP REC Calc'!$G$74:$AB$74,0)),'ABP REC Calc'!$C$75:$C$138,'ABP REC Spend'!$E271,'ABP REC Calc'!$B$75:$B$138,'ABP REC Spend'!$F271)*$D271,
IF(AND(AB271&gt;0,(AC$4-$G271)=(1+$B271)),((AB271/$D271)-AB271)/$C271,
(IF(AND((AC$4-$G271)&lt;(7+$B271),(AC$4-$G271)&gt;1),AB271,0))))</f>
        <v>30291468.449666135</v>
      </c>
      <c r="AD271" s="233">
        <f>IF(AD$4=$G271+$B271,SUMIFS(INDEX('ABP REC Calc'!$G$75:$AB$138,,MATCH($I271,'ABP REC Calc'!$G$74:$AB$74,0)),'ABP REC Calc'!$C$75:$C$138,'ABP REC Spend'!$E271,'ABP REC Calc'!$B$75:$B$138,'ABP REC Spend'!$F271)*$D271,
IF(AND(AC271&gt;0,(AD$4-$G271)=(1+$B271)),((AC271/$D271)-AC271)/$C271,
(IF(AND((AD$4-$G271)&lt;(7+$B271),(AD$4-$G271)&gt;1),AC271,0))))</f>
        <v>28608609.091351349</v>
      </c>
      <c r="AE271" s="233">
        <f>IF(AE$4=$G271+$B271,SUMIFS(INDEX('ABP REC Calc'!$G$75:$AB$138,,MATCH($I271,'ABP REC Calc'!$G$74:$AB$74,0)),'ABP REC Calc'!$C$75:$C$138,'ABP REC Spend'!$E271,'ABP REC Calc'!$B$75:$B$138,'ABP REC Spend'!$F271)*$D271,
IF(AND(AD271&gt;0,(AE$4-$G271)=(1+$B271)),((AD271/$D271)-AD271)/$C271,
(IF(AND((AE$4-$G271)&lt;(7+$B271),(AE$4-$G271)&gt;1),AD271,0))))</f>
        <v>28608609.091351349</v>
      </c>
      <c r="AF271" s="233">
        <f>IF(AF$4=$G271+$B271,SUMIFS(INDEX('ABP REC Calc'!$G$75:$AB$138,,MATCH($I271,'ABP REC Calc'!$G$74:$AB$74,0)),'ABP REC Calc'!$C$75:$C$138,'ABP REC Spend'!$E271,'ABP REC Calc'!$B$75:$B$138,'ABP REC Spend'!$F271)*$D271,
IF(AND(AE271&gt;0,(AF$4-$G271)=(1+$B271)),((AE271/$D271)-AE271)/$C271,
(IF(AND((AF$4-$G271)&lt;(7+$B271),(AF$4-$G271)&gt;1),AE271,0))))</f>
        <v>28608609.091351349</v>
      </c>
      <c r="AG271" s="233">
        <f>IF(AG$4=$G271+$B271,SUMIFS(INDEX('ABP REC Calc'!$G$75:$AB$138,,MATCH($I271,'ABP REC Calc'!$G$74:$AB$74,0)),'ABP REC Calc'!$C$75:$C$138,'ABP REC Spend'!$E271,'ABP REC Calc'!$B$75:$B$138,'ABP REC Spend'!$F271)*$D271,
IF(AND(AF271&gt;0,(AG$4-$G271)=(1+$B271)),((AF271/$D271)-AF271)/$C271,
(IF(AND((AG$4-$G271)&lt;(7+$B271),(AG$4-$G271)&gt;1),AF271,0))))</f>
        <v>28608609.091351349</v>
      </c>
      <c r="AH271" s="233">
        <f>IF(AH$4=$G271+$B271,SUMIFS(INDEX('ABP REC Calc'!$G$75:$AB$138,,MATCH($I271,'ABP REC Calc'!$G$74:$AB$74,0)),'ABP REC Calc'!$C$75:$C$138,'ABP REC Spend'!$E271,'ABP REC Calc'!$B$75:$B$138,'ABP REC Spend'!$F271)*$D271,
IF(AND(AG271&gt;0,(AH$4-$G271)=(1+$B271)),((AG271/$D271)-AG271)/$C271,
(IF(AND((AH$4-$G271)&lt;(7+$B271),(AH$4-$G271)&gt;1),AG271,0))))</f>
        <v>28608609.091351349</v>
      </c>
    </row>
    <row r="272" spans="2:34" ht="14.75" customHeight="1" x14ac:dyDescent="0.25">
      <c r="B272" s="332" cm="1">
        <f t="array" ref="B272">INDEX(Inputs_ByYear!$D$78:$D$83, MATCH('ABP REC Spend'!$E272, Inputs_ByYear!$B$78:$B$83,0),)</f>
        <v>1</v>
      </c>
      <c r="C272" s="332" cm="1">
        <f t="array" ref="C272">INDEX(Inputs_ByYear!$D$60:$D$65, MATCH('ABP REC Spend'!$E272,Inputs_ByYear!$B$60:$B$65,0),)</f>
        <v>6</v>
      </c>
      <c r="D272" s="332" cm="1">
        <f t="array" ref="D272">INDEX(Inputs_ByYear!$D$69:$D$74, MATCH('ABP REC Spend'!$E272, Inputs_ByYear!$B$69:$B$74,0),)</f>
        <v>0.15</v>
      </c>
      <c r="E272" s="222" t="s">
        <v>238</v>
      </c>
      <c r="F272" s="219" t="s">
        <v>259</v>
      </c>
      <c r="G272" s="219">
        <f t="shared" si="12"/>
        <v>2043</v>
      </c>
      <c r="H272" s="219"/>
      <c r="I272" s="227" t="s">
        <v>41</v>
      </c>
      <c r="J272" s="234">
        <v>0</v>
      </c>
      <c r="K272" s="233">
        <f>IF(K$4=$G272+$B272,SUMIFS(INDEX('ABP REC Calc'!$G$75:$AB$138,,MATCH($I272,'ABP REC Calc'!$G$74:$AB$74,0)),'ABP REC Calc'!$C$75:$C$138,'ABP REC Spend'!$E272,'ABP REC Calc'!$B$75:$B$138,'ABP REC Spend'!$F272)*$D272,
IF(AND(J272&gt;0,(K$4-$G272)=(1+$B272)),((J272/$D272)-J272)/$C272,
(IF(AND((K$4-$G272)&lt;(7+$B272),(K$4-$G272)&gt;1),J272,0))))</f>
        <v>0</v>
      </c>
      <c r="L272" s="233">
        <f>IF(L$4=$G272+$B272,SUMIFS(INDEX('ABP REC Calc'!$G$75:$AB$138,,MATCH($I272,'ABP REC Calc'!$G$74:$AB$74,0)),'ABP REC Calc'!$C$75:$C$138,'ABP REC Spend'!$E272,'ABP REC Calc'!$B$75:$B$138,'ABP REC Spend'!$F272)*$D272,
IF(AND(K272&gt;0,(L$4-$G272)=(1+$B272)),((K272/$D272)-K272)/$C272,
(IF(AND((L$4-$G272)&lt;(7+$B272),(L$4-$G272)&gt;1),K272,0))))</f>
        <v>0</v>
      </c>
      <c r="M272" s="233">
        <f>IF(M$4=$G272+$B272,SUMIFS(INDEX('ABP REC Calc'!$G$75:$AB$138,,MATCH($I272,'ABP REC Calc'!$G$74:$AB$74,0)),'ABP REC Calc'!$C$75:$C$138,'ABP REC Spend'!$E272,'ABP REC Calc'!$B$75:$B$138,'ABP REC Spend'!$F272)*$D272,
IF(AND(L272&gt;0,(M$4-$G272)=(1+$B272)),((L272/$D272)-L272)/$C272,
(IF(AND((M$4-$G272)&lt;(7+$B272),(M$4-$G272)&gt;1),L272,0))))</f>
        <v>0</v>
      </c>
      <c r="N272" s="233">
        <f>IF(N$4=$G272+$B272,SUMIFS(INDEX('ABP REC Calc'!$G$75:$AB$138,,MATCH($I272,'ABP REC Calc'!$G$74:$AB$74,0)),'ABP REC Calc'!$C$75:$C$138,'ABP REC Spend'!$E272,'ABP REC Calc'!$B$75:$B$138,'ABP REC Spend'!$F272)*$D272,
IF(AND(M272&gt;0,(N$4-$G272)=(1+$B272)),((M272/$D272)-M272)/$C272,
(IF(AND((N$4-$G272)&lt;(7+$B272),(N$4-$G272)&gt;1),M272,0))))</f>
        <v>0</v>
      </c>
      <c r="O272" s="233">
        <f>IF(O$4=$G272+$B272,SUMIFS(INDEX('ABP REC Calc'!$G$75:$AB$138,,MATCH($I272,'ABP REC Calc'!$G$74:$AB$74,0)),'ABP REC Calc'!$C$75:$C$138,'ABP REC Spend'!$E272,'ABP REC Calc'!$B$75:$B$138,'ABP REC Spend'!$F272)*$D272,
IF(AND(N272&gt;0,(O$4-$G272)=(1+$B272)),((N272/$D272)-N272)/$C272,
(IF(AND((O$4-$G272)&lt;(7+$B272),(O$4-$G272)&gt;1),N272,0))))</f>
        <v>0</v>
      </c>
      <c r="P272" s="233">
        <f>IF(P$4=$G272+$B272,SUMIFS(INDEX('ABP REC Calc'!$G$75:$AB$138,,MATCH($I272,'ABP REC Calc'!$G$74:$AB$74,0)),'ABP REC Calc'!$C$75:$C$138,'ABP REC Spend'!$E272,'ABP REC Calc'!$B$75:$B$138,'ABP REC Spend'!$F272)*$D272,
IF(AND(O272&gt;0,(P$4-$G272)=(1+$B272)),((O272/$D272)-O272)/$C272,
(IF(AND((P$4-$G272)&lt;(7+$B272),(P$4-$G272)&gt;1),O272,0))))</f>
        <v>0</v>
      </c>
      <c r="Q272" s="233">
        <f>IF(Q$4=$G272+$B272,SUMIFS(INDEX('ABP REC Calc'!$G$75:$AB$138,,MATCH($I272,'ABP REC Calc'!$G$74:$AB$74,0)),'ABP REC Calc'!$C$75:$C$138,'ABP REC Spend'!$E272,'ABP REC Calc'!$B$75:$B$138,'ABP REC Spend'!$F272)*$D272,
IF(AND(P272&gt;0,(Q$4-$G272)=(1+$B272)),((P272/$D272)-P272)/$C272,
(IF(AND((Q$4-$G272)&lt;(7+$B272),(Q$4-$G272)&gt;1),P272,0))))</f>
        <v>0</v>
      </c>
      <c r="R272" s="233">
        <f>IF(R$4=$G272+$B272,SUMIFS(INDEX('ABP REC Calc'!$G$75:$AB$138,,MATCH($I272,'ABP REC Calc'!$G$74:$AB$74,0)),'ABP REC Calc'!$C$75:$C$138,'ABP REC Spend'!$E272,'ABP REC Calc'!$B$75:$B$138,'ABP REC Spend'!$F272)*$D272,
IF(AND(Q272&gt;0,(R$4-$G272)=(1+$B272)),((Q272/$D272)-Q272)/$C272,
(IF(AND((R$4-$G272)&lt;(7+$B272),(R$4-$G272)&gt;1),Q272,0))))</f>
        <v>0</v>
      </c>
      <c r="S272" s="233">
        <f>IF(S$4=$G272+$B272,SUMIFS(INDEX('ABP REC Calc'!$G$75:$AB$138,,MATCH($I272,'ABP REC Calc'!$G$74:$AB$74,0)),'ABP REC Calc'!$C$75:$C$138,'ABP REC Spend'!$E272,'ABP REC Calc'!$B$75:$B$138,'ABP REC Spend'!$F272)*$D272,
IF(AND(R272&gt;0,(S$4-$G272)=(1+$B272)),((R272/$D272)-R272)/$C272,
(IF(AND((S$4-$G272)&lt;(7+$B272),(S$4-$G272)&gt;1),R272,0))))</f>
        <v>0</v>
      </c>
      <c r="T272" s="233">
        <f>IF(T$4=$G272+$B272,SUMIFS(INDEX('ABP REC Calc'!$G$75:$AB$138,,MATCH($I272,'ABP REC Calc'!$G$74:$AB$74,0)),'ABP REC Calc'!$C$75:$C$138,'ABP REC Spend'!$E272,'ABP REC Calc'!$B$75:$B$138,'ABP REC Spend'!$F272)*$D272,
IF(AND(S272&gt;0,(T$4-$G272)=(1+$B272)),((S272/$D272)-S272)/$C272,
(IF(AND((T$4-$G272)&lt;(7+$B272),(T$4-$G272)&gt;1),S272,0))))</f>
        <v>0</v>
      </c>
      <c r="U272" s="233">
        <f>IF(U$4=$G272+$B272,SUMIFS(INDEX('ABP REC Calc'!$G$75:$AB$138,,MATCH($I272,'ABP REC Calc'!$G$74:$AB$74,0)),'ABP REC Calc'!$C$75:$C$138,'ABP REC Spend'!$E272,'ABP REC Calc'!$B$75:$B$138,'ABP REC Spend'!$F272)*$D272,
IF(AND(T272&gt;0,(U$4-$G272)=(1+$B272)),((T272/$D272)-T272)/$C272,
(IF(AND((U$4-$G272)&lt;(7+$B272),(U$4-$G272)&gt;1),T272,0))))</f>
        <v>0</v>
      </c>
      <c r="V272" s="233">
        <f>IF(V$4=$G272+$B272,SUMIFS(INDEX('ABP REC Calc'!$G$75:$AB$138,,MATCH($I272,'ABP REC Calc'!$G$74:$AB$74,0)),'ABP REC Calc'!$C$75:$C$138,'ABP REC Spend'!$E272,'ABP REC Calc'!$B$75:$B$138,'ABP REC Spend'!$F272)*$D272,
IF(AND(U272&gt;0,(V$4-$G272)=(1+$B272)),((U272/$D272)-U272)/$C272,
(IF(AND((V$4-$G272)&lt;(7+$B272),(V$4-$G272)&gt;1),U272,0))))</f>
        <v>0</v>
      </c>
      <c r="W272" s="233">
        <f>IF(W$4=$G272+$B272,SUMIFS(INDEX('ABP REC Calc'!$G$75:$AB$138,,MATCH($I272,'ABP REC Calc'!$G$74:$AB$74,0)),'ABP REC Calc'!$C$75:$C$138,'ABP REC Spend'!$E272,'ABP REC Calc'!$B$75:$B$138,'ABP REC Spend'!$F272)*$D272,
IF(AND(V272&gt;0,(W$4-$G272)=(1+$B272)),((V272/$D272)-V272)/$C272,
(IF(AND((W$4-$G272)&lt;(7+$B272),(W$4-$G272)&gt;1),V272,0))))</f>
        <v>0</v>
      </c>
      <c r="X272" s="233">
        <f>IF(X$4=$G272+$B272,SUMIFS(INDEX('ABP REC Calc'!$G$75:$AB$138,,MATCH($I272,'ABP REC Calc'!$G$74:$AB$74,0)),'ABP REC Calc'!$C$75:$C$138,'ABP REC Spend'!$E272,'ABP REC Calc'!$B$75:$B$138,'ABP REC Spend'!$F272)*$D272,
IF(AND(W272&gt;0,(X$4-$G272)=(1+$B272)),((W272/$D272)-W272)/$C272,
(IF(AND((X$4-$G272)&lt;(7+$B272),(X$4-$G272)&gt;1),W272,0))))</f>
        <v>0</v>
      </c>
      <c r="Y272" s="233">
        <f>IF(Y$4=$G272+$B272,SUMIFS(INDEX('ABP REC Calc'!$G$75:$AB$138,,MATCH($I272,'ABP REC Calc'!$G$74:$AB$74,0)),'ABP REC Calc'!$C$75:$C$138,'ABP REC Spend'!$E272,'ABP REC Calc'!$B$75:$B$138,'ABP REC Spend'!$F272)*$D272,
IF(AND(X272&gt;0,(Y$4-$G272)=(1+$B272)),((X272/$D272)-X272)/$C272,
(IF(AND((Y$4-$G272)&lt;(7+$B272),(Y$4-$G272)&gt;1),X272,0))))</f>
        <v>0</v>
      </c>
      <c r="Z272" s="233">
        <f>IF(Z$4=$G272+$B272,SUMIFS(INDEX('ABP REC Calc'!$G$75:$AB$138,,MATCH($I272,'ABP REC Calc'!$G$74:$AB$74,0)),'ABP REC Calc'!$C$75:$C$138,'ABP REC Spend'!$E272,'ABP REC Calc'!$B$75:$B$138,'ABP REC Spend'!$F272)*$D272,
IF(AND(Y272&gt;0,(Z$4-$G272)=(1+$B272)),((Y272/$D272)-Y272)/$C272,
(IF(AND((Z$4-$G272)&lt;(7+$B272),(Z$4-$G272)&gt;1),Y272,0))))</f>
        <v>0</v>
      </c>
      <c r="AA272" s="233">
        <f>IF(AA$4=$G272+$B272,SUMIFS(INDEX('ABP REC Calc'!$G$75:$AB$138,,MATCH($I272,'ABP REC Calc'!$G$74:$AB$74,0)),'ABP REC Calc'!$C$75:$C$138,'ABP REC Spend'!$E272,'ABP REC Calc'!$B$75:$B$138,'ABP REC Spend'!$F272)*$D272,
IF(AND(Z272&gt;0,(AA$4-$G272)=(1+$B272)),((Z272/$D272)-Z272)/$C272,
(IF(AND((AA$4-$G272)&lt;(7+$B272),(AA$4-$G272)&gt;1),Z272,0))))</f>
        <v>0</v>
      </c>
      <c r="AB272" s="233">
        <f>IF(AB$4=$G272+$B272,SUMIFS(INDEX('ABP REC Calc'!$G$75:$AB$138,,MATCH($I272,'ABP REC Calc'!$G$74:$AB$74,0)),'ABP REC Calc'!$C$75:$C$138,'ABP REC Spend'!$E272,'ABP REC Calc'!$B$75:$B$138,'ABP REC Spend'!$F272)*$D272,
IF(AND(AA272&gt;0,(AB$4-$G272)=(1+$B272)),((AA272/$D272)-AA272)/$C272,
(IF(AND((AB$4-$G272)&lt;(7+$B272),(AB$4-$G272)&gt;1),AA272,0))))</f>
        <v>0</v>
      </c>
      <c r="AC272" s="233">
        <f>IF(AC$4=$G272+$B272,SUMIFS(INDEX('ABP REC Calc'!$G$75:$AB$138,,MATCH($I272,'ABP REC Calc'!$G$74:$AB$74,0)),'ABP REC Calc'!$C$75:$C$138,'ABP REC Spend'!$E272,'ABP REC Calc'!$B$75:$B$138,'ABP REC Spend'!$F272)*$D272,
IF(AND(AB272&gt;0,(AC$4-$G272)=(1+$B272)),((AB272/$D272)-AB272)/$C272,
(IF(AND((AC$4-$G272)&lt;(7+$B272),(AC$4-$G272)&gt;1),AB272,0))))</f>
        <v>0</v>
      </c>
      <c r="AD272" s="233">
        <f>IF(AD$4=$G272+$B272,SUMIFS(INDEX('ABP REC Calc'!$G$75:$AB$138,,MATCH($I272,'ABP REC Calc'!$G$74:$AB$74,0)),'ABP REC Calc'!$C$75:$C$138,'ABP REC Spend'!$E272,'ABP REC Calc'!$B$75:$B$138,'ABP REC Spend'!$F272)*$D272,
IF(AND(AC272&gt;0,(AD$4-$G272)=(1+$B272)),((AC272/$D272)-AC272)/$C272,
(IF(AND((AD$4-$G272)&lt;(7+$B272),(AD$4-$G272)&gt;1),AC272,0))))</f>
        <v>0</v>
      </c>
      <c r="AE272" s="233">
        <f>IF(AE$4=$G272+$B272,SUMIFS(INDEX('ABP REC Calc'!$G$75:$AB$138,,MATCH($I272,'ABP REC Calc'!$G$74:$AB$74,0)),'ABP REC Calc'!$C$75:$C$138,'ABP REC Spend'!$E272,'ABP REC Calc'!$B$75:$B$138,'ABP REC Spend'!$F272)*$D272,
IF(AND(AD272&gt;0,(AE$4-$G272)=(1+$B272)),((AD272/$D272)-AD272)/$C272,
(IF(AND((AE$4-$G272)&lt;(7+$B272),(AE$4-$G272)&gt;1),AD272,0))))</f>
        <v>0</v>
      </c>
      <c r="AF272" s="233">
        <f>IF(AF$4=$G272+$B272,SUMIFS(INDEX('ABP REC Calc'!$G$75:$AB$138,,MATCH($I272,'ABP REC Calc'!$G$74:$AB$74,0)),'ABP REC Calc'!$C$75:$C$138,'ABP REC Spend'!$E272,'ABP REC Calc'!$B$75:$B$138,'ABP REC Spend'!$F272)*$D272,
IF(AND(AE272&gt;0,(AF$4-$G272)=(1+$B272)),((AE272/$D272)-AE272)/$C272,
(IF(AND((AF$4-$G272)&lt;(7+$B272),(AF$4-$G272)&gt;1),AE272,0))))</f>
        <v>0</v>
      </c>
      <c r="AG272" s="233">
        <f>IF(AG$4=$G272+$B272,SUMIFS(INDEX('ABP REC Calc'!$G$75:$AB$138,,MATCH($I272,'ABP REC Calc'!$G$74:$AB$74,0)),'ABP REC Calc'!$C$75:$C$138,'ABP REC Spend'!$E272,'ABP REC Calc'!$B$75:$B$138,'ABP REC Spend'!$F272)*$D272,
IF(AND(AF272&gt;0,(AG$4-$G272)=(1+$B272)),((AF272/$D272)-AF272)/$C272,
(IF(AND((AG$4-$G272)&lt;(7+$B272),(AG$4-$G272)&gt;1),AF272,0))))</f>
        <v>0</v>
      </c>
      <c r="AH272" s="233">
        <f>IF(AH$4=$G272+$B272,SUMIFS(INDEX('ABP REC Calc'!$G$75:$AB$138,,MATCH($I272,'ABP REC Calc'!$G$74:$AB$74,0)),'ABP REC Calc'!$C$75:$C$138,'ABP REC Spend'!$E272,'ABP REC Calc'!$B$75:$B$138,'ABP REC Spend'!$F272)*$D272,
IF(AND(AG272&gt;0,(AH$4-$G272)=(1+$B272)),((AG272/$D272)-AG272)/$C272,
(IF(AND((AH$4-$G272)&lt;(7+$B272),(AH$4-$G272)&gt;1),AG272,0))))</f>
        <v>0</v>
      </c>
    </row>
    <row r="273" spans="2:34" ht="14.75" customHeight="1" x14ac:dyDescent="0.25">
      <c r="B273" s="332" cm="1">
        <f t="array" ref="B273">INDEX(Inputs_ByYear!$D$78:$D$83, MATCH('ABP REC Spend'!$E273, Inputs_ByYear!$B$78:$B$83,0),)</f>
        <v>1</v>
      </c>
      <c r="C273" s="332" cm="1">
        <f t="array" ref="C273">INDEX(Inputs_ByYear!$D$60:$D$65, MATCH('ABP REC Spend'!$E273,Inputs_ByYear!$B$60:$B$65,0),)</f>
        <v>6</v>
      </c>
      <c r="D273" s="332" cm="1">
        <f t="array" ref="D273">INDEX(Inputs_ByYear!$D$69:$D$74, MATCH('ABP REC Spend'!$E273, Inputs_ByYear!$B$69:$B$74,0),)</f>
        <v>0.15</v>
      </c>
      <c r="E273" s="222" t="s">
        <v>238</v>
      </c>
      <c r="F273" s="219" t="s">
        <v>259</v>
      </c>
      <c r="G273" s="219">
        <f t="shared" si="12"/>
        <v>2044</v>
      </c>
      <c r="H273" s="219"/>
      <c r="I273" s="227" t="s">
        <v>42</v>
      </c>
      <c r="J273" s="234">
        <v>0</v>
      </c>
      <c r="K273" s="233">
        <f>IF(K$4=$G273+$B273,SUMIFS(INDEX('ABP REC Calc'!$G$75:$AB$138,,MATCH($I273,'ABP REC Calc'!$G$74:$AB$74,0)),'ABP REC Calc'!$C$75:$C$138,'ABP REC Spend'!$E273,'ABP REC Calc'!$B$75:$B$138,'ABP REC Spend'!$F273)*$D273,
IF(AND(J273&gt;0,(K$4-$G273)=(1+$B273)),((J273/$D273)-J273)/$C273,
(IF(AND((K$4-$G273)&lt;(7+$B273),(K$4-$G273)&gt;1),J273,0))))</f>
        <v>0</v>
      </c>
      <c r="L273" s="233">
        <f>IF(L$4=$G273+$B273,SUMIFS(INDEX('ABP REC Calc'!$G$75:$AB$138,,MATCH($I273,'ABP REC Calc'!$G$74:$AB$74,0)),'ABP REC Calc'!$C$75:$C$138,'ABP REC Spend'!$E273,'ABP REC Calc'!$B$75:$B$138,'ABP REC Spend'!$F273)*$D273,
IF(AND(K273&gt;0,(L$4-$G273)=(1+$B273)),((K273/$D273)-K273)/$C273,
(IF(AND((L$4-$G273)&lt;(7+$B273),(L$4-$G273)&gt;1),K273,0))))</f>
        <v>0</v>
      </c>
      <c r="M273" s="233">
        <f>IF(M$4=$G273+$B273,SUMIFS(INDEX('ABP REC Calc'!$G$75:$AB$138,,MATCH($I273,'ABP REC Calc'!$G$74:$AB$74,0)),'ABP REC Calc'!$C$75:$C$138,'ABP REC Spend'!$E273,'ABP REC Calc'!$B$75:$B$138,'ABP REC Spend'!$F273)*$D273,
IF(AND(L273&gt;0,(M$4-$G273)=(1+$B273)),((L273/$D273)-L273)/$C273,
(IF(AND((M$4-$G273)&lt;(7+$B273),(M$4-$G273)&gt;1),L273,0))))</f>
        <v>0</v>
      </c>
      <c r="N273" s="233">
        <f>IF(N$4=$G273+$B273,SUMIFS(INDEX('ABP REC Calc'!$G$75:$AB$138,,MATCH($I273,'ABP REC Calc'!$G$74:$AB$74,0)),'ABP REC Calc'!$C$75:$C$138,'ABP REC Spend'!$E273,'ABP REC Calc'!$B$75:$B$138,'ABP REC Spend'!$F273)*$D273,
IF(AND(M273&gt;0,(N$4-$G273)=(1+$B273)),((M273/$D273)-M273)/$C273,
(IF(AND((N$4-$G273)&lt;(7+$B273),(N$4-$G273)&gt;1),M273,0))))</f>
        <v>0</v>
      </c>
      <c r="O273" s="233">
        <f>IF(O$4=$G273+$B273,SUMIFS(INDEX('ABP REC Calc'!$G$75:$AB$138,,MATCH($I273,'ABP REC Calc'!$G$74:$AB$74,0)),'ABP REC Calc'!$C$75:$C$138,'ABP REC Spend'!$E273,'ABP REC Calc'!$B$75:$B$138,'ABP REC Spend'!$F273)*$D273,
IF(AND(N273&gt;0,(O$4-$G273)=(1+$B273)),((N273/$D273)-N273)/$C273,
(IF(AND((O$4-$G273)&lt;(7+$B273),(O$4-$G273)&gt;1),N273,0))))</f>
        <v>0</v>
      </c>
      <c r="P273" s="233">
        <f>IF(P$4=$G273+$B273,SUMIFS(INDEX('ABP REC Calc'!$G$75:$AB$138,,MATCH($I273,'ABP REC Calc'!$G$74:$AB$74,0)),'ABP REC Calc'!$C$75:$C$138,'ABP REC Spend'!$E273,'ABP REC Calc'!$B$75:$B$138,'ABP REC Spend'!$F273)*$D273,
IF(AND(O273&gt;0,(P$4-$G273)=(1+$B273)),((O273/$D273)-O273)/$C273,
(IF(AND((P$4-$G273)&lt;(7+$B273),(P$4-$G273)&gt;1),O273,0))))</f>
        <v>0</v>
      </c>
      <c r="Q273" s="233">
        <f>IF(Q$4=$G273+$B273,SUMIFS(INDEX('ABP REC Calc'!$G$75:$AB$138,,MATCH($I273,'ABP REC Calc'!$G$74:$AB$74,0)),'ABP REC Calc'!$C$75:$C$138,'ABP REC Spend'!$E273,'ABP REC Calc'!$B$75:$B$138,'ABP REC Spend'!$F273)*$D273,
IF(AND(P273&gt;0,(Q$4-$G273)=(1+$B273)),((P273/$D273)-P273)/$C273,
(IF(AND((Q$4-$G273)&lt;(7+$B273),(Q$4-$G273)&gt;1),P273,0))))</f>
        <v>0</v>
      </c>
      <c r="R273" s="233">
        <f>IF(R$4=$G273+$B273,SUMIFS(INDEX('ABP REC Calc'!$G$75:$AB$138,,MATCH($I273,'ABP REC Calc'!$G$74:$AB$74,0)),'ABP REC Calc'!$C$75:$C$138,'ABP REC Spend'!$E273,'ABP REC Calc'!$B$75:$B$138,'ABP REC Spend'!$F273)*$D273,
IF(AND(Q273&gt;0,(R$4-$G273)=(1+$B273)),((Q273/$D273)-Q273)/$C273,
(IF(AND((R$4-$G273)&lt;(7+$B273),(R$4-$G273)&gt;1),Q273,0))))</f>
        <v>0</v>
      </c>
      <c r="S273" s="233">
        <f>IF(S$4=$G273+$B273,SUMIFS(INDEX('ABP REC Calc'!$G$75:$AB$138,,MATCH($I273,'ABP REC Calc'!$G$74:$AB$74,0)),'ABP REC Calc'!$C$75:$C$138,'ABP REC Spend'!$E273,'ABP REC Calc'!$B$75:$B$138,'ABP REC Spend'!$F273)*$D273,
IF(AND(R273&gt;0,(S$4-$G273)=(1+$B273)),((R273/$D273)-R273)/$C273,
(IF(AND((S$4-$G273)&lt;(7+$B273),(S$4-$G273)&gt;1),R273,0))))</f>
        <v>0</v>
      </c>
      <c r="T273" s="233">
        <f>IF(T$4=$G273+$B273,SUMIFS(INDEX('ABP REC Calc'!$G$75:$AB$138,,MATCH($I273,'ABP REC Calc'!$G$74:$AB$74,0)),'ABP REC Calc'!$C$75:$C$138,'ABP REC Spend'!$E273,'ABP REC Calc'!$B$75:$B$138,'ABP REC Spend'!$F273)*$D273,
IF(AND(S273&gt;0,(T$4-$G273)=(1+$B273)),((S273/$D273)-S273)/$C273,
(IF(AND((T$4-$G273)&lt;(7+$B273),(T$4-$G273)&gt;1),S273,0))))</f>
        <v>0</v>
      </c>
      <c r="U273" s="233">
        <f>IF(U$4=$G273+$B273,SUMIFS(INDEX('ABP REC Calc'!$G$75:$AB$138,,MATCH($I273,'ABP REC Calc'!$G$74:$AB$74,0)),'ABP REC Calc'!$C$75:$C$138,'ABP REC Spend'!$E273,'ABP REC Calc'!$B$75:$B$138,'ABP REC Spend'!$F273)*$D273,
IF(AND(T273&gt;0,(U$4-$G273)=(1+$B273)),((T273/$D273)-T273)/$C273,
(IF(AND((U$4-$G273)&lt;(7+$B273),(U$4-$G273)&gt;1),T273,0))))</f>
        <v>0</v>
      </c>
      <c r="V273" s="233">
        <f>IF(V$4=$G273+$B273,SUMIFS(INDEX('ABP REC Calc'!$G$75:$AB$138,,MATCH($I273,'ABP REC Calc'!$G$74:$AB$74,0)),'ABP REC Calc'!$C$75:$C$138,'ABP REC Spend'!$E273,'ABP REC Calc'!$B$75:$B$138,'ABP REC Spend'!$F273)*$D273,
IF(AND(U273&gt;0,(V$4-$G273)=(1+$B273)),((U273/$D273)-U273)/$C273,
(IF(AND((V$4-$G273)&lt;(7+$B273),(V$4-$G273)&gt;1),U273,0))))</f>
        <v>0</v>
      </c>
      <c r="W273" s="233">
        <f>IF(W$4=$G273+$B273,SUMIFS(INDEX('ABP REC Calc'!$G$75:$AB$138,,MATCH($I273,'ABP REC Calc'!$G$74:$AB$74,0)),'ABP REC Calc'!$C$75:$C$138,'ABP REC Spend'!$E273,'ABP REC Calc'!$B$75:$B$138,'ABP REC Spend'!$F273)*$D273,
IF(AND(V273&gt;0,(W$4-$G273)=(1+$B273)),((V273/$D273)-V273)/$C273,
(IF(AND((W$4-$G273)&lt;(7+$B273),(W$4-$G273)&gt;1),V273,0))))</f>
        <v>0</v>
      </c>
      <c r="X273" s="233">
        <f>IF(X$4=$G273+$B273,SUMIFS(INDEX('ABP REC Calc'!$G$75:$AB$138,,MATCH($I273,'ABP REC Calc'!$G$74:$AB$74,0)),'ABP REC Calc'!$C$75:$C$138,'ABP REC Spend'!$E273,'ABP REC Calc'!$B$75:$B$138,'ABP REC Spend'!$F273)*$D273,
IF(AND(W273&gt;0,(X$4-$G273)=(1+$B273)),((W273/$D273)-W273)/$C273,
(IF(AND((X$4-$G273)&lt;(7+$B273),(X$4-$G273)&gt;1),W273,0))))</f>
        <v>0</v>
      </c>
      <c r="Y273" s="233">
        <f>IF(Y$4=$G273+$B273,SUMIFS(INDEX('ABP REC Calc'!$G$75:$AB$138,,MATCH($I273,'ABP REC Calc'!$G$74:$AB$74,0)),'ABP REC Calc'!$C$75:$C$138,'ABP REC Spend'!$E273,'ABP REC Calc'!$B$75:$B$138,'ABP REC Spend'!$F273)*$D273,
IF(AND(X273&gt;0,(Y$4-$G273)=(1+$B273)),((X273/$D273)-X273)/$C273,
(IF(AND((Y$4-$G273)&lt;(7+$B273),(Y$4-$G273)&gt;1),X273,0))))</f>
        <v>0</v>
      </c>
      <c r="Z273" s="233">
        <f>IF(Z$4=$G273+$B273,SUMIFS(INDEX('ABP REC Calc'!$G$75:$AB$138,,MATCH($I273,'ABP REC Calc'!$G$74:$AB$74,0)),'ABP REC Calc'!$C$75:$C$138,'ABP REC Spend'!$E273,'ABP REC Calc'!$B$75:$B$138,'ABP REC Spend'!$F273)*$D273,
IF(AND(Y273&gt;0,(Z$4-$G273)=(1+$B273)),((Y273/$D273)-Y273)/$C273,
(IF(AND((Z$4-$G273)&lt;(7+$B273),(Z$4-$G273)&gt;1),Y273,0))))</f>
        <v>0</v>
      </c>
      <c r="AA273" s="233">
        <f>IF(AA$4=$G273+$B273,SUMIFS(INDEX('ABP REC Calc'!$G$75:$AB$138,,MATCH($I273,'ABP REC Calc'!$G$74:$AB$74,0)),'ABP REC Calc'!$C$75:$C$138,'ABP REC Spend'!$E273,'ABP REC Calc'!$B$75:$B$138,'ABP REC Spend'!$F273)*$D273,
IF(AND(Z273&gt;0,(AA$4-$G273)=(1+$B273)),((Z273/$D273)-Z273)/$C273,
(IF(AND((AA$4-$G273)&lt;(7+$B273),(AA$4-$G273)&gt;1),Z273,0))))</f>
        <v>0</v>
      </c>
      <c r="AB273" s="233">
        <f>IF(AB$4=$G273+$B273,SUMIFS(INDEX('ABP REC Calc'!$G$75:$AB$138,,MATCH($I273,'ABP REC Calc'!$G$74:$AB$74,0)),'ABP REC Calc'!$C$75:$C$138,'ABP REC Spend'!$E273,'ABP REC Calc'!$B$75:$B$138,'ABP REC Spend'!$F273)*$D273,
IF(AND(AA273&gt;0,(AB$4-$G273)=(1+$B273)),((AA273/$D273)-AA273)/$C273,
(IF(AND((AB$4-$G273)&lt;(7+$B273),(AB$4-$G273)&gt;1),AA273,0))))</f>
        <v>0</v>
      </c>
      <c r="AC273" s="233">
        <f>IF(AC$4=$G273+$B273,SUMIFS(INDEX('ABP REC Calc'!$G$75:$AB$138,,MATCH($I273,'ABP REC Calc'!$G$74:$AB$74,0)),'ABP REC Calc'!$C$75:$C$138,'ABP REC Spend'!$E273,'ABP REC Calc'!$B$75:$B$138,'ABP REC Spend'!$F273)*$D273,
IF(AND(AB273&gt;0,(AC$4-$G273)=(1+$B273)),((AB273/$D273)-AB273)/$C273,
(IF(AND((AC$4-$G273)&lt;(7+$B273),(AC$4-$G273)&gt;1),AB273,0))))</f>
        <v>0</v>
      </c>
      <c r="AD273" s="233">
        <f>IF(AD$4=$G273+$B273,SUMIFS(INDEX('ABP REC Calc'!$G$75:$AB$138,,MATCH($I273,'ABP REC Calc'!$G$74:$AB$74,0)),'ABP REC Calc'!$C$75:$C$138,'ABP REC Spend'!$E273,'ABP REC Calc'!$B$75:$B$138,'ABP REC Spend'!$F273)*$D273,
IF(AND(AC273&gt;0,(AD$4-$G273)=(1+$B273)),((AC273/$D273)-AC273)/$C273,
(IF(AND((AD$4-$G273)&lt;(7+$B273),(AD$4-$G273)&gt;1),AC273,0))))</f>
        <v>0</v>
      </c>
      <c r="AE273" s="233">
        <f>IF(AE$4=$G273+$B273,SUMIFS(INDEX('ABP REC Calc'!$G$75:$AB$138,,MATCH($I273,'ABP REC Calc'!$G$74:$AB$74,0)),'ABP REC Calc'!$C$75:$C$138,'ABP REC Spend'!$E273,'ABP REC Calc'!$B$75:$B$138,'ABP REC Spend'!$F273)*$D273,
IF(AND(AD273&gt;0,(AE$4-$G273)=(1+$B273)),((AD273/$D273)-AD273)/$C273,
(IF(AND((AE$4-$G273)&lt;(7+$B273),(AE$4-$G273)&gt;1),AD273,0))))</f>
        <v>0</v>
      </c>
      <c r="AF273" s="233">
        <f>IF(AF$4=$G273+$B273,SUMIFS(INDEX('ABP REC Calc'!$G$75:$AB$138,,MATCH($I273,'ABP REC Calc'!$G$74:$AB$74,0)),'ABP REC Calc'!$C$75:$C$138,'ABP REC Spend'!$E273,'ABP REC Calc'!$B$75:$B$138,'ABP REC Spend'!$F273)*$D273,
IF(AND(AE273&gt;0,(AF$4-$G273)=(1+$B273)),((AE273/$D273)-AE273)/$C273,
(IF(AND((AF$4-$G273)&lt;(7+$B273),(AF$4-$G273)&gt;1),AE273,0))))</f>
        <v>0</v>
      </c>
      <c r="AG273" s="233">
        <f>IF(AG$4=$G273+$B273,SUMIFS(INDEX('ABP REC Calc'!$G$75:$AB$138,,MATCH($I273,'ABP REC Calc'!$G$74:$AB$74,0)),'ABP REC Calc'!$C$75:$C$138,'ABP REC Spend'!$E273,'ABP REC Calc'!$B$75:$B$138,'ABP REC Spend'!$F273)*$D273,
IF(AND(AF273&gt;0,(AG$4-$G273)=(1+$B273)),((AF273/$D273)-AF273)/$C273,
(IF(AND((AG$4-$G273)&lt;(7+$B273),(AG$4-$G273)&gt;1),AF273,0))))</f>
        <v>0</v>
      </c>
      <c r="AH273" s="233">
        <f>IF(AH$4=$G273+$B273,SUMIFS(INDEX('ABP REC Calc'!$G$75:$AB$138,,MATCH($I273,'ABP REC Calc'!$G$74:$AB$74,0)),'ABP REC Calc'!$C$75:$C$138,'ABP REC Spend'!$E273,'ABP REC Calc'!$B$75:$B$138,'ABP REC Spend'!$F273)*$D273,
IF(AND(AG273&gt;0,(AH$4-$G273)=(1+$B273)),((AG273/$D273)-AG273)/$C273,
(IF(AND((AH$4-$G273)&lt;(7+$B273),(AH$4-$G273)&gt;1),AG273,0))))</f>
        <v>0</v>
      </c>
    </row>
    <row r="274" spans="2:34" ht="14.75" customHeight="1" x14ac:dyDescent="0.25">
      <c r="B274" s="332" cm="1">
        <f t="array" ref="B274">INDEX(Inputs_ByYear!$D$78:$D$83, MATCH('ABP REC Spend'!$E274, Inputs_ByYear!$B$78:$B$83,0),)</f>
        <v>1</v>
      </c>
      <c r="C274" s="332" cm="1">
        <f t="array" ref="C274">INDEX(Inputs_ByYear!$D$60:$D$65, MATCH('ABP REC Spend'!$E274,Inputs_ByYear!$B$60:$B$65,0),)</f>
        <v>6</v>
      </c>
      <c r="D274" s="332" cm="1">
        <f t="array" ref="D274">INDEX(Inputs_ByYear!$D$69:$D$74, MATCH('ABP REC Spend'!$E274, Inputs_ByYear!$B$69:$B$74,0),)</f>
        <v>0.15</v>
      </c>
      <c r="E274" s="222" t="s">
        <v>238</v>
      </c>
      <c r="F274" s="219" t="s">
        <v>259</v>
      </c>
      <c r="G274" s="219">
        <f t="shared" si="12"/>
        <v>2045</v>
      </c>
      <c r="H274" s="219"/>
      <c r="I274" s="227" t="s">
        <v>43</v>
      </c>
      <c r="J274" s="234">
        <v>0</v>
      </c>
      <c r="K274" s="233">
        <f>IF(K$4=$G274+$B274,SUMIFS(INDEX('ABP REC Calc'!$G$75:$AB$138,,MATCH($I274,'ABP REC Calc'!$G$74:$AB$74,0)),'ABP REC Calc'!$C$75:$C$138,'ABP REC Spend'!$E274,'ABP REC Calc'!$B$75:$B$138,'ABP REC Spend'!$F274)*$D274,
IF(AND(J274&gt;0,(K$4-$G274)=(1+$B274)),((J274/$D274)-J274)/$C274,
(IF(AND((K$4-$G274)&lt;(7+$B274),(K$4-$G274)&gt;1),J274,0))))</f>
        <v>0</v>
      </c>
      <c r="L274" s="233">
        <f>IF(L$4=$G274+$B274,SUMIFS(INDEX('ABP REC Calc'!$G$75:$AB$138,,MATCH($I274,'ABP REC Calc'!$G$74:$AB$74,0)),'ABP REC Calc'!$C$75:$C$138,'ABP REC Spend'!$E274,'ABP REC Calc'!$B$75:$B$138,'ABP REC Spend'!$F274)*$D274,
IF(AND(K274&gt;0,(L$4-$G274)=(1+$B274)),((K274/$D274)-K274)/$C274,
(IF(AND((L$4-$G274)&lt;(7+$B274),(L$4-$G274)&gt;1),K274,0))))</f>
        <v>0</v>
      </c>
      <c r="M274" s="233">
        <f>IF(M$4=$G274+$B274,SUMIFS(INDEX('ABP REC Calc'!$G$75:$AB$138,,MATCH($I274,'ABP REC Calc'!$G$74:$AB$74,0)),'ABP REC Calc'!$C$75:$C$138,'ABP REC Spend'!$E274,'ABP REC Calc'!$B$75:$B$138,'ABP REC Spend'!$F274)*$D274,
IF(AND(L274&gt;0,(M$4-$G274)=(1+$B274)),((L274/$D274)-L274)/$C274,
(IF(AND((M$4-$G274)&lt;(7+$B274),(M$4-$G274)&gt;1),L274,0))))</f>
        <v>0</v>
      </c>
      <c r="N274" s="233">
        <f>IF(N$4=$G274+$B274,SUMIFS(INDEX('ABP REC Calc'!$G$75:$AB$138,,MATCH($I274,'ABP REC Calc'!$G$74:$AB$74,0)),'ABP REC Calc'!$C$75:$C$138,'ABP REC Spend'!$E274,'ABP REC Calc'!$B$75:$B$138,'ABP REC Spend'!$F274)*$D274,
IF(AND(M274&gt;0,(N$4-$G274)=(1+$B274)),((M274/$D274)-M274)/$C274,
(IF(AND((N$4-$G274)&lt;(7+$B274),(N$4-$G274)&gt;1),M274,0))))</f>
        <v>0</v>
      </c>
      <c r="O274" s="233">
        <f>IF(O$4=$G274+$B274,SUMIFS(INDEX('ABP REC Calc'!$G$75:$AB$138,,MATCH($I274,'ABP REC Calc'!$G$74:$AB$74,0)),'ABP REC Calc'!$C$75:$C$138,'ABP REC Spend'!$E274,'ABP REC Calc'!$B$75:$B$138,'ABP REC Spend'!$F274)*$D274,
IF(AND(N274&gt;0,(O$4-$G274)=(1+$B274)),((N274/$D274)-N274)/$C274,
(IF(AND((O$4-$G274)&lt;(7+$B274),(O$4-$G274)&gt;1),N274,0))))</f>
        <v>0</v>
      </c>
      <c r="P274" s="233">
        <f>IF(P$4=$G274+$B274,SUMIFS(INDEX('ABP REC Calc'!$G$75:$AB$138,,MATCH($I274,'ABP REC Calc'!$G$74:$AB$74,0)),'ABP REC Calc'!$C$75:$C$138,'ABP REC Spend'!$E274,'ABP REC Calc'!$B$75:$B$138,'ABP REC Spend'!$F274)*$D274,
IF(AND(O274&gt;0,(P$4-$G274)=(1+$B274)),((O274/$D274)-O274)/$C274,
(IF(AND((P$4-$G274)&lt;(7+$B274),(P$4-$G274)&gt;1),O274,0))))</f>
        <v>0</v>
      </c>
      <c r="Q274" s="233">
        <f>IF(Q$4=$G274+$B274,SUMIFS(INDEX('ABP REC Calc'!$G$75:$AB$138,,MATCH($I274,'ABP REC Calc'!$G$74:$AB$74,0)),'ABP REC Calc'!$C$75:$C$138,'ABP REC Spend'!$E274,'ABP REC Calc'!$B$75:$B$138,'ABP REC Spend'!$F274)*$D274,
IF(AND(P274&gt;0,(Q$4-$G274)=(1+$B274)),((P274/$D274)-P274)/$C274,
(IF(AND((Q$4-$G274)&lt;(7+$B274),(Q$4-$G274)&gt;1),P274,0))))</f>
        <v>0</v>
      </c>
      <c r="R274" s="233">
        <f>IF(R$4=$G274+$B274,SUMIFS(INDEX('ABP REC Calc'!$G$75:$AB$138,,MATCH($I274,'ABP REC Calc'!$G$74:$AB$74,0)),'ABP REC Calc'!$C$75:$C$138,'ABP REC Spend'!$E274,'ABP REC Calc'!$B$75:$B$138,'ABP REC Spend'!$F274)*$D274,
IF(AND(Q274&gt;0,(R$4-$G274)=(1+$B274)),((Q274/$D274)-Q274)/$C274,
(IF(AND((R$4-$G274)&lt;(7+$B274),(R$4-$G274)&gt;1),Q274,0))))</f>
        <v>0</v>
      </c>
      <c r="S274" s="233">
        <f>IF(S$4=$G274+$B274,SUMIFS(INDEX('ABP REC Calc'!$G$75:$AB$138,,MATCH($I274,'ABP REC Calc'!$G$74:$AB$74,0)),'ABP REC Calc'!$C$75:$C$138,'ABP REC Spend'!$E274,'ABP REC Calc'!$B$75:$B$138,'ABP REC Spend'!$F274)*$D274,
IF(AND(R274&gt;0,(S$4-$G274)=(1+$B274)),((R274/$D274)-R274)/$C274,
(IF(AND((S$4-$G274)&lt;(7+$B274),(S$4-$G274)&gt;1),R274,0))))</f>
        <v>0</v>
      </c>
      <c r="T274" s="233">
        <f>IF(T$4=$G274+$B274,SUMIFS(INDEX('ABP REC Calc'!$G$75:$AB$138,,MATCH($I274,'ABP REC Calc'!$G$74:$AB$74,0)),'ABP REC Calc'!$C$75:$C$138,'ABP REC Spend'!$E274,'ABP REC Calc'!$B$75:$B$138,'ABP REC Spend'!$F274)*$D274,
IF(AND(S274&gt;0,(T$4-$G274)=(1+$B274)),((S274/$D274)-S274)/$C274,
(IF(AND((T$4-$G274)&lt;(7+$B274),(T$4-$G274)&gt;1),S274,0))))</f>
        <v>0</v>
      </c>
      <c r="U274" s="233">
        <f>IF(U$4=$G274+$B274,SUMIFS(INDEX('ABP REC Calc'!$G$75:$AB$138,,MATCH($I274,'ABP REC Calc'!$G$74:$AB$74,0)),'ABP REC Calc'!$C$75:$C$138,'ABP REC Spend'!$E274,'ABP REC Calc'!$B$75:$B$138,'ABP REC Spend'!$F274)*$D274,
IF(AND(T274&gt;0,(U$4-$G274)=(1+$B274)),((T274/$D274)-T274)/$C274,
(IF(AND((U$4-$G274)&lt;(7+$B274),(U$4-$G274)&gt;1),T274,0))))</f>
        <v>0</v>
      </c>
      <c r="V274" s="233">
        <f>IF(V$4=$G274+$B274,SUMIFS(INDEX('ABP REC Calc'!$G$75:$AB$138,,MATCH($I274,'ABP REC Calc'!$G$74:$AB$74,0)),'ABP REC Calc'!$C$75:$C$138,'ABP REC Spend'!$E274,'ABP REC Calc'!$B$75:$B$138,'ABP REC Spend'!$F274)*$D274,
IF(AND(U274&gt;0,(V$4-$G274)=(1+$B274)),((U274/$D274)-U274)/$C274,
(IF(AND((V$4-$G274)&lt;(7+$B274),(V$4-$G274)&gt;1),U274,0))))</f>
        <v>0</v>
      </c>
      <c r="W274" s="233">
        <f>IF(W$4=$G274+$B274,SUMIFS(INDEX('ABP REC Calc'!$G$75:$AB$138,,MATCH($I274,'ABP REC Calc'!$G$74:$AB$74,0)),'ABP REC Calc'!$C$75:$C$138,'ABP REC Spend'!$E274,'ABP REC Calc'!$B$75:$B$138,'ABP REC Spend'!$F274)*$D274,
IF(AND(V274&gt;0,(W$4-$G274)=(1+$B274)),((V274/$D274)-V274)/$C274,
(IF(AND((W$4-$G274)&lt;(7+$B274),(W$4-$G274)&gt;1),V274,0))))</f>
        <v>0</v>
      </c>
      <c r="X274" s="233">
        <f>IF(X$4=$G274+$B274,SUMIFS(INDEX('ABP REC Calc'!$G$75:$AB$138,,MATCH($I274,'ABP REC Calc'!$G$74:$AB$74,0)),'ABP REC Calc'!$C$75:$C$138,'ABP REC Spend'!$E274,'ABP REC Calc'!$B$75:$B$138,'ABP REC Spend'!$F274)*$D274,
IF(AND(W274&gt;0,(X$4-$G274)=(1+$B274)),((W274/$D274)-W274)/$C274,
(IF(AND((X$4-$G274)&lt;(7+$B274),(X$4-$G274)&gt;1),W274,0))))</f>
        <v>0</v>
      </c>
      <c r="Y274" s="233">
        <f>IF(Y$4=$G274+$B274,SUMIFS(INDEX('ABP REC Calc'!$G$75:$AB$138,,MATCH($I274,'ABP REC Calc'!$G$74:$AB$74,0)),'ABP REC Calc'!$C$75:$C$138,'ABP REC Spend'!$E274,'ABP REC Calc'!$B$75:$B$138,'ABP REC Spend'!$F274)*$D274,
IF(AND(X274&gt;0,(Y$4-$G274)=(1+$B274)),((X274/$D274)-X274)/$C274,
(IF(AND((Y$4-$G274)&lt;(7+$B274),(Y$4-$G274)&gt;1),X274,0))))</f>
        <v>0</v>
      </c>
      <c r="Z274" s="233">
        <f>IF(Z$4=$G274+$B274,SUMIFS(INDEX('ABP REC Calc'!$G$75:$AB$138,,MATCH($I274,'ABP REC Calc'!$G$74:$AB$74,0)),'ABP REC Calc'!$C$75:$C$138,'ABP REC Spend'!$E274,'ABP REC Calc'!$B$75:$B$138,'ABP REC Spend'!$F274)*$D274,
IF(AND(Y274&gt;0,(Z$4-$G274)=(1+$B274)),((Y274/$D274)-Y274)/$C274,
(IF(AND((Z$4-$G274)&lt;(7+$B274),(Z$4-$G274)&gt;1),Y274,0))))</f>
        <v>0</v>
      </c>
      <c r="AA274" s="233">
        <f>IF(AA$4=$G274+$B274,SUMIFS(INDEX('ABP REC Calc'!$G$75:$AB$138,,MATCH($I274,'ABP REC Calc'!$G$74:$AB$74,0)),'ABP REC Calc'!$C$75:$C$138,'ABP REC Spend'!$E274,'ABP REC Calc'!$B$75:$B$138,'ABP REC Spend'!$F274)*$D274,
IF(AND(Z274&gt;0,(AA$4-$G274)=(1+$B274)),((Z274/$D274)-Z274)/$C274,
(IF(AND((AA$4-$G274)&lt;(7+$B274),(AA$4-$G274)&gt;1),Z274,0))))</f>
        <v>0</v>
      </c>
      <c r="AB274" s="233">
        <f>IF(AB$4=$G274+$B274,SUMIFS(INDEX('ABP REC Calc'!$G$75:$AB$138,,MATCH($I274,'ABP REC Calc'!$G$74:$AB$74,0)),'ABP REC Calc'!$C$75:$C$138,'ABP REC Spend'!$E274,'ABP REC Calc'!$B$75:$B$138,'ABP REC Spend'!$F274)*$D274,
IF(AND(AA274&gt;0,(AB$4-$G274)=(1+$B274)),((AA274/$D274)-AA274)/$C274,
(IF(AND((AB$4-$G274)&lt;(7+$B274),(AB$4-$G274)&gt;1),AA274,0))))</f>
        <v>0</v>
      </c>
      <c r="AC274" s="233">
        <f>IF(AC$4=$G274+$B274,SUMIFS(INDEX('ABP REC Calc'!$G$75:$AB$138,,MATCH($I274,'ABP REC Calc'!$G$74:$AB$74,0)),'ABP REC Calc'!$C$75:$C$138,'ABP REC Spend'!$E274,'ABP REC Calc'!$B$75:$B$138,'ABP REC Spend'!$F274)*$D274,
IF(AND(AB274&gt;0,(AC$4-$G274)=(1+$B274)),((AB274/$D274)-AB274)/$C274,
(IF(AND((AC$4-$G274)&lt;(7+$B274),(AC$4-$G274)&gt;1),AB274,0))))</f>
        <v>0</v>
      </c>
      <c r="AD274" s="233">
        <f>IF(AD$4=$G274+$B274,SUMIFS(INDEX('ABP REC Calc'!$G$75:$AB$138,,MATCH($I274,'ABP REC Calc'!$G$74:$AB$74,0)),'ABP REC Calc'!$C$75:$C$138,'ABP REC Spend'!$E274,'ABP REC Calc'!$B$75:$B$138,'ABP REC Spend'!$F274)*$D274,
IF(AND(AC274&gt;0,(AD$4-$G274)=(1+$B274)),((AC274/$D274)-AC274)/$C274,
(IF(AND((AD$4-$G274)&lt;(7+$B274),(AD$4-$G274)&gt;1),AC274,0))))</f>
        <v>0</v>
      </c>
      <c r="AE274" s="233">
        <f>IF(AE$4=$G274+$B274,SUMIFS(INDEX('ABP REC Calc'!$G$75:$AB$138,,MATCH($I274,'ABP REC Calc'!$G$74:$AB$74,0)),'ABP REC Calc'!$C$75:$C$138,'ABP REC Spend'!$E274,'ABP REC Calc'!$B$75:$B$138,'ABP REC Spend'!$F274)*$D274,
IF(AND(AD274&gt;0,(AE$4-$G274)=(1+$B274)),((AD274/$D274)-AD274)/$C274,
(IF(AND((AE$4-$G274)&lt;(7+$B274),(AE$4-$G274)&gt;1),AD274,0))))</f>
        <v>0</v>
      </c>
      <c r="AF274" s="233">
        <f>IF(AF$4=$G274+$B274,SUMIFS(INDEX('ABP REC Calc'!$G$75:$AB$138,,MATCH($I274,'ABP REC Calc'!$G$74:$AB$74,0)),'ABP REC Calc'!$C$75:$C$138,'ABP REC Spend'!$E274,'ABP REC Calc'!$B$75:$B$138,'ABP REC Spend'!$F274)*$D274,
IF(AND(AE274&gt;0,(AF$4-$G274)=(1+$B274)),((AE274/$D274)-AE274)/$C274,
(IF(AND((AF$4-$G274)&lt;(7+$B274),(AF$4-$G274)&gt;1),AE274,0))))</f>
        <v>0</v>
      </c>
      <c r="AG274" s="233">
        <f>IF(AG$4=$G274+$B274,SUMIFS(INDEX('ABP REC Calc'!$G$75:$AB$138,,MATCH($I274,'ABP REC Calc'!$G$74:$AB$74,0)),'ABP REC Calc'!$C$75:$C$138,'ABP REC Spend'!$E274,'ABP REC Calc'!$B$75:$B$138,'ABP REC Spend'!$F274)*$D274,
IF(AND(AF274&gt;0,(AG$4-$G274)=(1+$B274)),((AF274/$D274)-AF274)/$C274,
(IF(AND((AG$4-$G274)&lt;(7+$B274),(AG$4-$G274)&gt;1),AF274,0))))</f>
        <v>0</v>
      </c>
      <c r="AH274" s="233">
        <f>IF(AH$4=$G274+$B274,SUMIFS(INDEX('ABP REC Calc'!$G$75:$AB$138,,MATCH($I274,'ABP REC Calc'!$G$74:$AB$74,0)),'ABP REC Calc'!$C$75:$C$138,'ABP REC Spend'!$E274,'ABP REC Calc'!$B$75:$B$138,'ABP REC Spend'!$F274)*$D274,
IF(AND(AG274&gt;0,(AH$4-$G274)=(1+$B274)),((AG274/$D274)-AG274)/$C274,
(IF(AND((AH$4-$G274)&lt;(7+$B274),(AH$4-$G274)&gt;1),AG274,0))))</f>
        <v>0</v>
      </c>
    </row>
  </sheetData>
  <mergeCells count="1">
    <mergeCell ref="F4:G4"/>
  </mergeCells>
  <phoneticPr fontId="30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F8DA1-26AE-D645-857B-3035AFBDC03A}">
  <sheetPr>
    <tabColor theme="7" tint="0.79998168889431442"/>
    <pageSetUpPr autoPageBreaks="0"/>
  </sheetPr>
  <dimension ref="A1:AD274"/>
  <sheetViews>
    <sheetView workbookViewId="0">
      <selection activeCell="Q59" sqref="Q59"/>
    </sheetView>
  </sheetViews>
  <sheetFormatPr defaultColWidth="11" defaultRowHeight="11.5" x14ac:dyDescent="0.25"/>
  <cols>
    <col min="1" max="1" width="11" style="76"/>
    <col min="2" max="2" width="13.59765625" style="76" bestFit="1" customWidth="1"/>
    <col min="3" max="3" width="24" style="76" bestFit="1" customWidth="1"/>
    <col min="4" max="4" width="26.59765625" style="190" bestFit="1" customWidth="1"/>
    <col min="5" max="5" width="12" style="221" bestFit="1" customWidth="1"/>
    <col min="6" max="6" width="10.3984375" style="190" bestFit="1" customWidth="1"/>
    <col min="7" max="7" width="23.59765625" style="190" bestFit="1" customWidth="1"/>
    <col min="8" max="8" width="21.3984375" style="76" bestFit="1" customWidth="1"/>
    <col min="9" max="30" width="12.59765625" style="76" customWidth="1"/>
    <col min="31" max="16384" width="11" style="76"/>
  </cols>
  <sheetData>
    <row r="1" spans="1:30" ht="16.25" customHeight="1" x14ac:dyDescent="0.4">
      <c r="A1" s="217"/>
      <c r="B1" s="190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</row>
    <row r="2" spans="1:30" ht="16.25" customHeight="1" thickBot="1" x14ac:dyDescent="0.5">
      <c r="A2" s="217"/>
      <c r="B2" s="199" t="s">
        <v>412</v>
      </c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  <c r="Z2" s="218"/>
      <c r="AA2" s="218"/>
      <c r="AB2" s="218"/>
      <c r="AC2" s="218"/>
      <c r="AD2" s="218"/>
    </row>
    <row r="3" spans="1:30" ht="16.25" customHeight="1" x14ac:dyDescent="0.4">
      <c r="A3" s="217"/>
      <c r="B3" s="190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</row>
    <row r="4" spans="1:30" ht="14.75" customHeight="1" x14ac:dyDescent="0.25">
      <c r="B4" s="190"/>
      <c r="F4" s="466" t="s">
        <v>280</v>
      </c>
      <c r="G4" s="466"/>
      <c r="H4" s="220" t="s">
        <v>347</v>
      </c>
      <c r="I4" s="117">
        <f>VALUE(LEFT(I5, FIND("-", I5)-1))</f>
        <v>2024</v>
      </c>
      <c r="J4" s="117">
        <f t="shared" ref="J4:AD4" si="0">VALUE(LEFT(J5, FIND("-", J5)-1))</f>
        <v>2025</v>
      </c>
      <c r="K4" s="117">
        <f t="shared" si="0"/>
        <v>2026</v>
      </c>
      <c r="L4" s="117">
        <f t="shared" si="0"/>
        <v>2027</v>
      </c>
      <c r="M4" s="117">
        <f t="shared" si="0"/>
        <v>2028</v>
      </c>
      <c r="N4" s="117">
        <f t="shared" si="0"/>
        <v>2029</v>
      </c>
      <c r="O4" s="117">
        <f t="shared" si="0"/>
        <v>2030</v>
      </c>
      <c r="P4" s="117">
        <f t="shared" si="0"/>
        <v>2031</v>
      </c>
      <c r="Q4" s="117">
        <f t="shared" si="0"/>
        <v>2032</v>
      </c>
      <c r="R4" s="117">
        <f t="shared" si="0"/>
        <v>2033</v>
      </c>
      <c r="S4" s="117">
        <f t="shared" si="0"/>
        <v>2034</v>
      </c>
      <c r="T4" s="117">
        <f t="shared" si="0"/>
        <v>2035</v>
      </c>
      <c r="U4" s="117">
        <f t="shared" si="0"/>
        <v>2036</v>
      </c>
      <c r="V4" s="117">
        <f t="shared" si="0"/>
        <v>2037</v>
      </c>
      <c r="W4" s="117">
        <f t="shared" si="0"/>
        <v>2038</v>
      </c>
      <c r="X4" s="117">
        <f t="shared" si="0"/>
        <v>2039</v>
      </c>
      <c r="Y4" s="117">
        <f t="shared" si="0"/>
        <v>2040</v>
      </c>
      <c r="Z4" s="117">
        <f t="shared" si="0"/>
        <v>2041</v>
      </c>
      <c r="AA4" s="117">
        <f t="shared" si="0"/>
        <v>2042</v>
      </c>
      <c r="AB4" s="117">
        <f t="shared" si="0"/>
        <v>2043</v>
      </c>
      <c r="AC4" s="117">
        <f t="shared" si="0"/>
        <v>2044</v>
      </c>
      <c r="AD4" s="117">
        <f t="shared" si="0"/>
        <v>2045</v>
      </c>
    </row>
    <row r="5" spans="1:30" ht="14.75" customHeight="1" x14ac:dyDescent="0.25">
      <c r="B5" s="211" t="s">
        <v>340</v>
      </c>
      <c r="C5" s="211" t="s">
        <v>348</v>
      </c>
      <c r="D5" s="211" t="s">
        <v>349</v>
      </c>
      <c r="E5" s="220" t="s">
        <v>187</v>
      </c>
      <c r="F5" s="211" t="s">
        <v>343</v>
      </c>
      <c r="G5" s="211" t="s">
        <v>74</v>
      </c>
      <c r="H5" s="225" t="s">
        <v>350</v>
      </c>
      <c r="I5" s="230" t="s">
        <v>22</v>
      </c>
      <c r="J5" s="230" t="s">
        <v>23</v>
      </c>
      <c r="K5" s="230" t="s">
        <v>24</v>
      </c>
      <c r="L5" s="230" t="s">
        <v>25</v>
      </c>
      <c r="M5" s="230" t="s">
        <v>26</v>
      </c>
      <c r="N5" s="230" t="s">
        <v>27</v>
      </c>
      <c r="O5" s="230" t="s">
        <v>28</v>
      </c>
      <c r="P5" s="230" t="s">
        <v>29</v>
      </c>
      <c r="Q5" s="230" t="s">
        <v>30</v>
      </c>
      <c r="R5" s="230" t="s">
        <v>31</v>
      </c>
      <c r="S5" s="230" t="s">
        <v>32</v>
      </c>
      <c r="T5" s="230" t="s">
        <v>33</v>
      </c>
      <c r="U5" s="230" t="s">
        <v>34</v>
      </c>
      <c r="V5" s="230" t="s">
        <v>35</v>
      </c>
      <c r="W5" s="230" t="s">
        <v>36</v>
      </c>
      <c r="X5" s="230" t="s">
        <v>37</v>
      </c>
      <c r="Y5" s="230" t="s">
        <v>38</v>
      </c>
      <c r="Z5" s="230" t="s">
        <v>39</v>
      </c>
      <c r="AA5" s="230" t="s">
        <v>40</v>
      </c>
      <c r="AB5" s="230" t="s">
        <v>41</v>
      </c>
      <c r="AC5" s="230" t="s">
        <v>42</v>
      </c>
      <c r="AD5" s="230" t="s">
        <v>43</v>
      </c>
    </row>
    <row r="6" spans="1:30" ht="14.75" customHeight="1" x14ac:dyDescent="0.25">
      <c r="B6" s="332" cm="1">
        <f t="array" ref="B6">INDEX(Inputs_ByYear!$D$87:$D$92, MATCH('ABP RECs'!$E6, Inputs_ByYear!$B$87:$B$92, 0),)</f>
        <v>0</v>
      </c>
      <c r="C6" s="332" cm="1">
        <f t="array" ref="C6">INDEX(Inputs_ByYear!$D$51:$D$56, MATCH('ABP RECs'!$E6, Inputs_ByYear!$B$51:$B$56,0),)</f>
        <v>15</v>
      </c>
      <c r="D6" s="332" cm="1">
        <f t="array" ref="D6">INDEX(Inputs_ByYear!$D$96:$D$101, MATCH('ABP RECs'!$E6, Inputs_ByYear!$B$96:$B$101,0),)</f>
        <v>0.5</v>
      </c>
      <c r="E6" s="222" t="s">
        <v>233</v>
      </c>
      <c r="F6" s="219" t="s">
        <v>258</v>
      </c>
      <c r="G6" s="219">
        <f>VALUE(LEFT(H6, FIND("-", H6)-1))</f>
        <v>2024</v>
      </c>
      <c r="H6" s="227" t="s">
        <v>22</v>
      </c>
      <c r="I6" s="233">
        <f>IF( (I$4-$G6) &lt; ($C6+$B6),
     IF( I$4 = $G6+$B6,
         SUMIFS(
            INDEX('ABP REC Calc'!$G$6:$AB$69,,
                  MATCH('ABP RECs'!$H6,'ABP REC Calc'!$G$5:$AB$5,0)),
            'ABP REC Calc'!$C$6:$C$69,'ABP RECs'!$E6,
            'ABP REC Calc'!$B$6:$B$69,'ABP RECs'!$F6
         ) * $D6,
     IF( I$4 = $G6+$B6+1,
         SUMIFS(
            INDEX('ABP REC Calc'!$G$6:$AB$69,,
                  MATCH('ABP RECs'!$H6,'ABP REC Calc'!$G$5:$AB$5,0)),
            'ABP REC Calc'!$C$6:$C$69,'ABP RECs'!$E6,
            'ABP REC Calc'!$B$6:$B$69,'ABP RECs'!$F6         ) * (1-$D6),
     IF( I$4 &gt; $G6+$B6+1,
         SUMIFS(
            INDEX('ABP REC Calc'!$G$6:$AB$69,,
                  MATCH('ABP RECs'!$H6,'ABP REC Calc'!$G$5:$AB$5,0)),
            'ABP REC Calc'!$C$6:$C$69,'ABP RECs'!$E6,
            'ABP REC Calc'!$B$6:$B$69,'ABP RECs'!$F6
         ) * (1-Inputs_ByYear!$D$4)^(I$4-($G6+$B6+1)),
     0))),
0)</f>
        <v>0</v>
      </c>
      <c r="J6" s="233">
        <f>IF( (J$4-$G6) &lt; ($C6+$B6),
     IF( J$4 = $G6+$B6,
         SUMIFS(
            INDEX('ABP REC Calc'!$G$6:$AB$69,,
                  MATCH('ABP RECs'!$H6,'ABP REC Calc'!$G$5:$AB$5,0)),
            'ABP REC Calc'!$C$6:$C$69,'ABP RECs'!$E6,
            'ABP REC Calc'!$B$6:$B$69,'ABP RECs'!$F6
         ) * $D6,
     IF( J$4 = $G6+$B6+1,
         SUMIFS(
            INDEX('ABP REC Calc'!$G$6:$AB$69,,
                  MATCH('ABP RECs'!$H6,'ABP REC Calc'!$G$5:$AB$5,0)),
            'ABP REC Calc'!$C$6:$C$69,'ABP RECs'!$E6,
            'ABP REC Calc'!$B$6:$B$69,'ABP RECs'!$F6         ) * (1-$D6),
     IF( J$4 &gt; $G6+$B6+1,
         SUMIFS(
            INDEX('ABP REC Calc'!$G$6:$AB$69,,
                  MATCH('ABP RECs'!$H6,'ABP REC Calc'!$G$5:$AB$5,0)),
            'ABP REC Calc'!$C$6:$C$69,'ABP RECs'!$E6,
            'ABP REC Calc'!$B$6:$B$69,'ABP RECs'!$F6
         ) * (1-Inputs_ByYear!$D$4)^(J$4-($G6+$B6+1)),
     0))),
0)</f>
        <v>0</v>
      </c>
      <c r="K6" s="233">
        <f>IF( (K$4-$G6) &lt; ($C6+$B6),
     IF( K$4 = $G6+$B6,
         SUMIFS(
            INDEX('ABP REC Calc'!$G$6:$AB$69,,
                  MATCH('ABP RECs'!$H6,'ABP REC Calc'!$G$5:$AB$5,0)),
            'ABP REC Calc'!$C$6:$C$69,'ABP RECs'!$E6,
            'ABP REC Calc'!$B$6:$B$69,'ABP RECs'!$F6
         ) * $D6,
     IF( K$4 = $G6+$B6+1,
         SUMIFS(
            INDEX('ABP REC Calc'!$G$6:$AB$69,,
                  MATCH('ABP RECs'!$H6,'ABP REC Calc'!$G$5:$AB$5,0)),
            'ABP REC Calc'!$C$6:$C$69,'ABP RECs'!$E6,
            'ABP REC Calc'!$B$6:$B$69,'ABP RECs'!$F6         ) * (1-$D6),
     IF( K$4 &gt; $G6+$B6+1,
         SUMIFS(
            INDEX('ABP REC Calc'!$G$6:$AB$69,,
                  MATCH('ABP RECs'!$H6,'ABP REC Calc'!$G$5:$AB$5,0)),
            'ABP REC Calc'!$C$6:$C$69,'ABP RECs'!$E6,
            'ABP REC Calc'!$B$6:$B$69,'ABP RECs'!$F6
         ) * (1-Inputs_ByYear!$D$4)^(K$4-($G6+$B6+1)),
     0))),
0)</f>
        <v>0</v>
      </c>
      <c r="L6" s="233">
        <f>IF( (L$4-$G6) &lt; ($C6+$B6),
     IF( L$4 = $G6+$B6,
         SUMIFS(
            INDEX('ABP REC Calc'!$G$6:$AB$69,,
                  MATCH('ABP RECs'!$H6,'ABP REC Calc'!$G$5:$AB$5,0)),
            'ABP REC Calc'!$C$6:$C$69,'ABP RECs'!$E6,
            'ABP REC Calc'!$B$6:$B$69,'ABP RECs'!$F6
         ) * $D6,
     IF( L$4 = $G6+$B6+1,
         SUMIFS(
            INDEX('ABP REC Calc'!$G$6:$AB$69,,
                  MATCH('ABP RECs'!$H6,'ABP REC Calc'!$G$5:$AB$5,0)),
            'ABP REC Calc'!$C$6:$C$69,'ABP RECs'!$E6,
            'ABP REC Calc'!$B$6:$B$69,'ABP RECs'!$F6         ) * (1-$D6),
     IF( L$4 &gt; $G6+$B6+1,
         SUMIFS(
            INDEX('ABP REC Calc'!$G$6:$AB$69,,
                  MATCH('ABP RECs'!$H6,'ABP REC Calc'!$G$5:$AB$5,0)),
            'ABP REC Calc'!$C$6:$C$69,'ABP RECs'!$E6,
            'ABP REC Calc'!$B$6:$B$69,'ABP RECs'!$F6
         ) * (1-Inputs_ByYear!$D$4)^(L$4-($G6+$B6+1)),
     0))),
0)</f>
        <v>0</v>
      </c>
      <c r="M6" s="233">
        <f>IF( (M$4-$G6) &lt; ($C6+$B6),
     IF( M$4 = $G6+$B6,
         SUMIFS(
            INDEX('ABP REC Calc'!$G$6:$AB$69,,
                  MATCH('ABP RECs'!$H6,'ABP REC Calc'!$G$5:$AB$5,0)),
            'ABP REC Calc'!$C$6:$C$69,'ABP RECs'!$E6,
            'ABP REC Calc'!$B$6:$B$69,'ABP RECs'!$F6
         ) * $D6,
     IF( M$4 = $G6+$B6+1,
         SUMIFS(
            INDEX('ABP REC Calc'!$G$6:$AB$69,,
                  MATCH('ABP RECs'!$H6,'ABP REC Calc'!$G$5:$AB$5,0)),
            'ABP REC Calc'!$C$6:$C$69,'ABP RECs'!$E6,
            'ABP REC Calc'!$B$6:$B$69,'ABP RECs'!$F6         ) * (1-$D6),
     IF( M$4 &gt; $G6+$B6+1,
         SUMIFS(
            INDEX('ABP REC Calc'!$G$6:$AB$69,,
                  MATCH('ABP RECs'!$H6,'ABP REC Calc'!$G$5:$AB$5,0)),
            'ABP REC Calc'!$C$6:$C$69,'ABP RECs'!$E6,
            'ABP REC Calc'!$B$6:$B$69,'ABP RECs'!$F6
         ) * (1-Inputs_ByYear!$D$4)^(M$4-($G6+$B6+1)),
     0))),
0)</f>
        <v>0</v>
      </c>
      <c r="N6" s="233">
        <f>IF( (N$4-$G6) &lt; ($C6+$B6),
     IF( N$4 = $G6+$B6,
         SUMIFS(
            INDEX('ABP REC Calc'!$G$6:$AB$69,,
                  MATCH('ABP RECs'!$H6,'ABP REC Calc'!$G$5:$AB$5,0)),
            'ABP REC Calc'!$C$6:$C$69,'ABP RECs'!$E6,
            'ABP REC Calc'!$B$6:$B$69,'ABP RECs'!$F6
         ) * $D6,
     IF( N$4 = $G6+$B6+1,
         SUMIFS(
            INDEX('ABP REC Calc'!$G$6:$AB$69,,
                  MATCH('ABP RECs'!$H6,'ABP REC Calc'!$G$5:$AB$5,0)),
            'ABP REC Calc'!$C$6:$C$69,'ABP RECs'!$E6,
            'ABP REC Calc'!$B$6:$B$69,'ABP RECs'!$F6         ) * (1-$D6),
     IF( N$4 &gt; $G6+$B6+1,
         SUMIFS(
            INDEX('ABP REC Calc'!$G$6:$AB$69,,
                  MATCH('ABP RECs'!$H6,'ABP REC Calc'!$G$5:$AB$5,0)),
            'ABP REC Calc'!$C$6:$C$69,'ABP RECs'!$E6,
            'ABP REC Calc'!$B$6:$B$69,'ABP RECs'!$F6
         ) * (1-Inputs_ByYear!$D$4)^(N$4-($G6+$B6+1)),
     0))),
0)</f>
        <v>0</v>
      </c>
      <c r="O6" s="233">
        <f>IF( (O$4-$G6) &lt; ($C6+$B6),
     IF( O$4 = $G6+$B6,
         SUMIFS(
            INDEX('ABP REC Calc'!$G$6:$AB$69,,
                  MATCH('ABP RECs'!$H6,'ABP REC Calc'!$G$5:$AB$5,0)),
            'ABP REC Calc'!$C$6:$C$69,'ABP RECs'!$E6,
            'ABP REC Calc'!$B$6:$B$69,'ABP RECs'!$F6
         ) * $D6,
     IF( O$4 = $G6+$B6+1,
         SUMIFS(
            INDEX('ABP REC Calc'!$G$6:$AB$69,,
                  MATCH('ABP RECs'!$H6,'ABP REC Calc'!$G$5:$AB$5,0)),
            'ABP REC Calc'!$C$6:$C$69,'ABP RECs'!$E6,
            'ABP REC Calc'!$B$6:$B$69,'ABP RECs'!$F6         ) * (1-$D6),
     IF( O$4 &gt; $G6+$B6+1,
         SUMIFS(
            INDEX('ABP REC Calc'!$G$6:$AB$69,,
                  MATCH('ABP RECs'!$H6,'ABP REC Calc'!$G$5:$AB$5,0)),
            'ABP REC Calc'!$C$6:$C$69,'ABP RECs'!$E6,
            'ABP REC Calc'!$B$6:$B$69,'ABP RECs'!$F6
         ) * (1-Inputs_ByYear!$D$4)^(O$4-($G6+$B6+1)),
     0))),
0)</f>
        <v>0</v>
      </c>
      <c r="P6" s="233">
        <f>IF( (P$4-$G6) &lt; ($C6+$B6),
     IF( P$4 = $G6+$B6,
         SUMIFS(
            INDEX('ABP REC Calc'!$G$6:$AB$69,,
                  MATCH('ABP RECs'!$H6,'ABP REC Calc'!$G$5:$AB$5,0)),
            'ABP REC Calc'!$C$6:$C$69,'ABP RECs'!$E6,
            'ABP REC Calc'!$B$6:$B$69,'ABP RECs'!$F6
         ) * $D6,
     IF( P$4 = $G6+$B6+1,
         SUMIFS(
            INDEX('ABP REC Calc'!$G$6:$AB$69,,
                  MATCH('ABP RECs'!$H6,'ABP REC Calc'!$G$5:$AB$5,0)),
            'ABP REC Calc'!$C$6:$C$69,'ABP RECs'!$E6,
            'ABP REC Calc'!$B$6:$B$69,'ABP RECs'!$F6         ) * (1-$D6),
     IF( P$4 &gt; $G6+$B6+1,
         SUMIFS(
            INDEX('ABP REC Calc'!$G$6:$AB$69,,
                  MATCH('ABP RECs'!$H6,'ABP REC Calc'!$G$5:$AB$5,0)),
            'ABP REC Calc'!$C$6:$C$69,'ABP RECs'!$E6,
            'ABP REC Calc'!$B$6:$B$69,'ABP RECs'!$F6
         ) * (1-Inputs_ByYear!$D$4)^(P$4-($G6+$B6+1)),
     0))),
0)</f>
        <v>0</v>
      </c>
      <c r="Q6" s="233">
        <f>IF( (Q$4-$G6) &lt; ($C6+$B6),
     IF( Q$4 = $G6+$B6,
         SUMIFS(
            INDEX('ABP REC Calc'!$G$6:$AB$69,,
                  MATCH('ABP RECs'!$H6,'ABP REC Calc'!$G$5:$AB$5,0)),
            'ABP REC Calc'!$C$6:$C$69,'ABP RECs'!$E6,
            'ABP REC Calc'!$B$6:$B$69,'ABP RECs'!$F6
         ) * $D6,
     IF( Q$4 = $G6+$B6+1,
         SUMIFS(
            INDEX('ABP REC Calc'!$G$6:$AB$69,,
                  MATCH('ABP RECs'!$H6,'ABP REC Calc'!$G$5:$AB$5,0)),
            'ABP REC Calc'!$C$6:$C$69,'ABP RECs'!$E6,
            'ABP REC Calc'!$B$6:$B$69,'ABP RECs'!$F6         ) * (1-$D6),
     IF( Q$4 &gt; $G6+$B6+1,
         SUMIFS(
            INDEX('ABP REC Calc'!$G$6:$AB$69,,
                  MATCH('ABP RECs'!$H6,'ABP REC Calc'!$G$5:$AB$5,0)),
            'ABP REC Calc'!$C$6:$C$69,'ABP RECs'!$E6,
            'ABP REC Calc'!$B$6:$B$69,'ABP RECs'!$F6
         ) * (1-Inputs_ByYear!$D$4)^(Q$4-($G6+$B6+1)),
     0))),
0)</f>
        <v>0</v>
      </c>
      <c r="R6" s="233">
        <f>IF( (R$4-$G6) &lt; ($C6+$B6),
     IF( R$4 = $G6+$B6,
         SUMIFS(
            INDEX('ABP REC Calc'!$G$6:$AB$69,,
                  MATCH('ABP RECs'!$H6,'ABP REC Calc'!$G$5:$AB$5,0)),
            'ABP REC Calc'!$C$6:$C$69,'ABP RECs'!$E6,
            'ABP REC Calc'!$B$6:$B$69,'ABP RECs'!$F6
         ) * $D6,
     IF( R$4 = $G6+$B6+1,
         SUMIFS(
            INDEX('ABP REC Calc'!$G$6:$AB$69,,
                  MATCH('ABP RECs'!$H6,'ABP REC Calc'!$G$5:$AB$5,0)),
            'ABP REC Calc'!$C$6:$C$69,'ABP RECs'!$E6,
            'ABP REC Calc'!$B$6:$B$69,'ABP RECs'!$F6         ) * (1-$D6),
     IF( R$4 &gt; $G6+$B6+1,
         SUMIFS(
            INDEX('ABP REC Calc'!$G$6:$AB$69,,
                  MATCH('ABP RECs'!$H6,'ABP REC Calc'!$G$5:$AB$5,0)),
            'ABP REC Calc'!$C$6:$C$69,'ABP RECs'!$E6,
            'ABP REC Calc'!$B$6:$B$69,'ABP RECs'!$F6
         ) * (1-Inputs_ByYear!$D$4)^(R$4-($G6+$B6+1)),
     0))),
0)</f>
        <v>0</v>
      </c>
      <c r="S6" s="233">
        <f>IF( (S$4-$G6) &lt; ($C6+$B6),
     IF( S$4 = $G6+$B6,
         SUMIFS(
            INDEX('ABP REC Calc'!$G$6:$AB$69,,
                  MATCH('ABP RECs'!$H6,'ABP REC Calc'!$G$5:$AB$5,0)),
            'ABP REC Calc'!$C$6:$C$69,'ABP RECs'!$E6,
            'ABP REC Calc'!$B$6:$B$69,'ABP RECs'!$F6
         ) * $D6,
     IF( S$4 = $G6+$B6+1,
         SUMIFS(
            INDEX('ABP REC Calc'!$G$6:$AB$69,,
                  MATCH('ABP RECs'!$H6,'ABP REC Calc'!$G$5:$AB$5,0)),
            'ABP REC Calc'!$C$6:$C$69,'ABP RECs'!$E6,
            'ABP REC Calc'!$B$6:$B$69,'ABP RECs'!$F6         ) * (1-$D6),
     IF( S$4 &gt; $G6+$B6+1,
         SUMIFS(
            INDEX('ABP REC Calc'!$G$6:$AB$69,,
                  MATCH('ABP RECs'!$H6,'ABP REC Calc'!$G$5:$AB$5,0)),
            'ABP REC Calc'!$C$6:$C$69,'ABP RECs'!$E6,
            'ABP REC Calc'!$B$6:$B$69,'ABP RECs'!$F6
         ) * (1-Inputs_ByYear!$D$4)^(S$4-($G6+$B6+1)),
     0))),
0)</f>
        <v>0</v>
      </c>
      <c r="T6" s="233">
        <f>IF( (T$4-$G6) &lt; ($C6+$B6),
     IF( T$4 = $G6+$B6,
         SUMIFS(
            INDEX('ABP REC Calc'!$G$6:$AB$69,,
                  MATCH('ABP RECs'!$H6,'ABP REC Calc'!$G$5:$AB$5,0)),
            'ABP REC Calc'!$C$6:$C$69,'ABP RECs'!$E6,
            'ABP REC Calc'!$B$6:$B$69,'ABP RECs'!$F6
         ) * $D6,
     IF( T$4 = $G6+$B6+1,
         SUMIFS(
            INDEX('ABP REC Calc'!$G$6:$AB$69,,
                  MATCH('ABP RECs'!$H6,'ABP REC Calc'!$G$5:$AB$5,0)),
            'ABP REC Calc'!$C$6:$C$69,'ABP RECs'!$E6,
            'ABP REC Calc'!$B$6:$B$69,'ABP RECs'!$F6         ) * (1-$D6),
     IF( T$4 &gt; $G6+$B6+1,
         SUMIFS(
            INDEX('ABP REC Calc'!$G$6:$AB$69,,
                  MATCH('ABP RECs'!$H6,'ABP REC Calc'!$G$5:$AB$5,0)),
            'ABP REC Calc'!$C$6:$C$69,'ABP RECs'!$E6,
            'ABP REC Calc'!$B$6:$B$69,'ABP RECs'!$F6
         ) * (1-Inputs_ByYear!$D$4)^(T$4-($G6+$B6+1)),
     0))),
0)</f>
        <v>0</v>
      </c>
      <c r="U6" s="233">
        <f>IF( (U$4-$G6) &lt; ($C6+$B6),
     IF( U$4 = $G6+$B6,
         SUMIFS(
            INDEX('ABP REC Calc'!$G$6:$AB$69,,
                  MATCH('ABP RECs'!$H6,'ABP REC Calc'!$G$5:$AB$5,0)),
            'ABP REC Calc'!$C$6:$C$69,'ABP RECs'!$E6,
            'ABP REC Calc'!$B$6:$B$69,'ABP RECs'!$F6
         ) * $D6,
     IF( U$4 = $G6+$B6+1,
         SUMIFS(
            INDEX('ABP REC Calc'!$G$6:$AB$69,,
                  MATCH('ABP RECs'!$H6,'ABP REC Calc'!$G$5:$AB$5,0)),
            'ABP REC Calc'!$C$6:$C$69,'ABP RECs'!$E6,
            'ABP REC Calc'!$B$6:$B$69,'ABP RECs'!$F6         ) * (1-$D6),
     IF( U$4 &gt; $G6+$B6+1,
         SUMIFS(
            INDEX('ABP REC Calc'!$G$6:$AB$69,,
                  MATCH('ABP RECs'!$H6,'ABP REC Calc'!$G$5:$AB$5,0)),
            'ABP REC Calc'!$C$6:$C$69,'ABP RECs'!$E6,
            'ABP REC Calc'!$B$6:$B$69,'ABP RECs'!$F6
         ) * (1-Inputs_ByYear!$D$4)^(U$4-($G6+$B6+1)),
     0))),
0)</f>
        <v>0</v>
      </c>
      <c r="V6" s="233">
        <f>IF( (V$4-$G6) &lt; ($C6+$B6),
     IF( V$4 = $G6+$B6,
         SUMIFS(
            INDEX('ABP REC Calc'!$G$6:$AB$69,,
                  MATCH('ABP RECs'!$H6,'ABP REC Calc'!$G$5:$AB$5,0)),
            'ABP REC Calc'!$C$6:$C$69,'ABP RECs'!$E6,
            'ABP REC Calc'!$B$6:$B$69,'ABP RECs'!$F6
         ) * $D6,
     IF( V$4 = $G6+$B6+1,
         SUMIFS(
            INDEX('ABP REC Calc'!$G$6:$AB$69,,
                  MATCH('ABP RECs'!$H6,'ABP REC Calc'!$G$5:$AB$5,0)),
            'ABP REC Calc'!$C$6:$C$69,'ABP RECs'!$E6,
            'ABP REC Calc'!$B$6:$B$69,'ABP RECs'!$F6         ) * (1-$D6),
     IF( V$4 &gt; $G6+$B6+1,
         SUMIFS(
            INDEX('ABP REC Calc'!$G$6:$AB$69,,
                  MATCH('ABP RECs'!$H6,'ABP REC Calc'!$G$5:$AB$5,0)),
            'ABP REC Calc'!$C$6:$C$69,'ABP RECs'!$E6,
            'ABP REC Calc'!$B$6:$B$69,'ABP RECs'!$F6
         ) * (1-Inputs_ByYear!$D$4)^(V$4-($G6+$B6+1)),
     0))),
0)</f>
        <v>0</v>
      </c>
      <c r="W6" s="233">
        <f>IF( (W$4-$G6) &lt; ($C6+$B6),
     IF( W$4 = $G6+$B6,
         SUMIFS(
            INDEX('ABP REC Calc'!$G$6:$AB$69,,
                  MATCH('ABP RECs'!$H6,'ABP REC Calc'!$G$5:$AB$5,0)),
            'ABP REC Calc'!$C$6:$C$69,'ABP RECs'!$E6,
            'ABP REC Calc'!$B$6:$B$69,'ABP RECs'!$F6
         ) * $D6,
     IF( W$4 = $G6+$B6+1,
         SUMIFS(
            INDEX('ABP REC Calc'!$G$6:$AB$69,,
                  MATCH('ABP RECs'!$H6,'ABP REC Calc'!$G$5:$AB$5,0)),
            'ABP REC Calc'!$C$6:$C$69,'ABP RECs'!$E6,
            'ABP REC Calc'!$B$6:$B$69,'ABP RECs'!$F6         ) * (1-$D6),
     IF( W$4 &gt; $G6+$B6+1,
         SUMIFS(
            INDEX('ABP REC Calc'!$G$6:$AB$69,,
                  MATCH('ABP RECs'!$H6,'ABP REC Calc'!$G$5:$AB$5,0)),
            'ABP REC Calc'!$C$6:$C$69,'ABP RECs'!$E6,
            'ABP REC Calc'!$B$6:$B$69,'ABP RECs'!$F6
         ) * (1-Inputs_ByYear!$D$4)^(W$4-($G6+$B6+1)),
     0))),
0)</f>
        <v>0</v>
      </c>
      <c r="X6" s="233">
        <f>IF( (X$4-$G6) &lt; ($C6+$B6),
     IF( X$4 = $G6+$B6,
         SUMIFS(
            INDEX('ABP REC Calc'!$G$6:$AB$69,,
                  MATCH('ABP RECs'!$H6,'ABP REC Calc'!$G$5:$AB$5,0)),
            'ABP REC Calc'!$C$6:$C$69,'ABP RECs'!$E6,
            'ABP REC Calc'!$B$6:$B$69,'ABP RECs'!$F6
         ) * $D6,
     IF( X$4 = $G6+$B6+1,
         SUMIFS(
            INDEX('ABP REC Calc'!$G$6:$AB$69,,
                  MATCH('ABP RECs'!$H6,'ABP REC Calc'!$G$5:$AB$5,0)),
            'ABP REC Calc'!$C$6:$C$69,'ABP RECs'!$E6,
            'ABP REC Calc'!$B$6:$B$69,'ABP RECs'!$F6         ) * (1-$D6),
     IF( X$4 &gt; $G6+$B6+1,
         SUMIFS(
            INDEX('ABP REC Calc'!$G$6:$AB$69,,
                  MATCH('ABP RECs'!$H6,'ABP REC Calc'!$G$5:$AB$5,0)),
            'ABP REC Calc'!$C$6:$C$69,'ABP RECs'!$E6,
            'ABP REC Calc'!$B$6:$B$69,'ABP RECs'!$F6
         ) * (1-Inputs_ByYear!$D$4)^(X$4-($G6+$B6+1)),
     0))),
0)</f>
        <v>0</v>
      </c>
      <c r="Y6" s="233">
        <f>IF( (Y$4-$G6) &lt; ($C6+$B6),
     IF( Y$4 = $G6+$B6,
         SUMIFS(
            INDEX('ABP REC Calc'!$G$6:$AB$69,,
                  MATCH('ABP RECs'!$H6,'ABP REC Calc'!$G$5:$AB$5,0)),
            'ABP REC Calc'!$C$6:$C$69,'ABP RECs'!$E6,
            'ABP REC Calc'!$B$6:$B$69,'ABP RECs'!$F6
         ) * $D6,
     IF( Y$4 = $G6+$B6+1,
         SUMIFS(
            INDEX('ABP REC Calc'!$G$6:$AB$69,,
                  MATCH('ABP RECs'!$H6,'ABP REC Calc'!$G$5:$AB$5,0)),
            'ABP REC Calc'!$C$6:$C$69,'ABP RECs'!$E6,
            'ABP REC Calc'!$B$6:$B$69,'ABP RECs'!$F6         ) * (1-$D6),
     IF( Y$4 &gt; $G6+$B6+1,
         SUMIFS(
            INDEX('ABP REC Calc'!$G$6:$AB$69,,
                  MATCH('ABP RECs'!$H6,'ABP REC Calc'!$G$5:$AB$5,0)),
            'ABP REC Calc'!$C$6:$C$69,'ABP RECs'!$E6,
            'ABP REC Calc'!$B$6:$B$69,'ABP RECs'!$F6
         ) * (1-Inputs_ByYear!$D$4)^(Y$4-($G6+$B6+1)),
     0))),
0)</f>
        <v>0</v>
      </c>
      <c r="Z6" s="233">
        <f>IF( (Z$4-$G6) &lt; ($C6+$B6),
     IF( Z$4 = $G6+$B6,
         SUMIFS(
            INDEX('ABP REC Calc'!$G$6:$AB$69,,
                  MATCH('ABP RECs'!$H6,'ABP REC Calc'!$G$5:$AB$5,0)),
            'ABP REC Calc'!$C$6:$C$69,'ABP RECs'!$E6,
            'ABP REC Calc'!$B$6:$B$69,'ABP RECs'!$F6
         ) * $D6,
     IF( Z$4 = $G6+$B6+1,
         SUMIFS(
            INDEX('ABP REC Calc'!$G$6:$AB$69,,
                  MATCH('ABP RECs'!$H6,'ABP REC Calc'!$G$5:$AB$5,0)),
            'ABP REC Calc'!$C$6:$C$69,'ABP RECs'!$E6,
            'ABP REC Calc'!$B$6:$B$69,'ABP RECs'!$F6         ) * (1-$D6),
     IF( Z$4 &gt; $G6+$B6+1,
         SUMIFS(
            INDEX('ABP REC Calc'!$G$6:$AB$69,,
                  MATCH('ABP RECs'!$H6,'ABP REC Calc'!$G$5:$AB$5,0)),
            'ABP REC Calc'!$C$6:$C$69,'ABP RECs'!$E6,
            'ABP REC Calc'!$B$6:$B$69,'ABP RECs'!$F6
         ) * (1-Inputs_ByYear!$D$4)^(Z$4-($G6+$B6+1)),
     0))),
0)</f>
        <v>0</v>
      </c>
      <c r="AA6" s="233">
        <f>IF( (AA$4-$G6) &lt; ($C6+$B6),
     IF( AA$4 = $G6+$B6,
         SUMIFS(
            INDEX('ABP REC Calc'!$G$6:$AB$69,,
                  MATCH('ABP RECs'!$H6,'ABP REC Calc'!$G$5:$AB$5,0)),
            'ABP REC Calc'!$C$6:$C$69,'ABP RECs'!$E6,
            'ABP REC Calc'!$B$6:$B$69,'ABP RECs'!$F6
         ) * $D6,
     IF( AA$4 = $G6+$B6+1,
         SUMIFS(
            INDEX('ABP REC Calc'!$G$6:$AB$69,,
                  MATCH('ABP RECs'!$H6,'ABP REC Calc'!$G$5:$AB$5,0)),
            'ABP REC Calc'!$C$6:$C$69,'ABP RECs'!$E6,
            'ABP REC Calc'!$B$6:$B$69,'ABP RECs'!$F6         ) * (1-$D6),
     IF( AA$4 &gt; $G6+$B6+1,
         SUMIFS(
            INDEX('ABP REC Calc'!$G$6:$AB$69,,
                  MATCH('ABP RECs'!$H6,'ABP REC Calc'!$G$5:$AB$5,0)),
            'ABP REC Calc'!$C$6:$C$69,'ABP RECs'!$E6,
            'ABP REC Calc'!$B$6:$B$69,'ABP RECs'!$F6
         ) * (1-Inputs_ByYear!$D$4)^(AA$4-($G6+$B6+1)),
     0))),
0)</f>
        <v>0</v>
      </c>
      <c r="AB6" s="233">
        <f>IF( (AB$4-$G6) &lt; ($C6+$B6),
     IF( AB$4 = $G6+$B6,
         SUMIFS(
            INDEX('ABP REC Calc'!$G$6:$AB$69,,
                  MATCH('ABP RECs'!$H6,'ABP REC Calc'!$G$5:$AB$5,0)),
            'ABP REC Calc'!$C$6:$C$69,'ABP RECs'!$E6,
            'ABP REC Calc'!$B$6:$B$69,'ABP RECs'!$F6
         ) * $D6,
     IF( AB$4 = $G6+$B6+1,
         SUMIFS(
            INDEX('ABP REC Calc'!$G$6:$AB$69,,
                  MATCH('ABP RECs'!$H6,'ABP REC Calc'!$G$5:$AB$5,0)),
            'ABP REC Calc'!$C$6:$C$69,'ABP RECs'!$E6,
            'ABP REC Calc'!$B$6:$B$69,'ABP RECs'!$F6         ) * (1-$D6),
     IF( AB$4 &gt; $G6+$B6+1,
         SUMIFS(
            INDEX('ABP REC Calc'!$G$6:$AB$69,,
                  MATCH('ABP RECs'!$H6,'ABP REC Calc'!$G$5:$AB$5,0)),
            'ABP REC Calc'!$C$6:$C$69,'ABP RECs'!$E6,
            'ABP REC Calc'!$B$6:$B$69,'ABP RECs'!$F6
         ) * (1-Inputs_ByYear!$D$4)^(AB$4-($G6+$B6+1)),
     0))),
0)</f>
        <v>0</v>
      </c>
      <c r="AC6" s="233">
        <f>IF( (AC$4-$G6) &lt; ($C6+$B6),
     IF( AC$4 = $G6+$B6,
         SUMIFS(
            INDEX('ABP REC Calc'!$G$6:$AB$69,,
                  MATCH('ABP RECs'!$H6,'ABP REC Calc'!$G$5:$AB$5,0)),
            'ABP REC Calc'!$C$6:$C$69,'ABP RECs'!$E6,
            'ABP REC Calc'!$B$6:$B$69,'ABP RECs'!$F6
         ) * $D6,
     IF( AC$4 = $G6+$B6+1,
         SUMIFS(
            INDEX('ABP REC Calc'!$G$6:$AB$69,,
                  MATCH('ABP RECs'!$H6,'ABP REC Calc'!$G$5:$AB$5,0)),
            'ABP REC Calc'!$C$6:$C$69,'ABP RECs'!$E6,
            'ABP REC Calc'!$B$6:$B$69,'ABP RECs'!$F6         ) * (1-$D6),
     IF( AC$4 &gt; $G6+$B6+1,
         SUMIFS(
            INDEX('ABP REC Calc'!$G$6:$AB$69,,
                  MATCH('ABP RECs'!$H6,'ABP REC Calc'!$G$5:$AB$5,0)),
            'ABP REC Calc'!$C$6:$C$69,'ABP RECs'!$E6,
            'ABP REC Calc'!$B$6:$B$69,'ABP RECs'!$F6
         ) * (1-Inputs_ByYear!$D$4)^(AC$4-($G6+$B6+1)),
     0))),
0)</f>
        <v>0</v>
      </c>
      <c r="AD6" s="233">
        <f>IF( (AD$4-$G6) &lt; ($C6+$B6),
     IF( AD$4 = $G6+$B6,
         SUMIFS(
            INDEX('ABP REC Calc'!$G$6:$AB$69,,
                  MATCH('ABP RECs'!$H6,'ABP REC Calc'!$G$5:$AB$5,0)),
            'ABP REC Calc'!$C$6:$C$69,'ABP RECs'!$E6,
            'ABP REC Calc'!$B$6:$B$69,'ABP RECs'!$F6
         ) * $D6,
     IF( AD$4 = $G6+$B6+1,
         SUMIFS(
            INDEX('ABP REC Calc'!$G$6:$AB$69,,
                  MATCH('ABP RECs'!$H6,'ABP REC Calc'!$G$5:$AB$5,0)),
            'ABP REC Calc'!$C$6:$C$69,'ABP RECs'!$E6,
            'ABP REC Calc'!$B$6:$B$69,'ABP RECs'!$F6         ) * (1-$D6),
     IF( AD$4 &gt; $G6+$B6+1,
         SUMIFS(
            INDEX('ABP REC Calc'!$G$6:$AB$69,,
                  MATCH('ABP RECs'!$H6,'ABP REC Calc'!$G$5:$AB$5,0)),
            'ABP REC Calc'!$C$6:$C$69,'ABP RECs'!$E6,
            'ABP REC Calc'!$B$6:$B$69,'ABP RECs'!$F6
         ) * (1-Inputs_ByYear!$D$4)^(AD$4-($G6+$B6+1)),
     0))),
0)</f>
        <v>0</v>
      </c>
    </row>
    <row r="7" spans="1:30" ht="14.75" customHeight="1" x14ac:dyDescent="0.25">
      <c r="B7" s="332" cm="1">
        <f t="array" ref="B7">INDEX(Inputs_ByYear!$D$87:$D$92, MATCH('ABP RECs'!$E7, Inputs_ByYear!$B$87:$B$92, 0),)</f>
        <v>0</v>
      </c>
      <c r="C7" s="332" cm="1">
        <f t="array" ref="C7">INDEX(Inputs_ByYear!$D$51:$D$56, MATCH('ABP RECs'!$E7, Inputs_ByYear!$B$51:$B$56,0),)</f>
        <v>15</v>
      </c>
      <c r="D7" s="332" cm="1">
        <f t="array" ref="D7">INDEX(Inputs_ByYear!$D$96:$D$101, MATCH('ABP RECs'!$E7, Inputs_ByYear!$B$96:$B$101,0),)</f>
        <v>0.5</v>
      </c>
      <c r="E7" s="222" t="s">
        <v>233</v>
      </c>
      <c r="F7" s="219" t="s">
        <v>258</v>
      </c>
      <c r="G7" s="219">
        <f t="shared" ref="G7:G27" si="1">VALUE(LEFT(H7, FIND("-", H7)-1))</f>
        <v>2025</v>
      </c>
      <c r="H7" s="227" t="s">
        <v>23</v>
      </c>
      <c r="I7" s="233">
        <f>IF( (I$4-$G7) &lt; ($C7+$B7),
     IF( I$4 = $G7+$B7,
         SUMIFS(
            INDEX('ABP REC Calc'!$G$6:$AB$69,,
                  MATCH('ABP RECs'!$H7,'ABP REC Calc'!$G$5:$AB$5,0)),
            'ABP REC Calc'!$C$6:$C$69,'ABP RECs'!$E7,
            'ABP REC Calc'!$B$6:$B$69,'ABP RECs'!$F7
         ) * $D7,
     IF( I$4 = $G7+$B7+1,
         SUMIFS(
            INDEX('ABP REC Calc'!$G$6:$AB$69,,
                  MATCH('ABP RECs'!$H7,'ABP REC Calc'!$G$5:$AB$5,0)),
            'ABP REC Calc'!$C$6:$C$69,'ABP RECs'!$E7,
            'ABP REC Calc'!$B$6:$B$69,'ABP RECs'!$F7         ) * (1-$D7),
     IF( I$4 &gt; $G7+$B7+1,
         SUMIFS(
            INDEX('ABP REC Calc'!$G$6:$AB$69,,
                  MATCH('ABP RECs'!$H7,'ABP REC Calc'!$G$5:$AB$5,0)),
            'ABP REC Calc'!$C$6:$C$69,'ABP RECs'!$E7,
            'ABP REC Calc'!$B$6:$B$69,'ABP RECs'!$F7
         ) * (1-Inputs_ByYear!$D$4)^(I$4-($G7+$B7+1)),
     0))),
0)</f>
        <v>0</v>
      </c>
      <c r="J7" s="233">
        <f>IF( (J$4-$G7) &lt; ($C7+$B7),
     IF( J$4 = $G7+$B7,
         SUMIFS(
            INDEX('ABP REC Calc'!$G$6:$AB$69,,
                  MATCH('ABP RECs'!$H7,'ABP REC Calc'!$G$5:$AB$5,0)),
            'ABP REC Calc'!$C$6:$C$69,'ABP RECs'!$E7,
            'ABP REC Calc'!$B$6:$B$69,'ABP RECs'!$F7
         ) * $D7,
     IF( J$4 = $G7+$B7+1,
         SUMIFS(
            INDEX('ABP REC Calc'!$G$6:$AB$69,,
                  MATCH('ABP RECs'!$H7,'ABP REC Calc'!$G$5:$AB$5,0)),
            'ABP REC Calc'!$C$6:$C$69,'ABP RECs'!$E7,
            'ABP REC Calc'!$B$6:$B$69,'ABP RECs'!$F7         ) * (1-$D7),
     IF( J$4 &gt; $G7+$B7+1,
         SUMIFS(
            INDEX('ABP REC Calc'!$G$6:$AB$69,,
                  MATCH('ABP RECs'!$H7,'ABP REC Calc'!$G$5:$AB$5,0)),
            'ABP REC Calc'!$C$6:$C$69,'ABP RECs'!$E7,
            'ABP REC Calc'!$B$6:$B$69,'ABP RECs'!$F7
         ) * (1-Inputs_ByYear!$D$4)^(J$4-($G7+$B7+1)),
     0))),
0)</f>
        <v>38178.964888212548</v>
      </c>
      <c r="K7" s="233">
        <f>IF( (K$4-$G7) &lt; ($C7+$B7),
     IF( K$4 = $G7+$B7,
         SUMIFS(
            INDEX('ABP REC Calc'!$G$6:$AB$69,,
                  MATCH('ABP RECs'!$H7,'ABP REC Calc'!$G$5:$AB$5,0)),
            'ABP REC Calc'!$C$6:$C$69,'ABP RECs'!$E7,
            'ABP REC Calc'!$B$6:$B$69,'ABP RECs'!$F7
         ) * $D7,
     IF( K$4 = $G7+$B7+1,
         SUMIFS(
            INDEX('ABP REC Calc'!$G$6:$AB$69,,
                  MATCH('ABP RECs'!$H7,'ABP REC Calc'!$G$5:$AB$5,0)),
            'ABP REC Calc'!$C$6:$C$69,'ABP RECs'!$E7,
            'ABP REC Calc'!$B$6:$B$69,'ABP RECs'!$F7         ) * (1-$D7),
     IF( K$4 &gt; $G7+$B7+1,
         SUMIFS(
            INDEX('ABP REC Calc'!$G$6:$AB$69,,
                  MATCH('ABP RECs'!$H7,'ABP REC Calc'!$G$5:$AB$5,0)),
            'ABP REC Calc'!$C$6:$C$69,'ABP RECs'!$E7,
            'ABP REC Calc'!$B$6:$B$69,'ABP RECs'!$F7
         ) * (1-Inputs_ByYear!$D$4)^(K$4-($G7+$B7+1)),
     0))),
0)</f>
        <v>38178.964888212548</v>
      </c>
      <c r="L7" s="233">
        <f>IF( (L$4-$G7) &lt; ($C7+$B7),
     IF( L$4 = $G7+$B7,
         SUMIFS(
            INDEX('ABP REC Calc'!$G$6:$AB$69,,
                  MATCH('ABP RECs'!$H7,'ABP REC Calc'!$G$5:$AB$5,0)),
            'ABP REC Calc'!$C$6:$C$69,'ABP RECs'!$E7,
            'ABP REC Calc'!$B$6:$B$69,'ABP RECs'!$F7
         ) * $D7,
     IF( L$4 = $G7+$B7+1,
         SUMIFS(
            INDEX('ABP REC Calc'!$G$6:$AB$69,,
                  MATCH('ABP RECs'!$H7,'ABP REC Calc'!$G$5:$AB$5,0)),
            'ABP REC Calc'!$C$6:$C$69,'ABP RECs'!$E7,
            'ABP REC Calc'!$B$6:$B$69,'ABP RECs'!$F7         ) * (1-$D7),
     IF( L$4 &gt; $G7+$B7+1,
         SUMIFS(
            INDEX('ABP REC Calc'!$G$6:$AB$69,,
                  MATCH('ABP RECs'!$H7,'ABP REC Calc'!$G$5:$AB$5,0)),
            'ABP REC Calc'!$C$6:$C$69,'ABP RECs'!$E7,
            'ABP REC Calc'!$B$6:$B$69,'ABP RECs'!$F7
         ) * (1-Inputs_ByYear!$D$4)^(L$4-($G7+$B7+1)),
     0))),
0)</f>
        <v>75976.140127542967</v>
      </c>
      <c r="M7" s="233">
        <f>IF( (M$4-$G7) &lt; ($C7+$B7),
     IF( M$4 = $G7+$B7,
         SUMIFS(
            INDEX('ABP REC Calc'!$G$6:$AB$69,,
                  MATCH('ABP RECs'!$H7,'ABP REC Calc'!$G$5:$AB$5,0)),
            'ABP REC Calc'!$C$6:$C$69,'ABP RECs'!$E7,
            'ABP REC Calc'!$B$6:$B$69,'ABP RECs'!$F7
         ) * $D7,
     IF( M$4 = $G7+$B7+1,
         SUMIFS(
            INDEX('ABP REC Calc'!$G$6:$AB$69,,
                  MATCH('ABP RECs'!$H7,'ABP REC Calc'!$G$5:$AB$5,0)),
            'ABP REC Calc'!$C$6:$C$69,'ABP RECs'!$E7,
            'ABP REC Calc'!$B$6:$B$69,'ABP RECs'!$F7         ) * (1-$D7),
     IF( M$4 &gt; $G7+$B7+1,
         SUMIFS(
            INDEX('ABP REC Calc'!$G$6:$AB$69,,
                  MATCH('ABP RECs'!$H7,'ABP REC Calc'!$G$5:$AB$5,0)),
            'ABP REC Calc'!$C$6:$C$69,'ABP RECs'!$E7,
            'ABP REC Calc'!$B$6:$B$69,'ABP RECs'!$F7
         ) * (1-Inputs_ByYear!$D$4)^(M$4-($G7+$B7+1)),
     0))),
0)</f>
        <v>75596.259426905264</v>
      </c>
      <c r="N7" s="233">
        <f>IF( (N$4-$G7) &lt; ($C7+$B7),
     IF( N$4 = $G7+$B7,
         SUMIFS(
            INDEX('ABP REC Calc'!$G$6:$AB$69,,
                  MATCH('ABP RECs'!$H7,'ABP REC Calc'!$G$5:$AB$5,0)),
            'ABP REC Calc'!$C$6:$C$69,'ABP RECs'!$E7,
            'ABP REC Calc'!$B$6:$B$69,'ABP RECs'!$F7
         ) * $D7,
     IF( N$4 = $G7+$B7+1,
         SUMIFS(
            INDEX('ABP REC Calc'!$G$6:$AB$69,,
                  MATCH('ABP RECs'!$H7,'ABP REC Calc'!$G$5:$AB$5,0)),
            'ABP REC Calc'!$C$6:$C$69,'ABP RECs'!$E7,
            'ABP REC Calc'!$B$6:$B$69,'ABP RECs'!$F7         ) * (1-$D7),
     IF( N$4 &gt; $G7+$B7+1,
         SUMIFS(
            INDEX('ABP REC Calc'!$G$6:$AB$69,,
                  MATCH('ABP RECs'!$H7,'ABP REC Calc'!$G$5:$AB$5,0)),
            'ABP REC Calc'!$C$6:$C$69,'ABP RECs'!$E7,
            'ABP REC Calc'!$B$6:$B$69,'ABP RECs'!$F7
         ) * (1-Inputs_ByYear!$D$4)^(N$4-($G7+$B7+1)),
     0))),
0)</f>
        <v>75218.278129770726</v>
      </c>
      <c r="O7" s="233">
        <f>IF( (O$4-$G7) &lt; ($C7+$B7),
     IF( O$4 = $G7+$B7,
         SUMIFS(
            INDEX('ABP REC Calc'!$G$6:$AB$69,,
                  MATCH('ABP RECs'!$H7,'ABP REC Calc'!$G$5:$AB$5,0)),
            'ABP REC Calc'!$C$6:$C$69,'ABP RECs'!$E7,
            'ABP REC Calc'!$B$6:$B$69,'ABP RECs'!$F7
         ) * $D7,
     IF( O$4 = $G7+$B7+1,
         SUMIFS(
            INDEX('ABP REC Calc'!$G$6:$AB$69,,
                  MATCH('ABP RECs'!$H7,'ABP REC Calc'!$G$5:$AB$5,0)),
            'ABP REC Calc'!$C$6:$C$69,'ABP RECs'!$E7,
            'ABP REC Calc'!$B$6:$B$69,'ABP RECs'!$F7         ) * (1-$D7),
     IF( O$4 &gt; $G7+$B7+1,
         SUMIFS(
            INDEX('ABP REC Calc'!$G$6:$AB$69,,
                  MATCH('ABP RECs'!$H7,'ABP REC Calc'!$G$5:$AB$5,0)),
            'ABP REC Calc'!$C$6:$C$69,'ABP RECs'!$E7,
            'ABP REC Calc'!$B$6:$B$69,'ABP RECs'!$F7
         ) * (1-Inputs_ByYear!$D$4)^(O$4-($G7+$B7+1)),
     0))),
0)</f>
        <v>74842.186739121884</v>
      </c>
      <c r="P7" s="233">
        <f>IF( (P$4-$G7) &lt; ($C7+$B7),
     IF( P$4 = $G7+$B7,
         SUMIFS(
            INDEX('ABP REC Calc'!$G$6:$AB$69,,
                  MATCH('ABP RECs'!$H7,'ABP REC Calc'!$G$5:$AB$5,0)),
            'ABP REC Calc'!$C$6:$C$69,'ABP RECs'!$E7,
            'ABP REC Calc'!$B$6:$B$69,'ABP RECs'!$F7
         ) * $D7,
     IF( P$4 = $G7+$B7+1,
         SUMIFS(
            INDEX('ABP REC Calc'!$G$6:$AB$69,,
                  MATCH('ABP RECs'!$H7,'ABP REC Calc'!$G$5:$AB$5,0)),
            'ABP REC Calc'!$C$6:$C$69,'ABP RECs'!$E7,
            'ABP REC Calc'!$B$6:$B$69,'ABP RECs'!$F7         ) * (1-$D7),
     IF( P$4 &gt; $G7+$B7+1,
         SUMIFS(
            INDEX('ABP REC Calc'!$G$6:$AB$69,,
                  MATCH('ABP RECs'!$H7,'ABP REC Calc'!$G$5:$AB$5,0)),
            'ABP REC Calc'!$C$6:$C$69,'ABP RECs'!$E7,
            'ABP REC Calc'!$B$6:$B$69,'ABP RECs'!$F7
         ) * (1-Inputs_ByYear!$D$4)^(P$4-($G7+$B7+1)),
     0))),
0)</f>
        <v>74467.975805426278</v>
      </c>
      <c r="Q7" s="233">
        <f>IF( (Q$4-$G7) &lt; ($C7+$B7),
     IF( Q$4 = $G7+$B7,
         SUMIFS(
            INDEX('ABP REC Calc'!$G$6:$AB$69,,
                  MATCH('ABP RECs'!$H7,'ABP REC Calc'!$G$5:$AB$5,0)),
            'ABP REC Calc'!$C$6:$C$69,'ABP RECs'!$E7,
            'ABP REC Calc'!$B$6:$B$69,'ABP RECs'!$F7
         ) * $D7,
     IF( Q$4 = $G7+$B7+1,
         SUMIFS(
            INDEX('ABP REC Calc'!$G$6:$AB$69,,
                  MATCH('ABP RECs'!$H7,'ABP REC Calc'!$G$5:$AB$5,0)),
            'ABP REC Calc'!$C$6:$C$69,'ABP RECs'!$E7,
            'ABP REC Calc'!$B$6:$B$69,'ABP RECs'!$F7         ) * (1-$D7),
     IF( Q$4 &gt; $G7+$B7+1,
         SUMIFS(
            INDEX('ABP REC Calc'!$G$6:$AB$69,,
                  MATCH('ABP RECs'!$H7,'ABP REC Calc'!$G$5:$AB$5,0)),
            'ABP REC Calc'!$C$6:$C$69,'ABP RECs'!$E7,
            'ABP REC Calc'!$B$6:$B$69,'ABP RECs'!$F7
         ) * (1-Inputs_ByYear!$D$4)^(Q$4-($G7+$B7+1)),
     0))),
0)</f>
        <v>74095.635926399147</v>
      </c>
      <c r="R7" s="233">
        <f>IF( (R$4-$G7) &lt; ($C7+$B7),
     IF( R$4 = $G7+$B7,
         SUMIFS(
            INDEX('ABP REC Calc'!$G$6:$AB$69,,
                  MATCH('ABP RECs'!$H7,'ABP REC Calc'!$G$5:$AB$5,0)),
            'ABP REC Calc'!$C$6:$C$69,'ABP RECs'!$E7,
            'ABP REC Calc'!$B$6:$B$69,'ABP RECs'!$F7
         ) * $D7,
     IF( R$4 = $G7+$B7+1,
         SUMIFS(
            INDEX('ABP REC Calc'!$G$6:$AB$69,,
                  MATCH('ABP RECs'!$H7,'ABP REC Calc'!$G$5:$AB$5,0)),
            'ABP REC Calc'!$C$6:$C$69,'ABP RECs'!$E7,
            'ABP REC Calc'!$B$6:$B$69,'ABP RECs'!$F7         ) * (1-$D7),
     IF( R$4 &gt; $G7+$B7+1,
         SUMIFS(
            INDEX('ABP REC Calc'!$G$6:$AB$69,,
                  MATCH('ABP RECs'!$H7,'ABP REC Calc'!$G$5:$AB$5,0)),
            'ABP REC Calc'!$C$6:$C$69,'ABP RECs'!$E7,
            'ABP REC Calc'!$B$6:$B$69,'ABP RECs'!$F7
         ) * (1-Inputs_ByYear!$D$4)^(R$4-($G7+$B7+1)),
     0))),
0)</f>
        <v>73725.157746767145</v>
      </c>
      <c r="S7" s="233">
        <f>IF( (S$4-$G7) &lt; ($C7+$B7),
     IF( S$4 = $G7+$B7,
         SUMIFS(
            INDEX('ABP REC Calc'!$G$6:$AB$69,,
                  MATCH('ABP RECs'!$H7,'ABP REC Calc'!$G$5:$AB$5,0)),
            'ABP REC Calc'!$C$6:$C$69,'ABP RECs'!$E7,
            'ABP REC Calc'!$B$6:$B$69,'ABP RECs'!$F7
         ) * $D7,
     IF( S$4 = $G7+$B7+1,
         SUMIFS(
            INDEX('ABP REC Calc'!$G$6:$AB$69,,
                  MATCH('ABP RECs'!$H7,'ABP REC Calc'!$G$5:$AB$5,0)),
            'ABP REC Calc'!$C$6:$C$69,'ABP RECs'!$E7,
            'ABP REC Calc'!$B$6:$B$69,'ABP RECs'!$F7         ) * (1-$D7),
     IF( S$4 &gt; $G7+$B7+1,
         SUMIFS(
            INDEX('ABP REC Calc'!$G$6:$AB$69,,
                  MATCH('ABP RECs'!$H7,'ABP REC Calc'!$G$5:$AB$5,0)),
            'ABP REC Calc'!$C$6:$C$69,'ABP RECs'!$E7,
            'ABP REC Calc'!$B$6:$B$69,'ABP RECs'!$F7
         ) * (1-Inputs_ByYear!$D$4)^(S$4-($G7+$B7+1)),
     0))),
0)</f>
        <v>73356.531958033302</v>
      </c>
      <c r="T7" s="233">
        <f>IF( (T$4-$G7) &lt; ($C7+$B7),
     IF( T$4 = $G7+$B7,
         SUMIFS(
            INDEX('ABP REC Calc'!$G$6:$AB$69,,
                  MATCH('ABP RECs'!$H7,'ABP REC Calc'!$G$5:$AB$5,0)),
            'ABP REC Calc'!$C$6:$C$69,'ABP RECs'!$E7,
            'ABP REC Calc'!$B$6:$B$69,'ABP RECs'!$F7
         ) * $D7,
     IF( T$4 = $G7+$B7+1,
         SUMIFS(
            INDEX('ABP REC Calc'!$G$6:$AB$69,,
                  MATCH('ABP RECs'!$H7,'ABP REC Calc'!$G$5:$AB$5,0)),
            'ABP REC Calc'!$C$6:$C$69,'ABP RECs'!$E7,
            'ABP REC Calc'!$B$6:$B$69,'ABP RECs'!$F7         ) * (1-$D7),
     IF( T$4 &gt; $G7+$B7+1,
         SUMIFS(
            INDEX('ABP REC Calc'!$G$6:$AB$69,,
                  MATCH('ABP RECs'!$H7,'ABP REC Calc'!$G$5:$AB$5,0)),
            'ABP REC Calc'!$C$6:$C$69,'ABP RECs'!$E7,
            'ABP REC Calc'!$B$6:$B$69,'ABP RECs'!$F7
         ) * (1-Inputs_ByYear!$D$4)^(T$4-($G7+$B7+1)),
     0))),
0)</f>
        <v>72989.749298243143</v>
      </c>
      <c r="U7" s="233">
        <f>IF( (U$4-$G7) &lt; ($C7+$B7),
     IF( U$4 = $G7+$B7,
         SUMIFS(
            INDEX('ABP REC Calc'!$G$6:$AB$69,,
                  MATCH('ABP RECs'!$H7,'ABP REC Calc'!$G$5:$AB$5,0)),
            'ABP REC Calc'!$C$6:$C$69,'ABP RECs'!$E7,
            'ABP REC Calc'!$B$6:$B$69,'ABP RECs'!$F7
         ) * $D7,
     IF( U$4 = $G7+$B7+1,
         SUMIFS(
            INDEX('ABP REC Calc'!$G$6:$AB$69,,
                  MATCH('ABP RECs'!$H7,'ABP REC Calc'!$G$5:$AB$5,0)),
            'ABP REC Calc'!$C$6:$C$69,'ABP RECs'!$E7,
            'ABP REC Calc'!$B$6:$B$69,'ABP RECs'!$F7         ) * (1-$D7),
     IF( U$4 &gt; $G7+$B7+1,
         SUMIFS(
            INDEX('ABP REC Calc'!$G$6:$AB$69,,
                  MATCH('ABP RECs'!$H7,'ABP REC Calc'!$G$5:$AB$5,0)),
            'ABP REC Calc'!$C$6:$C$69,'ABP RECs'!$E7,
            'ABP REC Calc'!$B$6:$B$69,'ABP RECs'!$F7
         ) * (1-Inputs_ByYear!$D$4)^(U$4-($G7+$B7+1)),
     0))),
0)</f>
        <v>72624.80055175192</v>
      </c>
      <c r="V7" s="233">
        <f>IF( (V$4-$G7) &lt; ($C7+$B7),
     IF( V$4 = $G7+$B7,
         SUMIFS(
            INDEX('ABP REC Calc'!$G$6:$AB$69,,
                  MATCH('ABP RECs'!$H7,'ABP REC Calc'!$G$5:$AB$5,0)),
            'ABP REC Calc'!$C$6:$C$69,'ABP RECs'!$E7,
            'ABP REC Calc'!$B$6:$B$69,'ABP RECs'!$F7
         ) * $D7,
     IF( V$4 = $G7+$B7+1,
         SUMIFS(
            INDEX('ABP REC Calc'!$G$6:$AB$69,,
                  MATCH('ABP RECs'!$H7,'ABP REC Calc'!$G$5:$AB$5,0)),
            'ABP REC Calc'!$C$6:$C$69,'ABP RECs'!$E7,
            'ABP REC Calc'!$B$6:$B$69,'ABP RECs'!$F7         ) * (1-$D7),
     IF( V$4 &gt; $G7+$B7+1,
         SUMIFS(
            INDEX('ABP REC Calc'!$G$6:$AB$69,,
                  MATCH('ABP RECs'!$H7,'ABP REC Calc'!$G$5:$AB$5,0)),
            'ABP REC Calc'!$C$6:$C$69,'ABP RECs'!$E7,
            'ABP REC Calc'!$B$6:$B$69,'ABP RECs'!$F7
         ) * (1-Inputs_ByYear!$D$4)^(V$4-($G7+$B7+1)),
     0))),
0)</f>
        <v>72261.676548993157</v>
      </c>
      <c r="W7" s="233">
        <f>IF( (W$4-$G7) &lt; ($C7+$B7),
     IF( W$4 = $G7+$B7,
         SUMIFS(
            INDEX('ABP REC Calc'!$G$6:$AB$69,,
                  MATCH('ABP RECs'!$H7,'ABP REC Calc'!$G$5:$AB$5,0)),
            'ABP REC Calc'!$C$6:$C$69,'ABP RECs'!$E7,
            'ABP REC Calc'!$B$6:$B$69,'ABP RECs'!$F7
         ) * $D7,
     IF( W$4 = $G7+$B7+1,
         SUMIFS(
            INDEX('ABP REC Calc'!$G$6:$AB$69,,
                  MATCH('ABP RECs'!$H7,'ABP REC Calc'!$G$5:$AB$5,0)),
            'ABP REC Calc'!$C$6:$C$69,'ABP RECs'!$E7,
            'ABP REC Calc'!$B$6:$B$69,'ABP RECs'!$F7         ) * (1-$D7),
     IF( W$4 &gt; $G7+$B7+1,
         SUMIFS(
            INDEX('ABP REC Calc'!$G$6:$AB$69,,
                  MATCH('ABP RECs'!$H7,'ABP REC Calc'!$G$5:$AB$5,0)),
            'ABP REC Calc'!$C$6:$C$69,'ABP RECs'!$E7,
            'ABP REC Calc'!$B$6:$B$69,'ABP RECs'!$F7
         ) * (1-Inputs_ByYear!$D$4)^(W$4-($G7+$B7+1)),
     0))),
0)</f>
        <v>71900.368166248198</v>
      </c>
      <c r="X7" s="233">
        <f>IF( (X$4-$G7) &lt; ($C7+$B7),
     IF( X$4 = $G7+$B7,
         SUMIFS(
            INDEX('ABP REC Calc'!$G$6:$AB$69,,
                  MATCH('ABP RECs'!$H7,'ABP REC Calc'!$G$5:$AB$5,0)),
            'ABP REC Calc'!$C$6:$C$69,'ABP RECs'!$E7,
            'ABP REC Calc'!$B$6:$B$69,'ABP RECs'!$F7
         ) * $D7,
     IF( X$4 = $G7+$B7+1,
         SUMIFS(
            INDEX('ABP REC Calc'!$G$6:$AB$69,,
                  MATCH('ABP RECs'!$H7,'ABP REC Calc'!$G$5:$AB$5,0)),
            'ABP REC Calc'!$C$6:$C$69,'ABP RECs'!$E7,
            'ABP REC Calc'!$B$6:$B$69,'ABP RECs'!$F7         ) * (1-$D7),
     IF( X$4 &gt; $G7+$B7+1,
         SUMIFS(
            INDEX('ABP REC Calc'!$G$6:$AB$69,,
                  MATCH('ABP RECs'!$H7,'ABP REC Calc'!$G$5:$AB$5,0)),
            'ABP REC Calc'!$C$6:$C$69,'ABP RECs'!$E7,
            'ABP REC Calc'!$B$6:$B$69,'ABP RECs'!$F7
         ) * (1-Inputs_ByYear!$D$4)^(X$4-($G7+$B7+1)),
     0))),
0)</f>
        <v>71540.866325416966</v>
      </c>
      <c r="Y7" s="233">
        <f>IF( (Y$4-$G7) &lt; ($C7+$B7),
     IF( Y$4 = $G7+$B7,
         SUMIFS(
            INDEX('ABP REC Calc'!$G$6:$AB$69,,
                  MATCH('ABP RECs'!$H7,'ABP REC Calc'!$G$5:$AB$5,0)),
            'ABP REC Calc'!$C$6:$C$69,'ABP RECs'!$E7,
            'ABP REC Calc'!$B$6:$B$69,'ABP RECs'!$F7
         ) * $D7,
     IF( Y$4 = $G7+$B7+1,
         SUMIFS(
            INDEX('ABP REC Calc'!$G$6:$AB$69,,
                  MATCH('ABP RECs'!$H7,'ABP REC Calc'!$G$5:$AB$5,0)),
            'ABP REC Calc'!$C$6:$C$69,'ABP RECs'!$E7,
            'ABP REC Calc'!$B$6:$B$69,'ABP RECs'!$F7         ) * (1-$D7),
     IF( Y$4 &gt; $G7+$B7+1,
         SUMIFS(
            INDEX('ABP REC Calc'!$G$6:$AB$69,,
                  MATCH('ABP RECs'!$H7,'ABP REC Calc'!$G$5:$AB$5,0)),
            'ABP REC Calc'!$C$6:$C$69,'ABP RECs'!$E7,
            'ABP REC Calc'!$B$6:$B$69,'ABP RECs'!$F7
         ) * (1-Inputs_ByYear!$D$4)^(Y$4-($G7+$B7+1)),
     0))),
0)</f>
        <v>0</v>
      </c>
      <c r="Z7" s="233">
        <f>IF( (Z$4-$G7) &lt; ($C7+$B7),
     IF( Z$4 = $G7+$B7,
         SUMIFS(
            INDEX('ABP REC Calc'!$G$6:$AB$69,,
                  MATCH('ABP RECs'!$H7,'ABP REC Calc'!$G$5:$AB$5,0)),
            'ABP REC Calc'!$C$6:$C$69,'ABP RECs'!$E7,
            'ABP REC Calc'!$B$6:$B$69,'ABP RECs'!$F7
         ) * $D7,
     IF( Z$4 = $G7+$B7+1,
         SUMIFS(
            INDEX('ABP REC Calc'!$G$6:$AB$69,,
                  MATCH('ABP RECs'!$H7,'ABP REC Calc'!$G$5:$AB$5,0)),
            'ABP REC Calc'!$C$6:$C$69,'ABP RECs'!$E7,
            'ABP REC Calc'!$B$6:$B$69,'ABP RECs'!$F7         ) * (1-$D7),
     IF( Z$4 &gt; $G7+$B7+1,
         SUMIFS(
            INDEX('ABP REC Calc'!$G$6:$AB$69,,
                  MATCH('ABP RECs'!$H7,'ABP REC Calc'!$G$5:$AB$5,0)),
            'ABP REC Calc'!$C$6:$C$69,'ABP RECs'!$E7,
            'ABP REC Calc'!$B$6:$B$69,'ABP RECs'!$F7
         ) * (1-Inputs_ByYear!$D$4)^(Z$4-($G7+$B7+1)),
     0))),
0)</f>
        <v>0</v>
      </c>
      <c r="AA7" s="233">
        <f>IF( (AA$4-$G7) &lt; ($C7+$B7),
     IF( AA$4 = $G7+$B7,
         SUMIFS(
            INDEX('ABP REC Calc'!$G$6:$AB$69,,
                  MATCH('ABP RECs'!$H7,'ABP REC Calc'!$G$5:$AB$5,0)),
            'ABP REC Calc'!$C$6:$C$69,'ABP RECs'!$E7,
            'ABP REC Calc'!$B$6:$B$69,'ABP RECs'!$F7
         ) * $D7,
     IF( AA$4 = $G7+$B7+1,
         SUMIFS(
            INDEX('ABP REC Calc'!$G$6:$AB$69,,
                  MATCH('ABP RECs'!$H7,'ABP REC Calc'!$G$5:$AB$5,0)),
            'ABP REC Calc'!$C$6:$C$69,'ABP RECs'!$E7,
            'ABP REC Calc'!$B$6:$B$69,'ABP RECs'!$F7         ) * (1-$D7),
     IF( AA$4 &gt; $G7+$B7+1,
         SUMIFS(
            INDEX('ABP REC Calc'!$G$6:$AB$69,,
                  MATCH('ABP RECs'!$H7,'ABP REC Calc'!$G$5:$AB$5,0)),
            'ABP REC Calc'!$C$6:$C$69,'ABP RECs'!$E7,
            'ABP REC Calc'!$B$6:$B$69,'ABP RECs'!$F7
         ) * (1-Inputs_ByYear!$D$4)^(AA$4-($G7+$B7+1)),
     0))),
0)</f>
        <v>0</v>
      </c>
      <c r="AB7" s="233">
        <f>IF( (AB$4-$G7) &lt; ($C7+$B7),
     IF( AB$4 = $G7+$B7,
         SUMIFS(
            INDEX('ABP REC Calc'!$G$6:$AB$69,,
                  MATCH('ABP RECs'!$H7,'ABP REC Calc'!$G$5:$AB$5,0)),
            'ABP REC Calc'!$C$6:$C$69,'ABP RECs'!$E7,
            'ABP REC Calc'!$B$6:$B$69,'ABP RECs'!$F7
         ) * $D7,
     IF( AB$4 = $G7+$B7+1,
         SUMIFS(
            INDEX('ABP REC Calc'!$G$6:$AB$69,,
                  MATCH('ABP RECs'!$H7,'ABP REC Calc'!$G$5:$AB$5,0)),
            'ABP REC Calc'!$C$6:$C$69,'ABP RECs'!$E7,
            'ABP REC Calc'!$B$6:$B$69,'ABP RECs'!$F7         ) * (1-$D7),
     IF( AB$4 &gt; $G7+$B7+1,
         SUMIFS(
            INDEX('ABP REC Calc'!$G$6:$AB$69,,
                  MATCH('ABP RECs'!$H7,'ABP REC Calc'!$G$5:$AB$5,0)),
            'ABP REC Calc'!$C$6:$C$69,'ABP RECs'!$E7,
            'ABP REC Calc'!$B$6:$B$69,'ABP RECs'!$F7
         ) * (1-Inputs_ByYear!$D$4)^(AB$4-($G7+$B7+1)),
     0))),
0)</f>
        <v>0</v>
      </c>
      <c r="AC7" s="233">
        <f>IF( (AC$4-$G7) &lt; ($C7+$B7),
     IF( AC$4 = $G7+$B7,
         SUMIFS(
            INDEX('ABP REC Calc'!$G$6:$AB$69,,
                  MATCH('ABP RECs'!$H7,'ABP REC Calc'!$G$5:$AB$5,0)),
            'ABP REC Calc'!$C$6:$C$69,'ABP RECs'!$E7,
            'ABP REC Calc'!$B$6:$B$69,'ABP RECs'!$F7
         ) * $D7,
     IF( AC$4 = $G7+$B7+1,
         SUMIFS(
            INDEX('ABP REC Calc'!$G$6:$AB$69,,
                  MATCH('ABP RECs'!$H7,'ABP REC Calc'!$G$5:$AB$5,0)),
            'ABP REC Calc'!$C$6:$C$69,'ABP RECs'!$E7,
            'ABP REC Calc'!$B$6:$B$69,'ABP RECs'!$F7         ) * (1-$D7),
     IF( AC$4 &gt; $G7+$B7+1,
         SUMIFS(
            INDEX('ABP REC Calc'!$G$6:$AB$69,,
                  MATCH('ABP RECs'!$H7,'ABP REC Calc'!$G$5:$AB$5,0)),
            'ABP REC Calc'!$C$6:$C$69,'ABP RECs'!$E7,
            'ABP REC Calc'!$B$6:$B$69,'ABP RECs'!$F7
         ) * (1-Inputs_ByYear!$D$4)^(AC$4-($G7+$B7+1)),
     0))),
0)</f>
        <v>0</v>
      </c>
      <c r="AD7" s="233">
        <f>IF( (AD$4-$G7) &lt; ($C7+$B7),
     IF( AD$4 = $G7+$B7,
         SUMIFS(
            INDEX('ABP REC Calc'!$G$6:$AB$69,,
                  MATCH('ABP RECs'!$H7,'ABP REC Calc'!$G$5:$AB$5,0)),
            'ABP REC Calc'!$C$6:$C$69,'ABP RECs'!$E7,
            'ABP REC Calc'!$B$6:$B$69,'ABP RECs'!$F7
         ) * $D7,
     IF( AD$4 = $G7+$B7+1,
         SUMIFS(
            INDEX('ABP REC Calc'!$G$6:$AB$69,,
                  MATCH('ABP RECs'!$H7,'ABP REC Calc'!$G$5:$AB$5,0)),
            'ABP REC Calc'!$C$6:$C$69,'ABP RECs'!$E7,
            'ABP REC Calc'!$B$6:$B$69,'ABP RECs'!$F7         ) * (1-$D7),
     IF( AD$4 &gt; $G7+$B7+1,
         SUMIFS(
            INDEX('ABP REC Calc'!$G$6:$AB$69,,
                  MATCH('ABP RECs'!$H7,'ABP REC Calc'!$G$5:$AB$5,0)),
            'ABP REC Calc'!$C$6:$C$69,'ABP RECs'!$E7,
            'ABP REC Calc'!$B$6:$B$69,'ABP RECs'!$F7
         ) * (1-Inputs_ByYear!$D$4)^(AD$4-($G7+$B7+1)),
     0))),
0)</f>
        <v>0</v>
      </c>
    </row>
    <row r="8" spans="1:30" ht="14.75" customHeight="1" x14ac:dyDescent="0.25">
      <c r="B8" s="332" cm="1">
        <f t="array" ref="B8">INDEX(Inputs_ByYear!$D$87:$D$92, MATCH('ABP RECs'!$E8, Inputs_ByYear!$B$87:$B$92, 0),)</f>
        <v>0</v>
      </c>
      <c r="C8" s="332" cm="1">
        <f t="array" ref="C8">INDEX(Inputs_ByYear!$D$51:$D$56, MATCH('ABP RECs'!$E8, Inputs_ByYear!$B$51:$B$56,0),)</f>
        <v>15</v>
      </c>
      <c r="D8" s="332" cm="1">
        <f t="array" ref="D8">INDEX(Inputs_ByYear!$D$96:$D$101, MATCH('ABP RECs'!$E8, Inputs_ByYear!$B$96:$B$101,0),)</f>
        <v>0.5</v>
      </c>
      <c r="E8" s="222" t="s">
        <v>233</v>
      </c>
      <c r="F8" s="219" t="s">
        <v>258</v>
      </c>
      <c r="G8" s="219">
        <f t="shared" si="1"/>
        <v>2026</v>
      </c>
      <c r="H8" s="227" t="s">
        <v>24</v>
      </c>
      <c r="I8" s="233">
        <f>IF( (I$4-$G8) &lt; ($C8+$B8),
     IF( I$4 = $G8+$B8,
         SUMIFS(
            INDEX('ABP REC Calc'!$G$6:$AB$69,,
                  MATCH('ABP RECs'!$H8,'ABP REC Calc'!$G$5:$AB$5,0)),
            'ABP REC Calc'!$C$6:$C$69,'ABP RECs'!$E8,
            'ABP REC Calc'!$B$6:$B$69,'ABP RECs'!$F8
         ) * $D8,
     IF( I$4 = $G8+$B8+1,
         SUMIFS(
            INDEX('ABP REC Calc'!$G$6:$AB$69,,
                  MATCH('ABP RECs'!$H8,'ABP REC Calc'!$G$5:$AB$5,0)),
            'ABP REC Calc'!$C$6:$C$69,'ABP RECs'!$E8,
            'ABP REC Calc'!$B$6:$B$69,'ABP RECs'!$F8         ) * (1-$D8),
     IF( I$4 &gt; $G8+$B8+1,
         SUMIFS(
            INDEX('ABP REC Calc'!$G$6:$AB$69,,
                  MATCH('ABP RECs'!$H8,'ABP REC Calc'!$G$5:$AB$5,0)),
            'ABP REC Calc'!$C$6:$C$69,'ABP RECs'!$E8,
            'ABP REC Calc'!$B$6:$B$69,'ABP RECs'!$F8
         ) * (1-Inputs_ByYear!$D$4)^(I$4-($G8+$B8+1)),
     0))),
0)</f>
        <v>0</v>
      </c>
      <c r="J8" s="233">
        <f>IF( (J$4-$G8) &lt; ($C8+$B8),
     IF( J$4 = $G8+$B8,
         SUMIFS(
            INDEX('ABP REC Calc'!$G$6:$AB$69,,
                  MATCH('ABP RECs'!$H8,'ABP REC Calc'!$G$5:$AB$5,0)),
            'ABP REC Calc'!$C$6:$C$69,'ABP RECs'!$E8,
            'ABP REC Calc'!$B$6:$B$69,'ABP RECs'!$F8
         ) * $D8,
     IF( J$4 = $G8+$B8+1,
         SUMIFS(
            INDEX('ABP REC Calc'!$G$6:$AB$69,,
                  MATCH('ABP RECs'!$H8,'ABP REC Calc'!$G$5:$AB$5,0)),
            'ABP REC Calc'!$C$6:$C$69,'ABP RECs'!$E8,
            'ABP REC Calc'!$B$6:$B$69,'ABP RECs'!$F8         ) * (1-$D8),
     IF( J$4 &gt; $G8+$B8+1,
         SUMIFS(
            INDEX('ABP REC Calc'!$G$6:$AB$69,,
                  MATCH('ABP RECs'!$H8,'ABP REC Calc'!$G$5:$AB$5,0)),
            'ABP REC Calc'!$C$6:$C$69,'ABP RECs'!$E8,
            'ABP REC Calc'!$B$6:$B$69,'ABP RECs'!$F8
         ) * (1-Inputs_ByYear!$D$4)^(J$4-($G8+$B8+1)),
     0))),
0)</f>
        <v>0</v>
      </c>
      <c r="K8" s="233">
        <f>IF( (K$4-$G8) &lt; ($C8+$B8),
     IF( K$4 = $G8+$B8,
         SUMIFS(
            INDEX('ABP REC Calc'!$G$6:$AB$69,,
                  MATCH('ABP RECs'!$H8,'ABP REC Calc'!$G$5:$AB$5,0)),
            'ABP REC Calc'!$C$6:$C$69,'ABP RECs'!$E8,
            'ABP REC Calc'!$B$6:$B$69,'ABP RECs'!$F8
         ) * $D8,
     IF( K$4 = $G8+$B8+1,
         SUMIFS(
            INDEX('ABP REC Calc'!$G$6:$AB$69,,
                  MATCH('ABP RECs'!$H8,'ABP REC Calc'!$G$5:$AB$5,0)),
            'ABP REC Calc'!$C$6:$C$69,'ABP RECs'!$E8,
            'ABP REC Calc'!$B$6:$B$69,'ABP RECs'!$F8         ) * (1-$D8),
     IF( K$4 &gt; $G8+$B8+1,
         SUMIFS(
            INDEX('ABP REC Calc'!$G$6:$AB$69,,
                  MATCH('ABP RECs'!$H8,'ABP REC Calc'!$G$5:$AB$5,0)),
            'ABP REC Calc'!$C$6:$C$69,'ABP RECs'!$E8,
            'ABP REC Calc'!$B$6:$B$69,'ABP RECs'!$F8
         ) * (1-Inputs_ByYear!$D$4)^(K$4-($G8+$B8+1)),
     0))),
0)</f>
        <v>50034.318746838428</v>
      </c>
      <c r="L8" s="233">
        <f>IF( (L$4-$G8) &lt; ($C8+$B8),
     IF( L$4 = $G8+$B8,
         SUMIFS(
            INDEX('ABP REC Calc'!$G$6:$AB$69,,
                  MATCH('ABP RECs'!$H8,'ABP REC Calc'!$G$5:$AB$5,0)),
            'ABP REC Calc'!$C$6:$C$69,'ABP RECs'!$E8,
            'ABP REC Calc'!$B$6:$B$69,'ABP RECs'!$F8
         ) * $D8,
     IF( L$4 = $G8+$B8+1,
         SUMIFS(
            INDEX('ABP REC Calc'!$G$6:$AB$69,,
                  MATCH('ABP RECs'!$H8,'ABP REC Calc'!$G$5:$AB$5,0)),
            'ABP REC Calc'!$C$6:$C$69,'ABP RECs'!$E8,
            'ABP REC Calc'!$B$6:$B$69,'ABP RECs'!$F8         ) * (1-$D8),
     IF( L$4 &gt; $G8+$B8+1,
         SUMIFS(
            INDEX('ABP REC Calc'!$G$6:$AB$69,,
                  MATCH('ABP RECs'!$H8,'ABP REC Calc'!$G$5:$AB$5,0)),
            'ABP REC Calc'!$C$6:$C$69,'ABP RECs'!$E8,
            'ABP REC Calc'!$B$6:$B$69,'ABP RECs'!$F8
         ) * (1-Inputs_ByYear!$D$4)^(L$4-($G8+$B8+1)),
     0))),
0)</f>
        <v>50034.318746838428</v>
      </c>
      <c r="M8" s="233">
        <f>IF( (M$4-$G8) &lt; ($C8+$B8),
     IF( M$4 = $G8+$B8,
         SUMIFS(
            INDEX('ABP REC Calc'!$G$6:$AB$69,,
                  MATCH('ABP RECs'!$H8,'ABP REC Calc'!$G$5:$AB$5,0)),
            'ABP REC Calc'!$C$6:$C$69,'ABP RECs'!$E8,
            'ABP REC Calc'!$B$6:$B$69,'ABP RECs'!$F8
         ) * $D8,
     IF( M$4 = $G8+$B8+1,
         SUMIFS(
            INDEX('ABP REC Calc'!$G$6:$AB$69,,
                  MATCH('ABP RECs'!$H8,'ABP REC Calc'!$G$5:$AB$5,0)),
            'ABP REC Calc'!$C$6:$C$69,'ABP RECs'!$E8,
            'ABP REC Calc'!$B$6:$B$69,'ABP RECs'!$F8         ) * (1-$D8),
     IF( M$4 &gt; $G8+$B8+1,
         SUMIFS(
            INDEX('ABP REC Calc'!$G$6:$AB$69,,
                  MATCH('ABP RECs'!$H8,'ABP REC Calc'!$G$5:$AB$5,0)),
            'ABP REC Calc'!$C$6:$C$69,'ABP RECs'!$E8,
            'ABP REC Calc'!$B$6:$B$69,'ABP RECs'!$F8
         ) * (1-Inputs_ByYear!$D$4)^(M$4-($G8+$B8+1)),
     0))),
0)</f>
        <v>99568.294306208467</v>
      </c>
      <c r="N8" s="233">
        <f>IF( (N$4-$G8) &lt; ($C8+$B8),
     IF( N$4 = $G8+$B8,
         SUMIFS(
            INDEX('ABP REC Calc'!$G$6:$AB$69,,
                  MATCH('ABP RECs'!$H8,'ABP REC Calc'!$G$5:$AB$5,0)),
            'ABP REC Calc'!$C$6:$C$69,'ABP RECs'!$E8,
            'ABP REC Calc'!$B$6:$B$69,'ABP RECs'!$F8
         ) * $D8,
     IF( N$4 = $G8+$B8+1,
         SUMIFS(
            INDEX('ABP REC Calc'!$G$6:$AB$69,,
                  MATCH('ABP RECs'!$H8,'ABP REC Calc'!$G$5:$AB$5,0)),
            'ABP REC Calc'!$C$6:$C$69,'ABP RECs'!$E8,
            'ABP REC Calc'!$B$6:$B$69,'ABP RECs'!$F8         ) * (1-$D8),
     IF( N$4 &gt; $G8+$B8+1,
         SUMIFS(
            INDEX('ABP REC Calc'!$G$6:$AB$69,,
                  MATCH('ABP RECs'!$H8,'ABP REC Calc'!$G$5:$AB$5,0)),
            'ABP REC Calc'!$C$6:$C$69,'ABP RECs'!$E8,
            'ABP REC Calc'!$B$6:$B$69,'ABP RECs'!$F8
         ) * (1-Inputs_ByYear!$D$4)^(N$4-($G8+$B8+1)),
     0))),
0)</f>
        <v>99070.452834677431</v>
      </c>
      <c r="O8" s="233">
        <f>IF( (O$4-$G8) &lt; ($C8+$B8),
     IF( O$4 = $G8+$B8,
         SUMIFS(
            INDEX('ABP REC Calc'!$G$6:$AB$69,,
                  MATCH('ABP RECs'!$H8,'ABP REC Calc'!$G$5:$AB$5,0)),
            'ABP REC Calc'!$C$6:$C$69,'ABP RECs'!$E8,
            'ABP REC Calc'!$B$6:$B$69,'ABP RECs'!$F8
         ) * $D8,
     IF( O$4 = $G8+$B8+1,
         SUMIFS(
            INDEX('ABP REC Calc'!$G$6:$AB$69,,
                  MATCH('ABP RECs'!$H8,'ABP REC Calc'!$G$5:$AB$5,0)),
            'ABP REC Calc'!$C$6:$C$69,'ABP RECs'!$E8,
            'ABP REC Calc'!$B$6:$B$69,'ABP RECs'!$F8         ) * (1-$D8),
     IF( O$4 &gt; $G8+$B8+1,
         SUMIFS(
            INDEX('ABP REC Calc'!$G$6:$AB$69,,
                  MATCH('ABP RECs'!$H8,'ABP REC Calc'!$G$5:$AB$5,0)),
            'ABP REC Calc'!$C$6:$C$69,'ABP RECs'!$E8,
            'ABP REC Calc'!$B$6:$B$69,'ABP RECs'!$F8
         ) * (1-Inputs_ByYear!$D$4)^(O$4-($G8+$B8+1)),
     0))),
0)</f>
        <v>98575.100570504044</v>
      </c>
      <c r="P8" s="233">
        <f>IF( (P$4-$G8) &lt; ($C8+$B8),
     IF( P$4 = $G8+$B8,
         SUMIFS(
            INDEX('ABP REC Calc'!$G$6:$AB$69,,
                  MATCH('ABP RECs'!$H8,'ABP REC Calc'!$G$5:$AB$5,0)),
            'ABP REC Calc'!$C$6:$C$69,'ABP RECs'!$E8,
            'ABP REC Calc'!$B$6:$B$69,'ABP RECs'!$F8
         ) * $D8,
     IF( P$4 = $G8+$B8+1,
         SUMIFS(
            INDEX('ABP REC Calc'!$G$6:$AB$69,,
                  MATCH('ABP RECs'!$H8,'ABP REC Calc'!$G$5:$AB$5,0)),
            'ABP REC Calc'!$C$6:$C$69,'ABP RECs'!$E8,
            'ABP REC Calc'!$B$6:$B$69,'ABP RECs'!$F8         ) * (1-$D8),
     IF( P$4 &gt; $G8+$B8+1,
         SUMIFS(
            INDEX('ABP REC Calc'!$G$6:$AB$69,,
                  MATCH('ABP RECs'!$H8,'ABP REC Calc'!$G$5:$AB$5,0)),
            'ABP REC Calc'!$C$6:$C$69,'ABP RECs'!$E8,
            'ABP REC Calc'!$B$6:$B$69,'ABP RECs'!$F8
         ) * (1-Inputs_ByYear!$D$4)^(P$4-($G8+$B8+1)),
     0))),
0)</f>
        <v>98082.225067651525</v>
      </c>
      <c r="Q8" s="233">
        <f>IF( (Q$4-$G8) &lt; ($C8+$B8),
     IF( Q$4 = $G8+$B8,
         SUMIFS(
            INDEX('ABP REC Calc'!$G$6:$AB$69,,
                  MATCH('ABP RECs'!$H8,'ABP REC Calc'!$G$5:$AB$5,0)),
            'ABP REC Calc'!$C$6:$C$69,'ABP RECs'!$E8,
            'ABP REC Calc'!$B$6:$B$69,'ABP RECs'!$F8
         ) * $D8,
     IF( Q$4 = $G8+$B8+1,
         SUMIFS(
            INDEX('ABP REC Calc'!$G$6:$AB$69,,
                  MATCH('ABP RECs'!$H8,'ABP REC Calc'!$G$5:$AB$5,0)),
            'ABP REC Calc'!$C$6:$C$69,'ABP RECs'!$E8,
            'ABP REC Calc'!$B$6:$B$69,'ABP RECs'!$F8         ) * (1-$D8),
     IF( Q$4 &gt; $G8+$B8+1,
         SUMIFS(
            INDEX('ABP REC Calc'!$G$6:$AB$69,,
                  MATCH('ABP RECs'!$H8,'ABP REC Calc'!$G$5:$AB$5,0)),
            'ABP REC Calc'!$C$6:$C$69,'ABP RECs'!$E8,
            'ABP REC Calc'!$B$6:$B$69,'ABP RECs'!$F8
         ) * (1-Inputs_ByYear!$D$4)^(Q$4-($G8+$B8+1)),
     0))),
0)</f>
        <v>97591.813942313267</v>
      </c>
      <c r="R8" s="233">
        <f>IF( (R$4-$G8) &lt; ($C8+$B8),
     IF( R$4 = $G8+$B8,
         SUMIFS(
            INDEX('ABP REC Calc'!$G$6:$AB$69,,
                  MATCH('ABP RECs'!$H8,'ABP REC Calc'!$G$5:$AB$5,0)),
            'ABP REC Calc'!$C$6:$C$69,'ABP RECs'!$E8,
            'ABP REC Calc'!$B$6:$B$69,'ABP RECs'!$F8
         ) * $D8,
     IF( R$4 = $G8+$B8+1,
         SUMIFS(
            INDEX('ABP REC Calc'!$G$6:$AB$69,,
                  MATCH('ABP RECs'!$H8,'ABP REC Calc'!$G$5:$AB$5,0)),
            'ABP REC Calc'!$C$6:$C$69,'ABP RECs'!$E8,
            'ABP REC Calc'!$B$6:$B$69,'ABP RECs'!$F8         ) * (1-$D8),
     IF( R$4 &gt; $G8+$B8+1,
         SUMIFS(
            INDEX('ABP REC Calc'!$G$6:$AB$69,,
                  MATCH('ABP RECs'!$H8,'ABP REC Calc'!$G$5:$AB$5,0)),
            'ABP REC Calc'!$C$6:$C$69,'ABP RECs'!$E8,
            'ABP REC Calc'!$B$6:$B$69,'ABP RECs'!$F8
         ) * (1-Inputs_ByYear!$D$4)^(R$4-($G8+$B8+1)),
     0))),
0)</f>
        <v>97103.854872601703</v>
      </c>
      <c r="S8" s="233">
        <f>IF( (S$4-$G8) &lt; ($C8+$B8),
     IF( S$4 = $G8+$B8,
         SUMIFS(
            INDEX('ABP REC Calc'!$G$6:$AB$69,,
                  MATCH('ABP RECs'!$H8,'ABP REC Calc'!$G$5:$AB$5,0)),
            'ABP REC Calc'!$C$6:$C$69,'ABP RECs'!$E8,
            'ABP REC Calc'!$B$6:$B$69,'ABP RECs'!$F8
         ) * $D8,
     IF( S$4 = $G8+$B8+1,
         SUMIFS(
            INDEX('ABP REC Calc'!$G$6:$AB$69,,
                  MATCH('ABP RECs'!$H8,'ABP REC Calc'!$G$5:$AB$5,0)),
            'ABP REC Calc'!$C$6:$C$69,'ABP RECs'!$E8,
            'ABP REC Calc'!$B$6:$B$69,'ABP RECs'!$F8         ) * (1-$D8),
     IF( S$4 &gt; $G8+$B8+1,
         SUMIFS(
            INDEX('ABP REC Calc'!$G$6:$AB$69,,
                  MATCH('ABP RECs'!$H8,'ABP REC Calc'!$G$5:$AB$5,0)),
            'ABP REC Calc'!$C$6:$C$69,'ABP RECs'!$E8,
            'ABP REC Calc'!$B$6:$B$69,'ABP RECs'!$F8
         ) * (1-Inputs_ByYear!$D$4)^(S$4-($G8+$B8+1)),
     0))),
0)</f>
        <v>96618.3355982387</v>
      </c>
      <c r="T8" s="233">
        <f>IF( (T$4-$G8) &lt; ($C8+$B8),
     IF( T$4 = $G8+$B8,
         SUMIFS(
            INDEX('ABP REC Calc'!$G$6:$AB$69,,
                  MATCH('ABP RECs'!$H8,'ABP REC Calc'!$G$5:$AB$5,0)),
            'ABP REC Calc'!$C$6:$C$69,'ABP RECs'!$E8,
            'ABP REC Calc'!$B$6:$B$69,'ABP RECs'!$F8
         ) * $D8,
     IF( T$4 = $G8+$B8+1,
         SUMIFS(
            INDEX('ABP REC Calc'!$G$6:$AB$69,,
                  MATCH('ABP RECs'!$H8,'ABP REC Calc'!$G$5:$AB$5,0)),
            'ABP REC Calc'!$C$6:$C$69,'ABP RECs'!$E8,
            'ABP REC Calc'!$B$6:$B$69,'ABP RECs'!$F8         ) * (1-$D8),
     IF( T$4 &gt; $G8+$B8+1,
         SUMIFS(
            INDEX('ABP REC Calc'!$G$6:$AB$69,,
                  MATCH('ABP RECs'!$H8,'ABP REC Calc'!$G$5:$AB$5,0)),
            'ABP REC Calc'!$C$6:$C$69,'ABP RECs'!$E8,
            'ABP REC Calc'!$B$6:$B$69,'ABP RECs'!$F8
         ) * (1-Inputs_ByYear!$D$4)^(T$4-($G8+$B8+1)),
     0))),
0)</f>
        <v>96135.243920247507</v>
      </c>
      <c r="U8" s="233">
        <f>IF( (U$4-$G8) &lt; ($C8+$B8),
     IF( U$4 = $G8+$B8,
         SUMIFS(
            INDEX('ABP REC Calc'!$G$6:$AB$69,,
                  MATCH('ABP RECs'!$H8,'ABP REC Calc'!$G$5:$AB$5,0)),
            'ABP REC Calc'!$C$6:$C$69,'ABP RECs'!$E8,
            'ABP REC Calc'!$B$6:$B$69,'ABP RECs'!$F8
         ) * $D8,
     IF( U$4 = $G8+$B8+1,
         SUMIFS(
            INDEX('ABP REC Calc'!$G$6:$AB$69,,
                  MATCH('ABP RECs'!$H8,'ABP REC Calc'!$G$5:$AB$5,0)),
            'ABP REC Calc'!$C$6:$C$69,'ABP RECs'!$E8,
            'ABP REC Calc'!$B$6:$B$69,'ABP RECs'!$F8         ) * (1-$D8),
     IF( U$4 &gt; $G8+$B8+1,
         SUMIFS(
            INDEX('ABP REC Calc'!$G$6:$AB$69,,
                  MATCH('ABP RECs'!$H8,'ABP REC Calc'!$G$5:$AB$5,0)),
            'ABP REC Calc'!$C$6:$C$69,'ABP RECs'!$E8,
            'ABP REC Calc'!$B$6:$B$69,'ABP RECs'!$F8
         ) * (1-Inputs_ByYear!$D$4)^(U$4-($G8+$B8+1)),
     0))),
0)</f>
        <v>95654.567700646265</v>
      </c>
      <c r="V8" s="233">
        <f>IF( (V$4-$G8) &lt; ($C8+$B8),
     IF( V$4 = $G8+$B8,
         SUMIFS(
            INDEX('ABP REC Calc'!$G$6:$AB$69,,
                  MATCH('ABP RECs'!$H8,'ABP REC Calc'!$G$5:$AB$5,0)),
            'ABP REC Calc'!$C$6:$C$69,'ABP RECs'!$E8,
            'ABP REC Calc'!$B$6:$B$69,'ABP RECs'!$F8
         ) * $D8,
     IF( V$4 = $G8+$B8+1,
         SUMIFS(
            INDEX('ABP REC Calc'!$G$6:$AB$69,,
                  MATCH('ABP RECs'!$H8,'ABP REC Calc'!$G$5:$AB$5,0)),
            'ABP REC Calc'!$C$6:$C$69,'ABP RECs'!$E8,
            'ABP REC Calc'!$B$6:$B$69,'ABP RECs'!$F8         ) * (1-$D8),
     IF( V$4 &gt; $G8+$B8+1,
         SUMIFS(
            INDEX('ABP REC Calc'!$G$6:$AB$69,,
                  MATCH('ABP RECs'!$H8,'ABP REC Calc'!$G$5:$AB$5,0)),
            'ABP REC Calc'!$C$6:$C$69,'ABP RECs'!$E8,
            'ABP REC Calc'!$B$6:$B$69,'ABP RECs'!$F8
         ) * (1-Inputs_ByYear!$D$4)^(V$4-($G8+$B8+1)),
     0))),
0)</f>
        <v>95176.294862143041</v>
      </c>
      <c r="W8" s="233">
        <f>IF( (W$4-$G8) &lt; ($C8+$B8),
     IF( W$4 = $G8+$B8,
         SUMIFS(
            INDEX('ABP REC Calc'!$G$6:$AB$69,,
                  MATCH('ABP RECs'!$H8,'ABP REC Calc'!$G$5:$AB$5,0)),
            'ABP REC Calc'!$C$6:$C$69,'ABP RECs'!$E8,
            'ABP REC Calc'!$B$6:$B$69,'ABP RECs'!$F8
         ) * $D8,
     IF( W$4 = $G8+$B8+1,
         SUMIFS(
            INDEX('ABP REC Calc'!$G$6:$AB$69,,
                  MATCH('ABP RECs'!$H8,'ABP REC Calc'!$G$5:$AB$5,0)),
            'ABP REC Calc'!$C$6:$C$69,'ABP RECs'!$E8,
            'ABP REC Calc'!$B$6:$B$69,'ABP RECs'!$F8         ) * (1-$D8),
     IF( W$4 &gt; $G8+$B8+1,
         SUMIFS(
            INDEX('ABP REC Calc'!$G$6:$AB$69,,
                  MATCH('ABP RECs'!$H8,'ABP REC Calc'!$G$5:$AB$5,0)),
            'ABP REC Calc'!$C$6:$C$69,'ABP RECs'!$E8,
            'ABP REC Calc'!$B$6:$B$69,'ABP RECs'!$F8
         ) * (1-Inputs_ByYear!$D$4)^(W$4-($G8+$B8+1)),
     0))),
0)</f>
        <v>94700.413387832319</v>
      </c>
      <c r="X8" s="233">
        <f>IF( (X$4-$G8) &lt; ($C8+$B8),
     IF( X$4 = $G8+$B8,
         SUMIFS(
            INDEX('ABP REC Calc'!$G$6:$AB$69,,
                  MATCH('ABP RECs'!$H8,'ABP REC Calc'!$G$5:$AB$5,0)),
            'ABP REC Calc'!$C$6:$C$69,'ABP RECs'!$E8,
            'ABP REC Calc'!$B$6:$B$69,'ABP RECs'!$F8
         ) * $D8,
     IF( X$4 = $G8+$B8+1,
         SUMIFS(
            INDEX('ABP REC Calc'!$G$6:$AB$69,,
                  MATCH('ABP RECs'!$H8,'ABP REC Calc'!$G$5:$AB$5,0)),
            'ABP REC Calc'!$C$6:$C$69,'ABP RECs'!$E8,
            'ABP REC Calc'!$B$6:$B$69,'ABP RECs'!$F8         ) * (1-$D8),
     IF( X$4 &gt; $G8+$B8+1,
         SUMIFS(
            INDEX('ABP REC Calc'!$G$6:$AB$69,,
                  MATCH('ABP RECs'!$H8,'ABP REC Calc'!$G$5:$AB$5,0)),
            'ABP REC Calc'!$C$6:$C$69,'ABP RECs'!$E8,
            'ABP REC Calc'!$B$6:$B$69,'ABP RECs'!$F8
         ) * (1-Inputs_ByYear!$D$4)^(X$4-($G8+$B8+1)),
     0))),
0)</f>
        <v>94226.911320893167</v>
      </c>
      <c r="Y8" s="233">
        <f>IF( (Y$4-$G8) &lt; ($C8+$B8),
     IF( Y$4 = $G8+$B8,
         SUMIFS(
            INDEX('ABP REC Calc'!$G$6:$AB$69,,
                  MATCH('ABP RECs'!$H8,'ABP REC Calc'!$G$5:$AB$5,0)),
            'ABP REC Calc'!$C$6:$C$69,'ABP RECs'!$E8,
            'ABP REC Calc'!$B$6:$B$69,'ABP RECs'!$F8
         ) * $D8,
     IF( Y$4 = $G8+$B8+1,
         SUMIFS(
            INDEX('ABP REC Calc'!$G$6:$AB$69,,
                  MATCH('ABP RECs'!$H8,'ABP REC Calc'!$G$5:$AB$5,0)),
            'ABP REC Calc'!$C$6:$C$69,'ABP RECs'!$E8,
            'ABP REC Calc'!$B$6:$B$69,'ABP RECs'!$F8         ) * (1-$D8),
     IF( Y$4 &gt; $G8+$B8+1,
         SUMIFS(
            INDEX('ABP REC Calc'!$G$6:$AB$69,,
                  MATCH('ABP RECs'!$H8,'ABP REC Calc'!$G$5:$AB$5,0)),
            'ABP REC Calc'!$C$6:$C$69,'ABP RECs'!$E8,
            'ABP REC Calc'!$B$6:$B$69,'ABP RECs'!$F8
         ) * (1-Inputs_ByYear!$D$4)^(Y$4-($G8+$B8+1)),
     0))),
0)</f>
        <v>93755.776764288705</v>
      </c>
      <c r="Z8" s="233">
        <f>IF( (Z$4-$G8) &lt; ($C8+$B8),
     IF( Z$4 = $G8+$B8,
         SUMIFS(
            INDEX('ABP REC Calc'!$G$6:$AB$69,,
                  MATCH('ABP RECs'!$H8,'ABP REC Calc'!$G$5:$AB$5,0)),
            'ABP REC Calc'!$C$6:$C$69,'ABP RECs'!$E8,
            'ABP REC Calc'!$B$6:$B$69,'ABP RECs'!$F8
         ) * $D8,
     IF( Z$4 = $G8+$B8+1,
         SUMIFS(
            INDEX('ABP REC Calc'!$G$6:$AB$69,,
                  MATCH('ABP RECs'!$H8,'ABP REC Calc'!$G$5:$AB$5,0)),
            'ABP REC Calc'!$C$6:$C$69,'ABP RECs'!$E8,
            'ABP REC Calc'!$B$6:$B$69,'ABP RECs'!$F8         ) * (1-$D8),
     IF( Z$4 &gt; $G8+$B8+1,
         SUMIFS(
            INDEX('ABP REC Calc'!$G$6:$AB$69,,
                  MATCH('ABP RECs'!$H8,'ABP REC Calc'!$G$5:$AB$5,0)),
            'ABP REC Calc'!$C$6:$C$69,'ABP RECs'!$E8,
            'ABP REC Calc'!$B$6:$B$69,'ABP RECs'!$F8
         ) * (1-Inputs_ByYear!$D$4)^(Z$4-($G8+$B8+1)),
     0))),
0)</f>
        <v>0</v>
      </c>
      <c r="AA8" s="233">
        <f>IF( (AA$4-$G8) &lt; ($C8+$B8),
     IF( AA$4 = $G8+$B8,
         SUMIFS(
            INDEX('ABP REC Calc'!$G$6:$AB$69,,
                  MATCH('ABP RECs'!$H8,'ABP REC Calc'!$G$5:$AB$5,0)),
            'ABP REC Calc'!$C$6:$C$69,'ABP RECs'!$E8,
            'ABP REC Calc'!$B$6:$B$69,'ABP RECs'!$F8
         ) * $D8,
     IF( AA$4 = $G8+$B8+1,
         SUMIFS(
            INDEX('ABP REC Calc'!$G$6:$AB$69,,
                  MATCH('ABP RECs'!$H8,'ABP REC Calc'!$G$5:$AB$5,0)),
            'ABP REC Calc'!$C$6:$C$69,'ABP RECs'!$E8,
            'ABP REC Calc'!$B$6:$B$69,'ABP RECs'!$F8         ) * (1-$D8),
     IF( AA$4 &gt; $G8+$B8+1,
         SUMIFS(
            INDEX('ABP REC Calc'!$G$6:$AB$69,,
                  MATCH('ABP RECs'!$H8,'ABP REC Calc'!$G$5:$AB$5,0)),
            'ABP REC Calc'!$C$6:$C$69,'ABP RECs'!$E8,
            'ABP REC Calc'!$B$6:$B$69,'ABP RECs'!$F8
         ) * (1-Inputs_ByYear!$D$4)^(AA$4-($G8+$B8+1)),
     0))),
0)</f>
        <v>0</v>
      </c>
      <c r="AB8" s="233">
        <f>IF( (AB$4-$G8) &lt; ($C8+$B8),
     IF( AB$4 = $G8+$B8,
         SUMIFS(
            INDEX('ABP REC Calc'!$G$6:$AB$69,,
                  MATCH('ABP RECs'!$H8,'ABP REC Calc'!$G$5:$AB$5,0)),
            'ABP REC Calc'!$C$6:$C$69,'ABP RECs'!$E8,
            'ABP REC Calc'!$B$6:$B$69,'ABP RECs'!$F8
         ) * $D8,
     IF( AB$4 = $G8+$B8+1,
         SUMIFS(
            INDEX('ABP REC Calc'!$G$6:$AB$69,,
                  MATCH('ABP RECs'!$H8,'ABP REC Calc'!$G$5:$AB$5,0)),
            'ABP REC Calc'!$C$6:$C$69,'ABP RECs'!$E8,
            'ABP REC Calc'!$B$6:$B$69,'ABP RECs'!$F8         ) * (1-$D8),
     IF( AB$4 &gt; $G8+$B8+1,
         SUMIFS(
            INDEX('ABP REC Calc'!$G$6:$AB$69,,
                  MATCH('ABP RECs'!$H8,'ABP REC Calc'!$G$5:$AB$5,0)),
            'ABP REC Calc'!$C$6:$C$69,'ABP RECs'!$E8,
            'ABP REC Calc'!$B$6:$B$69,'ABP RECs'!$F8
         ) * (1-Inputs_ByYear!$D$4)^(AB$4-($G8+$B8+1)),
     0))),
0)</f>
        <v>0</v>
      </c>
      <c r="AC8" s="233">
        <f>IF( (AC$4-$G8) &lt; ($C8+$B8),
     IF( AC$4 = $G8+$B8,
         SUMIFS(
            INDEX('ABP REC Calc'!$G$6:$AB$69,,
                  MATCH('ABP RECs'!$H8,'ABP REC Calc'!$G$5:$AB$5,0)),
            'ABP REC Calc'!$C$6:$C$69,'ABP RECs'!$E8,
            'ABP REC Calc'!$B$6:$B$69,'ABP RECs'!$F8
         ) * $D8,
     IF( AC$4 = $G8+$B8+1,
         SUMIFS(
            INDEX('ABP REC Calc'!$G$6:$AB$69,,
                  MATCH('ABP RECs'!$H8,'ABP REC Calc'!$G$5:$AB$5,0)),
            'ABP REC Calc'!$C$6:$C$69,'ABP RECs'!$E8,
            'ABP REC Calc'!$B$6:$B$69,'ABP RECs'!$F8         ) * (1-$D8),
     IF( AC$4 &gt; $G8+$B8+1,
         SUMIFS(
            INDEX('ABP REC Calc'!$G$6:$AB$69,,
                  MATCH('ABP RECs'!$H8,'ABP REC Calc'!$G$5:$AB$5,0)),
            'ABP REC Calc'!$C$6:$C$69,'ABP RECs'!$E8,
            'ABP REC Calc'!$B$6:$B$69,'ABP RECs'!$F8
         ) * (1-Inputs_ByYear!$D$4)^(AC$4-($G8+$B8+1)),
     0))),
0)</f>
        <v>0</v>
      </c>
      <c r="AD8" s="233">
        <f>IF( (AD$4-$G8) &lt; ($C8+$B8),
     IF( AD$4 = $G8+$B8,
         SUMIFS(
            INDEX('ABP REC Calc'!$G$6:$AB$69,,
                  MATCH('ABP RECs'!$H8,'ABP REC Calc'!$G$5:$AB$5,0)),
            'ABP REC Calc'!$C$6:$C$69,'ABP RECs'!$E8,
            'ABP REC Calc'!$B$6:$B$69,'ABP RECs'!$F8
         ) * $D8,
     IF( AD$4 = $G8+$B8+1,
         SUMIFS(
            INDEX('ABP REC Calc'!$G$6:$AB$69,,
                  MATCH('ABP RECs'!$H8,'ABP REC Calc'!$G$5:$AB$5,0)),
            'ABP REC Calc'!$C$6:$C$69,'ABP RECs'!$E8,
            'ABP REC Calc'!$B$6:$B$69,'ABP RECs'!$F8         ) * (1-$D8),
     IF( AD$4 &gt; $G8+$B8+1,
         SUMIFS(
            INDEX('ABP REC Calc'!$G$6:$AB$69,,
                  MATCH('ABP RECs'!$H8,'ABP REC Calc'!$G$5:$AB$5,0)),
            'ABP REC Calc'!$C$6:$C$69,'ABP RECs'!$E8,
            'ABP REC Calc'!$B$6:$B$69,'ABP RECs'!$F8
         ) * (1-Inputs_ByYear!$D$4)^(AD$4-($G8+$B8+1)),
     0))),
0)</f>
        <v>0</v>
      </c>
    </row>
    <row r="9" spans="1:30" ht="14.75" customHeight="1" x14ac:dyDescent="0.25">
      <c r="B9" s="332" cm="1">
        <f t="array" ref="B9">INDEX(Inputs_ByYear!$D$87:$D$92, MATCH('ABP RECs'!$E9, Inputs_ByYear!$B$87:$B$92, 0),)</f>
        <v>0</v>
      </c>
      <c r="C9" s="332" cm="1">
        <f t="array" ref="C9">INDEX(Inputs_ByYear!$D$51:$D$56, MATCH('ABP RECs'!$E9, Inputs_ByYear!$B$51:$B$56,0),)</f>
        <v>15</v>
      </c>
      <c r="D9" s="332" cm="1">
        <f t="array" ref="D9">INDEX(Inputs_ByYear!$D$96:$D$101, MATCH('ABP RECs'!$E9, Inputs_ByYear!$B$96:$B$101,0),)</f>
        <v>0.5</v>
      </c>
      <c r="E9" s="222" t="s">
        <v>233</v>
      </c>
      <c r="F9" s="219" t="s">
        <v>258</v>
      </c>
      <c r="G9" s="219">
        <f t="shared" si="1"/>
        <v>2027</v>
      </c>
      <c r="H9" s="227" t="s">
        <v>25</v>
      </c>
      <c r="I9" s="233">
        <f>IF( (I$4-$G9) &lt; ($C9+$B9),
     IF( I$4 = $G9+$B9,
         SUMIFS(
            INDEX('ABP REC Calc'!$G$6:$AB$69,,
                  MATCH('ABP RECs'!$H9,'ABP REC Calc'!$G$5:$AB$5,0)),
            'ABP REC Calc'!$C$6:$C$69,'ABP RECs'!$E9,
            'ABP REC Calc'!$B$6:$B$69,'ABP RECs'!$F9
         ) * $D9,
     IF( I$4 = $G9+$B9+1,
         SUMIFS(
            INDEX('ABP REC Calc'!$G$6:$AB$69,,
                  MATCH('ABP RECs'!$H9,'ABP REC Calc'!$G$5:$AB$5,0)),
            'ABP REC Calc'!$C$6:$C$69,'ABP RECs'!$E9,
            'ABP REC Calc'!$B$6:$B$69,'ABP RECs'!$F9         ) * (1-$D9),
     IF( I$4 &gt; $G9+$B9+1,
         SUMIFS(
            INDEX('ABP REC Calc'!$G$6:$AB$69,,
                  MATCH('ABP RECs'!$H9,'ABP REC Calc'!$G$5:$AB$5,0)),
            'ABP REC Calc'!$C$6:$C$69,'ABP RECs'!$E9,
            'ABP REC Calc'!$B$6:$B$69,'ABP RECs'!$F9
         ) * (1-Inputs_ByYear!$D$4)^(I$4-($G9+$B9+1)),
     0))),
0)</f>
        <v>0</v>
      </c>
      <c r="J9" s="233">
        <f>IF( (J$4-$G9) &lt; ($C9+$B9),
     IF( J$4 = $G9+$B9,
         SUMIFS(
            INDEX('ABP REC Calc'!$G$6:$AB$69,,
                  MATCH('ABP RECs'!$H9,'ABP REC Calc'!$G$5:$AB$5,0)),
            'ABP REC Calc'!$C$6:$C$69,'ABP RECs'!$E9,
            'ABP REC Calc'!$B$6:$B$69,'ABP RECs'!$F9
         ) * $D9,
     IF( J$4 = $G9+$B9+1,
         SUMIFS(
            INDEX('ABP REC Calc'!$G$6:$AB$69,,
                  MATCH('ABP RECs'!$H9,'ABP REC Calc'!$G$5:$AB$5,0)),
            'ABP REC Calc'!$C$6:$C$69,'ABP RECs'!$E9,
            'ABP REC Calc'!$B$6:$B$69,'ABP RECs'!$F9         ) * (1-$D9),
     IF( J$4 &gt; $G9+$B9+1,
         SUMIFS(
            INDEX('ABP REC Calc'!$G$6:$AB$69,,
                  MATCH('ABP RECs'!$H9,'ABP REC Calc'!$G$5:$AB$5,0)),
            'ABP REC Calc'!$C$6:$C$69,'ABP RECs'!$E9,
            'ABP REC Calc'!$B$6:$B$69,'ABP RECs'!$F9
         ) * (1-Inputs_ByYear!$D$4)^(J$4-($G9+$B9+1)),
     0))),
0)</f>
        <v>0</v>
      </c>
      <c r="K9" s="233">
        <f>IF( (K$4-$G9) &lt; ($C9+$B9),
     IF( K$4 = $G9+$B9,
         SUMIFS(
            INDEX('ABP REC Calc'!$G$6:$AB$69,,
                  MATCH('ABP RECs'!$H9,'ABP REC Calc'!$G$5:$AB$5,0)),
            'ABP REC Calc'!$C$6:$C$69,'ABP RECs'!$E9,
            'ABP REC Calc'!$B$6:$B$69,'ABP RECs'!$F9
         ) * $D9,
     IF( K$4 = $G9+$B9+1,
         SUMIFS(
            INDEX('ABP REC Calc'!$G$6:$AB$69,,
                  MATCH('ABP RECs'!$H9,'ABP REC Calc'!$G$5:$AB$5,0)),
            'ABP REC Calc'!$C$6:$C$69,'ABP RECs'!$E9,
            'ABP REC Calc'!$B$6:$B$69,'ABP RECs'!$F9         ) * (1-$D9),
     IF( K$4 &gt; $G9+$B9+1,
         SUMIFS(
            INDEX('ABP REC Calc'!$G$6:$AB$69,,
                  MATCH('ABP RECs'!$H9,'ABP REC Calc'!$G$5:$AB$5,0)),
            'ABP REC Calc'!$C$6:$C$69,'ABP RECs'!$E9,
            'ABP REC Calc'!$B$6:$B$69,'ABP RECs'!$F9
         ) * (1-Inputs_ByYear!$D$4)^(K$4-($G9+$B9+1)),
     0))),
0)</f>
        <v>0</v>
      </c>
      <c r="L9" s="233">
        <f>IF( (L$4-$G9) &lt; ($C9+$B9),
     IF( L$4 = $G9+$B9,
         SUMIFS(
            INDEX('ABP REC Calc'!$G$6:$AB$69,,
                  MATCH('ABP RECs'!$H9,'ABP REC Calc'!$G$5:$AB$5,0)),
            'ABP REC Calc'!$C$6:$C$69,'ABP RECs'!$E9,
            'ABP REC Calc'!$B$6:$B$69,'ABP RECs'!$F9
         ) * $D9,
     IF( L$4 = $G9+$B9+1,
         SUMIFS(
            INDEX('ABP REC Calc'!$G$6:$AB$69,,
                  MATCH('ABP RECs'!$H9,'ABP REC Calc'!$G$5:$AB$5,0)),
            'ABP REC Calc'!$C$6:$C$69,'ABP RECs'!$E9,
            'ABP REC Calc'!$B$6:$B$69,'ABP RECs'!$F9         ) * (1-$D9),
     IF( L$4 &gt; $G9+$B9+1,
         SUMIFS(
            INDEX('ABP REC Calc'!$G$6:$AB$69,,
                  MATCH('ABP RECs'!$H9,'ABP REC Calc'!$G$5:$AB$5,0)),
            'ABP REC Calc'!$C$6:$C$69,'ABP RECs'!$E9,
            'ABP REC Calc'!$B$6:$B$69,'ABP RECs'!$F9
         ) * (1-Inputs_ByYear!$D$4)^(L$4-($G9+$B9+1)),
     0))),
0)</f>
        <v>39378.861976678396</v>
      </c>
      <c r="M9" s="233">
        <f>IF( (M$4-$G9) &lt; ($C9+$B9),
     IF( M$4 = $G9+$B9,
         SUMIFS(
            INDEX('ABP REC Calc'!$G$6:$AB$69,,
                  MATCH('ABP RECs'!$H9,'ABP REC Calc'!$G$5:$AB$5,0)),
            'ABP REC Calc'!$C$6:$C$69,'ABP RECs'!$E9,
            'ABP REC Calc'!$B$6:$B$69,'ABP RECs'!$F9
         ) * $D9,
     IF( M$4 = $G9+$B9+1,
         SUMIFS(
            INDEX('ABP REC Calc'!$G$6:$AB$69,,
                  MATCH('ABP RECs'!$H9,'ABP REC Calc'!$G$5:$AB$5,0)),
            'ABP REC Calc'!$C$6:$C$69,'ABP RECs'!$E9,
            'ABP REC Calc'!$B$6:$B$69,'ABP RECs'!$F9         ) * (1-$D9),
     IF( M$4 &gt; $G9+$B9+1,
         SUMIFS(
            INDEX('ABP REC Calc'!$G$6:$AB$69,,
                  MATCH('ABP RECs'!$H9,'ABP REC Calc'!$G$5:$AB$5,0)),
            'ABP REC Calc'!$C$6:$C$69,'ABP RECs'!$E9,
            'ABP REC Calc'!$B$6:$B$69,'ABP RECs'!$F9
         ) * (1-Inputs_ByYear!$D$4)^(M$4-($G9+$B9+1)),
     0))),
0)</f>
        <v>39378.861976678396</v>
      </c>
      <c r="N9" s="233">
        <f>IF( (N$4-$G9) &lt; ($C9+$B9),
     IF( N$4 = $G9+$B9,
         SUMIFS(
            INDEX('ABP REC Calc'!$G$6:$AB$69,,
                  MATCH('ABP RECs'!$H9,'ABP REC Calc'!$G$5:$AB$5,0)),
            'ABP REC Calc'!$C$6:$C$69,'ABP RECs'!$E9,
            'ABP REC Calc'!$B$6:$B$69,'ABP RECs'!$F9
         ) * $D9,
     IF( N$4 = $G9+$B9+1,
         SUMIFS(
            INDEX('ABP REC Calc'!$G$6:$AB$69,,
                  MATCH('ABP RECs'!$H9,'ABP REC Calc'!$G$5:$AB$5,0)),
            'ABP REC Calc'!$C$6:$C$69,'ABP RECs'!$E9,
            'ABP REC Calc'!$B$6:$B$69,'ABP RECs'!$F9         ) * (1-$D9),
     IF( N$4 &gt; $G9+$B9+1,
         SUMIFS(
            INDEX('ABP REC Calc'!$G$6:$AB$69,,
                  MATCH('ABP RECs'!$H9,'ABP REC Calc'!$G$5:$AB$5,0)),
            'ABP REC Calc'!$C$6:$C$69,'ABP RECs'!$E9,
            'ABP REC Calc'!$B$6:$B$69,'ABP RECs'!$F9
         ) * (1-Inputs_ByYear!$D$4)^(N$4-($G9+$B9+1)),
     0))),
0)</f>
        <v>78363.935333590009</v>
      </c>
      <c r="O9" s="233">
        <f>IF( (O$4-$G9) &lt; ($C9+$B9),
     IF( O$4 = $G9+$B9,
         SUMIFS(
            INDEX('ABP REC Calc'!$G$6:$AB$69,,
                  MATCH('ABP RECs'!$H9,'ABP REC Calc'!$G$5:$AB$5,0)),
            'ABP REC Calc'!$C$6:$C$69,'ABP RECs'!$E9,
            'ABP REC Calc'!$B$6:$B$69,'ABP RECs'!$F9
         ) * $D9,
     IF( O$4 = $G9+$B9+1,
         SUMIFS(
            INDEX('ABP REC Calc'!$G$6:$AB$69,,
                  MATCH('ABP RECs'!$H9,'ABP REC Calc'!$G$5:$AB$5,0)),
            'ABP REC Calc'!$C$6:$C$69,'ABP RECs'!$E9,
            'ABP REC Calc'!$B$6:$B$69,'ABP RECs'!$F9         ) * (1-$D9),
     IF( O$4 &gt; $G9+$B9+1,
         SUMIFS(
            INDEX('ABP REC Calc'!$G$6:$AB$69,,
                  MATCH('ABP RECs'!$H9,'ABP REC Calc'!$G$5:$AB$5,0)),
            'ABP REC Calc'!$C$6:$C$69,'ABP RECs'!$E9,
            'ABP REC Calc'!$B$6:$B$69,'ABP RECs'!$F9
         ) * (1-Inputs_ByYear!$D$4)^(O$4-($G9+$B9+1)),
     0))),
0)</f>
        <v>77972.115656922062</v>
      </c>
      <c r="P9" s="233">
        <f>IF( (P$4-$G9) &lt; ($C9+$B9),
     IF( P$4 = $G9+$B9,
         SUMIFS(
            INDEX('ABP REC Calc'!$G$6:$AB$69,,
                  MATCH('ABP RECs'!$H9,'ABP REC Calc'!$G$5:$AB$5,0)),
            'ABP REC Calc'!$C$6:$C$69,'ABP RECs'!$E9,
            'ABP REC Calc'!$B$6:$B$69,'ABP RECs'!$F9
         ) * $D9,
     IF( P$4 = $G9+$B9+1,
         SUMIFS(
            INDEX('ABP REC Calc'!$G$6:$AB$69,,
                  MATCH('ABP RECs'!$H9,'ABP REC Calc'!$G$5:$AB$5,0)),
            'ABP REC Calc'!$C$6:$C$69,'ABP RECs'!$E9,
            'ABP REC Calc'!$B$6:$B$69,'ABP RECs'!$F9         ) * (1-$D9),
     IF( P$4 &gt; $G9+$B9+1,
         SUMIFS(
            INDEX('ABP REC Calc'!$G$6:$AB$69,,
                  MATCH('ABP RECs'!$H9,'ABP REC Calc'!$G$5:$AB$5,0)),
            'ABP REC Calc'!$C$6:$C$69,'ABP RECs'!$E9,
            'ABP REC Calc'!$B$6:$B$69,'ABP RECs'!$F9
         ) * (1-Inputs_ByYear!$D$4)^(P$4-($G9+$B9+1)),
     0))),
0)</f>
        <v>77582.255078637449</v>
      </c>
      <c r="Q9" s="233">
        <f>IF( (Q$4-$G9) &lt; ($C9+$B9),
     IF( Q$4 = $G9+$B9,
         SUMIFS(
            INDEX('ABP REC Calc'!$G$6:$AB$69,,
                  MATCH('ABP RECs'!$H9,'ABP REC Calc'!$G$5:$AB$5,0)),
            'ABP REC Calc'!$C$6:$C$69,'ABP RECs'!$E9,
            'ABP REC Calc'!$B$6:$B$69,'ABP RECs'!$F9
         ) * $D9,
     IF( Q$4 = $G9+$B9+1,
         SUMIFS(
            INDEX('ABP REC Calc'!$G$6:$AB$69,,
                  MATCH('ABP RECs'!$H9,'ABP REC Calc'!$G$5:$AB$5,0)),
            'ABP REC Calc'!$C$6:$C$69,'ABP RECs'!$E9,
            'ABP REC Calc'!$B$6:$B$69,'ABP RECs'!$F9         ) * (1-$D9),
     IF( Q$4 &gt; $G9+$B9+1,
         SUMIFS(
            INDEX('ABP REC Calc'!$G$6:$AB$69,,
                  MATCH('ABP RECs'!$H9,'ABP REC Calc'!$G$5:$AB$5,0)),
            'ABP REC Calc'!$C$6:$C$69,'ABP RECs'!$E9,
            'ABP REC Calc'!$B$6:$B$69,'ABP RECs'!$F9
         ) * (1-Inputs_ByYear!$D$4)^(Q$4-($G9+$B9+1)),
     0))),
0)</f>
        <v>77194.343803244265</v>
      </c>
      <c r="R9" s="233">
        <f>IF( (R$4-$G9) &lt; ($C9+$B9),
     IF( R$4 = $G9+$B9,
         SUMIFS(
            INDEX('ABP REC Calc'!$G$6:$AB$69,,
                  MATCH('ABP RECs'!$H9,'ABP REC Calc'!$G$5:$AB$5,0)),
            'ABP REC Calc'!$C$6:$C$69,'ABP RECs'!$E9,
            'ABP REC Calc'!$B$6:$B$69,'ABP RECs'!$F9
         ) * $D9,
     IF( R$4 = $G9+$B9+1,
         SUMIFS(
            INDEX('ABP REC Calc'!$G$6:$AB$69,,
                  MATCH('ABP RECs'!$H9,'ABP REC Calc'!$G$5:$AB$5,0)),
            'ABP REC Calc'!$C$6:$C$69,'ABP RECs'!$E9,
            'ABP REC Calc'!$B$6:$B$69,'ABP RECs'!$F9         ) * (1-$D9),
     IF( R$4 &gt; $G9+$B9+1,
         SUMIFS(
            INDEX('ABP REC Calc'!$G$6:$AB$69,,
                  MATCH('ABP RECs'!$H9,'ABP REC Calc'!$G$5:$AB$5,0)),
            'ABP REC Calc'!$C$6:$C$69,'ABP RECs'!$E9,
            'ABP REC Calc'!$B$6:$B$69,'ABP RECs'!$F9
         ) * (1-Inputs_ByYear!$D$4)^(R$4-($G9+$B9+1)),
     0))),
0)</f>
        <v>76808.372084228045</v>
      </c>
      <c r="S9" s="233">
        <f>IF( (S$4-$G9) &lt; ($C9+$B9),
     IF( S$4 = $G9+$B9,
         SUMIFS(
            INDEX('ABP REC Calc'!$G$6:$AB$69,,
                  MATCH('ABP RECs'!$H9,'ABP REC Calc'!$G$5:$AB$5,0)),
            'ABP REC Calc'!$C$6:$C$69,'ABP RECs'!$E9,
            'ABP REC Calc'!$B$6:$B$69,'ABP RECs'!$F9
         ) * $D9,
     IF( S$4 = $G9+$B9+1,
         SUMIFS(
            INDEX('ABP REC Calc'!$G$6:$AB$69,,
                  MATCH('ABP RECs'!$H9,'ABP REC Calc'!$G$5:$AB$5,0)),
            'ABP REC Calc'!$C$6:$C$69,'ABP RECs'!$E9,
            'ABP REC Calc'!$B$6:$B$69,'ABP RECs'!$F9         ) * (1-$D9),
     IF( S$4 &gt; $G9+$B9+1,
         SUMIFS(
            INDEX('ABP REC Calc'!$G$6:$AB$69,,
                  MATCH('ABP RECs'!$H9,'ABP REC Calc'!$G$5:$AB$5,0)),
            'ABP REC Calc'!$C$6:$C$69,'ABP RECs'!$E9,
            'ABP REC Calc'!$B$6:$B$69,'ABP RECs'!$F9
         ) * (1-Inputs_ByYear!$D$4)^(S$4-($G9+$B9+1)),
     0))),
0)</f>
        <v>76424.330223806901</v>
      </c>
      <c r="T9" s="233">
        <f>IF( (T$4-$G9) &lt; ($C9+$B9),
     IF( T$4 = $G9+$B9,
         SUMIFS(
            INDEX('ABP REC Calc'!$G$6:$AB$69,,
                  MATCH('ABP RECs'!$H9,'ABP REC Calc'!$G$5:$AB$5,0)),
            'ABP REC Calc'!$C$6:$C$69,'ABP RECs'!$E9,
            'ABP REC Calc'!$B$6:$B$69,'ABP RECs'!$F9
         ) * $D9,
     IF( T$4 = $G9+$B9+1,
         SUMIFS(
            INDEX('ABP REC Calc'!$G$6:$AB$69,,
                  MATCH('ABP RECs'!$H9,'ABP REC Calc'!$G$5:$AB$5,0)),
            'ABP REC Calc'!$C$6:$C$69,'ABP RECs'!$E9,
            'ABP REC Calc'!$B$6:$B$69,'ABP RECs'!$F9         ) * (1-$D9),
     IF( T$4 &gt; $G9+$B9+1,
         SUMIFS(
            INDEX('ABP REC Calc'!$G$6:$AB$69,,
                  MATCH('ABP RECs'!$H9,'ABP REC Calc'!$G$5:$AB$5,0)),
            'ABP REC Calc'!$C$6:$C$69,'ABP RECs'!$E9,
            'ABP REC Calc'!$B$6:$B$69,'ABP RECs'!$F9
         ) * (1-Inputs_ByYear!$D$4)^(T$4-($G9+$B9+1)),
     0))),
0)</f>
        <v>76042.208572687872</v>
      </c>
      <c r="U9" s="233">
        <f>IF( (U$4-$G9) &lt; ($C9+$B9),
     IF( U$4 = $G9+$B9,
         SUMIFS(
            INDEX('ABP REC Calc'!$G$6:$AB$69,,
                  MATCH('ABP RECs'!$H9,'ABP REC Calc'!$G$5:$AB$5,0)),
            'ABP REC Calc'!$C$6:$C$69,'ABP RECs'!$E9,
            'ABP REC Calc'!$B$6:$B$69,'ABP RECs'!$F9
         ) * $D9,
     IF( U$4 = $G9+$B9+1,
         SUMIFS(
            INDEX('ABP REC Calc'!$G$6:$AB$69,,
                  MATCH('ABP RECs'!$H9,'ABP REC Calc'!$G$5:$AB$5,0)),
            'ABP REC Calc'!$C$6:$C$69,'ABP RECs'!$E9,
            'ABP REC Calc'!$B$6:$B$69,'ABP RECs'!$F9         ) * (1-$D9),
     IF( U$4 &gt; $G9+$B9+1,
         SUMIFS(
            INDEX('ABP REC Calc'!$G$6:$AB$69,,
                  MATCH('ABP RECs'!$H9,'ABP REC Calc'!$G$5:$AB$5,0)),
            'ABP REC Calc'!$C$6:$C$69,'ABP RECs'!$E9,
            'ABP REC Calc'!$B$6:$B$69,'ABP RECs'!$F9
         ) * (1-Inputs_ByYear!$D$4)^(U$4-($G9+$B9+1)),
     0))),
0)</f>
        <v>75661.997529824424</v>
      </c>
      <c r="V9" s="233">
        <f>IF( (V$4-$G9) &lt; ($C9+$B9),
     IF( V$4 = $G9+$B9,
         SUMIFS(
            INDEX('ABP REC Calc'!$G$6:$AB$69,,
                  MATCH('ABP RECs'!$H9,'ABP REC Calc'!$G$5:$AB$5,0)),
            'ABP REC Calc'!$C$6:$C$69,'ABP RECs'!$E9,
            'ABP REC Calc'!$B$6:$B$69,'ABP RECs'!$F9
         ) * $D9,
     IF( V$4 = $G9+$B9+1,
         SUMIFS(
            INDEX('ABP REC Calc'!$G$6:$AB$69,,
                  MATCH('ABP RECs'!$H9,'ABP REC Calc'!$G$5:$AB$5,0)),
            'ABP REC Calc'!$C$6:$C$69,'ABP RECs'!$E9,
            'ABP REC Calc'!$B$6:$B$69,'ABP RECs'!$F9         ) * (1-$D9),
     IF( V$4 &gt; $G9+$B9+1,
         SUMIFS(
            INDEX('ABP REC Calc'!$G$6:$AB$69,,
                  MATCH('ABP RECs'!$H9,'ABP REC Calc'!$G$5:$AB$5,0)),
            'ABP REC Calc'!$C$6:$C$69,'ABP RECs'!$E9,
            'ABP REC Calc'!$B$6:$B$69,'ABP RECs'!$F9
         ) * (1-Inputs_ByYear!$D$4)^(V$4-($G9+$B9+1)),
     0))),
0)</f>
        <v>75283.687542175307</v>
      </c>
      <c r="W9" s="233">
        <f>IF( (W$4-$G9) &lt; ($C9+$B9),
     IF( W$4 = $G9+$B9,
         SUMIFS(
            INDEX('ABP REC Calc'!$G$6:$AB$69,,
                  MATCH('ABP RECs'!$H9,'ABP REC Calc'!$G$5:$AB$5,0)),
            'ABP REC Calc'!$C$6:$C$69,'ABP RECs'!$E9,
            'ABP REC Calc'!$B$6:$B$69,'ABP RECs'!$F9
         ) * $D9,
     IF( W$4 = $G9+$B9+1,
         SUMIFS(
            INDEX('ABP REC Calc'!$G$6:$AB$69,,
                  MATCH('ABP RECs'!$H9,'ABP REC Calc'!$G$5:$AB$5,0)),
            'ABP REC Calc'!$C$6:$C$69,'ABP RECs'!$E9,
            'ABP REC Calc'!$B$6:$B$69,'ABP RECs'!$F9         ) * (1-$D9),
     IF( W$4 &gt; $G9+$B9+1,
         SUMIFS(
            INDEX('ABP REC Calc'!$G$6:$AB$69,,
                  MATCH('ABP RECs'!$H9,'ABP REC Calc'!$G$5:$AB$5,0)),
            'ABP REC Calc'!$C$6:$C$69,'ABP RECs'!$E9,
            'ABP REC Calc'!$B$6:$B$69,'ABP RECs'!$F9
         ) * (1-Inputs_ByYear!$D$4)^(W$4-($G9+$B9+1)),
     0))),
0)</f>
        <v>74907.269104464431</v>
      </c>
      <c r="X9" s="233">
        <f>IF( (X$4-$G9) &lt; ($C9+$B9),
     IF( X$4 = $G9+$B9,
         SUMIFS(
            INDEX('ABP REC Calc'!$G$6:$AB$69,,
                  MATCH('ABP RECs'!$H9,'ABP REC Calc'!$G$5:$AB$5,0)),
            'ABP REC Calc'!$C$6:$C$69,'ABP RECs'!$E9,
            'ABP REC Calc'!$B$6:$B$69,'ABP RECs'!$F9
         ) * $D9,
     IF( X$4 = $G9+$B9+1,
         SUMIFS(
            INDEX('ABP REC Calc'!$G$6:$AB$69,,
                  MATCH('ABP RECs'!$H9,'ABP REC Calc'!$G$5:$AB$5,0)),
            'ABP REC Calc'!$C$6:$C$69,'ABP RECs'!$E9,
            'ABP REC Calc'!$B$6:$B$69,'ABP RECs'!$F9         ) * (1-$D9),
     IF( X$4 &gt; $G9+$B9+1,
         SUMIFS(
            INDEX('ABP REC Calc'!$G$6:$AB$69,,
                  MATCH('ABP RECs'!$H9,'ABP REC Calc'!$G$5:$AB$5,0)),
            'ABP REC Calc'!$C$6:$C$69,'ABP RECs'!$E9,
            'ABP REC Calc'!$B$6:$B$69,'ABP RECs'!$F9
         ) * (1-Inputs_ByYear!$D$4)^(X$4-($G9+$B9+1)),
     0))),
0)</f>
        <v>74532.732758942104</v>
      </c>
      <c r="Y9" s="233">
        <f>IF( (Y$4-$G9) &lt; ($C9+$B9),
     IF( Y$4 = $G9+$B9,
         SUMIFS(
            INDEX('ABP REC Calc'!$G$6:$AB$69,,
                  MATCH('ABP RECs'!$H9,'ABP REC Calc'!$G$5:$AB$5,0)),
            'ABP REC Calc'!$C$6:$C$69,'ABP RECs'!$E9,
            'ABP REC Calc'!$B$6:$B$69,'ABP RECs'!$F9
         ) * $D9,
     IF( Y$4 = $G9+$B9+1,
         SUMIFS(
            INDEX('ABP REC Calc'!$G$6:$AB$69,,
                  MATCH('ABP RECs'!$H9,'ABP REC Calc'!$G$5:$AB$5,0)),
            'ABP REC Calc'!$C$6:$C$69,'ABP RECs'!$E9,
            'ABP REC Calc'!$B$6:$B$69,'ABP RECs'!$F9         ) * (1-$D9),
     IF( Y$4 &gt; $G9+$B9+1,
         SUMIFS(
            INDEX('ABP REC Calc'!$G$6:$AB$69,,
                  MATCH('ABP RECs'!$H9,'ABP REC Calc'!$G$5:$AB$5,0)),
            'ABP REC Calc'!$C$6:$C$69,'ABP RECs'!$E9,
            'ABP REC Calc'!$B$6:$B$69,'ABP RECs'!$F9
         ) * (1-Inputs_ByYear!$D$4)^(Y$4-($G9+$B9+1)),
     0))),
0)</f>
        <v>74160.06909514741</v>
      </c>
      <c r="Z9" s="233">
        <f>IF( (Z$4-$G9) &lt; ($C9+$B9),
     IF( Z$4 = $G9+$B9,
         SUMIFS(
            INDEX('ABP REC Calc'!$G$6:$AB$69,,
                  MATCH('ABP RECs'!$H9,'ABP REC Calc'!$G$5:$AB$5,0)),
            'ABP REC Calc'!$C$6:$C$69,'ABP RECs'!$E9,
            'ABP REC Calc'!$B$6:$B$69,'ABP RECs'!$F9
         ) * $D9,
     IF( Z$4 = $G9+$B9+1,
         SUMIFS(
            INDEX('ABP REC Calc'!$G$6:$AB$69,,
                  MATCH('ABP RECs'!$H9,'ABP REC Calc'!$G$5:$AB$5,0)),
            'ABP REC Calc'!$C$6:$C$69,'ABP RECs'!$E9,
            'ABP REC Calc'!$B$6:$B$69,'ABP RECs'!$F9         ) * (1-$D9),
     IF( Z$4 &gt; $G9+$B9+1,
         SUMIFS(
            INDEX('ABP REC Calc'!$G$6:$AB$69,,
                  MATCH('ABP RECs'!$H9,'ABP REC Calc'!$G$5:$AB$5,0)),
            'ABP REC Calc'!$C$6:$C$69,'ABP RECs'!$E9,
            'ABP REC Calc'!$B$6:$B$69,'ABP RECs'!$F9
         ) * (1-Inputs_ByYear!$D$4)^(Z$4-($G9+$B9+1)),
     0))),
0)</f>
        <v>73789.268749671668</v>
      </c>
      <c r="AA9" s="233">
        <f>IF( (AA$4-$G9) &lt; ($C9+$B9),
     IF( AA$4 = $G9+$B9,
         SUMIFS(
            INDEX('ABP REC Calc'!$G$6:$AB$69,,
                  MATCH('ABP RECs'!$H9,'ABP REC Calc'!$G$5:$AB$5,0)),
            'ABP REC Calc'!$C$6:$C$69,'ABP RECs'!$E9,
            'ABP REC Calc'!$B$6:$B$69,'ABP RECs'!$F9
         ) * $D9,
     IF( AA$4 = $G9+$B9+1,
         SUMIFS(
            INDEX('ABP REC Calc'!$G$6:$AB$69,,
                  MATCH('ABP RECs'!$H9,'ABP REC Calc'!$G$5:$AB$5,0)),
            'ABP REC Calc'!$C$6:$C$69,'ABP RECs'!$E9,
            'ABP REC Calc'!$B$6:$B$69,'ABP RECs'!$F9         ) * (1-$D9),
     IF( AA$4 &gt; $G9+$B9+1,
         SUMIFS(
            INDEX('ABP REC Calc'!$G$6:$AB$69,,
                  MATCH('ABP RECs'!$H9,'ABP REC Calc'!$G$5:$AB$5,0)),
            'ABP REC Calc'!$C$6:$C$69,'ABP RECs'!$E9,
            'ABP REC Calc'!$B$6:$B$69,'ABP RECs'!$F9
         ) * (1-Inputs_ByYear!$D$4)^(AA$4-($G9+$B9+1)),
     0))),
0)</f>
        <v>0</v>
      </c>
      <c r="AB9" s="233">
        <f>IF( (AB$4-$G9) &lt; ($C9+$B9),
     IF( AB$4 = $G9+$B9,
         SUMIFS(
            INDEX('ABP REC Calc'!$G$6:$AB$69,,
                  MATCH('ABP RECs'!$H9,'ABP REC Calc'!$G$5:$AB$5,0)),
            'ABP REC Calc'!$C$6:$C$69,'ABP RECs'!$E9,
            'ABP REC Calc'!$B$6:$B$69,'ABP RECs'!$F9
         ) * $D9,
     IF( AB$4 = $G9+$B9+1,
         SUMIFS(
            INDEX('ABP REC Calc'!$G$6:$AB$69,,
                  MATCH('ABP RECs'!$H9,'ABP REC Calc'!$G$5:$AB$5,0)),
            'ABP REC Calc'!$C$6:$C$69,'ABP RECs'!$E9,
            'ABP REC Calc'!$B$6:$B$69,'ABP RECs'!$F9         ) * (1-$D9),
     IF( AB$4 &gt; $G9+$B9+1,
         SUMIFS(
            INDEX('ABP REC Calc'!$G$6:$AB$69,,
                  MATCH('ABP RECs'!$H9,'ABP REC Calc'!$G$5:$AB$5,0)),
            'ABP REC Calc'!$C$6:$C$69,'ABP RECs'!$E9,
            'ABP REC Calc'!$B$6:$B$69,'ABP RECs'!$F9
         ) * (1-Inputs_ByYear!$D$4)^(AB$4-($G9+$B9+1)),
     0))),
0)</f>
        <v>0</v>
      </c>
      <c r="AC9" s="233">
        <f>IF( (AC$4-$G9) &lt; ($C9+$B9),
     IF( AC$4 = $G9+$B9,
         SUMIFS(
            INDEX('ABP REC Calc'!$G$6:$AB$69,,
                  MATCH('ABP RECs'!$H9,'ABP REC Calc'!$G$5:$AB$5,0)),
            'ABP REC Calc'!$C$6:$C$69,'ABP RECs'!$E9,
            'ABP REC Calc'!$B$6:$B$69,'ABP RECs'!$F9
         ) * $D9,
     IF( AC$4 = $G9+$B9+1,
         SUMIFS(
            INDEX('ABP REC Calc'!$G$6:$AB$69,,
                  MATCH('ABP RECs'!$H9,'ABP REC Calc'!$G$5:$AB$5,0)),
            'ABP REC Calc'!$C$6:$C$69,'ABP RECs'!$E9,
            'ABP REC Calc'!$B$6:$B$69,'ABP RECs'!$F9         ) * (1-$D9),
     IF( AC$4 &gt; $G9+$B9+1,
         SUMIFS(
            INDEX('ABP REC Calc'!$G$6:$AB$69,,
                  MATCH('ABP RECs'!$H9,'ABP REC Calc'!$G$5:$AB$5,0)),
            'ABP REC Calc'!$C$6:$C$69,'ABP RECs'!$E9,
            'ABP REC Calc'!$B$6:$B$69,'ABP RECs'!$F9
         ) * (1-Inputs_ByYear!$D$4)^(AC$4-($G9+$B9+1)),
     0))),
0)</f>
        <v>0</v>
      </c>
      <c r="AD9" s="233">
        <f>IF( (AD$4-$G9) &lt; ($C9+$B9),
     IF( AD$4 = $G9+$B9,
         SUMIFS(
            INDEX('ABP REC Calc'!$G$6:$AB$69,,
                  MATCH('ABP RECs'!$H9,'ABP REC Calc'!$G$5:$AB$5,0)),
            'ABP REC Calc'!$C$6:$C$69,'ABP RECs'!$E9,
            'ABP REC Calc'!$B$6:$B$69,'ABP RECs'!$F9
         ) * $D9,
     IF( AD$4 = $G9+$B9+1,
         SUMIFS(
            INDEX('ABP REC Calc'!$G$6:$AB$69,,
                  MATCH('ABP RECs'!$H9,'ABP REC Calc'!$G$5:$AB$5,0)),
            'ABP REC Calc'!$C$6:$C$69,'ABP RECs'!$E9,
            'ABP REC Calc'!$B$6:$B$69,'ABP RECs'!$F9         ) * (1-$D9),
     IF( AD$4 &gt; $G9+$B9+1,
         SUMIFS(
            INDEX('ABP REC Calc'!$G$6:$AB$69,,
                  MATCH('ABP RECs'!$H9,'ABP REC Calc'!$G$5:$AB$5,0)),
            'ABP REC Calc'!$C$6:$C$69,'ABP RECs'!$E9,
            'ABP REC Calc'!$B$6:$B$69,'ABP RECs'!$F9
         ) * (1-Inputs_ByYear!$D$4)^(AD$4-($G9+$B9+1)),
     0))),
0)</f>
        <v>0</v>
      </c>
    </row>
    <row r="10" spans="1:30" ht="14.75" customHeight="1" x14ac:dyDescent="0.25">
      <c r="B10" s="332" cm="1">
        <f t="array" ref="B10">INDEX(Inputs_ByYear!$D$87:$D$92, MATCH('ABP RECs'!$E10, Inputs_ByYear!$B$87:$B$92, 0),)</f>
        <v>0</v>
      </c>
      <c r="C10" s="332" cm="1">
        <f t="array" ref="C10">INDEX(Inputs_ByYear!$D$51:$D$56, MATCH('ABP RECs'!$E10, Inputs_ByYear!$B$51:$B$56,0),)</f>
        <v>15</v>
      </c>
      <c r="D10" s="332" cm="1">
        <f t="array" ref="D10">INDEX(Inputs_ByYear!$D$96:$D$101, MATCH('ABP RECs'!$E10, Inputs_ByYear!$B$96:$B$101,0),)</f>
        <v>0.5</v>
      </c>
      <c r="E10" s="222" t="s">
        <v>233</v>
      </c>
      <c r="F10" s="219" t="s">
        <v>258</v>
      </c>
      <c r="G10" s="219">
        <f t="shared" si="1"/>
        <v>2028</v>
      </c>
      <c r="H10" s="227" t="s">
        <v>26</v>
      </c>
      <c r="I10" s="233">
        <f>IF( (I$4-$G10) &lt; ($C10+$B10),
     IF( I$4 = $G10+$B10,
         SUMIFS(
            INDEX('ABP REC Calc'!$G$6:$AB$69,,
                  MATCH('ABP RECs'!$H10,'ABP REC Calc'!$G$5:$AB$5,0)),
            'ABP REC Calc'!$C$6:$C$69,'ABP RECs'!$E10,
            'ABP REC Calc'!$B$6:$B$69,'ABP RECs'!$F10
         ) * $D10,
     IF( I$4 = $G10+$B10+1,
         SUMIFS(
            INDEX('ABP REC Calc'!$G$6:$AB$69,,
                  MATCH('ABP RECs'!$H10,'ABP REC Calc'!$G$5:$AB$5,0)),
            'ABP REC Calc'!$C$6:$C$69,'ABP RECs'!$E10,
            'ABP REC Calc'!$B$6:$B$69,'ABP RECs'!$F10         ) * (1-$D10),
     IF( I$4 &gt; $G10+$B10+1,
         SUMIFS(
            INDEX('ABP REC Calc'!$G$6:$AB$69,,
                  MATCH('ABP RECs'!$H10,'ABP REC Calc'!$G$5:$AB$5,0)),
            'ABP REC Calc'!$C$6:$C$69,'ABP RECs'!$E10,
            'ABP REC Calc'!$B$6:$B$69,'ABP RECs'!$F10
         ) * (1-Inputs_ByYear!$D$4)^(I$4-($G10+$B10+1)),
     0))),
0)</f>
        <v>0</v>
      </c>
      <c r="J10" s="233">
        <f>IF( (J$4-$G10) &lt; ($C10+$B10),
     IF( J$4 = $G10+$B10,
         SUMIFS(
            INDEX('ABP REC Calc'!$G$6:$AB$69,,
                  MATCH('ABP RECs'!$H10,'ABP REC Calc'!$G$5:$AB$5,0)),
            'ABP REC Calc'!$C$6:$C$69,'ABP RECs'!$E10,
            'ABP REC Calc'!$B$6:$B$69,'ABP RECs'!$F10
         ) * $D10,
     IF( J$4 = $G10+$B10+1,
         SUMIFS(
            INDEX('ABP REC Calc'!$G$6:$AB$69,,
                  MATCH('ABP RECs'!$H10,'ABP REC Calc'!$G$5:$AB$5,0)),
            'ABP REC Calc'!$C$6:$C$69,'ABP RECs'!$E10,
            'ABP REC Calc'!$B$6:$B$69,'ABP RECs'!$F10         ) * (1-$D10),
     IF( J$4 &gt; $G10+$B10+1,
         SUMIFS(
            INDEX('ABP REC Calc'!$G$6:$AB$69,,
                  MATCH('ABP RECs'!$H10,'ABP REC Calc'!$G$5:$AB$5,0)),
            'ABP REC Calc'!$C$6:$C$69,'ABP RECs'!$E10,
            'ABP REC Calc'!$B$6:$B$69,'ABP RECs'!$F10
         ) * (1-Inputs_ByYear!$D$4)^(J$4-($G10+$B10+1)),
     0))),
0)</f>
        <v>0</v>
      </c>
      <c r="K10" s="233">
        <f>IF( (K$4-$G10) &lt; ($C10+$B10),
     IF( K$4 = $G10+$B10,
         SUMIFS(
            INDEX('ABP REC Calc'!$G$6:$AB$69,,
                  MATCH('ABP RECs'!$H10,'ABP REC Calc'!$G$5:$AB$5,0)),
            'ABP REC Calc'!$C$6:$C$69,'ABP RECs'!$E10,
            'ABP REC Calc'!$B$6:$B$69,'ABP RECs'!$F10
         ) * $D10,
     IF( K$4 = $G10+$B10+1,
         SUMIFS(
            INDEX('ABP REC Calc'!$G$6:$AB$69,,
                  MATCH('ABP RECs'!$H10,'ABP REC Calc'!$G$5:$AB$5,0)),
            'ABP REC Calc'!$C$6:$C$69,'ABP RECs'!$E10,
            'ABP REC Calc'!$B$6:$B$69,'ABP RECs'!$F10         ) * (1-$D10),
     IF( K$4 &gt; $G10+$B10+1,
         SUMIFS(
            INDEX('ABP REC Calc'!$G$6:$AB$69,,
                  MATCH('ABP RECs'!$H10,'ABP REC Calc'!$G$5:$AB$5,0)),
            'ABP REC Calc'!$C$6:$C$69,'ABP RECs'!$E10,
            'ABP REC Calc'!$B$6:$B$69,'ABP RECs'!$F10
         ) * (1-Inputs_ByYear!$D$4)^(K$4-($G10+$B10+1)),
     0))),
0)</f>
        <v>0</v>
      </c>
      <c r="L10" s="233">
        <f>IF( (L$4-$G10) &lt; ($C10+$B10),
     IF( L$4 = $G10+$B10,
         SUMIFS(
            INDEX('ABP REC Calc'!$G$6:$AB$69,,
                  MATCH('ABP RECs'!$H10,'ABP REC Calc'!$G$5:$AB$5,0)),
            'ABP REC Calc'!$C$6:$C$69,'ABP RECs'!$E10,
            'ABP REC Calc'!$B$6:$B$69,'ABP RECs'!$F10
         ) * $D10,
     IF( L$4 = $G10+$B10+1,
         SUMIFS(
            INDEX('ABP REC Calc'!$G$6:$AB$69,,
                  MATCH('ABP RECs'!$H10,'ABP REC Calc'!$G$5:$AB$5,0)),
            'ABP REC Calc'!$C$6:$C$69,'ABP RECs'!$E10,
            'ABP REC Calc'!$B$6:$B$69,'ABP RECs'!$F10         ) * (1-$D10),
     IF( L$4 &gt; $G10+$B10+1,
         SUMIFS(
            INDEX('ABP REC Calc'!$G$6:$AB$69,,
                  MATCH('ABP RECs'!$H10,'ABP REC Calc'!$G$5:$AB$5,0)),
            'ABP REC Calc'!$C$6:$C$69,'ABP RECs'!$E10,
            'ABP REC Calc'!$B$6:$B$69,'ABP RECs'!$F10
         ) * (1-Inputs_ByYear!$D$4)^(L$4-($G10+$B10+1)),
     0))),
0)</f>
        <v>0</v>
      </c>
      <c r="M10" s="233">
        <f>IF( (M$4-$G10) &lt; ($C10+$B10),
     IF( M$4 = $G10+$B10,
         SUMIFS(
            INDEX('ABP REC Calc'!$G$6:$AB$69,,
                  MATCH('ABP RECs'!$H10,'ABP REC Calc'!$G$5:$AB$5,0)),
            'ABP REC Calc'!$C$6:$C$69,'ABP RECs'!$E10,
            'ABP REC Calc'!$B$6:$B$69,'ABP RECs'!$F10
         ) * $D10,
     IF( M$4 = $G10+$B10+1,
         SUMIFS(
            INDEX('ABP REC Calc'!$G$6:$AB$69,,
                  MATCH('ABP RECs'!$H10,'ABP REC Calc'!$G$5:$AB$5,0)),
            'ABP REC Calc'!$C$6:$C$69,'ABP RECs'!$E10,
            'ABP REC Calc'!$B$6:$B$69,'ABP RECs'!$F10         ) * (1-$D10),
     IF( M$4 &gt; $G10+$B10+1,
         SUMIFS(
            INDEX('ABP REC Calc'!$G$6:$AB$69,,
                  MATCH('ABP RECs'!$H10,'ABP REC Calc'!$G$5:$AB$5,0)),
            'ABP REC Calc'!$C$6:$C$69,'ABP RECs'!$E10,
            'ABP REC Calc'!$B$6:$B$69,'ABP RECs'!$F10
         ) * (1-Inputs_ByYear!$D$4)^(M$4-($G10+$B10+1)),
     0))),
0)</f>
        <v>39378.861976678396</v>
      </c>
      <c r="N10" s="233">
        <f>IF( (N$4-$G10) &lt; ($C10+$B10),
     IF( N$4 = $G10+$B10,
         SUMIFS(
            INDEX('ABP REC Calc'!$G$6:$AB$69,,
                  MATCH('ABP RECs'!$H10,'ABP REC Calc'!$G$5:$AB$5,0)),
            'ABP REC Calc'!$C$6:$C$69,'ABP RECs'!$E10,
            'ABP REC Calc'!$B$6:$B$69,'ABP RECs'!$F10
         ) * $D10,
     IF( N$4 = $G10+$B10+1,
         SUMIFS(
            INDEX('ABP REC Calc'!$G$6:$AB$69,,
                  MATCH('ABP RECs'!$H10,'ABP REC Calc'!$G$5:$AB$5,0)),
            'ABP REC Calc'!$C$6:$C$69,'ABP RECs'!$E10,
            'ABP REC Calc'!$B$6:$B$69,'ABP RECs'!$F10         ) * (1-$D10),
     IF( N$4 &gt; $G10+$B10+1,
         SUMIFS(
            INDEX('ABP REC Calc'!$G$6:$AB$69,,
                  MATCH('ABP RECs'!$H10,'ABP REC Calc'!$G$5:$AB$5,0)),
            'ABP REC Calc'!$C$6:$C$69,'ABP RECs'!$E10,
            'ABP REC Calc'!$B$6:$B$69,'ABP RECs'!$F10
         ) * (1-Inputs_ByYear!$D$4)^(N$4-($G10+$B10+1)),
     0))),
0)</f>
        <v>39378.861976678396</v>
      </c>
      <c r="O10" s="233">
        <f>IF( (O$4-$G10) &lt; ($C10+$B10),
     IF( O$4 = $G10+$B10,
         SUMIFS(
            INDEX('ABP REC Calc'!$G$6:$AB$69,,
                  MATCH('ABP RECs'!$H10,'ABP REC Calc'!$G$5:$AB$5,0)),
            'ABP REC Calc'!$C$6:$C$69,'ABP RECs'!$E10,
            'ABP REC Calc'!$B$6:$B$69,'ABP RECs'!$F10
         ) * $D10,
     IF( O$4 = $G10+$B10+1,
         SUMIFS(
            INDEX('ABP REC Calc'!$G$6:$AB$69,,
                  MATCH('ABP RECs'!$H10,'ABP REC Calc'!$G$5:$AB$5,0)),
            'ABP REC Calc'!$C$6:$C$69,'ABP RECs'!$E10,
            'ABP REC Calc'!$B$6:$B$69,'ABP RECs'!$F10         ) * (1-$D10),
     IF( O$4 &gt; $G10+$B10+1,
         SUMIFS(
            INDEX('ABP REC Calc'!$G$6:$AB$69,,
                  MATCH('ABP RECs'!$H10,'ABP REC Calc'!$G$5:$AB$5,0)),
            'ABP REC Calc'!$C$6:$C$69,'ABP RECs'!$E10,
            'ABP REC Calc'!$B$6:$B$69,'ABP RECs'!$F10
         ) * (1-Inputs_ByYear!$D$4)^(O$4-($G10+$B10+1)),
     0))),
0)</f>
        <v>78363.935333590009</v>
      </c>
      <c r="P10" s="233">
        <f>IF( (P$4-$G10) &lt; ($C10+$B10),
     IF( P$4 = $G10+$B10,
         SUMIFS(
            INDEX('ABP REC Calc'!$G$6:$AB$69,,
                  MATCH('ABP RECs'!$H10,'ABP REC Calc'!$G$5:$AB$5,0)),
            'ABP REC Calc'!$C$6:$C$69,'ABP RECs'!$E10,
            'ABP REC Calc'!$B$6:$B$69,'ABP RECs'!$F10
         ) * $D10,
     IF( P$4 = $G10+$B10+1,
         SUMIFS(
            INDEX('ABP REC Calc'!$G$6:$AB$69,,
                  MATCH('ABP RECs'!$H10,'ABP REC Calc'!$G$5:$AB$5,0)),
            'ABP REC Calc'!$C$6:$C$69,'ABP RECs'!$E10,
            'ABP REC Calc'!$B$6:$B$69,'ABP RECs'!$F10         ) * (1-$D10),
     IF( P$4 &gt; $G10+$B10+1,
         SUMIFS(
            INDEX('ABP REC Calc'!$G$6:$AB$69,,
                  MATCH('ABP RECs'!$H10,'ABP REC Calc'!$G$5:$AB$5,0)),
            'ABP REC Calc'!$C$6:$C$69,'ABP RECs'!$E10,
            'ABP REC Calc'!$B$6:$B$69,'ABP RECs'!$F10
         ) * (1-Inputs_ByYear!$D$4)^(P$4-($G10+$B10+1)),
     0))),
0)</f>
        <v>77972.115656922062</v>
      </c>
      <c r="Q10" s="233">
        <f>IF( (Q$4-$G10) &lt; ($C10+$B10),
     IF( Q$4 = $G10+$B10,
         SUMIFS(
            INDEX('ABP REC Calc'!$G$6:$AB$69,,
                  MATCH('ABP RECs'!$H10,'ABP REC Calc'!$G$5:$AB$5,0)),
            'ABP REC Calc'!$C$6:$C$69,'ABP RECs'!$E10,
            'ABP REC Calc'!$B$6:$B$69,'ABP RECs'!$F10
         ) * $D10,
     IF( Q$4 = $G10+$B10+1,
         SUMIFS(
            INDEX('ABP REC Calc'!$G$6:$AB$69,,
                  MATCH('ABP RECs'!$H10,'ABP REC Calc'!$G$5:$AB$5,0)),
            'ABP REC Calc'!$C$6:$C$69,'ABP RECs'!$E10,
            'ABP REC Calc'!$B$6:$B$69,'ABP RECs'!$F10         ) * (1-$D10),
     IF( Q$4 &gt; $G10+$B10+1,
         SUMIFS(
            INDEX('ABP REC Calc'!$G$6:$AB$69,,
                  MATCH('ABP RECs'!$H10,'ABP REC Calc'!$G$5:$AB$5,0)),
            'ABP REC Calc'!$C$6:$C$69,'ABP RECs'!$E10,
            'ABP REC Calc'!$B$6:$B$69,'ABP RECs'!$F10
         ) * (1-Inputs_ByYear!$D$4)^(Q$4-($G10+$B10+1)),
     0))),
0)</f>
        <v>77582.255078637449</v>
      </c>
      <c r="R10" s="233">
        <f>IF( (R$4-$G10) &lt; ($C10+$B10),
     IF( R$4 = $G10+$B10,
         SUMIFS(
            INDEX('ABP REC Calc'!$G$6:$AB$69,,
                  MATCH('ABP RECs'!$H10,'ABP REC Calc'!$G$5:$AB$5,0)),
            'ABP REC Calc'!$C$6:$C$69,'ABP RECs'!$E10,
            'ABP REC Calc'!$B$6:$B$69,'ABP RECs'!$F10
         ) * $D10,
     IF( R$4 = $G10+$B10+1,
         SUMIFS(
            INDEX('ABP REC Calc'!$G$6:$AB$69,,
                  MATCH('ABP RECs'!$H10,'ABP REC Calc'!$G$5:$AB$5,0)),
            'ABP REC Calc'!$C$6:$C$69,'ABP RECs'!$E10,
            'ABP REC Calc'!$B$6:$B$69,'ABP RECs'!$F10         ) * (1-$D10),
     IF( R$4 &gt; $G10+$B10+1,
         SUMIFS(
            INDEX('ABP REC Calc'!$G$6:$AB$69,,
                  MATCH('ABP RECs'!$H10,'ABP REC Calc'!$G$5:$AB$5,0)),
            'ABP REC Calc'!$C$6:$C$69,'ABP RECs'!$E10,
            'ABP REC Calc'!$B$6:$B$69,'ABP RECs'!$F10
         ) * (1-Inputs_ByYear!$D$4)^(R$4-($G10+$B10+1)),
     0))),
0)</f>
        <v>77194.343803244265</v>
      </c>
      <c r="S10" s="233">
        <f>IF( (S$4-$G10) &lt; ($C10+$B10),
     IF( S$4 = $G10+$B10,
         SUMIFS(
            INDEX('ABP REC Calc'!$G$6:$AB$69,,
                  MATCH('ABP RECs'!$H10,'ABP REC Calc'!$G$5:$AB$5,0)),
            'ABP REC Calc'!$C$6:$C$69,'ABP RECs'!$E10,
            'ABP REC Calc'!$B$6:$B$69,'ABP RECs'!$F10
         ) * $D10,
     IF( S$4 = $G10+$B10+1,
         SUMIFS(
            INDEX('ABP REC Calc'!$G$6:$AB$69,,
                  MATCH('ABP RECs'!$H10,'ABP REC Calc'!$G$5:$AB$5,0)),
            'ABP REC Calc'!$C$6:$C$69,'ABP RECs'!$E10,
            'ABP REC Calc'!$B$6:$B$69,'ABP RECs'!$F10         ) * (1-$D10),
     IF( S$4 &gt; $G10+$B10+1,
         SUMIFS(
            INDEX('ABP REC Calc'!$G$6:$AB$69,,
                  MATCH('ABP RECs'!$H10,'ABP REC Calc'!$G$5:$AB$5,0)),
            'ABP REC Calc'!$C$6:$C$69,'ABP RECs'!$E10,
            'ABP REC Calc'!$B$6:$B$69,'ABP RECs'!$F10
         ) * (1-Inputs_ByYear!$D$4)^(S$4-($G10+$B10+1)),
     0))),
0)</f>
        <v>76808.372084228045</v>
      </c>
      <c r="T10" s="233">
        <f>IF( (T$4-$G10) &lt; ($C10+$B10),
     IF( T$4 = $G10+$B10,
         SUMIFS(
            INDEX('ABP REC Calc'!$G$6:$AB$69,,
                  MATCH('ABP RECs'!$H10,'ABP REC Calc'!$G$5:$AB$5,0)),
            'ABP REC Calc'!$C$6:$C$69,'ABP RECs'!$E10,
            'ABP REC Calc'!$B$6:$B$69,'ABP RECs'!$F10
         ) * $D10,
     IF( T$4 = $G10+$B10+1,
         SUMIFS(
            INDEX('ABP REC Calc'!$G$6:$AB$69,,
                  MATCH('ABP RECs'!$H10,'ABP REC Calc'!$G$5:$AB$5,0)),
            'ABP REC Calc'!$C$6:$C$69,'ABP RECs'!$E10,
            'ABP REC Calc'!$B$6:$B$69,'ABP RECs'!$F10         ) * (1-$D10),
     IF( T$4 &gt; $G10+$B10+1,
         SUMIFS(
            INDEX('ABP REC Calc'!$G$6:$AB$69,,
                  MATCH('ABP RECs'!$H10,'ABP REC Calc'!$G$5:$AB$5,0)),
            'ABP REC Calc'!$C$6:$C$69,'ABP RECs'!$E10,
            'ABP REC Calc'!$B$6:$B$69,'ABP RECs'!$F10
         ) * (1-Inputs_ByYear!$D$4)^(T$4-($G10+$B10+1)),
     0))),
0)</f>
        <v>76424.330223806901</v>
      </c>
      <c r="U10" s="233">
        <f>IF( (U$4-$G10) &lt; ($C10+$B10),
     IF( U$4 = $G10+$B10,
         SUMIFS(
            INDEX('ABP REC Calc'!$G$6:$AB$69,,
                  MATCH('ABP RECs'!$H10,'ABP REC Calc'!$G$5:$AB$5,0)),
            'ABP REC Calc'!$C$6:$C$69,'ABP RECs'!$E10,
            'ABP REC Calc'!$B$6:$B$69,'ABP RECs'!$F10
         ) * $D10,
     IF( U$4 = $G10+$B10+1,
         SUMIFS(
            INDEX('ABP REC Calc'!$G$6:$AB$69,,
                  MATCH('ABP RECs'!$H10,'ABP REC Calc'!$G$5:$AB$5,0)),
            'ABP REC Calc'!$C$6:$C$69,'ABP RECs'!$E10,
            'ABP REC Calc'!$B$6:$B$69,'ABP RECs'!$F10         ) * (1-$D10),
     IF( U$4 &gt; $G10+$B10+1,
         SUMIFS(
            INDEX('ABP REC Calc'!$G$6:$AB$69,,
                  MATCH('ABP RECs'!$H10,'ABP REC Calc'!$G$5:$AB$5,0)),
            'ABP REC Calc'!$C$6:$C$69,'ABP RECs'!$E10,
            'ABP REC Calc'!$B$6:$B$69,'ABP RECs'!$F10
         ) * (1-Inputs_ByYear!$D$4)^(U$4-($G10+$B10+1)),
     0))),
0)</f>
        <v>76042.208572687872</v>
      </c>
      <c r="V10" s="233">
        <f>IF( (V$4-$G10) &lt; ($C10+$B10),
     IF( V$4 = $G10+$B10,
         SUMIFS(
            INDEX('ABP REC Calc'!$G$6:$AB$69,,
                  MATCH('ABP RECs'!$H10,'ABP REC Calc'!$G$5:$AB$5,0)),
            'ABP REC Calc'!$C$6:$C$69,'ABP RECs'!$E10,
            'ABP REC Calc'!$B$6:$B$69,'ABP RECs'!$F10
         ) * $D10,
     IF( V$4 = $G10+$B10+1,
         SUMIFS(
            INDEX('ABP REC Calc'!$G$6:$AB$69,,
                  MATCH('ABP RECs'!$H10,'ABP REC Calc'!$G$5:$AB$5,0)),
            'ABP REC Calc'!$C$6:$C$69,'ABP RECs'!$E10,
            'ABP REC Calc'!$B$6:$B$69,'ABP RECs'!$F10         ) * (1-$D10),
     IF( V$4 &gt; $G10+$B10+1,
         SUMIFS(
            INDEX('ABP REC Calc'!$G$6:$AB$69,,
                  MATCH('ABP RECs'!$H10,'ABP REC Calc'!$G$5:$AB$5,0)),
            'ABP REC Calc'!$C$6:$C$69,'ABP RECs'!$E10,
            'ABP REC Calc'!$B$6:$B$69,'ABP RECs'!$F10
         ) * (1-Inputs_ByYear!$D$4)^(V$4-($G10+$B10+1)),
     0))),
0)</f>
        <v>75661.997529824424</v>
      </c>
      <c r="W10" s="233">
        <f>IF( (W$4-$G10) &lt; ($C10+$B10),
     IF( W$4 = $G10+$B10,
         SUMIFS(
            INDEX('ABP REC Calc'!$G$6:$AB$69,,
                  MATCH('ABP RECs'!$H10,'ABP REC Calc'!$G$5:$AB$5,0)),
            'ABP REC Calc'!$C$6:$C$69,'ABP RECs'!$E10,
            'ABP REC Calc'!$B$6:$B$69,'ABP RECs'!$F10
         ) * $D10,
     IF( W$4 = $G10+$B10+1,
         SUMIFS(
            INDEX('ABP REC Calc'!$G$6:$AB$69,,
                  MATCH('ABP RECs'!$H10,'ABP REC Calc'!$G$5:$AB$5,0)),
            'ABP REC Calc'!$C$6:$C$69,'ABP RECs'!$E10,
            'ABP REC Calc'!$B$6:$B$69,'ABP RECs'!$F10         ) * (1-$D10),
     IF( W$4 &gt; $G10+$B10+1,
         SUMIFS(
            INDEX('ABP REC Calc'!$G$6:$AB$69,,
                  MATCH('ABP RECs'!$H10,'ABP REC Calc'!$G$5:$AB$5,0)),
            'ABP REC Calc'!$C$6:$C$69,'ABP RECs'!$E10,
            'ABP REC Calc'!$B$6:$B$69,'ABP RECs'!$F10
         ) * (1-Inputs_ByYear!$D$4)^(W$4-($G10+$B10+1)),
     0))),
0)</f>
        <v>75283.687542175307</v>
      </c>
      <c r="X10" s="233">
        <f>IF( (X$4-$G10) &lt; ($C10+$B10),
     IF( X$4 = $G10+$B10,
         SUMIFS(
            INDEX('ABP REC Calc'!$G$6:$AB$69,,
                  MATCH('ABP RECs'!$H10,'ABP REC Calc'!$G$5:$AB$5,0)),
            'ABP REC Calc'!$C$6:$C$69,'ABP RECs'!$E10,
            'ABP REC Calc'!$B$6:$B$69,'ABP RECs'!$F10
         ) * $D10,
     IF( X$4 = $G10+$B10+1,
         SUMIFS(
            INDEX('ABP REC Calc'!$G$6:$AB$69,,
                  MATCH('ABP RECs'!$H10,'ABP REC Calc'!$G$5:$AB$5,0)),
            'ABP REC Calc'!$C$6:$C$69,'ABP RECs'!$E10,
            'ABP REC Calc'!$B$6:$B$69,'ABP RECs'!$F10         ) * (1-$D10),
     IF( X$4 &gt; $G10+$B10+1,
         SUMIFS(
            INDEX('ABP REC Calc'!$G$6:$AB$69,,
                  MATCH('ABP RECs'!$H10,'ABP REC Calc'!$G$5:$AB$5,0)),
            'ABP REC Calc'!$C$6:$C$69,'ABP RECs'!$E10,
            'ABP REC Calc'!$B$6:$B$69,'ABP RECs'!$F10
         ) * (1-Inputs_ByYear!$D$4)^(X$4-($G10+$B10+1)),
     0))),
0)</f>
        <v>74907.269104464431</v>
      </c>
      <c r="Y10" s="233">
        <f>IF( (Y$4-$G10) &lt; ($C10+$B10),
     IF( Y$4 = $G10+$B10,
         SUMIFS(
            INDEX('ABP REC Calc'!$G$6:$AB$69,,
                  MATCH('ABP RECs'!$H10,'ABP REC Calc'!$G$5:$AB$5,0)),
            'ABP REC Calc'!$C$6:$C$69,'ABP RECs'!$E10,
            'ABP REC Calc'!$B$6:$B$69,'ABP RECs'!$F10
         ) * $D10,
     IF( Y$4 = $G10+$B10+1,
         SUMIFS(
            INDEX('ABP REC Calc'!$G$6:$AB$69,,
                  MATCH('ABP RECs'!$H10,'ABP REC Calc'!$G$5:$AB$5,0)),
            'ABP REC Calc'!$C$6:$C$69,'ABP RECs'!$E10,
            'ABP REC Calc'!$B$6:$B$69,'ABP RECs'!$F10         ) * (1-$D10),
     IF( Y$4 &gt; $G10+$B10+1,
         SUMIFS(
            INDEX('ABP REC Calc'!$G$6:$AB$69,,
                  MATCH('ABP RECs'!$H10,'ABP REC Calc'!$G$5:$AB$5,0)),
            'ABP REC Calc'!$C$6:$C$69,'ABP RECs'!$E10,
            'ABP REC Calc'!$B$6:$B$69,'ABP RECs'!$F10
         ) * (1-Inputs_ByYear!$D$4)^(Y$4-($G10+$B10+1)),
     0))),
0)</f>
        <v>74532.732758942104</v>
      </c>
      <c r="Z10" s="233">
        <f>IF( (Z$4-$G10) &lt; ($C10+$B10),
     IF( Z$4 = $G10+$B10,
         SUMIFS(
            INDEX('ABP REC Calc'!$G$6:$AB$69,,
                  MATCH('ABP RECs'!$H10,'ABP REC Calc'!$G$5:$AB$5,0)),
            'ABP REC Calc'!$C$6:$C$69,'ABP RECs'!$E10,
            'ABP REC Calc'!$B$6:$B$69,'ABP RECs'!$F10
         ) * $D10,
     IF( Z$4 = $G10+$B10+1,
         SUMIFS(
            INDEX('ABP REC Calc'!$G$6:$AB$69,,
                  MATCH('ABP RECs'!$H10,'ABP REC Calc'!$G$5:$AB$5,0)),
            'ABP REC Calc'!$C$6:$C$69,'ABP RECs'!$E10,
            'ABP REC Calc'!$B$6:$B$69,'ABP RECs'!$F10         ) * (1-$D10),
     IF( Z$4 &gt; $G10+$B10+1,
         SUMIFS(
            INDEX('ABP REC Calc'!$G$6:$AB$69,,
                  MATCH('ABP RECs'!$H10,'ABP REC Calc'!$G$5:$AB$5,0)),
            'ABP REC Calc'!$C$6:$C$69,'ABP RECs'!$E10,
            'ABP REC Calc'!$B$6:$B$69,'ABP RECs'!$F10
         ) * (1-Inputs_ByYear!$D$4)^(Z$4-($G10+$B10+1)),
     0))),
0)</f>
        <v>74160.06909514741</v>
      </c>
      <c r="AA10" s="233">
        <f>IF( (AA$4-$G10) &lt; ($C10+$B10),
     IF( AA$4 = $G10+$B10,
         SUMIFS(
            INDEX('ABP REC Calc'!$G$6:$AB$69,,
                  MATCH('ABP RECs'!$H10,'ABP REC Calc'!$G$5:$AB$5,0)),
            'ABP REC Calc'!$C$6:$C$69,'ABP RECs'!$E10,
            'ABP REC Calc'!$B$6:$B$69,'ABP RECs'!$F10
         ) * $D10,
     IF( AA$4 = $G10+$B10+1,
         SUMIFS(
            INDEX('ABP REC Calc'!$G$6:$AB$69,,
                  MATCH('ABP RECs'!$H10,'ABP REC Calc'!$G$5:$AB$5,0)),
            'ABP REC Calc'!$C$6:$C$69,'ABP RECs'!$E10,
            'ABP REC Calc'!$B$6:$B$69,'ABP RECs'!$F10         ) * (1-$D10),
     IF( AA$4 &gt; $G10+$B10+1,
         SUMIFS(
            INDEX('ABP REC Calc'!$G$6:$AB$69,,
                  MATCH('ABP RECs'!$H10,'ABP REC Calc'!$G$5:$AB$5,0)),
            'ABP REC Calc'!$C$6:$C$69,'ABP RECs'!$E10,
            'ABP REC Calc'!$B$6:$B$69,'ABP RECs'!$F10
         ) * (1-Inputs_ByYear!$D$4)^(AA$4-($G10+$B10+1)),
     0))),
0)</f>
        <v>73789.268749671668</v>
      </c>
      <c r="AB10" s="233">
        <f>IF( (AB$4-$G10) &lt; ($C10+$B10),
     IF( AB$4 = $G10+$B10,
         SUMIFS(
            INDEX('ABP REC Calc'!$G$6:$AB$69,,
                  MATCH('ABP RECs'!$H10,'ABP REC Calc'!$G$5:$AB$5,0)),
            'ABP REC Calc'!$C$6:$C$69,'ABP RECs'!$E10,
            'ABP REC Calc'!$B$6:$B$69,'ABP RECs'!$F10
         ) * $D10,
     IF( AB$4 = $G10+$B10+1,
         SUMIFS(
            INDEX('ABP REC Calc'!$G$6:$AB$69,,
                  MATCH('ABP RECs'!$H10,'ABP REC Calc'!$G$5:$AB$5,0)),
            'ABP REC Calc'!$C$6:$C$69,'ABP RECs'!$E10,
            'ABP REC Calc'!$B$6:$B$69,'ABP RECs'!$F10         ) * (1-$D10),
     IF( AB$4 &gt; $G10+$B10+1,
         SUMIFS(
            INDEX('ABP REC Calc'!$G$6:$AB$69,,
                  MATCH('ABP RECs'!$H10,'ABP REC Calc'!$G$5:$AB$5,0)),
            'ABP REC Calc'!$C$6:$C$69,'ABP RECs'!$E10,
            'ABP REC Calc'!$B$6:$B$69,'ABP RECs'!$F10
         ) * (1-Inputs_ByYear!$D$4)^(AB$4-($G10+$B10+1)),
     0))),
0)</f>
        <v>0</v>
      </c>
      <c r="AC10" s="233">
        <f>IF( (AC$4-$G10) &lt; ($C10+$B10),
     IF( AC$4 = $G10+$B10,
         SUMIFS(
            INDEX('ABP REC Calc'!$G$6:$AB$69,,
                  MATCH('ABP RECs'!$H10,'ABP REC Calc'!$G$5:$AB$5,0)),
            'ABP REC Calc'!$C$6:$C$69,'ABP RECs'!$E10,
            'ABP REC Calc'!$B$6:$B$69,'ABP RECs'!$F10
         ) * $D10,
     IF( AC$4 = $G10+$B10+1,
         SUMIFS(
            INDEX('ABP REC Calc'!$G$6:$AB$69,,
                  MATCH('ABP RECs'!$H10,'ABP REC Calc'!$G$5:$AB$5,0)),
            'ABP REC Calc'!$C$6:$C$69,'ABP RECs'!$E10,
            'ABP REC Calc'!$B$6:$B$69,'ABP RECs'!$F10         ) * (1-$D10),
     IF( AC$4 &gt; $G10+$B10+1,
         SUMIFS(
            INDEX('ABP REC Calc'!$G$6:$AB$69,,
                  MATCH('ABP RECs'!$H10,'ABP REC Calc'!$G$5:$AB$5,0)),
            'ABP REC Calc'!$C$6:$C$69,'ABP RECs'!$E10,
            'ABP REC Calc'!$B$6:$B$69,'ABP RECs'!$F10
         ) * (1-Inputs_ByYear!$D$4)^(AC$4-($G10+$B10+1)),
     0))),
0)</f>
        <v>0</v>
      </c>
      <c r="AD10" s="233">
        <f>IF( (AD$4-$G10) &lt; ($C10+$B10),
     IF( AD$4 = $G10+$B10,
         SUMIFS(
            INDEX('ABP REC Calc'!$G$6:$AB$69,,
                  MATCH('ABP RECs'!$H10,'ABP REC Calc'!$G$5:$AB$5,0)),
            'ABP REC Calc'!$C$6:$C$69,'ABP RECs'!$E10,
            'ABP REC Calc'!$B$6:$B$69,'ABP RECs'!$F10
         ) * $D10,
     IF( AD$4 = $G10+$B10+1,
         SUMIFS(
            INDEX('ABP REC Calc'!$G$6:$AB$69,,
                  MATCH('ABP RECs'!$H10,'ABP REC Calc'!$G$5:$AB$5,0)),
            'ABP REC Calc'!$C$6:$C$69,'ABP RECs'!$E10,
            'ABP REC Calc'!$B$6:$B$69,'ABP RECs'!$F10         ) * (1-$D10),
     IF( AD$4 &gt; $G10+$B10+1,
         SUMIFS(
            INDEX('ABP REC Calc'!$G$6:$AB$69,,
                  MATCH('ABP RECs'!$H10,'ABP REC Calc'!$G$5:$AB$5,0)),
            'ABP REC Calc'!$C$6:$C$69,'ABP RECs'!$E10,
            'ABP REC Calc'!$B$6:$B$69,'ABP RECs'!$F10
         ) * (1-Inputs_ByYear!$D$4)^(AD$4-($G10+$B10+1)),
     0))),
0)</f>
        <v>0</v>
      </c>
    </row>
    <row r="11" spans="1:30" ht="14.75" customHeight="1" x14ac:dyDescent="0.25">
      <c r="B11" s="332" cm="1">
        <f t="array" ref="B11">INDEX(Inputs_ByYear!$D$87:$D$92, MATCH('ABP RECs'!$E11, Inputs_ByYear!$B$87:$B$92, 0),)</f>
        <v>0</v>
      </c>
      <c r="C11" s="332" cm="1">
        <f t="array" ref="C11">INDEX(Inputs_ByYear!$D$51:$D$56, MATCH('ABP RECs'!$E11, Inputs_ByYear!$B$51:$B$56,0),)</f>
        <v>15</v>
      </c>
      <c r="D11" s="332" cm="1">
        <f t="array" ref="D11">INDEX(Inputs_ByYear!$D$96:$D$101, MATCH('ABP RECs'!$E11, Inputs_ByYear!$B$96:$B$101,0),)</f>
        <v>0.5</v>
      </c>
      <c r="E11" s="222" t="s">
        <v>233</v>
      </c>
      <c r="F11" s="219" t="s">
        <v>258</v>
      </c>
      <c r="G11" s="219">
        <f t="shared" si="1"/>
        <v>2029</v>
      </c>
      <c r="H11" s="227" t="s">
        <v>27</v>
      </c>
      <c r="I11" s="233">
        <f>IF( (I$4-$G11) &lt; ($C11+$B11),
     IF( I$4 = $G11+$B11,
         SUMIFS(
            INDEX('ABP REC Calc'!$G$6:$AB$69,,
                  MATCH('ABP RECs'!$H11,'ABP REC Calc'!$G$5:$AB$5,0)),
            'ABP REC Calc'!$C$6:$C$69,'ABP RECs'!$E11,
            'ABP REC Calc'!$B$6:$B$69,'ABP RECs'!$F11
         ) * $D11,
     IF( I$4 = $G11+$B11+1,
         SUMIFS(
            INDEX('ABP REC Calc'!$G$6:$AB$69,,
                  MATCH('ABP RECs'!$H11,'ABP REC Calc'!$G$5:$AB$5,0)),
            'ABP REC Calc'!$C$6:$C$69,'ABP RECs'!$E11,
            'ABP REC Calc'!$B$6:$B$69,'ABP RECs'!$F11         ) * (1-$D11),
     IF( I$4 &gt; $G11+$B11+1,
         SUMIFS(
            INDEX('ABP REC Calc'!$G$6:$AB$69,,
                  MATCH('ABP RECs'!$H11,'ABP REC Calc'!$G$5:$AB$5,0)),
            'ABP REC Calc'!$C$6:$C$69,'ABP RECs'!$E11,
            'ABP REC Calc'!$B$6:$B$69,'ABP RECs'!$F11
         ) * (1-Inputs_ByYear!$D$4)^(I$4-($G11+$B11+1)),
     0))),
0)</f>
        <v>0</v>
      </c>
      <c r="J11" s="233">
        <f>IF( (J$4-$G11) &lt; ($C11+$B11),
     IF( J$4 = $G11+$B11,
         SUMIFS(
            INDEX('ABP REC Calc'!$G$6:$AB$69,,
                  MATCH('ABP RECs'!$H11,'ABP REC Calc'!$G$5:$AB$5,0)),
            'ABP REC Calc'!$C$6:$C$69,'ABP RECs'!$E11,
            'ABP REC Calc'!$B$6:$B$69,'ABP RECs'!$F11
         ) * $D11,
     IF( J$4 = $G11+$B11+1,
         SUMIFS(
            INDEX('ABP REC Calc'!$G$6:$AB$69,,
                  MATCH('ABP RECs'!$H11,'ABP REC Calc'!$G$5:$AB$5,0)),
            'ABP REC Calc'!$C$6:$C$69,'ABP RECs'!$E11,
            'ABP REC Calc'!$B$6:$B$69,'ABP RECs'!$F11         ) * (1-$D11),
     IF( J$4 &gt; $G11+$B11+1,
         SUMIFS(
            INDEX('ABP REC Calc'!$G$6:$AB$69,,
                  MATCH('ABP RECs'!$H11,'ABP REC Calc'!$G$5:$AB$5,0)),
            'ABP REC Calc'!$C$6:$C$69,'ABP RECs'!$E11,
            'ABP REC Calc'!$B$6:$B$69,'ABP RECs'!$F11
         ) * (1-Inputs_ByYear!$D$4)^(J$4-($G11+$B11+1)),
     0))),
0)</f>
        <v>0</v>
      </c>
      <c r="K11" s="233">
        <f>IF( (K$4-$G11) &lt; ($C11+$B11),
     IF( K$4 = $G11+$B11,
         SUMIFS(
            INDEX('ABP REC Calc'!$G$6:$AB$69,,
                  MATCH('ABP RECs'!$H11,'ABP REC Calc'!$G$5:$AB$5,0)),
            'ABP REC Calc'!$C$6:$C$69,'ABP RECs'!$E11,
            'ABP REC Calc'!$B$6:$B$69,'ABP RECs'!$F11
         ) * $D11,
     IF( K$4 = $G11+$B11+1,
         SUMIFS(
            INDEX('ABP REC Calc'!$G$6:$AB$69,,
                  MATCH('ABP RECs'!$H11,'ABP REC Calc'!$G$5:$AB$5,0)),
            'ABP REC Calc'!$C$6:$C$69,'ABP RECs'!$E11,
            'ABP REC Calc'!$B$6:$B$69,'ABP RECs'!$F11         ) * (1-$D11),
     IF( K$4 &gt; $G11+$B11+1,
         SUMIFS(
            INDEX('ABP REC Calc'!$G$6:$AB$69,,
                  MATCH('ABP RECs'!$H11,'ABP REC Calc'!$G$5:$AB$5,0)),
            'ABP REC Calc'!$C$6:$C$69,'ABP RECs'!$E11,
            'ABP REC Calc'!$B$6:$B$69,'ABP RECs'!$F11
         ) * (1-Inputs_ByYear!$D$4)^(K$4-($G11+$B11+1)),
     0))),
0)</f>
        <v>0</v>
      </c>
      <c r="L11" s="233">
        <f>IF( (L$4-$G11) &lt; ($C11+$B11),
     IF( L$4 = $G11+$B11,
         SUMIFS(
            INDEX('ABP REC Calc'!$G$6:$AB$69,,
                  MATCH('ABP RECs'!$H11,'ABP REC Calc'!$G$5:$AB$5,0)),
            'ABP REC Calc'!$C$6:$C$69,'ABP RECs'!$E11,
            'ABP REC Calc'!$B$6:$B$69,'ABP RECs'!$F11
         ) * $D11,
     IF( L$4 = $G11+$B11+1,
         SUMIFS(
            INDEX('ABP REC Calc'!$G$6:$AB$69,,
                  MATCH('ABP RECs'!$H11,'ABP REC Calc'!$G$5:$AB$5,0)),
            'ABP REC Calc'!$C$6:$C$69,'ABP RECs'!$E11,
            'ABP REC Calc'!$B$6:$B$69,'ABP RECs'!$F11         ) * (1-$D11),
     IF( L$4 &gt; $G11+$B11+1,
         SUMIFS(
            INDEX('ABP REC Calc'!$G$6:$AB$69,,
                  MATCH('ABP RECs'!$H11,'ABP REC Calc'!$G$5:$AB$5,0)),
            'ABP REC Calc'!$C$6:$C$69,'ABP RECs'!$E11,
            'ABP REC Calc'!$B$6:$B$69,'ABP RECs'!$F11
         ) * (1-Inputs_ByYear!$D$4)^(L$4-($G11+$B11+1)),
     0))),
0)</f>
        <v>0</v>
      </c>
      <c r="M11" s="233">
        <f>IF( (M$4-$G11) &lt; ($C11+$B11),
     IF( M$4 = $G11+$B11,
         SUMIFS(
            INDEX('ABP REC Calc'!$G$6:$AB$69,,
                  MATCH('ABP RECs'!$H11,'ABP REC Calc'!$G$5:$AB$5,0)),
            'ABP REC Calc'!$C$6:$C$69,'ABP RECs'!$E11,
            'ABP REC Calc'!$B$6:$B$69,'ABP RECs'!$F11
         ) * $D11,
     IF( M$4 = $G11+$B11+1,
         SUMIFS(
            INDEX('ABP REC Calc'!$G$6:$AB$69,,
                  MATCH('ABP RECs'!$H11,'ABP REC Calc'!$G$5:$AB$5,0)),
            'ABP REC Calc'!$C$6:$C$69,'ABP RECs'!$E11,
            'ABP REC Calc'!$B$6:$B$69,'ABP RECs'!$F11         ) * (1-$D11),
     IF( M$4 &gt; $G11+$B11+1,
         SUMIFS(
            INDEX('ABP REC Calc'!$G$6:$AB$69,,
                  MATCH('ABP RECs'!$H11,'ABP REC Calc'!$G$5:$AB$5,0)),
            'ABP REC Calc'!$C$6:$C$69,'ABP RECs'!$E11,
            'ABP REC Calc'!$B$6:$B$69,'ABP RECs'!$F11
         ) * (1-Inputs_ByYear!$D$4)^(M$4-($G11+$B11+1)),
     0))),
0)</f>
        <v>0</v>
      </c>
      <c r="N11" s="233">
        <f>IF( (N$4-$G11) &lt; ($C11+$B11),
     IF( N$4 = $G11+$B11,
         SUMIFS(
            INDEX('ABP REC Calc'!$G$6:$AB$69,,
                  MATCH('ABP RECs'!$H11,'ABP REC Calc'!$G$5:$AB$5,0)),
            'ABP REC Calc'!$C$6:$C$69,'ABP RECs'!$E11,
            'ABP REC Calc'!$B$6:$B$69,'ABP RECs'!$F11
         ) * $D11,
     IF( N$4 = $G11+$B11+1,
         SUMIFS(
            INDEX('ABP REC Calc'!$G$6:$AB$69,,
                  MATCH('ABP RECs'!$H11,'ABP REC Calc'!$G$5:$AB$5,0)),
            'ABP REC Calc'!$C$6:$C$69,'ABP RECs'!$E11,
            'ABP REC Calc'!$B$6:$B$69,'ABP RECs'!$F11         ) * (1-$D11),
     IF( N$4 &gt; $G11+$B11+1,
         SUMIFS(
            INDEX('ABP REC Calc'!$G$6:$AB$69,,
                  MATCH('ABP RECs'!$H11,'ABP REC Calc'!$G$5:$AB$5,0)),
            'ABP REC Calc'!$C$6:$C$69,'ABP RECs'!$E11,
            'ABP REC Calc'!$B$6:$B$69,'ABP RECs'!$F11
         ) * (1-Inputs_ByYear!$D$4)^(N$4-($G11+$B11+1)),
     0))),
0)</f>
        <v>47254.634372014072</v>
      </c>
      <c r="O11" s="233">
        <f>IF( (O$4-$G11) &lt; ($C11+$B11),
     IF( O$4 = $G11+$B11,
         SUMIFS(
            INDEX('ABP REC Calc'!$G$6:$AB$69,,
                  MATCH('ABP RECs'!$H11,'ABP REC Calc'!$G$5:$AB$5,0)),
            'ABP REC Calc'!$C$6:$C$69,'ABP RECs'!$E11,
            'ABP REC Calc'!$B$6:$B$69,'ABP RECs'!$F11
         ) * $D11,
     IF( O$4 = $G11+$B11+1,
         SUMIFS(
            INDEX('ABP REC Calc'!$G$6:$AB$69,,
                  MATCH('ABP RECs'!$H11,'ABP REC Calc'!$G$5:$AB$5,0)),
            'ABP REC Calc'!$C$6:$C$69,'ABP RECs'!$E11,
            'ABP REC Calc'!$B$6:$B$69,'ABP RECs'!$F11         ) * (1-$D11),
     IF( O$4 &gt; $G11+$B11+1,
         SUMIFS(
            INDEX('ABP REC Calc'!$G$6:$AB$69,,
                  MATCH('ABP RECs'!$H11,'ABP REC Calc'!$G$5:$AB$5,0)),
            'ABP REC Calc'!$C$6:$C$69,'ABP RECs'!$E11,
            'ABP REC Calc'!$B$6:$B$69,'ABP RECs'!$F11
         ) * (1-Inputs_ByYear!$D$4)^(O$4-($G11+$B11+1)),
     0))),
0)</f>
        <v>47254.634372014072</v>
      </c>
      <c r="P11" s="233">
        <f>IF( (P$4-$G11) &lt; ($C11+$B11),
     IF( P$4 = $G11+$B11,
         SUMIFS(
            INDEX('ABP REC Calc'!$G$6:$AB$69,,
                  MATCH('ABP RECs'!$H11,'ABP REC Calc'!$G$5:$AB$5,0)),
            'ABP REC Calc'!$C$6:$C$69,'ABP RECs'!$E11,
            'ABP REC Calc'!$B$6:$B$69,'ABP RECs'!$F11
         ) * $D11,
     IF( P$4 = $G11+$B11+1,
         SUMIFS(
            INDEX('ABP REC Calc'!$G$6:$AB$69,,
                  MATCH('ABP RECs'!$H11,'ABP REC Calc'!$G$5:$AB$5,0)),
            'ABP REC Calc'!$C$6:$C$69,'ABP RECs'!$E11,
            'ABP REC Calc'!$B$6:$B$69,'ABP RECs'!$F11         ) * (1-$D11),
     IF( P$4 &gt; $G11+$B11+1,
         SUMIFS(
            INDEX('ABP REC Calc'!$G$6:$AB$69,,
                  MATCH('ABP RECs'!$H11,'ABP REC Calc'!$G$5:$AB$5,0)),
            'ABP REC Calc'!$C$6:$C$69,'ABP RECs'!$E11,
            'ABP REC Calc'!$B$6:$B$69,'ABP RECs'!$F11
         ) * (1-Inputs_ByYear!$D$4)^(P$4-($G11+$B11+1)),
     0))),
0)</f>
        <v>94036.722400308005</v>
      </c>
      <c r="Q11" s="233">
        <f>IF( (Q$4-$G11) &lt; ($C11+$B11),
     IF( Q$4 = $G11+$B11,
         SUMIFS(
            INDEX('ABP REC Calc'!$G$6:$AB$69,,
                  MATCH('ABP RECs'!$H11,'ABP REC Calc'!$G$5:$AB$5,0)),
            'ABP REC Calc'!$C$6:$C$69,'ABP RECs'!$E11,
            'ABP REC Calc'!$B$6:$B$69,'ABP RECs'!$F11
         ) * $D11,
     IF( Q$4 = $G11+$B11+1,
         SUMIFS(
            INDEX('ABP REC Calc'!$G$6:$AB$69,,
                  MATCH('ABP RECs'!$H11,'ABP REC Calc'!$G$5:$AB$5,0)),
            'ABP REC Calc'!$C$6:$C$69,'ABP RECs'!$E11,
            'ABP REC Calc'!$B$6:$B$69,'ABP RECs'!$F11         ) * (1-$D11),
     IF( Q$4 &gt; $G11+$B11+1,
         SUMIFS(
            INDEX('ABP REC Calc'!$G$6:$AB$69,,
                  MATCH('ABP RECs'!$H11,'ABP REC Calc'!$G$5:$AB$5,0)),
            'ABP REC Calc'!$C$6:$C$69,'ABP RECs'!$E11,
            'ABP REC Calc'!$B$6:$B$69,'ABP RECs'!$F11
         ) * (1-Inputs_ByYear!$D$4)^(Q$4-($G11+$B11+1)),
     0))),
0)</f>
        <v>93566.538788306469</v>
      </c>
      <c r="R11" s="233">
        <f>IF( (R$4-$G11) &lt; ($C11+$B11),
     IF( R$4 = $G11+$B11,
         SUMIFS(
            INDEX('ABP REC Calc'!$G$6:$AB$69,,
                  MATCH('ABP RECs'!$H11,'ABP REC Calc'!$G$5:$AB$5,0)),
            'ABP REC Calc'!$C$6:$C$69,'ABP RECs'!$E11,
            'ABP REC Calc'!$B$6:$B$69,'ABP RECs'!$F11
         ) * $D11,
     IF( R$4 = $G11+$B11+1,
         SUMIFS(
            INDEX('ABP REC Calc'!$G$6:$AB$69,,
                  MATCH('ABP RECs'!$H11,'ABP REC Calc'!$G$5:$AB$5,0)),
            'ABP REC Calc'!$C$6:$C$69,'ABP RECs'!$E11,
            'ABP REC Calc'!$B$6:$B$69,'ABP RECs'!$F11         ) * (1-$D11),
     IF( R$4 &gt; $G11+$B11+1,
         SUMIFS(
            INDEX('ABP REC Calc'!$G$6:$AB$69,,
                  MATCH('ABP RECs'!$H11,'ABP REC Calc'!$G$5:$AB$5,0)),
            'ABP REC Calc'!$C$6:$C$69,'ABP RECs'!$E11,
            'ABP REC Calc'!$B$6:$B$69,'ABP RECs'!$F11
         ) * (1-Inputs_ByYear!$D$4)^(R$4-($G11+$B11+1)),
     0))),
0)</f>
        <v>93098.706094364927</v>
      </c>
      <c r="S11" s="233">
        <f>IF( (S$4-$G11) &lt; ($C11+$B11),
     IF( S$4 = $G11+$B11,
         SUMIFS(
            INDEX('ABP REC Calc'!$G$6:$AB$69,,
                  MATCH('ABP RECs'!$H11,'ABP REC Calc'!$G$5:$AB$5,0)),
            'ABP REC Calc'!$C$6:$C$69,'ABP RECs'!$E11,
            'ABP REC Calc'!$B$6:$B$69,'ABP RECs'!$F11
         ) * $D11,
     IF( S$4 = $G11+$B11+1,
         SUMIFS(
            INDEX('ABP REC Calc'!$G$6:$AB$69,,
                  MATCH('ABP RECs'!$H11,'ABP REC Calc'!$G$5:$AB$5,0)),
            'ABP REC Calc'!$C$6:$C$69,'ABP RECs'!$E11,
            'ABP REC Calc'!$B$6:$B$69,'ABP RECs'!$F11         ) * (1-$D11),
     IF( S$4 &gt; $G11+$B11+1,
         SUMIFS(
            INDEX('ABP REC Calc'!$G$6:$AB$69,,
                  MATCH('ABP RECs'!$H11,'ABP REC Calc'!$G$5:$AB$5,0)),
            'ABP REC Calc'!$C$6:$C$69,'ABP RECs'!$E11,
            'ABP REC Calc'!$B$6:$B$69,'ABP RECs'!$F11
         ) * (1-Inputs_ByYear!$D$4)^(S$4-($G11+$B11+1)),
     0))),
0)</f>
        <v>92633.212563893117</v>
      </c>
      <c r="T11" s="233">
        <f>IF( (T$4-$G11) &lt; ($C11+$B11),
     IF( T$4 = $G11+$B11,
         SUMIFS(
            INDEX('ABP REC Calc'!$G$6:$AB$69,,
                  MATCH('ABP RECs'!$H11,'ABP REC Calc'!$G$5:$AB$5,0)),
            'ABP REC Calc'!$C$6:$C$69,'ABP RECs'!$E11,
            'ABP REC Calc'!$B$6:$B$69,'ABP RECs'!$F11
         ) * $D11,
     IF( T$4 = $G11+$B11+1,
         SUMIFS(
            INDEX('ABP REC Calc'!$G$6:$AB$69,,
                  MATCH('ABP RECs'!$H11,'ABP REC Calc'!$G$5:$AB$5,0)),
            'ABP REC Calc'!$C$6:$C$69,'ABP RECs'!$E11,
            'ABP REC Calc'!$B$6:$B$69,'ABP RECs'!$F11         ) * (1-$D11),
     IF( T$4 &gt; $G11+$B11+1,
         SUMIFS(
            INDEX('ABP REC Calc'!$G$6:$AB$69,,
                  MATCH('ABP RECs'!$H11,'ABP REC Calc'!$G$5:$AB$5,0)),
            'ABP REC Calc'!$C$6:$C$69,'ABP RECs'!$E11,
            'ABP REC Calc'!$B$6:$B$69,'ABP RECs'!$F11
         ) * (1-Inputs_ByYear!$D$4)^(T$4-($G11+$B11+1)),
     0))),
0)</f>
        <v>92170.046501073652</v>
      </c>
      <c r="U11" s="233">
        <f>IF( (U$4-$G11) &lt; ($C11+$B11),
     IF( U$4 = $G11+$B11,
         SUMIFS(
            INDEX('ABP REC Calc'!$G$6:$AB$69,,
                  MATCH('ABP RECs'!$H11,'ABP REC Calc'!$G$5:$AB$5,0)),
            'ABP REC Calc'!$C$6:$C$69,'ABP RECs'!$E11,
            'ABP REC Calc'!$B$6:$B$69,'ABP RECs'!$F11
         ) * $D11,
     IF( U$4 = $G11+$B11+1,
         SUMIFS(
            INDEX('ABP REC Calc'!$G$6:$AB$69,,
                  MATCH('ABP RECs'!$H11,'ABP REC Calc'!$G$5:$AB$5,0)),
            'ABP REC Calc'!$C$6:$C$69,'ABP RECs'!$E11,
            'ABP REC Calc'!$B$6:$B$69,'ABP RECs'!$F11         ) * (1-$D11),
     IF( U$4 &gt; $G11+$B11+1,
         SUMIFS(
            INDEX('ABP REC Calc'!$G$6:$AB$69,,
                  MATCH('ABP RECs'!$H11,'ABP REC Calc'!$G$5:$AB$5,0)),
            'ABP REC Calc'!$C$6:$C$69,'ABP RECs'!$E11,
            'ABP REC Calc'!$B$6:$B$69,'ABP RECs'!$F11
         ) * (1-Inputs_ByYear!$D$4)^(U$4-($G11+$B11+1)),
     0))),
0)</f>
        <v>91709.196268568281</v>
      </c>
      <c r="V11" s="233">
        <f>IF( (V$4-$G11) &lt; ($C11+$B11),
     IF( V$4 = $G11+$B11,
         SUMIFS(
            INDEX('ABP REC Calc'!$G$6:$AB$69,,
                  MATCH('ABP RECs'!$H11,'ABP REC Calc'!$G$5:$AB$5,0)),
            'ABP REC Calc'!$C$6:$C$69,'ABP RECs'!$E11,
            'ABP REC Calc'!$B$6:$B$69,'ABP RECs'!$F11
         ) * $D11,
     IF( V$4 = $G11+$B11+1,
         SUMIFS(
            INDEX('ABP REC Calc'!$G$6:$AB$69,,
                  MATCH('ABP RECs'!$H11,'ABP REC Calc'!$G$5:$AB$5,0)),
            'ABP REC Calc'!$C$6:$C$69,'ABP RECs'!$E11,
            'ABP REC Calc'!$B$6:$B$69,'ABP RECs'!$F11         ) * (1-$D11),
     IF( V$4 &gt; $G11+$B11+1,
         SUMIFS(
            INDEX('ABP REC Calc'!$G$6:$AB$69,,
                  MATCH('ABP RECs'!$H11,'ABP REC Calc'!$G$5:$AB$5,0)),
            'ABP REC Calc'!$C$6:$C$69,'ABP RECs'!$E11,
            'ABP REC Calc'!$B$6:$B$69,'ABP RECs'!$F11
         ) * (1-Inputs_ByYear!$D$4)^(V$4-($G11+$B11+1)),
     0))),
0)</f>
        <v>91250.650287225435</v>
      </c>
      <c r="W11" s="233">
        <f>IF( (W$4-$G11) &lt; ($C11+$B11),
     IF( W$4 = $G11+$B11,
         SUMIFS(
            INDEX('ABP REC Calc'!$G$6:$AB$69,,
                  MATCH('ABP RECs'!$H11,'ABP REC Calc'!$G$5:$AB$5,0)),
            'ABP REC Calc'!$C$6:$C$69,'ABP RECs'!$E11,
            'ABP REC Calc'!$B$6:$B$69,'ABP RECs'!$F11
         ) * $D11,
     IF( W$4 = $G11+$B11+1,
         SUMIFS(
            INDEX('ABP REC Calc'!$G$6:$AB$69,,
                  MATCH('ABP RECs'!$H11,'ABP REC Calc'!$G$5:$AB$5,0)),
            'ABP REC Calc'!$C$6:$C$69,'ABP RECs'!$E11,
            'ABP REC Calc'!$B$6:$B$69,'ABP RECs'!$F11         ) * (1-$D11),
     IF( W$4 &gt; $G11+$B11+1,
         SUMIFS(
            INDEX('ABP REC Calc'!$G$6:$AB$69,,
                  MATCH('ABP RECs'!$H11,'ABP REC Calc'!$G$5:$AB$5,0)),
            'ABP REC Calc'!$C$6:$C$69,'ABP RECs'!$E11,
            'ABP REC Calc'!$B$6:$B$69,'ABP RECs'!$F11
         ) * (1-Inputs_ByYear!$D$4)^(W$4-($G11+$B11+1)),
     0))),
0)</f>
        <v>90794.397035789312</v>
      </c>
      <c r="X11" s="233">
        <f>IF( (X$4-$G11) &lt; ($C11+$B11),
     IF( X$4 = $G11+$B11,
         SUMIFS(
            INDEX('ABP REC Calc'!$G$6:$AB$69,,
                  MATCH('ABP RECs'!$H11,'ABP REC Calc'!$G$5:$AB$5,0)),
            'ABP REC Calc'!$C$6:$C$69,'ABP RECs'!$E11,
            'ABP REC Calc'!$B$6:$B$69,'ABP RECs'!$F11
         ) * $D11,
     IF( X$4 = $G11+$B11+1,
         SUMIFS(
            INDEX('ABP REC Calc'!$G$6:$AB$69,,
                  MATCH('ABP RECs'!$H11,'ABP REC Calc'!$G$5:$AB$5,0)),
            'ABP REC Calc'!$C$6:$C$69,'ABP RECs'!$E11,
            'ABP REC Calc'!$B$6:$B$69,'ABP RECs'!$F11         ) * (1-$D11),
     IF( X$4 &gt; $G11+$B11+1,
         SUMIFS(
            INDEX('ABP REC Calc'!$G$6:$AB$69,,
                  MATCH('ABP RECs'!$H11,'ABP REC Calc'!$G$5:$AB$5,0)),
            'ABP REC Calc'!$C$6:$C$69,'ABP RECs'!$E11,
            'ABP REC Calc'!$B$6:$B$69,'ABP RECs'!$F11
         ) * (1-Inputs_ByYear!$D$4)^(X$4-($G11+$B11+1)),
     0))),
0)</f>
        <v>90340.425050610356</v>
      </c>
      <c r="Y11" s="233">
        <f>IF( (Y$4-$G11) &lt; ($C11+$B11),
     IF( Y$4 = $G11+$B11,
         SUMIFS(
            INDEX('ABP REC Calc'!$G$6:$AB$69,,
                  MATCH('ABP RECs'!$H11,'ABP REC Calc'!$G$5:$AB$5,0)),
            'ABP REC Calc'!$C$6:$C$69,'ABP RECs'!$E11,
            'ABP REC Calc'!$B$6:$B$69,'ABP RECs'!$F11
         ) * $D11,
     IF( Y$4 = $G11+$B11+1,
         SUMIFS(
            INDEX('ABP REC Calc'!$G$6:$AB$69,,
                  MATCH('ABP RECs'!$H11,'ABP REC Calc'!$G$5:$AB$5,0)),
            'ABP REC Calc'!$C$6:$C$69,'ABP RECs'!$E11,
            'ABP REC Calc'!$B$6:$B$69,'ABP RECs'!$F11         ) * (1-$D11),
     IF( Y$4 &gt; $G11+$B11+1,
         SUMIFS(
            INDEX('ABP REC Calc'!$G$6:$AB$69,,
                  MATCH('ABP RECs'!$H11,'ABP REC Calc'!$G$5:$AB$5,0)),
            'ABP REC Calc'!$C$6:$C$69,'ABP RECs'!$E11,
            'ABP REC Calc'!$B$6:$B$69,'ABP RECs'!$F11
         ) * (1-Inputs_ByYear!$D$4)^(Y$4-($G11+$B11+1)),
     0))),
0)</f>
        <v>89888.722925357317</v>
      </c>
      <c r="Z11" s="233">
        <f>IF( (Z$4-$G11) &lt; ($C11+$B11),
     IF( Z$4 = $G11+$B11,
         SUMIFS(
            INDEX('ABP REC Calc'!$G$6:$AB$69,,
                  MATCH('ABP RECs'!$H11,'ABP REC Calc'!$G$5:$AB$5,0)),
            'ABP REC Calc'!$C$6:$C$69,'ABP RECs'!$E11,
            'ABP REC Calc'!$B$6:$B$69,'ABP RECs'!$F11
         ) * $D11,
     IF( Z$4 = $G11+$B11+1,
         SUMIFS(
            INDEX('ABP REC Calc'!$G$6:$AB$69,,
                  MATCH('ABP RECs'!$H11,'ABP REC Calc'!$G$5:$AB$5,0)),
            'ABP REC Calc'!$C$6:$C$69,'ABP RECs'!$E11,
            'ABP REC Calc'!$B$6:$B$69,'ABP RECs'!$F11         ) * (1-$D11),
     IF( Z$4 &gt; $G11+$B11+1,
         SUMIFS(
            INDEX('ABP REC Calc'!$G$6:$AB$69,,
                  MATCH('ABP RECs'!$H11,'ABP REC Calc'!$G$5:$AB$5,0)),
            'ABP REC Calc'!$C$6:$C$69,'ABP RECs'!$E11,
            'ABP REC Calc'!$B$6:$B$69,'ABP RECs'!$F11
         ) * (1-Inputs_ByYear!$D$4)^(Z$4-($G11+$B11+1)),
     0))),
0)</f>
        <v>89439.279310730519</v>
      </c>
      <c r="AA11" s="233">
        <f>IF( (AA$4-$G11) &lt; ($C11+$B11),
     IF( AA$4 = $G11+$B11,
         SUMIFS(
            INDEX('ABP REC Calc'!$G$6:$AB$69,,
                  MATCH('ABP RECs'!$H11,'ABP REC Calc'!$G$5:$AB$5,0)),
            'ABP REC Calc'!$C$6:$C$69,'ABP RECs'!$E11,
            'ABP REC Calc'!$B$6:$B$69,'ABP RECs'!$F11
         ) * $D11,
     IF( AA$4 = $G11+$B11+1,
         SUMIFS(
            INDEX('ABP REC Calc'!$G$6:$AB$69,,
                  MATCH('ABP RECs'!$H11,'ABP REC Calc'!$G$5:$AB$5,0)),
            'ABP REC Calc'!$C$6:$C$69,'ABP RECs'!$E11,
            'ABP REC Calc'!$B$6:$B$69,'ABP RECs'!$F11         ) * (1-$D11),
     IF( AA$4 &gt; $G11+$B11+1,
         SUMIFS(
            INDEX('ABP REC Calc'!$G$6:$AB$69,,
                  MATCH('ABP RECs'!$H11,'ABP REC Calc'!$G$5:$AB$5,0)),
            'ABP REC Calc'!$C$6:$C$69,'ABP RECs'!$E11,
            'ABP REC Calc'!$B$6:$B$69,'ABP RECs'!$F11
         ) * (1-Inputs_ByYear!$D$4)^(AA$4-($G11+$B11+1)),
     0))),
0)</f>
        <v>88992.082914176877</v>
      </c>
      <c r="AB11" s="233">
        <f>IF( (AB$4-$G11) &lt; ($C11+$B11),
     IF( AB$4 = $G11+$B11,
         SUMIFS(
            INDEX('ABP REC Calc'!$G$6:$AB$69,,
                  MATCH('ABP RECs'!$H11,'ABP REC Calc'!$G$5:$AB$5,0)),
            'ABP REC Calc'!$C$6:$C$69,'ABP RECs'!$E11,
            'ABP REC Calc'!$B$6:$B$69,'ABP RECs'!$F11
         ) * $D11,
     IF( AB$4 = $G11+$B11+1,
         SUMIFS(
            INDEX('ABP REC Calc'!$G$6:$AB$69,,
                  MATCH('ABP RECs'!$H11,'ABP REC Calc'!$G$5:$AB$5,0)),
            'ABP REC Calc'!$C$6:$C$69,'ABP RECs'!$E11,
            'ABP REC Calc'!$B$6:$B$69,'ABP RECs'!$F11         ) * (1-$D11),
     IF( AB$4 &gt; $G11+$B11+1,
         SUMIFS(
            INDEX('ABP REC Calc'!$G$6:$AB$69,,
                  MATCH('ABP RECs'!$H11,'ABP REC Calc'!$G$5:$AB$5,0)),
            'ABP REC Calc'!$C$6:$C$69,'ABP RECs'!$E11,
            'ABP REC Calc'!$B$6:$B$69,'ABP RECs'!$F11
         ) * (1-Inputs_ByYear!$D$4)^(AB$4-($G11+$B11+1)),
     0))),
0)</f>
        <v>88547.122499606005</v>
      </c>
      <c r="AC11" s="233">
        <f>IF( (AC$4-$G11) &lt; ($C11+$B11),
     IF( AC$4 = $G11+$B11,
         SUMIFS(
            INDEX('ABP REC Calc'!$G$6:$AB$69,,
                  MATCH('ABP RECs'!$H11,'ABP REC Calc'!$G$5:$AB$5,0)),
            'ABP REC Calc'!$C$6:$C$69,'ABP RECs'!$E11,
            'ABP REC Calc'!$B$6:$B$69,'ABP RECs'!$F11
         ) * $D11,
     IF( AC$4 = $G11+$B11+1,
         SUMIFS(
            INDEX('ABP REC Calc'!$G$6:$AB$69,,
                  MATCH('ABP RECs'!$H11,'ABP REC Calc'!$G$5:$AB$5,0)),
            'ABP REC Calc'!$C$6:$C$69,'ABP RECs'!$E11,
            'ABP REC Calc'!$B$6:$B$69,'ABP RECs'!$F11         ) * (1-$D11),
     IF( AC$4 &gt; $G11+$B11+1,
         SUMIFS(
            INDEX('ABP REC Calc'!$G$6:$AB$69,,
                  MATCH('ABP RECs'!$H11,'ABP REC Calc'!$G$5:$AB$5,0)),
            'ABP REC Calc'!$C$6:$C$69,'ABP RECs'!$E11,
            'ABP REC Calc'!$B$6:$B$69,'ABP RECs'!$F11
         ) * (1-Inputs_ByYear!$D$4)^(AC$4-($G11+$B11+1)),
     0))),
0)</f>
        <v>0</v>
      </c>
      <c r="AD11" s="233">
        <f>IF( (AD$4-$G11) &lt; ($C11+$B11),
     IF( AD$4 = $G11+$B11,
         SUMIFS(
            INDEX('ABP REC Calc'!$G$6:$AB$69,,
                  MATCH('ABP RECs'!$H11,'ABP REC Calc'!$G$5:$AB$5,0)),
            'ABP REC Calc'!$C$6:$C$69,'ABP RECs'!$E11,
            'ABP REC Calc'!$B$6:$B$69,'ABP RECs'!$F11
         ) * $D11,
     IF( AD$4 = $G11+$B11+1,
         SUMIFS(
            INDEX('ABP REC Calc'!$G$6:$AB$69,,
                  MATCH('ABP RECs'!$H11,'ABP REC Calc'!$G$5:$AB$5,0)),
            'ABP REC Calc'!$C$6:$C$69,'ABP RECs'!$E11,
            'ABP REC Calc'!$B$6:$B$69,'ABP RECs'!$F11         ) * (1-$D11),
     IF( AD$4 &gt; $G11+$B11+1,
         SUMIFS(
            INDEX('ABP REC Calc'!$G$6:$AB$69,,
                  MATCH('ABP RECs'!$H11,'ABP REC Calc'!$G$5:$AB$5,0)),
            'ABP REC Calc'!$C$6:$C$69,'ABP RECs'!$E11,
            'ABP REC Calc'!$B$6:$B$69,'ABP RECs'!$F11
         ) * (1-Inputs_ByYear!$D$4)^(AD$4-($G11+$B11+1)),
     0))),
0)</f>
        <v>0</v>
      </c>
    </row>
    <row r="12" spans="1:30" ht="14.75" customHeight="1" x14ac:dyDescent="0.25">
      <c r="B12" s="332" cm="1">
        <f t="array" ref="B12">INDEX(Inputs_ByYear!$D$87:$D$92, MATCH('ABP RECs'!$E12, Inputs_ByYear!$B$87:$B$92, 0),)</f>
        <v>0</v>
      </c>
      <c r="C12" s="332" cm="1">
        <f t="array" ref="C12">INDEX(Inputs_ByYear!$D$51:$D$56, MATCH('ABP RECs'!$E12, Inputs_ByYear!$B$51:$B$56,0),)</f>
        <v>15</v>
      </c>
      <c r="D12" s="332" cm="1">
        <f t="array" ref="D12">INDEX(Inputs_ByYear!$D$96:$D$101, MATCH('ABP RECs'!$E12, Inputs_ByYear!$B$96:$B$101,0),)</f>
        <v>0.5</v>
      </c>
      <c r="E12" s="222" t="s">
        <v>233</v>
      </c>
      <c r="F12" s="219" t="s">
        <v>258</v>
      </c>
      <c r="G12" s="219">
        <f t="shared" si="1"/>
        <v>2030</v>
      </c>
      <c r="H12" s="227" t="s">
        <v>28</v>
      </c>
      <c r="I12" s="233">
        <f>IF( (I$4-$G12) &lt; ($C12+$B12),
     IF( I$4 = $G12+$B12,
         SUMIFS(
            INDEX('ABP REC Calc'!$G$6:$AB$69,,
                  MATCH('ABP RECs'!$H12,'ABP REC Calc'!$G$5:$AB$5,0)),
            'ABP REC Calc'!$C$6:$C$69,'ABP RECs'!$E12,
            'ABP REC Calc'!$B$6:$B$69,'ABP RECs'!$F12
         ) * $D12,
     IF( I$4 = $G12+$B12+1,
         SUMIFS(
            INDEX('ABP REC Calc'!$G$6:$AB$69,,
                  MATCH('ABP RECs'!$H12,'ABP REC Calc'!$G$5:$AB$5,0)),
            'ABP REC Calc'!$C$6:$C$69,'ABP RECs'!$E12,
            'ABP REC Calc'!$B$6:$B$69,'ABP RECs'!$F12         ) * (1-$D12),
     IF( I$4 &gt; $G12+$B12+1,
         SUMIFS(
            INDEX('ABP REC Calc'!$G$6:$AB$69,,
                  MATCH('ABP RECs'!$H12,'ABP REC Calc'!$G$5:$AB$5,0)),
            'ABP REC Calc'!$C$6:$C$69,'ABP RECs'!$E12,
            'ABP REC Calc'!$B$6:$B$69,'ABP RECs'!$F12
         ) * (1-Inputs_ByYear!$D$4)^(I$4-($G12+$B12+1)),
     0))),
0)</f>
        <v>0</v>
      </c>
      <c r="J12" s="233">
        <f>IF( (J$4-$G12) &lt; ($C12+$B12),
     IF( J$4 = $G12+$B12,
         SUMIFS(
            INDEX('ABP REC Calc'!$G$6:$AB$69,,
                  MATCH('ABP RECs'!$H12,'ABP REC Calc'!$G$5:$AB$5,0)),
            'ABP REC Calc'!$C$6:$C$69,'ABP RECs'!$E12,
            'ABP REC Calc'!$B$6:$B$69,'ABP RECs'!$F12
         ) * $D12,
     IF( J$4 = $G12+$B12+1,
         SUMIFS(
            INDEX('ABP REC Calc'!$G$6:$AB$69,,
                  MATCH('ABP RECs'!$H12,'ABP REC Calc'!$G$5:$AB$5,0)),
            'ABP REC Calc'!$C$6:$C$69,'ABP RECs'!$E12,
            'ABP REC Calc'!$B$6:$B$69,'ABP RECs'!$F12         ) * (1-$D12),
     IF( J$4 &gt; $G12+$B12+1,
         SUMIFS(
            INDEX('ABP REC Calc'!$G$6:$AB$69,,
                  MATCH('ABP RECs'!$H12,'ABP REC Calc'!$G$5:$AB$5,0)),
            'ABP REC Calc'!$C$6:$C$69,'ABP RECs'!$E12,
            'ABP REC Calc'!$B$6:$B$69,'ABP RECs'!$F12
         ) * (1-Inputs_ByYear!$D$4)^(J$4-($G12+$B12+1)),
     0))),
0)</f>
        <v>0</v>
      </c>
      <c r="K12" s="233">
        <f>IF( (K$4-$G12) &lt; ($C12+$B12),
     IF( K$4 = $G12+$B12,
         SUMIFS(
            INDEX('ABP REC Calc'!$G$6:$AB$69,,
                  MATCH('ABP RECs'!$H12,'ABP REC Calc'!$G$5:$AB$5,0)),
            'ABP REC Calc'!$C$6:$C$69,'ABP RECs'!$E12,
            'ABP REC Calc'!$B$6:$B$69,'ABP RECs'!$F12
         ) * $D12,
     IF( K$4 = $G12+$B12+1,
         SUMIFS(
            INDEX('ABP REC Calc'!$G$6:$AB$69,,
                  MATCH('ABP RECs'!$H12,'ABP REC Calc'!$G$5:$AB$5,0)),
            'ABP REC Calc'!$C$6:$C$69,'ABP RECs'!$E12,
            'ABP REC Calc'!$B$6:$B$69,'ABP RECs'!$F12         ) * (1-$D12),
     IF( K$4 &gt; $G12+$B12+1,
         SUMIFS(
            INDEX('ABP REC Calc'!$G$6:$AB$69,,
                  MATCH('ABP RECs'!$H12,'ABP REC Calc'!$G$5:$AB$5,0)),
            'ABP REC Calc'!$C$6:$C$69,'ABP RECs'!$E12,
            'ABP REC Calc'!$B$6:$B$69,'ABP RECs'!$F12
         ) * (1-Inputs_ByYear!$D$4)^(K$4-($G12+$B12+1)),
     0))),
0)</f>
        <v>0</v>
      </c>
      <c r="L12" s="233">
        <f>IF( (L$4-$G12) &lt; ($C12+$B12),
     IF( L$4 = $G12+$B12,
         SUMIFS(
            INDEX('ABP REC Calc'!$G$6:$AB$69,,
                  MATCH('ABP RECs'!$H12,'ABP REC Calc'!$G$5:$AB$5,0)),
            'ABP REC Calc'!$C$6:$C$69,'ABP RECs'!$E12,
            'ABP REC Calc'!$B$6:$B$69,'ABP RECs'!$F12
         ) * $D12,
     IF( L$4 = $G12+$B12+1,
         SUMIFS(
            INDEX('ABP REC Calc'!$G$6:$AB$69,,
                  MATCH('ABP RECs'!$H12,'ABP REC Calc'!$G$5:$AB$5,0)),
            'ABP REC Calc'!$C$6:$C$69,'ABP RECs'!$E12,
            'ABP REC Calc'!$B$6:$B$69,'ABP RECs'!$F12         ) * (1-$D12),
     IF( L$4 &gt; $G12+$B12+1,
         SUMIFS(
            INDEX('ABP REC Calc'!$G$6:$AB$69,,
                  MATCH('ABP RECs'!$H12,'ABP REC Calc'!$G$5:$AB$5,0)),
            'ABP REC Calc'!$C$6:$C$69,'ABP RECs'!$E12,
            'ABP REC Calc'!$B$6:$B$69,'ABP RECs'!$F12
         ) * (1-Inputs_ByYear!$D$4)^(L$4-($G12+$B12+1)),
     0))),
0)</f>
        <v>0</v>
      </c>
      <c r="M12" s="233">
        <f>IF( (M$4-$G12) &lt; ($C12+$B12),
     IF( M$4 = $G12+$B12,
         SUMIFS(
            INDEX('ABP REC Calc'!$G$6:$AB$69,,
                  MATCH('ABP RECs'!$H12,'ABP REC Calc'!$G$5:$AB$5,0)),
            'ABP REC Calc'!$C$6:$C$69,'ABP RECs'!$E12,
            'ABP REC Calc'!$B$6:$B$69,'ABP RECs'!$F12
         ) * $D12,
     IF( M$4 = $G12+$B12+1,
         SUMIFS(
            INDEX('ABP REC Calc'!$G$6:$AB$69,,
                  MATCH('ABP RECs'!$H12,'ABP REC Calc'!$G$5:$AB$5,0)),
            'ABP REC Calc'!$C$6:$C$69,'ABP RECs'!$E12,
            'ABP REC Calc'!$B$6:$B$69,'ABP RECs'!$F12         ) * (1-$D12),
     IF( M$4 &gt; $G12+$B12+1,
         SUMIFS(
            INDEX('ABP REC Calc'!$G$6:$AB$69,,
                  MATCH('ABP RECs'!$H12,'ABP REC Calc'!$G$5:$AB$5,0)),
            'ABP REC Calc'!$C$6:$C$69,'ABP RECs'!$E12,
            'ABP REC Calc'!$B$6:$B$69,'ABP RECs'!$F12
         ) * (1-Inputs_ByYear!$D$4)^(M$4-($G12+$B12+1)),
     0))),
0)</f>
        <v>0</v>
      </c>
      <c r="N12" s="233">
        <f>IF( (N$4-$G12) &lt; ($C12+$B12),
     IF( N$4 = $G12+$B12,
         SUMIFS(
            INDEX('ABP REC Calc'!$G$6:$AB$69,,
                  MATCH('ABP RECs'!$H12,'ABP REC Calc'!$G$5:$AB$5,0)),
            'ABP REC Calc'!$C$6:$C$69,'ABP RECs'!$E12,
            'ABP REC Calc'!$B$6:$B$69,'ABP RECs'!$F12
         ) * $D12,
     IF( N$4 = $G12+$B12+1,
         SUMIFS(
            INDEX('ABP REC Calc'!$G$6:$AB$69,,
                  MATCH('ABP RECs'!$H12,'ABP REC Calc'!$G$5:$AB$5,0)),
            'ABP REC Calc'!$C$6:$C$69,'ABP RECs'!$E12,
            'ABP REC Calc'!$B$6:$B$69,'ABP RECs'!$F12         ) * (1-$D12),
     IF( N$4 &gt; $G12+$B12+1,
         SUMIFS(
            INDEX('ABP REC Calc'!$G$6:$AB$69,,
                  MATCH('ABP RECs'!$H12,'ABP REC Calc'!$G$5:$AB$5,0)),
            'ABP REC Calc'!$C$6:$C$69,'ABP RECs'!$E12,
            'ABP REC Calc'!$B$6:$B$69,'ABP RECs'!$F12
         ) * (1-Inputs_ByYear!$D$4)^(N$4-($G12+$B12+1)),
     0))),
0)</f>
        <v>0</v>
      </c>
      <c r="O12" s="233">
        <f>IF( (O$4-$G12) &lt; ($C12+$B12),
     IF( O$4 = $G12+$B12,
         SUMIFS(
            INDEX('ABP REC Calc'!$G$6:$AB$69,,
                  MATCH('ABP RECs'!$H12,'ABP REC Calc'!$G$5:$AB$5,0)),
            'ABP REC Calc'!$C$6:$C$69,'ABP RECs'!$E12,
            'ABP REC Calc'!$B$6:$B$69,'ABP RECs'!$F12
         ) * $D12,
     IF( O$4 = $G12+$B12+1,
         SUMIFS(
            INDEX('ABP REC Calc'!$G$6:$AB$69,,
                  MATCH('ABP RECs'!$H12,'ABP REC Calc'!$G$5:$AB$5,0)),
            'ABP REC Calc'!$C$6:$C$69,'ABP RECs'!$E12,
            'ABP REC Calc'!$B$6:$B$69,'ABP RECs'!$F12         ) * (1-$D12),
     IF( O$4 &gt; $G12+$B12+1,
         SUMIFS(
            INDEX('ABP REC Calc'!$G$6:$AB$69,,
                  MATCH('ABP RECs'!$H12,'ABP REC Calc'!$G$5:$AB$5,0)),
            'ABP REC Calc'!$C$6:$C$69,'ABP RECs'!$E12,
            'ABP REC Calc'!$B$6:$B$69,'ABP RECs'!$F12
         ) * (1-Inputs_ByYear!$D$4)^(O$4-($G12+$B12+1)),
     0))),
0)</f>
        <v>47254.634372014072</v>
      </c>
      <c r="P12" s="233">
        <f>IF( (P$4-$G12) &lt; ($C12+$B12),
     IF( P$4 = $G12+$B12,
         SUMIFS(
            INDEX('ABP REC Calc'!$G$6:$AB$69,,
                  MATCH('ABP RECs'!$H12,'ABP REC Calc'!$G$5:$AB$5,0)),
            'ABP REC Calc'!$C$6:$C$69,'ABP RECs'!$E12,
            'ABP REC Calc'!$B$6:$B$69,'ABP RECs'!$F12
         ) * $D12,
     IF( P$4 = $G12+$B12+1,
         SUMIFS(
            INDEX('ABP REC Calc'!$G$6:$AB$69,,
                  MATCH('ABP RECs'!$H12,'ABP REC Calc'!$G$5:$AB$5,0)),
            'ABP REC Calc'!$C$6:$C$69,'ABP RECs'!$E12,
            'ABP REC Calc'!$B$6:$B$69,'ABP RECs'!$F12         ) * (1-$D12),
     IF( P$4 &gt; $G12+$B12+1,
         SUMIFS(
            INDEX('ABP REC Calc'!$G$6:$AB$69,,
                  MATCH('ABP RECs'!$H12,'ABP REC Calc'!$G$5:$AB$5,0)),
            'ABP REC Calc'!$C$6:$C$69,'ABP RECs'!$E12,
            'ABP REC Calc'!$B$6:$B$69,'ABP RECs'!$F12
         ) * (1-Inputs_ByYear!$D$4)^(P$4-($G12+$B12+1)),
     0))),
0)</f>
        <v>47254.634372014072</v>
      </c>
      <c r="Q12" s="233">
        <f>IF( (Q$4-$G12) &lt; ($C12+$B12),
     IF( Q$4 = $G12+$B12,
         SUMIFS(
            INDEX('ABP REC Calc'!$G$6:$AB$69,,
                  MATCH('ABP RECs'!$H12,'ABP REC Calc'!$G$5:$AB$5,0)),
            'ABP REC Calc'!$C$6:$C$69,'ABP RECs'!$E12,
            'ABP REC Calc'!$B$6:$B$69,'ABP RECs'!$F12
         ) * $D12,
     IF( Q$4 = $G12+$B12+1,
         SUMIFS(
            INDEX('ABP REC Calc'!$G$6:$AB$69,,
                  MATCH('ABP RECs'!$H12,'ABP REC Calc'!$G$5:$AB$5,0)),
            'ABP REC Calc'!$C$6:$C$69,'ABP RECs'!$E12,
            'ABP REC Calc'!$B$6:$B$69,'ABP RECs'!$F12         ) * (1-$D12),
     IF( Q$4 &gt; $G12+$B12+1,
         SUMIFS(
            INDEX('ABP REC Calc'!$G$6:$AB$69,,
                  MATCH('ABP RECs'!$H12,'ABP REC Calc'!$G$5:$AB$5,0)),
            'ABP REC Calc'!$C$6:$C$69,'ABP RECs'!$E12,
            'ABP REC Calc'!$B$6:$B$69,'ABP RECs'!$F12
         ) * (1-Inputs_ByYear!$D$4)^(Q$4-($G12+$B12+1)),
     0))),
0)</f>
        <v>94036.722400308005</v>
      </c>
      <c r="R12" s="233">
        <f>IF( (R$4-$G12) &lt; ($C12+$B12),
     IF( R$4 = $G12+$B12,
         SUMIFS(
            INDEX('ABP REC Calc'!$G$6:$AB$69,,
                  MATCH('ABP RECs'!$H12,'ABP REC Calc'!$G$5:$AB$5,0)),
            'ABP REC Calc'!$C$6:$C$69,'ABP RECs'!$E12,
            'ABP REC Calc'!$B$6:$B$69,'ABP RECs'!$F12
         ) * $D12,
     IF( R$4 = $G12+$B12+1,
         SUMIFS(
            INDEX('ABP REC Calc'!$G$6:$AB$69,,
                  MATCH('ABP RECs'!$H12,'ABP REC Calc'!$G$5:$AB$5,0)),
            'ABP REC Calc'!$C$6:$C$69,'ABP RECs'!$E12,
            'ABP REC Calc'!$B$6:$B$69,'ABP RECs'!$F12         ) * (1-$D12),
     IF( R$4 &gt; $G12+$B12+1,
         SUMIFS(
            INDEX('ABP REC Calc'!$G$6:$AB$69,,
                  MATCH('ABP RECs'!$H12,'ABP REC Calc'!$G$5:$AB$5,0)),
            'ABP REC Calc'!$C$6:$C$69,'ABP RECs'!$E12,
            'ABP REC Calc'!$B$6:$B$69,'ABP RECs'!$F12
         ) * (1-Inputs_ByYear!$D$4)^(R$4-($G12+$B12+1)),
     0))),
0)</f>
        <v>93566.538788306469</v>
      </c>
      <c r="S12" s="233">
        <f>IF( (S$4-$G12) &lt; ($C12+$B12),
     IF( S$4 = $G12+$B12,
         SUMIFS(
            INDEX('ABP REC Calc'!$G$6:$AB$69,,
                  MATCH('ABP RECs'!$H12,'ABP REC Calc'!$G$5:$AB$5,0)),
            'ABP REC Calc'!$C$6:$C$69,'ABP RECs'!$E12,
            'ABP REC Calc'!$B$6:$B$69,'ABP RECs'!$F12
         ) * $D12,
     IF( S$4 = $G12+$B12+1,
         SUMIFS(
            INDEX('ABP REC Calc'!$G$6:$AB$69,,
                  MATCH('ABP RECs'!$H12,'ABP REC Calc'!$G$5:$AB$5,0)),
            'ABP REC Calc'!$C$6:$C$69,'ABP RECs'!$E12,
            'ABP REC Calc'!$B$6:$B$69,'ABP RECs'!$F12         ) * (1-$D12),
     IF( S$4 &gt; $G12+$B12+1,
         SUMIFS(
            INDEX('ABP REC Calc'!$G$6:$AB$69,,
                  MATCH('ABP RECs'!$H12,'ABP REC Calc'!$G$5:$AB$5,0)),
            'ABP REC Calc'!$C$6:$C$69,'ABP RECs'!$E12,
            'ABP REC Calc'!$B$6:$B$69,'ABP RECs'!$F12
         ) * (1-Inputs_ByYear!$D$4)^(S$4-($G12+$B12+1)),
     0))),
0)</f>
        <v>93098.706094364927</v>
      </c>
      <c r="T12" s="233">
        <f>IF( (T$4-$G12) &lt; ($C12+$B12),
     IF( T$4 = $G12+$B12,
         SUMIFS(
            INDEX('ABP REC Calc'!$G$6:$AB$69,,
                  MATCH('ABP RECs'!$H12,'ABP REC Calc'!$G$5:$AB$5,0)),
            'ABP REC Calc'!$C$6:$C$69,'ABP RECs'!$E12,
            'ABP REC Calc'!$B$6:$B$69,'ABP RECs'!$F12
         ) * $D12,
     IF( T$4 = $G12+$B12+1,
         SUMIFS(
            INDEX('ABP REC Calc'!$G$6:$AB$69,,
                  MATCH('ABP RECs'!$H12,'ABP REC Calc'!$G$5:$AB$5,0)),
            'ABP REC Calc'!$C$6:$C$69,'ABP RECs'!$E12,
            'ABP REC Calc'!$B$6:$B$69,'ABP RECs'!$F12         ) * (1-$D12),
     IF( T$4 &gt; $G12+$B12+1,
         SUMIFS(
            INDEX('ABP REC Calc'!$G$6:$AB$69,,
                  MATCH('ABP RECs'!$H12,'ABP REC Calc'!$G$5:$AB$5,0)),
            'ABP REC Calc'!$C$6:$C$69,'ABP RECs'!$E12,
            'ABP REC Calc'!$B$6:$B$69,'ABP RECs'!$F12
         ) * (1-Inputs_ByYear!$D$4)^(T$4-($G12+$B12+1)),
     0))),
0)</f>
        <v>92633.212563893117</v>
      </c>
      <c r="U12" s="233">
        <f>IF( (U$4-$G12) &lt; ($C12+$B12),
     IF( U$4 = $G12+$B12,
         SUMIFS(
            INDEX('ABP REC Calc'!$G$6:$AB$69,,
                  MATCH('ABP RECs'!$H12,'ABP REC Calc'!$G$5:$AB$5,0)),
            'ABP REC Calc'!$C$6:$C$69,'ABP RECs'!$E12,
            'ABP REC Calc'!$B$6:$B$69,'ABP RECs'!$F12
         ) * $D12,
     IF( U$4 = $G12+$B12+1,
         SUMIFS(
            INDEX('ABP REC Calc'!$G$6:$AB$69,,
                  MATCH('ABP RECs'!$H12,'ABP REC Calc'!$G$5:$AB$5,0)),
            'ABP REC Calc'!$C$6:$C$69,'ABP RECs'!$E12,
            'ABP REC Calc'!$B$6:$B$69,'ABP RECs'!$F12         ) * (1-$D12),
     IF( U$4 &gt; $G12+$B12+1,
         SUMIFS(
            INDEX('ABP REC Calc'!$G$6:$AB$69,,
                  MATCH('ABP RECs'!$H12,'ABP REC Calc'!$G$5:$AB$5,0)),
            'ABP REC Calc'!$C$6:$C$69,'ABP RECs'!$E12,
            'ABP REC Calc'!$B$6:$B$69,'ABP RECs'!$F12
         ) * (1-Inputs_ByYear!$D$4)^(U$4-($G12+$B12+1)),
     0))),
0)</f>
        <v>92170.046501073652</v>
      </c>
      <c r="V12" s="233">
        <f>IF( (V$4-$G12) &lt; ($C12+$B12),
     IF( V$4 = $G12+$B12,
         SUMIFS(
            INDEX('ABP REC Calc'!$G$6:$AB$69,,
                  MATCH('ABP RECs'!$H12,'ABP REC Calc'!$G$5:$AB$5,0)),
            'ABP REC Calc'!$C$6:$C$69,'ABP RECs'!$E12,
            'ABP REC Calc'!$B$6:$B$69,'ABP RECs'!$F12
         ) * $D12,
     IF( V$4 = $G12+$B12+1,
         SUMIFS(
            INDEX('ABP REC Calc'!$G$6:$AB$69,,
                  MATCH('ABP RECs'!$H12,'ABP REC Calc'!$G$5:$AB$5,0)),
            'ABP REC Calc'!$C$6:$C$69,'ABP RECs'!$E12,
            'ABP REC Calc'!$B$6:$B$69,'ABP RECs'!$F12         ) * (1-$D12),
     IF( V$4 &gt; $G12+$B12+1,
         SUMIFS(
            INDEX('ABP REC Calc'!$G$6:$AB$69,,
                  MATCH('ABP RECs'!$H12,'ABP REC Calc'!$G$5:$AB$5,0)),
            'ABP REC Calc'!$C$6:$C$69,'ABP RECs'!$E12,
            'ABP REC Calc'!$B$6:$B$69,'ABP RECs'!$F12
         ) * (1-Inputs_ByYear!$D$4)^(V$4-($G12+$B12+1)),
     0))),
0)</f>
        <v>91709.196268568281</v>
      </c>
      <c r="W12" s="233">
        <f>IF( (W$4-$G12) &lt; ($C12+$B12),
     IF( W$4 = $G12+$B12,
         SUMIFS(
            INDEX('ABP REC Calc'!$G$6:$AB$69,,
                  MATCH('ABP RECs'!$H12,'ABP REC Calc'!$G$5:$AB$5,0)),
            'ABP REC Calc'!$C$6:$C$69,'ABP RECs'!$E12,
            'ABP REC Calc'!$B$6:$B$69,'ABP RECs'!$F12
         ) * $D12,
     IF( W$4 = $G12+$B12+1,
         SUMIFS(
            INDEX('ABP REC Calc'!$G$6:$AB$69,,
                  MATCH('ABP RECs'!$H12,'ABP REC Calc'!$G$5:$AB$5,0)),
            'ABP REC Calc'!$C$6:$C$69,'ABP RECs'!$E12,
            'ABP REC Calc'!$B$6:$B$69,'ABP RECs'!$F12         ) * (1-$D12),
     IF( W$4 &gt; $G12+$B12+1,
         SUMIFS(
            INDEX('ABP REC Calc'!$G$6:$AB$69,,
                  MATCH('ABP RECs'!$H12,'ABP REC Calc'!$G$5:$AB$5,0)),
            'ABP REC Calc'!$C$6:$C$69,'ABP RECs'!$E12,
            'ABP REC Calc'!$B$6:$B$69,'ABP RECs'!$F12
         ) * (1-Inputs_ByYear!$D$4)^(W$4-($G12+$B12+1)),
     0))),
0)</f>
        <v>91250.650287225435</v>
      </c>
      <c r="X12" s="233">
        <f>IF( (X$4-$G12) &lt; ($C12+$B12),
     IF( X$4 = $G12+$B12,
         SUMIFS(
            INDEX('ABP REC Calc'!$G$6:$AB$69,,
                  MATCH('ABP RECs'!$H12,'ABP REC Calc'!$G$5:$AB$5,0)),
            'ABP REC Calc'!$C$6:$C$69,'ABP RECs'!$E12,
            'ABP REC Calc'!$B$6:$B$69,'ABP RECs'!$F12
         ) * $D12,
     IF( X$4 = $G12+$B12+1,
         SUMIFS(
            INDEX('ABP REC Calc'!$G$6:$AB$69,,
                  MATCH('ABP RECs'!$H12,'ABP REC Calc'!$G$5:$AB$5,0)),
            'ABP REC Calc'!$C$6:$C$69,'ABP RECs'!$E12,
            'ABP REC Calc'!$B$6:$B$69,'ABP RECs'!$F12         ) * (1-$D12),
     IF( X$4 &gt; $G12+$B12+1,
         SUMIFS(
            INDEX('ABP REC Calc'!$G$6:$AB$69,,
                  MATCH('ABP RECs'!$H12,'ABP REC Calc'!$G$5:$AB$5,0)),
            'ABP REC Calc'!$C$6:$C$69,'ABP RECs'!$E12,
            'ABP REC Calc'!$B$6:$B$69,'ABP RECs'!$F12
         ) * (1-Inputs_ByYear!$D$4)^(X$4-($G12+$B12+1)),
     0))),
0)</f>
        <v>90794.397035789312</v>
      </c>
      <c r="Y12" s="233">
        <f>IF( (Y$4-$G12) &lt; ($C12+$B12),
     IF( Y$4 = $G12+$B12,
         SUMIFS(
            INDEX('ABP REC Calc'!$G$6:$AB$69,,
                  MATCH('ABP RECs'!$H12,'ABP REC Calc'!$G$5:$AB$5,0)),
            'ABP REC Calc'!$C$6:$C$69,'ABP RECs'!$E12,
            'ABP REC Calc'!$B$6:$B$69,'ABP RECs'!$F12
         ) * $D12,
     IF( Y$4 = $G12+$B12+1,
         SUMIFS(
            INDEX('ABP REC Calc'!$G$6:$AB$69,,
                  MATCH('ABP RECs'!$H12,'ABP REC Calc'!$G$5:$AB$5,0)),
            'ABP REC Calc'!$C$6:$C$69,'ABP RECs'!$E12,
            'ABP REC Calc'!$B$6:$B$69,'ABP RECs'!$F12         ) * (1-$D12),
     IF( Y$4 &gt; $G12+$B12+1,
         SUMIFS(
            INDEX('ABP REC Calc'!$G$6:$AB$69,,
                  MATCH('ABP RECs'!$H12,'ABP REC Calc'!$G$5:$AB$5,0)),
            'ABP REC Calc'!$C$6:$C$69,'ABP RECs'!$E12,
            'ABP REC Calc'!$B$6:$B$69,'ABP RECs'!$F12
         ) * (1-Inputs_ByYear!$D$4)^(Y$4-($G12+$B12+1)),
     0))),
0)</f>
        <v>90340.425050610356</v>
      </c>
      <c r="Z12" s="233">
        <f>IF( (Z$4-$G12) &lt; ($C12+$B12),
     IF( Z$4 = $G12+$B12,
         SUMIFS(
            INDEX('ABP REC Calc'!$G$6:$AB$69,,
                  MATCH('ABP RECs'!$H12,'ABP REC Calc'!$G$5:$AB$5,0)),
            'ABP REC Calc'!$C$6:$C$69,'ABP RECs'!$E12,
            'ABP REC Calc'!$B$6:$B$69,'ABP RECs'!$F12
         ) * $D12,
     IF( Z$4 = $G12+$B12+1,
         SUMIFS(
            INDEX('ABP REC Calc'!$G$6:$AB$69,,
                  MATCH('ABP RECs'!$H12,'ABP REC Calc'!$G$5:$AB$5,0)),
            'ABP REC Calc'!$C$6:$C$69,'ABP RECs'!$E12,
            'ABP REC Calc'!$B$6:$B$69,'ABP RECs'!$F12         ) * (1-$D12),
     IF( Z$4 &gt; $G12+$B12+1,
         SUMIFS(
            INDEX('ABP REC Calc'!$G$6:$AB$69,,
                  MATCH('ABP RECs'!$H12,'ABP REC Calc'!$G$5:$AB$5,0)),
            'ABP REC Calc'!$C$6:$C$69,'ABP RECs'!$E12,
            'ABP REC Calc'!$B$6:$B$69,'ABP RECs'!$F12
         ) * (1-Inputs_ByYear!$D$4)^(Z$4-($G12+$B12+1)),
     0))),
0)</f>
        <v>89888.722925357317</v>
      </c>
      <c r="AA12" s="233">
        <f>IF( (AA$4-$G12) &lt; ($C12+$B12),
     IF( AA$4 = $G12+$B12,
         SUMIFS(
            INDEX('ABP REC Calc'!$G$6:$AB$69,,
                  MATCH('ABP RECs'!$H12,'ABP REC Calc'!$G$5:$AB$5,0)),
            'ABP REC Calc'!$C$6:$C$69,'ABP RECs'!$E12,
            'ABP REC Calc'!$B$6:$B$69,'ABP RECs'!$F12
         ) * $D12,
     IF( AA$4 = $G12+$B12+1,
         SUMIFS(
            INDEX('ABP REC Calc'!$G$6:$AB$69,,
                  MATCH('ABP RECs'!$H12,'ABP REC Calc'!$G$5:$AB$5,0)),
            'ABP REC Calc'!$C$6:$C$69,'ABP RECs'!$E12,
            'ABP REC Calc'!$B$6:$B$69,'ABP RECs'!$F12         ) * (1-$D12),
     IF( AA$4 &gt; $G12+$B12+1,
         SUMIFS(
            INDEX('ABP REC Calc'!$G$6:$AB$69,,
                  MATCH('ABP RECs'!$H12,'ABP REC Calc'!$G$5:$AB$5,0)),
            'ABP REC Calc'!$C$6:$C$69,'ABP RECs'!$E12,
            'ABP REC Calc'!$B$6:$B$69,'ABP RECs'!$F12
         ) * (1-Inputs_ByYear!$D$4)^(AA$4-($G12+$B12+1)),
     0))),
0)</f>
        <v>89439.279310730519</v>
      </c>
      <c r="AB12" s="233">
        <f>IF( (AB$4-$G12) &lt; ($C12+$B12),
     IF( AB$4 = $G12+$B12,
         SUMIFS(
            INDEX('ABP REC Calc'!$G$6:$AB$69,,
                  MATCH('ABP RECs'!$H12,'ABP REC Calc'!$G$5:$AB$5,0)),
            'ABP REC Calc'!$C$6:$C$69,'ABP RECs'!$E12,
            'ABP REC Calc'!$B$6:$B$69,'ABP RECs'!$F12
         ) * $D12,
     IF( AB$4 = $G12+$B12+1,
         SUMIFS(
            INDEX('ABP REC Calc'!$G$6:$AB$69,,
                  MATCH('ABP RECs'!$H12,'ABP REC Calc'!$G$5:$AB$5,0)),
            'ABP REC Calc'!$C$6:$C$69,'ABP RECs'!$E12,
            'ABP REC Calc'!$B$6:$B$69,'ABP RECs'!$F12         ) * (1-$D12),
     IF( AB$4 &gt; $G12+$B12+1,
         SUMIFS(
            INDEX('ABP REC Calc'!$G$6:$AB$69,,
                  MATCH('ABP RECs'!$H12,'ABP REC Calc'!$G$5:$AB$5,0)),
            'ABP REC Calc'!$C$6:$C$69,'ABP RECs'!$E12,
            'ABP REC Calc'!$B$6:$B$69,'ABP RECs'!$F12
         ) * (1-Inputs_ByYear!$D$4)^(AB$4-($G12+$B12+1)),
     0))),
0)</f>
        <v>88992.082914176877</v>
      </c>
      <c r="AC12" s="233">
        <f>IF( (AC$4-$G12) &lt; ($C12+$B12),
     IF( AC$4 = $G12+$B12,
         SUMIFS(
            INDEX('ABP REC Calc'!$G$6:$AB$69,,
                  MATCH('ABP RECs'!$H12,'ABP REC Calc'!$G$5:$AB$5,0)),
            'ABP REC Calc'!$C$6:$C$69,'ABP RECs'!$E12,
            'ABP REC Calc'!$B$6:$B$69,'ABP RECs'!$F12
         ) * $D12,
     IF( AC$4 = $G12+$B12+1,
         SUMIFS(
            INDEX('ABP REC Calc'!$G$6:$AB$69,,
                  MATCH('ABP RECs'!$H12,'ABP REC Calc'!$G$5:$AB$5,0)),
            'ABP REC Calc'!$C$6:$C$69,'ABP RECs'!$E12,
            'ABP REC Calc'!$B$6:$B$69,'ABP RECs'!$F12         ) * (1-$D12),
     IF( AC$4 &gt; $G12+$B12+1,
         SUMIFS(
            INDEX('ABP REC Calc'!$G$6:$AB$69,,
                  MATCH('ABP RECs'!$H12,'ABP REC Calc'!$G$5:$AB$5,0)),
            'ABP REC Calc'!$C$6:$C$69,'ABP RECs'!$E12,
            'ABP REC Calc'!$B$6:$B$69,'ABP RECs'!$F12
         ) * (1-Inputs_ByYear!$D$4)^(AC$4-($G12+$B12+1)),
     0))),
0)</f>
        <v>88547.122499606005</v>
      </c>
      <c r="AD12" s="233">
        <f>IF( (AD$4-$G12) &lt; ($C12+$B12),
     IF( AD$4 = $G12+$B12,
         SUMIFS(
            INDEX('ABP REC Calc'!$G$6:$AB$69,,
                  MATCH('ABP RECs'!$H12,'ABP REC Calc'!$G$5:$AB$5,0)),
            'ABP REC Calc'!$C$6:$C$69,'ABP RECs'!$E12,
            'ABP REC Calc'!$B$6:$B$69,'ABP RECs'!$F12
         ) * $D12,
     IF( AD$4 = $G12+$B12+1,
         SUMIFS(
            INDEX('ABP REC Calc'!$G$6:$AB$69,,
                  MATCH('ABP RECs'!$H12,'ABP REC Calc'!$G$5:$AB$5,0)),
            'ABP REC Calc'!$C$6:$C$69,'ABP RECs'!$E12,
            'ABP REC Calc'!$B$6:$B$69,'ABP RECs'!$F12         ) * (1-$D12),
     IF( AD$4 &gt; $G12+$B12+1,
         SUMIFS(
            INDEX('ABP REC Calc'!$G$6:$AB$69,,
                  MATCH('ABP RECs'!$H12,'ABP REC Calc'!$G$5:$AB$5,0)),
            'ABP REC Calc'!$C$6:$C$69,'ABP RECs'!$E12,
            'ABP REC Calc'!$B$6:$B$69,'ABP RECs'!$F12
         ) * (1-Inputs_ByYear!$D$4)^(AD$4-($G12+$B12+1)),
     0))),
0)</f>
        <v>0</v>
      </c>
    </row>
    <row r="13" spans="1:30" ht="14.75" customHeight="1" x14ac:dyDescent="0.25">
      <c r="B13" s="332" cm="1">
        <f t="array" ref="B13">INDEX(Inputs_ByYear!$D$87:$D$92, MATCH('ABP RECs'!$E13, Inputs_ByYear!$B$87:$B$92, 0),)</f>
        <v>0</v>
      </c>
      <c r="C13" s="332" cm="1">
        <f t="array" ref="C13">INDEX(Inputs_ByYear!$D$51:$D$56, MATCH('ABP RECs'!$E13, Inputs_ByYear!$B$51:$B$56,0),)</f>
        <v>15</v>
      </c>
      <c r="D13" s="332" cm="1">
        <f t="array" ref="D13">INDEX(Inputs_ByYear!$D$96:$D$101, MATCH('ABP RECs'!$E13, Inputs_ByYear!$B$96:$B$101,0),)</f>
        <v>0.5</v>
      </c>
      <c r="E13" s="222" t="s">
        <v>233</v>
      </c>
      <c r="F13" s="219" t="s">
        <v>258</v>
      </c>
      <c r="G13" s="219">
        <f t="shared" si="1"/>
        <v>2031</v>
      </c>
      <c r="H13" s="227" t="s">
        <v>29</v>
      </c>
      <c r="I13" s="233">
        <f>IF( (I$4-$G13) &lt; ($C13+$B13),
     IF( I$4 = $G13+$B13,
         SUMIFS(
            INDEX('ABP REC Calc'!$G$6:$AB$69,,
                  MATCH('ABP RECs'!$H13,'ABP REC Calc'!$G$5:$AB$5,0)),
            'ABP REC Calc'!$C$6:$C$69,'ABP RECs'!$E13,
            'ABP REC Calc'!$B$6:$B$69,'ABP RECs'!$F13
         ) * $D13,
     IF( I$4 = $G13+$B13+1,
         SUMIFS(
            INDEX('ABP REC Calc'!$G$6:$AB$69,,
                  MATCH('ABP RECs'!$H13,'ABP REC Calc'!$G$5:$AB$5,0)),
            'ABP REC Calc'!$C$6:$C$69,'ABP RECs'!$E13,
            'ABP REC Calc'!$B$6:$B$69,'ABP RECs'!$F13         ) * (1-$D13),
     IF( I$4 &gt; $G13+$B13+1,
         SUMIFS(
            INDEX('ABP REC Calc'!$G$6:$AB$69,,
                  MATCH('ABP RECs'!$H13,'ABP REC Calc'!$G$5:$AB$5,0)),
            'ABP REC Calc'!$C$6:$C$69,'ABP RECs'!$E13,
            'ABP REC Calc'!$B$6:$B$69,'ABP RECs'!$F13
         ) * (1-Inputs_ByYear!$D$4)^(I$4-($G13+$B13+1)),
     0))),
0)</f>
        <v>0</v>
      </c>
      <c r="J13" s="233">
        <f>IF( (J$4-$G13) &lt; ($C13+$B13),
     IF( J$4 = $G13+$B13,
         SUMIFS(
            INDEX('ABP REC Calc'!$G$6:$AB$69,,
                  MATCH('ABP RECs'!$H13,'ABP REC Calc'!$G$5:$AB$5,0)),
            'ABP REC Calc'!$C$6:$C$69,'ABP RECs'!$E13,
            'ABP REC Calc'!$B$6:$B$69,'ABP RECs'!$F13
         ) * $D13,
     IF( J$4 = $G13+$B13+1,
         SUMIFS(
            INDEX('ABP REC Calc'!$G$6:$AB$69,,
                  MATCH('ABP RECs'!$H13,'ABP REC Calc'!$G$5:$AB$5,0)),
            'ABP REC Calc'!$C$6:$C$69,'ABP RECs'!$E13,
            'ABP REC Calc'!$B$6:$B$69,'ABP RECs'!$F13         ) * (1-$D13),
     IF( J$4 &gt; $G13+$B13+1,
         SUMIFS(
            INDEX('ABP REC Calc'!$G$6:$AB$69,,
                  MATCH('ABP RECs'!$H13,'ABP REC Calc'!$G$5:$AB$5,0)),
            'ABP REC Calc'!$C$6:$C$69,'ABP RECs'!$E13,
            'ABP REC Calc'!$B$6:$B$69,'ABP RECs'!$F13
         ) * (1-Inputs_ByYear!$D$4)^(J$4-($G13+$B13+1)),
     0))),
0)</f>
        <v>0</v>
      </c>
      <c r="K13" s="233">
        <f>IF( (K$4-$G13) &lt; ($C13+$B13),
     IF( K$4 = $G13+$B13,
         SUMIFS(
            INDEX('ABP REC Calc'!$G$6:$AB$69,,
                  MATCH('ABP RECs'!$H13,'ABP REC Calc'!$G$5:$AB$5,0)),
            'ABP REC Calc'!$C$6:$C$69,'ABP RECs'!$E13,
            'ABP REC Calc'!$B$6:$B$69,'ABP RECs'!$F13
         ) * $D13,
     IF( K$4 = $G13+$B13+1,
         SUMIFS(
            INDEX('ABP REC Calc'!$G$6:$AB$69,,
                  MATCH('ABP RECs'!$H13,'ABP REC Calc'!$G$5:$AB$5,0)),
            'ABP REC Calc'!$C$6:$C$69,'ABP RECs'!$E13,
            'ABP REC Calc'!$B$6:$B$69,'ABP RECs'!$F13         ) * (1-$D13),
     IF( K$4 &gt; $G13+$B13+1,
         SUMIFS(
            INDEX('ABP REC Calc'!$G$6:$AB$69,,
                  MATCH('ABP RECs'!$H13,'ABP REC Calc'!$G$5:$AB$5,0)),
            'ABP REC Calc'!$C$6:$C$69,'ABP RECs'!$E13,
            'ABP REC Calc'!$B$6:$B$69,'ABP RECs'!$F13
         ) * (1-Inputs_ByYear!$D$4)^(K$4-($G13+$B13+1)),
     0))),
0)</f>
        <v>0</v>
      </c>
      <c r="L13" s="233">
        <f>IF( (L$4-$G13) &lt; ($C13+$B13),
     IF( L$4 = $G13+$B13,
         SUMIFS(
            INDEX('ABP REC Calc'!$G$6:$AB$69,,
                  MATCH('ABP RECs'!$H13,'ABP REC Calc'!$G$5:$AB$5,0)),
            'ABP REC Calc'!$C$6:$C$69,'ABP RECs'!$E13,
            'ABP REC Calc'!$B$6:$B$69,'ABP RECs'!$F13
         ) * $D13,
     IF( L$4 = $G13+$B13+1,
         SUMIFS(
            INDEX('ABP REC Calc'!$G$6:$AB$69,,
                  MATCH('ABP RECs'!$H13,'ABP REC Calc'!$G$5:$AB$5,0)),
            'ABP REC Calc'!$C$6:$C$69,'ABP RECs'!$E13,
            'ABP REC Calc'!$B$6:$B$69,'ABP RECs'!$F13         ) * (1-$D13),
     IF( L$4 &gt; $G13+$B13+1,
         SUMIFS(
            INDEX('ABP REC Calc'!$G$6:$AB$69,,
                  MATCH('ABP RECs'!$H13,'ABP REC Calc'!$G$5:$AB$5,0)),
            'ABP REC Calc'!$C$6:$C$69,'ABP RECs'!$E13,
            'ABP REC Calc'!$B$6:$B$69,'ABP RECs'!$F13
         ) * (1-Inputs_ByYear!$D$4)^(L$4-($G13+$B13+1)),
     0))),
0)</f>
        <v>0</v>
      </c>
      <c r="M13" s="233">
        <f>IF( (M$4-$G13) &lt; ($C13+$B13),
     IF( M$4 = $G13+$B13,
         SUMIFS(
            INDEX('ABP REC Calc'!$G$6:$AB$69,,
                  MATCH('ABP RECs'!$H13,'ABP REC Calc'!$G$5:$AB$5,0)),
            'ABP REC Calc'!$C$6:$C$69,'ABP RECs'!$E13,
            'ABP REC Calc'!$B$6:$B$69,'ABP RECs'!$F13
         ) * $D13,
     IF( M$4 = $G13+$B13+1,
         SUMIFS(
            INDEX('ABP REC Calc'!$G$6:$AB$69,,
                  MATCH('ABP RECs'!$H13,'ABP REC Calc'!$G$5:$AB$5,0)),
            'ABP REC Calc'!$C$6:$C$69,'ABP RECs'!$E13,
            'ABP REC Calc'!$B$6:$B$69,'ABP RECs'!$F13         ) * (1-$D13),
     IF( M$4 &gt; $G13+$B13+1,
         SUMIFS(
            INDEX('ABP REC Calc'!$G$6:$AB$69,,
                  MATCH('ABP RECs'!$H13,'ABP REC Calc'!$G$5:$AB$5,0)),
            'ABP REC Calc'!$C$6:$C$69,'ABP RECs'!$E13,
            'ABP REC Calc'!$B$6:$B$69,'ABP RECs'!$F13
         ) * (1-Inputs_ByYear!$D$4)^(M$4-($G13+$B13+1)),
     0))),
0)</f>
        <v>0</v>
      </c>
      <c r="N13" s="233">
        <f>IF( (N$4-$G13) &lt; ($C13+$B13),
     IF( N$4 = $G13+$B13,
         SUMIFS(
            INDEX('ABP REC Calc'!$G$6:$AB$69,,
                  MATCH('ABP RECs'!$H13,'ABP REC Calc'!$G$5:$AB$5,0)),
            'ABP REC Calc'!$C$6:$C$69,'ABP RECs'!$E13,
            'ABP REC Calc'!$B$6:$B$69,'ABP RECs'!$F13
         ) * $D13,
     IF( N$4 = $G13+$B13+1,
         SUMIFS(
            INDEX('ABP REC Calc'!$G$6:$AB$69,,
                  MATCH('ABP RECs'!$H13,'ABP REC Calc'!$G$5:$AB$5,0)),
            'ABP REC Calc'!$C$6:$C$69,'ABP RECs'!$E13,
            'ABP REC Calc'!$B$6:$B$69,'ABP RECs'!$F13         ) * (1-$D13),
     IF( N$4 &gt; $G13+$B13+1,
         SUMIFS(
            INDEX('ABP REC Calc'!$G$6:$AB$69,,
                  MATCH('ABP RECs'!$H13,'ABP REC Calc'!$G$5:$AB$5,0)),
            'ABP REC Calc'!$C$6:$C$69,'ABP RECs'!$E13,
            'ABP REC Calc'!$B$6:$B$69,'ABP RECs'!$F13
         ) * (1-Inputs_ByYear!$D$4)^(N$4-($G13+$B13+1)),
     0))),
0)</f>
        <v>0</v>
      </c>
      <c r="O13" s="233">
        <f>IF( (O$4-$G13) &lt; ($C13+$B13),
     IF( O$4 = $G13+$B13,
         SUMIFS(
            INDEX('ABP REC Calc'!$G$6:$AB$69,,
                  MATCH('ABP RECs'!$H13,'ABP REC Calc'!$G$5:$AB$5,0)),
            'ABP REC Calc'!$C$6:$C$69,'ABP RECs'!$E13,
            'ABP REC Calc'!$B$6:$B$69,'ABP RECs'!$F13
         ) * $D13,
     IF( O$4 = $G13+$B13+1,
         SUMIFS(
            INDEX('ABP REC Calc'!$G$6:$AB$69,,
                  MATCH('ABP RECs'!$H13,'ABP REC Calc'!$G$5:$AB$5,0)),
            'ABP REC Calc'!$C$6:$C$69,'ABP RECs'!$E13,
            'ABP REC Calc'!$B$6:$B$69,'ABP RECs'!$F13         ) * (1-$D13),
     IF( O$4 &gt; $G13+$B13+1,
         SUMIFS(
            INDEX('ABP REC Calc'!$G$6:$AB$69,,
                  MATCH('ABP RECs'!$H13,'ABP REC Calc'!$G$5:$AB$5,0)),
            'ABP REC Calc'!$C$6:$C$69,'ABP RECs'!$E13,
            'ABP REC Calc'!$B$6:$B$69,'ABP RECs'!$F13
         ) * (1-Inputs_ByYear!$D$4)^(O$4-($G13+$B13+1)),
     0))),
0)</f>
        <v>0</v>
      </c>
      <c r="P13" s="233">
        <f>IF( (P$4-$G13) &lt; ($C13+$B13),
     IF( P$4 = $G13+$B13,
         SUMIFS(
            INDEX('ABP REC Calc'!$G$6:$AB$69,,
                  MATCH('ABP RECs'!$H13,'ABP REC Calc'!$G$5:$AB$5,0)),
            'ABP REC Calc'!$C$6:$C$69,'ABP RECs'!$E13,
            'ABP REC Calc'!$B$6:$B$69,'ABP RECs'!$F13
         ) * $D13,
     IF( P$4 = $G13+$B13+1,
         SUMIFS(
            INDEX('ABP REC Calc'!$G$6:$AB$69,,
                  MATCH('ABP RECs'!$H13,'ABP REC Calc'!$G$5:$AB$5,0)),
            'ABP REC Calc'!$C$6:$C$69,'ABP RECs'!$E13,
            'ABP REC Calc'!$B$6:$B$69,'ABP RECs'!$F13         ) * (1-$D13),
     IF( P$4 &gt; $G13+$B13+1,
         SUMIFS(
            INDEX('ABP REC Calc'!$G$6:$AB$69,,
                  MATCH('ABP RECs'!$H13,'ABP REC Calc'!$G$5:$AB$5,0)),
            'ABP REC Calc'!$C$6:$C$69,'ABP RECs'!$E13,
            'ABP REC Calc'!$B$6:$B$69,'ABP RECs'!$F13
         ) * (1-Inputs_ByYear!$D$4)^(P$4-($G13+$B13+1)),
     0))),
0)</f>
        <v>31503.089581342712</v>
      </c>
      <c r="Q13" s="233">
        <f>IF( (Q$4-$G13) &lt; ($C13+$B13),
     IF( Q$4 = $G13+$B13,
         SUMIFS(
            INDEX('ABP REC Calc'!$G$6:$AB$69,,
                  MATCH('ABP RECs'!$H13,'ABP REC Calc'!$G$5:$AB$5,0)),
            'ABP REC Calc'!$C$6:$C$69,'ABP RECs'!$E13,
            'ABP REC Calc'!$B$6:$B$69,'ABP RECs'!$F13
         ) * $D13,
     IF( Q$4 = $G13+$B13+1,
         SUMIFS(
            INDEX('ABP REC Calc'!$G$6:$AB$69,,
                  MATCH('ABP RECs'!$H13,'ABP REC Calc'!$G$5:$AB$5,0)),
            'ABP REC Calc'!$C$6:$C$69,'ABP RECs'!$E13,
            'ABP REC Calc'!$B$6:$B$69,'ABP RECs'!$F13         ) * (1-$D13),
     IF( Q$4 &gt; $G13+$B13+1,
         SUMIFS(
            INDEX('ABP REC Calc'!$G$6:$AB$69,,
                  MATCH('ABP RECs'!$H13,'ABP REC Calc'!$G$5:$AB$5,0)),
            'ABP REC Calc'!$C$6:$C$69,'ABP RECs'!$E13,
            'ABP REC Calc'!$B$6:$B$69,'ABP RECs'!$F13
         ) * (1-Inputs_ByYear!$D$4)^(Q$4-($G13+$B13+1)),
     0))),
0)</f>
        <v>31503.089581342712</v>
      </c>
      <c r="R13" s="233">
        <f>IF( (R$4-$G13) &lt; ($C13+$B13),
     IF( R$4 = $G13+$B13,
         SUMIFS(
            INDEX('ABP REC Calc'!$G$6:$AB$69,,
                  MATCH('ABP RECs'!$H13,'ABP REC Calc'!$G$5:$AB$5,0)),
            'ABP REC Calc'!$C$6:$C$69,'ABP RECs'!$E13,
            'ABP REC Calc'!$B$6:$B$69,'ABP RECs'!$F13
         ) * $D13,
     IF( R$4 = $G13+$B13+1,
         SUMIFS(
            INDEX('ABP REC Calc'!$G$6:$AB$69,,
                  MATCH('ABP RECs'!$H13,'ABP REC Calc'!$G$5:$AB$5,0)),
            'ABP REC Calc'!$C$6:$C$69,'ABP RECs'!$E13,
            'ABP REC Calc'!$B$6:$B$69,'ABP RECs'!$F13         ) * (1-$D13),
     IF( R$4 &gt; $G13+$B13+1,
         SUMIFS(
            INDEX('ABP REC Calc'!$G$6:$AB$69,,
                  MATCH('ABP RECs'!$H13,'ABP REC Calc'!$G$5:$AB$5,0)),
            'ABP REC Calc'!$C$6:$C$69,'ABP RECs'!$E13,
            'ABP REC Calc'!$B$6:$B$69,'ABP RECs'!$F13
         ) * (1-Inputs_ByYear!$D$4)^(R$4-($G13+$B13+1)),
     0))),
0)</f>
        <v>62691.148266871998</v>
      </c>
      <c r="S13" s="233">
        <f>IF( (S$4-$G13) &lt; ($C13+$B13),
     IF( S$4 = $G13+$B13,
         SUMIFS(
            INDEX('ABP REC Calc'!$G$6:$AB$69,,
                  MATCH('ABP RECs'!$H13,'ABP REC Calc'!$G$5:$AB$5,0)),
            'ABP REC Calc'!$C$6:$C$69,'ABP RECs'!$E13,
            'ABP REC Calc'!$B$6:$B$69,'ABP RECs'!$F13
         ) * $D13,
     IF( S$4 = $G13+$B13+1,
         SUMIFS(
            INDEX('ABP REC Calc'!$G$6:$AB$69,,
                  MATCH('ABP RECs'!$H13,'ABP REC Calc'!$G$5:$AB$5,0)),
            'ABP REC Calc'!$C$6:$C$69,'ABP RECs'!$E13,
            'ABP REC Calc'!$B$6:$B$69,'ABP RECs'!$F13         ) * (1-$D13),
     IF( S$4 &gt; $G13+$B13+1,
         SUMIFS(
            INDEX('ABP REC Calc'!$G$6:$AB$69,,
                  MATCH('ABP RECs'!$H13,'ABP REC Calc'!$G$5:$AB$5,0)),
            'ABP REC Calc'!$C$6:$C$69,'ABP RECs'!$E13,
            'ABP REC Calc'!$B$6:$B$69,'ABP RECs'!$F13
         ) * (1-Inputs_ByYear!$D$4)^(S$4-($G13+$B13+1)),
     0))),
0)</f>
        <v>62377.692525537641</v>
      </c>
      <c r="T13" s="233">
        <f>IF( (T$4-$G13) &lt; ($C13+$B13),
     IF( T$4 = $G13+$B13,
         SUMIFS(
            INDEX('ABP REC Calc'!$G$6:$AB$69,,
                  MATCH('ABP RECs'!$H13,'ABP REC Calc'!$G$5:$AB$5,0)),
            'ABP REC Calc'!$C$6:$C$69,'ABP RECs'!$E13,
            'ABP REC Calc'!$B$6:$B$69,'ABP RECs'!$F13
         ) * $D13,
     IF( T$4 = $G13+$B13+1,
         SUMIFS(
            INDEX('ABP REC Calc'!$G$6:$AB$69,,
                  MATCH('ABP RECs'!$H13,'ABP REC Calc'!$G$5:$AB$5,0)),
            'ABP REC Calc'!$C$6:$C$69,'ABP RECs'!$E13,
            'ABP REC Calc'!$B$6:$B$69,'ABP RECs'!$F13         ) * (1-$D13),
     IF( T$4 &gt; $G13+$B13+1,
         SUMIFS(
            INDEX('ABP REC Calc'!$G$6:$AB$69,,
                  MATCH('ABP RECs'!$H13,'ABP REC Calc'!$G$5:$AB$5,0)),
            'ABP REC Calc'!$C$6:$C$69,'ABP RECs'!$E13,
            'ABP REC Calc'!$B$6:$B$69,'ABP RECs'!$F13
         ) * (1-Inputs_ByYear!$D$4)^(T$4-($G13+$B13+1)),
     0))),
0)</f>
        <v>62065.804062909949</v>
      </c>
      <c r="U13" s="233">
        <f>IF( (U$4-$G13) &lt; ($C13+$B13),
     IF( U$4 = $G13+$B13,
         SUMIFS(
            INDEX('ABP REC Calc'!$G$6:$AB$69,,
                  MATCH('ABP RECs'!$H13,'ABP REC Calc'!$G$5:$AB$5,0)),
            'ABP REC Calc'!$C$6:$C$69,'ABP RECs'!$E13,
            'ABP REC Calc'!$B$6:$B$69,'ABP RECs'!$F13
         ) * $D13,
     IF( U$4 = $G13+$B13+1,
         SUMIFS(
            INDEX('ABP REC Calc'!$G$6:$AB$69,,
                  MATCH('ABP RECs'!$H13,'ABP REC Calc'!$G$5:$AB$5,0)),
            'ABP REC Calc'!$C$6:$C$69,'ABP RECs'!$E13,
            'ABP REC Calc'!$B$6:$B$69,'ABP RECs'!$F13         ) * (1-$D13),
     IF( U$4 &gt; $G13+$B13+1,
         SUMIFS(
            INDEX('ABP REC Calc'!$G$6:$AB$69,,
                  MATCH('ABP RECs'!$H13,'ABP REC Calc'!$G$5:$AB$5,0)),
            'ABP REC Calc'!$C$6:$C$69,'ABP RECs'!$E13,
            'ABP REC Calc'!$B$6:$B$69,'ABP RECs'!$F13
         ) * (1-Inputs_ByYear!$D$4)^(U$4-($G13+$B13+1)),
     0))),
0)</f>
        <v>61755.475042595404</v>
      </c>
      <c r="V13" s="233">
        <f>IF( (V$4-$G13) &lt; ($C13+$B13),
     IF( V$4 = $G13+$B13,
         SUMIFS(
            INDEX('ABP REC Calc'!$G$6:$AB$69,,
                  MATCH('ABP RECs'!$H13,'ABP REC Calc'!$G$5:$AB$5,0)),
            'ABP REC Calc'!$C$6:$C$69,'ABP RECs'!$E13,
            'ABP REC Calc'!$B$6:$B$69,'ABP RECs'!$F13
         ) * $D13,
     IF( V$4 = $G13+$B13+1,
         SUMIFS(
            INDEX('ABP REC Calc'!$G$6:$AB$69,,
                  MATCH('ABP RECs'!$H13,'ABP REC Calc'!$G$5:$AB$5,0)),
            'ABP REC Calc'!$C$6:$C$69,'ABP RECs'!$E13,
            'ABP REC Calc'!$B$6:$B$69,'ABP RECs'!$F13         ) * (1-$D13),
     IF( V$4 &gt; $G13+$B13+1,
         SUMIFS(
            INDEX('ABP REC Calc'!$G$6:$AB$69,,
                  MATCH('ABP RECs'!$H13,'ABP REC Calc'!$G$5:$AB$5,0)),
            'ABP REC Calc'!$C$6:$C$69,'ABP RECs'!$E13,
            'ABP REC Calc'!$B$6:$B$69,'ABP RECs'!$F13
         ) * (1-Inputs_ByYear!$D$4)^(V$4-($G13+$B13+1)),
     0))),
0)</f>
        <v>61446.697667382425</v>
      </c>
      <c r="W13" s="233">
        <f>IF( (W$4-$G13) &lt; ($C13+$B13),
     IF( W$4 = $G13+$B13,
         SUMIFS(
            INDEX('ABP REC Calc'!$G$6:$AB$69,,
                  MATCH('ABP RECs'!$H13,'ABP REC Calc'!$G$5:$AB$5,0)),
            'ABP REC Calc'!$C$6:$C$69,'ABP RECs'!$E13,
            'ABP REC Calc'!$B$6:$B$69,'ABP RECs'!$F13
         ) * $D13,
     IF( W$4 = $G13+$B13+1,
         SUMIFS(
            INDEX('ABP REC Calc'!$G$6:$AB$69,,
                  MATCH('ABP RECs'!$H13,'ABP REC Calc'!$G$5:$AB$5,0)),
            'ABP REC Calc'!$C$6:$C$69,'ABP RECs'!$E13,
            'ABP REC Calc'!$B$6:$B$69,'ABP RECs'!$F13         ) * (1-$D13),
     IF( W$4 &gt; $G13+$B13+1,
         SUMIFS(
            INDEX('ABP REC Calc'!$G$6:$AB$69,,
                  MATCH('ABP RECs'!$H13,'ABP REC Calc'!$G$5:$AB$5,0)),
            'ABP REC Calc'!$C$6:$C$69,'ABP RECs'!$E13,
            'ABP REC Calc'!$B$6:$B$69,'ABP RECs'!$F13
         ) * (1-Inputs_ByYear!$D$4)^(W$4-($G13+$B13+1)),
     0))),
0)</f>
        <v>61139.464179045521</v>
      </c>
      <c r="X13" s="233">
        <f>IF( (X$4-$G13) &lt; ($C13+$B13),
     IF( X$4 = $G13+$B13,
         SUMIFS(
            INDEX('ABP REC Calc'!$G$6:$AB$69,,
                  MATCH('ABP RECs'!$H13,'ABP REC Calc'!$G$5:$AB$5,0)),
            'ABP REC Calc'!$C$6:$C$69,'ABP RECs'!$E13,
            'ABP REC Calc'!$B$6:$B$69,'ABP RECs'!$F13
         ) * $D13,
     IF( X$4 = $G13+$B13+1,
         SUMIFS(
            INDEX('ABP REC Calc'!$G$6:$AB$69,,
                  MATCH('ABP RECs'!$H13,'ABP REC Calc'!$G$5:$AB$5,0)),
            'ABP REC Calc'!$C$6:$C$69,'ABP RECs'!$E13,
            'ABP REC Calc'!$B$6:$B$69,'ABP RECs'!$F13         ) * (1-$D13),
     IF( X$4 &gt; $G13+$B13+1,
         SUMIFS(
            INDEX('ABP REC Calc'!$G$6:$AB$69,,
                  MATCH('ABP RECs'!$H13,'ABP REC Calc'!$G$5:$AB$5,0)),
            'ABP REC Calc'!$C$6:$C$69,'ABP RECs'!$E13,
            'ABP REC Calc'!$B$6:$B$69,'ABP RECs'!$F13
         ) * (1-Inputs_ByYear!$D$4)^(X$4-($G13+$B13+1)),
     0))),
0)</f>
        <v>60833.766858150288</v>
      </c>
      <c r="Y13" s="233">
        <f>IF( (Y$4-$G13) &lt; ($C13+$B13),
     IF( Y$4 = $G13+$B13,
         SUMIFS(
            INDEX('ABP REC Calc'!$G$6:$AB$69,,
                  MATCH('ABP RECs'!$H13,'ABP REC Calc'!$G$5:$AB$5,0)),
            'ABP REC Calc'!$C$6:$C$69,'ABP RECs'!$E13,
            'ABP REC Calc'!$B$6:$B$69,'ABP RECs'!$F13
         ) * $D13,
     IF( Y$4 = $G13+$B13+1,
         SUMIFS(
            INDEX('ABP REC Calc'!$G$6:$AB$69,,
                  MATCH('ABP RECs'!$H13,'ABP REC Calc'!$G$5:$AB$5,0)),
            'ABP REC Calc'!$C$6:$C$69,'ABP RECs'!$E13,
            'ABP REC Calc'!$B$6:$B$69,'ABP RECs'!$F13         ) * (1-$D13),
     IF( Y$4 &gt; $G13+$B13+1,
         SUMIFS(
            INDEX('ABP REC Calc'!$G$6:$AB$69,,
                  MATCH('ABP RECs'!$H13,'ABP REC Calc'!$G$5:$AB$5,0)),
            'ABP REC Calc'!$C$6:$C$69,'ABP RECs'!$E13,
            'ABP REC Calc'!$B$6:$B$69,'ABP RECs'!$F13
         ) * (1-Inputs_ByYear!$D$4)^(Y$4-($G13+$B13+1)),
     0))),
0)</f>
        <v>60529.598023859537</v>
      </c>
      <c r="Z13" s="233">
        <f>IF( (Z$4-$G13) &lt; ($C13+$B13),
     IF( Z$4 = $G13+$B13,
         SUMIFS(
            INDEX('ABP REC Calc'!$G$6:$AB$69,,
                  MATCH('ABP RECs'!$H13,'ABP REC Calc'!$G$5:$AB$5,0)),
            'ABP REC Calc'!$C$6:$C$69,'ABP RECs'!$E13,
            'ABP REC Calc'!$B$6:$B$69,'ABP RECs'!$F13
         ) * $D13,
     IF( Z$4 = $G13+$B13+1,
         SUMIFS(
            INDEX('ABP REC Calc'!$G$6:$AB$69,,
                  MATCH('ABP RECs'!$H13,'ABP REC Calc'!$G$5:$AB$5,0)),
            'ABP REC Calc'!$C$6:$C$69,'ABP RECs'!$E13,
            'ABP REC Calc'!$B$6:$B$69,'ABP RECs'!$F13         ) * (1-$D13),
     IF( Z$4 &gt; $G13+$B13+1,
         SUMIFS(
            INDEX('ABP REC Calc'!$G$6:$AB$69,,
                  MATCH('ABP RECs'!$H13,'ABP REC Calc'!$G$5:$AB$5,0)),
            'ABP REC Calc'!$C$6:$C$69,'ABP RECs'!$E13,
            'ABP REC Calc'!$B$6:$B$69,'ABP RECs'!$F13
         ) * (1-Inputs_ByYear!$D$4)^(Z$4-($G13+$B13+1)),
     0))),
0)</f>
        <v>60226.950033740235</v>
      </c>
      <c r="AA13" s="233">
        <f>IF( (AA$4-$G13) &lt; ($C13+$B13),
     IF( AA$4 = $G13+$B13,
         SUMIFS(
            INDEX('ABP REC Calc'!$G$6:$AB$69,,
                  MATCH('ABP RECs'!$H13,'ABP REC Calc'!$G$5:$AB$5,0)),
            'ABP REC Calc'!$C$6:$C$69,'ABP RECs'!$E13,
            'ABP REC Calc'!$B$6:$B$69,'ABP RECs'!$F13
         ) * $D13,
     IF( AA$4 = $G13+$B13+1,
         SUMIFS(
            INDEX('ABP REC Calc'!$G$6:$AB$69,,
                  MATCH('ABP RECs'!$H13,'ABP REC Calc'!$G$5:$AB$5,0)),
            'ABP REC Calc'!$C$6:$C$69,'ABP RECs'!$E13,
            'ABP REC Calc'!$B$6:$B$69,'ABP RECs'!$F13         ) * (1-$D13),
     IF( AA$4 &gt; $G13+$B13+1,
         SUMIFS(
            INDEX('ABP REC Calc'!$G$6:$AB$69,,
                  MATCH('ABP RECs'!$H13,'ABP REC Calc'!$G$5:$AB$5,0)),
            'ABP REC Calc'!$C$6:$C$69,'ABP RECs'!$E13,
            'ABP REC Calc'!$B$6:$B$69,'ABP RECs'!$F13
         ) * (1-Inputs_ByYear!$D$4)^(AA$4-($G13+$B13+1)),
     0))),
0)</f>
        <v>59925.815283571537</v>
      </c>
      <c r="AB13" s="233">
        <f>IF( (AB$4-$G13) &lt; ($C13+$B13),
     IF( AB$4 = $G13+$B13,
         SUMIFS(
            INDEX('ABP REC Calc'!$G$6:$AB$69,,
                  MATCH('ABP RECs'!$H13,'ABP REC Calc'!$G$5:$AB$5,0)),
            'ABP REC Calc'!$C$6:$C$69,'ABP RECs'!$E13,
            'ABP REC Calc'!$B$6:$B$69,'ABP RECs'!$F13
         ) * $D13,
     IF( AB$4 = $G13+$B13+1,
         SUMIFS(
            INDEX('ABP REC Calc'!$G$6:$AB$69,,
                  MATCH('ABP RECs'!$H13,'ABP REC Calc'!$G$5:$AB$5,0)),
            'ABP REC Calc'!$C$6:$C$69,'ABP RECs'!$E13,
            'ABP REC Calc'!$B$6:$B$69,'ABP RECs'!$F13         ) * (1-$D13),
     IF( AB$4 &gt; $G13+$B13+1,
         SUMIFS(
            INDEX('ABP REC Calc'!$G$6:$AB$69,,
                  MATCH('ABP RECs'!$H13,'ABP REC Calc'!$G$5:$AB$5,0)),
            'ABP REC Calc'!$C$6:$C$69,'ABP RECs'!$E13,
            'ABP REC Calc'!$B$6:$B$69,'ABP RECs'!$F13
         ) * (1-Inputs_ByYear!$D$4)^(AB$4-($G13+$B13+1)),
     0))),
0)</f>
        <v>59626.186207153674</v>
      </c>
      <c r="AC13" s="233">
        <f>IF( (AC$4-$G13) &lt; ($C13+$B13),
     IF( AC$4 = $G13+$B13,
         SUMIFS(
            INDEX('ABP REC Calc'!$G$6:$AB$69,,
                  MATCH('ABP RECs'!$H13,'ABP REC Calc'!$G$5:$AB$5,0)),
            'ABP REC Calc'!$C$6:$C$69,'ABP RECs'!$E13,
            'ABP REC Calc'!$B$6:$B$69,'ABP RECs'!$F13
         ) * $D13,
     IF( AC$4 = $G13+$B13+1,
         SUMIFS(
            INDEX('ABP REC Calc'!$G$6:$AB$69,,
                  MATCH('ABP RECs'!$H13,'ABP REC Calc'!$G$5:$AB$5,0)),
            'ABP REC Calc'!$C$6:$C$69,'ABP RECs'!$E13,
            'ABP REC Calc'!$B$6:$B$69,'ABP RECs'!$F13         ) * (1-$D13),
     IF( AC$4 &gt; $G13+$B13+1,
         SUMIFS(
            INDEX('ABP REC Calc'!$G$6:$AB$69,,
                  MATCH('ABP RECs'!$H13,'ABP REC Calc'!$G$5:$AB$5,0)),
            'ABP REC Calc'!$C$6:$C$69,'ABP RECs'!$E13,
            'ABP REC Calc'!$B$6:$B$69,'ABP RECs'!$F13
         ) * (1-Inputs_ByYear!$D$4)^(AC$4-($G13+$B13+1)),
     0))),
0)</f>
        <v>59328.055276117913</v>
      </c>
      <c r="AD13" s="233">
        <f>IF( (AD$4-$G13) &lt; ($C13+$B13),
     IF( AD$4 = $G13+$B13,
         SUMIFS(
            INDEX('ABP REC Calc'!$G$6:$AB$69,,
                  MATCH('ABP RECs'!$H13,'ABP REC Calc'!$G$5:$AB$5,0)),
            'ABP REC Calc'!$C$6:$C$69,'ABP RECs'!$E13,
            'ABP REC Calc'!$B$6:$B$69,'ABP RECs'!$F13
         ) * $D13,
     IF( AD$4 = $G13+$B13+1,
         SUMIFS(
            INDEX('ABP REC Calc'!$G$6:$AB$69,,
                  MATCH('ABP RECs'!$H13,'ABP REC Calc'!$G$5:$AB$5,0)),
            'ABP REC Calc'!$C$6:$C$69,'ABP RECs'!$E13,
            'ABP REC Calc'!$B$6:$B$69,'ABP RECs'!$F13         ) * (1-$D13),
     IF( AD$4 &gt; $G13+$B13+1,
         SUMIFS(
            INDEX('ABP REC Calc'!$G$6:$AB$69,,
                  MATCH('ABP RECs'!$H13,'ABP REC Calc'!$G$5:$AB$5,0)),
            'ABP REC Calc'!$C$6:$C$69,'ABP RECs'!$E13,
            'ABP REC Calc'!$B$6:$B$69,'ABP RECs'!$F13
         ) * (1-Inputs_ByYear!$D$4)^(AD$4-($G13+$B13+1)),
     0))),
0)</f>
        <v>59031.414999737332</v>
      </c>
    </row>
    <row r="14" spans="1:30" ht="14.75" customHeight="1" x14ac:dyDescent="0.25">
      <c r="B14" s="332" cm="1">
        <f t="array" ref="B14">INDEX(Inputs_ByYear!$D$87:$D$92, MATCH('ABP RECs'!$E14, Inputs_ByYear!$B$87:$B$92, 0),)</f>
        <v>0</v>
      </c>
      <c r="C14" s="332" cm="1">
        <f t="array" ref="C14">INDEX(Inputs_ByYear!$D$51:$D$56, MATCH('ABP RECs'!$E14, Inputs_ByYear!$B$51:$B$56,0),)</f>
        <v>15</v>
      </c>
      <c r="D14" s="332" cm="1">
        <f t="array" ref="D14">INDEX(Inputs_ByYear!$D$96:$D$101, MATCH('ABP RECs'!$E14, Inputs_ByYear!$B$96:$B$101,0),)</f>
        <v>0.5</v>
      </c>
      <c r="E14" s="222" t="s">
        <v>233</v>
      </c>
      <c r="F14" s="219" t="s">
        <v>258</v>
      </c>
      <c r="G14" s="219">
        <f t="shared" si="1"/>
        <v>2032</v>
      </c>
      <c r="H14" s="227" t="s">
        <v>30</v>
      </c>
      <c r="I14" s="233">
        <f>IF( (I$4-$G14) &lt; ($C14+$B14),
     IF( I$4 = $G14+$B14,
         SUMIFS(
            INDEX('ABP REC Calc'!$G$6:$AB$69,,
                  MATCH('ABP RECs'!$H14,'ABP REC Calc'!$G$5:$AB$5,0)),
            'ABP REC Calc'!$C$6:$C$69,'ABP RECs'!$E14,
            'ABP REC Calc'!$B$6:$B$69,'ABP RECs'!$F14
         ) * $D14,
     IF( I$4 = $G14+$B14+1,
         SUMIFS(
            INDEX('ABP REC Calc'!$G$6:$AB$69,,
                  MATCH('ABP RECs'!$H14,'ABP REC Calc'!$G$5:$AB$5,0)),
            'ABP REC Calc'!$C$6:$C$69,'ABP RECs'!$E14,
            'ABP REC Calc'!$B$6:$B$69,'ABP RECs'!$F14         ) * (1-$D14),
     IF( I$4 &gt; $G14+$B14+1,
         SUMIFS(
            INDEX('ABP REC Calc'!$G$6:$AB$69,,
                  MATCH('ABP RECs'!$H14,'ABP REC Calc'!$G$5:$AB$5,0)),
            'ABP REC Calc'!$C$6:$C$69,'ABP RECs'!$E14,
            'ABP REC Calc'!$B$6:$B$69,'ABP RECs'!$F14
         ) * (1-Inputs_ByYear!$D$4)^(I$4-($G14+$B14+1)),
     0))),
0)</f>
        <v>0</v>
      </c>
      <c r="J14" s="233">
        <f>IF( (J$4-$G14) &lt; ($C14+$B14),
     IF( J$4 = $G14+$B14,
         SUMIFS(
            INDEX('ABP REC Calc'!$G$6:$AB$69,,
                  MATCH('ABP RECs'!$H14,'ABP REC Calc'!$G$5:$AB$5,0)),
            'ABP REC Calc'!$C$6:$C$69,'ABP RECs'!$E14,
            'ABP REC Calc'!$B$6:$B$69,'ABP RECs'!$F14
         ) * $D14,
     IF( J$4 = $G14+$B14+1,
         SUMIFS(
            INDEX('ABP REC Calc'!$G$6:$AB$69,,
                  MATCH('ABP RECs'!$H14,'ABP REC Calc'!$G$5:$AB$5,0)),
            'ABP REC Calc'!$C$6:$C$69,'ABP RECs'!$E14,
            'ABP REC Calc'!$B$6:$B$69,'ABP RECs'!$F14         ) * (1-$D14),
     IF( J$4 &gt; $G14+$B14+1,
         SUMIFS(
            INDEX('ABP REC Calc'!$G$6:$AB$69,,
                  MATCH('ABP RECs'!$H14,'ABP REC Calc'!$G$5:$AB$5,0)),
            'ABP REC Calc'!$C$6:$C$69,'ABP RECs'!$E14,
            'ABP REC Calc'!$B$6:$B$69,'ABP RECs'!$F14
         ) * (1-Inputs_ByYear!$D$4)^(J$4-($G14+$B14+1)),
     0))),
0)</f>
        <v>0</v>
      </c>
      <c r="K14" s="233">
        <f>IF( (K$4-$G14) &lt; ($C14+$B14),
     IF( K$4 = $G14+$B14,
         SUMIFS(
            INDEX('ABP REC Calc'!$G$6:$AB$69,,
                  MATCH('ABP RECs'!$H14,'ABP REC Calc'!$G$5:$AB$5,0)),
            'ABP REC Calc'!$C$6:$C$69,'ABP RECs'!$E14,
            'ABP REC Calc'!$B$6:$B$69,'ABP RECs'!$F14
         ) * $D14,
     IF( K$4 = $G14+$B14+1,
         SUMIFS(
            INDEX('ABP REC Calc'!$G$6:$AB$69,,
                  MATCH('ABP RECs'!$H14,'ABP REC Calc'!$G$5:$AB$5,0)),
            'ABP REC Calc'!$C$6:$C$69,'ABP RECs'!$E14,
            'ABP REC Calc'!$B$6:$B$69,'ABP RECs'!$F14         ) * (1-$D14),
     IF( K$4 &gt; $G14+$B14+1,
         SUMIFS(
            INDEX('ABP REC Calc'!$G$6:$AB$69,,
                  MATCH('ABP RECs'!$H14,'ABP REC Calc'!$G$5:$AB$5,0)),
            'ABP REC Calc'!$C$6:$C$69,'ABP RECs'!$E14,
            'ABP REC Calc'!$B$6:$B$69,'ABP RECs'!$F14
         ) * (1-Inputs_ByYear!$D$4)^(K$4-($G14+$B14+1)),
     0))),
0)</f>
        <v>0</v>
      </c>
      <c r="L14" s="233">
        <f>IF( (L$4-$G14) &lt; ($C14+$B14),
     IF( L$4 = $G14+$B14,
         SUMIFS(
            INDEX('ABP REC Calc'!$G$6:$AB$69,,
                  MATCH('ABP RECs'!$H14,'ABP REC Calc'!$G$5:$AB$5,0)),
            'ABP REC Calc'!$C$6:$C$69,'ABP RECs'!$E14,
            'ABP REC Calc'!$B$6:$B$69,'ABP RECs'!$F14
         ) * $D14,
     IF( L$4 = $G14+$B14+1,
         SUMIFS(
            INDEX('ABP REC Calc'!$G$6:$AB$69,,
                  MATCH('ABP RECs'!$H14,'ABP REC Calc'!$G$5:$AB$5,0)),
            'ABP REC Calc'!$C$6:$C$69,'ABP RECs'!$E14,
            'ABP REC Calc'!$B$6:$B$69,'ABP RECs'!$F14         ) * (1-$D14),
     IF( L$4 &gt; $G14+$B14+1,
         SUMIFS(
            INDEX('ABP REC Calc'!$G$6:$AB$69,,
                  MATCH('ABP RECs'!$H14,'ABP REC Calc'!$G$5:$AB$5,0)),
            'ABP REC Calc'!$C$6:$C$69,'ABP RECs'!$E14,
            'ABP REC Calc'!$B$6:$B$69,'ABP RECs'!$F14
         ) * (1-Inputs_ByYear!$D$4)^(L$4-($G14+$B14+1)),
     0))),
0)</f>
        <v>0</v>
      </c>
      <c r="M14" s="233">
        <f>IF( (M$4-$G14) &lt; ($C14+$B14),
     IF( M$4 = $G14+$B14,
         SUMIFS(
            INDEX('ABP REC Calc'!$G$6:$AB$69,,
                  MATCH('ABP RECs'!$H14,'ABP REC Calc'!$G$5:$AB$5,0)),
            'ABP REC Calc'!$C$6:$C$69,'ABP RECs'!$E14,
            'ABP REC Calc'!$B$6:$B$69,'ABP RECs'!$F14
         ) * $D14,
     IF( M$4 = $G14+$B14+1,
         SUMIFS(
            INDEX('ABP REC Calc'!$G$6:$AB$69,,
                  MATCH('ABP RECs'!$H14,'ABP REC Calc'!$G$5:$AB$5,0)),
            'ABP REC Calc'!$C$6:$C$69,'ABP RECs'!$E14,
            'ABP REC Calc'!$B$6:$B$69,'ABP RECs'!$F14         ) * (1-$D14),
     IF( M$4 &gt; $G14+$B14+1,
         SUMIFS(
            INDEX('ABP REC Calc'!$G$6:$AB$69,,
                  MATCH('ABP RECs'!$H14,'ABP REC Calc'!$G$5:$AB$5,0)),
            'ABP REC Calc'!$C$6:$C$69,'ABP RECs'!$E14,
            'ABP REC Calc'!$B$6:$B$69,'ABP RECs'!$F14
         ) * (1-Inputs_ByYear!$D$4)^(M$4-($G14+$B14+1)),
     0))),
0)</f>
        <v>0</v>
      </c>
      <c r="N14" s="233">
        <f>IF( (N$4-$G14) &lt; ($C14+$B14),
     IF( N$4 = $G14+$B14,
         SUMIFS(
            INDEX('ABP REC Calc'!$G$6:$AB$69,,
                  MATCH('ABP RECs'!$H14,'ABP REC Calc'!$G$5:$AB$5,0)),
            'ABP REC Calc'!$C$6:$C$69,'ABP RECs'!$E14,
            'ABP REC Calc'!$B$6:$B$69,'ABP RECs'!$F14
         ) * $D14,
     IF( N$4 = $G14+$B14+1,
         SUMIFS(
            INDEX('ABP REC Calc'!$G$6:$AB$69,,
                  MATCH('ABP RECs'!$H14,'ABP REC Calc'!$G$5:$AB$5,0)),
            'ABP REC Calc'!$C$6:$C$69,'ABP RECs'!$E14,
            'ABP REC Calc'!$B$6:$B$69,'ABP RECs'!$F14         ) * (1-$D14),
     IF( N$4 &gt; $G14+$B14+1,
         SUMIFS(
            INDEX('ABP REC Calc'!$G$6:$AB$69,,
                  MATCH('ABP RECs'!$H14,'ABP REC Calc'!$G$5:$AB$5,0)),
            'ABP REC Calc'!$C$6:$C$69,'ABP RECs'!$E14,
            'ABP REC Calc'!$B$6:$B$69,'ABP RECs'!$F14
         ) * (1-Inputs_ByYear!$D$4)^(N$4-($G14+$B14+1)),
     0))),
0)</f>
        <v>0</v>
      </c>
      <c r="O14" s="233">
        <f>IF( (O$4-$G14) &lt; ($C14+$B14),
     IF( O$4 = $G14+$B14,
         SUMIFS(
            INDEX('ABP REC Calc'!$G$6:$AB$69,,
                  MATCH('ABP RECs'!$H14,'ABP REC Calc'!$G$5:$AB$5,0)),
            'ABP REC Calc'!$C$6:$C$69,'ABP RECs'!$E14,
            'ABP REC Calc'!$B$6:$B$69,'ABP RECs'!$F14
         ) * $D14,
     IF( O$4 = $G14+$B14+1,
         SUMIFS(
            INDEX('ABP REC Calc'!$G$6:$AB$69,,
                  MATCH('ABP RECs'!$H14,'ABP REC Calc'!$G$5:$AB$5,0)),
            'ABP REC Calc'!$C$6:$C$69,'ABP RECs'!$E14,
            'ABP REC Calc'!$B$6:$B$69,'ABP RECs'!$F14         ) * (1-$D14),
     IF( O$4 &gt; $G14+$B14+1,
         SUMIFS(
            INDEX('ABP REC Calc'!$G$6:$AB$69,,
                  MATCH('ABP RECs'!$H14,'ABP REC Calc'!$G$5:$AB$5,0)),
            'ABP REC Calc'!$C$6:$C$69,'ABP RECs'!$E14,
            'ABP REC Calc'!$B$6:$B$69,'ABP RECs'!$F14
         ) * (1-Inputs_ByYear!$D$4)^(O$4-($G14+$B14+1)),
     0))),
0)</f>
        <v>0</v>
      </c>
      <c r="P14" s="233">
        <f>IF( (P$4-$G14) &lt; ($C14+$B14),
     IF( P$4 = $G14+$B14,
         SUMIFS(
            INDEX('ABP REC Calc'!$G$6:$AB$69,,
                  MATCH('ABP RECs'!$H14,'ABP REC Calc'!$G$5:$AB$5,0)),
            'ABP REC Calc'!$C$6:$C$69,'ABP RECs'!$E14,
            'ABP REC Calc'!$B$6:$B$69,'ABP RECs'!$F14
         ) * $D14,
     IF( P$4 = $G14+$B14+1,
         SUMIFS(
            INDEX('ABP REC Calc'!$G$6:$AB$69,,
                  MATCH('ABP RECs'!$H14,'ABP REC Calc'!$G$5:$AB$5,0)),
            'ABP REC Calc'!$C$6:$C$69,'ABP RECs'!$E14,
            'ABP REC Calc'!$B$6:$B$69,'ABP RECs'!$F14         ) * (1-$D14),
     IF( P$4 &gt; $G14+$B14+1,
         SUMIFS(
            INDEX('ABP REC Calc'!$G$6:$AB$69,,
                  MATCH('ABP RECs'!$H14,'ABP REC Calc'!$G$5:$AB$5,0)),
            'ABP REC Calc'!$C$6:$C$69,'ABP RECs'!$E14,
            'ABP REC Calc'!$B$6:$B$69,'ABP RECs'!$F14
         ) * (1-Inputs_ByYear!$D$4)^(P$4-($G14+$B14+1)),
     0))),
0)</f>
        <v>0</v>
      </c>
      <c r="Q14" s="233">
        <f>IF( (Q$4-$G14) &lt; ($C14+$B14),
     IF( Q$4 = $G14+$B14,
         SUMIFS(
            INDEX('ABP REC Calc'!$G$6:$AB$69,,
                  MATCH('ABP RECs'!$H14,'ABP REC Calc'!$G$5:$AB$5,0)),
            'ABP REC Calc'!$C$6:$C$69,'ABP RECs'!$E14,
            'ABP REC Calc'!$B$6:$B$69,'ABP RECs'!$F14
         ) * $D14,
     IF( Q$4 = $G14+$B14+1,
         SUMIFS(
            INDEX('ABP REC Calc'!$G$6:$AB$69,,
                  MATCH('ABP RECs'!$H14,'ABP REC Calc'!$G$5:$AB$5,0)),
            'ABP REC Calc'!$C$6:$C$69,'ABP RECs'!$E14,
            'ABP REC Calc'!$B$6:$B$69,'ABP RECs'!$F14         ) * (1-$D14),
     IF( Q$4 &gt; $G14+$B14+1,
         SUMIFS(
            INDEX('ABP REC Calc'!$G$6:$AB$69,,
                  MATCH('ABP RECs'!$H14,'ABP REC Calc'!$G$5:$AB$5,0)),
            'ABP REC Calc'!$C$6:$C$69,'ABP RECs'!$E14,
            'ABP REC Calc'!$B$6:$B$69,'ABP RECs'!$F14
         ) * (1-Inputs_ByYear!$D$4)^(Q$4-($G14+$B14+1)),
     0))),
0)</f>
        <v>31503.089581342712</v>
      </c>
      <c r="R14" s="233">
        <f>IF( (R$4-$G14) &lt; ($C14+$B14),
     IF( R$4 = $G14+$B14,
         SUMIFS(
            INDEX('ABP REC Calc'!$G$6:$AB$69,,
                  MATCH('ABP RECs'!$H14,'ABP REC Calc'!$G$5:$AB$5,0)),
            'ABP REC Calc'!$C$6:$C$69,'ABP RECs'!$E14,
            'ABP REC Calc'!$B$6:$B$69,'ABP RECs'!$F14
         ) * $D14,
     IF( R$4 = $G14+$B14+1,
         SUMIFS(
            INDEX('ABP REC Calc'!$G$6:$AB$69,,
                  MATCH('ABP RECs'!$H14,'ABP REC Calc'!$G$5:$AB$5,0)),
            'ABP REC Calc'!$C$6:$C$69,'ABP RECs'!$E14,
            'ABP REC Calc'!$B$6:$B$69,'ABP RECs'!$F14         ) * (1-$D14),
     IF( R$4 &gt; $G14+$B14+1,
         SUMIFS(
            INDEX('ABP REC Calc'!$G$6:$AB$69,,
                  MATCH('ABP RECs'!$H14,'ABP REC Calc'!$G$5:$AB$5,0)),
            'ABP REC Calc'!$C$6:$C$69,'ABP RECs'!$E14,
            'ABP REC Calc'!$B$6:$B$69,'ABP RECs'!$F14
         ) * (1-Inputs_ByYear!$D$4)^(R$4-($G14+$B14+1)),
     0))),
0)</f>
        <v>31503.089581342712</v>
      </c>
      <c r="S14" s="233">
        <f>IF( (S$4-$G14) &lt; ($C14+$B14),
     IF( S$4 = $G14+$B14,
         SUMIFS(
            INDEX('ABP REC Calc'!$G$6:$AB$69,,
                  MATCH('ABP RECs'!$H14,'ABP REC Calc'!$G$5:$AB$5,0)),
            'ABP REC Calc'!$C$6:$C$69,'ABP RECs'!$E14,
            'ABP REC Calc'!$B$6:$B$69,'ABP RECs'!$F14
         ) * $D14,
     IF( S$4 = $G14+$B14+1,
         SUMIFS(
            INDEX('ABP REC Calc'!$G$6:$AB$69,,
                  MATCH('ABP RECs'!$H14,'ABP REC Calc'!$G$5:$AB$5,0)),
            'ABP REC Calc'!$C$6:$C$69,'ABP RECs'!$E14,
            'ABP REC Calc'!$B$6:$B$69,'ABP RECs'!$F14         ) * (1-$D14),
     IF( S$4 &gt; $G14+$B14+1,
         SUMIFS(
            INDEX('ABP REC Calc'!$G$6:$AB$69,,
                  MATCH('ABP RECs'!$H14,'ABP REC Calc'!$G$5:$AB$5,0)),
            'ABP REC Calc'!$C$6:$C$69,'ABP RECs'!$E14,
            'ABP REC Calc'!$B$6:$B$69,'ABP RECs'!$F14
         ) * (1-Inputs_ByYear!$D$4)^(S$4-($G14+$B14+1)),
     0))),
0)</f>
        <v>62691.148266871998</v>
      </c>
      <c r="T14" s="233">
        <f>IF( (T$4-$G14) &lt; ($C14+$B14),
     IF( T$4 = $G14+$B14,
         SUMIFS(
            INDEX('ABP REC Calc'!$G$6:$AB$69,,
                  MATCH('ABP RECs'!$H14,'ABP REC Calc'!$G$5:$AB$5,0)),
            'ABP REC Calc'!$C$6:$C$69,'ABP RECs'!$E14,
            'ABP REC Calc'!$B$6:$B$69,'ABP RECs'!$F14
         ) * $D14,
     IF( T$4 = $G14+$B14+1,
         SUMIFS(
            INDEX('ABP REC Calc'!$G$6:$AB$69,,
                  MATCH('ABP RECs'!$H14,'ABP REC Calc'!$G$5:$AB$5,0)),
            'ABP REC Calc'!$C$6:$C$69,'ABP RECs'!$E14,
            'ABP REC Calc'!$B$6:$B$69,'ABP RECs'!$F14         ) * (1-$D14),
     IF( T$4 &gt; $G14+$B14+1,
         SUMIFS(
            INDEX('ABP REC Calc'!$G$6:$AB$69,,
                  MATCH('ABP RECs'!$H14,'ABP REC Calc'!$G$5:$AB$5,0)),
            'ABP REC Calc'!$C$6:$C$69,'ABP RECs'!$E14,
            'ABP REC Calc'!$B$6:$B$69,'ABP RECs'!$F14
         ) * (1-Inputs_ByYear!$D$4)^(T$4-($G14+$B14+1)),
     0))),
0)</f>
        <v>62377.692525537641</v>
      </c>
      <c r="U14" s="233">
        <f>IF( (U$4-$G14) &lt; ($C14+$B14),
     IF( U$4 = $G14+$B14,
         SUMIFS(
            INDEX('ABP REC Calc'!$G$6:$AB$69,,
                  MATCH('ABP RECs'!$H14,'ABP REC Calc'!$G$5:$AB$5,0)),
            'ABP REC Calc'!$C$6:$C$69,'ABP RECs'!$E14,
            'ABP REC Calc'!$B$6:$B$69,'ABP RECs'!$F14
         ) * $D14,
     IF( U$4 = $G14+$B14+1,
         SUMIFS(
            INDEX('ABP REC Calc'!$G$6:$AB$69,,
                  MATCH('ABP RECs'!$H14,'ABP REC Calc'!$G$5:$AB$5,0)),
            'ABP REC Calc'!$C$6:$C$69,'ABP RECs'!$E14,
            'ABP REC Calc'!$B$6:$B$69,'ABP RECs'!$F14         ) * (1-$D14),
     IF( U$4 &gt; $G14+$B14+1,
         SUMIFS(
            INDEX('ABP REC Calc'!$G$6:$AB$69,,
                  MATCH('ABP RECs'!$H14,'ABP REC Calc'!$G$5:$AB$5,0)),
            'ABP REC Calc'!$C$6:$C$69,'ABP RECs'!$E14,
            'ABP REC Calc'!$B$6:$B$69,'ABP RECs'!$F14
         ) * (1-Inputs_ByYear!$D$4)^(U$4-($G14+$B14+1)),
     0))),
0)</f>
        <v>62065.804062909949</v>
      </c>
      <c r="V14" s="233">
        <f>IF( (V$4-$G14) &lt; ($C14+$B14),
     IF( V$4 = $G14+$B14,
         SUMIFS(
            INDEX('ABP REC Calc'!$G$6:$AB$69,,
                  MATCH('ABP RECs'!$H14,'ABP REC Calc'!$G$5:$AB$5,0)),
            'ABP REC Calc'!$C$6:$C$69,'ABP RECs'!$E14,
            'ABP REC Calc'!$B$6:$B$69,'ABP RECs'!$F14
         ) * $D14,
     IF( V$4 = $G14+$B14+1,
         SUMIFS(
            INDEX('ABP REC Calc'!$G$6:$AB$69,,
                  MATCH('ABP RECs'!$H14,'ABP REC Calc'!$G$5:$AB$5,0)),
            'ABP REC Calc'!$C$6:$C$69,'ABP RECs'!$E14,
            'ABP REC Calc'!$B$6:$B$69,'ABP RECs'!$F14         ) * (1-$D14),
     IF( V$4 &gt; $G14+$B14+1,
         SUMIFS(
            INDEX('ABP REC Calc'!$G$6:$AB$69,,
                  MATCH('ABP RECs'!$H14,'ABP REC Calc'!$G$5:$AB$5,0)),
            'ABP REC Calc'!$C$6:$C$69,'ABP RECs'!$E14,
            'ABP REC Calc'!$B$6:$B$69,'ABP RECs'!$F14
         ) * (1-Inputs_ByYear!$D$4)^(V$4-($G14+$B14+1)),
     0))),
0)</f>
        <v>61755.475042595404</v>
      </c>
      <c r="W14" s="233">
        <f>IF( (W$4-$G14) &lt; ($C14+$B14),
     IF( W$4 = $G14+$B14,
         SUMIFS(
            INDEX('ABP REC Calc'!$G$6:$AB$69,,
                  MATCH('ABP RECs'!$H14,'ABP REC Calc'!$G$5:$AB$5,0)),
            'ABP REC Calc'!$C$6:$C$69,'ABP RECs'!$E14,
            'ABP REC Calc'!$B$6:$B$69,'ABP RECs'!$F14
         ) * $D14,
     IF( W$4 = $G14+$B14+1,
         SUMIFS(
            INDEX('ABP REC Calc'!$G$6:$AB$69,,
                  MATCH('ABP RECs'!$H14,'ABP REC Calc'!$G$5:$AB$5,0)),
            'ABP REC Calc'!$C$6:$C$69,'ABP RECs'!$E14,
            'ABP REC Calc'!$B$6:$B$69,'ABP RECs'!$F14         ) * (1-$D14),
     IF( W$4 &gt; $G14+$B14+1,
         SUMIFS(
            INDEX('ABP REC Calc'!$G$6:$AB$69,,
                  MATCH('ABP RECs'!$H14,'ABP REC Calc'!$G$5:$AB$5,0)),
            'ABP REC Calc'!$C$6:$C$69,'ABP RECs'!$E14,
            'ABP REC Calc'!$B$6:$B$69,'ABP RECs'!$F14
         ) * (1-Inputs_ByYear!$D$4)^(W$4-($G14+$B14+1)),
     0))),
0)</f>
        <v>61446.697667382425</v>
      </c>
      <c r="X14" s="233">
        <f>IF( (X$4-$G14) &lt; ($C14+$B14),
     IF( X$4 = $G14+$B14,
         SUMIFS(
            INDEX('ABP REC Calc'!$G$6:$AB$69,,
                  MATCH('ABP RECs'!$H14,'ABP REC Calc'!$G$5:$AB$5,0)),
            'ABP REC Calc'!$C$6:$C$69,'ABP RECs'!$E14,
            'ABP REC Calc'!$B$6:$B$69,'ABP RECs'!$F14
         ) * $D14,
     IF( X$4 = $G14+$B14+1,
         SUMIFS(
            INDEX('ABP REC Calc'!$G$6:$AB$69,,
                  MATCH('ABP RECs'!$H14,'ABP REC Calc'!$G$5:$AB$5,0)),
            'ABP REC Calc'!$C$6:$C$69,'ABP RECs'!$E14,
            'ABP REC Calc'!$B$6:$B$69,'ABP RECs'!$F14         ) * (1-$D14),
     IF( X$4 &gt; $G14+$B14+1,
         SUMIFS(
            INDEX('ABP REC Calc'!$G$6:$AB$69,,
                  MATCH('ABP RECs'!$H14,'ABP REC Calc'!$G$5:$AB$5,0)),
            'ABP REC Calc'!$C$6:$C$69,'ABP RECs'!$E14,
            'ABP REC Calc'!$B$6:$B$69,'ABP RECs'!$F14
         ) * (1-Inputs_ByYear!$D$4)^(X$4-($G14+$B14+1)),
     0))),
0)</f>
        <v>61139.464179045521</v>
      </c>
      <c r="Y14" s="233">
        <f>IF( (Y$4-$G14) &lt; ($C14+$B14),
     IF( Y$4 = $G14+$B14,
         SUMIFS(
            INDEX('ABP REC Calc'!$G$6:$AB$69,,
                  MATCH('ABP RECs'!$H14,'ABP REC Calc'!$G$5:$AB$5,0)),
            'ABP REC Calc'!$C$6:$C$69,'ABP RECs'!$E14,
            'ABP REC Calc'!$B$6:$B$69,'ABP RECs'!$F14
         ) * $D14,
     IF( Y$4 = $G14+$B14+1,
         SUMIFS(
            INDEX('ABP REC Calc'!$G$6:$AB$69,,
                  MATCH('ABP RECs'!$H14,'ABP REC Calc'!$G$5:$AB$5,0)),
            'ABP REC Calc'!$C$6:$C$69,'ABP RECs'!$E14,
            'ABP REC Calc'!$B$6:$B$69,'ABP RECs'!$F14         ) * (1-$D14),
     IF( Y$4 &gt; $G14+$B14+1,
         SUMIFS(
            INDEX('ABP REC Calc'!$G$6:$AB$69,,
                  MATCH('ABP RECs'!$H14,'ABP REC Calc'!$G$5:$AB$5,0)),
            'ABP REC Calc'!$C$6:$C$69,'ABP RECs'!$E14,
            'ABP REC Calc'!$B$6:$B$69,'ABP RECs'!$F14
         ) * (1-Inputs_ByYear!$D$4)^(Y$4-($G14+$B14+1)),
     0))),
0)</f>
        <v>60833.766858150288</v>
      </c>
      <c r="Z14" s="233">
        <f>IF( (Z$4-$G14) &lt; ($C14+$B14),
     IF( Z$4 = $G14+$B14,
         SUMIFS(
            INDEX('ABP REC Calc'!$G$6:$AB$69,,
                  MATCH('ABP RECs'!$H14,'ABP REC Calc'!$G$5:$AB$5,0)),
            'ABP REC Calc'!$C$6:$C$69,'ABP RECs'!$E14,
            'ABP REC Calc'!$B$6:$B$69,'ABP RECs'!$F14
         ) * $D14,
     IF( Z$4 = $G14+$B14+1,
         SUMIFS(
            INDEX('ABP REC Calc'!$G$6:$AB$69,,
                  MATCH('ABP RECs'!$H14,'ABP REC Calc'!$G$5:$AB$5,0)),
            'ABP REC Calc'!$C$6:$C$69,'ABP RECs'!$E14,
            'ABP REC Calc'!$B$6:$B$69,'ABP RECs'!$F14         ) * (1-$D14),
     IF( Z$4 &gt; $G14+$B14+1,
         SUMIFS(
            INDEX('ABP REC Calc'!$G$6:$AB$69,,
                  MATCH('ABP RECs'!$H14,'ABP REC Calc'!$G$5:$AB$5,0)),
            'ABP REC Calc'!$C$6:$C$69,'ABP RECs'!$E14,
            'ABP REC Calc'!$B$6:$B$69,'ABP RECs'!$F14
         ) * (1-Inputs_ByYear!$D$4)^(Z$4-($G14+$B14+1)),
     0))),
0)</f>
        <v>60529.598023859537</v>
      </c>
      <c r="AA14" s="233">
        <f>IF( (AA$4-$G14) &lt; ($C14+$B14),
     IF( AA$4 = $G14+$B14,
         SUMIFS(
            INDEX('ABP REC Calc'!$G$6:$AB$69,,
                  MATCH('ABP RECs'!$H14,'ABP REC Calc'!$G$5:$AB$5,0)),
            'ABP REC Calc'!$C$6:$C$69,'ABP RECs'!$E14,
            'ABP REC Calc'!$B$6:$B$69,'ABP RECs'!$F14
         ) * $D14,
     IF( AA$4 = $G14+$B14+1,
         SUMIFS(
            INDEX('ABP REC Calc'!$G$6:$AB$69,,
                  MATCH('ABP RECs'!$H14,'ABP REC Calc'!$G$5:$AB$5,0)),
            'ABP REC Calc'!$C$6:$C$69,'ABP RECs'!$E14,
            'ABP REC Calc'!$B$6:$B$69,'ABP RECs'!$F14         ) * (1-$D14),
     IF( AA$4 &gt; $G14+$B14+1,
         SUMIFS(
            INDEX('ABP REC Calc'!$G$6:$AB$69,,
                  MATCH('ABP RECs'!$H14,'ABP REC Calc'!$G$5:$AB$5,0)),
            'ABP REC Calc'!$C$6:$C$69,'ABP RECs'!$E14,
            'ABP REC Calc'!$B$6:$B$69,'ABP RECs'!$F14
         ) * (1-Inputs_ByYear!$D$4)^(AA$4-($G14+$B14+1)),
     0))),
0)</f>
        <v>60226.950033740235</v>
      </c>
      <c r="AB14" s="233">
        <f>IF( (AB$4-$G14) &lt; ($C14+$B14),
     IF( AB$4 = $G14+$B14,
         SUMIFS(
            INDEX('ABP REC Calc'!$G$6:$AB$69,,
                  MATCH('ABP RECs'!$H14,'ABP REC Calc'!$G$5:$AB$5,0)),
            'ABP REC Calc'!$C$6:$C$69,'ABP RECs'!$E14,
            'ABP REC Calc'!$B$6:$B$69,'ABP RECs'!$F14
         ) * $D14,
     IF( AB$4 = $G14+$B14+1,
         SUMIFS(
            INDEX('ABP REC Calc'!$G$6:$AB$69,,
                  MATCH('ABP RECs'!$H14,'ABP REC Calc'!$G$5:$AB$5,0)),
            'ABP REC Calc'!$C$6:$C$69,'ABP RECs'!$E14,
            'ABP REC Calc'!$B$6:$B$69,'ABP RECs'!$F14         ) * (1-$D14),
     IF( AB$4 &gt; $G14+$B14+1,
         SUMIFS(
            INDEX('ABP REC Calc'!$G$6:$AB$69,,
                  MATCH('ABP RECs'!$H14,'ABP REC Calc'!$G$5:$AB$5,0)),
            'ABP REC Calc'!$C$6:$C$69,'ABP RECs'!$E14,
            'ABP REC Calc'!$B$6:$B$69,'ABP RECs'!$F14
         ) * (1-Inputs_ByYear!$D$4)^(AB$4-($G14+$B14+1)),
     0))),
0)</f>
        <v>59925.815283571537</v>
      </c>
      <c r="AC14" s="233">
        <f>IF( (AC$4-$G14) &lt; ($C14+$B14),
     IF( AC$4 = $G14+$B14,
         SUMIFS(
            INDEX('ABP REC Calc'!$G$6:$AB$69,,
                  MATCH('ABP RECs'!$H14,'ABP REC Calc'!$G$5:$AB$5,0)),
            'ABP REC Calc'!$C$6:$C$69,'ABP RECs'!$E14,
            'ABP REC Calc'!$B$6:$B$69,'ABP RECs'!$F14
         ) * $D14,
     IF( AC$4 = $G14+$B14+1,
         SUMIFS(
            INDEX('ABP REC Calc'!$G$6:$AB$69,,
                  MATCH('ABP RECs'!$H14,'ABP REC Calc'!$G$5:$AB$5,0)),
            'ABP REC Calc'!$C$6:$C$69,'ABP RECs'!$E14,
            'ABP REC Calc'!$B$6:$B$69,'ABP RECs'!$F14         ) * (1-$D14),
     IF( AC$4 &gt; $G14+$B14+1,
         SUMIFS(
            INDEX('ABP REC Calc'!$G$6:$AB$69,,
                  MATCH('ABP RECs'!$H14,'ABP REC Calc'!$G$5:$AB$5,0)),
            'ABP REC Calc'!$C$6:$C$69,'ABP RECs'!$E14,
            'ABP REC Calc'!$B$6:$B$69,'ABP RECs'!$F14
         ) * (1-Inputs_ByYear!$D$4)^(AC$4-($G14+$B14+1)),
     0))),
0)</f>
        <v>59626.186207153674</v>
      </c>
      <c r="AD14" s="233">
        <f>IF( (AD$4-$G14) &lt; ($C14+$B14),
     IF( AD$4 = $G14+$B14,
         SUMIFS(
            INDEX('ABP REC Calc'!$G$6:$AB$69,,
                  MATCH('ABP RECs'!$H14,'ABP REC Calc'!$G$5:$AB$5,0)),
            'ABP REC Calc'!$C$6:$C$69,'ABP RECs'!$E14,
            'ABP REC Calc'!$B$6:$B$69,'ABP RECs'!$F14
         ) * $D14,
     IF( AD$4 = $G14+$B14+1,
         SUMIFS(
            INDEX('ABP REC Calc'!$G$6:$AB$69,,
                  MATCH('ABP RECs'!$H14,'ABP REC Calc'!$G$5:$AB$5,0)),
            'ABP REC Calc'!$C$6:$C$69,'ABP RECs'!$E14,
            'ABP REC Calc'!$B$6:$B$69,'ABP RECs'!$F14         ) * (1-$D14),
     IF( AD$4 &gt; $G14+$B14+1,
         SUMIFS(
            INDEX('ABP REC Calc'!$G$6:$AB$69,,
                  MATCH('ABP RECs'!$H14,'ABP REC Calc'!$G$5:$AB$5,0)),
            'ABP REC Calc'!$C$6:$C$69,'ABP RECs'!$E14,
            'ABP REC Calc'!$B$6:$B$69,'ABP RECs'!$F14
         ) * (1-Inputs_ByYear!$D$4)^(AD$4-($G14+$B14+1)),
     0))),
0)</f>
        <v>59328.055276117913</v>
      </c>
    </row>
    <row r="15" spans="1:30" ht="14.75" customHeight="1" x14ac:dyDescent="0.25">
      <c r="B15" s="332" cm="1">
        <f t="array" ref="B15">INDEX(Inputs_ByYear!$D$87:$D$92, MATCH('ABP RECs'!$E15, Inputs_ByYear!$B$87:$B$92, 0),)</f>
        <v>0</v>
      </c>
      <c r="C15" s="332" cm="1">
        <f t="array" ref="C15">INDEX(Inputs_ByYear!$D$51:$D$56, MATCH('ABP RECs'!$E15, Inputs_ByYear!$B$51:$B$56,0),)</f>
        <v>15</v>
      </c>
      <c r="D15" s="332" cm="1">
        <f t="array" ref="D15">INDEX(Inputs_ByYear!$D$96:$D$101, MATCH('ABP RECs'!$E15, Inputs_ByYear!$B$96:$B$101,0),)</f>
        <v>0.5</v>
      </c>
      <c r="E15" s="222" t="s">
        <v>233</v>
      </c>
      <c r="F15" s="219" t="s">
        <v>258</v>
      </c>
      <c r="G15" s="219">
        <f t="shared" si="1"/>
        <v>2033</v>
      </c>
      <c r="H15" s="227" t="s">
        <v>31</v>
      </c>
      <c r="I15" s="233">
        <f>IF( (I$4-$G15) &lt; ($C15+$B15),
     IF( I$4 = $G15+$B15,
         SUMIFS(
            INDEX('ABP REC Calc'!$G$6:$AB$69,,
                  MATCH('ABP RECs'!$H15,'ABP REC Calc'!$G$5:$AB$5,0)),
            'ABP REC Calc'!$C$6:$C$69,'ABP RECs'!$E15,
            'ABP REC Calc'!$B$6:$B$69,'ABP RECs'!$F15
         ) * $D15,
     IF( I$4 = $G15+$B15+1,
         SUMIFS(
            INDEX('ABP REC Calc'!$G$6:$AB$69,,
                  MATCH('ABP RECs'!$H15,'ABP REC Calc'!$G$5:$AB$5,0)),
            'ABP REC Calc'!$C$6:$C$69,'ABP RECs'!$E15,
            'ABP REC Calc'!$B$6:$B$69,'ABP RECs'!$F15         ) * (1-$D15),
     IF( I$4 &gt; $G15+$B15+1,
         SUMIFS(
            INDEX('ABP REC Calc'!$G$6:$AB$69,,
                  MATCH('ABP RECs'!$H15,'ABP REC Calc'!$G$5:$AB$5,0)),
            'ABP REC Calc'!$C$6:$C$69,'ABP RECs'!$E15,
            'ABP REC Calc'!$B$6:$B$69,'ABP RECs'!$F15
         ) * (1-Inputs_ByYear!$D$4)^(I$4-($G15+$B15+1)),
     0))),
0)</f>
        <v>0</v>
      </c>
      <c r="J15" s="233">
        <f>IF( (J$4-$G15) &lt; ($C15+$B15),
     IF( J$4 = $G15+$B15,
         SUMIFS(
            INDEX('ABP REC Calc'!$G$6:$AB$69,,
                  MATCH('ABP RECs'!$H15,'ABP REC Calc'!$G$5:$AB$5,0)),
            'ABP REC Calc'!$C$6:$C$69,'ABP RECs'!$E15,
            'ABP REC Calc'!$B$6:$B$69,'ABP RECs'!$F15
         ) * $D15,
     IF( J$4 = $G15+$B15+1,
         SUMIFS(
            INDEX('ABP REC Calc'!$G$6:$AB$69,,
                  MATCH('ABP RECs'!$H15,'ABP REC Calc'!$G$5:$AB$5,0)),
            'ABP REC Calc'!$C$6:$C$69,'ABP RECs'!$E15,
            'ABP REC Calc'!$B$6:$B$69,'ABP RECs'!$F15         ) * (1-$D15),
     IF( J$4 &gt; $G15+$B15+1,
         SUMIFS(
            INDEX('ABP REC Calc'!$G$6:$AB$69,,
                  MATCH('ABP RECs'!$H15,'ABP REC Calc'!$G$5:$AB$5,0)),
            'ABP REC Calc'!$C$6:$C$69,'ABP RECs'!$E15,
            'ABP REC Calc'!$B$6:$B$69,'ABP RECs'!$F15
         ) * (1-Inputs_ByYear!$D$4)^(J$4-($G15+$B15+1)),
     0))),
0)</f>
        <v>0</v>
      </c>
      <c r="K15" s="233">
        <f>IF( (K$4-$G15) &lt; ($C15+$B15),
     IF( K$4 = $G15+$B15,
         SUMIFS(
            INDEX('ABP REC Calc'!$G$6:$AB$69,,
                  MATCH('ABP RECs'!$H15,'ABP REC Calc'!$G$5:$AB$5,0)),
            'ABP REC Calc'!$C$6:$C$69,'ABP RECs'!$E15,
            'ABP REC Calc'!$B$6:$B$69,'ABP RECs'!$F15
         ) * $D15,
     IF( K$4 = $G15+$B15+1,
         SUMIFS(
            INDEX('ABP REC Calc'!$G$6:$AB$69,,
                  MATCH('ABP RECs'!$H15,'ABP REC Calc'!$G$5:$AB$5,0)),
            'ABP REC Calc'!$C$6:$C$69,'ABP RECs'!$E15,
            'ABP REC Calc'!$B$6:$B$69,'ABP RECs'!$F15         ) * (1-$D15),
     IF( K$4 &gt; $G15+$B15+1,
         SUMIFS(
            INDEX('ABP REC Calc'!$G$6:$AB$69,,
                  MATCH('ABP RECs'!$H15,'ABP REC Calc'!$G$5:$AB$5,0)),
            'ABP REC Calc'!$C$6:$C$69,'ABP RECs'!$E15,
            'ABP REC Calc'!$B$6:$B$69,'ABP RECs'!$F15
         ) * (1-Inputs_ByYear!$D$4)^(K$4-($G15+$B15+1)),
     0))),
0)</f>
        <v>0</v>
      </c>
      <c r="L15" s="233">
        <f>IF( (L$4-$G15) &lt; ($C15+$B15),
     IF( L$4 = $G15+$B15,
         SUMIFS(
            INDEX('ABP REC Calc'!$G$6:$AB$69,,
                  MATCH('ABP RECs'!$H15,'ABP REC Calc'!$G$5:$AB$5,0)),
            'ABP REC Calc'!$C$6:$C$69,'ABP RECs'!$E15,
            'ABP REC Calc'!$B$6:$B$69,'ABP RECs'!$F15
         ) * $D15,
     IF( L$4 = $G15+$B15+1,
         SUMIFS(
            INDEX('ABP REC Calc'!$G$6:$AB$69,,
                  MATCH('ABP RECs'!$H15,'ABP REC Calc'!$G$5:$AB$5,0)),
            'ABP REC Calc'!$C$6:$C$69,'ABP RECs'!$E15,
            'ABP REC Calc'!$B$6:$B$69,'ABP RECs'!$F15         ) * (1-$D15),
     IF( L$4 &gt; $G15+$B15+1,
         SUMIFS(
            INDEX('ABP REC Calc'!$G$6:$AB$69,,
                  MATCH('ABP RECs'!$H15,'ABP REC Calc'!$G$5:$AB$5,0)),
            'ABP REC Calc'!$C$6:$C$69,'ABP RECs'!$E15,
            'ABP REC Calc'!$B$6:$B$69,'ABP RECs'!$F15
         ) * (1-Inputs_ByYear!$D$4)^(L$4-($G15+$B15+1)),
     0))),
0)</f>
        <v>0</v>
      </c>
      <c r="M15" s="233">
        <f>IF( (M$4-$G15) &lt; ($C15+$B15),
     IF( M$4 = $G15+$B15,
         SUMIFS(
            INDEX('ABP REC Calc'!$G$6:$AB$69,,
                  MATCH('ABP RECs'!$H15,'ABP REC Calc'!$G$5:$AB$5,0)),
            'ABP REC Calc'!$C$6:$C$69,'ABP RECs'!$E15,
            'ABP REC Calc'!$B$6:$B$69,'ABP RECs'!$F15
         ) * $D15,
     IF( M$4 = $G15+$B15+1,
         SUMIFS(
            INDEX('ABP REC Calc'!$G$6:$AB$69,,
                  MATCH('ABP RECs'!$H15,'ABP REC Calc'!$G$5:$AB$5,0)),
            'ABP REC Calc'!$C$6:$C$69,'ABP RECs'!$E15,
            'ABP REC Calc'!$B$6:$B$69,'ABP RECs'!$F15         ) * (1-$D15),
     IF( M$4 &gt; $G15+$B15+1,
         SUMIFS(
            INDEX('ABP REC Calc'!$G$6:$AB$69,,
                  MATCH('ABP RECs'!$H15,'ABP REC Calc'!$G$5:$AB$5,0)),
            'ABP REC Calc'!$C$6:$C$69,'ABP RECs'!$E15,
            'ABP REC Calc'!$B$6:$B$69,'ABP RECs'!$F15
         ) * (1-Inputs_ByYear!$D$4)^(M$4-($G15+$B15+1)),
     0))),
0)</f>
        <v>0</v>
      </c>
      <c r="N15" s="233">
        <f>IF( (N$4-$G15) &lt; ($C15+$B15),
     IF( N$4 = $G15+$B15,
         SUMIFS(
            INDEX('ABP REC Calc'!$G$6:$AB$69,,
                  MATCH('ABP RECs'!$H15,'ABP REC Calc'!$G$5:$AB$5,0)),
            'ABP REC Calc'!$C$6:$C$69,'ABP RECs'!$E15,
            'ABP REC Calc'!$B$6:$B$69,'ABP RECs'!$F15
         ) * $D15,
     IF( N$4 = $G15+$B15+1,
         SUMIFS(
            INDEX('ABP REC Calc'!$G$6:$AB$69,,
                  MATCH('ABP RECs'!$H15,'ABP REC Calc'!$G$5:$AB$5,0)),
            'ABP REC Calc'!$C$6:$C$69,'ABP RECs'!$E15,
            'ABP REC Calc'!$B$6:$B$69,'ABP RECs'!$F15         ) * (1-$D15),
     IF( N$4 &gt; $G15+$B15+1,
         SUMIFS(
            INDEX('ABP REC Calc'!$G$6:$AB$69,,
                  MATCH('ABP RECs'!$H15,'ABP REC Calc'!$G$5:$AB$5,0)),
            'ABP REC Calc'!$C$6:$C$69,'ABP RECs'!$E15,
            'ABP REC Calc'!$B$6:$B$69,'ABP RECs'!$F15
         ) * (1-Inputs_ByYear!$D$4)^(N$4-($G15+$B15+1)),
     0))),
0)</f>
        <v>0</v>
      </c>
      <c r="O15" s="233">
        <f>IF( (O$4-$G15) &lt; ($C15+$B15),
     IF( O$4 = $G15+$B15,
         SUMIFS(
            INDEX('ABP REC Calc'!$G$6:$AB$69,,
                  MATCH('ABP RECs'!$H15,'ABP REC Calc'!$G$5:$AB$5,0)),
            'ABP REC Calc'!$C$6:$C$69,'ABP RECs'!$E15,
            'ABP REC Calc'!$B$6:$B$69,'ABP RECs'!$F15
         ) * $D15,
     IF( O$4 = $G15+$B15+1,
         SUMIFS(
            INDEX('ABP REC Calc'!$G$6:$AB$69,,
                  MATCH('ABP RECs'!$H15,'ABP REC Calc'!$G$5:$AB$5,0)),
            'ABP REC Calc'!$C$6:$C$69,'ABP RECs'!$E15,
            'ABP REC Calc'!$B$6:$B$69,'ABP RECs'!$F15         ) * (1-$D15),
     IF( O$4 &gt; $G15+$B15+1,
         SUMIFS(
            INDEX('ABP REC Calc'!$G$6:$AB$69,,
                  MATCH('ABP RECs'!$H15,'ABP REC Calc'!$G$5:$AB$5,0)),
            'ABP REC Calc'!$C$6:$C$69,'ABP RECs'!$E15,
            'ABP REC Calc'!$B$6:$B$69,'ABP RECs'!$F15
         ) * (1-Inputs_ByYear!$D$4)^(O$4-($G15+$B15+1)),
     0))),
0)</f>
        <v>0</v>
      </c>
      <c r="P15" s="233">
        <f>IF( (P$4-$G15) &lt; ($C15+$B15),
     IF( P$4 = $G15+$B15,
         SUMIFS(
            INDEX('ABP REC Calc'!$G$6:$AB$69,,
                  MATCH('ABP RECs'!$H15,'ABP REC Calc'!$G$5:$AB$5,0)),
            'ABP REC Calc'!$C$6:$C$69,'ABP RECs'!$E15,
            'ABP REC Calc'!$B$6:$B$69,'ABP RECs'!$F15
         ) * $D15,
     IF( P$4 = $G15+$B15+1,
         SUMIFS(
            INDEX('ABP REC Calc'!$G$6:$AB$69,,
                  MATCH('ABP RECs'!$H15,'ABP REC Calc'!$G$5:$AB$5,0)),
            'ABP REC Calc'!$C$6:$C$69,'ABP RECs'!$E15,
            'ABP REC Calc'!$B$6:$B$69,'ABP RECs'!$F15         ) * (1-$D15),
     IF( P$4 &gt; $G15+$B15+1,
         SUMIFS(
            INDEX('ABP REC Calc'!$G$6:$AB$69,,
                  MATCH('ABP RECs'!$H15,'ABP REC Calc'!$G$5:$AB$5,0)),
            'ABP REC Calc'!$C$6:$C$69,'ABP RECs'!$E15,
            'ABP REC Calc'!$B$6:$B$69,'ABP RECs'!$F15
         ) * (1-Inputs_ByYear!$D$4)^(P$4-($G15+$B15+1)),
     0))),
0)</f>
        <v>0</v>
      </c>
      <c r="Q15" s="233">
        <f>IF( (Q$4-$G15) &lt; ($C15+$B15),
     IF( Q$4 = $G15+$B15,
         SUMIFS(
            INDEX('ABP REC Calc'!$G$6:$AB$69,,
                  MATCH('ABP RECs'!$H15,'ABP REC Calc'!$G$5:$AB$5,0)),
            'ABP REC Calc'!$C$6:$C$69,'ABP RECs'!$E15,
            'ABP REC Calc'!$B$6:$B$69,'ABP RECs'!$F15
         ) * $D15,
     IF( Q$4 = $G15+$B15+1,
         SUMIFS(
            INDEX('ABP REC Calc'!$G$6:$AB$69,,
                  MATCH('ABP RECs'!$H15,'ABP REC Calc'!$G$5:$AB$5,0)),
            'ABP REC Calc'!$C$6:$C$69,'ABP RECs'!$E15,
            'ABP REC Calc'!$B$6:$B$69,'ABP RECs'!$F15         ) * (1-$D15),
     IF( Q$4 &gt; $G15+$B15+1,
         SUMIFS(
            INDEX('ABP REC Calc'!$G$6:$AB$69,,
                  MATCH('ABP RECs'!$H15,'ABP REC Calc'!$G$5:$AB$5,0)),
            'ABP REC Calc'!$C$6:$C$69,'ABP RECs'!$E15,
            'ABP REC Calc'!$B$6:$B$69,'ABP RECs'!$F15
         ) * (1-Inputs_ByYear!$D$4)^(Q$4-($G15+$B15+1)),
     0))),
0)</f>
        <v>0</v>
      </c>
      <c r="R15" s="233">
        <f>IF( (R$4-$G15) &lt; ($C15+$B15),
     IF( R$4 = $G15+$B15,
         SUMIFS(
            INDEX('ABP REC Calc'!$G$6:$AB$69,,
                  MATCH('ABP RECs'!$H15,'ABP REC Calc'!$G$5:$AB$5,0)),
            'ABP REC Calc'!$C$6:$C$69,'ABP RECs'!$E15,
            'ABP REC Calc'!$B$6:$B$69,'ABP RECs'!$F15
         ) * $D15,
     IF( R$4 = $G15+$B15+1,
         SUMIFS(
            INDEX('ABP REC Calc'!$G$6:$AB$69,,
                  MATCH('ABP RECs'!$H15,'ABP REC Calc'!$G$5:$AB$5,0)),
            'ABP REC Calc'!$C$6:$C$69,'ABP RECs'!$E15,
            'ABP REC Calc'!$B$6:$B$69,'ABP RECs'!$F15         ) * (1-$D15),
     IF( R$4 &gt; $G15+$B15+1,
         SUMIFS(
            INDEX('ABP REC Calc'!$G$6:$AB$69,,
                  MATCH('ABP RECs'!$H15,'ABP REC Calc'!$G$5:$AB$5,0)),
            'ABP REC Calc'!$C$6:$C$69,'ABP RECs'!$E15,
            'ABP REC Calc'!$B$6:$B$69,'ABP RECs'!$F15
         ) * (1-Inputs_ByYear!$D$4)^(R$4-($G15+$B15+1)),
     0))),
0)</f>
        <v>31503.089581342712</v>
      </c>
      <c r="S15" s="233">
        <f>IF( (S$4-$G15) &lt; ($C15+$B15),
     IF( S$4 = $G15+$B15,
         SUMIFS(
            INDEX('ABP REC Calc'!$G$6:$AB$69,,
                  MATCH('ABP RECs'!$H15,'ABP REC Calc'!$G$5:$AB$5,0)),
            'ABP REC Calc'!$C$6:$C$69,'ABP RECs'!$E15,
            'ABP REC Calc'!$B$6:$B$69,'ABP RECs'!$F15
         ) * $D15,
     IF( S$4 = $G15+$B15+1,
         SUMIFS(
            INDEX('ABP REC Calc'!$G$6:$AB$69,,
                  MATCH('ABP RECs'!$H15,'ABP REC Calc'!$G$5:$AB$5,0)),
            'ABP REC Calc'!$C$6:$C$69,'ABP RECs'!$E15,
            'ABP REC Calc'!$B$6:$B$69,'ABP RECs'!$F15         ) * (1-$D15),
     IF( S$4 &gt; $G15+$B15+1,
         SUMIFS(
            INDEX('ABP REC Calc'!$G$6:$AB$69,,
                  MATCH('ABP RECs'!$H15,'ABP REC Calc'!$G$5:$AB$5,0)),
            'ABP REC Calc'!$C$6:$C$69,'ABP RECs'!$E15,
            'ABP REC Calc'!$B$6:$B$69,'ABP RECs'!$F15
         ) * (1-Inputs_ByYear!$D$4)^(S$4-($G15+$B15+1)),
     0))),
0)</f>
        <v>31503.089581342712</v>
      </c>
      <c r="T15" s="233">
        <f>IF( (T$4-$G15) &lt; ($C15+$B15),
     IF( T$4 = $G15+$B15,
         SUMIFS(
            INDEX('ABP REC Calc'!$G$6:$AB$69,,
                  MATCH('ABP RECs'!$H15,'ABP REC Calc'!$G$5:$AB$5,0)),
            'ABP REC Calc'!$C$6:$C$69,'ABP RECs'!$E15,
            'ABP REC Calc'!$B$6:$B$69,'ABP RECs'!$F15
         ) * $D15,
     IF( T$4 = $G15+$B15+1,
         SUMIFS(
            INDEX('ABP REC Calc'!$G$6:$AB$69,,
                  MATCH('ABP RECs'!$H15,'ABP REC Calc'!$G$5:$AB$5,0)),
            'ABP REC Calc'!$C$6:$C$69,'ABP RECs'!$E15,
            'ABP REC Calc'!$B$6:$B$69,'ABP RECs'!$F15         ) * (1-$D15),
     IF( T$4 &gt; $G15+$B15+1,
         SUMIFS(
            INDEX('ABP REC Calc'!$G$6:$AB$69,,
                  MATCH('ABP RECs'!$H15,'ABP REC Calc'!$G$5:$AB$5,0)),
            'ABP REC Calc'!$C$6:$C$69,'ABP RECs'!$E15,
            'ABP REC Calc'!$B$6:$B$69,'ABP RECs'!$F15
         ) * (1-Inputs_ByYear!$D$4)^(T$4-($G15+$B15+1)),
     0))),
0)</f>
        <v>62691.148266871998</v>
      </c>
      <c r="U15" s="233">
        <f>IF( (U$4-$G15) &lt; ($C15+$B15),
     IF( U$4 = $G15+$B15,
         SUMIFS(
            INDEX('ABP REC Calc'!$G$6:$AB$69,,
                  MATCH('ABP RECs'!$H15,'ABP REC Calc'!$G$5:$AB$5,0)),
            'ABP REC Calc'!$C$6:$C$69,'ABP RECs'!$E15,
            'ABP REC Calc'!$B$6:$B$69,'ABP RECs'!$F15
         ) * $D15,
     IF( U$4 = $G15+$B15+1,
         SUMIFS(
            INDEX('ABP REC Calc'!$G$6:$AB$69,,
                  MATCH('ABP RECs'!$H15,'ABP REC Calc'!$G$5:$AB$5,0)),
            'ABP REC Calc'!$C$6:$C$69,'ABP RECs'!$E15,
            'ABP REC Calc'!$B$6:$B$69,'ABP RECs'!$F15         ) * (1-$D15),
     IF( U$4 &gt; $G15+$B15+1,
         SUMIFS(
            INDEX('ABP REC Calc'!$G$6:$AB$69,,
                  MATCH('ABP RECs'!$H15,'ABP REC Calc'!$G$5:$AB$5,0)),
            'ABP REC Calc'!$C$6:$C$69,'ABP RECs'!$E15,
            'ABP REC Calc'!$B$6:$B$69,'ABP RECs'!$F15
         ) * (1-Inputs_ByYear!$D$4)^(U$4-($G15+$B15+1)),
     0))),
0)</f>
        <v>62377.692525537641</v>
      </c>
      <c r="V15" s="233">
        <f>IF( (V$4-$G15) &lt; ($C15+$B15),
     IF( V$4 = $G15+$B15,
         SUMIFS(
            INDEX('ABP REC Calc'!$G$6:$AB$69,,
                  MATCH('ABP RECs'!$H15,'ABP REC Calc'!$G$5:$AB$5,0)),
            'ABP REC Calc'!$C$6:$C$69,'ABP RECs'!$E15,
            'ABP REC Calc'!$B$6:$B$69,'ABP RECs'!$F15
         ) * $D15,
     IF( V$4 = $G15+$B15+1,
         SUMIFS(
            INDEX('ABP REC Calc'!$G$6:$AB$69,,
                  MATCH('ABP RECs'!$H15,'ABP REC Calc'!$G$5:$AB$5,0)),
            'ABP REC Calc'!$C$6:$C$69,'ABP RECs'!$E15,
            'ABP REC Calc'!$B$6:$B$69,'ABP RECs'!$F15         ) * (1-$D15),
     IF( V$4 &gt; $G15+$B15+1,
         SUMIFS(
            INDEX('ABP REC Calc'!$G$6:$AB$69,,
                  MATCH('ABP RECs'!$H15,'ABP REC Calc'!$G$5:$AB$5,0)),
            'ABP REC Calc'!$C$6:$C$69,'ABP RECs'!$E15,
            'ABP REC Calc'!$B$6:$B$69,'ABP RECs'!$F15
         ) * (1-Inputs_ByYear!$D$4)^(V$4-($G15+$B15+1)),
     0))),
0)</f>
        <v>62065.804062909949</v>
      </c>
      <c r="W15" s="233">
        <f>IF( (W$4-$G15) &lt; ($C15+$B15),
     IF( W$4 = $G15+$B15,
         SUMIFS(
            INDEX('ABP REC Calc'!$G$6:$AB$69,,
                  MATCH('ABP RECs'!$H15,'ABP REC Calc'!$G$5:$AB$5,0)),
            'ABP REC Calc'!$C$6:$C$69,'ABP RECs'!$E15,
            'ABP REC Calc'!$B$6:$B$69,'ABP RECs'!$F15
         ) * $D15,
     IF( W$4 = $G15+$B15+1,
         SUMIFS(
            INDEX('ABP REC Calc'!$G$6:$AB$69,,
                  MATCH('ABP RECs'!$H15,'ABP REC Calc'!$G$5:$AB$5,0)),
            'ABP REC Calc'!$C$6:$C$69,'ABP RECs'!$E15,
            'ABP REC Calc'!$B$6:$B$69,'ABP RECs'!$F15         ) * (1-$D15),
     IF( W$4 &gt; $G15+$B15+1,
         SUMIFS(
            INDEX('ABP REC Calc'!$G$6:$AB$69,,
                  MATCH('ABP RECs'!$H15,'ABP REC Calc'!$G$5:$AB$5,0)),
            'ABP REC Calc'!$C$6:$C$69,'ABP RECs'!$E15,
            'ABP REC Calc'!$B$6:$B$69,'ABP RECs'!$F15
         ) * (1-Inputs_ByYear!$D$4)^(W$4-($G15+$B15+1)),
     0))),
0)</f>
        <v>61755.475042595404</v>
      </c>
      <c r="X15" s="233">
        <f>IF( (X$4-$G15) &lt; ($C15+$B15),
     IF( X$4 = $G15+$B15,
         SUMIFS(
            INDEX('ABP REC Calc'!$G$6:$AB$69,,
                  MATCH('ABP RECs'!$H15,'ABP REC Calc'!$G$5:$AB$5,0)),
            'ABP REC Calc'!$C$6:$C$69,'ABP RECs'!$E15,
            'ABP REC Calc'!$B$6:$B$69,'ABP RECs'!$F15
         ) * $D15,
     IF( X$4 = $G15+$B15+1,
         SUMIFS(
            INDEX('ABP REC Calc'!$G$6:$AB$69,,
                  MATCH('ABP RECs'!$H15,'ABP REC Calc'!$G$5:$AB$5,0)),
            'ABP REC Calc'!$C$6:$C$69,'ABP RECs'!$E15,
            'ABP REC Calc'!$B$6:$B$69,'ABP RECs'!$F15         ) * (1-$D15),
     IF( X$4 &gt; $G15+$B15+1,
         SUMIFS(
            INDEX('ABP REC Calc'!$G$6:$AB$69,,
                  MATCH('ABP RECs'!$H15,'ABP REC Calc'!$G$5:$AB$5,0)),
            'ABP REC Calc'!$C$6:$C$69,'ABP RECs'!$E15,
            'ABP REC Calc'!$B$6:$B$69,'ABP RECs'!$F15
         ) * (1-Inputs_ByYear!$D$4)^(X$4-($G15+$B15+1)),
     0))),
0)</f>
        <v>61446.697667382425</v>
      </c>
      <c r="Y15" s="233">
        <f>IF( (Y$4-$G15) &lt; ($C15+$B15),
     IF( Y$4 = $G15+$B15,
         SUMIFS(
            INDEX('ABP REC Calc'!$G$6:$AB$69,,
                  MATCH('ABP RECs'!$H15,'ABP REC Calc'!$G$5:$AB$5,0)),
            'ABP REC Calc'!$C$6:$C$69,'ABP RECs'!$E15,
            'ABP REC Calc'!$B$6:$B$69,'ABP RECs'!$F15
         ) * $D15,
     IF( Y$4 = $G15+$B15+1,
         SUMIFS(
            INDEX('ABP REC Calc'!$G$6:$AB$69,,
                  MATCH('ABP RECs'!$H15,'ABP REC Calc'!$G$5:$AB$5,0)),
            'ABP REC Calc'!$C$6:$C$69,'ABP RECs'!$E15,
            'ABP REC Calc'!$B$6:$B$69,'ABP RECs'!$F15         ) * (1-$D15),
     IF( Y$4 &gt; $G15+$B15+1,
         SUMIFS(
            INDEX('ABP REC Calc'!$G$6:$AB$69,,
                  MATCH('ABP RECs'!$H15,'ABP REC Calc'!$G$5:$AB$5,0)),
            'ABP REC Calc'!$C$6:$C$69,'ABP RECs'!$E15,
            'ABP REC Calc'!$B$6:$B$69,'ABP RECs'!$F15
         ) * (1-Inputs_ByYear!$D$4)^(Y$4-($G15+$B15+1)),
     0))),
0)</f>
        <v>61139.464179045521</v>
      </c>
      <c r="Z15" s="233">
        <f>IF( (Z$4-$G15) &lt; ($C15+$B15),
     IF( Z$4 = $G15+$B15,
         SUMIFS(
            INDEX('ABP REC Calc'!$G$6:$AB$69,,
                  MATCH('ABP RECs'!$H15,'ABP REC Calc'!$G$5:$AB$5,0)),
            'ABP REC Calc'!$C$6:$C$69,'ABP RECs'!$E15,
            'ABP REC Calc'!$B$6:$B$69,'ABP RECs'!$F15
         ) * $D15,
     IF( Z$4 = $G15+$B15+1,
         SUMIFS(
            INDEX('ABP REC Calc'!$G$6:$AB$69,,
                  MATCH('ABP RECs'!$H15,'ABP REC Calc'!$G$5:$AB$5,0)),
            'ABP REC Calc'!$C$6:$C$69,'ABP RECs'!$E15,
            'ABP REC Calc'!$B$6:$B$69,'ABP RECs'!$F15         ) * (1-$D15),
     IF( Z$4 &gt; $G15+$B15+1,
         SUMIFS(
            INDEX('ABP REC Calc'!$G$6:$AB$69,,
                  MATCH('ABP RECs'!$H15,'ABP REC Calc'!$G$5:$AB$5,0)),
            'ABP REC Calc'!$C$6:$C$69,'ABP RECs'!$E15,
            'ABP REC Calc'!$B$6:$B$69,'ABP RECs'!$F15
         ) * (1-Inputs_ByYear!$D$4)^(Z$4-($G15+$B15+1)),
     0))),
0)</f>
        <v>60833.766858150288</v>
      </c>
      <c r="AA15" s="233">
        <f>IF( (AA$4-$G15) &lt; ($C15+$B15),
     IF( AA$4 = $G15+$B15,
         SUMIFS(
            INDEX('ABP REC Calc'!$G$6:$AB$69,,
                  MATCH('ABP RECs'!$H15,'ABP REC Calc'!$G$5:$AB$5,0)),
            'ABP REC Calc'!$C$6:$C$69,'ABP RECs'!$E15,
            'ABP REC Calc'!$B$6:$B$69,'ABP RECs'!$F15
         ) * $D15,
     IF( AA$4 = $G15+$B15+1,
         SUMIFS(
            INDEX('ABP REC Calc'!$G$6:$AB$69,,
                  MATCH('ABP RECs'!$H15,'ABP REC Calc'!$G$5:$AB$5,0)),
            'ABP REC Calc'!$C$6:$C$69,'ABP RECs'!$E15,
            'ABP REC Calc'!$B$6:$B$69,'ABP RECs'!$F15         ) * (1-$D15),
     IF( AA$4 &gt; $G15+$B15+1,
         SUMIFS(
            INDEX('ABP REC Calc'!$G$6:$AB$69,,
                  MATCH('ABP RECs'!$H15,'ABP REC Calc'!$G$5:$AB$5,0)),
            'ABP REC Calc'!$C$6:$C$69,'ABP RECs'!$E15,
            'ABP REC Calc'!$B$6:$B$69,'ABP RECs'!$F15
         ) * (1-Inputs_ByYear!$D$4)^(AA$4-($G15+$B15+1)),
     0))),
0)</f>
        <v>60529.598023859537</v>
      </c>
      <c r="AB15" s="233">
        <f>IF( (AB$4-$G15) &lt; ($C15+$B15),
     IF( AB$4 = $G15+$B15,
         SUMIFS(
            INDEX('ABP REC Calc'!$G$6:$AB$69,,
                  MATCH('ABP RECs'!$H15,'ABP REC Calc'!$G$5:$AB$5,0)),
            'ABP REC Calc'!$C$6:$C$69,'ABP RECs'!$E15,
            'ABP REC Calc'!$B$6:$B$69,'ABP RECs'!$F15
         ) * $D15,
     IF( AB$4 = $G15+$B15+1,
         SUMIFS(
            INDEX('ABP REC Calc'!$G$6:$AB$69,,
                  MATCH('ABP RECs'!$H15,'ABP REC Calc'!$G$5:$AB$5,0)),
            'ABP REC Calc'!$C$6:$C$69,'ABP RECs'!$E15,
            'ABP REC Calc'!$B$6:$B$69,'ABP RECs'!$F15         ) * (1-$D15),
     IF( AB$4 &gt; $G15+$B15+1,
         SUMIFS(
            INDEX('ABP REC Calc'!$G$6:$AB$69,,
                  MATCH('ABP RECs'!$H15,'ABP REC Calc'!$G$5:$AB$5,0)),
            'ABP REC Calc'!$C$6:$C$69,'ABP RECs'!$E15,
            'ABP REC Calc'!$B$6:$B$69,'ABP RECs'!$F15
         ) * (1-Inputs_ByYear!$D$4)^(AB$4-($G15+$B15+1)),
     0))),
0)</f>
        <v>60226.950033740235</v>
      </c>
      <c r="AC15" s="233">
        <f>IF( (AC$4-$G15) &lt; ($C15+$B15),
     IF( AC$4 = $G15+$B15,
         SUMIFS(
            INDEX('ABP REC Calc'!$G$6:$AB$69,,
                  MATCH('ABP RECs'!$H15,'ABP REC Calc'!$G$5:$AB$5,0)),
            'ABP REC Calc'!$C$6:$C$69,'ABP RECs'!$E15,
            'ABP REC Calc'!$B$6:$B$69,'ABP RECs'!$F15
         ) * $D15,
     IF( AC$4 = $G15+$B15+1,
         SUMIFS(
            INDEX('ABP REC Calc'!$G$6:$AB$69,,
                  MATCH('ABP RECs'!$H15,'ABP REC Calc'!$G$5:$AB$5,0)),
            'ABP REC Calc'!$C$6:$C$69,'ABP RECs'!$E15,
            'ABP REC Calc'!$B$6:$B$69,'ABP RECs'!$F15         ) * (1-$D15),
     IF( AC$4 &gt; $G15+$B15+1,
         SUMIFS(
            INDEX('ABP REC Calc'!$G$6:$AB$69,,
                  MATCH('ABP RECs'!$H15,'ABP REC Calc'!$G$5:$AB$5,0)),
            'ABP REC Calc'!$C$6:$C$69,'ABP RECs'!$E15,
            'ABP REC Calc'!$B$6:$B$69,'ABP RECs'!$F15
         ) * (1-Inputs_ByYear!$D$4)^(AC$4-($G15+$B15+1)),
     0))),
0)</f>
        <v>59925.815283571537</v>
      </c>
      <c r="AD15" s="233">
        <f>IF( (AD$4-$G15) &lt; ($C15+$B15),
     IF( AD$4 = $G15+$B15,
         SUMIFS(
            INDEX('ABP REC Calc'!$G$6:$AB$69,,
                  MATCH('ABP RECs'!$H15,'ABP REC Calc'!$G$5:$AB$5,0)),
            'ABP REC Calc'!$C$6:$C$69,'ABP RECs'!$E15,
            'ABP REC Calc'!$B$6:$B$69,'ABP RECs'!$F15
         ) * $D15,
     IF( AD$4 = $G15+$B15+1,
         SUMIFS(
            INDEX('ABP REC Calc'!$G$6:$AB$69,,
                  MATCH('ABP RECs'!$H15,'ABP REC Calc'!$G$5:$AB$5,0)),
            'ABP REC Calc'!$C$6:$C$69,'ABP RECs'!$E15,
            'ABP REC Calc'!$B$6:$B$69,'ABP RECs'!$F15         ) * (1-$D15),
     IF( AD$4 &gt; $G15+$B15+1,
         SUMIFS(
            INDEX('ABP REC Calc'!$G$6:$AB$69,,
                  MATCH('ABP RECs'!$H15,'ABP REC Calc'!$G$5:$AB$5,0)),
            'ABP REC Calc'!$C$6:$C$69,'ABP RECs'!$E15,
            'ABP REC Calc'!$B$6:$B$69,'ABP RECs'!$F15
         ) * (1-Inputs_ByYear!$D$4)^(AD$4-($G15+$B15+1)),
     0))),
0)</f>
        <v>59626.186207153674</v>
      </c>
    </row>
    <row r="16" spans="1:30" ht="14.75" customHeight="1" x14ac:dyDescent="0.25">
      <c r="B16" s="332" cm="1">
        <f t="array" ref="B16">INDEX(Inputs_ByYear!$D$87:$D$92, MATCH('ABP RECs'!$E16, Inputs_ByYear!$B$87:$B$92, 0),)</f>
        <v>0</v>
      </c>
      <c r="C16" s="332" cm="1">
        <f t="array" ref="C16">INDEX(Inputs_ByYear!$D$51:$D$56, MATCH('ABP RECs'!$E16, Inputs_ByYear!$B$51:$B$56,0),)</f>
        <v>15</v>
      </c>
      <c r="D16" s="332" cm="1">
        <f t="array" ref="D16">INDEX(Inputs_ByYear!$D$96:$D$101, MATCH('ABP RECs'!$E16, Inputs_ByYear!$B$96:$B$101,0),)</f>
        <v>0.5</v>
      </c>
      <c r="E16" s="222" t="s">
        <v>233</v>
      </c>
      <c r="F16" s="219" t="s">
        <v>258</v>
      </c>
      <c r="G16" s="219">
        <f t="shared" si="1"/>
        <v>2034</v>
      </c>
      <c r="H16" s="227" t="s">
        <v>32</v>
      </c>
      <c r="I16" s="233">
        <f>IF( (I$4-$G16) &lt; ($C16+$B16),
     IF( I$4 = $G16+$B16,
         SUMIFS(
            INDEX('ABP REC Calc'!$G$6:$AB$69,,
                  MATCH('ABP RECs'!$H16,'ABP REC Calc'!$G$5:$AB$5,0)),
            'ABP REC Calc'!$C$6:$C$69,'ABP RECs'!$E16,
            'ABP REC Calc'!$B$6:$B$69,'ABP RECs'!$F16
         ) * $D16,
     IF( I$4 = $G16+$B16+1,
         SUMIFS(
            INDEX('ABP REC Calc'!$G$6:$AB$69,,
                  MATCH('ABP RECs'!$H16,'ABP REC Calc'!$G$5:$AB$5,0)),
            'ABP REC Calc'!$C$6:$C$69,'ABP RECs'!$E16,
            'ABP REC Calc'!$B$6:$B$69,'ABP RECs'!$F16         ) * (1-$D16),
     IF( I$4 &gt; $G16+$B16+1,
         SUMIFS(
            INDEX('ABP REC Calc'!$G$6:$AB$69,,
                  MATCH('ABP RECs'!$H16,'ABP REC Calc'!$G$5:$AB$5,0)),
            'ABP REC Calc'!$C$6:$C$69,'ABP RECs'!$E16,
            'ABP REC Calc'!$B$6:$B$69,'ABP RECs'!$F16
         ) * (1-Inputs_ByYear!$D$4)^(I$4-($G16+$B16+1)),
     0))),
0)</f>
        <v>0</v>
      </c>
      <c r="J16" s="233">
        <f>IF( (J$4-$G16) &lt; ($C16+$B16),
     IF( J$4 = $G16+$B16,
         SUMIFS(
            INDEX('ABP REC Calc'!$G$6:$AB$69,,
                  MATCH('ABP RECs'!$H16,'ABP REC Calc'!$G$5:$AB$5,0)),
            'ABP REC Calc'!$C$6:$C$69,'ABP RECs'!$E16,
            'ABP REC Calc'!$B$6:$B$69,'ABP RECs'!$F16
         ) * $D16,
     IF( J$4 = $G16+$B16+1,
         SUMIFS(
            INDEX('ABP REC Calc'!$G$6:$AB$69,,
                  MATCH('ABP RECs'!$H16,'ABP REC Calc'!$G$5:$AB$5,0)),
            'ABP REC Calc'!$C$6:$C$69,'ABP RECs'!$E16,
            'ABP REC Calc'!$B$6:$B$69,'ABP RECs'!$F16         ) * (1-$D16),
     IF( J$4 &gt; $G16+$B16+1,
         SUMIFS(
            INDEX('ABP REC Calc'!$G$6:$AB$69,,
                  MATCH('ABP RECs'!$H16,'ABP REC Calc'!$G$5:$AB$5,0)),
            'ABP REC Calc'!$C$6:$C$69,'ABP RECs'!$E16,
            'ABP REC Calc'!$B$6:$B$69,'ABP RECs'!$F16
         ) * (1-Inputs_ByYear!$D$4)^(J$4-($G16+$B16+1)),
     0))),
0)</f>
        <v>0</v>
      </c>
      <c r="K16" s="233">
        <f>IF( (K$4-$G16) &lt; ($C16+$B16),
     IF( K$4 = $G16+$B16,
         SUMIFS(
            INDEX('ABP REC Calc'!$G$6:$AB$69,,
                  MATCH('ABP RECs'!$H16,'ABP REC Calc'!$G$5:$AB$5,0)),
            'ABP REC Calc'!$C$6:$C$69,'ABP RECs'!$E16,
            'ABP REC Calc'!$B$6:$B$69,'ABP RECs'!$F16
         ) * $D16,
     IF( K$4 = $G16+$B16+1,
         SUMIFS(
            INDEX('ABP REC Calc'!$G$6:$AB$69,,
                  MATCH('ABP RECs'!$H16,'ABP REC Calc'!$G$5:$AB$5,0)),
            'ABP REC Calc'!$C$6:$C$69,'ABP RECs'!$E16,
            'ABP REC Calc'!$B$6:$B$69,'ABP RECs'!$F16         ) * (1-$D16),
     IF( K$4 &gt; $G16+$B16+1,
         SUMIFS(
            INDEX('ABP REC Calc'!$G$6:$AB$69,,
                  MATCH('ABP RECs'!$H16,'ABP REC Calc'!$G$5:$AB$5,0)),
            'ABP REC Calc'!$C$6:$C$69,'ABP RECs'!$E16,
            'ABP REC Calc'!$B$6:$B$69,'ABP RECs'!$F16
         ) * (1-Inputs_ByYear!$D$4)^(K$4-($G16+$B16+1)),
     0))),
0)</f>
        <v>0</v>
      </c>
      <c r="L16" s="233">
        <f>IF( (L$4-$G16) &lt; ($C16+$B16),
     IF( L$4 = $G16+$B16,
         SUMIFS(
            INDEX('ABP REC Calc'!$G$6:$AB$69,,
                  MATCH('ABP RECs'!$H16,'ABP REC Calc'!$G$5:$AB$5,0)),
            'ABP REC Calc'!$C$6:$C$69,'ABP RECs'!$E16,
            'ABP REC Calc'!$B$6:$B$69,'ABP RECs'!$F16
         ) * $D16,
     IF( L$4 = $G16+$B16+1,
         SUMIFS(
            INDEX('ABP REC Calc'!$G$6:$AB$69,,
                  MATCH('ABP RECs'!$H16,'ABP REC Calc'!$G$5:$AB$5,0)),
            'ABP REC Calc'!$C$6:$C$69,'ABP RECs'!$E16,
            'ABP REC Calc'!$B$6:$B$69,'ABP RECs'!$F16         ) * (1-$D16),
     IF( L$4 &gt; $G16+$B16+1,
         SUMIFS(
            INDEX('ABP REC Calc'!$G$6:$AB$69,,
                  MATCH('ABP RECs'!$H16,'ABP REC Calc'!$G$5:$AB$5,0)),
            'ABP REC Calc'!$C$6:$C$69,'ABP RECs'!$E16,
            'ABP REC Calc'!$B$6:$B$69,'ABP RECs'!$F16
         ) * (1-Inputs_ByYear!$D$4)^(L$4-($G16+$B16+1)),
     0))),
0)</f>
        <v>0</v>
      </c>
      <c r="M16" s="233">
        <f>IF( (M$4-$G16) &lt; ($C16+$B16),
     IF( M$4 = $G16+$B16,
         SUMIFS(
            INDEX('ABP REC Calc'!$G$6:$AB$69,,
                  MATCH('ABP RECs'!$H16,'ABP REC Calc'!$G$5:$AB$5,0)),
            'ABP REC Calc'!$C$6:$C$69,'ABP RECs'!$E16,
            'ABP REC Calc'!$B$6:$B$69,'ABP RECs'!$F16
         ) * $D16,
     IF( M$4 = $G16+$B16+1,
         SUMIFS(
            INDEX('ABP REC Calc'!$G$6:$AB$69,,
                  MATCH('ABP RECs'!$H16,'ABP REC Calc'!$G$5:$AB$5,0)),
            'ABP REC Calc'!$C$6:$C$69,'ABP RECs'!$E16,
            'ABP REC Calc'!$B$6:$B$69,'ABP RECs'!$F16         ) * (1-$D16),
     IF( M$4 &gt; $G16+$B16+1,
         SUMIFS(
            INDEX('ABP REC Calc'!$G$6:$AB$69,,
                  MATCH('ABP RECs'!$H16,'ABP REC Calc'!$G$5:$AB$5,0)),
            'ABP REC Calc'!$C$6:$C$69,'ABP RECs'!$E16,
            'ABP REC Calc'!$B$6:$B$69,'ABP RECs'!$F16
         ) * (1-Inputs_ByYear!$D$4)^(M$4-($G16+$B16+1)),
     0))),
0)</f>
        <v>0</v>
      </c>
      <c r="N16" s="233">
        <f>IF( (N$4-$G16) &lt; ($C16+$B16),
     IF( N$4 = $G16+$B16,
         SUMIFS(
            INDEX('ABP REC Calc'!$G$6:$AB$69,,
                  MATCH('ABP RECs'!$H16,'ABP REC Calc'!$G$5:$AB$5,0)),
            'ABP REC Calc'!$C$6:$C$69,'ABP RECs'!$E16,
            'ABP REC Calc'!$B$6:$B$69,'ABP RECs'!$F16
         ) * $D16,
     IF( N$4 = $G16+$B16+1,
         SUMIFS(
            INDEX('ABP REC Calc'!$G$6:$AB$69,,
                  MATCH('ABP RECs'!$H16,'ABP REC Calc'!$G$5:$AB$5,0)),
            'ABP REC Calc'!$C$6:$C$69,'ABP RECs'!$E16,
            'ABP REC Calc'!$B$6:$B$69,'ABP RECs'!$F16         ) * (1-$D16),
     IF( N$4 &gt; $G16+$B16+1,
         SUMIFS(
            INDEX('ABP REC Calc'!$G$6:$AB$69,,
                  MATCH('ABP RECs'!$H16,'ABP REC Calc'!$G$5:$AB$5,0)),
            'ABP REC Calc'!$C$6:$C$69,'ABP RECs'!$E16,
            'ABP REC Calc'!$B$6:$B$69,'ABP RECs'!$F16
         ) * (1-Inputs_ByYear!$D$4)^(N$4-($G16+$B16+1)),
     0))),
0)</f>
        <v>0</v>
      </c>
      <c r="O16" s="233">
        <f>IF( (O$4-$G16) &lt; ($C16+$B16),
     IF( O$4 = $G16+$B16,
         SUMIFS(
            INDEX('ABP REC Calc'!$G$6:$AB$69,,
                  MATCH('ABP RECs'!$H16,'ABP REC Calc'!$G$5:$AB$5,0)),
            'ABP REC Calc'!$C$6:$C$69,'ABP RECs'!$E16,
            'ABP REC Calc'!$B$6:$B$69,'ABP RECs'!$F16
         ) * $D16,
     IF( O$4 = $G16+$B16+1,
         SUMIFS(
            INDEX('ABP REC Calc'!$G$6:$AB$69,,
                  MATCH('ABP RECs'!$H16,'ABP REC Calc'!$G$5:$AB$5,0)),
            'ABP REC Calc'!$C$6:$C$69,'ABP RECs'!$E16,
            'ABP REC Calc'!$B$6:$B$69,'ABP RECs'!$F16         ) * (1-$D16),
     IF( O$4 &gt; $G16+$B16+1,
         SUMIFS(
            INDEX('ABP REC Calc'!$G$6:$AB$69,,
                  MATCH('ABP RECs'!$H16,'ABP REC Calc'!$G$5:$AB$5,0)),
            'ABP REC Calc'!$C$6:$C$69,'ABP RECs'!$E16,
            'ABP REC Calc'!$B$6:$B$69,'ABP RECs'!$F16
         ) * (1-Inputs_ByYear!$D$4)^(O$4-($G16+$B16+1)),
     0))),
0)</f>
        <v>0</v>
      </c>
      <c r="P16" s="233">
        <f>IF( (P$4-$G16) &lt; ($C16+$B16),
     IF( P$4 = $G16+$B16,
         SUMIFS(
            INDEX('ABP REC Calc'!$G$6:$AB$69,,
                  MATCH('ABP RECs'!$H16,'ABP REC Calc'!$G$5:$AB$5,0)),
            'ABP REC Calc'!$C$6:$C$69,'ABP RECs'!$E16,
            'ABP REC Calc'!$B$6:$B$69,'ABP RECs'!$F16
         ) * $D16,
     IF( P$4 = $G16+$B16+1,
         SUMIFS(
            INDEX('ABP REC Calc'!$G$6:$AB$69,,
                  MATCH('ABP RECs'!$H16,'ABP REC Calc'!$G$5:$AB$5,0)),
            'ABP REC Calc'!$C$6:$C$69,'ABP RECs'!$E16,
            'ABP REC Calc'!$B$6:$B$69,'ABP RECs'!$F16         ) * (1-$D16),
     IF( P$4 &gt; $G16+$B16+1,
         SUMIFS(
            INDEX('ABP REC Calc'!$G$6:$AB$69,,
                  MATCH('ABP RECs'!$H16,'ABP REC Calc'!$G$5:$AB$5,0)),
            'ABP REC Calc'!$C$6:$C$69,'ABP RECs'!$E16,
            'ABP REC Calc'!$B$6:$B$69,'ABP RECs'!$F16
         ) * (1-Inputs_ByYear!$D$4)^(P$4-($G16+$B16+1)),
     0))),
0)</f>
        <v>0</v>
      </c>
      <c r="Q16" s="233">
        <f>IF( (Q$4-$G16) &lt; ($C16+$B16),
     IF( Q$4 = $G16+$B16,
         SUMIFS(
            INDEX('ABP REC Calc'!$G$6:$AB$69,,
                  MATCH('ABP RECs'!$H16,'ABP REC Calc'!$G$5:$AB$5,0)),
            'ABP REC Calc'!$C$6:$C$69,'ABP RECs'!$E16,
            'ABP REC Calc'!$B$6:$B$69,'ABP RECs'!$F16
         ) * $D16,
     IF( Q$4 = $G16+$B16+1,
         SUMIFS(
            INDEX('ABP REC Calc'!$G$6:$AB$69,,
                  MATCH('ABP RECs'!$H16,'ABP REC Calc'!$G$5:$AB$5,0)),
            'ABP REC Calc'!$C$6:$C$69,'ABP RECs'!$E16,
            'ABP REC Calc'!$B$6:$B$69,'ABP RECs'!$F16         ) * (1-$D16),
     IF( Q$4 &gt; $G16+$B16+1,
         SUMIFS(
            INDEX('ABP REC Calc'!$G$6:$AB$69,,
                  MATCH('ABP RECs'!$H16,'ABP REC Calc'!$G$5:$AB$5,0)),
            'ABP REC Calc'!$C$6:$C$69,'ABP RECs'!$E16,
            'ABP REC Calc'!$B$6:$B$69,'ABP RECs'!$F16
         ) * (1-Inputs_ByYear!$D$4)^(Q$4-($G16+$B16+1)),
     0))),
0)</f>
        <v>0</v>
      </c>
      <c r="R16" s="233">
        <f>IF( (R$4-$G16) &lt; ($C16+$B16),
     IF( R$4 = $G16+$B16,
         SUMIFS(
            INDEX('ABP REC Calc'!$G$6:$AB$69,,
                  MATCH('ABP RECs'!$H16,'ABP REC Calc'!$G$5:$AB$5,0)),
            'ABP REC Calc'!$C$6:$C$69,'ABP RECs'!$E16,
            'ABP REC Calc'!$B$6:$B$69,'ABP RECs'!$F16
         ) * $D16,
     IF( R$4 = $G16+$B16+1,
         SUMIFS(
            INDEX('ABP REC Calc'!$G$6:$AB$69,,
                  MATCH('ABP RECs'!$H16,'ABP REC Calc'!$G$5:$AB$5,0)),
            'ABP REC Calc'!$C$6:$C$69,'ABP RECs'!$E16,
            'ABP REC Calc'!$B$6:$B$69,'ABP RECs'!$F16         ) * (1-$D16),
     IF( R$4 &gt; $G16+$B16+1,
         SUMIFS(
            INDEX('ABP REC Calc'!$G$6:$AB$69,,
                  MATCH('ABP RECs'!$H16,'ABP REC Calc'!$G$5:$AB$5,0)),
            'ABP REC Calc'!$C$6:$C$69,'ABP RECs'!$E16,
            'ABP REC Calc'!$B$6:$B$69,'ABP RECs'!$F16
         ) * (1-Inputs_ByYear!$D$4)^(R$4-($G16+$B16+1)),
     0))),
0)</f>
        <v>0</v>
      </c>
      <c r="S16" s="233">
        <f>IF( (S$4-$G16) &lt; ($C16+$B16),
     IF( S$4 = $G16+$B16,
         SUMIFS(
            INDEX('ABP REC Calc'!$G$6:$AB$69,,
                  MATCH('ABP RECs'!$H16,'ABP REC Calc'!$G$5:$AB$5,0)),
            'ABP REC Calc'!$C$6:$C$69,'ABP RECs'!$E16,
            'ABP REC Calc'!$B$6:$B$69,'ABP RECs'!$F16
         ) * $D16,
     IF( S$4 = $G16+$B16+1,
         SUMIFS(
            INDEX('ABP REC Calc'!$G$6:$AB$69,,
                  MATCH('ABP RECs'!$H16,'ABP REC Calc'!$G$5:$AB$5,0)),
            'ABP REC Calc'!$C$6:$C$69,'ABP RECs'!$E16,
            'ABP REC Calc'!$B$6:$B$69,'ABP RECs'!$F16         ) * (1-$D16),
     IF( S$4 &gt; $G16+$B16+1,
         SUMIFS(
            INDEX('ABP REC Calc'!$G$6:$AB$69,,
                  MATCH('ABP RECs'!$H16,'ABP REC Calc'!$G$5:$AB$5,0)),
            'ABP REC Calc'!$C$6:$C$69,'ABP RECs'!$E16,
            'ABP REC Calc'!$B$6:$B$69,'ABP RECs'!$F16
         ) * (1-Inputs_ByYear!$D$4)^(S$4-($G16+$B16+1)),
     0))),
0)</f>
        <v>31503.089581342712</v>
      </c>
      <c r="T16" s="233">
        <f>IF( (T$4-$G16) &lt; ($C16+$B16),
     IF( T$4 = $G16+$B16,
         SUMIFS(
            INDEX('ABP REC Calc'!$G$6:$AB$69,,
                  MATCH('ABP RECs'!$H16,'ABP REC Calc'!$G$5:$AB$5,0)),
            'ABP REC Calc'!$C$6:$C$69,'ABP RECs'!$E16,
            'ABP REC Calc'!$B$6:$B$69,'ABP RECs'!$F16
         ) * $D16,
     IF( T$4 = $G16+$B16+1,
         SUMIFS(
            INDEX('ABP REC Calc'!$G$6:$AB$69,,
                  MATCH('ABP RECs'!$H16,'ABP REC Calc'!$G$5:$AB$5,0)),
            'ABP REC Calc'!$C$6:$C$69,'ABP RECs'!$E16,
            'ABP REC Calc'!$B$6:$B$69,'ABP RECs'!$F16         ) * (1-$D16),
     IF( T$4 &gt; $G16+$B16+1,
         SUMIFS(
            INDEX('ABP REC Calc'!$G$6:$AB$69,,
                  MATCH('ABP RECs'!$H16,'ABP REC Calc'!$G$5:$AB$5,0)),
            'ABP REC Calc'!$C$6:$C$69,'ABP RECs'!$E16,
            'ABP REC Calc'!$B$6:$B$69,'ABP RECs'!$F16
         ) * (1-Inputs_ByYear!$D$4)^(T$4-($G16+$B16+1)),
     0))),
0)</f>
        <v>31503.089581342712</v>
      </c>
      <c r="U16" s="233">
        <f>IF( (U$4-$G16) &lt; ($C16+$B16),
     IF( U$4 = $G16+$B16,
         SUMIFS(
            INDEX('ABP REC Calc'!$G$6:$AB$69,,
                  MATCH('ABP RECs'!$H16,'ABP REC Calc'!$G$5:$AB$5,0)),
            'ABP REC Calc'!$C$6:$C$69,'ABP RECs'!$E16,
            'ABP REC Calc'!$B$6:$B$69,'ABP RECs'!$F16
         ) * $D16,
     IF( U$4 = $G16+$B16+1,
         SUMIFS(
            INDEX('ABP REC Calc'!$G$6:$AB$69,,
                  MATCH('ABP RECs'!$H16,'ABP REC Calc'!$G$5:$AB$5,0)),
            'ABP REC Calc'!$C$6:$C$69,'ABP RECs'!$E16,
            'ABP REC Calc'!$B$6:$B$69,'ABP RECs'!$F16         ) * (1-$D16),
     IF( U$4 &gt; $G16+$B16+1,
         SUMIFS(
            INDEX('ABP REC Calc'!$G$6:$AB$69,,
                  MATCH('ABP RECs'!$H16,'ABP REC Calc'!$G$5:$AB$5,0)),
            'ABP REC Calc'!$C$6:$C$69,'ABP RECs'!$E16,
            'ABP REC Calc'!$B$6:$B$69,'ABP RECs'!$F16
         ) * (1-Inputs_ByYear!$D$4)^(U$4-($G16+$B16+1)),
     0))),
0)</f>
        <v>62691.148266871998</v>
      </c>
      <c r="V16" s="233">
        <f>IF( (V$4-$G16) &lt; ($C16+$B16),
     IF( V$4 = $G16+$B16,
         SUMIFS(
            INDEX('ABP REC Calc'!$G$6:$AB$69,,
                  MATCH('ABP RECs'!$H16,'ABP REC Calc'!$G$5:$AB$5,0)),
            'ABP REC Calc'!$C$6:$C$69,'ABP RECs'!$E16,
            'ABP REC Calc'!$B$6:$B$69,'ABP RECs'!$F16
         ) * $D16,
     IF( V$4 = $G16+$B16+1,
         SUMIFS(
            INDEX('ABP REC Calc'!$G$6:$AB$69,,
                  MATCH('ABP RECs'!$H16,'ABP REC Calc'!$G$5:$AB$5,0)),
            'ABP REC Calc'!$C$6:$C$69,'ABP RECs'!$E16,
            'ABP REC Calc'!$B$6:$B$69,'ABP RECs'!$F16         ) * (1-$D16),
     IF( V$4 &gt; $G16+$B16+1,
         SUMIFS(
            INDEX('ABP REC Calc'!$G$6:$AB$69,,
                  MATCH('ABP RECs'!$H16,'ABP REC Calc'!$G$5:$AB$5,0)),
            'ABP REC Calc'!$C$6:$C$69,'ABP RECs'!$E16,
            'ABP REC Calc'!$B$6:$B$69,'ABP RECs'!$F16
         ) * (1-Inputs_ByYear!$D$4)^(V$4-($G16+$B16+1)),
     0))),
0)</f>
        <v>62377.692525537641</v>
      </c>
      <c r="W16" s="233">
        <f>IF( (W$4-$G16) &lt; ($C16+$B16),
     IF( W$4 = $G16+$B16,
         SUMIFS(
            INDEX('ABP REC Calc'!$G$6:$AB$69,,
                  MATCH('ABP RECs'!$H16,'ABP REC Calc'!$G$5:$AB$5,0)),
            'ABP REC Calc'!$C$6:$C$69,'ABP RECs'!$E16,
            'ABP REC Calc'!$B$6:$B$69,'ABP RECs'!$F16
         ) * $D16,
     IF( W$4 = $G16+$B16+1,
         SUMIFS(
            INDEX('ABP REC Calc'!$G$6:$AB$69,,
                  MATCH('ABP RECs'!$H16,'ABP REC Calc'!$G$5:$AB$5,0)),
            'ABP REC Calc'!$C$6:$C$69,'ABP RECs'!$E16,
            'ABP REC Calc'!$B$6:$B$69,'ABP RECs'!$F16         ) * (1-$D16),
     IF( W$4 &gt; $G16+$B16+1,
         SUMIFS(
            INDEX('ABP REC Calc'!$G$6:$AB$69,,
                  MATCH('ABP RECs'!$H16,'ABP REC Calc'!$G$5:$AB$5,0)),
            'ABP REC Calc'!$C$6:$C$69,'ABP RECs'!$E16,
            'ABP REC Calc'!$B$6:$B$69,'ABP RECs'!$F16
         ) * (1-Inputs_ByYear!$D$4)^(W$4-($G16+$B16+1)),
     0))),
0)</f>
        <v>62065.804062909949</v>
      </c>
      <c r="X16" s="233">
        <f>IF( (X$4-$G16) &lt; ($C16+$B16),
     IF( X$4 = $G16+$B16,
         SUMIFS(
            INDEX('ABP REC Calc'!$G$6:$AB$69,,
                  MATCH('ABP RECs'!$H16,'ABP REC Calc'!$G$5:$AB$5,0)),
            'ABP REC Calc'!$C$6:$C$69,'ABP RECs'!$E16,
            'ABP REC Calc'!$B$6:$B$69,'ABP RECs'!$F16
         ) * $D16,
     IF( X$4 = $G16+$B16+1,
         SUMIFS(
            INDEX('ABP REC Calc'!$G$6:$AB$69,,
                  MATCH('ABP RECs'!$H16,'ABP REC Calc'!$G$5:$AB$5,0)),
            'ABP REC Calc'!$C$6:$C$69,'ABP RECs'!$E16,
            'ABP REC Calc'!$B$6:$B$69,'ABP RECs'!$F16         ) * (1-$D16),
     IF( X$4 &gt; $G16+$B16+1,
         SUMIFS(
            INDEX('ABP REC Calc'!$G$6:$AB$69,,
                  MATCH('ABP RECs'!$H16,'ABP REC Calc'!$G$5:$AB$5,0)),
            'ABP REC Calc'!$C$6:$C$69,'ABP RECs'!$E16,
            'ABP REC Calc'!$B$6:$B$69,'ABP RECs'!$F16
         ) * (1-Inputs_ByYear!$D$4)^(X$4-($G16+$B16+1)),
     0))),
0)</f>
        <v>61755.475042595404</v>
      </c>
      <c r="Y16" s="233">
        <f>IF( (Y$4-$G16) &lt; ($C16+$B16),
     IF( Y$4 = $G16+$B16,
         SUMIFS(
            INDEX('ABP REC Calc'!$G$6:$AB$69,,
                  MATCH('ABP RECs'!$H16,'ABP REC Calc'!$G$5:$AB$5,0)),
            'ABP REC Calc'!$C$6:$C$69,'ABP RECs'!$E16,
            'ABP REC Calc'!$B$6:$B$69,'ABP RECs'!$F16
         ) * $D16,
     IF( Y$4 = $G16+$B16+1,
         SUMIFS(
            INDEX('ABP REC Calc'!$G$6:$AB$69,,
                  MATCH('ABP RECs'!$H16,'ABP REC Calc'!$G$5:$AB$5,0)),
            'ABP REC Calc'!$C$6:$C$69,'ABP RECs'!$E16,
            'ABP REC Calc'!$B$6:$B$69,'ABP RECs'!$F16         ) * (1-$D16),
     IF( Y$4 &gt; $G16+$B16+1,
         SUMIFS(
            INDEX('ABP REC Calc'!$G$6:$AB$69,,
                  MATCH('ABP RECs'!$H16,'ABP REC Calc'!$G$5:$AB$5,0)),
            'ABP REC Calc'!$C$6:$C$69,'ABP RECs'!$E16,
            'ABP REC Calc'!$B$6:$B$69,'ABP RECs'!$F16
         ) * (1-Inputs_ByYear!$D$4)^(Y$4-($G16+$B16+1)),
     0))),
0)</f>
        <v>61446.697667382425</v>
      </c>
      <c r="Z16" s="233">
        <f>IF( (Z$4-$G16) &lt; ($C16+$B16),
     IF( Z$4 = $G16+$B16,
         SUMIFS(
            INDEX('ABP REC Calc'!$G$6:$AB$69,,
                  MATCH('ABP RECs'!$H16,'ABP REC Calc'!$G$5:$AB$5,0)),
            'ABP REC Calc'!$C$6:$C$69,'ABP RECs'!$E16,
            'ABP REC Calc'!$B$6:$B$69,'ABP RECs'!$F16
         ) * $D16,
     IF( Z$4 = $G16+$B16+1,
         SUMIFS(
            INDEX('ABP REC Calc'!$G$6:$AB$69,,
                  MATCH('ABP RECs'!$H16,'ABP REC Calc'!$G$5:$AB$5,0)),
            'ABP REC Calc'!$C$6:$C$69,'ABP RECs'!$E16,
            'ABP REC Calc'!$B$6:$B$69,'ABP RECs'!$F16         ) * (1-$D16),
     IF( Z$4 &gt; $G16+$B16+1,
         SUMIFS(
            INDEX('ABP REC Calc'!$G$6:$AB$69,,
                  MATCH('ABP RECs'!$H16,'ABP REC Calc'!$G$5:$AB$5,0)),
            'ABP REC Calc'!$C$6:$C$69,'ABP RECs'!$E16,
            'ABP REC Calc'!$B$6:$B$69,'ABP RECs'!$F16
         ) * (1-Inputs_ByYear!$D$4)^(Z$4-($G16+$B16+1)),
     0))),
0)</f>
        <v>61139.464179045521</v>
      </c>
      <c r="AA16" s="233">
        <f>IF( (AA$4-$G16) &lt; ($C16+$B16),
     IF( AA$4 = $G16+$B16,
         SUMIFS(
            INDEX('ABP REC Calc'!$G$6:$AB$69,,
                  MATCH('ABP RECs'!$H16,'ABP REC Calc'!$G$5:$AB$5,0)),
            'ABP REC Calc'!$C$6:$C$69,'ABP RECs'!$E16,
            'ABP REC Calc'!$B$6:$B$69,'ABP RECs'!$F16
         ) * $D16,
     IF( AA$4 = $G16+$B16+1,
         SUMIFS(
            INDEX('ABP REC Calc'!$G$6:$AB$69,,
                  MATCH('ABP RECs'!$H16,'ABP REC Calc'!$G$5:$AB$5,0)),
            'ABP REC Calc'!$C$6:$C$69,'ABP RECs'!$E16,
            'ABP REC Calc'!$B$6:$B$69,'ABP RECs'!$F16         ) * (1-$D16),
     IF( AA$4 &gt; $G16+$B16+1,
         SUMIFS(
            INDEX('ABP REC Calc'!$G$6:$AB$69,,
                  MATCH('ABP RECs'!$H16,'ABP REC Calc'!$G$5:$AB$5,0)),
            'ABP REC Calc'!$C$6:$C$69,'ABP RECs'!$E16,
            'ABP REC Calc'!$B$6:$B$69,'ABP RECs'!$F16
         ) * (1-Inputs_ByYear!$D$4)^(AA$4-($G16+$B16+1)),
     0))),
0)</f>
        <v>60833.766858150288</v>
      </c>
      <c r="AB16" s="233">
        <f>IF( (AB$4-$G16) &lt; ($C16+$B16),
     IF( AB$4 = $G16+$B16,
         SUMIFS(
            INDEX('ABP REC Calc'!$G$6:$AB$69,,
                  MATCH('ABP RECs'!$H16,'ABP REC Calc'!$G$5:$AB$5,0)),
            'ABP REC Calc'!$C$6:$C$69,'ABP RECs'!$E16,
            'ABP REC Calc'!$B$6:$B$69,'ABP RECs'!$F16
         ) * $D16,
     IF( AB$4 = $G16+$B16+1,
         SUMIFS(
            INDEX('ABP REC Calc'!$G$6:$AB$69,,
                  MATCH('ABP RECs'!$H16,'ABP REC Calc'!$G$5:$AB$5,0)),
            'ABP REC Calc'!$C$6:$C$69,'ABP RECs'!$E16,
            'ABP REC Calc'!$B$6:$B$69,'ABP RECs'!$F16         ) * (1-$D16),
     IF( AB$4 &gt; $G16+$B16+1,
         SUMIFS(
            INDEX('ABP REC Calc'!$G$6:$AB$69,,
                  MATCH('ABP RECs'!$H16,'ABP REC Calc'!$G$5:$AB$5,0)),
            'ABP REC Calc'!$C$6:$C$69,'ABP RECs'!$E16,
            'ABP REC Calc'!$B$6:$B$69,'ABP RECs'!$F16
         ) * (1-Inputs_ByYear!$D$4)^(AB$4-($G16+$B16+1)),
     0))),
0)</f>
        <v>60529.598023859537</v>
      </c>
      <c r="AC16" s="233">
        <f>IF( (AC$4-$G16) &lt; ($C16+$B16),
     IF( AC$4 = $G16+$B16,
         SUMIFS(
            INDEX('ABP REC Calc'!$G$6:$AB$69,,
                  MATCH('ABP RECs'!$H16,'ABP REC Calc'!$G$5:$AB$5,0)),
            'ABP REC Calc'!$C$6:$C$69,'ABP RECs'!$E16,
            'ABP REC Calc'!$B$6:$B$69,'ABP RECs'!$F16
         ) * $D16,
     IF( AC$4 = $G16+$B16+1,
         SUMIFS(
            INDEX('ABP REC Calc'!$G$6:$AB$69,,
                  MATCH('ABP RECs'!$H16,'ABP REC Calc'!$G$5:$AB$5,0)),
            'ABP REC Calc'!$C$6:$C$69,'ABP RECs'!$E16,
            'ABP REC Calc'!$B$6:$B$69,'ABP RECs'!$F16         ) * (1-$D16),
     IF( AC$4 &gt; $G16+$B16+1,
         SUMIFS(
            INDEX('ABP REC Calc'!$G$6:$AB$69,,
                  MATCH('ABP RECs'!$H16,'ABP REC Calc'!$G$5:$AB$5,0)),
            'ABP REC Calc'!$C$6:$C$69,'ABP RECs'!$E16,
            'ABP REC Calc'!$B$6:$B$69,'ABP RECs'!$F16
         ) * (1-Inputs_ByYear!$D$4)^(AC$4-($G16+$B16+1)),
     0))),
0)</f>
        <v>60226.950033740235</v>
      </c>
      <c r="AD16" s="233">
        <f>IF( (AD$4-$G16) &lt; ($C16+$B16),
     IF( AD$4 = $G16+$B16,
         SUMIFS(
            INDEX('ABP REC Calc'!$G$6:$AB$69,,
                  MATCH('ABP RECs'!$H16,'ABP REC Calc'!$G$5:$AB$5,0)),
            'ABP REC Calc'!$C$6:$C$69,'ABP RECs'!$E16,
            'ABP REC Calc'!$B$6:$B$69,'ABP RECs'!$F16
         ) * $D16,
     IF( AD$4 = $G16+$B16+1,
         SUMIFS(
            INDEX('ABP REC Calc'!$G$6:$AB$69,,
                  MATCH('ABP RECs'!$H16,'ABP REC Calc'!$G$5:$AB$5,0)),
            'ABP REC Calc'!$C$6:$C$69,'ABP RECs'!$E16,
            'ABP REC Calc'!$B$6:$B$69,'ABP RECs'!$F16         ) * (1-$D16),
     IF( AD$4 &gt; $G16+$B16+1,
         SUMIFS(
            INDEX('ABP REC Calc'!$G$6:$AB$69,,
                  MATCH('ABP RECs'!$H16,'ABP REC Calc'!$G$5:$AB$5,0)),
            'ABP REC Calc'!$C$6:$C$69,'ABP RECs'!$E16,
            'ABP REC Calc'!$B$6:$B$69,'ABP RECs'!$F16
         ) * (1-Inputs_ByYear!$D$4)^(AD$4-($G16+$B16+1)),
     0))),
0)</f>
        <v>59925.815283571537</v>
      </c>
    </row>
    <row r="17" spans="2:30" ht="14.75" customHeight="1" x14ac:dyDescent="0.25">
      <c r="B17" s="332" cm="1">
        <f t="array" ref="B17">INDEX(Inputs_ByYear!$D$87:$D$92, MATCH('ABP RECs'!$E17, Inputs_ByYear!$B$87:$B$92, 0),)</f>
        <v>0</v>
      </c>
      <c r="C17" s="332" cm="1">
        <f t="array" ref="C17">INDEX(Inputs_ByYear!$D$51:$D$56, MATCH('ABP RECs'!$E17, Inputs_ByYear!$B$51:$B$56,0),)</f>
        <v>15</v>
      </c>
      <c r="D17" s="332" cm="1">
        <f t="array" ref="D17">INDEX(Inputs_ByYear!$D$96:$D$101, MATCH('ABP RECs'!$E17, Inputs_ByYear!$B$96:$B$101,0),)</f>
        <v>0.5</v>
      </c>
      <c r="E17" s="222" t="s">
        <v>233</v>
      </c>
      <c r="F17" s="219" t="s">
        <v>258</v>
      </c>
      <c r="G17" s="219">
        <f t="shared" si="1"/>
        <v>2035</v>
      </c>
      <c r="H17" s="227" t="s">
        <v>33</v>
      </c>
      <c r="I17" s="233">
        <f>IF( (I$4-$G17) &lt; ($C17+$B17),
     IF( I$4 = $G17+$B17,
         SUMIFS(
            INDEX('ABP REC Calc'!$G$6:$AB$69,,
                  MATCH('ABP RECs'!$H17,'ABP REC Calc'!$G$5:$AB$5,0)),
            'ABP REC Calc'!$C$6:$C$69,'ABP RECs'!$E17,
            'ABP REC Calc'!$B$6:$B$69,'ABP RECs'!$F17
         ) * $D17,
     IF( I$4 = $G17+$B17+1,
         SUMIFS(
            INDEX('ABP REC Calc'!$G$6:$AB$69,,
                  MATCH('ABP RECs'!$H17,'ABP REC Calc'!$G$5:$AB$5,0)),
            'ABP REC Calc'!$C$6:$C$69,'ABP RECs'!$E17,
            'ABP REC Calc'!$B$6:$B$69,'ABP RECs'!$F17         ) * (1-$D17),
     IF( I$4 &gt; $G17+$B17+1,
         SUMIFS(
            INDEX('ABP REC Calc'!$G$6:$AB$69,,
                  MATCH('ABP RECs'!$H17,'ABP REC Calc'!$G$5:$AB$5,0)),
            'ABP REC Calc'!$C$6:$C$69,'ABP RECs'!$E17,
            'ABP REC Calc'!$B$6:$B$69,'ABP RECs'!$F17
         ) * (1-Inputs_ByYear!$D$4)^(I$4-($G17+$B17+1)),
     0))),
0)</f>
        <v>0</v>
      </c>
      <c r="J17" s="233">
        <f>IF( (J$4-$G17) &lt; ($C17+$B17),
     IF( J$4 = $G17+$B17,
         SUMIFS(
            INDEX('ABP REC Calc'!$G$6:$AB$69,,
                  MATCH('ABP RECs'!$H17,'ABP REC Calc'!$G$5:$AB$5,0)),
            'ABP REC Calc'!$C$6:$C$69,'ABP RECs'!$E17,
            'ABP REC Calc'!$B$6:$B$69,'ABP RECs'!$F17
         ) * $D17,
     IF( J$4 = $G17+$B17+1,
         SUMIFS(
            INDEX('ABP REC Calc'!$G$6:$AB$69,,
                  MATCH('ABP RECs'!$H17,'ABP REC Calc'!$G$5:$AB$5,0)),
            'ABP REC Calc'!$C$6:$C$69,'ABP RECs'!$E17,
            'ABP REC Calc'!$B$6:$B$69,'ABP RECs'!$F17         ) * (1-$D17),
     IF( J$4 &gt; $G17+$B17+1,
         SUMIFS(
            INDEX('ABP REC Calc'!$G$6:$AB$69,,
                  MATCH('ABP RECs'!$H17,'ABP REC Calc'!$G$5:$AB$5,0)),
            'ABP REC Calc'!$C$6:$C$69,'ABP RECs'!$E17,
            'ABP REC Calc'!$B$6:$B$69,'ABP RECs'!$F17
         ) * (1-Inputs_ByYear!$D$4)^(J$4-($G17+$B17+1)),
     0))),
0)</f>
        <v>0</v>
      </c>
      <c r="K17" s="233">
        <f>IF( (K$4-$G17) &lt; ($C17+$B17),
     IF( K$4 = $G17+$B17,
         SUMIFS(
            INDEX('ABP REC Calc'!$G$6:$AB$69,,
                  MATCH('ABP RECs'!$H17,'ABP REC Calc'!$G$5:$AB$5,0)),
            'ABP REC Calc'!$C$6:$C$69,'ABP RECs'!$E17,
            'ABP REC Calc'!$B$6:$B$69,'ABP RECs'!$F17
         ) * $D17,
     IF( K$4 = $G17+$B17+1,
         SUMIFS(
            INDEX('ABP REC Calc'!$G$6:$AB$69,,
                  MATCH('ABP RECs'!$H17,'ABP REC Calc'!$G$5:$AB$5,0)),
            'ABP REC Calc'!$C$6:$C$69,'ABP RECs'!$E17,
            'ABP REC Calc'!$B$6:$B$69,'ABP RECs'!$F17         ) * (1-$D17),
     IF( K$4 &gt; $G17+$B17+1,
         SUMIFS(
            INDEX('ABP REC Calc'!$G$6:$AB$69,,
                  MATCH('ABP RECs'!$H17,'ABP REC Calc'!$G$5:$AB$5,0)),
            'ABP REC Calc'!$C$6:$C$69,'ABP RECs'!$E17,
            'ABP REC Calc'!$B$6:$B$69,'ABP RECs'!$F17
         ) * (1-Inputs_ByYear!$D$4)^(K$4-($G17+$B17+1)),
     0))),
0)</f>
        <v>0</v>
      </c>
      <c r="L17" s="233">
        <f>IF( (L$4-$G17) &lt; ($C17+$B17),
     IF( L$4 = $G17+$B17,
         SUMIFS(
            INDEX('ABP REC Calc'!$G$6:$AB$69,,
                  MATCH('ABP RECs'!$H17,'ABP REC Calc'!$G$5:$AB$5,0)),
            'ABP REC Calc'!$C$6:$C$69,'ABP RECs'!$E17,
            'ABP REC Calc'!$B$6:$B$69,'ABP RECs'!$F17
         ) * $D17,
     IF( L$4 = $G17+$B17+1,
         SUMIFS(
            INDEX('ABP REC Calc'!$G$6:$AB$69,,
                  MATCH('ABP RECs'!$H17,'ABP REC Calc'!$G$5:$AB$5,0)),
            'ABP REC Calc'!$C$6:$C$69,'ABP RECs'!$E17,
            'ABP REC Calc'!$B$6:$B$69,'ABP RECs'!$F17         ) * (1-$D17),
     IF( L$4 &gt; $G17+$B17+1,
         SUMIFS(
            INDEX('ABP REC Calc'!$G$6:$AB$69,,
                  MATCH('ABP RECs'!$H17,'ABP REC Calc'!$G$5:$AB$5,0)),
            'ABP REC Calc'!$C$6:$C$69,'ABP RECs'!$E17,
            'ABP REC Calc'!$B$6:$B$69,'ABP RECs'!$F17
         ) * (1-Inputs_ByYear!$D$4)^(L$4-($G17+$B17+1)),
     0))),
0)</f>
        <v>0</v>
      </c>
      <c r="M17" s="233">
        <f>IF( (M$4-$G17) &lt; ($C17+$B17),
     IF( M$4 = $G17+$B17,
         SUMIFS(
            INDEX('ABP REC Calc'!$G$6:$AB$69,,
                  MATCH('ABP RECs'!$H17,'ABP REC Calc'!$G$5:$AB$5,0)),
            'ABP REC Calc'!$C$6:$C$69,'ABP RECs'!$E17,
            'ABP REC Calc'!$B$6:$B$69,'ABP RECs'!$F17
         ) * $D17,
     IF( M$4 = $G17+$B17+1,
         SUMIFS(
            INDEX('ABP REC Calc'!$G$6:$AB$69,,
                  MATCH('ABP RECs'!$H17,'ABP REC Calc'!$G$5:$AB$5,0)),
            'ABP REC Calc'!$C$6:$C$69,'ABP RECs'!$E17,
            'ABP REC Calc'!$B$6:$B$69,'ABP RECs'!$F17         ) * (1-$D17),
     IF( M$4 &gt; $G17+$B17+1,
         SUMIFS(
            INDEX('ABP REC Calc'!$G$6:$AB$69,,
                  MATCH('ABP RECs'!$H17,'ABP REC Calc'!$G$5:$AB$5,0)),
            'ABP REC Calc'!$C$6:$C$69,'ABP RECs'!$E17,
            'ABP REC Calc'!$B$6:$B$69,'ABP RECs'!$F17
         ) * (1-Inputs_ByYear!$D$4)^(M$4-($G17+$B17+1)),
     0))),
0)</f>
        <v>0</v>
      </c>
      <c r="N17" s="233">
        <f>IF( (N$4-$G17) &lt; ($C17+$B17),
     IF( N$4 = $G17+$B17,
         SUMIFS(
            INDEX('ABP REC Calc'!$G$6:$AB$69,,
                  MATCH('ABP RECs'!$H17,'ABP REC Calc'!$G$5:$AB$5,0)),
            'ABP REC Calc'!$C$6:$C$69,'ABP RECs'!$E17,
            'ABP REC Calc'!$B$6:$B$69,'ABP RECs'!$F17
         ) * $D17,
     IF( N$4 = $G17+$B17+1,
         SUMIFS(
            INDEX('ABP REC Calc'!$G$6:$AB$69,,
                  MATCH('ABP RECs'!$H17,'ABP REC Calc'!$G$5:$AB$5,0)),
            'ABP REC Calc'!$C$6:$C$69,'ABP RECs'!$E17,
            'ABP REC Calc'!$B$6:$B$69,'ABP RECs'!$F17         ) * (1-$D17),
     IF( N$4 &gt; $G17+$B17+1,
         SUMIFS(
            INDEX('ABP REC Calc'!$G$6:$AB$69,,
                  MATCH('ABP RECs'!$H17,'ABP REC Calc'!$G$5:$AB$5,0)),
            'ABP REC Calc'!$C$6:$C$69,'ABP RECs'!$E17,
            'ABP REC Calc'!$B$6:$B$69,'ABP RECs'!$F17
         ) * (1-Inputs_ByYear!$D$4)^(N$4-($G17+$B17+1)),
     0))),
0)</f>
        <v>0</v>
      </c>
      <c r="O17" s="233">
        <f>IF( (O$4-$G17) &lt; ($C17+$B17),
     IF( O$4 = $G17+$B17,
         SUMIFS(
            INDEX('ABP REC Calc'!$G$6:$AB$69,,
                  MATCH('ABP RECs'!$H17,'ABP REC Calc'!$G$5:$AB$5,0)),
            'ABP REC Calc'!$C$6:$C$69,'ABP RECs'!$E17,
            'ABP REC Calc'!$B$6:$B$69,'ABP RECs'!$F17
         ) * $D17,
     IF( O$4 = $G17+$B17+1,
         SUMIFS(
            INDEX('ABP REC Calc'!$G$6:$AB$69,,
                  MATCH('ABP RECs'!$H17,'ABP REC Calc'!$G$5:$AB$5,0)),
            'ABP REC Calc'!$C$6:$C$69,'ABP RECs'!$E17,
            'ABP REC Calc'!$B$6:$B$69,'ABP RECs'!$F17         ) * (1-$D17),
     IF( O$4 &gt; $G17+$B17+1,
         SUMIFS(
            INDEX('ABP REC Calc'!$G$6:$AB$69,,
                  MATCH('ABP RECs'!$H17,'ABP REC Calc'!$G$5:$AB$5,0)),
            'ABP REC Calc'!$C$6:$C$69,'ABP RECs'!$E17,
            'ABP REC Calc'!$B$6:$B$69,'ABP RECs'!$F17
         ) * (1-Inputs_ByYear!$D$4)^(O$4-($G17+$B17+1)),
     0))),
0)</f>
        <v>0</v>
      </c>
      <c r="P17" s="233">
        <f>IF( (P$4-$G17) &lt; ($C17+$B17),
     IF( P$4 = $G17+$B17,
         SUMIFS(
            INDEX('ABP REC Calc'!$G$6:$AB$69,,
                  MATCH('ABP RECs'!$H17,'ABP REC Calc'!$G$5:$AB$5,0)),
            'ABP REC Calc'!$C$6:$C$69,'ABP RECs'!$E17,
            'ABP REC Calc'!$B$6:$B$69,'ABP RECs'!$F17
         ) * $D17,
     IF( P$4 = $G17+$B17+1,
         SUMIFS(
            INDEX('ABP REC Calc'!$G$6:$AB$69,,
                  MATCH('ABP RECs'!$H17,'ABP REC Calc'!$G$5:$AB$5,0)),
            'ABP REC Calc'!$C$6:$C$69,'ABP RECs'!$E17,
            'ABP REC Calc'!$B$6:$B$69,'ABP RECs'!$F17         ) * (1-$D17),
     IF( P$4 &gt; $G17+$B17+1,
         SUMIFS(
            INDEX('ABP REC Calc'!$G$6:$AB$69,,
                  MATCH('ABP RECs'!$H17,'ABP REC Calc'!$G$5:$AB$5,0)),
            'ABP REC Calc'!$C$6:$C$69,'ABP RECs'!$E17,
            'ABP REC Calc'!$B$6:$B$69,'ABP RECs'!$F17
         ) * (1-Inputs_ByYear!$D$4)^(P$4-($G17+$B17+1)),
     0))),
0)</f>
        <v>0</v>
      </c>
      <c r="Q17" s="233">
        <f>IF( (Q$4-$G17) &lt; ($C17+$B17),
     IF( Q$4 = $G17+$B17,
         SUMIFS(
            INDEX('ABP REC Calc'!$G$6:$AB$69,,
                  MATCH('ABP RECs'!$H17,'ABP REC Calc'!$G$5:$AB$5,0)),
            'ABP REC Calc'!$C$6:$C$69,'ABP RECs'!$E17,
            'ABP REC Calc'!$B$6:$B$69,'ABP RECs'!$F17
         ) * $D17,
     IF( Q$4 = $G17+$B17+1,
         SUMIFS(
            INDEX('ABP REC Calc'!$G$6:$AB$69,,
                  MATCH('ABP RECs'!$H17,'ABP REC Calc'!$G$5:$AB$5,0)),
            'ABP REC Calc'!$C$6:$C$69,'ABP RECs'!$E17,
            'ABP REC Calc'!$B$6:$B$69,'ABP RECs'!$F17         ) * (1-$D17),
     IF( Q$4 &gt; $G17+$B17+1,
         SUMIFS(
            INDEX('ABP REC Calc'!$G$6:$AB$69,,
                  MATCH('ABP RECs'!$H17,'ABP REC Calc'!$G$5:$AB$5,0)),
            'ABP REC Calc'!$C$6:$C$69,'ABP RECs'!$E17,
            'ABP REC Calc'!$B$6:$B$69,'ABP RECs'!$F17
         ) * (1-Inputs_ByYear!$D$4)^(Q$4-($G17+$B17+1)),
     0))),
0)</f>
        <v>0</v>
      </c>
      <c r="R17" s="233">
        <f>IF( (R$4-$G17) &lt; ($C17+$B17),
     IF( R$4 = $G17+$B17,
         SUMIFS(
            INDEX('ABP REC Calc'!$G$6:$AB$69,,
                  MATCH('ABP RECs'!$H17,'ABP REC Calc'!$G$5:$AB$5,0)),
            'ABP REC Calc'!$C$6:$C$69,'ABP RECs'!$E17,
            'ABP REC Calc'!$B$6:$B$69,'ABP RECs'!$F17
         ) * $D17,
     IF( R$4 = $G17+$B17+1,
         SUMIFS(
            INDEX('ABP REC Calc'!$G$6:$AB$69,,
                  MATCH('ABP RECs'!$H17,'ABP REC Calc'!$G$5:$AB$5,0)),
            'ABP REC Calc'!$C$6:$C$69,'ABP RECs'!$E17,
            'ABP REC Calc'!$B$6:$B$69,'ABP RECs'!$F17         ) * (1-$D17),
     IF( R$4 &gt; $G17+$B17+1,
         SUMIFS(
            INDEX('ABP REC Calc'!$G$6:$AB$69,,
                  MATCH('ABP RECs'!$H17,'ABP REC Calc'!$G$5:$AB$5,0)),
            'ABP REC Calc'!$C$6:$C$69,'ABP RECs'!$E17,
            'ABP REC Calc'!$B$6:$B$69,'ABP RECs'!$F17
         ) * (1-Inputs_ByYear!$D$4)^(R$4-($G17+$B17+1)),
     0))),
0)</f>
        <v>0</v>
      </c>
      <c r="S17" s="233">
        <f>IF( (S$4-$G17) &lt; ($C17+$B17),
     IF( S$4 = $G17+$B17,
         SUMIFS(
            INDEX('ABP REC Calc'!$G$6:$AB$69,,
                  MATCH('ABP RECs'!$H17,'ABP REC Calc'!$G$5:$AB$5,0)),
            'ABP REC Calc'!$C$6:$C$69,'ABP RECs'!$E17,
            'ABP REC Calc'!$B$6:$B$69,'ABP RECs'!$F17
         ) * $D17,
     IF( S$4 = $G17+$B17+1,
         SUMIFS(
            INDEX('ABP REC Calc'!$G$6:$AB$69,,
                  MATCH('ABP RECs'!$H17,'ABP REC Calc'!$G$5:$AB$5,0)),
            'ABP REC Calc'!$C$6:$C$69,'ABP RECs'!$E17,
            'ABP REC Calc'!$B$6:$B$69,'ABP RECs'!$F17         ) * (1-$D17),
     IF( S$4 &gt; $G17+$B17+1,
         SUMIFS(
            INDEX('ABP REC Calc'!$G$6:$AB$69,,
                  MATCH('ABP RECs'!$H17,'ABP REC Calc'!$G$5:$AB$5,0)),
            'ABP REC Calc'!$C$6:$C$69,'ABP RECs'!$E17,
            'ABP REC Calc'!$B$6:$B$69,'ABP RECs'!$F17
         ) * (1-Inputs_ByYear!$D$4)^(S$4-($G17+$B17+1)),
     0))),
0)</f>
        <v>0</v>
      </c>
      <c r="T17" s="233">
        <f>IF( (T$4-$G17) &lt; ($C17+$B17),
     IF( T$4 = $G17+$B17,
         SUMIFS(
            INDEX('ABP REC Calc'!$G$6:$AB$69,,
                  MATCH('ABP RECs'!$H17,'ABP REC Calc'!$G$5:$AB$5,0)),
            'ABP REC Calc'!$C$6:$C$69,'ABP RECs'!$E17,
            'ABP REC Calc'!$B$6:$B$69,'ABP RECs'!$F17
         ) * $D17,
     IF( T$4 = $G17+$B17+1,
         SUMIFS(
            INDEX('ABP REC Calc'!$G$6:$AB$69,,
                  MATCH('ABP RECs'!$H17,'ABP REC Calc'!$G$5:$AB$5,0)),
            'ABP REC Calc'!$C$6:$C$69,'ABP RECs'!$E17,
            'ABP REC Calc'!$B$6:$B$69,'ABP RECs'!$F17         ) * (1-$D17),
     IF( T$4 &gt; $G17+$B17+1,
         SUMIFS(
            INDEX('ABP REC Calc'!$G$6:$AB$69,,
                  MATCH('ABP RECs'!$H17,'ABP REC Calc'!$G$5:$AB$5,0)),
            'ABP REC Calc'!$C$6:$C$69,'ABP RECs'!$E17,
            'ABP REC Calc'!$B$6:$B$69,'ABP RECs'!$F17
         ) * (1-Inputs_ByYear!$D$4)^(T$4-($G17+$B17+1)),
     0))),
0)</f>
        <v>31503.089581342712</v>
      </c>
      <c r="U17" s="233">
        <f>IF( (U$4-$G17) &lt; ($C17+$B17),
     IF( U$4 = $G17+$B17,
         SUMIFS(
            INDEX('ABP REC Calc'!$G$6:$AB$69,,
                  MATCH('ABP RECs'!$H17,'ABP REC Calc'!$G$5:$AB$5,0)),
            'ABP REC Calc'!$C$6:$C$69,'ABP RECs'!$E17,
            'ABP REC Calc'!$B$6:$B$69,'ABP RECs'!$F17
         ) * $D17,
     IF( U$4 = $G17+$B17+1,
         SUMIFS(
            INDEX('ABP REC Calc'!$G$6:$AB$69,,
                  MATCH('ABP RECs'!$H17,'ABP REC Calc'!$G$5:$AB$5,0)),
            'ABP REC Calc'!$C$6:$C$69,'ABP RECs'!$E17,
            'ABP REC Calc'!$B$6:$B$69,'ABP RECs'!$F17         ) * (1-$D17),
     IF( U$4 &gt; $G17+$B17+1,
         SUMIFS(
            INDEX('ABP REC Calc'!$G$6:$AB$69,,
                  MATCH('ABP RECs'!$H17,'ABP REC Calc'!$G$5:$AB$5,0)),
            'ABP REC Calc'!$C$6:$C$69,'ABP RECs'!$E17,
            'ABP REC Calc'!$B$6:$B$69,'ABP RECs'!$F17
         ) * (1-Inputs_ByYear!$D$4)^(U$4-($G17+$B17+1)),
     0))),
0)</f>
        <v>31503.089581342712</v>
      </c>
      <c r="V17" s="233">
        <f>IF( (V$4-$G17) &lt; ($C17+$B17),
     IF( V$4 = $G17+$B17,
         SUMIFS(
            INDEX('ABP REC Calc'!$G$6:$AB$69,,
                  MATCH('ABP RECs'!$H17,'ABP REC Calc'!$G$5:$AB$5,0)),
            'ABP REC Calc'!$C$6:$C$69,'ABP RECs'!$E17,
            'ABP REC Calc'!$B$6:$B$69,'ABP RECs'!$F17
         ) * $D17,
     IF( V$4 = $G17+$B17+1,
         SUMIFS(
            INDEX('ABP REC Calc'!$G$6:$AB$69,,
                  MATCH('ABP RECs'!$H17,'ABP REC Calc'!$G$5:$AB$5,0)),
            'ABP REC Calc'!$C$6:$C$69,'ABP RECs'!$E17,
            'ABP REC Calc'!$B$6:$B$69,'ABP RECs'!$F17         ) * (1-$D17),
     IF( V$4 &gt; $G17+$B17+1,
         SUMIFS(
            INDEX('ABP REC Calc'!$G$6:$AB$69,,
                  MATCH('ABP RECs'!$H17,'ABP REC Calc'!$G$5:$AB$5,0)),
            'ABP REC Calc'!$C$6:$C$69,'ABP RECs'!$E17,
            'ABP REC Calc'!$B$6:$B$69,'ABP RECs'!$F17
         ) * (1-Inputs_ByYear!$D$4)^(V$4-($G17+$B17+1)),
     0))),
0)</f>
        <v>62691.148266871998</v>
      </c>
      <c r="W17" s="233">
        <f>IF( (W$4-$G17) &lt; ($C17+$B17),
     IF( W$4 = $G17+$B17,
         SUMIFS(
            INDEX('ABP REC Calc'!$G$6:$AB$69,,
                  MATCH('ABP RECs'!$H17,'ABP REC Calc'!$G$5:$AB$5,0)),
            'ABP REC Calc'!$C$6:$C$69,'ABP RECs'!$E17,
            'ABP REC Calc'!$B$6:$B$69,'ABP RECs'!$F17
         ) * $D17,
     IF( W$4 = $G17+$B17+1,
         SUMIFS(
            INDEX('ABP REC Calc'!$G$6:$AB$69,,
                  MATCH('ABP RECs'!$H17,'ABP REC Calc'!$G$5:$AB$5,0)),
            'ABP REC Calc'!$C$6:$C$69,'ABP RECs'!$E17,
            'ABP REC Calc'!$B$6:$B$69,'ABP RECs'!$F17         ) * (1-$D17),
     IF( W$4 &gt; $G17+$B17+1,
         SUMIFS(
            INDEX('ABP REC Calc'!$G$6:$AB$69,,
                  MATCH('ABP RECs'!$H17,'ABP REC Calc'!$G$5:$AB$5,0)),
            'ABP REC Calc'!$C$6:$C$69,'ABP RECs'!$E17,
            'ABP REC Calc'!$B$6:$B$69,'ABP RECs'!$F17
         ) * (1-Inputs_ByYear!$D$4)^(W$4-($G17+$B17+1)),
     0))),
0)</f>
        <v>62377.692525537641</v>
      </c>
      <c r="X17" s="233">
        <f>IF( (X$4-$G17) &lt; ($C17+$B17),
     IF( X$4 = $G17+$B17,
         SUMIFS(
            INDEX('ABP REC Calc'!$G$6:$AB$69,,
                  MATCH('ABP RECs'!$H17,'ABP REC Calc'!$G$5:$AB$5,0)),
            'ABP REC Calc'!$C$6:$C$69,'ABP RECs'!$E17,
            'ABP REC Calc'!$B$6:$B$69,'ABP RECs'!$F17
         ) * $D17,
     IF( X$4 = $G17+$B17+1,
         SUMIFS(
            INDEX('ABP REC Calc'!$G$6:$AB$69,,
                  MATCH('ABP RECs'!$H17,'ABP REC Calc'!$G$5:$AB$5,0)),
            'ABP REC Calc'!$C$6:$C$69,'ABP RECs'!$E17,
            'ABP REC Calc'!$B$6:$B$69,'ABP RECs'!$F17         ) * (1-$D17),
     IF( X$4 &gt; $G17+$B17+1,
         SUMIFS(
            INDEX('ABP REC Calc'!$G$6:$AB$69,,
                  MATCH('ABP RECs'!$H17,'ABP REC Calc'!$G$5:$AB$5,0)),
            'ABP REC Calc'!$C$6:$C$69,'ABP RECs'!$E17,
            'ABP REC Calc'!$B$6:$B$69,'ABP RECs'!$F17
         ) * (1-Inputs_ByYear!$D$4)^(X$4-($G17+$B17+1)),
     0))),
0)</f>
        <v>62065.804062909949</v>
      </c>
      <c r="Y17" s="233">
        <f>IF( (Y$4-$G17) &lt; ($C17+$B17),
     IF( Y$4 = $G17+$B17,
         SUMIFS(
            INDEX('ABP REC Calc'!$G$6:$AB$69,,
                  MATCH('ABP RECs'!$H17,'ABP REC Calc'!$G$5:$AB$5,0)),
            'ABP REC Calc'!$C$6:$C$69,'ABP RECs'!$E17,
            'ABP REC Calc'!$B$6:$B$69,'ABP RECs'!$F17
         ) * $D17,
     IF( Y$4 = $G17+$B17+1,
         SUMIFS(
            INDEX('ABP REC Calc'!$G$6:$AB$69,,
                  MATCH('ABP RECs'!$H17,'ABP REC Calc'!$G$5:$AB$5,0)),
            'ABP REC Calc'!$C$6:$C$69,'ABP RECs'!$E17,
            'ABP REC Calc'!$B$6:$B$69,'ABP RECs'!$F17         ) * (1-$D17),
     IF( Y$4 &gt; $G17+$B17+1,
         SUMIFS(
            INDEX('ABP REC Calc'!$G$6:$AB$69,,
                  MATCH('ABP RECs'!$H17,'ABP REC Calc'!$G$5:$AB$5,0)),
            'ABP REC Calc'!$C$6:$C$69,'ABP RECs'!$E17,
            'ABP REC Calc'!$B$6:$B$69,'ABP RECs'!$F17
         ) * (1-Inputs_ByYear!$D$4)^(Y$4-($G17+$B17+1)),
     0))),
0)</f>
        <v>61755.475042595404</v>
      </c>
      <c r="Z17" s="233">
        <f>IF( (Z$4-$G17) &lt; ($C17+$B17),
     IF( Z$4 = $G17+$B17,
         SUMIFS(
            INDEX('ABP REC Calc'!$G$6:$AB$69,,
                  MATCH('ABP RECs'!$H17,'ABP REC Calc'!$G$5:$AB$5,0)),
            'ABP REC Calc'!$C$6:$C$69,'ABP RECs'!$E17,
            'ABP REC Calc'!$B$6:$B$69,'ABP RECs'!$F17
         ) * $D17,
     IF( Z$4 = $G17+$B17+1,
         SUMIFS(
            INDEX('ABP REC Calc'!$G$6:$AB$69,,
                  MATCH('ABP RECs'!$H17,'ABP REC Calc'!$G$5:$AB$5,0)),
            'ABP REC Calc'!$C$6:$C$69,'ABP RECs'!$E17,
            'ABP REC Calc'!$B$6:$B$69,'ABP RECs'!$F17         ) * (1-$D17),
     IF( Z$4 &gt; $G17+$B17+1,
         SUMIFS(
            INDEX('ABP REC Calc'!$G$6:$AB$69,,
                  MATCH('ABP RECs'!$H17,'ABP REC Calc'!$G$5:$AB$5,0)),
            'ABP REC Calc'!$C$6:$C$69,'ABP RECs'!$E17,
            'ABP REC Calc'!$B$6:$B$69,'ABP RECs'!$F17
         ) * (1-Inputs_ByYear!$D$4)^(Z$4-($G17+$B17+1)),
     0))),
0)</f>
        <v>61446.697667382425</v>
      </c>
      <c r="AA17" s="233">
        <f>IF( (AA$4-$G17) &lt; ($C17+$B17),
     IF( AA$4 = $G17+$B17,
         SUMIFS(
            INDEX('ABP REC Calc'!$G$6:$AB$69,,
                  MATCH('ABP RECs'!$H17,'ABP REC Calc'!$G$5:$AB$5,0)),
            'ABP REC Calc'!$C$6:$C$69,'ABP RECs'!$E17,
            'ABP REC Calc'!$B$6:$B$69,'ABP RECs'!$F17
         ) * $D17,
     IF( AA$4 = $G17+$B17+1,
         SUMIFS(
            INDEX('ABP REC Calc'!$G$6:$AB$69,,
                  MATCH('ABP RECs'!$H17,'ABP REC Calc'!$G$5:$AB$5,0)),
            'ABP REC Calc'!$C$6:$C$69,'ABP RECs'!$E17,
            'ABP REC Calc'!$B$6:$B$69,'ABP RECs'!$F17         ) * (1-$D17),
     IF( AA$4 &gt; $G17+$B17+1,
         SUMIFS(
            INDEX('ABP REC Calc'!$G$6:$AB$69,,
                  MATCH('ABP RECs'!$H17,'ABP REC Calc'!$G$5:$AB$5,0)),
            'ABP REC Calc'!$C$6:$C$69,'ABP RECs'!$E17,
            'ABP REC Calc'!$B$6:$B$69,'ABP RECs'!$F17
         ) * (1-Inputs_ByYear!$D$4)^(AA$4-($G17+$B17+1)),
     0))),
0)</f>
        <v>61139.464179045521</v>
      </c>
      <c r="AB17" s="233">
        <f>IF( (AB$4-$G17) &lt; ($C17+$B17),
     IF( AB$4 = $G17+$B17,
         SUMIFS(
            INDEX('ABP REC Calc'!$G$6:$AB$69,,
                  MATCH('ABP RECs'!$H17,'ABP REC Calc'!$G$5:$AB$5,0)),
            'ABP REC Calc'!$C$6:$C$69,'ABP RECs'!$E17,
            'ABP REC Calc'!$B$6:$B$69,'ABP RECs'!$F17
         ) * $D17,
     IF( AB$4 = $G17+$B17+1,
         SUMIFS(
            INDEX('ABP REC Calc'!$G$6:$AB$69,,
                  MATCH('ABP RECs'!$H17,'ABP REC Calc'!$G$5:$AB$5,0)),
            'ABP REC Calc'!$C$6:$C$69,'ABP RECs'!$E17,
            'ABP REC Calc'!$B$6:$B$69,'ABP RECs'!$F17         ) * (1-$D17),
     IF( AB$4 &gt; $G17+$B17+1,
         SUMIFS(
            INDEX('ABP REC Calc'!$G$6:$AB$69,,
                  MATCH('ABP RECs'!$H17,'ABP REC Calc'!$G$5:$AB$5,0)),
            'ABP REC Calc'!$C$6:$C$69,'ABP RECs'!$E17,
            'ABP REC Calc'!$B$6:$B$69,'ABP RECs'!$F17
         ) * (1-Inputs_ByYear!$D$4)^(AB$4-($G17+$B17+1)),
     0))),
0)</f>
        <v>60833.766858150288</v>
      </c>
      <c r="AC17" s="233">
        <f>IF( (AC$4-$G17) &lt; ($C17+$B17),
     IF( AC$4 = $G17+$B17,
         SUMIFS(
            INDEX('ABP REC Calc'!$G$6:$AB$69,,
                  MATCH('ABP RECs'!$H17,'ABP REC Calc'!$G$5:$AB$5,0)),
            'ABP REC Calc'!$C$6:$C$69,'ABP RECs'!$E17,
            'ABP REC Calc'!$B$6:$B$69,'ABP RECs'!$F17
         ) * $D17,
     IF( AC$4 = $G17+$B17+1,
         SUMIFS(
            INDEX('ABP REC Calc'!$G$6:$AB$69,,
                  MATCH('ABP RECs'!$H17,'ABP REC Calc'!$G$5:$AB$5,0)),
            'ABP REC Calc'!$C$6:$C$69,'ABP RECs'!$E17,
            'ABP REC Calc'!$B$6:$B$69,'ABP RECs'!$F17         ) * (1-$D17),
     IF( AC$4 &gt; $G17+$B17+1,
         SUMIFS(
            INDEX('ABP REC Calc'!$G$6:$AB$69,,
                  MATCH('ABP RECs'!$H17,'ABP REC Calc'!$G$5:$AB$5,0)),
            'ABP REC Calc'!$C$6:$C$69,'ABP RECs'!$E17,
            'ABP REC Calc'!$B$6:$B$69,'ABP RECs'!$F17
         ) * (1-Inputs_ByYear!$D$4)^(AC$4-($G17+$B17+1)),
     0))),
0)</f>
        <v>60529.598023859537</v>
      </c>
      <c r="AD17" s="233">
        <f>IF( (AD$4-$G17) &lt; ($C17+$B17),
     IF( AD$4 = $G17+$B17,
         SUMIFS(
            INDEX('ABP REC Calc'!$G$6:$AB$69,,
                  MATCH('ABP RECs'!$H17,'ABP REC Calc'!$G$5:$AB$5,0)),
            'ABP REC Calc'!$C$6:$C$69,'ABP RECs'!$E17,
            'ABP REC Calc'!$B$6:$B$69,'ABP RECs'!$F17
         ) * $D17,
     IF( AD$4 = $G17+$B17+1,
         SUMIFS(
            INDEX('ABP REC Calc'!$G$6:$AB$69,,
                  MATCH('ABP RECs'!$H17,'ABP REC Calc'!$G$5:$AB$5,0)),
            'ABP REC Calc'!$C$6:$C$69,'ABP RECs'!$E17,
            'ABP REC Calc'!$B$6:$B$69,'ABP RECs'!$F17         ) * (1-$D17),
     IF( AD$4 &gt; $G17+$B17+1,
         SUMIFS(
            INDEX('ABP REC Calc'!$G$6:$AB$69,,
                  MATCH('ABP RECs'!$H17,'ABP REC Calc'!$G$5:$AB$5,0)),
            'ABP REC Calc'!$C$6:$C$69,'ABP RECs'!$E17,
            'ABP REC Calc'!$B$6:$B$69,'ABP RECs'!$F17
         ) * (1-Inputs_ByYear!$D$4)^(AD$4-($G17+$B17+1)),
     0))),
0)</f>
        <v>60226.950033740235</v>
      </c>
    </row>
    <row r="18" spans="2:30" ht="14.75" customHeight="1" x14ac:dyDescent="0.25">
      <c r="B18" s="332" cm="1">
        <f t="array" ref="B18">INDEX(Inputs_ByYear!$D$87:$D$92, MATCH('ABP RECs'!$E18, Inputs_ByYear!$B$87:$B$92, 0),)</f>
        <v>0</v>
      </c>
      <c r="C18" s="332" cm="1">
        <f t="array" ref="C18">INDEX(Inputs_ByYear!$D$51:$D$56, MATCH('ABP RECs'!$E18, Inputs_ByYear!$B$51:$B$56,0),)</f>
        <v>15</v>
      </c>
      <c r="D18" s="332" cm="1">
        <f t="array" ref="D18">INDEX(Inputs_ByYear!$D$96:$D$101, MATCH('ABP RECs'!$E18, Inputs_ByYear!$B$96:$B$101,0),)</f>
        <v>0.5</v>
      </c>
      <c r="E18" s="222" t="s">
        <v>233</v>
      </c>
      <c r="F18" s="219" t="s">
        <v>258</v>
      </c>
      <c r="G18" s="219">
        <f t="shared" si="1"/>
        <v>2036</v>
      </c>
      <c r="H18" s="227" t="s">
        <v>34</v>
      </c>
      <c r="I18" s="233">
        <f>IF( (I$4-$G18) &lt; ($C18+$B18),
     IF( I$4 = $G18+$B18,
         SUMIFS(
            INDEX('ABP REC Calc'!$G$6:$AB$69,,
                  MATCH('ABP RECs'!$H18,'ABP REC Calc'!$G$5:$AB$5,0)),
            'ABP REC Calc'!$C$6:$C$69,'ABP RECs'!$E18,
            'ABP REC Calc'!$B$6:$B$69,'ABP RECs'!$F18
         ) * $D18,
     IF( I$4 = $G18+$B18+1,
         SUMIFS(
            INDEX('ABP REC Calc'!$G$6:$AB$69,,
                  MATCH('ABP RECs'!$H18,'ABP REC Calc'!$G$5:$AB$5,0)),
            'ABP REC Calc'!$C$6:$C$69,'ABP RECs'!$E18,
            'ABP REC Calc'!$B$6:$B$69,'ABP RECs'!$F18         ) * (1-$D18),
     IF( I$4 &gt; $G18+$B18+1,
         SUMIFS(
            INDEX('ABP REC Calc'!$G$6:$AB$69,,
                  MATCH('ABP RECs'!$H18,'ABP REC Calc'!$G$5:$AB$5,0)),
            'ABP REC Calc'!$C$6:$C$69,'ABP RECs'!$E18,
            'ABP REC Calc'!$B$6:$B$69,'ABP RECs'!$F18
         ) * (1-Inputs_ByYear!$D$4)^(I$4-($G18+$B18+1)),
     0))),
0)</f>
        <v>0</v>
      </c>
      <c r="J18" s="233">
        <f>IF( (J$4-$G18) &lt; ($C18+$B18),
     IF( J$4 = $G18+$B18,
         SUMIFS(
            INDEX('ABP REC Calc'!$G$6:$AB$69,,
                  MATCH('ABP RECs'!$H18,'ABP REC Calc'!$G$5:$AB$5,0)),
            'ABP REC Calc'!$C$6:$C$69,'ABP RECs'!$E18,
            'ABP REC Calc'!$B$6:$B$69,'ABP RECs'!$F18
         ) * $D18,
     IF( J$4 = $G18+$B18+1,
         SUMIFS(
            INDEX('ABP REC Calc'!$G$6:$AB$69,,
                  MATCH('ABP RECs'!$H18,'ABP REC Calc'!$G$5:$AB$5,0)),
            'ABP REC Calc'!$C$6:$C$69,'ABP RECs'!$E18,
            'ABP REC Calc'!$B$6:$B$69,'ABP RECs'!$F18         ) * (1-$D18),
     IF( J$4 &gt; $G18+$B18+1,
         SUMIFS(
            INDEX('ABP REC Calc'!$G$6:$AB$69,,
                  MATCH('ABP RECs'!$H18,'ABP REC Calc'!$G$5:$AB$5,0)),
            'ABP REC Calc'!$C$6:$C$69,'ABP RECs'!$E18,
            'ABP REC Calc'!$B$6:$B$69,'ABP RECs'!$F18
         ) * (1-Inputs_ByYear!$D$4)^(J$4-($G18+$B18+1)),
     0))),
0)</f>
        <v>0</v>
      </c>
      <c r="K18" s="233">
        <f>IF( (K$4-$G18) &lt; ($C18+$B18),
     IF( K$4 = $G18+$B18,
         SUMIFS(
            INDEX('ABP REC Calc'!$G$6:$AB$69,,
                  MATCH('ABP RECs'!$H18,'ABP REC Calc'!$G$5:$AB$5,0)),
            'ABP REC Calc'!$C$6:$C$69,'ABP RECs'!$E18,
            'ABP REC Calc'!$B$6:$B$69,'ABP RECs'!$F18
         ) * $D18,
     IF( K$4 = $G18+$B18+1,
         SUMIFS(
            INDEX('ABP REC Calc'!$G$6:$AB$69,,
                  MATCH('ABP RECs'!$H18,'ABP REC Calc'!$G$5:$AB$5,0)),
            'ABP REC Calc'!$C$6:$C$69,'ABP RECs'!$E18,
            'ABP REC Calc'!$B$6:$B$69,'ABP RECs'!$F18         ) * (1-$D18),
     IF( K$4 &gt; $G18+$B18+1,
         SUMIFS(
            INDEX('ABP REC Calc'!$G$6:$AB$69,,
                  MATCH('ABP RECs'!$H18,'ABP REC Calc'!$G$5:$AB$5,0)),
            'ABP REC Calc'!$C$6:$C$69,'ABP RECs'!$E18,
            'ABP REC Calc'!$B$6:$B$69,'ABP RECs'!$F18
         ) * (1-Inputs_ByYear!$D$4)^(K$4-($G18+$B18+1)),
     0))),
0)</f>
        <v>0</v>
      </c>
      <c r="L18" s="233">
        <f>IF( (L$4-$G18) &lt; ($C18+$B18),
     IF( L$4 = $G18+$B18,
         SUMIFS(
            INDEX('ABP REC Calc'!$G$6:$AB$69,,
                  MATCH('ABP RECs'!$H18,'ABP REC Calc'!$G$5:$AB$5,0)),
            'ABP REC Calc'!$C$6:$C$69,'ABP RECs'!$E18,
            'ABP REC Calc'!$B$6:$B$69,'ABP RECs'!$F18
         ) * $D18,
     IF( L$4 = $G18+$B18+1,
         SUMIFS(
            INDEX('ABP REC Calc'!$G$6:$AB$69,,
                  MATCH('ABP RECs'!$H18,'ABP REC Calc'!$G$5:$AB$5,0)),
            'ABP REC Calc'!$C$6:$C$69,'ABP RECs'!$E18,
            'ABP REC Calc'!$B$6:$B$69,'ABP RECs'!$F18         ) * (1-$D18),
     IF( L$4 &gt; $G18+$B18+1,
         SUMIFS(
            INDEX('ABP REC Calc'!$G$6:$AB$69,,
                  MATCH('ABP RECs'!$H18,'ABP REC Calc'!$G$5:$AB$5,0)),
            'ABP REC Calc'!$C$6:$C$69,'ABP RECs'!$E18,
            'ABP REC Calc'!$B$6:$B$69,'ABP RECs'!$F18
         ) * (1-Inputs_ByYear!$D$4)^(L$4-($G18+$B18+1)),
     0))),
0)</f>
        <v>0</v>
      </c>
      <c r="M18" s="233">
        <f>IF( (M$4-$G18) &lt; ($C18+$B18),
     IF( M$4 = $G18+$B18,
         SUMIFS(
            INDEX('ABP REC Calc'!$G$6:$AB$69,,
                  MATCH('ABP RECs'!$H18,'ABP REC Calc'!$G$5:$AB$5,0)),
            'ABP REC Calc'!$C$6:$C$69,'ABP RECs'!$E18,
            'ABP REC Calc'!$B$6:$B$69,'ABP RECs'!$F18
         ) * $D18,
     IF( M$4 = $G18+$B18+1,
         SUMIFS(
            INDEX('ABP REC Calc'!$G$6:$AB$69,,
                  MATCH('ABP RECs'!$H18,'ABP REC Calc'!$G$5:$AB$5,0)),
            'ABP REC Calc'!$C$6:$C$69,'ABP RECs'!$E18,
            'ABP REC Calc'!$B$6:$B$69,'ABP RECs'!$F18         ) * (1-$D18),
     IF( M$4 &gt; $G18+$B18+1,
         SUMIFS(
            INDEX('ABP REC Calc'!$G$6:$AB$69,,
                  MATCH('ABP RECs'!$H18,'ABP REC Calc'!$G$5:$AB$5,0)),
            'ABP REC Calc'!$C$6:$C$69,'ABP RECs'!$E18,
            'ABP REC Calc'!$B$6:$B$69,'ABP RECs'!$F18
         ) * (1-Inputs_ByYear!$D$4)^(M$4-($G18+$B18+1)),
     0))),
0)</f>
        <v>0</v>
      </c>
      <c r="N18" s="233">
        <f>IF( (N$4-$G18) &lt; ($C18+$B18),
     IF( N$4 = $G18+$B18,
         SUMIFS(
            INDEX('ABP REC Calc'!$G$6:$AB$69,,
                  MATCH('ABP RECs'!$H18,'ABP REC Calc'!$G$5:$AB$5,0)),
            'ABP REC Calc'!$C$6:$C$69,'ABP RECs'!$E18,
            'ABP REC Calc'!$B$6:$B$69,'ABP RECs'!$F18
         ) * $D18,
     IF( N$4 = $G18+$B18+1,
         SUMIFS(
            INDEX('ABP REC Calc'!$G$6:$AB$69,,
                  MATCH('ABP RECs'!$H18,'ABP REC Calc'!$G$5:$AB$5,0)),
            'ABP REC Calc'!$C$6:$C$69,'ABP RECs'!$E18,
            'ABP REC Calc'!$B$6:$B$69,'ABP RECs'!$F18         ) * (1-$D18),
     IF( N$4 &gt; $G18+$B18+1,
         SUMIFS(
            INDEX('ABP REC Calc'!$G$6:$AB$69,,
                  MATCH('ABP RECs'!$H18,'ABP REC Calc'!$G$5:$AB$5,0)),
            'ABP REC Calc'!$C$6:$C$69,'ABP RECs'!$E18,
            'ABP REC Calc'!$B$6:$B$69,'ABP RECs'!$F18
         ) * (1-Inputs_ByYear!$D$4)^(N$4-($G18+$B18+1)),
     0))),
0)</f>
        <v>0</v>
      </c>
      <c r="O18" s="233">
        <f>IF( (O$4-$G18) &lt; ($C18+$B18),
     IF( O$4 = $G18+$B18,
         SUMIFS(
            INDEX('ABP REC Calc'!$G$6:$AB$69,,
                  MATCH('ABP RECs'!$H18,'ABP REC Calc'!$G$5:$AB$5,0)),
            'ABP REC Calc'!$C$6:$C$69,'ABP RECs'!$E18,
            'ABP REC Calc'!$B$6:$B$69,'ABP RECs'!$F18
         ) * $D18,
     IF( O$4 = $G18+$B18+1,
         SUMIFS(
            INDEX('ABP REC Calc'!$G$6:$AB$69,,
                  MATCH('ABP RECs'!$H18,'ABP REC Calc'!$G$5:$AB$5,0)),
            'ABP REC Calc'!$C$6:$C$69,'ABP RECs'!$E18,
            'ABP REC Calc'!$B$6:$B$69,'ABP RECs'!$F18         ) * (1-$D18),
     IF( O$4 &gt; $G18+$B18+1,
         SUMIFS(
            INDEX('ABP REC Calc'!$G$6:$AB$69,,
                  MATCH('ABP RECs'!$H18,'ABP REC Calc'!$G$5:$AB$5,0)),
            'ABP REC Calc'!$C$6:$C$69,'ABP RECs'!$E18,
            'ABP REC Calc'!$B$6:$B$69,'ABP RECs'!$F18
         ) * (1-Inputs_ByYear!$D$4)^(O$4-($G18+$B18+1)),
     0))),
0)</f>
        <v>0</v>
      </c>
      <c r="P18" s="233">
        <f>IF( (P$4-$G18) &lt; ($C18+$B18),
     IF( P$4 = $G18+$B18,
         SUMIFS(
            INDEX('ABP REC Calc'!$G$6:$AB$69,,
                  MATCH('ABP RECs'!$H18,'ABP REC Calc'!$G$5:$AB$5,0)),
            'ABP REC Calc'!$C$6:$C$69,'ABP RECs'!$E18,
            'ABP REC Calc'!$B$6:$B$69,'ABP RECs'!$F18
         ) * $D18,
     IF( P$4 = $G18+$B18+1,
         SUMIFS(
            INDEX('ABP REC Calc'!$G$6:$AB$69,,
                  MATCH('ABP RECs'!$H18,'ABP REC Calc'!$G$5:$AB$5,0)),
            'ABP REC Calc'!$C$6:$C$69,'ABP RECs'!$E18,
            'ABP REC Calc'!$B$6:$B$69,'ABP RECs'!$F18         ) * (1-$D18),
     IF( P$4 &gt; $G18+$B18+1,
         SUMIFS(
            INDEX('ABP REC Calc'!$G$6:$AB$69,,
                  MATCH('ABP RECs'!$H18,'ABP REC Calc'!$G$5:$AB$5,0)),
            'ABP REC Calc'!$C$6:$C$69,'ABP RECs'!$E18,
            'ABP REC Calc'!$B$6:$B$69,'ABP RECs'!$F18
         ) * (1-Inputs_ByYear!$D$4)^(P$4-($G18+$B18+1)),
     0))),
0)</f>
        <v>0</v>
      </c>
      <c r="Q18" s="233">
        <f>IF( (Q$4-$G18) &lt; ($C18+$B18),
     IF( Q$4 = $G18+$B18,
         SUMIFS(
            INDEX('ABP REC Calc'!$G$6:$AB$69,,
                  MATCH('ABP RECs'!$H18,'ABP REC Calc'!$G$5:$AB$5,0)),
            'ABP REC Calc'!$C$6:$C$69,'ABP RECs'!$E18,
            'ABP REC Calc'!$B$6:$B$69,'ABP RECs'!$F18
         ) * $D18,
     IF( Q$4 = $G18+$B18+1,
         SUMIFS(
            INDEX('ABP REC Calc'!$G$6:$AB$69,,
                  MATCH('ABP RECs'!$H18,'ABP REC Calc'!$G$5:$AB$5,0)),
            'ABP REC Calc'!$C$6:$C$69,'ABP RECs'!$E18,
            'ABP REC Calc'!$B$6:$B$69,'ABP RECs'!$F18         ) * (1-$D18),
     IF( Q$4 &gt; $G18+$B18+1,
         SUMIFS(
            INDEX('ABP REC Calc'!$G$6:$AB$69,,
                  MATCH('ABP RECs'!$H18,'ABP REC Calc'!$G$5:$AB$5,0)),
            'ABP REC Calc'!$C$6:$C$69,'ABP RECs'!$E18,
            'ABP REC Calc'!$B$6:$B$69,'ABP RECs'!$F18
         ) * (1-Inputs_ByYear!$D$4)^(Q$4-($G18+$B18+1)),
     0))),
0)</f>
        <v>0</v>
      </c>
      <c r="R18" s="233">
        <f>IF( (R$4-$G18) &lt; ($C18+$B18),
     IF( R$4 = $G18+$B18,
         SUMIFS(
            INDEX('ABP REC Calc'!$G$6:$AB$69,,
                  MATCH('ABP RECs'!$H18,'ABP REC Calc'!$G$5:$AB$5,0)),
            'ABP REC Calc'!$C$6:$C$69,'ABP RECs'!$E18,
            'ABP REC Calc'!$B$6:$B$69,'ABP RECs'!$F18
         ) * $D18,
     IF( R$4 = $G18+$B18+1,
         SUMIFS(
            INDEX('ABP REC Calc'!$G$6:$AB$69,,
                  MATCH('ABP RECs'!$H18,'ABP REC Calc'!$G$5:$AB$5,0)),
            'ABP REC Calc'!$C$6:$C$69,'ABP RECs'!$E18,
            'ABP REC Calc'!$B$6:$B$69,'ABP RECs'!$F18         ) * (1-$D18),
     IF( R$4 &gt; $G18+$B18+1,
         SUMIFS(
            INDEX('ABP REC Calc'!$G$6:$AB$69,,
                  MATCH('ABP RECs'!$H18,'ABP REC Calc'!$G$5:$AB$5,0)),
            'ABP REC Calc'!$C$6:$C$69,'ABP RECs'!$E18,
            'ABP REC Calc'!$B$6:$B$69,'ABP RECs'!$F18
         ) * (1-Inputs_ByYear!$D$4)^(R$4-($G18+$B18+1)),
     0))),
0)</f>
        <v>0</v>
      </c>
      <c r="S18" s="233">
        <f>IF( (S$4-$G18) &lt; ($C18+$B18),
     IF( S$4 = $G18+$B18,
         SUMIFS(
            INDEX('ABP REC Calc'!$G$6:$AB$69,,
                  MATCH('ABP RECs'!$H18,'ABP REC Calc'!$G$5:$AB$5,0)),
            'ABP REC Calc'!$C$6:$C$69,'ABP RECs'!$E18,
            'ABP REC Calc'!$B$6:$B$69,'ABP RECs'!$F18
         ) * $D18,
     IF( S$4 = $G18+$B18+1,
         SUMIFS(
            INDEX('ABP REC Calc'!$G$6:$AB$69,,
                  MATCH('ABP RECs'!$H18,'ABP REC Calc'!$G$5:$AB$5,0)),
            'ABP REC Calc'!$C$6:$C$69,'ABP RECs'!$E18,
            'ABP REC Calc'!$B$6:$B$69,'ABP RECs'!$F18         ) * (1-$D18),
     IF( S$4 &gt; $G18+$B18+1,
         SUMIFS(
            INDEX('ABP REC Calc'!$G$6:$AB$69,,
                  MATCH('ABP RECs'!$H18,'ABP REC Calc'!$G$5:$AB$5,0)),
            'ABP REC Calc'!$C$6:$C$69,'ABP RECs'!$E18,
            'ABP REC Calc'!$B$6:$B$69,'ABP RECs'!$F18
         ) * (1-Inputs_ByYear!$D$4)^(S$4-($G18+$B18+1)),
     0))),
0)</f>
        <v>0</v>
      </c>
      <c r="T18" s="233">
        <f>IF( (T$4-$G18) &lt; ($C18+$B18),
     IF( T$4 = $G18+$B18,
         SUMIFS(
            INDEX('ABP REC Calc'!$G$6:$AB$69,,
                  MATCH('ABP RECs'!$H18,'ABP REC Calc'!$G$5:$AB$5,0)),
            'ABP REC Calc'!$C$6:$C$69,'ABP RECs'!$E18,
            'ABP REC Calc'!$B$6:$B$69,'ABP RECs'!$F18
         ) * $D18,
     IF( T$4 = $G18+$B18+1,
         SUMIFS(
            INDEX('ABP REC Calc'!$G$6:$AB$69,,
                  MATCH('ABP RECs'!$H18,'ABP REC Calc'!$G$5:$AB$5,0)),
            'ABP REC Calc'!$C$6:$C$69,'ABP RECs'!$E18,
            'ABP REC Calc'!$B$6:$B$69,'ABP RECs'!$F18         ) * (1-$D18),
     IF( T$4 &gt; $G18+$B18+1,
         SUMIFS(
            INDEX('ABP REC Calc'!$G$6:$AB$69,,
                  MATCH('ABP RECs'!$H18,'ABP REC Calc'!$G$5:$AB$5,0)),
            'ABP REC Calc'!$C$6:$C$69,'ABP RECs'!$E18,
            'ABP REC Calc'!$B$6:$B$69,'ABP RECs'!$F18
         ) * (1-Inputs_ByYear!$D$4)^(T$4-($G18+$B18+1)),
     0))),
0)</f>
        <v>0</v>
      </c>
      <c r="U18" s="233">
        <f>IF( (U$4-$G18) &lt; ($C18+$B18),
     IF( U$4 = $G18+$B18,
         SUMIFS(
            INDEX('ABP REC Calc'!$G$6:$AB$69,,
                  MATCH('ABP RECs'!$H18,'ABP REC Calc'!$G$5:$AB$5,0)),
            'ABP REC Calc'!$C$6:$C$69,'ABP RECs'!$E18,
            'ABP REC Calc'!$B$6:$B$69,'ABP RECs'!$F18
         ) * $D18,
     IF( U$4 = $G18+$B18+1,
         SUMIFS(
            INDEX('ABP REC Calc'!$G$6:$AB$69,,
                  MATCH('ABP RECs'!$H18,'ABP REC Calc'!$G$5:$AB$5,0)),
            'ABP REC Calc'!$C$6:$C$69,'ABP RECs'!$E18,
            'ABP REC Calc'!$B$6:$B$69,'ABP RECs'!$F18         ) * (1-$D18),
     IF( U$4 &gt; $G18+$B18+1,
         SUMIFS(
            INDEX('ABP REC Calc'!$G$6:$AB$69,,
                  MATCH('ABP RECs'!$H18,'ABP REC Calc'!$G$5:$AB$5,0)),
            'ABP REC Calc'!$C$6:$C$69,'ABP RECs'!$E18,
            'ABP REC Calc'!$B$6:$B$69,'ABP RECs'!$F18
         ) * (1-Inputs_ByYear!$D$4)^(U$4-($G18+$B18+1)),
     0))),
0)</f>
        <v>31503.089581342712</v>
      </c>
      <c r="V18" s="233">
        <f>IF( (V$4-$G18) &lt; ($C18+$B18),
     IF( V$4 = $G18+$B18,
         SUMIFS(
            INDEX('ABP REC Calc'!$G$6:$AB$69,,
                  MATCH('ABP RECs'!$H18,'ABP REC Calc'!$G$5:$AB$5,0)),
            'ABP REC Calc'!$C$6:$C$69,'ABP RECs'!$E18,
            'ABP REC Calc'!$B$6:$B$69,'ABP RECs'!$F18
         ) * $D18,
     IF( V$4 = $G18+$B18+1,
         SUMIFS(
            INDEX('ABP REC Calc'!$G$6:$AB$69,,
                  MATCH('ABP RECs'!$H18,'ABP REC Calc'!$G$5:$AB$5,0)),
            'ABP REC Calc'!$C$6:$C$69,'ABP RECs'!$E18,
            'ABP REC Calc'!$B$6:$B$69,'ABP RECs'!$F18         ) * (1-$D18),
     IF( V$4 &gt; $G18+$B18+1,
         SUMIFS(
            INDEX('ABP REC Calc'!$G$6:$AB$69,,
                  MATCH('ABP RECs'!$H18,'ABP REC Calc'!$G$5:$AB$5,0)),
            'ABP REC Calc'!$C$6:$C$69,'ABP RECs'!$E18,
            'ABP REC Calc'!$B$6:$B$69,'ABP RECs'!$F18
         ) * (1-Inputs_ByYear!$D$4)^(V$4-($G18+$B18+1)),
     0))),
0)</f>
        <v>31503.089581342712</v>
      </c>
      <c r="W18" s="233">
        <f>IF( (W$4-$G18) &lt; ($C18+$B18),
     IF( W$4 = $G18+$B18,
         SUMIFS(
            INDEX('ABP REC Calc'!$G$6:$AB$69,,
                  MATCH('ABP RECs'!$H18,'ABP REC Calc'!$G$5:$AB$5,0)),
            'ABP REC Calc'!$C$6:$C$69,'ABP RECs'!$E18,
            'ABP REC Calc'!$B$6:$B$69,'ABP RECs'!$F18
         ) * $D18,
     IF( W$4 = $G18+$B18+1,
         SUMIFS(
            INDEX('ABP REC Calc'!$G$6:$AB$69,,
                  MATCH('ABP RECs'!$H18,'ABP REC Calc'!$G$5:$AB$5,0)),
            'ABP REC Calc'!$C$6:$C$69,'ABP RECs'!$E18,
            'ABP REC Calc'!$B$6:$B$69,'ABP RECs'!$F18         ) * (1-$D18),
     IF( W$4 &gt; $G18+$B18+1,
         SUMIFS(
            INDEX('ABP REC Calc'!$G$6:$AB$69,,
                  MATCH('ABP RECs'!$H18,'ABP REC Calc'!$G$5:$AB$5,0)),
            'ABP REC Calc'!$C$6:$C$69,'ABP RECs'!$E18,
            'ABP REC Calc'!$B$6:$B$69,'ABP RECs'!$F18
         ) * (1-Inputs_ByYear!$D$4)^(W$4-($G18+$B18+1)),
     0))),
0)</f>
        <v>62691.148266871998</v>
      </c>
      <c r="X18" s="233">
        <f>IF( (X$4-$G18) &lt; ($C18+$B18),
     IF( X$4 = $G18+$B18,
         SUMIFS(
            INDEX('ABP REC Calc'!$G$6:$AB$69,,
                  MATCH('ABP RECs'!$H18,'ABP REC Calc'!$G$5:$AB$5,0)),
            'ABP REC Calc'!$C$6:$C$69,'ABP RECs'!$E18,
            'ABP REC Calc'!$B$6:$B$69,'ABP RECs'!$F18
         ) * $D18,
     IF( X$4 = $G18+$B18+1,
         SUMIFS(
            INDEX('ABP REC Calc'!$G$6:$AB$69,,
                  MATCH('ABP RECs'!$H18,'ABP REC Calc'!$G$5:$AB$5,0)),
            'ABP REC Calc'!$C$6:$C$69,'ABP RECs'!$E18,
            'ABP REC Calc'!$B$6:$B$69,'ABP RECs'!$F18         ) * (1-$D18),
     IF( X$4 &gt; $G18+$B18+1,
         SUMIFS(
            INDEX('ABP REC Calc'!$G$6:$AB$69,,
                  MATCH('ABP RECs'!$H18,'ABP REC Calc'!$G$5:$AB$5,0)),
            'ABP REC Calc'!$C$6:$C$69,'ABP RECs'!$E18,
            'ABP REC Calc'!$B$6:$B$69,'ABP RECs'!$F18
         ) * (1-Inputs_ByYear!$D$4)^(X$4-($G18+$B18+1)),
     0))),
0)</f>
        <v>62377.692525537641</v>
      </c>
      <c r="Y18" s="233">
        <f>IF( (Y$4-$G18) &lt; ($C18+$B18),
     IF( Y$4 = $G18+$B18,
         SUMIFS(
            INDEX('ABP REC Calc'!$G$6:$AB$69,,
                  MATCH('ABP RECs'!$H18,'ABP REC Calc'!$G$5:$AB$5,0)),
            'ABP REC Calc'!$C$6:$C$69,'ABP RECs'!$E18,
            'ABP REC Calc'!$B$6:$B$69,'ABP RECs'!$F18
         ) * $D18,
     IF( Y$4 = $G18+$B18+1,
         SUMIFS(
            INDEX('ABP REC Calc'!$G$6:$AB$69,,
                  MATCH('ABP RECs'!$H18,'ABP REC Calc'!$G$5:$AB$5,0)),
            'ABP REC Calc'!$C$6:$C$69,'ABP RECs'!$E18,
            'ABP REC Calc'!$B$6:$B$69,'ABP RECs'!$F18         ) * (1-$D18),
     IF( Y$4 &gt; $G18+$B18+1,
         SUMIFS(
            INDEX('ABP REC Calc'!$G$6:$AB$69,,
                  MATCH('ABP RECs'!$H18,'ABP REC Calc'!$G$5:$AB$5,0)),
            'ABP REC Calc'!$C$6:$C$69,'ABP RECs'!$E18,
            'ABP REC Calc'!$B$6:$B$69,'ABP RECs'!$F18
         ) * (1-Inputs_ByYear!$D$4)^(Y$4-($G18+$B18+1)),
     0))),
0)</f>
        <v>62065.804062909949</v>
      </c>
      <c r="Z18" s="233">
        <f>IF( (Z$4-$G18) &lt; ($C18+$B18),
     IF( Z$4 = $G18+$B18,
         SUMIFS(
            INDEX('ABP REC Calc'!$G$6:$AB$69,,
                  MATCH('ABP RECs'!$H18,'ABP REC Calc'!$G$5:$AB$5,0)),
            'ABP REC Calc'!$C$6:$C$69,'ABP RECs'!$E18,
            'ABP REC Calc'!$B$6:$B$69,'ABP RECs'!$F18
         ) * $D18,
     IF( Z$4 = $G18+$B18+1,
         SUMIFS(
            INDEX('ABP REC Calc'!$G$6:$AB$69,,
                  MATCH('ABP RECs'!$H18,'ABP REC Calc'!$G$5:$AB$5,0)),
            'ABP REC Calc'!$C$6:$C$69,'ABP RECs'!$E18,
            'ABP REC Calc'!$B$6:$B$69,'ABP RECs'!$F18         ) * (1-$D18),
     IF( Z$4 &gt; $G18+$B18+1,
         SUMIFS(
            INDEX('ABP REC Calc'!$G$6:$AB$69,,
                  MATCH('ABP RECs'!$H18,'ABP REC Calc'!$G$5:$AB$5,0)),
            'ABP REC Calc'!$C$6:$C$69,'ABP RECs'!$E18,
            'ABP REC Calc'!$B$6:$B$69,'ABP RECs'!$F18
         ) * (1-Inputs_ByYear!$D$4)^(Z$4-($G18+$B18+1)),
     0))),
0)</f>
        <v>61755.475042595404</v>
      </c>
      <c r="AA18" s="233">
        <f>IF( (AA$4-$G18) &lt; ($C18+$B18),
     IF( AA$4 = $G18+$B18,
         SUMIFS(
            INDEX('ABP REC Calc'!$G$6:$AB$69,,
                  MATCH('ABP RECs'!$H18,'ABP REC Calc'!$G$5:$AB$5,0)),
            'ABP REC Calc'!$C$6:$C$69,'ABP RECs'!$E18,
            'ABP REC Calc'!$B$6:$B$69,'ABP RECs'!$F18
         ) * $D18,
     IF( AA$4 = $G18+$B18+1,
         SUMIFS(
            INDEX('ABP REC Calc'!$G$6:$AB$69,,
                  MATCH('ABP RECs'!$H18,'ABP REC Calc'!$G$5:$AB$5,0)),
            'ABP REC Calc'!$C$6:$C$69,'ABP RECs'!$E18,
            'ABP REC Calc'!$B$6:$B$69,'ABP RECs'!$F18         ) * (1-$D18),
     IF( AA$4 &gt; $G18+$B18+1,
         SUMIFS(
            INDEX('ABP REC Calc'!$G$6:$AB$69,,
                  MATCH('ABP RECs'!$H18,'ABP REC Calc'!$G$5:$AB$5,0)),
            'ABP REC Calc'!$C$6:$C$69,'ABP RECs'!$E18,
            'ABP REC Calc'!$B$6:$B$69,'ABP RECs'!$F18
         ) * (1-Inputs_ByYear!$D$4)^(AA$4-($G18+$B18+1)),
     0))),
0)</f>
        <v>61446.697667382425</v>
      </c>
      <c r="AB18" s="233">
        <f>IF( (AB$4-$G18) &lt; ($C18+$B18),
     IF( AB$4 = $G18+$B18,
         SUMIFS(
            INDEX('ABP REC Calc'!$G$6:$AB$69,,
                  MATCH('ABP RECs'!$H18,'ABP REC Calc'!$G$5:$AB$5,0)),
            'ABP REC Calc'!$C$6:$C$69,'ABP RECs'!$E18,
            'ABP REC Calc'!$B$6:$B$69,'ABP RECs'!$F18
         ) * $D18,
     IF( AB$4 = $G18+$B18+1,
         SUMIFS(
            INDEX('ABP REC Calc'!$G$6:$AB$69,,
                  MATCH('ABP RECs'!$H18,'ABP REC Calc'!$G$5:$AB$5,0)),
            'ABP REC Calc'!$C$6:$C$69,'ABP RECs'!$E18,
            'ABP REC Calc'!$B$6:$B$69,'ABP RECs'!$F18         ) * (1-$D18),
     IF( AB$4 &gt; $G18+$B18+1,
         SUMIFS(
            INDEX('ABP REC Calc'!$G$6:$AB$69,,
                  MATCH('ABP RECs'!$H18,'ABP REC Calc'!$G$5:$AB$5,0)),
            'ABP REC Calc'!$C$6:$C$69,'ABP RECs'!$E18,
            'ABP REC Calc'!$B$6:$B$69,'ABP RECs'!$F18
         ) * (1-Inputs_ByYear!$D$4)^(AB$4-($G18+$B18+1)),
     0))),
0)</f>
        <v>61139.464179045521</v>
      </c>
      <c r="AC18" s="233">
        <f>IF( (AC$4-$G18) &lt; ($C18+$B18),
     IF( AC$4 = $G18+$B18,
         SUMIFS(
            INDEX('ABP REC Calc'!$G$6:$AB$69,,
                  MATCH('ABP RECs'!$H18,'ABP REC Calc'!$G$5:$AB$5,0)),
            'ABP REC Calc'!$C$6:$C$69,'ABP RECs'!$E18,
            'ABP REC Calc'!$B$6:$B$69,'ABP RECs'!$F18
         ) * $D18,
     IF( AC$4 = $G18+$B18+1,
         SUMIFS(
            INDEX('ABP REC Calc'!$G$6:$AB$69,,
                  MATCH('ABP RECs'!$H18,'ABP REC Calc'!$G$5:$AB$5,0)),
            'ABP REC Calc'!$C$6:$C$69,'ABP RECs'!$E18,
            'ABP REC Calc'!$B$6:$B$69,'ABP RECs'!$F18         ) * (1-$D18),
     IF( AC$4 &gt; $G18+$B18+1,
         SUMIFS(
            INDEX('ABP REC Calc'!$G$6:$AB$69,,
                  MATCH('ABP RECs'!$H18,'ABP REC Calc'!$G$5:$AB$5,0)),
            'ABP REC Calc'!$C$6:$C$69,'ABP RECs'!$E18,
            'ABP REC Calc'!$B$6:$B$69,'ABP RECs'!$F18
         ) * (1-Inputs_ByYear!$D$4)^(AC$4-($G18+$B18+1)),
     0))),
0)</f>
        <v>60833.766858150288</v>
      </c>
      <c r="AD18" s="233">
        <f>IF( (AD$4-$G18) &lt; ($C18+$B18),
     IF( AD$4 = $G18+$B18,
         SUMIFS(
            INDEX('ABP REC Calc'!$G$6:$AB$69,,
                  MATCH('ABP RECs'!$H18,'ABP REC Calc'!$G$5:$AB$5,0)),
            'ABP REC Calc'!$C$6:$C$69,'ABP RECs'!$E18,
            'ABP REC Calc'!$B$6:$B$69,'ABP RECs'!$F18
         ) * $D18,
     IF( AD$4 = $G18+$B18+1,
         SUMIFS(
            INDEX('ABP REC Calc'!$G$6:$AB$69,,
                  MATCH('ABP RECs'!$H18,'ABP REC Calc'!$G$5:$AB$5,0)),
            'ABP REC Calc'!$C$6:$C$69,'ABP RECs'!$E18,
            'ABP REC Calc'!$B$6:$B$69,'ABP RECs'!$F18         ) * (1-$D18),
     IF( AD$4 &gt; $G18+$B18+1,
         SUMIFS(
            INDEX('ABP REC Calc'!$G$6:$AB$69,,
                  MATCH('ABP RECs'!$H18,'ABP REC Calc'!$G$5:$AB$5,0)),
            'ABP REC Calc'!$C$6:$C$69,'ABP RECs'!$E18,
            'ABP REC Calc'!$B$6:$B$69,'ABP RECs'!$F18
         ) * (1-Inputs_ByYear!$D$4)^(AD$4-($G18+$B18+1)),
     0))),
0)</f>
        <v>60529.598023859537</v>
      </c>
    </row>
    <row r="19" spans="2:30" ht="14.75" customHeight="1" x14ac:dyDescent="0.25">
      <c r="B19" s="332" cm="1">
        <f t="array" ref="B19">INDEX(Inputs_ByYear!$D$87:$D$92, MATCH('ABP RECs'!$E19, Inputs_ByYear!$B$87:$B$92, 0),)</f>
        <v>0</v>
      </c>
      <c r="C19" s="332" cm="1">
        <f t="array" ref="C19">INDEX(Inputs_ByYear!$D$51:$D$56, MATCH('ABP RECs'!$E19, Inputs_ByYear!$B$51:$B$56,0),)</f>
        <v>15</v>
      </c>
      <c r="D19" s="332" cm="1">
        <f t="array" ref="D19">INDEX(Inputs_ByYear!$D$96:$D$101, MATCH('ABP RECs'!$E19, Inputs_ByYear!$B$96:$B$101,0),)</f>
        <v>0.5</v>
      </c>
      <c r="E19" s="222" t="s">
        <v>233</v>
      </c>
      <c r="F19" s="219" t="s">
        <v>258</v>
      </c>
      <c r="G19" s="219">
        <f t="shared" si="1"/>
        <v>2037</v>
      </c>
      <c r="H19" s="227" t="s">
        <v>35</v>
      </c>
      <c r="I19" s="233">
        <f>IF( (I$4-$G19) &lt; ($C19+$B19),
     IF( I$4 = $G19+$B19,
         SUMIFS(
            INDEX('ABP REC Calc'!$G$6:$AB$69,,
                  MATCH('ABP RECs'!$H19,'ABP REC Calc'!$G$5:$AB$5,0)),
            'ABP REC Calc'!$C$6:$C$69,'ABP RECs'!$E19,
            'ABP REC Calc'!$B$6:$B$69,'ABP RECs'!$F19
         ) * $D19,
     IF( I$4 = $G19+$B19+1,
         SUMIFS(
            INDEX('ABP REC Calc'!$G$6:$AB$69,,
                  MATCH('ABP RECs'!$H19,'ABP REC Calc'!$G$5:$AB$5,0)),
            'ABP REC Calc'!$C$6:$C$69,'ABP RECs'!$E19,
            'ABP REC Calc'!$B$6:$B$69,'ABP RECs'!$F19         ) * (1-$D19),
     IF( I$4 &gt; $G19+$B19+1,
         SUMIFS(
            INDEX('ABP REC Calc'!$G$6:$AB$69,,
                  MATCH('ABP RECs'!$H19,'ABP REC Calc'!$G$5:$AB$5,0)),
            'ABP REC Calc'!$C$6:$C$69,'ABP RECs'!$E19,
            'ABP REC Calc'!$B$6:$B$69,'ABP RECs'!$F19
         ) * (1-Inputs_ByYear!$D$4)^(I$4-($G19+$B19+1)),
     0))),
0)</f>
        <v>0</v>
      </c>
      <c r="J19" s="233">
        <f>IF( (J$4-$G19) &lt; ($C19+$B19),
     IF( J$4 = $G19+$B19,
         SUMIFS(
            INDEX('ABP REC Calc'!$G$6:$AB$69,,
                  MATCH('ABP RECs'!$H19,'ABP REC Calc'!$G$5:$AB$5,0)),
            'ABP REC Calc'!$C$6:$C$69,'ABP RECs'!$E19,
            'ABP REC Calc'!$B$6:$B$69,'ABP RECs'!$F19
         ) * $D19,
     IF( J$4 = $G19+$B19+1,
         SUMIFS(
            INDEX('ABP REC Calc'!$G$6:$AB$69,,
                  MATCH('ABP RECs'!$H19,'ABP REC Calc'!$G$5:$AB$5,0)),
            'ABP REC Calc'!$C$6:$C$69,'ABP RECs'!$E19,
            'ABP REC Calc'!$B$6:$B$69,'ABP RECs'!$F19         ) * (1-$D19),
     IF( J$4 &gt; $G19+$B19+1,
         SUMIFS(
            INDEX('ABP REC Calc'!$G$6:$AB$69,,
                  MATCH('ABP RECs'!$H19,'ABP REC Calc'!$G$5:$AB$5,0)),
            'ABP REC Calc'!$C$6:$C$69,'ABP RECs'!$E19,
            'ABP REC Calc'!$B$6:$B$69,'ABP RECs'!$F19
         ) * (1-Inputs_ByYear!$D$4)^(J$4-($G19+$B19+1)),
     0))),
0)</f>
        <v>0</v>
      </c>
      <c r="K19" s="233">
        <f>IF( (K$4-$G19) &lt; ($C19+$B19),
     IF( K$4 = $G19+$B19,
         SUMIFS(
            INDEX('ABP REC Calc'!$G$6:$AB$69,,
                  MATCH('ABP RECs'!$H19,'ABP REC Calc'!$G$5:$AB$5,0)),
            'ABP REC Calc'!$C$6:$C$69,'ABP RECs'!$E19,
            'ABP REC Calc'!$B$6:$B$69,'ABP RECs'!$F19
         ) * $D19,
     IF( K$4 = $G19+$B19+1,
         SUMIFS(
            INDEX('ABP REC Calc'!$G$6:$AB$69,,
                  MATCH('ABP RECs'!$H19,'ABP REC Calc'!$G$5:$AB$5,0)),
            'ABP REC Calc'!$C$6:$C$69,'ABP RECs'!$E19,
            'ABP REC Calc'!$B$6:$B$69,'ABP RECs'!$F19         ) * (1-$D19),
     IF( K$4 &gt; $G19+$B19+1,
         SUMIFS(
            INDEX('ABP REC Calc'!$G$6:$AB$69,,
                  MATCH('ABP RECs'!$H19,'ABP REC Calc'!$G$5:$AB$5,0)),
            'ABP REC Calc'!$C$6:$C$69,'ABP RECs'!$E19,
            'ABP REC Calc'!$B$6:$B$69,'ABP RECs'!$F19
         ) * (1-Inputs_ByYear!$D$4)^(K$4-($G19+$B19+1)),
     0))),
0)</f>
        <v>0</v>
      </c>
      <c r="L19" s="233">
        <f>IF( (L$4-$G19) &lt; ($C19+$B19),
     IF( L$4 = $G19+$B19,
         SUMIFS(
            INDEX('ABP REC Calc'!$G$6:$AB$69,,
                  MATCH('ABP RECs'!$H19,'ABP REC Calc'!$G$5:$AB$5,0)),
            'ABP REC Calc'!$C$6:$C$69,'ABP RECs'!$E19,
            'ABP REC Calc'!$B$6:$B$69,'ABP RECs'!$F19
         ) * $D19,
     IF( L$4 = $G19+$B19+1,
         SUMIFS(
            INDEX('ABP REC Calc'!$G$6:$AB$69,,
                  MATCH('ABP RECs'!$H19,'ABP REC Calc'!$G$5:$AB$5,0)),
            'ABP REC Calc'!$C$6:$C$69,'ABP RECs'!$E19,
            'ABP REC Calc'!$B$6:$B$69,'ABP RECs'!$F19         ) * (1-$D19),
     IF( L$4 &gt; $G19+$B19+1,
         SUMIFS(
            INDEX('ABP REC Calc'!$G$6:$AB$69,,
                  MATCH('ABP RECs'!$H19,'ABP REC Calc'!$G$5:$AB$5,0)),
            'ABP REC Calc'!$C$6:$C$69,'ABP RECs'!$E19,
            'ABP REC Calc'!$B$6:$B$69,'ABP RECs'!$F19
         ) * (1-Inputs_ByYear!$D$4)^(L$4-($G19+$B19+1)),
     0))),
0)</f>
        <v>0</v>
      </c>
      <c r="M19" s="233">
        <f>IF( (M$4-$G19) &lt; ($C19+$B19),
     IF( M$4 = $G19+$B19,
         SUMIFS(
            INDEX('ABP REC Calc'!$G$6:$AB$69,,
                  MATCH('ABP RECs'!$H19,'ABP REC Calc'!$G$5:$AB$5,0)),
            'ABP REC Calc'!$C$6:$C$69,'ABP RECs'!$E19,
            'ABP REC Calc'!$B$6:$B$69,'ABP RECs'!$F19
         ) * $D19,
     IF( M$4 = $G19+$B19+1,
         SUMIFS(
            INDEX('ABP REC Calc'!$G$6:$AB$69,,
                  MATCH('ABP RECs'!$H19,'ABP REC Calc'!$G$5:$AB$5,0)),
            'ABP REC Calc'!$C$6:$C$69,'ABP RECs'!$E19,
            'ABP REC Calc'!$B$6:$B$69,'ABP RECs'!$F19         ) * (1-$D19),
     IF( M$4 &gt; $G19+$B19+1,
         SUMIFS(
            INDEX('ABP REC Calc'!$G$6:$AB$69,,
                  MATCH('ABP RECs'!$H19,'ABP REC Calc'!$G$5:$AB$5,0)),
            'ABP REC Calc'!$C$6:$C$69,'ABP RECs'!$E19,
            'ABP REC Calc'!$B$6:$B$69,'ABP RECs'!$F19
         ) * (1-Inputs_ByYear!$D$4)^(M$4-($G19+$B19+1)),
     0))),
0)</f>
        <v>0</v>
      </c>
      <c r="N19" s="233">
        <f>IF( (N$4-$G19) &lt; ($C19+$B19),
     IF( N$4 = $G19+$B19,
         SUMIFS(
            INDEX('ABP REC Calc'!$G$6:$AB$69,,
                  MATCH('ABP RECs'!$H19,'ABP REC Calc'!$G$5:$AB$5,0)),
            'ABP REC Calc'!$C$6:$C$69,'ABP RECs'!$E19,
            'ABP REC Calc'!$B$6:$B$69,'ABP RECs'!$F19
         ) * $D19,
     IF( N$4 = $G19+$B19+1,
         SUMIFS(
            INDEX('ABP REC Calc'!$G$6:$AB$69,,
                  MATCH('ABP RECs'!$H19,'ABP REC Calc'!$G$5:$AB$5,0)),
            'ABP REC Calc'!$C$6:$C$69,'ABP RECs'!$E19,
            'ABP REC Calc'!$B$6:$B$69,'ABP RECs'!$F19         ) * (1-$D19),
     IF( N$4 &gt; $G19+$B19+1,
         SUMIFS(
            INDEX('ABP REC Calc'!$G$6:$AB$69,,
                  MATCH('ABP RECs'!$H19,'ABP REC Calc'!$G$5:$AB$5,0)),
            'ABP REC Calc'!$C$6:$C$69,'ABP RECs'!$E19,
            'ABP REC Calc'!$B$6:$B$69,'ABP RECs'!$F19
         ) * (1-Inputs_ByYear!$D$4)^(N$4-($G19+$B19+1)),
     0))),
0)</f>
        <v>0</v>
      </c>
      <c r="O19" s="233">
        <f>IF( (O$4-$G19) &lt; ($C19+$B19),
     IF( O$4 = $G19+$B19,
         SUMIFS(
            INDEX('ABP REC Calc'!$G$6:$AB$69,,
                  MATCH('ABP RECs'!$H19,'ABP REC Calc'!$G$5:$AB$5,0)),
            'ABP REC Calc'!$C$6:$C$69,'ABP RECs'!$E19,
            'ABP REC Calc'!$B$6:$B$69,'ABP RECs'!$F19
         ) * $D19,
     IF( O$4 = $G19+$B19+1,
         SUMIFS(
            INDEX('ABP REC Calc'!$G$6:$AB$69,,
                  MATCH('ABP RECs'!$H19,'ABP REC Calc'!$G$5:$AB$5,0)),
            'ABP REC Calc'!$C$6:$C$69,'ABP RECs'!$E19,
            'ABP REC Calc'!$B$6:$B$69,'ABP RECs'!$F19         ) * (1-$D19),
     IF( O$4 &gt; $G19+$B19+1,
         SUMIFS(
            INDEX('ABP REC Calc'!$G$6:$AB$69,,
                  MATCH('ABP RECs'!$H19,'ABP REC Calc'!$G$5:$AB$5,0)),
            'ABP REC Calc'!$C$6:$C$69,'ABP RECs'!$E19,
            'ABP REC Calc'!$B$6:$B$69,'ABP RECs'!$F19
         ) * (1-Inputs_ByYear!$D$4)^(O$4-($G19+$B19+1)),
     0))),
0)</f>
        <v>0</v>
      </c>
      <c r="P19" s="233">
        <f>IF( (P$4-$G19) &lt; ($C19+$B19),
     IF( P$4 = $G19+$B19,
         SUMIFS(
            INDEX('ABP REC Calc'!$G$6:$AB$69,,
                  MATCH('ABP RECs'!$H19,'ABP REC Calc'!$G$5:$AB$5,0)),
            'ABP REC Calc'!$C$6:$C$69,'ABP RECs'!$E19,
            'ABP REC Calc'!$B$6:$B$69,'ABP RECs'!$F19
         ) * $D19,
     IF( P$4 = $G19+$B19+1,
         SUMIFS(
            INDEX('ABP REC Calc'!$G$6:$AB$69,,
                  MATCH('ABP RECs'!$H19,'ABP REC Calc'!$G$5:$AB$5,0)),
            'ABP REC Calc'!$C$6:$C$69,'ABP RECs'!$E19,
            'ABP REC Calc'!$B$6:$B$69,'ABP RECs'!$F19         ) * (1-$D19),
     IF( P$4 &gt; $G19+$B19+1,
         SUMIFS(
            INDEX('ABP REC Calc'!$G$6:$AB$69,,
                  MATCH('ABP RECs'!$H19,'ABP REC Calc'!$G$5:$AB$5,0)),
            'ABP REC Calc'!$C$6:$C$69,'ABP RECs'!$E19,
            'ABP REC Calc'!$B$6:$B$69,'ABP RECs'!$F19
         ) * (1-Inputs_ByYear!$D$4)^(P$4-($G19+$B19+1)),
     0))),
0)</f>
        <v>0</v>
      </c>
      <c r="Q19" s="233">
        <f>IF( (Q$4-$G19) &lt; ($C19+$B19),
     IF( Q$4 = $G19+$B19,
         SUMIFS(
            INDEX('ABP REC Calc'!$G$6:$AB$69,,
                  MATCH('ABP RECs'!$H19,'ABP REC Calc'!$G$5:$AB$5,0)),
            'ABP REC Calc'!$C$6:$C$69,'ABP RECs'!$E19,
            'ABP REC Calc'!$B$6:$B$69,'ABP RECs'!$F19
         ) * $D19,
     IF( Q$4 = $G19+$B19+1,
         SUMIFS(
            INDEX('ABP REC Calc'!$G$6:$AB$69,,
                  MATCH('ABP RECs'!$H19,'ABP REC Calc'!$G$5:$AB$5,0)),
            'ABP REC Calc'!$C$6:$C$69,'ABP RECs'!$E19,
            'ABP REC Calc'!$B$6:$B$69,'ABP RECs'!$F19         ) * (1-$D19),
     IF( Q$4 &gt; $G19+$B19+1,
         SUMIFS(
            INDEX('ABP REC Calc'!$G$6:$AB$69,,
                  MATCH('ABP RECs'!$H19,'ABP REC Calc'!$G$5:$AB$5,0)),
            'ABP REC Calc'!$C$6:$C$69,'ABP RECs'!$E19,
            'ABP REC Calc'!$B$6:$B$69,'ABP RECs'!$F19
         ) * (1-Inputs_ByYear!$D$4)^(Q$4-($G19+$B19+1)),
     0))),
0)</f>
        <v>0</v>
      </c>
      <c r="R19" s="233">
        <f>IF( (R$4-$G19) &lt; ($C19+$B19),
     IF( R$4 = $G19+$B19,
         SUMIFS(
            INDEX('ABP REC Calc'!$G$6:$AB$69,,
                  MATCH('ABP RECs'!$H19,'ABP REC Calc'!$G$5:$AB$5,0)),
            'ABP REC Calc'!$C$6:$C$69,'ABP RECs'!$E19,
            'ABP REC Calc'!$B$6:$B$69,'ABP RECs'!$F19
         ) * $D19,
     IF( R$4 = $G19+$B19+1,
         SUMIFS(
            INDEX('ABP REC Calc'!$G$6:$AB$69,,
                  MATCH('ABP RECs'!$H19,'ABP REC Calc'!$G$5:$AB$5,0)),
            'ABP REC Calc'!$C$6:$C$69,'ABP RECs'!$E19,
            'ABP REC Calc'!$B$6:$B$69,'ABP RECs'!$F19         ) * (1-$D19),
     IF( R$4 &gt; $G19+$B19+1,
         SUMIFS(
            INDEX('ABP REC Calc'!$G$6:$AB$69,,
                  MATCH('ABP RECs'!$H19,'ABP REC Calc'!$G$5:$AB$5,0)),
            'ABP REC Calc'!$C$6:$C$69,'ABP RECs'!$E19,
            'ABP REC Calc'!$B$6:$B$69,'ABP RECs'!$F19
         ) * (1-Inputs_ByYear!$D$4)^(R$4-($G19+$B19+1)),
     0))),
0)</f>
        <v>0</v>
      </c>
      <c r="S19" s="233">
        <f>IF( (S$4-$G19) &lt; ($C19+$B19),
     IF( S$4 = $G19+$B19,
         SUMIFS(
            INDEX('ABP REC Calc'!$G$6:$AB$69,,
                  MATCH('ABP RECs'!$H19,'ABP REC Calc'!$G$5:$AB$5,0)),
            'ABP REC Calc'!$C$6:$C$69,'ABP RECs'!$E19,
            'ABP REC Calc'!$B$6:$B$69,'ABP RECs'!$F19
         ) * $D19,
     IF( S$4 = $G19+$B19+1,
         SUMIFS(
            INDEX('ABP REC Calc'!$G$6:$AB$69,,
                  MATCH('ABP RECs'!$H19,'ABP REC Calc'!$G$5:$AB$5,0)),
            'ABP REC Calc'!$C$6:$C$69,'ABP RECs'!$E19,
            'ABP REC Calc'!$B$6:$B$69,'ABP RECs'!$F19         ) * (1-$D19),
     IF( S$4 &gt; $G19+$B19+1,
         SUMIFS(
            INDEX('ABP REC Calc'!$G$6:$AB$69,,
                  MATCH('ABP RECs'!$H19,'ABP REC Calc'!$G$5:$AB$5,0)),
            'ABP REC Calc'!$C$6:$C$69,'ABP RECs'!$E19,
            'ABP REC Calc'!$B$6:$B$69,'ABP RECs'!$F19
         ) * (1-Inputs_ByYear!$D$4)^(S$4-($G19+$B19+1)),
     0))),
0)</f>
        <v>0</v>
      </c>
      <c r="T19" s="233">
        <f>IF( (T$4-$G19) &lt; ($C19+$B19),
     IF( T$4 = $G19+$B19,
         SUMIFS(
            INDEX('ABP REC Calc'!$G$6:$AB$69,,
                  MATCH('ABP RECs'!$H19,'ABP REC Calc'!$G$5:$AB$5,0)),
            'ABP REC Calc'!$C$6:$C$69,'ABP RECs'!$E19,
            'ABP REC Calc'!$B$6:$B$69,'ABP RECs'!$F19
         ) * $D19,
     IF( T$4 = $G19+$B19+1,
         SUMIFS(
            INDEX('ABP REC Calc'!$G$6:$AB$69,,
                  MATCH('ABP RECs'!$H19,'ABP REC Calc'!$G$5:$AB$5,0)),
            'ABP REC Calc'!$C$6:$C$69,'ABP RECs'!$E19,
            'ABP REC Calc'!$B$6:$B$69,'ABP RECs'!$F19         ) * (1-$D19),
     IF( T$4 &gt; $G19+$B19+1,
         SUMIFS(
            INDEX('ABP REC Calc'!$G$6:$AB$69,,
                  MATCH('ABP RECs'!$H19,'ABP REC Calc'!$G$5:$AB$5,0)),
            'ABP REC Calc'!$C$6:$C$69,'ABP RECs'!$E19,
            'ABP REC Calc'!$B$6:$B$69,'ABP RECs'!$F19
         ) * (1-Inputs_ByYear!$D$4)^(T$4-($G19+$B19+1)),
     0))),
0)</f>
        <v>0</v>
      </c>
      <c r="U19" s="233">
        <f>IF( (U$4-$G19) &lt; ($C19+$B19),
     IF( U$4 = $G19+$B19,
         SUMIFS(
            INDEX('ABP REC Calc'!$G$6:$AB$69,,
                  MATCH('ABP RECs'!$H19,'ABP REC Calc'!$G$5:$AB$5,0)),
            'ABP REC Calc'!$C$6:$C$69,'ABP RECs'!$E19,
            'ABP REC Calc'!$B$6:$B$69,'ABP RECs'!$F19
         ) * $D19,
     IF( U$4 = $G19+$B19+1,
         SUMIFS(
            INDEX('ABP REC Calc'!$G$6:$AB$69,,
                  MATCH('ABP RECs'!$H19,'ABP REC Calc'!$G$5:$AB$5,0)),
            'ABP REC Calc'!$C$6:$C$69,'ABP RECs'!$E19,
            'ABP REC Calc'!$B$6:$B$69,'ABP RECs'!$F19         ) * (1-$D19),
     IF( U$4 &gt; $G19+$B19+1,
         SUMIFS(
            INDEX('ABP REC Calc'!$G$6:$AB$69,,
                  MATCH('ABP RECs'!$H19,'ABP REC Calc'!$G$5:$AB$5,0)),
            'ABP REC Calc'!$C$6:$C$69,'ABP RECs'!$E19,
            'ABP REC Calc'!$B$6:$B$69,'ABP RECs'!$F19
         ) * (1-Inputs_ByYear!$D$4)^(U$4-($G19+$B19+1)),
     0))),
0)</f>
        <v>0</v>
      </c>
      <c r="V19" s="233">
        <f>IF( (V$4-$G19) &lt; ($C19+$B19),
     IF( V$4 = $G19+$B19,
         SUMIFS(
            INDEX('ABP REC Calc'!$G$6:$AB$69,,
                  MATCH('ABP RECs'!$H19,'ABP REC Calc'!$G$5:$AB$5,0)),
            'ABP REC Calc'!$C$6:$C$69,'ABP RECs'!$E19,
            'ABP REC Calc'!$B$6:$B$69,'ABP RECs'!$F19
         ) * $D19,
     IF( V$4 = $G19+$B19+1,
         SUMIFS(
            INDEX('ABP REC Calc'!$G$6:$AB$69,,
                  MATCH('ABP RECs'!$H19,'ABP REC Calc'!$G$5:$AB$5,0)),
            'ABP REC Calc'!$C$6:$C$69,'ABP RECs'!$E19,
            'ABP REC Calc'!$B$6:$B$69,'ABP RECs'!$F19         ) * (1-$D19),
     IF( V$4 &gt; $G19+$B19+1,
         SUMIFS(
            INDEX('ABP REC Calc'!$G$6:$AB$69,,
                  MATCH('ABP RECs'!$H19,'ABP REC Calc'!$G$5:$AB$5,0)),
            'ABP REC Calc'!$C$6:$C$69,'ABP RECs'!$E19,
            'ABP REC Calc'!$B$6:$B$69,'ABP RECs'!$F19
         ) * (1-Inputs_ByYear!$D$4)^(V$4-($G19+$B19+1)),
     0))),
0)</f>
        <v>31503.089581342712</v>
      </c>
      <c r="W19" s="233">
        <f>IF( (W$4-$G19) &lt; ($C19+$B19),
     IF( W$4 = $G19+$B19,
         SUMIFS(
            INDEX('ABP REC Calc'!$G$6:$AB$69,,
                  MATCH('ABP RECs'!$H19,'ABP REC Calc'!$G$5:$AB$5,0)),
            'ABP REC Calc'!$C$6:$C$69,'ABP RECs'!$E19,
            'ABP REC Calc'!$B$6:$B$69,'ABP RECs'!$F19
         ) * $D19,
     IF( W$4 = $G19+$B19+1,
         SUMIFS(
            INDEX('ABP REC Calc'!$G$6:$AB$69,,
                  MATCH('ABP RECs'!$H19,'ABP REC Calc'!$G$5:$AB$5,0)),
            'ABP REC Calc'!$C$6:$C$69,'ABP RECs'!$E19,
            'ABP REC Calc'!$B$6:$B$69,'ABP RECs'!$F19         ) * (1-$D19),
     IF( W$4 &gt; $G19+$B19+1,
         SUMIFS(
            INDEX('ABP REC Calc'!$G$6:$AB$69,,
                  MATCH('ABP RECs'!$H19,'ABP REC Calc'!$G$5:$AB$5,0)),
            'ABP REC Calc'!$C$6:$C$69,'ABP RECs'!$E19,
            'ABP REC Calc'!$B$6:$B$69,'ABP RECs'!$F19
         ) * (1-Inputs_ByYear!$D$4)^(W$4-($G19+$B19+1)),
     0))),
0)</f>
        <v>31503.089581342712</v>
      </c>
      <c r="X19" s="233">
        <f>IF( (X$4-$G19) &lt; ($C19+$B19),
     IF( X$4 = $G19+$B19,
         SUMIFS(
            INDEX('ABP REC Calc'!$G$6:$AB$69,,
                  MATCH('ABP RECs'!$H19,'ABP REC Calc'!$G$5:$AB$5,0)),
            'ABP REC Calc'!$C$6:$C$69,'ABP RECs'!$E19,
            'ABP REC Calc'!$B$6:$B$69,'ABP RECs'!$F19
         ) * $D19,
     IF( X$4 = $G19+$B19+1,
         SUMIFS(
            INDEX('ABP REC Calc'!$G$6:$AB$69,,
                  MATCH('ABP RECs'!$H19,'ABP REC Calc'!$G$5:$AB$5,0)),
            'ABP REC Calc'!$C$6:$C$69,'ABP RECs'!$E19,
            'ABP REC Calc'!$B$6:$B$69,'ABP RECs'!$F19         ) * (1-$D19),
     IF( X$4 &gt; $G19+$B19+1,
         SUMIFS(
            INDEX('ABP REC Calc'!$G$6:$AB$69,,
                  MATCH('ABP RECs'!$H19,'ABP REC Calc'!$G$5:$AB$5,0)),
            'ABP REC Calc'!$C$6:$C$69,'ABP RECs'!$E19,
            'ABP REC Calc'!$B$6:$B$69,'ABP RECs'!$F19
         ) * (1-Inputs_ByYear!$D$4)^(X$4-($G19+$B19+1)),
     0))),
0)</f>
        <v>62691.148266871998</v>
      </c>
      <c r="Y19" s="233">
        <f>IF( (Y$4-$G19) &lt; ($C19+$B19),
     IF( Y$4 = $G19+$B19,
         SUMIFS(
            INDEX('ABP REC Calc'!$G$6:$AB$69,,
                  MATCH('ABP RECs'!$H19,'ABP REC Calc'!$G$5:$AB$5,0)),
            'ABP REC Calc'!$C$6:$C$69,'ABP RECs'!$E19,
            'ABP REC Calc'!$B$6:$B$69,'ABP RECs'!$F19
         ) * $D19,
     IF( Y$4 = $G19+$B19+1,
         SUMIFS(
            INDEX('ABP REC Calc'!$G$6:$AB$69,,
                  MATCH('ABP RECs'!$H19,'ABP REC Calc'!$G$5:$AB$5,0)),
            'ABP REC Calc'!$C$6:$C$69,'ABP RECs'!$E19,
            'ABP REC Calc'!$B$6:$B$69,'ABP RECs'!$F19         ) * (1-$D19),
     IF( Y$4 &gt; $G19+$B19+1,
         SUMIFS(
            INDEX('ABP REC Calc'!$G$6:$AB$69,,
                  MATCH('ABP RECs'!$H19,'ABP REC Calc'!$G$5:$AB$5,0)),
            'ABP REC Calc'!$C$6:$C$69,'ABP RECs'!$E19,
            'ABP REC Calc'!$B$6:$B$69,'ABP RECs'!$F19
         ) * (1-Inputs_ByYear!$D$4)^(Y$4-($G19+$B19+1)),
     0))),
0)</f>
        <v>62377.692525537641</v>
      </c>
      <c r="Z19" s="233">
        <f>IF( (Z$4-$G19) &lt; ($C19+$B19),
     IF( Z$4 = $G19+$B19,
         SUMIFS(
            INDEX('ABP REC Calc'!$G$6:$AB$69,,
                  MATCH('ABP RECs'!$H19,'ABP REC Calc'!$G$5:$AB$5,0)),
            'ABP REC Calc'!$C$6:$C$69,'ABP RECs'!$E19,
            'ABP REC Calc'!$B$6:$B$69,'ABP RECs'!$F19
         ) * $D19,
     IF( Z$4 = $G19+$B19+1,
         SUMIFS(
            INDEX('ABP REC Calc'!$G$6:$AB$69,,
                  MATCH('ABP RECs'!$H19,'ABP REC Calc'!$G$5:$AB$5,0)),
            'ABP REC Calc'!$C$6:$C$69,'ABP RECs'!$E19,
            'ABP REC Calc'!$B$6:$B$69,'ABP RECs'!$F19         ) * (1-$D19),
     IF( Z$4 &gt; $G19+$B19+1,
         SUMIFS(
            INDEX('ABP REC Calc'!$G$6:$AB$69,,
                  MATCH('ABP RECs'!$H19,'ABP REC Calc'!$G$5:$AB$5,0)),
            'ABP REC Calc'!$C$6:$C$69,'ABP RECs'!$E19,
            'ABP REC Calc'!$B$6:$B$69,'ABP RECs'!$F19
         ) * (1-Inputs_ByYear!$D$4)^(Z$4-($G19+$B19+1)),
     0))),
0)</f>
        <v>62065.804062909949</v>
      </c>
      <c r="AA19" s="233">
        <f>IF( (AA$4-$G19) &lt; ($C19+$B19),
     IF( AA$4 = $G19+$B19,
         SUMIFS(
            INDEX('ABP REC Calc'!$G$6:$AB$69,,
                  MATCH('ABP RECs'!$H19,'ABP REC Calc'!$G$5:$AB$5,0)),
            'ABP REC Calc'!$C$6:$C$69,'ABP RECs'!$E19,
            'ABP REC Calc'!$B$6:$B$69,'ABP RECs'!$F19
         ) * $D19,
     IF( AA$4 = $G19+$B19+1,
         SUMIFS(
            INDEX('ABP REC Calc'!$G$6:$AB$69,,
                  MATCH('ABP RECs'!$H19,'ABP REC Calc'!$G$5:$AB$5,0)),
            'ABP REC Calc'!$C$6:$C$69,'ABP RECs'!$E19,
            'ABP REC Calc'!$B$6:$B$69,'ABP RECs'!$F19         ) * (1-$D19),
     IF( AA$4 &gt; $G19+$B19+1,
         SUMIFS(
            INDEX('ABP REC Calc'!$G$6:$AB$69,,
                  MATCH('ABP RECs'!$H19,'ABP REC Calc'!$G$5:$AB$5,0)),
            'ABP REC Calc'!$C$6:$C$69,'ABP RECs'!$E19,
            'ABP REC Calc'!$B$6:$B$69,'ABP RECs'!$F19
         ) * (1-Inputs_ByYear!$D$4)^(AA$4-($G19+$B19+1)),
     0))),
0)</f>
        <v>61755.475042595404</v>
      </c>
      <c r="AB19" s="233">
        <f>IF( (AB$4-$G19) &lt; ($C19+$B19),
     IF( AB$4 = $G19+$B19,
         SUMIFS(
            INDEX('ABP REC Calc'!$G$6:$AB$69,,
                  MATCH('ABP RECs'!$H19,'ABP REC Calc'!$G$5:$AB$5,0)),
            'ABP REC Calc'!$C$6:$C$69,'ABP RECs'!$E19,
            'ABP REC Calc'!$B$6:$B$69,'ABP RECs'!$F19
         ) * $D19,
     IF( AB$4 = $G19+$B19+1,
         SUMIFS(
            INDEX('ABP REC Calc'!$G$6:$AB$69,,
                  MATCH('ABP RECs'!$H19,'ABP REC Calc'!$G$5:$AB$5,0)),
            'ABP REC Calc'!$C$6:$C$69,'ABP RECs'!$E19,
            'ABP REC Calc'!$B$6:$B$69,'ABP RECs'!$F19         ) * (1-$D19),
     IF( AB$4 &gt; $G19+$B19+1,
         SUMIFS(
            INDEX('ABP REC Calc'!$G$6:$AB$69,,
                  MATCH('ABP RECs'!$H19,'ABP REC Calc'!$G$5:$AB$5,0)),
            'ABP REC Calc'!$C$6:$C$69,'ABP RECs'!$E19,
            'ABP REC Calc'!$B$6:$B$69,'ABP RECs'!$F19
         ) * (1-Inputs_ByYear!$D$4)^(AB$4-($G19+$B19+1)),
     0))),
0)</f>
        <v>61446.697667382425</v>
      </c>
      <c r="AC19" s="233">
        <f>IF( (AC$4-$G19) &lt; ($C19+$B19),
     IF( AC$4 = $G19+$B19,
         SUMIFS(
            INDEX('ABP REC Calc'!$G$6:$AB$69,,
                  MATCH('ABP RECs'!$H19,'ABP REC Calc'!$G$5:$AB$5,0)),
            'ABP REC Calc'!$C$6:$C$69,'ABP RECs'!$E19,
            'ABP REC Calc'!$B$6:$B$69,'ABP RECs'!$F19
         ) * $D19,
     IF( AC$4 = $G19+$B19+1,
         SUMIFS(
            INDEX('ABP REC Calc'!$G$6:$AB$69,,
                  MATCH('ABP RECs'!$H19,'ABP REC Calc'!$G$5:$AB$5,0)),
            'ABP REC Calc'!$C$6:$C$69,'ABP RECs'!$E19,
            'ABP REC Calc'!$B$6:$B$69,'ABP RECs'!$F19         ) * (1-$D19),
     IF( AC$4 &gt; $G19+$B19+1,
         SUMIFS(
            INDEX('ABP REC Calc'!$G$6:$AB$69,,
                  MATCH('ABP RECs'!$H19,'ABP REC Calc'!$G$5:$AB$5,0)),
            'ABP REC Calc'!$C$6:$C$69,'ABP RECs'!$E19,
            'ABP REC Calc'!$B$6:$B$69,'ABP RECs'!$F19
         ) * (1-Inputs_ByYear!$D$4)^(AC$4-($G19+$B19+1)),
     0))),
0)</f>
        <v>61139.464179045521</v>
      </c>
      <c r="AD19" s="233">
        <f>IF( (AD$4-$G19) &lt; ($C19+$B19),
     IF( AD$4 = $G19+$B19,
         SUMIFS(
            INDEX('ABP REC Calc'!$G$6:$AB$69,,
                  MATCH('ABP RECs'!$H19,'ABP REC Calc'!$G$5:$AB$5,0)),
            'ABP REC Calc'!$C$6:$C$69,'ABP RECs'!$E19,
            'ABP REC Calc'!$B$6:$B$69,'ABP RECs'!$F19
         ) * $D19,
     IF( AD$4 = $G19+$B19+1,
         SUMIFS(
            INDEX('ABP REC Calc'!$G$6:$AB$69,,
                  MATCH('ABP RECs'!$H19,'ABP REC Calc'!$G$5:$AB$5,0)),
            'ABP REC Calc'!$C$6:$C$69,'ABP RECs'!$E19,
            'ABP REC Calc'!$B$6:$B$69,'ABP RECs'!$F19         ) * (1-$D19),
     IF( AD$4 &gt; $G19+$B19+1,
         SUMIFS(
            INDEX('ABP REC Calc'!$G$6:$AB$69,,
                  MATCH('ABP RECs'!$H19,'ABP REC Calc'!$G$5:$AB$5,0)),
            'ABP REC Calc'!$C$6:$C$69,'ABP RECs'!$E19,
            'ABP REC Calc'!$B$6:$B$69,'ABP RECs'!$F19
         ) * (1-Inputs_ByYear!$D$4)^(AD$4-($G19+$B19+1)),
     0))),
0)</f>
        <v>60833.766858150288</v>
      </c>
    </row>
    <row r="20" spans="2:30" ht="14.75" customHeight="1" x14ac:dyDescent="0.25">
      <c r="B20" s="332" cm="1">
        <f t="array" ref="B20">INDEX(Inputs_ByYear!$D$87:$D$92, MATCH('ABP RECs'!$E20, Inputs_ByYear!$B$87:$B$92, 0),)</f>
        <v>0</v>
      </c>
      <c r="C20" s="332" cm="1">
        <f t="array" ref="C20">INDEX(Inputs_ByYear!$D$51:$D$56, MATCH('ABP RECs'!$E20, Inputs_ByYear!$B$51:$B$56,0),)</f>
        <v>15</v>
      </c>
      <c r="D20" s="332" cm="1">
        <f t="array" ref="D20">INDEX(Inputs_ByYear!$D$96:$D$101, MATCH('ABP RECs'!$E20, Inputs_ByYear!$B$96:$B$101,0),)</f>
        <v>0.5</v>
      </c>
      <c r="E20" s="222" t="s">
        <v>233</v>
      </c>
      <c r="F20" s="219" t="s">
        <v>258</v>
      </c>
      <c r="G20" s="219">
        <f t="shared" si="1"/>
        <v>2038</v>
      </c>
      <c r="H20" s="227" t="s">
        <v>36</v>
      </c>
      <c r="I20" s="233">
        <f>IF( (I$4-$G20) &lt; ($C20+$B20),
     IF( I$4 = $G20+$B20,
         SUMIFS(
            INDEX('ABP REC Calc'!$G$6:$AB$69,,
                  MATCH('ABP RECs'!$H20,'ABP REC Calc'!$G$5:$AB$5,0)),
            'ABP REC Calc'!$C$6:$C$69,'ABP RECs'!$E20,
            'ABP REC Calc'!$B$6:$B$69,'ABP RECs'!$F20
         ) * $D20,
     IF( I$4 = $G20+$B20+1,
         SUMIFS(
            INDEX('ABP REC Calc'!$G$6:$AB$69,,
                  MATCH('ABP RECs'!$H20,'ABP REC Calc'!$G$5:$AB$5,0)),
            'ABP REC Calc'!$C$6:$C$69,'ABP RECs'!$E20,
            'ABP REC Calc'!$B$6:$B$69,'ABP RECs'!$F20         ) * (1-$D20),
     IF( I$4 &gt; $G20+$B20+1,
         SUMIFS(
            INDEX('ABP REC Calc'!$G$6:$AB$69,,
                  MATCH('ABP RECs'!$H20,'ABP REC Calc'!$G$5:$AB$5,0)),
            'ABP REC Calc'!$C$6:$C$69,'ABP RECs'!$E20,
            'ABP REC Calc'!$B$6:$B$69,'ABP RECs'!$F20
         ) * (1-Inputs_ByYear!$D$4)^(I$4-($G20+$B20+1)),
     0))),
0)</f>
        <v>0</v>
      </c>
      <c r="J20" s="233">
        <f>IF( (J$4-$G20) &lt; ($C20+$B20),
     IF( J$4 = $G20+$B20,
         SUMIFS(
            INDEX('ABP REC Calc'!$G$6:$AB$69,,
                  MATCH('ABP RECs'!$H20,'ABP REC Calc'!$G$5:$AB$5,0)),
            'ABP REC Calc'!$C$6:$C$69,'ABP RECs'!$E20,
            'ABP REC Calc'!$B$6:$B$69,'ABP RECs'!$F20
         ) * $D20,
     IF( J$4 = $G20+$B20+1,
         SUMIFS(
            INDEX('ABP REC Calc'!$G$6:$AB$69,,
                  MATCH('ABP RECs'!$H20,'ABP REC Calc'!$G$5:$AB$5,0)),
            'ABP REC Calc'!$C$6:$C$69,'ABP RECs'!$E20,
            'ABP REC Calc'!$B$6:$B$69,'ABP RECs'!$F20         ) * (1-$D20),
     IF( J$4 &gt; $G20+$B20+1,
         SUMIFS(
            INDEX('ABP REC Calc'!$G$6:$AB$69,,
                  MATCH('ABP RECs'!$H20,'ABP REC Calc'!$G$5:$AB$5,0)),
            'ABP REC Calc'!$C$6:$C$69,'ABP RECs'!$E20,
            'ABP REC Calc'!$B$6:$B$69,'ABP RECs'!$F20
         ) * (1-Inputs_ByYear!$D$4)^(J$4-($G20+$B20+1)),
     0))),
0)</f>
        <v>0</v>
      </c>
      <c r="K20" s="233">
        <f>IF( (K$4-$G20) &lt; ($C20+$B20),
     IF( K$4 = $G20+$B20,
         SUMIFS(
            INDEX('ABP REC Calc'!$G$6:$AB$69,,
                  MATCH('ABP RECs'!$H20,'ABP REC Calc'!$G$5:$AB$5,0)),
            'ABP REC Calc'!$C$6:$C$69,'ABP RECs'!$E20,
            'ABP REC Calc'!$B$6:$B$69,'ABP RECs'!$F20
         ) * $D20,
     IF( K$4 = $G20+$B20+1,
         SUMIFS(
            INDEX('ABP REC Calc'!$G$6:$AB$69,,
                  MATCH('ABP RECs'!$H20,'ABP REC Calc'!$G$5:$AB$5,0)),
            'ABP REC Calc'!$C$6:$C$69,'ABP RECs'!$E20,
            'ABP REC Calc'!$B$6:$B$69,'ABP RECs'!$F20         ) * (1-$D20),
     IF( K$4 &gt; $G20+$B20+1,
         SUMIFS(
            INDEX('ABP REC Calc'!$G$6:$AB$69,,
                  MATCH('ABP RECs'!$H20,'ABP REC Calc'!$G$5:$AB$5,0)),
            'ABP REC Calc'!$C$6:$C$69,'ABP RECs'!$E20,
            'ABP REC Calc'!$B$6:$B$69,'ABP RECs'!$F20
         ) * (1-Inputs_ByYear!$D$4)^(K$4-($G20+$B20+1)),
     0))),
0)</f>
        <v>0</v>
      </c>
      <c r="L20" s="233">
        <f>IF( (L$4-$G20) &lt; ($C20+$B20),
     IF( L$4 = $G20+$B20,
         SUMIFS(
            INDEX('ABP REC Calc'!$G$6:$AB$69,,
                  MATCH('ABP RECs'!$H20,'ABP REC Calc'!$G$5:$AB$5,0)),
            'ABP REC Calc'!$C$6:$C$69,'ABP RECs'!$E20,
            'ABP REC Calc'!$B$6:$B$69,'ABP RECs'!$F20
         ) * $D20,
     IF( L$4 = $G20+$B20+1,
         SUMIFS(
            INDEX('ABP REC Calc'!$G$6:$AB$69,,
                  MATCH('ABP RECs'!$H20,'ABP REC Calc'!$G$5:$AB$5,0)),
            'ABP REC Calc'!$C$6:$C$69,'ABP RECs'!$E20,
            'ABP REC Calc'!$B$6:$B$69,'ABP RECs'!$F20         ) * (1-$D20),
     IF( L$4 &gt; $G20+$B20+1,
         SUMIFS(
            INDEX('ABP REC Calc'!$G$6:$AB$69,,
                  MATCH('ABP RECs'!$H20,'ABP REC Calc'!$G$5:$AB$5,0)),
            'ABP REC Calc'!$C$6:$C$69,'ABP RECs'!$E20,
            'ABP REC Calc'!$B$6:$B$69,'ABP RECs'!$F20
         ) * (1-Inputs_ByYear!$D$4)^(L$4-($G20+$B20+1)),
     0))),
0)</f>
        <v>0</v>
      </c>
      <c r="M20" s="233">
        <f>IF( (M$4-$G20) &lt; ($C20+$B20),
     IF( M$4 = $G20+$B20,
         SUMIFS(
            INDEX('ABP REC Calc'!$G$6:$AB$69,,
                  MATCH('ABP RECs'!$H20,'ABP REC Calc'!$G$5:$AB$5,0)),
            'ABP REC Calc'!$C$6:$C$69,'ABP RECs'!$E20,
            'ABP REC Calc'!$B$6:$B$69,'ABP RECs'!$F20
         ) * $D20,
     IF( M$4 = $G20+$B20+1,
         SUMIFS(
            INDEX('ABP REC Calc'!$G$6:$AB$69,,
                  MATCH('ABP RECs'!$H20,'ABP REC Calc'!$G$5:$AB$5,0)),
            'ABP REC Calc'!$C$6:$C$69,'ABP RECs'!$E20,
            'ABP REC Calc'!$B$6:$B$69,'ABP RECs'!$F20         ) * (1-$D20),
     IF( M$4 &gt; $G20+$B20+1,
         SUMIFS(
            INDEX('ABP REC Calc'!$G$6:$AB$69,,
                  MATCH('ABP RECs'!$H20,'ABP REC Calc'!$G$5:$AB$5,0)),
            'ABP REC Calc'!$C$6:$C$69,'ABP RECs'!$E20,
            'ABP REC Calc'!$B$6:$B$69,'ABP RECs'!$F20
         ) * (1-Inputs_ByYear!$D$4)^(M$4-($G20+$B20+1)),
     0))),
0)</f>
        <v>0</v>
      </c>
      <c r="N20" s="233">
        <f>IF( (N$4-$G20) &lt; ($C20+$B20),
     IF( N$4 = $G20+$B20,
         SUMIFS(
            INDEX('ABP REC Calc'!$G$6:$AB$69,,
                  MATCH('ABP RECs'!$H20,'ABP REC Calc'!$G$5:$AB$5,0)),
            'ABP REC Calc'!$C$6:$C$69,'ABP RECs'!$E20,
            'ABP REC Calc'!$B$6:$B$69,'ABP RECs'!$F20
         ) * $D20,
     IF( N$4 = $G20+$B20+1,
         SUMIFS(
            INDEX('ABP REC Calc'!$G$6:$AB$69,,
                  MATCH('ABP RECs'!$H20,'ABP REC Calc'!$G$5:$AB$5,0)),
            'ABP REC Calc'!$C$6:$C$69,'ABP RECs'!$E20,
            'ABP REC Calc'!$B$6:$B$69,'ABP RECs'!$F20         ) * (1-$D20),
     IF( N$4 &gt; $G20+$B20+1,
         SUMIFS(
            INDEX('ABP REC Calc'!$G$6:$AB$69,,
                  MATCH('ABP RECs'!$H20,'ABP REC Calc'!$G$5:$AB$5,0)),
            'ABP REC Calc'!$C$6:$C$69,'ABP RECs'!$E20,
            'ABP REC Calc'!$B$6:$B$69,'ABP RECs'!$F20
         ) * (1-Inputs_ByYear!$D$4)^(N$4-($G20+$B20+1)),
     0))),
0)</f>
        <v>0</v>
      </c>
      <c r="O20" s="233">
        <f>IF( (O$4-$G20) &lt; ($C20+$B20),
     IF( O$4 = $G20+$B20,
         SUMIFS(
            INDEX('ABP REC Calc'!$G$6:$AB$69,,
                  MATCH('ABP RECs'!$H20,'ABP REC Calc'!$G$5:$AB$5,0)),
            'ABP REC Calc'!$C$6:$C$69,'ABP RECs'!$E20,
            'ABP REC Calc'!$B$6:$B$69,'ABP RECs'!$F20
         ) * $D20,
     IF( O$4 = $G20+$B20+1,
         SUMIFS(
            INDEX('ABP REC Calc'!$G$6:$AB$69,,
                  MATCH('ABP RECs'!$H20,'ABP REC Calc'!$G$5:$AB$5,0)),
            'ABP REC Calc'!$C$6:$C$69,'ABP RECs'!$E20,
            'ABP REC Calc'!$B$6:$B$69,'ABP RECs'!$F20         ) * (1-$D20),
     IF( O$4 &gt; $G20+$B20+1,
         SUMIFS(
            INDEX('ABP REC Calc'!$G$6:$AB$69,,
                  MATCH('ABP RECs'!$H20,'ABP REC Calc'!$G$5:$AB$5,0)),
            'ABP REC Calc'!$C$6:$C$69,'ABP RECs'!$E20,
            'ABP REC Calc'!$B$6:$B$69,'ABP RECs'!$F20
         ) * (1-Inputs_ByYear!$D$4)^(O$4-($G20+$B20+1)),
     0))),
0)</f>
        <v>0</v>
      </c>
      <c r="P20" s="233">
        <f>IF( (P$4-$G20) &lt; ($C20+$B20),
     IF( P$4 = $G20+$B20,
         SUMIFS(
            INDEX('ABP REC Calc'!$G$6:$AB$69,,
                  MATCH('ABP RECs'!$H20,'ABP REC Calc'!$G$5:$AB$5,0)),
            'ABP REC Calc'!$C$6:$C$69,'ABP RECs'!$E20,
            'ABP REC Calc'!$B$6:$B$69,'ABP RECs'!$F20
         ) * $D20,
     IF( P$4 = $G20+$B20+1,
         SUMIFS(
            INDEX('ABP REC Calc'!$G$6:$AB$69,,
                  MATCH('ABP RECs'!$H20,'ABP REC Calc'!$G$5:$AB$5,0)),
            'ABP REC Calc'!$C$6:$C$69,'ABP RECs'!$E20,
            'ABP REC Calc'!$B$6:$B$69,'ABP RECs'!$F20         ) * (1-$D20),
     IF( P$4 &gt; $G20+$B20+1,
         SUMIFS(
            INDEX('ABP REC Calc'!$G$6:$AB$69,,
                  MATCH('ABP RECs'!$H20,'ABP REC Calc'!$G$5:$AB$5,0)),
            'ABP REC Calc'!$C$6:$C$69,'ABP RECs'!$E20,
            'ABP REC Calc'!$B$6:$B$69,'ABP RECs'!$F20
         ) * (1-Inputs_ByYear!$D$4)^(P$4-($G20+$B20+1)),
     0))),
0)</f>
        <v>0</v>
      </c>
      <c r="Q20" s="233">
        <f>IF( (Q$4-$G20) &lt; ($C20+$B20),
     IF( Q$4 = $G20+$B20,
         SUMIFS(
            INDEX('ABP REC Calc'!$G$6:$AB$69,,
                  MATCH('ABP RECs'!$H20,'ABP REC Calc'!$G$5:$AB$5,0)),
            'ABP REC Calc'!$C$6:$C$69,'ABP RECs'!$E20,
            'ABP REC Calc'!$B$6:$B$69,'ABP RECs'!$F20
         ) * $D20,
     IF( Q$4 = $G20+$B20+1,
         SUMIFS(
            INDEX('ABP REC Calc'!$G$6:$AB$69,,
                  MATCH('ABP RECs'!$H20,'ABP REC Calc'!$G$5:$AB$5,0)),
            'ABP REC Calc'!$C$6:$C$69,'ABP RECs'!$E20,
            'ABP REC Calc'!$B$6:$B$69,'ABP RECs'!$F20         ) * (1-$D20),
     IF( Q$4 &gt; $G20+$B20+1,
         SUMIFS(
            INDEX('ABP REC Calc'!$G$6:$AB$69,,
                  MATCH('ABP RECs'!$H20,'ABP REC Calc'!$G$5:$AB$5,0)),
            'ABP REC Calc'!$C$6:$C$69,'ABP RECs'!$E20,
            'ABP REC Calc'!$B$6:$B$69,'ABP RECs'!$F20
         ) * (1-Inputs_ByYear!$D$4)^(Q$4-($G20+$B20+1)),
     0))),
0)</f>
        <v>0</v>
      </c>
      <c r="R20" s="233">
        <f>IF( (R$4-$G20) &lt; ($C20+$B20),
     IF( R$4 = $G20+$B20,
         SUMIFS(
            INDEX('ABP REC Calc'!$G$6:$AB$69,,
                  MATCH('ABP RECs'!$H20,'ABP REC Calc'!$G$5:$AB$5,0)),
            'ABP REC Calc'!$C$6:$C$69,'ABP RECs'!$E20,
            'ABP REC Calc'!$B$6:$B$69,'ABP RECs'!$F20
         ) * $D20,
     IF( R$4 = $G20+$B20+1,
         SUMIFS(
            INDEX('ABP REC Calc'!$G$6:$AB$69,,
                  MATCH('ABP RECs'!$H20,'ABP REC Calc'!$G$5:$AB$5,0)),
            'ABP REC Calc'!$C$6:$C$69,'ABP RECs'!$E20,
            'ABP REC Calc'!$B$6:$B$69,'ABP RECs'!$F20         ) * (1-$D20),
     IF( R$4 &gt; $G20+$B20+1,
         SUMIFS(
            INDEX('ABP REC Calc'!$G$6:$AB$69,,
                  MATCH('ABP RECs'!$H20,'ABP REC Calc'!$G$5:$AB$5,0)),
            'ABP REC Calc'!$C$6:$C$69,'ABP RECs'!$E20,
            'ABP REC Calc'!$B$6:$B$69,'ABP RECs'!$F20
         ) * (1-Inputs_ByYear!$D$4)^(R$4-($G20+$B20+1)),
     0))),
0)</f>
        <v>0</v>
      </c>
      <c r="S20" s="233">
        <f>IF( (S$4-$G20) &lt; ($C20+$B20),
     IF( S$4 = $G20+$B20,
         SUMIFS(
            INDEX('ABP REC Calc'!$G$6:$AB$69,,
                  MATCH('ABP RECs'!$H20,'ABP REC Calc'!$G$5:$AB$5,0)),
            'ABP REC Calc'!$C$6:$C$69,'ABP RECs'!$E20,
            'ABP REC Calc'!$B$6:$B$69,'ABP RECs'!$F20
         ) * $D20,
     IF( S$4 = $G20+$B20+1,
         SUMIFS(
            INDEX('ABP REC Calc'!$G$6:$AB$69,,
                  MATCH('ABP RECs'!$H20,'ABP REC Calc'!$G$5:$AB$5,0)),
            'ABP REC Calc'!$C$6:$C$69,'ABP RECs'!$E20,
            'ABP REC Calc'!$B$6:$B$69,'ABP RECs'!$F20         ) * (1-$D20),
     IF( S$4 &gt; $G20+$B20+1,
         SUMIFS(
            INDEX('ABP REC Calc'!$G$6:$AB$69,,
                  MATCH('ABP RECs'!$H20,'ABP REC Calc'!$G$5:$AB$5,0)),
            'ABP REC Calc'!$C$6:$C$69,'ABP RECs'!$E20,
            'ABP REC Calc'!$B$6:$B$69,'ABP RECs'!$F20
         ) * (1-Inputs_ByYear!$D$4)^(S$4-($G20+$B20+1)),
     0))),
0)</f>
        <v>0</v>
      </c>
      <c r="T20" s="233">
        <f>IF( (T$4-$G20) &lt; ($C20+$B20),
     IF( T$4 = $G20+$B20,
         SUMIFS(
            INDEX('ABP REC Calc'!$G$6:$AB$69,,
                  MATCH('ABP RECs'!$H20,'ABP REC Calc'!$G$5:$AB$5,0)),
            'ABP REC Calc'!$C$6:$C$69,'ABP RECs'!$E20,
            'ABP REC Calc'!$B$6:$B$69,'ABP RECs'!$F20
         ) * $D20,
     IF( T$4 = $G20+$B20+1,
         SUMIFS(
            INDEX('ABP REC Calc'!$G$6:$AB$69,,
                  MATCH('ABP RECs'!$H20,'ABP REC Calc'!$G$5:$AB$5,0)),
            'ABP REC Calc'!$C$6:$C$69,'ABP RECs'!$E20,
            'ABP REC Calc'!$B$6:$B$69,'ABP RECs'!$F20         ) * (1-$D20),
     IF( T$4 &gt; $G20+$B20+1,
         SUMIFS(
            INDEX('ABP REC Calc'!$G$6:$AB$69,,
                  MATCH('ABP RECs'!$H20,'ABP REC Calc'!$G$5:$AB$5,0)),
            'ABP REC Calc'!$C$6:$C$69,'ABP RECs'!$E20,
            'ABP REC Calc'!$B$6:$B$69,'ABP RECs'!$F20
         ) * (1-Inputs_ByYear!$D$4)^(T$4-($G20+$B20+1)),
     0))),
0)</f>
        <v>0</v>
      </c>
      <c r="U20" s="233">
        <f>IF( (U$4-$G20) &lt; ($C20+$B20),
     IF( U$4 = $G20+$B20,
         SUMIFS(
            INDEX('ABP REC Calc'!$G$6:$AB$69,,
                  MATCH('ABP RECs'!$H20,'ABP REC Calc'!$G$5:$AB$5,0)),
            'ABP REC Calc'!$C$6:$C$69,'ABP RECs'!$E20,
            'ABP REC Calc'!$B$6:$B$69,'ABP RECs'!$F20
         ) * $D20,
     IF( U$4 = $G20+$B20+1,
         SUMIFS(
            INDEX('ABP REC Calc'!$G$6:$AB$69,,
                  MATCH('ABP RECs'!$H20,'ABP REC Calc'!$G$5:$AB$5,0)),
            'ABP REC Calc'!$C$6:$C$69,'ABP RECs'!$E20,
            'ABP REC Calc'!$B$6:$B$69,'ABP RECs'!$F20         ) * (1-$D20),
     IF( U$4 &gt; $G20+$B20+1,
         SUMIFS(
            INDEX('ABP REC Calc'!$G$6:$AB$69,,
                  MATCH('ABP RECs'!$H20,'ABP REC Calc'!$G$5:$AB$5,0)),
            'ABP REC Calc'!$C$6:$C$69,'ABP RECs'!$E20,
            'ABP REC Calc'!$B$6:$B$69,'ABP RECs'!$F20
         ) * (1-Inputs_ByYear!$D$4)^(U$4-($G20+$B20+1)),
     0))),
0)</f>
        <v>0</v>
      </c>
      <c r="V20" s="233">
        <f>IF( (V$4-$G20) &lt; ($C20+$B20),
     IF( V$4 = $G20+$B20,
         SUMIFS(
            INDEX('ABP REC Calc'!$G$6:$AB$69,,
                  MATCH('ABP RECs'!$H20,'ABP REC Calc'!$G$5:$AB$5,0)),
            'ABP REC Calc'!$C$6:$C$69,'ABP RECs'!$E20,
            'ABP REC Calc'!$B$6:$B$69,'ABP RECs'!$F20
         ) * $D20,
     IF( V$4 = $G20+$B20+1,
         SUMIFS(
            INDEX('ABP REC Calc'!$G$6:$AB$69,,
                  MATCH('ABP RECs'!$H20,'ABP REC Calc'!$G$5:$AB$5,0)),
            'ABP REC Calc'!$C$6:$C$69,'ABP RECs'!$E20,
            'ABP REC Calc'!$B$6:$B$69,'ABP RECs'!$F20         ) * (1-$D20),
     IF( V$4 &gt; $G20+$B20+1,
         SUMIFS(
            INDEX('ABP REC Calc'!$G$6:$AB$69,,
                  MATCH('ABP RECs'!$H20,'ABP REC Calc'!$G$5:$AB$5,0)),
            'ABP REC Calc'!$C$6:$C$69,'ABP RECs'!$E20,
            'ABP REC Calc'!$B$6:$B$69,'ABP RECs'!$F20
         ) * (1-Inputs_ByYear!$D$4)^(V$4-($G20+$B20+1)),
     0))),
0)</f>
        <v>0</v>
      </c>
      <c r="W20" s="233">
        <f>IF( (W$4-$G20) &lt; ($C20+$B20),
     IF( W$4 = $G20+$B20,
         SUMIFS(
            INDEX('ABP REC Calc'!$G$6:$AB$69,,
                  MATCH('ABP RECs'!$H20,'ABP REC Calc'!$G$5:$AB$5,0)),
            'ABP REC Calc'!$C$6:$C$69,'ABP RECs'!$E20,
            'ABP REC Calc'!$B$6:$B$69,'ABP RECs'!$F20
         ) * $D20,
     IF( W$4 = $G20+$B20+1,
         SUMIFS(
            INDEX('ABP REC Calc'!$G$6:$AB$69,,
                  MATCH('ABP RECs'!$H20,'ABP REC Calc'!$G$5:$AB$5,0)),
            'ABP REC Calc'!$C$6:$C$69,'ABP RECs'!$E20,
            'ABP REC Calc'!$B$6:$B$69,'ABP RECs'!$F20         ) * (1-$D20),
     IF( W$4 &gt; $G20+$B20+1,
         SUMIFS(
            INDEX('ABP REC Calc'!$G$6:$AB$69,,
                  MATCH('ABP RECs'!$H20,'ABP REC Calc'!$G$5:$AB$5,0)),
            'ABP REC Calc'!$C$6:$C$69,'ABP RECs'!$E20,
            'ABP REC Calc'!$B$6:$B$69,'ABP RECs'!$F20
         ) * (1-Inputs_ByYear!$D$4)^(W$4-($G20+$B20+1)),
     0))),
0)</f>
        <v>31503.089581342712</v>
      </c>
      <c r="X20" s="233">
        <f>IF( (X$4-$G20) &lt; ($C20+$B20),
     IF( X$4 = $G20+$B20,
         SUMIFS(
            INDEX('ABP REC Calc'!$G$6:$AB$69,,
                  MATCH('ABP RECs'!$H20,'ABP REC Calc'!$G$5:$AB$5,0)),
            'ABP REC Calc'!$C$6:$C$69,'ABP RECs'!$E20,
            'ABP REC Calc'!$B$6:$B$69,'ABP RECs'!$F20
         ) * $D20,
     IF( X$4 = $G20+$B20+1,
         SUMIFS(
            INDEX('ABP REC Calc'!$G$6:$AB$69,,
                  MATCH('ABP RECs'!$H20,'ABP REC Calc'!$G$5:$AB$5,0)),
            'ABP REC Calc'!$C$6:$C$69,'ABP RECs'!$E20,
            'ABP REC Calc'!$B$6:$B$69,'ABP RECs'!$F20         ) * (1-$D20),
     IF( X$4 &gt; $G20+$B20+1,
         SUMIFS(
            INDEX('ABP REC Calc'!$G$6:$AB$69,,
                  MATCH('ABP RECs'!$H20,'ABP REC Calc'!$G$5:$AB$5,0)),
            'ABP REC Calc'!$C$6:$C$69,'ABP RECs'!$E20,
            'ABP REC Calc'!$B$6:$B$69,'ABP RECs'!$F20
         ) * (1-Inputs_ByYear!$D$4)^(X$4-($G20+$B20+1)),
     0))),
0)</f>
        <v>31503.089581342712</v>
      </c>
      <c r="Y20" s="233">
        <f>IF( (Y$4-$G20) &lt; ($C20+$B20),
     IF( Y$4 = $G20+$B20,
         SUMIFS(
            INDEX('ABP REC Calc'!$G$6:$AB$69,,
                  MATCH('ABP RECs'!$H20,'ABP REC Calc'!$G$5:$AB$5,0)),
            'ABP REC Calc'!$C$6:$C$69,'ABP RECs'!$E20,
            'ABP REC Calc'!$B$6:$B$69,'ABP RECs'!$F20
         ) * $D20,
     IF( Y$4 = $G20+$B20+1,
         SUMIFS(
            INDEX('ABP REC Calc'!$G$6:$AB$69,,
                  MATCH('ABP RECs'!$H20,'ABP REC Calc'!$G$5:$AB$5,0)),
            'ABP REC Calc'!$C$6:$C$69,'ABP RECs'!$E20,
            'ABP REC Calc'!$B$6:$B$69,'ABP RECs'!$F20         ) * (1-$D20),
     IF( Y$4 &gt; $G20+$B20+1,
         SUMIFS(
            INDEX('ABP REC Calc'!$G$6:$AB$69,,
                  MATCH('ABP RECs'!$H20,'ABP REC Calc'!$G$5:$AB$5,0)),
            'ABP REC Calc'!$C$6:$C$69,'ABP RECs'!$E20,
            'ABP REC Calc'!$B$6:$B$69,'ABP RECs'!$F20
         ) * (1-Inputs_ByYear!$D$4)^(Y$4-($G20+$B20+1)),
     0))),
0)</f>
        <v>62691.148266871998</v>
      </c>
      <c r="Z20" s="233">
        <f>IF( (Z$4-$G20) &lt; ($C20+$B20),
     IF( Z$4 = $G20+$B20,
         SUMIFS(
            INDEX('ABP REC Calc'!$G$6:$AB$69,,
                  MATCH('ABP RECs'!$H20,'ABP REC Calc'!$G$5:$AB$5,0)),
            'ABP REC Calc'!$C$6:$C$69,'ABP RECs'!$E20,
            'ABP REC Calc'!$B$6:$B$69,'ABP RECs'!$F20
         ) * $D20,
     IF( Z$4 = $G20+$B20+1,
         SUMIFS(
            INDEX('ABP REC Calc'!$G$6:$AB$69,,
                  MATCH('ABP RECs'!$H20,'ABP REC Calc'!$G$5:$AB$5,0)),
            'ABP REC Calc'!$C$6:$C$69,'ABP RECs'!$E20,
            'ABP REC Calc'!$B$6:$B$69,'ABP RECs'!$F20         ) * (1-$D20),
     IF( Z$4 &gt; $G20+$B20+1,
         SUMIFS(
            INDEX('ABP REC Calc'!$G$6:$AB$69,,
                  MATCH('ABP RECs'!$H20,'ABP REC Calc'!$G$5:$AB$5,0)),
            'ABP REC Calc'!$C$6:$C$69,'ABP RECs'!$E20,
            'ABP REC Calc'!$B$6:$B$69,'ABP RECs'!$F20
         ) * (1-Inputs_ByYear!$D$4)^(Z$4-($G20+$B20+1)),
     0))),
0)</f>
        <v>62377.692525537641</v>
      </c>
      <c r="AA20" s="233">
        <f>IF( (AA$4-$G20) &lt; ($C20+$B20),
     IF( AA$4 = $G20+$B20,
         SUMIFS(
            INDEX('ABP REC Calc'!$G$6:$AB$69,,
                  MATCH('ABP RECs'!$H20,'ABP REC Calc'!$G$5:$AB$5,0)),
            'ABP REC Calc'!$C$6:$C$69,'ABP RECs'!$E20,
            'ABP REC Calc'!$B$6:$B$69,'ABP RECs'!$F20
         ) * $D20,
     IF( AA$4 = $G20+$B20+1,
         SUMIFS(
            INDEX('ABP REC Calc'!$G$6:$AB$69,,
                  MATCH('ABP RECs'!$H20,'ABP REC Calc'!$G$5:$AB$5,0)),
            'ABP REC Calc'!$C$6:$C$69,'ABP RECs'!$E20,
            'ABP REC Calc'!$B$6:$B$69,'ABP RECs'!$F20         ) * (1-$D20),
     IF( AA$4 &gt; $G20+$B20+1,
         SUMIFS(
            INDEX('ABP REC Calc'!$G$6:$AB$69,,
                  MATCH('ABP RECs'!$H20,'ABP REC Calc'!$G$5:$AB$5,0)),
            'ABP REC Calc'!$C$6:$C$69,'ABP RECs'!$E20,
            'ABP REC Calc'!$B$6:$B$69,'ABP RECs'!$F20
         ) * (1-Inputs_ByYear!$D$4)^(AA$4-($G20+$B20+1)),
     0))),
0)</f>
        <v>62065.804062909949</v>
      </c>
      <c r="AB20" s="233">
        <f>IF( (AB$4-$G20) &lt; ($C20+$B20),
     IF( AB$4 = $G20+$B20,
         SUMIFS(
            INDEX('ABP REC Calc'!$G$6:$AB$69,,
                  MATCH('ABP RECs'!$H20,'ABP REC Calc'!$G$5:$AB$5,0)),
            'ABP REC Calc'!$C$6:$C$69,'ABP RECs'!$E20,
            'ABP REC Calc'!$B$6:$B$69,'ABP RECs'!$F20
         ) * $D20,
     IF( AB$4 = $G20+$B20+1,
         SUMIFS(
            INDEX('ABP REC Calc'!$G$6:$AB$69,,
                  MATCH('ABP RECs'!$H20,'ABP REC Calc'!$G$5:$AB$5,0)),
            'ABP REC Calc'!$C$6:$C$69,'ABP RECs'!$E20,
            'ABP REC Calc'!$B$6:$B$69,'ABP RECs'!$F20         ) * (1-$D20),
     IF( AB$4 &gt; $G20+$B20+1,
         SUMIFS(
            INDEX('ABP REC Calc'!$G$6:$AB$69,,
                  MATCH('ABP RECs'!$H20,'ABP REC Calc'!$G$5:$AB$5,0)),
            'ABP REC Calc'!$C$6:$C$69,'ABP RECs'!$E20,
            'ABP REC Calc'!$B$6:$B$69,'ABP RECs'!$F20
         ) * (1-Inputs_ByYear!$D$4)^(AB$4-($G20+$B20+1)),
     0))),
0)</f>
        <v>61755.475042595404</v>
      </c>
      <c r="AC20" s="233">
        <f>IF( (AC$4-$G20) &lt; ($C20+$B20),
     IF( AC$4 = $G20+$B20,
         SUMIFS(
            INDEX('ABP REC Calc'!$G$6:$AB$69,,
                  MATCH('ABP RECs'!$H20,'ABP REC Calc'!$G$5:$AB$5,0)),
            'ABP REC Calc'!$C$6:$C$69,'ABP RECs'!$E20,
            'ABP REC Calc'!$B$6:$B$69,'ABP RECs'!$F20
         ) * $D20,
     IF( AC$4 = $G20+$B20+1,
         SUMIFS(
            INDEX('ABP REC Calc'!$G$6:$AB$69,,
                  MATCH('ABP RECs'!$H20,'ABP REC Calc'!$G$5:$AB$5,0)),
            'ABP REC Calc'!$C$6:$C$69,'ABP RECs'!$E20,
            'ABP REC Calc'!$B$6:$B$69,'ABP RECs'!$F20         ) * (1-$D20),
     IF( AC$4 &gt; $G20+$B20+1,
         SUMIFS(
            INDEX('ABP REC Calc'!$G$6:$AB$69,,
                  MATCH('ABP RECs'!$H20,'ABP REC Calc'!$G$5:$AB$5,0)),
            'ABP REC Calc'!$C$6:$C$69,'ABP RECs'!$E20,
            'ABP REC Calc'!$B$6:$B$69,'ABP RECs'!$F20
         ) * (1-Inputs_ByYear!$D$4)^(AC$4-($G20+$B20+1)),
     0))),
0)</f>
        <v>61446.697667382425</v>
      </c>
      <c r="AD20" s="233">
        <f>IF( (AD$4-$G20) &lt; ($C20+$B20),
     IF( AD$4 = $G20+$B20,
         SUMIFS(
            INDEX('ABP REC Calc'!$G$6:$AB$69,,
                  MATCH('ABP RECs'!$H20,'ABP REC Calc'!$G$5:$AB$5,0)),
            'ABP REC Calc'!$C$6:$C$69,'ABP RECs'!$E20,
            'ABP REC Calc'!$B$6:$B$69,'ABP RECs'!$F20
         ) * $D20,
     IF( AD$4 = $G20+$B20+1,
         SUMIFS(
            INDEX('ABP REC Calc'!$G$6:$AB$69,,
                  MATCH('ABP RECs'!$H20,'ABP REC Calc'!$G$5:$AB$5,0)),
            'ABP REC Calc'!$C$6:$C$69,'ABP RECs'!$E20,
            'ABP REC Calc'!$B$6:$B$69,'ABP RECs'!$F20         ) * (1-$D20),
     IF( AD$4 &gt; $G20+$B20+1,
         SUMIFS(
            INDEX('ABP REC Calc'!$G$6:$AB$69,,
                  MATCH('ABP RECs'!$H20,'ABP REC Calc'!$G$5:$AB$5,0)),
            'ABP REC Calc'!$C$6:$C$69,'ABP RECs'!$E20,
            'ABP REC Calc'!$B$6:$B$69,'ABP RECs'!$F20
         ) * (1-Inputs_ByYear!$D$4)^(AD$4-($G20+$B20+1)),
     0))),
0)</f>
        <v>61139.464179045521</v>
      </c>
    </row>
    <row r="21" spans="2:30" ht="14.75" customHeight="1" x14ac:dyDescent="0.25">
      <c r="B21" s="332" cm="1">
        <f t="array" ref="B21">INDEX(Inputs_ByYear!$D$87:$D$92, MATCH('ABP RECs'!$E21, Inputs_ByYear!$B$87:$B$92, 0),)</f>
        <v>0</v>
      </c>
      <c r="C21" s="332" cm="1">
        <f t="array" ref="C21">INDEX(Inputs_ByYear!$D$51:$D$56, MATCH('ABP RECs'!$E21, Inputs_ByYear!$B$51:$B$56,0),)</f>
        <v>15</v>
      </c>
      <c r="D21" s="332" cm="1">
        <f t="array" ref="D21">INDEX(Inputs_ByYear!$D$96:$D$101, MATCH('ABP RECs'!$E21, Inputs_ByYear!$B$96:$B$101,0),)</f>
        <v>0.5</v>
      </c>
      <c r="E21" s="222" t="s">
        <v>233</v>
      </c>
      <c r="F21" s="219" t="s">
        <v>258</v>
      </c>
      <c r="G21" s="219">
        <f t="shared" si="1"/>
        <v>2039</v>
      </c>
      <c r="H21" s="227" t="s">
        <v>37</v>
      </c>
      <c r="I21" s="233">
        <f>IF( (I$4-$G21) &lt; ($C21+$B21),
     IF( I$4 = $G21+$B21,
         SUMIFS(
            INDEX('ABP REC Calc'!$G$6:$AB$69,,
                  MATCH('ABP RECs'!$H21,'ABP REC Calc'!$G$5:$AB$5,0)),
            'ABP REC Calc'!$C$6:$C$69,'ABP RECs'!$E21,
            'ABP REC Calc'!$B$6:$B$69,'ABP RECs'!$F21
         ) * $D21,
     IF( I$4 = $G21+$B21+1,
         SUMIFS(
            INDEX('ABP REC Calc'!$G$6:$AB$69,,
                  MATCH('ABP RECs'!$H21,'ABP REC Calc'!$G$5:$AB$5,0)),
            'ABP REC Calc'!$C$6:$C$69,'ABP RECs'!$E21,
            'ABP REC Calc'!$B$6:$B$69,'ABP RECs'!$F21         ) * (1-$D21),
     IF( I$4 &gt; $G21+$B21+1,
         SUMIFS(
            INDEX('ABP REC Calc'!$G$6:$AB$69,,
                  MATCH('ABP RECs'!$H21,'ABP REC Calc'!$G$5:$AB$5,0)),
            'ABP REC Calc'!$C$6:$C$69,'ABP RECs'!$E21,
            'ABP REC Calc'!$B$6:$B$69,'ABP RECs'!$F21
         ) * (1-Inputs_ByYear!$D$4)^(I$4-($G21+$B21+1)),
     0))),
0)</f>
        <v>0</v>
      </c>
      <c r="J21" s="233">
        <f>IF( (J$4-$G21) &lt; ($C21+$B21),
     IF( J$4 = $G21+$B21,
         SUMIFS(
            INDEX('ABP REC Calc'!$G$6:$AB$69,,
                  MATCH('ABP RECs'!$H21,'ABP REC Calc'!$G$5:$AB$5,0)),
            'ABP REC Calc'!$C$6:$C$69,'ABP RECs'!$E21,
            'ABP REC Calc'!$B$6:$B$69,'ABP RECs'!$F21
         ) * $D21,
     IF( J$4 = $G21+$B21+1,
         SUMIFS(
            INDEX('ABP REC Calc'!$G$6:$AB$69,,
                  MATCH('ABP RECs'!$H21,'ABP REC Calc'!$G$5:$AB$5,0)),
            'ABP REC Calc'!$C$6:$C$69,'ABP RECs'!$E21,
            'ABP REC Calc'!$B$6:$B$69,'ABP RECs'!$F21         ) * (1-$D21),
     IF( J$4 &gt; $G21+$B21+1,
         SUMIFS(
            INDEX('ABP REC Calc'!$G$6:$AB$69,,
                  MATCH('ABP RECs'!$H21,'ABP REC Calc'!$G$5:$AB$5,0)),
            'ABP REC Calc'!$C$6:$C$69,'ABP RECs'!$E21,
            'ABP REC Calc'!$B$6:$B$69,'ABP RECs'!$F21
         ) * (1-Inputs_ByYear!$D$4)^(J$4-($G21+$B21+1)),
     0))),
0)</f>
        <v>0</v>
      </c>
      <c r="K21" s="233">
        <f>IF( (K$4-$G21) &lt; ($C21+$B21),
     IF( K$4 = $G21+$B21,
         SUMIFS(
            INDEX('ABP REC Calc'!$G$6:$AB$69,,
                  MATCH('ABP RECs'!$H21,'ABP REC Calc'!$G$5:$AB$5,0)),
            'ABP REC Calc'!$C$6:$C$69,'ABP RECs'!$E21,
            'ABP REC Calc'!$B$6:$B$69,'ABP RECs'!$F21
         ) * $D21,
     IF( K$4 = $G21+$B21+1,
         SUMIFS(
            INDEX('ABP REC Calc'!$G$6:$AB$69,,
                  MATCH('ABP RECs'!$H21,'ABP REC Calc'!$G$5:$AB$5,0)),
            'ABP REC Calc'!$C$6:$C$69,'ABP RECs'!$E21,
            'ABP REC Calc'!$B$6:$B$69,'ABP RECs'!$F21         ) * (1-$D21),
     IF( K$4 &gt; $G21+$B21+1,
         SUMIFS(
            INDEX('ABP REC Calc'!$G$6:$AB$69,,
                  MATCH('ABP RECs'!$H21,'ABP REC Calc'!$G$5:$AB$5,0)),
            'ABP REC Calc'!$C$6:$C$69,'ABP RECs'!$E21,
            'ABP REC Calc'!$B$6:$B$69,'ABP RECs'!$F21
         ) * (1-Inputs_ByYear!$D$4)^(K$4-($G21+$B21+1)),
     0))),
0)</f>
        <v>0</v>
      </c>
      <c r="L21" s="233">
        <f>IF( (L$4-$G21) &lt; ($C21+$B21),
     IF( L$4 = $G21+$B21,
         SUMIFS(
            INDEX('ABP REC Calc'!$G$6:$AB$69,,
                  MATCH('ABP RECs'!$H21,'ABP REC Calc'!$G$5:$AB$5,0)),
            'ABP REC Calc'!$C$6:$C$69,'ABP RECs'!$E21,
            'ABP REC Calc'!$B$6:$B$69,'ABP RECs'!$F21
         ) * $D21,
     IF( L$4 = $G21+$B21+1,
         SUMIFS(
            INDEX('ABP REC Calc'!$G$6:$AB$69,,
                  MATCH('ABP RECs'!$H21,'ABP REC Calc'!$G$5:$AB$5,0)),
            'ABP REC Calc'!$C$6:$C$69,'ABP RECs'!$E21,
            'ABP REC Calc'!$B$6:$B$69,'ABP RECs'!$F21         ) * (1-$D21),
     IF( L$4 &gt; $G21+$B21+1,
         SUMIFS(
            INDEX('ABP REC Calc'!$G$6:$AB$69,,
                  MATCH('ABP RECs'!$H21,'ABP REC Calc'!$G$5:$AB$5,0)),
            'ABP REC Calc'!$C$6:$C$69,'ABP RECs'!$E21,
            'ABP REC Calc'!$B$6:$B$69,'ABP RECs'!$F21
         ) * (1-Inputs_ByYear!$D$4)^(L$4-($G21+$B21+1)),
     0))),
0)</f>
        <v>0</v>
      </c>
      <c r="M21" s="233">
        <f>IF( (M$4-$G21) &lt; ($C21+$B21),
     IF( M$4 = $G21+$B21,
         SUMIFS(
            INDEX('ABP REC Calc'!$G$6:$AB$69,,
                  MATCH('ABP RECs'!$H21,'ABP REC Calc'!$G$5:$AB$5,0)),
            'ABP REC Calc'!$C$6:$C$69,'ABP RECs'!$E21,
            'ABP REC Calc'!$B$6:$B$69,'ABP RECs'!$F21
         ) * $D21,
     IF( M$4 = $G21+$B21+1,
         SUMIFS(
            INDEX('ABP REC Calc'!$G$6:$AB$69,,
                  MATCH('ABP RECs'!$H21,'ABP REC Calc'!$G$5:$AB$5,0)),
            'ABP REC Calc'!$C$6:$C$69,'ABP RECs'!$E21,
            'ABP REC Calc'!$B$6:$B$69,'ABP RECs'!$F21         ) * (1-$D21),
     IF( M$4 &gt; $G21+$B21+1,
         SUMIFS(
            INDEX('ABP REC Calc'!$G$6:$AB$69,,
                  MATCH('ABP RECs'!$H21,'ABP REC Calc'!$G$5:$AB$5,0)),
            'ABP REC Calc'!$C$6:$C$69,'ABP RECs'!$E21,
            'ABP REC Calc'!$B$6:$B$69,'ABP RECs'!$F21
         ) * (1-Inputs_ByYear!$D$4)^(M$4-($G21+$B21+1)),
     0))),
0)</f>
        <v>0</v>
      </c>
      <c r="N21" s="233">
        <f>IF( (N$4-$G21) &lt; ($C21+$B21),
     IF( N$4 = $G21+$B21,
         SUMIFS(
            INDEX('ABP REC Calc'!$G$6:$AB$69,,
                  MATCH('ABP RECs'!$H21,'ABP REC Calc'!$G$5:$AB$5,0)),
            'ABP REC Calc'!$C$6:$C$69,'ABP RECs'!$E21,
            'ABP REC Calc'!$B$6:$B$69,'ABP RECs'!$F21
         ) * $D21,
     IF( N$4 = $G21+$B21+1,
         SUMIFS(
            INDEX('ABP REC Calc'!$G$6:$AB$69,,
                  MATCH('ABP RECs'!$H21,'ABP REC Calc'!$G$5:$AB$5,0)),
            'ABP REC Calc'!$C$6:$C$69,'ABP RECs'!$E21,
            'ABP REC Calc'!$B$6:$B$69,'ABP RECs'!$F21         ) * (1-$D21),
     IF( N$4 &gt; $G21+$B21+1,
         SUMIFS(
            INDEX('ABP REC Calc'!$G$6:$AB$69,,
                  MATCH('ABP RECs'!$H21,'ABP REC Calc'!$G$5:$AB$5,0)),
            'ABP REC Calc'!$C$6:$C$69,'ABP RECs'!$E21,
            'ABP REC Calc'!$B$6:$B$69,'ABP RECs'!$F21
         ) * (1-Inputs_ByYear!$D$4)^(N$4-($G21+$B21+1)),
     0))),
0)</f>
        <v>0</v>
      </c>
      <c r="O21" s="233">
        <f>IF( (O$4-$G21) &lt; ($C21+$B21),
     IF( O$4 = $G21+$B21,
         SUMIFS(
            INDEX('ABP REC Calc'!$G$6:$AB$69,,
                  MATCH('ABP RECs'!$H21,'ABP REC Calc'!$G$5:$AB$5,0)),
            'ABP REC Calc'!$C$6:$C$69,'ABP RECs'!$E21,
            'ABP REC Calc'!$B$6:$B$69,'ABP RECs'!$F21
         ) * $D21,
     IF( O$4 = $G21+$B21+1,
         SUMIFS(
            INDEX('ABP REC Calc'!$G$6:$AB$69,,
                  MATCH('ABP RECs'!$H21,'ABP REC Calc'!$G$5:$AB$5,0)),
            'ABP REC Calc'!$C$6:$C$69,'ABP RECs'!$E21,
            'ABP REC Calc'!$B$6:$B$69,'ABP RECs'!$F21         ) * (1-$D21),
     IF( O$4 &gt; $G21+$B21+1,
         SUMIFS(
            INDEX('ABP REC Calc'!$G$6:$AB$69,,
                  MATCH('ABP RECs'!$H21,'ABP REC Calc'!$G$5:$AB$5,0)),
            'ABP REC Calc'!$C$6:$C$69,'ABP RECs'!$E21,
            'ABP REC Calc'!$B$6:$B$69,'ABP RECs'!$F21
         ) * (1-Inputs_ByYear!$D$4)^(O$4-($G21+$B21+1)),
     0))),
0)</f>
        <v>0</v>
      </c>
      <c r="P21" s="233">
        <f>IF( (P$4-$G21) &lt; ($C21+$B21),
     IF( P$4 = $G21+$B21,
         SUMIFS(
            INDEX('ABP REC Calc'!$G$6:$AB$69,,
                  MATCH('ABP RECs'!$H21,'ABP REC Calc'!$G$5:$AB$5,0)),
            'ABP REC Calc'!$C$6:$C$69,'ABP RECs'!$E21,
            'ABP REC Calc'!$B$6:$B$69,'ABP RECs'!$F21
         ) * $D21,
     IF( P$4 = $G21+$B21+1,
         SUMIFS(
            INDEX('ABP REC Calc'!$G$6:$AB$69,,
                  MATCH('ABP RECs'!$H21,'ABP REC Calc'!$G$5:$AB$5,0)),
            'ABP REC Calc'!$C$6:$C$69,'ABP RECs'!$E21,
            'ABP REC Calc'!$B$6:$B$69,'ABP RECs'!$F21         ) * (1-$D21),
     IF( P$4 &gt; $G21+$B21+1,
         SUMIFS(
            INDEX('ABP REC Calc'!$G$6:$AB$69,,
                  MATCH('ABP RECs'!$H21,'ABP REC Calc'!$G$5:$AB$5,0)),
            'ABP REC Calc'!$C$6:$C$69,'ABP RECs'!$E21,
            'ABP REC Calc'!$B$6:$B$69,'ABP RECs'!$F21
         ) * (1-Inputs_ByYear!$D$4)^(P$4-($G21+$B21+1)),
     0))),
0)</f>
        <v>0</v>
      </c>
      <c r="Q21" s="233">
        <f>IF( (Q$4-$G21) &lt; ($C21+$B21),
     IF( Q$4 = $G21+$B21,
         SUMIFS(
            INDEX('ABP REC Calc'!$G$6:$AB$69,,
                  MATCH('ABP RECs'!$H21,'ABP REC Calc'!$G$5:$AB$5,0)),
            'ABP REC Calc'!$C$6:$C$69,'ABP RECs'!$E21,
            'ABP REC Calc'!$B$6:$B$69,'ABP RECs'!$F21
         ) * $D21,
     IF( Q$4 = $G21+$B21+1,
         SUMIFS(
            INDEX('ABP REC Calc'!$G$6:$AB$69,,
                  MATCH('ABP RECs'!$H21,'ABP REC Calc'!$G$5:$AB$5,0)),
            'ABP REC Calc'!$C$6:$C$69,'ABP RECs'!$E21,
            'ABP REC Calc'!$B$6:$B$69,'ABP RECs'!$F21         ) * (1-$D21),
     IF( Q$4 &gt; $G21+$B21+1,
         SUMIFS(
            INDEX('ABP REC Calc'!$G$6:$AB$69,,
                  MATCH('ABP RECs'!$H21,'ABP REC Calc'!$G$5:$AB$5,0)),
            'ABP REC Calc'!$C$6:$C$69,'ABP RECs'!$E21,
            'ABP REC Calc'!$B$6:$B$69,'ABP RECs'!$F21
         ) * (1-Inputs_ByYear!$D$4)^(Q$4-($G21+$B21+1)),
     0))),
0)</f>
        <v>0</v>
      </c>
      <c r="R21" s="233">
        <f>IF( (R$4-$G21) &lt; ($C21+$B21),
     IF( R$4 = $G21+$B21,
         SUMIFS(
            INDEX('ABP REC Calc'!$G$6:$AB$69,,
                  MATCH('ABP RECs'!$H21,'ABP REC Calc'!$G$5:$AB$5,0)),
            'ABP REC Calc'!$C$6:$C$69,'ABP RECs'!$E21,
            'ABP REC Calc'!$B$6:$B$69,'ABP RECs'!$F21
         ) * $D21,
     IF( R$4 = $G21+$B21+1,
         SUMIFS(
            INDEX('ABP REC Calc'!$G$6:$AB$69,,
                  MATCH('ABP RECs'!$H21,'ABP REC Calc'!$G$5:$AB$5,0)),
            'ABP REC Calc'!$C$6:$C$69,'ABP RECs'!$E21,
            'ABP REC Calc'!$B$6:$B$69,'ABP RECs'!$F21         ) * (1-$D21),
     IF( R$4 &gt; $G21+$B21+1,
         SUMIFS(
            INDEX('ABP REC Calc'!$G$6:$AB$69,,
                  MATCH('ABP RECs'!$H21,'ABP REC Calc'!$G$5:$AB$5,0)),
            'ABP REC Calc'!$C$6:$C$69,'ABP RECs'!$E21,
            'ABP REC Calc'!$B$6:$B$69,'ABP RECs'!$F21
         ) * (1-Inputs_ByYear!$D$4)^(R$4-($G21+$B21+1)),
     0))),
0)</f>
        <v>0</v>
      </c>
      <c r="S21" s="233">
        <f>IF( (S$4-$G21) &lt; ($C21+$B21),
     IF( S$4 = $G21+$B21,
         SUMIFS(
            INDEX('ABP REC Calc'!$G$6:$AB$69,,
                  MATCH('ABP RECs'!$H21,'ABP REC Calc'!$G$5:$AB$5,0)),
            'ABP REC Calc'!$C$6:$C$69,'ABP RECs'!$E21,
            'ABP REC Calc'!$B$6:$B$69,'ABP RECs'!$F21
         ) * $D21,
     IF( S$4 = $G21+$B21+1,
         SUMIFS(
            INDEX('ABP REC Calc'!$G$6:$AB$69,,
                  MATCH('ABP RECs'!$H21,'ABP REC Calc'!$G$5:$AB$5,0)),
            'ABP REC Calc'!$C$6:$C$69,'ABP RECs'!$E21,
            'ABP REC Calc'!$B$6:$B$69,'ABP RECs'!$F21         ) * (1-$D21),
     IF( S$4 &gt; $G21+$B21+1,
         SUMIFS(
            INDEX('ABP REC Calc'!$G$6:$AB$69,,
                  MATCH('ABP RECs'!$H21,'ABP REC Calc'!$G$5:$AB$5,0)),
            'ABP REC Calc'!$C$6:$C$69,'ABP RECs'!$E21,
            'ABP REC Calc'!$B$6:$B$69,'ABP RECs'!$F21
         ) * (1-Inputs_ByYear!$D$4)^(S$4-($G21+$B21+1)),
     0))),
0)</f>
        <v>0</v>
      </c>
      <c r="T21" s="233">
        <f>IF( (T$4-$G21) &lt; ($C21+$B21),
     IF( T$4 = $G21+$B21,
         SUMIFS(
            INDEX('ABP REC Calc'!$G$6:$AB$69,,
                  MATCH('ABP RECs'!$H21,'ABP REC Calc'!$G$5:$AB$5,0)),
            'ABP REC Calc'!$C$6:$C$69,'ABP RECs'!$E21,
            'ABP REC Calc'!$B$6:$B$69,'ABP RECs'!$F21
         ) * $D21,
     IF( T$4 = $G21+$B21+1,
         SUMIFS(
            INDEX('ABP REC Calc'!$G$6:$AB$69,,
                  MATCH('ABP RECs'!$H21,'ABP REC Calc'!$G$5:$AB$5,0)),
            'ABP REC Calc'!$C$6:$C$69,'ABP RECs'!$E21,
            'ABP REC Calc'!$B$6:$B$69,'ABP RECs'!$F21         ) * (1-$D21),
     IF( T$4 &gt; $G21+$B21+1,
         SUMIFS(
            INDEX('ABP REC Calc'!$G$6:$AB$69,,
                  MATCH('ABP RECs'!$H21,'ABP REC Calc'!$G$5:$AB$5,0)),
            'ABP REC Calc'!$C$6:$C$69,'ABP RECs'!$E21,
            'ABP REC Calc'!$B$6:$B$69,'ABP RECs'!$F21
         ) * (1-Inputs_ByYear!$D$4)^(T$4-($G21+$B21+1)),
     0))),
0)</f>
        <v>0</v>
      </c>
      <c r="U21" s="233">
        <f>IF( (U$4-$G21) &lt; ($C21+$B21),
     IF( U$4 = $G21+$B21,
         SUMIFS(
            INDEX('ABP REC Calc'!$G$6:$AB$69,,
                  MATCH('ABP RECs'!$H21,'ABP REC Calc'!$G$5:$AB$5,0)),
            'ABP REC Calc'!$C$6:$C$69,'ABP RECs'!$E21,
            'ABP REC Calc'!$B$6:$B$69,'ABP RECs'!$F21
         ) * $D21,
     IF( U$4 = $G21+$B21+1,
         SUMIFS(
            INDEX('ABP REC Calc'!$G$6:$AB$69,,
                  MATCH('ABP RECs'!$H21,'ABP REC Calc'!$G$5:$AB$5,0)),
            'ABP REC Calc'!$C$6:$C$69,'ABP RECs'!$E21,
            'ABP REC Calc'!$B$6:$B$69,'ABP RECs'!$F21         ) * (1-$D21),
     IF( U$4 &gt; $G21+$B21+1,
         SUMIFS(
            INDEX('ABP REC Calc'!$G$6:$AB$69,,
                  MATCH('ABP RECs'!$H21,'ABP REC Calc'!$G$5:$AB$5,0)),
            'ABP REC Calc'!$C$6:$C$69,'ABP RECs'!$E21,
            'ABP REC Calc'!$B$6:$B$69,'ABP RECs'!$F21
         ) * (1-Inputs_ByYear!$D$4)^(U$4-($G21+$B21+1)),
     0))),
0)</f>
        <v>0</v>
      </c>
      <c r="V21" s="233">
        <f>IF( (V$4-$G21) &lt; ($C21+$B21),
     IF( V$4 = $G21+$B21,
         SUMIFS(
            INDEX('ABP REC Calc'!$G$6:$AB$69,,
                  MATCH('ABP RECs'!$H21,'ABP REC Calc'!$G$5:$AB$5,0)),
            'ABP REC Calc'!$C$6:$C$69,'ABP RECs'!$E21,
            'ABP REC Calc'!$B$6:$B$69,'ABP RECs'!$F21
         ) * $D21,
     IF( V$4 = $G21+$B21+1,
         SUMIFS(
            INDEX('ABP REC Calc'!$G$6:$AB$69,,
                  MATCH('ABP RECs'!$H21,'ABP REC Calc'!$G$5:$AB$5,0)),
            'ABP REC Calc'!$C$6:$C$69,'ABP RECs'!$E21,
            'ABP REC Calc'!$B$6:$B$69,'ABP RECs'!$F21         ) * (1-$D21),
     IF( V$4 &gt; $G21+$B21+1,
         SUMIFS(
            INDEX('ABP REC Calc'!$G$6:$AB$69,,
                  MATCH('ABP RECs'!$H21,'ABP REC Calc'!$G$5:$AB$5,0)),
            'ABP REC Calc'!$C$6:$C$69,'ABP RECs'!$E21,
            'ABP REC Calc'!$B$6:$B$69,'ABP RECs'!$F21
         ) * (1-Inputs_ByYear!$D$4)^(V$4-($G21+$B21+1)),
     0))),
0)</f>
        <v>0</v>
      </c>
      <c r="W21" s="233">
        <f>IF( (W$4-$G21) &lt; ($C21+$B21),
     IF( W$4 = $G21+$B21,
         SUMIFS(
            INDEX('ABP REC Calc'!$G$6:$AB$69,,
                  MATCH('ABP RECs'!$H21,'ABP REC Calc'!$G$5:$AB$5,0)),
            'ABP REC Calc'!$C$6:$C$69,'ABP RECs'!$E21,
            'ABP REC Calc'!$B$6:$B$69,'ABP RECs'!$F21
         ) * $D21,
     IF( W$4 = $G21+$B21+1,
         SUMIFS(
            INDEX('ABP REC Calc'!$G$6:$AB$69,,
                  MATCH('ABP RECs'!$H21,'ABP REC Calc'!$G$5:$AB$5,0)),
            'ABP REC Calc'!$C$6:$C$69,'ABP RECs'!$E21,
            'ABP REC Calc'!$B$6:$B$69,'ABP RECs'!$F21         ) * (1-$D21),
     IF( W$4 &gt; $G21+$B21+1,
         SUMIFS(
            INDEX('ABP REC Calc'!$G$6:$AB$69,,
                  MATCH('ABP RECs'!$H21,'ABP REC Calc'!$G$5:$AB$5,0)),
            'ABP REC Calc'!$C$6:$C$69,'ABP RECs'!$E21,
            'ABP REC Calc'!$B$6:$B$69,'ABP RECs'!$F21
         ) * (1-Inputs_ByYear!$D$4)^(W$4-($G21+$B21+1)),
     0))),
0)</f>
        <v>0</v>
      </c>
      <c r="X21" s="233">
        <f>IF( (X$4-$G21) &lt; ($C21+$B21),
     IF( X$4 = $G21+$B21,
         SUMIFS(
            INDEX('ABP REC Calc'!$G$6:$AB$69,,
                  MATCH('ABP RECs'!$H21,'ABP REC Calc'!$G$5:$AB$5,0)),
            'ABP REC Calc'!$C$6:$C$69,'ABP RECs'!$E21,
            'ABP REC Calc'!$B$6:$B$69,'ABP RECs'!$F21
         ) * $D21,
     IF( X$4 = $G21+$B21+1,
         SUMIFS(
            INDEX('ABP REC Calc'!$G$6:$AB$69,,
                  MATCH('ABP RECs'!$H21,'ABP REC Calc'!$G$5:$AB$5,0)),
            'ABP REC Calc'!$C$6:$C$69,'ABP RECs'!$E21,
            'ABP REC Calc'!$B$6:$B$69,'ABP RECs'!$F21         ) * (1-$D21),
     IF( X$4 &gt; $G21+$B21+1,
         SUMIFS(
            INDEX('ABP REC Calc'!$G$6:$AB$69,,
                  MATCH('ABP RECs'!$H21,'ABP REC Calc'!$G$5:$AB$5,0)),
            'ABP REC Calc'!$C$6:$C$69,'ABP RECs'!$E21,
            'ABP REC Calc'!$B$6:$B$69,'ABP RECs'!$F21
         ) * (1-Inputs_ByYear!$D$4)^(X$4-($G21+$B21+1)),
     0))),
0)</f>
        <v>31503.089581342712</v>
      </c>
      <c r="Y21" s="233">
        <f>IF( (Y$4-$G21) &lt; ($C21+$B21),
     IF( Y$4 = $G21+$B21,
         SUMIFS(
            INDEX('ABP REC Calc'!$G$6:$AB$69,,
                  MATCH('ABP RECs'!$H21,'ABP REC Calc'!$G$5:$AB$5,0)),
            'ABP REC Calc'!$C$6:$C$69,'ABP RECs'!$E21,
            'ABP REC Calc'!$B$6:$B$69,'ABP RECs'!$F21
         ) * $D21,
     IF( Y$4 = $G21+$B21+1,
         SUMIFS(
            INDEX('ABP REC Calc'!$G$6:$AB$69,,
                  MATCH('ABP RECs'!$H21,'ABP REC Calc'!$G$5:$AB$5,0)),
            'ABP REC Calc'!$C$6:$C$69,'ABP RECs'!$E21,
            'ABP REC Calc'!$B$6:$B$69,'ABP RECs'!$F21         ) * (1-$D21),
     IF( Y$4 &gt; $G21+$B21+1,
         SUMIFS(
            INDEX('ABP REC Calc'!$G$6:$AB$69,,
                  MATCH('ABP RECs'!$H21,'ABP REC Calc'!$G$5:$AB$5,0)),
            'ABP REC Calc'!$C$6:$C$69,'ABP RECs'!$E21,
            'ABP REC Calc'!$B$6:$B$69,'ABP RECs'!$F21
         ) * (1-Inputs_ByYear!$D$4)^(Y$4-($G21+$B21+1)),
     0))),
0)</f>
        <v>31503.089581342712</v>
      </c>
      <c r="Z21" s="233">
        <f>IF( (Z$4-$G21) &lt; ($C21+$B21),
     IF( Z$4 = $G21+$B21,
         SUMIFS(
            INDEX('ABP REC Calc'!$G$6:$AB$69,,
                  MATCH('ABP RECs'!$H21,'ABP REC Calc'!$G$5:$AB$5,0)),
            'ABP REC Calc'!$C$6:$C$69,'ABP RECs'!$E21,
            'ABP REC Calc'!$B$6:$B$69,'ABP RECs'!$F21
         ) * $D21,
     IF( Z$4 = $G21+$B21+1,
         SUMIFS(
            INDEX('ABP REC Calc'!$G$6:$AB$69,,
                  MATCH('ABP RECs'!$H21,'ABP REC Calc'!$G$5:$AB$5,0)),
            'ABP REC Calc'!$C$6:$C$69,'ABP RECs'!$E21,
            'ABP REC Calc'!$B$6:$B$69,'ABP RECs'!$F21         ) * (1-$D21),
     IF( Z$4 &gt; $G21+$B21+1,
         SUMIFS(
            INDEX('ABP REC Calc'!$G$6:$AB$69,,
                  MATCH('ABP RECs'!$H21,'ABP REC Calc'!$G$5:$AB$5,0)),
            'ABP REC Calc'!$C$6:$C$69,'ABP RECs'!$E21,
            'ABP REC Calc'!$B$6:$B$69,'ABP RECs'!$F21
         ) * (1-Inputs_ByYear!$D$4)^(Z$4-($G21+$B21+1)),
     0))),
0)</f>
        <v>62691.148266871998</v>
      </c>
      <c r="AA21" s="233">
        <f>IF( (AA$4-$G21) &lt; ($C21+$B21),
     IF( AA$4 = $G21+$B21,
         SUMIFS(
            INDEX('ABP REC Calc'!$G$6:$AB$69,,
                  MATCH('ABP RECs'!$H21,'ABP REC Calc'!$G$5:$AB$5,0)),
            'ABP REC Calc'!$C$6:$C$69,'ABP RECs'!$E21,
            'ABP REC Calc'!$B$6:$B$69,'ABP RECs'!$F21
         ) * $D21,
     IF( AA$4 = $G21+$B21+1,
         SUMIFS(
            INDEX('ABP REC Calc'!$G$6:$AB$69,,
                  MATCH('ABP RECs'!$H21,'ABP REC Calc'!$G$5:$AB$5,0)),
            'ABP REC Calc'!$C$6:$C$69,'ABP RECs'!$E21,
            'ABP REC Calc'!$B$6:$B$69,'ABP RECs'!$F21         ) * (1-$D21),
     IF( AA$4 &gt; $G21+$B21+1,
         SUMIFS(
            INDEX('ABP REC Calc'!$G$6:$AB$69,,
                  MATCH('ABP RECs'!$H21,'ABP REC Calc'!$G$5:$AB$5,0)),
            'ABP REC Calc'!$C$6:$C$69,'ABP RECs'!$E21,
            'ABP REC Calc'!$B$6:$B$69,'ABP RECs'!$F21
         ) * (1-Inputs_ByYear!$D$4)^(AA$4-($G21+$B21+1)),
     0))),
0)</f>
        <v>62377.692525537641</v>
      </c>
      <c r="AB21" s="233">
        <f>IF( (AB$4-$G21) &lt; ($C21+$B21),
     IF( AB$4 = $G21+$B21,
         SUMIFS(
            INDEX('ABP REC Calc'!$G$6:$AB$69,,
                  MATCH('ABP RECs'!$H21,'ABP REC Calc'!$G$5:$AB$5,0)),
            'ABP REC Calc'!$C$6:$C$69,'ABP RECs'!$E21,
            'ABP REC Calc'!$B$6:$B$69,'ABP RECs'!$F21
         ) * $D21,
     IF( AB$4 = $G21+$B21+1,
         SUMIFS(
            INDEX('ABP REC Calc'!$G$6:$AB$69,,
                  MATCH('ABP RECs'!$H21,'ABP REC Calc'!$G$5:$AB$5,0)),
            'ABP REC Calc'!$C$6:$C$69,'ABP RECs'!$E21,
            'ABP REC Calc'!$B$6:$B$69,'ABP RECs'!$F21         ) * (1-$D21),
     IF( AB$4 &gt; $G21+$B21+1,
         SUMIFS(
            INDEX('ABP REC Calc'!$G$6:$AB$69,,
                  MATCH('ABP RECs'!$H21,'ABP REC Calc'!$G$5:$AB$5,0)),
            'ABP REC Calc'!$C$6:$C$69,'ABP RECs'!$E21,
            'ABP REC Calc'!$B$6:$B$69,'ABP RECs'!$F21
         ) * (1-Inputs_ByYear!$D$4)^(AB$4-($G21+$B21+1)),
     0))),
0)</f>
        <v>62065.804062909949</v>
      </c>
      <c r="AC21" s="233">
        <f>IF( (AC$4-$G21) &lt; ($C21+$B21),
     IF( AC$4 = $G21+$B21,
         SUMIFS(
            INDEX('ABP REC Calc'!$G$6:$AB$69,,
                  MATCH('ABP RECs'!$H21,'ABP REC Calc'!$G$5:$AB$5,0)),
            'ABP REC Calc'!$C$6:$C$69,'ABP RECs'!$E21,
            'ABP REC Calc'!$B$6:$B$69,'ABP RECs'!$F21
         ) * $D21,
     IF( AC$4 = $G21+$B21+1,
         SUMIFS(
            INDEX('ABP REC Calc'!$G$6:$AB$69,,
                  MATCH('ABP RECs'!$H21,'ABP REC Calc'!$G$5:$AB$5,0)),
            'ABP REC Calc'!$C$6:$C$69,'ABP RECs'!$E21,
            'ABP REC Calc'!$B$6:$B$69,'ABP RECs'!$F21         ) * (1-$D21),
     IF( AC$4 &gt; $G21+$B21+1,
         SUMIFS(
            INDEX('ABP REC Calc'!$G$6:$AB$69,,
                  MATCH('ABP RECs'!$H21,'ABP REC Calc'!$G$5:$AB$5,0)),
            'ABP REC Calc'!$C$6:$C$69,'ABP RECs'!$E21,
            'ABP REC Calc'!$B$6:$B$69,'ABP RECs'!$F21
         ) * (1-Inputs_ByYear!$D$4)^(AC$4-($G21+$B21+1)),
     0))),
0)</f>
        <v>61755.475042595404</v>
      </c>
      <c r="AD21" s="233">
        <f>IF( (AD$4-$G21) &lt; ($C21+$B21),
     IF( AD$4 = $G21+$B21,
         SUMIFS(
            INDEX('ABP REC Calc'!$G$6:$AB$69,,
                  MATCH('ABP RECs'!$H21,'ABP REC Calc'!$G$5:$AB$5,0)),
            'ABP REC Calc'!$C$6:$C$69,'ABP RECs'!$E21,
            'ABP REC Calc'!$B$6:$B$69,'ABP RECs'!$F21
         ) * $D21,
     IF( AD$4 = $G21+$B21+1,
         SUMIFS(
            INDEX('ABP REC Calc'!$G$6:$AB$69,,
                  MATCH('ABP RECs'!$H21,'ABP REC Calc'!$G$5:$AB$5,0)),
            'ABP REC Calc'!$C$6:$C$69,'ABP RECs'!$E21,
            'ABP REC Calc'!$B$6:$B$69,'ABP RECs'!$F21         ) * (1-$D21),
     IF( AD$4 &gt; $G21+$B21+1,
         SUMIFS(
            INDEX('ABP REC Calc'!$G$6:$AB$69,,
                  MATCH('ABP RECs'!$H21,'ABP REC Calc'!$G$5:$AB$5,0)),
            'ABP REC Calc'!$C$6:$C$69,'ABP RECs'!$E21,
            'ABP REC Calc'!$B$6:$B$69,'ABP RECs'!$F21
         ) * (1-Inputs_ByYear!$D$4)^(AD$4-($G21+$B21+1)),
     0))),
0)</f>
        <v>61446.697667382425</v>
      </c>
    </row>
    <row r="22" spans="2:30" ht="14.75" customHeight="1" x14ac:dyDescent="0.25">
      <c r="B22" s="332" cm="1">
        <f t="array" ref="B22">INDEX(Inputs_ByYear!$D$87:$D$92, MATCH('ABP RECs'!$E22, Inputs_ByYear!$B$87:$B$92, 0),)</f>
        <v>0</v>
      </c>
      <c r="C22" s="332" cm="1">
        <f t="array" ref="C22">INDEX(Inputs_ByYear!$D$51:$D$56, MATCH('ABP RECs'!$E22, Inputs_ByYear!$B$51:$B$56,0),)</f>
        <v>15</v>
      </c>
      <c r="D22" s="332" cm="1">
        <f t="array" ref="D22">INDEX(Inputs_ByYear!$D$96:$D$101, MATCH('ABP RECs'!$E22, Inputs_ByYear!$B$96:$B$101,0),)</f>
        <v>0.5</v>
      </c>
      <c r="E22" s="222" t="s">
        <v>233</v>
      </c>
      <c r="F22" s="219" t="s">
        <v>258</v>
      </c>
      <c r="G22" s="219">
        <f t="shared" si="1"/>
        <v>2040</v>
      </c>
      <c r="H22" s="227" t="s">
        <v>38</v>
      </c>
      <c r="I22" s="233">
        <f>IF( (I$4-$G22) &lt; ($C22+$B22),
     IF( I$4 = $G22+$B22,
         SUMIFS(
            INDEX('ABP REC Calc'!$G$6:$AB$69,,
                  MATCH('ABP RECs'!$H22,'ABP REC Calc'!$G$5:$AB$5,0)),
            'ABP REC Calc'!$C$6:$C$69,'ABP RECs'!$E22,
            'ABP REC Calc'!$B$6:$B$69,'ABP RECs'!$F22
         ) * $D22,
     IF( I$4 = $G22+$B22+1,
         SUMIFS(
            INDEX('ABP REC Calc'!$G$6:$AB$69,,
                  MATCH('ABP RECs'!$H22,'ABP REC Calc'!$G$5:$AB$5,0)),
            'ABP REC Calc'!$C$6:$C$69,'ABP RECs'!$E22,
            'ABP REC Calc'!$B$6:$B$69,'ABP RECs'!$F22         ) * (1-$D22),
     IF( I$4 &gt; $G22+$B22+1,
         SUMIFS(
            INDEX('ABP REC Calc'!$G$6:$AB$69,,
                  MATCH('ABP RECs'!$H22,'ABP REC Calc'!$G$5:$AB$5,0)),
            'ABP REC Calc'!$C$6:$C$69,'ABP RECs'!$E22,
            'ABP REC Calc'!$B$6:$B$69,'ABP RECs'!$F22
         ) * (1-Inputs_ByYear!$D$4)^(I$4-($G22+$B22+1)),
     0))),
0)</f>
        <v>0</v>
      </c>
      <c r="J22" s="233">
        <f>IF( (J$4-$G22) &lt; ($C22+$B22),
     IF( J$4 = $G22+$B22,
         SUMIFS(
            INDEX('ABP REC Calc'!$G$6:$AB$69,,
                  MATCH('ABP RECs'!$H22,'ABP REC Calc'!$G$5:$AB$5,0)),
            'ABP REC Calc'!$C$6:$C$69,'ABP RECs'!$E22,
            'ABP REC Calc'!$B$6:$B$69,'ABP RECs'!$F22
         ) * $D22,
     IF( J$4 = $G22+$B22+1,
         SUMIFS(
            INDEX('ABP REC Calc'!$G$6:$AB$69,,
                  MATCH('ABP RECs'!$H22,'ABP REC Calc'!$G$5:$AB$5,0)),
            'ABP REC Calc'!$C$6:$C$69,'ABP RECs'!$E22,
            'ABP REC Calc'!$B$6:$B$69,'ABP RECs'!$F22         ) * (1-$D22),
     IF( J$4 &gt; $G22+$B22+1,
         SUMIFS(
            INDEX('ABP REC Calc'!$G$6:$AB$69,,
                  MATCH('ABP RECs'!$H22,'ABP REC Calc'!$G$5:$AB$5,0)),
            'ABP REC Calc'!$C$6:$C$69,'ABP RECs'!$E22,
            'ABP REC Calc'!$B$6:$B$69,'ABP RECs'!$F22
         ) * (1-Inputs_ByYear!$D$4)^(J$4-($G22+$B22+1)),
     0))),
0)</f>
        <v>0</v>
      </c>
      <c r="K22" s="233">
        <f>IF( (K$4-$G22) &lt; ($C22+$B22),
     IF( K$4 = $G22+$B22,
         SUMIFS(
            INDEX('ABP REC Calc'!$G$6:$AB$69,,
                  MATCH('ABP RECs'!$H22,'ABP REC Calc'!$G$5:$AB$5,0)),
            'ABP REC Calc'!$C$6:$C$69,'ABP RECs'!$E22,
            'ABP REC Calc'!$B$6:$B$69,'ABP RECs'!$F22
         ) * $D22,
     IF( K$4 = $G22+$B22+1,
         SUMIFS(
            INDEX('ABP REC Calc'!$G$6:$AB$69,,
                  MATCH('ABP RECs'!$H22,'ABP REC Calc'!$G$5:$AB$5,0)),
            'ABP REC Calc'!$C$6:$C$69,'ABP RECs'!$E22,
            'ABP REC Calc'!$B$6:$B$69,'ABP RECs'!$F22         ) * (1-$D22),
     IF( K$4 &gt; $G22+$B22+1,
         SUMIFS(
            INDEX('ABP REC Calc'!$G$6:$AB$69,,
                  MATCH('ABP RECs'!$H22,'ABP REC Calc'!$G$5:$AB$5,0)),
            'ABP REC Calc'!$C$6:$C$69,'ABP RECs'!$E22,
            'ABP REC Calc'!$B$6:$B$69,'ABP RECs'!$F22
         ) * (1-Inputs_ByYear!$D$4)^(K$4-($G22+$B22+1)),
     0))),
0)</f>
        <v>0</v>
      </c>
      <c r="L22" s="233">
        <f>IF( (L$4-$G22) &lt; ($C22+$B22),
     IF( L$4 = $G22+$B22,
         SUMIFS(
            INDEX('ABP REC Calc'!$G$6:$AB$69,,
                  MATCH('ABP RECs'!$H22,'ABP REC Calc'!$G$5:$AB$5,0)),
            'ABP REC Calc'!$C$6:$C$69,'ABP RECs'!$E22,
            'ABP REC Calc'!$B$6:$B$69,'ABP RECs'!$F22
         ) * $D22,
     IF( L$4 = $G22+$B22+1,
         SUMIFS(
            INDEX('ABP REC Calc'!$G$6:$AB$69,,
                  MATCH('ABP RECs'!$H22,'ABP REC Calc'!$G$5:$AB$5,0)),
            'ABP REC Calc'!$C$6:$C$69,'ABP RECs'!$E22,
            'ABP REC Calc'!$B$6:$B$69,'ABP RECs'!$F22         ) * (1-$D22),
     IF( L$4 &gt; $G22+$B22+1,
         SUMIFS(
            INDEX('ABP REC Calc'!$G$6:$AB$69,,
                  MATCH('ABP RECs'!$H22,'ABP REC Calc'!$G$5:$AB$5,0)),
            'ABP REC Calc'!$C$6:$C$69,'ABP RECs'!$E22,
            'ABP REC Calc'!$B$6:$B$69,'ABP RECs'!$F22
         ) * (1-Inputs_ByYear!$D$4)^(L$4-($G22+$B22+1)),
     0))),
0)</f>
        <v>0</v>
      </c>
      <c r="M22" s="233">
        <f>IF( (M$4-$G22) &lt; ($C22+$B22),
     IF( M$4 = $G22+$B22,
         SUMIFS(
            INDEX('ABP REC Calc'!$G$6:$AB$69,,
                  MATCH('ABP RECs'!$H22,'ABP REC Calc'!$G$5:$AB$5,0)),
            'ABP REC Calc'!$C$6:$C$69,'ABP RECs'!$E22,
            'ABP REC Calc'!$B$6:$B$69,'ABP RECs'!$F22
         ) * $D22,
     IF( M$4 = $G22+$B22+1,
         SUMIFS(
            INDEX('ABP REC Calc'!$G$6:$AB$69,,
                  MATCH('ABP RECs'!$H22,'ABP REC Calc'!$G$5:$AB$5,0)),
            'ABP REC Calc'!$C$6:$C$69,'ABP RECs'!$E22,
            'ABP REC Calc'!$B$6:$B$69,'ABP RECs'!$F22         ) * (1-$D22),
     IF( M$4 &gt; $G22+$B22+1,
         SUMIFS(
            INDEX('ABP REC Calc'!$G$6:$AB$69,,
                  MATCH('ABP RECs'!$H22,'ABP REC Calc'!$G$5:$AB$5,0)),
            'ABP REC Calc'!$C$6:$C$69,'ABP RECs'!$E22,
            'ABP REC Calc'!$B$6:$B$69,'ABP RECs'!$F22
         ) * (1-Inputs_ByYear!$D$4)^(M$4-($G22+$B22+1)),
     0))),
0)</f>
        <v>0</v>
      </c>
      <c r="N22" s="233">
        <f>IF( (N$4-$G22) &lt; ($C22+$B22),
     IF( N$4 = $G22+$B22,
         SUMIFS(
            INDEX('ABP REC Calc'!$G$6:$AB$69,,
                  MATCH('ABP RECs'!$H22,'ABP REC Calc'!$G$5:$AB$5,0)),
            'ABP REC Calc'!$C$6:$C$69,'ABP RECs'!$E22,
            'ABP REC Calc'!$B$6:$B$69,'ABP RECs'!$F22
         ) * $D22,
     IF( N$4 = $G22+$B22+1,
         SUMIFS(
            INDEX('ABP REC Calc'!$G$6:$AB$69,,
                  MATCH('ABP RECs'!$H22,'ABP REC Calc'!$G$5:$AB$5,0)),
            'ABP REC Calc'!$C$6:$C$69,'ABP RECs'!$E22,
            'ABP REC Calc'!$B$6:$B$69,'ABP RECs'!$F22         ) * (1-$D22),
     IF( N$4 &gt; $G22+$B22+1,
         SUMIFS(
            INDEX('ABP REC Calc'!$G$6:$AB$69,,
                  MATCH('ABP RECs'!$H22,'ABP REC Calc'!$G$5:$AB$5,0)),
            'ABP REC Calc'!$C$6:$C$69,'ABP RECs'!$E22,
            'ABP REC Calc'!$B$6:$B$69,'ABP RECs'!$F22
         ) * (1-Inputs_ByYear!$D$4)^(N$4-($G22+$B22+1)),
     0))),
0)</f>
        <v>0</v>
      </c>
      <c r="O22" s="233">
        <f>IF( (O$4-$G22) &lt; ($C22+$B22),
     IF( O$4 = $G22+$B22,
         SUMIFS(
            INDEX('ABP REC Calc'!$G$6:$AB$69,,
                  MATCH('ABP RECs'!$H22,'ABP REC Calc'!$G$5:$AB$5,0)),
            'ABP REC Calc'!$C$6:$C$69,'ABP RECs'!$E22,
            'ABP REC Calc'!$B$6:$B$69,'ABP RECs'!$F22
         ) * $D22,
     IF( O$4 = $G22+$B22+1,
         SUMIFS(
            INDEX('ABP REC Calc'!$G$6:$AB$69,,
                  MATCH('ABP RECs'!$H22,'ABP REC Calc'!$G$5:$AB$5,0)),
            'ABP REC Calc'!$C$6:$C$69,'ABP RECs'!$E22,
            'ABP REC Calc'!$B$6:$B$69,'ABP RECs'!$F22         ) * (1-$D22),
     IF( O$4 &gt; $G22+$B22+1,
         SUMIFS(
            INDEX('ABP REC Calc'!$G$6:$AB$69,,
                  MATCH('ABP RECs'!$H22,'ABP REC Calc'!$G$5:$AB$5,0)),
            'ABP REC Calc'!$C$6:$C$69,'ABP RECs'!$E22,
            'ABP REC Calc'!$B$6:$B$69,'ABP RECs'!$F22
         ) * (1-Inputs_ByYear!$D$4)^(O$4-($G22+$B22+1)),
     0))),
0)</f>
        <v>0</v>
      </c>
      <c r="P22" s="233">
        <f>IF( (P$4-$G22) &lt; ($C22+$B22),
     IF( P$4 = $G22+$B22,
         SUMIFS(
            INDEX('ABP REC Calc'!$G$6:$AB$69,,
                  MATCH('ABP RECs'!$H22,'ABP REC Calc'!$G$5:$AB$5,0)),
            'ABP REC Calc'!$C$6:$C$69,'ABP RECs'!$E22,
            'ABP REC Calc'!$B$6:$B$69,'ABP RECs'!$F22
         ) * $D22,
     IF( P$4 = $G22+$B22+1,
         SUMIFS(
            INDEX('ABP REC Calc'!$G$6:$AB$69,,
                  MATCH('ABP RECs'!$H22,'ABP REC Calc'!$G$5:$AB$5,0)),
            'ABP REC Calc'!$C$6:$C$69,'ABP RECs'!$E22,
            'ABP REC Calc'!$B$6:$B$69,'ABP RECs'!$F22         ) * (1-$D22),
     IF( P$4 &gt; $G22+$B22+1,
         SUMIFS(
            INDEX('ABP REC Calc'!$G$6:$AB$69,,
                  MATCH('ABP RECs'!$H22,'ABP REC Calc'!$G$5:$AB$5,0)),
            'ABP REC Calc'!$C$6:$C$69,'ABP RECs'!$E22,
            'ABP REC Calc'!$B$6:$B$69,'ABP RECs'!$F22
         ) * (1-Inputs_ByYear!$D$4)^(P$4-($G22+$B22+1)),
     0))),
0)</f>
        <v>0</v>
      </c>
      <c r="Q22" s="233">
        <f>IF( (Q$4-$G22) &lt; ($C22+$B22),
     IF( Q$4 = $G22+$B22,
         SUMIFS(
            INDEX('ABP REC Calc'!$G$6:$AB$69,,
                  MATCH('ABP RECs'!$H22,'ABP REC Calc'!$G$5:$AB$5,0)),
            'ABP REC Calc'!$C$6:$C$69,'ABP RECs'!$E22,
            'ABP REC Calc'!$B$6:$B$69,'ABP RECs'!$F22
         ) * $D22,
     IF( Q$4 = $G22+$B22+1,
         SUMIFS(
            INDEX('ABP REC Calc'!$G$6:$AB$69,,
                  MATCH('ABP RECs'!$H22,'ABP REC Calc'!$G$5:$AB$5,0)),
            'ABP REC Calc'!$C$6:$C$69,'ABP RECs'!$E22,
            'ABP REC Calc'!$B$6:$B$69,'ABP RECs'!$F22         ) * (1-$D22),
     IF( Q$4 &gt; $G22+$B22+1,
         SUMIFS(
            INDEX('ABP REC Calc'!$G$6:$AB$69,,
                  MATCH('ABP RECs'!$H22,'ABP REC Calc'!$G$5:$AB$5,0)),
            'ABP REC Calc'!$C$6:$C$69,'ABP RECs'!$E22,
            'ABP REC Calc'!$B$6:$B$69,'ABP RECs'!$F22
         ) * (1-Inputs_ByYear!$D$4)^(Q$4-($G22+$B22+1)),
     0))),
0)</f>
        <v>0</v>
      </c>
      <c r="R22" s="233">
        <f>IF( (R$4-$G22) &lt; ($C22+$B22),
     IF( R$4 = $G22+$B22,
         SUMIFS(
            INDEX('ABP REC Calc'!$G$6:$AB$69,,
                  MATCH('ABP RECs'!$H22,'ABP REC Calc'!$G$5:$AB$5,0)),
            'ABP REC Calc'!$C$6:$C$69,'ABP RECs'!$E22,
            'ABP REC Calc'!$B$6:$B$69,'ABP RECs'!$F22
         ) * $D22,
     IF( R$4 = $G22+$B22+1,
         SUMIFS(
            INDEX('ABP REC Calc'!$G$6:$AB$69,,
                  MATCH('ABP RECs'!$H22,'ABP REC Calc'!$G$5:$AB$5,0)),
            'ABP REC Calc'!$C$6:$C$69,'ABP RECs'!$E22,
            'ABP REC Calc'!$B$6:$B$69,'ABP RECs'!$F22         ) * (1-$D22),
     IF( R$4 &gt; $G22+$B22+1,
         SUMIFS(
            INDEX('ABP REC Calc'!$G$6:$AB$69,,
                  MATCH('ABP RECs'!$H22,'ABP REC Calc'!$G$5:$AB$5,0)),
            'ABP REC Calc'!$C$6:$C$69,'ABP RECs'!$E22,
            'ABP REC Calc'!$B$6:$B$69,'ABP RECs'!$F22
         ) * (1-Inputs_ByYear!$D$4)^(R$4-($G22+$B22+1)),
     0))),
0)</f>
        <v>0</v>
      </c>
      <c r="S22" s="233">
        <f>IF( (S$4-$G22) &lt; ($C22+$B22),
     IF( S$4 = $G22+$B22,
         SUMIFS(
            INDEX('ABP REC Calc'!$G$6:$AB$69,,
                  MATCH('ABP RECs'!$H22,'ABP REC Calc'!$G$5:$AB$5,0)),
            'ABP REC Calc'!$C$6:$C$69,'ABP RECs'!$E22,
            'ABP REC Calc'!$B$6:$B$69,'ABP RECs'!$F22
         ) * $D22,
     IF( S$4 = $G22+$B22+1,
         SUMIFS(
            INDEX('ABP REC Calc'!$G$6:$AB$69,,
                  MATCH('ABP RECs'!$H22,'ABP REC Calc'!$G$5:$AB$5,0)),
            'ABP REC Calc'!$C$6:$C$69,'ABP RECs'!$E22,
            'ABP REC Calc'!$B$6:$B$69,'ABP RECs'!$F22         ) * (1-$D22),
     IF( S$4 &gt; $G22+$B22+1,
         SUMIFS(
            INDEX('ABP REC Calc'!$G$6:$AB$69,,
                  MATCH('ABP RECs'!$H22,'ABP REC Calc'!$G$5:$AB$5,0)),
            'ABP REC Calc'!$C$6:$C$69,'ABP RECs'!$E22,
            'ABP REC Calc'!$B$6:$B$69,'ABP RECs'!$F22
         ) * (1-Inputs_ByYear!$D$4)^(S$4-($G22+$B22+1)),
     0))),
0)</f>
        <v>0</v>
      </c>
      <c r="T22" s="233">
        <f>IF( (T$4-$G22) &lt; ($C22+$B22),
     IF( T$4 = $G22+$B22,
         SUMIFS(
            INDEX('ABP REC Calc'!$G$6:$AB$69,,
                  MATCH('ABP RECs'!$H22,'ABP REC Calc'!$G$5:$AB$5,0)),
            'ABP REC Calc'!$C$6:$C$69,'ABP RECs'!$E22,
            'ABP REC Calc'!$B$6:$B$69,'ABP RECs'!$F22
         ) * $D22,
     IF( T$4 = $G22+$B22+1,
         SUMIFS(
            INDEX('ABP REC Calc'!$G$6:$AB$69,,
                  MATCH('ABP RECs'!$H22,'ABP REC Calc'!$G$5:$AB$5,0)),
            'ABP REC Calc'!$C$6:$C$69,'ABP RECs'!$E22,
            'ABP REC Calc'!$B$6:$B$69,'ABP RECs'!$F22         ) * (1-$D22),
     IF( T$4 &gt; $G22+$B22+1,
         SUMIFS(
            INDEX('ABP REC Calc'!$G$6:$AB$69,,
                  MATCH('ABP RECs'!$H22,'ABP REC Calc'!$G$5:$AB$5,0)),
            'ABP REC Calc'!$C$6:$C$69,'ABP RECs'!$E22,
            'ABP REC Calc'!$B$6:$B$69,'ABP RECs'!$F22
         ) * (1-Inputs_ByYear!$D$4)^(T$4-($G22+$B22+1)),
     0))),
0)</f>
        <v>0</v>
      </c>
      <c r="U22" s="233">
        <f>IF( (U$4-$G22) &lt; ($C22+$B22),
     IF( U$4 = $G22+$B22,
         SUMIFS(
            INDEX('ABP REC Calc'!$G$6:$AB$69,,
                  MATCH('ABP RECs'!$H22,'ABP REC Calc'!$G$5:$AB$5,0)),
            'ABP REC Calc'!$C$6:$C$69,'ABP RECs'!$E22,
            'ABP REC Calc'!$B$6:$B$69,'ABP RECs'!$F22
         ) * $D22,
     IF( U$4 = $G22+$B22+1,
         SUMIFS(
            INDEX('ABP REC Calc'!$G$6:$AB$69,,
                  MATCH('ABP RECs'!$H22,'ABP REC Calc'!$G$5:$AB$5,0)),
            'ABP REC Calc'!$C$6:$C$69,'ABP RECs'!$E22,
            'ABP REC Calc'!$B$6:$B$69,'ABP RECs'!$F22         ) * (1-$D22),
     IF( U$4 &gt; $G22+$B22+1,
         SUMIFS(
            INDEX('ABP REC Calc'!$G$6:$AB$69,,
                  MATCH('ABP RECs'!$H22,'ABP REC Calc'!$G$5:$AB$5,0)),
            'ABP REC Calc'!$C$6:$C$69,'ABP RECs'!$E22,
            'ABP REC Calc'!$B$6:$B$69,'ABP RECs'!$F22
         ) * (1-Inputs_ByYear!$D$4)^(U$4-($G22+$B22+1)),
     0))),
0)</f>
        <v>0</v>
      </c>
      <c r="V22" s="233">
        <f>IF( (V$4-$G22) &lt; ($C22+$B22),
     IF( V$4 = $G22+$B22,
         SUMIFS(
            INDEX('ABP REC Calc'!$G$6:$AB$69,,
                  MATCH('ABP RECs'!$H22,'ABP REC Calc'!$G$5:$AB$5,0)),
            'ABP REC Calc'!$C$6:$C$69,'ABP RECs'!$E22,
            'ABP REC Calc'!$B$6:$B$69,'ABP RECs'!$F22
         ) * $D22,
     IF( V$4 = $G22+$B22+1,
         SUMIFS(
            INDEX('ABP REC Calc'!$G$6:$AB$69,,
                  MATCH('ABP RECs'!$H22,'ABP REC Calc'!$G$5:$AB$5,0)),
            'ABP REC Calc'!$C$6:$C$69,'ABP RECs'!$E22,
            'ABP REC Calc'!$B$6:$B$69,'ABP RECs'!$F22         ) * (1-$D22),
     IF( V$4 &gt; $G22+$B22+1,
         SUMIFS(
            INDEX('ABP REC Calc'!$G$6:$AB$69,,
                  MATCH('ABP RECs'!$H22,'ABP REC Calc'!$G$5:$AB$5,0)),
            'ABP REC Calc'!$C$6:$C$69,'ABP RECs'!$E22,
            'ABP REC Calc'!$B$6:$B$69,'ABP RECs'!$F22
         ) * (1-Inputs_ByYear!$D$4)^(V$4-($G22+$B22+1)),
     0))),
0)</f>
        <v>0</v>
      </c>
      <c r="W22" s="233">
        <f>IF( (W$4-$G22) &lt; ($C22+$B22),
     IF( W$4 = $G22+$B22,
         SUMIFS(
            INDEX('ABP REC Calc'!$G$6:$AB$69,,
                  MATCH('ABP RECs'!$H22,'ABP REC Calc'!$G$5:$AB$5,0)),
            'ABP REC Calc'!$C$6:$C$69,'ABP RECs'!$E22,
            'ABP REC Calc'!$B$6:$B$69,'ABP RECs'!$F22
         ) * $D22,
     IF( W$4 = $G22+$B22+1,
         SUMIFS(
            INDEX('ABP REC Calc'!$G$6:$AB$69,,
                  MATCH('ABP RECs'!$H22,'ABP REC Calc'!$G$5:$AB$5,0)),
            'ABP REC Calc'!$C$6:$C$69,'ABP RECs'!$E22,
            'ABP REC Calc'!$B$6:$B$69,'ABP RECs'!$F22         ) * (1-$D22),
     IF( W$4 &gt; $G22+$B22+1,
         SUMIFS(
            INDEX('ABP REC Calc'!$G$6:$AB$69,,
                  MATCH('ABP RECs'!$H22,'ABP REC Calc'!$G$5:$AB$5,0)),
            'ABP REC Calc'!$C$6:$C$69,'ABP RECs'!$E22,
            'ABP REC Calc'!$B$6:$B$69,'ABP RECs'!$F22
         ) * (1-Inputs_ByYear!$D$4)^(W$4-($G22+$B22+1)),
     0))),
0)</f>
        <v>0</v>
      </c>
      <c r="X22" s="233">
        <f>IF( (X$4-$G22) &lt; ($C22+$B22),
     IF( X$4 = $G22+$B22,
         SUMIFS(
            INDEX('ABP REC Calc'!$G$6:$AB$69,,
                  MATCH('ABP RECs'!$H22,'ABP REC Calc'!$G$5:$AB$5,0)),
            'ABP REC Calc'!$C$6:$C$69,'ABP RECs'!$E22,
            'ABP REC Calc'!$B$6:$B$69,'ABP RECs'!$F22
         ) * $D22,
     IF( X$4 = $G22+$B22+1,
         SUMIFS(
            INDEX('ABP REC Calc'!$G$6:$AB$69,,
                  MATCH('ABP RECs'!$H22,'ABP REC Calc'!$G$5:$AB$5,0)),
            'ABP REC Calc'!$C$6:$C$69,'ABP RECs'!$E22,
            'ABP REC Calc'!$B$6:$B$69,'ABP RECs'!$F22         ) * (1-$D22),
     IF( X$4 &gt; $G22+$B22+1,
         SUMIFS(
            INDEX('ABP REC Calc'!$G$6:$AB$69,,
                  MATCH('ABP RECs'!$H22,'ABP REC Calc'!$G$5:$AB$5,0)),
            'ABP REC Calc'!$C$6:$C$69,'ABP RECs'!$E22,
            'ABP REC Calc'!$B$6:$B$69,'ABP RECs'!$F22
         ) * (1-Inputs_ByYear!$D$4)^(X$4-($G22+$B22+1)),
     0))),
0)</f>
        <v>0</v>
      </c>
      <c r="Y22" s="233">
        <f>IF( (Y$4-$G22) &lt; ($C22+$B22),
     IF( Y$4 = $G22+$B22,
         SUMIFS(
            INDEX('ABP REC Calc'!$G$6:$AB$69,,
                  MATCH('ABP RECs'!$H22,'ABP REC Calc'!$G$5:$AB$5,0)),
            'ABP REC Calc'!$C$6:$C$69,'ABP RECs'!$E22,
            'ABP REC Calc'!$B$6:$B$69,'ABP RECs'!$F22
         ) * $D22,
     IF( Y$4 = $G22+$B22+1,
         SUMIFS(
            INDEX('ABP REC Calc'!$G$6:$AB$69,,
                  MATCH('ABP RECs'!$H22,'ABP REC Calc'!$G$5:$AB$5,0)),
            'ABP REC Calc'!$C$6:$C$69,'ABP RECs'!$E22,
            'ABP REC Calc'!$B$6:$B$69,'ABP RECs'!$F22         ) * (1-$D22),
     IF( Y$4 &gt; $G22+$B22+1,
         SUMIFS(
            INDEX('ABP REC Calc'!$G$6:$AB$69,,
                  MATCH('ABP RECs'!$H22,'ABP REC Calc'!$G$5:$AB$5,0)),
            'ABP REC Calc'!$C$6:$C$69,'ABP RECs'!$E22,
            'ABP REC Calc'!$B$6:$B$69,'ABP RECs'!$F22
         ) * (1-Inputs_ByYear!$D$4)^(Y$4-($G22+$B22+1)),
     0))),
0)</f>
        <v>31503.089581342712</v>
      </c>
      <c r="Z22" s="233">
        <f>IF( (Z$4-$G22) &lt; ($C22+$B22),
     IF( Z$4 = $G22+$B22,
         SUMIFS(
            INDEX('ABP REC Calc'!$G$6:$AB$69,,
                  MATCH('ABP RECs'!$H22,'ABP REC Calc'!$G$5:$AB$5,0)),
            'ABP REC Calc'!$C$6:$C$69,'ABP RECs'!$E22,
            'ABP REC Calc'!$B$6:$B$69,'ABP RECs'!$F22
         ) * $D22,
     IF( Z$4 = $G22+$B22+1,
         SUMIFS(
            INDEX('ABP REC Calc'!$G$6:$AB$69,,
                  MATCH('ABP RECs'!$H22,'ABP REC Calc'!$G$5:$AB$5,0)),
            'ABP REC Calc'!$C$6:$C$69,'ABP RECs'!$E22,
            'ABP REC Calc'!$B$6:$B$69,'ABP RECs'!$F22         ) * (1-$D22),
     IF( Z$4 &gt; $G22+$B22+1,
         SUMIFS(
            INDEX('ABP REC Calc'!$G$6:$AB$69,,
                  MATCH('ABP RECs'!$H22,'ABP REC Calc'!$G$5:$AB$5,0)),
            'ABP REC Calc'!$C$6:$C$69,'ABP RECs'!$E22,
            'ABP REC Calc'!$B$6:$B$69,'ABP RECs'!$F22
         ) * (1-Inputs_ByYear!$D$4)^(Z$4-($G22+$B22+1)),
     0))),
0)</f>
        <v>31503.089581342712</v>
      </c>
      <c r="AA22" s="233">
        <f>IF( (AA$4-$G22) &lt; ($C22+$B22),
     IF( AA$4 = $G22+$B22,
         SUMIFS(
            INDEX('ABP REC Calc'!$G$6:$AB$69,,
                  MATCH('ABP RECs'!$H22,'ABP REC Calc'!$G$5:$AB$5,0)),
            'ABP REC Calc'!$C$6:$C$69,'ABP RECs'!$E22,
            'ABP REC Calc'!$B$6:$B$69,'ABP RECs'!$F22
         ) * $D22,
     IF( AA$4 = $G22+$B22+1,
         SUMIFS(
            INDEX('ABP REC Calc'!$G$6:$AB$69,,
                  MATCH('ABP RECs'!$H22,'ABP REC Calc'!$G$5:$AB$5,0)),
            'ABP REC Calc'!$C$6:$C$69,'ABP RECs'!$E22,
            'ABP REC Calc'!$B$6:$B$69,'ABP RECs'!$F22         ) * (1-$D22),
     IF( AA$4 &gt; $G22+$B22+1,
         SUMIFS(
            INDEX('ABP REC Calc'!$G$6:$AB$69,,
                  MATCH('ABP RECs'!$H22,'ABP REC Calc'!$G$5:$AB$5,0)),
            'ABP REC Calc'!$C$6:$C$69,'ABP RECs'!$E22,
            'ABP REC Calc'!$B$6:$B$69,'ABP RECs'!$F22
         ) * (1-Inputs_ByYear!$D$4)^(AA$4-($G22+$B22+1)),
     0))),
0)</f>
        <v>62691.148266871998</v>
      </c>
      <c r="AB22" s="233">
        <f>IF( (AB$4-$G22) &lt; ($C22+$B22),
     IF( AB$4 = $G22+$B22,
         SUMIFS(
            INDEX('ABP REC Calc'!$G$6:$AB$69,,
                  MATCH('ABP RECs'!$H22,'ABP REC Calc'!$G$5:$AB$5,0)),
            'ABP REC Calc'!$C$6:$C$69,'ABP RECs'!$E22,
            'ABP REC Calc'!$B$6:$B$69,'ABP RECs'!$F22
         ) * $D22,
     IF( AB$4 = $G22+$B22+1,
         SUMIFS(
            INDEX('ABP REC Calc'!$G$6:$AB$69,,
                  MATCH('ABP RECs'!$H22,'ABP REC Calc'!$G$5:$AB$5,0)),
            'ABP REC Calc'!$C$6:$C$69,'ABP RECs'!$E22,
            'ABP REC Calc'!$B$6:$B$69,'ABP RECs'!$F22         ) * (1-$D22),
     IF( AB$4 &gt; $G22+$B22+1,
         SUMIFS(
            INDEX('ABP REC Calc'!$G$6:$AB$69,,
                  MATCH('ABP RECs'!$H22,'ABP REC Calc'!$G$5:$AB$5,0)),
            'ABP REC Calc'!$C$6:$C$69,'ABP RECs'!$E22,
            'ABP REC Calc'!$B$6:$B$69,'ABP RECs'!$F22
         ) * (1-Inputs_ByYear!$D$4)^(AB$4-($G22+$B22+1)),
     0))),
0)</f>
        <v>62377.692525537641</v>
      </c>
      <c r="AC22" s="233">
        <f>IF( (AC$4-$G22) &lt; ($C22+$B22),
     IF( AC$4 = $G22+$B22,
         SUMIFS(
            INDEX('ABP REC Calc'!$G$6:$AB$69,,
                  MATCH('ABP RECs'!$H22,'ABP REC Calc'!$G$5:$AB$5,0)),
            'ABP REC Calc'!$C$6:$C$69,'ABP RECs'!$E22,
            'ABP REC Calc'!$B$6:$B$69,'ABP RECs'!$F22
         ) * $D22,
     IF( AC$4 = $G22+$B22+1,
         SUMIFS(
            INDEX('ABP REC Calc'!$G$6:$AB$69,,
                  MATCH('ABP RECs'!$H22,'ABP REC Calc'!$G$5:$AB$5,0)),
            'ABP REC Calc'!$C$6:$C$69,'ABP RECs'!$E22,
            'ABP REC Calc'!$B$6:$B$69,'ABP RECs'!$F22         ) * (1-$D22),
     IF( AC$4 &gt; $G22+$B22+1,
         SUMIFS(
            INDEX('ABP REC Calc'!$G$6:$AB$69,,
                  MATCH('ABP RECs'!$H22,'ABP REC Calc'!$G$5:$AB$5,0)),
            'ABP REC Calc'!$C$6:$C$69,'ABP RECs'!$E22,
            'ABP REC Calc'!$B$6:$B$69,'ABP RECs'!$F22
         ) * (1-Inputs_ByYear!$D$4)^(AC$4-($G22+$B22+1)),
     0))),
0)</f>
        <v>62065.804062909949</v>
      </c>
      <c r="AD22" s="233">
        <f>IF( (AD$4-$G22) &lt; ($C22+$B22),
     IF( AD$4 = $G22+$B22,
         SUMIFS(
            INDEX('ABP REC Calc'!$G$6:$AB$69,,
                  MATCH('ABP RECs'!$H22,'ABP REC Calc'!$G$5:$AB$5,0)),
            'ABP REC Calc'!$C$6:$C$69,'ABP RECs'!$E22,
            'ABP REC Calc'!$B$6:$B$69,'ABP RECs'!$F22
         ) * $D22,
     IF( AD$4 = $G22+$B22+1,
         SUMIFS(
            INDEX('ABP REC Calc'!$G$6:$AB$69,,
                  MATCH('ABP RECs'!$H22,'ABP REC Calc'!$G$5:$AB$5,0)),
            'ABP REC Calc'!$C$6:$C$69,'ABP RECs'!$E22,
            'ABP REC Calc'!$B$6:$B$69,'ABP RECs'!$F22         ) * (1-$D22),
     IF( AD$4 &gt; $G22+$B22+1,
         SUMIFS(
            INDEX('ABP REC Calc'!$G$6:$AB$69,,
                  MATCH('ABP RECs'!$H22,'ABP REC Calc'!$G$5:$AB$5,0)),
            'ABP REC Calc'!$C$6:$C$69,'ABP RECs'!$E22,
            'ABP REC Calc'!$B$6:$B$69,'ABP RECs'!$F22
         ) * (1-Inputs_ByYear!$D$4)^(AD$4-($G22+$B22+1)),
     0))),
0)</f>
        <v>61755.475042595404</v>
      </c>
    </row>
    <row r="23" spans="2:30" ht="14.75" customHeight="1" x14ac:dyDescent="0.25">
      <c r="B23" s="332" cm="1">
        <f t="array" ref="B23">INDEX(Inputs_ByYear!$D$87:$D$92, MATCH('ABP RECs'!$E23, Inputs_ByYear!$B$87:$B$92, 0),)</f>
        <v>0</v>
      </c>
      <c r="C23" s="332" cm="1">
        <f t="array" ref="C23">INDEX(Inputs_ByYear!$D$51:$D$56, MATCH('ABP RECs'!$E23, Inputs_ByYear!$B$51:$B$56,0),)</f>
        <v>15</v>
      </c>
      <c r="D23" s="332" cm="1">
        <f t="array" ref="D23">INDEX(Inputs_ByYear!$D$96:$D$101, MATCH('ABP RECs'!$E23, Inputs_ByYear!$B$96:$B$101,0),)</f>
        <v>0.5</v>
      </c>
      <c r="E23" s="222" t="s">
        <v>233</v>
      </c>
      <c r="F23" s="219" t="s">
        <v>258</v>
      </c>
      <c r="G23" s="219">
        <f t="shared" si="1"/>
        <v>2041</v>
      </c>
      <c r="H23" s="227" t="s">
        <v>39</v>
      </c>
      <c r="I23" s="233">
        <f>IF( (I$4-$G23) &lt; ($C23+$B23),
     IF( I$4 = $G23+$B23,
         SUMIFS(
            INDEX('ABP REC Calc'!$G$6:$AB$69,,
                  MATCH('ABP RECs'!$H23,'ABP REC Calc'!$G$5:$AB$5,0)),
            'ABP REC Calc'!$C$6:$C$69,'ABP RECs'!$E23,
            'ABP REC Calc'!$B$6:$B$69,'ABP RECs'!$F23
         ) * $D23,
     IF( I$4 = $G23+$B23+1,
         SUMIFS(
            INDEX('ABP REC Calc'!$G$6:$AB$69,,
                  MATCH('ABP RECs'!$H23,'ABP REC Calc'!$G$5:$AB$5,0)),
            'ABP REC Calc'!$C$6:$C$69,'ABP RECs'!$E23,
            'ABP REC Calc'!$B$6:$B$69,'ABP RECs'!$F23         ) * (1-$D23),
     IF( I$4 &gt; $G23+$B23+1,
         SUMIFS(
            INDEX('ABP REC Calc'!$G$6:$AB$69,,
                  MATCH('ABP RECs'!$H23,'ABP REC Calc'!$G$5:$AB$5,0)),
            'ABP REC Calc'!$C$6:$C$69,'ABP RECs'!$E23,
            'ABP REC Calc'!$B$6:$B$69,'ABP RECs'!$F23
         ) * (1-Inputs_ByYear!$D$4)^(I$4-($G23+$B23+1)),
     0))),
0)</f>
        <v>0</v>
      </c>
      <c r="J23" s="233">
        <f>IF( (J$4-$G23) &lt; ($C23+$B23),
     IF( J$4 = $G23+$B23,
         SUMIFS(
            INDEX('ABP REC Calc'!$G$6:$AB$69,,
                  MATCH('ABP RECs'!$H23,'ABP REC Calc'!$G$5:$AB$5,0)),
            'ABP REC Calc'!$C$6:$C$69,'ABP RECs'!$E23,
            'ABP REC Calc'!$B$6:$B$69,'ABP RECs'!$F23
         ) * $D23,
     IF( J$4 = $G23+$B23+1,
         SUMIFS(
            INDEX('ABP REC Calc'!$G$6:$AB$69,,
                  MATCH('ABP RECs'!$H23,'ABP REC Calc'!$G$5:$AB$5,0)),
            'ABP REC Calc'!$C$6:$C$69,'ABP RECs'!$E23,
            'ABP REC Calc'!$B$6:$B$69,'ABP RECs'!$F23         ) * (1-$D23),
     IF( J$4 &gt; $G23+$B23+1,
         SUMIFS(
            INDEX('ABP REC Calc'!$G$6:$AB$69,,
                  MATCH('ABP RECs'!$H23,'ABP REC Calc'!$G$5:$AB$5,0)),
            'ABP REC Calc'!$C$6:$C$69,'ABP RECs'!$E23,
            'ABP REC Calc'!$B$6:$B$69,'ABP RECs'!$F23
         ) * (1-Inputs_ByYear!$D$4)^(J$4-($G23+$B23+1)),
     0))),
0)</f>
        <v>0</v>
      </c>
      <c r="K23" s="233">
        <f>IF( (K$4-$G23) &lt; ($C23+$B23),
     IF( K$4 = $G23+$B23,
         SUMIFS(
            INDEX('ABP REC Calc'!$G$6:$AB$69,,
                  MATCH('ABP RECs'!$H23,'ABP REC Calc'!$G$5:$AB$5,0)),
            'ABP REC Calc'!$C$6:$C$69,'ABP RECs'!$E23,
            'ABP REC Calc'!$B$6:$B$69,'ABP RECs'!$F23
         ) * $D23,
     IF( K$4 = $G23+$B23+1,
         SUMIFS(
            INDEX('ABP REC Calc'!$G$6:$AB$69,,
                  MATCH('ABP RECs'!$H23,'ABP REC Calc'!$G$5:$AB$5,0)),
            'ABP REC Calc'!$C$6:$C$69,'ABP RECs'!$E23,
            'ABP REC Calc'!$B$6:$B$69,'ABP RECs'!$F23         ) * (1-$D23),
     IF( K$4 &gt; $G23+$B23+1,
         SUMIFS(
            INDEX('ABP REC Calc'!$G$6:$AB$69,,
                  MATCH('ABP RECs'!$H23,'ABP REC Calc'!$G$5:$AB$5,0)),
            'ABP REC Calc'!$C$6:$C$69,'ABP RECs'!$E23,
            'ABP REC Calc'!$B$6:$B$69,'ABP RECs'!$F23
         ) * (1-Inputs_ByYear!$D$4)^(K$4-($G23+$B23+1)),
     0))),
0)</f>
        <v>0</v>
      </c>
      <c r="L23" s="233">
        <f>IF( (L$4-$G23) &lt; ($C23+$B23),
     IF( L$4 = $G23+$B23,
         SUMIFS(
            INDEX('ABP REC Calc'!$G$6:$AB$69,,
                  MATCH('ABP RECs'!$H23,'ABP REC Calc'!$G$5:$AB$5,0)),
            'ABP REC Calc'!$C$6:$C$69,'ABP RECs'!$E23,
            'ABP REC Calc'!$B$6:$B$69,'ABP RECs'!$F23
         ) * $D23,
     IF( L$4 = $G23+$B23+1,
         SUMIFS(
            INDEX('ABP REC Calc'!$G$6:$AB$69,,
                  MATCH('ABP RECs'!$H23,'ABP REC Calc'!$G$5:$AB$5,0)),
            'ABP REC Calc'!$C$6:$C$69,'ABP RECs'!$E23,
            'ABP REC Calc'!$B$6:$B$69,'ABP RECs'!$F23         ) * (1-$D23),
     IF( L$4 &gt; $G23+$B23+1,
         SUMIFS(
            INDEX('ABP REC Calc'!$G$6:$AB$69,,
                  MATCH('ABP RECs'!$H23,'ABP REC Calc'!$G$5:$AB$5,0)),
            'ABP REC Calc'!$C$6:$C$69,'ABP RECs'!$E23,
            'ABP REC Calc'!$B$6:$B$69,'ABP RECs'!$F23
         ) * (1-Inputs_ByYear!$D$4)^(L$4-($G23+$B23+1)),
     0))),
0)</f>
        <v>0</v>
      </c>
      <c r="M23" s="233">
        <f>IF( (M$4-$G23) &lt; ($C23+$B23),
     IF( M$4 = $G23+$B23,
         SUMIFS(
            INDEX('ABP REC Calc'!$G$6:$AB$69,,
                  MATCH('ABP RECs'!$H23,'ABP REC Calc'!$G$5:$AB$5,0)),
            'ABP REC Calc'!$C$6:$C$69,'ABP RECs'!$E23,
            'ABP REC Calc'!$B$6:$B$69,'ABP RECs'!$F23
         ) * $D23,
     IF( M$4 = $G23+$B23+1,
         SUMIFS(
            INDEX('ABP REC Calc'!$G$6:$AB$69,,
                  MATCH('ABP RECs'!$H23,'ABP REC Calc'!$G$5:$AB$5,0)),
            'ABP REC Calc'!$C$6:$C$69,'ABP RECs'!$E23,
            'ABP REC Calc'!$B$6:$B$69,'ABP RECs'!$F23         ) * (1-$D23),
     IF( M$4 &gt; $G23+$B23+1,
         SUMIFS(
            INDEX('ABP REC Calc'!$G$6:$AB$69,,
                  MATCH('ABP RECs'!$H23,'ABP REC Calc'!$G$5:$AB$5,0)),
            'ABP REC Calc'!$C$6:$C$69,'ABP RECs'!$E23,
            'ABP REC Calc'!$B$6:$B$69,'ABP RECs'!$F23
         ) * (1-Inputs_ByYear!$D$4)^(M$4-($G23+$B23+1)),
     0))),
0)</f>
        <v>0</v>
      </c>
      <c r="N23" s="233">
        <f>IF( (N$4-$G23) &lt; ($C23+$B23),
     IF( N$4 = $G23+$B23,
         SUMIFS(
            INDEX('ABP REC Calc'!$G$6:$AB$69,,
                  MATCH('ABP RECs'!$H23,'ABP REC Calc'!$G$5:$AB$5,0)),
            'ABP REC Calc'!$C$6:$C$69,'ABP RECs'!$E23,
            'ABP REC Calc'!$B$6:$B$69,'ABP RECs'!$F23
         ) * $D23,
     IF( N$4 = $G23+$B23+1,
         SUMIFS(
            INDEX('ABP REC Calc'!$G$6:$AB$69,,
                  MATCH('ABP RECs'!$H23,'ABP REC Calc'!$G$5:$AB$5,0)),
            'ABP REC Calc'!$C$6:$C$69,'ABP RECs'!$E23,
            'ABP REC Calc'!$B$6:$B$69,'ABP RECs'!$F23         ) * (1-$D23),
     IF( N$4 &gt; $G23+$B23+1,
         SUMIFS(
            INDEX('ABP REC Calc'!$G$6:$AB$69,,
                  MATCH('ABP RECs'!$H23,'ABP REC Calc'!$G$5:$AB$5,0)),
            'ABP REC Calc'!$C$6:$C$69,'ABP RECs'!$E23,
            'ABP REC Calc'!$B$6:$B$69,'ABP RECs'!$F23
         ) * (1-Inputs_ByYear!$D$4)^(N$4-($G23+$B23+1)),
     0))),
0)</f>
        <v>0</v>
      </c>
      <c r="O23" s="233">
        <f>IF( (O$4-$G23) &lt; ($C23+$B23),
     IF( O$4 = $G23+$B23,
         SUMIFS(
            INDEX('ABP REC Calc'!$G$6:$AB$69,,
                  MATCH('ABP RECs'!$H23,'ABP REC Calc'!$G$5:$AB$5,0)),
            'ABP REC Calc'!$C$6:$C$69,'ABP RECs'!$E23,
            'ABP REC Calc'!$B$6:$B$69,'ABP RECs'!$F23
         ) * $D23,
     IF( O$4 = $G23+$B23+1,
         SUMIFS(
            INDEX('ABP REC Calc'!$G$6:$AB$69,,
                  MATCH('ABP RECs'!$H23,'ABP REC Calc'!$G$5:$AB$5,0)),
            'ABP REC Calc'!$C$6:$C$69,'ABP RECs'!$E23,
            'ABP REC Calc'!$B$6:$B$69,'ABP RECs'!$F23         ) * (1-$D23),
     IF( O$4 &gt; $G23+$B23+1,
         SUMIFS(
            INDEX('ABP REC Calc'!$G$6:$AB$69,,
                  MATCH('ABP RECs'!$H23,'ABP REC Calc'!$G$5:$AB$5,0)),
            'ABP REC Calc'!$C$6:$C$69,'ABP RECs'!$E23,
            'ABP REC Calc'!$B$6:$B$69,'ABP RECs'!$F23
         ) * (1-Inputs_ByYear!$D$4)^(O$4-($G23+$B23+1)),
     0))),
0)</f>
        <v>0</v>
      </c>
      <c r="P23" s="233">
        <f>IF( (P$4-$G23) &lt; ($C23+$B23),
     IF( P$4 = $G23+$B23,
         SUMIFS(
            INDEX('ABP REC Calc'!$G$6:$AB$69,,
                  MATCH('ABP RECs'!$H23,'ABP REC Calc'!$G$5:$AB$5,0)),
            'ABP REC Calc'!$C$6:$C$69,'ABP RECs'!$E23,
            'ABP REC Calc'!$B$6:$B$69,'ABP RECs'!$F23
         ) * $D23,
     IF( P$4 = $G23+$B23+1,
         SUMIFS(
            INDEX('ABP REC Calc'!$G$6:$AB$69,,
                  MATCH('ABP RECs'!$H23,'ABP REC Calc'!$G$5:$AB$5,0)),
            'ABP REC Calc'!$C$6:$C$69,'ABP RECs'!$E23,
            'ABP REC Calc'!$B$6:$B$69,'ABP RECs'!$F23         ) * (1-$D23),
     IF( P$4 &gt; $G23+$B23+1,
         SUMIFS(
            INDEX('ABP REC Calc'!$G$6:$AB$69,,
                  MATCH('ABP RECs'!$H23,'ABP REC Calc'!$G$5:$AB$5,0)),
            'ABP REC Calc'!$C$6:$C$69,'ABP RECs'!$E23,
            'ABP REC Calc'!$B$6:$B$69,'ABP RECs'!$F23
         ) * (1-Inputs_ByYear!$D$4)^(P$4-($G23+$B23+1)),
     0))),
0)</f>
        <v>0</v>
      </c>
      <c r="Q23" s="233">
        <f>IF( (Q$4-$G23) &lt; ($C23+$B23),
     IF( Q$4 = $G23+$B23,
         SUMIFS(
            INDEX('ABP REC Calc'!$G$6:$AB$69,,
                  MATCH('ABP RECs'!$H23,'ABP REC Calc'!$G$5:$AB$5,0)),
            'ABP REC Calc'!$C$6:$C$69,'ABP RECs'!$E23,
            'ABP REC Calc'!$B$6:$B$69,'ABP RECs'!$F23
         ) * $D23,
     IF( Q$4 = $G23+$B23+1,
         SUMIFS(
            INDEX('ABP REC Calc'!$G$6:$AB$69,,
                  MATCH('ABP RECs'!$H23,'ABP REC Calc'!$G$5:$AB$5,0)),
            'ABP REC Calc'!$C$6:$C$69,'ABP RECs'!$E23,
            'ABP REC Calc'!$B$6:$B$69,'ABP RECs'!$F23         ) * (1-$D23),
     IF( Q$4 &gt; $G23+$B23+1,
         SUMIFS(
            INDEX('ABP REC Calc'!$G$6:$AB$69,,
                  MATCH('ABP RECs'!$H23,'ABP REC Calc'!$G$5:$AB$5,0)),
            'ABP REC Calc'!$C$6:$C$69,'ABP RECs'!$E23,
            'ABP REC Calc'!$B$6:$B$69,'ABP RECs'!$F23
         ) * (1-Inputs_ByYear!$D$4)^(Q$4-($G23+$B23+1)),
     0))),
0)</f>
        <v>0</v>
      </c>
      <c r="R23" s="233">
        <f>IF( (R$4-$G23) &lt; ($C23+$B23),
     IF( R$4 = $G23+$B23,
         SUMIFS(
            INDEX('ABP REC Calc'!$G$6:$AB$69,,
                  MATCH('ABP RECs'!$H23,'ABP REC Calc'!$G$5:$AB$5,0)),
            'ABP REC Calc'!$C$6:$C$69,'ABP RECs'!$E23,
            'ABP REC Calc'!$B$6:$B$69,'ABP RECs'!$F23
         ) * $D23,
     IF( R$4 = $G23+$B23+1,
         SUMIFS(
            INDEX('ABP REC Calc'!$G$6:$AB$69,,
                  MATCH('ABP RECs'!$H23,'ABP REC Calc'!$G$5:$AB$5,0)),
            'ABP REC Calc'!$C$6:$C$69,'ABP RECs'!$E23,
            'ABP REC Calc'!$B$6:$B$69,'ABP RECs'!$F23         ) * (1-$D23),
     IF( R$4 &gt; $G23+$B23+1,
         SUMIFS(
            INDEX('ABP REC Calc'!$G$6:$AB$69,,
                  MATCH('ABP RECs'!$H23,'ABP REC Calc'!$G$5:$AB$5,0)),
            'ABP REC Calc'!$C$6:$C$69,'ABP RECs'!$E23,
            'ABP REC Calc'!$B$6:$B$69,'ABP RECs'!$F23
         ) * (1-Inputs_ByYear!$D$4)^(R$4-($G23+$B23+1)),
     0))),
0)</f>
        <v>0</v>
      </c>
      <c r="S23" s="233">
        <f>IF( (S$4-$G23) &lt; ($C23+$B23),
     IF( S$4 = $G23+$B23,
         SUMIFS(
            INDEX('ABP REC Calc'!$G$6:$AB$69,,
                  MATCH('ABP RECs'!$H23,'ABP REC Calc'!$G$5:$AB$5,0)),
            'ABP REC Calc'!$C$6:$C$69,'ABP RECs'!$E23,
            'ABP REC Calc'!$B$6:$B$69,'ABP RECs'!$F23
         ) * $D23,
     IF( S$4 = $G23+$B23+1,
         SUMIFS(
            INDEX('ABP REC Calc'!$G$6:$AB$69,,
                  MATCH('ABP RECs'!$H23,'ABP REC Calc'!$G$5:$AB$5,0)),
            'ABP REC Calc'!$C$6:$C$69,'ABP RECs'!$E23,
            'ABP REC Calc'!$B$6:$B$69,'ABP RECs'!$F23         ) * (1-$D23),
     IF( S$4 &gt; $G23+$B23+1,
         SUMIFS(
            INDEX('ABP REC Calc'!$G$6:$AB$69,,
                  MATCH('ABP RECs'!$H23,'ABP REC Calc'!$G$5:$AB$5,0)),
            'ABP REC Calc'!$C$6:$C$69,'ABP RECs'!$E23,
            'ABP REC Calc'!$B$6:$B$69,'ABP RECs'!$F23
         ) * (1-Inputs_ByYear!$D$4)^(S$4-($G23+$B23+1)),
     0))),
0)</f>
        <v>0</v>
      </c>
      <c r="T23" s="233">
        <f>IF( (T$4-$G23) &lt; ($C23+$B23),
     IF( T$4 = $G23+$B23,
         SUMIFS(
            INDEX('ABP REC Calc'!$G$6:$AB$69,,
                  MATCH('ABP RECs'!$H23,'ABP REC Calc'!$G$5:$AB$5,0)),
            'ABP REC Calc'!$C$6:$C$69,'ABP RECs'!$E23,
            'ABP REC Calc'!$B$6:$B$69,'ABP RECs'!$F23
         ) * $D23,
     IF( T$4 = $G23+$B23+1,
         SUMIFS(
            INDEX('ABP REC Calc'!$G$6:$AB$69,,
                  MATCH('ABP RECs'!$H23,'ABP REC Calc'!$G$5:$AB$5,0)),
            'ABP REC Calc'!$C$6:$C$69,'ABP RECs'!$E23,
            'ABP REC Calc'!$B$6:$B$69,'ABP RECs'!$F23         ) * (1-$D23),
     IF( T$4 &gt; $G23+$B23+1,
         SUMIFS(
            INDEX('ABP REC Calc'!$G$6:$AB$69,,
                  MATCH('ABP RECs'!$H23,'ABP REC Calc'!$G$5:$AB$5,0)),
            'ABP REC Calc'!$C$6:$C$69,'ABP RECs'!$E23,
            'ABP REC Calc'!$B$6:$B$69,'ABP RECs'!$F23
         ) * (1-Inputs_ByYear!$D$4)^(T$4-($G23+$B23+1)),
     0))),
0)</f>
        <v>0</v>
      </c>
      <c r="U23" s="233">
        <f>IF( (U$4-$G23) &lt; ($C23+$B23),
     IF( U$4 = $G23+$B23,
         SUMIFS(
            INDEX('ABP REC Calc'!$G$6:$AB$69,,
                  MATCH('ABP RECs'!$H23,'ABP REC Calc'!$G$5:$AB$5,0)),
            'ABP REC Calc'!$C$6:$C$69,'ABP RECs'!$E23,
            'ABP REC Calc'!$B$6:$B$69,'ABP RECs'!$F23
         ) * $D23,
     IF( U$4 = $G23+$B23+1,
         SUMIFS(
            INDEX('ABP REC Calc'!$G$6:$AB$69,,
                  MATCH('ABP RECs'!$H23,'ABP REC Calc'!$G$5:$AB$5,0)),
            'ABP REC Calc'!$C$6:$C$69,'ABP RECs'!$E23,
            'ABP REC Calc'!$B$6:$B$69,'ABP RECs'!$F23         ) * (1-$D23),
     IF( U$4 &gt; $G23+$B23+1,
         SUMIFS(
            INDEX('ABP REC Calc'!$G$6:$AB$69,,
                  MATCH('ABP RECs'!$H23,'ABP REC Calc'!$G$5:$AB$5,0)),
            'ABP REC Calc'!$C$6:$C$69,'ABP RECs'!$E23,
            'ABP REC Calc'!$B$6:$B$69,'ABP RECs'!$F23
         ) * (1-Inputs_ByYear!$D$4)^(U$4-($G23+$B23+1)),
     0))),
0)</f>
        <v>0</v>
      </c>
      <c r="V23" s="233">
        <f>IF( (V$4-$G23) &lt; ($C23+$B23),
     IF( V$4 = $G23+$B23,
         SUMIFS(
            INDEX('ABP REC Calc'!$G$6:$AB$69,,
                  MATCH('ABP RECs'!$H23,'ABP REC Calc'!$G$5:$AB$5,0)),
            'ABP REC Calc'!$C$6:$C$69,'ABP RECs'!$E23,
            'ABP REC Calc'!$B$6:$B$69,'ABP RECs'!$F23
         ) * $D23,
     IF( V$4 = $G23+$B23+1,
         SUMIFS(
            INDEX('ABP REC Calc'!$G$6:$AB$69,,
                  MATCH('ABP RECs'!$H23,'ABP REC Calc'!$G$5:$AB$5,0)),
            'ABP REC Calc'!$C$6:$C$69,'ABP RECs'!$E23,
            'ABP REC Calc'!$B$6:$B$69,'ABP RECs'!$F23         ) * (1-$D23),
     IF( V$4 &gt; $G23+$B23+1,
         SUMIFS(
            INDEX('ABP REC Calc'!$G$6:$AB$69,,
                  MATCH('ABP RECs'!$H23,'ABP REC Calc'!$G$5:$AB$5,0)),
            'ABP REC Calc'!$C$6:$C$69,'ABP RECs'!$E23,
            'ABP REC Calc'!$B$6:$B$69,'ABP RECs'!$F23
         ) * (1-Inputs_ByYear!$D$4)^(V$4-($G23+$B23+1)),
     0))),
0)</f>
        <v>0</v>
      </c>
      <c r="W23" s="233">
        <f>IF( (W$4-$G23) &lt; ($C23+$B23),
     IF( W$4 = $G23+$B23,
         SUMIFS(
            INDEX('ABP REC Calc'!$G$6:$AB$69,,
                  MATCH('ABP RECs'!$H23,'ABP REC Calc'!$G$5:$AB$5,0)),
            'ABP REC Calc'!$C$6:$C$69,'ABP RECs'!$E23,
            'ABP REC Calc'!$B$6:$B$69,'ABP RECs'!$F23
         ) * $D23,
     IF( W$4 = $G23+$B23+1,
         SUMIFS(
            INDEX('ABP REC Calc'!$G$6:$AB$69,,
                  MATCH('ABP RECs'!$H23,'ABP REC Calc'!$G$5:$AB$5,0)),
            'ABP REC Calc'!$C$6:$C$69,'ABP RECs'!$E23,
            'ABP REC Calc'!$B$6:$B$69,'ABP RECs'!$F23         ) * (1-$D23),
     IF( W$4 &gt; $G23+$B23+1,
         SUMIFS(
            INDEX('ABP REC Calc'!$G$6:$AB$69,,
                  MATCH('ABP RECs'!$H23,'ABP REC Calc'!$G$5:$AB$5,0)),
            'ABP REC Calc'!$C$6:$C$69,'ABP RECs'!$E23,
            'ABP REC Calc'!$B$6:$B$69,'ABP RECs'!$F23
         ) * (1-Inputs_ByYear!$D$4)^(W$4-($G23+$B23+1)),
     0))),
0)</f>
        <v>0</v>
      </c>
      <c r="X23" s="233">
        <f>IF( (X$4-$G23) &lt; ($C23+$B23),
     IF( X$4 = $G23+$B23,
         SUMIFS(
            INDEX('ABP REC Calc'!$G$6:$AB$69,,
                  MATCH('ABP RECs'!$H23,'ABP REC Calc'!$G$5:$AB$5,0)),
            'ABP REC Calc'!$C$6:$C$69,'ABP RECs'!$E23,
            'ABP REC Calc'!$B$6:$B$69,'ABP RECs'!$F23
         ) * $D23,
     IF( X$4 = $G23+$B23+1,
         SUMIFS(
            INDEX('ABP REC Calc'!$G$6:$AB$69,,
                  MATCH('ABP RECs'!$H23,'ABP REC Calc'!$G$5:$AB$5,0)),
            'ABP REC Calc'!$C$6:$C$69,'ABP RECs'!$E23,
            'ABP REC Calc'!$B$6:$B$69,'ABP RECs'!$F23         ) * (1-$D23),
     IF( X$4 &gt; $G23+$B23+1,
         SUMIFS(
            INDEX('ABP REC Calc'!$G$6:$AB$69,,
                  MATCH('ABP RECs'!$H23,'ABP REC Calc'!$G$5:$AB$5,0)),
            'ABP REC Calc'!$C$6:$C$69,'ABP RECs'!$E23,
            'ABP REC Calc'!$B$6:$B$69,'ABP RECs'!$F23
         ) * (1-Inputs_ByYear!$D$4)^(X$4-($G23+$B23+1)),
     0))),
0)</f>
        <v>0</v>
      </c>
      <c r="Y23" s="233">
        <f>IF( (Y$4-$G23) &lt; ($C23+$B23),
     IF( Y$4 = $G23+$B23,
         SUMIFS(
            INDEX('ABP REC Calc'!$G$6:$AB$69,,
                  MATCH('ABP RECs'!$H23,'ABP REC Calc'!$G$5:$AB$5,0)),
            'ABP REC Calc'!$C$6:$C$69,'ABP RECs'!$E23,
            'ABP REC Calc'!$B$6:$B$69,'ABP RECs'!$F23
         ) * $D23,
     IF( Y$4 = $G23+$B23+1,
         SUMIFS(
            INDEX('ABP REC Calc'!$G$6:$AB$69,,
                  MATCH('ABP RECs'!$H23,'ABP REC Calc'!$G$5:$AB$5,0)),
            'ABP REC Calc'!$C$6:$C$69,'ABP RECs'!$E23,
            'ABP REC Calc'!$B$6:$B$69,'ABP RECs'!$F23         ) * (1-$D23),
     IF( Y$4 &gt; $G23+$B23+1,
         SUMIFS(
            INDEX('ABP REC Calc'!$G$6:$AB$69,,
                  MATCH('ABP RECs'!$H23,'ABP REC Calc'!$G$5:$AB$5,0)),
            'ABP REC Calc'!$C$6:$C$69,'ABP RECs'!$E23,
            'ABP REC Calc'!$B$6:$B$69,'ABP RECs'!$F23
         ) * (1-Inputs_ByYear!$D$4)^(Y$4-($G23+$B23+1)),
     0))),
0)</f>
        <v>0</v>
      </c>
      <c r="Z23" s="233">
        <f>IF( (Z$4-$G23) &lt; ($C23+$B23),
     IF( Z$4 = $G23+$B23,
         SUMIFS(
            INDEX('ABP REC Calc'!$G$6:$AB$69,,
                  MATCH('ABP RECs'!$H23,'ABP REC Calc'!$G$5:$AB$5,0)),
            'ABP REC Calc'!$C$6:$C$69,'ABP RECs'!$E23,
            'ABP REC Calc'!$B$6:$B$69,'ABP RECs'!$F23
         ) * $D23,
     IF( Z$4 = $G23+$B23+1,
         SUMIFS(
            INDEX('ABP REC Calc'!$G$6:$AB$69,,
                  MATCH('ABP RECs'!$H23,'ABP REC Calc'!$G$5:$AB$5,0)),
            'ABP REC Calc'!$C$6:$C$69,'ABP RECs'!$E23,
            'ABP REC Calc'!$B$6:$B$69,'ABP RECs'!$F23         ) * (1-$D23),
     IF( Z$4 &gt; $G23+$B23+1,
         SUMIFS(
            INDEX('ABP REC Calc'!$G$6:$AB$69,,
                  MATCH('ABP RECs'!$H23,'ABP REC Calc'!$G$5:$AB$5,0)),
            'ABP REC Calc'!$C$6:$C$69,'ABP RECs'!$E23,
            'ABP REC Calc'!$B$6:$B$69,'ABP RECs'!$F23
         ) * (1-Inputs_ByYear!$D$4)^(Z$4-($G23+$B23+1)),
     0))),
0)</f>
        <v>31503.089581342712</v>
      </c>
      <c r="AA23" s="233">
        <f>IF( (AA$4-$G23) &lt; ($C23+$B23),
     IF( AA$4 = $G23+$B23,
         SUMIFS(
            INDEX('ABP REC Calc'!$G$6:$AB$69,,
                  MATCH('ABP RECs'!$H23,'ABP REC Calc'!$G$5:$AB$5,0)),
            'ABP REC Calc'!$C$6:$C$69,'ABP RECs'!$E23,
            'ABP REC Calc'!$B$6:$B$69,'ABP RECs'!$F23
         ) * $D23,
     IF( AA$4 = $G23+$B23+1,
         SUMIFS(
            INDEX('ABP REC Calc'!$G$6:$AB$69,,
                  MATCH('ABP RECs'!$H23,'ABP REC Calc'!$G$5:$AB$5,0)),
            'ABP REC Calc'!$C$6:$C$69,'ABP RECs'!$E23,
            'ABP REC Calc'!$B$6:$B$69,'ABP RECs'!$F23         ) * (1-$D23),
     IF( AA$4 &gt; $G23+$B23+1,
         SUMIFS(
            INDEX('ABP REC Calc'!$G$6:$AB$69,,
                  MATCH('ABP RECs'!$H23,'ABP REC Calc'!$G$5:$AB$5,0)),
            'ABP REC Calc'!$C$6:$C$69,'ABP RECs'!$E23,
            'ABP REC Calc'!$B$6:$B$69,'ABP RECs'!$F23
         ) * (1-Inputs_ByYear!$D$4)^(AA$4-($G23+$B23+1)),
     0))),
0)</f>
        <v>31503.089581342712</v>
      </c>
      <c r="AB23" s="233">
        <f>IF( (AB$4-$G23) &lt; ($C23+$B23),
     IF( AB$4 = $G23+$B23,
         SUMIFS(
            INDEX('ABP REC Calc'!$G$6:$AB$69,,
                  MATCH('ABP RECs'!$H23,'ABP REC Calc'!$G$5:$AB$5,0)),
            'ABP REC Calc'!$C$6:$C$69,'ABP RECs'!$E23,
            'ABP REC Calc'!$B$6:$B$69,'ABP RECs'!$F23
         ) * $D23,
     IF( AB$4 = $G23+$B23+1,
         SUMIFS(
            INDEX('ABP REC Calc'!$G$6:$AB$69,,
                  MATCH('ABP RECs'!$H23,'ABP REC Calc'!$G$5:$AB$5,0)),
            'ABP REC Calc'!$C$6:$C$69,'ABP RECs'!$E23,
            'ABP REC Calc'!$B$6:$B$69,'ABP RECs'!$F23         ) * (1-$D23),
     IF( AB$4 &gt; $G23+$B23+1,
         SUMIFS(
            INDEX('ABP REC Calc'!$G$6:$AB$69,,
                  MATCH('ABP RECs'!$H23,'ABP REC Calc'!$G$5:$AB$5,0)),
            'ABP REC Calc'!$C$6:$C$69,'ABP RECs'!$E23,
            'ABP REC Calc'!$B$6:$B$69,'ABP RECs'!$F23
         ) * (1-Inputs_ByYear!$D$4)^(AB$4-($G23+$B23+1)),
     0))),
0)</f>
        <v>62691.148266871998</v>
      </c>
      <c r="AC23" s="233">
        <f>IF( (AC$4-$G23) &lt; ($C23+$B23),
     IF( AC$4 = $G23+$B23,
         SUMIFS(
            INDEX('ABP REC Calc'!$G$6:$AB$69,,
                  MATCH('ABP RECs'!$H23,'ABP REC Calc'!$G$5:$AB$5,0)),
            'ABP REC Calc'!$C$6:$C$69,'ABP RECs'!$E23,
            'ABP REC Calc'!$B$6:$B$69,'ABP RECs'!$F23
         ) * $D23,
     IF( AC$4 = $G23+$B23+1,
         SUMIFS(
            INDEX('ABP REC Calc'!$G$6:$AB$69,,
                  MATCH('ABP RECs'!$H23,'ABP REC Calc'!$G$5:$AB$5,0)),
            'ABP REC Calc'!$C$6:$C$69,'ABP RECs'!$E23,
            'ABP REC Calc'!$B$6:$B$69,'ABP RECs'!$F23         ) * (1-$D23),
     IF( AC$4 &gt; $G23+$B23+1,
         SUMIFS(
            INDEX('ABP REC Calc'!$G$6:$AB$69,,
                  MATCH('ABP RECs'!$H23,'ABP REC Calc'!$G$5:$AB$5,0)),
            'ABP REC Calc'!$C$6:$C$69,'ABP RECs'!$E23,
            'ABP REC Calc'!$B$6:$B$69,'ABP RECs'!$F23
         ) * (1-Inputs_ByYear!$D$4)^(AC$4-($G23+$B23+1)),
     0))),
0)</f>
        <v>62377.692525537641</v>
      </c>
      <c r="AD23" s="233">
        <f>IF( (AD$4-$G23) &lt; ($C23+$B23),
     IF( AD$4 = $G23+$B23,
         SUMIFS(
            INDEX('ABP REC Calc'!$G$6:$AB$69,,
                  MATCH('ABP RECs'!$H23,'ABP REC Calc'!$G$5:$AB$5,0)),
            'ABP REC Calc'!$C$6:$C$69,'ABP RECs'!$E23,
            'ABP REC Calc'!$B$6:$B$69,'ABP RECs'!$F23
         ) * $D23,
     IF( AD$4 = $G23+$B23+1,
         SUMIFS(
            INDEX('ABP REC Calc'!$G$6:$AB$69,,
                  MATCH('ABP RECs'!$H23,'ABP REC Calc'!$G$5:$AB$5,0)),
            'ABP REC Calc'!$C$6:$C$69,'ABP RECs'!$E23,
            'ABP REC Calc'!$B$6:$B$69,'ABP RECs'!$F23         ) * (1-$D23),
     IF( AD$4 &gt; $G23+$B23+1,
         SUMIFS(
            INDEX('ABP REC Calc'!$G$6:$AB$69,,
                  MATCH('ABP RECs'!$H23,'ABP REC Calc'!$G$5:$AB$5,0)),
            'ABP REC Calc'!$C$6:$C$69,'ABP RECs'!$E23,
            'ABP REC Calc'!$B$6:$B$69,'ABP RECs'!$F23
         ) * (1-Inputs_ByYear!$D$4)^(AD$4-($G23+$B23+1)),
     0))),
0)</f>
        <v>62065.804062909949</v>
      </c>
    </row>
    <row r="24" spans="2:30" ht="14.75" customHeight="1" x14ac:dyDescent="0.25">
      <c r="B24" s="332" cm="1">
        <f t="array" ref="B24">INDEX(Inputs_ByYear!$D$87:$D$92, MATCH('ABP RECs'!$E24, Inputs_ByYear!$B$87:$B$92, 0),)</f>
        <v>0</v>
      </c>
      <c r="C24" s="332" cm="1">
        <f t="array" ref="C24">INDEX(Inputs_ByYear!$D$51:$D$56, MATCH('ABP RECs'!$E24, Inputs_ByYear!$B$51:$B$56,0),)</f>
        <v>15</v>
      </c>
      <c r="D24" s="332" cm="1">
        <f t="array" ref="D24">INDEX(Inputs_ByYear!$D$96:$D$101, MATCH('ABP RECs'!$E24, Inputs_ByYear!$B$96:$B$101,0),)</f>
        <v>0.5</v>
      </c>
      <c r="E24" s="222" t="s">
        <v>233</v>
      </c>
      <c r="F24" s="219" t="s">
        <v>258</v>
      </c>
      <c r="G24" s="219">
        <f t="shared" si="1"/>
        <v>2042</v>
      </c>
      <c r="H24" s="227" t="s">
        <v>40</v>
      </c>
      <c r="I24" s="233">
        <f>IF( (I$4-$G24) &lt; ($C24+$B24),
     IF( I$4 = $G24+$B24,
         SUMIFS(
            INDEX('ABP REC Calc'!$G$6:$AB$69,,
                  MATCH('ABP RECs'!$H24,'ABP REC Calc'!$G$5:$AB$5,0)),
            'ABP REC Calc'!$C$6:$C$69,'ABP RECs'!$E24,
            'ABP REC Calc'!$B$6:$B$69,'ABP RECs'!$F24
         ) * $D24,
     IF( I$4 = $G24+$B24+1,
         SUMIFS(
            INDEX('ABP REC Calc'!$G$6:$AB$69,,
                  MATCH('ABP RECs'!$H24,'ABP REC Calc'!$G$5:$AB$5,0)),
            'ABP REC Calc'!$C$6:$C$69,'ABP RECs'!$E24,
            'ABP REC Calc'!$B$6:$B$69,'ABP RECs'!$F24         ) * (1-$D24),
     IF( I$4 &gt; $G24+$B24+1,
         SUMIFS(
            INDEX('ABP REC Calc'!$G$6:$AB$69,,
                  MATCH('ABP RECs'!$H24,'ABP REC Calc'!$G$5:$AB$5,0)),
            'ABP REC Calc'!$C$6:$C$69,'ABP RECs'!$E24,
            'ABP REC Calc'!$B$6:$B$69,'ABP RECs'!$F24
         ) * (1-Inputs_ByYear!$D$4)^(I$4-($G24+$B24+1)),
     0))),
0)</f>
        <v>0</v>
      </c>
      <c r="J24" s="233">
        <f>IF( (J$4-$G24) &lt; ($C24+$B24),
     IF( J$4 = $G24+$B24,
         SUMIFS(
            INDEX('ABP REC Calc'!$G$6:$AB$69,,
                  MATCH('ABP RECs'!$H24,'ABP REC Calc'!$G$5:$AB$5,0)),
            'ABP REC Calc'!$C$6:$C$69,'ABP RECs'!$E24,
            'ABP REC Calc'!$B$6:$B$69,'ABP RECs'!$F24
         ) * $D24,
     IF( J$4 = $G24+$B24+1,
         SUMIFS(
            INDEX('ABP REC Calc'!$G$6:$AB$69,,
                  MATCH('ABP RECs'!$H24,'ABP REC Calc'!$G$5:$AB$5,0)),
            'ABP REC Calc'!$C$6:$C$69,'ABP RECs'!$E24,
            'ABP REC Calc'!$B$6:$B$69,'ABP RECs'!$F24         ) * (1-$D24),
     IF( J$4 &gt; $G24+$B24+1,
         SUMIFS(
            INDEX('ABP REC Calc'!$G$6:$AB$69,,
                  MATCH('ABP RECs'!$H24,'ABP REC Calc'!$G$5:$AB$5,0)),
            'ABP REC Calc'!$C$6:$C$69,'ABP RECs'!$E24,
            'ABP REC Calc'!$B$6:$B$69,'ABP RECs'!$F24
         ) * (1-Inputs_ByYear!$D$4)^(J$4-($G24+$B24+1)),
     0))),
0)</f>
        <v>0</v>
      </c>
      <c r="K24" s="233">
        <f>IF( (K$4-$G24) &lt; ($C24+$B24),
     IF( K$4 = $G24+$B24,
         SUMIFS(
            INDEX('ABP REC Calc'!$G$6:$AB$69,,
                  MATCH('ABP RECs'!$H24,'ABP REC Calc'!$G$5:$AB$5,0)),
            'ABP REC Calc'!$C$6:$C$69,'ABP RECs'!$E24,
            'ABP REC Calc'!$B$6:$B$69,'ABP RECs'!$F24
         ) * $D24,
     IF( K$4 = $G24+$B24+1,
         SUMIFS(
            INDEX('ABP REC Calc'!$G$6:$AB$69,,
                  MATCH('ABP RECs'!$H24,'ABP REC Calc'!$G$5:$AB$5,0)),
            'ABP REC Calc'!$C$6:$C$69,'ABP RECs'!$E24,
            'ABP REC Calc'!$B$6:$B$69,'ABP RECs'!$F24         ) * (1-$D24),
     IF( K$4 &gt; $G24+$B24+1,
         SUMIFS(
            INDEX('ABP REC Calc'!$G$6:$AB$69,,
                  MATCH('ABP RECs'!$H24,'ABP REC Calc'!$G$5:$AB$5,0)),
            'ABP REC Calc'!$C$6:$C$69,'ABP RECs'!$E24,
            'ABP REC Calc'!$B$6:$B$69,'ABP RECs'!$F24
         ) * (1-Inputs_ByYear!$D$4)^(K$4-($G24+$B24+1)),
     0))),
0)</f>
        <v>0</v>
      </c>
      <c r="L24" s="233">
        <f>IF( (L$4-$G24) &lt; ($C24+$B24),
     IF( L$4 = $G24+$B24,
         SUMIFS(
            INDEX('ABP REC Calc'!$G$6:$AB$69,,
                  MATCH('ABP RECs'!$H24,'ABP REC Calc'!$G$5:$AB$5,0)),
            'ABP REC Calc'!$C$6:$C$69,'ABP RECs'!$E24,
            'ABP REC Calc'!$B$6:$B$69,'ABP RECs'!$F24
         ) * $D24,
     IF( L$4 = $G24+$B24+1,
         SUMIFS(
            INDEX('ABP REC Calc'!$G$6:$AB$69,,
                  MATCH('ABP RECs'!$H24,'ABP REC Calc'!$G$5:$AB$5,0)),
            'ABP REC Calc'!$C$6:$C$69,'ABP RECs'!$E24,
            'ABP REC Calc'!$B$6:$B$69,'ABP RECs'!$F24         ) * (1-$D24),
     IF( L$4 &gt; $G24+$B24+1,
         SUMIFS(
            INDEX('ABP REC Calc'!$G$6:$AB$69,,
                  MATCH('ABP RECs'!$H24,'ABP REC Calc'!$G$5:$AB$5,0)),
            'ABP REC Calc'!$C$6:$C$69,'ABP RECs'!$E24,
            'ABP REC Calc'!$B$6:$B$69,'ABP RECs'!$F24
         ) * (1-Inputs_ByYear!$D$4)^(L$4-($G24+$B24+1)),
     0))),
0)</f>
        <v>0</v>
      </c>
      <c r="M24" s="233">
        <f>IF( (M$4-$G24) &lt; ($C24+$B24),
     IF( M$4 = $G24+$B24,
         SUMIFS(
            INDEX('ABP REC Calc'!$G$6:$AB$69,,
                  MATCH('ABP RECs'!$H24,'ABP REC Calc'!$G$5:$AB$5,0)),
            'ABP REC Calc'!$C$6:$C$69,'ABP RECs'!$E24,
            'ABP REC Calc'!$B$6:$B$69,'ABP RECs'!$F24
         ) * $D24,
     IF( M$4 = $G24+$B24+1,
         SUMIFS(
            INDEX('ABP REC Calc'!$G$6:$AB$69,,
                  MATCH('ABP RECs'!$H24,'ABP REC Calc'!$G$5:$AB$5,0)),
            'ABP REC Calc'!$C$6:$C$69,'ABP RECs'!$E24,
            'ABP REC Calc'!$B$6:$B$69,'ABP RECs'!$F24         ) * (1-$D24),
     IF( M$4 &gt; $G24+$B24+1,
         SUMIFS(
            INDEX('ABP REC Calc'!$G$6:$AB$69,,
                  MATCH('ABP RECs'!$H24,'ABP REC Calc'!$G$5:$AB$5,0)),
            'ABP REC Calc'!$C$6:$C$69,'ABP RECs'!$E24,
            'ABP REC Calc'!$B$6:$B$69,'ABP RECs'!$F24
         ) * (1-Inputs_ByYear!$D$4)^(M$4-($G24+$B24+1)),
     0))),
0)</f>
        <v>0</v>
      </c>
      <c r="N24" s="233">
        <f>IF( (N$4-$G24) &lt; ($C24+$B24),
     IF( N$4 = $G24+$B24,
         SUMIFS(
            INDEX('ABP REC Calc'!$G$6:$AB$69,,
                  MATCH('ABP RECs'!$H24,'ABP REC Calc'!$G$5:$AB$5,0)),
            'ABP REC Calc'!$C$6:$C$69,'ABP RECs'!$E24,
            'ABP REC Calc'!$B$6:$B$69,'ABP RECs'!$F24
         ) * $D24,
     IF( N$4 = $G24+$B24+1,
         SUMIFS(
            INDEX('ABP REC Calc'!$G$6:$AB$69,,
                  MATCH('ABP RECs'!$H24,'ABP REC Calc'!$G$5:$AB$5,0)),
            'ABP REC Calc'!$C$6:$C$69,'ABP RECs'!$E24,
            'ABP REC Calc'!$B$6:$B$69,'ABP RECs'!$F24         ) * (1-$D24),
     IF( N$4 &gt; $G24+$B24+1,
         SUMIFS(
            INDEX('ABP REC Calc'!$G$6:$AB$69,,
                  MATCH('ABP RECs'!$H24,'ABP REC Calc'!$G$5:$AB$5,0)),
            'ABP REC Calc'!$C$6:$C$69,'ABP RECs'!$E24,
            'ABP REC Calc'!$B$6:$B$69,'ABP RECs'!$F24
         ) * (1-Inputs_ByYear!$D$4)^(N$4-($G24+$B24+1)),
     0))),
0)</f>
        <v>0</v>
      </c>
      <c r="O24" s="233">
        <f>IF( (O$4-$G24) &lt; ($C24+$B24),
     IF( O$4 = $G24+$B24,
         SUMIFS(
            INDEX('ABP REC Calc'!$G$6:$AB$69,,
                  MATCH('ABP RECs'!$H24,'ABP REC Calc'!$G$5:$AB$5,0)),
            'ABP REC Calc'!$C$6:$C$69,'ABP RECs'!$E24,
            'ABP REC Calc'!$B$6:$B$69,'ABP RECs'!$F24
         ) * $D24,
     IF( O$4 = $G24+$B24+1,
         SUMIFS(
            INDEX('ABP REC Calc'!$G$6:$AB$69,,
                  MATCH('ABP RECs'!$H24,'ABP REC Calc'!$G$5:$AB$5,0)),
            'ABP REC Calc'!$C$6:$C$69,'ABP RECs'!$E24,
            'ABP REC Calc'!$B$6:$B$69,'ABP RECs'!$F24         ) * (1-$D24),
     IF( O$4 &gt; $G24+$B24+1,
         SUMIFS(
            INDEX('ABP REC Calc'!$G$6:$AB$69,,
                  MATCH('ABP RECs'!$H24,'ABP REC Calc'!$G$5:$AB$5,0)),
            'ABP REC Calc'!$C$6:$C$69,'ABP RECs'!$E24,
            'ABP REC Calc'!$B$6:$B$69,'ABP RECs'!$F24
         ) * (1-Inputs_ByYear!$D$4)^(O$4-($G24+$B24+1)),
     0))),
0)</f>
        <v>0</v>
      </c>
      <c r="P24" s="233">
        <f>IF( (P$4-$G24) &lt; ($C24+$B24),
     IF( P$4 = $G24+$B24,
         SUMIFS(
            INDEX('ABP REC Calc'!$G$6:$AB$69,,
                  MATCH('ABP RECs'!$H24,'ABP REC Calc'!$G$5:$AB$5,0)),
            'ABP REC Calc'!$C$6:$C$69,'ABP RECs'!$E24,
            'ABP REC Calc'!$B$6:$B$69,'ABP RECs'!$F24
         ) * $D24,
     IF( P$4 = $G24+$B24+1,
         SUMIFS(
            INDEX('ABP REC Calc'!$G$6:$AB$69,,
                  MATCH('ABP RECs'!$H24,'ABP REC Calc'!$G$5:$AB$5,0)),
            'ABP REC Calc'!$C$6:$C$69,'ABP RECs'!$E24,
            'ABP REC Calc'!$B$6:$B$69,'ABP RECs'!$F24         ) * (1-$D24),
     IF( P$4 &gt; $G24+$B24+1,
         SUMIFS(
            INDEX('ABP REC Calc'!$G$6:$AB$69,,
                  MATCH('ABP RECs'!$H24,'ABP REC Calc'!$G$5:$AB$5,0)),
            'ABP REC Calc'!$C$6:$C$69,'ABP RECs'!$E24,
            'ABP REC Calc'!$B$6:$B$69,'ABP RECs'!$F24
         ) * (1-Inputs_ByYear!$D$4)^(P$4-($G24+$B24+1)),
     0))),
0)</f>
        <v>0</v>
      </c>
      <c r="Q24" s="233">
        <f>IF( (Q$4-$G24) &lt; ($C24+$B24),
     IF( Q$4 = $G24+$B24,
         SUMIFS(
            INDEX('ABP REC Calc'!$G$6:$AB$69,,
                  MATCH('ABP RECs'!$H24,'ABP REC Calc'!$G$5:$AB$5,0)),
            'ABP REC Calc'!$C$6:$C$69,'ABP RECs'!$E24,
            'ABP REC Calc'!$B$6:$B$69,'ABP RECs'!$F24
         ) * $D24,
     IF( Q$4 = $G24+$B24+1,
         SUMIFS(
            INDEX('ABP REC Calc'!$G$6:$AB$69,,
                  MATCH('ABP RECs'!$H24,'ABP REC Calc'!$G$5:$AB$5,0)),
            'ABP REC Calc'!$C$6:$C$69,'ABP RECs'!$E24,
            'ABP REC Calc'!$B$6:$B$69,'ABP RECs'!$F24         ) * (1-$D24),
     IF( Q$4 &gt; $G24+$B24+1,
         SUMIFS(
            INDEX('ABP REC Calc'!$G$6:$AB$69,,
                  MATCH('ABP RECs'!$H24,'ABP REC Calc'!$G$5:$AB$5,0)),
            'ABP REC Calc'!$C$6:$C$69,'ABP RECs'!$E24,
            'ABP REC Calc'!$B$6:$B$69,'ABP RECs'!$F24
         ) * (1-Inputs_ByYear!$D$4)^(Q$4-($G24+$B24+1)),
     0))),
0)</f>
        <v>0</v>
      </c>
      <c r="R24" s="233">
        <f>IF( (R$4-$G24) &lt; ($C24+$B24),
     IF( R$4 = $G24+$B24,
         SUMIFS(
            INDEX('ABP REC Calc'!$G$6:$AB$69,,
                  MATCH('ABP RECs'!$H24,'ABP REC Calc'!$G$5:$AB$5,0)),
            'ABP REC Calc'!$C$6:$C$69,'ABP RECs'!$E24,
            'ABP REC Calc'!$B$6:$B$69,'ABP RECs'!$F24
         ) * $D24,
     IF( R$4 = $G24+$B24+1,
         SUMIFS(
            INDEX('ABP REC Calc'!$G$6:$AB$69,,
                  MATCH('ABP RECs'!$H24,'ABP REC Calc'!$G$5:$AB$5,0)),
            'ABP REC Calc'!$C$6:$C$69,'ABP RECs'!$E24,
            'ABP REC Calc'!$B$6:$B$69,'ABP RECs'!$F24         ) * (1-$D24),
     IF( R$4 &gt; $G24+$B24+1,
         SUMIFS(
            INDEX('ABP REC Calc'!$G$6:$AB$69,,
                  MATCH('ABP RECs'!$H24,'ABP REC Calc'!$G$5:$AB$5,0)),
            'ABP REC Calc'!$C$6:$C$69,'ABP RECs'!$E24,
            'ABP REC Calc'!$B$6:$B$69,'ABP RECs'!$F24
         ) * (1-Inputs_ByYear!$D$4)^(R$4-($G24+$B24+1)),
     0))),
0)</f>
        <v>0</v>
      </c>
      <c r="S24" s="233">
        <f>IF( (S$4-$G24) &lt; ($C24+$B24),
     IF( S$4 = $G24+$B24,
         SUMIFS(
            INDEX('ABP REC Calc'!$G$6:$AB$69,,
                  MATCH('ABP RECs'!$H24,'ABP REC Calc'!$G$5:$AB$5,0)),
            'ABP REC Calc'!$C$6:$C$69,'ABP RECs'!$E24,
            'ABP REC Calc'!$B$6:$B$69,'ABP RECs'!$F24
         ) * $D24,
     IF( S$4 = $G24+$B24+1,
         SUMIFS(
            INDEX('ABP REC Calc'!$G$6:$AB$69,,
                  MATCH('ABP RECs'!$H24,'ABP REC Calc'!$G$5:$AB$5,0)),
            'ABP REC Calc'!$C$6:$C$69,'ABP RECs'!$E24,
            'ABP REC Calc'!$B$6:$B$69,'ABP RECs'!$F24         ) * (1-$D24),
     IF( S$4 &gt; $G24+$B24+1,
         SUMIFS(
            INDEX('ABP REC Calc'!$G$6:$AB$69,,
                  MATCH('ABP RECs'!$H24,'ABP REC Calc'!$G$5:$AB$5,0)),
            'ABP REC Calc'!$C$6:$C$69,'ABP RECs'!$E24,
            'ABP REC Calc'!$B$6:$B$69,'ABP RECs'!$F24
         ) * (1-Inputs_ByYear!$D$4)^(S$4-($G24+$B24+1)),
     0))),
0)</f>
        <v>0</v>
      </c>
      <c r="T24" s="233">
        <f>IF( (T$4-$G24) &lt; ($C24+$B24),
     IF( T$4 = $G24+$B24,
         SUMIFS(
            INDEX('ABP REC Calc'!$G$6:$AB$69,,
                  MATCH('ABP RECs'!$H24,'ABP REC Calc'!$G$5:$AB$5,0)),
            'ABP REC Calc'!$C$6:$C$69,'ABP RECs'!$E24,
            'ABP REC Calc'!$B$6:$B$69,'ABP RECs'!$F24
         ) * $D24,
     IF( T$4 = $G24+$B24+1,
         SUMIFS(
            INDEX('ABP REC Calc'!$G$6:$AB$69,,
                  MATCH('ABP RECs'!$H24,'ABP REC Calc'!$G$5:$AB$5,0)),
            'ABP REC Calc'!$C$6:$C$69,'ABP RECs'!$E24,
            'ABP REC Calc'!$B$6:$B$69,'ABP RECs'!$F24         ) * (1-$D24),
     IF( T$4 &gt; $G24+$B24+1,
         SUMIFS(
            INDEX('ABP REC Calc'!$G$6:$AB$69,,
                  MATCH('ABP RECs'!$H24,'ABP REC Calc'!$G$5:$AB$5,0)),
            'ABP REC Calc'!$C$6:$C$69,'ABP RECs'!$E24,
            'ABP REC Calc'!$B$6:$B$69,'ABP RECs'!$F24
         ) * (1-Inputs_ByYear!$D$4)^(T$4-($G24+$B24+1)),
     0))),
0)</f>
        <v>0</v>
      </c>
      <c r="U24" s="233">
        <f>IF( (U$4-$G24) &lt; ($C24+$B24),
     IF( U$4 = $G24+$B24,
         SUMIFS(
            INDEX('ABP REC Calc'!$G$6:$AB$69,,
                  MATCH('ABP RECs'!$H24,'ABP REC Calc'!$G$5:$AB$5,0)),
            'ABP REC Calc'!$C$6:$C$69,'ABP RECs'!$E24,
            'ABP REC Calc'!$B$6:$B$69,'ABP RECs'!$F24
         ) * $D24,
     IF( U$4 = $G24+$B24+1,
         SUMIFS(
            INDEX('ABP REC Calc'!$G$6:$AB$69,,
                  MATCH('ABP RECs'!$H24,'ABP REC Calc'!$G$5:$AB$5,0)),
            'ABP REC Calc'!$C$6:$C$69,'ABP RECs'!$E24,
            'ABP REC Calc'!$B$6:$B$69,'ABP RECs'!$F24         ) * (1-$D24),
     IF( U$4 &gt; $G24+$B24+1,
         SUMIFS(
            INDEX('ABP REC Calc'!$G$6:$AB$69,,
                  MATCH('ABP RECs'!$H24,'ABP REC Calc'!$G$5:$AB$5,0)),
            'ABP REC Calc'!$C$6:$C$69,'ABP RECs'!$E24,
            'ABP REC Calc'!$B$6:$B$69,'ABP RECs'!$F24
         ) * (1-Inputs_ByYear!$D$4)^(U$4-($G24+$B24+1)),
     0))),
0)</f>
        <v>0</v>
      </c>
      <c r="V24" s="233">
        <f>IF( (V$4-$G24) &lt; ($C24+$B24),
     IF( V$4 = $G24+$B24,
         SUMIFS(
            INDEX('ABP REC Calc'!$G$6:$AB$69,,
                  MATCH('ABP RECs'!$H24,'ABP REC Calc'!$G$5:$AB$5,0)),
            'ABP REC Calc'!$C$6:$C$69,'ABP RECs'!$E24,
            'ABP REC Calc'!$B$6:$B$69,'ABP RECs'!$F24
         ) * $D24,
     IF( V$4 = $G24+$B24+1,
         SUMIFS(
            INDEX('ABP REC Calc'!$G$6:$AB$69,,
                  MATCH('ABP RECs'!$H24,'ABP REC Calc'!$G$5:$AB$5,0)),
            'ABP REC Calc'!$C$6:$C$69,'ABP RECs'!$E24,
            'ABP REC Calc'!$B$6:$B$69,'ABP RECs'!$F24         ) * (1-$D24),
     IF( V$4 &gt; $G24+$B24+1,
         SUMIFS(
            INDEX('ABP REC Calc'!$G$6:$AB$69,,
                  MATCH('ABP RECs'!$H24,'ABP REC Calc'!$G$5:$AB$5,0)),
            'ABP REC Calc'!$C$6:$C$69,'ABP RECs'!$E24,
            'ABP REC Calc'!$B$6:$B$69,'ABP RECs'!$F24
         ) * (1-Inputs_ByYear!$D$4)^(V$4-($G24+$B24+1)),
     0))),
0)</f>
        <v>0</v>
      </c>
      <c r="W24" s="233">
        <f>IF( (W$4-$G24) &lt; ($C24+$B24),
     IF( W$4 = $G24+$B24,
         SUMIFS(
            INDEX('ABP REC Calc'!$G$6:$AB$69,,
                  MATCH('ABP RECs'!$H24,'ABP REC Calc'!$G$5:$AB$5,0)),
            'ABP REC Calc'!$C$6:$C$69,'ABP RECs'!$E24,
            'ABP REC Calc'!$B$6:$B$69,'ABP RECs'!$F24
         ) * $D24,
     IF( W$4 = $G24+$B24+1,
         SUMIFS(
            INDEX('ABP REC Calc'!$G$6:$AB$69,,
                  MATCH('ABP RECs'!$H24,'ABP REC Calc'!$G$5:$AB$5,0)),
            'ABP REC Calc'!$C$6:$C$69,'ABP RECs'!$E24,
            'ABP REC Calc'!$B$6:$B$69,'ABP RECs'!$F24         ) * (1-$D24),
     IF( W$4 &gt; $G24+$B24+1,
         SUMIFS(
            INDEX('ABP REC Calc'!$G$6:$AB$69,,
                  MATCH('ABP RECs'!$H24,'ABP REC Calc'!$G$5:$AB$5,0)),
            'ABP REC Calc'!$C$6:$C$69,'ABP RECs'!$E24,
            'ABP REC Calc'!$B$6:$B$69,'ABP RECs'!$F24
         ) * (1-Inputs_ByYear!$D$4)^(W$4-($G24+$B24+1)),
     0))),
0)</f>
        <v>0</v>
      </c>
      <c r="X24" s="233">
        <f>IF( (X$4-$G24) &lt; ($C24+$B24),
     IF( X$4 = $G24+$B24,
         SUMIFS(
            INDEX('ABP REC Calc'!$G$6:$AB$69,,
                  MATCH('ABP RECs'!$H24,'ABP REC Calc'!$G$5:$AB$5,0)),
            'ABP REC Calc'!$C$6:$C$69,'ABP RECs'!$E24,
            'ABP REC Calc'!$B$6:$B$69,'ABP RECs'!$F24
         ) * $D24,
     IF( X$4 = $G24+$B24+1,
         SUMIFS(
            INDEX('ABP REC Calc'!$G$6:$AB$69,,
                  MATCH('ABP RECs'!$H24,'ABP REC Calc'!$G$5:$AB$5,0)),
            'ABP REC Calc'!$C$6:$C$69,'ABP RECs'!$E24,
            'ABP REC Calc'!$B$6:$B$69,'ABP RECs'!$F24         ) * (1-$D24),
     IF( X$4 &gt; $G24+$B24+1,
         SUMIFS(
            INDEX('ABP REC Calc'!$G$6:$AB$69,,
                  MATCH('ABP RECs'!$H24,'ABP REC Calc'!$G$5:$AB$5,0)),
            'ABP REC Calc'!$C$6:$C$69,'ABP RECs'!$E24,
            'ABP REC Calc'!$B$6:$B$69,'ABP RECs'!$F24
         ) * (1-Inputs_ByYear!$D$4)^(X$4-($G24+$B24+1)),
     0))),
0)</f>
        <v>0</v>
      </c>
      <c r="Y24" s="233">
        <f>IF( (Y$4-$G24) &lt; ($C24+$B24),
     IF( Y$4 = $G24+$B24,
         SUMIFS(
            INDEX('ABP REC Calc'!$G$6:$AB$69,,
                  MATCH('ABP RECs'!$H24,'ABP REC Calc'!$G$5:$AB$5,0)),
            'ABP REC Calc'!$C$6:$C$69,'ABP RECs'!$E24,
            'ABP REC Calc'!$B$6:$B$69,'ABP RECs'!$F24
         ) * $D24,
     IF( Y$4 = $G24+$B24+1,
         SUMIFS(
            INDEX('ABP REC Calc'!$G$6:$AB$69,,
                  MATCH('ABP RECs'!$H24,'ABP REC Calc'!$G$5:$AB$5,0)),
            'ABP REC Calc'!$C$6:$C$69,'ABP RECs'!$E24,
            'ABP REC Calc'!$B$6:$B$69,'ABP RECs'!$F24         ) * (1-$D24),
     IF( Y$4 &gt; $G24+$B24+1,
         SUMIFS(
            INDEX('ABP REC Calc'!$G$6:$AB$69,,
                  MATCH('ABP RECs'!$H24,'ABP REC Calc'!$G$5:$AB$5,0)),
            'ABP REC Calc'!$C$6:$C$69,'ABP RECs'!$E24,
            'ABP REC Calc'!$B$6:$B$69,'ABP RECs'!$F24
         ) * (1-Inputs_ByYear!$D$4)^(Y$4-($G24+$B24+1)),
     0))),
0)</f>
        <v>0</v>
      </c>
      <c r="Z24" s="233">
        <f>IF( (Z$4-$G24) &lt; ($C24+$B24),
     IF( Z$4 = $G24+$B24,
         SUMIFS(
            INDEX('ABP REC Calc'!$G$6:$AB$69,,
                  MATCH('ABP RECs'!$H24,'ABP REC Calc'!$G$5:$AB$5,0)),
            'ABP REC Calc'!$C$6:$C$69,'ABP RECs'!$E24,
            'ABP REC Calc'!$B$6:$B$69,'ABP RECs'!$F24
         ) * $D24,
     IF( Z$4 = $G24+$B24+1,
         SUMIFS(
            INDEX('ABP REC Calc'!$G$6:$AB$69,,
                  MATCH('ABP RECs'!$H24,'ABP REC Calc'!$G$5:$AB$5,0)),
            'ABP REC Calc'!$C$6:$C$69,'ABP RECs'!$E24,
            'ABP REC Calc'!$B$6:$B$69,'ABP RECs'!$F24         ) * (1-$D24),
     IF( Z$4 &gt; $G24+$B24+1,
         SUMIFS(
            INDEX('ABP REC Calc'!$G$6:$AB$69,,
                  MATCH('ABP RECs'!$H24,'ABP REC Calc'!$G$5:$AB$5,0)),
            'ABP REC Calc'!$C$6:$C$69,'ABP RECs'!$E24,
            'ABP REC Calc'!$B$6:$B$69,'ABP RECs'!$F24
         ) * (1-Inputs_ByYear!$D$4)^(Z$4-($G24+$B24+1)),
     0))),
0)</f>
        <v>0</v>
      </c>
      <c r="AA24" s="233">
        <f>IF( (AA$4-$G24) &lt; ($C24+$B24),
     IF( AA$4 = $G24+$B24,
         SUMIFS(
            INDEX('ABP REC Calc'!$G$6:$AB$69,,
                  MATCH('ABP RECs'!$H24,'ABP REC Calc'!$G$5:$AB$5,0)),
            'ABP REC Calc'!$C$6:$C$69,'ABP RECs'!$E24,
            'ABP REC Calc'!$B$6:$B$69,'ABP RECs'!$F24
         ) * $D24,
     IF( AA$4 = $G24+$B24+1,
         SUMIFS(
            INDEX('ABP REC Calc'!$G$6:$AB$69,,
                  MATCH('ABP RECs'!$H24,'ABP REC Calc'!$G$5:$AB$5,0)),
            'ABP REC Calc'!$C$6:$C$69,'ABP RECs'!$E24,
            'ABP REC Calc'!$B$6:$B$69,'ABP RECs'!$F24         ) * (1-$D24),
     IF( AA$4 &gt; $G24+$B24+1,
         SUMIFS(
            INDEX('ABP REC Calc'!$G$6:$AB$69,,
                  MATCH('ABP RECs'!$H24,'ABP REC Calc'!$G$5:$AB$5,0)),
            'ABP REC Calc'!$C$6:$C$69,'ABP RECs'!$E24,
            'ABP REC Calc'!$B$6:$B$69,'ABP RECs'!$F24
         ) * (1-Inputs_ByYear!$D$4)^(AA$4-($G24+$B24+1)),
     0))),
0)</f>
        <v>31503.089581342712</v>
      </c>
      <c r="AB24" s="233">
        <f>IF( (AB$4-$G24) &lt; ($C24+$B24),
     IF( AB$4 = $G24+$B24,
         SUMIFS(
            INDEX('ABP REC Calc'!$G$6:$AB$69,,
                  MATCH('ABP RECs'!$H24,'ABP REC Calc'!$G$5:$AB$5,0)),
            'ABP REC Calc'!$C$6:$C$69,'ABP RECs'!$E24,
            'ABP REC Calc'!$B$6:$B$69,'ABP RECs'!$F24
         ) * $D24,
     IF( AB$4 = $G24+$B24+1,
         SUMIFS(
            INDEX('ABP REC Calc'!$G$6:$AB$69,,
                  MATCH('ABP RECs'!$H24,'ABP REC Calc'!$G$5:$AB$5,0)),
            'ABP REC Calc'!$C$6:$C$69,'ABP RECs'!$E24,
            'ABP REC Calc'!$B$6:$B$69,'ABP RECs'!$F24         ) * (1-$D24),
     IF( AB$4 &gt; $G24+$B24+1,
         SUMIFS(
            INDEX('ABP REC Calc'!$G$6:$AB$69,,
                  MATCH('ABP RECs'!$H24,'ABP REC Calc'!$G$5:$AB$5,0)),
            'ABP REC Calc'!$C$6:$C$69,'ABP RECs'!$E24,
            'ABP REC Calc'!$B$6:$B$69,'ABP RECs'!$F24
         ) * (1-Inputs_ByYear!$D$4)^(AB$4-($G24+$B24+1)),
     0))),
0)</f>
        <v>31503.089581342712</v>
      </c>
      <c r="AC24" s="233">
        <f>IF( (AC$4-$G24) &lt; ($C24+$B24),
     IF( AC$4 = $G24+$B24,
         SUMIFS(
            INDEX('ABP REC Calc'!$G$6:$AB$69,,
                  MATCH('ABP RECs'!$H24,'ABP REC Calc'!$G$5:$AB$5,0)),
            'ABP REC Calc'!$C$6:$C$69,'ABP RECs'!$E24,
            'ABP REC Calc'!$B$6:$B$69,'ABP RECs'!$F24
         ) * $D24,
     IF( AC$4 = $G24+$B24+1,
         SUMIFS(
            INDEX('ABP REC Calc'!$G$6:$AB$69,,
                  MATCH('ABP RECs'!$H24,'ABP REC Calc'!$G$5:$AB$5,0)),
            'ABP REC Calc'!$C$6:$C$69,'ABP RECs'!$E24,
            'ABP REC Calc'!$B$6:$B$69,'ABP RECs'!$F24         ) * (1-$D24),
     IF( AC$4 &gt; $G24+$B24+1,
         SUMIFS(
            INDEX('ABP REC Calc'!$G$6:$AB$69,,
                  MATCH('ABP RECs'!$H24,'ABP REC Calc'!$G$5:$AB$5,0)),
            'ABP REC Calc'!$C$6:$C$69,'ABP RECs'!$E24,
            'ABP REC Calc'!$B$6:$B$69,'ABP RECs'!$F24
         ) * (1-Inputs_ByYear!$D$4)^(AC$4-($G24+$B24+1)),
     0))),
0)</f>
        <v>62691.148266871998</v>
      </c>
      <c r="AD24" s="233">
        <f>IF( (AD$4-$G24) &lt; ($C24+$B24),
     IF( AD$4 = $G24+$B24,
         SUMIFS(
            INDEX('ABP REC Calc'!$G$6:$AB$69,,
                  MATCH('ABP RECs'!$H24,'ABP REC Calc'!$G$5:$AB$5,0)),
            'ABP REC Calc'!$C$6:$C$69,'ABP RECs'!$E24,
            'ABP REC Calc'!$B$6:$B$69,'ABP RECs'!$F24
         ) * $D24,
     IF( AD$4 = $G24+$B24+1,
         SUMIFS(
            INDEX('ABP REC Calc'!$G$6:$AB$69,,
                  MATCH('ABP RECs'!$H24,'ABP REC Calc'!$G$5:$AB$5,0)),
            'ABP REC Calc'!$C$6:$C$69,'ABP RECs'!$E24,
            'ABP REC Calc'!$B$6:$B$69,'ABP RECs'!$F24         ) * (1-$D24),
     IF( AD$4 &gt; $G24+$B24+1,
         SUMIFS(
            INDEX('ABP REC Calc'!$G$6:$AB$69,,
                  MATCH('ABP RECs'!$H24,'ABP REC Calc'!$G$5:$AB$5,0)),
            'ABP REC Calc'!$C$6:$C$69,'ABP RECs'!$E24,
            'ABP REC Calc'!$B$6:$B$69,'ABP RECs'!$F24
         ) * (1-Inputs_ByYear!$D$4)^(AD$4-($G24+$B24+1)),
     0))),
0)</f>
        <v>62377.692525537641</v>
      </c>
    </row>
    <row r="25" spans="2:30" ht="14.75" customHeight="1" x14ac:dyDescent="0.25">
      <c r="B25" s="332" cm="1">
        <f t="array" ref="B25">INDEX(Inputs_ByYear!$D$87:$D$92, MATCH('ABP RECs'!$E25, Inputs_ByYear!$B$87:$B$92, 0),)</f>
        <v>0</v>
      </c>
      <c r="C25" s="332" cm="1">
        <f t="array" ref="C25">INDEX(Inputs_ByYear!$D$51:$D$56, MATCH('ABP RECs'!$E25, Inputs_ByYear!$B$51:$B$56,0),)</f>
        <v>15</v>
      </c>
      <c r="D25" s="332" cm="1">
        <f t="array" ref="D25">INDEX(Inputs_ByYear!$D$96:$D$101, MATCH('ABP RECs'!$E25, Inputs_ByYear!$B$96:$B$101,0),)</f>
        <v>0.5</v>
      </c>
      <c r="E25" s="222" t="s">
        <v>233</v>
      </c>
      <c r="F25" s="219" t="s">
        <v>258</v>
      </c>
      <c r="G25" s="219">
        <f t="shared" si="1"/>
        <v>2043</v>
      </c>
      <c r="H25" s="227" t="s">
        <v>41</v>
      </c>
      <c r="I25" s="233">
        <f>IF( (I$4-$G25) &lt; ($C25+$B25),
     IF( I$4 = $G25+$B25,
         SUMIFS(
            INDEX('ABP REC Calc'!$G$6:$AB$69,,
                  MATCH('ABP RECs'!$H25,'ABP REC Calc'!$G$5:$AB$5,0)),
            'ABP REC Calc'!$C$6:$C$69,'ABP RECs'!$E25,
            'ABP REC Calc'!$B$6:$B$69,'ABP RECs'!$F25
         ) * $D25,
     IF( I$4 = $G25+$B25+1,
         SUMIFS(
            INDEX('ABP REC Calc'!$G$6:$AB$69,,
                  MATCH('ABP RECs'!$H25,'ABP REC Calc'!$G$5:$AB$5,0)),
            'ABP REC Calc'!$C$6:$C$69,'ABP RECs'!$E25,
            'ABP REC Calc'!$B$6:$B$69,'ABP RECs'!$F25         ) * (1-$D25),
     IF( I$4 &gt; $G25+$B25+1,
         SUMIFS(
            INDEX('ABP REC Calc'!$G$6:$AB$69,,
                  MATCH('ABP RECs'!$H25,'ABP REC Calc'!$G$5:$AB$5,0)),
            'ABP REC Calc'!$C$6:$C$69,'ABP RECs'!$E25,
            'ABP REC Calc'!$B$6:$B$69,'ABP RECs'!$F25
         ) * (1-Inputs_ByYear!$D$4)^(I$4-($G25+$B25+1)),
     0))),
0)</f>
        <v>0</v>
      </c>
      <c r="J25" s="233">
        <f>IF( (J$4-$G25) &lt; ($C25+$B25),
     IF( J$4 = $G25+$B25,
         SUMIFS(
            INDEX('ABP REC Calc'!$G$6:$AB$69,,
                  MATCH('ABP RECs'!$H25,'ABP REC Calc'!$G$5:$AB$5,0)),
            'ABP REC Calc'!$C$6:$C$69,'ABP RECs'!$E25,
            'ABP REC Calc'!$B$6:$B$69,'ABP RECs'!$F25
         ) * $D25,
     IF( J$4 = $G25+$B25+1,
         SUMIFS(
            INDEX('ABP REC Calc'!$G$6:$AB$69,,
                  MATCH('ABP RECs'!$H25,'ABP REC Calc'!$G$5:$AB$5,0)),
            'ABP REC Calc'!$C$6:$C$69,'ABP RECs'!$E25,
            'ABP REC Calc'!$B$6:$B$69,'ABP RECs'!$F25         ) * (1-$D25),
     IF( J$4 &gt; $G25+$B25+1,
         SUMIFS(
            INDEX('ABP REC Calc'!$G$6:$AB$69,,
                  MATCH('ABP RECs'!$H25,'ABP REC Calc'!$G$5:$AB$5,0)),
            'ABP REC Calc'!$C$6:$C$69,'ABP RECs'!$E25,
            'ABP REC Calc'!$B$6:$B$69,'ABP RECs'!$F25
         ) * (1-Inputs_ByYear!$D$4)^(J$4-($G25+$B25+1)),
     0))),
0)</f>
        <v>0</v>
      </c>
      <c r="K25" s="233">
        <f>IF( (K$4-$G25) &lt; ($C25+$B25),
     IF( K$4 = $G25+$B25,
         SUMIFS(
            INDEX('ABP REC Calc'!$G$6:$AB$69,,
                  MATCH('ABP RECs'!$H25,'ABP REC Calc'!$G$5:$AB$5,0)),
            'ABP REC Calc'!$C$6:$C$69,'ABP RECs'!$E25,
            'ABP REC Calc'!$B$6:$B$69,'ABP RECs'!$F25
         ) * $D25,
     IF( K$4 = $G25+$B25+1,
         SUMIFS(
            INDEX('ABP REC Calc'!$G$6:$AB$69,,
                  MATCH('ABP RECs'!$H25,'ABP REC Calc'!$G$5:$AB$5,0)),
            'ABP REC Calc'!$C$6:$C$69,'ABP RECs'!$E25,
            'ABP REC Calc'!$B$6:$B$69,'ABP RECs'!$F25         ) * (1-$D25),
     IF( K$4 &gt; $G25+$B25+1,
         SUMIFS(
            INDEX('ABP REC Calc'!$G$6:$AB$69,,
                  MATCH('ABP RECs'!$H25,'ABP REC Calc'!$G$5:$AB$5,0)),
            'ABP REC Calc'!$C$6:$C$69,'ABP RECs'!$E25,
            'ABP REC Calc'!$B$6:$B$69,'ABP RECs'!$F25
         ) * (1-Inputs_ByYear!$D$4)^(K$4-($G25+$B25+1)),
     0))),
0)</f>
        <v>0</v>
      </c>
      <c r="L25" s="233">
        <f>IF( (L$4-$G25) &lt; ($C25+$B25),
     IF( L$4 = $G25+$B25,
         SUMIFS(
            INDEX('ABP REC Calc'!$G$6:$AB$69,,
                  MATCH('ABP RECs'!$H25,'ABP REC Calc'!$G$5:$AB$5,0)),
            'ABP REC Calc'!$C$6:$C$69,'ABP RECs'!$E25,
            'ABP REC Calc'!$B$6:$B$69,'ABP RECs'!$F25
         ) * $D25,
     IF( L$4 = $G25+$B25+1,
         SUMIFS(
            INDEX('ABP REC Calc'!$G$6:$AB$69,,
                  MATCH('ABP RECs'!$H25,'ABP REC Calc'!$G$5:$AB$5,0)),
            'ABP REC Calc'!$C$6:$C$69,'ABP RECs'!$E25,
            'ABP REC Calc'!$B$6:$B$69,'ABP RECs'!$F25         ) * (1-$D25),
     IF( L$4 &gt; $G25+$B25+1,
         SUMIFS(
            INDEX('ABP REC Calc'!$G$6:$AB$69,,
                  MATCH('ABP RECs'!$H25,'ABP REC Calc'!$G$5:$AB$5,0)),
            'ABP REC Calc'!$C$6:$C$69,'ABP RECs'!$E25,
            'ABP REC Calc'!$B$6:$B$69,'ABP RECs'!$F25
         ) * (1-Inputs_ByYear!$D$4)^(L$4-($G25+$B25+1)),
     0))),
0)</f>
        <v>0</v>
      </c>
      <c r="M25" s="233">
        <f>IF( (M$4-$G25) &lt; ($C25+$B25),
     IF( M$4 = $G25+$B25,
         SUMIFS(
            INDEX('ABP REC Calc'!$G$6:$AB$69,,
                  MATCH('ABP RECs'!$H25,'ABP REC Calc'!$G$5:$AB$5,0)),
            'ABP REC Calc'!$C$6:$C$69,'ABP RECs'!$E25,
            'ABP REC Calc'!$B$6:$B$69,'ABP RECs'!$F25
         ) * $D25,
     IF( M$4 = $G25+$B25+1,
         SUMIFS(
            INDEX('ABP REC Calc'!$G$6:$AB$69,,
                  MATCH('ABP RECs'!$H25,'ABP REC Calc'!$G$5:$AB$5,0)),
            'ABP REC Calc'!$C$6:$C$69,'ABP RECs'!$E25,
            'ABP REC Calc'!$B$6:$B$69,'ABP RECs'!$F25         ) * (1-$D25),
     IF( M$4 &gt; $G25+$B25+1,
         SUMIFS(
            INDEX('ABP REC Calc'!$G$6:$AB$69,,
                  MATCH('ABP RECs'!$H25,'ABP REC Calc'!$G$5:$AB$5,0)),
            'ABP REC Calc'!$C$6:$C$69,'ABP RECs'!$E25,
            'ABP REC Calc'!$B$6:$B$69,'ABP RECs'!$F25
         ) * (1-Inputs_ByYear!$D$4)^(M$4-($G25+$B25+1)),
     0))),
0)</f>
        <v>0</v>
      </c>
      <c r="N25" s="233">
        <f>IF( (N$4-$G25) &lt; ($C25+$B25),
     IF( N$4 = $G25+$B25,
         SUMIFS(
            INDEX('ABP REC Calc'!$G$6:$AB$69,,
                  MATCH('ABP RECs'!$H25,'ABP REC Calc'!$G$5:$AB$5,0)),
            'ABP REC Calc'!$C$6:$C$69,'ABP RECs'!$E25,
            'ABP REC Calc'!$B$6:$B$69,'ABP RECs'!$F25
         ) * $D25,
     IF( N$4 = $G25+$B25+1,
         SUMIFS(
            INDEX('ABP REC Calc'!$G$6:$AB$69,,
                  MATCH('ABP RECs'!$H25,'ABP REC Calc'!$G$5:$AB$5,0)),
            'ABP REC Calc'!$C$6:$C$69,'ABP RECs'!$E25,
            'ABP REC Calc'!$B$6:$B$69,'ABP RECs'!$F25         ) * (1-$D25),
     IF( N$4 &gt; $G25+$B25+1,
         SUMIFS(
            INDEX('ABP REC Calc'!$G$6:$AB$69,,
                  MATCH('ABP RECs'!$H25,'ABP REC Calc'!$G$5:$AB$5,0)),
            'ABP REC Calc'!$C$6:$C$69,'ABP RECs'!$E25,
            'ABP REC Calc'!$B$6:$B$69,'ABP RECs'!$F25
         ) * (1-Inputs_ByYear!$D$4)^(N$4-($G25+$B25+1)),
     0))),
0)</f>
        <v>0</v>
      </c>
      <c r="O25" s="233">
        <f>IF( (O$4-$G25) &lt; ($C25+$B25),
     IF( O$4 = $G25+$B25,
         SUMIFS(
            INDEX('ABP REC Calc'!$G$6:$AB$69,,
                  MATCH('ABP RECs'!$H25,'ABP REC Calc'!$G$5:$AB$5,0)),
            'ABP REC Calc'!$C$6:$C$69,'ABP RECs'!$E25,
            'ABP REC Calc'!$B$6:$B$69,'ABP RECs'!$F25
         ) * $D25,
     IF( O$4 = $G25+$B25+1,
         SUMIFS(
            INDEX('ABP REC Calc'!$G$6:$AB$69,,
                  MATCH('ABP RECs'!$H25,'ABP REC Calc'!$G$5:$AB$5,0)),
            'ABP REC Calc'!$C$6:$C$69,'ABP RECs'!$E25,
            'ABP REC Calc'!$B$6:$B$69,'ABP RECs'!$F25         ) * (1-$D25),
     IF( O$4 &gt; $G25+$B25+1,
         SUMIFS(
            INDEX('ABP REC Calc'!$G$6:$AB$69,,
                  MATCH('ABP RECs'!$H25,'ABP REC Calc'!$G$5:$AB$5,0)),
            'ABP REC Calc'!$C$6:$C$69,'ABP RECs'!$E25,
            'ABP REC Calc'!$B$6:$B$69,'ABP RECs'!$F25
         ) * (1-Inputs_ByYear!$D$4)^(O$4-($G25+$B25+1)),
     0))),
0)</f>
        <v>0</v>
      </c>
      <c r="P25" s="233">
        <f>IF( (P$4-$G25) &lt; ($C25+$B25),
     IF( P$4 = $G25+$B25,
         SUMIFS(
            INDEX('ABP REC Calc'!$G$6:$AB$69,,
                  MATCH('ABP RECs'!$H25,'ABP REC Calc'!$G$5:$AB$5,0)),
            'ABP REC Calc'!$C$6:$C$69,'ABP RECs'!$E25,
            'ABP REC Calc'!$B$6:$B$69,'ABP RECs'!$F25
         ) * $D25,
     IF( P$4 = $G25+$B25+1,
         SUMIFS(
            INDEX('ABP REC Calc'!$G$6:$AB$69,,
                  MATCH('ABP RECs'!$H25,'ABP REC Calc'!$G$5:$AB$5,0)),
            'ABP REC Calc'!$C$6:$C$69,'ABP RECs'!$E25,
            'ABP REC Calc'!$B$6:$B$69,'ABP RECs'!$F25         ) * (1-$D25),
     IF( P$4 &gt; $G25+$B25+1,
         SUMIFS(
            INDEX('ABP REC Calc'!$G$6:$AB$69,,
                  MATCH('ABP RECs'!$H25,'ABP REC Calc'!$G$5:$AB$5,0)),
            'ABP REC Calc'!$C$6:$C$69,'ABP RECs'!$E25,
            'ABP REC Calc'!$B$6:$B$69,'ABP RECs'!$F25
         ) * (1-Inputs_ByYear!$D$4)^(P$4-($G25+$B25+1)),
     0))),
0)</f>
        <v>0</v>
      </c>
      <c r="Q25" s="233">
        <f>IF( (Q$4-$G25) &lt; ($C25+$B25),
     IF( Q$4 = $G25+$B25,
         SUMIFS(
            INDEX('ABP REC Calc'!$G$6:$AB$69,,
                  MATCH('ABP RECs'!$H25,'ABP REC Calc'!$G$5:$AB$5,0)),
            'ABP REC Calc'!$C$6:$C$69,'ABP RECs'!$E25,
            'ABP REC Calc'!$B$6:$B$69,'ABP RECs'!$F25
         ) * $D25,
     IF( Q$4 = $G25+$B25+1,
         SUMIFS(
            INDEX('ABP REC Calc'!$G$6:$AB$69,,
                  MATCH('ABP RECs'!$H25,'ABP REC Calc'!$G$5:$AB$5,0)),
            'ABP REC Calc'!$C$6:$C$69,'ABP RECs'!$E25,
            'ABP REC Calc'!$B$6:$B$69,'ABP RECs'!$F25         ) * (1-$D25),
     IF( Q$4 &gt; $G25+$B25+1,
         SUMIFS(
            INDEX('ABP REC Calc'!$G$6:$AB$69,,
                  MATCH('ABP RECs'!$H25,'ABP REC Calc'!$G$5:$AB$5,0)),
            'ABP REC Calc'!$C$6:$C$69,'ABP RECs'!$E25,
            'ABP REC Calc'!$B$6:$B$69,'ABP RECs'!$F25
         ) * (1-Inputs_ByYear!$D$4)^(Q$4-($G25+$B25+1)),
     0))),
0)</f>
        <v>0</v>
      </c>
      <c r="R25" s="233">
        <f>IF( (R$4-$G25) &lt; ($C25+$B25),
     IF( R$4 = $G25+$B25,
         SUMIFS(
            INDEX('ABP REC Calc'!$G$6:$AB$69,,
                  MATCH('ABP RECs'!$H25,'ABP REC Calc'!$G$5:$AB$5,0)),
            'ABP REC Calc'!$C$6:$C$69,'ABP RECs'!$E25,
            'ABP REC Calc'!$B$6:$B$69,'ABP RECs'!$F25
         ) * $D25,
     IF( R$4 = $G25+$B25+1,
         SUMIFS(
            INDEX('ABP REC Calc'!$G$6:$AB$69,,
                  MATCH('ABP RECs'!$H25,'ABP REC Calc'!$G$5:$AB$5,0)),
            'ABP REC Calc'!$C$6:$C$69,'ABP RECs'!$E25,
            'ABP REC Calc'!$B$6:$B$69,'ABP RECs'!$F25         ) * (1-$D25),
     IF( R$4 &gt; $G25+$B25+1,
         SUMIFS(
            INDEX('ABP REC Calc'!$G$6:$AB$69,,
                  MATCH('ABP RECs'!$H25,'ABP REC Calc'!$G$5:$AB$5,0)),
            'ABP REC Calc'!$C$6:$C$69,'ABP RECs'!$E25,
            'ABP REC Calc'!$B$6:$B$69,'ABP RECs'!$F25
         ) * (1-Inputs_ByYear!$D$4)^(R$4-($G25+$B25+1)),
     0))),
0)</f>
        <v>0</v>
      </c>
      <c r="S25" s="233">
        <f>IF( (S$4-$G25) &lt; ($C25+$B25),
     IF( S$4 = $G25+$B25,
         SUMIFS(
            INDEX('ABP REC Calc'!$G$6:$AB$69,,
                  MATCH('ABP RECs'!$H25,'ABP REC Calc'!$G$5:$AB$5,0)),
            'ABP REC Calc'!$C$6:$C$69,'ABP RECs'!$E25,
            'ABP REC Calc'!$B$6:$B$69,'ABP RECs'!$F25
         ) * $D25,
     IF( S$4 = $G25+$B25+1,
         SUMIFS(
            INDEX('ABP REC Calc'!$G$6:$AB$69,,
                  MATCH('ABP RECs'!$H25,'ABP REC Calc'!$G$5:$AB$5,0)),
            'ABP REC Calc'!$C$6:$C$69,'ABP RECs'!$E25,
            'ABP REC Calc'!$B$6:$B$69,'ABP RECs'!$F25         ) * (1-$D25),
     IF( S$4 &gt; $G25+$B25+1,
         SUMIFS(
            INDEX('ABP REC Calc'!$G$6:$AB$69,,
                  MATCH('ABP RECs'!$H25,'ABP REC Calc'!$G$5:$AB$5,0)),
            'ABP REC Calc'!$C$6:$C$69,'ABP RECs'!$E25,
            'ABP REC Calc'!$B$6:$B$69,'ABP RECs'!$F25
         ) * (1-Inputs_ByYear!$D$4)^(S$4-($G25+$B25+1)),
     0))),
0)</f>
        <v>0</v>
      </c>
      <c r="T25" s="233">
        <f>IF( (T$4-$G25) &lt; ($C25+$B25),
     IF( T$4 = $G25+$B25,
         SUMIFS(
            INDEX('ABP REC Calc'!$G$6:$AB$69,,
                  MATCH('ABP RECs'!$H25,'ABP REC Calc'!$G$5:$AB$5,0)),
            'ABP REC Calc'!$C$6:$C$69,'ABP RECs'!$E25,
            'ABP REC Calc'!$B$6:$B$69,'ABP RECs'!$F25
         ) * $D25,
     IF( T$4 = $G25+$B25+1,
         SUMIFS(
            INDEX('ABP REC Calc'!$G$6:$AB$69,,
                  MATCH('ABP RECs'!$H25,'ABP REC Calc'!$G$5:$AB$5,0)),
            'ABP REC Calc'!$C$6:$C$69,'ABP RECs'!$E25,
            'ABP REC Calc'!$B$6:$B$69,'ABP RECs'!$F25         ) * (1-$D25),
     IF( T$4 &gt; $G25+$B25+1,
         SUMIFS(
            INDEX('ABP REC Calc'!$G$6:$AB$69,,
                  MATCH('ABP RECs'!$H25,'ABP REC Calc'!$G$5:$AB$5,0)),
            'ABP REC Calc'!$C$6:$C$69,'ABP RECs'!$E25,
            'ABP REC Calc'!$B$6:$B$69,'ABP RECs'!$F25
         ) * (1-Inputs_ByYear!$D$4)^(T$4-($G25+$B25+1)),
     0))),
0)</f>
        <v>0</v>
      </c>
      <c r="U25" s="233">
        <f>IF( (U$4-$G25) &lt; ($C25+$B25),
     IF( U$4 = $G25+$B25,
         SUMIFS(
            INDEX('ABP REC Calc'!$G$6:$AB$69,,
                  MATCH('ABP RECs'!$H25,'ABP REC Calc'!$G$5:$AB$5,0)),
            'ABP REC Calc'!$C$6:$C$69,'ABP RECs'!$E25,
            'ABP REC Calc'!$B$6:$B$69,'ABP RECs'!$F25
         ) * $D25,
     IF( U$4 = $G25+$B25+1,
         SUMIFS(
            INDEX('ABP REC Calc'!$G$6:$AB$69,,
                  MATCH('ABP RECs'!$H25,'ABP REC Calc'!$G$5:$AB$5,0)),
            'ABP REC Calc'!$C$6:$C$69,'ABP RECs'!$E25,
            'ABP REC Calc'!$B$6:$B$69,'ABP RECs'!$F25         ) * (1-$D25),
     IF( U$4 &gt; $G25+$B25+1,
         SUMIFS(
            INDEX('ABP REC Calc'!$G$6:$AB$69,,
                  MATCH('ABP RECs'!$H25,'ABP REC Calc'!$G$5:$AB$5,0)),
            'ABP REC Calc'!$C$6:$C$69,'ABP RECs'!$E25,
            'ABP REC Calc'!$B$6:$B$69,'ABP RECs'!$F25
         ) * (1-Inputs_ByYear!$D$4)^(U$4-($G25+$B25+1)),
     0))),
0)</f>
        <v>0</v>
      </c>
      <c r="V25" s="233">
        <f>IF( (V$4-$G25) &lt; ($C25+$B25),
     IF( V$4 = $G25+$B25,
         SUMIFS(
            INDEX('ABP REC Calc'!$G$6:$AB$69,,
                  MATCH('ABP RECs'!$H25,'ABP REC Calc'!$G$5:$AB$5,0)),
            'ABP REC Calc'!$C$6:$C$69,'ABP RECs'!$E25,
            'ABP REC Calc'!$B$6:$B$69,'ABP RECs'!$F25
         ) * $D25,
     IF( V$4 = $G25+$B25+1,
         SUMIFS(
            INDEX('ABP REC Calc'!$G$6:$AB$69,,
                  MATCH('ABP RECs'!$H25,'ABP REC Calc'!$G$5:$AB$5,0)),
            'ABP REC Calc'!$C$6:$C$69,'ABP RECs'!$E25,
            'ABP REC Calc'!$B$6:$B$69,'ABP RECs'!$F25         ) * (1-$D25),
     IF( V$4 &gt; $G25+$B25+1,
         SUMIFS(
            INDEX('ABP REC Calc'!$G$6:$AB$69,,
                  MATCH('ABP RECs'!$H25,'ABP REC Calc'!$G$5:$AB$5,0)),
            'ABP REC Calc'!$C$6:$C$69,'ABP RECs'!$E25,
            'ABP REC Calc'!$B$6:$B$69,'ABP RECs'!$F25
         ) * (1-Inputs_ByYear!$D$4)^(V$4-($G25+$B25+1)),
     0))),
0)</f>
        <v>0</v>
      </c>
      <c r="W25" s="233">
        <f>IF( (W$4-$G25) &lt; ($C25+$B25),
     IF( W$4 = $G25+$B25,
         SUMIFS(
            INDEX('ABP REC Calc'!$G$6:$AB$69,,
                  MATCH('ABP RECs'!$H25,'ABP REC Calc'!$G$5:$AB$5,0)),
            'ABP REC Calc'!$C$6:$C$69,'ABP RECs'!$E25,
            'ABP REC Calc'!$B$6:$B$69,'ABP RECs'!$F25
         ) * $D25,
     IF( W$4 = $G25+$B25+1,
         SUMIFS(
            INDEX('ABP REC Calc'!$G$6:$AB$69,,
                  MATCH('ABP RECs'!$H25,'ABP REC Calc'!$G$5:$AB$5,0)),
            'ABP REC Calc'!$C$6:$C$69,'ABP RECs'!$E25,
            'ABP REC Calc'!$B$6:$B$69,'ABP RECs'!$F25         ) * (1-$D25),
     IF( W$4 &gt; $G25+$B25+1,
         SUMIFS(
            INDEX('ABP REC Calc'!$G$6:$AB$69,,
                  MATCH('ABP RECs'!$H25,'ABP REC Calc'!$G$5:$AB$5,0)),
            'ABP REC Calc'!$C$6:$C$69,'ABP RECs'!$E25,
            'ABP REC Calc'!$B$6:$B$69,'ABP RECs'!$F25
         ) * (1-Inputs_ByYear!$D$4)^(W$4-($G25+$B25+1)),
     0))),
0)</f>
        <v>0</v>
      </c>
      <c r="X25" s="233">
        <f>IF( (X$4-$G25) &lt; ($C25+$B25),
     IF( X$4 = $G25+$B25,
         SUMIFS(
            INDEX('ABP REC Calc'!$G$6:$AB$69,,
                  MATCH('ABP RECs'!$H25,'ABP REC Calc'!$G$5:$AB$5,0)),
            'ABP REC Calc'!$C$6:$C$69,'ABP RECs'!$E25,
            'ABP REC Calc'!$B$6:$B$69,'ABP RECs'!$F25
         ) * $D25,
     IF( X$4 = $G25+$B25+1,
         SUMIFS(
            INDEX('ABP REC Calc'!$G$6:$AB$69,,
                  MATCH('ABP RECs'!$H25,'ABP REC Calc'!$G$5:$AB$5,0)),
            'ABP REC Calc'!$C$6:$C$69,'ABP RECs'!$E25,
            'ABP REC Calc'!$B$6:$B$69,'ABP RECs'!$F25         ) * (1-$D25),
     IF( X$4 &gt; $G25+$B25+1,
         SUMIFS(
            INDEX('ABP REC Calc'!$G$6:$AB$69,,
                  MATCH('ABP RECs'!$H25,'ABP REC Calc'!$G$5:$AB$5,0)),
            'ABP REC Calc'!$C$6:$C$69,'ABP RECs'!$E25,
            'ABP REC Calc'!$B$6:$B$69,'ABP RECs'!$F25
         ) * (1-Inputs_ByYear!$D$4)^(X$4-($G25+$B25+1)),
     0))),
0)</f>
        <v>0</v>
      </c>
      <c r="Y25" s="233">
        <f>IF( (Y$4-$G25) &lt; ($C25+$B25),
     IF( Y$4 = $G25+$B25,
         SUMIFS(
            INDEX('ABP REC Calc'!$G$6:$AB$69,,
                  MATCH('ABP RECs'!$H25,'ABP REC Calc'!$G$5:$AB$5,0)),
            'ABP REC Calc'!$C$6:$C$69,'ABP RECs'!$E25,
            'ABP REC Calc'!$B$6:$B$69,'ABP RECs'!$F25
         ) * $D25,
     IF( Y$4 = $G25+$B25+1,
         SUMIFS(
            INDEX('ABP REC Calc'!$G$6:$AB$69,,
                  MATCH('ABP RECs'!$H25,'ABP REC Calc'!$G$5:$AB$5,0)),
            'ABP REC Calc'!$C$6:$C$69,'ABP RECs'!$E25,
            'ABP REC Calc'!$B$6:$B$69,'ABP RECs'!$F25         ) * (1-$D25),
     IF( Y$4 &gt; $G25+$B25+1,
         SUMIFS(
            INDEX('ABP REC Calc'!$G$6:$AB$69,,
                  MATCH('ABP RECs'!$H25,'ABP REC Calc'!$G$5:$AB$5,0)),
            'ABP REC Calc'!$C$6:$C$69,'ABP RECs'!$E25,
            'ABP REC Calc'!$B$6:$B$69,'ABP RECs'!$F25
         ) * (1-Inputs_ByYear!$D$4)^(Y$4-($G25+$B25+1)),
     0))),
0)</f>
        <v>0</v>
      </c>
      <c r="Z25" s="233">
        <f>IF( (Z$4-$G25) &lt; ($C25+$B25),
     IF( Z$4 = $G25+$B25,
         SUMIFS(
            INDEX('ABP REC Calc'!$G$6:$AB$69,,
                  MATCH('ABP RECs'!$H25,'ABP REC Calc'!$G$5:$AB$5,0)),
            'ABP REC Calc'!$C$6:$C$69,'ABP RECs'!$E25,
            'ABP REC Calc'!$B$6:$B$69,'ABP RECs'!$F25
         ) * $D25,
     IF( Z$4 = $G25+$B25+1,
         SUMIFS(
            INDEX('ABP REC Calc'!$G$6:$AB$69,,
                  MATCH('ABP RECs'!$H25,'ABP REC Calc'!$G$5:$AB$5,0)),
            'ABP REC Calc'!$C$6:$C$69,'ABP RECs'!$E25,
            'ABP REC Calc'!$B$6:$B$69,'ABP RECs'!$F25         ) * (1-$D25),
     IF( Z$4 &gt; $G25+$B25+1,
         SUMIFS(
            INDEX('ABP REC Calc'!$G$6:$AB$69,,
                  MATCH('ABP RECs'!$H25,'ABP REC Calc'!$G$5:$AB$5,0)),
            'ABP REC Calc'!$C$6:$C$69,'ABP RECs'!$E25,
            'ABP REC Calc'!$B$6:$B$69,'ABP RECs'!$F25
         ) * (1-Inputs_ByYear!$D$4)^(Z$4-($G25+$B25+1)),
     0))),
0)</f>
        <v>0</v>
      </c>
      <c r="AA25" s="233">
        <f>IF( (AA$4-$G25) &lt; ($C25+$B25),
     IF( AA$4 = $G25+$B25,
         SUMIFS(
            INDEX('ABP REC Calc'!$G$6:$AB$69,,
                  MATCH('ABP RECs'!$H25,'ABP REC Calc'!$G$5:$AB$5,0)),
            'ABP REC Calc'!$C$6:$C$69,'ABP RECs'!$E25,
            'ABP REC Calc'!$B$6:$B$69,'ABP RECs'!$F25
         ) * $D25,
     IF( AA$4 = $G25+$B25+1,
         SUMIFS(
            INDEX('ABP REC Calc'!$G$6:$AB$69,,
                  MATCH('ABP RECs'!$H25,'ABP REC Calc'!$G$5:$AB$5,0)),
            'ABP REC Calc'!$C$6:$C$69,'ABP RECs'!$E25,
            'ABP REC Calc'!$B$6:$B$69,'ABP RECs'!$F25         ) * (1-$D25),
     IF( AA$4 &gt; $G25+$B25+1,
         SUMIFS(
            INDEX('ABP REC Calc'!$G$6:$AB$69,,
                  MATCH('ABP RECs'!$H25,'ABP REC Calc'!$G$5:$AB$5,0)),
            'ABP REC Calc'!$C$6:$C$69,'ABP RECs'!$E25,
            'ABP REC Calc'!$B$6:$B$69,'ABP RECs'!$F25
         ) * (1-Inputs_ByYear!$D$4)^(AA$4-($G25+$B25+1)),
     0))),
0)</f>
        <v>0</v>
      </c>
      <c r="AB25" s="233">
        <f>IF( (AB$4-$G25) &lt; ($C25+$B25),
     IF( AB$4 = $G25+$B25,
         SUMIFS(
            INDEX('ABP REC Calc'!$G$6:$AB$69,,
                  MATCH('ABP RECs'!$H25,'ABP REC Calc'!$G$5:$AB$5,0)),
            'ABP REC Calc'!$C$6:$C$69,'ABP RECs'!$E25,
            'ABP REC Calc'!$B$6:$B$69,'ABP RECs'!$F25
         ) * $D25,
     IF( AB$4 = $G25+$B25+1,
         SUMIFS(
            INDEX('ABP REC Calc'!$G$6:$AB$69,,
                  MATCH('ABP RECs'!$H25,'ABP REC Calc'!$G$5:$AB$5,0)),
            'ABP REC Calc'!$C$6:$C$69,'ABP RECs'!$E25,
            'ABP REC Calc'!$B$6:$B$69,'ABP RECs'!$F25         ) * (1-$D25),
     IF( AB$4 &gt; $G25+$B25+1,
         SUMIFS(
            INDEX('ABP REC Calc'!$G$6:$AB$69,,
                  MATCH('ABP RECs'!$H25,'ABP REC Calc'!$G$5:$AB$5,0)),
            'ABP REC Calc'!$C$6:$C$69,'ABP RECs'!$E25,
            'ABP REC Calc'!$B$6:$B$69,'ABP RECs'!$F25
         ) * (1-Inputs_ByYear!$D$4)^(AB$4-($G25+$B25+1)),
     0))),
0)</f>
        <v>0</v>
      </c>
      <c r="AC25" s="233">
        <f>IF( (AC$4-$G25) &lt; ($C25+$B25),
     IF( AC$4 = $G25+$B25,
         SUMIFS(
            INDEX('ABP REC Calc'!$G$6:$AB$69,,
                  MATCH('ABP RECs'!$H25,'ABP REC Calc'!$G$5:$AB$5,0)),
            'ABP REC Calc'!$C$6:$C$69,'ABP RECs'!$E25,
            'ABP REC Calc'!$B$6:$B$69,'ABP RECs'!$F25
         ) * $D25,
     IF( AC$4 = $G25+$B25+1,
         SUMIFS(
            INDEX('ABP REC Calc'!$G$6:$AB$69,,
                  MATCH('ABP RECs'!$H25,'ABP REC Calc'!$G$5:$AB$5,0)),
            'ABP REC Calc'!$C$6:$C$69,'ABP RECs'!$E25,
            'ABP REC Calc'!$B$6:$B$69,'ABP RECs'!$F25         ) * (1-$D25),
     IF( AC$4 &gt; $G25+$B25+1,
         SUMIFS(
            INDEX('ABP REC Calc'!$G$6:$AB$69,,
                  MATCH('ABP RECs'!$H25,'ABP REC Calc'!$G$5:$AB$5,0)),
            'ABP REC Calc'!$C$6:$C$69,'ABP RECs'!$E25,
            'ABP REC Calc'!$B$6:$B$69,'ABP RECs'!$F25
         ) * (1-Inputs_ByYear!$D$4)^(AC$4-($G25+$B25+1)),
     0))),
0)</f>
        <v>0</v>
      </c>
      <c r="AD25" s="233">
        <f>IF( (AD$4-$G25) &lt; ($C25+$B25),
     IF( AD$4 = $G25+$B25,
         SUMIFS(
            INDEX('ABP REC Calc'!$G$6:$AB$69,,
                  MATCH('ABP RECs'!$H25,'ABP REC Calc'!$G$5:$AB$5,0)),
            'ABP REC Calc'!$C$6:$C$69,'ABP RECs'!$E25,
            'ABP REC Calc'!$B$6:$B$69,'ABP RECs'!$F25
         ) * $D25,
     IF( AD$4 = $G25+$B25+1,
         SUMIFS(
            INDEX('ABP REC Calc'!$G$6:$AB$69,,
                  MATCH('ABP RECs'!$H25,'ABP REC Calc'!$G$5:$AB$5,0)),
            'ABP REC Calc'!$C$6:$C$69,'ABP RECs'!$E25,
            'ABP REC Calc'!$B$6:$B$69,'ABP RECs'!$F25         ) * (1-$D25),
     IF( AD$4 &gt; $G25+$B25+1,
         SUMIFS(
            INDEX('ABP REC Calc'!$G$6:$AB$69,,
                  MATCH('ABP RECs'!$H25,'ABP REC Calc'!$G$5:$AB$5,0)),
            'ABP REC Calc'!$C$6:$C$69,'ABP RECs'!$E25,
            'ABP REC Calc'!$B$6:$B$69,'ABP RECs'!$F25
         ) * (1-Inputs_ByYear!$D$4)^(AD$4-($G25+$B25+1)),
     0))),
0)</f>
        <v>0</v>
      </c>
    </row>
    <row r="26" spans="2:30" ht="14.75" customHeight="1" x14ac:dyDescent="0.25">
      <c r="B26" s="332" cm="1">
        <f t="array" ref="B26">INDEX(Inputs_ByYear!$D$87:$D$92, MATCH('ABP RECs'!$E26, Inputs_ByYear!$B$87:$B$92, 0),)</f>
        <v>0</v>
      </c>
      <c r="C26" s="332" cm="1">
        <f t="array" ref="C26">INDEX(Inputs_ByYear!$D$51:$D$56, MATCH('ABP RECs'!$E26, Inputs_ByYear!$B$51:$B$56,0),)</f>
        <v>15</v>
      </c>
      <c r="D26" s="332" cm="1">
        <f t="array" ref="D26">INDEX(Inputs_ByYear!$D$96:$D$101, MATCH('ABP RECs'!$E26, Inputs_ByYear!$B$96:$B$101,0),)</f>
        <v>0.5</v>
      </c>
      <c r="E26" s="222" t="s">
        <v>233</v>
      </c>
      <c r="F26" s="219" t="s">
        <v>258</v>
      </c>
      <c r="G26" s="219">
        <f t="shared" si="1"/>
        <v>2044</v>
      </c>
      <c r="H26" s="227" t="s">
        <v>42</v>
      </c>
      <c r="I26" s="233">
        <f>IF( (I$4-$G26) &lt; ($C26+$B26),
     IF( I$4 = $G26+$B26,
         SUMIFS(
            INDEX('ABP REC Calc'!$G$6:$AB$69,,
                  MATCH('ABP RECs'!$H26,'ABP REC Calc'!$G$5:$AB$5,0)),
            'ABP REC Calc'!$C$6:$C$69,'ABP RECs'!$E26,
            'ABP REC Calc'!$B$6:$B$69,'ABP RECs'!$F26
         ) * $D26,
     IF( I$4 = $G26+$B26+1,
         SUMIFS(
            INDEX('ABP REC Calc'!$G$6:$AB$69,,
                  MATCH('ABP RECs'!$H26,'ABP REC Calc'!$G$5:$AB$5,0)),
            'ABP REC Calc'!$C$6:$C$69,'ABP RECs'!$E26,
            'ABP REC Calc'!$B$6:$B$69,'ABP RECs'!$F26         ) * (1-$D26),
     IF( I$4 &gt; $G26+$B26+1,
         SUMIFS(
            INDEX('ABP REC Calc'!$G$6:$AB$69,,
                  MATCH('ABP RECs'!$H26,'ABP REC Calc'!$G$5:$AB$5,0)),
            'ABP REC Calc'!$C$6:$C$69,'ABP RECs'!$E26,
            'ABP REC Calc'!$B$6:$B$69,'ABP RECs'!$F26
         ) * (1-Inputs_ByYear!$D$4)^(I$4-($G26+$B26+1)),
     0))),
0)</f>
        <v>0</v>
      </c>
      <c r="J26" s="233">
        <f>IF( (J$4-$G26) &lt; ($C26+$B26),
     IF( J$4 = $G26+$B26,
         SUMIFS(
            INDEX('ABP REC Calc'!$G$6:$AB$69,,
                  MATCH('ABP RECs'!$H26,'ABP REC Calc'!$G$5:$AB$5,0)),
            'ABP REC Calc'!$C$6:$C$69,'ABP RECs'!$E26,
            'ABP REC Calc'!$B$6:$B$69,'ABP RECs'!$F26
         ) * $D26,
     IF( J$4 = $G26+$B26+1,
         SUMIFS(
            INDEX('ABP REC Calc'!$G$6:$AB$69,,
                  MATCH('ABP RECs'!$H26,'ABP REC Calc'!$G$5:$AB$5,0)),
            'ABP REC Calc'!$C$6:$C$69,'ABP RECs'!$E26,
            'ABP REC Calc'!$B$6:$B$69,'ABP RECs'!$F26         ) * (1-$D26),
     IF( J$4 &gt; $G26+$B26+1,
         SUMIFS(
            INDEX('ABP REC Calc'!$G$6:$AB$69,,
                  MATCH('ABP RECs'!$H26,'ABP REC Calc'!$G$5:$AB$5,0)),
            'ABP REC Calc'!$C$6:$C$69,'ABP RECs'!$E26,
            'ABP REC Calc'!$B$6:$B$69,'ABP RECs'!$F26
         ) * (1-Inputs_ByYear!$D$4)^(J$4-($G26+$B26+1)),
     0))),
0)</f>
        <v>0</v>
      </c>
      <c r="K26" s="233">
        <f>IF( (K$4-$G26) &lt; ($C26+$B26),
     IF( K$4 = $G26+$B26,
         SUMIFS(
            INDEX('ABP REC Calc'!$G$6:$AB$69,,
                  MATCH('ABP RECs'!$H26,'ABP REC Calc'!$G$5:$AB$5,0)),
            'ABP REC Calc'!$C$6:$C$69,'ABP RECs'!$E26,
            'ABP REC Calc'!$B$6:$B$69,'ABP RECs'!$F26
         ) * $D26,
     IF( K$4 = $G26+$B26+1,
         SUMIFS(
            INDEX('ABP REC Calc'!$G$6:$AB$69,,
                  MATCH('ABP RECs'!$H26,'ABP REC Calc'!$G$5:$AB$5,0)),
            'ABP REC Calc'!$C$6:$C$69,'ABP RECs'!$E26,
            'ABP REC Calc'!$B$6:$B$69,'ABP RECs'!$F26         ) * (1-$D26),
     IF( K$4 &gt; $G26+$B26+1,
         SUMIFS(
            INDEX('ABP REC Calc'!$G$6:$AB$69,,
                  MATCH('ABP RECs'!$H26,'ABP REC Calc'!$G$5:$AB$5,0)),
            'ABP REC Calc'!$C$6:$C$69,'ABP RECs'!$E26,
            'ABP REC Calc'!$B$6:$B$69,'ABP RECs'!$F26
         ) * (1-Inputs_ByYear!$D$4)^(K$4-($G26+$B26+1)),
     0))),
0)</f>
        <v>0</v>
      </c>
      <c r="L26" s="233">
        <f>IF( (L$4-$G26) &lt; ($C26+$B26),
     IF( L$4 = $G26+$B26,
         SUMIFS(
            INDEX('ABP REC Calc'!$G$6:$AB$69,,
                  MATCH('ABP RECs'!$H26,'ABP REC Calc'!$G$5:$AB$5,0)),
            'ABP REC Calc'!$C$6:$C$69,'ABP RECs'!$E26,
            'ABP REC Calc'!$B$6:$B$69,'ABP RECs'!$F26
         ) * $D26,
     IF( L$4 = $G26+$B26+1,
         SUMIFS(
            INDEX('ABP REC Calc'!$G$6:$AB$69,,
                  MATCH('ABP RECs'!$H26,'ABP REC Calc'!$G$5:$AB$5,0)),
            'ABP REC Calc'!$C$6:$C$69,'ABP RECs'!$E26,
            'ABP REC Calc'!$B$6:$B$69,'ABP RECs'!$F26         ) * (1-$D26),
     IF( L$4 &gt; $G26+$B26+1,
         SUMIFS(
            INDEX('ABP REC Calc'!$G$6:$AB$69,,
                  MATCH('ABP RECs'!$H26,'ABP REC Calc'!$G$5:$AB$5,0)),
            'ABP REC Calc'!$C$6:$C$69,'ABP RECs'!$E26,
            'ABP REC Calc'!$B$6:$B$69,'ABP RECs'!$F26
         ) * (1-Inputs_ByYear!$D$4)^(L$4-($G26+$B26+1)),
     0))),
0)</f>
        <v>0</v>
      </c>
      <c r="M26" s="233">
        <f>IF( (M$4-$G26) &lt; ($C26+$B26),
     IF( M$4 = $G26+$B26,
         SUMIFS(
            INDEX('ABP REC Calc'!$G$6:$AB$69,,
                  MATCH('ABP RECs'!$H26,'ABP REC Calc'!$G$5:$AB$5,0)),
            'ABP REC Calc'!$C$6:$C$69,'ABP RECs'!$E26,
            'ABP REC Calc'!$B$6:$B$69,'ABP RECs'!$F26
         ) * $D26,
     IF( M$4 = $G26+$B26+1,
         SUMIFS(
            INDEX('ABP REC Calc'!$G$6:$AB$69,,
                  MATCH('ABP RECs'!$H26,'ABP REC Calc'!$G$5:$AB$5,0)),
            'ABP REC Calc'!$C$6:$C$69,'ABP RECs'!$E26,
            'ABP REC Calc'!$B$6:$B$69,'ABP RECs'!$F26         ) * (1-$D26),
     IF( M$4 &gt; $G26+$B26+1,
         SUMIFS(
            INDEX('ABP REC Calc'!$G$6:$AB$69,,
                  MATCH('ABP RECs'!$H26,'ABP REC Calc'!$G$5:$AB$5,0)),
            'ABP REC Calc'!$C$6:$C$69,'ABP RECs'!$E26,
            'ABP REC Calc'!$B$6:$B$69,'ABP RECs'!$F26
         ) * (1-Inputs_ByYear!$D$4)^(M$4-($G26+$B26+1)),
     0))),
0)</f>
        <v>0</v>
      </c>
      <c r="N26" s="233">
        <f>IF( (N$4-$G26) &lt; ($C26+$B26),
     IF( N$4 = $G26+$B26,
         SUMIFS(
            INDEX('ABP REC Calc'!$G$6:$AB$69,,
                  MATCH('ABP RECs'!$H26,'ABP REC Calc'!$G$5:$AB$5,0)),
            'ABP REC Calc'!$C$6:$C$69,'ABP RECs'!$E26,
            'ABP REC Calc'!$B$6:$B$69,'ABP RECs'!$F26
         ) * $D26,
     IF( N$4 = $G26+$B26+1,
         SUMIFS(
            INDEX('ABP REC Calc'!$G$6:$AB$69,,
                  MATCH('ABP RECs'!$H26,'ABP REC Calc'!$G$5:$AB$5,0)),
            'ABP REC Calc'!$C$6:$C$69,'ABP RECs'!$E26,
            'ABP REC Calc'!$B$6:$B$69,'ABP RECs'!$F26         ) * (1-$D26),
     IF( N$4 &gt; $G26+$B26+1,
         SUMIFS(
            INDEX('ABP REC Calc'!$G$6:$AB$69,,
                  MATCH('ABP RECs'!$H26,'ABP REC Calc'!$G$5:$AB$5,0)),
            'ABP REC Calc'!$C$6:$C$69,'ABP RECs'!$E26,
            'ABP REC Calc'!$B$6:$B$69,'ABP RECs'!$F26
         ) * (1-Inputs_ByYear!$D$4)^(N$4-($G26+$B26+1)),
     0))),
0)</f>
        <v>0</v>
      </c>
      <c r="O26" s="233">
        <f>IF( (O$4-$G26) &lt; ($C26+$B26),
     IF( O$4 = $G26+$B26,
         SUMIFS(
            INDEX('ABP REC Calc'!$G$6:$AB$69,,
                  MATCH('ABP RECs'!$H26,'ABP REC Calc'!$G$5:$AB$5,0)),
            'ABP REC Calc'!$C$6:$C$69,'ABP RECs'!$E26,
            'ABP REC Calc'!$B$6:$B$69,'ABP RECs'!$F26
         ) * $D26,
     IF( O$4 = $G26+$B26+1,
         SUMIFS(
            INDEX('ABP REC Calc'!$G$6:$AB$69,,
                  MATCH('ABP RECs'!$H26,'ABP REC Calc'!$G$5:$AB$5,0)),
            'ABP REC Calc'!$C$6:$C$69,'ABP RECs'!$E26,
            'ABP REC Calc'!$B$6:$B$69,'ABP RECs'!$F26         ) * (1-$D26),
     IF( O$4 &gt; $G26+$B26+1,
         SUMIFS(
            INDEX('ABP REC Calc'!$G$6:$AB$69,,
                  MATCH('ABP RECs'!$H26,'ABP REC Calc'!$G$5:$AB$5,0)),
            'ABP REC Calc'!$C$6:$C$69,'ABP RECs'!$E26,
            'ABP REC Calc'!$B$6:$B$69,'ABP RECs'!$F26
         ) * (1-Inputs_ByYear!$D$4)^(O$4-($G26+$B26+1)),
     0))),
0)</f>
        <v>0</v>
      </c>
      <c r="P26" s="233">
        <f>IF( (P$4-$G26) &lt; ($C26+$B26),
     IF( P$4 = $G26+$B26,
         SUMIFS(
            INDEX('ABP REC Calc'!$G$6:$AB$69,,
                  MATCH('ABP RECs'!$H26,'ABP REC Calc'!$G$5:$AB$5,0)),
            'ABP REC Calc'!$C$6:$C$69,'ABP RECs'!$E26,
            'ABP REC Calc'!$B$6:$B$69,'ABP RECs'!$F26
         ) * $D26,
     IF( P$4 = $G26+$B26+1,
         SUMIFS(
            INDEX('ABP REC Calc'!$G$6:$AB$69,,
                  MATCH('ABP RECs'!$H26,'ABP REC Calc'!$G$5:$AB$5,0)),
            'ABP REC Calc'!$C$6:$C$69,'ABP RECs'!$E26,
            'ABP REC Calc'!$B$6:$B$69,'ABP RECs'!$F26         ) * (1-$D26),
     IF( P$4 &gt; $G26+$B26+1,
         SUMIFS(
            INDEX('ABP REC Calc'!$G$6:$AB$69,,
                  MATCH('ABP RECs'!$H26,'ABP REC Calc'!$G$5:$AB$5,0)),
            'ABP REC Calc'!$C$6:$C$69,'ABP RECs'!$E26,
            'ABP REC Calc'!$B$6:$B$69,'ABP RECs'!$F26
         ) * (1-Inputs_ByYear!$D$4)^(P$4-($G26+$B26+1)),
     0))),
0)</f>
        <v>0</v>
      </c>
      <c r="Q26" s="233">
        <f>IF( (Q$4-$G26) &lt; ($C26+$B26),
     IF( Q$4 = $G26+$B26,
         SUMIFS(
            INDEX('ABP REC Calc'!$G$6:$AB$69,,
                  MATCH('ABP RECs'!$H26,'ABP REC Calc'!$G$5:$AB$5,0)),
            'ABP REC Calc'!$C$6:$C$69,'ABP RECs'!$E26,
            'ABP REC Calc'!$B$6:$B$69,'ABP RECs'!$F26
         ) * $D26,
     IF( Q$4 = $G26+$B26+1,
         SUMIFS(
            INDEX('ABP REC Calc'!$G$6:$AB$69,,
                  MATCH('ABP RECs'!$H26,'ABP REC Calc'!$G$5:$AB$5,0)),
            'ABP REC Calc'!$C$6:$C$69,'ABP RECs'!$E26,
            'ABP REC Calc'!$B$6:$B$69,'ABP RECs'!$F26         ) * (1-$D26),
     IF( Q$4 &gt; $G26+$B26+1,
         SUMIFS(
            INDEX('ABP REC Calc'!$G$6:$AB$69,,
                  MATCH('ABP RECs'!$H26,'ABP REC Calc'!$G$5:$AB$5,0)),
            'ABP REC Calc'!$C$6:$C$69,'ABP RECs'!$E26,
            'ABP REC Calc'!$B$6:$B$69,'ABP RECs'!$F26
         ) * (1-Inputs_ByYear!$D$4)^(Q$4-($G26+$B26+1)),
     0))),
0)</f>
        <v>0</v>
      </c>
      <c r="R26" s="233">
        <f>IF( (R$4-$G26) &lt; ($C26+$B26),
     IF( R$4 = $G26+$B26,
         SUMIFS(
            INDEX('ABP REC Calc'!$G$6:$AB$69,,
                  MATCH('ABP RECs'!$H26,'ABP REC Calc'!$G$5:$AB$5,0)),
            'ABP REC Calc'!$C$6:$C$69,'ABP RECs'!$E26,
            'ABP REC Calc'!$B$6:$B$69,'ABP RECs'!$F26
         ) * $D26,
     IF( R$4 = $G26+$B26+1,
         SUMIFS(
            INDEX('ABP REC Calc'!$G$6:$AB$69,,
                  MATCH('ABP RECs'!$H26,'ABP REC Calc'!$G$5:$AB$5,0)),
            'ABP REC Calc'!$C$6:$C$69,'ABP RECs'!$E26,
            'ABP REC Calc'!$B$6:$B$69,'ABP RECs'!$F26         ) * (1-$D26),
     IF( R$4 &gt; $G26+$B26+1,
         SUMIFS(
            INDEX('ABP REC Calc'!$G$6:$AB$69,,
                  MATCH('ABP RECs'!$H26,'ABP REC Calc'!$G$5:$AB$5,0)),
            'ABP REC Calc'!$C$6:$C$69,'ABP RECs'!$E26,
            'ABP REC Calc'!$B$6:$B$69,'ABP RECs'!$F26
         ) * (1-Inputs_ByYear!$D$4)^(R$4-($G26+$B26+1)),
     0))),
0)</f>
        <v>0</v>
      </c>
      <c r="S26" s="233">
        <f>IF( (S$4-$G26) &lt; ($C26+$B26),
     IF( S$4 = $G26+$B26,
         SUMIFS(
            INDEX('ABP REC Calc'!$G$6:$AB$69,,
                  MATCH('ABP RECs'!$H26,'ABP REC Calc'!$G$5:$AB$5,0)),
            'ABP REC Calc'!$C$6:$C$69,'ABP RECs'!$E26,
            'ABP REC Calc'!$B$6:$B$69,'ABP RECs'!$F26
         ) * $D26,
     IF( S$4 = $G26+$B26+1,
         SUMIFS(
            INDEX('ABP REC Calc'!$G$6:$AB$69,,
                  MATCH('ABP RECs'!$H26,'ABP REC Calc'!$G$5:$AB$5,0)),
            'ABP REC Calc'!$C$6:$C$69,'ABP RECs'!$E26,
            'ABP REC Calc'!$B$6:$B$69,'ABP RECs'!$F26         ) * (1-$D26),
     IF( S$4 &gt; $G26+$B26+1,
         SUMIFS(
            INDEX('ABP REC Calc'!$G$6:$AB$69,,
                  MATCH('ABP RECs'!$H26,'ABP REC Calc'!$G$5:$AB$5,0)),
            'ABP REC Calc'!$C$6:$C$69,'ABP RECs'!$E26,
            'ABP REC Calc'!$B$6:$B$69,'ABP RECs'!$F26
         ) * (1-Inputs_ByYear!$D$4)^(S$4-($G26+$B26+1)),
     0))),
0)</f>
        <v>0</v>
      </c>
      <c r="T26" s="233">
        <f>IF( (T$4-$G26) &lt; ($C26+$B26),
     IF( T$4 = $G26+$B26,
         SUMIFS(
            INDEX('ABP REC Calc'!$G$6:$AB$69,,
                  MATCH('ABP RECs'!$H26,'ABP REC Calc'!$G$5:$AB$5,0)),
            'ABP REC Calc'!$C$6:$C$69,'ABP RECs'!$E26,
            'ABP REC Calc'!$B$6:$B$69,'ABP RECs'!$F26
         ) * $D26,
     IF( T$4 = $G26+$B26+1,
         SUMIFS(
            INDEX('ABP REC Calc'!$G$6:$AB$69,,
                  MATCH('ABP RECs'!$H26,'ABP REC Calc'!$G$5:$AB$5,0)),
            'ABP REC Calc'!$C$6:$C$69,'ABP RECs'!$E26,
            'ABP REC Calc'!$B$6:$B$69,'ABP RECs'!$F26         ) * (1-$D26),
     IF( T$4 &gt; $G26+$B26+1,
         SUMIFS(
            INDEX('ABP REC Calc'!$G$6:$AB$69,,
                  MATCH('ABP RECs'!$H26,'ABP REC Calc'!$G$5:$AB$5,0)),
            'ABP REC Calc'!$C$6:$C$69,'ABP RECs'!$E26,
            'ABP REC Calc'!$B$6:$B$69,'ABP RECs'!$F26
         ) * (1-Inputs_ByYear!$D$4)^(T$4-($G26+$B26+1)),
     0))),
0)</f>
        <v>0</v>
      </c>
      <c r="U26" s="233">
        <f>IF( (U$4-$G26) &lt; ($C26+$B26),
     IF( U$4 = $G26+$B26,
         SUMIFS(
            INDEX('ABP REC Calc'!$G$6:$AB$69,,
                  MATCH('ABP RECs'!$H26,'ABP REC Calc'!$G$5:$AB$5,0)),
            'ABP REC Calc'!$C$6:$C$69,'ABP RECs'!$E26,
            'ABP REC Calc'!$B$6:$B$69,'ABP RECs'!$F26
         ) * $D26,
     IF( U$4 = $G26+$B26+1,
         SUMIFS(
            INDEX('ABP REC Calc'!$G$6:$AB$69,,
                  MATCH('ABP RECs'!$H26,'ABP REC Calc'!$G$5:$AB$5,0)),
            'ABP REC Calc'!$C$6:$C$69,'ABP RECs'!$E26,
            'ABP REC Calc'!$B$6:$B$69,'ABP RECs'!$F26         ) * (1-$D26),
     IF( U$4 &gt; $G26+$B26+1,
         SUMIFS(
            INDEX('ABP REC Calc'!$G$6:$AB$69,,
                  MATCH('ABP RECs'!$H26,'ABP REC Calc'!$G$5:$AB$5,0)),
            'ABP REC Calc'!$C$6:$C$69,'ABP RECs'!$E26,
            'ABP REC Calc'!$B$6:$B$69,'ABP RECs'!$F26
         ) * (1-Inputs_ByYear!$D$4)^(U$4-($G26+$B26+1)),
     0))),
0)</f>
        <v>0</v>
      </c>
      <c r="V26" s="233">
        <f>IF( (V$4-$G26) &lt; ($C26+$B26),
     IF( V$4 = $G26+$B26,
         SUMIFS(
            INDEX('ABP REC Calc'!$G$6:$AB$69,,
                  MATCH('ABP RECs'!$H26,'ABP REC Calc'!$G$5:$AB$5,0)),
            'ABP REC Calc'!$C$6:$C$69,'ABP RECs'!$E26,
            'ABP REC Calc'!$B$6:$B$69,'ABP RECs'!$F26
         ) * $D26,
     IF( V$4 = $G26+$B26+1,
         SUMIFS(
            INDEX('ABP REC Calc'!$G$6:$AB$69,,
                  MATCH('ABP RECs'!$H26,'ABP REC Calc'!$G$5:$AB$5,0)),
            'ABP REC Calc'!$C$6:$C$69,'ABP RECs'!$E26,
            'ABP REC Calc'!$B$6:$B$69,'ABP RECs'!$F26         ) * (1-$D26),
     IF( V$4 &gt; $G26+$B26+1,
         SUMIFS(
            INDEX('ABP REC Calc'!$G$6:$AB$69,,
                  MATCH('ABP RECs'!$H26,'ABP REC Calc'!$G$5:$AB$5,0)),
            'ABP REC Calc'!$C$6:$C$69,'ABP RECs'!$E26,
            'ABP REC Calc'!$B$6:$B$69,'ABP RECs'!$F26
         ) * (1-Inputs_ByYear!$D$4)^(V$4-($G26+$B26+1)),
     0))),
0)</f>
        <v>0</v>
      </c>
      <c r="W26" s="233">
        <f>IF( (W$4-$G26) &lt; ($C26+$B26),
     IF( W$4 = $G26+$B26,
         SUMIFS(
            INDEX('ABP REC Calc'!$G$6:$AB$69,,
                  MATCH('ABP RECs'!$H26,'ABP REC Calc'!$G$5:$AB$5,0)),
            'ABP REC Calc'!$C$6:$C$69,'ABP RECs'!$E26,
            'ABP REC Calc'!$B$6:$B$69,'ABP RECs'!$F26
         ) * $D26,
     IF( W$4 = $G26+$B26+1,
         SUMIFS(
            INDEX('ABP REC Calc'!$G$6:$AB$69,,
                  MATCH('ABP RECs'!$H26,'ABP REC Calc'!$G$5:$AB$5,0)),
            'ABP REC Calc'!$C$6:$C$69,'ABP RECs'!$E26,
            'ABP REC Calc'!$B$6:$B$69,'ABP RECs'!$F26         ) * (1-$D26),
     IF( W$4 &gt; $G26+$B26+1,
         SUMIFS(
            INDEX('ABP REC Calc'!$G$6:$AB$69,,
                  MATCH('ABP RECs'!$H26,'ABP REC Calc'!$G$5:$AB$5,0)),
            'ABP REC Calc'!$C$6:$C$69,'ABP RECs'!$E26,
            'ABP REC Calc'!$B$6:$B$69,'ABP RECs'!$F26
         ) * (1-Inputs_ByYear!$D$4)^(W$4-($G26+$B26+1)),
     0))),
0)</f>
        <v>0</v>
      </c>
      <c r="X26" s="233">
        <f>IF( (X$4-$G26) &lt; ($C26+$B26),
     IF( X$4 = $G26+$B26,
         SUMIFS(
            INDEX('ABP REC Calc'!$G$6:$AB$69,,
                  MATCH('ABP RECs'!$H26,'ABP REC Calc'!$G$5:$AB$5,0)),
            'ABP REC Calc'!$C$6:$C$69,'ABP RECs'!$E26,
            'ABP REC Calc'!$B$6:$B$69,'ABP RECs'!$F26
         ) * $D26,
     IF( X$4 = $G26+$B26+1,
         SUMIFS(
            INDEX('ABP REC Calc'!$G$6:$AB$69,,
                  MATCH('ABP RECs'!$H26,'ABP REC Calc'!$G$5:$AB$5,0)),
            'ABP REC Calc'!$C$6:$C$69,'ABP RECs'!$E26,
            'ABP REC Calc'!$B$6:$B$69,'ABP RECs'!$F26         ) * (1-$D26),
     IF( X$4 &gt; $G26+$B26+1,
         SUMIFS(
            INDEX('ABP REC Calc'!$G$6:$AB$69,,
                  MATCH('ABP RECs'!$H26,'ABP REC Calc'!$G$5:$AB$5,0)),
            'ABP REC Calc'!$C$6:$C$69,'ABP RECs'!$E26,
            'ABP REC Calc'!$B$6:$B$69,'ABP RECs'!$F26
         ) * (1-Inputs_ByYear!$D$4)^(X$4-($G26+$B26+1)),
     0))),
0)</f>
        <v>0</v>
      </c>
      <c r="Y26" s="233">
        <f>IF( (Y$4-$G26) &lt; ($C26+$B26),
     IF( Y$4 = $G26+$B26,
         SUMIFS(
            INDEX('ABP REC Calc'!$G$6:$AB$69,,
                  MATCH('ABP RECs'!$H26,'ABP REC Calc'!$G$5:$AB$5,0)),
            'ABP REC Calc'!$C$6:$C$69,'ABP RECs'!$E26,
            'ABP REC Calc'!$B$6:$B$69,'ABP RECs'!$F26
         ) * $D26,
     IF( Y$4 = $G26+$B26+1,
         SUMIFS(
            INDEX('ABP REC Calc'!$G$6:$AB$69,,
                  MATCH('ABP RECs'!$H26,'ABP REC Calc'!$G$5:$AB$5,0)),
            'ABP REC Calc'!$C$6:$C$69,'ABP RECs'!$E26,
            'ABP REC Calc'!$B$6:$B$69,'ABP RECs'!$F26         ) * (1-$D26),
     IF( Y$4 &gt; $G26+$B26+1,
         SUMIFS(
            INDEX('ABP REC Calc'!$G$6:$AB$69,,
                  MATCH('ABP RECs'!$H26,'ABP REC Calc'!$G$5:$AB$5,0)),
            'ABP REC Calc'!$C$6:$C$69,'ABP RECs'!$E26,
            'ABP REC Calc'!$B$6:$B$69,'ABP RECs'!$F26
         ) * (1-Inputs_ByYear!$D$4)^(Y$4-($G26+$B26+1)),
     0))),
0)</f>
        <v>0</v>
      </c>
      <c r="Z26" s="233">
        <f>IF( (Z$4-$G26) &lt; ($C26+$B26),
     IF( Z$4 = $G26+$B26,
         SUMIFS(
            INDEX('ABP REC Calc'!$G$6:$AB$69,,
                  MATCH('ABP RECs'!$H26,'ABP REC Calc'!$G$5:$AB$5,0)),
            'ABP REC Calc'!$C$6:$C$69,'ABP RECs'!$E26,
            'ABP REC Calc'!$B$6:$B$69,'ABP RECs'!$F26
         ) * $D26,
     IF( Z$4 = $G26+$B26+1,
         SUMIFS(
            INDEX('ABP REC Calc'!$G$6:$AB$69,,
                  MATCH('ABP RECs'!$H26,'ABP REC Calc'!$G$5:$AB$5,0)),
            'ABP REC Calc'!$C$6:$C$69,'ABP RECs'!$E26,
            'ABP REC Calc'!$B$6:$B$69,'ABP RECs'!$F26         ) * (1-$D26),
     IF( Z$4 &gt; $G26+$B26+1,
         SUMIFS(
            INDEX('ABP REC Calc'!$G$6:$AB$69,,
                  MATCH('ABP RECs'!$H26,'ABP REC Calc'!$G$5:$AB$5,0)),
            'ABP REC Calc'!$C$6:$C$69,'ABP RECs'!$E26,
            'ABP REC Calc'!$B$6:$B$69,'ABP RECs'!$F26
         ) * (1-Inputs_ByYear!$D$4)^(Z$4-($G26+$B26+1)),
     0))),
0)</f>
        <v>0</v>
      </c>
      <c r="AA26" s="233">
        <f>IF( (AA$4-$G26) &lt; ($C26+$B26),
     IF( AA$4 = $G26+$B26,
         SUMIFS(
            INDEX('ABP REC Calc'!$G$6:$AB$69,,
                  MATCH('ABP RECs'!$H26,'ABP REC Calc'!$G$5:$AB$5,0)),
            'ABP REC Calc'!$C$6:$C$69,'ABP RECs'!$E26,
            'ABP REC Calc'!$B$6:$B$69,'ABP RECs'!$F26
         ) * $D26,
     IF( AA$4 = $G26+$B26+1,
         SUMIFS(
            INDEX('ABP REC Calc'!$G$6:$AB$69,,
                  MATCH('ABP RECs'!$H26,'ABP REC Calc'!$G$5:$AB$5,0)),
            'ABP REC Calc'!$C$6:$C$69,'ABP RECs'!$E26,
            'ABP REC Calc'!$B$6:$B$69,'ABP RECs'!$F26         ) * (1-$D26),
     IF( AA$4 &gt; $G26+$B26+1,
         SUMIFS(
            INDEX('ABP REC Calc'!$G$6:$AB$69,,
                  MATCH('ABP RECs'!$H26,'ABP REC Calc'!$G$5:$AB$5,0)),
            'ABP REC Calc'!$C$6:$C$69,'ABP RECs'!$E26,
            'ABP REC Calc'!$B$6:$B$69,'ABP RECs'!$F26
         ) * (1-Inputs_ByYear!$D$4)^(AA$4-($G26+$B26+1)),
     0))),
0)</f>
        <v>0</v>
      </c>
      <c r="AB26" s="233">
        <f>IF( (AB$4-$G26) &lt; ($C26+$B26),
     IF( AB$4 = $G26+$B26,
         SUMIFS(
            INDEX('ABP REC Calc'!$G$6:$AB$69,,
                  MATCH('ABP RECs'!$H26,'ABP REC Calc'!$G$5:$AB$5,0)),
            'ABP REC Calc'!$C$6:$C$69,'ABP RECs'!$E26,
            'ABP REC Calc'!$B$6:$B$69,'ABP RECs'!$F26
         ) * $D26,
     IF( AB$4 = $G26+$B26+1,
         SUMIFS(
            INDEX('ABP REC Calc'!$G$6:$AB$69,,
                  MATCH('ABP RECs'!$H26,'ABP REC Calc'!$G$5:$AB$5,0)),
            'ABP REC Calc'!$C$6:$C$69,'ABP RECs'!$E26,
            'ABP REC Calc'!$B$6:$B$69,'ABP RECs'!$F26         ) * (1-$D26),
     IF( AB$4 &gt; $G26+$B26+1,
         SUMIFS(
            INDEX('ABP REC Calc'!$G$6:$AB$69,,
                  MATCH('ABP RECs'!$H26,'ABP REC Calc'!$G$5:$AB$5,0)),
            'ABP REC Calc'!$C$6:$C$69,'ABP RECs'!$E26,
            'ABP REC Calc'!$B$6:$B$69,'ABP RECs'!$F26
         ) * (1-Inputs_ByYear!$D$4)^(AB$4-($G26+$B26+1)),
     0))),
0)</f>
        <v>0</v>
      </c>
      <c r="AC26" s="233">
        <f>IF( (AC$4-$G26) &lt; ($C26+$B26),
     IF( AC$4 = $G26+$B26,
         SUMIFS(
            INDEX('ABP REC Calc'!$G$6:$AB$69,,
                  MATCH('ABP RECs'!$H26,'ABP REC Calc'!$G$5:$AB$5,0)),
            'ABP REC Calc'!$C$6:$C$69,'ABP RECs'!$E26,
            'ABP REC Calc'!$B$6:$B$69,'ABP RECs'!$F26
         ) * $D26,
     IF( AC$4 = $G26+$B26+1,
         SUMIFS(
            INDEX('ABP REC Calc'!$G$6:$AB$69,,
                  MATCH('ABP RECs'!$H26,'ABP REC Calc'!$G$5:$AB$5,0)),
            'ABP REC Calc'!$C$6:$C$69,'ABP RECs'!$E26,
            'ABP REC Calc'!$B$6:$B$69,'ABP RECs'!$F26         ) * (1-$D26),
     IF( AC$4 &gt; $G26+$B26+1,
         SUMIFS(
            INDEX('ABP REC Calc'!$G$6:$AB$69,,
                  MATCH('ABP RECs'!$H26,'ABP REC Calc'!$G$5:$AB$5,0)),
            'ABP REC Calc'!$C$6:$C$69,'ABP RECs'!$E26,
            'ABP REC Calc'!$B$6:$B$69,'ABP RECs'!$F26
         ) * (1-Inputs_ByYear!$D$4)^(AC$4-($G26+$B26+1)),
     0))),
0)</f>
        <v>0</v>
      </c>
      <c r="AD26" s="233">
        <f>IF( (AD$4-$G26) &lt; ($C26+$B26),
     IF( AD$4 = $G26+$B26,
         SUMIFS(
            INDEX('ABP REC Calc'!$G$6:$AB$69,,
                  MATCH('ABP RECs'!$H26,'ABP REC Calc'!$G$5:$AB$5,0)),
            'ABP REC Calc'!$C$6:$C$69,'ABP RECs'!$E26,
            'ABP REC Calc'!$B$6:$B$69,'ABP RECs'!$F26
         ) * $D26,
     IF( AD$4 = $G26+$B26+1,
         SUMIFS(
            INDEX('ABP REC Calc'!$G$6:$AB$69,,
                  MATCH('ABP RECs'!$H26,'ABP REC Calc'!$G$5:$AB$5,0)),
            'ABP REC Calc'!$C$6:$C$69,'ABP RECs'!$E26,
            'ABP REC Calc'!$B$6:$B$69,'ABP RECs'!$F26         ) * (1-$D26),
     IF( AD$4 &gt; $G26+$B26+1,
         SUMIFS(
            INDEX('ABP REC Calc'!$G$6:$AB$69,,
                  MATCH('ABP RECs'!$H26,'ABP REC Calc'!$G$5:$AB$5,0)),
            'ABP REC Calc'!$C$6:$C$69,'ABP RECs'!$E26,
            'ABP REC Calc'!$B$6:$B$69,'ABP RECs'!$F26
         ) * (1-Inputs_ByYear!$D$4)^(AD$4-($G26+$B26+1)),
     0))),
0)</f>
        <v>0</v>
      </c>
    </row>
    <row r="27" spans="2:30" ht="14.75" customHeight="1" x14ac:dyDescent="0.25">
      <c r="B27" s="332" cm="1">
        <f t="array" ref="B27">INDEX(Inputs_ByYear!$D$87:$D$92, MATCH('ABP RECs'!$E27, Inputs_ByYear!$B$87:$B$92, 0),)</f>
        <v>0</v>
      </c>
      <c r="C27" s="332" cm="1">
        <f t="array" ref="C27">INDEX(Inputs_ByYear!$D$51:$D$56, MATCH('ABP RECs'!$E27, Inputs_ByYear!$B$51:$B$56,0),)</f>
        <v>15</v>
      </c>
      <c r="D27" s="332" cm="1">
        <f t="array" ref="D27">INDEX(Inputs_ByYear!$D$96:$D$101, MATCH('ABP RECs'!$E27, Inputs_ByYear!$B$96:$B$101,0),)</f>
        <v>0.5</v>
      </c>
      <c r="E27" s="222" t="s">
        <v>233</v>
      </c>
      <c r="F27" s="219" t="s">
        <v>258</v>
      </c>
      <c r="G27" s="219">
        <f t="shared" si="1"/>
        <v>2045</v>
      </c>
      <c r="H27" s="227" t="s">
        <v>43</v>
      </c>
      <c r="I27" s="233">
        <f>IF( (I$4-$G27) &lt; ($C27+$B27),
     IF( I$4 = $G27+$B27,
         SUMIFS(
            INDEX('ABP REC Calc'!$G$6:$AB$69,,
                  MATCH('ABP RECs'!$H27,'ABP REC Calc'!$G$5:$AB$5,0)),
            'ABP REC Calc'!$C$6:$C$69,'ABP RECs'!$E27,
            'ABP REC Calc'!$B$6:$B$69,'ABP RECs'!$F27
         ) * $D27,
     IF( I$4 = $G27+$B27+1,
         SUMIFS(
            INDEX('ABP REC Calc'!$G$6:$AB$69,,
                  MATCH('ABP RECs'!$H27,'ABP REC Calc'!$G$5:$AB$5,0)),
            'ABP REC Calc'!$C$6:$C$69,'ABP RECs'!$E27,
            'ABP REC Calc'!$B$6:$B$69,'ABP RECs'!$F27         ) * (1-$D27),
     IF( I$4 &gt; $G27+$B27+1,
         SUMIFS(
            INDEX('ABP REC Calc'!$G$6:$AB$69,,
                  MATCH('ABP RECs'!$H27,'ABP REC Calc'!$G$5:$AB$5,0)),
            'ABP REC Calc'!$C$6:$C$69,'ABP RECs'!$E27,
            'ABP REC Calc'!$B$6:$B$69,'ABP RECs'!$F27
         ) * (1-Inputs_ByYear!$D$4)^(I$4-($G27+$B27+1)),
     0))),
0)</f>
        <v>0</v>
      </c>
      <c r="J27" s="233">
        <f>IF( (J$4-$G27) &lt; ($C27+$B27),
     IF( J$4 = $G27+$B27,
         SUMIFS(
            INDEX('ABP REC Calc'!$G$6:$AB$69,,
                  MATCH('ABP RECs'!$H27,'ABP REC Calc'!$G$5:$AB$5,0)),
            'ABP REC Calc'!$C$6:$C$69,'ABP RECs'!$E27,
            'ABP REC Calc'!$B$6:$B$69,'ABP RECs'!$F27
         ) * $D27,
     IF( J$4 = $G27+$B27+1,
         SUMIFS(
            INDEX('ABP REC Calc'!$G$6:$AB$69,,
                  MATCH('ABP RECs'!$H27,'ABP REC Calc'!$G$5:$AB$5,0)),
            'ABP REC Calc'!$C$6:$C$69,'ABP RECs'!$E27,
            'ABP REC Calc'!$B$6:$B$69,'ABP RECs'!$F27         ) * (1-$D27),
     IF( J$4 &gt; $G27+$B27+1,
         SUMIFS(
            INDEX('ABP REC Calc'!$G$6:$AB$69,,
                  MATCH('ABP RECs'!$H27,'ABP REC Calc'!$G$5:$AB$5,0)),
            'ABP REC Calc'!$C$6:$C$69,'ABP RECs'!$E27,
            'ABP REC Calc'!$B$6:$B$69,'ABP RECs'!$F27
         ) * (1-Inputs_ByYear!$D$4)^(J$4-($G27+$B27+1)),
     0))),
0)</f>
        <v>0</v>
      </c>
      <c r="K27" s="233">
        <f>IF( (K$4-$G27) &lt; ($C27+$B27),
     IF( K$4 = $G27+$B27,
         SUMIFS(
            INDEX('ABP REC Calc'!$G$6:$AB$69,,
                  MATCH('ABP RECs'!$H27,'ABP REC Calc'!$G$5:$AB$5,0)),
            'ABP REC Calc'!$C$6:$C$69,'ABP RECs'!$E27,
            'ABP REC Calc'!$B$6:$B$69,'ABP RECs'!$F27
         ) * $D27,
     IF( K$4 = $G27+$B27+1,
         SUMIFS(
            INDEX('ABP REC Calc'!$G$6:$AB$69,,
                  MATCH('ABP RECs'!$H27,'ABP REC Calc'!$G$5:$AB$5,0)),
            'ABP REC Calc'!$C$6:$C$69,'ABP RECs'!$E27,
            'ABP REC Calc'!$B$6:$B$69,'ABP RECs'!$F27         ) * (1-$D27),
     IF( K$4 &gt; $G27+$B27+1,
         SUMIFS(
            INDEX('ABP REC Calc'!$G$6:$AB$69,,
                  MATCH('ABP RECs'!$H27,'ABP REC Calc'!$G$5:$AB$5,0)),
            'ABP REC Calc'!$C$6:$C$69,'ABP RECs'!$E27,
            'ABP REC Calc'!$B$6:$B$69,'ABP RECs'!$F27
         ) * (1-Inputs_ByYear!$D$4)^(K$4-($G27+$B27+1)),
     0))),
0)</f>
        <v>0</v>
      </c>
      <c r="L27" s="233">
        <f>IF( (L$4-$G27) &lt; ($C27+$B27),
     IF( L$4 = $G27+$B27,
         SUMIFS(
            INDEX('ABP REC Calc'!$G$6:$AB$69,,
                  MATCH('ABP RECs'!$H27,'ABP REC Calc'!$G$5:$AB$5,0)),
            'ABP REC Calc'!$C$6:$C$69,'ABP RECs'!$E27,
            'ABP REC Calc'!$B$6:$B$69,'ABP RECs'!$F27
         ) * $D27,
     IF( L$4 = $G27+$B27+1,
         SUMIFS(
            INDEX('ABP REC Calc'!$G$6:$AB$69,,
                  MATCH('ABP RECs'!$H27,'ABP REC Calc'!$G$5:$AB$5,0)),
            'ABP REC Calc'!$C$6:$C$69,'ABP RECs'!$E27,
            'ABP REC Calc'!$B$6:$B$69,'ABP RECs'!$F27         ) * (1-$D27),
     IF( L$4 &gt; $G27+$B27+1,
         SUMIFS(
            INDEX('ABP REC Calc'!$G$6:$AB$69,,
                  MATCH('ABP RECs'!$H27,'ABP REC Calc'!$G$5:$AB$5,0)),
            'ABP REC Calc'!$C$6:$C$69,'ABP RECs'!$E27,
            'ABP REC Calc'!$B$6:$B$69,'ABP RECs'!$F27
         ) * (1-Inputs_ByYear!$D$4)^(L$4-($G27+$B27+1)),
     0))),
0)</f>
        <v>0</v>
      </c>
      <c r="M27" s="233">
        <f>IF( (M$4-$G27) &lt; ($C27+$B27),
     IF( M$4 = $G27+$B27,
         SUMIFS(
            INDEX('ABP REC Calc'!$G$6:$AB$69,,
                  MATCH('ABP RECs'!$H27,'ABP REC Calc'!$G$5:$AB$5,0)),
            'ABP REC Calc'!$C$6:$C$69,'ABP RECs'!$E27,
            'ABP REC Calc'!$B$6:$B$69,'ABP RECs'!$F27
         ) * $D27,
     IF( M$4 = $G27+$B27+1,
         SUMIFS(
            INDEX('ABP REC Calc'!$G$6:$AB$69,,
                  MATCH('ABP RECs'!$H27,'ABP REC Calc'!$G$5:$AB$5,0)),
            'ABP REC Calc'!$C$6:$C$69,'ABP RECs'!$E27,
            'ABP REC Calc'!$B$6:$B$69,'ABP RECs'!$F27         ) * (1-$D27),
     IF( M$4 &gt; $G27+$B27+1,
         SUMIFS(
            INDEX('ABP REC Calc'!$G$6:$AB$69,,
                  MATCH('ABP RECs'!$H27,'ABP REC Calc'!$G$5:$AB$5,0)),
            'ABP REC Calc'!$C$6:$C$69,'ABP RECs'!$E27,
            'ABP REC Calc'!$B$6:$B$69,'ABP RECs'!$F27
         ) * (1-Inputs_ByYear!$D$4)^(M$4-($G27+$B27+1)),
     0))),
0)</f>
        <v>0</v>
      </c>
      <c r="N27" s="233">
        <f>IF( (N$4-$G27) &lt; ($C27+$B27),
     IF( N$4 = $G27+$B27,
         SUMIFS(
            INDEX('ABP REC Calc'!$G$6:$AB$69,,
                  MATCH('ABP RECs'!$H27,'ABP REC Calc'!$G$5:$AB$5,0)),
            'ABP REC Calc'!$C$6:$C$69,'ABP RECs'!$E27,
            'ABP REC Calc'!$B$6:$B$69,'ABP RECs'!$F27
         ) * $D27,
     IF( N$4 = $G27+$B27+1,
         SUMIFS(
            INDEX('ABP REC Calc'!$G$6:$AB$69,,
                  MATCH('ABP RECs'!$H27,'ABP REC Calc'!$G$5:$AB$5,0)),
            'ABP REC Calc'!$C$6:$C$69,'ABP RECs'!$E27,
            'ABP REC Calc'!$B$6:$B$69,'ABP RECs'!$F27         ) * (1-$D27),
     IF( N$4 &gt; $G27+$B27+1,
         SUMIFS(
            INDEX('ABP REC Calc'!$G$6:$AB$69,,
                  MATCH('ABP RECs'!$H27,'ABP REC Calc'!$G$5:$AB$5,0)),
            'ABP REC Calc'!$C$6:$C$69,'ABP RECs'!$E27,
            'ABP REC Calc'!$B$6:$B$69,'ABP RECs'!$F27
         ) * (1-Inputs_ByYear!$D$4)^(N$4-($G27+$B27+1)),
     0))),
0)</f>
        <v>0</v>
      </c>
      <c r="O27" s="233">
        <f>IF( (O$4-$G27) &lt; ($C27+$B27),
     IF( O$4 = $G27+$B27,
         SUMIFS(
            INDEX('ABP REC Calc'!$G$6:$AB$69,,
                  MATCH('ABP RECs'!$H27,'ABP REC Calc'!$G$5:$AB$5,0)),
            'ABP REC Calc'!$C$6:$C$69,'ABP RECs'!$E27,
            'ABP REC Calc'!$B$6:$B$69,'ABP RECs'!$F27
         ) * $D27,
     IF( O$4 = $G27+$B27+1,
         SUMIFS(
            INDEX('ABP REC Calc'!$G$6:$AB$69,,
                  MATCH('ABP RECs'!$H27,'ABP REC Calc'!$G$5:$AB$5,0)),
            'ABP REC Calc'!$C$6:$C$69,'ABP RECs'!$E27,
            'ABP REC Calc'!$B$6:$B$69,'ABP RECs'!$F27         ) * (1-$D27),
     IF( O$4 &gt; $G27+$B27+1,
         SUMIFS(
            INDEX('ABP REC Calc'!$G$6:$AB$69,,
                  MATCH('ABP RECs'!$H27,'ABP REC Calc'!$G$5:$AB$5,0)),
            'ABP REC Calc'!$C$6:$C$69,'ABP RECs'!$E27,
            'ABP REC Calc'!$B$6:$B$69,'ABP RECs'!$F27
         ) * (1-Inputs_ByYear!$D$4)^(O$4-($G27+$B27+1)),
     0))),
0)</f>
        <v>0</v>
      </c>
      <c r="P27" s="233">
        <f>IF( (P$4-$G27) &lt; ($C27+$B27),
     IF( P$4 = $G27+$B27,
         SUMIFS(
            INDEX('ABP REC Calc'!$G$6:$AB$69,,
                  MATCH('ABP RECs'!$H27,'ABP REC Calc'!$G$5:$AB$5,0)),
            'ABP REC Calc'!$C$6:$C$69,'ABP RECs'!$E27,
            'ABP REC Calc'!$B$6:$B$69,'ABP RECs'!$F27
         ) * $D27,
     IF( P$4 = $G27+$B27+1,
         SUMIFS(
            INDEX('ABP REC Calc'!$G$6:$AB$69,,
                  MATCH('ABP RECs'!$H27,'ABP REC Calc'!$G$5:$AB$5,0)),
            'ABP REC Calc'!$C$6:$C$69,'ABP RECs'!$E27,
            'ABP REC Calc'!$B$6:$B$69,'ABP RECs'!$F27         ) * (1-$D27),
     IF( P$4 &gt; $G27+$B27+1,
         SUMIFS(
            INDEX('ABP REC Calc'!$G$6:$AB$69,,
                  MATCH('ABP RECs'!$H27,'ABP REC Calc'!$G$5:$AB$5,0)),
            'ABP REC Calc'!$C$6:$C$69,'ABP RECs'!$E27,
            'ABP REC Calc'!$B$6:$B$69,'ABP RECs'!$F27
         ) * (1-Inputs_ByYear!$D$4)^(P$4-($G27+$B27+1)),
     0))),
0)</f>
        <v>0</v>
      </c>
      <c r="Q27" s="233">
        <f>IF( (Q$4-$G27) &lt; ($C27+$B27),
     IF( Q$4 = $G27+$B27,
         SUMIFS(
            INDEX('ABP REC Calc'!$G$6:$AB$69,,
                  MATCH('ABP RECs'!$H27,'ABP REC Calc'!$G$5:$AB$5,0)),
            'ABP REC Calc'!$C$6:$C$69,'ABP RECs'!$E27,
            'ABP REC Calc'!$B$6:$B$69,'ABP RECs'!$F27
         ) * $D27,
     IF( Q$4 = $G27+$B27+1,
         SUMIFS(
            INDEX('ABP REC Calc'!$G$6:$AB$69,,
                  MATCH('ABP RECs'!$H27,'ABP REC Calc'!$G$5:$AB$5,0)),
            'ABP REC Calc'!$C$6:$C$69,'ABP RECs'!$E27,
            'ABP REC Calc'!$B$6:$B$69,'ABP RECs'!$F27         ) * (1-$D27),
     IF( Q$4 &gt; $G27+$B27+1,
         SUMIFS(
            INDEX('ABP REC Calc'!$G$6:$AB$69,,
                  MATCH('ABP RECs'!$H27,'ABP REC Calc'!$G$5:$AB$5,0)),
            'ABP REC Calc'!$C$6:$C$69,'ABP RECs'!$E27,
            'ABP REC Calc'!$B$6:$B$69,'ABP RECs'!$F27
         ) * (1-Inputs_ByYear!$D$4)^(Q$4-($G27+$B27+1)),
     0))),
0)</f>
        <v>0</v>
      </c>
      <c r="R27" s="233">
        <f>IF( (R$4-$G27) &lt; ($C27+$B27),
     IF( R$4 = $G27+$B27,
         SUMIFS(
            INDEX('ABP REC Calc'!$G$6:$AB$69,,
                  MATCH('ABP RECs'!$H27,'ABP REC Calc'!$G$5:$AB$5,0)),
            'ABP REC Calc'!$C$6:$C$69,'ABP RECs'!$E27,
            'ABP REC Calc'!$B$6:$B$69,'ABP RECs'!$F27
         ) * $D27,
     IF( R$4 = $G27+$B27+1,
         SUMIFS(
            INDEX('ABP REC Calc'!$G$6:$AB$69,,
                  MATCH('ABP RECs'!$H27,'ABP REC Calc'!$G$5:$AB$5,0)),
            'ABP REC Calc'!$C$6:$C$69,'ABP RECs'!$E27,
            'ABP REC Calc'!$B$6:$B$69,'ABP RECs'!$F27         ) * (1-$D27),
     IF( R$4 &gt; $G27+$B27+1,
         SUMIFS(
            INDEX('ABP REC Calc'!$G$6:$AB$69,,
                  MATCH('ABP RECs'!$H27,'ABP REC Calc'!$G$5:$AB$5,0)),
            'ABP REC Calc'!$C$6:$C$69,'ABP RECs'!$E27,
            'ABP REC Calc'!$B$6:$B$69,'ABP RECs'!$F27
         ) * (1-Inputs_ByYear!$D$4)^(R$4-($G27+$B27+1)),
     0))),
0)</f>
        <v>0</v>
      </c>
      <c r="S27" s="233">
        <f>IF( (S$4-$G27) &lt; ($C27+$B27),
     IF( S$4 = $G27+$B27,
         SUMIFS(
            INDEX('ABP REC Calc'!$G$6:$AB$69,,
                  MATCH('ABP RECs'!$H27,'ABP REC Calc'!$G$5:$AB$5,0)),
            'ABP REC Calc'!$C$6:$C$69,'ABP RECs'!$E27,
            'ABP REC Calc'!$B$6:$B$69,'ABP RECs'!$F27
         ) * $D27,
     IF( S$4 = $G27+$B27+1,
         SUMIFS(
            INDEX('ABP REC Calc'!$G$6:$AB$69,,
                  MATCH('ABP RECs'!$H27,'ABP REC Calc'!$G$5:$AB$5,0)),
            'ABP REC Calc'!$C$6:$C$69,'ABP RECs'!$E27,
            'ABP REC Calc'!$B$6:$B$69,'ABP RECs'!$F27         ) * (1-$D27),
     IF( S$4 &gt; $G27+$B27+1,
         SUMIFS(
            INDEX('ABP REC Calc'!$G$6:$AB$69,,
                  MATCH('ABP RECs'!$H27,'ABP REC Calc'!$G$5:$AB$5,0)),
            'ABP REC Calc'!$C$6:$C$69,'ABP RECs'!$E27,
            'ABP REC Calc'!$B$6:$B$69,'ABP RECs'!$F27
         ) * (1-Inputs_ByYear!$D$4)^(S$4-($G27+$B27+1)),
     0))),
0)</f>
        <v>0</v>
      </c>
      <c r="T27" s="233">
        <f>IF( (T$4-$G27) &lt; ($C27+$B27),
     IF( T$4 = $G27+$B27,
         SUMIFS(
            INDEX('ABP REC Calc'!$G$6:$AB$69,,
                  MATCH('ABP RECs'!$H27,'ABP REC Calc'!$G$5:$AB$5,0)),
            'ABP REC Calc'!$C$6:$C$69,'ABP RECs'!$E27,
            'ABP REC Calc'!$B$6:$B$69,'ABP RECs'!$F27
         ) * $D27,
     IF( T$4 = $G27+$B27+1,
         SUMIFS(
            INDEX('ABP REC Calc'!$G$6:$AB$69,,
                  MATCH('ABP RECs'!$H27,'ABP REC Calc'!$G$5:$AB$5,0)),
            'ABP REC Calc'!$C$6:$C$69,'ABP RECs'!$E27,
            'ABP REC Calc'!$B$6:$B$69,'ABP RECs'!$F27         ) * (1-$D27),
     IF( T$4 &gt; $G27+$B27+1,
         SUMIFS(
            INDEX('ABP REC Calc'!$G$6:$AB$69,,
                  MATCH('ABP RECs'!$H27,'ABP REC Calc'!$G$5:$AB$5,0)),
            'ABP REC Calc'!$C$6:$C$69,'ABP RECs'!$E27,
            'ABP REC Calc'!$B$6:$B$69,'ABP RECs'!$F27
         ) * (1-Inputs_ByYear!$D$4)^(T$4-($G27+$B27+1)),
     0))),
0)</f>
        <v>0</v>
      </c>
      <c r="U27" s="233">
        <f>IF( (U$4-$G27) &lt; ($C27+$B27),
     IF( U$4 = $G27+$B27,
         SUMIFS(
            INDEX('ABP REC Calc'!$G$6:$AB$69,,
                  MATCH('ABP RECs'!$H27,'ABP REC Calc'!$G$5:$AB$5,0)),
            'ABP REC Calc'!$C$6:$C$69,'ABP RECs'!$E27,
            'ABP REC Calc'!$B$6:$B$69,'ABP RECs'!$F27
         ) * $D27,
     IF( U$4 = $G27+$B27+1,
         SUMIFS(
            INDEX('ABP REC Calc'!$G$6:$AB$69,,
                  MATCH('ABP RECs'!$H27,'ABP REC Calc'!$G$5:$AB$5,0)),
            'ABP REC Calc'!$C$6:$C$69,'ABP RECs'!$E27,
            'ABP REC Calc'!$B$6:$B$69,'ABP RECs'!$F27         ) * (1-$D27),
     IF( U$4 &gt; $G27+$B27+1,
         SUMIFS(
            INDEX('ABP REC Calc'!$G$6:$AB$69,,
                  MATCH('ABP RECs'!$H27,'ABP REC Calc'!$G$5:$AB$5,0)),
            'ABP REC Calc'!$C$6:$C$69,'ABP RECs'!$E27,
            'ABP REC Calc'!$B$6:$B$69,'ABP RECs'!$F27
         ) * (1-Inputs_ByYear!$D$4)^(U$4-($G27+$B27+1)),
     0))),
0)</f>
        <v>0</v>
      </c>
      <c r="V27" s="233">
        <f>IF( (V$4-$G27) &lt; ($C27+$B27),
     IF( V$4 = $G27+$B27,
         SUMIFS(
            INDEX('ABP REC Calc'!$G$6:$AB$69,,
                  MATCH('ABP RECs'!$H27,'ABP REC Calc'!$G$5:$AB$5,0)),
            'ABP REC Calc'!$C$6:$C$69,'ABP RECs'!$E27,
            'ABP REC Calc'!$B$6:$B$69,'ABP RECs'!$F27
         ) * $D27,
     IF( V$4 = $G27+$B27+1,
         SUMIFS(
            INDEX('ABP REC Calc'!$G$6:$AB$69,,
                  MATCH('ABP RECs'!$H27,'ABP REC Calc'!$G$5:$AB$5,0)),
            'ABP REC Calc'!$C$6:$C$69,'ABP RECs'!$E27,
            'ABP REC Calc'!$B$6:$B$69,'ABP RECs'!$F27         ) * (1-$D27),
     IF( V$4 &gt; $G27+$B27+1,
         SUMIFS(
            INDEX('ABP REC Calc'!$G$6:$AB$69,,
                  MATCH('ABP RECs'!$H27,'ABP REC Calc'!$G$5:$AB$5,0)),
            'ABP REC Calc'!$C$6:$C$69,'ABP RECs'!$E27,
            'ABP REC Calc'!$B$6:$B$69,'ABP RECs'!$F27
         ) * (1-Inputs_ByYear!$D$4)^(V$4-($G27+$B27+1)),
     0))),
0)</f>
        <v>0</v>
      </c>
      <c r="W27" s="233">
        <f>IF( (W$4-$G27) &lt; ($C27+$B27),
     IF( W$4 = $G27+$B27,
         SUMIFS(
            INDEX('ABP REC Calc'!$G$6:$AB$69,,
                  MATCH('ABP RECs'!$H27,'ABP REC Calc'!$G$5:$AB$5,0)),
            'ABP REC Calc'!$C$6:$C$69,'ABP RECs'!$E27,
            'ABP REC Calc'!$B$6:$B$69,'ABP RECs'!$F27
         ) * $D27,
     IF( W$4 = $G27+$B27+1,
         SUMIFS(
            INDEX('ABP REC Calc'!$G$6:$AB$69,,
                  MATCH('ABP RECs'!$H27,'ABP REC Calc'!$G$5:$AB$5,0)),
            'ABP REC Calc'!$C$6:$C$69,'ABP RECs'!$E27,
            'ABP REC Calc'!$B$6:$B$69,'ABP RECs'!$F27         ) * (1-$D27),
     IF( W$4 &gt; $G27+$B27+1,
         SUMIFS(
            INDEX('ABP REC Calc'!$G$6:$AB$69,,
                  MATCH('ABP RECs'!$H27,'ABP REC Calc'!$G$5:$AB$5,0)),
            'ABP REC Calc'!$C$6:$C$69,'ABP RECs'!$E27,
            'ABP REC Calc'!$B$6:$B$69,'ABP RECs'!$F27
         ) * (1-Inputs_ByYear!$D$4)^(W$4-($G27+$B27+1)),
     0))),
0)</f>
        <v>0</v>
      </c>
      <c r="X27" s="233">
        <f>IF( (X$4-$G27) &lt; ($C27+$B27),
     IF( X$4 = $G27+$B27,
         SUMIFS(
            INDEX('ABP REC Calc'!$G$6:$AB$69,,
                  MATCH('ABP RECs'!$H27,'ABP REC Calc'!$G$5:$AB$5,0)),
            'ABP REC Calc'!$C$6:$C$69,'ABP RECs'!$E27,
            'ABP REC Calc'!$B$6:$B$69,'ABP RECs'!$F27
         ) * $D27,
     IF( X$4 = $G27+$B27+1,
         SUMIFS(
            INDEX('ABP REC Calc'!$G$6:$AB$69,,
                  MATCH('ABP RECs'!$H27,'ABP REC Calc'!$G$5:$AB$5,0)),
            'ABP REC Calc'!$C$6:$C$69,'ABP RECs'!$E27,
            'ABP REC Calc'!$B$6:$B$69,'ABP RECs'!$F27         ) * (1-$D27),
     IF( X$4 &gt; $G27+$B27+1,
         SUMIFS(
            INDEX('ABP REC Calc'!$G$6:$AB$69,,
                  MATCH('ABP RECs'!$H27,'ABP REC Calc'!$G$5:$AB$5,0)),
            'ABP REC Calc'!$C$6:$C$69,'ABP RECs'!$E27,
            'ABP REC Calc'!$B$6:$B$69,'ABP RECs'!$F27
         ) * (1-Inputs_ByYear!$D$4)^(X$4-($G27+$B27+1)),
     0))),
0)</f>
        <v>0</v>
      </c>
      <c r="Y27" s="233">
        <f>IF( (Y$4-$G27) &lt; ($C27+$B27),
     IF( Y$4 = $G27+$B27,
         SUMIFS(
            INDEX('ABP REC Calc'!$G$6:$AB$69,,
                  MATCH('ABP RECs'!$H27,'ABP REC Calc'!$G$5:$AB$5,0)),
            'ABP REC Calc'!$C$6:$C$69,'ABP RECs'!$E27,
            'ABP REC Calc'!$B$6:$B$69,'ABP RECs'!$F27
         ) * $D27,
     IF( Y$4 = $G27+$B27+1,
         SUMIFS(
            INDEX('ABP REC Calc'!$G$6:$AB$69,,
                  MATCH('ABP RECs'!$H27,'ABP REC Calc'!$G$5:$AB$5,0)),
            'ABP REC Calc'!$C$6:$C$69,'ABP RECs'!$E27,
            'ABP REC Calc'!$B$6:$B$69,'ABP RECs'!$F27         ) * (1-$D27),
     IF( Y$4 &gt; $G27+$B27+1,
         SUMIFS(
            INDEX('ABP REC Calc'!$G$6:$AB$69,,
                  MATCH('ABP RECs'!$H27,'ABP REC Calc'!$G$5:$AB$5,0)),
            'ABP REC Calc'!$C$6:$C$69,'ABP RECs'!$E27,
            'ABP REC Calc'!$B$6:$B$69,'ABP RECs'!$F27
         ) * (1-Inputs_ByYear!$D$4)^(Y$4-($G27+$B27+1)),
     0))),
0)</f>
        <v>0</v>
      </c>
      <c r="Z27" s="233">
        <f>IF( (Z$4-$G27) &lt; ($C27+$B27),
     IF( Z$4 = $G27+$B27,
         SUMIFS(
            INDEX('ABP REC Calc'!$G$6:$AB$69,,
                  MATCH('ABP RECs'!$H27,'ABP REC Calc'!$G$5:$AB$5,0)),
            'ABP REC Calc'!$C$6:$C$69,'ABP RECs'!$E27,
            'ABP REC Calc'!$B$6:$B$69,'ABP RECs'!$F27
         ) * $D27,
     IF( Z$4 = $G27+$B27+1,
         SUMIFS(
            INDEX('ABP REC Calc'!$G$6:$AB$69,,
                  MATCH('ABP RECs'!$H27,'ABP REC Calc'!$G$5:$AB$5,0)),
            'ABP REC Calc'!$C$6:$C$69,'ABP RECs'!$E27,
            'ABP REC Calc'!$B$6:$B$69,'ABP RECs'!$F27         ) * (1-$D27),
     IF( Z$4 &gt; $G27+$B27+1,
         SUMIFS(
            INDEX('ABP REC Calc'!$G$6:$AB$69,,
                  MATCH('ABP RECs'!$H27,'ABP REC Calc'!$G$5:$AB$5,0)),
            'ABP REC Calc'!$C$6:$C$69,'ABP RECs'!$E27,
            'ABP REC Calc'!$B$6:$B$69,'ABP RECs'!$F27
         ) * (1-Inputs_ByYear!$D$4)^(Z$4-($G27+$B27+1)),
     0))),
0)</f>
        <v>0</v>
      </c>
      <c r="AA27" s="233">
        <f>IF( (AA$4-$G27) &lt; ($C27+$B27),
     IF( AA$4 = $G27+$B27,
         SUMIFS(
            INDEX('ABP REC Calc'!$G$6:$AB$69,,
                  MATCH('ABP RECs'!$H27,'ABP REC Calc'!$G$5:$AB$5,0)),
            'ABP REC Calc'!$C$6:$C$69,'ABP RECs'!$E27,
            'ABP REC Calc'!$B$6:$B$69,'ABP RECs'!$F27
         ) * $D27,
     IF( AA$4 = $G27+$B27+1,
         SUMIFS(
            INDEX('ABP REC Calc'!$G$6:$AB$69,,
                  MATCH('ABP RECs'!$H27,'ABP REC Calc'!$G$5:$AB$5,0)),
            'ABP REC Calc'!$C$6:$C$69,'ABP RECs'!$E27,
            'ABP REC Calc'!$B$6:$B$69,'ABP RECs'!$F27         ) * (1-$D27),
     IF( AA$4 &gt; $G27+$B27+1,
         SUMIFS(
            INDEX('ABP REC Calc'!$G$6:$AB$69,,
                  MATCH('ABP RECs'!$H27,'ABP REC Calc'!$G$5:$AB$5,0)),
            'ABP REC Calc'!$C$6:$C$69,'ABP RECs'!$E27,
            'ABP REC Calc'!$B$6:$B$69,'ABP RECs'!$F27
         ) * (1-Inputs_ByYear!$D$4)^(AA$4-($G27+$B27+1)),
     0))),
0)</f>
        <v>0</v>
      </c>
      <c r="AB27" s="233">
        <f>IF( (AB$4-$G27) &lt; ($C27+$B27),
     IF( AB$4 = $G27+$B27,
         SUMIFS(
            INDEX('ABP REC Calc'!$G$6:$AB$69,,
                  MATCH('ABP RECs'!$H27,'ABP REC Calc'!$G$5:$AB$5,0)),
            'ABP REC Calc'!$C$6:$C$69,'ABP RECs'!$E27,
            'ABP REC Calc'!$B$6:$B$69,'ABP RECs'!$F27
         ) * $D27,
     IF( AB$4 = $G27+$B27+1,
         SUMIFS(
            INDEX('ABP REC Calc'!$G$6:$AB$69,,
                  MATCH('ABP RECs'!$H27,'ABP REC Calc'!$G$5:$AB$5,0)),
            'ABP REC Calc'!$C$6:$C$69,'ABP RECs'!$E27,
            'ABP REC Calc'!$B$6:$B$69,'ABP RECs'!$F27         ) * (1-$D27),
     IF( AB$4 &gt; $G27+$B27+1,
         SUMIFS(
            INDEX('ABP REC Calc'!$G$6:$AB$69,,
                  MATCH('ABP RECs'!$H27,'ABP REC Calc'!$G$5:$AB$5,0)),
            'ABP REC Calc'!$C$6:$C$69,'ABP RECs'!$E27,
            'ABP REC Calc'!$B$6:$B$69,'ABP RECs'!$F27
         ) * (1-Inputs_ByYear!$D$4)^(AB$4-($G27+$B27+1)),
     0))),
0)</f>
        <v>0</v>
      </c>
      <c r="AC27" s="233">
        <f>IF( (AC$4-$G27) &lt; ($C27+$B27),
     IF( AC$4 = $G27+$B27,
         SUMIFS(
            INDEX('ABP REC Calc'!$G$6:$AB$69,,
                  MATCH('ABP RECs'!$H27,'ABP REC Calc'!$G$5:$AB$5,0)),
            'ABP REC Calc'!$C$6:$C$69,'ABP RECs'!$E27,
            'ABP REC Calc'!$B$6:$B$69,'ABP RECs'!$F27
         ) * $D27,
     IF( AC$4 = $G27+$B27+1,
         SUMIFS(
            INDEX('ABP REC Calc'!$G$6:$AB$69,,
                  MATCH('ABP RECs'!$H27,'ABP REC Calc'!$G$5:$AB$5,0)),
            'ABP REC Calc'!$C$6:$C$69,'ABP RECs'!$E27,
            'ABP REC Calc'!$B$6:$B$69,'ABP RECs'!$F27         ) * (1-$D27),
     IF( AC$4 &gt; $G27+$B27+1,
         SUMIFS(
            INDEX('ABP REC Calc'!$G$6:$AB$69,,
                  MATCH('ABP RECs'!$H27,'ABP REC Calc'!$G$5:$AB$5,0)),
            'ABP REC Calc'!$C$6:$C$69,'ABP RECs'!$E27,
            'ABP REC Calc'!$B$6:$B$69,'ABP RECs'!$F27
         ) * (1-Inputs_ByYear!$D$4)^(AC$4-($G27+$B27+1)),
     0))),
0)</f>
        <v>0</v>
      </c>
      <c r="AD27" s="233">
        <f>IF( (AD$4-$G27) &lt; ($C27+$B27),
     IF( AD$4 = $G27+$B27,
         SUMIFS(
            INDEX('ABP REC Calc'!$G$6:$AB$69,,
                  MATCH('ABP RECs'!$H27,'ABP REC Calc'!$G$5:$AB$5,0)),
            'ABP REC Calc'!$C$6:$C$69,'ABP RECs'!$E27,
            'ABP REC Calc'!$B$6:$B$69,'ABP RECs'!$F27
         ) * $D27,
     IF( AD$4 = $G27+$B27+1,
         SUMIFS(
            INDEX('ABP REC Calc'!$G$6:$AB$69,,
                  MATCH('ABP RECs'!$H27,'ABP REC Calc'!$G$5:$AB$5,0)),
            'ABP REC Calc'!$C$6:$C$69,'ABP RECs'!$E27,
            'ABP REC Calc'!$B$6:$B$69,'ABP RECs'!$F27         ) * (1-$D27),
     IF( AD$4 &gt; $G27+$B27+1,
         SUMIFS(
            INDEX('ABP REC Calc'!$G$6:$AB$69,,
                  MATCH('ABP RECs'!$H27,'ABP REC Calc'!$G$5:$AB$5,0)),
            'ABP REC Calc'!$C$6:$C$69,'ABP RECs'!$E27,
            'ABP REC Calc'!$B$6:$B$69,'ABP RECs'!$F27
         ) * (1-Inputs_ByYear!$D$4)^(AD$4-($G27+$B27+1)),
     0))),
0)</f>
        <v>0</v>
      </c>
    </row>
    <row r="28" spans="2:30" ht="14.75" customHeight="1" x14ac:dyDescent="0.25">
      <c r="B28" s="332" cm="1">
        <f t="array" ref="B28">INDEX(Inputs_ByYear!$D$87:$D$92, MATCH('ABP RECs'!$E28, Inputs_ByYear!$B$87:$B$92, 0),)</f>
        <v>0</v>
      </c>
      <c r="C28" s="332" cm="1">
        <f t="array" ref="C28">INDEX(Inputs_ByYear!$D$51:$D$56, MATCH('ABP RECs'!$E28, Inputs_ByYear!$B$51:$B$56,0),)</f>
        <v>15</v>
      </c>
      <c r="D28" s="332" cm="1">
        <f t="array" ref="D28">INDEX(Inputs_ByYear!$D$96:$D$101, MATCH('ABP RECs'!$E28, Inputs_ByYear!$B$96:$B$101,0),)</f>
        <v>0.5</v>
      </c>
      <c r="E28" s="222" t="s">
        <v>233</v>
      </c>
      <c r="F28" s="219" t="s">
        <v>259</v>
      </c>
      <c r="G28" s="219">
        <f>VALUE(LEFT(H28, FIND("-", H28)-1))</f>
        <v>2024</v>
      </c>
      <c r="H28" s="227" t="s">
        <v>22</v>
      </c>
      <c r="I28" s="233">
        <f>IF( (I$4-$G28) &lt; ($C28+$B28),
     IF( I$4 = $G28+$B28,
         SUMIFS(
            INDEX('ABP REC Calc'!$G$6:$AB$69,,
                  MATCH('ABP RECs'!$H28,'ABP REC Calc'!$G$5:$AB$5,0)),
            'ABP REC Calc'!$C$6:$C$69,'ABP RECs'!$E28,
            'ABP REC Calc'!$B$6:$B$69,'ABP RECs'!$F28
         ) * $D28,
     IF( I$4 = $G28+$B28+1,
         SUMIFS(
            INDEX('ABP REC Calc'!$G$6:$AB$69,,
                  MATCH('ABP RECs'!$H28,'ABP REC Calc'!$G$5:$AB$5,0)),
            'ABP REC Calc'!$C$6:$C$69,'ABP RECs'!$E28,
            'ABP REC Calc'!$B$6:$B$69,'ABP RECs'!$F28         ) * (1-$D28),
     IF( I$4 &gt; $G28+$B28+1,
         SUMIFS(
            INDEX('ABP REC Calc'!$G$6:$AB$69,,
                  MATCH('ABP RECs'!$H28,'ABP REC Calc'!$G$5:$AB$5,0)),
            'ABP REC Calc'!$C$6:$C$69,'ABP RECs'!$E28,
            'ABP REC Calc'!$B$6:$B$69,'ABP RECs'!$F28
         ) * (1-Inputs_ByYear!$D$4)^(I$4-($G28+$B28+1)),
     0))),
0)</f>
        <v>0</v>
      </c>
      <c r="J28" s="233">
        <f>IF( (J$4-$G28) &lt; ($C28+$B28),
     IF( J$4 = $G28+$B28,
         SUMIFS(
            INDEX('ABP REC Calc'!$G$6:$AB$69,,
                  MATCH('ABP RECs'!$H28,'ABP REC Calc'!$G$5:$AB$5,0)),
            'ABP REC Calc'!$C$6:$C$69,'ABP RECs'!$E28,
            'ABP REC Calc'!$B$6:$B$69,'ABP RECs'!$F28
         ) * $D28,
     IF( J$4 = $G28+$B28+1,
         SUMIFS(
            INDEX('ABP REC Calc'!$G$6:$AB$69,,
                  MATCH('ABP RECs'!$H28,'ABP REC Calc'!$G$5:$AB$5,0)),
            'ABP REC Calc'!$C$6:$C$69,'ABP RECs'!$E28,
            'ABP REC Calc'!$B$6:$B$69,'ABP RECs'!$F28         ) * (1-$D28),
     IF( J$4 &gt; $G28+$B28+1,
         SUMIFS(
            INDEX('ABP REC Calc'!$G$6:$AB$69,,
                  MATCH('ABP RECs'!$H28,'ABP REC Calc'!$G$5:$AB$5,0)),
            'ABP REC Calc'!$C$6:$C$69,'ABP RECs'!$E28,
            'ABP REC Calc'!$B$6:$B$69,'ABP RECs'!$F28
         ) * (1-Inputs_ByYear!$D$4)^(J$4-($G28+$B28+1)),
     0))),
0)</f>
        <v>0</v>
      </c>
      <c r="K28" s="233">
        <f>IF( (K$4-$G28) &lt; ($C28+$B28),
     IF( K$4 = $G28+$B28,
         SUMIFS(
            INDEX('ABP REC Calc'!$G$6:$AB$69,,
                  MATCH('ABP RECs'!$H28,'ABP REC Calc'!$G$5:$AB$5,0)),
            'ABP REC Calc'!$C$6:$C$69,'ABP RECs'!$E28,
            'ABP REC Calc'!$B$6:$B$69,'ABP RECs'!$F28
         ) * $D28,
     IF( K$4 = $G28+$B28+1,
         SUMIFS(
            INDEX('ABP REC Calc'!$G$6:$AB$69,,
                  MATCH('ABP RECs'!$H28,'ABP REC Calc'!$G$5:$AB$5,0)),
            'ABP REC Calc'!$C$6:$C$69,'ABP RECs'!$E28,
            'ABP REC Calc'!$B$6:$B$69,'ABP RECs'!$F28         ) * (1-$D28),
     IF( K$4 &gt; $G28+$B28+1,
         SUMIFS(
            INDEX('ABP REC Calc'!$G$6:$AB$69,,
                  MATCH('ABP RECs'!$H28,'ABP REC Calc'!$G$5:$AB$5,0)),
            'ABP REC Calc'!$C$6:$C$69,'ABP RECs'!$E28,
            'ABP REC Calc'!$B$6:$B$69,'ABP RECs'!$F28
         ) * (1-Inputs_ByYear!$D$4)^(K$4-($G28+$B28+1)),
     0))),
0)</f>
        <v>0</v>
      </c>
      <c r="L28" s="233">
        <f>IF( (L$4-$G28) &lt; ($C28+$B28),
     IF( L$4 = $G28+$B28,
         SUMIFS(
            INDEX('ABP REC Calc'!$G$6:$AB$69,,
                  MATCH('ABP RECs'!$H28,'ABP REC Calc'!$G$5:$AB$5,0)),
            'ABP REC Calc'!$C$6:$C$69,'ABP RECs'!$E28,
            'ABP REC Calc'!$B$6:$B$69,'ABP RECs'!$F28
         ) * $D28,
     IF( L$4 = $G28+$B28+1,
         SUMIFS(
            INDEX('ABP REC Calc'!$G$6:$AB$69,,
                  MATCH('ABP RECs'!$H28,'ABP REC Calc'!$G$5:$AB$5,0)),
            'ABP REC Calc'!$C$6:$C$69,'ABP RECs'!$E28,
            'ABP REC Calc'!$B$6:$B$69,'ABP RECs'!$F28         ) * (1-$D28),
     IF( L$4 &gt; $G28+$B28+1,
         SUMIFS(
            INDEX('ABP REC Calc'!$G$6:$AB$69,,
                  MATCH('ABP RECs'!$H28,'ABP REC Calc'!$G$5:$AB$5,0)),
            'ABP REC Calc'!$C$6:$C$69,'ABP RECs'!$E28,
            'ABP REC Calc'!$B$6:$B$69,'ABP RECs'!$F28
         ) * (1-Inputs_ByYear!$D$4)^(L$4-($G28+$B28+1)),
     0))),
0)</f>
        <v>0</v>
      </c>
      <c r="M28" s="233">
        <f>IF( (M$4-$G28) &lt; ($C28+$B28),
     IF( M$4 = $G28+$B28,
         SUMIFS(
            INDEX('ABP REC Calc'!$G$6:$AB$69,,
                  MATCH('ABP RECs'!$H28,'ABP REC Calc'!$G$5:$AB$5,0)),
            'ABP REC Calc'!$C$6:$C$69,'ABP RECs'!$E28,
            'ABP REC Calc'!$B$6:$B$69,'ABP RECs'!$F28
         ) * $D28,
     IF( M$4 = $G28+$B28+1,
         SUMIFS(
            INDEX('ABP REC Calc'!$G$6:$AB$69,,
                  MATCH('ABP RECs'!$H28,'ABP REC Calc'!$G$5:$AB$5,0)),
            'ABP REC Calc'!$C$6:$C$69,'ABP RECs'!$E28,
            'ABP REC Calc'!$B$6:$B$69,'ABP RECs'!$F28         ) * (1-$D28),
     IF( M$4 &gt; $G28+$B28+1,
         SUMIFS(
            INDEX('ABP REC Calc'!$G$6:$AB$69,,
                  MATCH('ABP RECs'!$H28,'ABP REC Calc'!$G$5:$AB$5,0)),
            'ABP REC Calc'!$C$6:$C$69,'ABP RECs'!$E28,
            'ABP REC Calc'!$B$6:$B$69,'ABP RECs'!$F28
         ) * (1-Inputs_ByYear!$D$4)^(M$4-($G28+$B28+1)),
     0))),
0)</f>
        <v>0</v>
      </c>
      <c r="N28" s="233">
        <f>IF( (N$4-$G28) &lt; ($C28+$B28),
     IF( N$4 = $G28+$B28,
         SUMIFS(
            INDEX('ABP REC Calc'!$G$6:$AB$69,,
                  MATCH('ABP RECs'!$H28,'ABP REC Calc'!$G$5:$AB$5,0)),
            'ABP REC Calc'!$C$6:$C$69,'ABP RECs'!$E28,
            'ABP REC Calc'!$B$6:$B$69,'ABP RECs'!$F28
         ) * $D28,
     IF( N$4 = $G28+$B28+1,
         SUMIFS(
            INDEX('ABP REC Calc'!$G$6:$AB$69,,
                  MATCH('ABP RECs'!$H28,'ABP REC Calc'!$G$5:$AB$5,0)),
            'ABP REC Calc'!$C$6:$C$69,'ABP RECs'!$E28,
            'ABP REC Calc'!$B$6:$B$69,'ABP RECs'!$F28         ) * (1-$D28),
     IF( N$4 &gt; $G28+$B28+1,
         SUMIFS(
            INDEX('ABP REC Calc'!$G$6:$AB$69,,
                  MATCH('ABP RECs'!$H28,'ABP REC Calc'!$G$5:$AB$5,0)),
            'ABP REC Calc'!$C$6:$C$69,'ABP RECs'!$E28,
            'ABP REC Calc'!$B$6:$B$69,'ABP RECs'!$F28
         ) * (1-Inputs_ByYear!$D$4)^(N$4-($G28+$B28+1)),
     0))),
0)</f>
        <v>0</v>
      </c>
      <c r="O28" s="233">
        <f>IF( (O$4-$G28) &lt; ($C28+$B28),
     IF( O$4 = $G28+$B28,
         SUMIFS(
            INDEX('ABP REC Calc'!$G$6:$AB$69,,
                  MATCH('ABP RECs'!$H28,'ABP REC Calc'!$G$5:$AB$5,0)),
            'ABP REC Calc'!$C$6:$C$69,'ABP RECs'!$E28,
            'ABP REC Calc'!$B$6:$B$69,'ABP RECs'!$F28
         ) * $D28,
     IF( O$4 = $G28+$B28+1,
         SUMIFS(
            INDEX('ABP REC Calc'!$G$6:$AB$69,,
                  MATCH('ABP RECs'!$H28,'ABP REC Calc'!$G$5:$AB$5,0)),
            'ABP REC Calc'!$C$6:$C$69,'ABP RECs'!$E28,
            'ABP REC Calc'!$B$6:$B$69,'ABP RECs'!$F28         ) * (1-$D28),
     IF( O$4 &gt; $G28+$B28+1,
         SUMIFS(
            INDEX('ABP REC Calc'!$G$6:$AB$69,,
                  MATCH('ABP RECs'!$H28,'ABP REC Calc'!$G$5:$AB$5,0)),
            'ABP REC Calc'!$C$6:$C$69,'ABP RECs'!$E28,
            'ABP REC Calc'!$B$6:$B$69,'ABP RECs'!$F28
         ) * (1-Inputs_ByYear!$D$4)^(O$4-($G28+$B28+1)),
     0))),
0)</f>
        <v>0</v>
      </c>
      <c r="P28" s="233">
        <f>IF( (P$4-$G28) &lt; ($C28+$B28),
     IF( P$4 = $G28+$B28,
         SUMIFS(
            INDEX('ABP REC Calc'!$G$6:$AB$69,,
                  MATCH('ABP RECs'!$H28,'ABP REC Calc'!$G$5:$AB$5,0)),
            'ABP REC Calc'!$C$6:$C$69,'ABP RECs'!$E28,
            'ABP REC Calc'!$B$6:$B$69,'ABP RECs'!$F28
         ) * $D28,
     IF( P$4 = $G28+$B28+1,
         SUMIFS(
            INDEX('ABP REC Calc'!$G$6:$AB$69,,
                  MATCH('ABP RECs'!$H28,'ABP REC Calc'!$G$5:$AB$5,0)),
            'ABP REC Calc'!$C$6:$C$69,'ABP RECs'!$E28,
            'ABP REC Calc'!$B$6:$B$69,'ABP RECs'!$F28         ) * (1-$D28),
     IF( P$4 &gt; $G28+$B28+1,
         SUMIFS(
            INDEX('ABP REC Calc'!$G$6:$AB$69,,
                  MATCH('ABP RECs'!$H28,'ABP REC Calc'!$G$5:$AB$5,0)),
            'ABP REC Calc'!$C$6:$C$69,'ABP RECs'!$E28,
            'ABP REC Calc'!$B$6:$B$69,'ABP RECs'!$F28
         ) * (1-Inputs_ByYear!$D$4)^(P$4-($G28+$B28+1)),
     0))),
0)</f>
        <v>0</v>
      </c>
      <c r="Q28" s="233">
        <f>IF( (Q$4-$G28) &lt; ($C28+$B28),
     IF( Q$4 = $G28+$B28,
         SUMIFS(
            INDEX('ABP REC Calc'!$G$6:$AB$69,,
                  MATCH('ABP RECs'!$H28,'ABP REC Calc'!$G$5:$AB$5,0)),
            'ABP REC Calc'!$C$6:$C$69,'ABP RECs'!$E28,
            'ABP REC Calc'!$B$6:$B$69,'ABP RECs'!$F28
         ) * $D28,
     IF( Q$4 = $G28+$B28+1,
         SUMIFS(
            INDEX('ABP REC Calc'!$G$6:$AB$69,,
                  MATCH('ABP RECs'!$H28,'ABP REC Calc'!$G$5:$AB$5,0)),
            'ABP REC Calc'!$C$6:$C$69,'ABP RECs'!$E28,
            'ABP REC Calc'!$B$6:$B$69,'ABP RECs'!$F28         ) * (1-$D28),
     IF( Q$4 &gt; $G28+$B28+1,
         SUMIFS(
            INDEX('ABP REC Calc'!$G$6:$AB$69,,
                  MATCH('ABP RECs'!$H28,'ABP REC Calc'!$G$5:$AB$5,0)),
            'ABP REC Calc'!$C$6:$C$69,'ABP RECs'!$E28,
            'ABP REC Calc'!$B$6:$B$69,'ABP RECs'!$F28
         ) * (1-Inputs_ByYear!$D$4)^(Q$4-($G28+$B28+1)),
     0))),
0)</f>
        <v>0</v>
      </c>
      <c r="R28" s="233">
        <f>IF( (R$4-$G28) &lt; ($C28+$B28),
     IF( R$4 = $G28+$B28,
         SUMIFS(
            INDEX('ABP REC Calc'!$G$6:$AB$69,,
                  MATCH('ABP RECs'!$H28,'ABP REC Calc'!$G$5:$AB$5,0)),
            'ABP REC Calc'!$C$6:$C$69,'ABP RECs'!$E28,
            'ABP REC Calc'!$B$6:$B$69,'ABP RECs'!$F28
         ) * $D28,
     IF( R$4 = $G28+$B28+1,
         SUMIFS(
            INDEX('ABP REC Calc'!$G$6:$AB$69,,
                  MATCH('ABP RECs'!$H28,'ABP REC Calc'!$G$5:$AB$5,0)),
            'ABP REC Calc'!$C$6:$C$69,'ABP RECs'!$E28,
            'ABP REC Calc'!$B$6:$B$69,'ABP RECs'!$F28         ) * (1-$D28),
     IF( R$4 &gt; $G28+$B28+1,
         SUMIFS(
            INDEX('ABP REC Calc'!$G$6:$AB$69,,
                  MATCH('ABP RECs'!$H28,'ABP REC Calc'!$G$5:$AB$5,0)),
            'ABP REC Calc'!$C$6:$C$69,'ABP RECs'!$E28,
            'ABP REC Calc'!$B$6:$B$69,'ABP RECs'!$F28
         ) * (1-Inputs_ByYear!$D$4)^(R$4-($G28+$B28+1)),
     0))),
0)</f>
        <v>0</v>
      </c>
      <c r="S28" s="233">
        <f>IF( (S$4-$G28) &lt; ($C28+$B28),
     IF( S$4 = $G28+$B28,
         SUMIFS(
            INDEX('ABP REC Calc'!$G$6:$AB$69,,
                  MATCH('ABP RECs'!$H28,'ABP REC Calc'!$G$5:$AB$5,0)),
            'ABP REC Calc'!$C$6:$C$69,'ABP RECs'!$E28,
            'ABP REC Calc'!$B$6:$B$69,'ABP RECs'!$F28
         ) * $D28,
     IF( S$4 = $G28+$B28+1,
         SUMIFS(
            INDEX('ABP REC Calc'!$G$6:$AB$69,,
                  MATCH('ABP RECs'!$H28,'ABP REC Calc'!$G$5:$AB$5,0)),
            'ABP REC Calc'!$C$6:$C$69,'ABP RECs'!$E28,
            'ABP REC Calc'!$B$6:$B$69,'ABP RECs'!$F28         ) * (1-$D28),
     IF( S$4 &gt; $G28+$B28+1,
         SUMIFS(
            INDEX('ABP REC Calc'!$G$6:$AB$69,,
                  MATCH('ABP RECs'!$H28,'ABP REC Calc'!$G$5:$AB$5,0)),
            'ABP REC Calc'!$C$6:$C$69,'ABP RECs'!$E28,
            'ABP REC Calc'!$B$6:$B$69,'ABP RECs'!$F28
         ) * (1-Inputs_ByYear!$D$4)^(S$4-($G28+$B28+1)),
     0))),
0)</f>
        <v>0</v>
      </c>
      <c r="T28" s="233">
        <f>IF( (T$4-$G28) &lt; ($C28+$B28),
     IF( T$4 = $G28+$B28,
         SUMIFS(
            INDEX('ABP REC Calc'!$G$6:$AB$69,,
                  MATCH('ABP RECs'!$H28,'ABP REC Calc'!$G$5:$AB$5,0)),
            'ABP REC Calc'!$C$6:$C$69,'ABP RECs'!$E28,
            'ABP REC Calc'!$B$6:$B$69,'ABP RECs'!$F28
         ) * $D28,
     IF( T$4 = $G28+$B28+1,
         SUMIFS(
            INDEX('ABP REC Calc'!$G$6:$AB$69,,
                  MATCH('ABP RECs'!$H28,'ABP REC Calc'!$G$5:$AB$5,0)),
            'ABP REC Calc'!$C$6:$C$69,'ABP RECs'!$E28,
            'ABP REC Calc'!$B$6:$B$69,'ABP RECs'!$F28         ) * (1-$D28),
     IF( T$4 &gt; $G28+$B28+1,
         SUMIFS(
            INDEX('ABP REC Calc'!$G$6:$AB$69,,
                  MATCH('ABP RECs'!$H28,'ABP REC Calc'!$G$5:$AB$5,0)),
            'ABP REC Calc'!$C$6:$C$69,'ABP RECs'!$E28,
            'ABP REC Calc'!$B$6:$B$69,'ABP RECs'!$F28
         ) * (1-Inputs_ByYear!$D$4)^(T$4-($G28+$B28+1)),
     0))),
0)</f>
        <v>0</v>
      </c>
      <c r="U28" s="233">
        <f>IF( (U$4-$G28) &lt; ($C28+$B28),
     IF( U$4 = $G28+$B28,
         SUMIFS(
            INDEX('ABP REC Calc'!$G$6:$AB$69,,
                  MATCH('ABP RECs'!$H28,'ABP REC Calc'!$G$5:$AB$5,0)),
            'ABP REC Calc'!$C$6:$C$69,'ABP RECs'!$E28,
            'ABP REC Calc'!$B$6:$B$69,'ABP RECs'!$F28
         ) * $D28,
     IF( U$4 = $G28+$B28+1,
         SUMIFS(
            INDEX('ABP REC Calc'!$G$6:$AB$69,,
                  MATCH('ABP RECs'!$H28,'ABP REC Calc'!$G$5:$AB$5,0)),
            'ABP REC Calc'!$C$6:$C$69,'ABP RECs'!$E28,
            'ABP REC Calc'!$B$6:$B$69,'ABP RECs'!$F28         ) * (1-$D28),
     IF( U$4 &gt; $G28+$B28+1,
         SUMIFS(
            INDEX('ABP REC Calc'!$G$6:$AB$69,,
                  MATCH('ABP RECs'!$H28,'ABP REC Calc'!$G$5:$AB$5,0)),
            'ABP REC Calc'!$C$6:$C$69,'ABP RECs'!$E28,
            'ABP REC Calc'!$B$6:$B$69,'ABP RECs'!$F28
         ) * (1-Inputs_ByYear!$D$4)^(U$4-($G28+$B28+1)),
     0))),
0)</f>
        <v>0</v>
      </c>
      <c r="V28" s="233">
        <f>IF( (V$4-$G28) &lt; ($C28+$B28),
     IF( V$4 = $G28+$B28,
         SUMIFS(
            INDEX('ABP REC Calc'!$G$6:$AB$69,,
                  MATCH('ABP RECs'!$H28,'ABP REC Calc'!$G$5:$AB$5,0)),
            'ABP REC Calc'!$C$6:$C$69,'ABP RECs'!$E28,
            'ABP REC Calc'!$B$6:$B$69,'ABP RECs'!$F28
         ) * $D28,
     IF( V$4 = $G28+$B28+1,
         SUMIFS(
            INDEX('ABP REC Calc'!$G$6:$AB$69,,
                  MATCH('ABP RECs'!$H28,'ABP REC Calc'!$G$5:$AB$5,0)),
            'ABP REC Calc'!$C$6:$C$69,'ABP RECs'!$E28,
            'ABP REC Calc'!$B$6:$B$69,'ABP RECs'!$F28         ) * (1-$D28),
     IF( V$4 &gt; $G28+$B28+1,
         SUMIFS(
            INDEX('ABP REC Calc'!$G$6:$AB$69,,
                  MATCH('ABP RECs'!$H28,'ABP REC Calc'!$G$5:$AB$5,0)),
            'ABP REC Calc'!$C$6:$C$69,'ABP RECs'!$E28,
            'ABP REC Calc'!$B$6:$B$69,'ABP RECs'!$F28
         ) * (1-Inputs_ByYear!$D$4)^(V$4-($G28+$B28+1)),
     0))),
0)</f>
        <v>0</v>
      </c>
      <c r="W28" s="233">
        <f>IF( (W$4-$G28) &lt; ($C28+$B28),
     IF( W$4 = $G28+$B28,
         SUMIFS(
            INDEX('ABP REC Calc'!$G$6:$AB$69,,
                  MATCH('ABP RECs'!$H28,'ABP REC Calc'!$G$5:$AB$5,0)),
            'ABP REC Calc'!$C$6:$C$69,'ABP RECs'!$E28,
            'ABP REC Calc'!$B$6:$B$69,'ABP RECs'!$F28
         ) * $D28,
     IF( W$4 = $G28+$B28+1,
         SUMIFS(
            INDEX('ABP REC Calc'!$G$6:$AB$69,,
                  MATCH('ABP RECs'!$H28,'ABP REC Calc'!$G$5:$AB$5,0)),
            'ABP REC Calc'!$C$6:$C$69,'ABP RECs'!$E28,
            'ABP REC Calc'!$B$6:$B$69,'ABP RECs'!$F28         ) * (1-$D28),
     IF( W$4 &gt; $G28+$B28+1,
         SUMIFS(
            INDEX('ABP REC Calc'!$G$6:$AB$69,,
                  MATCH('ABP RECs'!$H28,'ABP REC Calc'!$G$5:$AB$5,0)),
            'ABP REC Calc'!$C$6:$C$69,'ABP RECs'!$E28,
            'ABP REC Calc'!$B$6:$B$69,'ABP RECs'!$F28
         ) * (1-Inputs_ByYear!$D$4)^(W$4-($G28+$B28+1)),
     0))),
0)</f>
        <v>0</v>
      </c>
      <c r="X28" s="233">
        <f>IF( (X$4-$G28) &lt; ($C28+$B28),
     IF( X$4 = $G28+$B28,
         SUMIFS(
            INDEX('ABP REC Calc'!$G$6:$AB$69,,
                  MATCH('ABP RECs'!$H28,'ABP REC Calc'!$G$5:$AB$5,0)),
            'ABP REC Calc'!$C$6:$C$69,'ABP RECs'!$E28,
            'ABP REC Calc'!$B$6:$B$69,'ABP RECs'!$F28
         ) * $D28,
     IF( X$4 = $G28+$B28+1,
         SUMIFS(
            INDEX('ABP REC Calc'!$G$6:$AB$69,,
                  MATCH('ABP RECs'!$H28,'ABP REC Calc'!$G$5:$AB$5,0)),
            'ABP REC Calc'!$C$6:$C$69,'ABP RECs'!$E28,
            'ABP REC Calc'!$B$6:$B$69,'ABP RECs'!$F28         ) * (1-$D28),
     IF( X$4 &gt; $G28+$B28+1,
         SUMIFS(
            INDEX('ABP REC Calc'!$G$6:$AB$69,,
                  MATCH('ABP RECs'!$H28,'ABP REC Calc'!$G$5:$AB$5,0)),
            'ABP REC Calc'!$C$6:$C$69,'ABP RECs'!$E28,
            'ABP REC Calc'!$B$6:$B$69,'ABP RECs'!$F28
         ) * (1-Inputs_ByYear!$D$4)^(X$4-($G28+$B28+1)),
     0))),
0)</f>
        <v>0</v>
      </c>
      <c r="Y28" s="233">
        <f>IF( (Y$4-$G28) &lt; ($C28+$B28),
     IF( Y$4 = $G28+$B28,
         SUMIFS(
            INDEX('ABP REC Calc'!$G$6:$AB$69,,
                  MATCH('ABP RECs'!$H28,'ABP REC Calc'!$G$5:$AB$5,0)),
            'ABP REC Calc'!$C$6:$C$69,'ABP RECs'!$E28,
            'ABP REC Calc'!$B$6:$B$69,'ABP RECs'!$F28
         ) * $D28,
     IF( Y$4 = $G28+$B28+1,
         SUMIFS(
            INDEX('ABP REC Calc'!$G$6:$AB$69,,
                  MATCH('ABP RECs'!$H28,'ABP REC Calc'!$G$5:$AB$5,0)),
            'ABP REC Calc'!$C$6:$C$69,'ABP RECs'!$E28,
            'ABP REC Calc'!$B$6:$B$69,'ABP RECs'!$F28         ) * (1-$D28),
     IF( Y$4 &gt; $G28+$B28+1,
         SUMIFS(
            INDEX('ABP REC Calc'!$G$6:$AB$69,,
                  MATCH('ABP RECs'!$H28,'ABP REC Calc'!$G$5:$AB$5,0)),
            'ABP REC Calc'!$C$6:$C$69,'ABP RECs'!$E28,
            'ABP REC Calc'!$B$6:$B$69,'ABP RECs'!$F28
         ) * (1-Inputs_ByYear!$D$4)^(Y$4-($G28+$B28+1)),
     0))),
0)</f>
        <v>0</v>
      </c>
      <c r="Z28" s="233">
        <f>IF( (Z$4-$G28) &lt; ($C28+$B28),
     IF( Z$4 = $G28+$B28,
         SUMIFS(
            INDEX('ABP REC Calc'!$G$6:$AB$69,,
                  MATCH('ABP RECs'!$H28,'ABP REC Calc'!$G$5:$AB$5,0)),
            'ABP REC Calc'!$C$6:$C$69,'ABP RECs'!$E28,
            'ABP REC Calc'!$B$6:$B$69,'ABP RECs'!$F28
         ) * $D28,
     IF( Z$4 = $G28+$B28+1,
         SUMIFS(
            INDEX('ABP REC Calc'!$G$6:$AB$69,,
                  MATCH('ABP RECs'!$H28,'ABP REC Calc'!$G$5:$AB$5,0)),
            'ABP REC Calc'!$C$6:$C$69,'ABP RECs'!$E28,
            'ABP REC Calc'!$B$6:$B$69,'ABP RECs'!$F28         ) * (1-$D28),
     IF( Z$4 &gt; $G28+$B28+1,
         SUMIFS(
            INDEX('ABP REC Calc'!$G$6:$AB$69,,
                  MATCH('ABP RECs'!$H28,'ABP REC Calc'!$G$5:$AB$5,0)),
            'ABP REC Calc'!$C$6:$C$69,'ABP RECs'!$E28,
            'ABP REC Calc'!$B$6:$B$69,'ABP RECs'!$F28
         ) * (1-Inputs_ByYear!$D$4)^(Z$4-($G28+$B28+1)),
     0))),
0)</f>
        <v>0</v>
      </c>
      <c r="AA28" s="233">
        <f>IF( (AA$4-$G28) &lt; ($C28+$B28),
     IF( AA$4 = $G28+$B28,
         SUMIFS(
            INDEX('ABP REC Calc'!$G$6:$AB$69,,
                  MATCH('ABP RECs'!$H28,'ABP REC Calc'!$G$5:$AB$5,0)),
            'ABP REC Calc'!$C$6:$C$69,'ABP RECs'!$E28,
            'ABP REC Calc'!$B$6:$B$69,'ABP RECs'!$F28
         ) * $D28,
     IF( AA$4 = $G28+$B28+1,
         SUMIFS(
            INDEX('ABP REC Calc'!$G$6:$AB$69,,
                  MATCH('ABP RECs'!$H28,'ABP REC Calc'!$G$5:$AB$5,0)),
            'ABP REC Calc'!$C$6:$C$69,'ABP RECs'!$E28,
            'ABP REC Calc'!$B$6:$B$69,'ABP RECs'!$F28         ) * (1-$D28),
     IF( AA$4 &gt; $G28+$B28+1,
         SUMIFS(
            INDEX('ABP REC Calc'!$G$6:$AB$69,,
                  MATCH('ABP RECs'!$H28,'ABP REC Calc'!$G$5:$AB$5,0)),
            'ABP REC Calc'!$C$6:$C$69,'ABP RECs'!$E28,
            'ABP REC Calc'!$B$6:$B$69,'ABP RECs'!$F28
         ) * (1-Inputs_ByYear!$D$4)^(AA$4-($G28+$B28+1)),
     0))),
0)</f>
        <v>0</v>
      </c>
      <c r="AB28" s="233">
        <f>IF( (AB$4-$G28) &lt; ($C28+$B28),
     IF( AB$4 = $G28+$B28,
         SUMIFS(
            INDEX('ABP REC Calc'!$G$6:$AB$69,,
                  MATCH('ABP RECs'!$H28,'ABP REC Calc'!$G$5:$AB$5,0)),
            'ABP REC Calc'!$C$6:$C$69,'ABP RECs'!$E28,
            'ABP REC Calc'!$B$6:$B$69,'ABP RECs'!$F28
         ) * $D28,
     IF( AB$4 = $G28+$B28+1,
         SUMIFS(
            INDEX('ABP REC Calc'!$G$6:$AB$69,,
                  MATCH('ABP RECs'!$H28,'ABP REC Calc'!$G$5:$AB$5,0)),
            'ABP REC Calc'!$C$6:$C$69,'ABP RECs'!$E28,
            'ABP REC Calc'!$B$6:$B$69,'ABP RECs'!$F28         ) * (1-$D28),
     IF( AB$4 &gt; $G28+$B28+1,
         SUMIFS(
            INDEX('ABP REC Calc'!$G$6:$AB$69,,
                  MATCH('ABP RECs'!$H28,'ABP REC Calc'!$G$5:$AB$5,0)),
            'ABP REC Calc'!$C$6:$C$69,'ABP RECs'!$E28,
            'ABP REC Calc'!$B$6:$B$69,'ABP RECs'!$F28
         ) * (1-Inputs_ByYear!$D$4)^(AB$4-($G28+$B28+1)),
     0))),
0)</f>
        <v>0</v>
      </c>
      <c r="AC28" s="233">
        <f>IF( (AC$4-$G28) &lt; ($C28+$B28),
     IF( AC$4 = $G28+$B28,
         SUMIFS(
            INDEX('ABP REC Calc'!$G$6:$AB$69,,
                  MATCH('ABP RECs'!$H28,'ABP REC Calc'!$G$5:$AB$5,0)),
            'ABP REC Calc'!$C$6:$C$69,'ABP RECs'!$E28,
            'ABP REC Calc'!$B$6:$B$69,'ABP RECs'!$F28
         ) * $D28,
     IF( AC$4 = $G28+$B28+1,
         SUMIFS(
            INDEX('ABP REC Calc'!$G$6:$AB$69,,
                  MATCH('ABP RECs'!$H28,'ABP REC Calc'!$G$5:$AB$5,0)),
            'ABP REC Calc'!$C$6:$C$69,'ABP RECs'!$E28,
            'ABP REC Calc'!$B$6:$B$69,'ABP RECs'!$F28         ) * (1-$D28),
     IF( AC$4 &gt; $G28+$B28+1,
         SUMIFS(
            INDEX('ABP REC Calc'!$G$6:$AB$69,,
                  MATCH('ABP RECs'!$H28,'ABP REC Calc'!$G$5:$AB$5,0)),
            'ABP REC Calc'!$C$6:$C$69,'ABP RECs'!$E28,
            'ABP REC Calc'!$B$6:$B$69,'ABP RECs'!$F28
         ) * (1-Inputs_ByYear!$D$4)^(AC$4-($G28+$B28+1)),
     0))),
0)</f>
        <v>0</v>
      </c>
      <c r="AD28" s="233">
        <f>IF( (AD$4-$G28) &lt; ($C28+$B28),
     IF( AD$4 = $G28+$B28,
         SUMIFS(
            INDEX('ABP REC Calc'!$G$6:$AB$69,,
                  MATCH('ABP RECs'!$H28,'ABP REC Calc'!$G$5:$AB$5,0)),
            'ABP REC Calc'!$C$6:$C$69,'ABP RECs'!$E28,
            'ABP REC Calc'!$B$6:$B$69,'ABP RECs'!$F28
         ) * $D28,
     IF( AD$4 = $G28+$B28+1,
         SUMIFS(
            INDEX('ABP REC Calc'!$G$6:$AB$69,,
                  MATCH('ABP RECs'!$H28,'ABP REC Calc'!$G$5:$AB$5,0)),
            'ABP REC Calc'!$C$6:$C$69,'ABP RECs'!$E28,
            'ABP REC Calc'!$B$6:$B$69,'ABP RECs'!$F28         ) * (1-$D28),
     IF( AD$4 &gt; $G28+$B28+1,
         SUMIFS(
            INDEX('ABP REC Calc'!$G$6:$AB$69,,
                  MATCH('ABP RECs'!$H28,'ABP REC Calc'!$G$5:$AB$5,0)),
            'ABP REC Calc'!$C$6:$C$69,'ABP RECs'!$E28,
            'ABP REC Calc'!$B$6:$B$69,'ABP RECs'!$F28
         ) * (1-Inputs_ByYear!$D$4)^(AD$4-($G28+$B28+1)),
     0))),
0)</f>
        <v>0</v>
      </c>
    </row>
    <row r="29" spans="2:30" ht="14.75" customHeight="1" x14ac:dyDescent="0.25">
      <c r="B29" s="332" cm="1">
        <f t="array" ref="B29">INDEX(Inputs_ByYear!$D$87:$D$92, MATCH('ABP RECs'!$E29, Inputs_ByYear!$B$87:$B$92, 0),)</f>
        <v>0</v>
      </c>
      <c r="C29" s="332" cm="1">
        <f t="array" ref="C29">INDEX(Inputs_ByYear!$D$51:$D$56, MATCH('ABP RECs'!$E29, Inputs_ByYear!$B$51:$B$56,0),)</f>
        <v>15</v>
      </c>
      <c r="D29" s="332" cm="1">
        <f t="array" ref="D29">INDEX(Inputs_ByYear!$D$96:$D$101, MATCH('ABP RECs'!$E29, Inputs_ByYear!$B$96:$B$101,0),)</f>
        <v>0.5</v>
      </c>
      <c r="E29" s="222" t="s">
        <v>233</v>
      </c>
      <c r="F29" s="219" t="s">
        <v>259</v>
      </c>
      <c r="G29" s="219">
        <f t="shared" ref="G29:G49" si="2">VALUE(LEFT(H29, FIND("-", H29)-1))</f>
        <v>2025</v>
      </c>
      <c r="H29" s="227" t="s">
        <v>23</v>
      </c>
      <c r="I29" s="233">
        <f>IF( (I$4-$G29) &lt; ($C29+$B29),
     IF( I$4 = $G29+$B29,
         SUMIFS(
            INDEX('ABP REC Calc'!$G$6:$AB$69,,
                  MATCH('ABP RECs'!$H29,'ABP REC Calc'!$G$5:$AB$5,0)),
            'ABP REC Calc'!$C$6:$C$69,'ABP RECs'!$E29,
            'ABP REC Calc'!$B$6:$B$69,'ABP RECs'!$F29
         ) * $D29,
     IF( I$4 = $G29+$B29+1,
         SUMIFS(
            INDEX('ABP REC Calc'!$G$6:$AB$69,,
                  MATCH('ABP RECs'!$H29,'ABP REC Calc'!$G$5:$AB$5,0)),
            'ABP REC Calc'!$C$6:$C$69,'ABP RECs'!$E29,
            'ABP REC Calc'!$B$6:$B$69,'ABP RECs'!$F29         ) * (1-$D29),
     IF( I$4 &gt; $G29+$B29+1,
         SUMIFS(
            INDEX('ABP REC Calc'!$G$6:$AB$69,,
                  MATCH('ABP RECs'!$H29,'ABP REC Calc'!$G$5:$AB$5,0)),
            'ABP REC Calc'!$C$6:$C$69,'ABP RECs'!$E29,
            'ABP REC Calc'!$B$6:$B$69,'ABP RECs'!$F29
         ) * (1-Inputs_ByYear!$D$4)^(I$4-($G29+$B29+1)),
     0))),
0)</f>
        <v>0</v>
      </c>
      <c r="J29" s="233">
        <f>IF( (J$4-$G29) &lt; ($C29+$B29),
     IF( J$4 = $G29+$B29,
         SUMIFS(
            INDEX('ABP REC Calc'!$G$6:$AB$69,,
                  MATCH('ABP RECs'!$H29,'ABP REC Calc'!$G$5:$AB$5,0)),
            'ABP REC Calc'!$C$6:$C$69,'ABP RECs'!$E29,
            'ABP REC Calc'!$B$6:$B$69,'ABP RECs'!$F29
         ) * $D29,
     IF( J$4 = $G29+$B29+1,
         SUMIFS(
            INDEX('ABP REC Calc'!$G$6:$AB$69,,
                  MATCH('ABP RECs'!$H29,'ABP REC Calc'!$G$5:$AB$5,0)),
            'ABP REC Calc'!$C$6:$C$69,'ABP RECs'!$E29,
            'ABP REC Calc'!$B$6:$B$69,'ABP RECs'!$F29         ) * (1-$D29),
     IF( J$4 &gt; $G29+$B29+1,
         SUMIFS(
            INDEX('ABP REC Calc'!$G$6:$AB$69,,
                  MATCH('ABP RECs'!$H29,'ABP REC Calc'!$G$5:$AB$5,0)),
            'ABP REC Calc'!$C$6:$C$69,'ABP RECs'!$E29,
            'ABP REC Calc'!$B$6:$B$69,'ABP RECs'!$F29
         ) * (1-Inputs_ByYear!$D$4)^(J$4-($G29+$B29+1)),
     0))),
0)</f>
        <v>81033.974127353707</v>
      </c>
      <c r="K29" s="233">
        <f>IF( (K$4-$G29) &lt; ($C29+$B29),
     IF( K$4 = $G29+$B29,
         SUMIFS(
            INDEX('ABP REC Calc'!$G$6:$AB$69,,
                  MATCH('ABP RECs'!$H29,'ABP REC Calc'!$G$5:$AB$5,0)),
            'ABP REC Calc'!$C$6:$C$69,'ABP RECs'!$E29,
            'ABP REC Calc'!$B$6:$B$69,'ABP RECs'!$F29
         ) * $D29,
     IF( K$4 = $G29+$B29+1,
         SUMIFS(
            INDEX('ABP REC Calc'!$G$6:$AB$69,,
                  MATCH('ABP RECs'!$H29,'ABP REC Calc'!$G$5:$AB$5,0)),
            'ABP REC Calc'!$C$6:$C$69,'ABP RECs'!$E29,
            'ABP REC Calc'!$B$6:$B$69,'ABP RECs'!$F29         ) * (1-$D29),
     IF( K$4 &gt; $G29+$B29+1,
         SUMIFS(
            INDEX('ABP REC Calc'!$G$6:$AB$69,,
                  MATCH('ABP RECs'!$H29,'ABP REC Calc'!$G$5:$AB$5,0)),
            'ABP REC Calc'!$C$6:$C$69,'ABP RECs'!$E29,
            'ABP REC Calc'!$B$6:$B$69,'ABP RECs'!$F29
         ) * (1-Inputs_ByYear!$D$4)^(K$4-($G29+$B29+1)),
     0))),
0)</f>
        <v>81033.974127353707</v>
      </c>
      <c r="L29" s="233">
        <f>IF( (L$4-$G29) &lt; ($C29+$B29),
     IF( L$4 = $G29+$B29,
         SUMIFS(
            INDEX('ABP REC Calc'!$G$6:$AB$69,,
                  MATCH('ABP RECs'!$H29,'ABP REC Calc'!$G$5:$AB$5,0)),
            'ABP REC Calc'!$C$6:$C$69,'ABP RECs'!$E29,
            'ABP REC Calc'!$B$6:$B$69,'ABP RECs'!$F29
         ) * $D29,
     IF( L$4 = $G29+$B29+1,
         SUMIFS(
            INDEX('ABP REC Calc'!$G$6:$AB$69,,
                  MATCH('ABP RECs'!$H29,'ABP REC Calc'!$G$5:$AB$5,0)),
            'ABP REC Calc'!$C$6:$C$69,'ABP RECs'!$E29,
            'ABP REC Calc'!$B$6:$B$69,'ABP RECs'!$F29         ) * (1-$D29),
     IF( L$4 &gt; $G29+$B29+1,
         SUMIFS(
            INDEX('ABP REC Calc'!$G$6:$AB$69,,
                  MATCH('ABP RECs'!$H29,'ABP REC Calc'!$G$5:$AB$5,0)),
            'ABP REC Calc'!$C$6:$C$69,'ABP RECs'!$E29,
            'ABP REC Calc'!$B$6:$B$69,'ABP RECs'!$F29
         ) * (1-Inputs_ByYear!$D$4)^(L$4-($G29+$B29+1)),
     0))),
0)</f>
        <v>161257.60851343386</v>
      </c>
      <c r="M29" s="233">
        <f>IF( (M$4-$G29) &lt; ($C29+$B29),
     IF( M$4 = $G29+$B29,
         SUMIFS(
            INDEX('ABP REC Calc'!$G$6:$AB$69,,
                  MATCH('ABP RECs'!$H29,'ABP REC Calc'!$G$5:$AB$5,0)),
            'ABP REC Calc'!$C$6:$C$69,'ABP RECs'!$E29,
            'ABP REC Calc'!$B$6:$B$69,'ABP RECs'!$F29
         ) * $D29,
     IF( M$4 = $G29+$B29+1,
         SUMIFS(
            INDEX('ABP REC Calc'!$G$6:$AB$69,,
                  MATCH('ABP RECs'!$H29,'ABP REC Calc'!$G$5:$AB$5,0)),
            'ABP REC Calc'!$C$6:$C$69,'ABP RECs'!$E29,
            'ABP REC Calc'!$B$6:$B$69,'ABP RECs'!$F29         ) * (1-$D29),
     IF( M$4 &gt; $G29+$B29+1,
         SUMIFS(
            INDEX('ABP REC Calc'!$G$6:$AB$69,,
                  MATCH('ABP RECs'!$H29,'ABP REC Calc'!$G$5:$AB$5,0)),
            'ABP REC Calc'!$C$6:$C$69,'ABP RECs'!$E29,
            'ABP REC Calc'!$B$6:$B$69,'ABP RECs'!$F29
         ) * (1-Inputs_ByYear!$D$4)^(M$4-($G29+$B29+1)),
     0))),
0)</f>
        <v>160451.32047086672</v>
      </c>
      <c r="N29" s="233">
        <f>IF( (N$4-$G29) &lt; ($C29+$B29),
     IF( N$4 = $G29+$B29,
         SUMIFS(
            INDEX('ABP REC Calc'!$G$6:$AB$69,,
                  MATCH('ABP RECs'!$H29,'ABP REC Calc'!$G$5:$AB$5,0)),
            'ABP REC Calc'!$C$6:$C$69,'ABP RECs'!$E29,
            'ABP REC Calc'!$B$6:$B$69,'ABP RECs'!$F29
         ) * $D29,
     IF( N$4 = $G29+$B29+1,
         SUMIFS(
            INDEX('ABP REC Calc'!$G$6:$AB$69,,
                  MATCH('ABP RECs'!$H29,'ABP REC Calc'!$G$5:$AB$5,0)),
            'ABP REC Calc'!$C$6:$C$69,'ABP RECs'!$E29,
            'ABP REC Calc'!$B$6:$B$69,'ABP RECs'!$F29         ) * (1-$D29),
     IF( N$4 &gt; $G29+$B29+1,
         SUMIFS(
            INDEX('ABP REC Calc'!$G$6:$AB$69,,
                  MATCH('ABP RECs'!$H29,'ABP REC Calc'!$G$5:$AB$5,0)),
            'ABP REC Calc'!$C$6:$C$69,'ABP RECs'!$E29,
            'ABP REC Calc'!$B$6:$B$69,'ABP RECs'!$F29
         ) * (1-Inputs_ByYear!$D$4)^(N$4-($G29+$B29+1)),
     0))),
0)</f>
        <v>159649.06386851237</v>
      </c>
      <c r="O29" s="233">
        <f>IF( (O$4-$G29) &lt; ($C29+$B29),
     IF( O$4 = $G29+$B29,
         SUMIFS(
            INDEX('ABP REC Calc'!$G$6:$AB$69,,
                  MATCH('ABP RECs'!$H29,'ABP REC Calc'!$G$5:$AB$5,0)),
            'ABP REC Calc'!$C$6:$C$69,'ABP RECs'!$E29,
            'ABP REC Calc'!$B$6:$B$69,'ABP RECs'!$F29
         ) * $D29,
     IF( O$4 = $G29+$B29+1,
         SUMIFS(
            INDEX('ABP REC Calc'!$G$6:$AB$69,,
                  MATCH('ABP RECs'!$H29,'ABP REC Calc'!$G$5:$AB$5,0)),
            'ABP REC Calc'!$C$6:$C$69,'ABP RECs'!$E29,
            'ABP REC Calc'!$B$6:$B$69,'ABP RECs'!$F29         ) * (1-$D29),
     IF( O$4 &gt; $G29+$B29+1,
         SUMIFS(
            INDEX('ABP REC Calc'!$G$6:$AB$69,,
                  MATCH('ABP RECs'!$H29,'ABP REC Calc'!$G$5:$AB$5,0)),
            'ABP REC Calc'!$C$6:$C$69,'ABP RECs'!$E29,
            'ABP REC Calc'!$B$6:$B$69,'ABP RECs'!$F29
         ) * (1-Inputs_ByYear!$D$4)^(O$4-($G29+$B29+1)),
     0))),
0)</f>
        <v>158850.81854916981</v>
      </c>
      <c r="P29" s="233">
        <f>IF( (P$4-$G29) &lt; ($C29+$B29),
     IF( P$4 = $G29+$B29,
         SUMIFS(
            INDEX('ABP REC Calc'!$G$6:$AB$69,,
                  MATCH('ABP RECs'!$H29,'ABP REC Calc'!$G$5:$AB$5,0)),
            'ABP REC Calc'!$C$6:$C$69,'ABP RECs'!$E29,
            'ABP REC Calc'!$B$6:$B$69,'ABP RECs'!$F29
         ) * $D29,
     IF( P$4 = $G29+$B29+1,
         SUMIFS(
            INDEX('ABP REC Calc'!$G$6:$AB$69,,
                  MATCH('ABP RECs'!$H29,'ABP REC Calc'!$G$5:$AB$5,0)),
            'ABP REC Calc'!$C$6:$C$69,'ABP RECs'!$E29,
            'ABP REC Calc'!$B$6:$B$69,'ABP RECs'!$F29         ) * (1-$D29),
     IF( P$4 &gt; $G29+$B29+1,
         SUMIFS(
            INDEX('ABP REC Calc'!$G$6:$AB$69,,
                  MATCH('ABP RECs'!$H29,'ABP REC Calc'!$G$5:$AB$5,0)),
            'ABP REC Calc'!$C$6:$C$69,'ABP RECs'!$E29,
            'ABP REC Calc'!$B$6:$B$69,'ABP RECs'!$F29
         ) * (1-Inputs_ByYear!$D$4)^(P$4-($G29+$B29+1)),
     0))),
0)</f>
        <v>158056.56445642398</v>
      </c>
      <c r="Q29" s="233">
        <f>IF( (Q$4-$G29) &lt; ($C29+$B29),
     IF( Q$4 = $G29+$B29,
         SUMIFS(
            INDEX('ABP REC Calc'!$G$6:$AB$69,,
                  MATCH('ABP RECs'!$H29,'ABP REC Calc'!$G$5:$AB$5,0)),
            'ABP REC Calc'!$C$6:$C$69,'ABP RECs'!$E29,
            'ABP REC Calc'!$B$6:$B$69,'ABP RECs'!$F29
         ) * $D29,
     IF( Q$4 = $G29+$B29+1,
         SUMIFS(
            INDEX('ABP REC Calc'!$G$6:$AB$69,,
                  MATCH('ABP RECs'!$H29,'ABP REC Calc'!$G$5:$AB$5,0)),
            'ABP REC Calc'!$C$6:$C$69,'ABP RECs'!$E29,
            'ABP REC Calc'!$B$6:$B$69,'ABP RECs'!$F29         ) * (1-$D29),
     IF( Q$4 &gt; $G29+$B29+1,
         SUMIFS(
            INDEX('ABP REC Calc'!$G$6:$AB$69,,
                  MATCH('ABP RECs'!$H29,'ABP REC Calc'!$G$5:$AB$5,0)),
            'ABP REC Calc'!$C$6:$C$69,'ABP RECs'!$E29,
            'ABP REC Calc'!$B$6:$B$69,'ABP RECs'!$F29
         ) * (1-Inputs_ByYear!$D$4)^(Q$4-($G29+$B29+1)),
     0))),
0)</f>
        <v>157266.28163414187</v>
      </c>
      <c r="R29" s="233">
        <f>IF( (R$4-$G29) &lt; ($C29+$B29),
     IF( R$4 = $G29+$B29,
         SUMIFS(
            INDEX('ABP REC Calc'!$G$6:$AB$69,,
                  MATCH('ABP RECs'!$H29,'ABP REC Calc'!$G$5:$AB$5,0)),
            'ABP REC Calc'!$C$6:$C$69,'ABP RECs'!$E29,
            'ABP REC Calc'!$B$6:$B$69,'ABP RECs'!$F29
         ) * $D29,
     IF( R$4 = $G29+$B29+1,
         SUMIFS(
            INDEX('ABP REC Calc'!$G$6:$AB$69,,
                  MATCH('ABP RECs'!$H29,'ABP REC Calc'!$G$5:$AB$5,0)),
            'ABP REC Calc'!$C$6:$C$69,'ABP RECs'!$E29,
            'ABP REC Calc'!$B$6:$B$69,'ABP RECs'!$F29         ) * (1-$D29),
     IF( R$4 &gt; $G29+$B29+1,
         SUMIFS(
            INDEX('ABP REC Calc'!$G$6:$AB$69,,
                  MATCH('ABP RECs'!$H29,'ABP REC Calc'!$G$5:$AB$5,0)),
            'ABP REC Calc'!$C$6:$C$69,'ABP RECs'!$E29,
            'ABP REC Calc'!$B$6:$B$69,'ABP RECs'!$F29
         ) * (1-Inputs_ByYear!$D$4)^(R$4-($G29+$B29+1)),
     0))),
0)</f>
        <v>156479.95022597114</v>
      </c>
      <c r="S29" s="233">
        <f>IF( (S$4-$G29) &lt; ($C29+$B29),
     IF( S$4 = $G29+$B29,
         SUMIFS(
            INDEX('ABP REC Calc'!$G$6:$AB$69,,
                  MATCH('ABP RECs'!$H29,'ABP REC Calc'!$G$5:$AB$5,0)),
            'ABP REC Calc'!$C$6:$C$69,'ABP RECs'!$E29,
            'ABP REC Calc'!$B$6:$B$69,'ABP RECs'!$F29
         ) * $D29,
     IF( S$4 = $G29+$B29+1,
         SUMIFS(
            INDEX('ABP REC Calc'!$G$6:$AB$69,,
                  MATCH('ABP RECs'!$H29,'ABP REC Calc'!$G$5:$AB$5,0)),
            'ABP REC Calc'!$C$6:$C$69,'ABP RECs'!$E29,
            'ABP REC Calc'!$B$6:$B$69,'ABP RECs'!$F29         ) * (1-$D29),
     IF( S$4 &gt; $G29+$B29+1,
         SUMIFS(
            INDEX('ABP REC Calc'!$G$6:$AB$69,,
                  MATCH('ABP RECs'!$H29,'ABP REC Calc'!$G$5:$AB$5,0)),
            'ABP REC Calc'!$C$6:$C$69,'ABP RECs'!$E29,
            'ABP REC Calc'!$B$6:$B$69,'ABP RECs'!$F29
         ) * (1-Inputs_ByYear!$D$4)^(S$4-($G29+$B29+1)),
     0))),
0)</f>
        <v>155697.55047484129</v>
      </c>
      <c r="T29" s="233">
        <f>IF( (T$4-$G29) &lt; ($C29+$B29),
     IF( T$4 = $G29+$B29,
         SUMIFS(
            INDEX('ABP REC Calc'!$G$6:$AB$69,,
                  MATCH('ABP RECs'!$H29,'ABP REC Calc'!$G$5:$AB$5,0)),
            'ABP REC Calc'!$C$6:$C$69,'ABP RECs'!$E29,
            'ABP REC Calc'!$B$6:$B$69,'ABP RECs'!$F29
         ) * $D29,
     IF( T$4 = $G29+$B29+1,
         SUMIFS(
            INDEX('ABP REC Calc'!$G$6:$AB$69,,
                  MATCH('ABP RECs'!$H29,'ABP REC Calc'!$G$5:$AB$5,0)),
            'ABP REC Calc'!$C$6:$C$69,'ABP RECs'!$E29,
            'ABP REC Calc'!$B$6:$B$69,'ABP RECs'!$F29         ) * (1-$D29),
     IF( T$4 &gt; $G29+$B29+1,
         SUMIFS(
            INDEX('ABP REC Calc'!$G$6:$AB$69,,
                  MATCH('ABP RECs'!$H29,'ABP REC Calc'!$G$5:$AB$5,0)),
            'ABP REC Calc'!$C$6:$C$69,'ABP RECs'!$E29,
            'ABP REC Calc'!$B$6:$B$69,'ABP RECs'!$F29
         ) * (1-Inputs_ByYear!$D$4)^(T$4-($G29+$B29+1)),
     0))),
0)</f>
        <v>154919.06272246709</v>
      </c>
      <c r="U29" s="233">
        <f>IF( (U$4-$G29) &lt; ($C29+$B29),
     IF( U$4 = $G29+$B29,
         SUMIFS(
            INDEX('ABP REC Calc'!$G$6:$AB$69,,
                  MATCH('ABP RECs'!$H29,'ABP REC Calc'!$G$5:$AB$5,0)),
            'ABP REC Calc'!$C$6:$C$69,'ABP RECs'!$E29,
            'ABP REC Calc'!$B$6:$B$69,'ABP RECs'!$F29
         ) * $D29,
     IF( U$4 = $G29+$B29+1,
         SUMIFS(
            INDEX('ABP REC Calc'!$G$6:$AB$69,,
                  MATCH('ABP RECs'!$H29,'ABP REC Calc'!$G$5:$AB$5,0)),
            'ABP REC Calc'!$C$6:$C$69,'ABP RECs'!$E29,
            'ABP REC Calc'!$B$6:$B$69,'ABP RECs'!$F29         ) * (1-$D29),
     IF( U$4 &gt; $G29+$B29+1,
         SUMIFS(
            INDEX('ABP REC Calc'!$G$6:$AB$69,,
                  MATCH('ABP RECs'!$H29,'ABP REC Calc'!$G$5:$AB$5,0)),
            'ABP REC Calc'!$C$6:$C$69,'ABP RECs'!$E29,
            'ABP REC Calc'!$B$6:$B$69,'ABP RECs'!$F29
         ) * (1-Inputs_ByYear!$D$4)^(U$4-($G29+$B29+1)),
     0))),
0)</f>
        <v>154144.46740885475</v>
      </c>
      <c r="V29" s="233">
        <f>IF( (V$4-$G29) &lt; ($C29+$B29),
     IF( V$4 = $G29+$B29,
         SUMIFS(
            INDEX('ABP REC Calc'!$G$6:$AB$69,,
                  MATCH('ABP RECs'!$H29,'ABP REC Calc'!$G$5:$AB$5,0)),
            'ABP REC Calc'!$C$6:$C$69,'ABP RECs'!$E29,
            'ABP REC Calc'!$B$6:$B$69,'ABP RECs'!$F29
         ) * $D29,
     IF( V$4 = $G29+$B29+1,
         SUMIFS(
            INDEX('ABP REC Calc'!$G$6:$AB$69,,
                  MATCH('ABP RECs'!$H29,'ABP REC Calc'!$G$5:$AB$5,0)),
            'ABP REC Calc'!$C$6:$C$69,'ABP RECs'!$E29,
            'ABP REC Calc'!$B$6:$B$69,'ABP RECs'!$F29         ) * (1-$D29),
     IF( V$4 &gt; $G29+$B29+1,
         SUMIFS(
            INDEX('ABP REC Calc'!$G$6:$AB$69,,
                  MATCH('ABP RECs'!$H29,'ABP REC Calc'!$G$5:$AB$5,0)),
            'ABP REC Calc'!$C$6:$C$69,'ABP RECs'!$E29,
            'ABP REC Calc'!$B$6:$B$69,'ABP RECs'!$F29
         ) * (1-Inputs_ByYear!$D$4)^(V$4-($G29+$B29+1)),
     0))),
0)</f>
        <v>153373.74507181047</v>
      </c>
      <c r="W29" s="233">
        <f>IF( (W$4-$G29) &lt; ($C29+$B29),
     IF( W$4 = $G29+$B29,
         SUMIFS(
            INDEX('ABP REC Calc'!$G$6:$AB$69,,
                  MATCH('ABP RECs'!$H29,'ABP REC Calc'!$G$5:$AB$5,0)),
            'ABP REC Calc'!$C$6:$C$69,'ABP RECs'!$E29,
            'ABP REC Calc'!$B$6:$B$69,'ABP RECs'!$F29
         ) * $D29,
     IF( W$4 = $G29+$B29+1,
         SUMIFS(
            INDEX('ABP REC Calc'!$G$6:$AB$69,,
                  MATCH('ABP RECs'!$H29,'ABP REC Calc'!$G$5:$AB$5,0)),
            'ABP REC Calc'!$C$6:$C$69,'ABP RECs'!$E29,
            'ABP REC Calc'!$B$6:$B$69,'ABP RECs'!$F29         ) * (1-$D29),
     IF( W$4 &gt; $G29+$B29+1,
         SUMIFS(
            INDEX('ABP REC Calc'!$G$6:$AB$69,,
                  MATCH('ABP RECs'!$H29,'ABP REC Calc'!$G$5:$AB$5,0)),
            'ABP REC Calc'!$C$6:$C$69,'ABP RECs'!$E29,
            'ABP REC Calc'!$B$6:$B$69,'ABP RECs'!$F29
         ) * (1-Inputs_ByYear!$D$4)^(W$4-($G29+$B29+1)),
     0))),
0)</f>
        <v>152606.87634645143</v>
      </c>
      <c r="X29" s="233">
        <f>IF( (X$4-$G29) &lt; ($C29+$B29),
     IF( X$4 = $G29+$B29,
         SUMIFS(
            INDEX('ABP REC Calc'!$G$6:$AB$69,,
                  MATCH('ABP RECs'!$H29,'ABP REC Calc'!$G$5:$AB$5,0)),
            'ABP REC Calc'!$C$6:$C$69,'ABP RECs'!$E29,
            'ABP REC Calc'!$B$6:$B$69,'ABP RECs'!$F29
         ) * $D29,
     IF( X$4 = $G29+$B29+1,
         SUMIFS(
            INDEX('ABP REC Calc'!$G$6:$AB$69,,
                  MATCH('ABP RECs'!$H29,'ABP REC Calc'!$G$5:$AB$5,0)),
            'ABP REC Calc'!$C$6:$C$69,'ABP RECs'!$E29,
            'ABP REC Calc'!$B$6:$B$69,'ABP RECs'!$F29         ) * (1-$D29),
     IF( X$4 &gt; $G29+$B29+1,
         SUMIFS(
            INDEX('ABP REC Calc'!$G$6:$AB$69,,
                  MATCH('ABP RECs'!$H29,'ABP REC Calc'!$G$5:$AB$5,0)),
            'ABP REC Calc'!$C$6:$C$69,'ABP RECs'!$E29,
            'ABP REC Calc'!$B$6:$B$69,'ABP RECs'!$F29
         ) * (1-Inputs_ByYear!$D$4)^(X$4-($G29+$B29+1)),
     0))),
0)</f>
        <v>151843.84196471918</v>
      </c>
      <c r="Y29" s="233">
        <f>IF( (Y$4-$G29) &lt; ($C29+$B29),
     IF( Y$4 = $G29+$B29,
         SUMIFS(
            INDEX('ABP REC Calc'!$G$6:$AB$69,,
                  MATCH('ABP RECs'!$H29,'ABP REC Calc'!$G$5:$AB$5,0)),
            'ABP REC Calc'!$C$6:$C$69,'ABP RECs'!$E29,
            'ABP REC Calc'!$B$6:$B$69,'ABP RECs'!$F29
         ) * $D29,
     IF( Y$4 = $G29+$B29+1,
         SUMIFS(
            INDEX('ABP REC Calc'!$G$6:$AB$69,,
                  MATCH('ABP RECs'!$H29,'ABP REC Calc'!$G$5:$AB$5,0)),
            'ABP REC Calc'!$C$6:$C$69,'ABP RECs'!$E29,
            'ABP REC Calc'!$B$6:$B$69,'ABP RECs'!$F29         ) * (1-$D29),
     IF( Y$4 &gt; $G29+$B29+1,
         SUMIFS(
            INDEX('ABP REC Calc'!$G$6:$AB$69,,
                  MATCH('ABP RECs'!$H29,'ABP REC Calc'!$G$5:$AB$5,0)),
            'ABP REC Calc'!$C$6:$C$69,'ABP RECs'!$E29,
            'ABP REC Calc'!$B$6:$B$69,'ABP RECs'!$F29
         ) * (1-Inputs_ByYear!$D$4)^(Y$4-($G29+$B29+1)),
     0))),
0)</f>
        <v>0</v>
      </c>
      <c r="Z29" s="233">
        <f>IF( (Z$4-$G29) &lt; ($C29+$B29),
     IF( Z$4 = $G29+$B29,
         SUMIFS(
            INDEX('ABP REC Calc'!$G$6:$AB$69,,
                  MATCH('ABP RECs'!$H29,'ABP REC Calc'!$G$5:$AB$5,0)),
            'ABP REC Calc'!$C$6:$C$69,'ABP RECs'!$E29,
            'ABP REC Calc'!$B$6:$B$69,'ABP RECs'!$F29
         ) * $D29,
     IF( Z$4 = $G29+$B29+1,
         SUMIFS(
            INDEX('ABP REC Calc'!$G$6:$AB$69,,
                  MATCH('ABP RECs'!$H29,'ABP REC Calc'!$G$5:$AB$5,0)),
            'ABP REC Calc'!$C$6:$C$69,'ABP RECs'!$E29,
            'ABP REC Calc'!$B$6:$B$69,'ABP RECs'!$F29         ) * (1-$D29),
     IF( Z$4 &gt; $G29+$B29+1,
         SUMIFS(
            INDEX('ABP REC Calc'!$G$6:$AB$69,,
                  MATCH('ABP RECs'!$H29,'ABP REC Calc'!$G$5:$AB$5,0)),
            'ABP REC Calc'!$C$6:$C$69,'ABP RECs'!$E29,
            'ABP REC Calc'!$B$6:$B$69,'ABP RECs'!$F29
         ) * (1-Inputs_ByYear!$D$4)^(Z$4-($G29+$B29+1)),
     0))),
0)</f>
        <v>0</v>
      </c>
      <c r="AA29" s="233">
        <f>IF( (AA$4-$G29) &lt; ($C29+$B29),
     IF( AA$4 = $G29+$B29,
         SUMIFS(
            INDEX('ABP REC Calc'!$G$6:$AB$69,,
                  MATCH('ABP RECs'!$H29,'ABP REC Calc'!$G$5:$AB$5,0)),
            'ABP REC Calc'!$C$6:$C$69,'ABP RECs'!$E29,
            'ABP REC Calc'!$B$6:$B$69,'ABP RECs'!$F29
         ) * $D29,
     IF( AA$4 = $G29+$B29+1,
         SUMIFS(
            INDEX('ABP REC Calc'!$G$6:$AB$69,,
                  MATCH('ABP RECs'!$H29,'ABP REC Calc'!$G$5:$AB$5,0)),
            'ABP REC Calc'!$C$6:$C$69,'ABP RECs'!$E29,
            'ABP REC Calc'!$B$6:$B$69,'ABP RECs'!$F29         ) * (1-$D29),
     IF( AA$4 &gt; $G29+$B29+1,
         SUMIFS(
            INDEX('ABP REC Calc'!$G$6:$AB$69,,
                  MATCH('ABP RECs'!$H29,'ABP REC Calc'!$G$5:$AB$5,0)),
            'ABP REC Calc'!$C$6:$C$69,'ABP RECs'!$E29,
            'ABP REC Calc'!$B$6:$B$69,'ABP RECs'!$F29
         ) * (1-Inputs_ByYear!$D$4)^(AA$4-($G29+$B29+1)),
     0))),
0)</f>
        <v>0</v>
      </c>
      <c r="AB29" s="233">
        <f>IF( (AB$4-$G29) &lt; ($C29+$B29),
     IF( AB$4 = $G29+$B29,
         SUMIFS(
            INDEX('ABP REC Calc'!$G$6:$AB$69,,
                  MATCH('ABP RECs'!$H29,'ABP REC Calc'!$G$5:$AB$5,0)),
            'ABP REC Calc'!$C$6:$C$69,'ABP RECs'!$E29,
            'ABP REC Calc'!$B$6:$B$69,'ABP RECs'!$F29
         ) * $D29,
     IF( AB$4 = $G29+$B29+1,
         SUMIFS(
            INDEX('ABP REC Calc'!$G$6:$AB$69,,
                  MATCH('ABP RECs'!$H29,'ABP REC Calc'!$G$5:$AB$5,0)),
            'ABP REC Calc'!$C$6:$C$69,'ABP RECs'!$E29,
            'ABP REC Calc'!$B$6:$B$69,'ABP RECs'!$F29         ) * (1-$D29),
     IF( AB$4 &gt; $G29+$B29+1,
         SUMIFS(
            INDEX('ABP REC Calc'!$G$6:$AB$69,,
                  MATCH('ABP RECs'!$H29,'ABP REC Calc'!$G$5:$AB$5,0)),
            'ABP REC Calc'!$C$6:$C$69,'ABP RECs'!$E29,
            'ABP REC Calc'!$B$6:$B$69,'ABP RECs'!$F29
         ) * (1-Inputs_ByYear!$D$4)^(AB$4-($G29+$B29+1)),
     0))),
0)</f>
        <v>0</v>
      </c>
      <c r="AC29" s="233">
        <f>IF( (AC$4-$G29) &lt; ($C29+$B29),
     IF( AC$4 = $G29+$B29,
         SUMIFS(
            INDEX('ABP REC Calc'!$G$6:$AB$69,,
                  MATCH('ABP RECs'!$H29,'ABP REC Calc'!$G$5:$AB$5,0)),
            'ABP REC Calc'!$C$6:$C$69,'ABP RECs'!$E29,
            'ABP REC Calc'!$B$6:$B$69,'ABP RECs'!$F29
         ) * $D29,
     IF( AC$4 = $G29+$B29+1,
         SUMIFS(
            INDEX('ABP REC Calc'!$G$6:$AB$69,,
                  MATCH('ABP RECs'!$H29,'ABP REC Calc'!$G$5:$AB$5,0)),
            'ABP REC Calc'!$C$6:$C$69,'ABP RECs'!$E29,
            'ABP REC Calc'!$B$6:$B$69,'ABP RECs'!$F29         ) * (1-$D29),
     IF( AC$4 &gt; $G29+$B29+1,
         SUMIFS(
            INDEX('ABP REC Calc'!$G$6:$AB$69,,
                  MATCH('ABP RECs'!$H29,'ABP REC Calc'!$G$5:$AB$5,0)),
            'ABP REC Calc'!$C$6:$C$69,'ABP RECs'!$E29,
            'ABP REC Calc'!$B$6:$B$69,'ABP RECs'!$F29
         ) * (1-Inputs_ByYear!$D$4)^(AC$4-($G29+$B29+1)),
     0))),
0)</f>
        <v>0</v>
      </c>
      <c r="AD29" s="233">
        <f>IF( (AD$4-$G29) &lt; ($C29+$B29),
     IF( AD$4 = $G29+$B29,
         SUMIFS(
            INDEX('ABP REC Calc'!$G$6:$AB$69,,
                  MATCH('ABP RECs'!$H29,'ABP REC Calc'!$G$5:$AB$5,0)),
            'ABP REC Calc'!$C$6:$C$69,'ABP RECs'!$E29,
            'ABP REC Calc'!$B$6:$B$69,'ABP RECs'!$F29
         ) * $D29,
     IF( AD$4 = $G29+$B29+1,
         SUMIFS(
            INDEX('ABP REC Calc'!$G$6:$AB$69,,
                  MATCH('ABP RECs'!$H29,'ABP REC Calc'!$G$5:$AB$5,0)),
            'ABP REC Calc'!$C$6:$C$69,'ABP RECs'!$E29,
            'ABP REC Calc'!$B$6:$B$69,'ABP RECs'!$F29         ) * (1-$D29),
     IF( AD$4 &gt; $G29+$B29+1,
         SUMIFS(
            INDEX('ABP REC Calc'!$G$6:$AB$69,,
                  MATCH('ABP RECs'!$H29,'ABP REC Calc'!$G$5:$AB$5,0)),
            'ABP REC Calc'!$C$6:$C$69,'ABP RECs'!$E29,
            'ABP REC Calc'!$B$6:$B$69,'ABP RECs'!$F29
         ) * (1-Inputs_ByYear!$D$4)^(AD$4-($G29+$B29+1)),
     0))),
0)</f>
        <v>0</v>
      </c>
    </row>
    <row r="30" spans="2:30" ht="14.75" customHeight="1" x14ac:dyDescent="0.25">
      <c r="B30" s="332" cm="1">
        <f t="array" ref="B30">INDEX(Inputs_ByYear!$D$87:$D$92, MATCH('ABP RECs'!$E30, Inputs_ByYear!$B$87:$B$92, 0),)</f>
        <v>0</v>
      </c>
      <c r="C30" s="332" cm="1">
        <f t="array" ref="C30">INDEX(Inputs_ByYear!$D$51:$D$56, MATCH('ABP RECs'!$E30, Inputs_ByYear!$B$51:$B$56,0),)</f>
        <v>15</v>
      </c>
      <c r="D30" s="332" cm="1">
        <f t="array" ref="D30">INDEX(Inputs_ByYear!$D$96:$D$101, MATCH('ABP RECs'!$E30, Inputs_ByYear!$B$96:$B$101,0),)</f>
        <v>0.5</v>
      </c>
      <c r="E30" s="222" t="s">
        <v>233</v>
      </c>
      <c r="F30" s="219" t="s">
        <v>259</v>
      </c>
      <c r="G30" s="219">
        <f t="shared" si="2"/>
        <v>2026</v>
      </c>
      <c r="H30" s="227" t="s">
        <v>24</v>
      </c>
      <c r="I30" s="233">
        <f>IF( (I$4-$G30) &lt; ($C30+$B30),
     IF( I$4 = $G30+$B30,
         SUMIFS(
            INDEX('ABP REC Calc'!$G$6:$AB$69,,
                  MATCH('ABP RECs'!$H30,'ABP REC Calc'!$G$5:$AB$5,0)),
            'ABP REC Calc'!$C$6:$C$69,'ABP RECs'!$E30,
            'ABP REC Calc'!$B$6:$B$69,'ABP RECs'!$F30
         ) * $D30,
     IF( I$4 = $G30+$B30+1,
         SUMIFS(
            INDEX('ABP REC Calc'!$G$6:$AB$69,,
                  MATCH('ABP RECs'!$H30,'ABP REC Calc'!$G$5:$AB$5,0)),
            'ABP REC Calc'!$C$6:$C$69,'ABP RECs'!$E30,
            'ABP REC Calc'!$B$6:$B$69,'ABP RECs'!$F30         ) * (1-$D30),
     IF( I$4 &gt; $G30+$B30+1,
         SUMIFS(
            INDEX('ABP REC Calc'!$G$6:$AB$69,,
                  MATCH('ABP RECs'!$H30,'ABP REC Calc'!$G$5:$AB$5,0)),
            'ABP REC Calc'!$C$6:$C$69,'ABP RECs'!$E30,
            'ABP REC Calc'!$B$6:$B$69,'ABP RECs'!$F30
         ) * (1-Inputs_ByYear!$D$4)^(I$4-($G30+$B30+1)),
     0))),
0)</f>
        <v>0</v>
      </c>
      <c r="J30" s="233">
        <f>IF( (J$4-$G30) &lt; ($C30+$B30),
     IF( J$4 = $G30+$B30,
         SUMIFS(
            INDEX('ABP REC Calc'!$G$6:$AB$69,,
                  MATCH('ABP RECs'!$H30,'ABP REC Calc'!$G$5:$AB$5,0)),
            'ABP REC Calc'!$C$6:$C$69,'ABP RECs'!$E30,
            'ABP REC Calc'!$B$6:$B$69,'ABP RECs'!$F30
         ) * $D30,
     IF( J$4 = $G30+$B30+1,
         SUMIFS(
            INDEX('ABP REC Calc'!$G$6:$AB$69,,
                  MATCH('ABP RECs'!$H30,'ABP REC Calc'!$G$5:$AB$5,0)),
            'ABP REC Calc'!$C$6:$C$69,'ABP RECs'!$E30,
            'ABP REC Calc'!$B$6:$B$69,'ABP RECs'!$F30         ) * (1-$D30),
     IF( J$4 &gt; $G30+$B30+1,
         SUMIFS(
            INDEX('ABP REC Calc'!$G$6:$AB$69,,
                  MATCH('ABP RECs'!$H30,'ABP REC Calc'!$G$5:$AB$5,0)),
            'ABP REC Calc'!$C$6:$C$69,'ABP RECs'!$E30,
            'ABP REC Calc'!$B$6:$B$69,'ABP RECs'!$F30
         ) * (1-Inputs_ByYear!$D$4)^(J$4-($G30+$B30+1)),
     0))),
0)</f>
        <v>0</v>
      </c>
      <c r="K30" s="233">
        <f>IF( (K$4-$G30) &lt; ($C30+$B30),
     IF( K$4 = $G30+$B30,
         SUMIFS(
            INDEX('ABP REC Calc'!$G$6:$AB$69,,
                  MATCH('ABP RECs'!$H30,'ABP REC Calc'!$G$5:$AB$5,0)),
            'ABP REC Calc'!$C$6:$C$69,'ABP RECs'!$E30,
            'ABP REC Calc'!$B$6:$B$69,'ABP RECs'!$F30
         ) * $D30,
     IF( K$4 = $G30+$B30+1,
         SUMIFS(
            INDEX('ABP REC Calc'!$G$6:$AB$69,,
                  MATCH('ABP RECs'!$H30,'ABP REC Calc'!$G$5:$AB$5,0)),
            'ABP REC Calc'!$C$6:$C$69,'ABP RECs'!$E30,
            'ABP REC Calc'!$B$6:$B$69,'ABP RECs'!$F30         ) * (1-$D30),
     IF( K$4 &gt; $G30+$B30+1,
         SUMIFS(
            INDEX('ABP REC Calc'!$G$6:$AB$69,,
                  MATCH('ABP RECs'!$H30,'ABP REC Calc'!$G$5:$AB$5,0)),
            'ABP REC Calc'!$C$6:$C$69,'ABP RECs'!$E30,
            'ABP REC Calc'!$B$6:$B$69,'ABP RECs'!$F30
         ) * (1-Inputs_ByYear!$D$4)^(K$4-($G30+$B30+1)),
     0))),
0)</f>
        <v>106196.68979194516</v>
      </c>
      <c r="L30" s="233">
        <f>IF( (L$4-$G30) &lt; ($C30+$B30),
     IF( L$4 = $G30+$B30,
         SUMIFS(
            INDEX('ABP REC Calc'!$G$6:$AB$69,,
                  MATCH('ABP RECs'!$H30,'ABP REC Calc'!$G$5:$AB$5,0)),
            'ABP REC Calc'!$C$6:$C$69,'ABP RECs'!$E30,
            'ABP REC Calc'!$B$6:$B$69,'ABP RECs'!$F30
         ) * $D30,
     IF( L$4 = $G30+$B30+1,
         SUMIFS(
            INDEX('ABP REC Calc'!$G$6:$AB$69,,
                  MATCH('ABP RECs'!$H30,'ABP REC Calc'!$G$5:$AB$5,0)),
            'ABP REC Calc'!$C$6:$C$69,'ABP RECs'!$E30,
            'ABP REC Calc'!$B$6:$B$69,'ABP RECs'!$F30         ) * (1-$D30),
     IF( L$4 &gt; $G30+$B30+1,
         SUMIFS(
            INDEX('ABP REC Calc'!$G$6:$AB$69,,
                  MATCH('ABP RECs'!$H30,'ABP REC Calc'!$G$5:$AB$5,0)),
            'ABP REC Calc'!$C$6:$C$69,'ABP RECs'!$E30,
            'ABP REC Calc'!$B$6:$B$69,'ABP RECs'!$F30
         ) * (1-Inputs_ByYear!$D$4)^(L$4-($G30+$B30+1)),
     0))),
0)</f>
        <v>106196.68979194516</v>
      </c>
      <c r="M30" s="233">
        <f>IF( (M$4-$G30) &lt; ($C30+$B30),
     IF( M$4 = $G30+$B30,
         SUMIFS(
            INDEX('ABP REC Calc'!$G$6:$AB$69,,
                  MATCH('ABP RECs'!$H30,'ABP REC Calc'!$G$5:$AB$5,0)),
            'ABP REC Calc'!$C$6:$C$69,'ABP RECs'!$E30,
            'ABP REC Calc'!$B$6:$B$69,'ABP RECs'!$F30
         ) * $D30,
     IF( M$4 = $G30+$B30+1,
         SUMIFS(
            INDEX('ABP REC Calc'!$G$6:$AB$69,,
                  MATCH('ABP RECs'!$H30,'ABP REC Calc'!$G$5:$AB$5,0)),
            'ABP REC Calc'!$C$6:$C$69,'ABP RECs'!$E30,
            'ABP REC Calc'!$B$6:$B$69,'ABP RECs'!$F30         ) * (1-$D30),
     IF( M$4 &gt; $G30+$B30+1,
         SUMIFS(
            INDEX('ABP REC Calc'!$G$6:$AB$69,,
                  MATCH('ABP RECs'!$H30,'ABP REC Calc'!$G$5:$AB$5,0)),
            'ABP REC Calc'!$C$6:$C$69,'ABP RECs'!$E30,
            'ABP REC Calc'!$B$6:$B$69,'ABP RECs'!$F30
         ) * (1-Inputs_ByYear!$D$4)^(M$4-($G30+$B30+1)),
     0))),
0)</f>
        <v>211331.41268597086</v>
      </c>
      <c r="N30" s="233">
        <f>IF( (N$4-$G30) &lt; ($C30+$B30),
     IF( N$4 = $G30+$B30,
         SUMIFS(
            INDEX('ABP REC Calc'!$G$6:$AB$69,,
                  MATCH('ABP RECs'!$H30,'ABP REC Calc'!$G$5:$AB$5,0)),
            'ABP REC Calc'!$C$6:$C$69,'ABP RECs'!$E30,
            'ABP REC Calc'!$B$6:$B$69,'ABP RECs'!$F30
         ) * $D30,
     IF( N$4 = $G30+$B30+1,
         SUMIFS(
            INDEX('ABP REC Calc'!$G$6:$AB$69,,
                  MATCH('ABP RECs'!$H30,'ABP REC Calc'!$G$5:$AB$5,0)),
            'ABP REC Calc'!$C$6:$C$69,'ABP RECs'!$E30,
            'ABP REC Calc'!$B$6:$B$69,'ABP RECs'!$F30         ) * (1-$D30),
     IF( N$4 &gt; $G30+$B30+1,
         SUMIFS(
            INDEX('ABP REC Calc'!$G$6:$AB$69,,
                  MATCH('ABP RECs'!$H30,'ABP REC Calc'!$G$5:$AB$5,0)),
            'ABP REC Calc'!$C$6:$C$69,'ABP RECs'!$E30,
            'ABP REC Calc'!$B$6:$B$69,'ABP RECs'!$F30
         ) * (1-Inputs_ByYear!$D$4)^(N$4-($G30+$B30+1)),
     0))),
0)</f>
        <v>210274.75562254101</v>
      </c>
      <c r="O30" s="233">
        <f>IF( (O$4-$G30) &lt; ($C30+$B30),
     IF( O$4 = $G30+$B30,
         SUMIFS(
            INDEX('ABP REC Calc'!$G$6:$AB$69,,
                  MATCH('ABP RECs'!$H30,'ABP REC Calc'!$G$5:$AB$5,0)),
            'ABP REC Calc'!$C$6:$C$69,'ABP RECs'!$E30,
            'ABP REC Calc'!$B$6:$B$69,'ABP RECs'!$F30
         ) * $D30,
     IF( O$4 = $G30+$B30+1,
         SUMIFS(
            INDEX('ABP REC Calc'!$G$6:$AB$69,,
                  MATCH('ABP RECs'!$H30,'ABP REC Calc'!$G$5:$AB$5,0)),
            'ABP REC Calc'!$C$6:$C$69,'ABP RECs'!$E30,
            'ABP REC Calc'!$B$6:$B$69,'ABP RECs'!$F30         ) * (1-$D30),
     IF( O$4 &gt; $G30+$B30+1,
         SUMIFS(
            INDEX('ABP REC Calc'!$G$6:$AB$69,,
                  MATCH('ABP RECs'!$H30,'ABP REC Calc'!$G$5:$AB$5,0)),
            'ABP REC Calc'!$C$6:$C$69,'ABP RECs'!$E30,
            'ABP REC Calc'!$B$6:$B$69,'ABP RECs'!$F30
         ) * (1-Inputs_ByYear!$D$4)^(O$4-($G30+$B30+1)),
     0))),
0)</f>
        <v>209223.38184442831</v>
      </c>
      <c r="P30" s="233">
        <f>IF( (P$4-$G30) &lt; ($C30+$B30),
     IF( P$4 = $G30+$B30,
         SUMIFS(
            INDEX('ABP REC Calc'!$G$6:$AB$69,,
                  MATCH('ABP RECs'!$H30,'ABP REC Calc'!$G$5:$AB$5,0)),
            'ABP REC Calc'!$C$6:$C$69,'ABP RECs'!$E30,
            'ABP REC Calc'!$B$6:$B$69,'ABP RECs'!$F30
         ) * $D30,
     IF( P$4 = $G30+$B30+1,
         SUMIFS(
            INDEX('ABP REC Calc'!$G$6:$AB$69,,
                  MATCH('ABP RECs'!$H30,'ABP REC Calc'!$G$5:$AB$5,0)),
            'ABP REC Calc'!$C$6:$C$69,'ABP RECs'!$E30,
            'ABP REC Calc'!$B$6:$B$69,'ABP RECs'!$F30         ) * (1-$D30),
     IF( P$4 &gt; $G30+$B30+1,
         SUMIFS(
            INDEX('ABP REC Calc'!$G$6:$AB$69,,
                  MATCH('ABP RECs'!$H30,'ABP REC Calc'!$G$5:$AB$5,0)),
            'ABP REC Calc'!$C$6:$C$69,'ABP RECs'!$E30,
            'ABP REC Calc'!$B$6:$B$69,'ABP RECs'!$F30
         ) * (1-Inputs_ByYear!$D$4)^(P$4-($G30+$B30+1)),
     0))),
0)</f>
        <v>208177.26493520619</v>
      </c>
      <c r="Q30" s="233">
        <f>IF( (Q$4-$G30) &lt; ($C30+$B30),
     IF( Q$4 = $G30+$B30,
         SUMIFS(
            INDEX('ABP REC Calc'!$G$6:$AB$69,,
                  MATCH('ABP RECs'!$H30,'ABP REC Calc'!$G$5:$AB$5,0)),
            'ABP REC Calc'!$C$6:$C$69,'ABP RECs'!$E30,
            'ABP REC Calc'!$B$6:$B$69,'ABP RECs'!$F30
         ) * $D30,
     IF( Q$4 = $G30+$B30+1,
         SUMIFS(
            INDEX('ABP REC Calc'!$G$6:$AB$69,,
                  MATCH('ABP RECs'!$H30,'ABP REC Calc'!$G$5:$AB$5,0)),
            'ABP REC Calc'!$C$6:$C$69,'ABP RECs'!$E30,
            'ABP REC Calc'!$B$6:$B$69,'ABP RECs'!$F30         ) * (1-$D30),
     IF( Q$4 &gt; $G30+$B30+1,
         SUMIFS(
            INDEX('ABP REC Calc'!$G$6:$AB$69,,
                  MATCH('ABP RECs'!$H30,'ABP REC Calc'!$G$5:$AB$5,0)),
            'ABP REC Calc'!$C$6:$C$69,'ABP RECs'!$E30,
            'ABP REC Calc'!$B$6:$B$69,'ABP RECs'!$F30
         ) * (1-Inputs_ByYear!$D$4)^(Q$4-($G30+$B30+1)),
     0))),
0)</f>
        <v>207136.37861053014</v>
      </c>
      <c r="R30" s="233">
        <f>IF( (R$4-$G30) &lt; ($C30+$B30),
     IF( R$4 = $G30+$B30,
         SUMIFS(
            INDEX('ABP REC Calc'!$G$6:$AB$69,,
                  MATCH('ABP RECs'!$H30,'ABP REC Calc'!$G$5:$AB$5,0)),
            'ABP REC Calc'!$C$6:$C$69,'ABP RECs'!$E30,
            'ABP REC Calc'!$B$6:$B$69,'ABP RECs'!$F30
         ) * $D30,
     IF( R$4 = $G30+$B30+1,
         SUMIFS(
            INDEX('ABP REC Calc'!$G$6:$AB$69,,
                  MATCH('ABP RECs'!$H30,'ABP REC Calc'!$G$5:$AB$5,0)),
            'ABP REC Calc'!$C$6:$C$69,'ABP RECs'!$E30,
            'ABP REC Calc'!$B$6:$B$69,'ABP RECs'!$F30         ) * (1-$D30),
     IF( R$4 &gt; $G30+$B30+1,
         SUMIFS(
            INDEX('ABP REC Calc'!$G$6:$AB$69,,
                  MATCH('ABP RECs'!$H30,'ABP REC Calc'!$G$5:$AB$5,0)),
            'ABP REC Calc'!$C$6:$C$69,'ABP RECs'!$E30,
            'ABP REC Calc'!$B$6:$B$69,'ABP RECs'!$F30
         ) * (1-Inputs_ByYear!$D$4)^(R$4-($G30+$B30+1)),
     0))),
0)</f>
        <v>206100.69671747752</v>
      </c>
      <c r="S30" s="233">
        <f>IF( (S$4-$G30) &lt; ($C30+$B30),
     IF( S$4 = $G30+$B30,
         SUMIFS(
            INDEX('ABP REC Calc'!$G$6:$AB$69,,
                  MATCH('ABP RECs'!$H30,'ABP REC Calc'!$G$5:$AB$5,0)),
            'ABP REC Calc'!$C$6:$C$69,'ABP RECs'!$E30,
            'ABP REC Calc'!$B$6:$B$69,'ABP RECs'!$F30
         ) * $D30,
     IF( S$4 = $G30+$B30+1,
         SUMIFS(
            INDEX('ABP REC Calc'!$G$6:$AB$69,,
                  MATCH('ABP RECs'!$H30,'ABP REC Calc'!$G$5:$AB$5,0)),
            'ABP REC Calc'!$C$6:$C$69,'ABP RECs'!$E30,
            'ABP REC Calc'!$B$6:$B$69,'ABP RECs'!$F30         ) * (1-$D30),
     IF( S$4 &gt; $G30+$B30+1,
         SUMIFS(
            INDEX('ABP REC Calc'!$G$6:$AB$69,,
                  MATCH('ABP RECs'!$H30,'ABP REC Calc'!$G$5:$AB$5,0)),
            'ABP REC Calc'!$C$6:$C$69,'ABP RECs'!$E30,
            'ABP REC Calc'!$B$6:$B$69,'ABP RECs'!$F30
         ) * (1-Inputs_ByYear!$D$4)^(S$4-($G30+$B30+1)),
     0))),
0)</f>
        <v>205070.19323389011</v>
      </c>
      <c r="T30" s="233">
        <f>IF( (T$4-$G30) &lt; ($C30+$B30),
     IF( T$4 = $G30+$B30,
         SUMIFS(
            INDEX('ABP REC Calc'!$G$6:$AB$69,,
                  MATCH('ABP RECs'!$H30,'ABP REC Calc'!$G$5:$AB$5,0)),
            'ABP REC Calc'!$C$6:$C$69,'ABP RECs'!$E30,
            'ABP REC Calc'!$B$6:$B$69,'ABP RECs'!$F30
         ) * $D30,
     IF( T$4 = $G30+$B30+1,
         SUMIFS(
            INDEX('ABP REC Calc'!$G$6:$AB$69,,
                  MATCH('ABP RECs'!$H30,'ABP REC Calc'!$G$5:$AB$5,0)),
            'ABP REC Calc'!$C$6:$C$69,'ABP RECs'!$E30,
            'ABP REC Calc'!$B$6:$B$69,'ABP RECs'!$F30         ) * (1-$D30),
     IF( T$4 &gt; $G30+$B30+1,
         SUMIFS(
            INDEX('ABP REC Calc'!$G$6:$AB$69,,
                  MATCH('ABP RECs'!$H30,'ABP REC Calc'!$G$5:$AB$5,0)),
            'ABP REC Calc'!$C$6:$C$69,'ABP RECs'!$E30,
            'ABP REC Calc'!$B$6:$B$69,'ABP RECs'!$F30
         ) * (1-Inputs_ByYear!$D$4)^(T$4-($G30+$B30+1)),
     0))),
0)</f>
        <v>204044.84226772067</v>
      </c>
      <c r="U30" s="233">
        <f>IF( (U$4-$G30) &lt; ($C30+$B30),
     IF( U$4 = $G30+$B30,
         SUMIFS(
            INDEX('ABP REC Calc'!$G$6:$AB$69,,
                  MATCH('ABP RECs'!$H30,'ABP REC Calc'!$G$5:$AB$5,0)),
            'ABP REC Calc'!$C$6:$C$69,'ABP RECs'!$E30,
            'ABP REC Calc'!$B$6:$B$69,'ABP RECs'!$F30
         ) * $D30,
     IF( U$4 = $G30+$B30+1,
         SUMIFS(
            INDEX('ABP REC Calc'!$G$6:$AB$69,,
                  MATCH('ABP RECs'!$H30,'ABP REC Calc'!$G$5:$AB$5,0)),
            'ABP REC Calc'!$C$6:$C$69,'ABP RECs'!$E30,
            'ABP REC Calc'!$B$6:$B$69,'ABP RECs'!$F30         ) * (1-$D30),
     IF( U$4 &gt; $G30+$B30+1,
         SUMIFS(
            INDEX('ABP REC Calc'!$G$6:$AB$69,,
                  MATCH('ABP RECs'!$H30,'ABP REC Calc'!$G$5:$AB$5,0)),
            'ABP REC Calc'!$C$6:$C$69,'ABP RECs'!$E30,
            'ABP REC Calc'!$B$6:$B$69,'ABP RECs'!$F30
         ) * (1-Inputs_ByYear!$D$4)^(U$4-($G30+$B30+1)),
     0))),
0)</f>
        <v>203024.61805638205</v>
      </c>
      <c r="V30" s="233">
        <f>IF( (V$4-$G30) &lt; ($C30+$B30),
     IF( V$4 = $G30+$B30,
         SUMIFS(
            INDEX('ABP REC Calc'!$G$6:$AB$69,,
                  MATCH('ABP RECs'!$H30,'ABP REC Calc'!$G$5:$AB$5,0)),
            'ABP REC Calc'!$C$6:$C$69,'ABP RECs'!$E30,
            'ABP REC Calc'!$B$6:$B$69,'ABP RECs'!$F30
         ) * $D30,
     IF( V$4 = $G30+$B30+1,
         SUMIFS(
            INDEX('ABP REC Calc'!$G$6:$AB$69,,
                  MATCH('ABP RECs'!$H30,'ABP REC Calc'!$G$5:$AB$5,0)),
            'ABP REC Calc'!$C$6:$C$69,'ABP RECs'!$E30,
            'ABP REC Calc'!$B$6:$B$69,'ABP RECs'!$F30         ) * (1-$D30),
     IF( V$4 &gt; $G30+$B30+1,
         SUMIFS(
            INDEX('ABP REC Calc'!$G$6:$AB$69,,
                  MATCH('ABP RECs'!$H30,'ABP REC Calc'!$G$5:$AB$5,0)),
            'ABP REC Calc'!$C$6:$C$69,'ABP RECs'!$E30,
            'ABP REC Calc'!$B$6:$B$69,'ABP RECs'!$F30
         ) * (1-Inputs_ByYear!$D$4)^(V$4-($G30+$B30+1)),
     0))),
0)</f>
        <v>202009.49496610014</v>
      </c>
      <c r="W30" s="233">
        <f>IF( (W$4-$G30) &lt; ($C30+$B30),
     IF( W$4 = $G30+$B30,
         SUMIFS(
            INDEX('ABP REC Calc'!$G$6:$AB$69,,
                  MATCH('ABP RECs'!$H30,'ABP REC Calc'!$G$5:$AB$5,0)),
            'ABP REC Calc'!$C$6:$C$69,'ABP RECs'!$E30,
            'ABP REC Calc'!$B$6:$B$69,'ABP RECs'!$F30
         ) * $D30,
     IF( W$4 = $G30+$B30+1,
         SUMIFS(
            INDEX('ABP REC Calc'!$G$6:$AB$69,,
                  MATCH('ABP RECs'!$H30,'ABP REC Calc'!$G$5:$AB$5,0)),
            'ABP REC Calc'!$C$6:$C$69,'ABP RECs'!$E30,
            'ABP REC Calc'!$B$6:$B$69,'ABP RECs'!$F30         ) * (1-$D30),
     IF( W$4 &gt; $G30+$B30+1,
         SUMIFS(
            INDEX('ABP REC Calc'!$G$6:$AB$69,,
                  MATCH('ABP RECs'!$H30,'ABP REC Calc'!$G$5:$AB$5,0)),
            'ABP REC Calc'!$C$6:$C$69,'ABP RECs'!$E30,
            'ABP REC Calc'!$B$6:$B$69,'ABP RECs'!$F30
         ) * (1-Inputs_ByYear!$D$4)^(W$4-($G30+$B30+1)),
     0))),
0)</f>
        <v>200999.44749126965</v>
      </c>
      <c r="X30" s="233">
        <f>IF( (X$4-$G30) &lt; ($C30+$B30),
     IF( X$4 = $G30+$B30,
         SUMIFS(
            INDEX('ABP REC Calc'!$G$6:$AB$69,,
                  MATCH('ABP RECs'!$H30,'ABP REC Calc'!$G$5:$AB$5,0)),
            'ABP REC Calc'!$C$6:$C$69,'ABP RECs'!$E30,
            'ABP REC Calc'!$B$6:$B$69,'ABP RECs'!$F30
         ) * $D30,
     IF( X$4 = $G30+$B30+1,
         SUMIFS(
            INDEX('ABP REC Calc'!$G$6:$AB$69,,
                  MATCH('ABP RECs'!$H30,'ABP REC Calc'!$G$5:$AB$5,0)),
            'ABP REC Calc'!$C$6:$C$69,'ABP RECs'!$E30,
            'ABP REC Calc'!$B$6:$B$69,'ABP RECs'!$F30         ) * (1-$D30),
     IF( X$4 &gt; $G30+$B30+1,
         SUMIFS(
            INDEX('ABP REC Calc'!$G$6:$AB$69,,
                  MATCH('ABP RECs'!$H30,'ABP REC Calc'!$G$5:$AB$5,0)),
            'ABP REC Calc'!$C$6:$C$69,'ABP RECs'!$E30,
            'ABP REC Calc'!$B$6:$B$69,'ABP RECs'!$F30
         ) * (1-Inputs_ByYear!$D$4)^(X$4-($G30+$B30+1)),
     0))),
0)</f>
        <v>199994.45025381332</v>
      </c>
      <c r="Y30" s="233">
        <f>IF( (Y$4-$G30) &lt; ($C30+$B30),
     IF( Y$4 = $G30+$B30,
         SUMIFS(
            INDEX('ABP REC Calc'!$G$6:$AB$69,,
                  MATCH('ABP RECs'!$H30,'ABP REC Calc'!$G$5:$AB$5,0)),
            'ABP REC Calc'!$C$6:$C$69,'ABP RECs'!$E30,
            'ABP REC Calc'!$B$6:$B$69,'ABP RECs'!$F30
         ) * $D30,
     IF( Y$4 = $G30+$B30+1,
         SUMIFS(
            INDEX('ABP REC Calc'!$G$6:$AB$69,,
                  MATCH('ABP RECs'!$H30,'ABP REC Calc'!$G$5:$AB$5,0)),
            'ABP REC Calc'!$C$6:$C$69,'ABP RECs'!$E30,
            'ABP REC Calc'!$B$6:$B$69,'ABP RECs'!$F30         ) * (1-$D30),
     IF( Y$4 &gt; $G30+$B30+1,
         SUMIFS(
            INDEX('ABP REC Calc'!$G$6:$AB$69,,
                  MATCH('ABP RECs'!$H30,'ABP REC Calc'!$G$5:$AB$5,0)),
            'ABP REC Calc'!$C$6:$C$69,'ABP RECs'!$E30,
            'ABP REC Calc'!$B$6:$B$69,'ABP RECs'!$F30
         ) * (1-Inputs_ByYear!$D$4)^(Y$4-($G30+$B30+1)),
     0))),
0)</f>
        <v>198994.47800254426</v>
      </c>
      <c r="Z30" s="233">
        <f>IF( (Z$4-$G30) &lt; ($C30+$B30),
     IF( Z$4 = $G30+$B30,
         SUMIFS(
            INDEX('ABP REC Calc'!$G$6:$AB$69,,
                  MATCH('ABP RECs'!$H30,'ABP REC Calc'!$G$5:$AB$5,0)),
            'ABP REC Calc'!$C$6:$C$69,'ABP RECs'!$E30,
            'ABP REC Calc'!$B$6:$B$69,'ABP RECs'!$F30
         ) * $D30,
     IF( Z$4 = $G30+$B30+1,
         SUMIFS(
            INDEX('ABP REC Calc'!$G$6:$AB$69,,
                  MATCH('ABP RECs'!$H30,'ABP REC Calc'!$G$5:$AB$5,0)),
            'ABP REC Calc'!$C$6:$C$69,'ABP RECs'!$E30,
            'ABP REC Calc'!$B$6:$B$69,'ABP RECs'!$F30         ) * (1-$D30),
     IF( Z$4 &gt; $G30+$B30+1,
         SUMIFS(
            INDEX('ABP REC Calc'!$G$6:$AB$69,,
                  MATCH('ABP RECs'!$H30,'ABP REC Calc'!$G$5:$AB$5,0)),
            'ABP REC Calc'!$C$6:$C$69,'ABP RECs'!$E30,
            'ABP REC Calc'!$B$6:$B$69,'ABP RECs'!$F30
         ) * (1-Inputs_ByYear!$D$4)^(Z$4-($G30+$B30+1)),
     0))),
0)</f>
        <v>0</v>
      </c>
      <c r="AA30" s="233">
        <f>IF( (AA$4-$G30) &lt; ($C30+$B30),
     IF( AA$4 = $G30+$B30,
         SUMIFS(
            INDEX('ABP REC Calc'!$G$6:$AB$69,,
                  MATCH('ABP RECs'!$H30,'ABP REC Calc'!$G$5:$AB$5,0)),
            'ABP REC Calc'!$C$6:$C$69,'ABP RECs'!$E30,
            'ABP REC Calc'!$B$6:$B$69,'ABP RECs'!$F30
         ) * $D30,
     IF( AA$4 = $G30+$B30+1,
         SUMIFS(
            INDEX('ABP REC Calc'!$G$6:$AB$69,,
                  MATCH('ABP RECs'!$H30,'ABP REC Calc'!$G$5:$AB$5,0)),
            'ABP REC Calc'!$C$6:$C$69,'ABP RECs'!$E30,
            'ABP REC Calc'!$B$6:$B$69,'ABP RECs'!$F30         ) * (1-$D30),
     IF( AA$4 &gt; $G30+$B30+1,
         SUMIFS(
            INDEX('ABP REC Calc'!$G$6:$AB$69,,
                  MATCH('ABP RECs'!$H30,'ABP REC Calc'!$G$5:$AB$5,0)),
            'ABP REC Calc'!$C$6:$C$69,'ABP RECs'!$E30,
            'ABP REC Calc'!$B$6:$B$69,'ABP RECs'!$F30
         ) * (1-Inputs_ByYear!$D$4)^(AA$4-($G30+$B30+1)),
     0))),
0)</f>
        <v>0</v>
      </c>
      <c r="AB30" s="233">
        <f>IF( (AB$4-$G30) &lt; ($C30+$B30),
     IF( AB$4 = $G30+$B30,
         SUMIFS(
            INDEX('ABP REC Calc'!$G$6:$AB$69,,
                  MATCH('ABP RECs'!$H30,'ABP REC Calc'!$G$5:$AB$5,0)),
            'ABP REC Calc'!$C$6:$C$69,'ABP RECs'!$E30,
            'ABP REC Calc'!$B$6:$B$69,'ABP RECs'!$F30
         ) * $D30,
     IF( AB$4 = $G30+$B30+1,
         SUMIFS(
            INDEX('ABP REC Calc'!$G$6:$AB$69,,
                  MATCH('ABP RECs'!$H30,'ABP REC Calc'!$G$5:$AB$5,0)),
            'ABP REC Calc'!$C$6:$C$69,'ABP RECs'!$E30,
            'ABP REC Calc'!$B$6:$B$69,'ABP RECs'!$F30         ) * (1-$D30),
     IF( AB$4 &gt; $G30+$B30+1,
         SUMIFS(
            INDEX('ABP REC Calc'!$G$6:$AB$69,,
                  MATCH('ABP RECs'!$H30,'ABP REC Calc'!$G$5:$AB$5,0)),
            'ABP REC Calc'!$C$6:$C$69,'ABP RECs'!$E30,
            'ABP REC Calc'!$B$6:$B$69,'ABP RECs'!$F30
         ) * (1-Inputs_ByYear!$D$4)^(AB$4-($G30+$B30+1)),
     0))),
0)</f>
        <v>0</v>
      </c>
      <c r="AC30" s="233">
        <f>IF( (AC$4-$G30) &lt; ($C30+$B30),
     IF( AC$4 = $G30+$B30,
         SUMIFS(
            INDEX('ABP REC Calc'!$G$6:$AB$69,,
                  MATCH('ABP RECs'!$H30,'ABP REC Calc'!$G$5:$AB$5,0)),
            'ABP REC Calc'!$C$6:$C$69,'ABP RECs'!$E30,
            'ABP REC Calc'!$B$6:$B$69,'ABP RECs'!$F30
         ) * $D30,
     IF( AC$4 = $G30+$B30+1,
         SUMIFS(
            INDEX('ABP REC Calc'!$G$6:$AB$69,,
                  MATCH('ABP RECs'!$H30,'ABP REC Calc'!$G$5:$AB$5,0)),
            'ABP REC Calc'!$C$6:$C$69,'ABP RECs'!$E30,
            'ABP REC Calc'!$B$6:$B$69,'ABP RECs'!$F30         ) * (1-$D30),
     IF( AC$4 &gt; $G30+$B30+1,
         SUMIFS(
            INDEX('ABP REC Calc'!$G$6:$AB$69,,
                  MATCH('ABP RECs'!$H30,'ABP REC Calc'!$G$5:$AB$5,0)),
            'ABP REC Calc'!$C$6:$C$69,'ABP RECs'!$E30,
            'ABP REC Calc'!$B$6:$B$69,'ABP RECs'!$F30
         ) * (1-Inputs_ByYear!$D$4)^(AC$4-($G30+$B30+1)),
     0))),
0)</f>
        <v>0</v>
      </c>
      <c r="AD30" s="233">
        <f>IF( (AD$4-$G30) &lt; ($C30+$B30),
     IF( AD$4 = $G30+$B30,
         SUMIFS(
            INDEX('ABP REC Calc'!$G$6:$AB$69,,
                  MATCH('ABP RECs'!$H30,'ABP REC Calc'!$G$5:$AB$5,0)),
            'ABP REC Calc'!$C$6:$C$69,'ABP RECs'!$E30,
            'ABP REC Calc'!$B$6:$B$69,'ABP RECs'!$F30
         ) * $D30,
     IF( AD$4 = $G30+$B30+1,
         SUMIFS(
            INDEX('ABP REC Calc'!$G$6:$AB$69,,
                  MATCH('ABP RECs'!$H30,'ABP REC Calc'!$G$5:$AB$5,0)),
            'ABP REC Calc'!$C$6:$C$69,'ABP RECs'!$E30,
            'ABP REC Calc'!$B$6:$B$69,'ABP RECs'!$F30         ) * (1-$D30),
     IF( AD$4 &gt; $G30+$B30+1,
         SUMIFS(
            INDEX('ABP REC Calc'!$G$6:$AB$69,,
                  MATCH('ABP RECs'!$H30,'ABP REC Calc'!$G$5:$AB$5,0)),
            'ABP REC Calc'!$C$6:$C$69,'ABP RECs'!$E30,
            'ABP REC Calc'!$B$6:$B$69,'ABP RECs'!$F30
         ) * (1-Inputs_ByYear!$D$4)^(AD$4-($G30+$B30+1)),
     0))),
0)</f>
        <v>0</v>
      </c>
    </row>
    <row r="31" spans="2:30" ht="14.75" customHeight="1" x14ac:dyDescent="0.25">
      <c r="B31" s="332" cm="1">
        <f t="array" ref="B31">INDEX(Inputs_ByYear!$D$87:$D$92, MATCH('ABP RECs'!$E31, Inputs_ByYear!$B$87:$B$92, 0),)</f>
        <v>0</v>
      </c>
      <c r="C31" s="332" cm="1">
        <f t="array" ref="C31">INDEX(Inputs_ByYear!$D$51:$D$56, MATCH('ABP RECs'!$E31, Inputs_ByYear!$B$51:$B$56,0),)</f>
        <v>15</v>
      </c>
      <c r="D31" s="332" cm="1">
        <f t="array" ref="D31">INDEX(Inputs_ByYear!$D$96:$D$101, MATCH('ABP RECs'!$E31, Inputs_ByYear!$B$96:$B$101,0),)</f>
        <v>0.5</v>
      </c>
      <c r="E31" s="222" t="s">
        <v>233</v>
      </c>
      <c r="F31" s="219" t="s">
        <v>259</v>
      </c>
      <c r="G31" s="219">
        <f t="shared" si="2"/>
        <v>2027</v>
      </c>
      <c r="H31" s="227" t="s">
        <v>25</v>
      </c>
      <c r="I31" s="233">
        <f>IF( (I$4-$G31) &lt; ($C31+$B31),
     IF( I$4 = $G31+$B31,
         SUMIFS(
            INDEX('ABP REC Calc'!$G$6:$AB$69,,
                  MATCH('ABP RECs'!$H31,'ABP REC Calc'!$G$5:$AB$5,0)),
            'ABP REC Calc'!$C$6:$C$69,'ABP RECs'!$E31,
            'ABP REC Calc'!$B$6:$B$69,'ABP RECs'!$F31
         ) * $D31,
     IF( I$4 = $G31+$B31+1,
         SUMIFS(
            INDEX('ABP REC Calc'!$G$6:$AB$69,,
                  MATCH('ABP RECs'!$H31,'ABP REC Calc'!$G$5:$AB$5,0)),
            'ABP REC Calc'!$C$6:$C$69,'ABP RECs'!$E31,
            'ABP REC Calc'!$B$6:$B$69,'ABP RECs'!$F31         ) * (1-$D31),
     IF( I$4 &gt; $G31+$B31+1,
         SUMIFS(
            INDEX('ABP REC Calc'!$G$6:$AB$69,,
                  MATCH('ABP RECs'!$H31,'ABP REC Calc'!$G$5:$AB$5,0)),
            'ABP REC Calc'!$C$6:$C$69,'ABP RECs'!$E31,
            'ABP REC Calc'!$B$6:$B$69,'ABP RECs'!$F31
         ) * (1-Inputs_ByYear!$D$4)^(I$4-($G31+$B31+1)),
     0))),
0)</f>
        <v>0</v>
      </c>
      <c r="J31" s="233">
        <f>IF( (J$4-$G31) &lt; ($C31+$B31),
     IF( J$4 = $G31+$B31,
         SUMIFS(
            INDEX('ABP REC Calc'!$G$6:$AB$69,,
                  MATCH('ABP RECs'!$H31,'ABP REC Calc'!$G$5:$AB$5,0)),
            'ABP REC Calc'!$C$6:$C$69,'ABP RECs'!$E31,
            'ABP REC Calc'!$B$6:$B$69,'ABP RECs'!$F31
         ) * $D31,
     IF( J$4 = $G31+$B31+1,
         SUMIFS(
            INDEX('ABP REC Calc'!$G$6:$AB$69,,
                  MATCH('ABP RECs'!$H31,'ABP REC Calc'!$G$5:$AB$5,0)),
            'ABP REC Calc'!$C$6:$C$69,'ABP RECs'!$E31,
            'ABP REC Calc'!$B$6:$B$69,'ABP RECs'!$F31         ) * (1-$D31),
     IF( J$4 &gt; $G31+$B31+1,
         SUMIFS(
            INDEX('ABP REC Calc'!$G$6:$AB$69,,
                  MATCH('ABP RECs'!$H31,'ABP REC Calc'!$G$5:$AB$5,0)),
            'ABP REC Calc'!$C$6:$C$69,'ABP RECs'!$E31,
            'ABP REC Calc'!$B$6:$B$69,'ABP RECs'!$F31
         ) * (1-Inputs_ByYear!$D$4)^(J$4-($G31+$B31+1)),
     0))),
0)</f>
        <v>0</v>
      </c>
      <c r="K31" s="233">
        <f>IF( (K$4-$G31) &lt; ($C31+$B31),
     IF( K$4 = $G31+$B31,
         SUMIFS(
            INDEX('ABP REC Calc'!$G$6:$AB$69,,
                  MATCH('ABP RECs'!$H31,'ABP REC Calc'!$G$5:$AB$5,0)),
            'ABP REC Calc'!$C$6:$C$69,'ABP RECs'!$E31,
            'ABP REC Calc'!$B$6:$B$69,'ABP RECs'!$F31
         ) * $D31,
     IF( K$4 = $G31+$B31+1,
         SUMIFS(
            INDEX('ABP REC Calc'!$G$6:$AB$69,,
                  MATCH('ABP RECs'!$H31,'ABP REC Calc'!$G$5:$AB$5,0)),
            'ABP REC Calc'!$C$6:$C$69,'ABP RECs'!$E31,
            'ABP REC Calc'!$B$6:$B$69,'ABP RECs'!$F31         ) * (1-$D31),
     IF( K$4 &gt; $G31+$B31+1,
         SUMIFS(
            INDEX('ABP REC Calc'!$G$6:$AB$69,,
                  MATCH('ABP RECs'!$H31,'ABP REC Calc'!$G$5:$AB$5,0)),
            'ABP REC Calc'!$C$6:$C$69,'ABP RECs'!$E31,
            'ABP REC Calc'!$B$6:$B$69,'ABP RECs'!$F31
         ) * (1-Inputs_ByYear!$D$4)^(K$4-($G31+$B31+1)),
     0))),
0)</f>
        <v>0</v>
      </c>
      <c r="L31" s="233">
        <f>IF( (L$4-$G31) &lt; ($C31+$B31),
     IF( L$4 = $G31+$B31,
         SUMIFS(
            INDEX('ABP REC Calc'!$G$6:$AB$69,,
                  MATCH('ABP RECs'!$H31,'ABP REC Calc'!$G$5:$AB$5,0)),
            'ABP REC Calc'!$C$6:$C$69,'ABP RECs'!$E31,
            'ABP REC Calc'!$B$6:$B$69,'ABP RECs'!$F31
         ) * $D31,
     IF( L$4 = $G31+$B31+1,
         SUMIFS(
            INDEX('ABP REC Calc'!$G$6:$AB$69,,
                  MATCH('ABP RECs'!$H31,'ABP REC Calc'!$G$5:$AB$5,0)),
            'ABP REC Calc'!$C$6:$C$69,'ABP RECs'!$E31,
            'ABP REC Calc'!$B$6:$B$69,'ABP RECs'!$F31         ) * (1-$D31),
     IF( L$4 &gt; $G31+$B31+1,
         SUMIFS(
            INDEX('ABP REC Calc'!$G$6:$AB$69,,
                  MATCH('ABP RECs'!$H31,'ABP REC Calc'!$G$5:$AB$5,0)),
            'ABP REC Calc'!$C$6:$C$69,'ABP RECs'!$E31,
            'ABP REC Calc'!$B$6:$B$69,'ABP RECs'!$F31
         ) * (1-Inputs_ByYear!$D$4)^(L$4-($G31+$B31+1)),
     0))),
0)</f>
        <v>83580.728076993895</v>
      </c>
      <c r="M31" s="233">
        <f>IF( (M$4-$G31) &lt; ($C31+$B31),
     IF( M$4 = $G31+$B31,
         SUMIFS(
            INDEX('ABP REC Calc'!$G$6:$AB$69,,
                  MATCH('ABP RECs'!$H31,'ABP REC Calc'!$G$5:$AB$5,0)),
            'ABP REC Calc'!$C$6:$C$69,'ABP RECs'!$E31,
            'ABP REC Calc'!$B$6:$B$69,'ABP RECs'!$F31
         ) * $D31,
     IF( M$4 = $G31+$B31+1,
         SUMIFS(
            INDEX('ABP REC Calc'!$G$6:$AB$69,,
                  MATCH('ABP RECs'!$H31,'ABP REC Calc'!$G$5:$AB$5,0)),
            'ABP REC Calc'!$C$6:$C$69,'ABP RECs'!$E31,
            'ABP REC Calc'!$B$6:$B$69,'ABP RECs'!$F31         ) * (1-$D31),
     IF( M$4 &gt; $G31+$B31+1,
         SUMIFS(
            INDEX('ABP REC Calc'!$G$6:$AB$69,,
                  MATCH('ABP RECs'!$H31,'ABP REC Calc'!$G$5:$AB$5,0)),
            'ABP REC Calc'!$C$6:$C$69,'ABP RECs'!$E31,
            'ABP REC Calc'!$B$6:$B$69,'ABP RECs'!$F31
         ) * (1-Inputs_ByYear!$D$4)^(M$4-($G31+$B31+1)),
     0))),
0)</f>
        <v>83580.728076993895</v>
      </c>
      <c r="N31" s="233">
        <f>IF( (N$4-$G31) &lt; ($C31+$B31),
     IF( N$4 = $G31+$B31,
         SUMIFS(
            INDEX('ABP REC Calc'!$G$6:$AB$69,,
                  MATCH('ABP RECs'!$H31,'ABP REC Calc'!$G$5:$AB$5,0)),
            'ABP REC Calc'!$C$6:$C$69,'ABP RECs'!$E31,
            'ABP REC Calc'!$B$6:$B$69,'ABP RECs'!$F31
         ) * $D31,
     IF( N$4 = $G31+$B31+1,
         SUMIFS(
            INDEX('ABP REC Calc'!$G$6:$AB$69,,
                  MATCH('ABP RECs'!$H31,'ABP REC Calc'!$G$5:$AB$5,0)),
            'ABP REC Calc'!$C$6:$C$69,'ABP RECs'!$E31,
            'ABP REC Calc'!$B$6:$B$69,'ABP RECs'!$F31         ) * (1-$D31),
     IF( N$4 &gt; $G31+$B31+1,
         SUMIFS(
            INDEX('ABP REC Calc'!$G$6:$AB$69,,
                  MATCH('ABP RECs'!$H31,'ABP REC Calc'!$G$5:$AB$5,0)),
            'ABP REC Calc'!$C$6:$C$69,'ABP RECs'!$E31,
            'ABP REC Calc'!$B$6:$B$69,'ABP RECs'!$F31
         ) * (1-Inputs_ByYear!$D$4)^(N$4-($G31+$B31+1)),
     0))),
0)</f>
        <v>166325.64887321784</v>
      </c>
      <c r="O31" s="233">
        <f>IF( (O$4-$G31) &lt; ($C31+$B31),
     IF( O$4 = $G31+$B31,
         SUMIFS(
            INDEX('ABP REC Calc'!$G$6:$AB$69,,
                  MATCH('ABP RECs'!$H31,'ABP REC Calc'!$G$5:$AB$5,0)),
            'ABP REC Calc'!$C$6:$C$69,'ABP RECs'!$E31,
            'ABP REC Calc'!$B$6:$B$69,'ABP RECs'!$F31
         ) * $D31,
     IF( O$4 = $G31+$B31+1,
         SUMIFS(
            INDEX('ABP REC Calc'!$G$6:$AB$69,,
                  MATCH('ABP RECs'!$H31,'ABP REC Calc'!$G$5:$AB$5,0)),
            'ABP REC Calc'!$C$6:$C$69,'ABP RECs'!$E31,
            'ABP REC Calc'!$B$6:$B$69,'ABP RECs'!$F31         ) * (1-$D31),
     IF( O$4 &gt; $G31+$B31+1,
         SUMIFS(
            INDEX('ABP REC Calc'!$G$6:$AB$69,,
                  MATCH('ABP RECs'!$H31,'ABP REC Calc'!$G$5:$AB$5,0)),
            'ABP REC Calc'!$C$6:$C$69,'ABP RECs'!$E31,
            'ABP REC Calc'!$B$6:$B$69,'ABP RECs'!$F31
         ) * (1-Inputs_ByYear!$D$4)^(O$4-($G31+$B31+1)),
     0))),
0)</f>
        <v>165494.02062885178</v>
      </c>
      <c r="P31" s="233">
        <f>IF( (P$4-$G31) &lt; ($C31+$B31),
     IF( P$4 = $G31+$B31,
         SUMIFS(
            INDEX('ABP REC Calc'!$G$6:$AB$69,,
                  MATCH('ABP RECs'!$H31,'ABP REC Calc'!$G$5:$AB$5,0)),
            'ABP REC Calc'!$C$6:$C$69,'ABP RECs'!$E31,
            'ABP REC Calc'!$B$6:$B$69,'ABP RECs'!$F31
         ) * $D31,
     IF( P$4 = $G31+$B31+1,
         SUMIFS(
            INDEX('ABP REC Calc'!$G$6:$AB$69,,
                  MATCH('ABP RECs'!$H31,'ABP REC Calc'!$G$5:$AB$5,0)),
            'ABP REC Calc'!$C$6:$C$69,'ABP RECs'!$E31,
            'ABP REC Calc'!$B$6:$B$69,'ABP RECs'!$F31         ) * (1-$D31),
     IF( P$4 &gt; $G31+$B31+1,
         SUMIFS(
            INDEX('ABP REC Calc'!$G$6:$AB$69,,
                  MATCH('ABP RECs'!$H31,'ABP REC Calc'!$G$5:$AB$5,0)),
            'ABP REC Calc'!$C$6:$C$69,'ABP RECs'!$E31,
            'ABP REC Calc'!$B$6:$B$69,'ABP RECs'!$F31
         ) * (1-Inputs_ByYear!$D$4)^(P$4-($G31+$B31+1)),
     0))),
0)</f>
        <v>164666.55052570751</v>
      </c>
      <c r="Q31" s="233">
        <f>IF( (Q$4-$G31) &lt; ($C31+$B31),
     IF( Q$4 = $G31+$B31,
         SUMIFS(
            INDEX('ABP REC Calc'!$G$6:$AB$69,,
                  MATCH('ABP RECs'!$H31,'ABP REC Calc'!$G$5:$AB$5,0)),
            'ABP REC Calc'!$C$6:$C$69,'ABP RECs'!$E31,
            'ABP REC Calc'!$B$6:$B$69,'ABP RECs'!$F31
         ) * $D31,
     IF( Q$4 = $G31+$B31+1,
         SUMIFS(
            INDEX('ABP REC Calc'!$G$6:$AB$69,,
                  MATCH('ABP RECs'!$H31,'ABP REC Calc'!$G$5:$AB$5,0)),
            'ABP REC Calc'!$C$6:$C$69,'ABP RECs'!$E31,
            'ABP REC Calc'!$B$6:$B$69,'ABP RECs'!$F31         ) * (1-$D31),
     IF( Q$4 &gt; $G31+$B31+1,
         SUMIFS(
            INDEX('ABP REC Calc'!$G$6:$AB$69,,
                  MATCH('ABP RECs'!$H31,'ABP REC Calc'!$G$5:$AB$5,0)),
            'ABP REC Calc'!$C$6:$C$69,'ABP RECs'!$E31,
            'ABP REC Calc'!$B$6:$B$69,'ABP RECs'!$F31
         ) * (1-Inputs_ByYear!$D$4)^(Q$4-($G31+$B31+1)),
     0))),
0)</f>
        <v>163843.21777307897</v>
      </c>
      <c r="R31" s="233">
        <f>IF( (R$4-$G31) &lt; ($C31+$B31),
     IF( R$4 = $G31+$B31,
         SUMIFS(
            INDEX('ABP REC Calc'!$G$6:$AB$69,,
                  MATCH('ABP RECs'!$H31,'ABP REC Calc'!$G$5:$AB$5,0)),
            'ABP REC Calc'!$C$6:$C$69,'ABP RECs'!$E31,
            'ABP REC Calc'!$B$6:$B$69,'ABP RECs'!$F31
         ) * $D31,
     IF( R$4 = $G31+$B31+1,
         SUMIFS(
            INDEX('ABP REC Calc'!$G$6:$AB$69,,
                  MATCH('ABP RECs'!$H31,'ABP REC Calc'!$G$5:$AB$5,0)),
            'ABP REC Calc'!$C$6:$C$69,'ABP RECs'!$E31,
            'ABP REC Calc'!$B$6:$B$69,'ABP RECs'!$F31         ) * (1-$D31),
     IF( R$4 &gt; $G31+$B31+1,
         SUMIFS(
            INDEX('ABP REC Calc'!$G$6:$AB$69,,
                  MATCH('ABP RECs'!$H31,'ABP REC Calc'!$G$5:$AB$5,0)),
            'ABP REC Calc'!$C$6:$C$69,'ABP RECs'!$E31,
            'ABP REC Calc'!$B$6:$B$69,'ABP RECs'!$F31
         ) * (1-Inputs_ByYear!$D$4)^(R$4-($G31+$B31+1)),
     0))),
0)</f>
        <v>163024.00168421358</v>
      </c>
      <c r="S31" s="233">
        <f>IF( (S$4-$G31) &lt; ($C31+$B31),
     IF( S$4 = $G31+$B31,
         SUMIFS(
            INDEX('ABP REC Calc'!$G$6:$AB$69,,
                  MATCH('ABP RECs'!$H31,'ABP REC Calc'!$G$5:$AB$5,0)),
            'ABP REC Calc'!$C$6:$C$69,'ABP RECs'!$E31,
            'ABP REC Calc'!$B$6:$B$69,'ABP RECs'!$F31
         ) * $D31,
     IF( S$4 = $G31+$B31+1,
         SUMIFS(
            INDEX('ABP REC Calc'!$G$6:$AB$69,,
                  MATCH('ABP RECs'!$H31,'ABP REC Calc'!$G$5:$AB$5,0)),
            'ABP REC Calc'!$C$6:$C$69,'ABP RECs'!$E31,
            'ABP REC Calc'!$B$6:$B$69,'ABP RECs'!$F31         ) * (1-$D31),
     IF( S$4 &gt; $G31+$B31+1,
         SUMIFS(
            INDEX('ABP REC Calc'!$G$6:$AB$69,,
                  MATCH('ABP RECs'!$H31,'ABP REC Calc'!$G$5:$AB$5,0)),
            'ABP REC Calc'!$C$6:$C$69,'ABP RECs'!$E31,
            'ABP REC Calc'!$B$6:$B$69,'ABP RECs'!$F31
         ) * (1-Inputs_ByYear!$D$4)^(S$4-($G31+$B31+1)),
     0))),
0)</f>
        <v>162208.88167579251</v>
      </c>
      <c r="T31" s="233">
        <f>IF( (T$4-$G31) &lt; ($C31+$B31),
     IF( T$4 = $G31+$B31,
         SUMIFS(
            INDEX('ABP REC Calc'!$G$6:$AB$69,,
                  MATCH('ABP RECs'!$H31,'ABP REC Calc'!$G$5:$AB$5,0)),
            'ABP REC Calc'!$C$6:$C$69,'ABP RECs'!$E31,
            'ABP REC Calc'!$B$6:$B$69,'ABP RECs'!$F31
         ) * $D31,
     IF( T$4 = $G31+$B31+1,
         SUMIFS(
            INDEX('ABP REC Calc'!$G$6:$AB$69,,
                  MATCH('ABP RECs'!$H31,'ABP REC Calc'!$G$5:$AB$5,0)),
            'ABP REC Calc'!$C$6:$C$69,'ABP RECs'!$E31,
            'ABP REC Calc'!$B$6:$B$69,'ABP RECs'!$F31         ) * (1-$D31),
     IF( T$4 &gt; $G31+$B31+1,
         SUMIFS(
            INDEX('ABP REC Calc'!$G$6:$AB$69,,
                  MATCH('ABP RECs'!$H31,'ABP REC Calc'!$G$5:$AB$5,0)),
            'ABP REC Calc'!$C$6:$C$69,'ABP RECs'!$E31,
            'ABP REC Calc'!$B$6:$B$69,'ABP RECs'!$F31
         ) * (1-Inputs_ByYear!$D$4)^(T$4-($G31+$B31+1)),
     0))),
0)</f>
        <v>161397.83726741356</v>
      </c>
      <c r="U31" s="233">
        <f>IF( (U$4-$G31) &lt; ($C31+$B31),
     IF( U$4 = $G31+$B31,
         SUMIFS(
            INDEX('ABP REC Calc'!$G$6:$AB$69,,
                  MATCH('ABP RECs'!$H31,'ABP REC Calc'!$G$5:$AB$5,0)),
            'ABP REC Calc'!$C$6:$C$69,'ABP RECs'!$E31,
            'ABP REC Calc'!$B$6:$B$69,'ABP RECs'!$F31
         ) * $D31,
     IF( U$4 = $G31+$B31+1,
         SUMIFS(
            INDEX('ABP REC Calc'!$G$6:$AB$69,,
                  MATCH('ABP RECs'!$H31,'ABP REC Calc'!$G$5:$AB$5,0)),
            'ABP REC Calc'!$C$6:$C$69,'ABP RECs'!$E31,
            'ABP REC Calc'!$B$6:$B$69,'ABP RECs'!$F31         ) * (1-$D31),
     IF( U$4 &gt; $G31+$B31+1,
         SUMIFS(
            INDEX('ABP REC Calc'!$G$6:$AB$69,,
                  MATCH('ABP RECs'!$H31,'ABP REC Calc'!$G$5:$AB$5,0)),
            'ABP REC Calc'!$C$6:$C$69,'ABP RECs'!$E31,
            'ABP REC Calc'!$B$6:$B$69,'ABP RECs'!$F31
         ) * (1-Inputs_ByYear!$D$4)^(U$4-($G31+$B31+1)),
     0))),
0)</f>
        <v>160590.84808107649</v>
      </c>
      <c r="V31" s="233">
        <f>IF( (V$4-$G31) &lt; ($C31+$B31),
     IF( V$4 = $G31+$B31,
         SUMIFS(
            INDEX('ABP REC Calc'!$G$6:$AB$69,,
                  MATCH('ABP RECs'!$H31,'ABP REC Calc'!$G$5:$AB$5,0)),
            'ABP REC Calc'!$C$6:$C$69,'ABP RECs'!$E31,
            'ABP REC Calc'!$B$6:$B$69,'ABP RECs'!$F31
         ) * $D31,
     IF( V$4 = $G31+$B31+1,
         SUMIFS(
            INDEX('ABP REC Calc'!$G$6:$AB$69,,
                  MATCH('ABP RECs'!$H31,'ABP REC Calc'!$G$5:$AB$5,0)),
            'ABP REC Calc'!$C$6:$C$69,'ABP RECs'!$E31,
            'ABP REC Calc'!$B$6:$B$69,'ABP RECs'!$F31         ) * (1-$D31),
     IF( V$4 &gt; $G31+$B31+1,
         SUMIFS(
            INDEX('ABP REC Calc'!$G$6:$AB$69,,
                  MATCH('ABP RECs'!$H31,'ABP REC Calc'!$G$5:$AB$5,0)),
            'ABP REC Calc'!$C$6:$C$69,'ABP RECs'!$E31,
            'ABP REC Calc'!$B$6:$B$69,'ABP RECs'!$F31
         ) * (1-Inputs_ByYear!$D$4)^(V$4-($G31+$B31+1)),
     0))),
0)</f>
        <v>159787.89384067111</v>
      </c>
      <c r="W31" s="233">
        <f>IF( (W$4-$G31) &lt; ($C31+$B31),
     IF( W$4 = $G31+$B31,
         SUMIFS(
            INDEX('ABP REC Calc'!$G$6:$AB$69,,
                  MATCH('ABP RECs'!$H31,'ABP REC Calc'!$G$5:$AB$5,0)),
            'ABP REC Calc'!$C$6:$C$69,'ABP RECs'!$E31,
            'ABP REC Calc'!$B$6:$B$69,'ABP RECs'!$F31
         ) * $D31,
     IF( W$4 = $G31+$B31+1,
         SUMIFS(
            INDEX('ABP REC Calc'!$G$6:$AB$69,,
                  MATCH('ABP RECs'!$H31,'ABP REC Calc'!$G$5:$AB$5,0)),
            'ABP REC Calc'!$C$6:$C$69,'ABP RECs'!$E31,
            'ABP REC Calc'!$B$6:$B$69,'ABP RECs'!$F31         ) * (1-$D31),
     IF( W$4 &gt; $G31+$B31+1,
         SUMIFS(
            INDEX('ABP REC Calc'!$G$6:$AB$69,,
                  MATCH('ABP RECs'!$H31,'ABP REC Calc'!$G$5:$AB$5,0)),
            'ABP REC Calc'!$C$6:$C$69,'ABP RECs'!$E31,
            'ABP REC Calc'!$B$6:$B$69,'ABP RECs'!$F31
         ) * (1-Inputs_ByYear!$D$4)^(W$4-($G31+$B31+1)),
     0))),
0)</f>
        <v>158988.95437146776</v>
      </c>
      <c r="X31" s="233">
        <f>IF( (X$4-$G31) &lt; ($C31+$B31),
     IF( X$4 = $G31+$B31,
         SUMIFS(
            INDEX('ABP REC Calc'!$G$6:$AB$69,,
                  MATCH('ABP RECs'!$H31,'ABP REC Calc'!$G$5:$AB$5,0)),
            'ABP REC Calc'!$C$6:$C$69,'ABP RECs'!$E31,
            'ABP REC Calc'!$B$6:$B$69,'ABP RECs'!$F31
         ) * $D31,
     IF( X$4 = $G31+$B31+1,
         SUMIFS(
            INDEX('ABP REC Calc'!$G$6:$AB$69,,
                  MATCH('ABP RECs'!$H31,'ABP REC Calc'!$G$5:$AB$5,0)),
            'ABP REC Calc'!$C$6:$C$69,'ABP RECs'!$E31,
            'ABP REC Calc'!$B$6:$B$69,'ABP RECs'!$F31         ) * (1-$D31),
     IF( X$4 &gt; $G31+$B31+1,
         SUMIFS(
            INDEX('ABP REC Calc'!$G$6:$AB$69,,
                  MATCH('ABP RECs'!$H31,'ABP REC Calc'!$G$5:$AB$5,0)),
            'ABP REC Calc'!$C$6:$C$69,'ABP RECs'!$E31,
            'ABP REC Calc'!$B$6:$B$69,'ABP RECs'!$F31
         ) * (1-Inputs_ByYear!$D$4)^(X$4-($G31+$B31+1)),
     0))),
0)</f>
        <v>158194.00959961041</v>
      </c>
      <c r="Y31" s="233">
        <f>IF( (Y$4-$G31) &lt; ($C31+$B31),
     IF( Y$4 = $G31+$B31,
         SUMIFS(
            INDEX('ABP REC Calc'!$G$6:$AB$69,,
                  MATCH('ABP RECs'!$H31,'ABP REC Calc'!$G$5:$AB$5,0)),
            'ABP REC Calc'!$C$6:$C$69,'ABP RECs'!$E31,
            'ABP REC Calc'!$B$6:$B$69,'ABP RECs'!$F31
         ) * $D31,
     IF( Y$4 = $G31+$B31+1,
         SUMIFS(
            INDEX('ABP REC Calc'!$G$6:$AB$69,,
                  MATCH('ABP RECs'!$H31,'ABP REC Calc'!$G$5:$AB$5,0)),
            'ABP REC Calc'!$C$6:$C$69,'ABP RECs'!$E31,
            'ABP REC Calc'!$B$6:$B$69,'ABP RECs'!$F31         ) * (1-$D31),
     IF( Y$4 &gt; $G31+$B31+1,
         SUMIFS(
            INDEX('ABP REC Calc'!$G$6:$AB$69,,
                  MATCH('ABP RECs'!$H31,'ABP REC Calc'!$G$5:$AB$5,0)),
            'ABP REC Calc'!$C$6:$C$69,'ABP RECs'!$E31,
            'ABP REC Calc'!$B$6:$B$69,'ABP RECs'!$F31
         ) * (1-Inputs_ByYear!$D$4)^(Y$4-($G31+$B31+1)),
     0))),
0)</f>
        <v>157403.03955161237</v>
      </c>
      <c r="Z31" s="233">
        <f>IF( (Z$4-$G31) &lt; ($C31+$B31),
     IF( Z$4 = $G31+$B31,
         SUMIFS(
            INDEX('ABP REC Calc'!$G$6:$AB$69,,
                  MATCH('ABP RECs'!$H31,'ABP REC Calc'!$G$5:$AB$5,0)),
            'ABP REC Calc'!$C$6:$C$69,'ABP RECs'!$E31,
            'ABP REC Calc'!$B$6:$B$69,'ABP RECs'!$F31
         ) * $D31,
     IF( Z$4 = $G31+$B31+1,
         SUMIFS(
            INDEX('ABP REC Calc'!$G$6:$AB$69,,
                  MATCH('ABP RECs'!$H31,'ABP REC Calc'!$G$5:$AB$5,0)),
            'ABP REC Calc'!$C$6:$C$69,'ABP RECs'!$E31,
            'ABP REC Calc'!$B$6:$B$69,'ABP RECs'!$F31         ) * (1-$D31),
     IF( Z$4 &gt; $G31+$B31+1,
         SUMIFS(
            INDEX('ABP REC Calc'!$G$6:$AB$69,,
                  MATCH('ABP RECs'!$H31,'ABP REC Calc'!$G$5:$AB$5,0)),
            'ABP REC Calc'!$C$6:$C$69,'ABP RECs'!$E31,
            'ABP REC Calc'!$B$6:$B$69,'ABP RECs'!$F31
         ) * (1-Inputs_ByYear!$D$4)^(Z$4-($G31+$B31+1)),
     0))),
0)</f>
        <v>156616.0243538543</v>
      </c>
      <c r="AA31" s="233">
        <f>IF( (AA$4-$G31) &lt; ($C31+$B31),
     IF( AA$4 = $G31+$B31,
         SUMIFS(
            INDEX('ABP REC Calc'!$G$6:$AB$69,,
                  MATCH('ABP RECs'!$H31,'ABP REC Calc'!$G$5:$AB$5,0)),
            'ABP REC Calc'!$C$6:$C$69,'ABP RECs'!$E31,
            'ABP REC Calc'!$B$6:$B$69,'ABP RECs'!$F31
         ) * $D31,
     IF( AA$4 = $G31+$B31+1,
         SUMIFS(
            INDEX('ABP REC Calc'!$G$6:$AB$69,,
                  MATCH('ABP RECs'!$H31,'ABP REC Calc'!$G$5:$AB$5,0)),
            'ABP REC Calc'!$C$6:$C$69,'ABP RECs'!$E31,
            'ABP REC Calc'!$B$6:$B$69,'ABP RECs'!$F31         ) * (1-$D31),
     IF( AA$4 &gt; $G31+$B31+1,
         SUMIFS(
            INDEX('ABP REC Calc'!$G$6:$AB$69,,
                  MATCH('ABP RECs'!$H31,'ABP REC Calc'!$G$5:$AB$5,0)),
            'ABP REC Calc'!$C$6:$C$69,'ABP RECs'!$E31,
            'ABP REC Calc'!$B$6:$B$69,'ABP RECs'!$F31
         ) * (1-Inputs_ByYear!$D$4)^(AA$4-($G31+$B31+1)),
     0))),
0)</f>
        <v>0</v>
      </c>
      <c r="AB31" s="233">
        <f>IF( (AB$4-$G31) &lt; ($C31+$B31),
     IF( AB$4 = $G31+$B31,
         SUMIFS(
            INDEX('ABP REC Calc'!$G$6:$AB$69,,
                  MATCH('ABP RECs'!$H31,'ABP REC Calc'!$G$5:$AB$5,0)),
            'ABP REC Calc'!$C$6:$C$69,'ABP RECs'!$E31,
            'ABP REC Calc'!$B$6:$B$69,'ABP RECs'!$F31
         ) * $D31,
     IF( AB$4 = $G31+$B31+1,
         SUMIFS(
            INDEX('ABP REC Calc'!$G$6:$AB$69,,
                  MATCH('ABP RECs'!$H31,'ABP REC Calc'!$G$5:$AB$5,0)),
            'ABP REC Calc'!$C$6:$C$69,'ABP RECs'!$E31,
            'ABP REC Calc'!$B$6:$B$69,'ABP RECs'!$F31         ) * (1-$D31),
     IF( AB$4 &gt; $G31+$B31+1,
         SUMIFS(
            INDEX('ABP REC Calc'!$G$6:$AB$69,,
                  MATCH('ABP RECs'!$H31,'ABP REC Calc'!$G$5:$AB$5,0)),
            'ABP REC Calc'!$C$6:$C$69,'ABP RECs'!$E31,
            'ABP REC Calc'!$B$6:$B$69,'ABP RECs'!$F31
         ) * (1-Inputs_ByYear!$D$4)^(AB$4-($G31+$B31+1)),
     0))),
0)</f>
        <v>0</v>
      </c>
      <c r="AC31" s="233">
        <f>IF( (AC$4-$G31) &lt; ($C31+$B31),
     IF( AC$4 = $G31+$B31,
         SUMIFS(
            INDEX('ABP REC Calc'!$G$6:$AB$69,,
                  MATCH('ABP RECs'!$H31,'ABP REC Calc'!$G$5:$AB$5,0)),
            'ABP REC Calc'!$C$6:$C$69,'ABP RECs'!$E31,
            'ABP REC Calc'!$B$6:$B$69,'ABP RECs'!$F31
         ) * $D31,
     IF( AC$4 = $G31+$B31+1,
         SUMIFS(
            INDEX('ABP REC Calc'!$G$6:$AB$69,,
                  MATCH('ABP RECs'!$H31,'ABP REC Calc'!$G$5:$AB$5,0)),
            'ABP REC Calc'!$C$6:$C$69,'ABP RECs'!$E31,
            'ABP REC Calc'!$B$6:$B$69,'ABP RECs'!$F31         ) * (1-$D31),
     IF( AC$4 &gt; $G31+$B31+1,
         SUMIFS(
            INDEX('ABP REC Calc'!$G$6:$AB$69,,
                  MATCH('ABP RECs'!$H31,'ABP REC Calc'!$G$5:$AB$5,0)),
            'ABP REC Calc'!$C$6:$C$69,'ABP RECs'!$E31,
            'ABP REC Calc'!$B$6:$B$69,'ABP RECs'!$F31
         ) * (1-Inputs_ByYear!$D$4)^(AC$4-($G31+$B31+1)),
     0))),
0)</f>
        <v>0</v>
      </c>
      <c r="AD31" s="233">
        <f>IF( (AD$4-$G31) &lt; ($C31+$B31),
     IF( AD$4 = $G31+$B31,
         SUMIFS(
            INDEX('ABP REC Calc'!$G$6:$AB$69,,
                  MATCH('ABP RECs'!$H31,'ABP REC Calc'!$G$5:$AB$5,0)),
            'ABP REC Calc'!$C$6:$C$69,'ABP RECs'!$E31,
            'ABP REC Calc'!$B$6:$B$69,'ABP RECs'!$F31
         ) * $D31,
     IF( AD$4 = $G31+$B31+1,
         SUMIFS(
            INDEX('ABP REC Calc'!$G$6:$AB$69,,
                  MATCH('ABP RECs'!$H31,'ABP REC Calc'!$G$5:$AB$5,0)),
            'ABP REC Calc'!$C$6:$C$69,'ABP RECs'!$E31,
            'ABP REC Calc'!$B$6:$B$69,'ABP RECs'!$F31         ) * (1-$D31),
     IF( AD$4 &gt; $G31+$B31+1,
         SUMIFS(
            INDEX('ABP REC Calc'!$G$6:$AB$69,,
                  MATCH('ABP RECs'!$H31,'ABP REC Calc'!$G$5:$AB$5,0)),
            'ABP REC Calc'!$C$6:$C$69,'ABP RECs'!$E31,
            'ABP REC Calc'!$B$6:$B$69,'ABP RECs'!$F31
         ) * (1-Inputs_ByYear!$D$4)^(AD$4-($G31+$B31+1)),
     0))),
0)</f>
        <v>0</v>
      </c>
    </row>
    <row r="32" spans="2:30" ht="14.75" customHeight="1" x14ac:dyDescent="0.25">
      <c r="B32" s="332" cm="1">
        <f t="array" ref="B32">INDEX(Inputs_ByYear!$D$87:$D$92, MATCH('ABP RECs'!$E32, Inputs_ByYear!$B$87:$B$92, 0),)</f>
        <v>0</v>
      </c>
      <c r="C32" s="332" cm="1">
        <f t="array" ref="C32">INDEX(Inputs_ByYear!$D$51:$D$56, MATCH('ABP RECs'!$E32, Inputs_ByYear!$B$51:$B$56,0),)</f>
        <v>15</v>
      </c>
      <c r="D32" s="332" cm="1">
        <f t="array" ref="D32">INDEX(Inputs_ByYear!$D$96:$D$101, MATCH('ABP RECs'!$E32, Inputs_ByYear!$B$96:$B$101,0),)</f>
        <v>0.5</v>
      </c>
      <c r="E32" s="222" t="s">
        <v>233</v>
      </c>
      <c r="F32" s="219" t="s">
        <v>259</v>
      </c>
      <c r="G32" s="219">
        <f t="shared" si="2"/>
        <v>2028</v>
      </c>
      <c r="H32" s="227" t="s">
        <v>26</v>
      </c>
      <c r="I32" s="233">
        <f>IF( (I$4-$G32) &lt; ($C32+$B32),
     IF( I$4 = $G32+$B32,
         SUMIFS(
            INDEX('ABP REC Calc'!$G$6:$AB$69,,
                  MATCH('ABP RECs'!$H32,'ABP REC Calc'!$G$5:$AB$5,0)),
            'ABP REC Calc'!$C$6:$C$69,'ABP RECs'!$E32,
            'ABP REC Calc'!$B$6:$B$69,'ABP RECs'!$F32
         ) * $D32,
     IF( I$4 = $G32+$B32+1,
         SUMIFS(
            INDEX('ABP REC Calc'!$G$6:$AB$69,,
                  MATCH('ABP RECs'!$H32,'ABP REC Calc'!$G$5:$AB$5,0)),
            'ABP REC Calc'!$C$6:$C$69,'ABP RECs'!$E32,
            'ABP REC Calc'!$B$6:$B$69,'ABP RECs'!$F32         ) * (1-$D32),
     IF( I$4 &gt; $G32+$B32+1,
         SUMIFS(
            INDEX('ABP REC Calc'!$G$6:$AB$69,,
                  MATCH('ABP RECs'!$H32,'ABP REC Calc'!$G$5:$AB$5,0)),
            'ABP REC Calc'!$C$6:$C$69,'ABP RECs'!$E32,
            'ABP REC Calc'!$B$6:$B$69,'ABP RECs'!$F32
         ) * (1-Inputs_ByYear!$D$4)^(I$4-($G32+$B32+1)),
     0))),
0)</f>
        <v>0</v>
      </c>
      <c r="J32" s="233">
        <f>IF( (J$4-$G32) &lt; ($C32+$B32),
     IF( J$4 = $G32+$B32,
         SUMIFS(
            INDEX('ABP REC Calc'!$G$6:$AB$69,,
                  MATCH('ABP RECs'!$H32,'ABP REC Calc'!$G$5:$AB$5,0)),
            'ABP REC Calc'!$C$6:$C$69,'ABP RECs'!$E32,
            'ABP REC Calc'!$B$6:$B$69,'ABP RECs'!$F32
         ) * $D32,
     IF( J$4 = $G32+$B32+1,
         SUMIFS(
            INDEX('ABP REC Calc'!$G$6:$AB$69,,
                  MATCH('ABP RECs'!$H32,'ABP REC Calc'!$G$5:$AB$5,0)),
            'ABP REC Calc'!$C$6:$C$69,'ABP RECs'!$E32,
            'ABP REC Calc'!$B$6:$B$69,'ABP RECs'!$F32         ) * (1-$D32),
     IF( J$4 &gt; $G32+$B32+1,
         SUMIFS(
            INDEX('ABP REC Calc'!$G$6:$AB$69,,
                  MATCH('ABP RECs'!$H32,'ABP REC Calc'!$G$5:$AB$5,0)),
            'ABP REC Calc'!$C$6:$C$69,'ABP RECs'!$E32,
            'ABP REC Calc'!$B$6:$B$69,'ABP RECs'!$F32
         ) * (1-Inputs_ByYear!$D$4)^(J$4-($G32+$B32+1)),
     0))),
0)</f>
        <v>0</v>
      </c>
      <c r="K32" s="233">
        <f>IF( (K$4-$G32) &lt; ($C32+$B32),
     IF( K$4 = $G32+$B32,
         SUMIFS(
            INDEX('ABP REC Calc'!$G$6:$AB$69,,
                  MATCH('ABP RECs'!$H32,'ABP REC Calc'!$G$5:$AB$5,0)),
            'ABP REC Calc'!$C$6:$C$69,'ABP RECs'!$E32,
            'ABP REC Calc'!$B$6:$B$69,'ABP RECs'!$F32
         ) * $D32,
     IF( K$4 = $G32+$B32+1,
         SUMIFS(
            INDEX('ABP REC Calc'!$G$6:$AB$69,,
                  MATCH('ABP RECs'!$H32,'ABP REC Calc'!$G$5:$AB$5,0)),
            'ABP REC Calc'!$C$6:$C$69,'ABP RECs'!$E32,
            'ABP REC Calc'!$B$6:$B$69,'ABP RECs'!$F32         ) * (1-$D32),
     IF( K$4 &gt; $G32+$B32+1,
         SUMIFS(
            INDEX('ABP REC Calc'!$G$6:$AB$69,,
                  MATCH('ABP RECs'!$H32,'ABP REC Calc'!$G$5:$AB$5,0)),
            'ABP REC Calc'!$C$6:$C$69,'ABP RECs'!$E32,
            'ABP REC Calc'!$B$6:$B$69,'ABP RECs'!$F32
         ) * (1-Inputs_ByYear!$D$4)^(K$4-($G32+$B32+1)),
     0))),
0)</f>
        <v>0</v>
      </c>
      <c r="L32" s="233">
        <f>IF( (L$4-$G32) &lt; ($C32+$B32),
     IF( L$4 = $G32+$B32,
         SUMIFS(
            INDEX('ABP REC Calc'!$G$6:$AB$69,,
                  MATCH('ABP RECs'!$H32,'ABP REC Calc'!$G$5:$AB$5,0)),
            'ABP REC Calc'!$C$6:$C$69,'ABP RECs'!$E32,
            'ABP REC Calc'!$B$6:$B$69,'ABP RECs'!$F32
         ) * $D32,
     IF( L$4 = $G32+$B32+1,
         SUMIFS(
            INDEX('ABP REC Calc'!$G$6:$AB$69,,
                  MATCH('ABP RECs'!$H32,'ABP REC Calc'!$G$5:$AB$5,0)),
            'ABP REC Calc'!$C$6:$C$69,'ABP RECs'!$E32,
            'ABP REC Calc'!$B$6:$B$69,'ABP RECs'!$F32         ) * (1-$D32),
     IF( L$4 &gt; $G32+$B32+1,
         SUMIFS(
            INDEX('ABP REC Calc'!$G$6:$AB$69,,
                  MATCH('ABP RECs'!$H32,'ABP REC Calc'!$G$5:$AB$5,0)),
            'ABP REC Calc'!$C$6:$C$69,'ABP RECs'!$E32,
            'ABP REC Calc'!$B$6:$B$69,'ABP RECs'!$F32
         ) * (1-Inputs_ByYear!$D$4)^(L$4-($G32+$B32+1)),
     0))),
0)</f>
        <v>0</v>
      </c>
      <c r="M32" s="233">
        <f>IF( (M$4-$G32) &lt; ($C32+$B32),
     IF( M$4 = $G32+$B32,
         SUMIFS(
            INDEX('ABP REC Calc'!$G$6:$AB$69,,
                  MATCH('ABP RECs'!$H32,'ABP REC Calc'!$G$5:$AB$5,0)),
            'ABP REC Calc'!$C$6:$C$69,'ABP RECs'!$E32,
            'ABP REC Calc'!$B$6:$B$69,'ABP RECs'!$F32
         ) * $D32,
     IF( M$4 = $G32+$B32+1,
         SUMIFS(
            INDEX('ABP REC Calc'!$G$6:$AB$69,,
                  MATCH('ABP RECs'!$H32,'ABP REC Calc'!$G$5:$AB$5,0)),
            'ABP REC Calc'!$C$6:$C$69,'ABP RECs'!$E32,
            'ABP REC Calc'!$B$6:$B$69,'ABP RECs'!$F32         ) * (1-$D32),
     IF( M$4 &gt; $G32+$B32+1,
         SUMIFS(
            INDEX('ABP REC Calc'!$G$6:$AB$69,,
                  MATCH('ABP RECs'!$H32,'ABP REC Calc'!$G$5:$AB$5,0)),
            'ABP REC Calc'!$C$6:$C$69,'ABP RECs'!$E32,
            'ABP REC Calc'!$B$6:$B$69,'ABP RECs'!$F32
         ) * (1-Inputs_ByYear!$D$4)^(M$4-($G32+$B32+1)),
     0))),
0)</f>
        <v>83580.728076993895</v>
      </c>
      <c r="N32" s="233">
        <f>IF( (N$4-$G32) &lt; ($C32+$B32),
     IF( N$4 = $G32+$B32,
         SUMIFS(
            INDEX('ABP REC Calc'!$G$6:$AB$69,,
                  MATCH('ABP RECs'!$H32,'ABP REC Calc'!$G$5:$AB$5,0)),
            'ABP REC Calc'!$C$6:$C$69,'ABP RECs'!$E32,
            'ABP REC Calc'!$B$6:$B$69,'ABP RECs'!$F32
         ) * $D32,
     IF( N$4 = $G32+$B32+1,
         SUMIFS(
            INDEX('ABP REC Calc'!$G$6:$AB$69,,
                  MATCH('ABP RECs'!$H32,'ABP REC Calc'!$G$5:$AB$5,0)),
            'ABP REC Calc'!$C$6:$C$69,'ABP RECs'!$E32,
            'ABP REC Calc'!$B$6:$B$69,'ABP RECs'!$F32         ) * (1-$D32),
     IF( N$4 &gt; $G32+$B32+1,
         SUMIFS(
            INDEX('ABP REC Calc'!$G$6:$AB$69,,
                  MATCH('ABP RECs'!$H32,'ABP REC Calc'!$G$5:$AB$5,0)),
            'ABP REC Calc'!$C$6:$C$69,'ABP RECs'!$E32,
            'ABP REC Calc'!$B$6:$B$69,'ABP RECs'!$F32
         ) * (1-Inputs_ByYear!$D$4)^(N$4-($G32+$B32+1)),
     0))),
0)</f>
        <v>83580.728076993895</v>
      </c>
      <c r="O32" s="233">
        <f>IF( (O$4-$G32) &lt; ($C32+$B32),
     IF( O$4 = $G32+$B32,
         SUMIFS(
            INDEX('ABP REC Calc'!$G$6:$AB$69,,
                  MATCH('ABP RECs'!$H32,'ABP REC Calc'!$G$5:$AB$5,0)),
            'ABP REC Calc'!$C$6:$C$69,'ABP RECs'!$E32,
            'ABP REC Calc'!$B$6:$B$69,'ABP RECs'!$F32
         ) * $D32,
     IF( O$4 = $G32+$B32+1,
         SUMIFS(
            INDEX('ABP REC Calc'!$G$6:$AB$69,,
                  MATCH('ABP RECs'!$H32,'ABP REC Calc'!$G$5:$AB$5,0)),
            'ABP REC Calc'!$C$6:$C$69,'ABP RECs'!$E32,
            'ABP REC Calc'!$B$6:$B$69,'ABP RECs'!$F32         ) * (1-$D32),
     IF( O$4 &gt; $G32+$B32+1,
         SUMIFS(
            INDEX('ABP REC Calc'!$G$6:$AB$69,,
                  MATCH('ABP RECs'!$H32,'ABP REC Calc'!$G$5:$AB$5,0)),
            'ABP REC Calc'!$C$6:$C$69,'ABP RECs'!$E32,
            'ABP REC Calc'!$B$6:$B$69,'ABP RECs'!$F32
         ) * (1-Inputs_ByYear!$D$4)^(O$4-($G32+$B32+1)),
     0))),
0)</f>
        <v>166325.64887321784</v>
      </c>
      <c r="P32" s="233">
        <f>IF( (P$4-$G32) &lt; ($C32+$B32),
     IF( P$4 = $G32+$B32,
         SUMIFS(
            INDEX('ABP REC Calc'!$G$6:$AB$69,,
                  MATCH('ABP RECs'!$H32,'ABP REC Calc'!$G$5:$AB$5,0)),
            'ABP REC Calc'!$C$6:$C$69,'ABP RECs'!$E32,
            'ABP REC Calc'!$B$6:$B$69,'ABP RECs'!$F32
         ) * $D32,
     IF( P$4 = $G32+$B32+1,
         SUMIFS(
            INDEX('ABP REC Calc'!$G$6:$AB$69,,
                  MATCH('ABP RECs'!$H32,'ABP REC Calc'!$G$5:$AB$5,0)),
            'ABP REC Calc'!$C$6:$C$69,'ABP RECs'!$E32,
            'ABP REC Calc'!$B$6:$B$69,'ABP RECs'!$F32         ) * (1-$D32),
     IF( P$4 &gt; $G32+$B32+1,
         SUMIFS(
            INDEX('ABP REC Calc'!$G$6:$AB$69,,
                  MATCH('ABP RECs'!$H32,'ABP REC Calc'!$G$5:$AB$5,0)),
            'ABP REC Calc'!$C$6:$C$69,'ABP RECs'!$E32,
            'ABP REC Calc'!$B$6:$B$69,'ABP RECs'!$F32
         ) * (1-Inputs_ByYear!$D$4)^(P$4-($G32+$B32+1)),
     0))),
0)</f>
        <v>165494.02062885178</v>
      </c>
      <c r="Q32" s="233">
        <f>IF( (Q$4-$G32) &lt; ($C32+$B32),
     IF( Q$4 = $G32+$B32,
         SUMIFS(
            INDEX('ABP REC Calc'!$G$6:$AB$69,,
                  MATCH('ABP RECs'!$H32,'ABP REC Calc'!$G$5:$AB$5,0)),
            'ABP REC Calc'!$C$6:$C$69,'ABP RECs'!$E32,
            'ABP REC Calc'!$B$6:$B$69,'ABP RECs'!$F32
         ) * $D32,
     IF( Q$4 = $G32+$B32+1,
         SUMIFS(
            INDEX('ABP REC Calc'!$G$6:$AB$69,,
                  MATCH('ABP RECs'!$H32,'ABP REC Calc'!$G$5:$AB$5,0)),
            'ABP REC Calc'!$C$6:$C$69,'ABP RECs'!$E32,
            'ABP REC Calc'!$B$6:$B$69,'ABP RECs'!$F32         ) * (1-$D32),
     IF( Q$4 &gt; $G32+$B32+1,
         SUMIFS(
            INDEX('ABP REC Calc'!$G$6:$AB$69,,
                  MATCH('ABP RECs'!$H32,'ABP REC Calc'!$G$5:$AB$5,0)),
            'ABP REC Calc'!$C$6:$C$69,'ABP RECs'!$E32,
            'ABP REC Calc'!$B$6:$B$69,'ABP RECs'!$F32
         ) * (1-Inputs_ByYear!$D$4)^(Q$4-($G32+$B32+1)),
     0))),
0)</f>
        <v>164666.55052570751</v>
      </c>
      <c r="R32" s="233">
        <f>IF( (R$4-$G32) &lt; ($C32+$B32),
     IF( R$4 = $G32+$B32,
         SUMIFS(
            INDEX('ABP REC Calc'!$G$6:$AB$69,,
                  MATCH('ABP RECs'!$H32,'ABP REC Calc'!$G$5:$AB$5,0)),
            'ABP REC Calc'!$C$6:$C$69,'ABP RECs'!$E32,
            'ABP REC Calc'!$B$6:$B$69,'ABP RECs'!$F32
         ) * $D32,
     IF( R$4 = $G32+$B32+1,
         SUMIFS(
            INDEX('ABP REC Calc'!$G$6:$AB$69,,
                  MATCH('ABP RECs'!$H32,'ABP REC Calc'!$G$5:$AB$5,0)),
            'ABP REC Calc'!$C$6:$C$69,'ABP RECs'!$E32,
            'ABP REC Calc'!$B$6:$B$69,'ABP RECs'!$F32         ) * (1-$D32),
     IF( R$4 &gt; $G32+$B32+1,
         SUMIFS(
            INDEX('ABP REC Calc'!$G$6:$AB$69,,
                  MATCH('ABP RECs'!$H32,'ABP REC Calc'!$G$5:$AB$5,0)),
            'ABP REC Calc'!$C$6:$C$69,'ABP RECs'!$E32,
            'ABP REC Calc'!$B$6:$B$69,'ABP RECs'!$F32
         ) * (1-Inputs_ByYear!$D$4)^(R$4-($G32+$B32+1)),
     0))),
0)</f>
        <v>163843.21777307897</v>
      </c>
      <c r="S32" s="233">
        <f>IF( (S$4-$G32) &lt; ($C32+$B32),
     IF( S$4 = $G32+$B32,
         SUMIFS(
            INDEX('ABP REC Calc'!$G$6:$AB$69,,
                  MATCH('ABP RECs'!$H32,'ABP REC Calc'!$G$5:$AB$5,0)),
            'ABP REC Calc'!$C$6:$C$69,'ABP RECs'!$E32,
            'ABP REC Calc'!$B$6:$B$69,'ABP RECs'!$F32
         ) * $D32,
     IF( S$4 = $G32+$B32+1,
         SUMIFS(
            INDEX('ABP REC Calc'!$G$6:$AB$69,,
                  MATCH('ABP RECs'!$H32,'ABP REC Calc'!$G$5:$AB$5,0)),
            'ABP REC Calc'!$C$6:$C$69,'ABP RECs'!$E32,
            'ABP REC Calc'!$B$6:$B$69,'ABP RECs'!$F32         ) * (1-$D32),
     IF( S$4 &gt; $G32+$B32+1,
         SUMIFS(
            INDEX('ABP REC Calc'!$G$6:$AB$69,,
                  MATCH('ABP RECs'!$H32,'ABP REC Calc'!$G$5:$AB$5,0)),
            'ABP REC Calc'!$C$6:$C$69,'ABP RECs'!$E32,
            'ABP REC Calc'!$B$6:$B$69,'ABP RECs'!$F32
         ) * (1-Inputs_ByYear!$D$4)^(S$4-($G32+$B32+1)),
     0))),
0)</f>
        <v>163024.00168421358</v>
      </c>
      <c r="T32" s="233">
        <f>IF( (T$4-$G32) &lt; ($C32+$B32),
     IF( T$4 = $G32+$B32,
         SUMIFS(
            INDEX('ABP REC Calc'!$G$6:$AB$69,,
                  MATCH('ABP RECs'!$H32,'ABP REC Calc'!$G$5:$AB$5,0)),
            'ABP REC Calc'!$C$6:$C$69,'ABP RECs'!$E32,
            'ABP REC Calc'!$B$6:$B$69,'ABP RECs'!$F32
         ) * $D32,
     IF( T$4 = $G32+$B32+1,
         SUMIFS(
            INDEX('ABP REC Calc'!$G$6:$AB$69,,
                  MATCH('ABP RECs'!$H32,'ABP REC Calc'!$G$5:$AB$5,0)),
            'ABP REC Calc'!$C$6:$C$69,'ABP RECs'!$E32,
            'ABP REC Calc'!$B$6:$B$69,'ABP RECs'!$F32         ) * (1-$D32),
     IF( T$4 &gt; $G32+$B32+1,
         SUMIFS(
            INDEX('ABP REC Calc'!$G$6:$AB$69,,
                  MATCH('ABP RECs'!$H32,'ABP REC Calc'!$G$5:$AB$5,0)),
            'ABP REC Calc'!$C$6:$C$69,'ABP RECs'!$E32,
            'ABP REC Calc'!$B$6:$B$69,'ABP RECs'!$F32
         ) * (1-Inputs_ByYear!$D$4)^(T$4-($G32+$B32+1)),
     0))),
0)</f>
        <v>162208.88167579251</v>
      </c>
      <c r="U32" s="233">
        <f>IF( (U$4-$G32) &lt; ($C32+$B32),
     IF( U$4 = $G32+$B32,
         SUMIFS(
            INDEX('ABP REC Calc'!$G$6:$AB$69,,
                  MATCH('ABP RECs'!$H32,'ABP REC Calc'!$G$5:$AB$5,0)),
            'ABP REC Calc'!$C$6:$C$69,'ABP RECs'!$E32,
            'ABP REC Calc'!$B$6:$B$69,'ABP RECs'!$F32
         ) * $D32,
     IF( U$4 = $G32+$B32+1,
         SUMIFS(
            INDEX('ABP REC Calc'!$G$6:$AB$69,,
                  MATCH('ABP RECs'!$H32,'ABP REC Calc'!$G$5:$AB$5,0)),
            'ABP REC Calc'!$C$6:$C$69,'ABP RECs'!$E32,
            'ABP REC Calc'!$B$6:$B$69,'ABP RECs'!$F32         ) * (1-$D32),
     IF( U$4 &gt; $G32+$B32+1,
         SUMIFS(
            INDEX('ABP REC Calc'!$G$6:$AB$69,,
                  MATCH('ABP RECs'!$H32,'ABP REC Calc'!$G$5:$AB$5,0)),
            'ABP REC Calc'!$C$6:$C$69,'ABP RECs'!$E32,
            'ABP REC Calc'!$B$6:$B$69,'ABP RECs'!$F32
         ) * (1-Inputs_ByYear!$D$4)^(U$4-($G32+$B32+1)),
     0))),
0)</f>
        <v>161397.83726741356</v>
      </c>
      <c r="V32" s="233">
        <f>IF( (V$4-$G32) &lt; ($C32+$B32),
     IF( V$4 = $G32+$B32,
         SUMIFS(
            INDEX('ABP REC Calc'!$G$6:$AB$69,,
                  MATCH('ABP RECs'!$H32,'ABP REC Calc'!$G$5:$AB$5,0)),
            'ABP REC Calc'!$C$6:$C$69,'ABP RECs'!$E32,
            'ABP REC Calc'!$B$6:$B$69,'ABP RECs'!$F32
         ) * $D32,
     IF( V$4 = $G32+$B32+1,
         SUMIFS(
            INDEX('ABP REC Calc'!$G$6:$AB$69,,
                  MATCH('ABP RECs'!$H32,'ABP REC Calc'!$G$5:$AB$5,0)),
            'ABP REC Calc'!$C$6:$C$69,'ABP RECs'!$E32,
            'ABP REC Calc'!$B$6:$B$69,'ABP RECs'!$F32         ) * (1-$D32),
     IF( V$4 &gt; $G32+$B32+1,
         SUMIFS(
            INDEX('ABP REC Calc'!$G$6:$AB$69,,
                  MATCH('ABP RECs'!$H32,'ABP REC Calc'!$G$5:$AB$5,0)),
            'ABP REC Calc'!$C$6:$C$69,'ABP RECs'!$E32,
            'ABP REC Calc'!$B$6:$B$69,'ABP RECs'!$F32
         ) * (1-Inputs_ByYear!$D$4)^(V$4-($G32+$B32+1)),
     0))),
0)</f>
        <v>160590.84808107649</v>
      </c>
      <c r="W32" s="233">
        <f>IF( (W$4-$G32) &lt; ($C32+$B32),
     IF( W$4 = $G32+$B32,
         SUMIFS(
            INDEX('ABP REC Calc'!$G$6:$AB$69,,
                  MATCH('ABP RECs'!$H32,'ABP REC Calc'!$G$5:$AB$5,0)),
            'ABP REC Calc'!$C$6:$C$69,'ABP RECs'!$E32,
            'ABP REC Calc'!$B$6:$B$69,'ABP RECs'!$F32
         ) * $D32,
     IF( W$4 = $G32+$B32+1,
         SUMIFS(
            INDEX('ABP REC Calc'!$G$6:$AB$69,,
                  MATCH('ABP RECs'!$H32,'ABP REC Calc'!$G$5:$AB$5,0)),
            'ABP REC Calc'!$C$6:$C$69,'ABP RECs'!$E32,
            'ABP REC Calc'!$B$6:$B$69,'ABP RECs'!$F32         ) * (1-$D32),
     IF( W$4 &gt; $G32+$B32+1,
         SUMIFS(
            INDEX('ABP REC Calc'!$G$6:$AB$69,,
                  MATCH('ABP RECs'!$H32,'ABP REC Calc'!$G$5:$AB$5,0)),
            'ABP REC Calc'!$C$6:$C$69,'ABP RECs'!$E32,
            'ABP REC Calc'!$B$6:$B$69,'ABP RECs'!$F32
         ) * (1-Inputs_ByYear!$D$4)^(W$4-($G32+$B32+1)),
     0))),
0)</f>
        <v>159787.89384067111</v>
      </c>
      <c r="X32" s="233">
        <f>IF( (X$4-$G32) &lt; ($C32+$B32),
     IF( X$4 = $G32+$B32,
         SUMIFS(
            INDEX('ABP REC Calc'!$G$6:$AB$69,,
                  MATCH('ABP RECs'!$H32,'ABP REC Calc'!$G$5:$AB$5,0)),
            'ABP REC Calc'!$C$6:$C$69,'ABP RECs'!$E32,
            'ABP REC Calc'!$B$6:$B$69,'ABP RECs'!$F32
         ) * $D32,
     IF( X$4 = $G32+$B32+1,
         SUMIFS(
            INDEX('ABP REC Calc'!$G$6:$AB$69,,
                  MATCH('ABP RECs'!$H32,'ABP REC Calc'!$G$5:$AB$5,0)),
            'ABP REC Calc'!$C$6:$C$69,'ABP RECs'!$E32,
            'ABP REC Calc'!$B$6:$B$69,'ABP RECs'!$F32         ) * (1-$D32),
     IF( X$4 &gt; $G32+$B32+1,
         SUMIFS(
            INDEX('ABP REC Calc'!$G$6:$AB$69,,
                  MATCH('ABP RECs'!$H32,'ABP REC Calc'!$G$5:$AB$5,0)),
            'ABP REC Calc'!$C$6:$C$69,'ABP RECs'!$E32,
            'ABP REC Calc'!$B$6:$B$69,'ABP RECs'!$F32
         ) * (1-Inputs_ByYear!$D$4)^(X$4-($G32+$B32+1)),
     0))),
0)</f>
        <v>158988.95437146776</v>
      </c>
      <c r="Y32" s="233">
        <f>IF( (Y$4-$G32) &lt; ($C32+$B32),
     IF( Y$4 = $G32+$B32,
         SUMIFS(
            INDEX('ABP REC Calc'!$G$6:$AB$69,,
                  MATCH('ABP RECs'!$H32,'ABP REC Calc'!$G$5:$AB$5,0)),
            'ABP REC Calc'!$C$6:$C$69,'ABP RECs'!$E32,
            'ABP REC Calc'!$B$6:$B$69,'ABP RECs'!$F32
         ) * $D32,
     IF( Y$4 = $G32+$B32+1,
         SUMIFS(
            INDEX('ABP REC Calc'!$G$6:$AB$69,,
                  MATCH('ABP RECs'!$H32,'ABP REC Calc'!$G$5:$AB$5,0)),
            'ABP REC Calc'!$C$6:$C$69,'ABP RECs'!$E32,
            'ABP REC Calc'!$B$6:$B$69,'ABP RECs'!$F32         ) * (1-$D32),
     IF( Y$4 &gt; $G32+$B32+1,
         SUMIFS(
            INDEX('ABP REC Calc'!$G$6:$AB$69,,
                  MATCH('ABP RECs'!$H32,'ABP REC Calc'!$G$5:$AB$5,0)),
            'ABP REC Calc'!$C$6:$C$69,'ABP RECs'!$E32,
            'ABP REC Calc'!$B$6:$B$69,'ABP RECs'!$F32
         ) * (1-Inputs_ByYear!$D$4)^(Y$4-($G32+$B32+1)),
     0))),
0)</f>
        <v>158194.00959961041</v>
      </c>
      <c r="Z32" s="233">
        <f>IF( (Z$4-$G32) &lt; ($C32+$B32),
     IF( Z$4 = $G32+$B32,
         SUMIFS(
            INDEX('ABP REC Calc'!$G$6:$AB$69,,
                  MATCH('ABP RECs'!$H32,'ABP REC Calc'!$G$5:$AB$5,0)),
            'ABP REC Calc'!$C$6:$C$69,'ABP RECs'!$E32,
            'ABP REC Calc'!$B$6:$B$69,'ABP RECs'!$F32
         ) * $D32,
     IF( Z$4 = $G32+$B32+1,
         SUMIFS(
            INDEX('ABP REC Calc'!$G$6:$AB$69,,
                  MATCH('ABP RECs'!$H32,'ABP REC Calc'!$G$5:$AB$5,0)),
            'ABP REC Calc'!$C$6:$C$69,'ABP RECs'!$E32,
            'ABP REC Calc'!$B$6:$B$69,'ABP RECs'!$F32         ) * (1-$D32),
     IF( Z$4 &gt; $G32+$B32+1,
         SUMIFS(
            INDEX('ABP REC Calc'!$G$6:$AB$69,,
                  MATCH('ABP RECs'!$H32,'ABP REC Calc'!$G$5:$AB$5,0)),
            'ABP REC Calc'!$C$6:$C$69,'ABP RECs'!$E32,
            'ABP REC Calc'!$B$6:$B$69,'ABP RECs'!$F32
         ) * (1-Inputs_ByYear!$D$4)^(Z$4-($G32+$B32+1)),
     0))),
0)</f>
        <v>157403.03955161237</v>
      </c>
      <c r="AA32" s="233">
        <f>IF( (AA$4-$G32) &lt; ($C32+$B32),
     IF( AA$4 = $G32+$B32,
         SUMIFS(
            INDEX('ABP REC Calc'!$G$6:$AB$69,,
                  MATCH('ABP RECs'!$H32,'ABP REC Calc'!$G$5:$AB$5,0)),
            'ABP REC Calc'!$C$6:$C$69,'ABP RECs'!$E32,
            'ABP REC Calc'!$B$6:$B$69,'ABP RECs'!$F32
         ) * $D32,
     IF( AA$4 = $G32+$B32+1,
         SUMIFS(
            INDEX('ABP REC Calc'!$G$6:$AB$69,,
                  MATCH('ABP RECs'!$H32,'ABP REC Calc'!$G$5:$AB$5,0)),
            'ABP REC Calc'!$C$6:$C$69,'ABP RECs'!$E32,
            'ABP REC Calc'!$B$6:$B$69,'ABP RECs'!$F32         ) * (1-$D32),
     IF( AA$4 &gt; $G32+$B32+1,
         SUMIFS(
            INDEX('ABP REC Calc'!$G$6:$AB$69,,
                  MATCH('ABP RECs'!$H32,'ABP REC Calc'!$G$5:$AB$5,0)),
            'ABP REC Calc'!$C$6:$C$69,'ABP RECs'!$E32,
            'ABP REC Calc'!$B$6:$B$69,'ABP RECs'!$F32
         ) * (1-Inputs_ByYear!$D$4)^(AA$4-($G32+$B32+1)),
     0))),
0)</f>
        <v>156616.0243538543</v>
      </c>
      <c r="AB32" s="233">
        <f>IF( (AB$4-$G32) &lt; ($C32+$B32),
     IF( AB$4 = $G32+$B32,
         SUMIFS(
            INDEX('ABP REC Calc'!$G$6:$AB$69,,
                  MATCH('ABP RECs'!$H32,'ABP REC Calc'!$G$5:$AB$5,0)),
            'ABP REC Calc'!$C$6:$C$69,'ABP RECs'!$E32,
            'ABP REC Calc'!$B$6:$B$69,'ABP RECs'!$F32
         ) * $D32,
     IF( AB$4 = $G32+$B32+1,
         SUMIFS(
            INDEX('ABP REC Calc'!$G$6:$AB$69,,
                  MATCH('ABP RECs'!$H32,'ABP REC Calc'!$G$5:$AB$5,0)),
            'ABP REC Calc'!$C$6:$C$69,'ABP RECs'!$E32,
            'ABP REC Calc'!$B$6:$B$69,'ABP RECs'!$F32         ) * (1-$D32),
     IF( AB$4 &gt; $G32+$B32+1,
         SUMIFS(
            INDEX('ABP REC Calc'!$G$6:$AB$69,,
                  MATCH('ABP RECs'!$H32,'ABP REC Calc'!$G$5:$AB$5,0)),
            'ABP REC Calc'!$C$6:$C$69,'ABP RECs'!$E32,
            'ABP REC Calc'!$B$6:$B$69,'ABP RECs'!$F32
         ) * (1-Inputs_ByYear!$D$4)^(AB$4-($G32+$B32+1)),
     0))),
0)</f>
        <v>0</v>
      </c>
      <c r="AC32" s="233">
        <f>IF( (AC$4-$G32) &lt; ($C32+$B32),
     IF( AC$4 = $G32+$B32,
         SUMIFS(
            INDEX('ABP REC Calc'!$G$6:$AB$69,,
                  MATCH('ABP RECs'!$H32,'ABP REC Calc'!$G$5:$AB$5,0)),
            'ABP REC Calc'!$C$6:$C$69,'ABP RECs'!$E32,
            'ABP REC Calc'!$B$6:$B$69,'ABP RECs'!$F32
         ) * $D32,
     IF( AC$4 = $G32+$B32+1,
         SUMIFS(
            INDEX('ABP REC Calc'!$G$6:$AB$69,,
                  MATCH('ABP RECs'!$H32,'ABP REC Calc'!$G$5:$AB$5,0)),
            'ABP REC Calc'!$C$6:$C$69,'ABP RECs'!$E32,
            'ABP REC Calc'!$B$6:$B$69,'ABP RECs'!$F32         ) * (1-$D32),
     IF( AC$4 &gt; $G32+$B32+1,
         SUMIFS(
            INDEX('ABP REC Calc'!$G$6:$AB$69,,
                  MATCH('ABP RECs'!$H32,'ABP REC Calc'!$G$5:$AB$5,0)),
            'ABP REC Calc'!$C$6:$C$69,'ABP RECs'!$E32,
            'ABP REC Calc'!$B$6:$B$69,'ABP RECs'!$F32
         ) * (1-Inputs_ByYear!$D$4)^(AC$4-($G32+$B32+1)),
     0))),
0)</f>
        <v>0</v>
      </c>
      <c r="AD32" s="233">
        <f>IF( (AD$4-$G32) &lt; ($C32+$B32),
     IF( AD$4 = $G32+$B32,
         SUMIFS(
            INDEX('ABP REC Calc'!$G$6:$AB$69,,
                  MATCH('ABP RECs'!$H32,'ABP REC Calc'!$G$5:$AB$5,0)),
            'ABP REC Calc'!$C$6:$C$69,'ABP RECs'!$E32,
            'ABP REC Calc'!$B$6:$B$69,'ABP RECs'!$F32
         ) * $D32,
     IF( AD$4 = $G32+$B32+1,
         SUMIFS(
            INDEX('ABP REC Calc'!$G$6:$AB$69,,
                  MATCH('ABP RECs'!$H32,'ABP REC Calc'!$G$5:$AB$5,0)),
            'ABP REC Calc'!$C$6:$C$69,'ABP RECs'!$E32,
            'ABP REC Calc'!$B$6:$B$69,'ABP RECs'!$F32         ) * (1-$D32),
     IF( AD$4 &gt; $G32+$B32+1,
         SUMIFS(
            INDEX('ABP REC Calc'!$G$6:$AB$69,,
                  MATCH('ABP RECs'!$H32,'ABP REC Calc'!$G$5:$AB$5,0)),
            'ABP REC Calc'!$C$6:$C$69,'ABP RECs'!$E32,
            'ABP REC Calc'!$B$6:$B$69,'ABP RECs'!$F32
         ) * (1-Inputs_ByYear!$D$4)^(AD$4-($G32+$B32+1)),
     0))),
0)</f>
        <v>0</v>
      </c>
    </row>
    <row r="33" spans="2:30" ht="14.75" customHeight="1" x14ac:dyDescent="0.25">
      <c r="B33" s="332" cm="1">
        <f t="array" ref="B33">INDEX(Inputs_ByYear!$D$87:$D$92, MATCH('ABP RECs'!$E33, Inputs_ByYear!$B$87:$B$92, 0),)</f>
        <v>0</v>
      </c>
      <c r="C33" s="332" cm="1">
        <f t="array" ref="C33">INDEX(Inputs_ByYear!$D$51:$D$56, MATCH('ABP RECs'!$E33, Inputs_ByYear!$B$51:$B$56,0),)</f>
        <v>15</v>
      </c>
      <c r="D33" s="332" cm="1">
        <f t="array" ref="D33">INDEX(Inputs_ByYear!$D$96:$D$101, MATCH('ABP RECs'!$E33, Inputs_ByYear!$B$96:$B$101,0),)</f>
        <v>0.5</v>
      </c>
      <c r="E33" s="222" t="s">
        <v>233</v>
      </c>
      <c r="F33" s="219" t="s">
        <v>259</v>
      </c>
      <c r="G33" s="219">
        <f t="shared" si="2"/>
        <v>2029</v>
      </c>
      <c r="H33" s="227" t="s">
        <v>27</v>
      </c>
      <c r="I33" s="233">
        <f>IF( (I$4-$G33) &lt; ($C33+$B33),
     IF( I$4 = $G33+$B33,
         SUMIFS(
            INDEX('ABP REC Calc'!$G$6:$AB$69,,
                  MATCH('ABP RECs'!$H33,'ABP REC Calc'!$G$5:$AB$5,0)),
            'ABP REC Calc'!$C$6:$C$69,'ABP RECs'!$E33,
            'ABP REC Calc'!$B$6:$B$69,'ABP RECs'!$F33
         ) * $D33,
     IF( I$4 = $G33+$B33+1,
         SUMIFS(
            INDEX('ABP REC Calc'!$G$6:$AB$69,,
                  MATCH('ABP RECs'!$H33,'ABP REC Calc'!$G$5:$AB$5,0)),
            'ABP REC Calc'!$C$6:$C$69,'ABP RECs'!$E33,
            'ABP REC Calc'!$B$6:$B$69,'ABP RECs'!$F33         ) * (1-$D33),
     IF( I$4 &gt; $G33+$B33+1,
         SUMIFS(
            INDEX('ABP REC Calc'!$G$6:$AB$69,,
                  MATCH('ABP RECs'!$H33,'ABP REC Calc'!$G$5:$AB$5,0)),
            'ABP REC Calc'!$C$6:$C$69,'ABP RECs'!$E33,
            'ABP REC Calc'!$B$6:$B$69,'ABP RECs'!$F33
         ) * (1-Inputs_ByYear!$D$4)^(I$4-($G33+$B33+1)),
     0))),
0)</f>
        <v>0</v>
      </c>
      <c r="J33" s="233">
        <f>IF( (J$4-$G33) &lt; ($C33+$B33),
     IF( J$4 = $G33+$B33,
         SUMIFS(
            INDEX('ABP REC Calc'!$G$6:$AB$69,,
                  MATCH('ABP RECs'!$H33,'ABP REC Calc'!$G$5:$AB$5,0)),
            'ABP REC Calc'!$C$6:$C$69,'ABP RECs'!$E33,
            'ABP REC Calc'!$B$6:$B$69,'ABP RECs'!$F33
         ) * $D33,
     IF( J$4 = $G33+$B33+1,
         SUMIFS(
            INDEX('ABP REC Calc'!$G$6:$AB$69,,
                  MATCH('ABP RECs'!$H33,'ABP REC Calc'!$G$5:$AB$5,0)),
            'ABP REC Calc'!$C$6:$C$69,'ABP RECs'!$E33,
            'ABP REC Calc'!$B$6:$B$69,'ABP RECs'!$F33         ) * (1-$D33),
     IF( J$4 &gt; $G33+$B33+1,
         SUMIFS(
            INDEX('ABP REC Calc'!$G$6:$AB$69,,
                  MATCH('ABP RECs'!$H33,'ABP REC Calc'!$G$5:$AB$5,0)),
            'ABP REC Calc'!$C$6:$C$69,'ABP RECs'!$E33,
            'ABP REC Calc'!$B$6:$B$69,'ABP RECs'!$F33
         ) * (1-Inputs_ByYear!$D$4)^(J$4-($G33+$B33+1)),
     0))),
0)</f>
        <v>0</v>
      </c>
      <c r="K33" s="233">
        <f>IF( (K$4-$G33) &lt; ($C33+$B33),
     IF( K$4 = $G33+$B33,
         SUMIFS(
            INDEX('ABP REC Calc'!$G$6:$AB$69,,
                  MATCH('ABP RECs'!$H33,'ABP REC Calc'!$G$5:$AB$5,0)),
            'ABP REC Calc'!$C$6:$C$69,'ABP RECs'!$E33,
            'ABP REC Calc'!$B$6:$B$69,'ABP RECs'!$F33
         ) * $D33,
     IF( K$4 = $G33+$B33+1,
         SUMIFS(
            INDEX('ABP REC Calc'!$G$6:$AB$69,,
                  MATCH('ABP RECs'!$H33,'ABP REC Calc'!$G$5:$AB$5,0)),
            'ABP REC Calc'!$C$6:$C$69,'ABP RECs'!$E33,
            'ABP REC Calc'!$B$6:$B$69,'ABP RECs'!$F33         ) * (1-$D33),
     IF( K$4 &gt; $G33+$B33+1,
         SUMIFS(
            INDEX('ABP REC Calc'!$G$6:$AB$69,,
                  MATCH('ABP RECs'!$H33,'ABP REC Calc'!$G$5:$AB$5,0)),
            'ABP REC Calc'!$C$6:$C$69,'ABP RECs'!$E33,
            'ABP REC Calc'!$B$6:$B$69,'ABP RECs'!$F33
         ) * (1-Inputs_ByYear!$D$4)^(K$4-($G33+$B33+1)),
     0))),
0)</f>
        <v>0</v>
      </c>
      <c r="L33" s="233">
        <f>IF( (L$4-$G33) &lt; ($C33+$B33),
     IF( L$4 = $G33+$B33,
         SUMIFS(
            INDEX('ABP REC Calc'!$G$6:$AB$69,,
                  MATCH('ABP RECs'!$H33,'ABP REC Calc'!$G$5:$AB$5,0)),
            'ABP REC Calc'!$C$6:$C$69,'ABP RECs'!$E33,
            'ABP REC Calc'!$B$6:$B$69,'ABP RECs'!$F33
         ) * $D33,
     IF( L$4 = $G33+$B33+1,
         SUMIFS(
            INDEX('ABP REC Calc'!$G$6:$AB$69,,
                  MATCH('ABP RECs'!$H33,'ABP REC Calc'!$G$5:$AB$5,0)),
            'ABP REC Calc'!$C$6:$C$69,'ABP RECs'!$E33,
            'ABP REC Calc'!$B$6:$B$69,'ABP RECs'!$F33         ) * (1-$D33),
     IF( L$4 &gt; $G33+$B33+1,
         SUMIFS(
            INDEX('ABP REC Calc'!$G$6:$AB$69,,
                  MATCH('ABP RECs'!$H33,'ABP REC Calc'!$G$5:$AB$5,0)),
            'ABP REC Calc'!$C$6:$C$69,'ABP RECs'!$E33,
            'ABP REC Calc'!$B$6:$B$69,'ABP RECs'!$F33
         ) * (1-Inputs_ByYear!$D$4)^(L$4-($G33+$B33+1)),
     0))),
0)</f>
        <v>0</v>
      </c>
      <c r="M33" s="233">
        <f>IF( (M$4-$G33) &lt; ($C33+$B33),
     IF( M$4 = $G33+$B33,
         SUMIFS(
            INDEX('ABP REC Calc'!$G$6:$AB$69,,
                  MATCH('ABP RECs'!$H33,'ABP REC Calc'!$G$5:$AB$5,0)),
            'ABP REC Calc'!$C$6:$C$69,'ABP RECs'!$E33,
            'ABP REC Calc'!$B$6:$B$69,'ABP RECs'!$F33
         ) * $D33,
     IF( M$4 = $G33+$B33+1,
         SUMIFS(
            INDEX('ABP REC Calc'!$G$6:$AB$69,,
                  MATCH('ABP RECs'!$H33,'ABP REC Calc'!$G$5:$AB$5,0)),
            'ABP REC Calc'!$C$6:$C$69,'ABP RECs'!$E33,
            'ABP REC Calc'!$B$6:$B$69,'ABP RECs'!$F33         ) * (1-$D33),
     IF( M$4 &gt; $G33+$B33+1,
         SUMIFS(
            INDEX('ABP REC Calc'!$G$6:$AB$69,,
                  MATCH('ABP RECs'!$H33,'ABP REC Calc'!$G$5:$AB$5,0)),
            'ABP REC Calc'!$C$6:$C$69,'ABP RECs'!$E33,
            'ABP REC Calc'!$B$6:$B$69,'ABP RECs'!$F33
         ) * (1-Inputs_ByYear!$D$4)^(M$4-($G33+$B33+1)),
     0))),
0)</f>
        <v>0</v>
      </c>
      <c r="N33" s="233">
        <f>IF( (N$4-$G33) &lt; ($C33+$B33),
     IF( N$4 = $G33+$B33,
         SUMIFS(
            INDEX('ABP REC Calc'!$G$6:$AB$69,,
                  MATCH('ABP RECs'!$H33,'ABP REC Calc'!$G$5:$AB$5,0)),
            'ABP REC Calc'!$C$6:$C$69,'ABP RECs'!$E33,
            'ABP REC Calc'!$B$6:$B$69,'ABP RECs'!$F33
         ) * $D33,
     IF( N$4 = $G33+$B33+1,
         SUMIFS(
            INDEX('ABP REC Calc'!$G$6:$AB$69,,
                  MATCH('ABP RECs'!$H33,'ABP REC Calc'!$G$5:$AB$5,0)),
            'ABP REC Calc'!$C$6:$C$69,'ABP RECs'!$E33,
            'ABP REC Calc'!$B$6:$B$69,'ABP RECs'!$F33         ) * (1-$D33),
     IF( N$4 &gt; $G33+$B33+1,
         SUMIFS(
            INDEX('ABP REC Calc'!$G$6:$AB$69,,
                  MATCH('ABP RECs'!$H33,'ABP REC Calc'!$G$5:$AB$5,0)),
            'ABP REC Calc'!$C$6:$C$69,'ABP RECs'!$E33,
            'ABP REC Calc'!$B$6:$B$69,'ABP RECs'!$F33
         ) * (1-Inputs_ByYear!$D$4)^(N$4-($G33+$B33+1)),
     0))),
0)</f>
        <v>100296.87369239266</v>
      </c>
      <c r="O33" s="233">
        <f>IF( (O$4-$G33) &lt; ($C33+$B33),
     IF( O$4 = $G33+$B33,
         SUMIFS(
            INDEX('ABP REC Calc'!$G$6:$AB$69,,
                  MATCH('ABP RECs'!$H33,'ABP REC Calc'!$G$5:$AB$5,0)),
            'ABP REC Calc'!$C$6:$C$69,'ABP RECs'!$E33,
            'ABP REC Calc'!$B$6:$B$69,'ABP RECs'!$F33
         ) * $D33,
     IF( O$4 = $G33+$B33+1,
         SUMIFS(
            INDEX('ABP REC Calc'!$G$6:$AB$69,,
                  MATCH('ABP RECs'!$H33,'ABP REC Calc'!$G$5:$AB$5,0)),
            'ABP REC Calc'!$C$6:$C$69,'ABP RECs'!$E33,
            'ABP REC Calc'!$B$6:$B$69,'ABP RECs'!$F33         ) * (1-$D33),
     IF( O$4 &gt; $G33+$B33+1,
         SUMIFS(
            INDEX('ABP REC Calc'!$G$6:$AB$69,,
                  MATCH('ABP RECs'!$H33,'ABP REC Calc'!$G$5:$AB$5,0)),
            'ABP REC Calc'!$C$6:$C$69,'ABP RECs'!$E33,
            'ABP REC Calc'!$B$6:$B$69,'ABP RECs'!$F33
         ) * (1-Inputs_ByYear!$D$4)^(O$4-($G33+$B33+1)),
     0))),
0)</f>
        <v>100296.87369239266</v>
      </c>
      <c r="P33" s="233">
        <f>IF( (P$4-$G33) &lt; ($C33+$B33),
     IF( P$4 = $G33+$B33,
         SUMIFS(
            INDEX('ABP REC Calc'!$G$6:$AB$69,,
                  MATCH('ABP RECs'!$H33,'ABP REC Calc'!$G$5:$AB$5,0)),
            'ABP REC Calc'!$C$6:$C$69,'ABP RECs'!$E33,
            'ABP REC Calc'!$B$6:$B$69,'ABP RECs'!$F33
         ) * $D33,
     IF( P$4 = $G33+$B33+1,
         SUMIFS(
            INDEX('ABP REC Calc'!$G$6:$AB$69,,
                  MATCH('ABP RECs'!$H33,'ABP REC Calc'!$G$5:$AB$5,0)),
            'ABP REC Calc'!$C$6:$C$69,'ABP RECs'!$E33,
            'ABP REC Calc'!$B$6:$B$69,'ABP RECs'!$F33         ) * (1-$D33),
     IF( P$4 &gt; $G33+$B33+1,
         SUMIFS(
            INDEX('ABP REC Calc'!$G$6:$AB$69,,
                  MATCH('ABP RECs'!$H33,'ABP REC Calc'!$G$5:$AB$5,0)),
            'ABP REC Calc'!$C$6:$C$69,'ABP RECs'!$E33,
            'ABP REC Calc'!$B$6:$B$69,'ABP RECs'!$F33
         ) * (1-Inputs_ByYear!$D$4)^(P$4-($G33+$B33+1)),
     0))),
0)</f>
        <v>199590.77864786139</v>
      </c>
      <c r="Q33" s="233">
        <f>IF( (Q$4-$G33) &lt; ($C33+$B33),
     IF( Q$4 = $G33+$B33,
         SUMIFS(
            INDEX('ABP REC Calc'!$G$6:$AB$69,,
                  MATCH('ABP RECs'!$H33,'ABP REC Calc'!$G$5:$AB$5,0)),
            'ABP REC Calc'!$C$6:$C$69,'ABP RECs'!$E33,
            'ABP REC Calc'!$B$6:$B$69,'ABP RECs'!$F33
         ) * $D33,
     IF( Q$4 = $G33+$B33+1,
         SUMIFS(
            INDEX('ABP REC Calc'!$G$6:$AB$69,,
                  MATCH('ABP RECs'!$H33,'ABP REC Calc'!$G$5:$AB$5,0)),
            'ABP REC Calc'!$C$6:$C$69,'ABP RECs'!$E33,
            'ABP REC Calc'!$B$6:$B$69,'ABP RECs'!$F33         ) * (1-$D33),
     IF( Q$4 &gt; $G33+$B33+1,
         SUMIFS(
            INDEX('ABP REC Calc'!$G$6:$AB$69,,
                  MATCH('ABP RECs'!$H33,'ABP REC Calc'!$G$5:$AB$5,0)),
            'ABP REC Calc'!$C$6:$C$69,'ABP RECs'!$E33,
            'ABP REC Calc'!$B$6:$B$69,'ABP RECs'!$F33
         ) * (1-Inputs_ByYear!$D$4)^(Q$4-($G33+$B33+1)),
     0))),
0)</f>
        <v>198592.8247546221</v>
      </c>
      <c r="R33" s="233">
        <f>IF( (R$4-$G33) &lt; ($C33+$B33),
     IF( R$4 = $G33+$B33,
         SUMIFS(
            INDEX('ABP REC Calc'!$G$6:$AB$69,,
                  MATCH('ABP RECs'!$H33,'ABP REC Calc'!$G$5:$AB$5,0)),
            'ABP REC Calc'!$C$6:$C$69,'ABP RECs'!$E33,
            'ABP REC Calc'!$B$6:$B$69,'ABP RECs'!$F33
         ) * $D33,
     IF( R$4 = $G33+$B33+1,
         SUMIFS(
            INDEX('ABP REC Calc'!$G$6:$AB$69,,
                  MATCH('ABP RECs'!$H33,'ABP REC Calc'!$G$5:$AB$5,0)),
            'ABP REC Calc'!$C$6:$C$69,'ABP RECs'!$E33,
            'ABP REC Calc'!$B$6:$B$69,'ABP RECs'!$F33         ) * (1-$D33),
     IF( R$4 &gt; $G33+$B33+1,
         SUMIFS(
            INDEX('ABP REC Calc'!$G$6:$AB$69,,
                  MATCH('ABP RECs'!$H33,'ABP REC Calc'!$G$5:$AB$5,0)),
            'ABP REC Calc'!$C$6:$C$69,'ABP RECs'!$E33,
            'ABP REC Calc'!$B$6:$B$69,'ABP RECs'!$F33
         ) * (1-Inputs_ByYear!$D$4)^(R$4-($G33+$B33+1)),
     0))),
0)</f>
        <v>197599.860630849</v>
      </c>
      <c r="S33" s="233">
        <f>IF( (S$4-$G33) &lt; ($C33+$B33),
     IF( S$4 = $G33+$B33,
         SUMIFS(
            INDEX('ABP REC Calc'!$G$6:$AB$69,,
                  MATCH('ABP RECs'!$H33,'ABP REC Calc'!$G$5:$AB$5,0)),
            'ABP REC Calc'!$C$6:$C$69,'ABP RECs'!$E33,
            'ABP REC Calc'!$B$6:$B$69,'ABP RECs'!$F33
         ) * $D33,
     IF( S$4 = $G33+$B33+1,
         SUMIFS(
            INDEX('ABP REC Calc'!$G$6:$AB$69,,
                  MATCH('ABP RECs'!$H33,'ABP REC Calc'!$G$5:$AB$5,0)),
            'ABP REC Calc'!$C$6:$C$69,'ABP RECs'!$E33,
            'ABP REC Calc'!$B$6:$B$69,'ABP RECs'!$F33         ) * (1-$D33),
     IF( S$4 &gt; $G33+$B33+1,
         SUMIFS(
            INDEX('ABP REC Calc'!$G$6:$AB$69,,
                  MATCH('ABP RECs'!$H33,'ABP REC Calc'!$G$5:$AB$5,0)),
            'ABP REC Calc'!$C$6:$C$69,'ABP RECs'!$E33,
            'ABP REC Calc'!$B$6:$B$69,'ABP RECs'!$F33
         ) * (1-Inputs_ByYear!$D$4)^(S$4-($G33+$B33+1)),
     0))),
0)</f>
        <v>196611.86132769476</v>
      </c>
      <c r="T33" s="233">
        <f>IF( (T$4-$G33) &lt; ($C33+$B33),
     IF( T$4 = $G33+$B33,
         SUMIFS(
            INDEX('ABP REC Calc'!$G$6:$AB$69,,
                  MATCH('ABP RECs'!$H33,'ABP REC Calc'!$G$5:$AB$5,0)),
            'ABP REC Calc'!$C$6:$C$69,'ABP RECs'!$E33,
            'ABP REC Calc'!$B$6:$B$69,'ABP RECs'!$F33
         ) * $D33,
     IF( T$4 = $G33+$B33+1,
         SUMIFS(
            INDEX('ABP REC Calc'!$G$6:$AB$69,,
                  MATCH('ABP RECs'!$H33,'ABP REC Calc'!$G$5:$AB$5,0)),
            'ABP REC Calc'!$C$6:$C$69,'ABP RECs'!$E33,
            'ABP REC Calc'!$B$6:$B$69,'ABP RECs'!$F33         ) * (1-$D33),
     IF( T$4 &gt; $G33+$B33+1,
         SUMIFS(
            INDEX('ABP REC Calc'!$G$6:$AB$69,,
                  MATCH('ABP RECs'!$H33,'ABP REC Calc'!$G$5:$AB$5,0)),
            'ABP REC Calc'!$C$6:$C$69,'ABP RECs'!$E33,
            'ABP REC Calc'!$B$6:$B$69,'ABP RECs'!$F33
         ) * (1-Inputs_ByYear!$D$4)^(T$4-($G33+$B33+1)),
     0))),
0)</f>
        <v>195628.80202105627</v>
      </c>
      <c r="U33" s="233">
        <f>IF( (U$4-$G33) &lt; ($C33+$B33),
     IF( U$4 = $G33+$B33,
         SUMIFS(
            INDEX('ABP REC Calc'!$G$6:$AB$69,,
                  MATCH('ABP RECs'!$H33,'ABP REC Calc'!$G$5:$AB$5,0)),
            'ABP REC Calc'!$C$6:$C$69,'ABP RECs'!$E33,
            'ABP REC Calc'!$B$6:$B$69,'ABP RECs'!$F33
         ) * $D33,
     IF( U$4 = $G33+$B33+1,
         SUMIFS(
            INDEX('ABP REC Calc'!$G$6:$AB$69,,
                  MATCH('ABP RECs'!$H33,'ABP REC Calc'!$G$5:$AB$5,0)),
            'ABP REC Calc'!$C$6:$C$69,'ABP RECs'!$E33,
            'ABP REC Calc'!$B$6:$B$69,'ABP RECs'!$F33         ) * (1-$D33),
     IF( U$4 &gt; $G33+$B33+1,
         SUMIFS(
            INDEX('ABP REC Calc'!$G$6:$AB$69,,
                  MATCH('ABP RECs'!$H33,'ABP REC Calc'!$G$5:$AB$5,0)),
            'ABP REC Calc'!$C$6:$C$69,'ABP RECs'!$E33,
            'ABP REC Calc'!$B$6:$B$69,'ABP RECs'!$F33
         ) * (1-Inputs_ByYear!$D$4)^(U$4-($G33+$B33+1)),
     0))),
0)</f>
        <v>194650.65801095101</v>
      </c>
      <c r="V33" s="233">
        <f>IF( (V$4-$G33) &lt; ($C33+$B33),
     IF( V$4 = $G33+$B33,
         SUMIFS(
            INDEX('ABP REC Calc'!$G$6:$AB$69,,
                  MATCH('ABP RECs'!$H33,'ABP REC Calc'!$G$5:$AB$5,0)),
            'ABP REC Calc'!$C$6:$C$69,'ABP RECs'!$E33,
            'ABP REC Calc'!$B$6:$B$69,'ABP RECs'!$F33
         ) * $D33,
     IF( V$4 = $G33+$B33+1,
         SUMIFS(
            INDEX('ABP REC Calc'!$G$6:$AB$69,,
                  MATCH('ABP RECs'!$H33,'ABP REC Calc'!$G$5:$AB$5,0)),
            'ABP REC Calc'!$C$6:$C$69,'ABP RECs'!$E33,
            'ABP REC Calc'!$B$6:$B$69,'ABP RECs'!$F33         ) * (1-$D33),
     IF( V$4 &gt; $G33+$B33+1,
         SUMIFS(
            INDEX('ABP REC Calc'!$G$6:$AB$69,,
                  MATCH('ABP RECs'!$H33,'ABP REC Calc'!$G$5:$AB$5,0)),
            'ABP REC Calc'!$C$6:$C$69,'ABP RECs'!$E33,
            'ABP REC Calc'!$B$6:$B$69,'ABP RECs'!$F33
         ) * (1-Inputs_ByYear!$D$4)^(V$4-($G33+$B33+1)),
     0))),
0)</f>
        <v>193677.40472089624</v>
      </c>
      <c r="W33" s="233">
        <f>IF( (W$4-$G33) &lt; ($C33+$B33),
     IF( W$4 = $G33+$B33,
         SUMIFS(
            INDEX('ABP REC Calc'!$G$6:$AB$69,,
                  MATCH('ABP RECs'!$H33,'ABP REC Calc'!$G$5:$AB$5,0)),
            'ABP REC Calc'!$C$6:$C$69,'ABP RECs'!$E33,
            'ABP REC Calc'!$B$6:$B$69,'ABP RECs'!$F33
         ) * $D33,
     IF( W$4 = $G33+$B33+1,
         SUMIFS(
            INDEX('ABP REC Calc'!$G$6:$AB$69,,
                  MATCH('ABP RECs'!$H33,'ABP REC Calc'!$G$5:$AB$5,0)),
            'ABP REC Calc'!$C$6:$C$69,'ABP RECs'!$E33,
            'ABP REC Calc'!$B$6:$B$69,'ABP RECs'!$F33         ) * (1-$D33),
     IF( W$4 &gt; $G33+$B33+1,
         SUMIFS(
            INDEX('ABP REC Calc'!$G$6:$AB$69,,
                  MATCH('ABP RECs'!$H33,'ABP REC Calc'!$G$5:$AB$5,0)),
            'ABP REC Calc'!$C$6:$C$69,'ABP RECs'!$E33,
            'ABP REC Calc'!$B$6:$B$69,'ABP RECs'!$F33
         ) * (1-Inputs_ByYear!$D$4)^(W$4-($G33+$B33+1)),
     0))),
0)</f>
        <v>192709.01769729177</v>
      </c>
      <c r="X33" s="233">
        <f>IF( (X$4-$G33) &lt; ($C33+$B33),
     IF( X$4 = $G33+$B33,
         SUMIFS(
            INDEX('ABP REC Calc'!$G$6:$AB$69,,
                  MATCH('ABP RECs'!$H33,'ABP REC Calc'!$G$5:$AB$5,0)),
            'ABP REC Calc'!$C$6:$C$69,'ABP RECs'!$E33,
            'ABP REC Calc'!$B$6:$B$69,'ABP RECs'!$F33
         ) * $D33,
     IF( X$4 = $G33+$B33+1,
         SUMIFS(
            INDEX('ABP REC Calc'!$G$6:$AB$69,,
                  MATCH('ABP RECs'!$H33,'ABP REC Calc'!$G$5:$AB$5,0)),
            'ABP REC Calc'!$C$6:$C$69,'ABP RECs'!$E33,
            'ABP REC Calc'!$B$6:$B$69,'ABP RECs'!$F33         ) * (1-$D33),
     IF( X$4 &gt; $G33+$B33+1,
         SUMIFS(
            INDEX('ABP REC Calc'!$G$6:$AB$69,,
                  MATCH('ABP RECs'!$H33,'ABP REC Calc'!$G$5:$AB$5,0)),
            'ABP REC Calc'!$C$6:$C$69,'ABP RECs'!$E33,
            'ABP REC Calc'!$B$6:$B$69,'ABP RECs'!$F33
         ) * (1-Inputs_ByYear!$D$4)^(X$4-($G33+$B33+1)),
     0))),
0)</f>
        <v>191745.47260880528</v>
      </c>
      <c r="Y33" s="233">
        <f>IF( (Y$4-$G33) &lt; ($C33+$B33),
     IF( Y$4 = $G33+$B33,
         SUMIFS(
            INDEX('ABP REC Calc'!$G$6:$AB$69,,
                  MATCH('ABP RECs'!$H33,'ABP REC Calc'!$G$5:$AB$5,0)),
            'ABP REC Calc'!$C$6:$C$69,'ABP RECs'!$E33,
            'ABP REC Calc'!$B$6:$B$69,'ABP RECs'!$F33
         ) * $D33,
     IF( Y$4 = $G33+$B33+1,
         SUMIFS(
            INDEX('ABP REC Calc'!$G$6:$AB$69,,
                  MATCH('ABP RECs'!$H33,'ABP REC Calc'!$G$5:$AB$5,0)),
            'ABP REC Calc'!$C$6:$C$69,'ABP RECs'!$E33,
            'ABP REC Calc'!$B$6:$B$69,'ABP RECs'!$F33         ) * (1-$D33),
     IF( Y$4 &gt; $G33+$B33+1,
         SUMIFS(
            INDEX('ABP REC Calc'!$G$6:$AB$69,,
                  MATCH('ABP RECs'!$H33,'ABP REC Calc'!$G$5:$AB$5,0)),
            'ABP REC Calc'!$C$6:$C$69,'ABP RECs'!$E33,
            'ABP REC Calc'!$B$6:$B$69,'ABP RECs'!$F33
         ) * (1-Inputs_ByYear!$D$4)^(Y$4-($G33+$B33+1)),
     0))),
0)</f>
        <v>190786.74524576127</v>
      </c>
      <c r="Z33" s="233">
        <f>IF( (Z$4-$G33) &lt; ($C33+$B33),
     IF( Z$4 = $G33+$B33,
         SUMIFS(
            INDEX('ABP REC Calc'!$G$6:$AB$69,,
                  MATCH('ABP RECs'!$H33,'ABP REC Calc'!$G$5:$AB$5,0)),
            'ABP REC Calc'!$C$6:$C$69,'ABP RECs'!$E33,
            'ABP REC Calc'!$B$6:$B$69,'ABP RECs'!$F33
         ) * $D33,
     IF( Z$4 = $G33+$B33+1,
         SUMIFS(
            INDEX('ABP REC Calc'!$G$6:$AB$69,,
                  MATCH('ABP RECs'!$H33,'ABP REC Calc'!$G$5:$AB$5,0)),
            'ABP REC Calc'!$C$6:$C$69,'ABP RECs'!$E33,
            'ABP REC Calc'!$B$6:$B$69,'ABP RECs'!$F33         ) * (1-$D33),
     IF( Z$4 &gt; $G33+$B33+1,
         SUMIFS(
            INDEX('ABP REC Calc'!$G$6:$AB$69,,
                  MATCH('ABP RECs'!$H33,'ABP REC Calc'!$G$5:$AB$5,0)),
            'ABP REC Calc'!$C$6:$C$69,'ABP RECs'!$E33,
            'ABP REC Calc'!$B$6:$B$69,'ABP RECs'!$F33
         ) * (1-Inputs_ByYear!$D$4)^(Z$4-($G33+$B33+1)),
     0))),
0)</f>
        <v>189832.81151953246</v>
      </c>
      <c r="AA33" s="233">
        <f>IF( (AA$4-$G33) &lt; ($C33+$B33),
     IF( AA$4 = $G33+$B33,
         SUMIFS(
            INDEX('ABP REC Calc'!$G$6:$AB$69,,
                  MATCH('ABP RECs'!$H33,'ABP REC Calc'!$G$5:$AB$5,0)),
            'ABP REC Calc'!$C$6:$C$69,'ABP RECs'!$E33,
            'ABP REC Calc'!$B$6:$B$69,'ABP RECs'!$F33
         ) * $D33,
     IF( AA$4 = $G33+$B33+1,
         SUMIFS(
            INDEX('ABP REC Calc'!$G$6:$AB$69,,
                  MATCH('ABP RECs'!$H33,'ABP REC Calc'!$G$5:$AB$5,0)),
            'ABP REC Calc'!$C$6:$C$69,'ABP RECs'!$E33,
            'ABP REC Calc'!$B$6:$B$69,'ABP RECs'!$F33         ) * (1-$D33),
     IF( AA$4 &gt; $G33+$B33+1,
         SUMIFS(
            INDEX('ABP REC Calc'!$G$6:$AB$69,,
                  MATCH('ABP RECs'!$H33,'ABP REC Calc'!$G$5:$AB$5,0)),
            'ABP REC Calc'!$C$6:$C$69,'ABP RECs'!$E33,
            'ABP REC Calc'!$B$6:$B$69,'ABP RECs'!$F33
         ) * (1-Inputs_ByYear!$D$4)^(AA$4-($G33+$B33+1)),
     0))),
0)</f>
        <v>188883.64746193483</v>
      </c>
      <c r="AB33" s="233">
        <f>IF( (AB$4-$G33) &lt; ($C33+$B33),
     IF( AB$4 = $G33+$B33,
         SUMIFS(
            INDEX('ABP REC Calc'!$G$6:$AB$69,,
                  MATCH('ABP RECs'!$H33,'ABP REC Calc'!$G$5:$AB$5,0)),
            'ABP REC Calc'!$C$6:$C$69,'ABP RECs'!$E33,
            'ABP REC Calc'!$B$6:$B$69,'ABP RECs'!$F33
         ) * $D33,
     IF( AB$4 = $G33+$B33+1,
         SUMIFS(
            INDEX('ABP REC Calc'!$G$6:$AB$69,,
                  MATCH('ABP RECs'!$H33,'ABP REC Calc'!$G$5:$AB$5,0)),
            'ABP REC Calc'!$C$6:$C$69,'ABP RECs'!$E33,
            'ABP REC Calc'!$B$6:$B$69,'ABP RECs'!$F33         ) * (1-$D33),
     IF( AB$4 &gt; $G33+$B33+1,
         SUMIFS(
            INDEX('ABP REC Calc'!$G$6:$AB$69,,
                  MATCH('ABP RECs'!$H33,'ABP REC Calc'!$G$5:$AB$5,0)),
            'ABP REC Calc'!$C$6:$C$69,'ABP RECs'!$E33,
            'ABP REC Calc'!$B$6:$B$69,'ABP RECs'!$F33
         ) * (1-Inputs_ByYear!$D$4)^(AB$4-($G33+$B33+1)),
     0))),
0)</f>
        <v>187939.22922462516</v>
      </c>
      <c r="AC33" s="233">
        <f>IF( (AC$4-$G33) &lt; ($C33+$B33),
     IF( AC$4 = $G33+$B33,
         SUMIFS(
            INDEX('ABP REC Calc'!$G$6:$AB$69,,
                  MATCH('ABP RECs'!$H33,'ABP REC Calc'!$G$5:$AB$5,0)),
            'ABP REC Calc'!$C$6:$C$69,'ABP RECs'!$E33,
            'ABP REC Calc'!$B$6:$B$69,'ABP RECs'!$F33
         ) * $D33,
     IF( AC$4 = $G33+$B33+1,
         SUMIFS(
            INDEX('ABP REC Calc'!$G$6:$AB$69,,
                  MATCH('ABP RECs'!$H33,'ABP REC Calc'!$G$5:$AB$5,0)),
            'ABP REC Calc'!$C$6:$C$69,'ABP RECs'!$E33,
            'ABP REC Calc'!$B$6:$B$69,'ABP RECs'!$F33         ) * (1-$D33),
     IF( AC$4 &gt; $G33+$B33+1,
         SUMIFS(
            INDEX('ABP REC Calc'!$G$6:$AB$69,,
                  MATCH('ABP RECs'!$H33,'ABP REC Calc'!$G$5:$AB$5,0)),
            'ABP REC Calc'!$C$6:$C$69,'ABP RECs'!$E33,
            'ABP REC Calc'!$B$6:$B$69,'ABP RECs'!$F33
         ) * (1-Inputs_ByYear!$D$4)^(AC$4-($G33+$B33+1)),
     0))),
0)</f>
        <v>0</v>
      </c>
      <c r="AD33" s="233">
        <f>IF( (AD$4-$G33) &lt; ($C33+$B33),
     IF( AD$4 = $G33+$B33,
         SUMIFS(
            INDEX('ABP REC Calc'!$G$6:$AB$69,,
                  MATCH('ABP RECs'!$H33,'ABP REC Calc'!$G$5:$AB$5,0)),
            'ABP REC Calc'!$C$6:$C$69,'ABP RECs'!$E33,
            'ABP REC Calc'!$B$6:$B$69,'ABP RECs'!$F33
         ) * $D33,
     IF( AD$4 = $G33+$B33+1,
         SUMIFS(
            INDEX('ABP REC Calc'!$G$6:$AB$69,,
                  MATCH('ABP RECs'!$H33,'ABP REC Calc'!$G$5:$AB$5,0)),
            'ABP REC Calc'!$C$6:$C$69,'ABP RECs'!$E33,
            'ABP REC Calc'!$B$6:$B$69,'ABP RECs'!$F33         ) * (1-$D33),
     IF( AD$4 &gt; $G33+$B33+1,
         SUMIFS(
            INDEX('ABP REC Calc'!$G$6:$AB$69,,
                  MATCH('ABP RECs'!$H33,'ABP REC Calc'!$G$5:$AB$5,0)),
            'ABP REC Calc'!$C$6:$C$69,'ABP RECs'!$E33,
            'ABP REC Calc'!$B$6:$B$69,'ABP RECs'!$F33
         ) * (1-Inputs_ByYear!$D$4)^(AD$4-($G33+$B33+1)),
     0))),
0)</f>
        <v>0</v>
      </c>
    </row>
    <row r="34" spans="2:30" ht="14.75" customHeight="1" x14ac:dyDescent="0.25">
      <c r="B34" s="332" cm="1">
        <f t="array" ref="B34">INDEX(Inputs_ByYear!$D$87:$D$92, MATCH('ABP RECs'!$E34, Inputs_ByYear!$B$87:$B$92, 0),)</f>
        <v>0</v>
      </c>
      <c r="C34" s="332" cm="1">
        <f t="array" ref="C34">INDEX(Inputs_ByYear!$D$51:$D$56, MATCH('ABP RECs'!$E34, Inputs_ByYear!$B$51:$B$56,0),)</f>
        <v>15</v>
      </c>
      <c r="D34" s="332" cm="1">
        <f t="array" ref="D34">INDEX(Inputs_ByYear!$D$96:$D$101, MATCH('ABP RECs'!$E34, Inputs_ByYear!$B$96:$B$101,0),)</f>
        <v>0.5</v>
      </c>
      <c r="E34" s="222" t="s">
        <v>233</v>
      </c>
      <c r="F34" s="219" t="s">
        <v>259</v>
      </c>
      <c r="G34" s="219">
        <f t="shared" si="2"/>
        <v>2030</v>
      </c>
      <c r="H34" s="227" t="s">
        <v>28</v>
      </c>
      <c r="I34" s="233">
        <f>IF( (I$4-$G34) &lt; ($C34+$B34),
     IF( I$4 = $G34+$B34,
         SUMIFS(
            INDEX('ABP REC Calc'!$G$6:$AB$69,,
                  MATCH('ABP RECs'!$H34,'ABP REC Calc'!$G$5:$AB$5,0)),
            'ABP REC Calc'!$C$6:$C$69,'ABP RECs'!$E34,
            'ABP REC Calc'!$B$6:$B$69,'ABP RECs'!$F34
         ) * $D34,
     IF( I$4 = $G34+$B34+1,
         SUMIFS(
            INDEX('ABP REC Calc'!$G$6:$AB$69,,
                  MATCH('ABP RECs'!$H34,'ABP REC Calc'!$G$5:$AB$5,0)),
            'ABP REC Calc'!$C$6:$C$69,'ABP RECs'!$E34,
            'ABP REC Calc'!$B$6:$B$69,'ABP RECs'!$F34         ) * (1-$D34),
     IF( I$4 &gt; $G34+$B34+1,
         SUMIFS(
            INDEX('ABP REC Calc'!$G$6:$AB$69,,
                  MATCH('ABP RECs'!$H34,'ABP REC Calc'!$G$5:$AB$5,0)),
            'ABP REC Calc'!$C$6:$C$69,'ABP RECs'!$E34,
            'ABP REC Calc'!$B$6:$B$69,'ABP RECs'!$F34
         ) * (1-Inputs_ByYear!$D$4)^(I$4-($G34+$B34+1)),
     0))),
0)</f>
        <v>0</v>
      </c>
      <c r="J34" s="233">
        <f>IF( (J$4-$G34) &lt; ($C34+$B34),
     IF( J$4 = $G34+$B34,
         SUMIFS(
            INDEX('ABP REC Calc'!$G$6:$AB$69,,
                  MATCH('ABP RECs'!$H34,'ABP REC Calc'!$G$5:$AB$5,0)),
            'ABP REC Calc'!$C$6:$C$69,'ABP RECs'!$E34,
            'ABP REC Calc'!$B$6:$B$69,'ABP RECs'!$F34
         ) * $D34,
     IF( J$4 = $G34+$B34+1,
         SUMIFS(
            INDEX('ABP REC Calc'!$G$6:$AB$69,,
                  MATCH('ABP RECs'!$H34,'ABP REC Calc'!$G$5:$AB$5,0)),
            'ABP REC Calc'!$C$6:$C$69,'ABP RECs'!$E34,
            'ABP REC Calc'!$B$6:$B$69,'ABP RECs'!$F34         ) * (1-$D34),
     IF( J$4 &gt; $G34+$B34+1,
         SUMIFS(
            INDEX('ABP REC Calc'!$G$6:$AB$69,,
                  MATCH('ABP RECs'!$H34,'ABP REC Calc'!$G$5:$AB$5,0)),
            'ABP REC Calc'!$C$6:$C$69,'ABP RECs'!$E34,
            'ABP REC Calc'!$B$6:$B$69,'ABP RECs'!$F34
         ) * (1-Inputs_ByYear!$D$4)^(J$4-($G34+$B34+1)),
     0))),
0)</f>
        <v>0</v>
      </c>
      <c r="K34" s="233">
        <f>IF( (K$4-$G34) &lt; ($C34+$B34),
     IF( K$4 = $G34+$B34,
         SUMIFS(
            INDEX('ABP REC Calc'!$G$6:$AB$69,,
                  MATCH('ABP RECs'!$H34,'ABP REC Calc'!$G$5:$AB$5,0)),
            'ABP REC Calc'!$C$6:$C$69,'ABP RECs'!$E34,
            'ABP REC Calc'!$B$6:$B$69,'ABP RECs'!$F34
         ) * $D34,
     IF( K$4 = $G34+$B34+1,
         SUMIFS(
            INDEX('ABP REC Calc'!$G$6:$AB$69,,
                  MATCH('ABP RECs'!$H34,'ABP REC Calc'!$G$5:$AB$5,0)),
            'ABP REC Calc'!$C$6:$C$69,'ABP RECs'!$E34,
            'ABP REC Calc'!$B$6:$B$69,'ABP RECs'!$F34         ) * (1-$D34),
     IF( K$4 &gt; $G34+$B34+1,
         SUMIFS(
            INDEX('ABP REC Calc'!$G$6:$AB$69,,
                  MATCH('ABP RECs'!$H34,'ABP REC Calc'!$G$5:$AB$5,0)),
            'ABP REC Calc'!$C$6:$C$69,'ABP RECs'!$E34,
            'ABP REC Calc'!$B$6:$B$69,'ABP RECs'!$F34
         ) * (1-Inputs_ByYear!$D$4)^(K$4-($G34+$B34+1)),
     0))),
0)</f>
        <v>0</v>
      </c>
      <c r="L34" s="233">
        <f>IF( (L$4-$G34) &lt; ($C34+$B34),
     IF( L$4 = $G34+$B34,
         SUMIFS(
            INDEX('ABP REC Calc'!$G$6:$AB$69,,
                  MATCH('ABP RECs'!$H34,'ABP REC Calc'!$G$5:$AB$5,0)),
            'ABP REC Calc'!$C$6:$C$69,'ABP RECs'!$E34,
            'ABP REC Calc'!$B$6:$B$69,'ABP RECs'!$F34
         ) * $D34,
     IF( L$4 = $G34+$B34+1,
         SUMIFS(
            INDEX('ABP REC Calc'!$G$6:$AB$69,,
                  MATCH('ABP RECs'!$H34,'ABP REC Calc'!$G$5:$AB$5,0)),
            'ABP REC Calc'!$C$6:$C$69,'ABP RECs'!$E34,
            'ABP REC Calc'!$B$6:$B$69,'ABP RECs'!$F34         ) * (1-$D34),
     IF( L$4 &gt; $G34+$B34+1,
         SUMIFS(
            INDEX('ABP REC Calc'!$G$6:$AB$69,,
                  MATCH('ABP RECs'!$H34,'ABP REC Calc'!$G$5:$AB$5,0)),
            'ABP REC Calc'!$C$6:$C$69,'ABP RECs'!$E34,
            'ABP REC Calc'!$B$6:$B$69,'ABP RECs'!$F34
         ) * (1-Inputs_ByYear!$D$4)^(L$4-($G34+$B34+1)),
     0))),
0)</f>
        <v>0</v>
      </c>
      <c r="M34" s="233">
        <f>IF( (M$4-$G34) &lt; ($C34+$B34),
     IF( M$4 = $G34+$B34,
         SUMIFS(
            INDEX('ABP REC Calc'!$G$6:$AB$69,,
                  MATCH('ABP RECs'!$H34,'ABP REC Calc'!$G$5:$AB$5,0)),
            'ABP REC Calc'!$C$6:$C$69,'ABP RECs'!$E34,
            'ABP REC Calc'!$B$6:$B$69,'ABP RECs'!$F34
         ) * $D34,
     IF( M$4 = $G34+$B34+1,
         SUMIFS(
            INDEX('ABP REC Calc'!$G$6:$AB$69,,
                  MATCH('ABP RECs'!$H34,'ABP REC Calc'!$G$5:$AB$5,0)),
            'ABP REC Calc'!$C$6:$C$69,'ABP RECs'!$E34,
            'ABP REC Calc'!$B$6:$B$69,'ABP RECs'!$F34         ) * (1-$D34),
     IF( M$4 &gt; $G34+$B34+1,
         SUMIFS(
            INDEX('ABP REC Calc'!$G$6:$AB$69,,
                  MATCH('ABP RECs'!$H34,'ABP REC Calc'!$G$5:$AB$5,0)),
            'ABP REC Calc'!$C$6:$C$69,'ABP RECs'!$E34,
            'ABP REC Calc'!$B$6:$B$69,'ABP RECs'!$F34
         ) * (1-Inputs_ByYear!$D$4)^(M$4-($G34+$B34+1)),
     0))),
0)</f>
        <v>0</v>
      </c>
      <c r="N34" s="233">
        <f>IF( (N$4-$G34) &lt; ($C34+$B34),
     IF( N$4 = $G34+$B34,
         SUMIFS(
            INDEX('ABP REC Calc'!$G$6:$AB$69,,
                  MATCH('ABP RECs'!$H34,'ABP REC Calc'!$G$5:$AB$5,0)),
            'ABP REC Calc'!$C$6:$C$69,'ABP RECs'!$E34,
            'ABP REC Calc'!$B$6:$B$69,'ABP RECs'!$F34
         ) * $D34,
     IF( N$4 = $G34+$B34+1,
         SUMIFS(
            INDEX('ABP REC Calc'!$G$6:$AB$69,,
                  MATCH('ABP RECs'!$H34,'ABP REC Calc'!$G$5:$AB$5,0)),
            'ABP REC Calc'!$C$6:$C$69,'ABP RECs'!$E34,
            'ABP REC Calc'!$B$6:$B$69,'ABP RECs'!$F34         ) * (1-$D34),
     IF( N$4 &gt; $G34+$B34+1,
         SUMIFS(
            INDEX('ABP REC Calc'!$G$6:$AB$69,,
                  MATCH('ABP RECs'!$H34,'ABP REC Calc'!$G$5:$AB$5,0)),
            'ABP REC Calc'!$C$6:$C$69,'ABP RECs'!$E34,
            'ABP REC Calc'!$B$6:$B$69,'ABP RECs'!$F34
         ) * (1-Inputs_ByYear!$D$4)^(N$4-($G34+$B34+1)),
     0))),
0)</f>
        <v>0</v>
      </c>
      <c r="O34" s="233">
        <f>IF( (O$4-$G34) &lt; ($C34+$B34),
     IF( O$4 = $G34+$B34,
         SUMIFS(
            INDEX('ABP REC Calc'!$G$6:$AB$69,,
                  MATCH('ABP RECs'!$H34,'ABP REC Calc'!$G$5:$AB$5,0)),
            'ABP REC Calc'!$C$6:$C$69,'ABP RECs'!$E34,
            'ABP REC Calc'!$B$6:$B$69,'ABP RECs'!$F34
         ) * $D34,
     IF( O$4 = $G34+$B34+1,
         SUMIFS(
            INDEX('ABP REC Calc'!$G$6:$AB$69,,
                  MATCH('ABP RECs'!$H34,'ABP REC Calc'!$G$5:$AB$5,0)),
            'ABP REC Calc'!$C$6:$C$69,'ABP RECs'!$E34,
            'ABP REC Calc'!$B$6:$B$69,'ABP RECs'!$F34         ) * (1-$D34),
     IF( O$4 &gt; $G34+$B34+1,
         SUMIFS(
            INDEX('ABP REC Calc'!$G$6:$AB$69,,
                  MATCH('ABP RECs'!$H34,'ABP REC Calc'!$G$5:$AB$5,0)),
            'ABP REC Calc'!$C$6:$C$69,'ABP RECs'!$E34,
            'ABP REC Calc'!$B$6:$B$69,'ABP RECs'!$F34
         ) * (1-Inputs_ByYear!$D$4)^(O$4-($G34+$B34+1)),
     0))),
0)</f>
        <v>100296.87369239266</v>
      </c>
      <c r="P34" s="233">
        <f>IF( (P$4-$G34) &lt; ($C34+$B34),
     IF( P$4 = $G34+$B34,
         SUMIFS(
            INDEX('ABP REC Calc'!$G$6:$AB$69,,
                  MATCH('ABP RECs'!$H34,'ABP REC Calc'!$G$5:$AB$5,0)),
            'ABP REC Calc'!$C$6:$C$69,'ABP RECs'!$E34,
            'ABP REC Calc'!$B$6:$B$69,'ABP RECs'!$F34
         ) * $D34,
     IF( P$4 = $G34+$B34+1,
         SUMIFS(
            INDEX('ABP REC Calc'!$G$6:$AB$69,,
                  MATCH('ABP RECs'!$H34,'ABP REC Calc'!$G$5:$AB$5,0)),
            'ABP REC Calc'!$C$6:$C$69,'ABP RECs'!$E34,
            'ABP REC Calc'!$B$6:$B$69,'ABP RECs'!$F34         ) * (1-$D34),
     IF( P$4 &gt; $G34+$B34+1,
         SUMIFS(
            INDEX('ABP REC Calc'!$G$6:$AB$69,,
                  MATCH('ABP RECs'!$H34,'ABP REC Calc'!$G$5:$AB$5,0)),
            'ABP REC Calc'!$C$6:$C$69,'ABP RECs'!$E34,
            'ABP REC Calc'!$B$6:$B$69,'ABP RECs'!$F34
         ) * (1-Inputs_ByYear!$D$4)^(P$4-($G34+$B34+1)),
     0))),
0)</f>
        <v>100296.87369239266</v>
      </c>
      <c r="Q34" s="233">
        <f>IF( (Q$4-$G34) &lt; ($C34+$B34),
     IF( Q$4 = $G34+$B34,
         SUMIFS(
            INDEX('ABP REC Calc'!$G$6:$AB$69,,
                  MATCH('ABP RECs'!$H34,'ABP REC Calc'!$G$5:$AB$5,0)),
            'ABP REC Calc'!$C$6:$C$69,'ABP RECs'!$E34,
            'ABP REC Calc'!$B$6:$B$69,'ABP RECs'!$F34
         ) * $D34,
     IF( Q$4 = $G34+$B34+1,
         SUMIFS(
            INDEX('ABP REC Calc'!$G$6:$AB$69,,
                  MATCH('ABP RECs'!$H34,'ABP REC Calc'!$G$5:$AB$5,0)),
            'ABP REC Calc'!$C$6:$C$69,'ABP RECs'!$E34,
            'ABP REC Calc'!$B$6:$B$69,'ABP RECs'!$F34         ) * (1-$D34),
     IF( Q$4 &gt; $G34+$B34+1,
         SUMIFS(
            INDEX('ABP REC Calc'!$G$6:$AB$69,,
                  MATCH('ABP RECs'!$H34,'ABP REC Calc'!$G$5:$AB$5,0)),
            'ABP REC Calc'!$C$6:$C$69,'ABP RECs'!$E34,
            'ABP REC Calc'!$B$6:$B$69,'ABP RECs'!$F34
         ) * (1-Inputs_ByYear!$D$4)^(Q$4-($G34+$B34+1)),
     0))),
0)</f>
        <v>199590.77864786139</v>
      </c>
      <c r="R34" s="233">
        <f>IF( (R$4-$G34) &lt; ($C34+$B34),
     IF( R$4 = $G34+$B34,
         SUMIFS(
            INDEX('ABP REC Calc'!$G$6:$AB$69,,
                  MATCH('ABP RECs'!$H34,'ABP REC Calc'!$G$5:$AB$5,0)),
            'ABP REC Calc'!$C$6:$C$69,'ABP RECs'!$E34,
            'ABP REC Calc'!$B$6:$B$69,'ABP RECs'!$F34
         ) * $D34,
     IF( R$4 = $G34+$B34+1,
         SUMIFS(
            INDEX('ABP REC Calc'!$G$6:$AB$69,,
                  MATCH('ABP RECs'!$H34,'ABP REC Calc'!$G$5:$AB$5,0)),
            'ABP REC Calc'!$C$6:$C$69,'ABP RECs'!$E34,
            'ABP REC Calc'!$B$6:$B$69,'ABP RECs'!$F34         ) * (1-$D34),
     IF( R$4 &gt; $G34+$B34+1,
         SUMIFS(
            INDEX('ABP REC Calc'!$G$6:$AB$69,,
                  MATCH('ABP RECs'!$H34,'ABP REC Calc'!$G$5:$AB$5,0)),
            'ABP REC Calc'!$C$6:$C$69,'ABP RECs'!$E34,
            'ABP REC Calc'!$B$6:$B$69,'ABP RECs'!$F34
         ) * (1-Inputs_ByYear!$D$4)^(R$4-($G34+$B34+1)),
     0))),
0)</f>
        <v>198592.8247546221</v>
      </c>
      <c r="S34" s="233">
        <f>IF( (S$4-$G34) &lt; ($C34+$B34),
     IF( S$4 = $G34+$B34,
         SUMIFS(
            INDEX('ABP REC Calc'!$G$6:$AB$69,,
                  MATCH('ABP RECs'!$H34,'ABP REC Calc'!$G$5:$AB$5,0)),
            'ABP REC Calc'!$C$6:$C$69,'ABP RECs'!$E34,
            'ABP REC Calc'!$B$6:$B$69,'ABP RECs'!$F34
         ) * $D34,
     IF( S$4 = $G34+$B34+1,
         SUMIFS(
            INDEX('ABP REC Calc'!$G$6:$AB$69,,
                  MATCH('ABP RECs'!$H34,'ABP REC Calc'!$G$5:$AB$5,0)),
            'ABP REC Calc'!$C$6:$C$69,'ABP RECs'!$E34,
            'ABP REC Calc'!$B$6:$B$69,'ABP RECs'!$F34         ) * (1-$D34),
     IF( S$4 &gt; $G34+$B34+1,
         SUMIFS(
            INDEX('ABP REC Calc'!$G$6:$AB$69,,
                  MATCH('ABP RECs'!$H34,'ABP REC Calc'!$G$5:$AB$5,0)),
            'ABP REC Calc'!$C$6:$C$69,'ABP RECs'!$E34,
            'ABP REC Calc'!$B$6:$B$69,'ABP RECs'!$F34
         ) * (1-Inputs_ByYear!$D$4)^(S$4-($G34+$B34+1)),
     0))),
0)</f>
        <v>197599.860630849</v>
      </c>
      <c r="T34" s="233">
        <f>IF( (T$4-$G34) &lt; ($C34+$B34),
     IF( T$4 = $G34+$B34,
         SUMIFS(
            INDEX('ABP REC Calc'!$G$6:$AB$69,,
                  MATCH('ABP RECs'!$H34,'ABP REC Calc'!$G$5:$AB$5,0)),
            'ABP REC Calc'!$C$6:$C$69,'ABP RECs'!$E34,
            'ABP REC Calc'!$B$6:$B$69,'ABP RECs'!$F34
         ) * $D34,
     IF( T$4 = $G34+$B34+1,
         SUMIFS(
            INDEX('ABP REC Calc'!$G$6:$AB$69,,
                  MATCH('ABP RECs'!$H34,'ABP REC Calc'!$G$5:$AB$5,0)),
            'ABP REC Calc'!$C$6:$C$69,'ABP RECs'!$E34,
            'ABP REC Calc'!$B$6:$B$69,'ABP RECs'!$F34         ) * (1-$D34),
     IF( T$4 &gt; $G34+$B34+1,
         SUMIFS(
            INDEX('ABP REC Calc'!$G$6:$AB$69,,
                  MATCH('ABP RECs'!$H34,'ABP REC Calc'!$G$5:$AB$5,0)),
            'ABP REC Calc'!$C$6:$C$69,'ABP RECs'!$E34,
            'ABP REC Calc'!$B$6:$B$69,'ABP RECs'!$F34
         ) * (1-Inputs_ByYear!$D$4)^(T$4-($G34+$B34+1)),
     0))),
0)</f>
        <v>196611.86132769476</v>
      </c>
      <c r="U34" s="233">
        <f>IF( (U$4-$G34) &lt; ($C34+$B34),
     IF( U$4 = $G34+$B34,
         SUMIFS(
            INDEX('ABP REC Calc'!$G$6:$AB$69,,
                  MATCH('ABP RECs'!$H34,'ABP REC Calc'!$G$5:$AB$5,0)),
            'ABP REC Calc'!$C$6:$C$69,'ABP RECs'!$E34,
            'ABP REC Calc'!$B$6:$B$69,'ABP RECs'!$F34
         ) * $D34,
     IF( U$4 = $G34+$B34+1,
         SUMIFS(
            INDEX('ABP REC Calc'!$G$6:$AB$69,,
                  MATCH('ABP RECs'!$H34,'ABP REC Calc'!$G$5:$AB$5,0)),
            'ABP REC Calc'!$C$6:$C$69,'ABP RECs'!$E34,
            'ABP REC Calc'!$B$6:$B$69,'ABP RECs'!$F34         ) * (1-$D34),
     IF( U$4 &gt; $G34+$B34+1,
         SUMIFS(
            INDEX('ABP REC Calc'!$G$6:$AB$69,,
                  MATCH('ABP RECs'!$H34,'ABP REC Calc'!$G$5:$AB$5,0)),
            'ABP REC Calc'!$C$6:$C$69,'ABP RECs'!$E34,
            'ABP REC Calc'!$B$6:$B$69,'ABP RECs'!$F34
         ) * (1-Inputs_ByYear!$D$4)^(U$4-($G34+$B34+1)),
     0))),
0)</f>
        <v>195628.80202105627</v>
      </c>
      <c r="V34" s="233">
        <f>IF( (V$4-$G34) &lt; ($C34+$B34),
     IF( V$4 = $G34+$B34,
         SUMIFS(
            INDEX('ABP REC Calc'!$G$6:$AB$69,,
                  MATCH('ABP RECs'!$H34,'ABP REC Calc'!$G$5:$AB$5,0)),
            'ABP REC Calc'!$C$6:$C$69,'ABP RECs'!$E34,
            'ABP REC Calc'!$B$6:$B$69,'ABP RECs'!$F34
         ) * $D34,
     IF( V$4 = $G34+$B34+1,
         SUMIFS(
            INDEX('ABP REC Calc'!$G$6:$AB$69,,
                  MATCH('ABP RECs'!$H34,'ABP REC Calc'!$G$5:$AB$5,0)),
            'ABP REC Calc'!$C$6:$C$69,'ABP RECs'!$E34,
            'ABP REC Calc'!$B$6:$B$69,'ABP RECs'!$F34         ) * (1-$D34),
     IF( V$4 &gt; $G34+$B34+1,
         SUMIFS(
            INDEX('ABP REC Calc'!$G$6:$AB$69,,
                  MATCH('ABP RECs'!$H34,'ABP REC Calc'!$G$5:$AB$5,0)),
            'ABP REC Calc'!$C$6:$C$69,'ABP RECs'!$E34,
            'ABP REC Calc'!$B$6:$B$69,'ABP RECs'!$F34
         ) * (1-Inputs_ByYear!$D$4)^(V$4-($G34+$B34+1)),
     0))),
0)</f>
        <v>194650.65801095101</v>
      </c>
      <c r="W34" s="233">
        <f>IF( (W$4-$G34) &lt; ($C34+$B34),
     IF( W$4 = $G34+$B34,
         SUMIFS(
            INDEX('ABP REC Calc'!$G$6:$AB$69,,
                  MATCH('ABP RECs'!$H34,'ABP REC Calc'!$G$5:$AB$5,0)),
            'ABP REC Calc'!$C$6:$C$69,'ABP RECs'!$E34,
            'ABP REC Calc'!$B$6:$B$69,'ABP RECs'!$F34
         ) * $D34,
     IF( W$4 = $G34+$B34+1,
         SUMIFS(
            INDEX('ABP REC Calc'!$G$6:$AB$69,,
                  MATCH('ABP RECs'!$H34,'ABP REC Calc'!$G$5:$AB$5,0)),
            'ABP REC Calc'!$C$6:$C$69,'ABP RECs'!$E34,
            'ABP REC Calc'!$B$6:$B$69,'ABP RECs'!$F34         ) * (1-$D34),
     IF( W$4 &gt; $G34+$B34+1,
         SUMIFS(
            INDEX('ABP REC Calc'!$G$6:$AB$69,,
                  MATCH('ABP RECs'!$H34,'ABP REC Calc'!$G$5:$AB$5,0)),
            'ABP REC Calc'!$C$6:$C$69,'ABP RECs'!$E34,
            'ABP REC Calc'!$B$6:$B$69,'ABP RECs'!$F34
         ) * (1-Inputs_ByYear!$D$4)^(W$4-($G34+$B34+1)),
     0))),
0)</f>
        <v>193677.40472089624</v>
      </c>
      <c r="X34" s="233">
        <f>IF( (X$4-$G34) &lt; ($C34+$B34),
     IF( X$4 = $G34+$B34,
         SUMIFS(
            INDEX('ABP REC Calc'!$G$6:$AB$69,,
                  MATCH('ABP RECs'!$H34,'ABP REC Calc'!$G$5:$AB$5,0)),
            'ABP REC Calc'!$C$6:$C$69,'ABP RECs'!$E34,
            'ABP REC Calc'!$B$6:$B$69,'ABP RECs'!$F34
         ) * $D34,
     IF( X$4 = $G34+$B34+1,
         SUMIFS(
            INDEX('ABP REC Calc'!$G$6:$AB$69,,
                  MATCH('ABP RECs'!$H34,'ABP REC Calc'!$G$5:$AB$5,0)),
            'ABP REC Calc'!$C$6:$C$69,'ABP RECs'!$E34,
            'ABP REC Calc'!$B$6:$B$69,'ABP RECs'!$F34         ) * (1-$D34),
     IF( X$4 &gt; $G34+$B34+1,
         SUMIFS(
            INDEX('ABP REC Calc'!$G$6:$AB$69,,
                  MATCH('ABP RECs'!$H34,'ABP REC Calc'!$G$5:$AB$5,0)),
            'ABP REC Calc'!$C$6:$C$69,'ABP RECs'!$E34,
            'ABP REC Calc'!$B$6:$B$69,'ABP RECs'!$F34
         ) * (1-Inputs_ByYear!$D$4)^(X$4-($G34+$B34+1)),
     0))),
0)</f>
        <v>192709.01769729177</v>
      </c>
      <c r="Y34" s="233">
        <f>IF( (Y$4-$G34) &lt; ($C34+$B34),
     IF( Y$4 = $G34+$B34,
         SUMIFS(
            INDEX('ABP REC Calc'!$G$6:$AB$69,,
                  MATCH('ABP RECs'!$H34,'ABP REC Calc'!$G$5:$AB$5,0)),
            'ABP REC Calc'!$C$6:$C$69,'ABP RECs'!$E34,
            'ABP REC Calc'!$B$6:$B$69,'ABP RECs'!$F34
         ) * $D34,
     IF( Y$4 = $G34+$B34+1,
         SUMIFS(
            INDEX('ABP REC Calc'!$G$6:$AB$69,,
                  MATCH('ABP RECs'!$H34,'ABP REC Calc'!$G$5:$AB$5,0)),
            'ABP REC Calc'!$C$6:$C$69,'ABP RECs'!$E34,
            'ABP REC Calc'!$B$6:$B$69,'ABP RECs'!$F34         ) * (1-$D34),
     IF( Y$4 &gt; $G34+$B34+1,
         SUMIFS(
            INDEX('ABP REC Calc'!$G$6:$AB$69,,
                  MATCH('ABP RECs'!$H34,'ABP REC Calc'!$G$5:$AB$5,0)),
            'ABP REC Calc'!$C$6:$C$69,'ABP RECs'!$E34,
            'ABP REC Calc'!$B$6:$B$69,'ABP RECs'!$F34
         ) * (1-Inputs_ByYear!$D$4)^(Y$4-($G34+$B34+1)),
     0))),
0)</f>
        <v>191745.47260880528</v>
      </c>
      <c r="Z34" s="233">
        <f>IF( (Z$4-$G34) &lt; ($C34+$B34),
     IF( Z$4 = $G34+$B34,
         SUMIFS(
            INDEX('ABP REC Calc'!$G$6:$AB$69,,
                  MATCH('ABP RECs'!$H34,'ABP REC Calc'!$G$5:$AB$5,0)),
            'ABP REC Calc'!$C$6:$C$69,'ABP RECs'!$E34,
            'ABP REC Calc'!$B$6:$B$69,'ABP RECs'!$F34
         ) * $D34,
     IF( Z$4 = $G34+$B34+1,
         SUMIFS(
            INDEX('ABP REC Calc'!$G$6:$AB$69,,
                  MATCH('ABP RECs'!$H34,'ABP REC Calc'!$G$5:$AB$5,0)),
            'ABP REC Calc'!$C$6:$C$69,'ABP RECs'!$E34,
            'ABP REC Calc'!$B$6:$B$69,'ABP RECs'!$F34         ) * (1-$D34),
     IF( Z$4 &gt; $G34+$B34+1,
         SUMIFS(
            INDEX('ABP REC Calc'!$G$6:$AB$69,,
                  MATCH('ABP RECs'!$H34,'ABP REC Calc'!$G$5:$AB$5,0)),
            'ABP REC Calc'!$C$6:$C$69,'ABP RECs'!$E34,
            'ABP REC Calc'!$B$6:$B$69,'ABP RECs'!$F34
         ) * (1-Inputs_ByYear!$D$4)^(Z$4-($G34+$B34+1)),
     0))),
0)</f>
        <v>190786.74524576127</v>
      </c>
      <c r="AA34" s="233">
        <f>IF( (AA$4-$G34) &lt; ($C34+$B34),
     IF( AA$4 = $G34+$B34,
         SUMIFS(
            INDEX('ABP REC Calc'!$G$6:$AB$69,,
                  MATCH('ABP RECs'!$H34,'ABP REC Calc'!$G$5:$AB$5,0)),
            'ABP REC Calc'!$C$6:$C$69,'ABP RECs'!$E34,
            'ABP REC Calc'!$B$6:$B$69,'ABP RECs'!$F34
         ) * $D34,
     IF( AA$4 = $G34+$B34+1,
         SUMIFS(
            INDEX('ABP REC Calc'!$G$6:$AB$69,,
                  MATCH('ABP RECs'!$H34,'ABP REC Calc'!$G$5:$AB$5,0)),
            'ABP REC Calc'!$C$6:$C$69,'ABP RECs'!$E34,
            'ABP REC Calc'!$B$6:$B$69,'ABP RECs'!$F34         ) * (1-$D34),
     IF( AA$4 &gt; $G34+$B34+1,
         SUMIFS(
            INDEX('ABP REC Calc'!$G$6:$AB$69,,
                  MATCH('ABP RECs'!$H34,'ABP REC Calc'!$G$5:$AB$5,0)),
            'ABP REC Calc'!$C$6:$C$69,'ABP RECs'!$E34,
            'ABP REC Calc'!$B$6:$B$69,'ABP RECs'!$F34
         ) * (1-Inputs_ByYear!$D$4)^(AA$4-($G34+$B34+1)),
     0))),
0)</f>
        <v>189832.81151953246</v>
      </c>
      <c r="AB34" s="233">
        <f>IF( (AB$4-$G34) &lt; ($C34+$B34),
     IF( AB$4 = $G34+$B34,
         SUMIFS(
            INDEX('ABP REC Calc'!$G$6:$AB$69,,
                  MATCH('ABP RECs'!$H34,'ABP REC Calc'!$G$5:$AB$5,0)),
            'ABP REC Calc'!$C$6:$C$69,'ABP RECs'!$E34,
            'ABP REC Calc'!$B$6:$B$69,'ABP RECs'!$F34
         ) * $D34,
     IF( AB$4 = $G34+$B34+1,
         SUMIFS(
            INDEX('ABP REC Calc'!$G$6:$AB$69,,
                  MATCH('ABP RECs'!$H34,'ABP REC Calc'!$G$5:$AB$5,0)),
            'ABP REC Calc'!$C$6:$C$69,'ABP RECs'!$E34,
            'ABP REC Calc'!$B$6:$B$69,'ABP RECs'!$F34         ) * (1-$D34),
     IF( AB$4 &gt; $G34+$B34+1,
         SUMIFS(
            INDEX('ABP REC Calc'!$G$6:$AB$69,,
                  MATCH('ABP RECs'!$H34,'ABP REC Calc'!$G$5:$AB$5,0)),
            'ABP REC Calc'!$C$6:$C$69,'ABP RECs'!$E34,
            'ABP REC Calc'!$B$6:$B$69,'ABP RECs'!$F34
         ) * (1-Inputs_ByYear!$D$4)^(AB$4-($G34+$B34+1)),
     0))),
0)</f>
        <v>188883.64746193483</v>
      </c>
      <c r="AC34" s="233">
        <f>IF( (AC$4-$G34) &lt; ($C34+$B34),
     IF( AC$4 = $G34+$B34,
         SUMIFS(
            INDEX('ABP REC Calc'!$G$6:$AB$69,,
                  MATCH('ABP RECs'!$H34,'ABP REC Calc'!$G$5:$AB$5,0)),
            'ABP REC Calc'!$C$6:$C$69,'ABP RECs'!$E34,
            'ABP REC Calc'!$B$6:$B$69,'ABP RECs'!$F34
         ) * $D34,
     IF( AC$4 = $G34+$B34+1,
         SUMIFS(
            INDEX('ABP REC Calc'!$G$6:$AB$69,,
                  MATCH('ABP RECs'!$H34,'ABP REC Calc'!$G$5:$AB$5,0)),
            'ABP REC Calc'!$C$6:$C$69,'ABP RECs'!$E34,
            'ABP REC Calc'!$B$6:$B$69,'ABP RECs'!$F34         ) * (1-$D34),
     IF( AC$4 &gt; $G34+$B34+1,
         SUMIFS(
            INDEX('ABP REC Calc'!$G$6:$AB$69,,
                  MATCH('ABP RECs'!$H34,'ABP REC Calc'!$G$5:$AB$5,0)),
            'ABP REC Calc'!$C$6:$C$69,'ABP RECs'!$E34,
            'ABP REC Calc'!$B$6:$B$69,'ABP RECs'!$F34
         ) * (1-Inputs_ByYear!$D$4)^(AC$4-($G34+$B34+1)),
     0))),
0)</f>
        <v>187939.22922462516</v>
      </c>
      <c r="AD34" s="233">
        <f>IF( (AD$4-$G34) &lt; ($C34+$B34),
     IF( AD$4 = $G34+$B34,
         SUMIFS(
            INDEX('ABP REC Calc'!$G$6:$AB$69,,
                  MATCH('ABP RECs'!$H34,'ABP REC Calc'!$G$5:$AB$5,0)),
            'ABP REC Calc'!$C$6:$C$69,'ABP RECs'!$E34,
            'ABP REC Calc'!$B$6:$B$69,'ABP RECs'!$F34
         ) * $D34,
     IF( AD$4 = $G34+$B34+1,
         SUMIFS(
            INDEX('ABP REC Calc'!$G$6:$AB$69,,
                  MATCH('ABP RECs'!$H34,'ABP REC Calc'!$G$5:$AB$5,0)),
            'ABP REC Calc'!$C$6:$C$69,'ABP RECs'!$E34,
            'ABP REC Calc'!$B$6:$B$69,'ABP RECs'!$F34         ) * (1-$D34),
     IF( AD$4 &gt; $G34+$B34+1,
         SUMIFS(
            INDEX('ABP REC Calc'!$G$6:$AB$69,,
                  MATCH('ABP RECs'!$H34,'ABP REC Calc'!$G$5:$AB$5,0)),
            'ABP REC Calc'!$C$6:$C$69,'ABP RECs'!$E34,
            'ABP REC Calc'!$B$6:$B$69,'ABP RECs'!$F34
         ) * (1-Inputs_ByYear!$D$4)^(AD$4-($G34+$B34+1)),
     0))),
0)</f>
        <v>0</v>
      </c>
    </row>
    <row r="35" spans="2:30" ht="14.75" customHeight="1" x14ac:dyDescent="0.25">
      <c r="B35" s="332" cm="1">
        <f t="array" ref="B35">INDEX(Inputs_ByYear!$D$87:$D$92, MATCH('ABP RECs'!$E35, Inputs_ByYear!$B$87:$B$92, 0),)</f>
        <v>0</v>
      </c>
      <c r="C35" s="332" cm="1">
        <f t="array" ref="C35">INDEX(Inputs_ByYear!$D$51:$D$56, MATCH('ABP RECs'!$E35, Inputs_ByYear!$B$51:$B$56,0),)</f>
        <v>15</v>
      </c>
      <c r="D35" s="332" cm="1">
        <f t="array" ref="D35">INDEX(Inputs_ByYear!$D$96:$D$101, MATCH('ABP RECs'!$E35, Inputs_ByYear!$B$96:$B$101,0),)</f>
        <v>0.5</v>
      </c>
      <c r="E35" s="222" t="s">
        <v>233</v>
      </c>
      <c r="F35" s="219" t="s">
        <v>259</v>
      </c>
      <c r="G35" s="219">
        <f t="shared" si="2"/>
        <v>2031</v>
      </c>
      <c r="H35" s="227" t="s">
        <v>29</v>
      </c>
      <c r="I35" s="233">
        <f>IF( (I$4-$G35) &lt; ($C35+$B35),
     IF( I$4 = $G35+$B35,
         SUMIFS(
            INDEX('ABP REC Calc'!$G$6:$AB$69,,
                  MATCH('ABP RECs'!$H35,'ABP REC Calc'!$G$5:$AB$5,0)),
            'ABP REC Calc'!$C$6:$C$69,'ABP RECs'!$E35,
            'ABP REC Calc'!$B$6:$B$69,'ABP RECs'!$F35
         ) * $D35,
     IF( I$4 = $G35+$B35+1,
         SUMIFS(
            INDEX('ABP REC Calc'!$G$6:$AB$69,,
                  MATCH('ABP RECs'!$H35,'ABP REC Calc'!$G$5:$AB$5,0)),
            'ABP REC Calc'!$C$6:$C$69,'ABP RECs'!$E35,
            'ABP REC Calc'!$B$6:$B$69,'ABP RECs'!$F35         ) * (1-$D35),
     IF( I$4 &gt; $G35+$B35+1,
         SUMIFS(
            INDEX('ABP REC Calc'!$G$6:$AB$69,,
                  MATCH('ABP RECs'!$H35,'ABP REC Calc'!$G$5:$AB$5,0)),
            'ABP REC Calc'!$C$6:$C$69,'ABP RECs'!$E35,
            'ABP REC Calc'!$B$6:$B$69,'ABP RECs'!$F35
         ) * (1-Inputs_ByYear!$D$4)^(I$4-($G35+$B35+1)),
     0))),
0)</f>
        <v>0</v>
      </c>
      <c r="J35" s="233">
        <f>IF( (J$4-$G35) &lt; ($C35+$B35),
     IF( J$4 = $G35+$B35,
         SUMIFS(
            INDEX('ABP REC Calc'!$G$6:$AB$69,,
                  MATCH('ABP RECs'!$H35,'ABP REC Calc'!$G$5:$AB$5,0)),
            'ABP REC Calc'!$C$6:$C$69,'ABP RECs'!$E35,
            'ABP REC Calc'!$B$6:$B$69,'ABP RECs'!$F35
         ) * $D35,
     IF( J$4 = $G35+$B35+1,
         SUMIFS(
            INDEX('ABP REC Calc'!$G$6:$AB$69,,
                  MATCH('ABP RECs'!$H35,'ABP REC Calc'!$G$5:$AB$5,0)),
            'ABP REC Calc'!$C$6:$C$69,'ABP RECs'!$E35,
            'ABP REC Calc'!$B$6:$B$69,'ABP RECs'!$F35         ) * (1-$D35),
     IF( J$4 &gt; $G35+$B35+1,
         SUMIFS(
            INDEX('ABP REC Calc'!$G$6:$AB$69,,
                  MATCH('ABP RECs'!$H35,'ABP REC Calc'!$G$5:$AB$5,0)),
            'ABP REC Calc'!$C$6:$C$69,'ABP RECs'!$E35,
            'ABP REC Calc'!$B$6:$B$69,'ABP RECs'!$F35
         ) * (1-Inputs_ByYear!$D$4)^(J$4-($G35+$B35+1)),
     0))),
0)</f>
        <v>0</v>
      </c>
      <c r="K35" s="233">
        <f>IF( (K$4-$G35) &lt; ($C35+$B35),
     IF( K$4 = $G35+$B35,
         SUMIFS(
            INDEX('ABP REC Calc'!$G$6:$AB$69,,
                  MATCH('ABP RECs'!$H35,'ABP REC Calc'!$G$5:$AB$5,0)),
            'ABP REC Calc'!$C$6:$C$69,'ABP RECs'!$E35,
            'ABP REC Calc'!$B$6:$B$69,'ABP RECs'!$F35
         ) * $D35,
     IF( K$4 = $G35+$B35+1,
         SUMIFS(
            INDEX('ABP REC Calc'!$G$6:$AB$69,,
                  MATCH('ABP RECs'!$H35,'ABP REC Calc'!$G$5:$AB$5,0)),
            'ABP REC Calc'!$C$6:$C$69,'ABP RECs'!$E35,
            'ABP REC Calc'!$B$6:$B$69,'ABP RECs'!$F35         ) * (1-$D35),
     IF( K$4 &gt; $G35+$B35+1,
         SUMIFS(
            INDEX('ABP REC Calc'!$G$6:$AB$69,,
                  MATCH('ABP RECs'!$H35,'ABP REC Calc'!$G$5:$AB$5,0)),
            'ABP REC Calc'!$C$6:$C$69,'ABP RECs'!$E35,
            'ABP REC Calc'!$B$6:$B$69,'ABP RECs'!$F35
         ) * (1-Inputs_ByYear!$D$4)^(K$4-($G35+$B35+1)),
     0))),
0)</f>
        <v>0</v>
      </c>
      <c r="L35" s="233">
        <f>IF( (L$4-$G35) &lt; ($C35+$B35),
     IF( L$4 = $G35+$B35,
         SUMIFS(
            INDEX('ABP REC Calc'!$G$6:$AB$69,,
                  MATCH('ABP RECs'!$H35,'ABP REC Calc'!$G$5:$AB$5,0)),
            'ABP REC Calc'!$C$6:$C$69,'ABP RECs'!$E35,
            'ABP REC Calc'!$B$6:$B$69,'ABP RECs'!$F35
         ) * $D35,
     IF( L$4 = $G35+$B35+1,
         SUMIFS(
            INDEX('ABP REC Calc'!$G$6:$AB$69,,
                  MATCH('ABP RECs'!$H35,'ABP REC Calc'!$G$5:$AB$5,0)),
            'ABP REC Calc'!$C$6:$C$69,'ABP RECs'!$E35,
            'ABP REC Calc'!$B$6:$B$69,'ABP RECs'!$F35         ) * (1-$D35),
     IF( L$4 &gt; $G35+$B35+1,
         SUMIFS(
            INDEX('ABP REC Calc'!$G$6:$AB$69,,
                  MATCH('ABP RECs'!$H35,'ABP REC Calc'!$G$5:$AB$5,0)),
            'ABP REC Calc'!$C$6:$C$69,'ABP RECs'!$E35,
            'ABP REC Calc'!$B$6:$B$69,'ABP RECs'!$F35
         ) * (1-Inputs_ByYear!$D$4)^(L$4-($G35+$B35+1)),
     0))),
0)</f>
        <v>0</v>
      </c>
      <c r="M35" s="233">
        <f>IF( (M$4-$G35) &lt; ($C35+$B35),
     IF( M$4 = $G35+$B35,
         SUMIFS(
            INDEX('ABP REC Calc'!$G$6:$AB$69,,
                  MATCH('ABP RECs'!$H35,'ABP REC Calc'!$G$5:$AB$5,0)),
            'ABP REC Calc'!$C$6:$C$69,'ABP RECs'!$E35,
            'ABP REC Calc'!$B$6:$B$69,'ABP RECs'!$F35
         ) * $D35,
     IF( M$4 = $G35+$B35+1,
         SUMIFS(
            INDEX('ABP REC Calc'!$G$6:$AB$69,,
                  MATCH('ABP RECs'!$H35,'ABP REC Calc'!$G$5:$AB$5,0)),
            'ABP REC Calc'!$C$6:$C$69,'ABP RECs'!$E35,
            'ABP REC Calc'!$B$6:$B$69,'ABP RECs'!$F35         ) * (1-$D35),
     IF( M$4 &gt; $G35+$B35+1,
         SUMIFS(
            INDEX('ABP REC Calc'!$G$6:$AB$69,,
                  MATCH('ABP RECs'!$H35,'ABP REC Calc'!$G$5:$AB$5,0)),
            'ABP REC Calc'!$C$6:$C$69,'ABP RECs'!$E35,
            'ABP REC Calc'!$B$6:$B$69,'ABP RECs'!$F35
         ) * (1-Inputs_ByYear!$D$4)^(M$4-($G35+$B35+1)),
     0))),
0)</f>
        <v>0</v>
      </c>
      <c r="N35" s="233">
        <f>IF( (N$4-$G35) &lt; ($C35+$B35),
     IF( N$4 = $G35+$B35,
         SUMIFS(
            INDEX('ABP REC Calc'!$G$6:$AB$69,,
                  MATCH('ABP RECs'!$H35,'ABP REC Calc'!$G$5:$AB$5,0)),
            'ABP REC Calc'!$C$6:$C$69,'ABP RECs'!$E35,
            'ABP REC Calc'!$B$6:$B$69,'ABP RECs'!$F35
         ) * $D35,
     IF( N$4 = $G35+$B35+1,
         SUMIFS(
            INDEX('ABP REC Calc'!$G$6:$AB$69,,
                  MATCH('ABP RECs'!$H35,'ABP REC Calc'!$G$5:$AB$5,0)),
            'ABP REC Calc'!$C$6:$C$69,'ABP RECs'!$E35,
            'ABP REC Calc'!$B$6:$B$69,'ABP RECs'!$F35         ) * (1-$D35),
     IF( N$4 &gt; $G35+$B35+1,
         SUMIFS(
            INDEX('ABP REC Calc'!$G$6:$AB$69,,
                  MATCH('ABP RECs'!$H35,'ABP REC Calc'!$G$5:$AB$5,0)),
            'ABP REC Calc'!$C$6:$C$69,'ABP RECs'!$E35,
            'ABP REC Calc'!$B$6:$B$69,'ABP RECs'!$F35
         ) * (1-Inputs_ByYear!$D$4)^(N$4-($G35+$B35+1)),
     0))),
0)</f>
        <v>0</v>
      </c>
      <c r="O35" s="233">
        <f>IF( (O$4-$G35) &lt; ($C35+$B35),
     IF( O$4 = $G35+$B35,
         SUMIFS(
            INDEX('ABP REC Calc'!$G$6:$AB$69,,
                  MATCH('ABP RECs'!$H35,'ABP REC Calc'!$G$5:$AB$5,0)),
            'ABP REC Calc'!$C$6:$C$69,'ABP RECs'!$E35,
            'ABP REC Calc'!$B$6:$B$69,'ABP RECs'!$F35
         ) * $D35,
     IF( O$4 = $G35+$B35+1,
         SUMIFS(
            INDEX('ABP REC Calc'!$G$6:$AB$69,,
                  MATCH('ABP RECs'!$H35,'ABP REC Calc'!$G$5:$AB$5,0)),
            'ABP REC Calc'!$C$6:$C$69,'ABP RECs'!$E35,
            'ABP REC Calc'!$B$6:$B$69,'ABP RECs'!$F35         ) * (1-$D35),
     IF( O$4 &gt; $G35+$B35+1,
         SUMIFS(
            INDEX('ABP REC Calc'!$G$6:$AB$69,,
                  MATCH('ABP RECs'!$H35,'ABP REC Calc'!$G$5:$AB$5,0)),
            'ABP REC Calc'!$C$6:$C$69,'ABP RECs'!$E35,
            'ABP REC Calc'!$B$6:$B$69,'ABP RECs'!$F35
         ) * (1-Inputs_ByYear!$D$4)^(O$4-($G35+$B35+1)),
     0))),
0)</f>
        <v>0</v>
      </c>
      <c r="P35" s="233">
        <f>IF( (P$4-$G35) &lt; ($C35+$B35),
     IF( P$4 = $G35+$B35,
         SUMIFS(
            INDEX('ABP REC Calc'!$G$6:$AB$69,,
                  MATCH('ABP RECs'!$H35,'ABP REC Calc'!$G$5:$AB$5,0)),
            'ABP REC Calc'!$C$6:$C$69,'ABP RECs'!$E35,
            'ABP REC Calc'!$B$6:$B$69,'ABP RECs'!$F35
         ) * $D35,
     IF( P$4 = $G35+$B35+1,
         SUMIFS(
            INDEX('ABP REC Calc'!$G$6:$AB$69,,
                  MATCH('ABP RECs'!$H35,'ABP REC Calc'!$G$5:$AB$5,0)),
            'ABP REC Calc'!$C$6:$C$69,'ABP RECs'!$E35,
            'ABP REC Calc'!$B$6:$B$69,'ABP RECs'!$F35         ) * (1-$D35),
     IF( P$4 &gt; $G35+$B35+1,
         SUMIFS(
            INDEX('ABP REC Calc'!$G$6:$AB$69,,
                  MATCH('ABP RECs'!$H35,'ABP REC Calc'!$G$5:$AB$5,0)),
            'ABP REC Calc'!$C$6:$C$69,'ABP RECs'!$E35,
            'ABP REC Calc'!$B$6:$B$69,'ABP RECs'!$F35
         ) * (1-Inputs_ByYear!$D$4)^(P$4-($G35+$B35+1)),
     0))),
0)</f>
        <v>66864.582461595099</v>
      </c>
      <c r="Q35" s="233">
        <f>IF( (Q$4-$G35) &lt; ($C35+$B35),
     IF( Q$4 = $G35+$B35,
         SUMIFS(
            INDEX('ABP REC Calc'!$G$6:$AB$69,,
                  MATCH('ABP RECs'!$H35,'ABP REC Calc'!$G$5:$AB$5,0)),
            'ABP REC Calc'!$C$6:$C$69,'ABP RECs'!$E35,
            'ABP REC Calc'!$B$6:$B$69,'ABP RECs'!$F35
         ) * $D35,
     IF( Q$4 = $G35+$B35+1,
         SUMIFS(
            INDEX('ABP REC Calc'!$G$6:$AB$69,,
                  MATCH('ABP RECs'!$H35,'ABP REC Calc'!$G$5:$AB$5,0)),
            'ABP REC Calc'!$C$6:$C$69,'ABP RECs'!$E35,
            'ABP REC Calc'!$B$6:$B$69,'ABP RECs'!$F35         ) * (1-$D35),
     IF( Q$4 &gt; $G35+$B35+1,
         SUMIFS(
            INDEX('ABP REC Calc'!$G$6:$AB$69,,
                  MATCH('ABP RECs'!$H35,'ABP REC Calc'!$G$5:$AB$5,0)),
            'ABP REC Calc'!$C$6:$C$69,'ABP RECs'!$E35,
            'ABP REC Calc'!$B$6:$B$69,'ABP RECs'!$F35
         ) * (1-Inputs_ByYear!$D$4)^(Q$4-($G35+$B35+1)),
     0))),
0)</f>
        <v>66864.582461595099</v>
      </c>
      <c r="R35" s="233">
        <f>IF( (R$4-$G35) &lt; ($C35+$B35),
     IF( R$4 = $G35+$B35,
         SUMIFS(
            INDEX('ABP REC Calc'!$G$6:$AB$69,,
                  MATCH('ABP RECs'!$H35,'ABP REC Calc'!$G$5:$AB$5,0)),
            'ABP REC Calc'!$C$6:$C$69,'ABP RECs'!$E35,
            'ABP REC Calc'!$B$6:$B$69,'ABP RECs'!$F35
         ) * $D35,
     IF( R$4 = $G35+$B35+1,
         SUMIFS(
            INDEX('ABP REC Calc'!$G$6:$AB$69,,
                  MATCH('ABP RECs'!$H35,'ABP REC Calc'!$G$5:$AB$5,0)),
            'ABP REC Calc'!$C$6:$C$69,'ABP RECs'!$E35,
            'ABP REC Calc'!$B$6:$B$69,'ABP RECs'!$F35         ) * (1-$D35),
     IF( R$4 &gt; $G35+$B35+1,
         SUMIFS(
            INDEX('ABP REC Calc'!$G$6:$AB$69,,
                  MATCH('ABP RECs'!$H35,'ABP REC Calc'!$G$5:$AB$5,0)),
            'ABP REC Calc'!$C$6:$C$69,'ABP RECs'!$E35,
            'ABP REC Calc'!$B$6:$B$69,'ABP RECs'!$F35
         ) * (1-Inputs_ByYear!$D$4)^(R$4-($G35+$B35+1)),
     0))),
0)</f>
        <v>133060.51909857424</v>
      </c>
      <c r="S35" s="233">
        <f>IF( (S$4-$G35) &lt; ($C35+$B35),
     IF( S$4 = $G35+$B35,
         SUMIFS(
            INDEX('ABP REC Calc'!$G$6:$AB$69,,
                  MATCH('ABP RECs'!$H35,'ABP REC Calc'!$G$5:$AB$5,0)),
            'ABP REC Calc'!$C$6:$C$69,'ABP RECs'!$E35,
            'ABP REC Calc'!$B$6:$B$69,'ABP RECs'!$F35
         ) * $D35,
     IF( S$4 = $G35+$B35+1,
         SUMIFS(
            INDEX('ABP REC Calc'!$G$6:$AB$69,,
                  MATCH('ABP RECs'!$H35,'ABP REC Calc'!$G$5:$AB$5,0)),
            'ABP REC Calc'!$C$6:$C$69,'ABP RECs'!$E35,
            'ABP REC Calc'!$B$6:$B$69,'ABP RECs'!$F35         ) * (1-$D35),
     IF( S$4 &gt; $G35+$B35+1,
         SUMIFS(
            INDEX('ABP REC Calc'!$G$6:$AB$69,,
                  MATCH('ABP RECs'!$H35,'ABP REC Calc'!$G$5:$AB$5,0)),
            'ABP REC Calc'!$C$6:$C$69,'ABP RECs'!$E35,
            'ABP REC Calc'!$B$6:$B$69,'ABP RECs'!$F35
         ) * (1-Inputs_ByYear!$D$4)^(S$4-($G35+$B35+1)),
     0))),
0)</f>
        <v>132395.21650308138</v>
      </c>
      <c r="T35" s="233">
        <f>IF( (T$4-$G35) &lt; ($C35+$B35),
     IF( T$4 = $G35+$B35,
         SUMIFS(
            INDEX('ABP REC Calc'!$G$6:$AB$69,,
                  MATCH('ABP RECs'!$H35,'ABP REC Calc'!$G$5:$AB$5,0)),
            'ABP REC Calc'!$C$6:$C$69,'ABP RECs'!$E35,
            'ABP REC Calc'!$B$6:$B$69,'ABP RECs'!$F35
         ) * $D35,
     IF( T$4 = $G35+$B35+1,
         SUMIFS(
            INDEX('ABP REC Calc'!$G$6:$AB$69,,
                  MATCH('ABP RECs'!$H35,'ABP REC Calc'!$G$5:$AB$5,0)),
            'ABP REC Calc'!$C$6:$C$69,'ABP RECs'!$E35,
            'ABP REC Calc'!$B$6:$B$69,'ABP RECs'!$F35         ) * (1-$D35),
     IF( T$4 &gt; $G35+$B35+1,
         SUMIFS(
            INDEX('ABP REC Calc'!$G$6:$AB$69,,
                  MATCH('ABP RECs'!$H35,'ABP REC Calc'!$G$5:$AB$5,0)),
            'ABP REC Calc'!$C$6:$C$69,'ABP RECs'!$E35,
            'ABP REC Calc'!$B$6:$B$69,'ABP RECs'!$F35
         ) * (1-Inputs_ByYear!$D$4)^(T$4-($G35+$B35+1)),
     0))),
0)</f>
        <v>131733.24042056597</v>
      </c>
      <c r="U35" s="233">
        <f>IF( (U$4-$G35) &lt; ($C35+$B35),
     IF( U$4 = $G35+$B35,
         SUMIFS(
            INDEX('ABP REC Calc'!$G$6:$AB$69,,
                  MATCH('ABP RECs'!$H35,'ABP REC Calc'!$G$5:$AB$5,0)),
            'ABP REC Calc'!$C$6:$C$69,'ABP RECs'!$E35,
            'ABP REC Calc'!$B$6:$B$69,'ABP RECs'!$F35
         ) * $D35,
     IF( U$4 = $G35+$B35+1,
         SUMIFS(
            INDEX('ABP REC Calc'!$G$6:$AB$69,,
                  MATCH('ABP RECs'!$H35,'ABP REC Calc'!$G$5:$AB$5,0)),
            'ABP REC Calc'!$C$6:$C$69,'ABP RECs'!$E35,
            'ABP REC Calc'!$B$6:$B$69,'ABP RECs'!$F35         ) * (1-$D35),
     IF( U$4 &gt; $G35+$B35+1,
         SUMIFS(
            INDEX('ABP REC Calc'!$G$6:$AB$69,,
                  MATCH('ABP RECs'!$H35,'ABP REC Calc'!$G$5:$AB$5,0)),
            'ABP REC Calc'!$C$6:$C$69,'ABP RECs'!$E35,
            'ABP REC Calc'!$B$6:$B$69,'ABP RECs'!$F35
         ) * (1-Inputs_ByYear!$D$4)^(U$4-($G35+$B35+1)),
     0))),
0)</f>
        <v>131074.57421846315</v>
      </c>
      <c r="V35" s="233">
        <f>IF( (V$4-$G35) &lt; ($C35+$B35),
     IF( V$4 = $G35+$B35,
         SUMIFS(
            INDEX('ABP REC Calc'!$G$6:$AB$69,,
                  MATCH('ABP RECs'!$H35,'ABP REC Calc'!$G$5:$AB$5,0)),
            'ABP REC Calc'!$C$6:$C$69,'ABP RECs'!$E35,
            'ABP REC Calc'!$B$6:$B$69,'ABP RECs'!$F35
         ) * $D35,
     IF( V$4 = $G35+$B35+1,
         SUMIFS(
            INDEX('ABP REC Calc'!$G$6:$AB$69,,
                  MATCH('ABP RECs'!$H35,'ABP REC Calc'!$G$5:$AB$5,0)),
            'ABP REC Calc'!$C$6:$C$69,'ABP RECs'!$E35,
            'ABP REC Calc'!$B$6:$B$69,'ABP RECs'!$F35         ) * (1-$D35),
     IF( V$4 &gt; $G35+$B35+1,
         SUMIFS(
            INDEX('ABP REC Calc'!$G$6:$AB$69,,
                  MATCH('ABP RECs'!$H35,'ABP REC Calc'!$G$5:$AB$5,0)),
            'ABP REC Calc'!$C$6:$C$69,'ABP RECs'!$E35,
            'ABP REC Calc'!$B$6:$B$69,'ABP RECs'!$F35
         ) * (1-Inputs_ByYear!$D$4)^(V$4-($G35+$B35+1)),
     0))),
0)</f>
        <v>130419.20134737084</v>
      </c>
      <c r="W35" s="233">
        <f>IF( (W$4-$G35) &lt; ($C35+$B35),
     IF( W$4 = $G35+$B35,
         SUMIFS(
            INDEX('ABP REC Calc'!$G$6:$AB$69,,
                  MATCH('ABP RECs'!$H35,'ABP REC Calc'!$G$5:$AB$5,0)),
            'ABP REC Calc'!$C$6:$C$69,'ABP RECs'!$E35,
            'ABP REC Calc'!$B$6:$B$69,'ABP RECs'!$F35
         ) * $D35,
     IF( W$4 = $G35+$B35+1,
         SUMIFS(
            INDEX('ABP REC Calc'!$G$6:$AB$69,,
                  MATCH('ABP RECs'!$H35,'ABP REC Calc'!$G$5:$AB$5,0)),
            'ABP REC Calc'!$C$6:$C$69,'ABP RECs'!$E35,
            'ABP REC Calc'!$B$6:$B$69,'ABP RECs'!$F35         ) * (1-$D35),
     IF( W$4 &gt; $G35+$B35+1,
         SUMIFS(
            INDEX('ABP REC Calc'!$G$6:$AB$69,,
                  MATCH('ABP RECs'!$H35,'ABP REC Calc'!$G$5:$AB$5,0)),
            'ABP REC Calc'!$C$6:$C$69,'ABP RECs'!$E35,
            'ABP REC Calc'!$B$6:$B$69,'ABP RECs'!$F35
         ) * (1-Inputs_ByYear!$D$4)^(W$4-($G35+$B35+1)),
     0))),
0)</f>
        <v>129767.10534063398</v>
      </c>
      <c r="X35" s="233">
        <f>IF( (X$4-$G35) &lt; ($C35+$B35),
     IF( X$4 = $G35+$B35,
         SUMIFS(
            INDEX('ABP REC Calc'!$G$6:$AB$69,,
                  MATCH('ABP RECs'!$H35,'ABP REC Calc'!$G$5:$AB$5,0)),
            'ABP REC Calc'!$C$6:$C$69,'ABP RECs'!$E35,
            'ABP REC Calc'!$B$6:$B$69,'ABP RECs'!$F35
         ) * $D35,
     IF( X$4 = $G35+$B35+1,
         SUMIFS(
            INDEX('ABP REC Calc'!$G$6:$AB$69,,
                  MATCH('ABP RECs'!$H35,'ABP REC Calc'!$G$5:$AB$5,0)),
            'ABP REC Calc'!$C$6:$C$69,'ABP RECs'!$E35,
            'ABP REC Calc'!$B$6:$B$69,'ABP RECs'!$F35         ) * (1-$D35),
     IF( X$4 &gt; $G35+$B35+1,
         SUMIFS(
            INDEX('ABP REC Calc'!$G$6:$AB$69,,
                  MATCH('ABP RECs'!$H35,'ABP REC Calc'!$G$5:$AB$5,0)),
            'ABP REC Calc'!$C$6:$C$69,'ABP RECs'!$E35,
            'ABP REC Calc'!$B$6:$B$69,'ABP RECs'!$F35
         ) * (1-Inputs_ByYear!$D$4)^(X$4-($G35+$B35+1)),
     0))),
0)</f>
        <v>129118.2698139308</v>
      </c>
      <c r="Y35" s="233">
        <f>IF( (Y$4-$G35) &lt; ($C35+$B35),
     IF( Y$4 = $G35+$B35,
         SUMIFS(
            INDEX('ABP REC Calc'!$G$6:$AB$69,,
                  MATCH('ABP RECs'!$H35,'ABP REC Calc'!$G$5:$AB$5,0)),
            'ABP REC Calc'!$C$6:$C$69,'ABP RECs'!$E35,
            'ABP REC Calc'!$B$6:$B$69,'ABP RECs'!$F35
         ) * $D35,
     IF( Y$4 = $G35+$B35+1,
         SUMIFS(
            INDEX('ABP REC Calc'!$G$6:$AB$69,,
                  MATCH('ABP RECs'!$H35,'ABP REC Calc'!$G$5:$AB$5,0)),
            'ABP REC Calc'!$C$6:$C$69,'ABP RECs'!$E35,
            'ABP REC Calc'!$B$6:$B$69,'ABP RECs'!$F35         ) * (1-$D35),
     IF( Y$4 &gt; $G35+$B35+1,
         SUMIFS(
            INDEX('ABP REC Calc'!$G$6:$AB$69,,
                  MATCH('ABP RECs'!$H35,'ABP REC Calc'!$G$5:$AB$5,0)),
            'ABP REC Calc'!$C$6:$C$69,'ABP RECs'!$E35,
            'ABP REC Calc'!$B$6:$B$69,'ABP RECs'!$F35
         ) * (1-Inputs_ByYear!$D$4)^(Y$4-($G35+$B35+1)),
     0))),
0)</f>
        <v>128472.67846486115</v>
      </c>
      <c r="Z35" s="233">
        <f>IF( (Z$4-$G35) &lt; ($C35+$B35),
     IF( Z$4 = $G35+$B35,
         SUMIFS(
            INDEX('ABP REC Calc'!$G$6:$AB$69,,
                  MATCH('ABP RECs'!$H35,'ABP REC Calc'!$G$5:$AB$5,0)),
            'ABP REC Calc'!$C$6:$C$69,'ABP RECs'!$E35,
            'ABP REC Calc'!$B$6:$B$69,'ABP RECs'!$F35
         ) * $D35,
     IF( Z$4 = $G35+$B35+1,
         SUMIFS(
            INDEX('ABP REC Calc'!$G$6:$AB$69,,
                  MATCH('ABP RECs'!$H35,'ABP REC Calc'!$G$5:$AB$5,0)),
            'ABP REC Calc'!$C$6:$C$69,'ABP RECs'!$E35,
            'ABP REC Calc'!$B$6:$B$69,'ABP RECs'!$F35         ) * (1-$D35),
     IF( Z$4 &gt; $G35+$B35+1,
         SUMIFS(
            INDEX('ABP REC Calc'!$G$6:$AB$69,,
                  MATCH('ABP RECs'!$H35,'ABP REC Calc'!$G$5:$AB$5,0)),
            'ABP REC Calc'!$C$6:$C$69,'ABP RECs'!$E35,
            'ABP REC Calc'!$B$6:$B$69,'ABP RECs'!$F35
         ) * (1-Inputs_ByYear!$D$4)^(Z$4-($G35+$B35+1)),
     0))),
0)</f>
        <v>127830.31507253685</v>
      </c>
      <c r="AA35" s="233">
        <f>IF( (AA$4-$G35) &lt; ($C35+$B35),
     IF( AA$4 = $G35+$B35,
         SUMIFS(
            INDEX('ABP REC Calc'!$G$6:$AB$69,,
                  MATCH('ABP RECs'!$H35,'ABP REC Calc'!$G$5:$AB$5,0)),
            'ABP REC Calc'!$C$6:$C$69,'ABP RECs'!$E35,
            'ABP REC Calc'!$B$6:$B$69,'ABP RECs'!$F35
         ) * $D35,
     IF( AA$4 = $G35+$B35+1,
         SUMIFS(
            INDEX('ABP REC Calc'!$G$6:$AB$69,,
                  MATCH('ABP RECs'!$H35,'ABP REC Calc'!$G$5:$AB$5,0)),
            'ABP REC Calc'!$C$6:$C$69,'ABP RECs'!$E35,
            'ABP REC Calc'!$B$6:$B$69,'ABP RECs'!$F35         ) * (1-$D35),
     IF( AA$4 &gt; $G35+$B35+1,
         SUMIFS(
            INDEX('ABP REC Calc'!$G$6:$AB$69,,
                  MATCH('ABP RECs'!$H35,'ABP REC Calc'!$G$5:$AB$5,0)),
            'ABP REC Calc'!$C$6:$C$69,'ABP RECs'!$E35,
            'ABP REC Calc'!$B$6:$B$69,'ABP RECs'!$F35
         ) * (1-Inputs_ByYear!$D$4)^(AA$4-($G35+$B35+1)),
     0))),
0)</f>
        <v>127191.16349717416</v>
      </c>
      <c r="AB35" s="233">
        <f>IF( (AB$4-$G35) &lt; ($C35+$B35),
     IF( AB$4 = $G35+$B35,
         SUMIFS(
            INDEX('ABP REC Calc'!$G$6:$AB$69,,
                  MATCH('ABP RECs'!$H35,'ABP REC Calc'!$G$5:$AB$5,0)),
            'ABP REC Calc'!$C$6:$C$69,'ABP RECs'!$E35,
            'ABP REC Calc'!$B$6:$B$69,'ABP RECs'!$F35
         ) * $D35,
     IF( AB$4 = $G35+$B35+1,
         SUMIFS(
            INDEX('ABP REC Calc'!$G$6:$AB$69,,
                  MATCH('ABP RECs'!$H35,'ABP REC Calc'!$G$5:$AB$5,0)),
            'ABP REC Calc'!$C$6:$C$69,'ABP RECs'!$E35,
            'ABP REC Calc'!$B$6:$B$69,'ABP RECs'!$F35         ) * (1-$D35),
     IF( AB$4 &gt; $G35+$B35+1,
         SUMIFS(
            INDEX('ABP REC Calc'!$G$6:$AB$69,,
                  MATCH('ABP RECs'!$H35,'ABP REC Calc'!$G$5:$AB$5,0)),
            'ABP REC Calc'!$C$6:$C$69,'ABP RECs'!$E35,
            'ABP REC Calc'!$B$6:$B$69,'ABP RECs'!$F35
         ) * (1-Inputs_ByYear!$D$4)^(AB$4-($G35+$B35+1)),
     0))),
0)</f>
        <v>126555.20767968829</v>
      </c>
      <c r="AC35" s="233">
        <f>IF( (AC$4-$G35) &lt; ($C35+$B35),
     IF( AC$4 = $G35+$B35,
         SUMIFS(
            INDEX('ABP REC Calc'!$G$6:$AB$69,,
                  MATCH('ABP RECs'!$H35,'ABP REC Calc'!$G$5:$AB$5,0)),
            'ABP REC Calc'!$C$6:$C$69,'ABP RECs'!$E35,
            'ABP REC Calc'!$B$6:$B$69,'ABP RECs'!$F35
         ) * $D35,
     IF( AC$4 = $G35+$B35+1,
         SUMIFS(
            INDEX('ABP REC Calc'!$G$6:$AB$69,,
                  MATCH('ABP RECs'!$H35,'ABP REC Calc'!$G$5:$AB$5,0)),
            'ABP REC Calc'!$C$6:$C$69,'ABP RECs'!$E35,
            'ABP REC Calc'!$B$6:$B$69,'ABP RECs'!$F35         ) * (1-$D35),
     IF( AC$4 &gt; $G35+$B35+1,
         SUMIFS(
            INDEX('ABP REC Calc'!$G$6:$AB$69,,
                  MATCH('ABP RECs'!$H35,'ABP REC Calc'!$G$5:$AB$5,0)),
            'ABP REC Calc'!$C$6:$C$69,'ABP RECs'!$E35,
            'ABP REC Calc'!$B$6:$B$69,'ABP RECs'!$F35
         ) * (1-Inputs_ByYear!$D$4)^(AC$4-($G35+$B35+1)),
     0))),
0)</f>
        <v>125922.43164128986</v>
      </c>
      <c r="AD35" s="233">
        <f>IF( (AD$4-$G35) &lt; ($C35+$B35),
     IF( AD$4 = $G35+$B35,
         SUMIFS(
            INDEX('ABP REC Calc'!$G$6:$AB$69,,
                  MATCH('ABP RECs'!$H35,'ABP REC Calc'!$G$5:$AB$5,0)),
            'ABP REC Calc'!$C$6:$C$69,'ABP RECs'!$E35,
            'ABP REC Calc'!$B$6:$B$69,'ABP RECs'!$F35
         ) * $D35,
     IF( AD$4 = $G35+$B35+1,
         SUMIFS(
            INDEX('ABP REC Calc'!$G$6:$AB$69,,
                  MATCH('ABP RECs'!$H35,'ABP REC Calc'!$G$5:$AB$5,0)),
            'ABP REC Calc'!$C$6:$C$69,'ABP RECs'!$E35,
            'ABP REC Calc'!$B$6:$B$69,'ABP RECs'!$F35         ) * (1-$D35),
     IF( AD$4 &gt; $G35+$B35+1,
         SUMIFS(
            INDEX('ABP REC Calc'!$G$6:$AB$69,,
                  MATCH('ABP RECs'!$H35,'ABP REC Calc'!$G$5:$AB$5,0)),
            'ABP REC Calc'!$C$6:$C$69,'ABP RECs'!$E35,
            'ABP REC Calc'!$B$6:$B$69,'ABP RECs'!$F35
         ) * (1-Inputs_ByYear!$D$4)^(AD$4-($G35+$B35+1)),
     0))),
0)</f>
        <v>125292.81948308341</v>
      </c>
    </row>
    <row r="36" spans="2:30" ht="14.75" customHeight="1" x14ac:dyDescent="0.25">
      <c r="B36" s="332" cm="1">
        <f t="array" ref="B36">INDEX(Inputs_ByYear!$D$87:$D$92, MATCH('ABP RECs'!$E36, Inputs_ByYear!$B$87:$B$92, 0),)</f>
        <v>0</v>
      </c>
      <c r="C36" s="332" cm="1">
        <f t="array" ref="C36">INDEX(Inputs_ByYear!$D$51:$D$56, MATCH('ABP RECs'!$E36, Inputs_ByYear!$B$51:$B$56,0),)</f>
        <v>15</v>
      </c>
      <c r="D36" s="332" cm="1">
        <f t="array" ref="D36">INDEX(Inputs_ByYear!$D$96:$D$101, MATCH('ABP RECs'!$E36, Inputs_ByYear!$B$96:$B$101,0),)</f>
        <v>0.5</v>
      </c>
      <c r="E36" s="222" t="s">
        <v>233</v>
      </c>
      <c r="F36" s="219" t="s">
        <v>259</v>
      </c>
      <c r="G36" s="219">
        <f t="shared" si="2"/>
        <v>2032</v>
      </c>
      <c r="H36" s="227" t="s">
        <v>30</v>
      </c>
      <c r="I36" s="233">
        <f>IF( (I$4-$G36) &lt; ($C36+$B36),
     IF( I$4 = $G36+$B36,
         SUMIFS(
            INDEX('ABP REC Calc'!$G$6:$AB$69,,
                  MATCH('ABP RECs'!$H36,'ABP REC Calc'!$G$5:$AB$5,0)),
            'ABP REC Calc'!$C$6:$C$69,'ABP RECs'!$E36,
            'ABP REC Calc'!$B$6:$B$69,'ABP RECs'!$F36
         ) * $D36,
     IF( I$4 = $G36+$B36+1,
         SUMIFS(
            INDEX('ABP REC Calc'!$G$6:$AB$69,,
                  MATCH('ABP RECs'!$H36,'ABP REC Calc'!$G$5:$AB$5,0)),
            'ABP REC Calc'!$C$6:$C$69,'ABP RECs'!$E36,
            'ABP REC Calc'!$B$6:$B$69,'ABP RECs'!$F36         ) * (1-$D36),
     IF( I$4 &gt; $G36+$B36+1,
         SUMIFS(
            INDEX('ABP REC Calc'!$G$6:$AB$69,,
                  MATCH('ABP RECs'!$H36,'ABP REC Calc'!$G$5:$AB$5,0)),
            'ABP REC Calc'!$C$6:$C$69,'ABP RECs'!$E36,
            'ABP REC Calc'!$B$6:$B$69,'ABP RECs'!$F36
         ) * (1-Inputs_ByYear!$D$4)^(I$4-($G36+$B36+1)),
     0))),
0)</f>
        <v>0</v>
      </c>
      <c r="J36" s="233">
        <f>IF( (J$4-$G36) &lt; ($C36+$B36),
     IF( J$4 = $G36+$B36,
         SUMIFS(
            INDEX('ABP REC Calc'!$G$6:$AB$69,,
                  MATCH('ABP RECs'!$H36,'ABP REC Calc'!$G$5:$AB$5,0)),
            'ABP REC Calc'!$C$6:$C$69,'ABP RECs'!$E36,
            'ABP REC Calc'!$B$6:$B$69,'ABP RECs'!$F36
         ) * $D36,
     IF( J$4 = $G36+$B36+1,
         SUMIFS(
            INDEX('ABP REC Calc'!$G$6:$AB$69,,
                  MATCH('ABP RECs'!$H36,'ABP REC Calc'!$G$5:$AB$5,0)),
            'ABP REC Calc'!$C$6:$C$69,'ABP RECs'!$E36,
            'ABP REC Calc'!$B$6:$B$69,'ABP RECs'!$F36         ) * (1-$D36),
     IF( J$4 &gt; $G36+$B36+1,
         SUMIFS(
            INDEX('ABP REC Calc'!$G$6:$AB$69,,
                  MATCH('ABP RECs'!$H36,'ABP REC Calc'!$G$5:$AB$5,0)),
            'ABP REC Calc'!$C$6:$C$69,'ABP RECs'!$E36,
            'ABP REC Calc'!$B$6:$B$69,'ABP RECs'!$F36
         ) * (1-Inputs_ByYear!$D$4)^(J$4-($G36+$B36+1)),
     0))),
0)</f>
        <v>0</v>
      </c>
      <c r="K36" s="233">
        <f>IF( (K$4-$G36) &lt; ($C36+$B36),
     IF( K$4 = $G36+$B36,
         SUMIFS(
            INDEX('ABP REC Calc'!$G$6:$AB$69,,
                  MATCH('ABP RECs'!$H36,'ABP REC Calc'!$G$5:$AB$5,0)),
            'ABP REC Calc'!$C$6:$C$69,'ABP RECs'!$E36,
            'ABP REC Calc'!$B$6:$B$69,'ABP RECs'!$F36
         ) * $D36,
     IF( K$4 = $G36+$B36+1,
         SUMIFS(
            INDEX('ABP REC Calc'!$G$6:$AB$69,,
                  MATCH('ABP RECs'!$H36,'ABP REC Calc'!$G$5:$AB$5,0)),
            'ABP REC Calc'!$C$6:$C$69,'ABP RECs'!$E36,
            'ABP REC Calc'!$B$6:$B$69,'ABP RECs'!$F36         ) * (1-$D36),
     IF( K$4 &gt; $G36+$B36+1,
         SUMIFS(
            INDEX('ABP REC Calc'!$G$6:$AB$69,,
                  MATCH('ABP RECs'!$H36,'ABP REC Calc'!$G$5:$AB$5,0)),
            'ABP REC Calc'!$C$6:$C$69,'ABP RECs'!$E36,
            'ABP REC Calc'!$B$6:$B$69,'ABP RECs'!$F36
         ) * (1-Inputs_ByYear!$D$4)^(K$4-($G36+$B36+1)),
     0))),
0)</f>
        <v>0</v>
      </c>
      <c r="L36" s="233">
        <f>IF( (L$4-$G36) &lt; ($C36+$B36),
     IF( L$4 = $G36+$B36,
         SUMIFS(
            INDEX('ABP REC Calc'!$G$6:$AB$69,,
                  MATCH('ABP RECs'!$H36,'ABP REC Calc'!$G$5:$AB$5,0)),
            'ABP REC Calc'!$C$6:$C$69,'ABP RECs'!$E36,
            'ABP REC Calc'!$B$6:$B$69,'ABP RECs'!$F36
         ) * $D36,
     IF( L$4 = $G36+$B36+1,
         SUMIFS(
            INDEX('ABP REC Calc'!$G$6:$AB$69,,
                  MATCH('ABP RECs'!$H36,'ABP REC Calc'!$G$5:$AB$5,0)),
            'ABP REC Calc'!$C$6:$C$69,'ABP RECs'!$E36,
            'ABP REC Calc'!$B$6:$B$69,'ABP RECs'!$F36         ) * (1-$D36),
     IF( L$4 &gt; $G36+$B36+1,
         SUMIFS(
            INDEX('ABP REC Calc'!$G$6:$AB$69,,
                  MATCH('ABP RECs'!$H36,'ABP REC Calc'!$G$5:$AB$5,0)),
            'ABP REC Calc'!$C$6:$C$69,'ABP RECs'!$E36,
            'ABP REC Calc'!$B$6:$B$69,'ABP RECs'!$F36
         ) * (1-Inputs_ByYear!$D$4)^(L$4-($G36+$B36+1)),
     0))),
0)</f>
        <v>0</v>
      </c>
      <c r="M36" s="233">
        <f>IF( (M$4-$G36) &lt; ($C36+$B36),
     IF( M$4 = $G36+$B36,
         SUMIFS(
            INDEX('ABP REC Calc'!$G$6:$AB$69,,
                  MATCH('ABP RECs'!$H36,'ABP REC Calc'!$G$5:$AB$5,0)),
            'ABP REC Calc'!$C$6:$C$69,'ABP RECs'!$E36,
            'ABP REC Calc'!$B$6:$B$69,'ABP RECs'!$F36
         ) * $D36,
     IF( M$4 = $G36+$B36+1,
         SUMIFS(
            INDEX('ABP REC Calc'!$G$6:$AB$69,,
                  MATCH('ABP RECs'!$H36,'ABP REC Calc'!$G$5:$AB$5,0)),
            'ABP REC Calc'!$C$6:$C$69,'ABP RECs'!$E36,
            'ABP REC Calc'!$B$6:$B$69,'ABP RECs'!$F36         ) * (1-$D36),
     IF( M$4 &gt; $G36+$B36+1,
         SUMIFS(
            INDEX('ABP REC Calc'!$G$6:$AB$69,,
                  MATCH('ABP RECs'!$H36,'ABP REC Calc'!$G$5:$AB$5,0)),
            'ABP REC Calc'!$C$6:$C$69,'ABP RECs'!$E36,
            'ABP REC Calc'!$B$6:$B$69,'ABP RECs'!$F36
         ) * (1-Inputs_ByYear!$D$4)^(M$4-($G36+$B36+1)),
     0))),
0)</f>
        <v>0</v>
      </c>
      <c r="N36" s="233">
        <f>IF( (N$4-$G36) &lt; ($C36+$B36),
     IF( N$4 = $G36+$B36,
         SUMIFS(
            INDEX('ABP REC Calc'!$G$6:$AB$69,,
                  MATCH('ABP RECs'!$H36,'ABP REC Calc'!$G$5:$AB$5,0)),
            'ABP REC Calc'!$C$6:$C$69,'ABP RECs'!$E36,
            'ABP REC Calc'!$B$6:$B$69,'ABP RECs'!$F36
         ) * $D36,
     IF( N$4 = $G36+$B36+1,
         SUMIFS(
            INDEX('ABP REC Calc'!$G$6:$AB$69,,
                  MATCH('ABP RECs'!$H36,'ABP REC Calc'!$G$5:$AB$5,0)),
            'ABP REC Calc'!$C$6:$C$69,'ABP RECs'!$E36,
            'ABP REC Calc'!$B$6:$B$69,'ABP RECs'!$F36         ) * (1-$D36),
     IF( N$4 &gt; $G36+$B36+1,
         SUMIFS(
            INDEX('ABP REC Calc'!$G$6:$AB$69,,
                  MATCH('ABP RECs'!$H36,'ABP REC Calc'!$G$5:$AB$5,0)),
            'ABP REC Calc'!$C$6:$C$69,'ABP RECs'!$E36,
            'ABP REC Calc'!$B$6:$B$69,'ABP RECs'!$F36
         ) * (1-Inputs_ByYear!$D$4)^(N$4-($G36+$B36+1)),
     0))),
0)</f>
        <v>0</v>
      </c>
      <c r="O36" s="233">
        <f>IF( (O$4-$G36) &lt; ($C36+$B36),
     IF( O$4 = $G36+$B36,
         SUMIFS(
            INDEX('ABP REC Calc'!$G$6:$AB$69,,
                  MATCH('ABP RECs'!$H36,'ABP REC Calc'!$G$5:$AB$5,0)),
            'ABP REC Calc'!$C$6:$C$69,'ABP RECs'!$E36,
            'ABP REC Calc'!$B$6:$B$69,'ABP RECs'!$F36
         ) * $D36,
     IF( O$4 = $G36+$B36+1,
         SUMIFS(
            INDEX('ABP REC Calc'!$G$6:$AB$69,,
                  MATCH('ABP RECs'!$H36,'ABP REC Calc'!$G$5:$AB$5,0)),
            'ABP REC Calc'!$C$6:$C$69,'ABP RECs'!$E36,
            'ABP REC Calc'!$B$6:$B$69,'ABP RECs'!$F36         ) * (1-$D36),
     IF( O$4 &gt; $G36+$B36+1,
         SUMIFS(
            INDEX('ABP REC Calc'!$G$6:$AB$69,,
                  MATCH('ABP RECs'!$H36,'ABP REC Calc'!$G$5:$AB$5,0)),
            'ABP REC Calc'!$C$6:$C$69,'ABP RECs'!$E36,
            'ABP REC Calc'!$B$6:$B$69,'ABP RECs'!$F36
         ) * (1-Inputs_ByYear!$D$4)^(O$4-($G36+$B36+1)),
     0))),
0)</f>
        <v>0</v>
      </c>
      <c r="P36" s="233">
        <f>IF( (P$4-$G36) &lt; ($C36+$B36),
     IF( P$4 = $G36+$B36,
         SUMIFS(
            INDEX('ABP REC Calc'!$G$6:$AB$69,,
                  MATCH('ABP RECs'!$H36,'ABP REC Calc'!$G$5:$AB$5,0)),
            'ABP REC Calc'!$C$6:$C$69,'ABP RECs'!$E36,
            'ABP REC Calc'!$B$6:$B$69,'ABP RECs'!$F36
         ) * $D36,
     IF( P$4 = $G36+$B36+1,
         SUMIFS(
            INDEX('ABP REC Calc'!$G$6:$AB$69,,
                  MATCH('ABP RECs'!$H36,'ABP REC Calc'!$G$5:$AB$5,0)),
            'ABP REC Calc'!$C$6:$C$69,'ABP RECs'!$E36,
            'ABP REC Calc'!$B$6:$B$69,'ABP RECs'!$F36         ) * (1-$D36),
     IF( P$4 &gt; $G36+$B36+1,
         SUMIFS(
            INDEX('ABP REC Calc'!$G$6:$AB$69,,
                  MATCH('ABP RECs'!$H36,'ABP REC Calc'!$G$5:$AB$5,0)),
            'ABP REC Calc'!$C$6:$C$69,'ABP RECs'!$E36,
            'ABP REC Calc'!$B$6:$B$69,'ABP RECs'!$F36
         ) * (1-Inputs_ByYear!$D$4)^(P$4-($G36+$B36+1)),
     0))),
0)</f>
        <v>0</v>
      </c>
      <c r="Q36" s="233">
        <f>IF( (Q$4-$G36) &lt; ($C36+$B36),
     IF( Q$4 = $G36+$B36,
         SUMIFS(
            INDEX('ABP REC Calc'!$G$6:$AB$69,,
                  MATCH('ABP RECs'!$H36,'ABP REC Calc'!$G$5:$AB$5,0)),
            'ABP REC Calc'!$C$6:$C$69,'ABP RECs'!$E36,
            'ABP REC Calc'!$B$6:$B$69,'ABP RECs'!$F36
         ) * $D36,
     IF( Q$4 = $G36+$B36+1,
         SUMIFS(
            INDEX('ABP REC Calc'!$G$6:$AB$69,,
                  MATCH('ABP RECs'!$H36,'ABP REC Calc'!$G$5:$AB$5,0)),
            'ABP REC Calc'!$C$6:$C$69,'ABP RECs'!$E36,
            'ABP REC Calc'!$B$6:$B$69,'ABP RECs'!$F36         ) * (1-$D36),
     IF( Q$4 &gt; $G36+$B36+1,
         SUMIFS(
            INDEX('ABP REC Calc'!$G$6:$AB$69,,
                  MATCH('ABP RECs'!$H36,'ABP REC Calc'!$G$5:$AB$5,0)),
            'ABP REC Calc'!$C$6:$C$69,'ABP RECs'!$E36,
            'ABP REC Calc'!$B$6:$B$69,'ABP RECs'!$F36
         ) * (1-Inputs_ByYear!$D$4)^(Q$4-($G36+$B36+1)),
     0))),
0)</f>
        <v>66864.582461595099</v>
      </c>
      <c r="R36" s="233">
        <f>IF( (R$4-$G36) &lt; ($C36+$B36),
     IF( R$4 = $G36+$B36,
         SUMIFS(
            INDEX('ABP REC Calc'!$G$6:$AB$69,,
                  MATCH('ABP RECs'!$H36,'ABP REC Calc'!$G$5:$AB$5,0)),
            'ABP REC Calc'!$C$6:$C$69,'ABP RECs'!$E36,
            'ABP REC Calc'!$B$6:$B$69,'ABP RECs'!$F36
         ) * $D36,
     IF( R$4 = $G36+$B36+1,
         SUMIFS(
            INDEX('ABP REC Calc'!$G$6:$AB$69,,
                  MATCH('ABP RECs'!$H36,'ABP REC Calc'!$G$5:$AB$5,0)),
            'ABP REC Calc'!$C$6:$C$69,'ABP RECs'!$E36,
            'ABP REC Calc'!$B$6:$B$69,'ABP RECs'!$F36         ) * (1-$D36),
     IF( R$4 &gt; $G36+$B36+1,
         SUMIFS(
            INDEX('ABP REC Calc'!$G$6:$AB$69,,
                  MATCH('ABP RECs'!$H36,'ABP REC Calc'!$G$5:$AB$5,0)),
            'ABP REC Calc'!$C$6:$C$69,'ABP RECs'!$E36,
            'ABP REC Calc'!$B$6:$B$69,'ABP RECs'!$F36
         ) * (1-Inputs_ByYear!$D$4)^(R$4-($G36+$B36+1)),
     0))),
0)</f>
        <v>66864.582461595099</v>
      </c>
      <c r="S36" s="233">
        <f>IF( (S$4-$G36) &lt; ($C36+$B36),
     IF( S$4 = $G36+$B36,
         SUMIFS(
            INDEX('ABP REC Calc'!$G$6:$AB$69,,
                  MATCH('ABP RECs'!$H36,'ABP REC Calc'!$G$5:$AB$5,0)),
            'ABP REC Calc'!$C$6:$C$69,'ABP RECs'!$E36,
            'ABP REC Calc'!$B$6:$B$69,'ABP RECs'!$F36
         ) * $D36,
     IF( S$4 = $G36+$B36+1,
         SUMIFS(
            INDEX('ABP REC Calc'!$G$6:$AB$69,,
                  MATCH('ABP RECs'!$H36,'ABP REC Calc'!$G$5:$AB$5,0)),
            'ABP REC Calc'!$C$6:$C$69,'ABP RECs'!$E36,
            'ABP REC Calc'!$B$6:$B$69,'ABP RECs'!$F36         ) * (1-$D36),
     IF( S$4 &gt; $G36+$B36+1,
         SUMIFS(
            INDEX('ABP REC Calc'!$G$6:$AB$69,,
                  MATCH('ABP RECs'!$H36,'ABP REC Calc'!$G$5:$AB$5,0)),
            'ABP REC Calc'!$C$6:$C$69,'ABP RECs'!$E36,
            'ABP REC Calc'!$B$6:$B$69,'ABP RECs'!$F36
         ) * (1-Inputs_ByYear!$D$4)^(S$4-($G36+$B36+1)),
     0))),
0)</f>
        <v>133060.51909857424</v>
      </c>
      <c r="T36" s="233">
        <f>IF( (T$4-$G36) &lt; ($C36+$B36),
     IF( T$4 = $G36+$B36,
         SUMIFS(
            INDEX('ABP REC Calc'!$G$6:$AB$69,,
                  MATCH('ABP RECs'!$H36,'ABP REC Calc'!$G$5:$AB$5,0)),
            'ABP REC Calc'!$C$6:$C$69,'ABP RECs'!$E36,
            'ABP REC Calc'!$B$6:$B$69,'ABP RECs'!$F36
         ) * $D36,
     IF( T$4 = $G36+$B36+1,
         SUMIFS(
            INDEX('ABP REC Calc'!$G$6:$AB$69,,
                  MATCH('ABP RECs'!$H36,'ABP REC Calc'!$G$5:$AB$5,0)),
            'ABP REC Calc'!$C$6:$C$69,'ABP RECs'!$E36,
            'ABP REC Calc'!$B$6:$B$69,'ABP RECs'!$F36         ) * (1-$D36),
     IF( T$4 &gt; $G36+$B36+1,
         SUMIFS(
            INDEX('ABP REC Calc'!$G$6:$AB$69,,
                  MATCH('ABP RECs'!$H36,'ABP REC Calc'!$G$5:$AB$5,0)),
            'ABP REC Calc'!$C$6:$C$69,'ABP RECs'!$E36,
            'ABP REC Calc'!$B$6:$B$69,'ABP RECs'!$F36
         ) * (1-Inputs_ByYear!$D$4)^(T$4-($G36+$B36+1)),
     0))),
0)</f>
        <v>132395.21650308138</v>
      </c>
      <c r="U36" s="233">
        <f>IF( (U$4-$G36) &lt; ($C36+$B36),
     IF( U$4 = $G36+$B36,
         SUMIFS(
            INDEX('ABP REC Calc'!$G$6:$AB$69,,
                  MATCH('ABP RECs'!$H36,'ABP REC Calc'!$G$5:$AB$5,0)),
            'ABP REC Calc'!$C$6:$C$69,'ABP RECs'!$E36,
            'ABP REC Calc'!$B$6:$B$69,'ABP RECs'!$F36
         ) * $D36,
     IF( U$4 = $G36+$B36+1,
         SUMIFS(
            INDEX('ABP REC Calc'!$G$6:$AB$69,,
                  MATCH('ABP RECs'!$H36,'ABP REC Calc'!$G$5:$AB$5,0)),
            'ABP REC Calc'!$C$6:$C$69,'ABP RECs'!$E36,
            'ABP REC Calc'!$B$6:$B$69,'ABP RECs'!$F36         ) * (1-$D36),
     IF( U$4 &gt; $G36+$B36+1,
         SUMIFS(
            INDEX('ABP REC Calc'!$G$6:$AB$69,,
                  MATCH('ABP RECs'!$H36,'ABP REC Calc'!$G$5:$AB$5,0)),
            'ABP REC Calc'!$C$6:$C$69,'ABP RECs'!$E36,
            'ABP REC Calc'!$B$6:$B$69,'ABP RECs'!$F36
         ) * (1-Inputs_ByYear!$D$4)^(U$4-($G36+$B36+1)),
     0))),
0)</f>
        <v>131733.24042056597</v>
      </c>
      <c r="V36" s="233">
        <f>IF( (V$4-$G36) &lt; ($C36+$B36),
     IF( V$4 = $G36+$B36,
         SUMIFS(
            INDEX('ABP REC Calc'!$G$6:$AB$69,,
                  MATCH('ABP RECs'!$H36,'ABP REC Calc'!$G$5:$AB$5,0)),
            'ABP REC Calc'!$C$6:$C$69,'ABP RECs'!$E36,
            'ABP REC Calc'!$B$6:$B$69,'ABP RECs'!$F36
         ) * $D36,
     IF( V$4 = $G36+$B36+1,
         SUMIFS(
            INDEX('ABP REC Calc'!$G$6:$AB$69,,
                  MATCH('ABP RECs'!$H36,'ABP REC Calc'!$G$5:$AB$5,0)),
            'ABP REC Calc'!$C$6:$C$69,'ABP RECs'!$E36,
            'ABP REC Calc'!$B$6:$B$69,'ABP RECs'!$F36         ) * (1-$D36),
     IF( V$4 &gt; $G36+$B36+1,
         SUMIFS(
            INDEX('ABP REC Calc'!$G$6:$AB$69,,
                  MATCH('ABP RECs'!$H36,'ABP REC Calc'!$G$5:$AB$5,0)),
            'ABP REC Calc'!$C$6:$C$69,'ABP RECs'!$E36,
            'ABP REC Calc'!$B$6:$B$69,'ABP RECs'!$F36
         ) * (1-Inputs_ByYear!$D$4)^(V$4-($G36+$B36+1)),
     0))),
0)</f>
        <v>131074.57421846315</v>
      </c>
      <c r="W36" s="233">
        <f>IF( (W$4-$G36) &lt; ($C36+$B36),
     IF( W$4 = $G36+$B36,
         SUMIFS(
            INDEX('ABP REC Calc'!$G$6:$AB$69,,
                  MATCH('ABP RECs'!$H36,'ABP REC Calc'!$G$5:$AB$5,0)),
            'ABP REC Calc'!$C$6:$C$69,'ABP RECs'!$E36,
            'ABP REC Calc'!$B$6:$B$69,'ABP RECs'!$F36
         ) * $D36,
     IF( W$4 = $G36+$B36+1,
         SUMIFS(
            INDEX('ABP REC Calc'!$G$6:$AB$69,,
                  MATCH('ABP RECs'!$H36,'ABP REC Calc'!$G$5:$AB$5,0)),
            'ABP REC Calc'!$C$6:$C$69,'ABP RECs'!$E36,
            'ABP REC Calc'!$B$6:$B$69,'ABP RECs'!$F36         ) * (1-$D36),
     IF( W$4 &gt; $G36+$B36+1,
         SUMIFS(
            INDEX('ABP REC Calc'!$G$6:$AB$69,,
                  MATCH('ABP RECs'!$H36,'ABP REC Calc'!$G$5:$AB$5,0)),
            'ABP REC Calc'!$C$6:$C$69,'ABP RECs'!$E36,
            'ABP REC Calc'!$B$6:$B$69,'ABP RECs'!$F36
         ) * (1-Inputs_ByYear!$D$4)^(W$4-($G36+$B36+1)),
     0))),
0)</f>
        <v>130419.20134737084</v>
      </c>
      <c r="X36" s="233">
        <f>IF( (X$4-$G36) &lt; ($C36+$B36),
     IF( X$4 = $G36+$B36,
         SUMIFS(
            INDEX('ABP REC Calc'!$G$6:$AB$69,,
                  MATCH('ABP RECs'!$H36,'ABP REC Calc'!$G$5:$AB$5,0)),
            'ABP REC Calc'!$C$6:$C$69,'ABP RECs'!$E36,
            'ABP REC Calc'!$B$6:$B$69,'ABP RECs'!$F36
         ) * $D36,
     IF( X$4 = $G36+$B36+1,
         SUMIFS(
            INDEX('ABP REC Calc'!$G$6:$AB$69,,
                  MATCH('ABP RECs'!$H36,'ABP REC Calc'!$G$5:$AB$5,0)),
            'ABP REC Calc'!$C$6:$C$69,'ABP RECs'!$E36,
            'ABP REC Calc'!$B$6:$B$69,'ABP RECs'!$F36         ) * (1-$D36),
     IF( X$4 &gt; $G36+$B36+1,
         SUMIFS(
            INDEX('ABP REC Calc'!$G$6:$AB$69,,
                  MATCH('ABP RECs'!$H36,'ABP REC Calc'!$G$5:$AB$5,0)),
            'ABP REC Calc'!$C$6:$C$69,'ABP RECs'!$E36,
            'ABP REC Calc'!$B$6:$B$69,'ABP RECs'!$F36
         ) * (1-Inputs_ByYear!$D$4)^(X$4-($G36+$B36+1)),
     0))),
0)</f>
        <v>129767.10534063398</v>
      </c>
      <c r="Y36" s="233">
        <f>IF( (Y$4-$G36) &lt; ($C36+$B36),
     IF( Y$4 = $G36+$B36,
         SUMIFS(
            INDEX('ABP REC Calc'!$G$6:$AB$69,,
                  MATCH('ABP RECs'!$H36,'ABP REC Calc'!$G$5:$AB$5,0)),
            'ABP REC Calc'!$C$6:$C$69,'ABP RECs'!$E36,
            'ABP REC Calc'!$B$6:$B$69,'ABP RECs'!$F36
         ) * $D36,
     IF( Y$4 = $G36+$B36+1,
         SUMIFS(
            INDEX('ABP REC Calc'!$G$6:$AB$69,,
                  MATCH('ABP RECs'!$H36,'ABP REC Calc'!$G$5:$AB$5,0)),
            'ABP REC Calc'!$C$6:$C$69,'ABP RECs'!$E36,
            'ABP REC Calc'!$B$6:$B$69,'ABP RECs'!$F36         ) * (1-$D36),
     IF( Y$4 &gt; $G36+$B36+1,
         SUMIFS(
            INDEX('ABP REC Calc'!$G$6:$AB$69,,
                  MATCH('ABP RECs'!$H36,'ABP REC Calc'!$G$5:$AB$5,0)),
            'ABP REC Calc'!$C$6:$C$69,'ABP RECs'!$E36,
            'ABP REC Calc'!$B$6:$B$69,'ABP RECs'!$F36
         ) * (1-Inputs_ByYear!$D$4)^(Y$4-($G36+$B36+1)),
     0))),
0)</f>
        <v>129118.2698139308</v>
      </c>
      <c r="Z36" s="233">
        <f>IF( (Z$4-$G36) &lt; ($C36+$B36),
     IF( Z$4 = $G36+$B36,
         SUMIFS(
            INDEX('ABP REC Calc'!$G$6:$AB$69,,
                  MATCH('ABP RECs'!$H36,'ABP REC Calc'!$G$5:$AB$5,0)),
            'ABP REC Calc'!$C$6:$C$69,'ABP RECs'!$E36,
            'ABP REC Calc'!$B$6:$B$69,'ABP RECs'!$F36
         ) * $D36,
     IF( Z$4 = $G36+$B36+1,
         SUMIFS(
            INDEX('ABP REC Calc'!$G$6:$AB$69,,
                  MATCH('ABP RECs'!$H36,'ABP REC Calc'!$G$5:$AB$5,0)),
            'ABP REC Calc'!$C$6:$C$69,'ABP RECs'!$E36,
            'ABP REC Calc'!$B$6:$B$69,'ABP RECs'!$F36         ) * (1-$D36),
     IF( Z$4 &gt; $G36+$B36+1,
         SUMIFS(
            INDEX('ABP REC Calc'!$G$6:$AB$69,,
                  MATCH('ABP RECs'!$H36,'ABP REC Calc'!$G$5:$AB$5,0)),
            'ABP REC Calc'!$C$6:$C$69,'ABP RECs'!$E36,
            'ABP REC Calc'!$B$6:$B$69,'ABP RECs'!$F36
         ) * (1-Inputs_ByYear!$D$4)^(Z$4-($G36+$B36+1)),
     0))),
0)</f>
        <v>128472.67846486115</v>
      </c>
      <c r="AA36" s="233">
        <f>IF( (AA$4-$G36) &lt; ($C36+$B36),
     IF( AA$4 = $G36+$B36,
         SUMIFS(
            INDEX('ABP REC Calc'!$G$6:$AB$69,,
                  MATCH('ABP RECs'!$H36,'ABP REC Calc'!$G$5:$AB$5,0)),
            'ABP REC Calc'!$C$6:$C$69,'ABP RECs'!$E36,
            'ABP REC Calc'!$B$6:$B$69,'ABP RECs'!$F36
         ) * $D36,
     IF( AA$4 = $G36+$B36+1,
         SUMIFS(
            INDEX('ABP REC Calc'!$G$6:$AB$69,,
                  MATCH('ABP RECs'!$H36,'ABP REC Calc'!$G$5:$AB$5,0)),
            'ABP REC Calc'!$C$6:$C$69,'ABP RECs'!$E36,
            'ABP REC Calc'!$B$6:$B$69,'ABP RECs'!$F36         ) * (1-$D36),
     IF( AA$4 &gt; $G36+$B36+1,
         SUMIFS(
            INDEX('ABP REC Calc'!$G$6:$AB$69,,
                  MATCH('ABP RECs'!$H36,'ABP REC Calc'!$G$5:$AB$5,0)),
            'ABP REC Calc'!$C$6:$C$69,'ABP RECs'!$E36,
            'ABP REC Calc'!$B$6:$B$69,'ABP RECs'!$F36
         ) * (1-Inputs_ByYear!$D$4)^(AA$4-($G36+$B36+1)),
     0))),
0)</f>
        <v>127830.31507253685</v>
      </c>
      <c r="AB36" s="233">
        <f>IF( (AB$4-$G36) &lt; ($C36+$B36),
     IF( AB$4 = $G36+$B36,
         SUMIFS(
            INDEX('ABP REC Calc'!$G$6:$AB$69,,
                  MATCH('ABP RECs'!$H36,'ABP REC Calc'!$G$5:$AB$5,0)),
            'ABP REC Calc'!$C$6:$C$69,'ABP RECs'!$E36,
            'ABP REC Calc'!$B$6:$B$69,'ABP RECs'!$F36
         ) * $D36,
     IF( AB$4 = $G36+$B36+1,
         SUMIFS(
            INDEX('ABP REC Calc'!$G$6:$AB$69,,
                  MATCH('ABP RECs'!$H36,'ABP REC Calc'!$G$5:$AB$5,0)),
            'ABP REC Calc'!$C$6:$C$69,'ABP RECs'!$E36,
            'ABP REC Calc'!$B$6:$B$69,'ABP RECs'!$F36         ) * (1-$D36),
     IF( AB$4 &gt; $G36+$B36+1,
         SUMIFS(
            INDEX('ABP REC Calc'!$G$6:$AB$69,,
                  MATCH('ABP RECs'!$H36,'ABP REC Calc'!$G$5:$AB$5,0)),
            'ABP REC Calc'!$C$6:$C$69,'ABP RECs'!$E36,
            'ABP REC Calc'!$B$6:$B$69,'ABP RECs'!$F36
         ) * (1-Inputs_ByYear!$D$4)^(AB$4-($G36+$B36+1)),
     0))),
0)</f>
        <v>127191.16349717416</v>
      </c>
      <c r="AC36" s="233">
        <f>IF( (AC$4-$G36) &lt; ($C36+$B36),
     IF( AC$4 = $G36+$B36,
         SUMIFS(
            INDEX('ABP REC Calc'!$G$6:$AB$69,,
                  MATCH('ABP RECs'!$H36,'ABP REC Calc'!$G$5:$AB$5,0)),
            'ABP REC Calc'!$C$6:$C$69,'ABP RECs'!$E36,
            'ABP REC Calc'!$B$6:$B$69,'ABP RECs'!$F36
         ) * $D36,
     IF( AC$4 = $G36+$B36+1,
         SUMIFS(
            INDEX('ABP REC Calc'!$G$6:$AB$69,,
                  MATCH('ABP RECs'!$H36,'ABP REC Calc'!$G$5:$AB$5,0)),
            'ABP REC Calc'!$C$6:$C$69,'ABP RECs'!$E36,
            'ABP REC Calc'!$B$6:$B$69,'ABP RECs'!$F36         ) * (1-$D36),
     IF( AC$4 &gt; $G36+$B36+1,
         SUMIFS(
            INDEX('ABP REC Calc'!$G$6:$AB$69,,
                  MATCH('ABP RECs'!$H36,'ABP REC Calc'!$G$5:$AB$5,0)),
            'ABP REC Calc'!$C$6:$C$69,'ABP RECs'!$E36,
            'ABP REC Calc'!$B$6:$B$69,'ABP RECs'!$F36
         ) * (1-Inputs_ByYear!$D$4)^(AC$4-($G36+$B36+1)),
     0))),
0)</f>
        <v>126555.20767968829</v>
      </c>
      <c r="AD36" s="233">
        <f>IF( (AD$4-$G36) &lt; ($C36+$B36),
     IF( AD$4 = $G36+$B36,
         SUMIFS(
            INDEX('ABP REC Calc'!$G$6:$AB$69,,
                  MATCH('ABP RECs'!$H36,'ABP REC Calc'!$G$5:$AB$5,0)),
            'ABP REC Calc'!$C$6:$C$69,'ABP RECs'!$E36,
            'ABP REC Calc'!$B$6:$B$69,'ABP RECs'!$F36
         ) * $D36,
     IF( AD$4 = $G36+$B36+1,
         SUMIFS(
            INDEX('ABP REC Calc'!$G$6:$AB$69,,
                  MATCH('ABP RECs'!$H36,'ABP REC Calc'!$G$5:$AB$5,0)),
            'ABP REC Calc'!$C$6:$C$69,'ABP RECs'!$E36,
            'ABP REC Calc'!$B$6:$B$69,'ABP RECs'!$F36         ) * (1-$D36),
     IF( AD$4 &gt; $G36+$B36+1,
         SUMIFS(
            INDEX('ABP REC Calc'!$G$6:$AB$69,,
                  MATCH('ABP RECs'!$H36,'ABP REC Calc'!$G$5:$AB$5,0)),
            'ABP REC Calc'!$C$6:$C$69,'ABP RECs'!$E36,
            'ABP REC Calc'!$B$6:$B$69,'ABP RECs'!$F36
         ) * (1-Inputs_ByYear!$D$4)^(AD$4-($G36+$B36+1)),
     0))),
0)</f>
        <v>125922.43164128986</v>
      </c>
    </row>
    <row r="37" spans="2:30" ht="14.75" customHeight="1" x14ac:dyDescent="0.25">
      <c r="B37" s="332" cm="1">
        <f t="array" ref="B37">INDEX(Inputs_ByYear!$D$87:$D$92, MATCH('ABP RECs'!$E37, Inputs_ByYear!$B$87:$B$92, 0),)</f>
        <v>0</v>
      </c>
      <c r="C37" s="332" cm="1">
        <f t="array" ref="C37">INDEX(Inputs_ByYear!$D$51:$D$56, MATCH('ABP RECs'!$E37, Inputs_ByYear!$B$51:$B$56,0),)</f>
        <v>15</v>
      </c>
      <c r="D37" s="332" cm="1">
        <f t="array" ref="D37">INDEX(Inputs_ByYear!$D$96:$D$101, MATCH('ABP RECs'!$E37, Inputs_ByYear!$B$96:$B$101,0),)</f>
        <v>0.5</v>
      </c>
      <c r="E37" s="222" t="s">
        <v>233</v>
      </c>
      <c r="F37" s="219" t="s">
        <v>259</v>
      </c>
      <c r="G37" s="219">
        <f t="shared" si="2"/>
        <v>2033</v>
      </c>
      <c r="H37" s="227" t="s">
        <v>31</v>
      </c>
      <c r="I37" s="233">
        <f>IF( (I$4-$G37) &lt; ($C37+$B37),
     IF( I$4 = $G37+$B37,
         SUMIFS(
            INDEX('ABP REC Calc'!$G$6:$AB$69,,
                  MATCH('ABP RECs'!$H37,'ABP REC Calc'!$G$5:$AB$5,0)),
            'ABP REC Calc'!$C$6:$C$69,'ABP RECs'!$E37,
            'ABP REC Calc'!$B$6:$B$69,'ABP RECs'!$F37
         ) * $D37,
     IF( I$4 = $G37+$B37+1,
         SUMIFS(
            INDEX('ABP REC Calc'!$G$6:$AB$69,,
                  MATCH('ABP RECs'!$H37,'ABP REC Calc'!$G$5:$AB$5,0)),
            'ABP REC Calc'!$C$6:$C$69,'ABP RECs'!$E37,
            'ABP REC Calc'!$B$6:$B$69,'ABP RECs'!$F37         ) * (1-$D37),
     IF( I$4 &gt; $G37+$B37+1,
         SUMIFS(
            INDEX('ABP REC Calc'!$G$6:$AB$69,,
                  MATCH('ABP RECs'!$H37,'ABP REC Calc'!$G$5:$AB$5,0)),
            'ABP REC Calc'!$C$6:$C$69,'ABP RECs'!$E37,
            'ABP REC Calc'!$B$6:$B$69,'ABP RECs'!$F37
         ) * (1-Inputs_ByYear!$D$4)^(I$4-($G37+$B37+1)),
     0))),
0)</f>
        <v>0</v>
      </c>
      <c r="J37" s="233">
        <f>IF( (J$4-$G37) &lt; ($C37+$B37),
     IF( J$4 = $G37+$B37,
         SUMIFS(
            INDEX('ABP REC Calc'!$G$6:$AB$69,,
                  MATCH('ABP RECs'!$H37,'ABP REC Calc'!$G$5:$AB$5,0)),
            'ABP REC Calc'!$C$6:$C$69,'ABP RECs'!$E37,
            'ABP REC Calc'!$B$6:$B$69,'ABP RECs'!$F37
         ) * $D37,
     IF( J$4 = $G37+$B37+1,
         SUMIFS(
            INDEX('ABP REC Calc'!$G$6:$AB$69,,
                  MATCH('ABP RECs'!$H37,'ABP REC Calc'!$G$5:$AB$5,0)),
            'ABP REC Calc'!$C$6:$C$69,'ABP RECs'!$E37,
            'ABP REC Calc'!$B$6:$B$69,'ABP RECs'!$F37         ) * (1-$D37),
     IF( J$4 &gt; $G37+$B37+1,
         SUMIFS(
            INDEX('ABP REC Calc'!$G$6:$AB$69,,
                  MATCH('ABP RECs'!$H37,'ABP REC Calc'!$G$5:$AB$5,0)),
            'ABP REC Calc'!$C$6:$C$69,'ABP RECs'!$E37,
            'ABP REC Calc'!$B$6:$B$69,'ABP RECs'!$F37
         ) * (1-Inputs_ByYear!$D$4)^(J$4-($G37+$B37+1)),
     0))),
0)</f>
        <v>0</v>
      </c>
      <c r="K37" s="233">
        <f>IF( (K$4-$G37) &lt; ($C37+$B37),
     IF( K$4 = $G37+$B37,
         SUMIFS(
            INDEX('ABP REC Calc'!$G$6:$AB$69,,
                  MATCH('ABP RECs'!$H37,'ABP REC Calc'!$G$5:$AB$5,0)),
            'ABP REC Calc'!$C$6:$C$69,'ABP RECs'!$E37,
            'ABP REC Calc'!$B$6:$B$69,'ABP RECs'!$F37
         ) * $D37,
     IF( K$4 = $G37+$B37+1,
         SUMIFS(
            INDEX('ABP REC Calc'!$G$6:$AB$69,,
                  MATCH('ABP RECs'!$H37,'ABP REC Calc'!$G$5:$AB$5,0)),
            'ABP REC Calc'!$C$6:$C$69,'ABP RECs'!$E37,
            'ABP REC Calc'!$B$6:$B$69,'ABP RECs'!$F37         ) * (1-$D37),
     IF( K$4 &gt; $G37+$B37+1,
         SUMIFS(
            INDEX('ABP REC Calc'!$G$6:$AB$69,,
                  MATCH('ABP RECs'!$H37,'ABP REC Calc'!$G$5:$AB$5,0)),
            'ABP REC Calc'!$C$6:$C$69,'ABP RECs'!$E37,
            'ABP REC Calc'!$B$6:$B$69,'ABP RECs'!$F37
         ) * (1-Inputs_ByYear!$D$4)^(K$4-($G37+$B37+1)),
     0))),
0)</f>
        <v>0</v>
      </c>
      <c r="L37" s="233">
        <f>IF( (L$4-$G37) &lt; ($C37+$B37),
     IF( L$4 = $G37+$B37,
         SUMIFS(
            INDEX('ABP REC Calc'!$G$6:$AB$69,,
                  MATCH('ABP RECs'!$H37,'ABP REC Calc'!$G$5:$AB$5,0)),
            'ABP REC Calc'!$C$6:$C$69,'ABP RECs'!$E37,
            'ABP REC Calc'!$B$6:$B$69,'ABP RECs'!$F37
         ) * $D37,
     IF( L$4 = $G37+$B37+1,
         SUMIFS(
            INDEX('ABP REC Calc'!$G$6:$AB$69,,
                  MATCH('ABP RECs'!$H37,'ABP REC Calc'!$G$5:$AB$5,0)),
            'ABP REC Calc'!$C$6:$C$69,'ABP RECs'!$E37,
            'ABP REC Calc'!$B$6:$B$69,'ABP RECs'!$F37         ) * (1-$D37),
     IF( L$4 &gt; $G37+$B37+1,
         SUMIFS(
            INDEX('ABP REC Calc'!$G$6:$AB$69,,
                  MATCH('ABP RECs'!$H37,'ABP REC Calc'!$G$5:$AB$5,0)),
            'ABP REC Calc'!$C$6:$C$69,'ABP RECs'!$E37,
            'ABP REC Calc'!$B$6:$B$69,'ABP RECs'!$F37
         ) * (1-Inputs_ByYear!$D$4)^(L$4-($G37+$B37+1)),
     0))),
0)</f>
        <v>0</v>
      </c>
      <c r="M37" s="233">
        <f>IF( (M$4-$G37) &lt; ($C37+$B37),
     IF( M$4 = $G37+$B37,
         SUMIFS(
            INDEX('ABP REC Calc'!$G$6:$AB$69,,
                  MATCH('ABP RECs'!$H37,'ABP REC Calc'!$G$5:$AB$5,0)),
            'ABP REC Calc'!$C$6:$C$69,'ABP RECs'!$E37,
            'ABP REC Calc'!$B$6:$B$69,'ABP RECs'!$F37
         ) * $D37,
     IF( M$4 = $G37+$B37+1,
         SUMIFS(
            INDEX('ABP REC Calc'!$G$6:$AB$69,,
                  MATCH('ABP RECs'!$H37,'ABP REC Calc'!$G$5:$AB$5,0)),
            'ABP REC Calc'!$C$6:$C$69,'ABP RECs'!$E37,
            'ABP REC Calc'!$B$6:$B$69,'ABP RECs'!$F37         ) * (1-$D37),
     IF( M$4 &gt; $G37+$B37+1,
         SUMIFS(
            INDEX('ABP REC Calc'!$G$6:$AB$69,,
                  MATCH('ABP RECs'!$H37,'ABP REC Calc'!$G$5:$AB$5,0)),
            'ABP REC Calc'!$C$6:$C$69,'ABP RECs'!$E37,
            'ABP REC Calc'!$B$6:$B$69,'ABP RECs'!$F37
         ) * (1-Inputs_ByYear!$D$4)^(M$4-($G37+$B37+1)),
     0))),
0)</f>
        <v>0</v>
      </c>
      <c r="N37" s="233">
        <f>IF( (N$4-$G37) &lt; ($C37+$B37),
     IF( N$4 = $G37+$B37,
         SUMIFS(
            INDEX('ABP REC Calc'!$G$6:$AB$69,,
                  MATCH('ABP RECs'!$H37,'ABP REC Calc'!$G$5:$AB$5,0)),
            'ABP REC Calc'!$C$6:$C$69,'ABP RECs'!$E37,
            'ABP REC Calc'!$B$6:$B$69,'ABP RECs'!$F37
         ) * $D37,
     IF( N$4 = $G37+$B37+1,
         SUMIFS(
            INDEX('ABP REC Calc'!$G$6:$AB$69,,
                  MATCH('ABP RECs'!$H37,'ABP REC Calc'!$G$5:$AB$5,0)),
            'ABP REC Calc'!$C$6:$C$69,'ABP RECs'!$E37,
            'ABP REC Calc'!$B$6:$B$69,'ABP RECs'!$F37         ) * (1-$D37),
     IF( N$4 &gt; $G37+$B37+1,
         SUMIFS(
            INDEX('ABP REC Calc'!$G$6:$AB$69,,
                  MATCH('ABP RECs'!$H37,'ABP REC Calc'!$G$5:$AB$5,0)),
            'ABP REC Calc'!$C$6:$C$69,'ABP RECs'!$E37,
            'ABP REC Calc'!$B$6:$B$69,'ABP RECs'!$F37
         ) * (1-Inputs_ByYear!$D$4)^(N$4-($G37+$B37+1)),
     0))),
0)</f>
        <v>0</v>
      </c>
      <c r="O37" s="233">
        <f>IF( (O$4-$G37) &lt; ($C37+$B37),
     IF( O$4 = $G37+$B37,
         SUMIFS(
            INDEX('ABP REC Calc'!$G$6:$AB$69,,
                  MATCH('ABP RECs'!$H37,'ABP REC Calc'!$G$5:$AB$5,0)),
            'ABP REC Calc'!$C$6:$C$69,'ABP RECs'!$E37,
            'ABP REC Calc'!$B$6:$B$69,'ABP RECs'!$F37
         ) * $D37,
     IF( O$4 = $G37+$B37+1,
         SUMIFS(
            INDEX('ABP REC Calc'!$G$6:$AB$69,,
                  MATCH('ABP RECs'!$H37,'ABP REC Calc'!$G$5:$AB$5,0)),
            'ABP REC Calc'!$C$6:$C$69,'ABP RECs'!$E37,
            'ABP REC Calc'!$B$6:$B$69,'ABP RECs'!$F37         ) * (1-$D37),
     IF( O$4 &gt; $G37+$B37+1,
         SUMIFS(
            INDEX('ABP REC Calc'!$G$6:$AB$69,,
                  MATCH('ABP RECs'!$H37,'ABP REC Calc'!$G$5:$AB$5,0)),
            'ABP REC Calc'!$C$6:$C$69,'ABP RECs'!$E37,
            'ABP REC Calc'!$B$6:$B$69,'ABP RECs'!$F37
         ) * (1-Inputs_ByYear!$D$4)^(O$4-($G37+$B37+1)),
     0))),
0)</f>
        <v>0</v>
      </c>
      <c r="P37" s="233">
        <f>IF( (P$4-$G37) &lt; ($C37+$B37),
     IF( P$4 = $G37+$B37,
         SUMIFS(
            INDEX('ABP REC Calc'!$G$6:$AB$69,,
                  MATCH('ABP RECs'!$H37,'ABP REC Calc'!$G$5:$AB$5,0)),
            'ABP REC Calc'!$C$6:$C$69,'ABP RECs'!$E37,
            'ABP REC Calc'!$B$6:$B$69,'ABP RECs'!$F37
         ) * $D37,
     IF( P$4 = $G37+$B37+1,
         SUMIFS(
            INDEX('ABP REC Calc'!$G$6:$AB$69,,
                  MATCH('ABP RECs'!$H37,'ABP REC Calc'!$G$5:$AB$5,0)),
            'ABP REC Calc'!$C$6:$C$69,'ABP RECs'!$E37,
            'ABP REC Calc'!$B$6:$B$69,'ABP RECs'!$F37         ) * (1-$D37),
     IF( P$4 &gt; $G37+$B37+1,
         SUMIFS(
            INDEX('ABP REC Calc'!$G$6:$AB$69,,
                  MATCH('ABP RECs'!$H37,'ABP REC Calc'!$G$5:$AB$5,0)),
            'ABP REC Calc'!$C$6:$C$69,'ABP RECs'!$E37,
            'ABP REC Calc'!$B$6:$B$69,'ABP RECs'!$F37
         ) * (1-Inputs_ByYear!$D$4)^(P$4-($G37+$B37+1)),
     0))),
0)</f>
        <v>0</v>
      </c>
      <c r="Q37" s="233">
        <f>IF( (Q$4-$G37) &lt; ($C37+$B37),
     IF( Q$4 = $G37+$B37,
         SUMIFS(
            INDEX('ABP REC Calc'!$G$6:$AB$69,,
                  MATCH('ABP RECs'!$H37,'ABP REC Calc'!$G$5:$AB$5,0)),
            'ABP REC Calc'!$C$6:$C$69,'ABP RECs'!$E37,
            'ABP REC Calc'!$B$6:$B$69,'ABP RECs'!$F37
         ) * $D37,
     IF( Q$4 = $G37+$B37+1,
         SUMIFS(
            INDEX('ABP REC Calc'!$G$6:$AB$69,,
                  MATCH('ABP RECs'!$H37,'ABP REC Calc'!$G$5:$AB$5,0)),
            'ABP REC Calc'!$C$6:$C$69,'ABP RECs'!$E37,
            'ABP REC Calc'!$B$6:$B$69,'ABP RECs'!$F37         ) * (1-$D37),
     IF( Q$4 &gt; $G37+$B37+1,
         SUMIFS(
            INDEX('ABP REC Calc'!$G$6:$AB$69,,
                  MATCH('ABP RECs'!$H37,'ABP REC Calc'!$G$5:$AB$5,0)),
            'ABP REC Calc'!$C$6:$C$69,'ABP RECs'!$E37,
            'ABP REC Calc'!$B$6:$B$69,'ABP RECs'!$F37
         ) * (1-Inputs_ByYear!$D$4)^(Q$4-($G37+$B37+1)),
     0))),
0)</f>
        <v>0</v>
      </c>
      <c r="R37" s="233">
        <f>IF( (R$4-$G37) &lt; ($C37+$B37),
     IF( R$4 = $G37+$B37,
         SUMIFS(
            INDEX('ABP REC Calc'!$G$6:$AB$69,,
                  MATCH('ABP RECs'!$H37,'ABP REC Calc'!$G$5:$AB$5,0)),
            'ABP REC Calc'!$C$6:$C$69,'ABP RECs'!$E37,
            'ABP REC Calc'!$B$6:$B$69,'ABP RECs'!$F37
         ) * $D37,
     IF( R$4 = $G37+$B37+1,
         SUMIFS(
            INDEX('ABP REC Calc'!$G$6:$AB$69,,
                  MATCH('ABP RECs'!$H37,'ABP REC Calc'!$G$5:$AB$5,0)),
            'ABP REC Calc'!$C$6:$C$69,'ABP RECs'!$E37,
            'ABP REC Calc'!$B$6:$B$69,'ABP RECs'!$F37         ) * (1-$D37),
     IF( R$4 &gt; $G37+$B37+1,
         SUMIFS(
            INDEX('ABP REC Calc'!$G$6:$AB$69,,
                  MATCH('ABP RECs'!$H37,'ABP REC Calc'!$G$5:$AB$5,0)),
            'ABP REC Calc'!$C$6:$C$69,'ABP RECs'!$E37,
            'ABP REC Calc'!$B$6:$B$69,'ABP RECs'!$F37
         ) * (1-Inputs_ByYear!$D$4)^(R$4-($G37+$B37+1)),
     0))),
0)</f>
        <v>66864.582461595099</v>
      </c>
      <c r="S37" s="233">
        <f>IF( (S$4-$G37) &lt; ($C37+$B37),
     IF( S$4 = $G37+$B37,
         SUMIFS(
            INDEX('ABP REC Calc'!$G$6:$AB$69,,
                  MATCH('ABP RECs'!$H37,'ABP REC Calc'!$G$5:$AB$5,0)),
            'ABP REC Calc'!$C$6:$C$69,'ABP RECs'!$E37,
            'ABP REC Calc'!$B$6:$B$69,'ABP RECs'!$F37
         ) * $D37,
     IF( S$4 = $G37+$B37+1,
         SUMIFS(
            INDEX('ABP REC Calc'!$G$6:$AB$69,,
                  MATCH('ABP RECs'!$H37,'ABP REC Calc'!$G$5:$AB$5,0)),
            'ABP REC Calc'!$C$6:$C$69,'ABP RECs'!$E37,
            'ABP REC Calc'!$B$6:$B$69,'ABP RECs'!$F37         ) * (1-$D37),
     IF( S$4 &gt; $G37+$B37+1,
         SUMIFS(
            INDEX('ABP REC Calc'!$G$6:$AB$69,,
                  MATCH('ABP RECs'!$H37,'ABP REC Calc'!$G$5:$AB$5,0)),
            'ABP REC Calc'!$C$6:$C$69,'ABP RECs'!$E37,
            'ABP REC Calc'!$B$6:$B$69,'ABP RECs'!$F37
         ) * (1-Inputs_ByYear!$D$4)^(S$4-($G37+$B37+1)),
     0))),
0)</f>
        <v>66864.582461595099</v>
      </c>
      <c r="T37" s="233">
        <f>IF( (T$4-$G37) &lt; ($C37+$B37),
     IF( T$4 = $G37+$B37,
         SUMIFS(
            INDEX('ABP REC Calc'!$G$6:$AB$69,,
                  MATCH('ABP RECs'!$H37,'ABP REC Calc'!$G$5:$AB$5,0)),
            'ABP REC Calc'!$C$6:$C$69,'ABP RECs'!$E37,
            'ABP REC Calc'!$B$6:$B$69,'ABP RECs'!$F37
         ) * $D37,
     IF( T$4 = $G37+$B37+1,
         SUMIFS(
            INDEX('ABP REC Calc'!$G$6:$AB$69,,
                  MATCH('ABP RECs'!$H37,'ABP REC Calc'!$G$5:$AB$5,0)),
            'ABP REC Calc'!$C$6:$C$69,'ABP RECs'!$E37,
            'ABP REC Calc'!$B$6:$B$69,'ABP RECs'!$F37         ) * (1-$D37),
     IF( T$4 &gt; $G37+$B37+1,
         SUMIFS(
            INDEX('ABP REC Calc'!$G$6:$AB$69,,
                  MATCH('ABP RECs'!$H37,'ABP REC Calc'!$G$5:$AB$5,0)),
            'ABP REC Calc'!$C$6:$C$69,'ABP RECs'!$E37,
            'ABP REC Calc'!$B$6:$B$69,'ABP RECs'!$F37
         ) * (1-Inputs_ByYear!$D$4)^(T$4-($G37+$B37+1)),
     0))),
0)</f>
        <v>133060.51909857424</v>
      </c>
      <c r="U37" s="233">
        <f>IF( (U$4-$G37) &lt; ($C37+$B37),
     IF( U$4 = $G37+$B37,
         SUMIFS(
            INDEX('ABP REC Calc'!$G$6:$AB$69,,
                  MATCH('ABP RECs'!$H37,'ABP REC Calc'!$G$5:$AB$5,0)),
            'ABP REC Calc'!$C$6:$C$69,'ABP RECs'!$E37,
            'ABP REC Calc'!$B$6:$B$69,'ABP RECs'!$F37
         ) * $D37,
     IF( U$4 = $G37+$B37+1,
         SUMIFS(
            INDEX('ABP REC Calc'!$G$6:$AB$69,,
                  MATCH('ABP RECs'!$H37,'ABP REC Calc'!$G$5:$AB$5,0)),
            'ABP REC Calc'!$C$6:$C$69,'ABP RECs'!$E37,
            'ABP REC Calc'!$B$6:$B$69,'ABP RECs'!$F37         ) * (1-$D37),
     IF( U$4 &gt; $G37+$B37+1,
         SUMIFS(
            INDEX('ABP REC Calc'!$G$6:$AB$69,,
                  MATCH('ABP RECs'!$H37,'ABP REC Calc'!$G$5:$AB$5,0)),
            'ABP REC Calc'!$C$6:$C$69,'ABP RECs'!$E37,
            'ABP REC Calc'!$B$6:$B$69,'ABP RECs'!$F37
         ) * (1-Inputs_ByYear!$D$4)^(U$4-($G37+$B37+1)),
     0))),
0)</f>
        <v>132395.21650308138</v>
      </c>
      <c r="V37" s="233">
        <f>IF( (V$4-$G37) &lt; ($C37+$B37),
     IF( V$4 = $G37+$B37,
         SUMIFS(
            INDEX('ABP REC Calc'!$G$6:$AB$69,,
                  MATCH('ABP RECs'!$H37,'ABP REC Calc'!$G$5:$AB$5,0)),
            'ABP REC Calc'!$C$6:$C$69,'ABP RECs'!$E37,
            'ABP REC Calc'!$B$6:$B$69,'ABP RECs'!$F37
         ) * $D37,
     IF( V$4 = $G37+$B37+1,
         SUMIFS(
            INDEX('ABP REC Calc'!$G$6:$AB$69,,
                  MATCH('ABP RECs'!$H37,'ABP REC Calc'!$G$5:$AB$5,0)),
            'ABP REC Calc'!$C$6:$C$69,'ABP RECs'!$E37,
            'ABP REC Calc'!$B$6:$B$69,'ABP RECs'!$F37         ) * (1-$D37),
     IF( V$4 &gt; $G37+$B37+1,
         SUMIFS(
            INDEX('ABP REC Calc'!$G$6:$AB$69,,
                  MATCH('ABP RECs'!$H37,'ABP REC Calc'!$G$5:$AB$5,0)),
            'ABP REC Calc'!$C$6:$C$69,'ABP RECs'!$E37,
            'ABP REC Calc'!$B$6:$B$69,'ABP RECs'!$F37
         ) * (1-Inputs_ByYear!$D$4)^(V$4-($G37+$B37+1)),
     0))),
0)</f>
        <v>131733.24042056597</v>
      </c>
      <c r="W37" s="233">
        <f>IF( (W$4-$G37) &lt; ($C37+$B37),
     IF( W$4 = $G37+$B37,
         SUMIFS(
            INDEX('ABP REC Calc'!$G$6:$AB$69,,
                  MATCH('ABP RECs'!$H37,'ABP REC Calc'!$G$5:$AB$5,0)),
            'ABP REC Calc'!$C$6:$C$69,'ABP RECs'!$E37,
            'ABP REC Calc'!$B$6:$B$69,'ABP RECs'!$F37
         ) * $D37,
     IF( W$4 = $G37+$B37+1,
         SUMIFS(
            INDEX('ABP REC Calc'!$G$6:$AB$69,,
                  MATCH('ABP RECs'!$H37,'ABP REC Calc'!$G$5:$AB$5,0)),
            'ABP REC Calc'!$C$6:$C$69,'ABP RECs'!$E37,
            'ABP REC Calc'!$B$6:$B$69,'ABP RECs'!$F37         ) * (1-$D37),
     IF( W$4 &gt; $G37+$B37+1,
         SUMIFS(
            INDEX('ABP REC Calc'!$G$6:$AB$69,,
                  MATCH('ABP RECs'!$H37,'ABP REC Calc'!$G$5:$AB$5,0)),
            'ABP REC Calc'!$C$6:$C$69,'ABP RECs'!$E37,
            'ABP REC Calc'!$B$6:$B$69,'ABP RECs'!$F37
         ) * (1-Inputs_ByYear!$D$4)^(W$4-($G37+$B37+1)),
     0))),
0)</f>
        <v>131074.57421846315</v>
      </c>
      <c r="X37" s="233">
        <f>IF( (X$4-$G37) &lt; ($C37+$B37),
     IF( X$4 = $G37+$B37,
         SUMIFS(
            INDEX('ABP REC Calc'!$G$6:$AB$69,,
                  MATCH('ABP RECs'!$H37,'ABP REC Calc'!$G$5:$AB$5,0)),
            'ABP REC Calc'!$C$6:$C$69,'ABP RECs'!$E37,
            'ABP REC Calc'!$B$6:$B$69,'ABP RECs'!$F37
         ) * $D37,
     IF( X$4 = $G37+$B37+1,
         SUMIFS(
            INDEX('ABP REC Calc'!$G$6:$AB$69,,
                  MATCH('ABP RECs'!$H37,'ABP REC Calc'!$G$5:$AB$5,0)),
            'ABP REC Calc'!$C$6:$C$69,'ABP RECs'!$E37,
            'ABP REC Calc'!$B$6:$B$69,'ABP RECs'!$F37         ) * (1-$D37),
     IF( X$4 &gt; $G37+$B37+1,
         SUMIFS(
            INDEX('ABP REC Calc'!$G$6:$AB$69,,
                  MATCH('ABP RECs'!$H37,'ABP REC Calc'!$G$5:$AB$5,0)),
            'ABP REC Calc'!$C$6:$C$69,'ABP RECs'!$E37,
            'ABP REC Calc'!$B$6:$B$69,'ABP RECs'!$F37
         ) * (1-Inputs_ByYear!$D$4)^(X$4-($G37+$B37+1)),
     0))),
0)</f>
        <v>130419.20134737084</v>
      </c>
      <c r="Y37" s="233">
        <f>IF( (Y$4-$G37) &lt; ($C37+$B37),
     IF( Y$4 = $G37+$B37,
         SUMIFS(
            INDEX('ABP REC Calc'!$G$6:$AB$69,,
                  MATCH('ABP RECs'!$H37,'ABP REC Calc'!$G$5:$AB$5,0)),
            'ABP REC Calc'!$C$6:$C$69,'ABP RECs'!$E37,
            'ABP REC Calc'!$B$6:$B$69,'ABP RECs'!$F37
         ) * $D37,
     IF( Y$4 = $G37+$B37+1,
         SUMIFS(
            INDEX('ABP REC Calc'!$G$6:$AB$69,,
                  MATCH('ABP RECs'!$H37,'ABP REC Calc'!$G$5:$AB$5,0)),
            'ABP REC Calc'!$C$6:$C$69,'ABP RECs'!$E37,
            'ABP REC Calc'!$B$6:$B$69,'ABP RECs'!$F37         ) * (1-$D37),
     IF( Y$4 &gt; $G37+$B37+1,
         SUMIFS(
            INDEX('ABP REC Calc'!$G$6:$AB$69,,
                  MATCH('ABP RECs'!$H37,'ABP REC Calc'!$G$5:$AB$5,0)),
            'ABP REC Calc'!$C$6:$C$69,'ABP RECs'!$E37,
            'ABP REC Calc'!$B$6:$B$69,'ABP RECs'!$F37
         ) * (1-Inputs_ByYear!$D$4)^(Y$4-($G37+$B37+1)),
     0))),
0)</f>
        <v>129767.10534063398</v>
      </c>
      <c r="Z37" s="233">
        <f>IF( (Z$4-$G37) &lt; ($C37+$B37),
     IF( Z$4 = $G37+$B37,
         SUMIFS(
            INDEX('ABP REC Calc'!$G$6:$AB$69,,
                  MATCH('ABP RECs'!$H37,'ABP REC Calc'!$G$5:$AB$5,0)),
            'ABP REC Calc'!$C$6:$C$69,'ABP RECs'!$E37,
            'ABP REC Calc'!$B$6:$B$69,'ABP RECs'!$F37
         ) * $D37,
     IF( Z$4 = $G37+$B37+1,
         SUMIFS(
            INDEX('ABP REC Calc'!$G$6:$AB$69,,
                  MATCH('ABP RECs'!$H37,'ABP REC Calc'!$G$5:$AB$5,0)),
            'ABP REC Calc'!$C$6:$C$69,'ABP RECs'!$E37,
            'ABP REC Calc'!$B$6:$B$69,'ABP RECs'!$F37         ) * (1-$D37),
     IF( Z$4 &gt; $G37+$B37+1,
         SUMIFS(
            INDEX('ABP REC Calc'!$G$6:$AB$69,,
                  MATCH('ABP RECs'!$H37,'ABP REC Calc'!$G$5:$AB$5,0)),
            'ABP REC Calc'!$C$6:$C$69,'ABP RECs'!$E37,
            'ABP REC Calc'!$B$6:$B$69,'ABP RECs'!$F37
         ) * (1-Inputs_ByYear!$D$4)^(Z$4-($G37+$B37+1)),
     0))),
0)</f>
        <v>129118.2698139308</v>
      </c>
      <c r="AA37" s="233">
        <f>IF( (AA$4-$G37) &lt; ($C37+$B37),
     IF( AA$4 = $G37+$B37,
         SUMIFS(
            INDEX('ABP REC Calc'!$G$6:$AB$69,,
                  MATCH('ABP RECs'!$H37,'ABP REC Calc'!$G$5:$AB$5,0)),
            'ABP REC Calc'!$C$6:$C$69,'ABP RECs'!$E37,
            'ABP REC Calc'!$B$6:$B$69,'ABP RECs'!$F37
         ) * $D37,
     IF( AA$4 = $G37+$B37+1,
         SUMIFS(
            INDEX('ABP REC Calc'!$G$6:$AB$69,,
                  MATCH('ABP RECs'!$H37,'ABP REC Calc'!$G$5:$AB$5,0)),
            'ABP REC Calc'!$C$6:$C$69,'ABP RECs'!$E37,
            'ABP REC Calc'!$B$6:$B$69,'ABP RECs'!$F37         ) * (1-$D37),
     IF( AA$4 &gt; $G37+$B37+1,
         SUMIFS(
            INDEX('ABP REC Calc'!$G$6:$AB$69,,
                  MATCH('ABP RECs'!$H37,'ABP REC Calc'!$G$5:$AB$5,0)),
            'ABP REC Calc'!$C$6:$C$69,'ABP RECs'!$E37,
            'ABP REC Calc'!$B$6:$B$69,'ABP RECs'!$F37
         ) * (1-Inputs_ByYear!$D$4)^(AA$4-($G37+$B37+1)),
     0))),
0)</f>
        <v>128472.67846486115</v>
      </c>
      <c r="AB37" s="233">
        <f>IF( (AB$4-$G37) &lt; ($C37+$B37),
     IF( AB$4 = $G37+$B37,
         SUMIFS(
            INDEX('ABP REC Calc'!$G$6:$AB$69,,
                  MATCH('ABP RECs'!$H37,'ABP REC Calc'!$G$5:$AB$5,0)),
            'ABP REC Calc'!$C$6:$C$69,'ABP RECs'!$E37,
            'ABP REC Calc'!$B$6:$B$69,'ABP RECs'!$F37
         ) * $D37,
     IF( AB$4 = $G37+$B37+1,
         SUMIFS(
            INDEX('ABP REC Calc'!$G$6:$AB$69,,
                  MATCH('ABP RECs'!$H37,'ABP REC Calc'!$G$5:$AB$5,0)),
            'ABP REC Calc'!$C$6:$C$69,'ABP RECs'!$E37,
            'ABP REC Calc'!$B$6:$B$69,'ABP RECs'!$F37         ) * (1-$D37),
     IF( AB$4 &gt; $G37+$B37+1,
         SUMIFS(
            INDEX('ABP REC Calc'!$G$6:$AB$69,,
                  MATCH('ABP RECs'!$H37,'ABP REC Calc'!$G$5:$AB$5,0)),
            'ABP REC Calc'!$C$6:$C$69,'ABP RECs'!$E37,
            'ABP REC Calc'!$B$6:$B$69,'ABP RECs'!$F37
         ) * (1-Inputs_ByYear!$D$4)^(AB$4-($G37+$B37+1)),
     0))),
0)</f>
        <v>127830.31507253685</v>
      </c>
      <c r="AC37" s="233">
        <f>IF( (AC$4-$G37) &lt; ($C37+$B37),
     IF( AC$4 = $G37+$B37,
         SUMIFS(
            INDEX('ABP REC Calc'!$G$6:$AB$69,,
                  MATCH('ABP RECs'!$H37,'ABP REC Calc'!$G$5:$AB$5,0)),
            'ABP REC Calc'!$C$6:$C$69,'ABP RECs'!$E37,
            'ABP REC Calc'!$B$6:$B$69,'ABP RECs'!$F37
         ) * $D37,
     IF( AC$4 = $G37+$B37+1,
         SUMIFS(
            INDEX('ABP REC Calc'!$G$6:$AB$69,,
                  MATCH('ABP RECs'!$H37,'ABP REC Calc'!$G$5:$AB$5,0)),
            'ABP REC Calc'!$C$6:$C$69,'ABP RECs'!$E37,
            'ABP REC Calc'!$B$6:$B$69,'ABP RECs'!$F37         ) * (1-$D37),
     IF( AC$4 &gt; $G37+$B37+1,
         SUMIFS(
            INDEX('ABP REC Calc'!$G$6:$AB$69,,
                  MATCH('ABP RECs'!$H37,'ABP REC Calc'!$G$5:$AB$5,0)),
            'ABP REC Calc'!$C$6:$C$69,'ABP RECs'!$E37,
            'ABP REC Calc'!$B$6:$B$69,'ABP RECs'!$F37
         ) * (1-Inputs_ByYear!$D$4)^(AC$4-($G37+$B37+1)),
     0))),
0)</f>
        <v>127191.16349717416</v>
      </c>
      <c r="AD37" s="233">
        <f>IF( (AD$4-$G37) &lt; ($C37+$B37),
     IF( AD$4 = $G37+$B37,
         SUMIFS(
            INDEX('ABP REC Calc'!$G$6:$AB$69,,
                  MATCH('ABP RECs'!$H37,'ABP REC Calc'!$G$5:$AB$5,0)),
            'ABP REC Calc'!$C$6:$C$69,'ABP RECs'!$E37,
            'ABP REC Calc'!$B$6:$B$69,'ABP RECs'!$F37
         ) * $D37,
     IF( AD$4 = $G37+$B37+1,
         SUMIFS(
            INDEX('ABP REC Calc'!$G$6:$AB$69,,
                  MATCH('ABP RECs'!$H37,'ABP REC Calc'!$G$5:$AB$5,0)),
            'ABP REC Calc'!$C$6:$C$69,'ABP RECs'!$E37,
            'ABP REC Calc'!$B$6:$B$69,'ABP RECs'!$F37         ) * (1-$D37),
     IF( AD$4 &gt; $G37+$B37+1,
         SUMIFS(
            INDEX('ABP REC Calc'!$G$6:$AB$69,,
                  MATCH('ABP RECs'!$H37,'ABP REC Calc'!$G$5:$AB$5,0)),
            'ABP REC Calc'!$C$6:$C$69,'ABP RECs'!$E37,
            'ABP REC Calc'!$B$6:$B$69,'ABP RECs'!$F37
         ) * (1-Inputs_ByYear!$D$4)^(AD$4-($G37+$B37+1)),
     0))),
0)</f>
        <v>126555.20767968829</v>
      </c>
    </row>
    <row r="38" spans="2:30" ht="14.75" customHeight="1" x14ac:dyDescent="0.25">
      <c r="B38" s="332" cm="1">
        <f t="array" ref="B38">INDEX(Inputs_ByYear!$D$87:$D$92, MATCH('ABP RECs'!$E38, Inputs_ByYear!$B$87:$B$92, 0),)</f>
        <v>0</v>
      </c>
      <c r="C38" s="332" cm="1">
        <f t="array" ref="C38">INDEX(Inputs_ByYear!$D$51:$D$56, MATCH('ABP RECs'!$E38, Inputs_ByYear!$B$51:$B$56,0),)</f>
        <v>15</v>
      </c>
      <c r="D38" s="332" cm="1">
        <f t="array" ref="D38">INDEX(Inputs_ByYear!$D$96:$D$101, MATCH('ABP RECs'!$E38, Inputs_ByYear!$B$96:$B$101,0),)</f>
        <v>0.5</v>
      </c>
      <c r="E38" s="222" t="s">
        <v>233</v>
      </c>
      <c r="F38" s="219" t="s">
        <v>259</v>
      </c>
      <c r="G38" s="219">
        <f t="shared" si="2"/>
        <v>2034</v>
      </c>
      <c r="H38" s="227" t="s">
        <v>32</v>
      </c>
      <c r="I38" s="233">
        <f>IF( (I$4-$G38) &lt; ($C38+$B38),
     IF( I$4 = $G38+$B38,
         SUMIFS(
            INDEX('ABP REC Calc'!$G$6:$AB$69,,
                  MATCH('ABP RECs'!$H38,'ABP REC Calc'!$G$5:$AB$5,0)),
            'ABP REC Calc'!$C$6:$C$69,'ABP RECs'!$E38,
            'ABP REC Calc'!$B$6:$B$69,'ABP RECs'!$F38
         ) * $D38,
     IF( I$4 = $G38+$B38+1,
         SUMIFS(
            INDEX('ABP REC Calc'!$G$6:$AB$69,,
                  MATCH('ABP RECs'!$H38,'ABP REC Calc'!$G$5:$AB$5,0)),
            'ABP REC Calc'!$C$6:$C$69,'ABP RECs'!$E38,
            'ABP REC Calc'!$B$6:$B$69,'ABP RECs'!$F38         ) * (1-$D38),
     IF( I$4 &gt; $G38+$B38+1,
         SUMIFS(
            INDEX('ABP REC Calc'!$G$6:$AB$69,,
                  MATCH('ABP RECs'!$H38,'ABP REC Calc'!$G$5:$AB$5,0)),
            'ABP REC Calc'!$C$6:$C$69,'ABP RECs'!$E38,
            'ABP REC Calc'!$B$6:$B$69,'ABP RECs'!$F38
         ) * (1-Inputs_ByYear!$D$4)^(I$4-($G38+$B38+1)),
     0))),
0)</f>
        <v>0</v>
      </c>
      <c r="J38" s="233">
        <f>IF( (J$4-$G38) &lt; ($C38+$B38),
     IF( J$4 = $G38+$B38,
         SUMIFS(
            INDEX('ABP REC Calc'!$G$6:$AB$69,,
                  MATCH('ABP RECs'!$H38,'ABP REC Calc'!$G$5:$AB$5,0)),
            'ABP REC Calc'!$C$6:$C$69,'ABP RECs'!$E38,
            'ABP REC Calc'!$B$6:$B$69,'ABP RECs'!$F38
         ) * $D38,
     IF( J$4 = $G38+$B38+1,
         SUMIFS(
            INDEX('ABP REC Calc'!$G$6:$AB$69,,
                  MATCH('ABP RECs'!$H38,'ABP REC Calc'!$G$5:$AB$5,0)),
            'ABP REC Calc'!$C$6:$C$69,'ABP RECs'!$E38,
            'ABP REC Calc'!$B$6:$B$69,'ABP RECs'!$F38         ) * (1-$D38),
     IF( J$4 &gt; $G38+$B38+1,
         SUMIFS(
            INDEX('ABP REC Calc'!$G$6:$AB$69,,
                  MATCH('ABP RECs'!$H38,'ABP REC Calc'!$G$5:$AB$5,0)),
            'ABP REC Calc'!$C$6:$C$69,'ABP RECs'!$E38,
            'ABP REC Calc'!$B$6:$B$69,'ABP RECs'!$F38
         ) * (1-Inputs_ByYear!$D$4)^(J$4-($G38+$B38+1)),
     0))),
0)</f>
        <v>0</v>
      </c>
      <c r="K38" s="233">
        <f>IF( (K$4-$G38) &lt; ($C38+$B38),
     IF( K$4 = $G38+$B38,
         SUMIFS(
            INDEX('ABP REC Calc'!$G$6:$AB$69,,
                  MATCH('ABP RECs'!$H38,'ABP REC Calc'!$G$5:$AB$5,0)),
            'ABP REC Calc'!$C$6:$C$69,'ABP RECs'!$E38,
            'ABP REC Calc'!$B$6:$B$69,'ABP RECs'!$F38
         ) * $D38,
     IF( K$4 = $G38+$B38+1,
         SUMIFS(
            INDEX('ABP REC Calc'!$G$6:$AB$69,,
                  MATCH('ABP RECs'!$H38,'ABP REC Calc'!$G$5:$AB$5,0)),
            'ABP REC Calc'!$C$6:$C$69,'ABP RECs'!$E38,
            'ABP REC Calc'!$B$6:$B$69,'ABP RECs'!$F38         ) * (1-$D38),
     IF( K$4 &gt; $G38+$B38+1,
         SUMIFS(
            INDEX('ABP REC Calc'!$G$6:$AB$69,,
                  MATCH('ABP RECs'!$H38,'ABP REC Calc'!$G$5:$AB$5,0)),
            'ABP REC Calc'!$C$6:$C$69,'ABP RECs'!$E38,
            'ABP REC Calc'!$B$6:$B$69,'ABP RECs'!$F38
         ) * (1-Inputs_ByYear!$D$4)^(K$4-($G38+$B38+1)),
     0))),
0)</f>
        <v>0</v>
      </c>
      <c r="L38" s="233">
        <f>IF( (L$4-$G38) &lt; ($C38+$B38),
     IF( L$4 = $G38+$B38,
         SUMIFS(
            INDEX('ABP REC Calc'!$G$6:$AB$69,,
                  MATCH('ABP RECs'!$H38,'ABP REC Calc'!$G$5:$AB$5,0)),
            'ABP REC Calc'!$C$6:$C$69,'ABP RECs'!$E38,
            'ABP REC Calc'!$B$6:$B$69,'ABP RECs'!$F38
         ) * $D38,
     IF( L$4 = $G38+$B38+1,
         SUMIFS(
            INDEX('ABP REC Calc'!$G$6:$AB$69,,
                  MATCH('ABP RECs'!$H38,'ABP REC Calc'!$G$5:$AB$5,0)),
            'ABP REC Calc'!$C$6:$C$69,'ABP RECs'!$E38,
            'ABP REC Calc'!$B$6:$B$69,'ABP RECs'!$F38         ) * (1-$D38),
     IF( L$4 &gt; $G38+$B38+1,
         SUMIFS(
            INDEX('ABP REC Calc'!$G$6:$AB$69,,
                  MATCH('ABP RECs'!$H38,'ABP REC Calc'!$G$5:$AB$5,0)),
            'ABP REC Calc'!$C$6:$C$69,'ABP RECs'!$E38,
            'ABP REC Calc'!$B$6:$B$69,'ABP RECs'!$F38
         ) * (1-Inputs_ByYear!$D$4)^(L$4-($G38+$B38+1)),
     0))),
0)</f>
        <v>0</v>
      </c>
      <c r="M38" s="233">
        <f>IF( (M$4-$G38) &lt; ($C38+$B38),
     IF( M$4 = $G38+$B38,
         SUMIFS(
            INDEX('ABP REC Calc'!$G$6:$AB$69,,
                  MATCH('ABP RECs'!$H38,'ABP REC Calc'!$G$5:$AB$5,0)),
            'ABP REC Calc'!$C$6:$C$69,'ABP RECs'!$E38,
            'ABP REC Calc'!$B$6:$B$69,'ABP RECs'!$F38
         ) * $D38,
     IF( M$4 = $G38+$B38+1,
         SUMIFS(
            INDEX('ABP REC Calc'!$G$6:$AB$69,,
                  MATCH('ABP RECs'!$H38,'ABP REC Calc'!$G$5:$AB$5,0)),
            'ABP REC Calc'!$C$6:$C$69,'ABP RECs'!$E38,
            'ABP REC Calc'!$B$6:$B$69,'ABP RECs'!$F38         ) * (1-$D38),
     IF( M$4 &gt; $G38+$B38+1,
         SUMIFS(
            INDEX('ABP REC Calc'!$G$6:$AB$69,,
                  MATCH('ABP RECs'!$H38,'ABP REC Calc'!$G$5:$AB$5,0)),
            'ABP REC Calc'!$C$6:$C$69,'ABP RECs'!$E38,
            'ABP REC Calc'!$B$6:$B$69,'ABP RECs'!$F38
         ) * (1-Inputs_ByYear!$D$4)^(M$4-($G38+$B38+1)),
     0))),
0)</f>
        <v>0</v>
      </c>
      <c r="N38" s="233">
        <f>IF( (N$4-$G38) &lt; ($C38+$B38),
     IF( N$4 = $G38+$B38,
         SUMIFS(
            INDEX('ABP REC Calc'!$G$6:$AB$69,,
                  MATCH('ABP RECs'!$H38,'ABP REC Calc'!$G$5:$AB$5,0)),
            'ABP REC Calc'!$C$6:$C$69,'ABP RECs'!$E38,
            'ABP REC Calc'!$B$6:$B$69,'ABP RECs'!$F38
         ) * $D38,
     IF( N$4 = $G38+$B38+1,
         SUMIFS(
            INDEX('ABP REC Calc'!$G$6:$AB$69,,
                  MATCH('ABP RECs'!$H38,'ABP REC Calc'!$G$5:$AB$5,0)),
            'ABP REC Calc'!$C$6:$C$69,'ABP RECs'!$E38,
            'ABP REC Calc'!$B$6:$B$69,'ABP RECs'!$F38         ) * (1-$D38),
     IF( N$4 &gt; $G38+$B38+1,
         SUMIFS(
            INDEX('ABP REC Calc'!$G$6:$AB$69,,
                  MATCH('ABP RECs'!$H38,'ABP REC Calc'!$G$5:$AB$5,0)),
            'ABP REC Calc'!$C$6:$C$69,'ABP RECs'!$E38,
            'ABP REC Calc'!$B$6:$B$69,'ABP RECs'!$F38
         ) * (1-Inputs_ByYear!$D$4)^(N$4-($G38+$B38+1)),
     0))),
0)</f>
        <v>0</v>
      </c>
      <c r="O38" s="233">
        <f>IF( (O$4-$G38) &lt; ($C38+$B38),
     IF( O$4 = $G38+$B38,
         SUMIFS(
            INDEX('ABP REC Calc'!$G$6:$AB$69,,
                  MATCH('ABP RECs'!$H38,'ABP REC Calc'!$G$5:$AB$5,0)),
            'ABP REC Calc'!$C$6:$C$69,'ABP RECs'!$E38,
            'ABP REC Calc'!$B$6:$B$69,'ABP RECs'!$F38
         ) * $D38,
     IF( O$4 = $G38+$B38+1,
         SUMIFS(
            INDEX('ABP REC Calc'!$G$6:$AB$69,,
                  MATCH('ABP RECs'!$H38,'ABP REC Calc'!$G$5:$AB$5,0)),
            'ABP REC Calc'!$C$6:$C$69,'ABP RECs'!$E38,
            'ABP REC Calc'!$B$6:$B$69,'ABP RECs'!$F38         ) * (1-$D38),
     IF( O$4 &gt; $G38+$B38+1,
         SUMIFS(
            INDEX('ABP REC Calc'!$G$6:$AB$69,,
                  MATCH('ABP RECs'!$H38,'ABP REC Calc'!$G$5:$AB$5,0)),
            'ABP REC Calc'!$C$6:$C$69,'ABP RECs'!$E38,
            'ABP REC Calc'!$B$6:$B$69,'ABP RECs'!$F38
         ) * (1-Inputs_ByYear!$D$4)^(O$4-($G38+$B38+1)),
     0))),
0)</f>
        <v>0</v>
      </c>
      <c r="P38" s="233">
        <f>IF( (P$4-$G38) &lt; ($C38+$B38),
     IF( P$4 = $G38+$B38,
         SUMIFS(
            INDEX('ABP REC Calc'!$G$6:$AB$69,,
                  MATCH('ABP RECs'!$H38,'ABP REC Calc'!$G$5:$AB$5,0)),
            'ABP REC Calc'!$C$6:$C$69,'ABP RECs'!$E38,
            'ABP REC Calc'!$B$6:$B$69,'ABP RECs'!$F38
         ) * $D38,
     IF( P$4 = $G38+$B38+1,
         SUMIFS(
            INDEX('ABP REC Calc'!$G$6:$AB$69,,
                  MATCH('ABP RECs'!$H38,'ABP REC Calc'!$G$5:$AB$5,0)),
            'ABP REC Calc'!$C$6:$C$69,'ABP RECs'!$E38,
            'ABP REC Calc'!$B$6:$B$69,'ABP RECs'!$F38         ) * (1-$D38),
     IF( P$4 &gt; $G38+$B38+1,
         SUMIFS(
            INDEX('ABP REC Calc'!$G$6:$AB$69,,
                  MATCH('ABP RECs'!$H38,'ABP REC Calc'!$G$5:$AB$5,0)),
            'ABP REC Calc'!$C$6:$C$69,'ABP RECs'!$E38,
            'ABP REC Calc'!$B$6:$B$69,'ABP RECs'!$F38
         ) * (1-Inputs_ByYear!$D$4)^(P$4-($G38+$B38+1)),
     0))),
0)</f>
        <v>0</v>
      </c>
      <c r="Q38" s="233">
        <f>IF( (Q$4-$G38) &lt; ($C38+$B38),
     IF( Q$4 = $G38+$B38,
         SUMIFS(
            INDEX('ABP REC Calc'!$G$6:$AB$69,,
                  MATCH('ABP RECs'!$H38,'ABP REC Calc'!$G$5:$AB$5,0)),
            'ABP REC Calc'!$C$6:$C$69,'ABP RECs'!$E38,
            'ABP REC Calc'!$B$6:$B$69,'ABP RECs'!$F38
         ) * $D38,
     IF( Q$4 = $G38+$B38+1,
         SUMIFS(
            INDEX('ABP REC Calc'!$G$6:$AB$69,,
                  MATCH('ABP RECs'!$H38,'ABP REC Calc'!$G$5:$AB$5,0)),
            'ABP REC Calc'!$C$6:$C$69,'ABP RECs'!$E38,
            'ABP REC Calc'!$B$6:$B$69,'ABP RECs'!$F38         ) * (1-$D38),
     IF( Q$4 &gt; $G38+$B38+1,
         SUMIFS(
            INDEX('ABP REC Calc'!$G$6:$AB$69,,
                  MATCH('ABP RECs'!$H38,'ABP REC Calc'!$G$5:$AB$5,0)),
            'ABP REC Calc'!$C$6:$C$69,'ABP RECs'!$E38,
            'ABP REC Calc'!$B$6:$B$69,'ABP RECs'!$F38
         ) * (1-Inputs_ByYear!$D$4)^(Q$4-($G38+$B38+1)),
     0))),
0)</f>
        <v>0</v>
      </c>
      <c r="R38" s="233">
        <f>IF( (R$4-$G38) &lt; ($C38+$B38),
     IF( R$4 = $G38+$B38,
         SUMIFS(
            INDEX('ABP REC Calc'!$G$6:$AB$69,,
                  MATCH('ABP RECs'!$H38,'ABP REC Calc'!$G$5:$AB$5,0)),
            'ABP REC Calc'!$C$6:$C$69,'ABP RECs'!$E38,
            'ABP REC Calc'!$B$6:$B$69,'ABP RECs'!$F38
         ) * $D38,
     IF( R$4 = $G38+$B38+1,
         SUMIFS(
            INDEX('ABP REC Calc'!$G$6:$AB$69,,
                  MATCH('ABP RECs'!$H38,'ABP REC Calc'!$G$5:$AB$5,0)),
            'ABP REC Calc'!$C$6:$C$69,'ABP RECs'!$E38,
            'ABP REC Calc'!$B$6:$B$69,'ABP RECs'!$F38         ) * (1-$D38),
     IF( R$4 &gt; $G38+$B38+1,
         SUMIFS(
            INDEX('ABP REC Calc'!$G$6:$AB$69,,
                  MATCH('ABP RECs'!$H38,'ABP REC Calc'!$G$5:$AB$5,0)),
            'ABP REC Calc'!$C$6:$C$69,'ABP RECs'!$E38,
            'ABP REC Calc'!$B$6:$B$69,'ABP RECs'!$F38
         ) * (1-Inputs_ByYear!$D$4)^(R$4-($G38+$B38+1)),
     0))),
0)</f>
        <v>0</v>
      </c>
      <c r="S38" s="233">
        <f>IF( (S$4-$G38) &lt; ($C38+$B38),
     IF( S$4 = $G38+$B38,
         SUMIFS(
            INDEX('ABP REC Calc'!$G$6:$AB$69,,
                  MATCH('ABP RECs'!$H38,'ABP REC Calc'!$G$5:$AB$5,0)),
            'ABP REC Calc'!$C$6:$C$69,'ABP RECs'!$E38,
            'ABP REC Calc'!$B$6:$B$69,'ABP RECs'!$F38
         ) * $D38,
     IF( S$4 = $G38+$B38+1,
         SUMIFS(
            INDEX('ABP REC Calc'!$G$6:$AB$69,,
                  MATCH('ABP RECs'!$H38,'ABP REC Calc'!$G$5:$AB$5,0)),
            'ABP REC Calc'!$C$6:$C$69,'ABP RECs'!$E38,
            'ABP REC Calc'!$B$6:$B$69,'ABP RECs'!$F38         ) * (1-$D38),
     IF( S$4 &gt; $G38+$B38+1,
         SUMIFS(
            INDEX('ABP REC Calc'!$G$6:$AB$69,,
                  MATCH('ABP RECs'!$H38,'ABP REC Calc'!$G$5:$AB$5,0)),
            'ABP REC Calc'!$C$6:$C$69,'ABP RECs'!$E38,
            'ABP REC Calc'!$B$6:$B$69,'ABP RECs'!$F38
         ) * (1-Inputs_ByYear!$D$4)^(S$4-($G38+$B38+1)),
     0))),
0)</f>
        <v>66864.582461595099</v>
      </c>
      <c r="T38" s="233">
        <f>IF( (T$4-$G38) &lt; ($C38+$B38),
     IF( T$4 = $G38+$B38,
         SUMIFS(
            INDEX('ABP REC Calc'!$G$6:$AB$69,,
                  MATCH('ABP RECs'!$H38,'ABP REC Calc'!$G$5:$AB$5,0)),
            'ABP REC Calc'!$C$6:$C$69,'ABP RECs'!$E38,
            'ABP REC Calc'!$B$6:$B$69,'ABP RECs'!$F38
         ) * $D38,
     IF( T$4 = $G38+$B38+1,
         SUMIFS(
            INDEX('ABP REC Calc'!$G$6:$AB$69,,
                  MATCH('ABP RECs'!$H38,'ABP REC Calc'!$G$5:$AB$5,0)),
            'ABP REC Calc'!$C$6:$C$69,'ABP RECs'!$E38,
            'ABP REC Calc'!$B$6:$B$69,'ABP RECs'!$F38         ) * (1-$D38),
     IF( T$4 &gt; $G38+$B38+1,
         SUMIFS(
            INDEX('ABP REC Calc'!$G$6:$AB$69,,
                  MATCH('ABP RECs'!$H38,'ABP REC Calc'!$G$5:$AB$5,0)),
            'ABP REC Calc'!$C$6:$C$69,'ABP RECs'!$E38,
            'ABP REC Calc'!$B$6:$B$69,'ABP RECs'!$F38
         ) * (1-Inputs_ByYear!$D$4)^(T$4-($G38+$B38+1)),
     0))),
0)</f>
        <v>66864.582461595099</v>
      </c>
      <c r="U38" s="233">
        <f>IF( (U$4-$G38) &lt; ($C38+$B38),
     IF( U$4 = $G38+$B38,
         SUMIFS(
            INDEX('ABP REC Calc'!$G$6:$AB$69,,
                  MATCH('ABP RECs'!$H38,'ABP REC Calc'!$G$5:$AB$5,0)),
            'ABP REC Calc'!$C$6:$C$69,'ABP RECs'!$E38,
            'ABP REC Calc'!$B$6:$B$69,'ABP RECs'!$F38
         ) * $D38,
     IF( U$4 = $G38+$B38+1,
         SUMIFS(
            INDEX('ABP REC Calc'!$G$6:$AB$69,,
                  MATCH('ABP RECs'!$H38,'ABP REC Calc'!$G$5:$AB$5,0)),
            'ABP REC Calc'!$C$6:$C$69,'ABP RECs'!$E38,
            'ABP REC Calc'!$B$6:$B$69,'ABP RECs'!$F38         ) * (1-$D38),
     IF( U$4 &gt; $G38+$B38+1,
         SUMIFS(
            INDEX('ABP REC Calc'!$G$6:$AB$69,,
                  MATCH('ABP RECs'!$H38,'ABP REC Calc'!$G$5:$AB$5,0)),
            'ABP REC Calc'!$C$6:$C$69,'ABP RECs'!$E38,
            'ABP REC Calc'!$B$6:$B$69,'ABP RECs'!$F38
         ) * (1-Inputs_ByYear!$D$4)^(U$4-($G38+$B38+1)),
     0))),
0)</f>
        <v>133060.51909857424</v>
      </c>
      <c r="V38" s="233">
        <f>IF( (V$4-$G38) &lt; ($C38+$B38),
     IF( V$4 = $G38+$B38,
         SUMIFS(
            INDEX('ABP REC Calc'!$G$6:$AB$69,,
                  MATCH('ABP RECs'!$H38,'ABP REC Calc'!$G$5:$AB$5,0)),
            'ABP REC Calc'!$C$6:$C$69,'ABP RECs'!$E38,
            'ABP REC Calc'!$B$6:$B$69,'ABP RECs'!$F38
         ) * $D38,
     IF( V$4 = $G38+$B38+1,
         SUMIFS(
            INDEX('ABP REC Calc'!$G$6:$AB$69,,
                  MATCH('ABP RECs'!$H38,'ABP REC Calc'!$G$5:$AB$5,0)),
            'ABP REC Calc'!$C$6:$C$69,'ABP RECs'!$E38,
            'ABP REC Calc'!$B$6:$B$69,'ABP RECs'!$F38         ) * (1-$D38),
     IF( V$4 &gt; $G38+$B38+1,
         SUMIFS(
            INDEX('ABP REC Calc'!$G$6:$AB$69,,
                  MATCH('ABP RECs'!$H38,'ABP REC Calc'!$G$5:$AB$5,0)),
            'ABP REC Calc'!$C$6:$C$69,'ABP RECs'!$E38,
            'ABP REC Calc'!$B$6:$B$69,'ABP RECs'!$F38
         ) * (1-Inputs_ByYear!$D$4)^(V$4-($G38+$B38+1)),
     0))),
0)</f>
        <v>132395.21650308138</v>
      </c>
      <c r="W38" s="233">
        <f>IF( (W$4-$G38) &lt; ($C38+$B38),
     IF( W$4 = $G38+$B38,
         SUMIFS(
            INDEX('ABP REC Calc'!$G$6:$AB$69,,
                  MATCH('ABP RECs'!$H38,'ABP REC Calc'!$G$5:$AB$5,0)),
            'ABP REC Calc'!$C$6:$C$69,'ABP RECs'!$E38,
            'ABP REC Calc'!$B$6:$B$69,'ABP RECs'!$F38
         ) * $D38,
     IF( W$4 = $G38+$B38+1,
         SUMIFS(
            INDEX('ABP REC Calc'!$G$6:$AB$69,,
                  MATCH('ABP RECs'!$H38,'ABP REC Calc'!$G$5:$AB$5,0)),
            'ABP REC Calc'!$C$6:$C$69,'ABP RECs'!$E38,
            'ABP REC Calc'!$B$6:$B$69,'ABP RECs'!$F38         ) * (1-$D38),
     IF( W$4 &gt; $G38+$B38+1,
         SUMIFS(
            INDEX('ABP REC Calc'!$G$6:$AB$69,,
                  MATCH('ABP RECs'!$H38,'ABP REC Calc'!$G$5:$AB$5,0)),
            'ABP REC Calc'!$C$6:$C$69,'ABP RECs'!$E38,
            'ABP REC Calc'!$B$6:$B$69,'ABP RECs'!$F38
         ) * (1-Inputs_ByYear!$D$4)^(W$4-($G38+$B38+1)),
     0))),
0)</f>
        <v>131733.24042056597</v>
      </c>
      <c r="X38" s="233">
        <f>IF( (X$4-$G38) &lt; ($C38+$B38),
     IF( X$4 = $G38+$B38,
         SUMIFS(
            INDEX('ABP REC Calc'!$G$6:$AB$69,,
                  MATCH('ABP RECs'!$H38,'ABP REC Calc'!$G$5:$AB$5,0)),
            'ABP REC Calc'!$C$6:$C$69,'ABP RECs'!$E38,
            'ABP REC Calc'!$B$6:$B$69,'ABP RECs'!$F38
         ) * $D38,
     IF( X$4 = $G38+$B38+1,
         SUMIFS(
            INDEX('ABP REC Calc'!$G$6:$AB$69,,
                  MATCH('ABP RECs'!$H38,'ABP REC Calc'!$G$5:$AB$5,0)),
            'ABP REC Calc'!$C$6:$C$69,'ABP RECs'!$E38,
            'ABP REC Calc'!$B$6:$B$69,'ABP RECs'!$F38         ) * (1-$D38),
     IF( X$4 &gt; $G38+$B38+1,
         SUMIFS(
            INDEX('ABP REC Calc'!$G$6:$AB$69,,
                  MATCH('ABP RECs'!$H38,'ABP REC Calc'!$G$5:$AB$5,0)),
            'ABP REC Calc'!$C$6:$C$69,'ABP RECs'!$E38,
            'ABP REC Calc'!$B$6:$B$69,'ABP RECs'!$F38
         ) * (1-Inputs_ByYear!$D$4)^(X$4-($G38+$B38+1)),
     0))),
0)</f>
        <v>131074.57421846315</v>
      </c>
      <c r="Y38" s="233">
        <f>IF( (Y$4-$G38) &lt; ($C38+$B38),
     IF( Y$4 = $G38+$B38,
         SUMIFS(
            INDEX('ABP REC Calc'!$G$6:$AB$69,,
                  MATCH('ABP RECs'!$H38,'ABP REC Calc'!$G$5:$AB$5,0)),
            'ABP REC Calc'!$C$6:$C$69,'ABP RECs'!$E38,
            'ABP REC Calc'!$B$6:$B$69,'ABP RECs'!$F38
         ) * $D38,
     IF( Y$4 = $G38+$B38+1,
         SUMIFS(
            INDEX('ABP REC Calc'!$G$6:$AB$69,,
                  MATCH('ABP RECs'!$H38,'ABP REC Calc'!$G$5:$AB$5,0)),
            'ABP REC Calc'!$C$6:$C$69,'ABP RECs'!$E38,
            'ABP REC Calc'!$B$6:$B$69,'ABP RECs'!$F38         ) * (1-$D38),
     IF( Y$4 &gt; $G38+$B38+1,
         SUMIFS(
            INDEX('ABP REC Calc'!$G$6:$AB$69,,
                  MATCH('ABP RECs'!$H38,'ABP REC Calc'!$G$5:$AB$5,0)),
            'ABP REC Calc'!$C$6:$C$69,'ABP RECs'!$E38,
            'ABP REC Calc'!$B$6:$B$69,'ABP RECs'!$F38
         ) * (1-Inputs_ByYear!$D$4)^(Y$4-($G38+$B38+1)),
     0))),
0)</f>
        <v>130419.20134737084</v>
      </c>
      <c r="Z38" s="233">
        <f>IF( (Z$4-$G38) &lt; ($C38+$B38),
     IF( Z$4 = $G38+$B38,
         SUMIFS(
            INDEX('ABP REC Calc'!$G$6:$AB$69,,
                  MATCH('ABP RECs'!$H38,'ABP REC Calc'!$G$5:$AB$5,0)),
            'ABP REC Calc'!$C$6:$C$69,'ABP RECs'!$E38,
            'ABP REC Calc'!$B$6:$B$69,'ABP RECs'!$F38
         ) * $D38,
     IF( Z$4 = $G38+$B38+1,
         SUMIFS(
            INDEX('ABP REC Calc'!$G$6:$AB$69,,
                  MATCH('ABP RECs'!$H38,'ABP REC Calc'!$G$5:$AB$5,0)),
            'ABP REC Calc'!$C$6:$C$69,'ABP RECs'!$E38,
            'ABP REC Calc'!$B$6:$B$69,'ABP RECs'!$F38         ) * (1-$D38),
     IF( Z$4 &gt; $G38+$B38+1,
         SUMIFS(
            INDEX('ABP REC Calc'!$G$6:$AB$69,,
                  MATCH('ABP RECs'!$H38,'ABP REC Calc'!$G$5:$AB$5,0)),
            'ABP REC Calc'!$C$6:$C$69,'ABP RECs'!$E38,
            'ABP REC Calc'!$B$6:$B$69,'ABP RECs'!$F38
         ) * (1-Inputs_ByYear!$D$4)^(Z$4-($G38+$B38+1)),
     0))),
0)</f>
        <v>129767.10534063398</v>
      </c>
      <c r="AA38" s="233">
        <f>IF( (AA$4-$G38) &lt; ($C38+$B38),
     IF( AA$4 = $G38+$B38,
         SUMIFS(
            INDEX('ABP REC Calc'!$G$6:$AB$69,,
                  MATCH('ABP RECs'!$H38,'ABP REC Calc'!$G$5:$AB$5,0)),
            'ABP REC Calc'!$C$6:$C$69,'ABP RECs'!$E38,
            'ABP REC Calc'!$B$6:$B$69,'ABP RECs'!$F38
         ) * $D38,
     IF( AA$4 = $G38+$B38+1,
         SUMIFS(
            INDEX('ABP REC Calc'!$G$6:$AB$69,,
                  MATCH('ABP RECs'!$H38,'ABP REC Calc'!$G$5:$AB$5,0)),
            'ABP REC Calc'!$C$6:$C$69,'ABP RECs'!$E38,
            'ABP REC Calc'!$B$6:$B$69,'ABP RECs'!$F38         ) * (1-$D38),
     IF( AA$4 &gt; $G38+$B38+1,
         SUMIFS(
            INDEX('ABP REC Calc'!$G$6:$AB$69,,
                  MATCH('ABP RECs'!$H38,'ABP REC Calc'!$G$5:$AB$5,0)),
            'ABP REC Calc'!$C$6:$C$69,'ABP RECs'!$E38,
            'ABP REC Calc'!$B$6:$B$69,'ABP RECs'!$F38
         ) * (1-Inputs_ByYear!$D$4)^(AA$4-($G38+$B38+1)),
     0))),
0)</f>
        <v>129118.2698139308</v>
      </c>
      <c r="AB38" s="233">
        <f>IF( (AB$4-$G38) &lt; ($C38+$B38),
     IF( AB$4 = $G38+$B38,
         SUMIFS(
            INDEX('ABP REC Calc'!$G$6:$AB$69,,
                  MATCH('ABP RECs'!$H38,'ABP REC Calc'!$G$5:$AB$5,0)),
            'ABP REC Calc'!$C$6:$C$69,'ABP RECs'!$E38,
            'ABP REC Calc'!$B$6:$B$69,'ABP RECs'!$F38
         ) * $D38,
     IF( AB$4 = $G38+$B38+1,
         SUMIFS(
            INDEX('ABP REC Calc'!$G$6:$AB$69,,
                  MATCH('ABP RECs'!$H38,'ABP REC Calc'!$G$5:$AB$5,0)),
            'ABP REC Calc'!$C$6:$C$69,'ABP RECs'!$E38,
            'ABP REC Calc'!$B$6:$B$69,'ABP RECs'!$F38         ) * (1-$D38),
     IF( AB$4 &gt; $G38+$B38+1,
         SUMIFS(
            INDEX('ABP REC Calc'!$G$6:$AB$69,,
                  MATCH('ABP RECs'!$H38,'ABP REC Calc'!$G$5:$AB$5,0)),
            'ABP REC Calc'!$C$6:$C$69,'ABP RECs'!$E38,
            'ABP REC Calc'!$B$6:$B$69,'ABP RECs'!$F38
         ) * (1-Inputs_ByYear!$D$4)^(AB$4-($G38+$B38+1)),
     0))),
0)</f>
        <v>128472.67846486115</v>
      </c>
      <c r="AC38" s="233">
        <f>IF( (AC$4-$G38) &lt; ($C38+$B38),
     IF( AC$4 = $G38+$B38,
         SUMIFS(
            INDEX('ABP REC Calc'!$G$6:$AB$69,,
                  MATCH('ABP RECs'!$H38,'ABP REC Calc'!$G$5:$AB$5,0)),
            'ABP REC Calc'!$C$6:$C$69,'ABP RECs'!$E38,
            'ABP REC Calc'!$B$6:$B$69,'ABP RECs'!$F38
         ) * $D38,
     IF( AC$4 = $G38+$B38+1,
         SUMIFS(
            INDEX('ABP REC Calc'!$G$6:$AB$69,,
                  MATCH('ABP RECs'!$H38,'ABP REC Calc'!$G$5:$AB$5,0)),
            'ABP REC Calc'!$C$6:$C$69,'ABP RECs'!$E38,
            'ABP REC Calc'!$B$6:$B$69,'ABP RECs'!$F38         ) * (1-$D38),
     IF( AC$4 &gt; $G38+$B38+1,
         SUMIFS(
            INDEX('ABP REC Calc'!$G$6:$AB$69,,
                  MATCH('ABP RECs'!$H38,'ABP REC Calc'!$G$5:$AB$5,0)),
            'ABP REC Calc'!$C$6:$C$69,'ABP RECs'!$E38,
            'ABP REC Calc'!$B$6:$B$69,'ABP RECs'!$F38
         ) * (1-Inputs_ByYear!$D$4)^(AC$4-($G38+$B38+1)),
     0))),
0)</f>
        <v>127830.31507253685</v>
      </c>
      <c r="AD38" s="233">
        <f>IF( (AD$4-$G38) &lt; ($C38+$B38),
     IF( AD$4 = $G38+$B38,
         SUMIFS(
            INDEX('ABP REC Calc'!$G$6:$AB$69,,
                  MATCH('ABP RECs'!$H38,'ABP REC Calc'!$G$5:$AB$5,0)),
            'ABP REC Calc'!$C$6:$C$69,'ABP RECs'!$E38,
            'ABP REC Calc'!$B$6:$B$69,'ABP RECs'!$F38
         ) * $D38,
     IF( AD$4 = $G38+$B38+1,
         SUMIFS(
            INDEX('ABP REC Calc'!$G$6:$AB$69,,
                  MATCH('ABP RECs'!$H38,'ABP REC Calc'!$G$5:$AB$5,0)),
            'ABP REC Calc'!$C$6:$C$69,'ABP RECs'!$E38,
            'ABP REC Calc'!$B$6:$B$69,'ABP RECs'!$F38         ) * (1-$D38),
     IF( AD$4 &gt; $G38+$B38+1,
         SUMIFS(
            INDEX('ABP REC Calc'!$G$6:$AB$69,,
                  MATCH('ABP RECs'!$H38,'ABP REC Calc'!$G$5:$AB$5,0)),
            'ABP REC Calc'!$C$6:$C$69,'ABP RECs'!$E38,
            'ABP REC Calc'!$B$6:$B$69,'ABP RECs'!$F38
         ) * (1-Inputs_ByYear!$D$4)^(AD$4-($G38+$B38+1)),
     0))),
0)</f>
        <v>127191.16349717416</v>
      </c>
    </row>
    <row r="39" spans="2:30" ht="14.75" customHeight="1" x14ac:dyDescent="0.25">
      <c r="B39" s="332" cm="1">
        <f t="array" ref="B39">INDEX(Inputs_ByYear!$D$87:$D$92, MATCH('ABP RECs'!$E39, Inputs_ByYear!$B$87:$B$92, 0),)</f>
        <v>0</v>
      </c>
      <c r="C39" s="332" cm="1">
        <f t="array" ref="C39">INDEX(Inputs_ByYear!$D$51:$D$56, MATCH('ABP RECs'!$E39, Inputs_ByYear!$B$51:$B$56,0),)</f>
        <v>15</v>
      </c>
      <c r="D39" s="332" cm="1">
        <f t="array" ref="D39">INDEX(Inputs_ByYear!$D$96:$D$101, MATCH('ABP RECs'!$E39, Inputs_ByYear!$B$96:$B$101,0),)</f>
        <v>0.5</v>
      </c>
      <c r="E39" s="222" t="s">
        <v>233</v>
      </c>
      <c r="F39" s="219" t="s">
        <v>259</v>
      </c>
      <c r="G39" s="219">
        <f t="shared" si="2"/>
        <v>2035</v>
      </c>
      <c r="H39" s="227" t="s">
        <v>33</v>
      </c>
      <c r="I39" s="233">
        <f>IF( (I$4-$G39) &lt; ($C39+$B39),
     IF( I$4 = $G39+$B39,
         SUMIFS(
            INDEX('ABP REC Calc'!$G$6:$AB$69,,
                  MATCH('ABP RECs'!$H39,'ABP REC Calc'!$G$5:$AB$5,0)),
            'ABP REC Calc'!$C$6:$C$69,'ABP RECs'!$E39,
            'ABP REC Calc'!$B$6:$B$69,'ABP RECs'!$F39
         ) * $D39,
     IF( I$4 = $G39+$B39+1,
         SUMIFS(
            INDEX('ABP REC Calc'!$G$6:$AB$69,,
                  MATCH('ABP RECs'!$H39,'ABP REC Calc'!$G$5:$AB$5,0)),
            'ABP REC Calc'!$C$6:$C$69,'ABP RECs'!$E39,
            'ABP REC Calc'!$B$6:$B$69,'ABP RECs'!$F39         ) * (1-$D39),
     IF( I$4 &gt; $G39+$B39+1,
         SUMIFS(
            INDEX('ABP REC Calc'!$G$6:$AB$69,,
                  MATCH('ABP RECs'!$H39,'ABP REC Calc'!$G$5:$AB$5,0)),
            'ABP REC Calc'!$C$6:$C$69,'ABP RECs'!$E39,
            'ABP REC Calc'!$B$6:$B$69,'ABP RECs'!$F39
         ) * (1-Inputs_ByYear!$D$4)^(I$4-($G39+$B39+1)),
     0))),
0)</f>
        <v>0</v>
      </c>
      <c r="J39" s="233">
        <f>IF( (J$4-$G39) &lt; ($C39+$B39),
     IF( J$4 = $G39+$B39,
         SUMIFS(
            INDEX('ABP REC Calc'!$G$6:$AB$69,,
                  MATCH('ABP RECs'!$H39,'ABP REC Calc'!$G$5:$AB$5,0)),
            'ABP REC Calc'!$C$6:$C$69,'ABP RECs'!$E39,
            'ABP REC Calc'!$B$6:$B$69,'ABP RECs'!$F39
         ) * $D39,
     IF( J$4 = $G39+$B39+1,
         SUMIFS(
            INDEX('ABP REC Calc'!$G$6:$AB$69,,
                  MATCH('ABP RECs'!$H39,'ABP REC Calc'!$G$5:$AB$5,0)),
            'ABP REC Calc'!$C$6:$C$69,'ABP RECs'!$E39,
            'ABP REC Calc'!$B$6:$B$69,'ABP RECs'!$F39         ) * (1-$D39),
     IF( J$4 &gt; $G39+$B39+1,
         SUMIFS(
            INDEX('ABP REC Calc'!$G$6:$AB$69,,
                  MATCH('ABP RECs'!$H39,'ABP REC Calc'!$G$5:$AB$5,0)),
            'ABP REC Calc'!$C$6:$C$69,'ABP RECs'!$E39,
            'ABP REC Calc'!$B$6:$B$69,'ABP RECs'!$F39
         ) * (1-Inputs_ByYear!$D$4)^(J$4-($G39+$B39+1)),
     0))),
0)</f>
        <v>0</v>
      </c>
      <c r="K39" s="233">
        <f>IF( (K$4-$G39) &lt; ($C39+$B39),
     IF( K$4 = $G39+$B39,
         SUMIFS(
            INDEX('ABP REC Calc'!$G$6:$AB$69,,
                  MATCH('ABP RECs'!$H39,'ABP REC Calc'!$G$5:$AB$5,0)),
            'ABP REC Calc'!$C$6:$C$69,'ABP RECs'!$E39,
            'ABP REC Calc'!$B$6:$B$69,'ABP RECs'!$F39
         ) * $D39,
     IF( K$4 = $G39+$B39+1,
         SUMIFS(
            INDEX('ABP REC Calc'!$G$6:$AB$69,,
                  MATCH('ABP RECs'!$H39,'ABP REC Calc'!$G$5:$AB$5,0)),
            'ABP REC Calc'!$C$6:$C$69,'ABP RECs'!$E39,
            'ABP REC Calc'!$B$6:$B$69,'ABP RECs'!$F39         ) * (1-$D39),
     IF( K$4 &gt; $G39+$B39+1,
         SUMIFS(
            INDEX('ABP REC Calc'!$G$6:$AB$69,,
                  MATCH('ABP RECs'!$H39,'ABP REC Calc'!$G$5:$AB$5,0)),
            'ABP REC Calc'!$C$6:$C$69,'ABP RECs'!$E39,
            'ABP REC Calc'!$B$6:$B$69,'ABP RECs'!$F39
         ) * (1-Inputs_ByYear!$D$4)^(K$4-($G39+$B39+1)),
     0))),
0)</f>
        <v>0</v>
      </c>
      <c r="L39" s="233">
        <f>IF( (L$4-$G39) &lt; ($C39+$B39),
     IF( L$4 = $G39+$B39,
         SUMIFS(
            INDEX('ABP REC Calc'!$G$6:$AB$69,,
                  MATCH('ABP RECs'!$H39,'ABP REC Calc'!$G$5:$AB$5,0)),
            'ABP REC Calc'!$C$6:$C$69,'ABP RECs'!$E39,
            'ABP REC Calc'!$B$6:$B$69,'ABP RECs'!$F39
         ) * $D39,
     IF( L$4 = $G39+$B39+1,
         SUMIFS(
            INDEX('ABP REC Calc'!$G$6:$AB$69,,
                  MATCH('ABP RECs'!$H39,'ABP REC Calc'!$G$5:$AB$5,0)),
            'ABP REC Calc'!$C$6:$C$69,'ABP RECs'!$E39,
            'ABP REC Calc'!$B$6:$B$69,'ABP RECs'!$F39         ) * (1-$D39),
     IF( L$4 &gt; $G39+$B39+1,
         SUMIFS(
            INDEX('ABP REC Calc'!$G$6:$AB$69,,
                  MATCH('ABP RECs'!$H39,'ABP REC Calc'!$G$5:$AB$5,0)),
            'ABP REC Calc'!$C$6:$C$69,'ABP RECs'!$E39,
            'ABP REC Calc'!$B$6:$B$69,'ABP RECs'!$F39
         ) * (1-Inputs_ByYear!$D$4)^(L$4-($G39+$B39+1)),
     0))),
0)</f>
        <v>0</v>
      </c>
      <c r="M39" s="233">
        <f>IF( (M$4-$G39) &lt; ($C39+$B39),
     IF( M$4 = $G39+$B39,
         SUMIFS(
            INDEX('ABP REC Calc'!$G$6:$AB$69,,
                  MATCH('ABP RECs'!$H39,'ABP REC Calc'!$G$5:$AB$5,0)),
            'ABP REC Calc'!$C$6:$C$69,'ABP RECs'!$E39,
            'ABP REC Calc'!$B$6:$B$69,'ABP RECs'!$F39
         ) * $D39,
     IF( M$4 = $G39+$B39+1,
         SUMIFS(
            INDEX('ABP REC Calc'!$G$6:$AB$69,,
                  MATCH('ABP RECs'!$H39,'ABP REC Calc'!$G$5:$AB$5,0)),
            'ABP REC Calc'!$C$6:$C$69,'ABP RECs'!$E39,
            'ABP REC Calc'!$B$6:$B$69,'ABP RECs'!$F39         ) * (1-$D39),
     IF( M$4 &gt; $G39+$B39+1,
         SUMIFS(
            INDEX('ABP REC Calc'!$G$6:$AB$69,,
                  MATCH('ABP RECs'!$H39,'ABP REC Calc'!$G$5:$AB$5,0)),
            'ABP REC Calc'!$C$6:$C$69,'ABP RECs'!$E39,
            'ABP REC Calc'!$B$6:$B$69,'ABP RECs'!$F39
         ) * (1-Inputs_ByYear!$D$4)^(M$4-($G39+$B39+1)),
     0))),
0)</f>
        <v>0</v>
      </c>
      <c r="N39" s="233">
        <f>IF( (N$4-$G39) &lt; ($C39+$B39),
     IF( N$4 = $G39+$B39,
         SUMIFS(
            INDEX('ABP REC Calc'!$G$6:$AB$69,,
                  MATCH('ABP RECs'!$H39,'ABP REC Calc'!$G$5:$AB$5,0)),
            'ABP REC Calc'!$C$6:$C$69,'ABP RECs'!$E39,
            'ABP REC Calc'!$B$6:$B$69,'ABP RECs'!$F39
         ) * $D39,
     IF( N$4 = $G39+$B39+1,
         SUMIFS(
            INDEX('ABP REC Calc'!$G$6:$AB$69,,
                  MATCH('ABP RECs'!$H39,'ABP REC Calc'!$G$5:$AB$5,0)),
            'ABP REC Calc'!$C$6:$C$69,'ABP RECs'!$E39,
            'ABP REC Calc'!$B$6:$B$69,'ABP RECs'!$F39         ) * (1-$D39),
     IF( N$4 &gt; $G39+$B39+1,
         SUMIFS(
            INDEX('ABP REC Calc'!$G$6:$AB$69,,
                  MATCH('ABP RECs'!$H39,'ABP REC Calc'!$G$5:$AB$5,0)),
            'ABP REC Calc'!$C$6:$C$69,'ABP RECs'!$E39,
            'ABP REC Calc'!$B$6:$B$69,'ABP RECs'!$F39
         ) * (1-Inputs_ByYear!$D$4)^(N$4-($G39+$B39+1)),
     0))),
0)</f>
        <v>0</v>
      </c>
      <c r="O39" s="233">
        <f>IF( (O$4-$G39) &lt; ($C39+$B39),
     IF( O$4 = $G39+$B39,
         SUMIFS(
            INDEX('ABP REC Calc'!$G$6:$AB$69,,
                  MATCH('ABP RECs'!$H39,'ABP REC Calc'!$G$5:$AB$5,0)),
            'ABP REC Calc'!$C$6:$C$69,'ABP RECs'!$E39,
            'ABP REC Calc'!$B$6:$B$69,'ABP RECs'!$F39
         ) * $D39,
     IF( O$4 = $G39+$B39+1,
         SUMIFS(
            INDEX('ABP REC Calc'!$G$6:$AB$69,,
                  MATCH('ABP RECs'!$H39,'ABP REC Calc'!$G$5:$AB$5,0)),
            'ABP REC Calc'!$C$6:$C$69,'ABP RECs'!$E39,
            'ABP REC Calc'!$B$6:$B$69,'ABP RECs'!$F39         ) * (1-$D39),
     IF( O$4 &gt; $G39+$B39+1,
         SUMIFS(
            INDEX('ABP REC Calc'!$G$6:$AB$69,,
                  MATCH('ABP RECs'!$H39,'ABP REC Calc'!$G$5:$AB$5,0)),
            'ABP REC Calc'!$C$6:$C$69,'ABP RECs'!$E39,
            'ABP REC Calc'!$B$6:$B$69,'ABP RECs'!$F39
         ) * (1-Inputs_ByYear!$D$4)^(O$4-($G39+$B39+1)),
     0))),
0)</f>
        <v>0</v>
      </c>
      <c r="P39" s="233">
        <f>IF( (P$4-$G39) &lt; ($C39+$B39),
     IF( P$4 = $G39+$B39,
         SUMIFS(
            INDEX('ABP REC Calc'!$G$6:$AB$69,,
                  MATCH('ABP RECs'!$H39,'ABP REC Calc'!$G$5:$AB$5,0)),
            'ABP REC Calc'!$C$6:$C$69,'ABP RECs'!$E39,
            'ABP REC Calc'!$B$6:$B$69,'ABP RECs'!$F39
         ) * $D39,
     IF( P$4 = $G39+$B39+1,
         SUMIFS(
            INDEX('ABP REC Calc'!$G$6:$AB$69,,
                  MATCH('ABP RECs'!$H39,'ABP REC Calc'!$G$5:$AB$5,0)),
            'ABP REC Calc'!$C$6:$C$69,'ABP RECs'!$E39,
            'ABP REC Calc'!$B$6:$B$69,'ABP RECs'!$F39         ) * (1-$D39),
     IF( P$4 &gt; $G39+$B39+1,
         SUMIFS(
            INDEX('ABP REC Calc'!$G$6:$AB$69,,
                  MATCH('ABP RECs'!$H39,'ABP REC Calc'!$G$5:$AB$5,0)),
            'ABP REC Calc'!$C$6:$C$69,'ABP RECs'!$E39,
            'ABP REC Calc'!$B$6:$B$69,'ABP RECs'!$F39
         ) * (1-Inputs_ByYear!$D$4)^(P$4-($G39+$B39+1)),
     0))),
0)</f>
        <v>0</v>
      </c>
      <c r="Q39" s="233">
        <f>IF( (Q$4-$G39) &lt; ($C39+$B39),
     IF( Q$4 = $G39+$B39,
         SUMIFS(
            INDEX('ABP REC Calc'!$G$6:$AB$69,,
                  MATCH('ABP RECs'!$H39,'ABP REC Calc'!$G$5:$AB$5,0)),
            'ABP REC Calc'!$C$6:$C$69,'ABP RECs'!$E39,
            'ABP REC Calc'!$B$6:$B$69,'ABP RECs'!$F39
         ) * $D39,
     IF( Q$4 = $G39+$B39+1,
         SUMIFS(
            INDEX('ABP REC Calc'!$G$6:$AB$69,,
                  MATCH('ABP RECs'!$H39,'ABP REC Calc'!$G$5:$AB$5,0)),
            'ABP REC Calc'!$C$6:$C$69,'ABP RECs'!$E39,
            'ABP REC Calc'!$B$6:$B$69,'ABP RECs'!$F39         ) * (1-$D39),
     IF( Q$4 &gt; $G39+$B39+1,
         SUMIFS(
            INDEX('ABP REC Calc'!$G$6:$AB$69,,
                  MATCH('ABP RECs'!$H39,'ABP REC Calc'!$G$5:$AB$5,0)),
            'ABP REC Calc'!$C$6:$C$69,'ABP RECs'!$E39,
            'ABP REC Calc'!$B$6:$B$69,'ABP RECs'!$F39
         ) * (1-Inputs_ByYear!$D$4)^(Q$4-($G39+$B39+1)),
     0))),
0)</f>
        <v>0</v>
      </c>
      <c r="R39" s="233">
        <f>IF( (R$4-$G39) &lt; ($C39+$B39),
     IF( R$4 = $G39+$B39,
         SUMIFS(
            INDEX('ABP REC Calc'!$G$6:$AB$69,,
                  MATCH('ABP RECs'!$H39,'ABP REC Calc'!$G$5:$AB$5,0)),
            'ABP REC Calc'!$C$6:$C$69,'ABP RECs'!$E39,
            'ABP REC Calc'!$B$6:$B$69,'ABP RECs'!$F39
         ) * $D39,
     IF( R$4 = $G39+$B39+1,
         SUMIFS(
            INDEX('ABP REC Calc'!$G$6:$AB$69,,
                  MATCH('ABP RECs'!$H39,'ABP REC Calc'!$G$5:$AB$5,0)),
            'ABP REC Calc'!$C$6:$C$69,'ABP RECs'!$E39,
            'ABP REC Calc'!$B$6:$B$69,'ABP RECs'!$F39         ) * (1-$D39),
     IF( R$4 &gt; $G39+$B39+1,
         SUMIFS(
            INDEX('ABP REC Calc'!$G$6:$AB$69,,
                  MATCH('ABP RECs'!$H39,'ABP REC Calc'!$G$5:$AB$5,0)),
            'ABP REC Calc'!$C$6:$C$69,'ABP RECs'!$E39,
            'ABP REC Calc'!$B$6:$B$69,'ABP RECs'!$F39
         ) * (1-Inputs_ByYear!$D$4)^(R$4-($G39+$B39+1)),
     0))),
0)</f>
        <v>0</v>
      </c>
      <c r="S39" s="233">
        <f>IF( (S$4-$G39) &lt; ($C39+$B39),
     IF( S$4 = $G39+$B39,
         SUMIFS(
            INDEX('ABP REC Calc'!$G$6:$AB$69,,
                  MATCH('ABP RECs'!$H39,'ABP REC Calc'!$G$5:$AB$5,0)),
            'ABP REC Calc'!$C$6:$C$69,'ABP RECs'!$E39,
            'ABP REC Calc'!$B$6:$B$69,'ABP RECs'!$F39
         ) * $D39,
     IF( S$4 = $G39+$B39+1,
         SUMIFS(
            INDEX('ABP REC Calc'!$G$6:$AB$69,,
                  MATCH('ABP RECs'!$H39,'ABP REC Calc'!$G$5:$AB$5,0)),
            'ABP REC Calc'!$C$6:$C$69,'ABP RECs'!$E39,
            'ABP REC Calc'!$B$6:$B$69,'ABP RECs'!$F39         ) * (1-$D39),
     IF( S$4 &gt; $G39+$B39+1,
         SUMIFS(
            INDEX('ABP REC Calc'!$G$6:$AB$69,,
                  MATCH('ABP RECs'!$H39,'ABP REC Calc'!$G$5:$AB$5,0)),
            'ABP REC Calc'!$C$6:$C$69,'ABP RECs'!$E39,
            'ABP REC Calc'!$B$6:$B$69,'ABP RECs'!$F39
         ) * (1-Inputs_ByYear!$D$4)^(S$4-($G39+$B39+1)),
     0))),
0)</f>
        <v>0</v>
      </c>
      <c r="T39" s="233">
        <f>IF( (T$4-$G39) &lt; ($C39+$B39),
     IF( T$4 = $G39+$B39,
         SUMIFS(
            INDEX('ABP REC Calc'!$G$6:$AB$69,,
                  MATCH('ABP RECs'!$H39,'ABP REC Calc'!$G$5:$AB$5,0)),
            'ABP REC Calc'!$C$6:$C$69,'ABP RECs'!$E39,
            'ABP REC Calc'!$B$6:$B$69,'ABP RECs'!$F39
         ) * $D39,
     IF( T$4 = $G39+$B39+1,
         SUMIFS(
            INDEX('ABP REC Calc'!$G$6:$AB$69,,
                  MATCH('ABP RECs'!$H39,'ABP REC Calc'!$G$5:$AB$5,0)),
            'ABP REC Calc'!$C$6:$C$69,'ABP RECs'!$E39,
            'ABP REC Calc'!$B$6:$B$69,'ABP RECs'!$F39         ) * (1-$D39),
     IF( T$4 &gt; $G39+$B39+1,
         SUMIFS(
            INDEX('ABP REC Calc'!$G$6:$AB$69,,
                  MATCH('ABP RECs'!$H39,'ABP REC Calc'!$G$5:$AB$5,0)),
            'ABP REC Calc'!$C$6:$C$69,'ABP RECs'!$E39,
            'ABP REC Calc'!$B$6:$B$69,'ABP RECs'!$F39
         ) * (1-Inputs_ByYear!$D$4)^(T$4-($G39+$B39+1)),
     0))),
0)</f>
        <v>66864.582461595099</v>
      </c>
      <c r="U39" s="233">
        <f>IF( (U$4-$G39) &lt; ($C39+$B39),
     IF( U$4 = $G39+$B39,
         SUMIFS(
            INDEX('ABP REC Calc'!$G$6:$AB$69,,
                  MATCH('ABP RECs'!$H39,'ABP REC Calc'!$G$5:$AB$5,0)),
            'ABP REC Calc'!$C$6:$C$69,'ABP RECs'!$E39,
            'ABP REC Calc'!$B$6:$B$69,'ABP RECs'!$F39
         ) * $D39,
     IF( U$4 = $G39+$B39+1,
         SUMIFS(
            INDEX('ABP REC Calc'!$G$6:$AB$69,,
                  MATCH('ABP RECs'!$H39,'ABP REC Calc'!$G$5:$AB$5,0)),
            'ABP REC Calc'!$C$6:$C$69,'ABP RECs'!$E39,
            'ABP REC Calc'!$B$6:$B$69,'ABP RECs'!$F39         ) * (1-$D39),
     IF( U$4 &gt; $G39+$B39+1,
         SUMIFS(
            INDEX('ABP REC Calc'!$G$6:$AB$69,,
                  MATCH('ABP RECs'!$H39,'ABP REC Calc'!$G$5:$AB$5,0)),
            'ABP REC Calc'!$C$6:$C$69,'ABP RECs'!$E39,
            'ABP REC Calc'!$B$6:$B$69,'ABP RECs'!$F39
         ) * (1-Inputs_ByYear!$D$4)^(U$4-($G39+$B39+1)),
     0))),
0)</f>
        <v>66864.582461595099</v>
      </c>
      <c r="V39" s="233">
        <f>IF( (V$4-$G39) &lt; ($C39+$B39),
     IF( V$4 = $G39+$B39,
         SUMIFS(
            INDEX('ABP REC Calc'!$G$6:$AB$69,,
                  MATCH('ABP RECs'!$H39,'ABP REC Calc'!$G$5:$AB$5,0)),
            'ABP REC Calc'!$C$6:$C$69,'ABP RECs'!$E39,
            'ABP REC Calc'!$B$6:$B$69,'ABP RECs'!$F39
         ) * $D39,
     IF( V$4 = $G39+$B39+1,
         SUMIFS(
            INDEX('ABP REC Calc'!$G$6:$AB$69,,
                  MATCH('ABP RECs'!$H39,'ABP REC Calc'!$G$5:$AB$5,0)),
            'ABP REC Calc'!$C$6:$C$69,'ABP RECs'!$E39,
            'ABP REC Calc'!$B$6:$B$69,'ABP RECs'!$F39         ) * (1-$D39),
     IF( V$4 &gt; $G39+$B39+1,
         SUMIFS(
            INDEX('ABP REC Calc'!$G$6:$AB$69,,
                  MATCH('ABP RECs'!$H39,'ABP REC Calc'!$G$5:$AB$5,0)),
            'ABP REC Calc'!$C$6:$C$69,'ABP RECs'!$E39,
            'ABP REC Calc'!$B$6:$B$69,'ABP RECs'!$F39
         ) * (1-Inputs_ByYear!$D$4)^(V$4-($G39+$B39+1)),
     0))),
0)</f>
        <v>133060.51909857424</v>
      </c>
      <c r="W39" s="233">
        <f>IF( (W$4-$G39) &lt; ($C39+$B39),
     IF( W$4 = $G39+$B39,
         SUMIFS(
            INDEX('ABP REC Calc'!$G$6:$AB$69,,
                  MATCH('ABP RECs'!$H39,'ABP REC Calc'!$G$5:$AB$5,0)),
            'ABP REC Calc'!$C$6:$C$69,'ABP RECs'!$E39,
            'ABP REC Calc'!$B$6:$B$69,'ABP RECs'!$F39
         ) * $D39,
     IF( W$4 = $G39+$B39+1,
         SUMIFS(
            INDEX('ABP REC Calc'!$G$6:$AB$69,,
                  MATCH('ABP RECs'!$H39,'ABP REC Calc'!$G$5:$AB$5,0)),
            'ABP REC Calc'!$C$6:$C$69,'ABP RECs'!$E39,
            'ABP REC Calc'!$B$6:$B$69,'ABP RECs'!$F39         ) * (1-$D39),
     IF( W$4 &gt; $G39+$B39+1,
         SUMIFS(
            INDEX('ABP REC Calc'!$G$6:$AB$69,,
                  MATCH('ABP RECs'!$H39,'ABP REC Calc'!$G$5:$AB$5,0)),
            'ABP REC Calc'!$C$6:$C$69,'ABP RECs'!$E39,
            'ABP REC Calc'!$B$6:$B$69,'ABP RECs'!$F39
         ) * (1-Inputs_ByYear!$D$4)^(W$4-($G39+$B39+1)),
     0))),
0)</f>
        <v>132395.21650308138</v>
      </c>
      <c r="X39" s="233">
        <f>IF( (X$4-$G39) &lt; ($C39+$B39),
     IF( X$4 = $G39+$B39,
         SUMIFS(
            INDEX('ABP REC Calc'!$G$6:$AB$69,,
                  MATCH('ABP RECs'!$H39,'ABP REC Calc'!$G$5:$AB$5,0)),
            'ABP REC Calc'!$C$6:$C$69,'ABP RECs'!$E39,
            'ABP REC Calc'!$B$6:$B$69,'ABP RECs'!$F39
         ) * $D39,
     IF( X$4 = $G39+$B39+1,
         SUMIFS(
            INDEX('ABP REC Calc'!$G$6:$AB$69,,
                  MATCH('ABP RECs'!$H39,'ABP REC Calc'!$G$5:$AB$5,0)),
            'ABP REC Calc'!$C$6:$C$69,'ABP RECs'!$E39,
            'ABP REC Calc'!$B$6:$B$69,'ABP RECs'!$F39         ) * (1-$D39),
     IF( X$4 &gt; $G39+$B39+1,
         SUMIFS(
            INDEX('ABP REC Calc'!$G$6:$AB$69,,
                  MATCH('ABP RECs'!$H39,'ABP REC Calc'!$G$5:$AB$5,0)),
            'ABP REC Calc'!$C$6:$C$69,'ABP RECs'!$E39,
            'ABP REC Calc'!$B$6:$B$69,'ABP RECs'!$F39
         ) * (1-Inputs_ByYear!$D$4)^(X$4-($G39+$B39+1)),
     0))),
0)</f>
        <v>131733.24042056597</v>
      </c>
      <c r="Y39" s="233">
        <f>IF( (Y$4-$G39) &lt; ($C39+$B39),
     IF( Y$4 = $G39+$B39,
         SUMIFS(
            INDEX('ABP REC Calc'!$G$6:$AB$69,,
                  MATCH('ABP RECs'!$H39,'ABP REC Calc'!$G$5:$AB$5,0)),
            'ABP REC Calc'!$C$6:$C$69,'ABP RECs'!$E39,
            'ABP REC Calc'!$B$6:$B$69,'ABP RECs'!$F39
         ) * $D39,
     IF( Y$4 = $G39+$B39+1,
         SUMIFS(
            INDEX('ABP REC Calc'!$G$6:$AB$69,,
                  MATCH('ABP RECs'!$H39,'ABP REC Calc'!$G$5:$AB$5,0)),
            'ABP REC Calc'!$C$6:$C$69,'ABP RECs'!$E39,
            'ABP REC Calc'!$B$6:$B$69,'ABP RECs'!$F39         ) * (1-$D39),
     IF( Y$4 &gt; $G39+$B39+1,
         SUMIFS(
            INDEX('ABP REC Calc'!$G$6:$AB$69,,
                  MATCH('ABP RECs'!$H39,'ABP REC Calc'!$G$5:$AB$5,0)),
            'ABP REC Calc'!$C$6:$C$69,'ABP RECs'!$E39,
            'ABP REC Calc'!$B$6:$B$69,'ABP RECs'!$F39
         ) * (1-Inputs_ByYear!$D$4)^(Y$4-($G39+$B39+1)),
     0))),
0)</f>
        <v>131074.57421846315</v>
      </c>
      <c r="Z39" s="233">
        <f>IF( (Z$4-$G39) &lt; ($C39+$B39),
     IF( Z$4 = $G39+$B39,
         SUMIFS(
            INDEX('ABP REC Calc'!$G$6:$AB$69,,
                  MATCH('ABP RECs'!$H39,'ABP REC Calc'!$G$5:$AB$5,0)),
            'ABP REC Calc'!$C$6:$C$69,'ABP RECs'!$E39,
            'ABP REC Calc'!$B$6:$B$69,'ABP RECs'!$F39
         ) * $D39,
     IF( Z$4 = $G39+$B39+1,
         SUMIFS(
            INDEX('ABP REC Calc'!$G$6:$AB$69,,
                  MATCH('ABP RECs'!$H39,'ABP REC Calc'!$G$5:$AB$5,0)),
            'ABP REC Calc'!$C$6:$C$69,'ABP RECs'!$E39,
            'ABP REC Calc'!$B$6:$B$69,'ABP RECs'!$F39         ) * (1-$D39),
     IF( Z$4 &gt; $G39+$B39+1,
         SUMIFS(
            INDEX('ABP REC Calc'!$G$6:$AB$69,,
                  MATCH('ABP RECs'!$H39,'ABP REC Calc'!$G$5:$AB$5,0)),
            'ABP REC Calc'!$C$6:$C$69,'ABP RECs'!$E39,
            'ABP REC Calc'!$B$6:$B$69,'ABP RECs'!$F39
         ) * (1-Inputs_ByYear!$D$4)^(Z$4-($G39+$B39+1)),
     0))),
0)</f>
        <v>130419.20134737084</v>
      </c>
      <c r="AA39" s="233">
        <f>IF( (AA$4-$G39) &lt; ($C39+$B39),
     IF( AA$4 = $G39+$B39,
         SUMIFS(
            INDEX('ABP REC Calc'!$G$6:$AB$69,,
                  MATCH('ABP RECs'!$H39,'ABP REC Calc'!$G$5:$AB$5,0)),
            'ABP REC Calc'!$C$6:$C$69,'ABP RECs'!$E39,
            'ABP REC Calc'!$B$6:$B$69,'ABP RECs'!$F39
         ) * $D39,
     IF( AA$4 = $G39+$B39+1,
         SUMIFS(
            INDEX('ABP REC Calc'!$G$6:$AB$69,,
                  MATCH('ABP RECs'!$H39,'ABP REC Calc'!$G$5:$AB$5,0)),
            'ABP REC Calc'!$C$6:$C$69,'ABP RECs'!$E39,
            'ABP REC Calc'!$B$6:$B$69,'ABP RECs'!$F39         ) * (1-$D39),
     IF( AA$4 &gt; $G39+$B39+1,
         SUMIFS(
            INDEX('ABP REC Calc'!$G$6:$AB$69,,
                  MATCH('ABP RECs'!$H39,'ABP REC Calc'!$G$5:$AB$5,0)),
            'ABP REC Calc'!$C$6:$C$69,'ABP RECs'!$E39,
            'ABP REC Calc'!$B$6:$B$69,'ABP RECs'!$F39
         ) * (1-Inputs_ByYear!$D$4)^(AA$4-($G39+$B39+1)),
     0))),
0)</f>
        <v>129767.10534063398</v>
      </c>
      <c r="AB39" s="233">
        <f>IF( (AB$4-$G39) &lt; ($C39+$B39),
     IF( AB$4 = $G39+$B39,
         SUMIFS(
            INDEX('ABP REC Calc'!$G$6:$AB$69,,
                  MATCH('ABP RECs'!$H39,'ABP REC Calc'!$G$5:$AB$5,0)),
            'ABP REC Calc'!$C$6:$C$69,'ABP RECs'!$E39,
            'ABP REC Calc'!$B$6:$B$69,'ABP RECs'!$F39
         ) * $D39,
     IF( AB$4 = $G39+$B39+1,
         SUMIFS(
            INDEX('ABP REC Calc'!$G$6:$AB$69,,
                  MATCH('ABP RECs'!$H39,'ABP REC Calc'!$G$5:$AB$5,0)),
            'ABP REC Calc'!$C$6:$C$69,'ABP RECs'!$E39,
            'ABP REC Calc'!$B$6:$B$69,'ABP RECs'!$F39         ) * (1-$D39),
     IF( AB$4 &gt; $G39+$B39+1,
         SUMIFS(
            INDEX('ABP REC Calc'!$G$6:$AB$69,,
                  MATCH('ABP RECs'!$H39,'ABP REC Calc'!$G$5:$AB$5,0)),
            'ABP REC Calc'!$C$6:$C$69,'ABP RECs'!$E39,
            'ABP REC Calc'!$B$6:$B$69,'ABP RECs'!$F39
         ) * (1-Inputs_ByYear!$D$4)^(AB$4-($G39+$B39+1)),
     0))),
0)</f>
        <v>129118.2698139308</v>
      </c>
      <c r="AC39" s="233">
        <f>IF( (AC$4-$G39) &lt; ($C39+$B39),
     IF( AC$4 = $G39+$B39,
         SUMIFS(
            INDEX('ABP REC Calc'!$G$6:$AB$69,,
                  MATCH('ABP RECs'!$H39,'ABP REC Calc'!$G$5:$AB$5,0)),
            'ABP REC Calc'!$C$6:$C$69,'ABP RECs'!$E39,
            'ABP REC Calc'!$B$6:$B$69,'ABP RECs'!$F39
         ) * $D39,
     IF( AC$4 = $G39+$B39+1,
         SUMIFS(
            INDEX('ABP REC Calc'!$G$6:$AB$69,,
                  MATCH('ABP RECs'!$H39,'ABP REC Calc'!$G$5:$AB$5,0)),
            'ABP REC Calc'!$C$6:$C$69,'ABP RECs'!$E39,
            'ABP REC Calc'!$B$6:$B$69,'ABP RECs'!$F39         ) * (1-$D39),
     IF( AC$4 &gt; $G39+$B39+1,
         SUMIFS(
            INDEX('ABP REC Calc'!$G$6:$AB$69,,
                  MATCH('ABP RECs'!$H39,'ABP REC Calc'!$G$5:$AB$5,0)),
            'ABP REC Calc'!$C$6:$C$69,'ABP RECs'!$E39,
            'ABP REC Calc'!$B$6:$B$69,'ABP RECs'!$F39
         ) * (1-Inputs_ByYear!$D$4)^(AC$4-($G39+$B39+1)),
     0))),
0)</f>
        <v>128472.67846486115</v>
      </c>
      <c r="AD39" s="233">
        <f>IF( (AD$4-$G39) &lt; ($C39+$B39),
     IF( AD$4 = $G39+$B39,
         SUMIFS(
            INDEX('ABP REC Calc'!$G$6:$AB$69,,
                  MATCH('ABP RECs'!$H39,'ABP REC Calc'!$G$5:$AB$5,0)),
            'ABP REC Calc'!$C$6:$C$69,'ABP RECs'!$E39,
            'ABP REC Calc'!$B$6:$B$69,'ABP RECs'!$F39
         ) * $D39,
     IF( AD$4 = $G39+$B39+1,
         SUMIFS(
            INDEX('ABP REC Calc'!$G$6:$AB$69,,
                  MATCH('ABP RECs'!$H39,'ABP REC Calc'!$G$5:$AB$5,0)),
            'ABP REC Calc'!$C$6:$C$69,'ABP RECs'!$E39,
            'ABP REC Calc'!$B$6:$B$69,'ABP RECs'!$F39         ) * (1-$D39),
     IF( AD$4 &gt; $G39+$B39+1,
         SUMIFS(
            INDEX('ABP REC Calc'!$G$6:$AB$69,,
                  MATCH('ABP RECs'!$H39,'ABP REC Calc'!$G$5:$AB$5,0)),
            'ABP REC Calc'!$C$6:$C$69,'ABP RECs'!$E39,
            'ABP REC Calc'!$B$6:$B$69,'ABP RECs'!$F39
         ) * (1-Inputs_ByYear!$D$4)^(AD$4-($G39+$B39+1)),
     0))),
0)</f>
        <v>127830.31507253685</v>
      </c>
    </row>
    <row r="40" spans="2:30" ht="14.75" customHeight="1" x14ac:dyDescent="0.25">
      <c r="B40" s="332" cm="1">
        <f t="array" ref="B40">INDEX(Inputs_ByYear!$D$87:$D$92, MATCH('ABP RECs'!$E40, Inputs_ByYear!$B$87:$B$92, 0),)</f>
        <v>0</v>
      </c>
      <c r="C40" s="332" cm="1">
        <f t="array" ref="C40">INDEX(Inputs_ByYear!$D$51:$D$56, MATCH('ABP RECs'!$E40, Inputs_ByYear!$B$51:$B$56,0),)</f>
        <v>15</v>
      </c>
      <c r="D40" s="332" cm="1">
        <f t="array" ref="D40">INDEX(Inputs_ByYear!$D$96:$D$101, MATCH('ABP RECs'!$E40, Inputs_ByYear!$B$96:$B$101,0),)</f>
        <v>0.5</v>
      </c>
      <c r="E40" s="222" t="s">
        <v>233</v>
      </c>
      <c r="F40" s="219" t="s">
        <v>259</v>
      </c>
      <c r="G40" s="219">
        <f t="shared" si="2"/>
        <v>2036</v>
      </c>
      <c r="H40" s="227" t="s">
        <v>34</v>
      </c>
      <c r="I40" s="233">
        <f>IF( (I$4-$G40) &lt; ($C40+$B40),
     IF( I$4 = $G40+$B40,
         SUMIFS(
            INDEX('ABP REC Calc'!$G$6:$AB$69,,
                  MATCH('ABP RECs'!$H40,'ABP REC Calc'!$G$5:$AB$5,0)),
            'ABP REC Calc'!$C$6:$C$69,'ABP RECs'!$E40,
            'ABP REC Calc'!$B$6:$B$69,'ABP RECs'!$F40
         ) * $D40,
     IF( I$4 = $G40+$B40+1,
         SUMIFS(
            INDEX('ABP REC Calc'!$G$6:$AB$69,,
                  MATCH('ABP RECs'!$H40,'ABP REC Calc'!$G$5:$AB$5,0)),
            'ABP REC Calc'!$C$6:$C$69,'ABP RECs'!$E40,
            'ABP REC Calc'!$B$6:$B$69,'ABP RECs'!$F40         ) * (1-$D40),
     IF( I$4 &gt; $G40+$B40+1,
         SUMIFS(
            INDEX('ABP REC Calc'!$G$6:$AB$69,,
                  MATCH('ABP RECs'!$H40,'ABP REC Calc'!$G$5:$AB$5,0)),
            'ABP REC Calc'!$C$6:$C$69,'ABP RECs'!$E40,
            'ABP REC Calc'!$B$6:$B$69,'ABP RECs'!$F40
         ) * (1-Inputs_ByYear!$D$4)^(I$4-($G40+$B40+1)),
     0))),
0)</f>
        <v>0</v>
      </c>
      <c r="J40" s="233">
        <f>IF( (J$4-$G40) &lt; ($C40+$B40),
     IF( J$4 = $G40+$B40,
         SUMIFS(
            INDEX('ABP REC Calc'!$G$6:$AB$69,,
                  MATCH('ABP RECs'!$H40,'ABP REC Calc'!$G$5:$AB$5,0)),
            'ABP REC Calc'!$C$6:$C$69,'ABP RECs'!$E40,
            'ABP REC Calc'!$B$6:$B$69,'ABP RECs'!$F40
         ) * $D40,
     IF( J$4 = $G40+$B40+1,
         SUMIFS(
            INDEX('ABP REC Calc'!$G$6:$AB$69,,
                  MATCH('ABP RECs'!$H40,'ABP REC Calc'!$G$5:$AB$5,0)),
            'ABP REC Calc'!$C$6:$C$69,'ABP RECs'!$E40,
            'ABP REC Calc'!$B$6:$B$69,'ABP RECs'!$F40         ) * (1-$D40),
     IF( J$4 &gt; $G40+$B40+1,
         SUMIFS(
            INDEX('ABP REC Calc'!$G$6:$AB$69,,
                  MATCH('ABP RECs'!$H40,'ABP REC Calc'!$G$5:$AB$5,0)),
            'ABP REC Calc'!$C$6:$C$69,'ABP RECs'!$E40,
            'ABP REC Calc'!$B$6:$B$69,'ABP RECs'!$F40
         ) * (1-Inputs_ByYear!$D$4)^(J$4-($G40+$B40+1)),
     0))),
0)</f>
        <v>0</v>
      </c>
      <c r="K40" s="233">
        <f>IF( (K$4-$G40) &lt; ($C40+$B40),
     IF( K$4 = $G40+$B40,
         SUMIFS(
            INDEX('ABP REC Calc'!$G$6:$AB$69,,
                  MATCH('ABP RECs'!$H40,'ABP REC Calc'!$G$5:$AB$5,0)),
            'ABP REC Calc'!$C$6:$C$69,'ABP RECs'!$E40,
            'ABP REC Calc'!$B$6:$B$69,'ABP RECs'!$F40
         ) * $D40,
     IF( K$4 = $G40+$B40+1,
         SUMIFS(
            INDEX('ABP REC Calc'!$G$6:$AB$69,,
                  MATCH('ABP RECs'!$H40,'ABP REC Calc'!$G$5:$AB$5,0)),
            'ABP REC Calc'!$C$6:$C$69,'ABP RECs'!$E40,
            'ABP REC Calc'!$B$6:$B$69,'ABP RECs'!$F40         ) * (1-$D40),
     IF( K$4 &gt; $G40+$B40+1,
         SUMIFS(
            INDEX('ABP REC Calc'!$G$6:$AB$69,,
                  MATCH('ABP RECs'!$H40,'ABP REC Calc'!$G$5:$AB$5,0)),
            'ABP REC Calc'!$C$6:$C$69,'ABP RECs'!$E40,
            'ABP REC Calc'!$B$6:$B$69,'ABP RECs'!$F40
         ) * (1-Inputs_ByYear!$D$4)^(K$4-($G40+$B40+1)),
     0))),
0)</f>
        <v>0</v>
      </c>
      <c r="L40" s="233">
        <f>IF( (L$4-$G40) &lt; ($C40+$B40),
     IF( L$4 = $G40+$B40,
         SUMIFS(
            INDEX('ABP REC Calc'!$G$6:$AB$69,,
                  MATCH('ABP RECs'!$H40,'ABP REC Calc'!$G$5:$AB$5,0)),
            'ABP REC Calc'!$C$6:$C$69,'ABP RECs'!$E40,
            'ABP REC Calc'!$B$6:$B$69,'ABP RECs'!$F40
         ) * $D40,
     IF( L$4 = $G40+$B40+1,
         SUMIFS(
            INDEX('ABP REC Calc'!$G$6:$AB$69,,
                  MATCH('ABP RECs'!$H40,'ABP REC Calc'!$G$5:$AB$5,0)),
            'ABP REC Calc'!$C$6:$C$69,'ABP RECs'!$E40,
            'ABP REC Calc'!$B$6:$B$69,'ABP RECs'!$F40         ) * (1-$D40),
     IF( L$4 &gt; $G40+$B40+1,
         SUMIFS(
            INDEX('ABP REC Calc'!$G$6:$AB$69,,
                  MATCH('ABP RECs'!$H40,'ABP REC Calc'!$G$5:$AB$5,0)),
            'ABP REC Calc'!$C$6:$C$69,'ABP RECs'!$E40,
            'ABP REC Calc'!$B$6:$B$69,'ABP RECs'!$F40
         ) * (1-Inputs_ByYear!$D$4)^(L$4-($G40+$B40+1)),
     0))),
0)</f>
        <v>0</v>
      </c>
      <c r="M40" s="233">
        <f>IF( (M$4-$G40) &lt; ($C40+$B40),
     IF( M$4 = $G40+$B40,
         SUMIFS(
            INDEX('ABP REC Calc'!$G$6:$AB$69,,
                  MATCH('ABP RECs'!$H40,'ABP REC Calc'!$G$5:$AB$5,0)),
            'ABP REC Calc'!$C$6:$C$69,'ABP RECs'!$E40,
            'ABP REC Calc'!$B$6:$B$69,'ABP RECs'!$F40
         ) * $D40,
     IF( M$4 = $G40+$B40+1,
         SUMIFS(
            INDEX('ABP REC Calc'!$G$6:$AB$69,,
                  MATCH('ABP RECs'!$H40,'ABP REC Calc'!$G$5:$AB$5,0)),
            'ABP REC Calc'!$C$6:$C$69,'ABP RECs'!$E40,
            'ABP REC Calc'!$B$6:$B$69,'ABP RECs'!$F40         ) * (1-$D40),
     IF( M$4 &gt; $G40+$B40+1,
         SUMIFS(
            INDEX('ABP REC Calc'!$G$6:$AB$69,,
                  MATCH('ABP RECs'!$H40,'ABP REC Calc'!$G$5:$AB$5,0)),
            'ABP REC Calc'!$C$6:$C$69,'ABP RECs'!$E40,
            'ABP REC Calc'!$B$6:$B$69,'ABP RECs'!$F40
         ) * (1-Inputs_ByYear!$D$4)^(M$4-($G40+$B40+1)),
     0))),
0)</f>
        <v>0</v>
      </c>
      <c r="N40" s="233">
        <f>IF( (N$4-$G40) &lt; ($C40+$B40),
     IF( N$4 = $G40+$B40,
         SUMIFS(
            INDEX('ABP REC Calc'!$G$6:$AB$69,,
                  MATCH('ABP RECs'!$H40,'ABP REC Calc'!$G$5:$AB$5,0)),
            'ABP REC Calc'!$C$6:$C$69,'ABP RECs'!$E40,
            'ABP REC Calc'!$B$6:$B$69,'ABP RECs'!$F40
         ) * $D40,
     IF( N$4 = $G40+$B40+1,
         SUMIFS(
            INDEX('ABP REC Calc'!$G$6:$AB$69,,
                  MATCH('ABP RECs'!$H40,'ABP REC Calc'!$G$5:$AB$5,0)),
            'ABP REC Calc'!$C$6:$C$69,'ABP RECs'!$E40,
            'ABP REC Calc'!$B$6:$B$69,'ABP RECs'!$F40         ) * (1-$D40),
     IF( N$4 &gt; $G40+$B40+1,
         SUMIFS(
            INDEX('ABP REC Calc'!$G$6:$AB$69,,
                  MATCH('ABP RECs'!$H40,'ABP REC Calc'!$G$5:$AB$5,0)),
            'ABP REC Calc'!$C$6:$C$69,'ABP RECs'!$E40,
            'ABP REC Calc'!$B$6:$B$69,'ABP RECs'!$F40
         ) * (1-Inputs_ByYear!$D$4)^(N$4-($G40+$B40+1)),
     0))),
0)</f>
        <v>0</v>
      </c>
      <c r="O40" s="233">
        <f>IF( (O$4-$G40) &lt; ($C40+$B40),
     IF( O$4 = $G40+$B40,
         SUMIFS(
            INDEX('ABP REC Calc'!$G$6:$AB$69,,
                  MATCH('ABP RECs'!$H40,'ABP REC Calc'!$G$5:$AB$5,0)),
            'ABP REC Calc'!$C$6:$C$69,'ABP RECs'!$E40,
            'ABP REC Calc'!$B$6:$B$69,'ABP RECs'!$F40
         ) * $D40,
     IF( O$4 = $G40+$B40+1,
         SUMIFS(
            INDEX('ABP REC Calc'!$G$6:$AB$69,,
                  MATCH('ABP RECs'!$H40,'ABP REC Calc'!$G$5:$AB$5,0)),
            'ABP REC Calc'!$C$6:$C$69,'ABP RECs'!$E40,
            'ABP REC Calc'!$B$6:$B$69,'ABP RECs'!$F40         ) * (1-$D40),
     IF( O$4 &gt; $G40+$B40+1,
         SUMIFS(
            INDEX('ABP REC Calc'!$G$6:$AB$69,,
                  MATCH('ABP RECs'!$H40,'ABP REC Calc'!$G$5:$AB$5,0)),
            'ABP REC Calc'!$C$6:$C$69,'ABP RECs'!$E40,
            'ABP REC Calc'!$B$6:$B$69,'ABP RECs'!$F40
         ) * (1-Inputs_ByYear!$D$4)^(O$4-($G40+$B40+1)),
     0))),
0)</f>
        <v>0</v>
      </c>
      <c r="P40" s="233">
        <f>IF( (P$4-$G40) &lt; ($C40+$B40),
     IF( P$4 = $G40+$B40,
         SUMIFS(
            INDEX('ABP REC Calc'!$G$6:$AB$69,,
                  MATCH('ABP RECs'!$H40,'ABP REC Calc'!$G$5:$AB$5,0)),
            'ABP REC Calc'!$C$6:$C$69,'ABP RECs'!$E40,
            'ABP REC Calc'!$B$6:$B$69,'ABP RECs'!$F40
         ) * $D40,
     IF( P$4 = $G40+$B40+1,
         SUMIFS(
            INDEX('ABP REC Calc'!$G$6:$AB$69,,
                  MATCH('ABP RECs'!$H40,'ABP REC Calc'!$G$5:$AB$5,0)),
            'ABP REC Calc'!$C$6:$C$69,'ABP RECs'!$E40,
            'ABP REC Calc'!$B$6:$B$69,'ABP RECs'!$F40         ) * (1-$D40),
     IF( P$4 &gt; $G40+$B40+1,
         SUMIFS(
            INDEX('ABP REC Calc'!$G$6:$AB$69,,
                  MATCH('ABP RECs'!$H40,'ABP REC Calc'!$G$5:$AB$5,0)),
            'ABP REC Calc'!$C$6:$C$69,'ABP RECs'!$E40,
            'ABP REC Calc'!$B$6:$B$69,'ABP RECs'!$F40
         ) * (1-Inputs_ByYear!$D$4)^(P$4-($G40+$B40+1)),
     0))),
0)</f>
        <v>0</v>
      </c>
      <c r="Q40" s="233">
        <f>IF( (Q$4-$G40) &lt; ($C40+$B40),
     IF( Q$4 = $G40+$B40,
         SUMIFS(
            INDEX('ABP REC Calc'!$G$6:$AB$69,,
                  MATCH('ABP RECs'!$H40,'ABP REC Calc'!$G$5:$AB$5,0)),
            'ABP REC Calc'!$C$6:$C$69,'ABP RECs'!$E40,
            'ABP REC Calc'!$B$6:$B$69,'ABP RECs'!$F40
         ) * $D40,
     IF( Q$4 = $G40+$B40+1,
         SUMIFS(
            INDEX('ABP REC Calc'!$G$6:$AB$69,,
                  MATCH('ABP RECs'!$H40,'ABP REC Calc'!$G$5:$AB$5,0)),
            'ABP REC Calc'!$C$6:$C$69,'ABP RECs'!$E40,
            'ABP REC Calc'!$B$6:$B$69,'ABP RECs'!$F40         ) * (1-$D40),
     IF( Q$4 &gt; $G40+$B40+1,
         SUMIFS(
            INDEX('ABP REC Calc'!$G$6:$AB$69,,
                  MATCH('ABP RECs'!$H40,'ABP REC Calc'!$G$5:$AB$5,0)),
            'ABP REC Calc'!$C$6:$C$69,'ABP RECs'!$E40,
            'ABP REC Calc'!$B$6:$B$69,'ABP RECs'!$F40
         ) * (1-Inputs_ByYear!$D$4)^(Q$4-($G40+$B40+1)),
     0))),
0)</f>
        <v>0</v>
      </c>
      <c r="R40" s="233">
        <f>IF( (R$4-$G40) &lt; ($C40+$B40),
     IF( R$4 = $G40+$B40,
         SUMIFS(
            INDEX('ABP REC Calc'!$G$6:$AB$69,,
                  MATCH('ABP RECs'!$H40,'ABP REC Calc'!$G$5:$AB$5,0)),
            'ABP REC Calc'!$C$6:$C$69,'ABP RECs'!$E40,
            'ABP REC Calc'!$B$6:$B$69,'ABP RECs'!$F40
         ) * $D40,
     IF( R$4 = $G40+$B40+1,
         SUMIFS(
            INDEX('ABP REC Calc'!$G$6:$AB$69,,
                  MATCH('ABP RECs'!$H40,'ABP REC Calc'!$G$5:$AB$5,0)),
            'ABP REC Calc'!$C$6:$C$69,'ABP RECs'!$E40,
            'ABP REC Calc'!$B$6:$B$69,'ABP RECs'!$F40         ) * (1-$D40),
     IF( R$4 &gt; $G40+$B40+1,
         SUMIFS(
            INDEX('ABP REC Calc'!$G$6:$AB$69,,
                  MATCH('ABP RECs'!$H40,'ABP REC Calc'!$G$5:$AB$5,0)),
            'ABP REC Calc'!$C$6:$C$69,'ABP RECs'!$E40,
            'ABP REC Calc'!$B$6:$B$69,'ABP RECs'!$F40
         ) * (1-Inputs_ByYear!$D$4)^(R$4-($G40+$B40+1)),
     0))),
0)</f>
        <v>0</v>
      </c>
      <c r="S40" s="233">
        <f>IF( (S$4-$G40) &lt; ($C40+$B40),
     IF( S$4 = $G40+$B40,
         SUMIFS(
            INDEX('ABP REC Calc'!$G$6:$AB$69,,
                  MATCH('ABP RECs'!$H40,'ABP REC Calc'!$G$5:$AB$5,0)),
            'ABP REC Calc'!$C$6:$C$69,'ABP RECs'!$E40,
            'ABP REC Calc'!$B$6:$B$69,'ABP RECs'!$F40
         ) * $D40,
     IF( S$4 = $G40+$B40+1,
         SUMIFS(
            INDEX('ABP REC Calc'!$G$6:$AB$69,,
                  MATCH('ABP RECs'!$H40,'ABP REC Calc'!$G$5:$AB$5,0)),
            'ABP REC Calc'!$C$6:$C$69,'ABP RECs'!$E40,
            'ABP REC Calc'!$B$6:$B$69,'ABP RECs'!$F40         ) * (1-$D40),
     IF( S$4 &gt; $G40+$B40+1,
         SUMIFS(
            INDEX('ABP REC Calc'!$G$6:$AB$69,,
                  MATCH('ABP RECs'!$H40,'ABP REC Calc'!$G$5:$AB$5,0)),
            'ABP REC Calc'!$C$6:$C$69,'ABP RECs'!$E40,
            'ABP REC Calc'!$B$6:$B$69,'ABP RECs'!$F40
         ) * (1-Inputs_ByYear!$D$4)^(S$4-($G40+$B40+1)),
     0))),
0)</f>
        <v>0</v>
      </c>
      <c r="T40" s="233">
        <f>IF( (T$4-$G40) &lt; ($C40+$B40),
     IF( T$4 = $G40+$B40,
         SUMIFS(
            INDEX('ABP REC Calc'!$G$6:$AB$69,,
                  MATCH('ABP RECs'!$H40,'ABP REC Calc'!$G$5:$AB$5,0)),
            'ABP REC Calc'!$C$6:$C$69,'ABP RECs'!$E40,
            'ABP REC Calc'!$B$6:$B$69,'ABP RECs'!$F40
         ) * $D40,
     IF( T$4 = $G40+$B40+1,
         SUMIFS(
            INDEX('ABP REC Calc'!$G$6:$AB$69,,
                  MATCH('ABP RECs'!$H40,'ABP REC Calc'!$G$5:$AB$5,0)),
            'ABP REC Calc'!$C$6:$C$69,'ABP RECs'!$E40,
            'ABP REC Calc'!$B$6:$B$69,'ABP RECs'!$F40         ) * (1-$D40),
     IF( T$4 &gt; $G40+$B40+1,
         SUMIFS(
            INDEX('ABP REC Calc'!$G$6:$AB$69,,
                  MATCH('ABP RECs'!$H40,'ABP REC Calc'!$G$5:$AB$5,0)),
            'ABP REC Calc'!$C$6:$C$69,'ABP RECs'!$E40,
            'ABP REC Calc'!$B$6:$B$69,'ABP RECs'!$F40
         ) * (1-Inputs_ByYear!$D$4)^(T$4-($G40+$B40+1)),
     0))),
0)</f>
        <v>0</v>
      </c>
      <c r="U40" s="233">
        <f>IF( (U$4-$G40) &lt; ($C40+$B40),
     IF( U$4 = $G40+$B40,
         SUMIFS(
            INDEX('ABP REC Calc'!$G$6:$AB$69,,
                  MATCH('ABP RECs'!$H40,'ABP REC Calc'!$G$5:$AB$5,0)),
            'ABP REC Calc'!$C$6:$C$69,'ABP RECs'!$E40,
            'ABP REC Calc'!$B$6:$B$69,'ABP RECs'!$F40
         ) * $D40,
     IF( U$4 = $G40+$B40+1,
         SUMIFS(
            INDEX('ABP REC Calc'!$G$6:$AB$69,,
                  MATCH('ABP RECs'!$H40,'ABP REC Calc'!$G$5:$AB$5,0)),
            'ABP REC Calc'!$C$6:$C$69,'ABP RECs'!$E40,
            'ABP REC Calc'!$B$6:$B$69,'ABP RECs'!$F40         ) * (1-$D40),
     IF( U$4 &gt; $G40+$B40+1,
         SUMIFS(
            INDEX('ABP REC Calc'!$G$6:$AB$69,,
                  MATCH('ABP RECs'!$H40,'ABP REC Calc'!$G$5:$AB$5,0)),
            'ABP REC Calc'!$C$6:$C$69,'ABP RECs'!$E40,
            'ABP REC Calc'!$B$6:$B$69,'ABP RECs'!$F40
         ) * (1-Inputs_ByYear!$D$4)^(U$4-($G40+$B40+1)),
     0))),
0)</f>
        <v>66864.582461595099</v>
      </c>
      <c r="V40" s="233">
        <f>IF( (V$4-$G40) &lt; ($C40+$B40),
     IF( V$4 = $G40+$B40,
         SUMIFS(
            INDEX('ABP REC Calc'!$G$6:$AB$69,,
                  MATCH('ABP RECs'!$H40,'ABP REC Calc'!$G$5:$AB$5,0)),
            'ABP REC Calc'!$C$6:$C$69,'ABP RECs'!$E40,
            'ABP REC Calc'!$B$6:$B$69,'ABP RECs'!$F40
         ) * $D40,
     IF( V$4 = $G40+$B40+1,
         SUMIFS(
            INDEX('ABP REC Calc'!$G$6:$AB$69,,
                  MATCH('ABP RECs'!$H40,'ABP REC Calc'!$G$5:$AB$5,0)),
            'ABP REC Calc'!$C$6:$C$69,'ABP RECs'!$E40,
            'ABP REC Calc'!$B$6:$B$69,'ABP RECs'!$F40         ) * (1-$D40),
     IF( V$4 &gt; $G40+$B40+1,
         SUMIFS(
            INDEX('ABP REC Calc'!$G$6:$AB$69,,
                  MATCH('ABP RECs'!$H40,'ABP REC Calc'!$G$5:$AB$5,0)),
            'ABP REC Calc'!$C$6:$C$69,'ABP RECs'!$E40,
            'ABP REC Calc'!$B$6:$B$69,'ABP RECs'!$F40
         ) * (1-Inputs_ByYear!$D$4)^(V$4-($G40+$B40+1)),
     0))),
0)</f>
        <v>66864.582461595099</v>
      </c>
      <c r="W40" s="233">
        <f>IF( (W$4-$G40) &lt; ($C40+$B40),
     IF( W$4 = $G40+$B40,
         SUMIFS(
            INDEX('ABP REC Calc'!$G$6:$AB$69,,
                  MATCH('ABP RECs'!$H40,'ABP REC Calc'!$G$5:$AB$5,0)),
            'ABP REC Calc'!$C$6:$C$69,'ABP RECs'!$E40,
            'ABP REC Calc'!$B$6:$B$69,'ABP RECs'!$F40
         ) * $D40,
     IF( W$4 = $G40+$B40+1,
         SUMIFS(
            INDEX('ABP REC Calc'!$G$6:$AB$69,,
                  MATCH('ABP RECs'!$H40,'ABP REC Calc'!$G$5:$AB$5,0)),
            'ABP REC Calc'!$C$6:$C$69,'ABP RECs'!$E40,
            'ABP REC Calc'!$B$6:$B$69,'ABP RECs'!$F40         ) * (1-$D40),
     IF( W$4 &gt; $G40+$B40+1,
         SUMIFS(
            INDEX('ABP REC Calc'!$G$6:$AB$69,,
                  MATCH('ABP RECs'!$H40,'ABP REC Calc'!$G$5:$AB$5,0)),
            'ABP REC Calc'!$C$6:$C$69,'ABP RECs'!$E40,
            'ABP REC Calc'!$B$6:$B$69,'ABP RECs'!$F40
         ) * (1-Inputs_ByYear!$D$4)^(W$4-($G40+$B40+1)),
     0))),
0)</f>
        <v>133060.51909857424</v>
      </c>
      <c r="X40" s="233">
        <f>IF( (X$4-$G40) &lt; ($C40+$B40),
     IF( X$4 = $G40+$B40,
         SUMIFS(
            INDEX('ABP REC Calc'!$G$6:$AB$69,,
                  MATCH('ABP RECs'!$H40,'ABP REC Calc'!$G$5:$AB$5,0)),
            'ABP REC Calc'!$C$6:$C$69,'ABP RECs'!$E40,
            'ABP REC Calc'!$B$6:$B$69,'ABP RECs'!$F40
         ) * $D40,
     IF( X$4 = $G40+$B40+1,
         SUMIFS(
            INDEX('ABP REC Calc'!$G$6:$AB$69,,
                  MATCH('ABP RECs'!$H40,'ABP REC Calc'!$G$5:$AB$5,0)),
            'ABP REC Calc'!$C$6:$C$69,'ABP RECs'!$E40,
            'ABP REC Calc'!$B$6:$B$69,'ABP RECs'!$F40         ) * (1-$D40),
     IF( X$4 &gt; $G40+$B40+1,
         SUMIFS(
            INDEX('ABP REC Calc'!$G$6:$AB$69,,
                  MATCH('ABP RECs'!$H40,'ABP REC Calc'!$G$5:$AB$5,0)),
            'ABP REC Calc'!$C$6:$C$69,'ABP RECs'!$E40,
            'ABP REC Calc'!$B$6:$B$69,'ABP RECs'!$F40
         ) * (1-Inputs_ByYear!$D$4)^(X$4-($G40+$B40+1)),
     0))),
0)</f>
        <v>132395.21650308138</v>
      </c>
      <c r="Y40" s="233">
        <f>IF( (Y$4-$G40) &lt; ($C40+$B40),
     IF( Y$4 = $G40+$B40,
         SUMIFS(
            INDEX('ABP REC Calc'!$G$6:$AB$69,,
                  MATCH('ABP RECs'!$H40,'ABP REC Calc'!$G$5:$AB$5,0)),
            'ABP REC Calc'!$C$6:$C$69,'ABP RECs'!$E40,
            'ABP REC Calc'!$B$6:$B$69,'ABP RECs'!$F40
         ) * $D40,
     IF( Y$4 = $G40+$B40+1,
         SUMIFS(
            INDEX('ABP REC Calc'!$G$6:$AB$69,,
                  MATCH('ABP RECs'!$H40,'ABP REC Calc'!$G$5:$AB$5,0)),
            'ABP REC Calc'!$C$6:$C$69,'ABP RECs'!$E40,
            'ABP REC Calc'!$B$6:$B$69,'ABP RECs'!$F40         ) * (1-$D40),
     IF( Y$4 &gt; $G40+$B40+1,
         SUMIFS(
            INDEX('ABP REC Calc'!$G$6:$AB$69,,
                  MATCH('ABP RECs'!$H40,'ABP REC Calc'!$G$5:$AB$5,0)),
            'ABP REC Calc'!$C$6:$C$69,'ABP RECs'!$E40,
            'ABP REC Calc'!$B$6:$B$69,'ABP RECs'!$F40
         ) * (1-Inputs_ByYear!$D$4)^(Y$4-($G40+$B40+1)),
     0))),
0)</f>
        <v>131733.24042056597</v>
      </c>
      <c r="Z40" s="233">
        <f>IF( (Z$4-$G40) &lt; ($C40+$B40),
     IF( Z$4 = $G40+$B40,
         SUMIFS(
            INDEX('ABP REC Calc'!$G$6:$AB$69,,
                  MATCH('ABP RECs'!$H40,'ABP REC Calc'!$G$5:$AB$5,0)),
            'ABP REC Calc'!$C$6:$C$69,'ABP RECs'!$E40,
            'ABP REC Calc'!$B$6:$B$69,'ABP RECs'!$F40
         ) * $D40,
     IF( Z$4 = $G40+$B40+1,
         SUMIFS(
            INDEX('ABP REC Calc'!$G$6:$AB$69,,
                  MATCH('ABP RECs'!$H40,'ABP REC Calc'!$G$5:$AB$5,0)),
            'ABP REC Calc'!$C$6:$C$69,'ABP RECs'!$E40,
            'ABP REC Calc'!$B$6:$B$69,'ABP RECs'!$F40         ) * (1-$D40),
     IF( Z$4 &gt; $G40+$B40+1,
         SUMIFS(
            INDEX('ABP REC Calc'!$G$6:$AB$69,,
                  MATCH('ABP RECs'!$H40,'ABP REC Calc'!$G$5:$AB$5,0)),
            'ABP REC Calc'!$C$6:$C$69,'ABP RECs'!$E40,
            'ABP REC Calc'!$B$6:$B$69,'ABP RECs'!$F40
         ) * (1-Inputs_ByYear!$D$4)^(Z$4-($G40+$B40+1)),
     0))),
0)</f>
        <v>131074.57421846315</v>
      </c>
      <c r="AA40" s="233">
        <f>IF( (AA$4-$G40) &lt; ($C40+$B40),
     IF( AA$4 = $G40+$B40,
         SUMIFS(
            INDEX('ABP REC Calc'!$G$6:$AB$69,,
                  MATCH('ABP RECs'!$H40,'ABP REC Calc'!$G$5:$AB$5,0)),
            'ABP REC Calc'!$C$6:$C$69,'ABP RECs'!$E40,
            'ABP REC Calc'!$B$6:$B$69,'ABP RECs'!$F40
         ) * $D40,
     IF( AA$4 = $G40+$B40+1,
         SUMIFS(
            INDEX('ABP REC Calc'!$G$6:$AB$69,,
                  MATCH('ABP RECs'!$H40,'ABP REC Calc'!$G$5:$AB$5,0)),
            'ABP REC Calc'!$C$6:$C$69,'ABP RECs'!$E40,
            'ABP REC Calc'!$B$6:$B$69,'ABP RECs'!$F40         ) * (1-$D40),
     IF( AA$4 &gt; $G40+$B40+1,
         SUMIFS(
            INDEX('ABP REC Calc'!$G$6:$AB$69,,
                  MATCH('ABP RECs'!$H40,'ABP REC Calc'!$G$5:$AB$5,0)),
            'ABP REC Calc'!$C$6:$C$69,'ABP RECs'!$E40,
            'ABP REC Calc'!$B$6:$B$69,'ABP RECs'!$F40
         ) * (1-Inputs_ByYear!$D$4)^(AA$4-($G40+$B40+1)),
     0))),
0)</f>
        <v>130419.20134737084</v>
      </c>
      <c r="AB40" s="233">
        <f>IF( (AB$4-$G40) &lt; ($C40+$B40),
     IF( AB$4 = $G40+$B40,
         SUMIFS(
            INDEX('ABP REC Calc'!$G$6:$AB$69,,
                  MATCH('ABP RECs'!$H40,'ABP REC Calc'!$G$5:$AB$5,0)),
            'ABP REC Calc'!$C$6:$C$69,'ABP RECs'!$E40,
            'ABP REC Calc'!$B$6:$B$69,'ABP RECs'!$F40
         ) * $D40,
     IF( AB$4 = $G40+$B40+1,
         SUMIFS(
            INDEX('ABP REC Calc'!$G$6:$AB$69,,
                  MATCH('ABP RECs'!$H40,'ABP REC Calc'!$G$5:$AB$5,0)),
            'ABP REC Calc'!$C$6:$C$69,'ABP RECs'!$E40,
            'ABP REC Calc'!$B$6:$B$69,'ABP RECs'!$F40         ) * (1-$D40),
     IF( AB$4 &gt; $G40+$B40+1,
         SUMIFS(
            INDEX('ABP REC Calc'!$G$6:$AB$69,,
                  MATCH('ABP RECs'!$H40,'ABP REC Calc'!$G$5:$AB$5,0)),
            'ABP REC Calc'!$C$6:$C$69,'ABP RECs'!$E40,
            'ABP REC Calc'!$B$6:$B$69,'ABP RECs'!$F40
         ) * (1-Inputs_ByYear!$D$4)^(AB$4-($G40+$B40+1)),
     0))),
0)</f>
        <v>129767.10534063398</v>
      </c>
      <c r="AC40" s="233">
        <f>IF( (AC$4-$G40) &lt; ($C40+$B40),
     IF( AC$4 = $G40+$B40,
         SUMIFS(
            INDEX('ABP REC Calc'!$G$6:$AB$69,,
                  MATCH('ABP RECs'!$H40,'ABP REC Calc'!$G$5:$AB$5,0)),
            'ABP REC Calc'!$C$6:$C$69,'ABP RECs'!$E40,
            'ABP REC Calc'!$B$6:$B$69,'ABP RECs'!$F40
         ) * $D40,
     IF( AC$4 = $G40+$B40+1,
         SUMIFS(
            INDEX('ABP REC Calc'!$G$6:$AB$69,,
                  MATCH('ABP RECs'!$H40,'ABP REC Calc'!$G$5:$AB$5,0)),
            'ABP REC Calc'!$C$6:$C$69,'ABP RECs'!$E40,
            'ABP REC Calc'!$B$6:$B$69,'ABP RECs'!$F40         ) * (1-$D40),
     IF( AC$4 &gt; $G40+$B40+1,
         SUMIFS(
            INDEX('ABP REC Calc'!$G$6:$AB$69,,
                  MATCH('ABP RECs'!$H40,'ABP REC Calc'!$G$5:$AB$5,0)),
            'ABP REC Calc'!$C$6:$C$69,'ABP RECs'!$E40,
            'ABP REC Calc'!$B$6:$B$69,'ABP RECs'!$F40
         ) * (1-Inputs_ByYear!$D$4)^(AC$4-($G40+$B40+1)),
     0))),
0)</f>
        <v>129118.2698139308</v>
      </c>
      <c r="AD40" s="233">
        <f>IF( (AD$4-$G40) &lt; ($C40+$B40),
     IF( AD$4 = $G40+$B40,
         SUMIFS(
            INDEX('ABP REC Calc'!$G$6:$AB$69,,
                  MATCH('ABP RECs'!$H40,'ABP REC Calc'!$G$5:$AB$5,0)),
            'ABP REC Calc'!$C$6:$C$69,'ABP RECs'!$E40,
            'ABP REC Calc'!$B$6:$B$69,'ABP RECs'!$F40
         ) * $D40,
     IF( AD$4 = $G40+$B40+1,
         SUMIFS(
            INDEX('ABP REC Calc'!$G$6:$AB$69,,
                  MATCH('ABP RECs'!$H40,'ABP REC Calc'!$G$5:$AB$5,0)),
            'ABP REC Calc'!$C$6:$C$69,'ABP RECs'!$E40,
            'ABP REC Calc'!$B$6:$B$69,'ABP RECs'!$F40         ) * (1-$D40),
     IF( AD$4 &gt; $G40+$B40+1,
         SUMIFS(
            INDEX('ABP REC Calc'!$G$6:$AB$69,,
                  MATCH('ABP RECs'!$H40,'ABP REC Calc'!$G$5:$AB$5,0)),
            'ABP REC Calc'!$C$6:$C$69,'ABP RECs'!$E40,
            'ABP REC Calc'!$B$6:$B$69,'ABP RECs'!$F40
         ) * (1-Inputs_ByYear!$D$4)^(AD$4-($G40+$B40+1)),
     0))),
0)</f>
        <v>128472.67846486115</v>
      </c>
    </row>
    <row r="41" spans="2:30" ht="14.75" customHeight="1" x14ac:dyDescent="0.25">
      <c r="B41" s="332" cm="1">
        <f t="array" ref="B41">INDEX(Inputs_ByYear!$D$87:$D$92, MATCH('ABP RECs'!$E41, Inputs_ByYear!$B$87:$B$92, 0),)</f>
        <v>0</v>
      </c>
      <c r="C41" s="332" cm="1">
        <f t="array" ref="C41">INDEX(Inputs_ByYear!$D$51:$D$56, MATCH('ABP RECs'!$E41, Inputs_ByYear!$B$51:$B$56,0),)</f>
        <v>15</v>
      </c>
      <c r="D41" s="332" cm="1">
        <f t="array" ref="D41">INDEX(Inputs_ByYear!$D$96:$D$101, MATCH('ABP RECs'!$E41, Inputs_ByYear!$B$96:$B$101,0),)</f>
        <v>0.5</v>
      </c>
      <c r="E41" s="222" t="s">
        <v>233</v>
      </c>
      <c r="F41" s="219" t="s">
        <v>259</v>
      </c>
      <c r="G41" s="219">
        <f t="shared" si="2"/>
        <v>2037</v>
      </c>
      <c r="H41" s="227" t="s">
        <v>35</v>
      </c>
      <c r="I41" s="233">
        <f>IF( (I$4-$G41) &lt; ($C41+$B41),
     IF( I$4 = $G41+$B41,
         SUMIFS(
            INDEX('ABP REC Calc'!$G$6:$AB$69,,
                  MATCH('ABP RECs'!$H41,'ABP REC Calc'!$G$5:$AB$5,0)),
            'ABP REC Calc'!$C$6:$C$69,'ABP RECs'!$E41,
            'ABP REC Calc'!$B$6:$B$69,'ABP RECs'!$F41
         ) * $D41,
     IF( I$4 = $G41+$B41+1,
         SUMIFS(
            INDEX('ABP REC Calc'!$G$6:$AB$69,,
                  MATCH('ABP RECs'!$H41,'ABP REC Calc'!$G$5:$AB$5,0)),
            'ABP REC Calc'!$C$6:$C$69,'ABP RECs'!$E41,
            'ABP REC Calc'!$B$6:$B$69,'ABP RECs'!$F41         ) * (1-$D41),
     IF( I$4 &gt; $G41+$B41+1,
         SUMIFS(
            INDEX('ABP REC Calc'!$G$6:$AB$69,,
                  MATCH('ABP RECs'!$H41,'ABP REC Calc'!$G$5:$AB$5,0)),
            'ABP REC Calc'!$C$6:$C$69,'ABP RECs'!$E41,
            'ABP REC Calc'!$B$6:$B$69,'ABP RECs'!$F41
         ) * (1-Inputs_ByYear!$D$4)^(I$4-($G41+$B41+1)),
     0))),
0)</f>
        <v>0</v>
      </c>
      <c r="J41" s="233">
        <f>IF( (J$4-$G41) &lt; ($C41+$B41),
     IF( J$4 = $G41+$B41,
         SUMIFS(
            INDEX('ABP REC Calc'!$G$6:$AB$69,,
                  MATCH('ABP RECs'!$H41,'ABP REC Calc'!$G$5:$AB$5,0)),
            'ABP REC Calc'!$C$6:$C$69,'ABP RECs'!$E41,
            'ABP REC Calc'!$B$6:$B$69,'ABP RECs'!$F41
         ) * $D41,
     IF( J$4 = $G41+$B41+1,
         SUMIFS(
            INDEX('ABP REC Calc'!$G$6:$AB$69,,
                  MATCH('ABP RECs'!$H41,'ABP REC Calc'!$G$5:$AB$5,0)),
            'ABP REC Calc'!$C$6:$C$69,'ABP RECs'!$E41,
            'ABP REC Calc'!$B$6:$B$69,'ABP RECs'!$F41         ) * (1-$D41),
     IF( J$4 &gt; $G41+$B41+1,
         SUMIFS(
            INDEX('ABP REC Calc'!$G$6:$AB$69,,
                  MATCH('ABP RECs'!$H41,'ABP REC Calc'!$G$5:$AB$5,0)),
            'ABP REC Calc'!$C$6:$C$69,'ABP RECs'!$E41,
            'ABP REC Calc'!$B$6:$B$69,'ABP RECs'!$F41
         ) * (1-Inputs_ByYear!$D$4)^(J$4-($G41+$B41+1)),
     0))),
0)</f>
        <v>0</v>
      </c>
      <c r="K41" s="233">
        <f>IF( (K$4-$G41) &lt; ($C41+$B41),
     IF( K$4 = $G41+$B41,
         SUMIFS(
            INDEX('ABP REC Calc'!$G$6:$AB$69,,
                  MATCH('ABP RECs'!$H41,'ABP REC Calc'!$G$5:$AB$5,0)),
            'ABP REC Calc'!$C$6:$C$69,'ABP RECs'!$E41,
            'ABP REC Calc'!$B$6:$B$69,'ABP RECs'!$F41
         ) * $D41,
     IF( K$4 = $G41+$B41+1,
         SUMIFS(
            INDEX('ABP REC Calc'!$G$6:$AB$69,,
                  MATCH('ABP RECs'!$H41,'ABP REC Calc'!$G$5:$AB$5,0)),
            'ABP REC Calc'!$C$6:$C$69,'ABP RECs'!$E41,
            'ABP REC Calc'!$B$6:$B$69,'ABP RECs'!$F41         ) * (1-$D41),
     IF( K$4 &gt; $G41+$B41+1,
         SUMIFS(
            INDEX('ABP REC Calc'!$G$6:$AB$69,,
                  MATCH('ABP RECs'!$H41,'ABP REC Calc'!$G$5:$AB$5,0)),
            'ABP REC Calc'!$C$6:$C$69,'ABP RECs'!$E41,
            'ABP REC Calc'!$B$6:$B$69,'ABP RECs'!$F41
         ) * (1-Inputs_ByYear!$D$4)^(K$4-($G41+$B41+1)),
     0))),
0)</f>
        <v>0</v>
      </c>
      <c r="L41" s="233">
        <f>IF( (L$4-$G41) &lt; ($C41+$B41),
     IF( L$4 = $G41+$B41,
         SUMIFS(
            INDEX('ABP REC Calc'!$G$6:$AB$69,,
                  MATCH('ABP RECs'!$H41,'ABP REC Calc'!$G$5:$AB$5,0)),
            'ABP REC Calc'!$C$6:$C$69,'ABP RECs'!$E41,
            'ABP REC Calc'!$B$6:$B$69,'ABP RECs'!$F41
         ) * $D41,
     IF( L$4 = $G41+$B41+1,
         SUMIFS(
            INDEX('ABP REC Calc'!$G$6:$AB$69,,
                  MATCH('ABP RECs'!$H41,'ABP REC Calc'!$G$5:$AB$5,0)),
            'ABP REC Calc'!$C$6:$C$69,'ABP RECs'!$E41,
            'ABP REC Calc'!$B$6:$B$69,'ABP RECs'!$F41         ) * (1-$D41),
     IF( L$4 &gt; $G41+$B41+1,
         SUMIFS(
            INDEX('ABP REC Calc'!$G$6:$AB$69,,
                  MATCH('ABP RECs'!$H41,'ABP REC Calc'!$G$5:$AB$5,0)),
            'ABP REC Calc'!$C$6:$C$69,'ABP RECs'!$E41,
            'ABP REC Calc'!$B$6:$B$69,'ABP RECs'!$F41
         ) * (1-Inputs_ByYear!$D$4)^(L$4-($G41+$B41+1)),
     0))),
0)</f>
        <v>0</v>
      </c>
      <c r="M41" s="233">
        <f>IF( (M$4-$G41) &lt; ($C41+$B41),
     IF( M$4 = $G41+$B41,
         SUMIFS(
            INDEX('ABP REC Calc'!$G$6:$AB$69,,
                  MATCH('ABP RECs'!$H41,'ABP REC Calc'!$G$5:$AB$5,0)),
            'ABP REC Calc'!$C$6:$C$69,'ABP RECs'!$E41,
            'ABP REC Calc'!$B$6:$B$69,'ABP RECs'!$F41
         ) * $D41,
     IF( M$4 = $G41+$B41+1,
         SUMIFS(
            INDEX('ABP REC Calc'!$G$6:$AB$69,,
                  MATCH('ABP RECs'!$H41,'ABP REC Calc'!$G$5:$AB$5,0)),
            'ABP REC Calc'!$C$6:$C$69,'ABP RECs'!$E41,
            'ABP REC Calc'!$B$6:$B$69,'ABP RECs'!$F41         ) * (1-$D41),
     IF( M$4 &gt; $G41+$B41+1,
         SUMIFS(
            INDEX('ABP REC Calc'!$G$6:$AB$69,,
                  MATCH('ABP RECs'!$H41,'ABP REC Calc'!$G$5:$AB$5,0)),
            'ABP REC Calc'!$C$6:$C$69,'ABP RECs'!$E41,
            'ABP REC Calc'!$B$6:$B$69,'ABP RECs'!$F41
         ) * (1-Inputs_ByYear!$D$4)^(M$4-($G41+$B41+1)),
     0))),
0)</f>
        <v>0</v>
      </c>
      <c r="N41" s="233">
        <f>IF( (N$4-$G41) &lt; ($C41+$B41),
     IF( N$4 = $G41+$B41,
         SUMIFS(
            INDEX('ABP REC Calc'!$G$6:$AB$69,,
                  MATCH('ABP RECs'!$H41,'ABP REC Calc'!$G$5:$AB$5,0)),
            'ABP REC Calc'!$C$6:$C$69,'ABP RECs'!$E41,
            'ABP REC Calc'!$B$6:$B$69,'ABP RECs'!$F41
         ) * $D41,
     IF( N$4 = $G41+$B41+1,
         SUMIFS(
            INDEX('ABP REC Calc'!$G$6:$AB$69,,
                  MATCH('ABP RECs'!$H41,'ABP REC Calc'!$G$5:$AB$5,0)),
            'ABP REC Calc'!$C$6:$C$69,'ABP RECs'!$E41,
            'ABP REC Calc'!$B$6:$B$69,'ABP RECs'!$F41         ) * (1-$D41),
     IF( N$4 &gt; $G41+$B41+1,
         SUMIFS(
            INDEX('ABP REC Calc'!$G$6:$AB$69,,
                  MATCH('ABP RECs'!$H41,'ABP REC Calc'!$G$5:$AB$5,0)),
            'ABP REC Calc'!$C$6:$C$69,'ABP RECs'!$E41,
            'ABP REC Calc'!$B$6:$B$69,'ABP RECs'!$F41
         ) * (1-Inputs_ByYear!$D$4)^(N$4-($G41+$B41+1)),
     0))),
0)</f>
        <v>0</v>
      </c>
      <c r="O41" s="233">
        <f>IF( (O$4-$G41) &lt; ($C41+$B41),
     IF( O$4 = $G41+$B41,
         SUMIFS(
            INDEX('ABP REC Calc'!$G$6:$AB$69,,
                  MATCH('ABP RECs'!$H41,'ABP REC Calc'!$G$5:$AB$5,0)),
            'ABP REC Calc'!$C$6:$C$69,'ABP RECs'!$E41,
            'ABP REC Calc'!$B$6:$B$69,'ABP RECs'!$F41
         ) * $D41,
     IF( O$4 = $G41+$B41+1,
         SUMIFS(
            INDEX('ABP REC Calc'!$G$6:$AB$69,,
                  MATCH('ABP RECs'!$H41,'ABP REC Calc'!$G$5:$AB$5,0)),
            'ABP REC Calc'!$C$6:$C$69,'ABP RECs'!$E41,
            'ABP REC Calc'!$B$6:$B$69,'ABP RECs'!$F41         ) * (1-$D41),
     IF( O$4 &gt; $G41+$B41+1,
         SUMIFS(
            INDEX('ABP REC Calc'!$G$6:$AB$69,,
                  MATCH('ABP RECs'!$H41,'ABP REC Calc'!$G$5:$AB$5,0)),
            'ABP REC Calc'!$C$6:$C$69,'ABP RECs'!$E41,
            'ABP REC Calc'!$B$6:$B$69,'ABP RECs'!$F41
         ) * (1-Inputs_ByYear!$D$4)^(O$4-($G41+$B41+1)),
     0))),
0)</f>
        <v>0</v>
      </c>
      <c r="P41" s="233">
        <f>IF( (P$4-$G41) &lt; ($C41+$B41),
     IF( P$4 = $G41+$B41,
         SUMIFS(
            INDEX('ABP REC Calc'!$G$6:$AB$69,,
                  MATCH('ABP RECs'!$H41,'ABP REC Calc'!$G$5:$AB$5,0)),
            'ABP REC Calc'!$C$6:$C$69,'ABP RECs'!$E41,
            'ABP REC Calc'!$B$6:$B$69,'ABP RECs'!$F41
         ) * $D41,
     IF( P$4 = $G41+$B41+1,
         SUMIFS(
            INDEX('ABP REC Calc'!$G$6:$AB$69,,
                  MATCH('ABP RECs'!$H41,'ABP REC Calc'!$G$5:$AB$5,0)),
            'ABP REC Calc'!$C$6:$C$69,'ABP RECs'!$E41,
            'ABP REC Calc'!$B$6:$B$69,'ABP RECs'!$F41         ) * (1-$D41),
     IF( P$4 &gt; $G41+$B41+1,
         SUMIFS(
            INDEX('ABP REC Calc'!$G$6:$AB$69,,
                  MATCH('ABP RECs'!$H41,'ABP REC Calc'!$G$5:$AB$5,0)),
            'ABP REC Calc'!$C$6:$C$69,'ABP RECs'!$E41,
            'ABP REC Calc'!$B$6:$B$69,'ABP RECs'!$F41
         ) * (1-Inputs_ByYear!$D$4)^(P$4-($G41+$B41+1)),
     0))),
0)</f>
        <v>0</v>
      </c>
      <c r="Q41" s="233">
        <f>IF( (Q$4-$G41) &lt; ($C41+$B41),
     IF( Q$4 = $G41+$B41,
         SUMIFS(
            INDEX('ABP REC Calc'!$G$6:$AB$69,,
                  MATCH('ABP RECs'!$H41,'ABP REC Calc'!$G$5:$AB$5,0)),
            'ABP REC Calc'!$C$6:$C$69,'ABP RECs'!$E41,
            'ABP REC Calc'!$B$6:$B$69,'ABP RECs'!$F41
         ) * $D41,
     IF( Q$4 = $G41+$B41+1,
         SUMIFS(
            INDEX('ABP REC Calc'!$G$6:$AB$69,,
                  MATCH('ABP RECs'!$H41,'ABP REC Calc'!$G$5:$AB$5,0)),
            'ABP REC Calc'!$C$6:$C$69,'ABP RECs'!$E41,
            'ABP REC Calc'!$B$6:$B$69,'ABP RECs'!$F41         ) * (1-$D41),
     IF( Q$4 &gt; $G41+$B41+1,
         SUMIFS(
            INDEX('ABP REC Calc'!$G$6:$AB$69,,
                  MATCH('ABP RECs'!$H41,'ABP REC Calc'!$G$5:$AB$5,0)),
            'ABP REC Calc'!$C$6:$C$69,'ABP RECs'!$E41,
            'ABP REC Calc'!$B$6:$B$69,'ABP RECs'!$F41
         ) * (1-Inputs_ByYear!$D$4)^(Q$4-($G41+$B41+1)),
     0))),
0)</f>
        <v>0</v>
      </c>
      <c r="R41" s="233">
        <f>IF( (R$4-$G41) &lt; ($C41+$B41),
     IF( R$4 = $G41+$B41,
         SUMIFS(
            INDEX('ABP REC Calc'!$G$6:$AB$69,,
                  MATCH('ABP RECs'!$H41,'ABP REC Calc'!$G$5:$AB$5,0)),
            'ABP REC Calc'!$C$6:$C$69,'ABP RECs'!$E41,
            'ABP REC Calc'!$B$6:$B$69,'ABP RECs'!$F41
         ) * $D41,
     IF( R$4 = $G41+$B41+1,
         SUMIFS(
            INDEX('ABP REC Calc'!$G$6:$AB$69,,
                  MATCH('ABP RECs'!$H41,'ABP REC Calc'!$G$5:$AB$5,0)),
            'ABP REC Calc'!$C$6:$C$69,'ABP RECs'!$E41,
            'ABP REC Calc'!$B$6:$B$69,'ABP RECs'!$F41         ) * (1-$D41),
     IF( R$4 &gt; $G41+$B41+1,
         SUMIFS(
            INDEX('ABP REC Calc'!$G$6:$AB$69,,
                  MATCH('ABP RECs'!$H41,'ABP REC Calc'!$G$5:$AB$5,0)),
            'ABP REC Calc'!$C$6:$C$69,'ABP RECs'!$E41,
            'ABP REC Calc'!$B$6:$B$69,'ABP RECs'!$F41
         ) * (1-Inputs_ByYear!$D$4)^(R$4-($G41+$B41+1)),
     0))),
0)</f>
        <v>0</v>
      </c>
      <c r="S41" s="233">
        <f>IF( (S$4-$G41) &lt; ($C41+$B41),
     IF( S$4 = $G41+$B41,
         SUMIFS(
            INDEX('ABP REC Calc'!$G$6:$AB$69,,
                  MATCH('ABP RECs'!$H41,'ABP REC Calc'!$G$5:$AB$5,0)),
            'ABP REC Calc'!$C$6:$C$69,'ABP RECs'!$E41,
            'ABP REC Calc'!$B$6:$B$69,'ABP RECs'!$F41
         ) * $D41,
     IF( S$4 = $G41+$B41+1,
         SUMIFS(
            INDEX('ABP REC Calc'!$G$6:$AB$69,,
                  MATCH('ABP RECs'!$H41,'ABP REC Calc'!$G$5:$AB$5,0)),
            'ABP REC Calc'!$C$6:$C$69,'ABP RECs'!$E41,
            'ABP REC Calc'!$B$6:$B$69,'ABP RECs'!$F41         ) * (1-$D41),
     IF( S$4 &gt; $G41+$B41+1,
         SUMIFS(
            INDEX('ABP REC Calc'!$G$6:$AB$69,,
                  MATCH('ABP RECs'!$H41,'ABP REC Calc'!$G$5:$AB$5,0)),
            'ABP REC Calc'!$C$6:$C$69,'ABP RECs'!$E41,
            'ABP REC Calc'!$B$6:$B$69,'ABP RECs'!$F41
         ) * (1-Inputs_ByYear!$D$4)^(S$4-($G41+$B41+1)),
     0))),
0)</f>
        <v>0</v>
      </c>
      <c r="T41" s="233">
        <f>IF( (T$4-$G41) &lt; ($C41+$B41),
     IF( T$4 = $G41+$B41,
         SUMIFS(
            INDEX('ABP REC Calc'!$G$6:$AB$69,,
                  MATCH('ABP RECs'!$H41,'ABP REC Calc'!$G$5:$AB$5,0)),
            'ABP REC Calc'!$C$6:$C$69,'ABP RECs'!$E41,
            'ABP REC Calc'!$B$6:$B$69,'ABP RECs'!$F41
         ) * $D41,
     IF( T$4 = $G41+$B41+1,
         SUMIFS(
            INDEX('ABP REC Calc'!$G$6:$AB$69,,
                  MATCH('ABP RECs'!$H41,'ABP REC Calc'!$G$5:$AB$5,0)),
            'ABP REC Calc'!$C$6:$C$69,'ABP RECs'!$E41,
            'ABP REC Calc'!$B$6:$B$69,'ABP RECs'!$F41         ) * (1-$D41),
     IF( T$4 &gt; $G41+$B41+1,
         SUMIFS(
            INDEX('ABP REC Calc'!$G$6:$AB$69,,
                  MATCH('ABP RECs'!$H41,'ABP REC Calc'!$G$5:$AB$5,0)),
            'ABP REC Calc'!$C$6:$C$69,'ABP RECs'!$E41,
            'ABP REC Calc'!$B$6:$B$69,'ABP RECs'!$F41
         ) * (1-Inputs_ByYear!$D$4)^(T$4-($G41+$B41+1)),
     0))),
0)</f>
        <v>0</v>
      </c>
      <c r="U41" s="233">
        <f>IF( (U$4-$G41) &lt; ($C41+$B41),
     IF( U$4 = $G41+$B41,
         SUMIFS(
            INDEX('ABP REC Calc'!$G$6:$AB$69,,
                  MATCH('ABP RECs'!$H41,'ABP REC Calc'!$G$5:$AB$5,0)),
            'ABP REC Calc'!$C$6:$C$69,'ABP RECs'!$E41,
            'ABP REC Calc'!$B$6:$B$69,'ABP RECs'!$F41
         ) * $D41,
     IF( U$4 = $G41+$B41+1,
         SUMIFS(
            INDEX('ABP REC Calc'!$G$6:$AB$69,,
                  MATCH('ABP RECs'!$H41,'ABP REC Calc'!$G$5:$AB$5,0)),
            'ABP REC Calc'!$C$6:$C$69,'ABP RECs'!$E41,
            'ABP REC Calc'!$B$6:$B$69,'ABP RECs'!$F41         ) * (1-$D41),
     IF( U$4 &gt; $G41+$B41+1,
         SUMIFS(
            INDEX('ABP REC Calc'!$G$6:$AB$69,,
                  MATCH('ABP RECs'!$H41,'ABP REC Calc'!$G$5:$AB$5,0)),
            'ABP REC Calc'!$C$6:$C$69,'ABP RECs'!$E41,
            'ABP REC Calc'!$B$6:$B$69,'ABP RECs'!$F41
         ) * (1-Inputs_ByYear!$D$4)^(U$4-($G41+$B41+1)),
     0))),
0)</f>
        <v>0</v>
      </c>
      <c r="V41" s="233">
        <f>IF( (V$4-$G41) &lt; ($C41+$B41),
     IF( V$4 = $G41+$B41,
         SUMIFS(
            INDEX('ABP REC Calc'!$G$6:$AB$69,,
                  MATCH('ABP RECs'!$H41,'ABP REC Calc'!$G$5:$AB$5,0)),
            'ABP REC Calc'!$C$6:$C$69,'ABP RECs'!$E41,
            'ABP REC Calc'!$B$6:$B$69,'ABP RECs'!$F41
         ) * $D41,
     IF( V$4 = $G41+$B41+1,
         SUMIFS(
            INDEX('ABP REC Calc'!$G$6:$AB$69,,
                  MATCH('ABP RECs'!$H41,'ABP REC Calc'!$G$5:$AB$5,0)),
            'ABP REC Calc'!$C$6:$C$69,'ABP RECs'!$E41,
            'ABP REC Calc'!$B$6:$B$69,'ABP RECs'!$F41         ) * (1-$D41),
     IF( V$4 &gt; $G41+$B41+1,
         SUMIFS(
            INDEX('ABP REC Calc'!$G$6:$AB$69,,
                  MATCH('ABP RECs'!$H41,'ABP REC Calc'!$G$5:$AB$5,0)),
            'ABP REC Calc'!$C$6:$C$69,'ABP RECs'!$E41,
            'ABP REC Calc'!$B$6:$B$69,'ABP RECs'!$F41
         ) * (1-Inputs_ByYear!$D$4)^(V$4-($G41+$B41+1)),
     0))),
0)</f>
        <v>66864.582461595099</v>
      </c>
      <c r="W41" s="233">
        <f>IF( (W$4-$G41) &lt; ($C41+$B41),
     IF( W$4 = $G41+$B41,
         SUMIFS(
            INDEX('ABP REC Calc'!$G$6:$AB$69,,
                  MATCH('ABP RECs'!$H41,'ABP REC Calc'!$G$5:$AB$5,0)),
            'ABP REC Calc'!$C$6:$C$69,'ABP RECs'!$E41,
            'ABP REC Calc'!$B$6:$B$69,'ABP RECs'!$F41
         ) * $D41,
     IF( W$4 = $G41+$B41+1,
         SUMIFS(
            INDEX('ABP REC Calc'!$G$6:$AB$69,,
                  MATCH('ABP RECs'!$H41,'ABP REC Calc'!$G$5:$AB$5,0)),
            'ABP REC Calc'!$C$6:$C$69,'ABP RECs'!$E41,
            'ABP REC Calc'!$B$6:$B$69,'ABP RECs'!$F41         ) * (1-$D41),
     IF( W$4 &gt; $G41+$B41+1,
         SUMIFS(
            INDEX('ABP REC Calc'!$G$6:$AB$69,,
                  MATCH('ABP RECs'!$H41,'ABP REC Calc'!$G$5:$AB$5,0)),
            'ABP REC Calc'!$C$6:$C$69,'ABP RECs'!$E41,
            'ABP REC Calc'!$B$6:$B$69,'ABP RECs'!$F41
         ) * (1-Inputs_ByYear!$D$4)^(W$4-($G41+$B41+1)),
     0))),
0)</f>
        <v>66864.582461595099</v>
      </c>
      <c r="X41" s="233">
        <f>IF( (X$4-$G41) &lt; ($C41+$B41),
     IF( X$4 = $G41+$B41,
         SUMIFS(
            INDEX('ABP REC Calc'!$G$6:$AB$69,,
                  MATCH('ABP RECs'!$H41,'ABP REC Calc'!$G$5:$AB$5,0)),
            'ABP REC Calc'!$C$6:$C$69,'ABP RECs'!$E41,
            'ABP REC Calc'!$B$6:$B$69,'ABP RECs'!$F41
         ) * $D41,
     IF( X$4 = $G41+$B41+1,
         SUMIFS(
            INDEX('ABP REC Calc'!$G$6:$AB$69,,
                  MATCH('ABP RECs'!$H41,'ABP REC Calc'!$G$5:$AB$5,0)),
            'ABP REC Calc'!$C$6:$C$69,'ABP RECs'!$E41,
            'ABP REC Calc'!$B$6:$B$69,'ABP RECs'!$F41         ) * (1-$D41),
     IF( X$4 &gt; $G41+$B41+1,
         SUMIFS(
            INDEX('ABP REC Calc'!$G$6:$AB$69,,
                  MATCH('ABP RECs'!$H41,'ABP REC Calc'!$G$5:$AB$5,0)),
            'ABP REC Calc'!$C$6:$C$69,'ABP RECs'!$E41,
            'ABP REC Calc'!$B$6:$B$69,'ABP RECs'!$F41
         ) * (1-Inputs_ByYear!$D$4)^(X$4-($G41+$B41+1)),
     0))),
0)</f>
        <v>133060.51909857424</v>
      </c>
      <c r="Y41" s="233">
        <f>IF( (Y$4-$G41) &lt; ($C41+$B41),
     IF( Y$4 = $G41+$B41,
         SUMIFS(
            INDEX('ABP REC Calc'!$G$6:$AB$69,,
                  MATCH('ABP RECs'!$H41,'ABP REC Calc'!$G$5:$AB$5,0)),
            'ABP REC Calc'!$C$6:$C$69,'ABP RECs'!$E41,
            'ABP REC Calc'!$B$6:$B$69,'ABP RECs'!$F41
         ) * $D41,
     IF( Y$4 = $G41+$B41+1,
         SUMIFS(
            INDEX('ABP REC Calc'!$G$6:$AB$69,,
                  MATCH('ABP RECs'!$H41,'ABP REC Calc'!$G$5:$AB$5,0)),
            'ABP REC Calc'!$C$6:$C$69,'ABP RECs'!$E41,
            'ABP REC Calc'!$B$6:$B$69,'ABP RECs'!$F41         ) * (1-$D41),
     IF( Y$4 &gt; $G41+$B41+1,
         SUMIFS(
            INDEX('ABP REC Calc'!$G$6:$AB$69,,
                  MATCH('ABP RECs'!$H41,'ABP REC Calc'!$G$5:$AB$5,0)),
            'ABP REC Calc'!$C$6:$C$69,'ABP RECs'!$E41,
            'ABP REC Calc'!$B$6:$B$69,'ABP RECs'!$F41
         ) * (1-Inputs_ByYear!$D$4)^(Y$4-($G41+$B41+1)),
     0))),
0)</f>
        <v>132395.21650308138</v>
      </c>
      <c r="Z41" s="233">
        <f>IF( (Z$4-$G41) &lt; ($C41+$B41),
     IF( Z$4 = $G41+$B41,
         SUMIFS(
            INDEX('ABP REC Calc'!$G$6:$AB$69,,
                  MATCH('ABP RECs'!$H41,'ABP REC Calc'!$G$5:$AB$5,0)),
            'ABP REC Calc'!$C$6:$C$69,'ABP RECs'!$E41,
            'ABP REC Calc'!$B$6:$B$69,'ABP RECs'!$F41
         ) * $D41,
     IF( Z$4 = $G41+$B41+1,
         SUMIFS(
            INDEX('ABP REC Calc'!$G$6:$AB$69,,
                  MATCH('ABP RECs'!$H41,'ABP REC Calc'!$G$5:$AB$5,0)),
            'ABP REC Calc'!$C$6:$C$69,'ABP RECs'!$E41,
            'ABP REC Calc'!$B$6:$B$69,'ABP RECs'!$F41         ) * (1-$D41),
     IF( Z$4 &gt; $G41+$B41+1,
         SUMIFS(
            INDEX('ABP REC Calc'!$G$6:$AB$69,,
                  MATCH('ABP RECs'!$H41,'ABP REC Calc'!$G$5:$AB$5,0)),
            'ABP REC Calc'!$C$6:$C$69,'ABP RECs'!$E41,
            'ABP REC Calc'!$B$6:$B$69,'ABP RECs'!$F41
         ) * (1-Inputs_ByYear!$D$4)^(Z$4-($G41+$B41+1)),
     0))),
0)</f>
        <v>131733.24042056597</v>
      </c>
      <c r="AA41" s="233">
        <f>IF( (AA$4-$G41) &lt; ($C41+$B41),
     IF( AA$4 = $G41+$B41,
         SUMIFS(
            INDEX('ABP REC Calc'!$G$6:$AB$69,,
                  MATCH('ABP RECs'!$H41,'ABP REC Calc'!$G$5:$AB$5,0)),
            'ABP REC Calc'!$C$6:$C$69,'ABP RECs'!$E41,
            'ABP REC Calc'!$B$6:$B$69,'ABP RECs'!$F41
         ) * $D41,
     IF( AA$4 = $G41+$B41+1,
         SUMIFS(
            INDEX('ABP REC Calc'!$G$6:$AB$69,,
                  MATCH('ABP RECs'!$H41,'ABP REC Calc'!$G$5:$AB$5,0)),
            'ABP REC Calc'!$C$6:$C$69,'ABP RECs'!$E41,
            'ABP REC Calc'!$B$6:$B$69,'ABP RECs'!$F41         ) * (1-$D41),
     IF( AA$4 &gt; $G41+$B41+1,
         SUMIFS(
            INDEX('ABP REC Calc'!$G$6:$AB$69,,
                  MATCH('ABP RECs'!$H41,'ABP REC Calc'!$G$5:$AB$5,0)),
            'ABP REC Calc'!$C$6:$C$69,'ABP RECs'!$E41,
            'ABP REC Calc'!$B$6:$B$69,'ABP RECs'!$F41
         ) * (1-Inputs_ByYear!$D$4)^(AA$4-($G41+$B41+1)),
     0))),
0)</f>
        <v>131074.57421846315</v>
      </c>
      <c r="AB41" s="233">
        <f>IF( (AB$4-$G41) &lt; ($C41+$B41),
     IF( AB$4 = $G41+$B41,
         SUMIFS(
            INDEX('ABP REC Calc'!$G$6:$AB$69,,
                  MATCH('ABP RECs'!$H41,'ABP REC Calc'!$G$5:$AB$5,0)),
            'ABP REC Calc'!$C$6:$C$69,'ABP RECs'!$E41,
            'ABP REC Calc'!$B$6:$B$69,'ABP RECs'!$F41
         ) * $D41,
     IF( AB$4 = $G41+$B41+1,
         SUMIFS(
            INDEX('ABP REC Calc'!$G$6:$AB$69,,
                  MATCH('ABP RECs'!$H41,'ABP REC Calc'!$G$5:$AB$5,0)),
            'ABP REC Calc'!$C$6:$C$69,'ABP RECs'!$E41,
            'ABP REC Calc'!$B$6:$B$69,'ABP RECs'!$F41         ) * (1-$D41),
     IF( AB$4 &gt; $G41+$B41+1,
         SUMIFS(
            INDEX('ABP REC Calc'!$G$6:$AB$69,,
                  MATCH('ABP RECs'!$H41,'ABP REC Calc'!$G$5:$AB$5,0)),
            'ABP REC Calc'!$C$6:$C$69,'ABP RECs'!$E41,
            'ABP REC Calc'!$B$6:$B$69,'ABP RECs'!$F41
         ) * (1-Inputs_ByYear!$D$4)^(AB$4-($G41+$B41+1)),
     0))),
0)</f>
        <v>130419.20134737084</v>
      </c>
      <c r="AC41" s="233">
        <f>IF( (AC$4-$G41) &lt; ($C41+$B41),
     IF( AC$4 = $G41+$B41,
         SUMIFS(
            INDEX('ABP REC Calc'!$G$6:$AB$69,,
                  MATCH('ABP RECs'!$H41,'ABP REC Calc'!$G$5:$AB$5,0)),
            'ABP REC Calc'!$C$6:$C$69,'ABP RECs'!$E41,
            'ABP REC Calc'!$B$6:$B$69,'ABP RECs'!$F41
         ) * $D41,
     IF( AC$4 = $G41+$B41+1,
         SUMIFS(
            INDEX('ABP REC Calc'!$G$6:$AB$69,,
                  MATCH('ABP RECs'!$H41,'ABP REC Calc'!$G$5:$AB$5,0)),
            'ABP REC Calc'!$C$6:$C$69,'ABP RECs'!$E41,
            'ABP REC Calc'!$B$6:$B$69,'ABP RECs'!$F41         ) * (1-$D41),
     IF( AC$4 &gt; $G41+$B41+1,
         SUMIFS(
            INDEX('ABP REC Calc'!$G$6:$AB$69,,
                  MATCH('ABP RECs'!$H41,'ABP REC Calc'!$G$5:$AB$5,0)),
            'ABP REC Calc'!$C$6:$C$69,'ABP RECs'!$E41,
            'ABP REC Calc'!$B$6:$B$69,'ABP RECs'!$F41
         ) * (1-Inputs_ByYear!$D$4)^(AC$4-($G41+$B41+1)),
     0))),
0)</f>
        <v>129767.10534063398</v>
      </c>
      <c r="AD41" s="233">
        <f>IF( (AD$4-$G41) &lt; ($C41+$B41),
     IF( AD$4 = $G41+$B41,
         SUMIFS(
            INDEX('ABP REC Calc'!$G$6:$AB$69,,
                  MATCH('ABP RECs'!$H41,'ABP REC Calc'!$G$5:$AB$5,0)),
            'ABP REC Calc'!$C$6:$C$69,'ABP RECs'!$E41,
            'ABP REC Calc'!$B$6:$B$69,'ABP RECs'!$F41
         ) * $D41,
     IF( AD$4 = $G41+$B41+1,
         SUMIFS(
            INDEX('ABP REC Calc'!$G$6:$AB$69,,
                  MATCH('ABP RECs'!$H41,'ABP REC Calc'!$G$5:$AB$5,0)),
            'ABP REC Calc'!$C$6:$C$69,'ABP RECs'!$E41,
            'ABP REC Calc'!$B$6:$B$69,'ABP RECs'!$F41         ) * (1-$D41),
     IF( AD$4 &gt; $G41+$B41+1,
         SUMIFS(
            INDEX('ABP REC Calc'!$G$6:$AB$69,,
                  MATCH('ABP RECs'!$H41,'ABP REC Calc'!$G$5:$AB$5,0)),
            'ABP REC Calc'!$C$6:$C$69,'ABP RECs'!$E41,
            'ABP REC Calc'!$B$6:$B$69,'ABP RECs'!$F41
         ) * (1-Inputs_ByYear!$D$4)^(AD$4-($G41+$B41+1)),
     0))),
0)</f>
        <v>129118.2698139308</v>
      </c>
    </row>
    <row r="42" spans="2:30" ht="14.75" customHeight="1" x14ac:dyDescent="0.25">
      <c r="B42" s="332" cm="1">
        <f t="array" ref="B42">INDEX(Inputs_ByYear!$D$87:$D$92, MATCH('ABP RECs'!$E42, Inputs_ByYear!$B$87:$B$92, 0),)</f>
        <v>0</v>
      </c>
      <c r="C42" s="332" cm="1">
        <f t="array" ref="C42">INDEX(Inputs_ByYear!$D$51:$D$56, MATCH('ABP RECs'!$E42, Inputs_ByYear!$B$51:$B$56,0),)</f>
        <v>15</v>
      </c>
      <c r="D42" s="332" cm="1">
        <f t="array" ref="D42">INDEX(Inputs_ByYear!$D$96:$D$101, MATCH('ABP RECs'!$E42, Inputs_ByYear!$B$96:$B$101,0),)</f>
        <v>0.5</v>
      </c>
      <c r="E42" s="222" t="s">
        <v>233</v>
      </c>
      <c r="F42" s="219" t="s">
        <v>259</v>
      </c>
      <c r="G42" s="219">
        <f t="shared" si="2"/>
        <v>2038</v>
      </c>
      <c r="H42" s="227" t="s">
        <v>36</v>
      </c>
      <c r="I42" s="233">
        <f>IF( (I$4-$G42) &lt; ($C42+$B42),
     IF( I$4 = $G42+$B42,
         SUMIFS(
            INDEX('ABP REC Calc'!$G$6:$AB$69,,
                  MATCH('ABP RECs'!$H42,'ABP REC Calc'!$G$5:$AB$5,0)),
            'ABP REC Calc'!$C$6:$C$69,'ABP RECs'!$E42,
            'ABP REC Calc'!$B$6:$B$69,'ABP RECs'!$F42
         ) * $D42,
     IF( I$4 = $G42+$B42+1,
         SUMIFS(
            INDEX('ABP REC Calc'!$G$6:$AB$69,,
                  MATCH('ABP RECs'!$H42,'ABP REC Calc'!$G$5:$AB$5,0)),
            'ABP REC Calc'!$C$6:$C$69,'ABP RECs'!$E42,
            'ABP REC Calc'!$B$6:$B$69,'ABP RECs'!$F42         ) * (1-$D42),
     IF( I$4 &gt; $G42+$B42+1,
         SUMIFS(
            INDEX('ABP REC Calc'!$G$6:$AB$69,,
                  MATCH('ABP RECs'!$H42,'ABP REC Calc'!$G$5:$AB$5,0)),
            'ABP REC Calc'!$C$6:$C$69,'ABP RECs'!$E42,
            'ABP REC Calc'!$B$6:$B$69,'ABP RECs'!$F42
         ) * (1-Inputs_ByYear!$D$4)^(I$4-($G42+$B42+1)),
     0))),
0)</f>
        <v>0</v>
      </c>
      <c r="J42" s="233">
        <f>IF( (J$4-$G42) &lt; ($C42+$B42),
     IF( J$4 = $G42+$B42,
         SUMIFS(
            INDEX('ABP REC Calc'!$G$6:$AB$69,,
                  MATCH('ABP RECs'!$H42,'ABP REC Calc'!$G$5:$AB$5,0)),
            'ABP REC Calc'!$C$6:$C$69,'ABP RECs'!$E42,
            'ABP REC Calc'!$B$6:$B$69,'ABP RECs'!$F42
         ) * $D42,
     IF( J$4 = $G42+$B42+1,
         SUMIFS(
            INDEX('ABP REC Calc'!$G$6:$AB$69,,
                  MATCH('ABP RECs'!$H42,'ABP REC Calc'!$G$5:$AB$5,0)),
            'ABP REC Calc'!$C$6:$C$69,'ABP RECs'!$E42,
            'ABP REC Calc'!$B$6:$B$69,'ABP RECs'!$F42         ) * (1-$D42),
     IF( J$4 &gt; $G42+$B42+1,
         SUMIFS(
            INDEX('ABP REC Calc'!$G$6:$AB$69,,
                  MATCH('ABP RECs'!$H42,'ABP REC Calc'!$G$5:$AB$5,0)),
            'ABP REC Calc'!$C$6:$C$69,'ABP RECs'!$E42,
            'ABP REC Calc'!$B$6:$B$69,'ABP RECs'!$F42
         ) * (1-Inputs_ByYear!$D$4)^(J$4-($G42+$B42+1)),
     0))),
0)</f>
        <v>0</v>
      </c>
      <c r="K42" s="233">
        <f>IF( (K$4-$G42) &lt; ($C42+$B42),
     IF( K$4 = $G42+$B42,
         SUMIFS(
            INDEX('ABP REC Calc'!$G$6:$AB$69,,
                  MATCH('ABP RECs'!$H42,'ABP REC Calc'!$G$5:$AB$5,0)),
            'ABP REC Calc'!$C$6:$C$69,'ABP RECs'!$E42,
            'ABP REC Calc'!$B$6:$B$69,'ABP RECs'!$F42
         ) * $D42,
     IF( K$4 = $G42+$B42+1,
         SUMIFS(
            INDEX('ABP REC Calc'!$G$6:$AB$69,,
                  MATCH('ABP RECs'!$H42,'ABP REC Calc'!$G$5:$AB$5,0)),
            'ABP REC Calc'!$C$6:$C$69,'ABP RECs'!$E42,
            'ABP REC Calc'!$B$6:$B$69,'ABP RECs'!$F42         ) * (1-$D42),
     IF( K$4 &gt; $G42+$B42+1,
         SUMIFS(
            INDEX('ABP REC Calc'!$G$6:$AB$69,,
                  MATCH('ABP RECs'!$H42,'ABP REC Calc'!$G$5:$AB$5,0)),
            'ABP REC Calc'!$C$6:$C$69,'ABP RECs'!$E42,
            'ABP REC Calc'!$B$6:$B$69,'ABP RECs'!$F42
         ) * (1-Inputs_ByYear!$D$4)^(K$4-($G42+$B42+1)),
     0))),
0)</f>
        <v>0</v>
      </c>
      <c r="L42" s="233">
        <f>IF( (L$4-$G42) &lt; ($C42+$B42),
     IF( L$4 = $G42+$B42,
         SUMIFS(
            INDEX('ABP REC Calc'!$G$6:$AB$69,,
                  MATCH('ABP RECs'!$H42,'ABP REC Calc'!$G$5:$AB$5,0)),
            'ABP REC Calc'!$C$6:$C$69,'ABP RECs'!$E42,
            'ABP REC Calc'!$B$6:$B$69,'ABP RECs'!$F42
         ) * $D42,
     IF( L$4 = $G42+$B42+1,
         SUMIFS(
            INDEX('ABP REC Calc'!$G$6:$AB$69,,
                  MATCH('ABP RECs'!$H42,'ABP REC Calc'!$G$5:$AB$5,0)),
            'ABP REC Calc'!$C$6:$C$69,'ABP RECs'!$E42,
            'ABP REC Calc'!$B$6:$B$69,'ABP RECs'!$F42         ) * (1-$D42),
     IF( L$4 &gt; $G42+$B42+1,
         SUMIFS(
            INDEX('ABP REC Calc'!$G$6:$AB$69,,
                  MATCH('ABP RECs'!$H42,'ABP REC Calc'!$G$5:$AB$5,0)),
            'ABP REC Calc'!$C$6:$C$69,'ABP RECs'!$E42,
            'ABP REC Calc'!$B$6:$B$69,'ABP RECs'!$F42
         ) * (1-Inputs_ByYear!$D$4)^(L$4-($G42+$B42+1)),
     0))),
0)</f>
        <v>0</v>
      </c>
      <c r="M42" s="233">
        <f>IF( (M$4-$G42) &lt; ($C42+$B42),
     IF( M$4 = $G42+$B42,
         SUMIFS(
            INDEX('ABP REC Calc'!$G$6:$AB$69,,
                  MATCH('ABP RECs'!$H42,'ABP REC Calc'!$G$5:$AB$5,0)),
            'ABP REC Calc'!$C$6:$C$69,'ABP RECs'!$E42,
            'ABP REC Calc'!$B$6:$B$69,'ABP RECs'!$F42
         ) * $D42,
     IF( M$4 = $G42+$B42+1,
         SUMIFS(
            INDEX('ABP REC Calc'!$G$6:$AB$69,,
                  MATCH('ABP RECs'!$H42,'ABP REC Calc'!$G$5:$AB$5,0)),
            'ABP REC Calc'!$C$6:$C$69,'ABP RECs'!$E42,
            'ABP REC Calc'!$B$6:$B$69,'ABP RECs'!$F42         ) * (1-$D42),
     IF( M$4 &gt; $G42+$B42+1,
         SUMIFS(
            INDEX('ABP REC Calc'!$G$6:$AB$69,,
                  MATCH('ABP RECs'!$H42,'ABP REC Calc'!$G$5:$AB$5,0)),
            'ABP REC Calc'!$C$6:$C$69,'ABP RECs'!$E42,
            'ABP REC Calc'!$B$6:$B$69,'ABP RECs'!$F42
         ) * (1-Inputs_ByYear!$D$4)^(M$4-($G42+$B42+1)),
     0))),
0)</f>
        <v>0</v>
      </c>
      <c r="N42" s="233">
        <f>IF( (N$4-$G42) &lt; ($C42+$B42),
     IF( N$4 = $G42+$B42,
         SUMIFS(
            INDEX('ABP REC Calc'!$G$6:$AB$69,,
                  MATCH('ABP RECs'!$H42,'ABP REC Calc'!$G$5:$AB$5,0)),
            'ABP REC Calc'!$C$6:$C$69,'ABP RECs'!$E42,
            'ABP REC Calc'!$B$6:$B$69,'ABP RECs'!$F42
         ) * $D42,
     IF( N$4 = $G42+$B42+1,
         SUMIFS(
            INDEX('ABP REC Calc'!$G$6:$AB$69,,
                  MATCH('ABP RECs'!$H42,'ABP REC Calc'!$G$5:$AB$5,0)),
            'ABP REC Calc'!$C$6:$C$69,'ABP RECs'!$E42,
            'ABP REC Calc'!$B$6:$B$69,'ABP RECs'!$F42         ) * (1-$D42),
     IF( N$4 &gt; $G42+$B42+1,
         SUMIFS(
            INDEX('ABP REC Calc'!$G$6:$AB$69,,
                  MATCH('ABP RECs'!$H42,'ABP REC Calc'!$G$5:$AB$5,0)),
            'ABP REC Calc'!$C$6:$C$69,'ABP RECs'!$E42,
            'ABP REC Calc'!$B$6:$B$69,'ABP RECs'!$F42
         ) * (1-Inputs_ByYear!$D$4)^(N$4-($G42+$B42+1)),
     0))),
0)</f>
        <v>0</v>
      </c>
      <c r="O42" s="233">
        <f>IF( (O$4-$G42) &lt; ($C42+$B42),
     IF( O$4 = $G42+$B42,
         SUMIFS(
            INDEX('ABP REC Calc'!$G$6:$AB$69,,
                  MATCH('ABP RECs'!$H42,'ABP REC Calc'!$G$5:$AB$5,0)),
            'ABP REC Calc'!$C$6:$C$69,'ABP RECs'!$E42,
            'ABP REC Calc'!$B$6:$B$69,'ABP RECs'!$F42
         ) * $D42,
     IF( O$4 = $G42+$B42+1,
         SUMIFS(
            INDEX('ABP REC Calc'!$G$6:$AB$69,,
                  MATCH('ABP RECs'!$H42,'ABP REC Calc'!$G$5:$AB$5,0)),
            'ABP REC Calc'!$C$6:$C$69,'ABP RECs'!$E42,
            'ABP REC Calc'!$B$6:$B$69,'ABP RECs'!$F42         ) * (1-$D42),
     IF( O$4 &gt; $G42+$B42+1,
         SUMIFS(
            INDEX('ABP REC Calc'!$G$6:$AB$69,,
                  MATCH('ABP RECs'!$H42,'ABP REC Calc'!$G$5:$AB$5,0)),
            'ABP REC Calc'!$C$6:$C$69,'ABP RECs'!$E42,
            'ABP REC Calc'!$B$6:$B$69,'ABP RECs'!$F42
         ) * (1-Inputs_ByYear!$D$4)^(O$4-($G42+$B42+1)),
     0))),
0)</f>
        <v>0</v>
      </c>
      <c r="P42" s="233">
        <f>IF( (P$4-$G42) &lt; ($C42+$B42),
     IF( P$4 = $G42+$B42,
         SUMIFS(
            INDEX('ABP REC Calc'!$G$6:$AB$69,,
                  MATCH('ABP RECs'!$H42,'ABP REC Calc'!$G$5:$AB$5,0)),
            'ABP REC Calc'!$C$6:$C$69,'ABP RECs'!$E42,
            'ABP REC Calc'!$B$6:$B$69,'ABP RECs'!$F42
         ) * $D42,
     IF( P$4 = $G42+$B42+1,
         SUMIFS(
            INDEX('ABP REC Calc'!$G$6:$AB$69,,
                  MATCH('ABP RECs'!$H42,'ABP REC Calc'!$G$5:$AB$5,0)),
            'ABP REC Calc'!$C$6:$C$69,'ABP RECs'!$E42,
            'ABP REC Calc'!$B$6:$B$69,'ABP RECs'!$F42         ) * (1-$D42),
     IF( P$4 &gt; $G42+$B42+1,
         SUMIFS(
            INDEX('ABP REC Calc'!$G$6:$AB$69,,
                  MATCH('ABP RECs'!$H42,'ABP REC Calc'!$G$5:$AB$5,0)),
            'ABP REC Calc'!$C$6:$C$69,'ABP RECs'!$E42,
            'ABP REC Calc'!$B$6:$B$69,'ABP RECs'!$F42
         ) * (1-Inputs_ByYear!$D$4)^(P$4-($G42+$B42+1)),
     0))),
0)</f>
        <v>0</v>
      </c>
      <c r="Q42" s="233">
        <f>IF( (Q$4-$G42) &lt; ($C42+$B42),
     IF( Q$4 = $G42+$B42,
         SUMIFS(
            INDEX('ABP REC Calc'!$G$6:$AB$69,,
                  MATCH('ABP RECs'!$H42,'ABP REC Calc'!$G$5:$AB$5,0)),
            'ABP REC Calc'!$C$6:$C$69,'ABP RECs'!$E42,
            'ABP REC Calc'!$B$6:$B$69,'ABP RECs'!$F42
         ) * $D42,
     IF( Q$4 = $G42+$B42+1,
         SUMIFS(
            INDEX('ABP REC Calc'!$G$6:$AB$69,,
                  MATCH('ABP RECs'!$H42,'ABP REC Calc'!$G$5:$AB$5,0)),
            'ABP REC Calc'!$C$6:$C$69,'ABP RECs'!$E42,
            'ABP REC Calc'!$B$6:$B$69,'ABP RECs'!$F42         ) * (1-$D42),
     IF( Q$4 &gt; $G42+$B42+1,
         SUMIFS(
            INDEX('ABP REC Calc'!$G$6:$AB$69,,
                  MATCH('ABP RECs'!$H42,'ABP REC Calc'!$G$5:$AB$5,0)),
            'ABP REC Calc'!$C$6:$C$69,'ABP RECs'!$E42,
            'ABP REC Calc'!$B$6:$B$69,'ABP RECs'!$F42
         ) * (1-Inputs_ByYear!$D$4)^(Q$4-($G42+$B42+1)),
     0))),
0)</f>
        <v>0</v>
      </c>
      <c r="R42" s="233">
        <f>IF( (R$4-$G42) &lt; ($C42+$B42),
     IF( R$4 = $G42+$B42,
         SUMIFS(
            INDEX('ABP REC Calc'!$G$6:$AB$69,,
                  MATCH('ABP RECs'!$H42,'ABP REC Calc'!$G$5:$AB$5,0)),
            'ABP REC Calc'!$C$6:$C$69,'ABP RECs'!$E42,
            'ABP REC Calc'!$B$6:$B$69,'ABP RECs'!$F42
         ) * $D42,
     IF( R$4 = $G42+$B42+1,
         SUMIFS(
            INDEX('ABP REC Calc'!$G$6:$AB$69,,
                  MATCH('ABP RECs'!$H42,'ABP REC Calc'!$G$5:$AB$5,0)),
            'ABP REC Calc'!$C$6:$C$69,'ABP RECs'!$E42,
            'ABP REC Calc'!$B$6:$B$69,'ABP RECs'!$F42         ) * (1-$D42),
     IF( R$4 &gt; $G42+$B42+1,
         SUMIFS(
            INDEX('ABP REC Calc'!$G$6:$AB$69,,
                  MATCH('ABP RECs'!$H42,'ABP REC Calc'!$G$5:$AB$5,0)),
            'ABP REC Calc'!$C$6:$C$69,'ABP RECs'!$E42,
            'ABP REC Calc'!$B$6:$B$69,'ABP RECs'!$F42
         ) * (1-Inputs_ByYear!$D$4)^(R$4-($G42+$B42+1)),
     0))),
0)</f>
        <v>0</v>
      </c>
      <c r="S42" s="233">
        <f>IF( (S$4-$G42) &lt; ($C42+$B42),
     IF( S$4 = $G42+$B42,
         SUMIFS(
            INDEX('ABP REC Calc'!$G$6:$AB$69,,
                  MATCH('ABP RECs'!$H42,'ABP REC Calc'!$G$5:$AB$5,0)),
            'ABP REC Calc'!$C$6:$C$69,'ABP RECs'!$E42,
            'ABP REC Calc'!$B$6:$B$69,'ABP RECs'!$F42
         ) * $D42,
     IF( S$4 = $G42+$B42+1,
         SUMIFS(
            INDEX('ABP REC Calc'!$G$6:$AB$69,,
                  MATCH('ABP RECs'!$H42,'ABP REC Calc'!$G$5:$AB$5,0)),
            'ABP REC Calc'!$C$6:$C$69,'ABP RECs'!$E42,
            'ABP REC Calc'!$B$6:$B$69,'ABP RECs'!$F42         ) * (1-$D42),
     IF( S$4 &gt; $G42+$B42+1,
         SUMIFS(
            INDEX('ABP REC Calc'!$G$6:$AB$69,,
                  MATCH('ABP RECs'!$H42,'ABP REC Calc'!$G$5:$AB$5,0)),
            'ABP REC Calc'!$C$6:$C$69,'ABP RECs'!$E42,
            'ABP REC Calc'!$B$6:$B$69,'ABP RECs'!$F42
         ) * (1-Inputs_ByYear!$D$4)^(S$4-($G42+$B42+1)),
     0))),
0)</f>
        <v>0</v>
      </c>
      <c r="T42" s="233">
        <f>IF( (T$4-$G42) &lt; ($C42+$B42),
     IF( T$4 = $G42+$B42,
         SUMIFS(
            INDEX('ABP REC Calc'!$G$6:$AB$69,,
                  MATCH('ABP RECs'!$H42,'ABP REC Calc'!$G$5:$AB$5,0)),
            'ABP REC Calc'!$C$6:$C$69,'ABP RECs'!$E42,
            'ABP REC Calc'!$B$6:$B$69,'ABP RECs'!$F42
         ) * $D42,
     IF( T$4 = $G42+$B42+1,
         SUMIFS(
            INDEX('ABP REC Calc'!$G$6:$AB$69,,
                  MATCH('ABP RECs'!$H42,'ABP REC Calc'!$G$5:$AB$5,0)),
            'ABP REC Calc'!$C$6:$C$69,'ABP RECs'!$E42,
            'ABP REC Calc'!$B$6:$B$69,'ABP RECs'!$F42         ) * (1-$D42),
     IF( T$4 &gt; $G42+$B42+1,
         SUMIFS(
            INDEX('ABP REC Calc'!$G$6:$AB$69,,
                  MATCH('ABP RECs'!$H42,'ABP REC Calc'!$G$5:$AB$5,0)),
            'ABP REC Calc'!$C$6:$C$69,'ABP RECs'!$E42,
            'ABP REC Calc'!$B$6:$B$69,'ABP RECs'!$F42
         ) * (1-Inputs_ByYear!$D$4)^(T$4-($G42+$B42+1)),
     0))),
0)</f>
        <v>0</v>
      </c>
      <c r="U42" s="233">
        <f>IF( (U$4-$G42) &lt; ($C42+$B42),
     IF( U$4 = $G42+$B42,
         SUMIFS(
            INDEX('ABP REC Calc'!$G$6:$AB$69,,
                  MATCH('ABP RECs'!$H42,'ABP REC Calc'!$G$5:$AB$5,0)),
            'ABP REC Calc'!$C$6:$C$69,'ABP RECs'!$E42,
            'ABP REC Calc'!$B$6:$B$69,'ABP RECs'!$F42
         ) * $D42,
     IF( U$4 = $G42+$B42+1,
         SUMIFS(
            INDEX('ABP REC Calc'!$G$6:$AB$69,,
                  MATCH('ABP RECs'!$H42,'ABP REC Calc'!$G$5:$AB$5,0)),
            'ABP REC Calc'!$C$6:$C$69,'ABP RECs'!$E42,
            'ABP REC Calc'!$B$6:$B$69,'ABP RECs'!$F42         ) * (1-$D42),
     IF( U$4 &gt; $G42+$B42+1,
         SUMIFS(
            INDEX('ABP REC Calc'!$G$6:$AB$69,,
                  MATCH('ABP RECs'!$H42,'ABP REC Calc'!$G$5:$AB$5,0)),
            'ABP REC Calc'!$C$6:$C$69,'ABP RECs'!$E42,
            'ABP REC Calc'!$B$6:$B$69,'ABP RECs'!$F42
         ) * (1-Inputs_ByYear!$D$4)^(U$4-($G42+$B42+1)),
     0))),
0)</f>
        <v>0</v>
      </c>
      <c r="V42" s="233">
        <f>IF( (V$4-$G42) &lt; ($C42+$B42),
     IF( V$4 = $G42+$B42,
         SUMIFS(
            INDEX('ABP REC Calc'!$G$6:$AB$69,,
                  MATCH('ABP RECs'!$H42,'ABP REC Calc'!$G$5:$AB$5,0)),
            'ABP REC Calc'!$C$6:$C$69,'ABP RECs'!$E42,
            'ABP REC Calc'!$B$6:$B$69,'ABP RECs'!$F42
         ) * $D42,
     IF( V$4 = $G42+$B42+1,
         SUMIFS(
            INDEX('ABP REC Calc'!$G$6:$AB$69,,
                  MATCH('ABP RECs'!$H42,'ABP REC Calc'!$G$5:$AB$5,0)),
            'ABP REC Calc'!$C$6:$C$69,'ABP RECs'!$E42,
            'ABP REC Calc'!$B$6:$B$69,'ABP RECs'!$F42         ) * (1-$D42),
     IF( V$4 &gt; $G42+$B42+1,
         SUMIFS(
            INDEX('ABP REC Calc'!$G$6:$AB$69,,
                  MATCH('ABP RECs'!$H42,'ABP REC Calc'!$G$5:$AB$5,0)),
            'ABP REC Calc'!$C$6:$C$69,'ABP RECs'!$E42,
            'ABP REC Calc'!$B$6:$B$69,'ABP RECs'!$F42
         ) * (1-Inputs_ByYear!$D$4)^(V$4-($G42+$B42+1)),
     0))),
0)</f>
        <v>0</v>
      </c>
      <c r="W42" s="233">
        <f>IF( (W$4-$G42) &lt; ($C42+$B42),
     IF( W$4 = $G42+$B42,
         SUMIFS(
            INDEX('ABP REC Calc'!$G$6:$AB$69,,
                  MATCH('ABP RECs'!$H42,'ABP REC Calc'!$G$5:$AB$5,0)),
            'ABP REC Calc'!$C$6:$C$69,'ABP RECs'!$E42,
            'ABP REC Calc'!$B$6:$B$69,'ABP RECs'!$F42
         ) * $D42,
     IF( W$4 = $G42+$B42+1,
         SUMIFS(
            INDEX('ABP REC Calc'!$G$6:$AB$69,,
                  MATCH('ABP RECs'!$H42,'ABP REC Calc'!$G$5:$AB$5,0)),
            'ABP REC Calc'!$C$6:$C$69,'ABP RECs'!$E42,
            'ABP REC Calc'!$B$6:$B$69,'ABP RECs'!$F42         ) * (1-$D42),
     IF( W$4 &gt; $G42+$B42+1,
         SUMIFS(
            INDEX('ABP REC Calc'!$G$6:$AB$69,,
                  MATCH('ABP RECs'!$H42,'ABP REC Calc'!$G$5:$AB$5,0)),
            'ABP REC Calc'!$C$6:$C$69,'ABP RECs'!$E42,
            'ABP REC Calc'!$B$6:$B$69,'ABP RECs'!$F42
         ) * (1-Inputs_ByYear!$D$4)^(W$4-($G42+$B42+1)),
     0))),
0)</f>
        <v>66864.582461595099</v>
      </c>
      <c r="X42" s="233">
        <f>IF( (X$4-$G42) &lt; ($C42+$B42),
     IF( X$4 = $G42+$B42,
         SUMIFS(
            INDEX('ABP REC Calc'!$G$6:$AB$69,,
                  MATCH('ABP RECs'!$H42,'ABP REC Calc'!$G$5:$AB$5,0)),
            'ABP REC Calc'!$C$6:$C$69,'ABP RECs'!$E42,
            'ABP REC Calc'!$B$6:$B$69,'ABP RECs'!$F42
         ) * $D42,
     IF( X$4 = $G42+$B42+1,
         SUMIFS(
            INDEX('ABP REC Calc'!$G$6:$AB$69,,
                  MATCH('ABP RECs'!$H42,'ABP REC Calc'!$G$5:$AB$5,0)),
            'ABP REC Calc'!$C$6:$C$69,'ABP RECs'!$E42,
            'ABP REC Calc'!$B$6:$B$69,'ABP RECs'!$F42         ) * (1-$D42),
     IF( X$4 &gt; $G42+$B42+1,
         SUMIFS(
            INDEX('ABP REC Calc'!$G$6:$AB$69,,
                  MATCH('ABP RECs'!$H42,'ABP REC Calc'!$G$5:$AB$5,0)),
            'ABP REC Calc'!$C$6:$C$69,'ABP RECs'!$E42,
            'ABP REC Calc'!$B$6:$B$69,'ABP RECs'!$F42
         ) * (1-Inputs_ByYear!$D$4)^(X$4-($G42+$B42+1)),
     0))),
0)</f>
        <v>66864.582461595099</v>
      </c>
      <c r="Y42" s="233">
        <f>IF( (Y$4-$G42) &lt; ($C42+$B42),
     IF( Y$4 = $G42+$B42,
         SUMIFS(
            INDEX('ABP REC Calc'!$G$6:$AB$69,,
                  MATCH('ABP RECs'!$H42,'ABP REC Calc'!$G$5:$AB$5,0)),
            'ABP REC Calc'!$C$6:$C$69,'ABP RECs'!$E42,
            'ABP REC Calc'!$B$6:$B$69,'ABP RECs'!$F42
         ) * $D42,
     IF( Y$4 = $G42+$B42+1,
         SUMIFS(
            INDEX('ABP REC Calc'!$G$6:$AB$69,,
                  MATCH('ABP RECs'!$H42,'ABP REC Calc'!$G$5:$AB$5,0)),
            'ABP REC Calc'!$C$6:$C$69,'ABP RECs'!$E42,
            'ABP REC Calc'!$B$6:$B$69,'ABP RECs'!$F42         ) * (1-$D42),
     IF( Y$4 &gt; $G42+$B42+1,
         SUMIFS(
            INDEX('ABP REC Calc'!$G$6:$AB$69,,
                  MATCH('ABP RECs'!$H42,'ABP REC Calc'!$G$5:$AB$5,0)),
            'ABP REC Calc'!$C$6:$C$69,'ABP RECs'!$E42,
            'ABP REC Calc'!$B$6:$B$69,'ABP RECs'!$F42
         ) * (1-Inputs_ByYear!$D$4)^(Y$4-($G42+$B42+1)),
     0))),
0)</f>
        <v>133060.51909857424</v>
      </c>
      <c r="Z42" s="233">
        <f>IF( (Z$4-$G42) &lt; ($C42+$B42),
     IF( Z$4 = $G42+$B42,
         SUMIFS(
            INDEX('ABP REC Calc'!$G$6:$AB$69,,
                  MATCH('ABP RECs'!$H42,'ABP REC Calc'!$G$5:$AB$5,0)),
            'ABP REC Calc'!$C$6:$C$69,'ABP RECs'!$E42,
            'ABP REC Calc'!$B$6:$B$69,'ABP RECs'!$F42
         ) * $D42,
     IF( Z$4 = $G42+$B42+1,
         SUMIFS(
            INDEX('ABP REC Calc'!$G$6:$AB$69,,
                  MATCH('ABP RECs'!$H42,'ABP REC Calc'!$G$5:$AB$5,0)),
            'ABP REC Calc'!$C$6:$C$69,'ABP RECs'!$E42,
            'ABP REC Calc'!$B$6:$B$69,'ABP RECs'!$F42         ) * (1-$D42),
     IF( Z$4 &gt; $G42+$B42+1,
         SUMIFS(
            INDEX('ABP REC Calc'!$G$6:$AB$69,,
                  MATCH('ABP RECs'!$H42,'ABP REC Calc'!$G$5:$AB$5,0)),
            'ABP REC Calc'!$C$6:$C$69,'ABP RECs'!$E42,
            'ABP REC Calc'!$B$6:$B$69,'ABP RECs'!$F42
         ) * (1-Inputs_ByYear!$D$4)^(Z$4-($G42+$B42+1)),
     0))),
0)</f>
        <v>132395.21650308138</v>
      </c>
      <c r="AA42" s="233">
        <f>IF( (AA$4-$G42) &lt; ($C42+$B42),
     IF( AA$4 = $G42+$B42,
         SUMIFS(
            INDEX('ABP REC Calc'!$G$6:$AB$69,,
                  MATCH('ABP RECs'!$H42,'ABP REC Calc'!$G$5:$AB$5,0)),
            'ABP REC Calc'!$C$6:$C$69,'ABP RECs'!$E42,
            'ABP REC Calc'!$B$6:$B$69,'ABP RECs'!$F42
         ) * $D42,
     IF( AA$4 = $G42+$B42+1,
         SUMIFS(
            INDEX('ABP REC Calc'!$G$6:$AB$69,,
                  MATCH('ABP RECs'!$H42,'ABP REC Calc'!$G$5:$AB$5,0)),
            'ABP REC Calc'!$C$6:$C$69,'ABP RECs'!$E42,
            'ABP REC Calc'!$B$6:$B$69,'ABP RECs'!$F42         ) * (1-$D42),
     IF( AA$4 &gt; $G42+$B42+1,
         SUMIFS(
            INDEX('ABP REC Calc'!$G$6:$AB$69,,
                  MATCH('ABP RECs'!$H42,'ABP REC Calc'!$G$5:$AB$5,0)),
            'ABP REC Calc'!$C$6:$C$69,'ABP RECs'!$E42,
            'ABP REC Calc'!$B$6:$B$69,'ABP RECs'!$F42
         ) * (1-Inputs_ByYear!$D$4)^(AA$4-($G42+$B42+1)),
     0))),
0)</f>
        <v>131733.24042056597</v>
      </c>
      <c r="AB42" s="233">
        <f>IF( (AB$4-$G42) &lt; ($C42+$B42),
     IF( AB$4 = $G42+$B42,
         SUMIFS(
            INDEX('ABP REC Calc'!$G$6:$AB$69,,
                  MATCH('ABP RECs'!$H42,'ABP REC Calc'!$G$5:$AB$5,0)),
            'ABP REC Calc'!$C$6:$C$69,'ABP RECs'!$E42,
            'ABP REC Calc'!$B$6:$B$69,'ABP RECs'!$F42
         ) * $D42,
     IF( AB$4 = $G42+$B42+1,
         SUMIFS(
            INDEX('ABP REC Calc'!$G$6:$AB$69,,
                  MATCH('ABP RECs'!$H42,'ABP REC Calc'!$G$5:$AB$5,0)),
            'ABP REC Calc'!$C$6:$C$69,'ABP RECs'!$E42,
            'ABP REC Calc'!$B$6:$B$69,'ABP RECs'!$F42         ) * (1-$D42),
     IF( AB$4 &gt; $G42+$B42+1,
         SUMIFS(
            INDEX('ABP REC Calc'!$G$6:$AB$69,,
                  MATCH('ABP RECs'!$H42,'ABP REC Calc'!$G$5:$AB$5,0)),
            'ABP REC Calc'!$C$6:$C$69,'ABP RECs'!$E42,
            'ABP REC Calc'!$B$6:$B$69,'ABP RECs'!$F42
         ) * (1-Inputs_ByYear!$D$4)^(AB$4-($G42+$B42+1)),
     0))),
0)</f>
        <v>131074.57421846315</v>
      </c>
      <c r="AC42" s="233">
        <f>IF( (AC$4-$G42) &lt; ($C42+$B42),
     IF( AC$4 = $G42+$B42,
         SUMIFS(
            INDEX('ABP REC Calc'!$G$6:$AB$69,,
                  MATCH('ABP RECs'!$H42,'ABP REC Calc'!$G$5:$AB$5,0)),
            'ABP REC Calc'!$C$6:$C$69,'ABP RECs'!$E42,
            'ABP REC Calc'!$B$6:$B$69,'ABP RECs'!$F42
         ) * $D42,
     IF( AC$4 = $G42+$B42+1,
         SUMIFS(
            INDEX('ABP REC Calc'!$G$6:$AB$69,,
                  MATCH('ABP RECs'!$H42,'ABP REC Calc'!$G$5:$AB$5,0)),
            'ABP REC Calc'!$C$6:$C$69,'ABP RECs'!$E42,
            'ABP REC Calc'!$B$6:$B$69,'ABP RECs'!$F42         ) * (1-$D42),
     IF( AC$4 &gt; $G42+$B42+1,
         SUMIFS(
            INDEX('ABP REC Calc'!$G$6:$AB$69,,
                  MATCH('ABP RECs'!$H42,'ABP REC Calc'!$G$5:$AB$5,0)),
            'ABP REC Calc'!$C$6:$C$69,'ABP RECs'!$E42,
            'ABP REC Calc'!$B$6:$B$69,'ABP RECs'!$F42
         ) * (1-Inputs_ByYear!$D$4)^(AC$4-($G42+$B42+1)),
     0))),
0)</f>
        <v>130419.20134737084</v>
      </c>
      <c r="AD42" s="233">
        <f>IF( (AD$4-$G42) &lt; ($C42+$B42),
     IF( AD$4 = $G42+$B42,
         SUMIFS(
            INDEX('ABP REC Calc'!$G$6:$AB$69,,
                  MATCH('ABP RECs'!$H42,'ABP REC Calc'!$G$5:$AB$5,0)),
            'ABP REC Calc'!$C$6:$C$69,'ABP RECs'!$E42,
            'ABP REC Calc'!$B$6:$B$69,'ABP RECs'!$F42
         ) * $D42,
     IF( AD$4 = $G42+$B42+1,
         SUMIFS(
            INDEX('ABP REC Calc'!$G$6:$AB$69,,
                  MATCH('ABP RECs'!$H42,'ABP REC Calc'!$G$5:$AB$5,0)),
            'ABP REC Calc'!$C$6:$C$69,'ABP RECs'!$E42,
            'ABP REC Calc'!$B$6:$B$69,'ABP RECs'!$F42         ) * (1-$D42),
     IF( AD$4 &gt; $G42+$B42+1,
         SUMIFS(
            INDEX('ABP REC Calc'!$G$6:$AB$69,,
                  MATCH('ABP RECs'!$H42,'ABP REC Calc'!$G$5:$AB$5,0)),
            'ABP REC Calc'!$C$6:$C$69,'ABP RECs'!$E42,
            'ABP REC Calc'!$B$6:$B$69,'ABP RECs'!$F42
         ) * (1-Inputs_ByYear!$D$4)^(AD$4-($G42+$B42+1)),
     0))),
0)</f>
        <v>129767.10534063398</v>
      </c>
    </row>
    <row r="43" spans="2:30" ht="14.75" customHeight="1" x14ac:dyDescent="0.25">
      <c r="B43" s="332" cm="1">
        <f t="array" ref="B43">INDEX(Inputs_ByYear!$D$87:$D$92, MATCH('ABP RECs'!$E43, Inputs_ByYear!$B$87:$B$92, 0),)</f>
        <v>0</v>
      </c>
      <c r="C43" s="332" cm="1">
        <f t="array" ref="C43">INDEX(Inputs_ByYear!$D$51:$D$56, MATCH('ABP RECs'!$E43, Inputs_ByYear!$B$51:$B$56,0),)</f>
        <v>15</v>
      </c>
      <c r="D43" s="332" cm="1">
        <f t="array" ref="D43">INDEX(Inputs_ByYear!$D$96:$D$101, MATCH('ABP RECs'!$E43, Inputs_ByYear!$B$96:$B$101,0),)</f>
        <v>0.5</v>
      </c>
      <c r="E43" s="222" t="s">
        <v>233</v>
      </c>
      <c r="F43" s="219" t="s">
        <v>259</v>
      </c>
      <c r="G43" s="219">
        <f t="shared" si="2"/>
        <v>2039</v>
      </c>
      <c r="H43" s="227" t="s">
        <v>37</v>
      </c>
      <c r="I43" s="233">
        <f>IF( (I$4-$G43) &lt; ($C43+$B43),
     IF( I$4 = $G43+$B43,
         SUMIFS(
            INDEX('ABP REC Calc'!$G$6:$AB$69,,
                  MATCH('ABP RECs'!$H43,'ABP REC Calc'!$G$5:$AB$5,0)),
            'ABP REC Calc'!$C$6:$C$69,'ABP RECs'!$E43,
            'ABP REC Calc'!$B$6:$B$69,'ABP RECs'!$F43
         ) * $D43,
     IF( I$4 = $G43+$B43+1,
         SUMIFS(
            INDEX('ABP REC Calc'!$G$6:$AB$69,,
                  MATCH('ABP RECs'!$H43,'ABP REC Calc'!$G$5:$AB$5,0)),
            'ABP REC Calc'!$C$6:$C$69,'ABP RECs'!$E43,
            'ABP REC Calc'!$B$6:$B$69,'ABP RECs'!$F43         ) * (1-$D43),
     IF( I$4 &gt; $G43+$B43+1,
         SUMIFS(
            INDEX('ABP REC Calc'!$G$6:$AB$69,,
                  MATCH('ABP RECs'!$H43,'ABP REC Calc'!$G$5:$AB$5,0)),
            'ABP REC Calc'!$C$6:$C$69,'ABP RECs'!$E43,
            'ABP REC Calc'!$B$6:$B$69,'ABP RECs'!$F43
         ) * (1-Inputs_ByYear!$D$4)^(I$4-($G43+$B43+1)),
     0))),
0)</f>
        <v>0</v>
      </c>
      <c r="J43" s="233">
        <f>IF( (J$4-$G43) &lt; ($C43+$B43),
     IF( J$4 = $G43+$B43,
         SUMIFS(
            INDEX('ABP REC Calc'!$G$6:$AB$69,,
                  MATCH('ABP RECs'!$H43,'ABP REC Calc'!$G$5:$AB$5,0)),
            'ABP REC Calc'!$C$6:$C$69,'ABP RECs'!$E43,
            'ABP REC Calc'!$B$6:$B$69,'ABP RECs'!$F43
         ) * $D43,
     IF( J$4 = $G43+$B43+1,
         SUMIFS(
            INDEX('ABP REC Calc'!$G$6:$AB$69,,
                  MATCH('ABP RECs'!$H43,'ABP REC Calc'!$G$5:$AB$5,0)),
            'ABP REC Calc'!$C$6:$C$69,'ABP RECs'!$E43,
            'ABP REC Calc'!$B$6:$B$69,'ABP RECs'!$F43         ) * (1-$D43),
     IF( J$4 &gt; $G43+$B43+1,
         SUMIFS(
            INDEX('ABP REC Calc'!$G$6:$AB$69,,
                  MATCH('ABP RECs'!$H43,'ABP REC Calc'!$G$5:$AB$5,0)),
            'ABP REC Calc'!$C$6:$C$69,'ABP RECs'!$E43,
            'ABP REC Calc'!$B$6:$B$69,'ABP RECs'!$F43
         ) * (1-Inputs_ByYear!$D$4)^(J$4-($G43+$B43+1)),
     0))),
0)</f>
        <v>0</v>
      </c>
      <c r="K43" s="233">
        <f>IF( (K$4-$G43) &lt; ($C43+$B43),
     IF( K$4 = $G43+$B43,
         SUMIFS(
            INDEX('ABP REC Calc'!$G$6:$AB$69,,
                  MATCH('ABP RECs'!$H43,'ABP REC Calc'!$G$5:$AB$5,0)),
            'ABP REC Calc'!$C$6:$C$69,'ABP RECs'!$E43,
            'ABP REC Calc'!$B$6:$B$69,'ABP RECs'!$F43
         ) * $D43,
     IF( K$4 = $G43+$B43+1,
         SUMIFS(
            INDEX('ABP REC Calc'!$G$6:$AB$69,,
                  MATCH('ABP RECs'!$H43,'ABP REC Calc'!$G$5:$AB$5,0)),
            'ABP REC Calc'!$C$6:$C$69,'ABP RECs'!$E43,
            'ABP REC Calc'!$B$6:$B$69,'ABP RECs'!$F43         ) * (1-$D43),
     IF( K$4 &gt; $G43+$B43+1,
         SUMIFS(
            INDEX('ABP REC Calc'!$G$6:$AB$69,,
                  MATCH('ABP RECs'!$H43,'ABP REC Calc'!$G$5:$AB$5,0)),
            'ABP REC Calc'!$C$6:$C$69,'ABP RECs'!$E43,
            'ABP REC Calc'!$B$6:$B$69,'ABP RECs'!$F43
         ) * (1-Inputs_ByYear!$D$4)^(K$4-($G43+$B43+1)),
     0))),
0)</f>
        <v>0</v>
      </c>
      <c r="L43" s="233">
        <f>IF( (L$4-$G43) &lt; ($C43+$B43),
     IF( L$4 = $G43+$B43,
         SUMIFS(
            INDEX('ABP REC Calc'!$G$6:$AB$69,,
                  MATCH('ABP RECs'!$H43,'ABP REC Calc'!$G$5:$AB$5,0)),
            'ABP REC Calc'!$C$6:$C$69,'ABP RECs'!$E43,
            'ABP REC Calc'!$B$6:$B$69,'ABP RECs'!$F43
         ) * $D43,
     IF( L$4 = $G43+$B43+1,
         SUMIFS(
            INDEX('ABP REC Calc'!$G$6:$AB$69,,
                  MATCH('ABP RECs'!$H43,'ABP REC Calc'!$G$5:$AB$5,0)),
            'ABP REC Calc'!$C$6:$C$69,'ABP RECs'!$E43,
            'ABP REC Calc'!$B$6:$B$69,'ABP RECs'!$F43         ) * (1-$D43),
     IF( L$4 &gt; $G43+$B43+1,
         SUMIFS(
            INDEX('ABP REC Calc'!$G$6:$AB$69,,
                  MATCH('ABP RECs'!$H43,'ABP REC Calc'!$G$5:$AB$5,0)),
            'ABP REC Calc'!$C$6:$C$69,'ABP RECs'!$E43,
            'ABP REC Calc'!$B$6:$B$69,'ABP RECs'!$F43
         ) * (1-Inputs_ByYear!$D$4)^(L$4-($G43+$B43+1)),
     0))),
0)</f>
        <v>0</v>
      </c>
      <c r="M43" s="233">
        <f>IF( (M$4-$G43) &lt; ($C43+$B43),
     IF( M$4 = $G43+$B43,
         SUMIFS(
            INDEX('ABP REC Calc'!$G$6:$AB$69,,
                  MATCH('ABP RECs'!$H43,'ABP REC Calc'!$G$5:$AB$5,0)),
            'ABP REC Calc'!$C$6:$C$69,'ABP RECs'!$E43,
            'ABP REC Calc'!$B$6:$B$69,'ABP RECs'!$F43
         ) * $D43,
     IF( M$4 = $G43+$B43+1,
         SUMIFS(
            INDEX('ABP REC Calc'!$G$6:$AB$69,,
                  MATCH('ABP RECs'!$H43,'ABP REC Calc'!$G$5:$AB$5,0)),
            'ABP REC Calc'!$C$6:$C$69,'ABP RECs'!$E43,
            'ABP REC Calc'!$B$6:$B$69,'ABP RECs'!$F43         ) * (1-$D43),
     IF( M$4 &gt; $G43+$B43+1,
         SUMIFS(
            INDEX('ABP REC Calc'!$G$6:$AB$69,,
                  MATCH('ABP RECs'!$H43,'ABP REC Calc'!$G$5:$AB$5,0)),
            'ABP REC Calc'!$C$6:$C$69,'ABP RECs'!$E43,
            'ABP REC Calc'!$B$6:$B$69,'ABP RECs'!$F43
         ) * (1-Inputs_ByYear!$D$4)^(M$4-($G43+$B43+1)),
     0))),
0)</f>
        <v>0</v>
      </c>
      <c r="N43" s="233">
        <f>IF( (N$4-$G43) &lt; ($C43+$B43),
     IF( N$4 = $G43+$B43,
         SUMIFS(
            INDEX('ABP REC Calc'!$G$6:$AB$69,,
                  MATCH('ABP RECs'!$H43,'ABP REC Calc'!$G$5:$AB$5,0)),
            'ABP REC Calc'!$C$6:$C$69,'ABP RECs'!$E43,
            'ABP REC Calc'!$B$6:$B$69,'ABP RECs'!$F43
         ) * $D43,
     IF( N$4 = $G43+$B43+1,
         SUMIFS(
            INDEX('ABP REC Calc'!$G$6:$AB$69,,
                  MATCH('ABP RECs'!$H43,'ABP REC Calc'!$G$5:$AB$5,0)),
            'ABP REC Calc'!$C$6:$C$69,'ABP RECs'!$E43,
            'ABP REC Calc'!$B$6:$B$69,'ABP RECs'!$F43         ) * (1-$D43),
     IF( N$4 &gt; $G43+$B43+1,
         SUMIFS(
            INDEX('ABP REC Calc'!$G$6:$AB$69,,
                  MATCH('ABP RECs'!$H43,'ABP REC Calc'!$G$5:$AB$5,0)),
            'ABP REC Calc'!$C$6:$C$69,'ABP RECs'!$E43,
            'ABP REC Calc'!$B$6:$B$69,'ABP RECs'!$F43
         ) * (1-Inputs_ByYear!$D$4)^(N$4-($G43+$B43+1)),
     0))),
0)</f>
        <v>0</v>
      </c>
      <c r="O43" s="233">
        <f>IF( (O$4-$G43) &lt; ($C43+$B43),
     IF( O$4 = $G43+$B43,
         SUMIFS(
            INDEX('ABP REC Calc'!$G$6:$AB$69,,
                  MATCH('ABP RECs'!$H43,'ABP REC Calc'!$G$5:$AB$5,0)),
            'ABP REC Calc'!$C$6:$C$69,'ABP RECs'!$E43,
            'ABP REC Calc'!$B$6:$B$69,'ABP RECs'!$F43
         ) * $D43,
     IF( O$4 = $G43+$B43+1,
         SUMIFS(
            INDEX('ABP REC Calc'!$G$6:$AB$69,,
                  MATCH('ABP RECs'!$H43,'ABP REC Calc'!$G$5:$AB$5,0)),
            'ABP REC Calc'!$C$6:$C$69,'ABP RECs'!$E43,
            'ABP REC Calc'!$B$6:$B$69,'ABP RECs'!$F43         ) * (1-$D43),
     IF( O$4 &gt; $G43+$B43+1,
         SUMIFS(
            INDEX('ABP REC Calc'!$G$6:$AB$69,,
                  MATCH('ABP RECs'!$H43,'ABP REC Calc'!$G$5:$AB$5,0)),
            'ABP REC Calc'!$C$6:$C$69,'ABP RECs'!$E43,
            'ABP REC Calc'!$B$6:$B$69,'ABP RECs'!$F43
         ) * (1-Inputs_ByYear!$D$4)^(O$4-($G43+$B43+1)),
     0))),
0)</f>
        <v>0</v>
      </c>
      <c r="P43" s="233">
        <f>IF( (P$4-$G43) &lt; ($C43+$B43),
     IF( P$4 = $G43+$B43,
         SUMIFS(
            INDEX('ABP REC Calc'!$G$6:$AB$69,,
                  MATCH('ABP RECs'!$H43,'ABP REC Calc'!$G$5:$AB$5,0)),
            'ABP REC Calc'!$C$6:$C$69,'ABP RECs'!$E43,
            'ABP REC Calc'!$B$6:$B$69,'ABP RECs'!$F43
         ) * $D43,
     IF( P$4 = $G43+$B43+1,
         SUMIFS(
            INDEX('ABP REC Calc'!$G$6:$AB$69,,
                  MATCH('ABP RECs'!$H43,'ABP REC Calc'!$G$5:$AB$5,0)),
            'ABP REC Calc'!$C$6:$C$69,'ABP RECs'!$E43,
            'ABP REC Calc'!$B$6:$B$69,'ABP RECs'!$F43         ) * (1-$D43),
     IF( P$4 &gt; $G43+$B43+1,
         SUMIFS(
            INDEX('ABP REC Calc'!$G$6:$AB$69,,
                  MATCH('ABP RECs'!$H43,'ABP REC Calc'!$G$5:$AB$5,0)),
            'ABP REC Calc'!$C$6:$C$69,'ABP RECs'!$E43,
            'ABP REC Calc'!$B$6:$B$69,'ABP RECs'!$F43
         ) * (1-Inputs_ByYear!$D$4)^(P$4-($G43+$B43+1)),
     0))),
0)</f>
        <v>0</v>
      </c>
      <c r="Q43" s="233">
        <f>IF( (Q$4-$G43) &lt; ($C43+$B43),
     IF( Q$4 = $G43+$B43,
         SUMIFS(
            INDEX('ABP REC Calc'!$G$6:$AB$69,,
                  MATCH('ABP RECs'!$H43,'ABP REC Calc'!$G$5:$AB$5,0)),
            'ABP REC Calc'!$C$6:$C$69,'ABP RECs'!$E43,
            'ABP REC Calc'!$B$6:$B$69,'ABP RECs'!$F43
         ) * $D43,
     IF( Q$4 = $G43+$B43+1,
         SUMIFS(
            INDEX('ABP REC Calc'!$G$6:$AB$69,,
                  MATCH('ABP RECs'!$H43,'ABP REC Calc'!$G$5:$AB$5,0)),
            'ABP REC Calc'!$C$6:$C$69,'ABP RECs'!$E43,
            'ABP REC Calc'!$B$6:$B$69,'ABP RECs'!$F43         ) * (1-$D43),
     IF( Q$4 &gt; $G43+$B43+1,
         SUMIFS(
            INDEX('ABP REC Calc'!$G$6:$AB$69,,
                  MATCH('ABP RECs'!$H43,'ABP REC Calc'!$G$5:$AB$5,0)),
            'ABP REC Calc'!$C$6:$C$69,'ABP RECs'!$E43,
            'ABP REC Calc'!$B$6:$B$69,'ABP RECs'!$F43
         ) * (1-Inputs_ByYear!$D$4)^(Q$4-($G43+$B43+1)),
     0))),
0)</f>
        <v>0</v>
      </c>
      <c r="R43" s="233">
        <f>IF( (R$4-$G43) &lt; ($C43+$B43),
     IF( R$4 = $G43+$B43,
         SUMIFS(
            INDEX('ABP REC Calc'!$G$6:$AB$69,,
                  MATCH('ABP RECs'!$H43,'ABP REC Calc'!$G$5:$AB$5,0)),
            'ABP REC Calc'!$C$6:$C$69,'ABP RECs'!$E43,
            'ABP REC Calc'!$B$6:$B$69,'ABP RECs'!$F43
         ) * $D43,
     IF( R$4 = $G43+$B43+1,
         SUMIFS(
            INDEX('ABP REC Calc'!$G$6:$AB$69,,
                  MATCH('ABP RECs'!$H43,'ABP REC Calc'!$G$5:$AB$5,0)),
            'ABP REC Calc'!$C$6:$C$69,'ABP RECs'!$E43,
            'ABP REC Calc'!$B$6:$B$69,'ABP RECs'!$F43         ) * (1-$D43),
     IF( R$4 &gt; $G43+$B43+1,
         SUMIFS(
            INDEX('ABP REC Calc'!$G$6:$AB$69,,
                  MATCH('ABP RECs'!$H43,'ABP REC Calc'!$G$5:$AB$5,0)),
            'ABP REC Calc'!$C$6:$C$69,'ABP RECs'!$E43,
            'ABP REC Calc'!$B$6:$B$69,'ABP RECs'!$F43
         ) * (1-Inputs_ByYear!$D$4)^(R$4-($G43+$B43+1)),
     0))),
0)</f>
        <v>0</v>
      </c>
      <c r="S43" s="233">
        <f>IF( (S$4-$G43) &lt; ($C43+$B43),
     IF( S$4 = $G43+$B43,
         SUMIFS(
            INDEX('ABP REC Calc'!$G$6:$AB$69,,
                  MATCH('ABP RECs'!$H43,'ABP REC Calc'!$G$5:$AB$5,0)),
            'ABP REC Calc'!$C$6:$C$69,'ABP RECs'!$E43,
            'ABP REC Calc'!$B$6:$B$69,'ABP RECs'!$F43
         ) * $D43,
     IF( S$4 = $G43+$B43+1,
         SUMIFS(
            INDEX('ABP REC Calc'!$G$6:$AB$69,,
                  MATCH('ABP RECs'!$H43,'ABP REC Calc'!$G$5:$AB$5,0)),
            'ABP REC Calc'!$C$6:$C$69,'ABP RECs'!$E43,
            'ABP REC Calc'!$B$6:$B$69,'ABP RECs'!$F43         ) * (1-$D43),
     IF( S$4 &gt; $G43+$B43+1,
         SUMIFS(
            INDEX('ABP REC Calc'!$G$6:$AB$69,,
                  MATCH('ABP RECs'!$H43,'ABP REC Calc'!$G$5:$AB$5,0)),
            'ABP REC Calc'!$C$6:$C$69,'ABP RECs'!$E43,
            'ABP REC Calc'!$B$6:$B$69,'ABP RECs'!$F43
         ) * (1-Inputs_ByYear!$D$4)^(S$4-($G43+$B43+1)),
     0))),
0)</f>
        <v>0</v>
      </c>
      <c r="T43" s="233">
        <f>IF( (T$4-$G43) &lt; ($C43+$B43),
     IF( T$4 = $G43+$B43,
         SUMIFS(
            INDEX('ABP REC Calc'!$G$6:$AB$69,,
                  MATCH('ABP RECs'!$H43,'ABP REC Calc'!$G$5:$AB$5,0)),
            'ABP REC Calc'!$C$6:$C$69,'ABP RECs'!$E43,
            'ABP REC Calc'!$B$6:$B$69,'ABP RECs'!$F43
         ) * $D43,
     IF( T$4 = $G43+$B43+1,
         SUMIFS(
            INDEX('ABP REC Calc'!$G$6:$AB$69,,
                  MATCH('ABP RECs'!$H43,'ABP REC Calc'!$G$5:$AB$5,0)),
            'ABP REC Calc'!$C$6:$C$69,'ABP RECs'!$E43,
            'ABP REC Calc'!$B$6:$B$69,'ABP RECs'!$F43         ) * (1-$D43),
     IF( T$4 &gt; $G43+$B43+1,
         SUMIFS(
            INDEX('ABP REC Calc'!$G$6:$AB$69,,
                  MATCH('ABP RECs'!$H43,'ABP REC Calc'!$G$5:$AB$5,0)),
            'ABP REC Calc'!$C$6:$C$69,'ABP RECs'!$E43,
            'ABP REC Calc'!$B$6:$B$69,'ABP RECs'!$F43
         ) * (1-Inputs_ByYear!$D$4)^(T$4-($G43+$B43+1)),
     0))),
0)</f>
        <v>0</v>
      </c>
      <c r="U43" s="233">
        <f>IF( (U$4-$G43) &lt; ($C43+$B43),
     IF( U$4 = $G43+$B43,
         SUMIFS(
            INDEX('ABP REC Calc'!$G$6:$AB$69,,
                  MATCH('ABP RECs'!$H43,'ABP REC Calc'!$G$5:$AB$5,0)),
            'ABP REC Calc'!$C$6:$C$69,'ABP RECs'!$E43,
            'ABP REC Calc'!$B$6:$B$69,'ABP RECs'!$F43
         ) * $D43,
     IF( U$4 = $G43+$B43+1,
         SUMIFS(
            INDEX('ABP REC Calc'!$G$6:$AB$69,,
                  MATCH('ABP RECs'!$H43,'ABP REC Calc'!$G$5:$AB$5,0)),
            'ABP REC Calc'!$C$6:$C$69,'ABP RECs'!$E43,
            'ABP REC Calc'!$B$6:$B$69,'ABP RECs'!$F43         ) * (1-$D43),
     IF( U$4 &gt; $G43+$B43+1,
         SUMIFS(
            INDEX('ABP REC Calc'!$G$6:$AB$69,,
                  MATCH('ABP RECs'!$H43,'ABP REC Calc'!$G$5:$AB$5,0)),
            'ABP REC Calc'!$C$6:$C$69,'ABP RECs'!$E43,
            'ABP REC Calc'!$B$6:$B$69,'ABP RECs'!$F43
         ) * (1-Inputs_ByYear!$D$4)^(U$4-($G43+$B43+1)),
     0))),
0)</f>
        <v>0</v>
      </c>
      <c r="V43" s="233">
        <f>IF( (V$4-$G43) &lt; ($C43+$B43),
     IF( V$4 = $G43+$B43,
         SUMIFS(
            INDEX('ABP REC Calc'!$G$6:$AB$69,,
                  MATCH('ABP RECs'!$H43,'ABP REC Calc'!$G$5:$AB$5,0)),
            'ABP REC Calc'!$C$6:$C$69,'ABP RECs'!$E43,
            'ABP REC Calc'!$B$6:$B$69,'ABP RECs'!$F43
         ) * $D43,
     IF( V$4 = $G43+$B43+1,
         SUMIFS(
            INDEX('ABP REC Calc'!$G$6:$AB$69,,
                  MATCH('ABP RECs'!$H43,'ABP REC Calc'!$G$5:$AB$5,0)),
            'ABP REC Calc'!$C$6:$C$69,'ABP RECs'!$E43,
            'ABP REC Calc'!$B$6:$B$69,'ABP RECs'!$F43         ) * (1-$D43),
     IF( V$4 &gt; $G43+$B43+1,
         SUMIFS(
            INDEX('ABP REC Calc'!$G$6:$AB$69,,
                  MATCH('ABP RECs'!$H43,'ABP REC Calc'!$G$5:$AB$5,0)),
            'ABP REC Calc'!$C$6:$C$69,'ABP RECs'!$E43,
            'ABP REC Calc'!$B$6:$B$69,'ABP RECs'!$F43
         ) * (1-Inputs_ByYear!$D$4)^(V$4-($G43+$B43+1)),
     0))),
0)</f>
        <v>0</v>
      </c>
      <c r="W43" s="233">
        <f>IF( (W$4-$G43) &lt; ($C43+$B43),
     IF( W$4 = $G43+$B43,
         SUMIFS(
            INDEX('ABP REC Calc'!$G$6:$AB$69,,
                  MATCH('ABP RECs'!$H43,'ABP REC Calc'!$G$5:$AB$5,0)),
            'ABP REC Calc'!$C$6:$C$69,'ABP RECs'!$E43,
            'ABP REC Calc'!$B$6:$B$69,'ABP RECs'!$F43
         ) * $D43,
     IF( W$4 = $G43+$B43+1,
         SUMIFS(
            INDEX('ABP REC Calc'!$G$6:$AB$69,,
                  MATCH('ABP RECs'!$H43,'ABP REC Calc'!$G$5:$AB$5,0)),
            'ABP REC Calc'!$C$6:$C$69,'ABP RECs'!$E43,
            'ABP REC Calc'!$B$6:$B$69,'ABP RECs'!$F43         ) * (1-$D43),
     IF( W$4 &gt; $G43+$B43+1,
         SUMIFS(
            INDEX('ABP REC Calc'!$G$6:$AB$69,,
                  MATCH('ABP RECs'!$H43,'ABP REC Calc'!$G$5:$AB$5,0)),
            'ABP REC Calc'!$C$6:$C$69,'ABP RECs'!$E43,
            'ABP REC Calc'!$B$6:$B$69,'ABP RECs'!$F43
         ) * (1-Inputs_ByYear!$D$4)^(W$4-($G43+$B43+1)),
     0))),
0)</f>
        <v>0</v>
      </c>
      <c r="X43" s="233">
        <f>IF( (X$4-$G43) &lt; ($C43+$B43),
     IF( X$4 = $G43+$B43,
         SUMIFS(
            INDEX('ABP REC Calc'!$G$6:$AB$69,,
                  MATCH('ABP RECs'!$H43,'ABP REC Calc'!$G$5:$AB$5,0)),
            'ABP REC Calc'!$C$6:$C$69,'ABP RECs'!$E43,
            'ABP REC Calc'!$B$6:$B$69,'ABP RECs'!$F43
         ) * $D43,
     IF( X$4 = $G43+$B43+1,
         SUMIFS(
            INDEX('ABP REC Calc'!$G$6:$AB$69,,
                  MATCH('ABP RECs'!$H43,'ABP REC Calc'!$G$5:$AB$5,0)),
            'ABP REC Calc'!$C$6:$C$69,'ABP RECs'!$E43,
            'ABP REC Calc'!$B$6:$B$69,'ABP RECs'!$F43         ) * (1-$D43),
     IF( X$4 &gt; $G43+$B43+1,
         SUMIFS(
            INDEX('ABP REC Calc'!$G$6:$AB$69,,
                  MATCH('ABP RECs'!$H43,'ABP REC Calc'!$G$5:$AB$5,0)),
            'ABP REC Calc'!$C$6:$C$69,'ABP RECs'!$E43,
            'ABP REC Calc'!$B$6:$B$69,'ABP RECs'!$F43
         ) * (1-Inputs_ByYear!$D$4)^(X$4-($G43+$B43+1)),
     0))),
0)</f>
        <v>66864.582461595099</v>
      </c>
      <c r="Y43" s="233">
        <f>IF( (Y$4-$G43) &lt; ($C43+$B43),
     IF( Y$4 = $G43+$B43,
         SUMIFS(
            INDEX('ABP REC Calc'!$G$6:$AB$69,,
                  MATCH('ABP RECs'!$H43,'ABP REC Calc'!$G$5:$AB$5,0)),
            'ABP REC Calc'!$C$6:$C$69,'ABP RECs'!$E43,
            'ABP REC Calc'!$B$6:$B$69,'ABP RECs'!$F43
         ) * $D43,
     IF( Y$4 = $G43+$B43+1,
         SUMIFS(
            INDEX('ABP REC Calc'!$G$6:$AB$69,,
                  MATCH('ABP RECs'!$H43,'ABP REC Calc'!$G$5:$AB$5,0)),
            'ABP REC Calc'!$C$6:$C$69,'ABP RECs'!$E43,
            'ABP REC Calc'!$B$6:$B$69,'ABP RECs'!$F43         ) * (1-$D43),
     IF( Y$4 &gt; $G43+$B43+1,
         SUMIFS(
            INDEX('ABP REC Calc'!$G$6:$AB$69,,
                  MATCH('ABP RECs'!$H43,'ABP REC Calc'!$G$5:$AB$5,0)),
            'ABP REC Calc'!$C$6:$C$69,'ABP RECs'!$E43,
            'ABP REC Calc'!$B$6:$B$69,'ABP RECs'!$F43
         ) * (1-Inputs_ByYear!$D$4)^(Y$4-($G43+$B43+1)),
     0))),
0)</f>
        <v>66864.582461595099</v>
      </c>
      <c r="Z43" s="233">
        <f>IF( (Z$4-$G43) &lt; ($C43+$B43),
     IF( Z$4 = $G43+$B43,
         SUMIFS(
            INDEX('ABP REC Calc'!$G$6:$AB$69,,
                  MATCH('ABP RECs'!$H43,'ABP REC Calc'!$G$5:$AB$5,0)),
            'ABP REC Calc'!$C$6:$C$69,'ABP RECs'!$E43,
            'ABP REC Calc'!$B$6:$B$69,'ABP RECs'!$F43
         ) * $D43,
     IF( Z$4 = $G43+$B43+1,
         SUMIFS(
            INDEX('ABP REC Calc'!$G$6:$AB$69,,
                  MATCH('ABP RECs'!$H43,'ABP REC Calc'!$G$5:$AB$5,0)),
            'ABP REC Calc'!$C$6:$C$69,'ABP RECs'!$E43,
            'ABP REC Calc'!$B$6:$B$69,'ABP RECs'!$F43         ) * (1-$D43),
     IF( Z$4 &gt; $G43+$B43+1,
         SUMIFS(
            INDEX('ABP REC Calc'!$G$6:$AB$69,,
                  MATCH('ABP RECs'!$H43,'ABP REC Calc'!$G$5:$AB$5,0)),
            'ABP REC Calc'!$C$6:$C$69,'ABP RECs'!$E43,
            'ABP REC Calc'!$B$6:$B$69,'ABP RECs'!$F43
         ) * (1-Inputs_ByYear!$D$4)^(Z$4-($G43+$B43+1)),
     0))),
0)</f>
        <v>133060.51909857424</v>
      </c>
      <c r="AA43" s="233">
        <f>IF( (AA$4-$G43) &lt; ($C43+$B43),
     IF( AA$4 = $G43+$B43,
         SUMIFS(
            INDEX('ABP REC Calc'!$G$6:$AB$69,,
                  MATCH('ABP RECs'!$H43,'ABP REC Calc'!$G$5:$AB$5,0)),
            'ABP REC Calc'!$C$6:$C$69,'ABP RECs'!$E43,
            'ABP REC Calc'!$B$6:$B$69,'ABP RECs'!$F43
         ) * $D43,
     IF( AA$4 = $G43+$B43+1,
         SUMIFS(
            INDEX('ABP REC Calc'!$G$6:$AB$69,,
                  MATCH('ABP RECs'!$H43,'ABP REC Calc'!$G$5:$AB$5,0)),
            'ABP REC Calc'!$C$6:$C$69,'ABP RECs'!$E43,
            'ABP REC Calc'!$B$6:$B$69,'ABP RECs'!$F43         ) * (1-$D43),
     IF( AA$4 &gt; $G43+$B43+1,
         SUMIFS(
            INDEX('ABP REC Calc'!$G$6:$AB$69,,
                  MATCH('ABP RECs'!$H43,'ABP REC Calc'!$G$5:$AB$5,0)),
            'ABP REC Calc'!$C$6:$C$69,'ABP RECs'!$E43,
            'ABP REC Calc'!$B$6:$B$69,'ABP RECs'!$F43
         ) * (1-Inputs_ByYear!$D$4)^(AA$4-($G43+$B43+1)),
     0))),
0)</f>
        <v>132395.21650308138</v>
      </c>
      <c r="AB43" s="233">
        <f>IF( (AB$4-$G43) &lt; ($C43+$B43),
     IF( AB$4 = $G43+$B43,
         SUMIFS(
            INDEX('ABP REC Calc'!$G$6:$AB$69,,
                  MATCH('ABP RECs'!$H43,'ABP REC Calc'!$G$5:$AB$5,0)),
            'ABP REC Calc'!$C$6:$C$69,'ABP RECs'!$E43,
            'ABP REC Calc'!$B$6:$B$69,'ABP RECs'!$F43
         ) * $D43,
     IF( AB$4 = $G43+$B43+1,
         SUMIFS(
            INDEX('ABP REC Calc'!$G$6:$AB$69,,
                  MATCH('ABP RECs'!$H43,'ABP REC Calc'!$G$5:$AB$5,0)),
            'ABP REC Calc'!$C$6:$C$69,'ABP RECs'!$E43,
            'ABP REC Calc'!$B$6:$B$69,'ABP RECs'!$F43         ) * (1-$D43),
     IF( AB$4 &gt; $G43+$B43+1,
         SUMIFS(
            INDEX('ABP REC Calc'!$G$6:$AB$69,,
                  MATCH('ABP RECs'!$H43,'ABP REC Calc'!$G$5:$AB$5,0)),
            'ABP REC Calc'!$C$6:$C$69,'ABP RECs'!$E43,
            'ABP REC Calc'!$B$6:$B$69,'ABP RECs'!$F43
         ) * (1-Inputs_ByYear!$D$4)^(AB$4-($G43+$B43+1)),
     0))),
0)</f>
        <v>131733.24042056597</v>
      </c>
      <c r="AC43" s="233">
        <f>IF( (AC$4-$G43) &lt; ($C43+$B43),
     IF( AC$4 = $G43+$B43,
         SUMIFS(
            INDEX('ABP REC Calc'!$G$6:$AB$69,,
                  MATCH('ABP RECs'!$H43,'ABP REC Calc'!$G$5:$AB$5,0)),
            'ABP REC Calc'!$C$6:$C$69,'ABP RECs'!$E43,
            'ABP REC Calc'!$B$6:$B$69,'ABP RECs'!$F43
         ) * $D43,
     IF( AC$4 = $G43+$B43+1,
         SUMIFS(
            INDEX('ABP REC Calc'!$G$6:$AB$69,,
                  MATCH('ABP RECs'!$H43,'ABP REC Calc'!$G$5:$AB$5,0)),
            'ABP REC Calc'!$C$6:$C$69,'ABP RECs'!$E43,
            'ABP REC Calc'!$B$6:$B$69,'ABP RECs'!$F43         ) * (1-$D43),
     IF( AC$4 &gt; $G43+$B43+1,
         SUMIFS(
            INDEX('ABP REC Calc'!$G$6:$AB$69,,
                  MATCH('ABP RECs'!$H43,'ABP REC Calc'!$G$5:$AB$5,0)),
            'ABP REC Calc'!$C$6:$C$69,'ABP RECs'!$E43,
            'ABP REC Calc'!$B$6:$B$69,'ABP RECs'!$F43
         ) * (1-Inputs_ByYear!$D$4)^(AC$4-($G43+$B43+1)),
     0))),
0)</f>
        <v>131074.57421846315</v>
      </c>
      <c r="AD43" s="233">
        <f>IF( (AD$4-$G43) &lt; ($C43+$B43),
     IF( AD$4 = $G43+$B43,
         SUMIFS(
            INDEX('ABP REC Calc'!$G$6:$AB$69,,
                  MATCH('ABP RECs'!$H43,'ABP REC Calc'!$G$5:$AB$5,0)),
            'ABP REC Calc'!$C$6:$C$69,'ABP RECs'!$E43,
            'ABP REC Calc'!$B$6:$B$69,'ABP RECs'!$F43
         ) * $D43,
     IF( AD$4 = $G43+$B43+1,
         SUMIFS(
            INDEX('ABP REC Calc'!$G$6:$AB$69,,
                  MATCH('ABP RECs'!$H43,'ABP REC Calc'!$G$5:$AB$5,0)),
            'ABP REC Calc'!$C$6:$C$69,'ABP RECs'!$E43,
            'ABP REC Calc'!$B$6:$B$69,'ABP RECs'!$F43         ) * (1-$D43),
     IF( AD$4 &gt; $G43+$B43+1,
         SUMIFS(
            INDEX('ABP REC Calc'!$G$6:$AB$69,,
                  MATCH('ABP RECs'!$H43,'ABP REC Calc'!$G$5:$AB$5,0)),
            'ABP REC Calc'!$C$6:$C$69,'ABP RECs'!$E43,
            'ABP REC Calc'!$B$6:$B$69,'ABP RECs'!$F43
         ) * (1-Inputs_ByYear!$D$4)^(AD$4-($G43+$B43+1)),
     0))),
0)</f>
        <v>130419.20134737084</v>
      </c>
    </row>
    <row r="44" spans="2:30" ht="14.75" customHeight="1" x14ac:dyDescent="0.25">
      <c r="B44" s="332" cm="1">
        <f t="array" ref="B44">INDEX(Inputs_ByYear!$D$87:$D$92, MATCH('ABP RECs'!$E44, Inputs_ByYear!$B$87:$B$92, 0),)</f>
        <v>0</v>
      </c>
      <c r="C44" s="332" cm="1">
        <f t="array" ref="C44">INDEX(Inputs_ByYear!$D$51:$D$56, MATCH('ABP RECs'!$E44, Inputs_ByYear!$B$51:$B$56,0),)</f>
        <v>15</v>
      </c>
      <c r="D44" s="332" cm="1">
        <f t="array" ref="D44">INDEX(Inputs_ByYear!$D$96:$D$101, MATCH('ABP RECs'!$E44, Inputs_ByYear!$B$96:$B$101,0),)</f>
        <v>0.5</v>
      </c>
      <c r="E44" s="222" t="s">
        <v>233</v>
      </c>
      <c r="F44" s="219" t="s">
        <v>259</v>
      </c>
      <c r="G44" s="219">
        <f t="shared" si="2"/>
        <v>2040</v>
      </c>
      <c r="H44" s="227" t="s">
        <v>38</v>
      </c>
      <c r="I44" s="233">
        <f>IF( (I$4-$G44) &lt; ($C44+$B44),
     IF( I$4 = $G44+$B44,
         SUMIFS(
            INDEX('ABP REC Calc'!$G$6:$AB$69,,
                  MATCH('ABP RECs'!$H44,'ABP REC Calc'!$G$5:$AB$5,0)),
            'ABP REC Calc'!$C$6:$C$69,'ABP RECs'!$E44,
            'ABP REC Calc'!$B$6:$B$69,'ABP RECs'!$F44
         ) * $D44,
     IF( I$4 = $G44+$B44+1,
         SUMIFS(
            INDEX('ABP REC Calc'!$G$6:$AB$69,,
                  MATCH('ABP RECs'!$H44,'ABP REC Calc'!$G$5:$AB$5,0)),
            'ABP REC Calc'!$C$6:$C$69,'ABP RECs'!$E44,
            'ABP REC Calc'!$B$6:$B$69,'ABP RECs'!$F44         ) * (1-$D44),
     IF( I$4 &gt; $G44+$B44+1,
         SUMIFS(
            INDEX('ABP REC Calc'!$G$6:$AB$69,,
                  MATCH('ABP RECs'!$H44,'ABP REC Calc'!$G$5:$AB$5,0)),
            'ABP REC Calc'!$C$6:$C$69,'ABP RECs'!$E44,
            'ABP REC Calc'!$B$6:$B$69,'ABP RECs'!$F44
         ) * (1-Inputs_ByYear!$D$4)^(I$4-($G44+$B44+1)),
     0))),
0)</f>
        <v>0</v>
      </c>
      <c r="J44" s="233">
        <f>IF( (J$4-$G44) &lt; ($C44+$B44),
     IF( J$4 = $G44+$B44,
         SUMIFS(
            INDEX('ABP REC Calc'!$G$6:$AB$69,,
                  MATCH('ABP RECs'!$H44,'ABP REC Calc'!$G$5:$AB$5,0)),
            'ABP REC Calc'!$C$6:$C$69,'ABP RECs'!$E44,
            'ABP REC Calc'!$B$6:$B$69,'ABP RECs'!$F44
         ) * $D44,
     IF( J$4 = $G44+$B44+1,
         SUMIFS(
            INDEX('ABP REC Calc'!$G$6:$AB$69,,
                  MATCH('ABP RECs'!$H44,'ABP REC Calc'!$G$5:$AB$5,0)),
            'ABP REC Calc'!$C$6:$C$69,'ABP RECs'!$E44,
            'ABP REC Calc'!$B$6:$B$69,'ABP RECs'!$F44         ) * (1-$D44),
     IF( J$4 &gt; $G44+$B44+1,
         SUMIFS(
            INDEX('ABP REC Calc'!$G$6:$AB$69,,
                  MATCH('ABP RECs'!$H44,'ABP REC Calc'!$G$5:$AB$5,0)),
            'ABP REC Calc'!$C$6:$C$69,'ABP RECs'!$E44,
            'ABP REC Calc'!$B$6:$B$69,'ABP RECs'!$F44
         ) * (1-Inputs_ByYear!$D$4)^(J$4-($G44+$B44+1)),
     0))),
0)</f>
        <v>0</v>
      </c>
      <c r="K44" s="233">
        <f>IF( (K$4-$G44) &lt; ($C44+$B44),
     IF( K$4 = $G44+$B44,
         SUMIFS(
            INDEX('ABP REC Calc'!$G$6:$AB$69,,
                  MATCH('ABP RECs'!$H44,'ABP REC Calc'!$G$5:$AB$5,0)),
            'ABP REC Calc'!$C$6:$C$69,'ABP RECs'!$E44,
            'ABP REC Calc'!$B$6:$B$69,'ABP RECs'!$F44
         ) * $D44,
     IF( K$4 = $G44+$B44+1,
         SUMIFS(
            INDEX('ABP REC Calc'!$G$6:$AB$69,,
                  MATCH('ABP RECs'!$H44,'ABP REC Calc'!$G$5:$AB$5,0)),
            'ABP REC Calc'!$C$6:$C$69,'ABP RECs'!$E44,
            'ABP REC Calc'!$B$6:$B$69,'ABP RECs'!$F44         ) * (1-$D44),
     IF( K$4 &gt; $G44+$B44+1,
         SUMIFS(
            INDEX('ABP REC Calc'!$G$6:$AB$69,,
                  MATCH('ABP RECs'!$H44,'ABP REC Calc'!$G$5:$AB$5,0)),
            'ABP REC Calc'!$C$6:$C$69,'ABP RECs'!$E44,
            'ABP REC Calc'!$B$6:$B$69,'ABP RECs'!$F44
         ) * (1-Inputs_ByYear!$D$4)^(K$4-($G44+$B44+1)),
     0))),
0)</f>
        <v>0</v>
      </c>
      <c r="L44" s="233">
        <f>IF( (L$4-$G44) &lt; ($C44+$B44),
     IF( L$4 = $G44+$B44,
         SUMIFS(
            INDEX('ABP REC Calc'!$G$6:$AB$69,,
                  MATCH('ABP RECs'!$H44,'ABP REC Calc'!$G$5:$AB$5,0)),
            'ABP REC Calc'!$C$6:$C$69,'ABP RECs'!$E44,
            'ABP REC Calc'!$B$6:$B$69,'ABP RECs'!$F44
         ) * $D44,
     IF( L$4 = $G44+$B44+1,
         SUMIFS(
            INDEX('ABP REC Calc'!$G$6:$AB$69,,
                  MATCH('ABP RECs'!$H44,'ABP REC Calc'!$G$5:$AB$5,0)),
            'ABP REC Calc'!$C$6:$C$69,'ABP RECs'!$E44,
            'ABP REC Calc'!$B$6:$B$69,'ABP RECs'!$F44         ) * (1-$D44),
     IF( L$4 &gt; $G44+$B44+1,
         SUMIFS(
            INDEX('ABP REC Calc'!$G$6:$AB$69,,
                  MATCH('ABP RECs'!$H44,'ABP REC Calc'!$G$5:$AB$5,0)),
            'ABP REC Calc'!$C$6:$C$69,'ABP RECs'!$E44,
            'ABP REC Calc'!$B$6:$B$69,'ABP RECs'!$F44
         ) * (1-Inputs_ByYear!$D$4)^(L$4-($G44+$B44+1)),
     0))),
0)</f>
        <v>0</v>
      </c>
      <c r="M44" s="233">
        <f>IF( (M$4-$G44) &lt; ($C44+$B44),
     IF( M$4 = $G44+$B44,
         SUMIFS(
            INDEX('ABP REC Calc'!$G$6:$AB$69,,
                  MATCH('ABP RECs'!$H44,'ABP REC Calc'!$G$5:$AB$5,0)),
            'ABP REC Calc'!$C$6:$C$69,'ABP RECs'!$E44,
            'ABP REC Calc'!$B$6:$B$69,'ABP RECs'!$F44
         ) * $D44,
     IF( M$4 = $G44+$B44+1,
         SUMIFS(
            INDEX('ABP REC Calc'!$G$6:$AB$69,,
                  MATCH('ABP RECs'!$H44,'ABP REC Calc'!$G$5:$AB$5,0)),
            'ABP REC Calc'!$C$6:$C$69,'ABP RECs'!$E44,
            'ABP REC Calc'!$B$6:$B$69,'ABP RECs'!$F44         ) * (1-$D44),
     IF( M$4 &gt; $G44+$B44+1,
         SUMIFS(
            INDEX('ABP REC Calc'!$G$6:$AB$69,,
                  MATCH('ABP RECs'!$H44,'ABP REC Calc'!$G$5:$AB$5,0)),
            'ABP REC Calc'!$C$6:$C$69,'ABP RECs'!$E44,
            'ABP REC Calc'!$B$6:$B$69,'ABP RECs'!$F44
         ) * (1-Inputs_ByYear!$D$4)^(M$4-($G44+$B44+1)),
     0))),
0)</f>
        <v>0</v>
      </c>
      <c r="N44" s="233">
        <f>IF( (N$4-$G44) &lt; ($C44+$B44),
     IF( N$4 = $G44+$B44,
         SUMIFS(
            INDEX('ABP REC Calc'!$G$6:$AB$69,,
                  MATCH('ABP RECs'!$H44,'ABP REC Calc'!$G$5:$AB$5,0)),
            'ABP REC Calc'!$C$6:$C$69,'ABP RECs'!$E44,
            'ABP REC Calc'!$B$6:$B$69,'ABP RECs'!$F44
         ) * $D44,
     IF( N$4 = $G44+$B44+1,
         SUMIFS(
            INDEX('ABP REC Calc'!$G$6:$AB$69,,
                  MATCH('ABP RECs'!$H44,'ABP REC Calc'!$G$5:$AB$5,0)),
            'ABP REC Calc'!$C$6:$C$69,'ABP RECs'!$E44,
            'ABP REC Calc'!$B$6:$B$69,'ABP RECs'!$F44         ) * (1-$D44),
     IF( N$4 &gt; $G44+$B44+1,
         SUMIFS(
            INDEX('ABP REC Calc'!$G$6:$AB$69,,
                  MATCH('ABP RECs'!$H44,'ABP REC Calc'!$G$5:$AB$5,0)),
            'ABP REC Calc'!$C$6:$C$69,'ABP RECs'!$E44,
            'ABP REC Calc'!$B$6:$B$69,'ABP RECs'!$F44
         ) * (1-Inputs_ByYear!$D$4)^(N$4-($G44+$B44+1)),
     0))),
0)</f>
        <v>0</v>
      </c>
      <c r="O44" s="233">
        <f>IF( (O$4-$G44) &lt; ($C44+$B44),
     IF( O$4 = $G44+$B44,
         SUMIFS(
            INDEX('ABP REC Calc'!$G$6:$AB$69,,
                  MATCH('ABP RECs'!$H44,'ABP REC Calc'!$G$5:$AB$5,0)),
            'ABP REC Calc'!$C$6:$C$69,'ABP RECs'!$E44,
            'ABP REC Calc'!$B$6:$B$69,'ABP RECs'!$F44
         ) * $D44,
     IF( O$4 = $G44+$B44+1,
         SUMIFS(
            INDEX('ABP REC Calc'!$G$6:$AB$69,,
                  MATCH('ABP RECs'!$H44,'ABP REC Calc'!$G$5:$AB$5,0)),
            'ABP REC Calc'!$C$6:$C$69,'ABP RECs'!$E44,
            'ABP REC Calc'!$B$6:$B$69,'ABP RECs'!$F44         ) * (1-$D44),
     IF( O$4 &gt; $G44+$B44+1,
         SUMIFS(
            INDEX('ABP REC Calc'!$G$6:$AB$69,,
                  MATCH('ABP RECs'!$H44,'ABP REC Calc'!$G$5:$AB$5,0)),
            'ABP REC Calc'!$C$6:$C$69,'ABP RECs'!$E44,
            'ABP REC Calc'!$B$6:$B$69,'ABP RECs'!$F44
         ) * (1-Inputs_ByYear!$D$4)^(O$4-($G44+$B44+1)),
     0))),
0)</f>
        <v>0</v>
      </c>
      <c r="P44" s="233">
        <f>IF( (P$4-$G44) &lt; ($C44+$B44),
     IF( P$4 = $G44+$B44,
         SUMIFS(
            INDEX('ABP REC Calc'!$G$6:$AB$69,,
                  MATCH('ABP RECs'!$H44,'ABP REC Calc'!$G$5:$AB$5,0)),
            'ABP REC Calc'!$C$6:$C$69,'ABP RECs'!$E44,
            'ABP REC Calc'!$B$6:$B$69,'ABP RECs'!$F44
         ) * $D44,
     IF( P$4 = $G44+$B44+1,
         SUMIFS(
            INDEX('ABP REC Calc'!$G$6:$AB$69,,
                  MATCH('ABP RECs'!$H44,'ABP REC Calc'!$G$5:$AB$5,0)),
            'ABP REC Calc'!$C$6:$C$69,'ABP RECs'!$E44,
            'ABP REC Calc'!$B$6:$B$69,'ABP RECs'!$F44         ) * (1-$D44),
     IF( P$4 &gt; $G44+$B44+1,
         SUMIFS(
            INDEX('ABP REC Calc'!$G$6:$AB$69,,
                  MATCH('ABP RECs'!$H44,'ABP REC Calc'!$G$5:$AB$5,0)),
            'ABP REC Calc'!$C$6:$C$69,'ABP RECs'!$E44,
            'ABP REC Calc'!$B$6:$B$69,'ABP RECs'!$F44
         ) * (1-Inputs_ByYear!$D$4)^(P$4-($G44+$B44+1)),
     0))),
0)</f>
        <v>0</v>
      </c>
      <c r="Q44" s="233">
        <f>IF( (Q$4-$G44) &lt; ($C44+$B44),
     IF( Q$4 = $G44+$B44,
         SUMIFS(
            INDEX('ABP REC Calc'!$G$6:$AB$69,,
                  MATCH('ABP RECs'!$H44,'ABP REC Calc'!$G$5:$AB$5,0)),
            'ABP REC Calc'!$C$6:$C$69,'ABP RECs'!$E44,
            'ABP REC Calc'!$B$6:$B$69,'ABP RECs'!$F44
         ) * $D44,
     IF( Q$4 = $G44+$B44+1,
         SUMIFS(
            INDEX('ABP REC Calc'!$G$6:$AB$69,,
                  MATCH('ABP RECs'!$H44,'ABP REC Calc'!$G$5:$AB$5,0)),
            'ABP REC Calc'!$C$6:$C$69,'ABP RECs'!$E44,
            'ABP REC Calc'!$B$6:$B$69,'ABP RECs'!$F44         ) * (1-$D44),
     IF( Q$4 &gt; $G44+$B44+1,
         SUMIFS(
            INDEX('ABP REC Calc'!$G$6:$AB$69,,
                  MATCH('ABP RECs'!$H44,'ABP REC Calc'!$G$5:$AB$5,0)),
            'ABP REC Calc'!$C$6:$C$69,'ABP RECs'!$E44,
            'ABP REC Calc'!$B$6:$B$69,'ABP RECs'!$F44
         ) * (1-Inputs_ByYear!$D$4)^(Q$4-($G44+$B44+1)),
     0))),
0)</f>
        <v>0</v>
      </c>
      <c r="R44" s="233">
        <f>IF( (R$4-$G44) &lt; ($C44+$B44),
     IF( R$4 = $G44+$B44,
         SUMIFS(
            INDEX('ABP REC Calc'!$G$6:$AB$69,,
                  MATCH('ABP RECs'!$H44,'ABP REC Calc'!$G$5:$AB$5,0)),
            'ABP REC Calc'!$C$6:$C$69,'ABP RECs'!$E44,
            'ABP REC Calc'!$B$6:$B$69,'ABP RECs'!$F44
         ) * $D44,
     IF( R$4 = $G44+$B44+1,
         SUMIFS(
            INDEX('ABP REC Calc'!$G$6:$AB$69,,
                  MATCH('ABP RECs'!$H44,'ABP REC Calc'!$G$5:$AB$5,0)),
            'ABP REC Calc'!$C$6:$C$69,'ABP RECs'!$E44,
            'ABP REC Calc'!$B$6:$B$69,'ABP RECs'!$F44         ) * (1-$D44),
     IF( R$4 &gt; $G44+$B44+1,
         SUMIFS(
            INDEX('ABP REC Calc'!$G$6:$AB$69,,
                  MATCH('ABP RECs'!$H44,'ABP REC Calc'!$G$5:$AB$5,0)),
            'ABP REC Calc'!$C$6:$C$69,'ABP RECs'!$E44,
            'ABP REC Calc'!$B$6:$B$69,'ABP RECs'!$F44
         ) * (1-Inputs_ByYear!$D$4)^(R$4-($G44+$B44+1)),
     0))),
0)</f>
        <v>0</v>
      </c>
      <c r="S44" s="233">
        <f>IF( (S$4-$G44) &lt; ($C44+$B44),
     IF( S$4 = $G44+$B44,
         SUMIFS(
            INDEX('ABP REC Calc'!$G$6:$AB$69,,
                  MATCH('ABP RECs'!$H44,'ABP REC Calc'!$G$5:$AB$5,0)),
            'ABP REC Calc'!$C$6:$C$69,'ABP RECs'!$E44,
            'ABP REC Calc'!$B$6:$B$69,'ABP RECs'!$F44
         ) * $D44,
     IF( S$4 = $G44+$B44+1,
         SUMIFS(
            INDEX('ABP REC Calc'!$G$6:$AB$69,,
                  MATCH('ABP RECs'!$H44,'ABP REC Calc'!$G$5:$AB$5,0)),
            'ABP REC Calc'!$C$6:$C$69,'ABP RECs'!$E44,
            'ABP REC Calc'!$B$6:$B$69,'ABP RECs'!$F44         ) * (1-$D44),
     IF( S$4 &gt; $G44+$B44+1,
         SUMIFS(
            INDEX('ABP REC Calc'!$G$6:$AB$69,,
                  MATCH('ABP RECs'!$H44,'ABP REC Calc'!$G$5:$AB$5,0)),
            'ABP REC Calc'!$C$6:$C$69,'ABP RECs'!$E44,
            'ABP REC Calc'!$B$6:$B$69,'ABP RECs'!$F44
         ) * (1-Inputs_ByYear!$D$4)^(S$4-($G44+$B44+1)),
     0))),
0)</f>
        <v>0</v>
      </c>
      <c r="T44" s="233">
        <f>IF( (T$4-$G44) &lt; ($C44+$B44),
     IF( T$4 = $G44+$B44,
         SUMIFS(
            INDEX('ABP REC Calc'!$G$6:$AB$69,,
                  MATCH('ABP RECs'!$H44,'ABP REC Calc'!$G$5:$AB$5,0)),
            'ABP REC Calc'!$C$6:$C$69,'ABP RECs'!$E44,
            'ABP REC Calc'!$B$6:$B$69,'ABP RECs'!$F44
         ) * $D44,
     IF( T$4 = $G44+$B44+1,
         SUMIFS(
            INDEX('ABP REC Calc'!$G$6:$AB$69,,
                  MATCH('ABP RECs'!$H44,'ABP REC Calc'!$G$5:$AB$5,0)),
            'ABP REC Calc'!$C$6:$C$69,'ABP RECs'!$E44,
            'ABP REC Calc'!$B$6:$B$69,'ABP RECs'!$F44         ) * (1-$D44),
     IF( T$4 &gt; $G44+$B44+1,
         SUMIFS(
            INDEX('ABP REC Calc'!$G$6:$AB$69,,
                  MATCH('ABP RECs'!$H44,'ABP REC Calc'!$G$5:$AB$5,0)),
            'ABP REC Calc'!$C$6:$C$69,'ABP RECs'!$E44,
            'ABP REC Calc'!$B$6:$B$69,'ABP RECs'!$F44
         ) * (1-Inputs_ByYear!$D$4)^(T$4-($G44+$B44+1)),
     0))),
0)</f>
        <v>0</v>
      </c>
      <c r="U44" s="233">
        <f>IF( (U$4-$G44) &lt; ($C44+$B44),
     IF( U$4 = $G44+$B44,
         SUMIFS(
            INDEX('ABP REC Calc'!$G$6:$AB$69,,
                  MATCH('ABP RECs'!$H44,'ABP REC Calc'!$G$5:$AB$5,0)),
            'ABP REC Calc'!$C$6:$C$69,'ABP RECs'!$E44,
            'ABP REC Calc'!$B$6:$B$69,'ABP RECs'!$F44
         ) * $D44,
     IF( U$4 = $G44+$B44+1,
         SUMIFS(
            INDEX('ABP REC Calc'!$G$6:$AB$69,,
                  MATCH('ABP RECs'!$H44,'ABP REC Calc'!$G$5:$AB$5,0)),
            'ABP REC Calc'!$C$6:$C$69,'ABP RECs'!$E44,
            'ABP REC Calc'!$B$6:$B$69,'ABP RECs'!$F44         ) * (1-$D44),
     IF( U$4 &gt; $G44+$B44+1,
         SUMIFS(
            INDEX('ABP REC Calc'!$G$6:$AB$69,,
                  MATCH('ABP RECs'!$H44,'ABP REC Calc'!$G$5:$AB$5,0)),
            'ABP REC Calc'!$C$6:$C$69,'ABP RECs'!$E44,
            'ABP REC Calc'!$B$6:$B$69,'ABP RECs'!$F44
         ) * (1-Inputs_ByYear!$D$4)^(U$4-($G44+$B44+1)),
     0))),
0)</f>
        <v>0</v>
      </c>
      <c r="V44" s="233">
        <f>IF( (V$4-$G44) &lt; ($C44+$B44),
     IF( V$4 = $G44+$B44,
         SUMIFS(
            INDEX('ABP REC Calc'!$G$6:$AB$69,,
                  MATCH('ABP RECs'!$H44,'ABP REC Calc'!$G$5:$AB$5,0)),
            'ABP REC Calc'!$C$6:$C$69,'ABP RECs'!$E44,
            'ABP REC Calc'!$B$6:$B$69,'ABP RECs'!$F44
         ) * $D44,
     IF( V$4 = $G44+$B44+1,
         SUMIFS(
            INDEX('ABP REC Calc'!$G$6:$AB$69,,
                  MATCH('ABP RECs'!$H44,'ABP REC Calc'!$G$5:$AB$5,0)),
            'ABP REC Calc'!$C$6:$C$69,'ABP RECs'!$E44,
            'ABP REC Calc'!$B$6:$B$69,'ABP RECs'!$F44         ) * (1-$D44),
     IF( V$4 &gt; $G44+$B44+1,
         SUMIFS(
            INDEX('ABP REC Calc'!$G$6:$AB$69,,
                  MATCH('ABP RECs'!$H44,'ABP REC Calc'!$G$5:$AB$5,0)),
            'ABP REC Calc'!$C$6:$C$69,'ABP RECs'!$E44,
            'ABP REC Calc'!$B$6:$B$69,'ABP RECs'!$F44
         ) * (1-Inputs_ByYear!$D$4)^(V$4-($G44+$B44+1)),
     0))),
0)</f>
        <v>0</v>
      </c>
      <c r="W44" s="233">
        <f>IF( (W$4-$G44) &lt; ($C44+$B44),
     IF( W$4 = $G44+$B44,
         SUMIFS(
            INDEX('ABP REC Calc'!$G$6:$AB$69,,
                  MATCH('ABP RECs'!$H44,'ABP REC Calc'!$G$5:$AB$5,0)),
            'ABP REC Calc'!$C$6:$C$69,'ABP RECs'!$E44,
            'ABP REC Calc'!$B$6:$B$69,'ABP RECs'!$F44
         ) * $D44,
     IF( W$4 = $G44+$B44+1,
         SUMIFS(
            INDEX('ABP REC Calc'!$G$6:$AB$69,,
                  MATCH('ABP RECs'!$H44,'ABP REC Calc'!$G$5:$AB$5,0)),
            'ABP REC Calc'!$C$6:$C$69,'ABP RECs'!$E44,
            'ABP REC Calc'!$B$6:$B$69,'ABP RECs'!$F44         ) * (1-$D44),
     IF( W$4 &gt; $G44+$B44+1,
         SUMIFS(
            INDEX('ABP REC Calc'!$G$6:$AB$69,,
                  MATCH('ABP RECs'!$H44,'ABP REC Calc'!$G$5:$AB$5,0)),
            'ABP REC Calc'!$C$6:$C$69,'ABP RECs'!$E44,
            'ABP REC Calc'!$B$6:$B$69,'ABP RECs'!$F44
         ) * (1-Inputs_ByYear!$D$4)^(W$4-($G44+$B44+1)),
     0))),
0)</f>
        <v>0</v>
      </c>
      <c r="X44" s="233">
        <f>IF( (X$4-$G44) &lt; ($C44+$B44),
     IF( X$4 = $G44+$B44,
         SUMIFS(
            INDEX('ABP REC Calc'!$G$6:$AB$69,,
                  MATCH('ABP RECs'!$H44,'ABP REC Calc'!$G$5:$AB$5,0)),
            'ABP REC Calc'!$C$6:$C$69,'ABP RECs'!$E44,
            'ABP REC Calc'!$B$6:$B$69,'ABP RECs'!$F44
         ) * $D44,
     IF( X$4 = $G44+$B44+1,
         SUMIFS(
            INDEX('ABP REC Calc'!$G$6:$AB$69,,
                  MATCH('ABP RECs'!$H44,'ABP REC Calc'!$G$5:$AB$5,0)),
            'ABP REC Calc'!$C$6:$C$69,'ABP RECs'!$E44,
            'ABP REC Calc'!$B$6:$B$69,'ABP RECs'!$F44         ) * (1-$D44),
     IF( X$4 &gt; $G44+$B44+1,
         SUMIFS(
            INDEX('ABP REC Calc'!$G$6:$AB$69,,
                  MATCH('ABP RECs'!$H44,'ABP REC Calc'!$G$5:$AB$5,0)),
            'ABP REC Calc'!$C$6:$C$69,'ABP RECs'!$E44,
            'ABP REC Calc'!$B$6:$B$69,'ABP RECs'!$F44
         ) * (1-Inputs_ByYear!$D$4)^(X$4-($G44+$B44+1)),
     0))),
0)</f>
        <v>0</v>
      </c>
      <c r="Y44" s="233">
        <f>IF( (Y$4-$G44) &lt; ($C44+$B44),
     IF( Y$4 = $G44+$B44,
         SUMIFS(
            INDEX('ABP REC Calc'!$G$6:$AB$69,,
                  MATCH('ABP RECs'!$H44,'ABP REC Calc'!$G$5:$AB$5,0)),
            'ABP REC Calc'!$C$6:$C$69,'ABP RECs'!$E44,
            'ABP REC Calc'!$B$6:$B$69,'ABP RECs'!$F44
         ) * $D44,
     IF( Y$4 = $G44+$B44+1,
         SUMIFS(
            INDEX('ABP REC Calc'!$G$6:$AB$69,,
                  MATCH('ABP RECs'!$H44,'ABP REC Calc'!$G$5:$AB$5,0)),
            'ABP REC Calc'!$C$6:$C$69,'ABP RECs'!$E44,
            'ABP REC Calc'!$B$6:$B$69,'ABP RECs'!$F44         ) * (1-$D44),
     IF( Y$4 &gt; $G44+$B44+1,
         SUMIFS(
            INDEX('ABP REC Calc'!$G$6:$AB$69,,
                  MATCH('ABP RECs'!$H44,'ABP REC Calc'!$G$5:$AB$5,0)),
            'ABP REC Calc'!$C$6:$C$69,'ABP RECs'!$E44,
            'ABP REC Calc'!$B$6:$B$69,'ABP RECs'!$F44
         ) * (1-Inputs_ByYear!$D$4)^(Y$4-($G44+$B44+1)),
     0))),
0)</f>
        <v>66864.582461595099</v>
      </c>
      <c r="Z44" s="233">
        <f>IF( (Z$4-$G44) &lt; ($C44+$B44),
     IF( Z$4 = $G44+$B44,
         SUMIFS(
            INDEX('ABP REC Calc'!$G$6:$AB$69,,
                  MATCH('ABP RECs'!$H44,'ABP REC Calc'!$G$5:$AB$5,0)),
            'ABP REC Calc'!$C$6:$C$69,'ABP RECs'!$E44,
            'ABP REC Calc'!$B$6:$B$69,'ABP RECs'!$F44
         ) * $D44,
     IF( Z$4 = $G44+$B44+1,
         SUMIFS(
            INDEX('ABP REC Calc'!$G$6:$AB$69,,
                  MATCH('ABP RECs'!$H44,'ABP REC Calc'!$G$5:$AB$5,0)),
            'ABP REC Calc'!$C$6:$C$69,'ABP RECs'!$E44,
            'ABP REC Calc'!$B$6:$B$69,'ABP RECs'!$F44         ) * (1-$D44),
     IF( Z$4 &gt; $G44+$B44+1,
         SUMIFS(
            INDEX('ABP REC Calc'!$G$6:$AB$69,,
                  MATCH('ABP RECs'!$H44,'ABP REC Calc'!$G$5:$AB$5,0)),
            'ABP REC Calc'!$C$6:$C$69,'ABP RECs'!$E44,
            'ABP REC Calc'!$B$6:$B$69,'ABP RECs'!$F44
         ) * (1-Inputs_ByYear!$D$4)^(Z$4-($G44+$B44+1)),
     0))),
0)</f>
        <v>66864.582461595099</v>
      </c>
      <c r="AA44" s="233">
        <f>IF( (AA$4-$G44) &lt; ($C44+$B44),
     IF( AA$4 = $G44+$B44,
         SUMIFS(
            INDEX('ABP REC Calc'!$G$6:$AB$69,,
                  MATCH('ABP RECs'!$H44,'ABP REC Calc'!$G$5:$AB$5,0)),
            'ABP REC Calc'!$C$6:$C$69,'ABP RECs'!$E44,
            'ABP REC Calc'!$B$6:$B$69,'ABP RECs'!$F44
         ) * $D44,
     IF( AA$4 = $G44+$B44+1,
         SUMIFS(
            INDEX('ABP REC Calc'!$G$6:$AB$69,,
                  MATCH('ABP RECs'!$H44,'ABP REC Calc'!$G$5:$AB$5,0)),
            'ABP REC Calc'!$C$6:$C$69,'ABP RECs'!$E44,
            'ABP REC Calc'!$B$6:$B$69,'ABP RECs'!$F44         ) * (1-$D44),
     IF( AA$4 &gt; $G44+$B44+1,
         SUMIFS(
            INDEX('ABP REC Calc'!$G$6:$AB$69,,
                  MATCH('ABP RECs'!$H44,'ABP REC Calc'!$G$5:$AB$5,0)),
            'ABP REC Calc'!$C$6:$C$69,'ABP RECs'!$E44,
            'ABP REC Calc'!$B$6:$B$69,'ABP RECs'!$F44
         ) * (1-Inputs_ByYear!$D$4)^(AA$4-($G44+$B44+1)),
     0))),
0)</f>
        <v>133060.51909857424</v>
      </c>
      <c r="AB44" s="233">
        <f>IF( (AB$4-$G44) &lt; ($C44+$B44),
     IF( AB$4 = $G44+$B44,
         SUMIFS(
            INDEX('ABP REC Calc'!$G$6:$AB$69,,
                  MATCH('ABP RECs'!$H44,'ABP REC Calc'!$G$5:$AB$5,0)),
            'ABP REC Calc'!$C$6:$C$69,'ABP RECs'!$E44,
            'ABP REC Calc'!$B$6:$B$69,'ABP RECs'!$F44
         ) * $D44,
     IF( AB$4 = $G44+$B44+1,
         SUMIFS(
            INDEX('ABP REC Calc'!$G$6:$AB$69,,
                  MATCH('ABP RECs'!$H44,'ABP REC Calc'!$G$5:$AB$5,0)),
            'ABP REC Calc'!$C$6:$C$69,'ABP RECs'!$E44,
            'ABP REC Calc'!$B$6:$B$69,'ABP RECs'!$F44         ) * (1-$D44),
     IF( AB$4 &gt; $G44+$B44+1,
         SUMIFS(
            INDEX('ABP REC Calc'!$G$6:$AB$69,,
                  MATCH('ABP RECs'!$H44,'ABP REC Calc'!$G$5:$AB$5,0)),
            'ABP REC Calc'!$C$6:$C$69,'ABP RECs'!$E44,
            'ABP REC Calc'!$B$6:$B$69,'ABP RECs'!$F44
         ) * (1-Inputs_ByYear!$D$4)^(AB$4-($G44+$B44+1)),
     0))),
0)</f>
        <v>132395.21650308138</v>
      </c>
      <c r="AC44" s="233">
        <f>IF( (AC$4-$G44) &lt; ($C44+$B44),
     IF( AC$4 = $G44+$B44,
         SUMIFS(
            INDEX('ABP REC Calc'!$G$6:$AB$69,,
                  MATCH('ABP RECs'!$H44,'ABP REC Calc'!$G$5:$AB$5,0)),
            'ABP REC Calc'!$C$6:$C$69,'ABP RECs'!$E44,
            'ABP REC Calc'!$B$6:$B$69,'ABP RECs'!$F44
         ) * $D44,
     IF( AC$4 = $G44+$B44+1,
         SUMIFS(
            INDEX('ABP REC Calc'!$G$6:$AB$69,,
                  MATCH('ABP RECs'!$H44,'ABP REC Calc'!$G$5:$AB$5,0)),
            'ABP REC Calc'!$C$6:$C$69,'ABP RECs'!$E44,
            'ABP REC Calc'!$B$6:$B$69,'ABP RECs'!$F44         ) * (1-$D44),
     IF( AC$4 &gt; $G44+$B44+1,
         SUMIFS(
            INDEX('ABP REC Calc'!$G$6:$AB$69,,
                  MATCH('ABP RECs'!$H44,'ABP REC Calc'!$G$5:$AB$5,0)),
            'ABP REC Calc'!$C$6:$C$69,'ABP RECs'!$E44,
            'ABP REC Calc'!$B$6:$B$69,'ABP RECs'!$F44
         ) * (1-Inputs_ByYear!$D$4)^(AC$4-($G44+$B44+1)),
     0))),
0)</f>
        <v>131733.24042056597</v>
      </c>
      <c r="AD44" s="233">
        <f>IF( (AD$4-$G44) &lt; ($C44+$B44),
     IF( AD$4 = $G44+$B44,
         SUMIFS(
            INDEX('ABP REC Calc'!$G$6:$AB$69,,
                  MATCH('ABP RECs'!$H44,'ABP REC Calc'!$G$5:$AB$5,0)),
            'ABP REC Calc'!$C$6:$C$69,'ABP RECs'!$E44,
            'ABP REC Calc'!$B$6:$B$69,'ABP RECs'!$F44
         ) * $D44,
     IF( AD$4 = $G44+$B44+1,
         SUMIFS(
            INDEX('ABP REC Calc'!$G$6:$AB$69,,
                  MATCH('ABP RECs'!$H44,'ABP REC Calc'!$G$5:$AB$5,0)),
            'ABP REC Calc'!$C$6:$C$69,'ABP RECs'!$E44,
            'ABP REC Calc'!$B$6:$B$69,'ABP RECs'!$F44         ) * (1-$D44),
     IF( AD$4 &gt; $G44+$B44+1,
         SUMIFS(
            INDEX('ABP REC Calc'!$G$6:$AB$69,,
                  MATCH('ABP RECs'!$H44,'ABP REC Calc'!$G$5:$AB$5,0)),
            'ABP REC Calc'!$C$6:$C$69,'ABP RECs'!$E44,
            'ABP REC Calc'!$B$6:$B$69,'ABP RECs'!$F44
         ) * (1-Inputs_ByYear!$D$4)^(AD$4-($G44+$B44+1)),
     0))),
0)</f>
        <v>131074.57421846315</v>
      </c>
    </row>
    <row r="45" spans="2:30" ht="14.75" customHeight="1" x14ac:dyDescent="0.25">
      <c r="B45" s="332" cm="1">
        <f t="array" ref="B45">INDEX(Inputs_ByYear!$D$87:$D$92, MATCH('ABP RECs'!$E45, Inputs_ByYear!$B$87:$B$92, 0),)</f>
        <v>0</v>
      </c>
      <c r="C45" s="332" cm="1">
        <f t="array" ref="C45">INDEX(Inputs_ByYear!$D$51:$D$56, MATCH('ABP RECs'!$E45, Inputs_ByYear!$B$51:$B$56,0),)</f>
        <v>15</v>
      </c>
      <c r="D45" s="332" cm="1">
        <f t="array" ref="D45">INDEX(Inputs_ByYear!$D$96:$D$101, MATCH('ABP RECs'!$E45, Inputs_ByYear!$B$96:$B$101,0),)</f>
        <v>0.5</v>
      </c>
      <c r="E45" s="222" t="s">
        <v>233</v>
      </c>
      <c r="F45" s="219" t="s">
        <v>259</v>
      </c>
      <c r="G45" s="219">
        <f t="shared" si="2"/>
        <v>2041</v>
      </c>
      <c r="H45" s="227" t="s">
        <v>39</v>
      </c>
      <c r="I45" s="233">
        <f>IF( (I$4-$G45) &lt; ($C45+$B45),
     IF( I$4 = $G45+$B45,
         SUMIFS(
            INDEX('ABP REC Calc'!$G$6:$AB$69,,
                  MATCH('ABP RECs'!$H45,'ABP REC Calc'!$G$5:$AB$5,0)),
            'ABP REC Calc'!$C$6:$C$69,'ABP RECs'!$E45,
            'ABP REC Calc'!$B$6:$B$69,'ABP RECs'!$F45
         ) * $D45,
     IF( I$4 = $G45+$B45+1,
         SUMIFS(
            INDEX('ABP REC Calc'!$G$6:$AB$69,,
                  MATCH('ABP RECs'!$H45,'ABP REC Calc'!$G$5:$AB$5,0)),
            'ABP REC Calc'!$C$6:$C$69,'ABP RECs'!$E45,
            'ABP REC Calc'!$B$6:$B$69,'ABP RECs'!$F45         ) * (1-$D45),
     IF( I$4 &gt; $G45+$B45+1,
         SUMIFS(
            INDEX('ABP REC Calc'!$G$6:$AB$69,,
                  MATCH('ABP RECs'!$H45,'ABP REC Calc'!$G$5:$AB$5,0)),
            'ABP REC Calc'!$C$6:$C$69,'ABP RECs'!$E45,
            'ABP REC Calc'!$B$6:$B$69,'ABP RECs'!$F45
         ) * (1-Inputs_ByYear!$D$4)^(I$4-($G45+$B45+1)),
     0))),
0)</f>
        <v>0</v>
      </c>
      <c r="J45" s="233">
        <f>IF( (J$4-$G45) &lt; ($C45+$B45),
     IF( J$4 = $G45+$B45,
         SUMIFS(
            INDEX('ABP REC Calc'!$G$6:$AB$69,,
                  MATCH('ABP RECs'!$H45,'ABP REC Calc'!$G$5:$AB$5,0)),
            'ABP REC Calc'!$C$6:$C$69,'ABP RECs'!$E45,
            'ABP REC Calc'!$B$6:$B$69,'ABP RECs'!$F45
         ) * $D45,
     IF( J$4 = $G45+$B45+1,
         SUMIFS(
            INDEX('ABP REC Calc'!$G$6:$AB$69,,
                  MATCH('ABP RECs'!$H45,'ABP REC Calc'!$G$5:$AB$5,0)),
            'ABP REC Calc'!$C$6:$C$69,'ABP RECs'!$E45,
            'ABP REC Calc'!$B$6:$B$69,'ABP RECs'!$F45         ) * (1-$D45),
     IF( J$4 &gt; $G45+$B45+1,
         SUMIFS(
            INDEX('ABP REC Calc'!$G$6:$AB$69,,
                  MATCH('ABP RECs'!$H45,'ABP REC Calc'!$G$5:$AB$5,0)),
            'ABP REC Calc'!$C$6:$C$69,'ABP RECs'!$E45,
            'ABP REC Calc'!$B$6:$B$69,'ABP RECs'!$F45
         ) * (1-Inputs_ByYear!$D$4)^(J$4-($G45+$B45+1)),
     0))),
0)</f>
        <v>0</v>
      </c>
      <c r="K45" s="233">
        <f>IF( (K$4-$G45) &lt; ($C45+$B45),
     IF( K$4 = $G45+$B45,
         SUMIFS(
            INDEX('ABP REC Calc'!$G$6:$AB$69,,
                  MATCH('ABP RECs'!$H45,'ABP REC Calc'!$G$5:$AB$5,0)),
            'ABP REC Calc'!$C$6:$C$69,'ABP RECs'!$E45,
            'ABP REC Calc'!$B$6:$B$69,'ABP RECs'!$F45
         ) * $D45,
     IF( K$4 = $G45+$B45+1,
         SUMIFS(
            INDEX('ABP REC Calc'!$G$6:$AB$69,,
                  MATCH('ABP RECs'!$H45,'ABP REC Calc'!$G$5:$AB$5,0)),
            'ABP REC Calc'!$C$6:$C$69,'ABP RECs'!$E45,
            'ABP REC Calc'!$B$6:$B$69,'ABP RECs'!$F45         ) * (1-$D45),
     IF( K$4 &gt; $G45+$B45+1,
         SUMIFS(
            INDEX('ABP REC Calc'!$G$6:$AB$69,,
                  MATCH('ABP RECs'!$H45,'ABP REC Calc'!$G$5:$AB$5,0)),
            'ABP REC Calc'!$C$6:$C$69,'ABP RECs'!$E45,
            'ABP REC Calc'!$B$6:$B$69,'ABP RECs'!$F45
         ) * (1-Inputs_ByYear!$D$4)^(K$4-($G45+$B45+1)),
     0))),
0)</f>
        <v>0</v>
      </c>
      <c r="L45" s="233">
        <f>IF( (L$4-$G45) &lt; ($C45+$B45),
     IF( L$4 = $G45+$B45,
         SUMIFS(
            INDEX('ABP REC Calc'!$G$6:$AB$69,,
                  MATCH('ABP RECs'!$H45,'ABP REC Calc'!$G$5:$AB$5,0)),
            'ABP REC Calc'!$C$6:$C$69,'ABP RECs'!$E45,
            'ABP REC Calc'!$B$6:$B$69,'ABP RECs'!$F45
         ) * $D45,
     IF( L$4 = $G45+$B45+1,
         SUMIFS(
            INDEX('ABP REC Calc'!$G$6:$AB$69,,
                  MATCH('ABP RECs'!$H45,'ABP REC Calc'!$G$5:$AB$5,0)),
            'ABP REC Calc'!$C$6:$C$69,'ABP RECs'!$E45,
            'ABP REC Calc'!$B$6:$B$69,'ABP RECs'!$F45         ) * (1-$D45),
     IF( L$4 &gt; $G45+$B45+1,
         SUMIFS(
            INDEX('ABP REC Calc'!$G$6:$AB$69,,
                  MATCH('ABP RECs'!$H45,'ABP REC Calc'!$G$5:$AB$5,0)),
            'ABP REC Calc'!$C$6:$C$69,'ABP RECs'!$E45,
            'ABP REC Calc'!$B$6:$B$69,'ABP RECs'!$F45
         ) * (1-Inputs_ByYear!$D$4)^(L$4-($G45+$B45+1)),
     0))),
0)</f>
        <v>0</v>
      </c>
      <c r="M45" s="233">
        <f>IF( (M$4-$G45) &lt; ($C45+$B45),
     IF( M$4 = $G45+$B45,
         SUMIFS(
            INDEX('ABP REC Calc'!$G$6:$AB$69,,
                  MATCH('ABP RECs'!$H45,'ABP REC Calc'!$G$5:$AB$5,0)),
            'ABP REC Calc'!$C$6:$C$69,'ABP RECs'!$E45,
            'ABP REC Calc'!$B$6:$B$69,'ABP RECs'!$F45
         ) * $D45,
     IF( M$4 = $G45+$B45+1,
         SUMIFS(
            INDEX('ABP REC Calc'!$G$6:$AB$69,,
                  MATCH('ABP RECs'!$H45,'ABP REC Calc'!$G$5:$AB$5,0)),
            'ABP REC Calc'!$C$6:$C$69,'ABP RECs'!$E45,
            'ABP REC Calc'!$B$6:$B$69,'ABP RECs'!$F45         ) * (1-$D45),
     IF( M$4 &gt; $G45+$B45+1,
         SUMIFS(
            INDEX('ABP REC Calc'!$G$6:$AB$69,,
                  MATCH('ABP RECs'!$H45,'ABP REC Calc'!$G$5:$AB$5,0)),
            'ABP REC Calc'!$C$6:$C$69,'ABP RECs'!$E45,
            'ABP REC Calc'!$B$6:$B$69,'ABP RECs'!$F45
         ) * (1-Inputs_ByYear!$D$4)^(M$4-($G45+$B45+1)),
     0))),
0)</f>
        <v>0</v>
      </c>
      <c r="N45" s="233">
        <f>IF( (N$4-$G45) &lt; ($C45+$B45),
     IF( N$4 = $G45+$B45,
         SUMIFS(
            INDEX('ABP REC Calc'!$G$6:$AB$69,,
                  MATCH('ABP RECs'!$H45,'ABP REC Calc'!$G$5:$AB$5,0)),
            'ABP REC Calc'!$C$6:$C$69,'ABP RECs'!$E45,
            'ABP REC Calc'!$B$6:$B$69,'ABP RECs'!$F45
         ) * $D45,
     IF( N$4 = $G45+$B45+1,
         SUMIFS(
            INDEX('ABP REC Calc'!$G$6:$AB$69,,
                  MATCH('ABP RECs'!$H45,'ABP REC Calc'!$G$5:$AB$5,0)),
            'ABP REC Calc'!$C$6:$C$69,'ABP RECs'!$E45,
            'ABP REC Calc'!$B$6:$B$69,'ABP RECs'!$F45         ) * (1-$D45),
     IF( N$4 &gt; $G45+$B45+1,
         SUMIFS(
            INDEX('ABP REC Calc'!$G$6:$AB$69,,
                  MATCH('ABP RECs'!$H45,'ABP REC Calc'!$G$5:$AB$5,0)),
            'ABP REC Calc'!$C$6:$C$69,'ABP RECs'!$E45,
            'ABP REC Calc'!$B$6:$B$69,'ABP RECs'!$F45
         ) * (1-Inputs_ByYear!$D$4)^(N$4-($G45+$B45+1)),
     0))),
0)</f>
        <v>0</v>
      </c>
      <c r="O45" s="233">
        <f>IF( (O$4-$G45) &lt; ($C45+$B45),
     IF( O$4 = $G45+$B45,
         SUMIFS(
            INDEX('ABP REC Calc'!$G$6:$AB$69,,
                  MATCH('ABP RECs'!$H45,'ABP REC Calc'!$G$5:$AB$5,0)),
            'ABP REC Calc'!$C$6:$C$69,'ABP RECs'!$E45,
            'ABP REC Calc'!$B$6:$B$69,'ABP RECs'!$F45
         ) * $D45,
     IF( O$4 = $G45+$B45+1,
         SUMIFS(
            INDEX('ABP REC Calc'!$G$6:$AB$69,,
                  MATCH('ABP RECs'!$H45,'ABP REC Calc'!$G$5:$AB$5,0)),
            'ABP REC Calc'!$C$6:$C$69,'ABP RECs'!$E45,
            'ABP REC Calc'!$B$6:$B$69,'ABP RECs'!$F45         ) * (1-$D45),
     IF( O$4 &gt; $G45+$B45+1,
         SUMIFS(
            INDEX('ABP REC Calc'!$G$6:$AB$69,,
                  MATCH('ABP RECs'!$H45,'ABP REC Calc'!$G$5:$AB$5,0)),
            'ABP REC Calc'!$C$6:$C$69,'ABP RECs'!$E45,
            'ABP REC Calc'!$B$6:$B$69,'ABP RECs'!$F45
         ) * (1-Inputs_ByYear!$D$4)^(O$4-($G45+$B45+1)),
     0))),
0)</f>
        <v>0</v>
      </c>
      <c r="P45" s="233">
        <f>IF( (P$4-$G45) &lt; ($C45+$B45),
     IF( P$4 = $G45+$B45,
         SUMIFS(
            INDEX('ABP REC Calc'!$G$6:$AB$69,,
                  MATCH('ABP RECs'!$H45,'ABP REC Calc'!$G$5:$AB$5,0)),
            'ABP REC Calc'!$C$6:$C$69,'ABP RECs'!$E45,
            'ABP REC Calc'!$B$6:$B$69,'ABP RECs'!$F45
         ) * $D45,
     IF( P$4 = $G45+$B45+1,
         SUMIFS(
            INDEX('ABP REC Calc'!$G$6:$AB$69,,
                  MATCH('ABP RECs'!$H45,'ABP REC Calc'!$G$5:$AB$5,0)),
            'ABP REC Calc'!$C$6:$C$69,'ABP RECs'!$E45,
            'ABP REC Calc'!$B$6:$B$69,'ABP RECs'!$F45         ) * (1-$D45),
     IF( P$4 &gt; $G45+$B45+1,
         SUMIFS(
            INDEX('ABP REC Calc'!$G$6:$AB$69,,
                  MATCH('ABP RECs'!$H45,'ABP REC Calc'!$G$5:$AB$5,0)),
            'ABP REC Calc'!$C$6:$C$69,'ABP RECs'!$E45,
            'ABP REC Calc'!$B$6:$B$69,'ABP RECs'!$F45
         ) * (1-Inputs_ByYear!$D$4)^(P$4-($G45+$B45+1)),
     0))),
0)</f>
        <v>0</v>
      </c>
      <c r="Q45" s="233">
        <f>IF( (Q$4-$G45) &lt; ($C45+$B45),
     IF( Q$4 = $G45+$B45,
         SUMIFS(
            INDEX('ABP REC Calc'!$G$6:$AB$69,,
                  MATCH('ABP RECs'!$H45,'ABP REC Calc'!$G$5:$AB$5,0)),
            'ABP REC Calc'!$C$6:$C$69,'ABP RECs'!$E45,
            'ABP REC Calc'!$B$6:$B$69,'ABP RECs'!$F45
         ) * $D45,
     IF( Q$4 = $G45+$B45+1,
         SUMIFS(
            INDEX('ABP REC Calc'!$G$6:$AB$69,,
                  MATCH('ABP RECs'!$H45,'ABP REC Calc'!$G$5:$AB$5,0)),
            'ABP REC Calc'!$C$6:$C$69,'ABP RECs'!$E45,
            'ABP REC Calc'!$B$6:$B$69,'ABP RECs'!$F45         ) * (1-$D45),
     IF( Q$4 &gt; $G45+$B45+1,
         SUMIFS(
            INDEX('ABP REC Calc'!$G$6:$AB$69,,
                  MATCH('ABP RECs'!$H45,'ABP REC Calc'!$G$5:$AB$5,0)),
            'ABP REC Calc'!$C$6:$C$69,'ABP RECs'!$E45,
            'ABP REC Calc'!$B$6:$B$69,'ABP RECs'!$F45
         ) * (1-Inputs_ByYear!$D$4)^(Q$4-($G45+$B45+1)),
     0))),
0)</f>
        <v>0</v>
      </c>
      <c r="R45" s="233">
        <f>IF( (R$4-$G45) &lt; ($C45+$B45),
     IF( R$4 = $G45+$B45,
         SUMIFS(
            INDEX('ABP REC Calc'!$G$6:$AB$69,,
                  MATCH('ABP RECs'!$H45,'ABP REC Calc'!$G$5:$AB$5,0)),
            'ABP REC Calc'!$C$6:$C$69,'ABP RECs'!$E45,
            'ABP REC Calc'!$B$6:$B$69,'ABP RECs'!$F45
         ) * $D45,
     IF( R$4 = $G45+$B45+1,
         SUMIFS(
            INDEX('ABP REC Calc'!$G$6:$AB$69,,
                  MATCH('ABP RECs'!$H45,'ABP REC Calc'!$G$5:$AB$5,0)),
            'ABP REC Calc'!$C$6:$C$69,'ABP RECs'!$E45,
            'ABP REC Calc'!$B$6:$B$69,'ABP RECs'!$F45         ) * (1-$D45),
     IF( R$4 &gt; $G45+$B45+1,
         SUMIFS(
            INDEX('ABP REC Calc'!$G$6:$AB$69,,
                  MATCH('ABP RECs'!$H45,'ABP REC Calc'!$G$5:$AB$5,0)),
            'ABP REC Calc'!$C$6:$C$69,'ABP RECs'!$E45,
            'ABP REC Calc'!$B$6:$B$69,'ABP RECs'!$F45
         ) * (1-Inputs_ByYear!$D$4)^(R$4-($G45+$B45+1)),
     0))),
0)</f>
        <v>0</v>
      </c>
      <c r="S45" s="233">
        <f>IF( (S$4-$G45) &lt; ($C45+$B45),
     IF( S$4 = $G45+$B45,
         SUMIFS(
            INDEX('ABP REC Calc'!$G$6:$AB$69,,
                  MATCH('ABP RECs'!$H45,'ABP REC Calc'!$G$5:$AB$5,0)),
            'ABP REC Calc'!$C$6:$C$69,'ABP RECs'!$E45,
            'ABP REC Calc'!$B$6:$B$69,'ABP RECs'!$F45
         ) * $D45,
     IF( S$4 = $G45+$B45+1,
         SUMIFS(
            INDEX('ABP REC Calc'!$G$6:$AB$69,,
                  MATCH('ABP RECs'!$H45,'ABP REC Calc'!$G$5:$AB$5,0)),
            'ABP REC Calc'!$C$6:$C$69,'ABP RECs'!$E45,
            'ABP REC Calc'!$B$6:$B$69,'ABP RECs'!$F45         ) * (1-$D45),
     IF( S$4 &gt; $G45+$B45+1,
         SUMIFS(
            INDEX('ABP REC Calc'!$G$6:$AB$69,,
                  MATCH('ABP RECs'!$H45,'ABP REC Calc'!$G$5:$AB$5,0)),
            'ABP REC Calc'!$C$6:$C$69,'ABP RECs'!$E45,
            'ABP REC Calc'!$B$6:$B$69,'ABP RECs'!$F45
         ) * (1-Inputs_ByYear!$D$4)^(S$4-($G45+$B45+1)),
     0))),
0)</f>
        <v>0</v>
      </c>
      <c r="T45" s="233">
        <f>IF( (T$4-$G45) &lt; ($C45+$B45),
     IF( T$4 = $G45+$B45,
         SUMIFS(
            INDEX('ABP REC Calc'!$G$6:$AB$69,,
                  MATCH('ABP RECs'!$H45,'ABP REC Calc'!$G$5:$AB$5,0)),
            'ABP REC Calc'!$C$6:$C$69,'ABP RECs'!$E45,
            'ABP REC Calc'!$B$6:$B$69,'ABP RECs'!$F45
         ) * $D45,
     IF( T$4 = $G45+$B45+1,
         SUMIFS(
            INDEX('ABP REC Calc'!$G$6:$AB$69,,
                  MATCH('ABP RECs'!$H45,'ABP REC Calc'!$G$5:$AB$5,0)),
            'ABP REC Calc'!$C$6:$C$69,'ABP RECs'!$E45,
            'ABP REC Calc'!$B$6:$B$69,'ABP RECs'!$F45         ) * (1-$D45),
     IF( T$4 &gt; $G45+$B45+1,
         SUMIFS(
            INDEX('ABP REC Calc'!$G$6:$AB$69,,
                  MATCH('ABP RECs'!$H45,'ABP REC Calc'!$G$5:$AB$5,0)),
            'ABP REC Calc'!$C$6:$C$69,'ABP RECs'!$E45,
            'ABP REC Calc'!$B$6:$B$69,'ABP RECs'!$F45
         ) * (1-Inputs_ByYear!$D$4)^(T$4-($G45+$B45+1)),
     0))),
0)</f>
        <v>0</v>
      </c>
      <c r="U45" s="233">
        <f>IF( (U$4-$G45) &lt; ($C45+$B45),
     IF( U$4 = $G45+$B45,
         SUMIFS(
            INDEX('ABP REC Calc'!$G$6:$AB$69,,
                  MATCH('ABP RECs'!$H45,'ABP REC Calc'!$G$5:$AB$5,0)),
            'ABP REC Calc'!$C$6:$C$69,'ABP RECs'!$E45,
            'ABP REC Calc'!$B$6:$B$69,'ABP RECs'!$F45
         ) * $D45,
     IF( U$4 = $G45+$B45+1,
         SUMIFS(
            INDEX('ABP REC Calc'!$G$6:$AB$69,,
                  MATCH('ABP RECs'!$H45,'ABP REC Calc'!$G$5:$AB$5,0)),
            'ABP REC Calc'!$C$6:$C$69,'ABP RECs'!$E45,
            'ABP REC Calc'!$B$6:$B$69,'ABP RECs'!$F45         ) * (1-$D45),
     IF( U$4 &gt; $G45+$B45+1,
         SUMIFS(
            INDEX('ABP REC Calc'!$G$6:$AB$69,,
                  MATCH('ABP RECs'!$H45,'ABP REC Calc'!$G$5:$AB$5,0)),
            'ABP REC Calc'!$C$6:$C$69,'ABP RECs'!$E45,
            'ABP REC Calc'!$B$6:$B$69,'ABP RECs'!$F45
         ) * (1-Inputs_ByYear!$D$4)^(U$4-($G45+$B45+1)),
     0))),
0)</f>
        <v>0</v>
      </c>
      <c r="V45" s="233">
        <f>IF( (V$4-$G45) &lt; ($C45+$B45),
     IF( V$4 = $G45+$B45,
         SUMIFS(
            INDEX('ABP REC Calc'!$G$6:$AB$69,,
                  MATCH('ABP RECs'!$H45,'ABP REC Calc'!$G$5:$AB$5,0)),
            'ABP REC Calc'!$C$6:$C$69,'ABP RECs'!$E45,
            'ABP REC Calc'!$B$6:$B$69,'ABP RECs'!$F45
         ) * $D45,
     IF( V$4 = $G45+$B45+1,
         SUMIFS(
            INDEX('ABP REC Calc'!$G$6:$AB$69,,
                  MATCH('ABP RECs'!$H45,'ABP REC Calc'!$G$5:$AB$5,0)),
            'ABP REC Calc'!$C$6:$C$69,'ABP RECs'!$E45,
            'ABP REC Calc'!$B$6:$B$69,'ABP RECs'!$F45         ) * (1-$D45),
     IF( V$4 &gt; $G45+$B45+1,
         SUMIFS(
            INDEX('ABP REC Calc'!$G$6:$AB$69,,
                  MATCH('ABP RECs'!$H45,'ABP REC Calc'!$G$5:$AB$5,0)),
            'ABP REC Calc'!$C$6:$C$69,'ABP RECs'!$E45,
            'ABP REC Calc'!$B$6:$B$69,'ABP RECs'!$F45
         ) * (1-Inputs_ByYear!$D$4)^(V$4-($G45+$B45+1)),
     0))),
0)</f>
        <v>0</v>
      </c>
      <c r="W45" s="233">
        <f>IF( (W$4-$G45) &lt; ($C45+$B45),
     IF( W$4 = $G45+$B45,
         SUMIFS(
            INDEX('ABP REC Calc'!$G$6:$AB$69,,
                  MATCH('ABP RECs'!$H45,'ABP REC Calc'!$G$5:$AB$5,0)),
            'ABP REC Calc'!$C$6:$C$69,'ABP RECs'!$E45,
            'ABP REC Calc'!$B$6:$B$69,'ABP RECs'!$F45
         ) * $D45,
     IF( W$4 = $G45+$B45+1,
         SUMIFS(
            INDEX('ABP REC Calc'!$G$6:$AB$69,,
                  MATCH('ABP RECs'!$H45,'ABP REC Calc'!$G$5:$AB$5,0)),
            'ABP REC Calc'!$C$6:$C$69,'ABP RECs'!$E45,
            'ABP REC Calc'!$B$6:$B$69,'ABP RECs'!$F45         ) * (1-$D45),
     IF( W$4 &gt; $G45+$B45+1,
         SUMIFS(
            INDEX('ABP REC Calc'!$G$6:$AB$69,,
                  MATCH('ABP RECs'!$H45,'ABP REC Calc'!$G$5:$AB$5,0)),
            'ABP REC Calc'!$C$6:$C$69,'ABP RECs'!$E45,
            'ABP REC Calc'!$B$6:$B$69,'ABP RECs'!$F45
         ) * (1-Inputs_ByYear!$D$4)^(W$4-($G45+$B45+1)),
     0))),
0)</f>
        <v>0</v>
      </c>
      <c r="X45" s="233">
        <f>IF( (X$4-$G45) &lt; ($C45+$B45),
     IF( X$4 = $G45+$B45,
         SUMIFS(
            INDEX('ABP REC Calc'!$G$6:$AB$69,,
                  MATCH('ABP RECs'!$H45,'ABP REC Calc'!$G$5:$AB$5,0)),
            'ABP REC Calc'!$C$6:$C$69,'ABP RECs'!$E45,
            'ABP REC Calc'!$B$6:$B$69,'ABP RECs'!$F45
         ) * $D45,
     IF( X$4 = $G45+$B45+1,
         SUMIFS(
            INDEX('ABP REC Calc'!$G$6:$AB$69,,
                  MATCH('ABP RECs'!$H45,'ABP REC Calc'!$G$5:$AB$5,0)),
            'ABP REC Calc'!$C$6:$C$69,'ABP RECs'!$E45,
            'ABP REC Calc'!$B$6:$B$69,'ABP RECs'!$F45         ) * (1-$D45),
     IF( X$4 &gt; $G45+$B45+1,
         SUMIFS(
            INDEX('ABP REC Calc'!$G$6:$AB$69,,
                  MATCH('ABP RECs'!$H45,'ABP REC Calc'!$G$5:$AB$5,0)),
            'ABP REC Calc'!$C$6:$C$69,'ABP RECs'!$E45,
            'ABP REC Calc'!$B$6:$B$69,'ABP RECs'!$F45
         ) * (1-Inputs_ByYear!$D$4)^(X$4-($G45+$B45+1)),
     0))),
0)</f>
        <v>0</v>
      </c>
      <c r="Y45" s="233">
        <f>IF( (Y$4-$G45) &lt; ($C45+$B45),
     IF( Y$4 = $G45+$B45,
         SUMIFS(
            INDEX('ABP REC Calc'!$G$6:$AB$69,,
                  MATCH('ABP RECs'!$H45,'ABP REC Calc'!$G$5:$AB$5,0)),
            'ABP REC Calc'!$C$6:$C$69,'ABP RECs'!$E45,
            'ABP REC Calc'!$B$6:$B$69,'ABP RECs'!$F45
         ) * $D45,
     IF( Y$4 = $G45+$B45+1,
         SUMIFS(
            INDEX('ABP REC Calc'!$G$6:$AB$69,,
                  MATCH('ABP RECs'!$H45,'ABP REC Calc'!$G$5:$AB$5,0)),
            'ABP REC Calc'!$C$6:$C$69,'ABP RECs'!$E45,
            'ABP REC Calc'!$B$6:$B$69,'ABP RECs'!$F45         ) * (1-$D45),
     IF( Y$4 &gt; $G45+$B45+1,
         SUMIFS(
            INDEX('ABP REC Calc'!$G$6:$AB$69,,
                  MATCH('ABP RECs'!$H45,'ABP REC Calc'!$G$5:$AB$5,0)),
            'ABP REC Calc'!$C$6:$C$69,'ABP RECs'!$E45,
            'ABP REC Calc'!$B$6:$B$69,'ABP RECs'!$F45
         ) * (1-Inputs_ByYear!$D$4)^(Y$4-($G45+$B45+1)),
     0))),
0)</f>
        <v>0</v>
      </c>
      <c r="Z45" s="233">
        <f>IF( (Z$4-$G45) &lt; ($C45+$B45),
     IF( Z$4 = $G45+$B45,
         SUMIFS(
            INDEX('ABP REC Calc'!$G$6:$AB$69,,
                  MATCH('ABP RECs'!$H45,'ABP REC Calc'!$G$5:$AB$5,0)),
            'ABP REC Calc'!$C$6:$C$69,'ABP RECs'!$E45,
            'ABP REC Calc'!$B$6:$B$69,'ABP RECs'!$F45
         ) * $D45,
     IF( Z$4 = $G45+$B45+1,
         SUMIFS(
            INDEX('ABP REC Calc'!$G$6:$AB$69,,
                  MATCH('ABP RECs'!$H45,'ABP REC Calc'!$G$5:$AB$5,0)),
            'ABP REC Calc'!$C$6:$C$69,'ABP RECs'!$E45,
            'ABP REC Calc'!$B$6:$B$69,'ABP RECs'!$F45         ) * (1-$D45),
     IF( Z$4 &gt; $G45+$B45+1,
         SUMIFS(
            INDEX('ABP REC Calc'!$G$6:$AB$69,,
                  MATCH('ABP RECs'!$H45,'ABP REC Calc'!$G$5:$AB$5,0)),
            'ABP REC Calc'!$C$6:$C$69,'ABP RECs'!$E45,
            'ABP REC Calc'!$B$6:$B$69,'ABP RECs'!$F45
         ) * (1-Inputs_ByYear!$D$4)^(Z$4-($G45+$B45+1)),
     0))),
0)</f>
        <v>66864.582461595099</v>
      </c>
      <c r="AA45" s="233">
        <f>IF( (AA$4-$G45) &lt; ($C45+$B45),
     IF( AA$4 = $G45+$B45,
         SUMIFS(
            INDEX('ABP REC Calc'!$G$6:$AB$69,,
                  MATCH('ABP RECs'!$H45,'ABP REC Calc'!$G$5:$AB$5,0)),
            'ABP REC Calc'!$C$6:$C$69,'ABP RECs'!$E45,
            'ABP REC Calc'!$B$6:$B$69,'ABP RECs'!$F45
         ) * $D45,
     IF( AA$4 = $G45+$B45+1,
         SUMIFS(
            INDEX('ABP REC Calc'!$G$6:$AB$69,,
                  MATCH('ABP RECs'!$H45,'ABP REC Calc'!$G$5:$AB$5,0)),
            'ABP REC Calc'!$C$6:$C$69,'ABP RECs'!$E45,
            'ABP REC Calc'!$B$6:$B$69,'ABP RECs'!$F45         ) * (1-$D45),
     IF( AA$4 &gt; $G45+$B45+1,
         SUMIFS(
            INDEX('ABP REC Calc'!$G$6:$AB$69,,
                  MATCH('ABP RECs'!$H45,'ABP REC Calc'!$G$5:$AB$5,0)),
            'ABP REC Calc'!$C$6:$C$69,'ABP RECs'!$E45,
            'ABP REC Calc'!$B$6:$B$69,'ABP RECs'!$F45
         ) * (1-Inputs_ByYear!$D$4)^(AA$4-($G45+$B45+1)),
     0))),
0)</f>
        <v>66864.582461595099</v>
      </c>
      <c r="AB45" s="233">
        <f>IF( (AB$4-$G45) &lt; ($C45+$B45),
     IF( AB$4 = $G45+$B45,
         SUMIFS(
            INDEX('ABP REC Calc'!$G$6:$AB$69,,
                  MATCH('ABP RECs'!$H45,'ABP REC Calc'!$G$5:$AB$5,0)),
            'ABP REC Calc'!$C$6:$C$69,'ABP RECs'!$E45,
            'ABP REC Calc'!$B$6:$B$69,'ABP RECs'!$F45
         ) * $D45,
     IF( AB$4 = $G45+$B45+1,
         SUMIFS(
            INDEX('ABP REC Calc'!$G$6:$AB$69,,
                  MATCH('ABP RECs'!$H45,'ABP REC Calc'!$G$5:$AB$5,0)),
            'ABP REC Calc'!$C$6:$C$69,'ABP RECs'!$E45,
            'ABP REC Calc'!$B$6:$B$69,'ABP RECs'!$F45         ) * (1-$D45),
     IF( AB$4 &gt; $G45+$B45+1,
         SUMIFS(
            INDEX('ABP REC Calc'!$G$6:$AB$69,,
                  MATCH('ABP RECs'!$H45,'ABP REC Calc'!$G$5:$AB$5,0)),
            'ABP REC Calc'!$C$6:$C$69,'ABP RECs'!$E45,
            'ABP REC Calc'!$B$6:$B$69,'ABP RECs'!$F45
         ) * (1-Inputs_ByYear!$D$4)^(AB$4-($G45+$B45+1)),
     0))),
0)</f>
        <v>133060.51909857424</v>
      </c>
      <c r="AC45" s="233">
        <f>IF( (AC$4-$G45) &lt; ($C45+$B45),
     IF( AC$4 = $G45+$B45,
         SUMIFS(
            INDEX('ABP REC Calc'!$G$6:$AB$69,,
                  MATCH('ABP RECs'!$H45,'ABP REC Calc'!$G$5:$AB$5,0)),
            'ABP REC Calc'!$C$6:$C$69,'ABP RECs'!$E45,
            'ABP REC Calc'!$B$6:$B$69,'ABP RECs'!$F45
         ) * $D45,
     IF( AC$4 = $G45+$B45+1,
         SUMIFS(
            INDEX('ABP REC Calc'!$G$6:$AB$69,,
                  MATCH('ABP RECs'!$H45,'ABP REC Calc'!$G$5:$AB$5,0)),
            'ABP REC Calc'!$C$6:$C$69,'ABP RECs'!$E45,
            'ABP REC Calc'!$B$6:$B$69,'ABP RECs'!$F45         ) * (1-$D45),
     IF( AC$4 &gt; $G45+$B45+1,
         SUMIFS(
            INDEX('ABP REC Calc'!$G$6:$AB$69,,
                  MATCH('ABP RECs'!$H45,'ABP REC Calc'!$G$5:$AB$5,0)),
            'ABP REC Calc'!$C$6:$C$69,'ABP RECs'!$E45,
            'ABP REC Calc'!$B$6:$B$69,'ABP RECs'!$F45
         ) * (1-Inputs_ByYear!$D$4)^(AC$4-($G45+$B45+1)),
     0))),
0)</f>
        <v>132395.21650308138</v>
      </c>
      <c r="AD45" s="233">
        <f>IF( (AD$4-$G45) &lt; ($C45+$B45),
     IF( AD$4 = $G45+$B45,
         SUMIFS(
            INDEX('ABP REC Calc'!$G$6:$AB$69,,
                  MATCH('ABP RECs'!$H45,'ABP REC Calc'!$G$5:$AB$5,0)),
            'ABP REC Calc'!$C$6:$C$69,'ABP RECs'!$E45,
            'ABP REC Calc'!$B$6:$B$69,'ABP RECs'!$F45
         ) * $D45,
     IF( AD$4 = $G45+$B45+1,
         SUMIFS(
            INDEX('ABP REC Calc'!$G$6:$AB$69,,
                  MATCH('ABP RECs'!$H45,'ABP REC Calc'!$G$5:$AB$5,0)),
            'ABP REC Calc'!$C$6:$C$69,'ABP RECs'!$E45,
            'ABP REC Calc'!$B$6:$B$69,'ABP RECs'!$F45         ) * (1-$D45),
     IF( AD$4 &gt; $G45+$B45+1,
         SUMIFS(
            INDEX('ABP REC Calc'!$G$6:$AB$69,,
                  MATCH('ABP RECs'!$H45,'ABP REC Calc'!$G$5:$AB$5,0)),
            'ABP REC Calc'!$C$6:$C$69,'ABP RECs'!$E45,
            'ABP REC Calc'!$B$6:$B$69,'ABP RECs'!$F45
         ) * (1-Inputs_ByYear!$D$4)^(AD$4-($G45+$B45+1)),
     0))),
0)</f>
        <v>131733.24042056597</v>
      </c>
    </row>
    <row r="46" spans="2:30" ht="14.75" customHeight="1" x14ac:dyDescent="0.25">
      <c r="B46" s="332" cm="1">
        <f t="array" ref="B46">INDEX(Inputs_ByYear!$D$87:$D$92, MATCH('ABP RECs'!$E46, Inputs_ByYear!$B$87:$B$92, 0),)</f>
        <v>0</v>
      </c>
      <c r="C46" s="332" cm="1">
        <f t="array" ref="C46">INDEX(Inputs_ByYear!$D$51:$D$56, MATCH('ABP RECs'!$E46, Inputs_ByYear!$B$51:$B$56,0),)</f>
        <v>15</v>
      </c>
      <c r="D46" s="332" cm="1">
        <f t="array" ref="D46">INDEX(Inputs_ByYear!$D$96:$D$101, MATCH('ABP RECs'!$E46, Inputs_ByYear!$B$96:$B$101,0),)</f>
        <v>0.5</v>
      </c>
      <c r="E46" s="222" t="s">
        <v>233</v>
      </c>
      <c r="F46" s="219" t="s">
        <v>259</v>
      </c>
      <c r="G46" s="219">
        <f t="shared" si="2"/>
        <v>2042</v>
      </c>
      <c r="H46" s="227" t="s">
        <v>40</v>
      </c>
      <c r="I46" s="233">
        <f>IF( (I$4-$G46) &lt; ($C46+$B46),
     IF( I$4 = $G46+$B46,
         SUMIFS(
            INDEX('ABP REC Calc'!$G$6:$AB$69,,
                  MATCH('ABP RECs'!$H46,'ABP REC Calc'!$G$5:$AB$5,0)),
            'ABP REC Calc'!$C$6:$C$69,'ABP RECs'!$E46,
            'ABP REC Calc'!$B$6:$B$69,'ABP RECs'!$F46
         ) * $D46,
     IF( I$4 = $G46+$B46+1,
         SUMIFS(
            INDEX('ABP REC Calc'!$G$6:$AB$69,,
                  MATCH('ABP RECs'!$H46,'ABP REC Calc'!$G$5:$AB$5,0)),
            'ABP REC Calc'!$C$6:$C$69,'ABP RECs'!$E46,
            'ABP REC Calc'!$B$6:$B$69,'ABP RECs'!$F46         ) * (1-$D46),
     IF( I$4 &gt; $G46+$B46+1,
         SUMIFS(
            INDEX('ABP REC Calc'!$G$6:$AB$69,,
                  MATCH('ABP RECs'!$H46,'ABP REC Calc'!$G$5:$AB$5,0)),
            'ABP REC Calc'!$C$6:$C$69,'ABP RECs'!$E46,
            'ABP REC Calc'!$B$6:$B$69,'ABP RECs'!$F46
         ) * (1-Inputs_ByYear!$D$4)^(I$4-($G46+$B46+1)),
     0))),
0)</f>
        <v>0</v>
      </c>
      <c r="J46" s="233">
        <f>IF( (J$4-$G46) &lt; ($C46+$B46),
     IF( J$4 = $G46+$B46,
         SUMIFS(
            INDEX('ABP REC Calc'!$G$6:$AB$69,,
                  MATCH('ABP RECs'!$H46,'ABP REC Calc'!$G$5:$AB$5,0)),
            'ABP REC Calc'!$C$6:$C$69,'ABP RECs'!$E46,
            'ABP REC Calc'!$B$6:$B$69,'ABP RECs'!$F46
         ) * $D46,
     IF( J$4 = $G46+$B46+1,
         SUMIFS(
            INDEX('ABP REC Calc'!$G$6:$AB$69,,
                  MATCH('ABP RECs'!$H46,'ABP REC Calc'!$G$5:$AB$5,0)),
            'ABP REC Calc'!$C$6:$C$69,'ABP RECs'!$E46,
            'ABP REC Calc'!$B$6:$B$69,'ABP RECs'!$F46         ) * (1-$D46),
     IF( J$4 &gt; $G46+$B46+1,
         SUMIFS(
            INDEX('ABP REC Calc'!$G$6:$AB$69,,
                  MATCH('ABP RECs'!$H46,'ABP REC Calc'!$G$5:$AB$5,0)),
            'ABP REC Calc'!$C$6:$C$69,'ABP RECs'!$E46,
            'ABP REC Calc'!$B$6:$B$69,'ABP RECs'!$F46
         ) * (1-Inputs_ByYear!$D$4)^(J$4-($G46+$B46+1)),
     0))),
0)</f>
        <v>0</v>
      </c>
      <c r="K46" s="233">
        <f>IF( (K$4-$G46) &lt; ($C46+$B46),
     IF( K$4 = $G46+$B46,
         SUMIFS(
            INDEX('ABP REC Calc'!$G$6:$AB$69,,
                  MATCH('ABP RECs'!$H46,'ABP REC Calc'!$G$5:$AB$5,0)),
            'ABP REC Calc'!$C$6:$C$69,'ABP RECs'!$E46,
            'ABP REC Calc'!$B$6:$B$69,'ABP RECs'!$F46
         ) * $D46,
     IF( K$4 = $G46+$B46+1,
         SUMIFS(
            INDEX('ABP REC Calc'!$G$6:$AB$69,,
                  MATCH('ABP RECs'!$H46,'ABP REC Calc'!$G$5:$AB$5,0)),
            'ABP REC Calc'!$C$6:$C$69,'ABP RECs'!$E46,
            'ABP REC Calc'!$B$6:$B$69,'ABP RECs'!$F46         ) * (1-$D46),
     IF( K$4 &gt; $G46+$B46+1,
         SUMIFS(
            INDEX('ABP REC Calc'!$G$6:$AB$69,,
                  MATCH('ABP RECs'!$H46,'ABP REC Calc'!$G$5:$AB$5,0)),
            'ABP REC Calc'!$C$6:$C$69,'ABP RECs'!$E46,
            'ABP REC Calc'!$B$6:$B$69,'ABP RECs'!$F46
         ) * (1-Inputs_ByYear!$D$4)^(K$4-($G46+$B46+1)),
     0))),
0)</f>
        <v>0</v>
      </c>
      <c r="L46" s="233">
        <f>IF( (L$4-$G46) &lt; ($C46+$B46),
     IF( L$4 = $G46+$B46,
         SUMIFS(
            INDEX('ABP REC Calc'!$G$6:$AB$69,,
                  MATCH('ABP RECs'!$H46,'ABP REC Calc'!$G$5:$AB$5,0)),
            'ABP REC Calc'!$C$6:$C$69,'ABP RECs'!$E46,
            'ABP REC Calc'!$B$6:$B$69,'ABP RECs'!$F46
         ) * $D46,
     IF( L$4 = $G46+$B46+1,
         SUMIFS(
            INDEX('ABP REC Calc'!$G$6:$AB$69,,
                  MATCH('ABP RECs'!$H46,'ABP REC Calc'!$G$5:$AB$5,0)),
            'ABP REC Calc'!$C$6:$C$69,'ABP RECs'!$E46,
            'ABP REC Calc'!$B$6:$B$69,'ABP RECs'!$F46         ) * (1-$D46),
     IF( L$4 &gt; $G46+$B46+1,
         SUMIFS(
            INDEX('ABP REC Calc'!$G$6:$AB$69,,
                  MATCH('ABP RECs'!$H46,'ABP REC Calc'!$G$5:$AB$5,0)),
            'ABP REC Calc'!$C$6:$C$69,'ABP RECs'!$E46,
            'ABP REC Calc'!$B$6:$B$69,'ABP RECs'!$F46
         ) * (1-Inputs_ByYear!$D$4)^(L$4-($G46+$B46+1)),
     0))),
0)</f>
        <v>0</v>
      </c>
      <c r="M46" s="233">
        <f>IF( (M$4-$G46) &lt; ($C46+$B46),
     IF( M$4 = $G46+$B46,
         SUMIFS(
            INDEX('ABP REC Calc'!$G$6:$AB$69,,
                  MATCH('ABP RECs'!$H46,'ABP REC Calc'!$G$5:$AB$5,0)),
            'ABP REC Calc'!$C$6:$C$69,'ABP RECs'!$E46,
            'ABP REC Calc'!$B$6:$B$69,'ABP RECs'!$F46
         ) * $D46,
     IF( M$4 = $G46+$B46+1,
         SUMIFS(
            INDEX('ABP REC Calc'!$G$6:$AB$69,,
                  MATCH('ABP RECs'!$H46,'ABP REC Calc'!$G$5:$AB$5,0)),
            'ABP REC Calc'!$C$6:$C$69,'ABP RECs'!$E46,
            'ABP REC Calc'!$B$6:$B$69,'ABP RECs'!$F46         ) * (1-$D46),
     IF( M$4 &gt; $G46+$B46+1,
         SUMIFS(
            INDEX('ABP REC Calc'!$G$6:$AB$69,,
                  MATCH('ABP RECs'!$H46,'ABP REC Calc'!$G$5:$AB$5,0)),
            'ABP REC Calc'!$C$6:$C$69,'ABP RECs'!$E46,
            'ABP REC Calc'!$B$6:$B$69,'ABP RECs'!$F46
         ) * (1-Inputs_ByYear!$D$4)^(M$4-($G46+$B46+1)),
     0))),
0)</f>
        <v>0</v>
      </c>
      <c r="N46" s="233">
        <f>IF( (N$4-$G46) &lt; ($C46+$B46),
     IF( N$4 = $G46+$B46,
         SUMIFS(
            INDEX('ABP REC Calc'!$G$6:$AB$69,,
                  MATCH('ABP RECs'!$H46,'ABP REC Calc'!$G$5:$AB$5,0)),
            'ABP REC Calc'!$C$6:$C$69,'ABP RECs'!$E46,
            'ABP REC Calc'!$B$6:$B$69,'ABP RECs'!$F46
         ) * $D46,
     IF( N$4 = $G46+$B46+1,
         SUMIFS(
            INDEX('ABP REC Calc'!$G$6:$AB$69,,
                  MATCH('ABP RECs'!$H46,'ABP REC Calc'!$G$5:$AB$5,0)),
            'ABP REC Calc'!$C$6:$C$69,'ABP RECs'!$E46,
            'ABP REC Calc'!$B$6:$B$69,'ABP RECs'!$F46         ) * (1-$D46),
     IF( N$4 &gt; $G46+$B46+1,
         SUMIFS(
            INDEX('ABP REC Calc'!$G$6:$AB$69,,
                  MATCH('ABP RECs'!$H46,'ABP REC Calc'!$G$5:$AB$5,0)),
            'ABP REC Calc'!$C$6:$C$69,'ABP RECs'!$E46,
            'ABP REC Calc'!$B$6:$B$69,'ABP RECs'!$F46
         ) * (1-Inputs_ByYear!$D$4)^(N$4-($G46+$B46+1)),
     0))),
0)</f>
        <v>0</v>
      </c>
      <c r="O46" s="233">
        <f>IF( (O$4-$G46) &lt; ($C46+$B46),
     IF( O$4 = $G46+$B46,
         SUMIFS(
            INDEX('ABP REC Calc'!$G$6:$AB$69,,
                  MATCH('ABP RECs'!$H46,'ABP REC Calc'!$G$5:$AB$5,0)),
            'ABP REC Calc'!$C$6:$C$69,'ABP RECs'!$E46,
            'ABP REC Calc'!$B$6:$B$69,'ABP RECs'!$F46
         ) * $D46,
     IF( O$4 = $G46+$B46+1,
         SUMIFS(
            INDEX('ABP REC Calc'!$G$6:$AB$69,,
                  MATCH('ABP RECs'!$H46,'ABP REC Calc'!$G$5:$AB$5,0)),
            'ABP REC Calc'!$C$6:$C$69,'ABP RECs'!$E46,
            'ABP REC Calc'!$B$6:$B$69,'ABP RECs'!$F46         ) * (1-$D46),
     IF( O$4 &gt; $G46+$B46+1,
         SUMIFS(
            INDEX('ABP REC Calc'!$G$6:$AB$69,,
                  MATCH('ABP RECs'!$H46,'ABP REC Calc'!$G$5:$AB$5,0)),
            'ABP REC Calc'!$C$6:$C$69,'ABP RECs'!$E46,
            'ABP REC Calc'!$B$6:$B$69,'ABP RECs'!$F46
         ) * (1-Inputs_ByYear!$D$4)^(O$4-($G46+$B46+1)),
     0))),
0)</f>
        <v>0</v>
      </c>
      <c r="P46" s="233">
        <f>IF( (P$4-$G46) &lt; ($C46+$B46),
     IF( P$4 = $G46+$B46,
         SUMIFS(
            INDEX('ABP REC Calc'!$G$6:$AB$69,,
                  MATCH('ABP RECs'!$H46,'ABP REC Calc'!$G$5:$AB$5,0)),
            'ABP REC Calc'!$C$6:$C$69,'ABP RECs'!$E46,
            'ABP REC Calc'!$B$6:$B$69,'ABP RECs'!$F46
         ) * $D46,
     IF( P$4 = $G46+$B46+1,
         SUMIFS(
            INDEX('ABP REC Calc'!$G$6:$AB$69,,
                  MATCH('ABP RECs'!$H46,'ABP REC Calc'!$G$5:$AB$5,0)),
            'ABP REC Calc'!$C$6:$C$69,'ABP RECs'!$E46,
            'ABP REC Calc'!$B$6:$B$69,'ABP RECs'!$F46         ) * (1-$D46),
     IF( P$4 &gt; $G46+$B46+1,
         SUMIFS(
            INDEX('ABP REC Calc'!$G$6:$AB$69,,
                  MATCH('ABP RECs'!$H46,'ABP REC Calc'!$G$5:$AB$5,0)),
            'ABP REC Calc'!$C$6:$C$69,'ABP RECs'!$E46,
            'ABP REC Calc'!$B$6:$B$69,'ABP RECs'!$F46
         ) * (1-Inputs_ByYear!$D$4)^(P$4-($G46+$B46+1)),
     0))),
0)</f>
        <v>0</v>
      </c>
      <c r="Q46" s="233">
        <f>IF( (Q$4-$G46) &lt; ($C46+$B46),
     IF( Q$4 = $G46+$B46,
         SUMIFS(
            INDEX('ABP REC Calc'!$G$6:$AB$69,,
                  MATCH('ABP RECs'!$H46,'ABP REC Calc'!$G$5:$AB$5,0)),
            'ABP REC Calc'!$C$6:$C$69,'ABP RECs'!$E46,
            'ABP REC Calc'!$B$6:$B$69,'ABP RECs'!$F46
         ) * $D46,
     IF( Q$4 = $G46+$B46+1,
         SUMIFS(
            INDEX('ABP REC Calc'!$G$6:$AB$69,,
                  MATCH('ABP RECs'!$H46,'ABP REC Calc'!$G$5:$AB$5,0)),
            'ABP REC Calc'!$C$6:$C$69,'ABP RECs'!$E46,
            'ABP REC Calc'!$B$6:$B$69,'ABP RECs'!$F46         ) * (1-$D46),
     IF( Q$4 &gt; $G46+$B46+1,
         SUMIFS(
            INDEX('ABP REC Calc'!$G$6:$AB$69,,
                  MATCH('ABP RECs'!$H46,'ABP REC Calc'!$G$5:$AB$5,0)),
            'ABP REC Calc'!$C$6:$C$69,'ABP RECs'!$E46,
            'ABP REC Calc'!$B$6:$B$69,'ABP RECs'!$F46
         ) * (1-Inputs_ByYear!$D$4)^(Q$4-($G46+$B46+1)),
     0))),
0)</f>
        <v>0</v>
      </c>
      <c r="R46" s="233">
        <f>IF( (R$4-$G46) &lt; ($C46+$B46),
     IF( R$4 = $G46+$B46,
         SUMIFS(
            INDEX('ABP REC Calc'!$G$6:$AB$69,,
                  MATCH('ABP RECs'!$H46,'ABP REC Calc'!$G$5:$AB$5,0)),
            'ABP REC Calc'!$C$6:$C$69,'ABP RECs'!$E46,
            'ABP REC Calc'!$B$6:$B$69,'ABP RECs'!$F46
         ) * $D46,
     IF( R$4 = $G46+$B46+1,
         SUMIFS(
            INDEX('ABP REC Calc'!$G$6:$AB$69,,
                  MATCH('ABP RECs'!$H46,'ABP REC Calc'!$G$5:$AB$5,0)),
            'ABP REC Calc'!$C$6:$C$69,'ABP RECs'!$E46,
            'ABP REC Calc'!$B$6:$B$69,'ABP RECs'!$F46         ) * (1-$D46),
     IF( R$4 &gt; $G46+$B46+1,
         SUMIFS(
            INDEX('ABP REC Calc'!$G$6:$AB$69,,
                  MATCH('ABP RECs'!$H46,'ABP REC Calc'!$G$5:$AB$5,0)),
            'ABP REC Calc'!$C$6:$C$69,'ABP RECs'!$E46,
            'ABP REC Calc'!$B$6:$B$69,'ABP RECs'!$F46
         ) * (1-Inputs_ByYear!$D$4)^(R$4-($G46+$B46+1)),
     0))),
0)</f>
        <v>0</v>
      </c>
      <c r="S46" s="233">
        <f>IF( (S$4-$G46) &lt; ($C46+$B46),
     IF( S$4 = $G46+$B46,
         SUMIFS(
            INDEX('ABP REC Calc'!$G$6:$AB$69,,
                  MATCH('ABP RECs'!$H46,'ABP REC Calc'!$G$5:$AB$5,0)),
            'ABP REC Calc'!$C$6:$C$69,'ABP RECs'!$E46,
            'ABP REC Calc'!$B$6:$B$69,'ABP RECs'!$F46
         ) * $D46,
     IF( S$4 = $G46+$B46+1,
         SUMIFS(
            INDEX('ABP REC Calc'!$G$6:$AB$69,,
                  MATCH('ABP RECs'!$H46,'ABP REC Calc'!$G$5:$AB$5,0)),
            'ABP REC Calc'!$C$6:$C$69,'ABP RECs'!$E46,
            'ABP REC Calc'!$B$6:$B$69,'ABP RECs'!$F46         ) * (1-$D46),
     IF( S$4 &gt; $G46+$B46+1,
         SUMIFS(
            INDEX('ABP REC Calc'!$G$6:$AB$69,,
                  MATCH('ABP RECs'!$H46,'ABP REC Calc'!$G$5:$AB$5,0)),
            'ABP REC Calc'!$C$6:$C$69,'ABP RECs'!$E46,
            'ABP REC Calc'!$B$6:$B$69,'ABP RECs'!$F46
         ) * (1-Inputs_ByYear!$D$4)^(S$4-($G46+$B46+1)),
     0))),
0)</f>
        <v>0</v>
      </c>
      <c r="T46" s="233">
        <f>IF( (T$4-$G46) &lt; ($C46+$B46),
     IF( T$4 = $G46+$B46,
         SUMIFS(
            INDEX('ABP REC Calc'!$G$6:$AB$69,,
                  MATCH('ABP RECs'!$H46,'ABP REC Calc'!$G$5:$AB$5,0)),
            'ABP REC Calc'!$C$6:$C$69,'ABP RECs'!$E46,
            'ABP REC Calc'!$B$6:$B$69,'ABP RECs'!$F46
         ) * $D46,
     IF( T$4 = $G46+$B46+1,
         SUMIFS(
            INDEX('ABP REC Calc'!$G$6:$AB$69,,
                  MATCH('ABP RECs'!$H46,'ABP REC Calc'!$G$5:$AB$5,0)),
            'ABP REC Calc'!$C$6:$C$69,'ABP RECs'!$E46,
            'ABP REC Calc'!$B$6:$B$69,'ABP RECs'!$F46         ) * (1-$D46),
     IF( T$4 &gt; $G46+$B46+1,
         SUMIFS(
            INDEX('ABP REC Calc'!$G$6:$AB$69,,
                  MATCH('ABP RECs'!$H46,'ABP REC Calc'!$G$5:$AB$5,0)),
            'ABP REC Calc'!$C$6:$C$69,'ABP RECs'!$E46,
            'ABP REC Calc'!$B$6:$B$69,'ABP RECs'!$F46
         ) * (1-Inputs_ByYear!$D$4)^(T$4-($G46+$B46+1)),
     0))),
0)</f>
        <v>0</v>
      </c>
      <c r="U46" s="233">
        <f>IF( (U$4-$G46) &lt; ($C46+$B46),
     IF( U$4 = $G46+$B46,
         SUMIFS(
            INDEX('ABP REC Calc'!$G$6:$AB$69,,
                  MATCH('ABP RECs'!$H46,'ABP REC Calc'!$G$5:$AB$5,0)),
            'ABP REC Calc'!$C$6:$C$69,'ABP RECs'!$E46,
            'ABP REC Calc'!$B$6:$B$69,'ABP RECs'!$F46
         ) * $D46,
     IF( U$4 = $G46+$B46+1,
         SUMIFS(
            INDEX('ABP REC Calc'!$G$6:$AB$69,,
                  MATCH('ABP RECs'!$H46,'ABP REC Calc'!$G$5:$AB$5,0)),
            'ABP REC Calc'!$C$6:$C$69,'ABP RECs'!$E46,
            'ABP REC Calc'!$B$6:$B$69,'ABP RECs'!$F46         ) * (1-$D46),
     IF( U$4 &gt; $G46+$B46+1,
         SUMIFS(
            INDEX('ABP REC Calc'!$G$6:$AB$69,,
                  MATCH('ABP RECs'!$H46,'ABP REC Calc'!$G$5:$AB$5,0)),
            'ABP REC Calc'!$C$6:$C$69,'ABP RECs'!$E46,
            'ABP REC Calc'!$B$6:$B$69,'ABP RECs'!$F46
         ) * (1-Inputs_ByYear!$D$4)^(U$4-($G46+$B46+1)),
     0))),
0)</f>
        <v>0</v>
      </c>
      <c r="V46" s="233">
        <f>IF( (V$4-$G46) &lt; ($C46+$B46),
     IF( V$4 = $G46+$B46,
         SUMIFS(
            INDEX('ABP REC Calc'!$G$6:$AB$69,,
                  MATCH('ABP RECs'!$H46,'ABP REC Calc'!$G$5:$AB$5,0)),
            'ABP REC Calc'!$C$6:$C$69,'ABP RECs'!$E46,
            'ABP REC Calc'!$B$6:$B$69,'ABP RECs'!$F46
         ) * $D46,
     IF( V$4 = $G46+$B46+1,
         SUMIFS(
            INDEX('ABP REC Calc'!$G$6:$AB$69,,
                  MATCH('ABP RECs'!$H46,'ABP REC Calc'!$G$5:$AB$5,0)),
            'ABP REC Calc'!$C$6:$C$69,'ABP RECs'!$E46,
            'ABP REC Calc'!$B$6:$B$69,'ABP RECs'!$F46         ) * (1-$D46),
     IF( V$4 &gt; $G46+$B46+1,
         SUMIFS(
            INDEX('ABP REC Calc'!$G$6:$AB$69,,
                  MATCH('ABP RECs'!$H46,'ABP REC Calc'!$G$5:$AB$5,0)),
            'ABP REC Calc'!$C$6:$C$69,'ABP RECs'!$E46,
            'ABP REC Calc'!$B$6:$B$69,'ABP RECs'!$F46
         ) * (1-Inputs_ByYear!$D$4)^(V$4-($G46+$B46+1)),
     0))),
0)</f>
        <v>0</v>
      </c>
      <c r="W46" s="233">
        <f>IF( (W$4-$G46) &lt; ($C46+$B46),
     IF( W$4 = $G46+$B46,
         SUMIFS(
            INDEX('ABP REC Calc'!$G$6:$AB$69,,
                  MATCH('ABP RECs'!$H46,'ABP REC Calc'!$G$5:$AB$5,0)),
            'ABP REC Calc'!$C$6:$C$69,'ABP RECs'!$E46,
            'ABP REC Calc'!$B$6:$B$69,'ABP RECs'!$F46
         ) * $D46,
     IF( W$4 = $G46+$B46+1,
         SUMIFS(
            INDEX('ABP REC Calc'!$G$6:$AB$69,,
                  MATCH('ABP RECs'!$H46,'ABP REC Calc'!$G$5:$AB$5,0)),
            'ABP REC Calc'!$C$6:$C$69,'ABP RECs'!$E46,
            'ABP REC Calc'!$B$6:$B$69,'ABP RECs'!$F46         ) * (1-$D46),
     IF( W$4 &gt; $G46+$B46+1,
         SUMIFS(
            INDEX('ABP REC Calc'!$G$6:$AB$69,,
                  MATCH('ABP RECs'!$H46,'ABP REC Calc'!$G$5:$AB$5,0)),
            'ABP REC Calc'!$C$6:$C$69,'ABP RECs'!$E46,
            'ABP REC Calc'!$B$6:$B$69,'ABP RECs'!$F46
         ) * (1-Inputs_ByYear!$D$4)^(W$4-($G46+$B46+1)),
     0))),
0)</f>
        <v>0</v>
      </c>
      <c r="X46" s="233">
        <f>IF( (X$4-$G46) &lt; ($C46+$B46),
     IF( X$4 = $G46+$B46,
         SUMIFS(
            INDEX('ABP REC Calc'!$G$6:$AB$69,,
                  MATCH('ABP RECs'!$H46,'ABP REC Calc'!$G$5:$AB$5,0)),
            'ABP REC Calc'!$C$6:$C$69,'ABP RECs'!$E46,
            'ABP REC Calc'!$B$6:$B$69,'ABP RECs'!$F46
         ) * $D46,
     IF( X$4 = $G46+$B46+1,
         SUMIFS(
            INDEX('ABP REC Calc'!$G$6:$AB$69,,
                  MATCH('ABP RECs'!$H46,'ABP REC Calc'!$G$5:$AB$5,0)),
            'ABP REC Calc'!$C$6:$C$69,'ABP RECs'!$E46,
            'ABP REC Calc'!$B$6:$B$69,'ABP RECs'!$F46         ) * (1-$D46),
     IF( X$4 &gt; $G46+$B46+1,
         SUMIFS(
            INDEX('ABP REC Calc'!$G$6:$AB$69,,
                  MATCH('ABP RECs'!$H46,'ABP REC Calc'!$G$5:$AB$5,0)),
            'ABP REC Calc'!$C$6:$C$69,'ABP RECs'!$E46,
            'ABP REC Calc'!$B$6:$B$69,'ABP RECs'!$F46
         ) * (1-Inputs_ByYear!$D$4)^(X$4-($G46+$B46+1)),
     0))),
0)</f>
        <v>0</v>
      </c>
      <c r="Y46" s="233">
        <f>IF( (Y$4-$G46) &lt; ($C46+$B46),
     IF( Y$4 = $G46+$B46,
         SUMIFS(
            INDEX('ABP REC Calc'!$G$6:$AB$69,,
                  MATCH('ABP RECs'!$H46,'ABP REC Calc'!$G$5:$AB$5,0)),
            'ABP REC Calc'!$C$6:$C$69,'ABP RECs'!$E46,
            'ABP REC Calc'!$B$6:$B$69,'ABP RECs'!$F46
         ) * $D46,
     IF( Y$4 = $G46+$B46+1,
         SUMIFS(
            INDEX('ABP REC Calc'!$G$6:$AB$69,,
                  MATCH('ABP RECs'!$H46,'ABP REC Calc'!$G$5:$AB$5,0)),
            'ABP REC Calc'!$C$6:$C$69,'ABP RECs'!$E46,
            'ABP REC Calc'!$B$6:$B$69,'ABP RECs'!$F46         ) * (1-$D46),
     IF( Y$4 &gt; $G46+$B46+1,
         SUMIFS(
            INDEX('ABP REC Calc'!$G$6:$AB$69,,
                  MATCH('ABP RECs'!$H46,'ABP REC Calc'!$G$5:$AB$5,0)),
            'ABP REC Calc'!$C$6:$C$69,'ABP RECs'!$E46,
            'ABP REC Calc'!$B$6:$B$69,'ABP RECs'!$F46
         ) * (1-Inputs_ByYear!$D$4)^(Y$4-($G46+$B46+1)),
     0))),
0)</f>
        <v>0</v>
      </c>
      <c r="Z46" s="233">
        <f>IF( (Z$4-$G46) &lt; ($C46+$B46),
     IF( Z$4 = $G46+$B46,
         SUMIFS(
            INDEX('ABP REC Calc'!$G$6:$AB$69,,
                  MATCH('ABP RECs'!$H46,'ABP REC Calc'!$G$5:$AB$5,0)),
            'ABP REC Calc'!$C$6:$C$69,'ABP RECs'!$E46,
            'ABP REC Calc'!$B$6:$B$69,'ABP RECs'!$F46
         ) * $D46,
     IF( Z$4 = $G46+$B46+1,
         SUMIFS(
            INDEX('ABP REC Calc'!$G$6:$AB$69,,
                  MATCH('ABP RECs'!$H46,'ABP REC Calc'!$G$5:$AB$5,0)),
            'ABP REC Calc'!$C$6:$C$69,'ABP RECs'!$E46,
            'ABP REC Calc'!$B$6:$B$69,'ABP RECs'!$F46         ) * (1-$D46),
     IF( Z$4 &gt; $G46+$B46+1,
         SUMIFS(
            INDEX('ABP REC Calc'!$G$6:$AB$69,,
                  MATCH('ABP RECs'!$H46,'ABP REC Calc'!$G$5:$AB$5,0)),
            'ABP REC Calc'!$C$6:$C$69,'ABP RECs'!$E46,
            'ABP REC Calc'!$B$6:$B$69,'ABP RECs'!$F46
         ) * (1-Inputs_ByYear!$D$4)^(Z$4-($G46+$B46+1)),
     0))),
0)</f>
        <v>0</v>
      </c>
      <c r="AA46" s="233">
        <f>IF( (AA$4-$G46) &lt; ($C46+$B46),
     IF( AA$4 = $G46+$B46,
         SUMIFS(
            INDEX('ABP REC Calc'!$G$6:$AB$69,,
                  MATCH('ABP RECs'!$H46,'ABP REC Calc'!$G$5:$AB$5,0)),
            'ABP REC Calc'!$C$6:$C$69,'ABP RECs'!$E46,
            'ABP REC Calc'!$B$6:$B$69,'ABP RECs'!$F46
         ) * $D46,
     IF( AA$4 = $G46+$B46+1,
         SUMIFS(
            INDEX('ABP REC Calc'!$G$6:$AB$69,,
                  MATCH('ABP RECs'!$H46,'ABP REC Calc'!$G$5:$AB$5,0)),
            'ABP REC Calc'!$C$6:$C$69,'ABP RECs'!$E46,
            'ABP REC Calc'!$B$6:$B$69,'ABP RECs'!$F46         ) * (1-$D46),
     IF( AA$4 &gt; $G46+$B46+1,
         SUMIFS(
            INDEX('ABP REC Calc'!$G$6:$AB$69,,
                  MATCH('ABP RECs'!$H46,'ABP REC Calc'!$G$5:$AB$5,0)),
            'ABP REC Calc'!$C$6:$C$69,'ABP RECs'!$E46,
            'ABP REC Calc'!$B$6:$B$69,'ABP RECs'!$F46
         ) * (1-Inputs_ByYear!$D$4)^(AA$4-($G46+$B46+1)),
     0))),
0)</f>
        <v>66864.582461595099</v>
      </c>
      <c r="AB46" s="233">
        <f>IF( (AB$4-$G46) &lt; ($C46+$B46),
     IF( AB$4 = $G46+$B46,
         SUMIFS(
            INDEX('ABP REC Calc'!$G$6:$AB$69,,
                  MATCH('ABP RECs'!$H46,'ABP REC Calc'!$G$5:$AB$5,0)),
            'ABP REC Calc'!$C$6:$C$69,'ABP RECs'!$E46,
            'ABP REC Calc'!$B$6:$B$69,'ABP RECs'!$F46
         ) * $D46,
     IF( AB$4 = $G46+$B46+1,
         SUMIFS(
            INDEX('ABP REC Calc'!$G$6:$AB$69,,
                  MATCH('ABP RECs'!$H46,'ABP REC Calc'!$G$5:$AB$5,0)),
            'ABP REC Calc'!$C$6:$C$69,'ABP RECs'!$E46,
            'ABP REC Calc'!$B$6:$B$69,'ABP RECs'!$F46         ) * (1-$D46),
     IF( AB$4 &gt; $G46+$B46+1,
         SUMIFS(
            INDEX('ABP REC Calc'!$G$6:$AB$69,,
                  MATCH('ABP RECs'!$H46,'ABP REC Calc'!$G$5:$AB$5,0)),
            'ABP REC Calc'!$C$6:$C$69,'ABP RECs'!$E46,
            'ABP REC Calc'!$B$6:$B$69,'ABP RECs'!$F46
         ) * (1-Inputs_ByYear!$D$4)^(AB$4-($G46+$B46+1)),
     0))),
0)</f>
        <v>66864.582461595099</v>
      </c>
      <c r="AC46" s="233">
        <f>IF( (AC$4-$G46) &lt; ($C46+$B46),
     IF( AC$4 = $G46+$B46,
         SUMIFS(
            INDEX('ABP REC Calc'!$G$6:$AB$69,,
                  MATCH('ABP RECs'!$H46,'ABP REC Calc'!$G$5:$AB$5,0)),
            'ABP REC Calc'!$C$6:$C$69,'ABP RECs'!$E46,
            'ABP REC Calc'!$B$6:$B$69,'ABP RECs'!$F46
         ) * $D46,
     IF( AC$4 = $G46+$B46+1,
         SUMIFS(
            INDEX('ABP REC Calc'!$G$6:$AB$69,,
                  MATCH('ABP RECs'!$H46,'ABP REC Calc'!$G$5:$AB$5,0)),
            'ABP REC Calc'!$C$6:$C$69,'ABP RECs'!$E46,
            'ABP REC Calc'!$B$6:$B$69,'ABP RECs'!$F46         ) * (1-$D46),
     IF( AC$4 &gt; $G46+$B46+1,
         SUMIFS(
            INDEX('ABP REC Calc'!$G$6:$AB$69,,
                  MATCH('ABP RECs'!$H46,'ABP REC Calc'!$G$5:$AB$5,0)),
            'ABP REC Calc'!$C$6:$C$69,'ABP RECs'!$E46,
            'ABP REC Calc'!$B$6:$B$69,'ABP RECs'!$F46
         ) * (1-Inputs_ByYear!$D$4)^(AC$4-($G46+$B46+1)),
     0))),
0)</f>
        <v>133060.51909857424</v>
      </c>
      <c r="AD46" s="233">
        <f>IF( (AD$4-$G46) &lt; ($C46+$B46),
     IF( AD$4 = $G46+$B46,
         SUMIFS(
            INDEX('ABP REC Calc'!$G$6:$AB$69,,
                  MATCH('ABP RECs'!$H46,'ABP REC Calc'!$G$5:$AB$5,0)),
            'ABP REC Calc'!$C$6:$C$69,'ABP RECs'!$E46,
            'ABP REC Calc'!$B$6:$B$69,'ABP RECs'!$F46
         ) * $D46,
     IF( AD$4 = $G46+$B46+1,
         SUMIFS(
            INDEX('ABP REC Calc'!$G$6:$AB$69,,
                  MATCH('ABP RECs'!$H46,'ABP REC Calc'!$G$5:$AB$5,0)),
            'ABP REC Calc'!$C$6:$C$69,'ABP RECs'!$E46,
            'ABP REC Calc'!$B$6:$B$69,'ABP RECs'!$F46         ) * (1-$D46),
     IF( AD$4 &gt; $G46+$B46+1,
         SUMIFS(
            INDEX('ABP REC Calc'!$G$6:$AB$69,,
                  MATCH('ABP RECs'!$H46,'ABP REC Calc'!$G$5:$AB$5,0)),
            'ABP REC Calc'!$C$6:$C$69,'ABP RECs'!$E46,
            'ABP REC Calc'!$B$6:$B$69,'ABP RECs'!$F46
         ) * (1-Inputs_ByYear!$D$4)^(AD$4-($G46+$B46+1)),
     0))),
0)</f>
        <v>132395.21650308138</v>
      </c>
    </row>
    <row r="47" spans="2:30" ht="14.75" customHeight="1" x14ac:dyDescent="0.25">
      <c r="B47" s="332" cm="1">
        <f t="array" ref="B47">INDEX(Inputs_ByYear!$D$87:$D$92, MATCH('ABP RECs'!$E47, Inputs_ByYear!$B$87:$B$92, 0),)</f>
        <v>0</v>
      </c>
      <c r="C47" s="332" cm="1">
        <f t="array" ref="C47">INDEX(Inputs_ByYear!$D$51:$D$56, MATCH('ABP RECs'!$E47, Inputs_ByYear!$B$51:$B$56,0),)</f>
        <v>15</v>
      </c>
      <c r="D47" s="332" cm="1">
        <f t="array" ref="D47">INDEX(Inputs_ByYear!$D$96:$D$101, MATCH('ABP RECs'!$E47, Inputs_ByYear!$B$96:$B$101,0),)</f>
        <v>0.5</v>
      </c>
      <c r="E47" s="222" t="s">
        <v>233</v>
      </c>
      <c r="F47" s="219" t="s">
        <v>259</v>
      </c>
      <c r="G47" s="219">
        <f t="shared" si="2"/>
        <v>2043</v>
      </c>
      <c r="H47" s="227" t="s">
        <v>41</v>
      </c>
      <c r="I47" s="233">
        <f>IF( (I$4-$G47) &lt; ($C47+$B47),
     IF( I$4 = $G47+$B47,
         SUMIFS(
            INDEX('ABP REC Calc'!$G$6:$AB$69,,
                  MATCH('ABP RECs'!$H47,'ABP REC Calc'!$G$5:$AB$5,0)),
            'ABP REC Calc'!$C$6:$C$69,'ABP RECs'!$E47,
            'ABP REC Calc'!$B$6:$B$69,'ABP RECs'!$F47
         ) * $D47,
     IF( I$4 = $G47+$B47+1,
         SUMIFS(
            INDEX('ABP REC Calc'!$G$6:$AB$69,,
                  MATCH('ABP RECs'!$H47,'ABP REC Calc'!$G$5:$AB$5,0)),
            'ABP REC Calc'!$C$6:$C$69,'ABP RECs'!$E47,
            'ABP REC Calc'!$B$6:$B$69,'ABP RECs'!$F47         ) * (1-$D47),
     IF( I$4 &gt; $G47+$B47+1,
         SUMIFS(
            INDEX('ABP REC Calc'!$G$6:$AB$69,,
                  MATCH('ABP RECs'!$H47,'ABP REC Calc'!$G$5:$AB$5,0)),
            'ABP REC Calc'!$C$6:$C$69,'ABP RECs'!$E47,
            'ABP REC Calc'!$B$6:$B$69,'ABP RECs'!$F47
         ) * (1-Inputs_ByYear!$D$4)^(I$4-($G47+$B47+1)),
     0))),
0)</f>
        <v>0</v>
      </c>
      <c r="J47" s="233">
        <f>IF( (J$4-$G47) &lt; ($C47+$B47),
     IF( J$4 = $G47+$B47,
         SUMIFS(
            INDEX('ABP REC Calc'!$G$6:$AB$69,,
                  MATCH('ABP RECs'!$H47,'ABP REC Calc'!$G$5:$AB$5,0)),
            'ABP REC Calc'!$C$6:$C$69,'ABP RECs'!$E47,
            'ABP REC Calc'!$B$6:$B$69,'ABP RECs'!$F47
         ) * $D47,
     IF( J$4 = $G47+$B47+1,
         SUMIFS(
            INDEX('ABP REC Calc'!$G$6:$AB$69,,
                  MATCH('ABP RECs'!$H47,'ABP REC Calc'!$G$5:$AB$5,0)),
            'ABP REC Calc'!$C$6:$C$69,'ABP RECs'!$E47,
            'ABP REC Calc'!$B$6:$B$69,'ABP RECs'!$F47         ) * (1-$D47),
     IF( J$4 &gt; $G47+$B47+1,
         SUMIFS(
            INDEX('ABP REC Calc'!$G$6:$AB$69,,
                  MATCH('ABP RECs'!$H47,'ABP REC Calc'!$G$5:$AB$5,0)),
            'ABP REC Calc'!$C$6:$C$69,'ABP RECs'!$E47,
            'ABP REC Calc'!$B$6:$B$69,'ABP RECs'!$F47
         ) * (1-Inputs_ByYear!$D$4)^(J$4-($G47+$B47+1)),
     0))),
0)</f>
        <v>0</v>
      </c>
      <c r="K47" s="233">
        <f>IF( (K$4-$G47) &lt; ($C47+$B47),
     IF( K$4 = $G47+$B47,
         SUMIFS(
            INDEX('ABP REC Calc'!$G$6:$AB$69,,
                  MATCH('ABP RECs'!$H47,'ABP REC Calc'!$G$5:$AB$5,0)),
            'ABP REC Calc'!$C$6:$C$69,'ABP RECs'!$E47,
            'ABP REC Calc'!$B$6:$B$69,'ABP RECs'!$F47
         ) * $D47,
     IF( K$4 = $G47+$B47+1,
         SUMIFS(
            INDEX('ABP REC Calc'!$G$6:$AB$69,,
                  MATCH('ABP RECs'!$H47,'ABP REC Calc'!$G$5:$AB$5,0)),
            'ABP REC Calc'!$C$6:$C$69,'ABP RECs'!$E47,
            'ABP REC Calc'!$B$6:$B$69,'ABP RECs'!$F47         ) * (1-$D47),
     IF( K$4 &gt; $G47+$B47+1,
         SUMIFS(
            INDEX('ABP REC Calc'!$G$6:$AB$69,,
                  MATCH('ABP RECs'!$H47,'ABP REC Calc'!$G$5:$AB$5,0)),
            'ABP REC Calc'!$C$6:$C$69,'ABP RECs'!$E47,
            'ABP REC Calc'!$B$6:$B$69,'ABP RECs'!$F47
         ) * (1-Inputs_ByYear!$D$4)^(K$4-($G47+$B47+1)),
     0))),
0)</f>
        <v>0</v>
      </c>
      <c r="L47" s="233">
        <f>IF( (L$4-$G47) &lt; ($C47+$B47),
     IF( L$4 = $G47+$B47,
         SUMIFS(
            INDEX('ABP REC Calc'!$G$6:$AB$69,,
                  MATCH('ABP RECs'!$H47,'ABP REC Calc'!$G$5:$AB$5,0)),
            'ABP REC Calc'!$C$6:$C$69,'ABP RECs'!$E47,
            'ABP REC Calc'!$B$6:$B$69,'ABP RECs'!$F47
         ) * $D47,
     IF( L$4 = $G47+$B47+1,
         SUMIFS(
            INDEX('ABP REC Calc'!$G$6:$AB$69,,
                  MATCH('ABP RECs'!$H47,'ABP REC Calc'!$G$5:$AB$5,0)),
            'ABP REC Calc'!$C$6:$C$69,'ABP RECs'!$E47,
            'ABP REC Calc'!$B$6:$B$69,'ABP RECs'!$F47         ) * (1-$D47),
     IF( L$4 &gt; $G47+$B47+1,
         SUMIFS(
            INDEX('ABP REC Calc'!$G$6:$AB$69,,
                  MATCH('ABP RECs'!$H47,'ABP REC Calc'!$G$5:$AB$5,0)),
            'ABP REC Calc'!$C$6:$C$69,'ABP RECs'!$E47,
            'ABP REC Calc'!$B$6:$B$69,'ABP RECs'!$F47
         ) * (1-Inputs_ByYear!$D$4)^(L$4-($G47+$B47+1)),
     0))),
0)</f>
        <v>0</v>
      </c>
      <c r="M47" s="233">
        <f>IF( (M$4-$G47) &lt; ($C47+$B47),
     IF( M$4 = $G47+$B47,
         SUMIFS(
            INDEX('ABP REC Calc'!$G$6:$AB$69,,
                  MATCH('ABP RECs'!$H47,'ABP REC Calc'!$G$5:$AB$5,0)),
            'ABP REC Calc'!$C$6:$C$69,'ABP RECs'!$E47,
            'ABP REC Calc'!$B$6:$B$69,'ABP RECs'!$F47
         ) * $D47,
     IF( M$4 = $G47+$B47+1,
         SUMIFS(
            INDEX('ABP REC Calc'!$G$6:$AB$69,,
                  MATCH('ABP RECs'!$H47,'ABP REC Calc'!$G$5:$AB$5,0)),
            'ABP REC Calc'!$C$6:$C$69,'ABP RECs'!$E47,
            'ABP REC Calc'!$B$6:$B$69,'ABP RECs'!$F47         ) * (1-$D47),
     IF( M$4 &gt; $G47+$B47+1,
         SUMIFS(
            INDEX('ABP REC Calc'!$G$6:$AB$69,,
                  MATCH('ABP RECs'!$H47,'ABP REC Calc'!$G$5:$AB$5,0)),
            'ABP REC Calc'!$C$6:$C$69,'ABP RECs'!$E47,
            'ABP REC Calc'!$B$6:$B$69,'ABP RECs'!$F47
         ) * (1-Inputs_ByYear!$D$4)^(M$4-($G47+$B47+1)),
     0))),
0)</f>
        <v>0</v>
      </c>
      <c r="N47" s="233">
        <f>IF( (N$4-$G47) &lt; ($C47+$B47),
     IF( N$4 = $G47+$B47,
         SUMIFS(
            INDEX('ABP REC Calc'!$G$6:$AB$69,,
                  MATCH('ABP RECs'!$H47,'ABP REC Calc'!$G$5:$AB$5,0)),
            'ABP REC Calc'!$C$6:$C$69,'ABP RECs'!$E47,
            'ABP REC Calc'!$B$6:$B$69,'ABP RECs'!$F47
         ) * $D47,
     IF( N$4 = $G47+$B47+1,
         SUMIFS(
            INDEX('ABP REC Calc'!$G$6:$AB$69,,
                  MATCH('ABP RECs'!$H47,'ABP REC Calc'!$G$5:$AB$5,0)),
            'ABP REC Calc'!$C$6:$C$69,'ABP RECs'!$E47,
            'ABP REC Calc'!$B$6:$B$69,'ABP RECs'!$F47         ) * (1-$D47),
     IF( N$4 &gt; $G47+$B47+1,
         SUMIFS(
            INDEX('ABP REC Calc'!$G$6:$AB$69,,
                  MATCH('ABP RECs'!$H47,'ABP REC Calc'!$G$5:$AB$5,0)),
            'ABP REC Calc'!$C$6:$C$69,'ABP RECs'!$E47,
            'ABP REC Calc'!$B$6:$B$69,'ABP RECs'!$F47
         ) * (1-Inputs_ByYear!$D$4)^(N$4-($G47+$B47+1)),
     0))),
0)</f>
        <v>0</v>
      </c>
      <c r="O47" s="233">
        <f>IF( (O$4-$G47) &lt; ($C47+$B47),
     IF( O$4 = $G47+$B47,
         SUMIFS(
            INDEX('ABP REC Calc'!$G$6:$AB$69,,
                  MATCH('ABP RECs'!$H47,'ABP REC Calc'!$G$5:$AB$5,0)),
            'ABP REC Calc'!$C$6:$C$69,'ABP RECs'!$E47,
            'ABP REC Calc'!$B$6:$B$69,'ABP RECs'!$F47
         ) * $D47,
     IF( O$4 = $G47+$B47+1,
         SUMIFS(
            INDEX('ABP REC Calc'!$G$6:$AB$69,,
                  MATCH('ABP RECs'!$H47,'ABP REC Calc'!$G$5:$AB$5,0)),
            'ABP REC Calc'!$C$6:$C$69,'ABP RECs'!$E47,
            'ABP REC Calc'!$B$6:$B$69,'ABP RECs'!$F47         ) * (1-$D47),
     IF( O$4 &gt; $G47+$B47+1,
         SUMIFS(
            INDEX('ABP REC Calc'!$G$6:$AB$69,,
                  MATCH('ABP RECs'!$H47,'ABP REC Calc'!$G$5:$AB$5,0)),
            'ABP REC Calc'!$C$6:$C$69,'ABP RECs'!$E47,
            'ABP REC Calc'!$B$6:$B$69,'ABP RECs'!$F47
         ) * (1-Inputs_ByYear!$D$4)^(O$4-($G47+$B47+1)),
     0))),
0)</f>
        <v>0</v>
      </c>
      <c r="P47" s="233">
        <f>IF( (P$4-$G47) &lt; ($C47+$B47),
     IF( P$4 = $G47+$B47,
         SUMIFS(
            INDEX('ABP REC Calc'!$G$6:$AB$69,,
                  MATCH('ABP RECs'!$H47,'ABP REC Calc'!$G$5:$AB$5,0)),
            'ABP REC Calc'!$C$6:$C$69,'ABP RECs'!$E47,
            'ABP REC Calc'!$B$6:$B$69,'ABP RECs'!$F47
         ) * $D47,
     IF( P$4 = $G47+$B47+1,
         SUMIFS(
            INDEX('ABP REC Calc'!$G$6:$AB$69,,
                  MATCH('ABP RECs'!$H47,'ABP REC Calc'!$G$5:$AB$5,0)),
            'ABP REC Calc'!$C$6:$C$69,'ABP RECs'!$E47,
            'ABP REC Calc'!$B$6:$B$69,'ABP RECs'!$F47         ) * (1-$D47),
     IF( P$4 &gt; $G47+$B47+1,
         SUMIFS(
            INDEX('ABP REC Calc'!$G$6:$AB$69,,
                  MATCH('ABP RECs'!$H47,'ABP REC Calc'!$G$5:$AB$5,0)),
            'ABP REC Calc'!$C$6:$C$69,'ABP RECs'!$E47,
            'ABP REC Calc'!$B$6:$B$69,'ABP RECs'!$F47
         ) * (1-Inputs_ByYear!$D$4)^(P$4-($G47+$B47+1)),
     0))),
0)</f>
        <v>0</v>
      </c>
      <c r="Q47" s="233">
        <f>IF( (Q$4-$G47) &lt; ($C47+$B47),
     IF( Q$4 = $G47+$B47,
         SUMIFS(
            INDEX('ABP REC Calc'!$G$6:$AB$69,,
                  MATCH('ABP RECs'!$H47,'ABP REC Calc'!$G$5:$AB$5,0)),
            'ABP REC Calc'!$C$6:$C$69,'ABP RECs'!$E47,
            'ABP REC Calc'!$B$6:$B$69,'ABP RECs'!$F47
         ) * $D47,
     IF( Q$4 = $G47+$B47+1,
         SUMIFS(
            INDEX('ABP REC Calc'!$G$6:$AB$69,,
                  MATCH('ABP RECs'!$H47,'ABP REC Calc'!$G$5:$AB$5,0)),
            'ABP REC Calc'!$C$6:$C$69,'ABP RECs'!$E47,
            'ABP REC Calc'!$B$6:$B$69,'ABP RECs'!$F47         ) * (1-$D47),
     IF( Q$4 &gt; $G47+$B47+1,
         SUMIFS(
            INDEX('ABP REC Calc'!$G$6:$AB$69,,
                  MATCH('ABP RECs'!$H47,'ABP REC Calc'!$G$5:$AB$5,0)),
            'ABP REC Calc'!$C$6:$C$69,'ABP RECs'!$E47,
            'ABP REC Calc'!$B$6:$B$69,'ABP RECs'!$F47
         ) * (1-Inputs_ByYear!$D$4)^(Q$4-($G47+$B47+1)),
     0))),
0)</f>
        <v>0</v>
      </c>
      <c r="R47" s="233">
        <f>IF( (R$4-$G47) &lt; ($C47+$B47),
     IF( R$4 = $G47+$B47,
         SUMIFS(
            INDEX('ABP REC Calc'!$G$6:$AB$69,,
                  MATCH('ABP RECs'!$H47,'ABP REC Calc'!$G$5:$AB$5,0)),
            'ABP REC Calc'!$C$6:$C$69,'ABP RECs'!$E47,
            'ABP REC Calc'!$B$6:$B$69,'ABP RECs'!$F47
         ) * $D47,
     IF( R$4 = $G47+$B47+1,
         SUMIFS(
            INDEX('ABP REC Calc'!$G$6:$AB$69,,
                  MATCH('ABP RECs'!$H47,'ABP REC Calc'!$G$5:$AB$5,0)),
            'ABP REC Calc'!$C$6:$C$69,'ABP RECs'!$E47,
            'ABP REC Calc'!$B$6:$B$69,'ABP RECs'!$F47         ) * (1-$D47),
     IF( R$4 &gt; $G47+$B47+1,
         SUMIFS(
            INDEX('ABP REC Calc'!$G$6:$AB$69,,
                  MATCH('ABP RECs'!$H47,'ABP REC Calc'!$G$5:$AB$5,0)),
            'ABP REC Calc'!$C$6:$C$69,'ABP RECs'!$E47,
            'ABP REC Calc'!$B$6:$B$69,'ABP RECs'!$F47
         ) * (1-Inputs_ByYear!$D$4)^(R$4-($G47+$B47+1)),
     0))),
0)</f>
        <v>0</v>
      </c>
      <c r="S47" s="233">
        <f>IF( (S$4-$G47) &lt; ($C47+$B47),
     IF( S$4 = $G47+$B47,
         SUMIFS(
            INDEX('ABP REC Calc'!$G$6:$AB$69,,
                  MATCH('ABP RECs'!$H47,'ABP REC Calc'!$G$5:$AB$5,0)),
            'ABP REC Calc'!$C$6:$C$69,'ABP RECs'!$E47,
            'ABP REC Calc'!$B$6:$B$69,'ABP RECs'!$F47
         ) * $D47,
     IF( S$4 = $G47+$B47+1,
         SUMIFS(
            INDEX('ABP REC Calc'!$G$6:$AB$69,,
                  MATCH('ABP RECs'!$H47,'ABP REC Calc'!$G$5:$AB$5,0)),
            'ABP REC Calc'!$C$6:$C$69,'ABP RECs'!$E47,
            'ABP REC Calc'!$B$6:$B$69,'ABP RECs'!$F47         ) * (1-$D47),
     IF( S$4 &gt; $G47+$B47+1,
         SUMIFS(
            INDEX('ABP REC Calc'!$G$6:$AB$69,,
                  MATCH('ABP RECs'!$H47,'ABP REC Calc'!$G$5:$AB$5,0)),
            'ABP REC Calc'!$C$6:$C$69,'ABP RECs'!$E47,
            'ABP REC Calc'!$B$6:$B$69,'ABP RECs'!$F47
         ) * (1-Inputs_ByYear!$D$4)^(S$4-($G47+$B47+1)),
     0))),
0)</f>
        <v>0</v>
      </c>
      <c r="T47" s="233">
        <f>IF( (T$4-$G47) &lt; ($C47+$B47),
     IF( T$4 = $G47+$B47,
         SUMIFS(
            INDEX('ABP REC Calc'!$G$6:$AB$69,,
                  MATCH('ABP RECs'!$H47,'ABP REC Calc'!$G$5:$AB$5,0)),
            'ABP REC Calc'!$C$6:$C$69,'ABP RECs'!$E47,
            'ABP REC Calc'!$B$6:$B$69,'ABP RECs'!$F47
         ) * $D47,
     IF( T$4 = $G47+$B47+1,
         SUMIFS(
            INDEX('ABP REC Calc'!$G$6:$AB$69,,
                  MATCH('ABP RECs'!$H47,'ABP REC Calc'!$G$5:$AB$5,0)),
            'ABP REC Calc'!$C$6:$C$69,'ABP RECs'!$E47,
            'ABP REC Calc'!$B$6:$B$69,'ABP RECs'!$F47         ) * (1-$D47),
     IF( T$4 &gt; $G47+$B47+1,
         SUMIFS(
            INDEX('ABP REC Calc'!$G$6:$AB$69,,
                  MATCH('ABP RECs'!$H47,'ABP REC Calc'!$G$5:$AB$5,0)),
            'ABP REC Calc'!$C$6:$C$69,'ABP RECs'!$E47,
            'ABP REC Calc'!$B$6:$B$69,'ABP RECs'!$F47
         ) * (1-Inputs_ByYear!$D$4)^(T$4-($G47+$B47+1)),
     0))),
0)</f>
        <v>0</v>
      </c>
      <c r="U47" s="233">
        <f>IF( (U$4-$G47) &lt; ($C47+$B47),
     IF( U$4 = $G47+$B47,
         SUMIFS(
            INDEX('ABP REC Calc'!$G$6:$AB$69,,
                  MATCH('ABP RECs'!$H47,'ABP REC Calc'!$G$5:$AB$5,0)),
            'ABP REC Calc'!$C$6:$C$69,'ABP RECs'!$E47,
            'ABP REC Calc'!$B$6:$B$69,'ABP RECs'!$F47
         ) * $D47,
     IF( U$4 = $G47+$B47+1,
         SUMIFS(
            INDEX('ABP REC Calc'!$G$6:$AB$69,,
                  MATCH('ABP RECs'!$H47,'ABP REC Calc'!$G$5:$AB$5,0)),
            'ABP REC Calc'!$C$6:$C$69,'ABP RECs'!$E47,
            'ABP REC Calc'!$B$6:$B$69,'ABP RECs'!$F47         ) * (1-$D47),
     IF( U$4 &gt; $G47+$B47+1,
         SUMIFS(
            INDEX('ABP REC Calc'!$G$6:$AB$69,,
                  MATCH('ABP RECs'!$H47,'ABP REC Calc'!$G$5:$AB$5,0)),
            'ABP REC Calc'!$C$6:$C$69,'ABP RECs'!$E47,
            'ABP REC Calc'!$B$6:$B$69,'ABP RECs'!$F47
         ) * (1-Inputs_ByYear!$D$4)^(U$4-($G47+$B47+1)),
     0))),
0)</f>
        <v>0</v>
      </c>
      <c r="V47" s="233">
        <f>IF( (V$4-$G47) &lt; ($C47+$B47),
     IF( V$4 = $G47+$B47,
         SUMIFS(
            INDEX('ABP REC Calc'!$G$6:$AB$69,,
                  MATCH('ABP RECs'!$H47,'ABP REC Calc'!$G$5:$AB$5,0)),
            'ABP REC Calc'!$C$6:$C$69,'ABP RECs'!$E47,
            'ABP REC Calc'!$B$6:$B$69,'ABP RECs'!$F47
         ) * $D47,
     IF( V$4 = $G47+$B47+1,
         SUMIFS(
            INDEX('ABP REC Calc'!$G$6:$AB$69,,
                  MATCH('ABP RECs'!$H47,'ABP REC Calc'!$G$5:$AB$5,0)),
            'ABP REC Calc'!$C$6:$C$69,'ABP RECs'!$E47,
            'ABP REC Calc'!$B$6:$B$69,'ABP RECs'!$F47         ) * (1-$D47),
     IF( V$4 &gt; $G47+$B47+1,
         SUMIFS(
            INDEX('ABP REC Calc'!$G$6:$AB$69,,
                  MATCH('ABP RECs'!$H47,'ABP REC Calc'!$G$5:$AB$5,0)),
            'ABP REC Calc'!$C$6:$C$69,'ABP RECs'!$E47,
            'ABP REC Calc'!$B$6:$B$69,'ABP RECs'!$F47
         ) * (1-Inputs_ByYear!$D$4)^(V$4-($G47+$B47+1)),
     0))),
0)</f>
        <v>0</v>
      </c>
      <c r="W47" s="233">
        <f>IF( (W$4-$G47) &lt; ($C47+$B47),
     IF( W$4 = $G47+$B47,
         SUMIFS(
            INDEX('ABP REC Calc'!$G$6:$AB$69,,
                  MATCH('ABP RECs'!$H47,'ABP REC Calc'!$G$5:$AB$5,0)),
            'ABP REC Calc'!$C$6:$C$69,'ABP RECs'!$E47,
            'ABP REC Calc'!$B$6:$B$69,'ABP RECs'!$F47
         ) * $D47,
     IF( W$4 = $G47+$B47+1,
         SUMIFS(
            INDEX('ABP REC Calc'!$G$6:$AB$69,,
                  MATCH('ABP RECs'!$H47,'ABP REC Calc'!$G$5:$AB$5,0)),
            'ABP REC Calc'!$C$6:$C$69,'ABP RECs'!$E47,
            'ABP REC Calc'!$B$6:$B$69,'ABP RECs'!$F47         ) * (1-$D47),
     IF( W$4 &gt; $G47+$B47+1,
         SUMIFS(
            INDEX('ABP REC Calc'!$G$6:$AB$69,,
                  MATCH('ABP RECs'!$H47,'ABP REC Calc'!$G$5:$AB$5,0)),
            'ABP REC Calc'!$C$6:$C$69,'ABP RECs'!$E47,
            'ABP REC Calc'!$B$6:$B$69,'ABP RECs'!$F47
         ) * (1-Inputs_ByYear!$D$4)^(W$4-($G47+$B47+1)),
     0))),
0)</f>
        <v>0</v>
      </c>
      <c r="X47" s="233">
        <f>IF( (X$4-$G47) &lt; ($C47+$B47),
     IF( X$4 = $G47+$B47,
         SUMIFS(
            INDEX('ABP REC Calc'!$G$6:$AB$69,,
                  MATCH('ABP RECs'!$H47,'ABP REC Calc'!$G$5:$AB$5,0)),
            'ABP REC Calc'!$C$6:$C$69,'ABP RECs'!$E47,
            'ABP REC Calc'!$B$6:$B$69,'ABP RECs'!$F47
         ) * $D47,
     IF( X$4 = $G47+$B47+1,
         SUMIFS(
            INDEX('ABP REC Calc'!$G$6:$AB$69,,
                  MATCH('ABP RECs'!$H47,'ABP REC Calc'!$G$5:$AB$5,0)),
            'ABP REC Calc'!$C$6:$C$69,'ABP RECs'!$E47,
            'ABP REC Calc'!$B$6:$B$69,'ABP RECs'!$F47         ) * (1-$D47),
     IF( X$4 &gt; $G47+$B47+1,
         SUMIFS(
            INDEX('ABP REC Calc'!$G$6:$AB$69,,
                  MATCH('ABP RECs'!$H47,'ABP REC Calc'!$G$5:$AB$5,0)),
            'ABP REC Calc'!$C$6:$C$69,'ABP RECs'!$E47,
            'ABP REC Calc'!$B$6:$B$69,'ABP RECs'!$F47
         ) * (1-Inputs_ByYear!$D$4)^(X$4-($G47+$B47+1)),
     0))),
0)</f>
        <v>0</v>
      </c>
      <c r="Y47" s="233">
        <f>IF( (Y$4-$G47) &lt; ($C47+$B47),
     IF( Y$4 = $G47+$B47,
         SUMIFS(
            INDEX('ABP REC Calc'!$G$6:$AB$69,,
                  MATCH('ABP RECs'!$H47,'ABP REC Calc'!$G$5:$AB$5,0)),
            'ABP REC Calc'!$C$6:$C$69,'ABP RECs'!$E47,
            'ABP REC Calc'!$B$6:$B$69,'ABP RECs'!$F47
         ) * $D47,
     IF( Y$4 = $G47+$B47+1,
         SUMIFS(
            INDEX('ABP REC Calc'!$G$6:$AB$69,,
                  MATCH('ABP RECs'!$H47,'ABP REC Calc'!$G$5:$AB$5,0)),
            'ABP REC Calc'!$C$6:$C$69,'ABP RECs'!$E47,
            'ABP REC Calc'!$B$6:$B$69,'ABP RECs'!$F47         ) * (1-$D47),
     IF( Y$4 &gt; $G47+$B47+1,
         SUMIFS(
            INDEX('ABP REC Calc'!$G$6:$AB$69,,
                  MATCH('ABP RECs'!$H47,'ABP REC Calc'!$G$5:$AB$5,0)),
            'ABP REC Calc'!$C$6:$C$69,'ABP RECs'!$E47,
            'ABP REC Calc'!$B$6:$B$69,'ABP RECs'!$F47
         ) * (1-Inputs_ByYear!$D$4)^(Y$4-($G47+$B47+1)),
     0))),
0)</f>
        <v>0</v>
      </c>
      <c r="Z47" s="233">
        <f>IF( (Z$4-$G47) &lt; ($C47+$B47),
     IF( Z$4 = $G47+$B47,
         SUMIFS(
            INDEX('ABP REC Calc'!$G$6:$AB$69,,
                  MATCH('ABP RECs'!$H47,'ABP REC Calc'!$G$5:$AB$5,0)),
            'ABP REC Calc'!$C$6:$C$69,'ABP RECs'!$E47,
            'ABP REC Calc'!$B$6:$B$69,'ABP RECs'!$F47
         ) * $D47,
     IF( Z$4 = $G47+$B47+1,
         SUMIFS(
            INDEX('ABP REC Calc'!$G$6:$AB$69,,
                  MATCH('ABP RECs'!$H47,'ABP REC Calc'!$G$5:$AB$5,0)),
            'ABP REC Calc'!$C$6:$C$69,'ABP RECs'!$E47,
            'ABP REC Calc'!$B$6:$B$69,'ABP RECs'!$F47         ) * (1-$D47),
     IF( Z$4 &gt; $G47+$B47+1,
         SUMIFS(
            INDEX('ABP REC Calc'!$G$6:$AB$69,,
                  MATCH('ABP RECs'!$H47,'ABP REC Calc'!$G$5:$AB$5,0)),
            'ABP REC Calc'!$C$6:$C$69,'ABP RECs'!$E47,
            'ABP REC Calc'!$B$6:$B$69,'ABP RECs'!$F47
         ) * (1-Inputs_ByYear!$D$4)^(Z$4-($G47+$B47+1)),
     0))),
0)</f>
        <v>0</v>
      </c>
      <c r="AA47" s="233">
        <f>IF( (AA$4-$G47) &lt; ($C47+$B47),
     IF( AA$4 = $G47+$B47,
         SUMIFS(
            INDEX('ABP REC Calc'!$G$6:$AB$69,,
                  MATCH('ABP RECs'!$H47,'ABP REC Calc'!$G$5:$AB$5,0)),
            'ABP REC Calc'!$C$6:$C$69,'ABP RECs'!$E47,
            'ABP REC Calc'!$B$6:$B$69,'ABP RECs'!$F47
         ) * $D47,
     IF( AA$4 = $G47+$B47+1,
         SUMIFS(
            INDEX('ABP REC Calc'!$G$6:$AB$69,,
                  MATCH('ABP RECs'!$H47,'ABP REC Calc'!$G$5:$AB$5,0)),
            'ABP REC Calc'!$C$6:$C$69,'ABP RECs'!$E47,
            'ABP REC Calc'!$B$6:$B$69,'ABP RECs'!$F47         ) * (1-$D47),
     IF( AA$4 &gt; $G47+$B47+1,
         SUMIFS(
            INDEX('ABP REC Calc'!$G$6:$AB$69,,
                  MATCH('ABP RECs'!$H47,'ABP REC Calc'!$G$5:$AB$5,0)),
            'ABP REC Calc'!$C$6:$C$69,'ABP RECs'!$E47,
            'ABP REC Calc'!$B$6:$B$69,'ABP RECs'!$F47
         ) * (1-Inputs_ByYear!$D$4)^(AA$4-($G47+$B47+1)),
     0))),
0)</f>
        <v>0</v>
      </c>
      <c r="AB47" s="233">
        <f>IF( (AB$4-$G47) &lt; ($C47+$B47),
     IF( AB$4 = $G47+$B47,
         SUMIFS(
            INDEX('ABP REC Calc'!$G$6:$AB$69,,
                  MATCH('ABP RECs'!$H47,'ABP REC Calc'!$G$5:$AB$5,0)),
            'ABP REC Calc'!$C$6:$C$69,'ABP RECs'!$E47,
            'ABP REC Calc'!$B$6:$B$69,'ABP RECs'!$F47
         ) * $D47,
     IF( AB$4 = $G47+$B47+1,
         SUMIFS(
            INDEX('ABP REC Calc'!$G$6:$AB$69,,
                  MATCH('ABP RECs'!$H47,'ABP REC Calc'!$G$5:$AB$5,0)),
            'ABP REC Calc'!$C$6:$C$69,'ABP RECs'!$E47,
            'ABP REC Calc'!$B$6:$B$69,'ABP RECs'!$F47         ) * (1-$D47),
     IF( AB$4 &gt; $G47+$B47+1,
         SUMIFS(
            INDEX('ABP REC Calc'!$G$6:$AB$69,,
                  MATCH('ABP RECs'!$H47,'ABP REC Calc'!$G$5:$AB$5,0)),
            'ABP REC Calc'!$C$6:$C$69,'ABP RECs'!$E47,
            'ABP REC Calc'!$B$6:$B$69,'ABP RECs'!$F47
         ) * (1-Inputs_ByYear!$D$4)^(AB$4-($G47+$B47+1)),
     0))),
0)</f>
        <v>0</v>
      </c>
      <c r="AC47" s="233">
        <f>IF( (AC$4-$G47) &lt; ($C47+$B47),
     IF( AC$4 = $G47+$B47,
         SUMIFS(
            INDEX('ABP REC Calc'!$G$6:$AB$69,,
                  MATCH('ABP RECs'!$H47,'ABP REC Calc'!$G$5:$AB$5,0)),
            'ABP REC Calc'!$C$6:$C$69,'ABP RECs'!$E47,
            'ABP REC Calc'!$B$6:$B$69,'ABP RECs'!$F47
         ) * $D47,
     IF( AC$4 = $G47+$B47+1,
         SUMIFS(
            INDEX('ABP REC Calc'!$G$6:$AB$69,,
                  MATCH('ABP RECs'!$H47,'ABP REC Calc'!$G$5:$AB$5,0)),
            'ABP REC Calc'!$C$6:$C$69,'ABP RECs'!$E47,
            'ABP REC Calc'!$B$6:$B$69,'ABP RECs'!$F47         ) * (1-$D47),
     IF( AC$4 &gt; $G47+$B47+1,
         SUMIFS(
            INDEX('ABP REC Calc'!$G$6:$AB$69,,
                  MATCH('ABP RECs'!$H47,'ABP REC Calc'!$G$5:$AB$5,0)),
            'ABP REC Calc'!$C$6:$C$69,'ABP RECs'!$E47,
            'ABP REC Calc'!$B$6:$B$69,'ABP RECs'!$F47
         ) * (1-Inputs_ByYear!$D$4)^(AC$4-($G47+$B47+1)),
     0))),
0)</f>
        <v>0</v>
      </c>
      <c r="AD47" s="233">
        <f>IF( (AD$4-$G47) &lt; ($C47+$B47),
     IF( AD$4 = $G47+$B47,
         SUMIFS(
            INDEX('ABP REC Calc'!$G$6:$AB$69,,
                  MATCH('ABP RECs'!$H47,'ABP REC Calc'!$G$5:$AB$5,0)),
            'ABP REC Calc'!$C$6:$C$69,'ABP RECs'!$E47,
            'ABP REC Calc'!$B$6:$B$69,'ABP RECs'!$F47
         ) * $D47,
     IF( AD$4 = $G47+$B47+1,
         SUMIFS(
            INDEX('ABP REC Calc'!$G$6:$AB$69,,
                  MATCH('ABP RECs'!$H47,'ABP REC Calc'!$G$5:$AB$5,0)),
            'ABP REC Calc'!$C$6:$C$69,'ABP RECs'!$E47,
            'ABP REC Calc'!$B$6:$B$69,'ABP RECs'!$F47         ) * (1-$D47),
     IF( AD$4 &gt; $G47+$B47+1,
         SUMIFS(
            INDEX('ABP REC Calc'!$G$6:$AB$69,,
                  MATCH('ABP RECs'!$H47,'ABP REC Calc'!$G$5:$AB$5,0)),
            'ABP REC Calc'!$C$6:$C$69,'ABP RECs'!$E47,
            'ABP REC Calc'!$B$6:$B$69,'ABP RECs'!$F47
         ) * (1-Inputs_ByYear!$D$4)^(AD$4-($G47+$B47+1)),
     0))),
0)</f>
        <v>0</v>
      </c>
    </row>
    <row r="48" spans="2:30" ht="14.75" customHeight="1" x14ac:dyDescent="0.25">
      <c r="B48" s="332" cm="1">
        <f t="array" ref="B48">INDEX(Inputs_ByYear!$D$87:$D$92, MATCH('ABP RECs'!$E48, Inputs_ByYear!$B$87:$B$92, 0),)</f>
        <v>0</v>
      </c>
      <c r="C48" s="332" cm="1">
        <f t="array" ref="C48">INDEX(Inputs_ByYear!$D$51:$D$56, MATCH('ABP RECs'!$E48, Inputs_ByYear!$B$51:$B$56,0),)</f>
        <v>15</v>
      </c>
      <c r="D48" s="332" cm="1">
        <f t="array" ref="D48">INDEX(Inputs_ByYear!$D$96:$D$101, MATCH('ABP RECs'!$E48, Inputs_ByYear!$B$96:$B$101,0),)</f>
        <v>0.5</v>
      </c>
      <c r="E48" s="222" t="s">
        <v>233</v>
      </c>
      <c r="F48" s="219" t="s">
        <v>259</v>
      </c>
      <c r="G48" s="219">
        <f t="shared" si="2"/>
        <v>2044</v>
      </c>
      <c r="H48" s="227" t="s">
        <v>42</v>
      </c>
      <c r="I48" s="233">
        <f>IF( (I$4-$G48) &lt; ($C48+$B48),
     IF( I$4 = $G48+$B48,
         SUMIFS(
            INDEX('ABP REC Calc'!$G$6:$AB$69,,
                  MATCH('ABP RECs'!$H48,'ABP REC Calc'!$G$5:$AB$5,0)),
            'ABP REC Calc'!$C$6:$C$69,'ABP RECs'!$E48,
            'ABP REC Calc'!$B$6:$B$69,'ABP RECs'!$F48
         ) * $D48,
     IF( I$4 = $G48+$B48+1,
         SUMIFS(
            INDEX('ABP REC Calc'!$G$6:$AB$69,,
                  MATCH('ABP RECs'!$H48,'ABP REC Calc'!$G$5:$AB$5,0)),
            'ABP REC Calc'!$C$6:$C$69,'ABP RECs'!$E48,
            'ABP REC Calc'!$B$6:$B$69,'ABP RECs'!$F48         ) * (1-$D48),
     IF( I$4 &gt; $G48+$B48+1,
         SUMIFS(
            INDEX('ABP REC Calc'!$G$6:$AB$69,,
                  MATCH('ABP RECs'!$H48,'ABP REC Calc'!$G$5:$AB$5,0)),
            'ABP REC Calc'!$C$6:$C$69,'ABP RECs'!$E48,
            'ABP REC Calc'!$B$6:$B$69,'ABP RECs'!$F48
         ) * (1-Inputs_ByYear!$D$4)^(I$4-($G48+$B48+1)),
     0))),
0)</f>
        <v>0</v>
      </c>
      <c r="J48" s="233">
        <f>IF( (J$4-$G48) &lt; ($C48+$B48),
     IF( J$4 = $G48+$B48,
         SUMIFS(
            INDEX('ABP REC Calc'!$G$6:$AB$69,,
                  MATCH('ABP RECs'!$H48,'ABP REC Calc'!$G$5:$AB$5,0)),
            'ABP REC Calc'!$C$6:$C$69,'ABP RECs'!$E48,
            'ABP REC Calc'!$B$6:$B$69,'ABP RECs'!$F48
         ) * $D48,
     IF( J$4 = $G48+$B48+1,
         SUMIFS(
            INDEX('ABP REC Calc'!$G$6:$AB$69,,
                  MATCH('ABP RECs'!$H48,'ABP REC Calc'!$G$5:$AB$5,0)),
            'ABP REC Calc'!$C$6:$C$69,'ABP RECs'!$E48,
            'ABP REC Calc'!$B$6:$B$69,'ABP RECs'!$F48         ) * (1-$D48),
     IF( J$4 &gt; $G48+$B48+1,
         SUMIFS(
            INDEX('ABP REC Calc'!$G$6:$AB$69,,
                  MATCH('ABP RECs'!$H48,'ABP REC Calc'!$G$5:$AB$5,0)),
            'ABP REC Calc'!$C$6:$C$69,'ABP RECs'!$E48,
            'ABP REC Calc'!$B$6:$B$69,'ABP RECs'!$F48
         ) * (1-Inputs_ByYear!$D$4)^(J$4-($G48+$B48+1)),
     0))),
0)</f>
        <v>0</v>
      </c>
      <c r="K48" s="233">
        <f>IF( (K$4-$G48) &lt; ($C48+$B48),
     IF( K$4 = $G48+$B48,
         SUMIFS(
            INDEX('ABP REC Calc'!$G$6:$AB$69,,
                  MATCH('ABP RECs'!$H48,'ABP REC Calc'!$G$5:$AB$5,0)),
            'ABP REC Calc'!$C$6:$C$69,'ABP RECs'!$E48,
            'ABP REC Calc'!$B$6:$B$69,'ABP RECs'!$F48
         ) * $D48,
     IF( K$4 = $G48+$B48+1,
         SUMIFS(
            INDEX('ABP REC Calc'!$G$6:$AB$69,,
                  MATCH('ABP RECs'!$H48,'ABP REC Calc'!$G$5:$AB$5,0)),
            'ABP REC Calc'!$C$6:$C$69,'ABP RECs'!$E48,
            'ABP REC Calc'!$B$6:$B$69,'ABP RECs'!$F48         ) * (1-$D48),
     IF( K$4 &gt; $G48+$B48+1,
         SUMIFS(
            INDEX('ABP REC Calc'!$G$6:$AB$69,,
                  MATCH('ABP RECs'!$H48,'ABP REC Calc'!$G$5:$AB$5,0)),
            'ABP REC Calc'!$C$6:$C$69,'ABP RECs'!$E48,
            'ABP REC Calc'!$B$6:$B$69,'ABP RECs'!$F48
         ) * (1-Inputs_ByYear!$D$4)^(K$4-($G48+$B48+1)),
     0))),
0)</f>
        <v>0</v>
      </c>
      <c r="L48" s="233">
        <f>IF( (L$4-$G48) &lt; ($C48+$B48),
     IF( L$4 = $G48+$B48,
         SUMIFS(
            INDEX('ABP REC Calc'!$G$6:$AB$69,,
                  MATCH('ABP RECs'!$H48,'ABP REC Calc'!$G$5:$AB$5,0)),
            'ABP REC Calc'!$C$6:$C$69,'ABP RECs'!$E48,
            'ABP REC Calc'!$B$6:$B$69,'ABP RECs'!$F48
         ) * $D48,
     IF( L$4 = $G48+$B48+1,
         SUMIFS(
            INDEX('ABP REC Calc'!$G$6:$AB$69,,
                  MATCH('ABP RECs'!$H48,'ABP REC Calc'!$G$5:$AB$5,0)),
            'ABP REC Calc'!$C$6:$C$69,'ABP RECs'!$E48,
            'ABP REC Calc'!$B$6:$B$69,'ABP RECs'!$F48         ) * (1-$D48),
     IF( L$4 &gt; $G48+$B48+1,
         SUMIFS(
            INDEX('ABP REC Calc'!$G$6:$AB$69,,
                  MATCH('ABP RECs'!$H48,'ABP REC Calc'!$G$5:$AB$5,0)),
            'ABP REC Calc'!$C$6:$C$69,'ABP RECs'!$E48,
            'ABP REC Calc'!$B$6:$B$69,'ABP RECs'!$F48
         ) * (1-Inputs_ByYear!$D$4)^(L$4-($G48+$B48+1)),
     0))),
0)</f>
        <v>0</v>
      </c>
      <c r="M48" s="233">
        <f>IF( (M$4-$G48) &lt; ($C48+$B48),
     IF( M$4 = $G48+$B48,
         SUMIFS(
            INDEX('ABP REC Calc'!$G$6:$AB$69,,
                  MATCH('ABP RECs'!$H48,'ABP REC Calc'!$G$5:$AB$5,0)),
            'ABP REC Calc'!$C$6:$C$69,'ABP RECs'!$E48,
            'ABP REC Calc'!$B$6:$B$69,'ABP RECs'!$F48
         ) * $D48,
     IF( M$4 = $G48+$B48+1,
         SUMIFS(
            INDEX('ABP REC Calc'!$G$6:$AB$69,,
                  MATCH('ABP RECs'!$H48,'ABP REC Calc'!$G$5:$AB$5,0)),
            'ABP REC Calc'!$C$6:$C$69,'ABP RECs'!$E48,
            'ABP REC Calc'!$B$6:$B$69,'ABP RECs'!$F48         ) * (1-$D48),
     IF( M$4 &gt; $G48+$B48+1,
         SUMIFS(
            INDEX('ABP REC Calc'!$G$6:$AB$69,,
                  MATCH('ABP RECs'!$H48,'ABP REC Calc'!$G$5:$AB$5,0)),
            'ABP REC Calc'!$C$6:$C$69,'ABP RECs'!$E48,
            'ABP REC Calc'!$B$6:$B$69,'ABP RECs'!$F48
         ) * (1-Inputs_ByYear!$D$4)^(M$4-($G48+$B48+1)),
     0))),
0)</f>
        <v>0</v>
      </c>
      <c r="N48" s="233">
        <f>IF( (N$4-$G48) &lt; ($C48+$B48),
     IF( N$4 = $G48+$B48,
         SUMIFS(
            INDEX('ABP REC Calc'!$G$6:$AB$69,,
                  MATCH('ABP RECs'!$H48,'ABP REC Calc'!$G$5:$AB$5,0)),
            'ABP REC Calc'!$C$6:$C$69,'ABP RECs'!$E48,
            'ABP REC Calc'!$B$6:$B$69,'ABP RECs'!$F48
         ) * $D48,
     IF( N$4 = $G48+$B48+1,
         SUMIFS(
            INDEX('ABP REC Calc'!$G$6:$AB$69,,
                  MATCH('ABP RECs'!$H48,'ABP REC Calc'!$G$5:$AB$5,0)),
            'ABP REC Calc'!$C$6:$C$69,'ABP RECs'!$E48,
            'ABP REC Calc'!$B$6:$B$69,'ABP RECs'!$F48         ) * (1-$D48),
     IF( N$4 &gt; $G48+$B48+1,
         SUMIFS(
            INDEX('ABP REC Calc'!$G$6:$AB$69,,
                  MATCH('ABP RECs'!$H48,'ABP REC Calc'!$G$5:$AB$5,0)),
            'ABP REC Calc'!$C$6:$C$69,'ABP RECs'!$E48,
            'ABP REC Calc'!$B$6:$B$69,'ABP RECs'!$F48
         ) * (1-Inputs_ByYear!$D$4)^(N$4-($G48+$B48+1)),
     0))),
0)</f>
        <v>0</v>
      </c>
      <c r="O48" s="233">
        <f>IF( (O$4-$G48) &lt; ($C48+$B48),
     IF( O$4 = $G48+$B48,
         SUMIFS(
            INDEX('ABP REC Calc'!$G$6:$AB$69,,
                  MATCH('ABP RECs'!$H48,'ABP REC Calc'!$G$5:$AB$5,0)),
            'ABP REC Calc'!$C$6:$C$69,'ABP RECs'!$E48,
            'ABP REC Calc'!$B$6:$B$69,'ABP RECs'!$F48
         ) * $D48,
     IF( O$4 = $G48+$B48+1,
         SUMIFS(
            INDEX('ABP REC Calc'!$G$6:$AB$69,,
                  MATCH('ABP RECs'!$H48,'ABP REC Calc'!$G$5:$AB$5,0)),
            'ABP REC Calc'!$C$6:$C$69,'ABP RECs'!$E48,
            'ABP REC Calc'!$B$6:$B$69,'ABP RECs'!$F48         ) * (1-$D48),
     IF( O$4 &gt; $G48+$B48+1,
         SUMIFS(
            INDEX('ABP REC Calc'!$G$6:$AB$69,,
                  MATCH('ABP RECs'!$H48,'ABP REC Calc'!$G$5:$AB$5,0)),
            'ABP REC Calc'!$C$6:$C$69,'ABP RECs'!$E48,
            'ABP REC Calc'!$B$6:$B$69,'ABP RECs'!$F48
         ) * (1-Inputs_ByYear!$D$4)^(O$4-($G48+$B48+1)),
     0))),
0)</f>
        <v>0</v>
      </c>
      <c r="P48" s="233">
        <f>IF( (P$4-$G48) &lt; ($C48+$B48),
     IF( P$4 = $G48+$B48,
         SUMIFS(
            INDEX('ABP REC Calc'!$G$6:$AB$69,,
                  MATCH('ABP RECs'!$H48,'ABP REC Calc'!$G$5:$AB$5,0)),
            'ABP REC Calc'!$C$6:$C$69,'ABP RECs'!$E48,
            'ABP REC Calc'!$B$6:$B$69,'ABP RECs'!$F48
         ) * $D48,
     IF( P$4 = $G48+$B48+1,
         SUMIFS(
            INDEX('ABP REC Calc'!$G$6:$AB$69,,
                  MATCH('ABP RECs'!$H48,'ABP REC Calc'!$G$5:$AB$5,0)),
            'ABP REC Calc'!$C$6:$C$69,'ABP RECs'!$E48,
            'ABP REC Calc'!$B$6:$B$69,'ABP RECs'!$F48         ) * (1-$D48),
     IF( P$4 &gt; $G48+$B48+1,
         SUMIFS(
            INDEX('ABP REC Calc'!$G$6:$AB$69,,
                  MATCH('ABP RECs'!$H48,'ABP REC Calc'!$G$5:$AB$5,0)),
            'ABP REC Calc'!$C$6:$C$69,'ABP RECs'!$E48,
            'ABP REC Calc'!$B$6:$B$69,'ABP RECs'!$F48
         ) * (1-Inputs_ByYear!$D$4)^(P$4-($G48+$B48+1)),
     0))),
0)</f>
        <v>0</v>
      </c>
      <c r="Q48" s="233">
        <f>IF( (Q$4-$G48) &lt; ($C48+$B48),
     IF( Q$4 = $G48+$B48,
         SUMIFS(
            INDEX('ABP REC Calc'!$G$6:$AB$69,,
                  MATCH('ABP RECs'!$H48,'ABP REC Calc'!$G$5:$AB$5,0)),
            'ABP REC Calc'!$C$6:$C$69,'ABP RECs'!$E48,
            'ABP REC Calc'!$B$6:$B$69,'ABP RECs'!$F48
         ) * $D48,
     IF( Q$4 = $G48+$B48+1,
         SUMIFS(
            INDEX('ABP REC Calc'!$G$6:$AB$69,,
                  MATCH('ABP RECs'!$H48,'ABP REC Calc'!$G$5:$AB$5,0)),
            'ABP REC Calc'!$C$6:$C$69,'ABP RECs'!$E48,
            'ABP REC Calc'!$B$6:$B$69,'ABP RECs'!$F48         ) * (1-$D48),
     IF( Q$4 &gt; $G48+$B48+1,
         SUMIFS(
            INDEX('ABP REC Calc'!$G$6:$AB$69,,
                  MATCH('ABP RECs'!$H48,'ABP REC Calc'!$G$5:$AB$5,0)),
            'ABP REC Calc'!$C$6:$C$69,'ABP RECs'!$E48,
            'ABP REC Calc'!$B$6:$B$69,'ABP RECs'!$F48
         ) * (1-Inputs_ByYear!$D$4)^(Q$4-($G48+$B48+1)),
     0))),
0)</f>
        <v>0</v>
      </c>
      <c r="R48" s="233">
        <f>IF( (R$4-$G48) &lt; ($C48+$B48),
     IF( R$4 = $G48+$B48,
         SUMIFS(
            INDEX('ABP REC Calc'!$G$6:$AB$69,,
                  MATCH('ABP RECs'!$H48,'ABP REC Calc'!$G$5:$AB$5,0)),
            'ABP REC Calc'!$C$6:$C$69,'ABP RECs'!$E48,
            'ABP REC Calc'!$B$6:$B$69,'ABP RECs'!$F48
         ) * $D48,
     IF( R$4 = $G48+$B48+1,
         SUMIFS(
            INDEX('ABP REC Calc'!$G$6:$AB$69,,
                  MATCH('ABP RECs'!$H48,'ABP REC Calc'!$G$5:$AB$5,0)),
            'ABP REC Calc'!$C$6:$C$69,'ABP RECs'!$E48,
            'ABP REC Calc'!$B$6:$B$69,'ABP RECs'!$F48         ) * (1-$D48),
     IF( R$4 &gt; $G48+$B48+1,
         SUMIFS(
            INDEX('ABP REC Calc'!$G$6:$AB$69,,
                  MATCH('ABP RECs'!$H48,'ABP REC Calc'!$G$5:$AB$5,0)),
            'ABP REC Calc'!$C$6:$C$69,'ABP RECs'!$E48,
            'ABP REC Calc'!$B$6:$B$69,'ABP RECs'!$F48
         ) * (1-Inputs_ByYear!$D$4)^(R$4-($G48+$B48+1)),
     0))),
0)</f>
        <v>0</v>
      </c>
      <c r="S48" s="233">
        <f>IF( (S$4-$G48) &lt; ($C48+$B48),
     IF( S$4 = $G48+$B48,
         SUMIFS(
            INDEX('ABP REC Calc'!$G$6:$AB$69,,
                  MATCH('ABP RECs'!$H48,'ABP REC Calc'!$G$5:$AB$5,0)),
            'ABP REC Calc'!$C$6:$C$69,'ABP RECs'!$E48,
            'ABP REC Calc'!$B$6:$B$69,'ABP RECs'!$F48
         ) * $D48,
     IF( S$4 = $G48+$B48+1,
         SUMIFS(
            INDEX('ABP REC Calc'!$G$6:$AB$69,,
                  MATCH('ABP RECs'!$H48,'ABP REC Calc'!$G$5:$AB$5,0)),
            'ABP REC Calc'!$C$6:$C$69,'ABP RECs'!$E48,
            'ABP REC Calc'!$B$6:$B$69,'ABP RECs'!$F48         ) * (1-$D48),
     IF( S$4 &gt; $G48+$B48+1,
         SUMIFS(
            INDEX('ABP REC Calc'!$G$6:$AB$69,,
                  MATCH('ABP RECs'!$H48,'ABP REC Calc'!$G$5:$AB$5,0)),
            'ABP REC Calc'!$C$6:$C$69,'ABP RECs'!$E48,
            'ABP REC Calc'!$B$6:$B$69,'ABP RECs'!$F48
         ) * (1-Inputs_ByYear!$D$4)^(S$4-($G48+$B48+1)),
     0))),
0)</f>
        <v>0</v>
      </c>
      <c r="T48" s="233">
        <f>IF( (T$4-$G48) &lt; ($C48+$B48),
     IF( T$4 = $G48+$B48,
         SUMIFS(
            INDEX('ABP REC Calc'!$G$6:$AB$69,,
                  MATCH('ABP RECs'!$H48,'ABP REC Calc'!$G$5:$AB$5,0)),
            'ABP REC Calc'!$C$6:$C$69,'ABP RECs'!$E48,
            'ABP REC Calc'!$B$6:$B$69,'ABP RECs'!$F48
         ) * $D48,
     IF( T$4 = $G48+$B48+1,
         SUMIFS(
            INDEX('ABP REC Calc'!$G$6:$AB$69,,
                  MATCH('ABP RECs'!$H48,'ABP REC Calc'!$G$5:$AB$5,0)),
            'ABP REC Calc'!$C$6:$C$69,'ABP RECs'!$E48,
            'ABP REC Calc'!$B$6:$B$69,'ABP RECs'!$F48         ) * (1-$D48),
     IF( T$4 &gt; $G48+$B48+1,
         SUMIFS(
            INDEX('ABP REC Calc'!$G$6:$AB$69,,
                  MATCH('ABP RECs'!$H48,'ABP REC Calc'!$G$5:$AB$5,0)),
            'ABP REC Calc'!$C$6:$C$69,'ABP RECs'!$E48,
            'ABP REC Calc'!$B$6:$B$69,'ABP RECs'!$F48
         ) * (1-Inputs_ByYear!$D$4)^(T$4-($G48+$B48+1)),
     0))),
0)</f>
        <v>0</v>
      </c>
      <c r="U48" s="233">
        <f>IF( (U$4-$G48) &lt; ($C48+$B48),
     IF( U$4 = $G48+$B48,
         SUMIFS(
            INDEX('ABP REC Calc'!$G$6:$AB$69,,
                  MATCH('ABP RECs'!$H48,'ABP REC Calc'!$G$5:$AB$5,0)),
            'ABP REC Calc'!$C$6:$C$69,'ABP RECs'!$E48,
            'ABP REC Calc'!$B$6:$B$69,'ABP RECs'!$F48
         ) * $D48,
     IF( U$4 = $G48+$B48+1,
         SUMIFS(
            INDEX('ABP REC Calc'!$G$6:$AB$69,,
                  MATCH('ABP RECs'!$H48,'ABP REC Calc'!$G$5:$AB$5,0)),
            'ABP REC Calc'!$C$6:$C$69,'ABP RECs'!$E48,
            'ABP REC Calc'!$B$6:$B$69,'ABP RECs'!$F48         ) * (1-$D48),
     IF( U$4 &gt; $G48+$B48+1,
         SUMIFS(
            INDEX('ABP REC Calc'!$G$6:$AB$69,,
                  MATCH('ABP RECs'!$H48,'ABP REC Calc'!$G$5:$AB$5,0)),
            'ABP REC Calc'!$C$6:$C$69,'ABP RECs'!$E48,
            'ABP REC Calc'!$B$6:$B$69,'ABP RECs'!$F48
         ) * (1-Inputs_ByYear!$D$4)^(U$4-($G48+$B48+1)),
     0))),
0)</f>
        <v>0</v>
      </c>
      <c r="V48" s="233">
        <f>IF( (V$4-$G48) &lt; ($C48+$B48),
     IF( V$4 = $G48+$B48,
         SUMIFS(
            INDEX('ABP REC Calc'!$G$6:$AB$69,,
                  MATCH('ABP RECs'!$H48,'ABP REC Calc'!$G$5:$AB$5,0)),
            'ABP REC Calc'!$C$6:$C$69,'ABP RECs'!$E48,
            'ABP REC Calc'!$B$6:$B$69,'ABP RECs'!$F48
         ) * $D48,
     IF( V$4 = $G48+$B48+1,
         SUMIFS(
            INDEX('ABP REC Calc'!$G$6:$AB$69,,
                  MATCH('ABP RECs'!$H48,'ABP REC Calc'!$G$5:$AB$5,0)),
            'ABP REC Calc'!$C$6:$C$69,'ABP RECs'!$E48,
            'ABP REC Calc'!$B$6:$B$69,'ABP RECs'!$F48         ) * (1-$D48),
     IF( V$4 &gt; $G48+$B48+1,
         SUMIFS(
            INDEX('ABP REC Calc'!$G$6:$AB$69,,
                  MATCH('ABP RECs'!$H48,'ABP REC Calc'!$G$5:$AB$5,0)),
            'ABP REC Calc'!$C$6:$C$69,'ABP RECs'!$E48,
            'ABP REC Calc'!$B$6:$B$69,'ABP RECs'!$F48
         ) * (1-Inputs_ByYear!$D$4)^(V$4-($G48+$B48+1)),
     0))),
0)</f>
        <v>0</v>
      </c>
      <c r="W48" s="233">
        <f>IF( (W$4-$G48) &lt; ($C48+$B48),
     IF( W$4 = $G48+$B48,
         SUMIFS(
            INDEX('ABP REC Calc'!$G$6:$AB$69,,
                  MATCH('ABP RECs'!$H48,'ABP REC Calc'!$G$5:$AB$5,0)),
            'ABP REC Calc'!$C$6:$C$69,'ABP RECs'!$E48,
            'ABP REC Calc'!$B$6:$B$69,'ABP RECs'!$F48
         ) * $D48,
     IF( W$4 = $G48+$B48+1,
         SUMIFS(
            INDEX('ABP REC Calc'!$G$6:$AB$69,,
                  MATCH('ABP RECs'!$H48,'ABP REC Calc'!$G$5:$AB$5,0)),
            'ABP REC Calc'!$C$6:$C$69,'ABP RECs'!$E48,
            'ABP REC Calc'!$B$6:$B$69,'ABP RECs'!$F48         ) * (1-$D48),
     IF( W$4 &gt; $G48+$B48+1,
         SUMIFS(
            INDEX('ABP REC Calc'!$G$6:$AB$69,,
                  MATCH('ABP RECs'!$H48,'ABP REC Calc'!$G$5:$AB$5,0)),
            'ABP REC Calc'!$C$6:$C$69,'ABP RECs'!$E48,
            'ABP REC Calc'!$B$6:$B$69,'ABP RECs'!$F48
         ) * (1-Inputs_ByYear!$D$4)^(W$4-($G48+$B48+1)),
     0))),
0)</f>
        <v>0</v>
      </c>
      <c r="X48" s="233">
        <f>IF( (X$4-$G48) &lt; ($C48+$B48),
     IF( X$4 = $G48+$B48,
         SUMIFS(
            INDEX('ABP REC Calc'!$G$6:$AB$69,,
                  MATCH('ABP RECs'!$H48,'ABP REC Calc'!$G$5:$AB$5,0)),
            'ABP REC Calc'!$C$6:$C$69,'ABP RECs'!$E48,
            'ABP REC Calc'!$B$6:$B$69,'ABP RECs'!$F48
         ) * $D48,
     IF( X$4 = $G48+$B48+1,
         SUMIFS(
            INDEX('ABP REC Calc'!$G$6:$AB$69,,
                  MATCH('ABP RECs'!$H48,'ABP REC Calc'!$G$5:$AB$5,0)),
            'ABP REC Calc'!$C$6:$C$69,'ABP RECs'!$E48,
            'ABP REC Calc'!$B$6:$B$69,'ABP RECs'!$F48         ) * (1-$D48),
     IF( X$4 &gt; $G48+$B48+1,
         SUMIFS(
            INDEX('ABP REC Calc'!$G$6:$AB$69,,
                  MATCH('ABP RECs'!$H48,'ABP REC Calc'!$G$5:$AB$5,0)),
            'ABP REC Calc'!$C$6:$C$69,'ABP RECs'!$E48,
            'ABP REC Calc'!$B$6:$B$69,'ABP RECs'!$F48
         ) * (1-Inputs_ByYear!$D$4)^(X$4-($G48+$B48+1)),
     0))),
0)</f>
        <v>0</v>
      </c>
      <c r="Y48" s="233">
        <f>IF( (Y$4-$G48) &lt; ($C48+$B48),
     IF( Y$4 = $G48+$B48,
         SUMIFS(
            INDEX('ABP REC Calc'!$G$6:$AB$69,,
                  MATCH('ABP RECs'!$H48,'ABP REC Calc'!$G$5:$AB$5,0)),
            'ABP REC Calc'!$C$6:$C$69,'ABP RECs'!$E48,
            'ABP REC Calc'!$B$6:$B$69,'ABP RECs'!$F48
         ) * $D48,
     IF( Y$4 = $G48+$B48+1,
         SUMIFS(
            INDEX('ABP REC Calc'!$G$6:$AB$69,,
                  MATCH('ABP RECs'!$H48,'ABP REC Calc'!$G$5:$AB$5,0)),
            'ABP REC Calc'!$C$6:$C$69,'ABP RECs'!$E48,
            'ABP REC Calc'!$B$6:$B$69,'ABP RECs'!$F48         ) * (1-$D48),
     IF( Y$4 &gt; $G48+$B48+1,
         SUMIFS(
            INDEX('ABP REC Calc'!$G$6:$AB$69,,
                  MATCH('ABP RECs'!$H48,'ABP REC Calc'!$G$5:$AB$5,0)),
            'ABP REC Calc'!$C$6:$C$69,'ABP RECs'!$E48,
            'ABP REC Calc'!$B$6:$B$69,'ABP RECs'!$F48
         ) * (1-Inputs_ByYear!$D$4)^(Y$4-($G48+$B48+1)),
     0))),
0)</f>
        <v>0</v>
      </c>
      <c r="Z48" s="233">
        <f>IF( (Z$4-$G48) &lt; ($C48+$B48),
     IF( Z$4 = $G48+$B48,
         SUMIFS(
            INDEX('ABP REC Calc'!$G$6:$AB$69,,
                  MATCH('ABP RECs'!$H48,'ABP REC Calc'!$G$5:$AB$5,0)),
            'ABP REC Calc'!$C$6:$C$69,'ABP RECs'!$E48,
            'ABP REC Calc'!$B$6:$B$69,'ABP RECs'!$F48
         ) * $D48,
     IF( Z$4 = $G48+$B48+1,
         SUMIFS(
            INDEX('ABP REC Calc'!$G$6:$AB$69,,
                  MATCH('ABP RECs'!$H48,'ABP REC Calc'!$G$5:$AB$5,0)),
            'ABP REC Calc'!$C$6:$C$69,'ABP RECs'!$E48,
            'ABP REC Calc'!$B$6:$B$69,'ABP RECs'!$F48         ) * (1-$D48),
     IF( Z$4 &gt; $G48+$B48+1,
         SUMIFS(
            INDEX('ABP REC Calc'!$G$6:$AB$69,,
                  MATCH('ABP RECs'!$H48,'ABP REC Calc'!$G$5:$AB$5,0)),
            'ABP REC Calc'!$C$6:$C$69,'ABP RECs'!$E48,
            'ABP REC Calc'!$B$6:$B$69,'ABP RECs'!$F48
         ) * (1-Inputs_ByYear!$D$4)^(Z$4-($G48+$B48+1)),
     0))),
0)</f>
        <v>0</v>
      </c>
      <c r="AA48" s="233">
        <f>IF( (AA$4-$G48) &lt; ($C48+$B48),
     IF( AA$4 = $G48+$B48,
         SUMIFS(
            INDEX('ABP REC Calc'!$G$6:$AB$69,,
                  MATCH('ABP RECs'!$H48,'ABP REC Calc'!$G$5:$AB$5,0)),
            'ABP REC Calc'!$C$6:$C$69,'ABP RECs'!$E48,
            'ABP REC Calc'!$B$6:$B$69,'ABP RECs'!$F48
         ) * $D48,
     IF( AA$4 = $G48+$B48+1,
         SUMIFS(
            INDEX('ABP REC Calc'!$G$6:$AB$69,,
                  MATCH('ABP RECs'!$H48,'ABP REC Calc'!$G$5:$AB$5,0)),
            'ABP REC Calc'!$C$6:$C$69,'ABP RECs'!$E48,
            'ABP REC Calc'!$B$6:$B$69,'ABP RECs'!$F48         ) * (1-$D48),
     IF( AA$4 &gt; $G48+$B48+1,
         SUMIFS(
            INDEX('ABP REC Calc'!$G$6:$AB$69,,
                  MATCH('ABP RECs'!$H48,'ABP REC Calc'!$G$5:$AB$5,0)),
            'ABP REC Calc'!$C$6:$C$69,'ABP RECs'!$E48,
            'ABP REC Calc'!$B$6:$B$69,'ABP RECs'!$F48
         ) * (1-Inputs_ByYear!$D$4)^(AA$4-($G48+$B48+1)),
     0))),
0)</f>
        <v>0</v>
      </c>
      <c r="AB48" s="233">
        <f>IF( (AB$4-$G48) &lt; ($C48+$B48),
     IF( AB$4 = $G48+$B48,
         SUMIFS(
            INDEX('ABP REC Calc'!$G$6:$AB$69,,
                  MATCH('ABP RECs'!$H48,'ABP REC Calc'!$G$5:$AB$5,0)),
            'ABP REC Calc'!$C$6:$C$69,'ABP RECs'!$E48,
            'ABP REC Calc'!$B$6:$B$69,'ABP RECs'!$F48
         ) * $D48,
     IF( AB$4 = $G48+$B48+1,
         SUMIFS(
            INDEX('ABP REC Calc'!$G$6:$AB$69,,
                  MATCH('ABP RECs'!$H48,'ABP REC Calc'!$G$5:$AB$5,0)),
            'ABP REC Calc'!$C$6:$C$69,'ABP RECs'!$E48,
            'ABP REC Calc'!$B$6:$B$69,'ABP RECs'!$F48         ) * (1-$D48),
     IF( AB$4 &gt; $G48+$B48+1,
         SUMIFS(
            INDEX('ABP REC Calc'!$G$6:$AB$69,,
                  MATCH('ABP RECs'!$H48,'ABP REC Calc'!$G$5:$AB$5,0)),
            'ABP REC Calc'!$C$6:$C$69,'ABP RECs'!$E48,
            'ABP REC Calc'!$B$6:$B$69,'ABP RECs'!$F48
         ) * (1-Inputs_ByYear!$D$4)^(AB$4-($G48+$B48+1)),
     0))),
0)</f>
        <v>0</v>
      </c>
      <c r="AC48" s="233">
        <f>IF( (AC$4-$G48) &lt; ($C48+$B48),
     IF( AC$4 = $G48+$B48,
         SUMIFS(
            INDEX('ABP REC Calc'!$G$6:$AB$69,,
                  MATCH('ABP RECs'!$H48,'ABP REC Calc'!$G$5:$AB$5,0)),
            'ABP REC Calc'!$C$6:$C$69,'ABP RECs'!$E48,
            'ABP REC Calc'!$B$6:$B$69,'ABP RECs'!$F48
         ) * $D48,
     IF( AC$4 = $G48+$B48+1,
         SUMIFS(
            INDEX('ABP REC Calc'!$G$6:$AB$69,,
                  MATCH('ABP RECs'!$H48,'ABP REC Calc'!$G$5:$AB$5,0)),
            'ABP REC Calc'!$C$6:$C$69,'ABP RECs'!$E48,
            'ABP REC Calc'!$B$6:$B$69,'ABP RECs'!$F48         ) * (1-$D48),
     IF( AC$4 &gt; $G48+$B48+1,
         SUMIFS(
            INDEX('ABP REC Calc'!$G$6:$AB$69,,
                  MATCH('ABP RECs'!$H48,'ABP REC Calc'!$G$5:$AB$5,0)),
            'ABP REC Calc'!$C$6:$C$69,'ABP RECs'!$E48,
            'ABP REC Calc'!$B$6:$B$69,'ABP RECs'!$F48
         ) * (1-Inputs_ByYear!$D$4)^(AC$4-($G48+$B48+1)),
     0))),
0)</f>
        <v>0</v>
      </c>
      <c r="AD48" s="233">
        <f>IF( (AD$4-$G48) &lt; ($C48+$B48),
     IF( AD$4 = $G48+$B48,
         SUMIFS(
            INDEX('ABP REC Calc'!$G$6:$AB$69,,
                  MATCH('ABP RECs'!$H48,'ABP REC Calc'!$G$5:$AB$5,0)),
            'ABP REC Calc'!$C$6:$C$69,'ABP RECs'!$E48,
            'ABP REC Calc'!$B$6:$B$69,'ABP RECs'!$F48
         ) * $D48,
     IF( AD$4 = $G48+$B48+1,
         SUMIFS(
            INDEX('ABP REC Calc'!$G$6:$AB$69,,
                  MATCH('ABP RECs'!$H48,'ABP REC Calc'!$G$5:$AB$5,0)),
            'ABP REC Calc'!$C$6:$C$69,'ABP RECs'!$E48,
            'ABP REC Calc'!$B$6:$B$69,'ABP RECs'!$F48         ) * (1-$D48),
     IF( AD$4 &gt; $G48+$B48+1,
         SUMIFS(
            INDEX('ABP REC Calc'!$G$6:$AB$69,,
                  MATCH('ABP RECs'!$H48,'ABP REC Calc'!$G$5:$AB$5,0)),
            'ABP REC Calc'!$C$6:$C$69,'ABP RECs'!$E48,
            'ABP REC Calc'!$B$6:$B$69,'ABP RECs'!$F48
         ) * (1-Inputs_ByYear!$D$4)^(AD$4-($G48+$B48+1)),
     0))),
0)</f>
        <v>0</v>
      </c>
    </row>
    <row r="49" spans="2:30" ht="14.75" customHeight="1" x14ac:dyDescent="0.25">
      <c r="B49" s="332" cm="1">
        <f t="array" ref="B49">INDEX(Inputs_ByYear!$D$87:$D$92, MATCH('ABP RECs'!$E49, Inputs_ByYear!$B$87:$B$92, 0),)</f>
        <v>0</v>
      </c>
      <c r="C49" s="332" cm="1">
        <f t="array" ref="C49">INDEX(Inputs_ByYear!$D$51:$D$56, MATCH('ABP RECs'!$E49, Inputs_ByYear!$B$51:$B$56,0),)</f>
        <v>15</v>
      </c>
      <c r="D49" s="332" cm="1">
        <f t="array" ref="D49">INDEX(Inputs_ByYear!$D$96:$D$101, MATCH('ABP RECs'!$E49, Inputs_ByYear!$B$96:$B$101,0),)</f>
        <v>0.5</v>
      </c>
      <c r="E49" s="222" t="s">
        <v>233</v>
      </c>
      <c r="F49" s="219" t="s">
        <v>259</v>
      </c>
      <c r="G49" s="219">
        <f t="shared" si="2"/>
        <v>2045</v>
      </c>
      <c r="H49" s="227" t="s">
        <v>43</v>
      </c>
      <c r="I49" s="233">
        <f>IF( (I$4-$G49) &lt; ($C49+$B49),
     IF( I$4 = $G49+$B49,
         SUMIFS(
            INDEX('ABP REC Calc'!$G$6:$AB$69,,
                  MATCH('ABP RECs'!$H49,'ABP REC Calc'!$G$5:$AB$5,0)),
            'ABP REC Calc'!$C$6:$C$69,'ABP RECs'!$E49,
            'ABP REC Calc'!$B$6:$B$69,'ABP RECs'!$F49
         ) * $D49,
     IF( I$4 = $G49+$B49+1,
         SUMIFS(
            INDEX('ABP REC Calc'!$G$6:$AB$69,,
                  MATCH('ABP RECs'!$H49,'ABP REC Calc'!$G$5:$AB$5,0)),
            'ABP REC Calc'!$C$6:$C$69,'ABP RECs'!$E49,
            'ABP REC Calc'!$B$6:$B$69,'ABP RECs'!$F49         ) * (1-$D49),
     IF( I$4 &gt; $G49+$B49+1,
         SUMIFS(
            INDEX('ABP REC Calc'!$G$6:$AB$69,,
                  MATCH('ABP RECs'!$H49,'ABP REC Calc'!$G$5:$AB$5,0)),
            'ABP REC Calc'!$C$6:$C$69,'ABP RECs'!$E49,
            'ABP REC Calc'!$B$6:$B$69,'ABP RECs'!$F49
         ) * (1-Inputs_ByYear!$D$4)^(I$4-($G49+$B49+1)),
     0))),
0)</f>
        <v>0</v>
      </c>
      <c r="J49" s="233">
        <f>IF( (J$4-$G49) &lt; ($C49+$B49),
     IF( J$4 = $G49+$B49,
         SUMIFS(
            INDEX('ABP REC Calc'!$G$6:$AB$69,,
                  MATCH('ABP RECs'!$H49,'ABP REC Calc'!$G$5:$AB$5,0)),
            'ABP REC Calc'!$C$6:$C$69,'ABP RECs'!$E49,
            'ABP REC Calc'!$B$6:$B$69,'ABP RECs'!$F49
         ) * $D49,
     IF( J$4 = $G49+$B49+1,
         SUMIFS(
            INDEX('ABP REC Calc'!$G$6:$AB$69,,
                  MATCH('ABP RECs'!$H49,'ABP REC Calc'!$G$5:$AB$5,0)),
            'ABP REC Calc'!$C$6:$C$69,'ABP RECs'!$E49,
            'ABP REC Calc'!$B$6:$B$69,'ABP RECs'!$F49         ) * (1-$D49),
     IF( J$4 &gt; $G49+$B49+1,
         SUMIFS(
            INDEX('ABP REC Calc'!$G$6:$AB$69,,
                  MATCH('ABP RECs'!$H49,'ABP REC Calc'!$G$5:$AB$5,0)),
            'ABP REC Calc'!$C$6:$C$69,'ABP RECs'!$E49,
            'ABP REC Calc'!$B$6:$B$69,'ABP RECs'!$F49
         ) * (1-Inputs_ByYear!$D$4)^(J$4-($G49+$B49+1)),
     0))),
0)</f>
        <v>0</v>
      </c>
      <c r="K49" s="233">
        <f>IF( (K$4-$G49) &lt; ($C49+$B49),
     IF( K$4 = $G49+$B49,
         SUMIFS(
            INDEX('ABP REC Calc'!$G$6:$AB$69,,
                  MATCH('ABP RECs'!$H49,'ABP REC Calc'!$G$5:$AB$5,0)),
            'ABP REC Calc'!$C$6:$C$69,'ABP RECs'!$E49,
            'ABP REC Calc'!$B$6:$B$69,'ABP RECs'!$F49
         ) * $D49,
     IF( K$4 = $G49+$B49+1,
         SUMIFS(
            INDEX('ABP REC Calc'!$G$6:$AB$69,,
                  MATCH('ABP RECs'!$H49,'ABP REC Calc'!$G$5:$AB$5,0)),
            'ABP REC Calc'!$C$6:$C$69,'ABP RECs'!$E49,
            'ABP REC Calc'!$B$6:$B$69,'ABP RECs'!$F49         ) * (1-$D49),
     IF( K$4 &gt; $G49+$B49+1,
         SUMIFS(
            INDEX('ABP REC Calc'!$G$6:$AB$69,,
                  MATCH('ABP RECs'!$H49,'ABP REC Calc'!$G$5:$AB$5,0)),
            'ABP REC Calc'!$C$6:$C$69,'ABP RECs'!$E49,
            'ABP REC Calc'!$B$6:$B$69,'ABP RECs'!$F49
         ) * (1-Inputs_ByYear!$D$4)^(K$4-($G49+$B49+1)),
     0))),
0)</f>
        <v>0</v>
      </c>
      <c r="L49" s="233">
        <f>IF( (L$4-$G49) &lt; ($C49+$B49),
     IF( L$4 = $G49+$B49,
         SUMIFS(
            INDEX('ABP REC Calc'!$G$6:$AB$69,,
                  MATCH('ABP RECs'!$H49,'ABP REC Calc'!$G$5:$AB$5,0)),
            'ABP REC Calc'!$C$6:$C$69,'ABP RECs'!$E49,
            'ABP REC Calc'!$B$6:$B$69,'ABP RECs'!$F49
         ) * $D49,
     IF( L$4 = $G49+$B49+1,
         SUMIFS(
            INDEX('ABP REC Calc'!$G$6:$AB$69,,
                  MATCH('ABP RECs'!$H49,'ABP REC Calc'!$G$5:$AB$5,0)),
            'ABP REC Calc'!$C$6:$C$69,'ABP RECs'!$E49,
            'ABP REC Calc'!$B$6:$B$69,'ABP RECs'!$F49         ) * (1-$D49),
     IF( L$4 &gt; $G49+$B49+1,
         SUMIFS(
            INDEX('ABP REC Calc'!$G$6:$AB$69,,
                  MATCH('ABP RECs'!$H49,'ABP REC Calc'!$G$5:$AB$5,0)),
            'ABP REC Calc'!$C$6:$C$69,'ABP RECs'!$E49,
            'ABP REC Calc'!$B$6:$B$69,'ABP RECs'!$F49
         ) * (1-Inputs_ByYear!$D$4)^(L$4-($G49+$B49+1)),
     0))),
0)</f>
        <v>0</v>
      </c>
      <c r="M49" s="233">
        <f>IF( (M$4-$G49) &lt; ($C49+$B49),
     IF( M$4 = $G49+$B49,
         SUMIFS(
            INDEX('ABP REC Calc'!$G$6:$AB$69,,
                  MATCH('ABP RECs'!$H49,'ABP REC Calc'!$G$5:$AB$5,0)),
            'ABP REC Calc'!$C$6:$C$69,'ABP RECs'!$E49,
            'ABP REC Calc'!$B$6:$B$69,'ABP RECs'!$F49
         ) * $D49,
     IF( M$4 = $G49+$B49+1,
         SUMIFS(
            INDEX('ABP REC Calc'!$G$6:$AB$69,,
                  MATCH('ABP RECs'!$H49,'ABP REC Calc'!$G$5:$AB$5,0)),
            'ABP REC Calc'!$C$6:$C$69,'ABP RECs'!$E49,
            'ABP REC Calc'!$B$6:$B$69,'ABP RECs'!$F49         ) * (1-$D49),
     IF( M$4 &gt; $G49+$B49+1,
         SUMIFS(
            INDEX('ABP REC Calc'!$G$6:$AB$69,,
                  MATCH('ABP RECs'!$H49,'ABP REC Calc'!$G$5:$AB$5,0)),
            'ABP REC Calc'!$C$6:$C$69,'ABP RECs'!$E49,
            'ABP REC Calc'!$B$6:$B$69,'ABP RECs'!$F49
         ) * (1-Inputs_ByYear!$D$4)^(M$4-($G49+$B49+1)),
     0))),
0)</f>
        <v>0</v>
      </c>
      <c r="N49" s="233">
        <f>IF( (N$4-$G49) &lt; ($C49+$B49),
     IF( N$4 = $G49+$B49,
         SUMIFS(
            INDEX('ABP REC Calc'!$G$6:$AB$69,,
                  MATCH('ABP RECs'!$H49,'ABP REC Calc'!$G$5:$AB$5,0)),
            'ABP REC Calc'!$C$6:$C$69,'ABP RECs'!$E49,
            'ABP REC Calc'!$B$6:$B$69,'ABP RECs'!$F49
         ) * $D49,
     IF( N$4 = $G49+$B49+1,
         SUMIFS(
            INDEX('ABP REC Calc'!$G$6:$AB$69,,
                  MATCH('ABP RECs'!$H49,'ABP REC Calc'!$G$5:$AB$5,0)),
            'ABP REC Calc'!$C$6:$C$69,'ABP RECs'!$E49,
            'ABP REC Calc'!$B$6:$B$69,'ABP RECs'!$F49         ) * (1-$D49),
     IF( N$4 &gt; $G49+$B49+1,
         SUMIFS(
            INDEX('ABP REC Calc'!$G$6:$AB$69,,
                  MATCH('ABP RECs'!$H49,'ABP REC Calc'!$G$5:$AB$5,0)),
            'ABP REC Calc'!$C$6:$C$69,'ABP RECs'!$E49,
            'ABP REC Calc'!$B$6:$B$69,'ABP RECs'!$F49
         ) * (1-Inputs_ByYear!$D$4)^(N$4-($G49+$B49+1)),
     0))),
0)</f>
        <v>0</v>
      </c>
      <c r="O49" s="233">
        <f>IF( (O$4-$G49) &lt; ($C49+$B49),
     IF( O$4 = $G49+$B49,
         SUMIFS(
            INDEX('ABP REC Calc'!$G$6:$AB$69,,
                  MATCH('ABP RECs'!$H49,'ABP REC Calc'!$G$5:$AB$5,0)),
            'ABP REC Calc'!$C$6:$C$69,'ABP RECs'!$E49,
            'ABP REC Calc'!$B$6:$B$69,'ABP RECs'!$F49
         ) * $D49,
     IF( O$4 = $G49+$B49+1,
         SUMIFS(
            INDEX('ABP REC Calc'!$G$6:$AB$69,,
                  MATCH('ABP RECs'!$H49,'ABP REC Calc'!$G$5:$AB$5,0)),
            'ABP REC Calc'!$C$6:$C$69,'ABP RECs'!$E49,
            'ABP REC Calc'!$B$6:$B$69,'ABP RECs'!$F49         ) * (1-$D49),
     IF( O$4 &gt; $G49+$B49+1,
         SUMIFS(
            INDEX('ABP REC Calc'!$G$6:$AB$69,,
                  MATCH('ABP RECs'!$H49,'ABP REC Calc'!$G$5:$AB$5,0)),
            'ABP REC Calc'!$C$6:$C$69,'ABP RECs'!$E49,
            'ABP REC Calc'!$B$6:$B$69,'ABP RECs'!$F49
         ) * (1-Inputs_ByYear!$D$4)^(O$4-($G49+$B49+1)),
     0))),
0)</f>
        <v>0</v>
      </c>
      <c r="P49" s="233">
        <f>IF( (P$4-$G49) &lt; ($C49+$B49),
     IF( P$4 = $G49+$B49,
         SUMIFS(
            INDEX('ABP REC Calc'!$G$6:$AB$69,,
                  MATCH('ABP RECs'!$H49,'ABP REC Calc'!$G$5:$AB$5,0)),
            'ABP REC Calc'!$C$6:$C$69,'ABP RECs'!$E49,
            'ABP REC Calc'!$B$6:$B$69,'ABP RECs'!$F49
         ) * $D49,
     IF( P$4 = $G49+$B49+1,
         SUMIFS(
            INDEX('ABP REC Calc'!$G$6:$AB$69,,
                  MATCH('ABP RECs'!$H49,'ABP REC Calc'!$G$5:$AB$5,0)),
            'ABP REC Calc'!$C$6:$C$69,'ABP RECs'!$E49,
            'ABP REC Calc'!$B$6:$B$69,'ABP RECs'!$F49         ) * (1-$D49),
     IF( P$4 &gt; $G49+$B49+1,
         SUMIFS(
            INDEX('ABP REC Calc'!$G$6:$AB$69,,
                  MATCH('ABP RECs'!$H49,'ABP REC Calc'!$G$5:$AB$5,0)),
            'ABP REC Calc'!$C$6:$C$69,'ABP RECs'!$E49,
            'ABP REC Calc'!$B$6:$B$69,'ABP RECs'!$F49
         ) * (1-Inputs_ByYear!$D$4)^(P$4-($G49+$B49+1)),
     0))),
0)</f>
        <v>0</v>
      </c>
      <c r="Q49" s="233">
        <f>IF( (Q$4-$G49) &lt; ($C49+$B49),
     IF( Q$4 = $G49+$B49,
         SUMIFS(
            INDEX('ABP REC Calc'!$G$6:$AB$69,,
                  MATCH('ABP RECs'!$H49,'ABP REC Calc'!$G$5:$AB$5,0)),
            'ABP REC Calc'!$C$6:$C$69,'ABP RECs'!$E49,
            'ABP REC Calc'!$B$6:$B$69,'ABP RECs'!$F49
         ) * $D49,
     IF( Q$4 = $G49+$B49+1,
         SUMIFS(
            INDEX('ABP REC Calc'!$G$6:$AB$69,,
                  MATCH('ABP RECs'!$H49,'ABP REC Calc'!$G$5:$AB$5,0)),
            'ABP REC Calc'!$C$6:$C$69,'ABP RECs'!$E49,
            'ABP REC Calc'!$B$6:$B$69,'ABP RECs'!$F49         ) * (1-$D49),
     IF( Q$4 &gt; $G49+$B49+1,
         SUMIFS(
            INDEX('ABP REC Calc'!$G$6:$AB$69,,
                  MATCH('ABP RECs'!$H49,'ABP REC Calc'!$G$5:$AB$5,0)),
            'ABP REC Calc'!$C$6:$C$69,'ABP RECs'!$E49,
            'ABP REC Calc'!$B$6:$B$69,'ABP RECs'!$F49
         ) * (1-Inputs_ByYear!$D$4)^(Q$4-($G49+$B49+1)),
     0))),
0)</f>
        <v>0</v>
      </c>
      <c r="R49" s="233">
        <f>IF( (R$4-$G49) &lt; ($C49+$B49),
     IF( R$4 = $G49+$B49,
         SUMIFS(
            INDEX('ABP REC Calc'!$G$6:$AB$69,,
                  MATCH('ABP RECs'!$H49,'ABP REC Calc'!$G$5:$AB$5,0)),
            'ABP REC Calc'!$C$6:$C$69,'ABP RECs'!$E49,
            'ABP REC Calc'!$B$6:$B$69,'ABP RECs'!$F49
         ) * $D49,
     IF( R$4 = $G49+$B49+1,
         SUMIFS(
            INDEX('ABP REC Calc'!$G$6:$AB$69,,
                  MATCH('ABP RECs'!$H49,'ABP REC Calc'!$G$5:$AB$5,0)),
            'ABP REC Calc'!$C$6:$C$69,'ABP RECs'!$E49,
            'ABP REC Calc'!$B$6:$B$69,'ABP RECs'!$F49         ) * (1-$D49),
     IF( R$4 &gt; $G49+$B49+1,
         SUMIFS(
            INDEX('ABP REC Calc'!$G$6:$AB$69,,
                  MATCH('ABP RECs'!$H49,'ABP REC Calc'!$G$5:$AB$5,0)),
            'ABP REC Calc'!$C$6:$C$69,'ABP RECs'!$E49,
            'ABP REC Calc'!$B$6:$B$69,'ABP RECs'!$F49
         ) * (1-Inputs_ByYear!$D$4)^(R$4-($G49+$B49+1)),
     0))),
0)</f>
        <v>0</v>
      </c>
      <c r="S49" s="233">
        <f>IF( (S$4-$G49) &lt; ($C49+$B49),
     IF( S$4 = $G49+$B49,
         SUMIFS(
            INDEX('ABP REC Calc'!$G$6:$AB$69,,
                  MATCH('ABP RECs'!$H49,'ABP REC Calc'!$G$5:$AB$5,0)),
            'ABP REC Calc'!$C$6:$C$69,'ABP RECs'!$E49,
            'ABP REC Calc'!$B$6:$B$69,'ABP RECs'!$F49
         ) * $D49,
     IF( S$4 = $G49+$B49+1,
         SUMIFS(
            INDEX('ABP REC Calc'!$G$6:$AB$69,,
                  MATCH('ABP RECs'!$H49,'ABP REC Calc'!$G$5:$AB$5,0)),
            'ABP REC Calc'!$C$6:$C$69,'ABP RECs'!$E49,
            'ABP REC Calc'!$B$6:$B$69,'ABP RECs'!$F49         ) * (1-$D49),
     IF( S$4 &gt; $G49+$B49+1,
         SUMIFS(
            INDEX('ABP REC Calc'!$G$6:$AB$69,,
                  MATCH('ABP RECs'!$H49,'ABP REC Calc'!$G$5:$AB$5,0)),
            'ABP REC Calc'!$C$6:$C$69,'ABP RECs'!$E49,
            'ABP REC Calc'!$B$6:$B$69,'ABP RECs'!$F49
         ) * (1-Inputs_ByYear!$D$4)^(S$4-($G49+$B49+1)),
     0))),
0)</f>
        <v>0</v>
      </c>
      <c r="T49" s="233">
        <f>IF( (T$4-$G49) &lt; ($C49+$B49),
     IF( T$4 = $G49+$B49,
         SUMIFS(
            INDEX('ABP REC Calc'!$G$6:$AB$69,,
                  MATCH('ABP RECs'!$H49,'ABP REC Calc'!$G$5:$AB$5,0)),
            'ABP REC Calc'!$C$6:$C$69,'ABP RECs'!$E49,
            'ABP REC Calc'!$B$6:$B$69,'ABP RECs'!$F49
         ) * $D49,
     IF( T$4 = $G49+$B49+1,
         SUMIFS(
            INDEX('ABP REC Calc'!$G$6:$AB$69,,
                  MATCH('ABP RECs'!$H49,'ABP REC Calc'!$G$5:$AB$5,0)),
            'ABP REC Calc'!$C$6:$C$69,'ABP RECs'!$E49,
            'ABP REC Calc'!$B$6:$B$69,'ABP RECs'!$F49         ) * (1-$D49),
     IF( T$4 &gt; $G49+$B49+1,
         SUMIFS(
            INDEX('ABP REC Calc'!$G$6:$AB$69,,
                  MATCH('ABP RECs'!$H49,'ABP REC Calc'!$G$5:$AB$5,0)),
            'ABP REC Calc'!$C$6:$C$69,'ABP RECs'!$E49,
            'ABP REC Calc'!$B$6:$B$69,'ABP RECs'!$F49
         ) * (1-Inputs_ByYear!$D$4)^(T$4-($G49+$B49+1)),
     0))),
0)</f>
        <v>0</v>
      </c>
      <c r="U49" s="233">
        <f>IF( (U$4-$G49) &lt; ($C49+$B49),
     IF( U$4 = $G49+$B49,
         SUMIFS(
            INDEX('ABP REC Calc'!$G$6:$AB$69,,
                  MATCH('ABP RECs'!$H49,'ABP REC Calc'!$G$5:$AB$5,0)),
            'ABP REC Calc'!$C$6:$C$69,'ABP RECs'!$E49,
            'ABP REC Calc'!$B$6:$B$69,'ABP RECs'!$F49
         ) * $D49,
     IF( U$4 = $G49+$B49+1,
         SUMIFS(
            INDEX('ABP REC Calc'!$G$6:$AB$69,,
                  MATCH('ABP RECs'!$H49,'ABP REC Calc'!$G$5:$AB$5,0)),
            'ABP REC Calc'!$C$6:$C$69,'ABP RECs'!$E49,
            'ABP REC Calc'!$B$6:$B$69,'ABP RECs'!$F49         ) * (1-$D49),
     IF( U$4 &gt; $G49+$B49+1,
         SUMIFS(
            INDEX('ABP REC Calc'!$G$6:$AB$69,,
                  MATCH('ABP RECs'!$H49,'ABP REC Calc'!$G$5:$AB$5,0)),
            'ABP REC Calc'!$C$6:$C$69,'ABP RECs'!$E49,
            'ABP REC Calc'!$B$6:$B$69,'ABP RECs'!$F49
         ) * (1-Inputs_ByYear!$D$4)^(U$4-($G49+$B49+1)),
     0))),
0)</f>
        <v>0</v>
      </c>
      <c r="V49" s="233">
        <f>IF( (V$4-$G49) &lt; ($C49+$B49),
     IF( V$4 = $G49+$B49,
         SUMIFS(
            INDEX('ABP REC Calc'!$G$6:$AB$69,,
                  MATCH('ABP RECs'!$H49,'ABP REC Calc'!$G$5:$AB$5,0)),
            'ABP REC Calc'!$C$6:$C$69,'ABP RECs'!$E49,
            'ABP REC Calc'!$B$6:$B$69,'ABP RECs'!$F49
         ) * $D49,
     IF( V$4 = $G49+$B49+1,
         SUMIFS(
            INDEX('ABP REC Calc'!$G$6:$AB$69,,
                  MATCH('ABP RECs'!$H49,'ABP REC Calc'!$G$5:$AB$5,0)),
            'ABP REC Calc'!$C$6:$C$69,'ABP RECs'!$E49,
            'ABP REC Calc'!$B$6:$B$69,'ABP RECs'!$F49         ) * (1-$D49),
     IF( V$4 &gt; $G49+$B49+1,
         SUMIFS(
            INDEX('ABP REC Calc'!$G$6:$AB$69,,
                  MATCH('ABP RECs'!$H49,'ABP REC Calc'!$G$5:$AB$5,0)),
            'ABP REC Calc'!$C$6:$C$69,'ABP RECs'!$E49,
            'ABP REC Calc'!$B$6:$B$69,'ABP RECs'!$F49
         ) * (1-Inputs_ByYear!$D$4)^(V$4-($G49+$B49+1)),
     0))),
0)</f>
        <v>0</v>
      </c>
      <c r="W49" s="233">
        <f>IF( (W$4-$G49) &lt; ($C49+$B49),
     IF( W$4 = $G49+$B49,
         SUMIFS(
            INDEX('ABP REC Calc'!$G$6:$AB$69,,
                  MATCH('ABP RECs'!$H49,'ABP REC Calc'!$G$5:$AB$5,0)),
            'ABP REC Calc'!$C$6:$C$69,'ABP RECs'!$E49,
            'ABP REC Calc'!$B$6:$B$69,'ABP RECs'!$F49
         ) * $D49,
     IF( W$4 = $G49+$B49+1,
         SUMIFS(
            INDEX('ABP REC Calc'!$G$6:$AB$69,,
                  MATCH('ABP RECs'!$H49,'ABP REC Calc'!$G$5:$AB$5,0)),
            'ABP REC Calc'!$C$6:$C$69,'ABP RECs'!$E49,
            'ABP REC Calc'!$B$6:$B$69,'ABP RECs'!$F49         ) * (1-$D49),
     IF( W$4 &gt; $G49+$B49+1,
         SUMIFS(
            INDEX('ABP REC Calc'!$G$6:$AB$69,,
                  MATCH('ABP RECs'!$H49,'ABP REC Calc'!$G$5:$AB$5,0)),
            'ABP REC Calc'!$C$6:$C$69,'ABP RECs'!$E49,
            'ABP REC Calc'!$B$6:$B$69,'ABP RECs'!$F49
         ) * (1-Inputs_ByYear!$D$4)^(W$4-($G49+$B49+1)),
     0))),
0)</f>
        <v>0</v>
      </c>
      <c r="X49" s="233">
        <f>IF( (X$4-$G49) &lt; ($C49+$B49),
     IF( X$4 = $G49+$B49,
         SUMIFS(
            INDEX('ABP REC Calc'!$G$6:$AB$69,,
                  MATCH('ABP RECs'!$H49,'ABP REC Calc'!$G$5:$AB$5,0)),
            'ABP REC Calc'!$C$6:$C$69,'ABP RECs'!$E49,
            'ABP REC Calc'!$B$6:$B$69,'ABP RECs'!$F49
         ) * $D49,
     IF( X$4 = $G49+$B49+1,
         SUMIFS(
            INDEX('ABP REC Calc'!$G$6:$AB$69,,
                  MATCH('ABP RECs'!$H49,'ABP REC Calc'!$G$5:$AB$5,0)),
            'ABP REC Calc'!$C$6:$C$69,'ABP RECs'!$E49,
            'ABP REC Calc'!$B$6:$B$69,'ABP RECs'!$F49         ) * (1-$D49),
     IF( X$4 &gt; $G49+$B49+1,
         SUMIFS(
            INDEX('ABP REC Calc'!$G$6:$AB$69,,
                  MATCH('ABP RECs'!$H49,'ABP REC Calc'!$G$5:$AB$5,0)),
            'ABP REC Calc'!$C$6:$C$69,'ABP RECs'!$E49,
            'ABP REC Calc'!$B$6:$B$69,'ABP RECs'!$F49
         ) * (1-Inputs_ByYear!$D$4)^(X$4-($G49+$B49+1)),
     0))),
0)</f>
        <v>0</v>
      </c>
      <c r="Y49" s="233">
        <f>IF( (Y$4-$G49) &lt; ($C49+$B49),
     IF( Y$4 = $G49+$B49,
         SUMIFS(
            INDEX('ABP REC Calc'!$G$6:$AB$69,,
                  MATCH('ABP RECs'!$H49,'ABP REC Calc'!$G$5:$AB$5,0)),
            'ABP REC Calc'!$C$6:$C$69,'ABP RECs'!$E49,
            'ABP REC Calc'!$B$6:$B$69,'ABP RECs'!$F49
         ) * $D49,
     IF( Y$4 = $G49+$B49+1,
         SUMIFS(
            INDEX('ABP REC Calc'!$G$6:$AB$69,,
                  MATCH('ABP RECs'!$H49,'ABP REC Calc'!$G$5:$AB$5,0)),
            'ABP REC Calc'!$C$6:$C$69,'ABP RECs'!$E49,
            'ABP REC Calc'!$B$6:$B$69,'ABP RECs'!$F49         ) * (1-$D49),
     IF( Y$4 &gt; $G49+$B49+1,
         SUMIFS(
            INDEX('ABP REC Calc'!$G$6:$AB$69,,
                  MATCH('ABP RECs'!$H49,'ABP REC Calc'!$G$5:$AB$5,0)),
            'ABP REC Calc'!$C$6:$C$69,'ABP RECs'!$E49,
            'ABP REC Calc'!$B$6:$B$69,'ABP RECs'!$F49
         ) * (1-Inputs_ByYear!$D$4)^(Y$4-($G49+$B49+1)),
     0))),
0)</f>
        <v>0</v>
      </c>
      <c r="Z49" s="233">
        <f>IF( (Z$4-$G49) &lt; ($C49+$B49),
     IF( Z$4 = $G49+$B49,
         SUMIFS(
            INDEX('ABP REC Calc'!$G$6:$AB$69,,
                  MATCH('ABP RECs'!$H49,'ABP REC Calc'!$G$5:$AB$5,0)),
            'ABP REC Calc'!$C$6:$C$69,'ABP RECs'!$E49,
            'ABP REC Calc'!$B$6:$B$69,'ABP RECs'!$F49
         ) * $D49,
     IF( Z$4 = $G49+$B49+1,
         SUMIFS(
            INDEX('ABP REC Calc'!$G$6:$AB$69,,
                  MATCH('ABP RECs'!$H49,'ABP REC Calc'!$G$5:$AB$5,0)),
            'ABP REC Calc'!$C$6:$C$69,'ABP RECs'!$E49,
            'ABP REC Calc'!$B$6:$B$69,'ABP RECs'!$F49         ) * (1-$D49),
     IF( Z$4 &gt; $G49+$B49+1,
         SUMIFS(
            INDEX('ABP REC Calc'!$G$6:$AB$69,,
                  MATCH('ABP RECs'!$H49,'ABP REC Calc'!$G$5:$AB$5,0)),
            'ABP REC Calc'!$C$6:$C$69,'ABP RECs'!$E49,
            'ABP REC Calc'!$B$6:$B$69,'ABP RECs'!$F49
         ) * (1-Inputs_ByYear!$D$4)^(Z$4-($G49+$B49+1)),
     0))),
0)</f>
        <v>0</v>
      </c>
      <c r="AA49" s="233">
        <f>IF( (AA$4-$G49) &lt; ($C49+$B49),
     IF( AA$4 = $G49+$B49,
         SUMIFS(
            INDEX('ABP REC Calc'!$G$6:$AB$69,,
                  MATCH('ABP RECs'!$H49,'ABP REC Calc'!$G$5:$AB$5,0)),
            'ABP REC Calc'!$C$6:$C$69,'ABP RECs'!$E49,
            'ABP REC Calc'!$B$6:$B$69,'ABP RECs'!$F49
         ) * $D49,
     IF( AA$4 = $G49+$B49+1,
         SUMIFS(
            INDEX('ABP REC Calc'!$G$6:$AB$69,,
                  MATCH('ABP RECs'!$H49,'ABP REC Calc'!$G$5:$AB$5,0)),
            'ABP REC Calc'!$C$6:$C$69,'ABP RECs'!$E49,
            'ABP REC Calc'!$B$6:$B$69,'ABP RECs'!$F49         ) * (1-$D49),
     IF( AA$4 &gt; $G49+$B49+1,
         SUMIFS(
            INDEX('ABP REC Calc'!$G$6:$AB$69,,
                  MATCH('ABP RECs'!$H49,'ABP REC Calc'!$G$5:$AB$5,0)),
            'ABP REC Calc'!$C$6:$C$69,'ABP RECs'!$E49,
            'ABP REC Calc'!$B$6:$B$69,'ABP RECs'!$F49
         ) * (1-Inputs_ByYear!$D$4)^(AA$4-($G49+$B49+1)),
     0))),
0)</f>
        <v>0</v>
      </c>
      <c r="AB49" s="233">
        <f>IF( (AB$4-$G49) &lt; ($C49+$B49),
     IF( AB$4 = $G49+$B49,
         SUMIFS(
            INDEX('ABP REC Calc'!$G$6:$AB$69,,
                  MATCH('ABP RECs'!$H49,'ABP REC Calc'!$G$5:$AB$5,0)),
            'ABP REC Calc'!$C$6:$C$69,'ABP RECs'!$E49,
            'ABP REC Calc'!$B$6:$B$69,'ABP RECs'!$F49
         ) * $D49,
     IF( AB$4 = $G49+$B49+1,
         SUMIFS(
            INDEX('ABP REC Calc'!$G$6:$AB$69,,
                  MATCH('ABP RECs'!$H49,'ABP REC Calc'!$G$5:$AB$5,0)),
            'ABP REC Calc'!$C$6:$C$69,'ABP RECs'!$E49,
            'ABP REC Calc'!$B$6:$B$69,'ABP RECs'!$F49         ) * (1-$D49),
     IF( AB$4 &gt; $G49+$B49+1,
         SUMIFS(
            INDEX('ABP REC Calc'!$G$6:$AB$69,,
                  MATCH('ABP RECs'!$H49,'ABP REC Calc'!$G$5:$AB$5,0)),
            'ABP REC Calc'!$C$6:$C$69,'ABP RECs'!$E49,
            'ABP REC Calc'!$B$6:$B$69,'ABP RECs'!$F49
         ) * (1-Inputs_ByYear!$D$4)^(AB$4-($G49+$B49+1)),
     0))),
0)</f>
        <v>0</v>
      </c>
      <c r="AC49" s="233">
        <f>IF( (AC$4-$G49) &lt; ($C49+$B49),
     IF( AC$4 = $G49+$B49,
         SUMIFS(
            INDEX('ABP REC Calc'!$G$6:$AB$69,,
                  MATCH('ABP RECs'!$H49,'ABP REC Calc'!$G$5:$AB$5,0)),
            'ABP REC Calc'!$C$6:$C$69,'ABP RECs'!$E49,
            'ABP REC Calc'!$B$6:$B$69,'ABP RECs'!$F49
         ) * $D49,
     IF( AC$4 = $G49+$B49+1,
         SUMIFS(
            INDEX('ABP REC Calc'!$G$6:$AB$69,,
                  MATCH('ABP RECs'!$H49,'ABP REC Calc'!$G$5:$AB$5,0)),
            'ABP REC Calc'!$C$6:$C$69,'ABP RECs'!$E49,
            'ABP REC Calc'!$B$6:$B$69,'ABP RECs'!$F49         ) * (1-$D49),
     IF( AC$4 &gt; $G49+$B49+1,
         SUMIFS(
            INDEX('ABP REC Calc'!$G$6:$AB$69,,
                  MATCH('ABP RECs'!$H49,'ABP REC Calc'!$G$5:$AB$5,0)),
            'ABP REC Calc'!$C$6:$C$69,'ABP RECs'!$E49,
            'ABP REC Calc'!$B$6:$B$69,'ABP RECs'!$F49
         ) * (1-Inputs_ByYear!$D$4)^(AC$4-($G49+$B49+1)),
     0))),
0)</f>
        <v>0</v>
      </c>
      <c r="AD49" s="233">
        <f>IF( (AD$4-$G49) &lt; ($C49+$B49),
     IF( AD$4 = $G49+$B49,
         SUMIFS(
            INDEX('ABP REC Calc'!$G$6:$AB$69,,
                  MATCH('ABP RECs'!$H49,'ABP REC Calc'!$G$5:$AB$5,0)),
            'ABP REC Calc'!$C$6:$C$69,'ABP RECs'!$E49,
            'ABP REC Calc'!$B$6:$B$69,'ABP RECs'!$F49
         ) * $D49,
     IF( AD$4 = $G49+$B49+1,
         SUMIFS(
            INDEX('ABP REC Calc'!$G$6:$AB$69,,
                  MATCH('ABP RECs'!$H49,'ABP REC Calc'!$G$5:$AB$5,0)),
            'ABP REC Calc'!$C$6:$C$69,'ABP RECs'!$E49,
            'ABP REC Calc'!$B$6:$B$69,'ABP RECs'!$F49         ) * (1-$D49),
     IF( AD$4 &gt; $G49+$B49+1,
         SUMIFS(
            INDEX('ABP REC Calc'!$G$6:$AB$69,,
                  MATCH('ABP RECs'!$H49,'ABP REC Calc'!$G$5:$AB$5,0)),
            'ABP REC Calc'!$C$6:$C$69,'ABP RECs'!$E49,
            'ABP REC Calc'!$B$6:$B$69,'ABP RECs'!$F49
         ) * (1-Inputs_ByYear!$D$4)^(AD$4-($G49+$B49+1)),
     0))),
0)</f>
        <v>0</v>
      </c>
    </row>
    <row r="50" spans="2:30" ht="14.75" customHeight="1" x14ac:dyDescent="0.25"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28"/>
      <c r="X50" s="228"/>
      <c r="Y50" s="228"/>
      <c r="Z50" s="228"/>
      <c r="AA50" s="228"/>
      <c r="AB50" s="228"/>
      <c r="AC50" s="228"/>
      <c r="AD50" s="228"/>
    </row>
    <row r="51" spans="2:30" ht="14.75" customHeight="1" x14ac:dyDescent="0.25">
      <c r="B51" s="332" cm="1">
        <f t="array" ref="B51">INDEX(Inputs_ByYear!$D$87:$D$92, MATCH('ABP RECs'!$E51, Inputs_ByYear!$B$87:$B$92, 0),)</f>
        <v>0</v>
      </c>
      <c r="C51" s="332" cm="1">
        <f t="array" ref="C51">INDEX(Inputs_ByYear!$D$51:$D$56, MATCH('ABP RECs'!$E51, Inputs_ByYear!$B$51:$B$56,0),)</f>
        <v>15</v>
      </c>
      <c r="D51" s="332" t="str" cm="1">
        <f t="array" ref="D51">INDEX(Inputs_ByYear!$D$96:$D$101, MATCH('ABP RECs'!$E51, Inputs_ByYear!$B$96:$B$101,0),)</f>
        <v>n/a</v>
      </c>
      <c r="E51" s="222" t="s">
        <v>234</v>
      </c>
      <c r="F51" s="219" t="s">
        <v>258</v>
      </c>
      <c r="G51" s="219">
        <f>VALUE(LEFT(H51, FIND("-", H51)-1))</f>
        <v>2024</v>
      </c>
      <c r="H51" s="227" t="s">
        <v>22</v>
      </c>
      <c r="I51" s="235">
        <f>IF((I$4-$G51)&lt;($C51+$B51),IF(I$4=$G51+$B51,SUMIFS(INDEX('ABP REC Calc'!$G$6:$AB$69,,MATCH('ABP RECs'!$H51,'ABP REC Calc'!$G$5:$AB$5,0)),'ABP REC Calc'!$C$6:$C$69,'ABP RECs'!$E51,'ABP REC Calc'!$B$6:$B$69,'ABP RECs'!$F51),
IF(I$4&gt;$G51,H51*(1-Inputs_ByYear!$D$4),0)),0)</f>
        <v>0</v>
      </c>
      <c r="J51" s="235">
        <f>IF((J$4-$G51)&lt;($C51+$B51),IF(J$4=$G51+$B51,SUMIFS(INDEX('ABP REC Calc'!$G$6:$AB$69,,MATCH('ABP RECs'!$H51,'ABP REC Calc'!$G$5:$AB$5,0)),'ABP REC Calc'!$C$6:$C$69,'ABP RECs'!$E51,'ABP REC Calc'!$B$6:$B$69,'ABP RECs'!$F51),
IF(J$4&gt;$G51,I51*(1-Inputs_ByYear!$D$4),0)),0)</f>
        <v>0</v>
      </c>
      <c r="K51" s="235">
        <f>IF((K$4-$G51)&lt;($C51+$B51),IF(K$4=$G51+$B51,SUMIFS(INDEX('ABP REC Calc'!$G$6:$AB$69,,MATCH('ABP RECs'!$H51,'ABP REC Calc'!$G$5:$AB$5,0)),'ABP REC Calc'!$C$6:$C$69,'ABP RECs'!$E51,'ABP REC Calc'!$B$6:$B$69,'ABP RECs'!$F51),
IF(K$4&gt;$G51,J51*(1-Inputs_ByYear!$D$4),0)),0)</f>
        <v>0</v>
      </c>
      <c r="L51" s="235">
        <f>IF((L$4-$G51)&lt;($C51+$B51),IF(L$4=$G51+$B51,SUMIFS(INDEX('ABP REC Calc'!$G$6:$AB$69,,MATCH('ABP RECs'!$H51,'ABP REC Calc'!$G$5:$AB$5,0)),'ABP REC Calc'!$C$6:$C$69,'ABP RECs'!$E51,'ABP REC Calc'!$B$6:$B$69,'ABP RECs'!$F51),
IF(L$4&gt;$G51,K51*(1-Inputs_ByYear!$D$4),0)),0)</f>
        <v>0</v>
      </c>
      <c r="M51" s="235">
        <f>IF((M$4-$G51)&lt;($C51+$B51),IF(M$4=$G51+$B51,SUMIFS(INDEX('ABP REC Calc'!$G$6:$AB$69,,MATCH('ABP RECs'!$H51,'ABP REC Calc'!$G$5:$AB$5,0)),'ABP REC Calc'!$C$6:$C$69,'ABP RECs'!$E51,'ABP REC Calc'!$B$6:$B$69,'ABP RECs'!$F51),
IF(M$4&gt;$G51,L51*(1-Inputs_ByYear!$D$4),0)),0)</f>
        <v>0</v>
      </c>
      <c r="N51" s="235">
        <f>IF((N$4-$G51)&lt;($C51+$B51),IF(N$4=$G51+$B51,SUMIFS(INDEX('ABP REC Calc'!$G$6:$AB$69,,MATCH('ABP RECs'!$H51,'ABP REC Calc'!$G$5:$AB$5,0)),'ABP REC Calc'!$C$6:$C$69,'ABP RECs'!$E51,'ABP REC Calc'!$B$6:$B$69,'ABP RECs'!$F51),
IF(N$4&gt;$G51,M51*(1-Inputs_ByYear!$D$4),0)),0)</f>
        <v>0</v>
      </c>
      <c r="O51" s="235">
        <f>IF((O$4-$G51)&lt;($C51+$B51),IF(O$4=$G51+$B51,SUMIFS(INDEX('ABP REC Calc'!$G$6:$AB$69,,MATCH('ABP RECs'!$H51,'ABP REC Calc'!$G$5:$AB$5,0)),'ABP REC Calc'!$C$6:$C$69,'ABP RECs'!$E51,'ABP REC Calc'!$B$6:$B$69,'ABP RECs'!$F51),
IF(O$4&gt;$G51,N51*(1-Inputs_ByYear!$D$4),0)),0)</f>
        <v>0</v>
      </c>
      <c r="P51" s="235">
        <f>IF((P$4-$G51)&lt;($C51+$B51),IF(P$4=$G51+$B51,SUMIFS(INDEX('ABP REC Calc'!$G$6:$AB$69,,MATCH('ABP RECs'!$H51,'ABP REC Calc'!$G$5:$AB$5,0)),'ABP REC Calc'!$C$6:$C$69,'ABP RECs'!$E51,'ABP REC Calc'!$B$6:$B$69,'ABP RECs'!$F51),
IF(P$4&gt;$G51,O51*(1-Inputs_ByYear!$D$4),0)),0)</f>
        <v>0</v>
      </c>
      <c r="Q51" s="235">
        <f>IF((Q$4-$G51)&lt;($C51+$B51),IF(Q$4=$G51+$B51,SUMIFS(INDEX('ABP REC Calc'!$G$6:$AB$69,,MATCH('ABP RECs'!$H51,'ABP REC Calc'!$G$5:$AB$5,0)),'ABP REC Calc'!$C$6:$C$69,'ABP RECs'!$E51,'ABP REC Calc'!$B$6:$B$69,'ABP RECs'!$F51),
IF(Q$4&gt;$G51,P51*(1-Inputs_ByYear!$D$4),0)),0)</f>
        <v>0</v>
      </c>
      <c r="R51" s="235">
        <f>IF((R$4-$G51)&lt;($C51+$B51),IF(R$4=$G51+$B51,SUMIFS(INDEX('ABP REC Calc'!$G$6:$AB$69,,MATCH('ABP RECs'!$H51,'ABP REC Calc'!$G$5:$AB$5,0)),'ABP REC Calc'!$C$6:$C$69,'ABP RECs'!$E51,'ABP REC Calc'!$B$6:$B$69,'ABP RECs'!$F51),
IF(R$4&gt;$G51,Q51*(1-Inputs_ByYear!$D$4),0)),0)</f>
        <v>0</v>
      </c>
      <c r="S51" s="235">
        <f>IF((S$4-$G51)&lt;($C51+$B51),IF(S$4=$G51+$B51,SUMIFS(INDEX('ABP REC Calc'!$G$6:$AB$69,,MATCH('ABP RECs'!$H51,'ABP REC Calc'!$G$5:$AB$5,0)),'ABP REC Calc'!$C$6:$C$69,'ABP RECs'!$E51,'ABP REC Calc'!$B$6:$B$69,'ABP RECs'!$F51),
IF(S$4&gt;$G51,R51*(1-Inputs_ByYear!$D$4),0)),0)</f>
        <v>0</v>
      </c>
      <c r="T51" s="235">
        <f>IF((T$4-$G51)&lt;($C51+$B51),IF(T$4=$G51+$B51,SUMIFS(INDEX('ABP REC Calc'!$G$6:$AB$69,,MATCH('ABP RECs'!$H51,'ABP REC Calc'!$G$5:$AB$5,0)),'ABP REC Calc'!$C$6:$C$69,'ABP RECs'!$E51,'ABP REC Calc'!$B$6:$B$69,'ABP RECs'!$F51),
IF(T$4&gt;$G51,S51*(1-Inputs_ByYear!$D$4),0)),0)</f>
        <v>0</v>
      </c>
      <c r="U51" s="235">
        <f>IF((U$4-$G51)&lt;($C51+$B51),IF(U$4=$G51+$B51,SUMIFS(INDEX('ABP REC Calc'!$G$6:$AB$69,,MATCH('ABP RECs'!$H51,'ABP REC Calc'!$G$5:$AB$5,0)),'ABP REC Calc'!$C$6:$C$69,'ABP RECs'!$E51,'ABP REC Calc'!$B$6:$B$69,'ABP RECs'!$F51),
IF(U$4&gt;$G51,T51*(1-Inputs_ByYear!$D$4),0)),0)</f>
        <v>0</v>
      </c>
      <c r="V51" s="235">
        <f>IF((V$4-$G51)&lt;($C51+$B51),IF(V$4=$G51+$B51,SUMIFS(INDEX('ABP REC Calc'!$G$6:$AB$69,,MATCH('ABP RECs'!$H51,'ABP REC Calc'!$G$5:$AB$5,0)),'ABP REC Calc'!$C$6:$C$69,'ABP RECs'!$E51,'ABP REC Calc'!$B$6:$B$69,'ABP RECs'!$F51),
IF(V$4&gt;$G51,U51*(1-Inputs_ByYear!$D$4),0)),0)</f>
        <v>0</v>
      </c>
      <c r="W51" s="235">
        <f>IF((W$4-$G51)&lt;($C51+$B51),IF(W$4=$G51+$B51,SUMIFS(INDEX('ABP REC Calc'!$G$6:$AB$69,,MATCH('ABP RECs'!$H51,'ABP REC Calc'!$G$5:$AB$5,0)),'ABP REC Calc'!$C$6:$C$69,'ABP RECs'!$E51,'ABP REC Calc'!$B$6:$B$69,'ABP RECs'!$F51),
IF(W$4&gt;$G51,V51*(1-Inputs_ByYear!$D$4),0)),0)</f>
        <v>0</v>
      </c>
      <c r="X51" s="235">
        <f>IF((X$4-$G51)&lt;($C51+$B51),IF(X$4=$G51+$B51,SUMIFS(INDEX('ABP REC Calc'!$G$6:$AB$69,,MATCH('ABP RECs'!$H51,'ABP REC Calc'!$G$5:$AB$5,0)),'ABP REC Calc'!$C$6:$C$69,'ABP RECs'!$E51,'ABP REC Calc'!$B$6:$B$69,'ABP RECs'!$F51),
IF(X$4&gt;$G51,W51*(1-Inputs_ByYear!$D$4),0)),0)</f>
        <v>0</v>
      </c>
      <c r="Y51" s="235">
        <f>IF((Y$4-$G51)&lt;($C51+$B51),IF(Y$4=$G51+$B51,SUMIFS(INDEX('ABP REC Calc'!$G$6:$AB$69,,MATCH('ABP RECs'!$H51,'ABP REC Calc'!$G$5:$AB$5,0)),'ABP REC Calc'!$C$6:$C$69,'ABP RECs'!$E51,'ABP REC Calc'!$B$6:$B$69,'ABP RECs'!$F51),
IF(Y$4&gt;$G51,X51*(1-Inputs_ByYear!$D$4),0)),0)</f>
        <v>0</v>
      </c>
      <c r="Z51" s="235">
        <f>IF((Z$4-$G51)&lt;($C51+$B51),IF(Z$4=$G51+$B51,SUMIFS(INDEX('ABP REC Calc'!$G$6:$AB$69,,MATCH('ABP RECs'!$H51,'ABP REC Calc'!$G$5:$AB$5,0)),'ABP REC Calc'!$C$6:$C$69,'ABP RECs'!$E51,'ABP REC Calc'!$B$6:$B$69,'ABP RECs'!$F51),
IF(Z$4&gt;$G51,Y51*(1-Inputs_ByYear!$D$4),0)),0)</f>
        <v>0</v>
      </c>
      <c r="AA51" s="235">
        <f>IF((AA$4-$G51)&lt;($C51+$B51),IF(AA$4=$G51+$B51,SUMIFS(INDEX('ABP REC Calc'!$G$6:$AB$69,,MATCH('ABP RECs'!$H51,'ABP REC Calc'!$G$5:$AB$5,0)),'ABP REC Calc'!$C$6:$C$69,'ABP RECs'!$E51,'ABP REC Calc'!$B$6:$B$69,'ABP RECs'!$F51),
IF(AA$4&gt;$G51,Z51*(1-Inputs_ByYear!$D$4),0)),0)</f>
        <v>0</v>
      </c>
      <c r="AB51" s="235">
        <f>IF((AB$4-$G51)&lt;($C51+$B51),IF(AB$4=$G51+$B51,SUMIFS(INDEX('ABP REC Calc'!$G$6:$AB$69,,MATCH('ABP RECs'!$H51,'ABP REC Calc'!$G$5:$AB$5,0)),'ABP REC Calc'!$C$6:$C$69,'ABP RECs'!$E51,'ABP REC Calc'!$B$6:$B$69,'ABP RECs'!$F51),
IF(AB$4&gt;$G51,AA51*(1-Inputs_ByYear!$D$4),0)),0)</f>
        <v>0</v>
      </c>
      <c r="AC51" s="235">
        <f>IF((AC$4-$G51)&lt;($C51+$B51),IF(AC$4=$G51+$B51,SUMIFS(INDEX('ABP REC Calc'!$G$6:$AB$69,,MATCH('ABP RECs'!$H51,'ABP REC Calc'!$G$5:$AB$5,0)),'ABP REC Calc'!$C$6:$C$69,'ABP RECs'!$E51,'ABP REC Calc'!$B$6:$B$69,'ABP RECs'!$F51),
IF(AC$4&gt;$G51,AB51*(1-Inputs_ByYear!$D$4),0)),0)</f>
        <v>0</v>
      </c>
      <c r="AD51" s="235">
        <f>IF((AD$4-$G51)&lt;($C51+$B51),IF(AD$4=$G51+$B51,SUMIFS(INDEX('ABP REC Calc'!$G$6:$AB$69,,MATCH('ABP RECs'!$H51,'ABP REC Calc'!$G$5:$AB$5,0)),'ABP REC Calc'!$C$6:$C$69,'ABP RECs'!$E51,'ABP REC Calc'!$B$6:$B$69,'ABP RECs'!$F51),
IF(AD$4&gt;$G51,AC51*(1-Inputs_ByYear!$D$4),0)),0)</f>
        <v>0</v>
      </c>
    </row>
    <row r="52" spans="2:30" ht="14.75" customHeight="1" x14ac:dyDescent="0.25">
      <c r="B52" s="332" cm="1">
        <f t="array" ref="B52">INDEX(Inputs_ByYear!$D$87:$D$92, MATCH('ABP RECs'!$E52, Inputs_ByYear!$B$87:$B$92, 0),)</f>
        <v>0</v>
      </c>
      <c r="C52" s="332" cm="1">
        <f t="array" ref="C52">INDEX(Inputs_ByYear!$D$51:$D$56, MATCH('ABP RECs'!$E52, Inputs_ByYear!$B$51:$B$56,0),)</f>
        <v>15</v>
      </c>
      <c r="D52" s="332" t="str" cm="1">
        <f t="array" ref="D52">INDEX(Inputs_ByYear!$D$96:$D$101, MATCH('ABP RECs'!$E52, Inputs_ByYear!$B$96:$B$101,0),)</f>
        <v>n/a</v>
      </c>
      <c r="E52" s="222" t="s">
        <v>234</v>
      </c>
      <c r="F52" s="219" t="s">
        <v>258</v>
      </c>
      <c r="G52" s="219">
        <f t="shared" ref="G52:G72" si="3">VALUE(LEFT(H52, FIND("-", H52)-1))</f>
        <v>2025</v>
      </c>
      <c r="H52" s="227" t="s">
        <v>23</v>
      </c>
      <c r="I52" s="235">
        <f>IF((I$4-$G52)&lt;($C52+$B52),IF(I$4=$G52+$B52,SUMIFS(INDEX('ABP REC Calc'!$G$6:$AB$69,,MATCH('ABP RECs'!$H52,'ABP REC Calc'!$G$5:$AB$5,0)),'ABP REC Calc'!$C$6:$C$69,'ABP RECs'!$E52,'ABP REC Calc'!$B$6:$B$69,'ABP RECs'!$F52),
IF(I$4&gt;$G52,H52*(1-Inputs_ByYear!$D$4),0)),0)</f>
        <v>0</v>
      </c>
      <c r="J52" s="235">
        <f>IF((J$4-$G52)&lt;($C52+$B52),IF(J$4=$G52+$B52,SUMIFS(INDEX('ABP REC Calc'!$G$6:$AB$69,,MATCH('ABP RECs'!$H52,'ABP REC Calc'!$G$5:$AB$5,0)),'ABP REC Calc'!$C$6:$C$69,'ABP RECs'!$E52,'ABP REC Calc'!$B$6:$B$69,'ABP RECs'!$F52),
IF(J$4&gt;$G52,I52*(1-Inputs_ByYear!$D$4),0)),0)</f>
        <v>67302.772630507679</v>
      </c>
      <c r="K52" s="235">
        <f>IF((K$4-$G52)&lt;($C52+$B52),IF(K$4=$G52+$B52,SUMIFS(INDEX('ABP REC Calc'!$G$6:$AB$69,,MATCH('ABP RECs'!$H52,'ABP REC Calc'!$G$5:$AB$5,0)),'ABP REC Calc'!$C$6:$C$69,'ABP RECs'!$E52,'ABP REC Calc'!$B$6:$B$69,'ABP RECs'!$F52),
IF(K$4&gt;$G52,J52*(1-Inputs_ByYear!$D$4),0)),0)</f>
        <v>66966.258767355146</v>
      </c>
      <c r="L52" s="235">
        <f>IF((L$4-$G52)&lt;($C52+$B52),IF(L$4=$G52+$B52,SUMIFS(INDEX('ABP REC Calc'!$G$6:$AB$69,,MATCH('ABP RECs'!$H52,'ABP REC Calc'!$G$5:$AB$5,0)),'ABP REC Calc'!$C$6:$C$69,'ABP RECs'!$E52,'ABP REC Calc'!$B$6:$B$69,'ABP RECs'!$F52),
IF(L$4&gt;$G52,K52*(1-Inputs_ByYear!$D$4),0)),0)</f>
        <v>66631.427473518372</v>
      </c>
      <c r="M52" s="235">
        <f>IF((M$4-$G52)&lt;($C52+$B52),IF(M$4=$G52+$B52,SUMIFS(INDEX('ABP REC Calc'!$G$6:$AB$69,,MATCH('ABP RECs'!$H52,'ABP REC Calc'!$G$5:$AB$5,0)),'ABP REC Calc'!$C$6:$C$69,'ABP RECs'!$E52,'ABP REC Calc'!$B$6:$B$69,'ABP RECs'!$F52),
IF(M$4&gt;$G52,L52*(1-Inputs_ByYear!$D$4),0)),0)</f>
        <v>66298.270336150774</v>
      </c>
      <c r="N52" s="235">
        <f>IF((N$4-$G52)&lt;($C52+$B52),IF(N$4=$G52+$B52,SUMIFS(INDEX('ABP REC Calc'!$G$6:$AB$69,,MATCH('ABP RECs'!$H52,'ABP REC Calc'!$G$5:$AB$5,0)),'ABP REC Calc'!$C$6:$C$69,'ABP RECs'!$E52,'ABP REC Calc'!$B$6:$B$69,'ABP RECs'!$F52),
IF(N$4&gt;$G52,M52*(1-Inputs_ByYear!$D$4),0)),0)</f>
        <v>65966.778984470016</v>
      </c>
      <c r="O52" s="235">
        <f>IF((O$4-$G52)&lt;($C52+$B52),IF(O$4=$G52+$B52,SUMIFS(INDEX('ABP REC Calc'!$G$6:$AB$69,,MATCH('ABP RECs'!$H52,'ABP REC Calc'!$G$5:$AB$5,0)),'ABP REC Calc'!$C$6:$C$69,'ABP RECs'!$E52,'ABP REC Calc'!$B$6:$B$69,'ABP RECs'!$F52),
IF(O$4&gt;$G52,N52*(1-Inputs_ByYear!$D$4),0)),0)</f>
        <v>65636.945089547662</v>
      </c>
      <c r="P52" s="235">
        <f>IF((P$4-$G52)&lt;($C52+$B52),IF(P$4=$G52+$B52,SUMIFS(INDEX('ABP REC Calc'!$G$6:$AB$69,,MATCH('ABP RECs'!$H52,'ABP REC Calc'!$G$5:$AB$5,0)),'ABP REC Calc'!$C$6:$C$69,'ABP RECs'!$E52,'ABP REC Calc'!$B$6:$B$69,'ABP RECs'!$F52),
IF(P$4&gt;$G52,O52*(1-Inputs_ByYear!$D$4),0)),0)</f>
        <v>65308.760364099922</v>
      </c>
      <c r="Q52" s="235">
        <f>IF((Q$4-$G52)&lt;($C52+$B52),IF(Q$4=$G52+$B52,SUMIFS(INDEX('ABP REC Calc'!$G$6:$AB$69,,MATCH('ABP RECs'!$H52,'ABP REC Calc'!$G$5:$AB$5,0)),'ABP REC Calc'!$C$6:$C$69,'ABP RECs'!$E52,'ABP REC Calc'!$B$6:$B$69,'ABP RECs'!$F52),
IF(Q$4&gt;$G52,P52*(1-Inputs_ByYear!$D$4),0)),0)</f>
        <v>64982.21656227942</v>
      </c>
      <c r="R52" s="235">
        <f>IF((R$4-$G52)&lt;($C52+$B52),IF(R$4=$G52+$B52,SUMIFS(INDEX('ABP REC Calc'!$G$6:$AB$69,,MATCH('ABP RECs'!$H52,'ABP REC Calc'!$G$5:$AB$5,0)),'ABP REC Calc'!$C$6:$C$69,'ABP RECs'!$E52,'ABP REC Calc'!$B$6:$B$69,'ABP RECs'!$F52),
IF(R$4&gt;$G52,Q52*(1-Inputs_ByYear!$D$4),0)),0)</f>
        <v>64657.305479468021</v>
      </c>
      <c r="S52" s="235">
        <f>IF((S$4-$G52)&lt;($C52+$B52),IF(S$4=$G52+$B52,SUMIFS(INDEX('ABP REC Calc'!$G$6:$AB$69,,MATCH('ABP RECs'!$H52,'ABP REC Calc'!$G$5:$AB$5,0)),'ABP REC Calc'!$C$6:$C$69,'ABP RECs'!$E52,'ABP REC Calc'!$B$6:$B$69,'ABP RECs'!$F52),
IF(S$4&gt;$G52,R52*(1-Inputs_ByYear!$D$4),0)),0)</f>
        <v>64334.018952070677</v>
      </c>
      <c r="T52" s="235">
        <f>IF((T$4-$G52)&lt;($C52+$B52),IF(T$4=$G52+$B52,SUMIFS(INDEX('ABP REC Calc'!$G$6:$AB$69,,MATCH('ABP RECs'!$H52,'ABP REC Calc'!$G$5:$AB$5,0)),'ABP REC Calc'!$C$6:$C$69,'ABP RECs'!$E52,'ABP REC Calc'!$B$6:$B$69,'ABP RECs'!$F52),
IF(T$4&gt;$G52,S52*(1-Inputs_ByYear!$D$4),0)),0)</f>
        <v>64012.348857310324</v>
      </c>
      <c r="U52" s="235">
        <f>IF((U$4-$G52)&lt;($C52+$B52),IF(U$4=$G52+$B52,SUMIFS(INDEX('ABP REC Calc'!$G$6:$AB$69,,MATCH('ABP RECs'!$H52,'ABP REC Calc'!$G$5:$AB$5,0)),'ABP REC Calc'!$C$6:$C$69,'ABP RECs'!$E52,'ABP REC Calc'!$B$6:$B$69,'ABP RECs'!$F52),
IF(U$4&gt;$G52,T52*(1-Inputs_ByYear!$D$4),0)),0)</f>
        <v>63692.287113023769</v>
      </c>
      <c r="V52" s="235">
        <f>IF((V$4-$G52)&lt;($C52+$B52),IF(V$4=$G52+$B52,SUMIFS(INDEX('ABP REC Calc'!$G$6:$AB$69,,MATCH('ABP RECs'!$H52,'ABP REC Calc'!$G$5:$AB$5,0)),'ABP REC Calc'!$C$6:$C$69,'ABP RECs'!$E52,'ABP REC Calc'!$B$6:$B$69,'ABP RECs'!$F52),
IF(V$4&gt;$G52,U52*(1-Inputs_ByYear!$D$4),0)),0)</f>
        <v>63373.825677458648</v>
      </c>
      <c r="W52" s="235">
        <f>IF((W$4-$G52)&lt;($C52+$B52),IF(W$4=$G52+$B52,SUMIFS(INDEX('ABP REC Calc'!$G$6:$AB$69,,MATCH('ABP RECs'!$H52,'ABP REC Calc'!$G$5:$AB$5,0)),'ABP REC Calc'!$C$6:$C$69,'ABP RECs'!$E52,'ABP REC Calc'!$B$6:$B$69,'ABP RECs'!$F52),
IF(W$4&gt;$G52,V52*(1-Inputs_ByYear!$D$4),0)),0)</f>
        <v>63056.956549071358</v>
      </c>
      <c r="X52" s="235">
        <f>IF((X$4-$G52)&lt;($C52+$B52),IF(X$4=$G52+$B52,SUMIFS(INDEX('ABP REC Calc'!$G$6:$AB$69,,MATCH('ABP RECs'!$H52,'ABP REC Calc'!$G$5:$AB$5,0)),'ABP REC Calc'!$C$6:$C$69,'ABP RECs'!$E52,'ABP REC Calc'!$B$6:$B$69,'ABP RECs'!$F52),
IF(X$4&gt;$G52,W52*(1-Inputs_ByYear!$D$4),0)),0)</f>
        <v>62741.671766325999</v>
      </c>
      <c r="Y52" s="235">
        <f>IF((Y$4-$G52)&lt;($C52+$B52),IF(Y$4=$G52+$B52,SUMIFS(INDEX('ABP REC Calc'!$G$6:$AB$69,,MATCH('ABP RECs'!$H52,'ABP REC Calc'!$G$5:$AB$5,0)),'ABP REC Calc'!$C$6:$C$69,'ABP RECs'!$E52,'ABP REC Calc'!$B$6:$B$69,'ABP RECs'!$F52),
IF(Y$4&gt;$G52,X52*(1-Inputs_ByYear!$D$4),0)),0)</f>
        <v>0</v>
      </c>
      <c r="Z52" s="235">
        <f>IF((Z$4-$G52)&lt;($C52+$B52),IF(Z$4=$G52+$B52,SUMIFS(INDEX('ABP REC Calc'!$G$6:$AB$69,,MATCH('ABP RECs'!$H52,'ABP REC Calc'!$G$5:$AB$5,0)),'ABP REC Calc'!$C$6:$C$69,'ABP RECs'!$E52,'ABP REC Calc'!$B$6:$B$69,'ABP RECs'!$F52),
IF(Z$4&gt;$G52,Y52*(1-Inputs_ByYear!$D$4),0)),0)</f>
        <v>0</v>
      </c>
      <c r="AA52" s="235">
        <f>IF((AA$4-$G52)&lt;($C52+$B52),IF(AA$4=$G52+$B52,SUMIFS(INDEX('ABP REC Calc'!$G$6:$AB$69,,MATCH('ABP RECs'!$H52,'ABP REC Calc'!$G$5:$AB$5,0)),'ABP REC Calc'!$C$6:$C$69,'ABP RECs'!$E52,'ABP REC Calc'!$B$6:$B$69,'ABP RECs'!$F52),
IF(AA$4&gt;$G52,Z52*(1-Inputs_ByYear!$D$4),0)),0)</f>
        <v>0</v>
      </c>
      <c r="AB52" s="235">
        <f>IF((AB$4-$G52)&lt;($C52+$B52),IF(AB$4=$G52+$B52,SUMIFS(INDEX('ABP REC Calc'!$G$6:$AB$69,,MATCH('ABP RECs'!$H52,'ABP REC Calc'!$G$5:$AB$5,0)),'ABP REC Calc'!$C$6:$C$69,'ABP RECs'!$E52,'ABP REC Calc'!$B$6:$B$69,'ABP RECs'!$F52),
IF(AB$4&gt;$G52,AA52*(1-Inputs_ByYear!$D$4),0)),0)</f>
        <v>0</v>
      </c>
      <c r="AC52" s="235">
        <f>IF((AC$4-$G52)&lt;($C52+$B52),IF(AC$4=$G52+$B52,SUMIFS(INDEX('ABP REC Calc'!$G$6:$AB$69,,MATCH('ABP RECs'!$H52,'ABP REC Calc'!$G$5:$AB$5,0)),'ABP REC Calc'!$C$6:$C$69,'ABP RECs'!$E52,'ABP REC Calc'!$B$6:$B$69,'ABP RECs'!$F52),
IF(AC$4&gt;$G52,AB52*(1-Inputs_ByYear!$D$4),0)),0)</f>
        <v>0</v>
      </c>
      <c r="AD52" s="235">
        <f>IF((AD$4-$G52)&lt;($C52+$B52),IF(AD$4=$G52+$B52,SUMIFS(INDEX('ABP REC Calc'!$G$6:$AB$69,,MATCH('ABP RECs'!$H52,'ABP REC Calc'!$G$5:$AB$5,0)),'ABP REC Calc'!$C$6:$C$69,'ABP RECs'!$E52,'ABP REC Calc'!$B$6:$B$69,'ABP RECs'!$F52),
IF(AD$4&gt;$G52,AC52*(1-Inputs_ByYear!$D$4),0)),0)</f>
        <v>0</v>
      </c>
    </row>
    <row r="53" spans="2:30" ht="14.75" customHeight="1" x14ac:dyDescent="0.25">
      <c r="B53" s="332" cm="1">
        <f t="array" ref="B53">INDEX(Inputs_ByYear!$D$87:$D$92, MATCH('ABP RECs'!$E53, Inputs_ByYear!$B$87:$B$92, 0),)</f>
        <v>0</v>
      </c>
      <c r="C53" s="332" cm="1">
        <f t="array" ref="C53">INDEX(Inputs_ByYear!$D$51:$D$56, MATCH('ABP RECs'!$E53, Inputs_ByYear!$B$51:$B$56,0),)</f>
        <v>15</v>
      </c>
      <c r="D53" s="332" t="str" cm="1">
        <f t="array" ref="D53">INDEX(Inputs_ByYear!$D$96:$D$101, MATCH('ABP RECs'!$E53, Inputs_ByYear!$B$96:$B$101,0),)</f>
        <v>n/a</v>
      </c>
      <c r="E53" s="222" t="s">
        <v>234</v>
      </c>
      <c r="F53" s="219" t="s">
        <v>258</v>
      </c>
      <c r="G53" s="219">
        <f t="shared" si="3"/>
        <v>2026</v>
      </c>
      <c r="H53" s="227" t="s">
        <v>24</v>
      </c>
      <c r="I53" s="235">
        <f>IF((I$4-$G53)&lt;($C53+$B53),IF(I$4=$G53+$B53,SUMIFS(INDEX('ABP REC Calc'!$G$6:$AB$69,,MATCH('ABP RECs'!$H53,'ABP REC Calc'!$G$5:$AB$5,0)),'ABP REC Calc'!$C$6:$C$69,'ABP RECs'!$E53,'ABP REC Calc'!$B$6:$B$69,'ABP RECs'!$F53),
IF(I$4&gt;$G53,H53*(1-Inputs_ByYear!$D$4),0)),0)</f>
        <v>0</v>
      </c>
      <c r="J53" s="235">
        <f>IF((J$4-$G53)&lt;($C53+$B53),IF(J$4=$G53+$B53,SUMIFS(INDEX('ABP REC Calc'!$G$6:$AB$69,,MATCH('ABP RECs'!$H53,'ABP REC Calc'!$G$5:$AB$5,0)),'ABP REC Calc'!$C$6:$C$69,'ABP RECs'!$E53,'ABP REC Calc'!$B$6:$B$69,'ABP RECs'!$F53),
IF(J$4&gt;$G53,I53*(1-Inputs_ByYear!$D$4),0)),0)</f>
        <v>0</v>
      </c>
      <c r="K53" s="235">
        <f>IF((K$4-$G53)&lt;($C53+$B53),IF(K$4=$G53+$B53,SUMIFS(INDEX('ABP REC Calc'!$G$6:$AB$69,,MATCH('ABP RECs'!$H53,'ABP REC Calc'!$G$5:$AB$5,0)),'ABP REC Calc'!$C$6:$C$69,'ABP RECs'!$E53,'ABP REC Calc'!$B$6:$B$69,'ABP RECs'!$F53),
IF(K$4&gt;$G53,J53*(1-Inputs_ByYear!$D$4),0)),0)</f>
        <v>105267.50977946247</v>
      </c>
      <c r="L53" s="235">
        <f>IF((L$4-$G53)&lt;($C53+$B53),IF(L$4=$G53+$B53,SUMIFS(INDEX('ABP REC Calc'!$G$6:$AB$69,,MATCH('ABP RECs'!$H53,'ABP REC Calc'!$G$5:$AB$5,0)),'ABP REC Calc'!$C$6:$C$69,'ABP RECs'!$E53,'ABP REC Calc'!$B$6:$B$69,'ABP RECs'!$F53),
IF(L$4&gt;$G53,K53*(1-Inputs_ByYear!$D$4),0)),0)</f>
        <v>104741.17223056516</v>
      </c>
      <c r="M53" s="235">
        <f>IF((M$4-$G53)&lt;($C53+$B53),IF(M$4=$G53+$B53,SUMIFS(INDEX('ABP REC Calc'!$G$6:$AB$69,,MATCH('ABP RECs'!$H53,'ABP REC Calc'!$G$5:$AB$5,0)),'ABP REC Calc'!$C$6:$C$69,'ABP RECs'!$E53,'ABP REC Calc'!$B$6:$B$69,'ABP RECs'!$F53),
IF(M$4&gt;$G53,L53*(1-Inputs_ByYear!$D$4),0)),0)</f>
        <v>104217.46636941234</v>
      </c>
      <c r="N53" s="235">
        <f>IF((N$4-$G53)&lt;($C53+$B53),IF(N$4=$G53+$B53,SUMIFS(INDEX('ABP REC Calc'!$G$6:$AB$69,,MATCH('ABP RECs'!$H53,'ABP REC Calc'!$G$5:$AB$5,0)),'ABP REC Calc'!$C$6:$C$69,'ABP RECs'!$E53,'ABP REC Calc'!$B$6:$B$69,'ABP RECs'!$F53),
IF(N$4&gt;$G53,M53*(1-Inputs_ByYear!$D$4),0)),0)</f>
        <v>103696.37903756528</v>
      </c>
      <c r="O53" s="235">
        <f>IF((O$4-$G53)&lt;($C53+$B53),IF(O$4=$G53+$B53,SUMIFS(INDEX('ABP REC Calc'!$G$6:$AB$69,,MATCH('ABP RECs'!$H53,'ABP REC Calc'!$G$5:$AB$5,0)),'ABP REC Calc'!$C$6:$C$69,'ABP RECs'!$E53,'ABP REC Calc'!$B$6:$B$69,'ABP RECs'!$F53),
IF(O$4&gt;$G53,N53*(1-Inputs_ByYear!$D$4),0)),0)</f>
        <v>103177.89714237745</v>
      </c>
      <c r="P53" s="235">
        <f>IF((P$4-$G53)&lt;($C53+$B53),IF(P$4=$G53+$B53,SUMIFS(INDEX('ABP REC Calc'!$G$6:$AB$69,,MATCH('ABP RECs'!$H53,'ABP REC Calc'!$G$5:$AB$5,0)),'ABP REC Calc'!$C$6:$C$69,'ABP RECs'!$E53,'ABP REC Calc'!$B$6:$B$69,'ABP RECs'!$F53),
IF(P$4&gt;$G53,O53*(1-Inputs_ByYear!$D$4),0)),0)</f>
        <v>102662.00765666556</v>
      </c>
      <c r="Q53" s="235">
        <f>IF((Q$4-$G53)&lt;($C53+$B53),IF(Q$4=$G53+$B53,SUMIFS(INDEX('ABP REC Calc'!$G$6:$AB$69,,MATCH('ABP RECs'!$H53,'ABP REC Calc'!$G$5:$AB$5,0)),'ABP REC Calc'!$C$6:$C$69,'ABP RECs'!$E53,'ABP REC Calc'!$B$6:$B$69,'ABP RECs'!$F53),
IF(Q$4&gt;$G53,P53*(1-Inputs_ByYear!$D$4),0)),0)</f>
        <v>102148.69761838224</v>
      </c>
      <c r="R53" s="235">
        <f>IF((R$4-$G53)&lt;($C53+$B53),IF(R$4=$G53+$B53,SUMIFS(INDEX('ABP REC Calc'!$G$6:$AB$69,,MATCH('ABP RECs'!$H53,'ABP REC Calc'!$G$5:$AB$5,0)),'ABP REC Calc'!$C$6:$C$69,'ABP RECs'!$E53,'ABP REC Calc'!$B$6:$B$69,'ABP RECs'!$F53),
IF(R$4&gt;$G53,Q53*(1-Inputs_ByYear!$D$4),0)),0)</f>
        <v>101637.95413029032</v>
      </c>
      <c r="S53" s="235">
        <f>IF((S$4-$G53)&lt;($C53+$B53),IF(S$4=$G53+$B53,SUMIFS(INDEX('ABP REC Calc'!$G$6:$AB$69,,MATCH('ABP RECs'!$H53,'ABP REC Calc'!$G$5:$AB$5,0)),'ABP REC Calc'!$C$6:$C$69,'ABP RECs'!$E53,'ABP REC Calc'!$B$6:$B$69,'ABP RECs'!$F53),
IF(S$4&gt;$G53,R53*(1-Inputs_ByYear!$D$4),0)),0)</f>
        <v>101129.76435963887</v>
      </c>
      <c r="T53" s="235">
        <f>IF((T$4-$G53)&lt;($C53+$B53),IF(T$4=$G53+$B53,SUMIFS(INDEX('ABP REC Calc'!$G$6:$AB$69,,MATCH('ABP RECs'!$H53,'ABP REC Calc'!$G$5:$AB$5,0)),'ABP REC Calc'!$C$6:$C$69,'ABP RECs'!$E53,'ABP REC Calc'!$B$6:$B$69,'ABP RECs'!$F53),
IF(T$4&gt;$G53,S53*(1-Inputs_ByYear!$D$4),0)),0)</f>
        <v>100624.11553784067</v>
      </c>
      <c r="U53" s="235">
        <f>IF((U$4-$G53)&lt;($C53+$B53),IF(U$4=$G53+$B53,SUMIFS(INDEX('ABP REC Calc'!$G$6:$AB$69,,MATCH('ABP RECs'!$H53,'ABP REC Calc'!$G$5:$AB$5,0)),'ABP REC Calc'!$C$6:$C$69,'ABP RECs'!$E53,'ABP REC Calc'!$B$6:$B$69,'ABP RECs'!$F53),
IF(U$4&gt;$G53,T53*(1-Inputs_ByYear!$D$4),0)),0)</f>
        <v>100120.99496015147</v>
      </c>
      <c r="V53" s="235">
        <f>IF((V$4-$G53)&lt;($C53+$B53),IF(V$4=$G53+$B53,SUMIFS(INDEX('ABP REC Calc'!$G$6:$AB$69,,MATCH('ABP RECs'!$H53,'ABP REC Calc'!$G$5:$AB$5,0)),'ABP REC Calc'!$C$6:$C$69,'ABP RECs'!$E53,'ABP REC Calc'!$B$6:$B$69,'ABP RECs'!$F53),
IF(V$4&gt;$G53,U53*(1-Inputs_ByYear!$D$4),0)),0)</f>
        <v>99620.389985350703</v>
      </c>
      <c r="W53" s="235">
        <f>IF((W$4-$G53)&lt;($C53+$B53),IF(W$4=$G53+$B53,SUMIFS(INDEX('ABP REC Calc'!$G$6:$AB$69,,MATCH('ABP RECs'!$H53,'ABP REC Calc'!$G$5:$AB$5,0)),'ABP REC Calc'!$C$6:$C$69,'ABP RECs'!$E53,'ABP REC Calc'!$B$6:$B$69,'ABP RECs'!$F53),
IF(W$4&gt;$G53,V53*(1-Inputs_ByYear!$D$4),0)),0)</f>
        <v>99122.288035423946</v>
      </c>
      <c r="X53" s="235">
        <f>IF((X$4-$G53)&lt;($C53+$B53),IF(X$4=$G53+$B53,SUMIFS(INDEX('ABP REC Calc'!$G$6:$AB$69,,MATCH('ABP RECs'!$H53,'ABP REC Calc'!$G$5:$AB$5,0)),'ABP REC Calc'!$C$6:$C$69,'ABP RECs'!$E53,'ABP REC Calc'!$B$6:$B$69,'ABP RECs'!$F53),
IF(X$4&gt;$G53,W53*(1-Inputs_ByYear!$D$4),0)),0)</f>
        <v>98626.676595246827</v>
      </c>
      <c r="Y53" s="235">
        <f>IF((Y$4-$G53)&lt;($C53+$B53),IF(Y$4=$G53+$B53,SUMIFS(INDEX('ABP REC Calc'!$G$6:$AB$69,,MATCH('ABP RECs'!$H53,'ABP REC Calc'!$G$5:$AB$5,0)),'ABP REC Calc'!$C$6:$C$69,'ABP RECs'!$E53,'ABP REC Calc'!$B$6:$B$69,'ABP RECs'!$F53),
IF(Y$4&gt;$G53,X53*(1-Inputs_ByYear!$D$4),0)),0)</f>
        <v>98133.543212270597</v>
      </c>
      <c r="Z53" s="235">
        <f>IF((Z$4-$G53)&lt;($C53+$B53),IF(Z$4=$G53+$B53,SUMIFS(INDEX('ABP REC Calc'!$G$6:$AB$69,,MATCH('ABP RECs'!$H53,'ABP REC Calc'!$G$5:$AB$5,0)),'ABP REC Calc'!$C$6:$C$69,'ABP RECs'!$E53,'ABP REC Calc'!$B$6:$B$69,'ABP RECs'!$F53),
IF(Z$4&gt;$G53,Y53*(1-Inputs_ByYear!$D$4),0)),0)</f>
        <v>0</v>
      </c>
      <c r="AA53" s="235">
        <f>IF((AA$4-$G53)&lt;($C53+$B53),IF(AA$4=$G53+$B53,SUMIFS(INDEX('ABP REC Calc'!$G$6:$AB$69,,MATCH('ABP RECs'!$H53,'ABP REC Calc'!$G$5:$AB$5,0)),'ABP REC Calc'!$C$6:$C$69,'ABP RECs'!$E53,'ABP REC Calc'!$B$6:$B$69,'ABP RECs'!$F53),
IF(AA$4&gt;$G53,Z53*(1-Inputs_ByYear!$D$4),0)),0)</f>
        <v>0</v>
      </c>
      <c r="AB53" s="235">
        <f>IF((AB$4-$G53)&lt;($C53+$B53),IF(AB$4=$G53+$B53,SUMIFS(INDEX('ABP REC Calc'!$G$6:$AB$69,,MATCH('ABP RECs'!$H53,'ABP REC Calc'!$G$5:$AB$5,0)),'ABP REC Calc'!$C$6:$C$69,'ABP RECs'!$E53,'ABP REC Calc'!$B$6:$B$69,'ABP RECs'!$F53),
IF(AB$4&gt;$G53,AA53*(1-Inputs_ByYear!$D$4),0)),0)</f>
        <v>0</v>
      </c>
      <c r="AC53" s="235">
        <f>IF((AC$4-$G53)&lt;($C53+$B53),IF(AC$4=$G53+$B53,SUMIFS(INDEX('ABP REC Calc'!$G$6:$AB$69,,MATCH('ABP RECs'!$H53,'ABP REC Calc'!$G$5:$AB$5,0)),'ABP REC Calc'!$C$6:$C$69,'ABP RECs'!$E53,'ABP REC Calc'!$B$6:$B$69,'ABP RECs'!$F53),
IF(AC$4&gt;$G53,AB53*(1-Inputs_ByYear!$D$4),0)),0)</f>
        <v>0</v>
      </c>
      <c r="AD53" s="235">
        <f>IF((AD$4-$G53)&lt;($C53+$B53),IF(AD$4=$G53+$B53,SUMIFS(INDEX('ABP REC Calc'!$G$6:$AB$69,,MATCH('ABP RECs'!$H53,'ABP REC Calc'!$G$5:$AB$5,0)),'ABP REC Calc'!$C$6:$C$69,'ABP RECs'!$E53,'ABP REC Calc'!$B$6:$B$69,'ABP RECs'!$F53),
IF(AD$4&gt;$G53,AC53*(1-Inputs_ByYear!$D$4),0)),0)</f>
        <v>0</v>
      </c>
    </row>
    <row r="54" spans="2:30" ht="14.75" customHeight="1" x14ac:dyDescent="0.25">
      <c r="B54" s="332" cm="1">
        <f t="array" ref="B54">INDEX(Inputs_ByYear!$D$87:$D$92, MATCH('ABP RECs'!$E54, Inputs_ByYear!$B$87:$B$92, 0),)</f>
        <v>0</v>
      </c>
      <c r="C54" s="332" cm="1">
        <f t="array" ref="C54">INDEX(Inputs_ByYear!$D$51:$D$56, MATCH('ABP RECs'!$E54, Inputs_ByYear!$B$51:$B$56,0),)</f>
        <v>15</v>
      </c>
      <c r="D54" s="332" t="str" cm="1">
        <f t="array" ref="D54">INDEX(Inputs_ByYear!$D$96:$D$101, MATCH('ABP RECs'!$E54, Inputs_ByYear!$B$96:$B$101,0),)</f>
        <v>n/a</v>
      </c>
      <c r="E54" s="222" t="s">
        <v>234</v>
      </c>
      <c r="F54" s="219" t="s">
        <v>258</v>
      </c>
      <c r="G54" s="219">
        <f t="shared" si="3"/>
        <v>2027</v>
      </c>
      <c r="H54" s="227" t="s">
        <v>25</v>
      </c>
      <c r="I54" s="235">
        <f>IF((I$4-$G54)&lt;($C54+$B54),IF(I$4=$G54+$B54,SUMIFS(INDEX('ABP REC Calc'!$G$6:$AB$69,,MATCH('ABP RECs'!$H54,'ABP REC Calc'!$G$5:$AB$5,0)),'ABP REC Calc'!$C$6:$C$69,'ABP RECs'!$E54,'ABP REC Calc'!$B$6:$B$69,'ABP RECs'!$F54),
IF(I$4&gt;$G54,H54*(1-Inputs_ByYear!$D$4),0)),0)</f>
        <v>0</v>
      </c>
      <c r="J54" s="235">
        <f>IF((J$4-$G54)&lt;($C54+$B54),IF(J$4=$G54+$B54,SUMIFS(INDEX('ABP REC Calc'!$G$6:$AB$69,,MATCH('ABP RECs'!$H54,'ABP REC Calc'!$G$5:$AB$5,0)),'ABP REC Calc'!$C$6:$C$69,'ABP RECs'!$E54,'ABP REC Calc'!$B$6:$B$69,'ABP RECs'!$F54),
IF(J$4&gt;$G54,I54*(1-Inputs_ByYear!$D$4),0)),0)</f>
        <v>0</v>
      </c>
      <c r="K54" s="235">
        <f>IF((K$4-$G54)&lt;($C54+$B54),IF(K$4=$G54+$B54,SUMIFS(INDEX('ABP REC Calc'!$G$6:$AB$69,,MATCH('ABP RECs'!$H54,'ABP REC Calc'!$G$5:$AB$5,0)),'ABP REC Calc'!$C$6:$C$69,'ABP RECs'!$E54,'ABP REC Calc'!$B$6:$B$69,'ABP RECs'!$F54),
IF(K$4&gt;$G54,J54*(1-Inputs_ByYear!$D$4),0)),0)</f>
        <v>0</v>
      </c>
      <c r="L54" s="235">
        <f>IF((L$4-$G54)&lt;($C54+$B54),IF(L$4=$G54+$B54,SUMIFS(INDEX('ABP REC Calc'!$G$6:$AB$69,,MATCH('ABP RECs'!$H54,'ABP REC Calc'!$G$5:$AB$5,0)),'ABP REC Calc'!$C$6:$C$69,'ABP RECs'!$E54,'ABP REC Calc'!$B$6:$B$69,'ABP RECs'!$F54),
IF(L$4&gt;$G54,K54*(1-Inputs_ByYear!$D$4),0)),0)</f>
        <v>82849.428993095484</v>
      </c>
      <c r="M54" s="235">
        <f>IF((M$4-$G54)&lt;($C54+$B54),IF(M$4=$G54+$B54,SUMIFS(INDEX('ABP REC Calc'!$G$6:$AB$69,,MATCH('ABP RECs'!$H54,'ABP REC Calc'!$G$5:$AB$5,0)),'ABP REC Calc'!$C$6:$C$69,'ABP RECs'!$E54,'ABP REC Calc'!$B$6:$B$69,'ABP RECs'!$F54),
IF(M$4&gt;$G54,L54*(1-Inputs_ByYear!$D$4),0)),0)</f>
        <v>82435.18184813</v>
      </c>
      <c r="N54" s="235">
        <f>IF((N$4-$G54)&lt;($C54+$B54),IF(N$4=$G54+$B54,SUMIFS(INDEX('ABP REC Calc'!$G$6:$AB$69,,MATCH('ABP RECs'!$H54,'ABP REC Calc'!$G$5:$AB$5,0)),'ABP REC Calc'!$C$6:$C$69,'ABP RECs'!$E54,'ABP REC Calc'!$B$6:$B$69,'ABP RECs'!$F54),
IF(N$4&gt;$G54,M54*(1-Inputs_ByYear!$D$4),0)),0)</f>
        <v>82023.005938889342</v>
      </c>
      <c r="O54" s="235">
        <f>IF((O$4-$G54)&lt;($C54+$B54),IF(O$4=$G54+$B54,SUMIFS(INDEX('ABP REC Calc'!$G$6:$AB$69,,MATCH('ABP RECs'!$H54,'ABP REC Calc'!$G$5:$AB$5,0)),'ABP REC Calc'!$C$6:$C$69,'ABP RECs'!$E54,'ABP REC Calc'!$B$6:$B$69,'ABP RECs'!$F54),
IF(O$4&gt;$G54,N54*(1-Inputs_ByYear!$D$4),0)),0)</f>
        <v>81612.890909194888</v>
      </c>
      <c r="P54" s="235">
        <f>IF((P$4-$G54)&lt;($C54+$B54),IF(P$4=$G54+$B54,SUMIFS(INDEX('ABP REC Calc'!$G$6:$AB$69,,MATCH('ABP RECs'!$H54,'ABP REC Calc'!$G$5:$AB$5,0)),'ABP REC Calc'!$C$6:$C$69,'ABP RECs'!$E54,'ABP REC Calc'!$B$6:$B$69,'ABP RECs'!$F54),
IF(P$4&gt;$G54,O54*(1-Inputs_ByYear!$D$4),0)),0)</f>
        <v>81204.826454648908</v>
      </c>
      <c r="Q54" s="235">
        <f>IF((Q$4-$G54)&lt;($C54+$B54),IF(Q$4=$G54+$B54,SUMIFS(INDEX('ABP REC Calc'!$G$6:$AB$69,,MATCH('ABP RECs'!$H54,'ABP REC Calc'!$G$5:$AB$5,0)),'ABP REC Calc'!$C$6:$C$69,'ABP RECs'!$E54,'ABP REC Calc'!$B$6:$B$69,'ABP RECs'!$F54),
IF(Q$4&gt;$G54,P54*(1-Inputs_ByYear!$D$4),0)),0)</f>
        <v>80798.802322375661</v>
      </c>
      <c r="R54" s="235">
        <f>IF((R$4-$G54)&lt;($C54+$B54),IF(R$4=$G54+$B54,SUMIFS(INDEX('ABP REC Calc'!$G$6:$AB$69,,MATCH('ABP RECs'!$H54,'ABP REC Calc'!$G$5:$AB$5,0)),'ABP REC Calc'!$C$6:$C$69,'ABP RECs'!$E54,'ABP REC Calc'!$B$6:$B$69,'ABP RECs'!$F54),
IF(R$4&gt;$G54,Q54*(1-Inputs_ByYear!$D$4),0)),0)</f>
        <v>80394.808310763779</v>
      </c>
      <c r="S54" s="235">
        <f>IF((S$4-$G54)&lt;($C54+$B54),IF(S$4=$G54+$B54,SUMIFS(INDEX('ABP REC Calc'!$G$6:$AB$69,,MATCH('ABP RECs'!$H54,'ABP REC Calc'!$G$5:$AB$5,0)),'ABP REC Calc'!$C$6:$C$69,'ABP RECs'!$E54,'ABP REC Calc'!$B$6:$B$69,'ABP RECs'!$F54),
IF(S$4&gt;$G54,R54*(1-Inputs_ByYear!$D$4),0)),0)</f>
        <v>79992.834269209954</v>
      </c>
      <c r="T54" s="235">
        <f>IF((T$4-$G54)&lt;($C54+$B54),IF(T$4=$G54+$B54,SUMIFS(INDEX('ABP REC Calc'!$G$6:$AB$69,,MATCH('ABP RECs'!$H54,'ABP REC Calc'!$G$5:$AB$5,0)),'ABP REC Calc'!$C$6:$C$69,'ABP RECs'!$E54,'ABP REC Calc'!$B$6:$B$69,'ABP RECs'!$F54),
IF(T$4&gt;$G54,S54*(1-Inputs_ByYear!$D$4),0)),0)</f>
        <v>79592.87009786391</v>
      </c>
      <c r="U54" s="235">
        <f>IF((U$4-$G54)&lt;($C54+$B54),IF(U$4=$G54+$B54,SUMIFS(INDEX('ABP REC Calc'!$G$6:$AB$69,,MATCH('ABP RECs'!$H54,'ABP REC Calc'!$G$5:$AB$5,0)),'ABP REC Calc'!$C$6:$C$69,'ABP RECs'!$E54,'ABP REC Calc'!$B$6:$B$69,'ABP RECs'!$F54),
IF(U$4&gt;$G54,T54*(1-Inputs_ByYear!$D$4),0)),0)</f>
        <v>79194.905747374592</v>
      </c>
      <c r="V54" s="235">
        <f>IF((V$4-$G54)&lt;($C54+$B54),IF(V$4=$G54+$B54,SUMIFS(INDEX('ABP REC Calc'!$G$6:$AB$69,,MATCH('ABP RECs'!$H54,'ABP REC Calc'!$G$5:$AB$5,0)),'ABP REC Calc'!$C$6:$C$69,'ABP RECs'!$E54,'ABP REC Calc'!$B$6:$B$69,'ABP RECs'!$F54),
IF(V$4&gt;$G54,U54*(1-Inputs_ByYear!$D$4),0)),0)</f>
        <v>78798.931218637721</v>
      </c>
      <c r="W54" s="235">
        <f>IF((W$4-$G54)&lt;($C54+$B54),IF(W$4=$G54+$B54,SUMIFS(INDEX('ABP REC Calc'!$G$6:$AB$69,,MATCH('ABP RECs'!$H54,'ABP REC Calc'!$G$5:$AB$5,0)),'ABP REC Calc'!$C$6:$C$69,'ABP RECs'!$E54,'ABP REC Calc'!$B$6:$B$69,'ABP RECs'!$F54),
IF(W$4&gt;$G54,V54*(1-Inputs_ByYear!$D$4),0)),0)</f>
        <v>78404.936562544535</v>
      </c>
      <c r="X54" s="235">
        <f>IF((X$4-$G54)&lt;($C54+$B54),IF(X$4=$G54+$B54,SUMIFS(INDEX('ABP REC Calc'!$G$6:$AB$69,,MATCH('ABP RECs'!$H54,'ABP REC Calc'!$G$5:$AB$5,0)),'ABP REC Calc'!$C$6:$C$69,'ABP RECs'!$E54,'ABP REC Calc'!$B$6:$B$69,'ABP RECs'!$F54),
IF(X$4&gt;$G54,W54*(1-Inputs_ByYear!$D$4),0)),0)</f>
        <v>78012.911879731808</v>
      </c>
      <c r="Y54" s="235">
        <f>IF((Y$4-$G54)&lt;($C54+$B54),IF(Y$4=$G54+$B54,SUMIFS(INDEX('ABP REC Calc'!$G$6:$AB$69,,MATCH('ABP RECs'!$H54,'ABP REC Calc'!$G$5:$AB$5,0)),'ABP REC Calc'!$C$6:$C$69,'ABP RECs'!$E54,'ABP REC Calc'!$B$6:$B$69,'ABP RECs'!$F54),
IF(Y$4&gt;$G54,X54*(1-Inputs_ByYear!$D$4),0)),0)</f>
        <v>77622.847320333152</v>
      </c>
      <c r="Z54" s="235">
        <f>IF((Z$4-$G54)&lt;($C54+$B54),IF(Z$4=$G54+$B54,SUMIFS(INDEX('ABP REC Calc'!$G$6:$AB$69,,MATCH('ABP RECs'!$H54,'ABP REC Calc'!$G$5:$AB$5,0)),'ABP REC Calc'!$C$6:$C$69,'ABP RECs'!$E54,'ABP REC Calc'!$B$6:$B$69,'ABP RECs'!$F54),
IF(Z$4&gt;$G54,Y54*(1-Inputs_ByYear!$D$4),0)),0)</f>
        <v>77234.73308373148</v>
      </c>
      <c r="AA54" s="235">
        <f>IF((AA$4-$G54)&lt;($C54+$B54),IF(AA$4=$G54+$B54,SUMIFS(INDEX('ABP REC Calc'!$G$6:$AB$69,,MATCH('ABP RECs'!$H54,'ABP REC Calc'!$G$5:$AB$5,0)),'ABP REC Calc'!$C$6:$C$69,'ABP RECs'!$E54,'ABP REC Calc'!$B$6:$B$69,'ABP RECs'!$F54),
IF(AA$4&gt;$G54,Z54*(1-Inputs_ByYear!$D$4),0)),0)</f>
        <v>0</v>
      </c>
      <c r="AB54" s="235">
        <f>IF((AB$4-$G54)&lt;($C54+$B54),IF(AB$4=$G54+$B54,SUMIFS(INDEX('ABP REC Calc'!$G$6:$AB$69,,MATCH('ABP RECs'!$H54,'ABP REC Calc'!$G$5:$AB$5,0)),'ABP REC Calc'!$C$6:$C$69,'ABP RECs'!$E54,'ABP REC Calc'!$B$6:$B$69,'ABP RECs'!$F54),
IF(AB$4&gt;$G54,AA54*(1-Inputs_ByYear!$D$4),0)),0)</f>
        <v>0</v>
      </c>
      <c r="AC54" s="235">
        <f>IF((AC$4-$G54)&lt;($C54+$B54),IF(AC$4=$G54+$B54,SUMIFS(INDEX('ABP REC Calc'!$G$6:$AB$69,,MATCH('ABP RECs'!$H54,'ABP REC Calc'!$G$5:$AB$5,0)),'ABP REC Calc'!$C$6:$C$69,'ABP RECs'!$E54,'ABP REC Calc'!$B$6:$B$69,'ABP RECs'!$F54),
IF(AC$4&gt;$G54,AB54*(1-Inputs_ByYear!$D$4),0)),0)</f>
        <v>0</v>
      </c>
      <c r="AD54" s="235">
        <f>IF((AD$4-$G54)&lt;($C54+$B54),IF(AD$4=$G54+$B54,SUMIFS(INDEX('ABP REC Calc'!$G$6:$AB$69,,MATCH('ABP RECs'!$H54,'ABP REC Calc'!$G$5:$AB$5,0)),'ABP REC Calc'!$C$6:$C$69,'ABP RECs'!$E54,'ABP REC Calc'!$B$6:$B$69,'ABP RECs'!$F54),
IF(AD$4&gt;$G54,AC54*(1-Inputs_ByYear!$D$4),0)),0)</f>
        <v>0</v>
      </c>
    </row>
    <row r="55" spans="2:30" ht="14.75" customHeight="1" x14ac:dyDescent="0.25">
      <c r="B55" s="332" cm="1">
        <f t="array" ref="B55">INDEX(Inputs_ByYear!$D$87:$D$92, MATCH('ABP RECs'!$E55, Inputs_ByYear!$B$87:$B$92, 0),)</f>
        <v>0</v>
      </c>
      <c r="C55" s="332" cm="1">
        <f t="array" ref="C55">INDEX(Inputs_ByYear!$D$51:$D$56, MATCH('ABP RECs'!$E55, Inputs_ByYear!$B$51:$B$56,0),)</f>
        <v>15</v>
      </c>
      <c r="D55" s="332" t="str" cm="1">
        <f t="array" ref="D55">INDEX(Inputs_ByYear!$D$96:$D$101, MATCH('ABP RECs'!$E55, Inputs_ByYear!$B$96:$B$101,0),)</f>
        <v>n/a</v>
      </c>
      <c r="E55" s="222" t="s">
        <v>234</v>
      </c>
      <c r="F55" s="219" t="s">
        <v>258</v>
      </c>
      <c r="G55" s="219">
        <f t="shared" si="3"/>
        <v>2028</v>
      </c>
      <c r="H55" s="227" t="s">
        <v>26</v>
      </c>
      <c r="I55" s="235">
        <f>IF((I$4-$G55)&lt;($C55+$B55),IF(I$4=$G55+$B55,SUMIFS(INDEX('ABP REC Calc'!$G$6:$AB$69,,MATCH('ABP RECs'!$H55,'ABP REC Calc'!$G$5:$AB$5,0)),'ABP REC Calc'!$C$6:$C$69,'ABP RECs'!$E55,'ABP REC Calc'!$B$6:$B$69,'ABP RECs'!$F55),
IF(I$4&gt;$G55,H55*(1-Inputs_ByYear!$D$4),0)),0)</f>
        <v>0</v>
      </c>
      <c r="J55" s="235">
        <f>IF((J$4-$G55)&lt;($C55+$B55),IF(J$4=$G55+$B55,SUMIFS(INDEX('ABP REC Calc'!$G$6:$AB$69,,MATCH('ABP RECs'!$H55,'ABP REC Calc'!$G$5:$AB$5,0)),'ABP REC Calc'!$C$6:$C$69,'ABP RECs'!$E55,'ABP REC Calc'!$B$6:$B$69,'ABP RECs'!$F55),
IF(J$4&gt;$G55,I55*(1-Inputs_ByYear!$D$4),0)),0)</f>
        <v>0</v>
      </c>
      <c r="K55" s="235">
        <f>IF((K$4-$G55)&lt;($C55+$B55),IF(K$4=$G55+$B55,SUMIFS(INDEX('ABP REC Calc'!$G$6:$AB$69,,MATCH('ABP RECs'!$H55,'ABP REC Calc'!$G$5:$AB$5,0)),'ABP REC Calc'!$C$6:$C$69,'ABP RECs'!$E55,'ABP REC Calc'!$B$6:$B$69,'ABP RECs'!$F55),
IF(K$4&gt;$G55,J55*(1-Inputs_ByYear!$D$4),0)),0)</f>
        <v>0</v>
      </c>
      <c r="L55" s="235">
        <f>IF((L$4-$G55)&lt;($C55+$B55),IF(L$4=$G55+$B55,SUMIFS(INDEX('ABP REC Calc'!$G$6:$AB$69,,MATCH('ABP RECs'!$H55,'ABP REC Calc'!$G$5:$AB$5,0)),'ABP REC Calc'!$C$6:$C$69,'ABP RECs'!$E55,'ABP REC Calc'!$B$6:$B$69,'ABP RECs'!$F55),
IF(L$4&gt;$G55,K55*(1-Inputs_ByYear!$D$4),0)),0)</f>
        <v>0</v>
      </c>
      <c r="M55" s="235">
        <f>IF((M$4-$G55)&lt;($C55+$B55),IF(M$4=$G55+$B55,SUMIFS(INDEX('ABP REC Calc'!$G$6:$AB$69,,MATCH('ABP RECs'!$H55,'ABP REC Calc'!$G$5:$AB$5,0)),'ABP REC Calc'!$C$6:$C$69,'ABP RECs'!$E55,'ABP REC Calc'!$B$6:$B$69,'ABP RECs'!$F55),
IF(M$4&gt;$G55,L55*(1-Inputs_ByYear!$D$4),0)),0)</f>
        <v>82849.428993095484</v>
      </c>
      <c r="N55" s="235">
        <f>IF((N$4-$G55)&lt;($C55+$B55),IF(N$4=$G55+$B55,SUMIFS(INDEX('ABP REC Calc'!$G$6:$AB$69,,MATCH('ABP RECs'!$H55,'ABP REC Calc'!$G$5:$AB$5,0)),'ABP REC Calc'!$C$6:$C$69,'ABP RECs'!$E55,'ABP REC Calc'!$B$6:$B$69,'ABP RECs'!$F55),
IF(N$4&gt;$G55,M55*(1-Inputs_ByYear!$D$4),0)),0)</f>
        <v>82435.18184813</v>
      </c>
      <c r="O55" s="235">
        <f>IF((O$4-$G55)&lt;($C55+$B55),IF(O$4=$G55+$B55,SUMIFS(INDEX('ABP REC Calc'!$G$6:$AB$69,,MATCH('ABP RECs'!$H55,'ABP REC Calc'!$G$5:$AB$5,0)),'ABP REC Calc'!$C$6:$C$69,'ABP RECs'!$E55,'ABP REC Calc'!$B$6:$B$69,'ABP RECs'!$F55),
IF(O$4&gt;$G55,N55*(1-Inputs_ByYear!$D$4),0)),0)</f>
        <v>82023.005938889342</v>
      </c>
      <c r="P55" s="235">
        <f>IF((P$4-$G55)&lt;($C55+$B55),IF(P$4=$G55+$B55,SUMIFS(INDEX('ABP REC Calc'!$G$6:$AB$69,,MATCH('ABP RECs'!$H55,'ABP REC Calc'!$G$5:$AB$5,0)),'ABP REC Calc'!$C$6:$C$69,'ABP RECs'!$E55,'ABP REC Calc'!$B$6:$B$69,'ABP RECs'!$F55),
IF(P$4&gt;$G55,O55*(1-Inputs_ByYear!$D$4),0)),0)</f>
        <v>81612.890909194888</v>
      </c>
      <c r="Q55" s="235">
        <f>IF((Q$4-$G55)&lt;($C55+$B55),IF(Q$4=$G55+$B55,SUMIFS(INDEX('ABP REC Calc'!$G$6:$AB$69,,MATCH('ABP RECs'!$H55,'ABP REC Calc'!$G$5:$AB$5,0)),'ABP REC Calc'!$C$6:$C$69,'ABP RECs'!$E55,'ABP REC Calc'!$B$6:$B$69,'ABP RECs'!$F55),
IF(Q$4&gt;$G55,P55*(1-Inputs_ByYear!$D$4),0)),0)</f>
        <v>81204.826454648908</v>
      </c>
      <c r="R55" s="235">
        <f>IF((R$4-$G55)&lt;($C55+$B55),IF(R$4=$G55+$B55,SUMIFS(INDEX('ABP REC Calc'!$G$6:$AB$69,,MATCH('ABP RECs'!$H55,'ABP REC Calc'!$G$5:$AB$5,0)),'ABP REC Calc'!$C$6:$C$69,'ABP RECs'!$E55,'ABP REC Calc'!$B$6:$B$69,'ABP RECs'!$F55),
IF(R$4&gt;$G55,Q55*(1-Inputs_ByYear!$D$4),0)),0)</f>
        <v>80798.802322375661</v>
      </c>
      <c r="S55" s="235">
        <f>IF((S$4-$G55)&lt;($C55+$B55),IF(S$4=$G55+$B55,SUMIFS(INDEX('ABP REC Calc'!$G$6:$AB$69,,MATCH('ABP RECs'!$H55,'ABP REC Calc'!$G$5:$AB$5,0)),'ABP REC Calc'!$C$6:$C$69,'ABP RECs'!$E55,'ABP REC Calc'!$B$6:$B$69,'ABP RECs'!$F55),
IF(S$4&gt;$G55,R55*(1-Inputs_ByYear!$D$4),0)),0)</f>
        <v>80394.808310763779</v>
      </c>
      <c r="T55" s="235">
        <f>IF((T$4-$G55)&lt;($C55+$B55),IF(T$4=$G55+$B55,SUMIFS(INDEX('ABP REC Calc'!$G$6:$AB$69,,MATCH('ABP RECs'!$H55,'ABP REC Calc'!$G$5:$AB$5,0)),'ABP REC Calc'!$C$6:$C$69,'ABP RECs'!$E55,'ABP REC Calc'!$B$6:$B$69,'ABP RECs'!$F55),
IF(T$4&gt;$G55,S55*(1-Inputs_ByYear!$D$4),0)),0)</f>
        <v>79992.834269209954</v>
      </c>
      <c r="U55" s="235">
        <f>IF((U$4-$G55)&lt;($C55+$B55),IF(U$4=$G55+$B55,SUMIFS(INDEX('ABP REC Calc'!$G$6:$AB$69,,MATCH('ABP RECs'!$H55,'ABP REC Calc'!$G$5:$AB$5,0)),'ABP REC Calc'!$C$6:$C$69,'ABP RECs'!$E55,'ABP REC Calc'!$B$6:$B$69,'ABP RECs'!$F55),
IF(U$4&gt;$G55,T55*(1-Inputs_ByYear!$D$4),0)),0)</f>
        <v>79592.87009786391</v>
      </c>
      <c r="V55" s="235">
        <f>IF((V$4-$G55)&lt;($C55+$B55),IF(V$4=$G55+$B55,SUMIFS(INDEX('ABP REC Calc'!$G$6:$AB$69,,MATCH('ABP RECs'!$H55,'ABP REC Calc'!$G$5:$AB$5,0)),'ABP REC Calc'!$C$6:$C$69,'ABP RECs'!$E55,'ABP REC Calc'!$B$6:$B$69,'ABP RECs'!$F55),
IF(V$4&gt;$G55,U55*(1-Inputs_ByYear!$D$4),0)),0)</f>
        <v>79194.905747374592</v>
      </c>
      <c r="W55" s="235">
        <f>IF((W$4-$G55)&lt;($C55+$B55),IF(W$4=$G55+$B55,SUMIFS(INDEX('ABP REC Calc'!$G$6:$AB$69,,MATCH('ABP RECs'!$H55,'ABP REC Calc'!$G$5:$AB$5,0)),'ABP REC Calc'!$C$6:$C$69,'ABP RECs'!$E55,'ABP REC Calc'!$B$6:$B$69,'ABP RECs'!$F55),
IF(W$4&gt;$G55,V55*(1-Inputs_ByYear!$D$4),0)),0)</f>
        <v>78798.931218637721</v>
      </c>
      <c r="X55" s="235">
        <f>IF((X$4-$G55)&lt;($C55+$B55),IF(X$4=$G55+$B55,SUMIFS(INDEX('ABP REC Calc'!$G$6:$AB$69,,MATCH('ABP RECs'!$H55,'ABP REC Calc'!$G$5:$AB$5,0)),'ABP REC Calc'!$C$6:$C$69,'ABP RECs'!$E55,'ABP REC Calc'!$B$6:$B$69,'ABP RECs'!$F55),
IF(X$4&gt;$G55,W55*(1-Inputs_ByYear!$D$4),0)),0)</f>
        <v>78404.936562544535</v>
      </c>
      <c r="Y55" s="235">
        <f>IF((Y$4-$G55)&lt;($C55+$B55),IF(Y$4=$G55+$B55,SUMIFS(INDEX('ABP REC Calc'!$G$6:$AB$69,,MATCH('ABP RECs'!$H55,'ABP REC Calc'!$G$5:$AB$5,0)),'ABP REC Calc'!$C$6:$C$69,'ABP RECs'!$E55,'ABP REC Calc'!$B$6:$B$69,'ABP RECs'!$F55),
IF(Y$4&gt;$G55,X55*(1-Inputs_ByYear!$D$4),0)),0)</f>
        <v>78012.911879731808</v>
      </c>
      <c r="Z55" s="235">
        <f>IF((Z$4-$G55)&lt;($C55+$B55),IF(Z$4=$G55+$B55,SUMIFS(INDEX('ABP REC Calc'!$G$6:$AB$69,,MATCH('ABP RECs'!$H55,'ABP REC Calc'!$G$5:$AB$5,0)),'ABP REC Calc'!$C$6:$C$69,'ABP RECs'!$E55,'ABP REC Calc'!$B$6:$B$69,'ABP RECs'!$F55),
IF(Z$4&gt;$G55,Y55*(1-Inputs_ByYear!$D$4),0)),0)</f>
        <v>77622.847320333152</v>
      </c>
      <c r="AA55" s="235">
        <f>IF((AA$4-$G55)&lt;($C55+$B55),IF(AA$4=$G55+$B55,SUMIFS(INDEX('ABP REC Calc'!$G$6:$AB$69,,MATCH('ABP RECs'!$H55,'ABP REC Calc'!$G$5:$AB$5,0)),'ABP REC Calc'!$C$6:$C$69,'ABP RECs'!$E55,'ABP REC Calc'!$B$6:$B$69,'ABP RECs'!$F55),
IF(AA$4&gt;$G55,Z55*(1-Inputs_ByYear!$D$4),0)),0)</f>
        <v>77234.73308373148</v>
      </c>
      <c r="AB55" s="235">
        <f>IF((AB$4-$G55)&lt;($C55+$B55),IF(AB$4=$G55+$B55,SUMIFS(INDEX('ABP REC Calc'!$G$6:$AB$69,,MATCH('ABP RECs'!$H55,'ABP REC Calc'!$G$5:$AB$5,0)),'ABP REC Calc'!$C$6:$C$69,'ABP RECs'!$E55,'ABP REC Calc'!$B$6:$B$69,'ABP RECs'!$F55),
IF(AB$4&gt;$G55,AA55*(1-Inputs_ByYear!$D$4),0)),0)</f>
        <v>0</v>
      </c>
      <c r="AC55" s="235">
        <f>IF((AC$4-$G55)&lt;($C55+$B55),IF(AC$4=$G55+$B55,SUMIFS(INDEX('ABP REC Calc'!$G$6:$AB$69,,MATCH('ABP RECs'!$H55,'ABP REC Calc'!$G$5:$AB$5,0)),'ABP REC Calc'!$C$6:$C$69,'ABP RECs'!$E55,'ABP REC Calc'!$B$6:$B$69,'ABP RECs'!$F55),
IF(AC$4&gt;$G55,AB55*(1-Inputs_ByYear!$D$4),0)),0)</f>
        <v>0</v>
      </c>
      <c r="AD55" s="235">
        <f>IF((AD$4-$G55)&lt;($C55+$B55),IF(AD$4=$G55+$B55,SUMIFS(INDEX('ABP REC Calc'!$G$6:$AB$69,,MATCH('ABP RECs'!$H55,'ABP REC Calc'!$G$5:$AB$5,0)),'ABP REC Calc'!$C$6:$C$69,'ABP RECs'!$E55,'ABP REC Calc'!$B$6:$B$69,'ABP RECs'!$F55),
IF(AD$4&gt;$G55,AC55*(1-Inputs_ByYear!$D$4),0)),0)</f>
        <v>0</v>
      </c>
    </row>
    <row r="56" spans="2:30" ht="14.75" customHeight="1" x14ac:dyDescent="0.25">
      <c r="B56" s="332" cm="1">
        <f t="array" ref="B56">INDEX(Inputs_ByYear!$D$87:$D$92, MATCH('ABP RECs'!$E56, Inputs_ByYear!$B$87:$B$92, 0),)</f>
        <v>0</v>
      </c>
      <c r="C56" s="332" cm="1">
        <f t="array" ref="C56">INDEX(Inputs_ByYear!$D$51:$D$56, MATCH('ABP RECs'!$E56, Inputs_ByYear!$B$51:$B$56,0),)</f>
        <v>15</v>
      </c>
      <c r="D56" s="332" t="str" cm="1">
        <f t="array" ref="D56">INDEX(Inputs_ByYear!$D$96:$D$101, MATCH('ABP RECs'!$E56, Inputs_ByYear!$B$96:$B$101,0),)</f>
        <v>n/a</v>
      </c>
      <c r="E56" s="222" t="s">
        <v>234</v>
      </c>
      <c r="F56" s="219" t="s">
        <v>258</v>
      </c>
      <c r="G56" s="219">
        <f t="shared" si="3"/>
        <v>2029</v>
      </c>
      <c r="H56" s="227" t="s">
        <v>27</v>
      </c>
      <c r="I56" s="235">
        <f>IF((I$4-$G56)&lt;($C56+$B56),IF(I$4=$G56+$B56,SUMIFS(INDEX('ABP REC Calc'!$G$6:$AB$69,,MATCH('ABP RECs'!$H56,'ABP REC Calc'!$G$5:$AB$5,0)),'ABP REC Calc'!$C$6:$C$69,'ABP RECs'!$E56,'ABP REC Calc'!$B$6:$B$69,'ABP RECs'!$F56),
IF(I$4&gt;$G56,H56*(1-Inputs_ByYear!$D$4),0)),0)</f>
        <v>0</v>
      </c>
      <c r="J56" s="235">
        <f>IF((J$4-$G56)&lt;($C56+$B56),IF(J$4=$G56+$B56,SUMIFS(INDEX('ABP REC Calc'!$G$6:$AB$69,,MATCH('ABP RECs'!$H56,'ABP REC Calc'!$G$5:$AB$5,0)),'ABP REC Calc'!$C$6:$C$69,'ABP RECs'!$E56,'ABP REC Calc'!$B$6:$B$69,'ABP RECs'!$F56),
IF(J$4&gt;$G56,I56*(1-Inputs_ByYear!$D$4),0)),0)</f>
        <v>0</v>
      </c>
      <c r="K56" s="235">
        <f>IF((K$4-$G56)&lt;($C56+$B56),IF(K$4=$G56+$B56,SUMIFS(INDEX('ABP REC Calc'!$G$6:$AB$69,,MATCH('ABP RECs'!$H56,'ABP REC Calc'!$G$5:$AB$5,0)),'ABP REC Calc'!$C$6:$C$69,'ABP RECs'!$E56,'ABP REC Calc'!$B$6:$B$69,'ABP RECs'!$F56),
IF(K$4&gt;$G56,J56*(1-Inputs_ByYear!$D$4),0)),0)</f>
        <v>0</v>
      </c>
      <c r="L56" s="235">
        <f>IF((L$4-$G56)&lt;($C56+$B56),IF(L$4=$G56+$B56,SUMIFS(INDEX('ABP REC Calc'!$G$6:$AB$69,,MATCH('ABP RECs'!$H56,'ABP REC Calc'!$G$5:$AB$5,0)),'ABP REC Calc'!$C$6:$C$69,'ABP RECs'!$E56,'ABP REC Calc'!$B$6:$B$69,'ABP RECs'!$F56),
IF(L$4&gt;$G56,K56*(1-Inputs_ByYear!$D$4),0)),0)</f>
        <v>0</v>
      </c>
      <c r="M56" s="235">
        <f>IF((M$4-$G56)&lt;($C56+$B56),IF(M$4=$G56+$B56,SUMIFS(INDEX('ABP REC Calc'!$G$6:$AB$69,,MATCH('ABP RECs'!$H56,'ABP REC Calc'!$G$5:$AB$5,0)),'ABP REC Calc'!$C$6:$C$69,'ABP RECs'!$E56,'ABP REC Calc'!$B$6:$B$69,'ABP RECs'!$F56),
IF(M$4&gt;$G56,L56*(1-Inputs_ByYear!$D$4),0)),0)</f>
        <v>0</v>
      </c>
      <c r="N56" s="235">
        <f>IF((N$4-$G56)&lt;($C56+$B56),IF(N$4=$G56+$B56,SUMIFS(INDEX('ABP REC Calc'!$G$6:$AB$69,,MATCH('ABP RECs'!$H56,'ABP REC Calc'!$G$5:$AB$5,0)),'ABP REC Calc'!$C$6:$C$69,'ABP RECs'!$E56,'ABP REC Calc'!$B$6:$B$69,'ABP RECs'!$F56),
IF(N$4&gt;$G56,M56*(1-Inputs_ByYear!$D$4),0)),0)</f>
        <v>99419.314791714569</v>
      </c>
      <c r="O56" s="235">
        <f>IF((O$4-$G56)&lt;($C56+$B56),IF(O$4=$G56+$B56,SUMIFS(INDEX('ABP REC Calc'!$G$6:$AB$69,,MATCH('ABP RECs'!$H56,'ABP REC Calc'!$G$5:$AB$5,0)),'ABP REC Calc'!$C$6:$C$69,'ABP RECs'!$E56,'ABP REC Calc'!$B$6:$B$69,'ABP RECs'!$F56),
IF(O$4&gt;$G56,N56*(1-Inputs_ByYear!$D$4),0)),0)</f>
        <v>98922.218217756003</v>
      </c>
      <c r="P56" s="235">
        <f>IF((P$4-$G56)&lt;($C56+$B56),IF(P$4=$G56+$B56,SUMIFS(INDEX('ABP REC Calc'!$G$6:$AB$69,,MATCH('ABP RECs'!$H56,'ABP REC Calc'!$G$5:$AB$5,0)),'ABP REC Calc'!$C$6:$C$69,'ABP RECs'!$E56,'ABP REC Calc'!$B$6:$B$69,'ABP RECs'!$F56),
IF(P$4&gt;$G56,O56*(1-Inputs_ByYear!$D$4),0)),0)</f>
        <v>98427.607126667222</v>
      </c>
      <c r="Q56" s="235">
        <f>IF((Q$4-$G56)&lt;($C56+$B56),IF(Q$4=$G56+$B56,SUMIFS(INDEX('ABP REC Calc'!$G$6:$AB$69,,MATCH('ABP RECs'!$H56,'ABP REC Calc'!$G$5:$AB$5,0)),'ABP REC Calc'!$C$6:$C$69,'ABP RECs'!$E56,'ABP REC Calc'!$B$6:$B$69,'ABP RECs'!$F56),
IF(Q$4&gt;$G56,P56*(1-Inputs_ByYear!$D$4),0)),0)</f>
        <v>97935.469091033883</v>
      </c>
      <c r="R56" s="235">
        <f>IF((R$4-$G56)&lt;($C56+$B56),IF(R$4=$G56+$B56,SUMIFS(INDEX('ABP REC Calc'!$G$6:$AB$69,,MATCH('ABP RECs'!$H56,'ABP REC Calc'!$G$5:$AB$5,0)),'ABP REC Calc'!$C$6:$C$69,'ABP RECs'!$E56,'ABP REC Calc'!$B$6:$B$69,'ABP RECs'!$F56),
IF(R$4&gt;$G56,Q56*(1-Inputs_ByYear!$D$4),0)),0)</f>
        <v>97445.79174557871</v>
      </c>
      <c r="S56" s="235">
        <f>IF((S$4-$G56)&lt;($C56+$B56),IF(S$4=$G56+$B56,SUMIFS(INDEX('ABP REC Calc'!$G$6:$AB$69,,MATCH('ABP RECs'!$H56,'ABP REC Calc'!$G$5:$AB$5,0)),'ABP REC Calc'!$C$6:$C$69,'ABP RECs'!$E56,'ABP REC Calc'!$B$6:$B$69,'ABP RECs'!$F56),
IF(S$4&gt;$G56,R56*(1-Inputs_ByYear!$D$4),0)),0)</f>
        <v>96958.562786850816</v>
      </c>
      <c r="T56" s="235">
        <f>IF((T$4-$G56)&lt;($C56+$B56),IF(T$4=$G56+$B56,SUMIFS(INDEX('ABP REC Calc'!$G$6:$AB$69,,MATCH('ABP RECs'!$H56,'ABP REC Calc'!$G$5:$AB$5,0)),'ABP REC Calc'!$C$6:$C$69,'ABP RECs'!$E56,'ABP REC Calc'!$B$6:$B$69,'ABP RECs'!$F56),
IF(T$4&gt;$G56,S56*(1-Inputs_ByYear!$D$4),0)),0)</f>
        <v>96473.769972916562</v>
      </c>
      <c r="U56" s="235">
        <f>IF((U$4-$G56)&lt;($C56+$B56),IF(U$4=$G56+$B56,SUMIFS(INDEX('ABP REC Calc'!$G$6:$AB$69,,MATCH('ABP RECs'!$H56,'ABP REC Calc'!$G$5:$AB$5,0)),'ABP REC Calc'!$C$6:$C$69,'ABP RECs'!$E56,'ABP REC Calc'!$B$6:$B$69,'ABP RECs'!$F56),
IF(U$4&gt;$G56,T56*(1-Inputs_ByYear!$D$4),0)),0)</f>
        <v>95991.401123051983</v>
      </c>
      <c r="V56" s="235">
        <f>IF((V$4-$G56)&lt;($C56+$B56),IF(V$4=$G56+$B56,SUMIFS(INDEX('ABP REC Calc'!$G$6:$AB$69,,MATCH('ABP RECs'!$H56,'ABP REC Calc'!$G$5:$AB$5,0)),'ABP REC Calc'!$C$6:$C$69,'ABP RECs'!$E56,'ABP REC Calc'!$B$6:$B$69,'ABP RECs'!$F56),
IF(V$4&gt;$G56,U56*(1-Inputs_ByYear!$D$4),0)),0)</f>
        <v>95511.444117436724</v>
      </c>
      <c r="W56" s="235">
        <f>IF((W$4-$G56)&lt;($C56+$B56),IF(W$4=$G56+$B56,SUMIFS(INDEX('ABP REC Calc'!$G$6:$AB$69,,MATCH('ABP RECs'!$H56,'ABP REC Calc'!$G$5:$AB$5,0)),'ABP REC Calc'!$C$6:$C$69,'ABP RECs'!$E56,'ABP REC Calc'!$B$6:$B$69,'ABP RECs'!$F56),
IF(W$4&gt;$G56,V56*(1-Inputs_ByYear!$D$4),0)),0)</f>
        <v>95033.886896849537</v>
      </c>
      <c r="X56" s="235">
        <f>IF((X$4-$G56)&lt;($C56+$B56),IF(X$4=$G56+$B56,SUMIFS(INDEX('ABP REC Calc'!$G$6:$AB$69,,MATCH('ABP RECs'!$H56,'ABP REC Calc'!$G$5:$AB$5,0)),'ABP REC Calc'!$C$6:$C$69,'ABP RECs'!$E56,'ABP REC Calc'!$B$6:$B$69,'ABP RECs'!$F56),
IF(X$4&gt;$G56,W56*(1-Inputs_ByYear!$D$4),0)),0)</f>
        <v>94558.717462365283</v>
      </c>
      <c r="Y56" s="235">
        <f>IF((Y$4-$G56)&lt;($C56+$B56),IF(Y$4=$G56+$B56,SUMIFS(INDEX('ABP REC Calc'!$G$6:$AB$69,,MATCH('ABP RECs'!$H56,'ABP REC Calc'!$G$5:$AB$5,0)),'ABP REC Calc'!$C$6:$C$69,'ABP RECs'!$E56,'ABP REC Calc'!$B$6:$B$69,'ABP RECs'!$F56),
IF(Y$4&gt;$G56,X56*(1-Inputs_ByYear!$D$4),0)),0)</f>
        <v>94085.923875053457</v>
      </c>
      <c r="Z56" s="235">
        <f>IF((Z$4-$G56)&lt;($C56+$B56),IF(Z$4=$G56+$B56,SUMIFS(INDEX('ABP REC Calc'!$G$6:$AB$69,,MATCH('ABP RECs'!$H56,'ABP REC Calc'!$G$5:$AB$5,0)),'ABP REC Calc'!$C$6:$C$69,'ABP RECs'!$E56,'ABP REC Calc'!$B$6:$B$69,'ABP RECs'!$F56),
IF(Z$4&gt;$G56,Y56*(1-Inputs_ByYear!$D$4),0)),0)</f>
        <v>93615.49425567819</v>
      </c>
      <c r="AA56" s="235">
        <f>IF((AA$4-$G56)&lt;($C56+$B56),IF(AA$4=$G56+$B56,SUMIFS(INDEX('ABP REC Calc'!$G$6:$AB$69,,MATCH('ABP RECs'!$H56,'ABP REC Calc'!$G$5:$AB$5,0)),'ABP REC Calc'!$C$6:$C$69,'ABP RECs'!$E56,'ABP REC Calc'!$B$6:$B$69,'ABP RECs'!$F56),
IF(AA$4&gt;$G56,Z56*(1-Inputs_ByYear!$D$4),0)),0)</f>
        <v>93147.4167843998</v>
      </c>
      <c r="AB56" s="235">
        <f>IF((AB$4-$G56)&lt;($C56+$B56),IF(AB$4=$G56+$B56,SUMIFS(INDEX('ABP REC Calc'!$G$6:$AB$69,,MATCH('ABP RECs'!$H56,'ABP REC Calc'!$G$5:$AB$5,0)),'ABP REC Calc'!$C$6:$C$69,'ABP RECs'!$E56,'ABP REC Calc'!$B$6:$B$69,'ABP RECs'!$F56),
IF(AB$4&gt;$G56,AA56*(1-Inputs_ByYear!$D$4),0)),0)</f>
        <v>92681.679700477805</v>
      </c>
      <c r="AC56" s="235">
        <f>IF((AC$4-$G56)&lt;($C56+$B56),IF(AC$4=$G56+$B56,SUMIFS(INDEX('ABP REC Calc'!$G$6:$AB$69,,MATCH('ABP RECs'!$H56,'ABP REC Calc'!$G$5:$AB$5,0)),'ABP REC Calc'!$C$6:$C$69,'ABP RECs'!$E56,'ABP REC Calc'!$B$6:$B$69,'ABP RECs'!$F56),
IF(AC$4&gt;$G56,AB56*(1-Inputs_ByYear!$D$4),0)),0)</f>
        <v>0</v>
      </c>
      <c r="AD56" s="235">
        <f>IF((AD$4-$G56)&lt;($C56+$B56),IF(AD$4=$G56+$B56,SUMIFS(INDEX('ABP REC Calc'!$G$6:$AB$69,,MATCH('ABP RECs'!$H56,'ABP REC Calc'!$G$5:$AB$5,0)),'ABP REC Calc'!$C$6:$C$69,'ABP RECs'!$E56,'ABP REC Calc'!$B$6:$B$69,'ABP RECs'!$F56),
IF(AD$4&gt;$G56,AC56*(1-Inputs_ByYear!$D$4),0)),0)</f>
        <v>0</v>
      </c>
    </row>
    <row r="57" spans="2:30" ht="14.75" customHeight="1" x14ac:dyDescent="0.25">
      <c r="B57" s="332" cm="1">
        <f t="array" ref="B57">INDEX(Inputs_ByYear!$D$87:$D$92, MATCH('ABP RECs'!$E57, Inputs_ByYear!$B$87:$B$92, 0),)</f>
        <v>0</v>
      </c>
      <c r="C57" s="332" cm="1">
        <f t="array" ref="C57">INDEX(Inputs_ByYear!$D$51:$D$56, MATCH('ABP RECs'!$E57, Inputs_ByYear!$B$51:$B$56,0),)</f>
        <v>15</v>
      </c>
      <c r="D57" s="332" t="str" cm="1">
        <f t="array" ref="D57">INDEX(Inputs_ByYear!$D$96:$D$101, MATCH('ABP RECs'!$E57, Inputs_ByYear!$B$96:$B$101,0),)</f>
        <v>n/a</v>
      </c>
      <c r="E57" s="222" t="s">
        <v>234</v>
      </c>
      <c r="F57" s="219" t="s">
        <v>258</v>
      </c>
      <c r="G57" s="219">
        <f t="shared" si="3"/>
        <v>2030</v>
      </c>
      <c r="H57" s="227" t="s">
        <v>28</v>
      </c>
      <c r="I57" s="235">
        <f>IF((I$4-$G57)&lt;($C57+$B57),IF(I$4=$G57+$B57,SUMIFS(INDEX('ABP REC Calc'!$G$6:$AB$69,,MATCH('ABP RECs'!$H57,'ABP REC Calc'!$G$5:$AB$5,0)),'ABP REC Calc'!$C$6:$C$69,'ABP RECs'!$E57,'ABP REC Calc'!$B$6:$B$69,'ABP RECs'!$F57),
IF(I$4&gt;$G57,H57*(1-Inputs_ByYear!$D$4),0)),0)</f>
        <v>0</v>
      </c>
      <c r="J57" s="235">
        <f>IF((J$4-$G57)&lt;($C57+$B57),IF(J$4=$G57+$B57,SUMIFS(INDEX('ABP REC Calc'!$G$6:$AB$69,,MATCH('ABP RECs'!$H57,'ABP REC Calc'!$G$5:$AB$5,0)),'ABP REC Calc'!$C$6:$C$69,'ABP RECs'!$E57,'ABP REC Calc'!$B$6:$B$69,'ABP RECs'!$F57),
IF(J$4&gt;$G57,I57*(1-Inputs_ByYear!$D$4),0)),0)</f>
        <v>0</v>
      </c>
      <c r="K57" s="235">
        <f>IF((K$4-$G57)&lt;($C57+$B57),IF(K$4=$G57+$B57,SUMIFS(INDEX('ABP REC Calc'!$G$6:$AB$69,,MATCH('ABP RECs'!$H57,'ABP REC Calc'!$G$5:$AB$5,0)),'ABP REC Calc'!$C$6:$C$69,'ABP RECs'!$E57,'ABP REC Calc'!$B$6:$B$69,'ABP RECs'!$F57),
IF(K$4&gt;$G57,J57*(1-Inputs_ByYear!$D$4),0)),0)</f>
        <v>0</v>
      </c>
      <c r="L57" s="235">
        <f>IF((L$4-$G57)&lt;($C57+$B57),IF(L$4=$G57+$B57,SUMIFS(INDEX('ABP REC Calc'!$G$6:$AB$69,,MATCH('ABP RECs'!$H57,'ABP REC Calc'!$G$5:$AB$5,0)),'ABP REC Calc'!$C$6:$C$69,'ABP RECs'!$E57,'ABP REC Calc'!$B$6:$B$69,'ABP RECs'!$F57),
IF(L$4&gt;$G57,K57*(1-Inputs_ByYear!$D$4),0)),0)</f>
        <v>0</v>
      </c>
      <c r="M57" s="235">
        <f>IF((M$4-$G57)&lt;($C57+$B57),IF(M$4=$G57+$B57,SUMIFS(INDEX('ABP REC Calc'!$G$6:$AB$69,,MATCH('ABP RECs'!$H57,'ABP REC Calc'!$G$5:$AB$5,0)),'ABP REC Calc'!$C$6:$C$69,'ABP RECs'!$E57,'ABP REC Calc'!$B$6:$B$69,'ABP RECs'!$F57),
IF(M$4&gt;$G57,L57*(1-Inputs_ByYear!$D$4),0)),0)</f>
        <v>0</v>
      </c>
      <c r="N57" s="235">
        <f>IF((N$4-$G57)&lt;($C57+$B57),IF(N$4=$G57+$B57,SUMIFS(INDEX('ABP REC Calc'!$G$6:$AB$69,,MATCH('ABP RECs'!$H57,'ABP REC Calc'!$G$5:$AB$5,0)),'ABP REC Calc'!$C$6:$C$69,'ABP RECs'!$E57,'ABP REC Calc'!$B$6:$B$69,'ABP RECs'!$F57),
IF(N$4&gt;$G57,M57*(1-Inputs_ByYear!$D$4),0)),0)</f>
        <v>0</v>
      </c>
      <c r="O57" s="235">
        <f>IF((O$4-$G57)&lt;($C57+$B57),IF(O$4=$G57+$B57,SUMIFS(INDEX('ABP REC Calc'!$G$6:$AB$69,,MATCH('ABP RECs'!$H57,'ABP REC Calc'!$G$5:$AB$5,0)),'ABP REC Calc'!$C$6:$C$69,'ABP RECs'!$E57,'ABP REC Calc'!$B$6:$B$69,'ABP RECs'!$F57),
IF(O$4&gt;$G57,N57*(1-Inputs_ByYear!$D$4),0)),0)</f>
        <v>99419.314791714569</v>
      </c>
      <c r="P57" s="235">
        <f>IF((P$4-$G57)&lt;($C57+$B57),IF(P$4=$G57+$B57,SUMIFS(INDEX('ABP REC Calc'!$G$6:$AB$69,,MATCH('ABP RECs'!$H57,'ABP REC Calc'!$G$5:$AB$5,0)),'ABP REC Calc'!$C$6:$C$69,'ABP RECs'!$E57,'ABP REC Calc'!$B$6:$B$69,'ABP RECs'!$F57),
IF(P$4&gt;$G57,O57*(1-Inputs_ByYear!$D$4),0)),0)</f>
        <v>98922.218217756003</v>
      </c>
      <c r="Q57" s="235">
        <f>IF((Q$4-$G57)&lt;($C57+$B57),IF(Q$4=$G57+$B57,SUMIFS(INDEX('ABP REC Calc'!$G$6:$AB$69,,MATCH('ABP RECs'!$H57,'ABP REC Calc'!$G$5:$AB$5,0)),'ABP REC Calc'!$C$6:$C$69,'ABP RECs'!$E57,'ABP REC Calc'!$B$6:$B$69,'ABP RECs'!$F57),
IF(Q$4&gt;$G57,P57*(1-Inputs_ByYear!$D$4),0)),0)</f>
        <v>98427.607126667222</v>
      </c>
      <c r="R57" s="235">
        <f>IF((R$4-$G57)&lt;($C57+$B57),IF(R$4=$G57+$B57,SUMIFS(INDEX('ABP REC Calc'!$G$6:$AB$69,,MATCH('ABP RECs'!$H57,'ABP REC Calc'!$G$5:$AB$5,0)),'ABP REC Calc'!$C$6:$C$69,'ABP RECs'!$E57,'ABP REC Calc'!$B$6:$B$69,'ABP RECs'!$F57),
IF(R$4&gt;$G57,Q57*(1-Inputs_ByYear!$D$4),0)),0)</f>
        <v>97935.469091033883</v>
      </c>
      <c r="S57" s="235">
        <f>IF((S$4-$G57)&lt;($C57+$B57),IF(S$4=$G57+$B57,SUMIFS(INDEX('ABP REC Calc'!$G$6:$AB$69,,MATCH('ABP RECs'!$H57,'ABP REC Calc'!$G$5:$AB$5,0)),'ABP REC Calc'!$C$6:$C$69,'ABP RECs'!$E57,'ABP REC Calc'!$B$6:$B$69,'ABP RECs'!$F57),
IF(S$4&gt;$G57,R57*(1-Inputs_ByYear!$D$4),0)),0)</f>
        <v>97445.79174557871</v>
      </c>
      <c r="T57" s="235">
        <f>IF((T$4-$G57)&lt;($C57+$B57),IF(T$4=$G57+$B57,SUMIFS(INDEX('ABP REC Calc'!$G$6:$AB$69,,MATCH('ABP RECs'!$H57,'ABP REC Calc'!$G$5:$AB$5,0)),'ABP REC Calc'!$C$6:$C$69,'ABP RECs'!$E57,'ABP REC Calc'!$B$6:$B$69,'ABP RECs'!$F57),
IF(T$4&gt;$G57,S57*(1-Inputs_ByYear!$D$4),0)),0)</f>
        <v>96958.562786850816</v>
      </c>
      <c r="U57" s="235">
        <f>IF((U$4-$G57)&lt;($C57+$B57),IF(U$4=$G57+$B57,SUMIFS(INDEX('ABP REC Calc'!$G$6:$AB$69,,MATCH('ABP RECs'!$H57,'ABP REC Calc'!$G$5:$AB$5,0)),'ABP REC Calc'!$C$6:$C$69,'ABP RECs'!$E57,'ABP REC Calc'!$B$6:$B$69,'ABP RECs'!$F57),
IF(U$4&gt;$G57,T57*(1-Inputs_ByYear!$D$4),0)),0)</f>
        <v>96473.769972916562</v>
      </c>
      <c r="V57" s="235">
        <f>IF((V$4-$G57)&lt;($C57+$B57),IF(V$4=$G57+$B57,SUMIFS(INDEX('ABP REC Calc'!$G$6:$AB$69,,MATCH('ABP RECs'!$H57,'ABP REC Calc'!$G$5:$AB$5,0)),'ABP REC Calc'!$C$6:$C$69,'ABP RECs'!$E57,'ABP REC Calc'!$B$6:$B$69,'ABP RECs'!$F57),
IF(V$4&gt;$G57,U57*(1-Inputs_ByYear!$D$4),0)),0)</f>
        <v>95991.401123051983</v>
      </c>
      <c r="W57" s="235">
        <f>IF((W$4-$G57)&lt;($C57+$B57),IF(W$4=$G57+$B57,SUMIFS(INDEX('ABP REC Calc'!$G$6:$AB$69,,MATCH('ABP RECs'!$H57,'ABP REC Calc'!$G$5:$AB$5,0)),'ABP REC Calc'!$C$6:$C$69,'ABP RECs'!$E57,'ABP REC Calc'!$B$6:$B$69,'ABP RECs'!$F57),
IF(W$4&gt;$G57,V57*(1-Inputs_ByYear!$D$4),0)),0)</f>
        <v>95511.444117436724</v>
      </c>
      <c r="X57" s="235">
        <f>IF((X$4-$G57)&lt;($C57+$B57),IF(X$4=$G57+$B57,SUMIFS(INDEX('ABP REC Calc'!$G$6:$AB$69,,MATCH('ABP RECs'!$H57,'ABP REC Calc'!$G$5:$AB$5,0)),'ABP REC Calc'!$C$6:$C$69,'ABP RECs'!$E57,'ABP REC Calc'!$B$6:$B$69,'ABP RECs'!$F57),
IF(X$4&gt;$G57,W57*(1-Inputs_ByYear!$D$4),0)),0)</f>
        <v>95033.886896849537</v>
      </c>
      <c r="Y57" s="235">
        <f>IF((Y$4-$G57)&lt;($C57+$B57),IF(Y$4=$G57+$B57,SUMIFS(INDEX('ABP REC Calc'!$G$6:$AB$69,,MATCH('ABP RECs'!$H57,'ABP REC Calc'!$G$5:$AB$5,0)),'ABP REC Calc'!$C$6:$C$69,'ABP RECs'!$E57,'ABP REC Calc'!$B$6:$B$69,'ABP RECs'!$F57),
IF(Y$4&gt;$G57,X57*(1-Inputs_ByYear!$D$4),0)),0)</f>
        <v>94558.717462365283</v>
      </c>
      <c r="Z57" s="235">
        <f>IF((Z$4-$G57)&lt;($C57+$B57),IF(Z$4=$G57+$B57,SUMIFS(INDEX('ABP REC Calc'!$G$6:$AB$69,,MATCH('ABP RECs'!$H57,'ABP REC Calc'!$G$5:$AB$5,0)),'ABP REC Calc'!$C$6:$C$69,'ABP RECs'!$E57,'ABP REC Calc'!$B$6:$B$69,'ABP RECs'!$F57),
IF(Z$4&gt;$G57,Y57*(1-Inputs_ByYear!$D$4),0)),0)</f>
        <v>94085.923875053457</v>
      </c>
      <c r="AA57" s="235">
        <f>IF((AA$4-$G57)&lt;($C57+$B57),IF(AA$4=$G57+$B57,SUMIFS(INDEX('ABP REC Calc'!$G$6:$AB$69,,MATCH('ABP RECs'!$H57,'ABP REC Calc'!$G$5:$AB$5,0)),'ABP REC Calc'!$C$6:$C$69,'ABP RECs'!$E57,'ABP REC Calc'!$B$6:$B$69,'ABP RECs'!$F57),
IF(AA$4&gt;$G57,Z57*(1-Inputs_ByYear!$D$4),0)),0)</f>
        <v>93615.49425567819</v>
      </c>
      <c r="AB57" s="235">
        <f>IF((AB$4-$G57)&lt;($C57+$B57),IF(AB$4=$G57+$B57,SUMIFS(INDEX('ABP REC Calc'!$G$6:$AB$69,,MATCH('ABP RECs'!$H57,'ABP REC Calc'!$G$5:$AB$5,0)),'ABP REC Calc'!$C$6:$C$69,'ABP RECs'!$E57,'ABP REC Calc'!$B$6:$B$69,'ABP RECs'!$F57),
IF(AB$4&gt;$G57,AA57*(1-Inputs_ByYear!$D$4),0)),0)</f>
        <v>93147.4167843998</v>
      </c>
      <c r="AC57" s="235">
        <f>IF((AC$4-$G57)&lt;($C57+$B57),IF(AC$4=$G57+$B57,SUMIFS(INDEX('ABP REC Calc'!$G$6:$AB$69,,MATCH('ABP RECs'!$H57,'ABP REC Calc'!$G$5:$AB$5,0)),'ABP REC Calc'!$C$6:$C$69,'ABP RECs'!$E57,'ABP REC Calc'!$B$6:$B$69,'ABP RECs'!$F57),
IF(AC$4&gt;$G57,AB57*(1-Inputs_ByYear!$D$4),0)),0)</f>
        <v>92681.679700477805</v>
      </c>
      <c r="AD57" s="235">
        <f>IF((AD$4-$G57)&lt;($C57+$B57),IF(AD$4=$G57+$B57,SUMIFS(INDEX('ABP REC Calc'!$G$6:$AB$69,,MATCH('ABP RECs'!$H57,'ABP REC Calc'!$G$5:$AB$5,0)),'ABP REC Calc'!$C$6:$C$69,'ABP RECs'!$E57,'ABP REC Calc'!$B$6:$B$69,'ABP RECs'!$F57),
IF(AD$4&gt;$G57,AC57*(1-Inputs_ByYear!$D$4),0)),0)</f>
        <v>0</v>
      </c>
    </row>
    <row r="58" spans="2:30" ht="14.75" customHeight="1" x14ac:dyDescent="0.25">
      <c r="B58" s="332" cm="1">
        <f t="array" ref="B58">INDEX(Inputs_ByYear!$D$87:$D$92, MATCH('ABP RECs'!$E58, Inputs_ByYear!$B$87:$B$92, 0),)</f>
        <v>0</v>
      </c>
      <c r="C58" s="332" cm="1">
        <f t="array" ref="C58">INDEX(Inputs_ByYear!$D$51:$D$56, MATCH('ABP RECs'!$E58, Inputs_ByYear!$B$51:$B$56,0),)</f>
        <v>15</v>
      </c>
      <c r="D58" s="332" t="str" cm="1">
        <f t="array" ref="D58">INDEX(Inputs_ByYear!$D$96:$D$101, MATCH('ABP RECs'!$E58, Inputs_ByYear!$B$96:$B$101,0),)</f>
        <v>n/a</v>
      </c>
      <c r="E58" s="222" t="s">
        <v>234</v>
      </c>
      <c r="F58" s="219" t="s">
        <v>258</v>
      </c>
      <c r="G58" s="219">
        <f t="shared" si="3"/>
        <v>2031</v>
      </c>
      <c r="H58" s="227" t="s">
        <v>29</v>
      </c>
      <c r="I58" s="235">
        <f>IF((I$4-$G58)&lt;($C58+$B58),IF(I$4=$G58+$B58,SUMIFS(INDEX('ABP REC Calc'!$G$6:$AB$69,,MATCH('ABP RECs'!$H58,'ABP REC Calc'!$G$5:$AB$5,0)),'ABP REC Calc'!$C$6:$C$69,'ABP RECs'!$E58,'ABP REC Calc'!$B$6:$B$69,'ABP RECs'!$F58),
IF(I$4&gt;$G58,H58*(1-Inputs_ByYear!$D$4),0)),0)</f>
        <v>0</v>
      </c>
      <c r="J58" s="235">
        <f>IF((J$4-$G58)&lt;($C58+$B58),IF(J$4=$G58+$B58,SUMIFS(INDEX('ABP REC Calc'!$G$6:$AB$69,,MATCH('ABP RECs'!$H58,'ABP REC Calc'!$G$5:$AB$5,0)),'ABP REC Calc'!$C$6:$C$69,'ABP RECs'!$E58,'ABP REC Calc'!$B$6:$B$69,'ABP RECs'!$F58),
IF(J$4&gt;$G58,I58*(1-Inputs_ByYear!$D$4),0)),0)</f>
        <v>0</v>
      </c>
      <c r="K58" s="235">
        <f>IF((K$4-$G58)&lt;($C58+$B58),IF(K$4=$G58+$B58,SUMIFS(INDEX('ABP REC Calc'!$G$6:$AB$69,,MATCH('ABP RECs'!$H58,'ABP REC Calc'!$G$5:$AB$5,0)),'ABP REC Calc'!$C$6:$C$69,'ABP RECs'!$E58,'ABP REC Calc'!$B$6:$B$69,'ABP RECs'!$F58),
IF(K$4&gt;$G58,J58*(1-Inputs_ByYear!$D$4),0)),0)</f>
        <v>0</v>
      </c>
      <c r="L58" s="235">
        <f>IF((L$4-$G58)&lt;($C58+$B58),IF(L$4=$G58+$B58,SUMIFS(INDEX('ABP REC Calc'!$G$6:$AB$69,,MATCH('ABP RECs'!$H58,'ABP REC Calc'!$G$5:$AB$5,0)),'ABP REC Calc'!$C$6:$C$69,'ABP RECs'!$E58,'ABP REC Calc'!$B$6:$B$69,'ABP RECs'!$F58),
IF(L$4&gt;$G58,K58*(1-Inputs_ByYear!$D$4),0)),0)</f>
        <v>0</v>
      </c>
      <c r="M58" s="235">
        <f>IF((M$4-$G58)&lt;($C58+$B58),IF(M$4=$G58+$B58,SUMIFS(INDEX('ABP REC Calc'!$G$6:$AB$69,,MATCH('ABP RECs'!$H58,'ABP REC Calc'!$G$5:$AB$5,0)),'ABP REC Calc'!$C$6:$C$69,'ABP RECs'!$E58,'ABP REC Calc'!$B$6:$B$69,'ABP RECs'!$F58),
IF(M$4&gt;$G58,L58*(1-Inputs_ByYear!$D$4),0)),0)</f>
        <v>0</v>
      </c>
      <c r="N58" s="235">
        <f>IF((N$4-$G58)&lt;($C58+$B58),IF(N$4=$G58+$B58,SUMIFS(INDEX('ABP REC Calc'!$G$6:$AB$69,,MATCH('ABP RECs'!$H58,'ABP REC Calc'!$G$5:$AB$5,0)),'ABP REC Calc'!$C$6:$C$69,'ABP RECs'!$E58,'ABP REC Calc'!$B$6:$B$69,'ABP RECs'!$F58),
IF(N$4&gt;$G58,M58*(1-Inputs_ByYear!$D$4),0)),0)</f>
        <v>0</v>
      </c>
      <c r="O58" s="235">
        <f>IF((O$4-$G58)&lt;($C58+$B58),IF(O$4=$G58+$B58,SUMIFS(INDEX('ABP REC Calc'!$G$6:$AB$69,,MATCH('ABP RECs'!$H58,'ABP REC Calc'!$G$5:$AB$5,0)),'ABP REC Calc'!$C$6:$C$69,'ABP RECs'!$E58,'ABP REC Calc'!$B$6:$B$69,'ABP RECs'!$F58),
IF(O$4&gt;$G58,N58*(1-Inputs_ByYear!$D$4),0)),0)</f>
        <v>0</v>
      </c>
      <c r="P58" s="235">
        <f>IF((P$4-$G58)&lt;($C58+$B58),IF(P$4=$G58+$B58,SUMIFS(INDEX('ABP REC Calc'!$G$6:$AB$69,,MATCH('ABP RECs'!$H58,'ABP REC Calc'!$G$5:$AB$5,0)),'ABP REC Calc'!$C$6:$C$69,'ABP RECs'!$E58,'ABP REC Calc'!$B$6:$B$69,'ABP RECs'!$F58),
IF(P$4&gt;$G58,O58*(1-Inputs_ByYear!$D$4),0)),0)</f>
        <v>66279.543194476384</v>
      </c>
      <c r="Q58" s="235">
        <f>IF((Q$4-$G58)&lt;($C58+$B58),IF(Q$4=$G58+$B58,SUMIFS(INDEX('ABP REC Calc'!$G$6:$AB$69,,MATCH('ABP RECs'!$H58,'ABP REC Calc'!$G$5:$AB$5,0)),'ABP REC Calc'!$C$6:$C$69,'ABP RECs'!$E58,'ABP REC Calc'!$B$6:$B$69,'ABP RECs'!$F58),
IF(Q$4&gt;$G58,P58*(1-Inputs_ByYear!$D$4),0)),0)</f>
        <v>65948.145478503997</v>
      </c>
      <c r="R58" s="235">
        <f>IF((R$4-$G58)&lt;($C58+$B58),IF(R$4=$G58+$B58,SUMIFS(INDEX('ABP REC Calc'!$G$6:$AB$69,,MATCH('ABP RECs'!$H58,'ABP REC Calc'!$G$5:$AB$5,0)),'ABP REC Calc'!$C$6:$C$69,'ABP RECs'!$E58,'ABP REC Calc'!$B$6:$B$69,'ABP RECs'!$F58),
IF(R$4&gt;$G58,Q58*(1-Inputs_ByYear!$D$4),0)),0)</f>
        <v>65618.404751111477</v>
      </c>
      <c r="S58" s="235">
        <f>IF((S$4-$G58)&lt;($C58+$B58),IF(S$4=$G58+$B58,SUMIFS(INDEX('ABP REC Calc'!$G$6:$AB$69,,MATCH('ABP RECs'!$H58,'ABP REC Calc'!$G$5:$AB$5,0)),'ABP REC Calc'!$C$6:$C$69,'ABP RECs'!$E58,'ABP REC Calc'!$B$6:$B$69,'ABP RECs'!$F58),
IF(S$4&gt;$G58,R58*(1-Inputs_ByYear!$D$4),0)),0)</f>
        <v>65290.312727355922</v>
      </c>
      <c r="T58" s="235">
        <f>IF((T$4-$G58)&lt;($C58+$B58),IF(T$4=$G58+$B58,SUMIFS(INDEX('ABP REC Calc'!$G$6:$AB$69,,MATCH('ABP RECs'!$H58,'ABP REC Calc'!$G$5:$AB$5,0)),'ABP REC Calc'!$C$6:$C$69,'ABP RECs'!$E58,'ABP REC Calc'!$B$6:$B$69,'ABP RECs'!$F58),
IF(T$4&gt;$G58,S58*(1-Inputs_ByYear!$D$4),0)),0)</f>
        <v>64963.861163719142</v>
      </c>
      <c r="U58" s="235">
        <f>IF((U$4-$G58)&lt;($C58+$B58),IF(U$4=$G58+$B58,SUMIFS(INDEX('ABP REC Calc'!$G$6:$AB$69,,MATCH('ABP RECs'!$H58,'ABP REC Calc'!$G$5:$AB$5,0)),'ABP REC Calc'!$C$6:$C$69,'ABP RECs'!$E58,'ABP REC Calc'!$B$6:$B$69,'ABP RECs'!$F58),
IF(U$4&gt;$G58,T58*(1-Inputs_ByYear!$D$4),0)),0)</f>
        <v>64639.041857900549</v>
      </c>
      <c r="V58" s="235">
        <f>IF((V$4-$G58)&lt;($C58+$B58),IF(V$4=$G58+$B58,SUMIFS(INDEX('ABP REC Calc'!$G$6:$AB$69,,MATCH('ABP RECs'!$H58,'ABP REC Calc'!$G$5:$AB$5,0)),'ABP REC Calc'!$C$6:$C$69,'ABP RECs'!$E58,'ABP REC Calc'!$B$6:$B$69,'ABP RECs'!$F58),
IF(V$4&gt;$G58,U58*(1-Inputs_ByYear!$D$4),0)),0)</f>
        <v>64315.846648611048</v>
      </c>
      <c r="W58" s="235">
        <f>IF((W$4-$G58)&lt;($C58+$B58),IF(W$4=$G58+$B58,SUMIFS(INDEX('ABP REC Calc'!$G$6:$AB$69,,MATCH('ABP RECs'!$H58,'ABP REC Calc'!$G$5:$AB$5,0)),'ABP REC Calc'!$C$6:$C$69,'ABP RECs'!$E58,'ABP REC Calc'!$B$6:$B$69,'ABP RECs'!$F58),
IF(W$4&gt;$G58,V58*(1-Inputs_ByYear!$D$4),0)),0)</f>
        <v>63994.267415367991</v>
      </c>
      <c r="X58" s="235">
        <f>IF((X$4-$G58)&lt;($C58+$B58),IF(X$4=$G58+$B58,SUMIFS(INDEX('ABP REC Calc'!$G$6:$AB$69,,MATCH('ABP RECs'!$H58,'ABP REC Calc'!$G$5:$AB$5,0)),'ABP REC Calc'!$C$6:$C$69,'ABP RECs'!$E58,'ABP REC Calc'!$B$6:$B$69,'ABP RECs'!$F58),
IF(X$4&gt;$G58,W58*(1-Inputs_ByYear!$D$4),0)),0)</f>
        <v>63674.296078291154</v>
      </c>
      <c r="Y58" s="235">
        <f>IF((Y$4-$G58)&lt;($C58+$B58),IF(Y$4=$G58+$B58,SUMIFS(INDEX('ABP REC Calc'!$G$6:$AB$69,,MATCH('ABP RECs'!$H58,'ABP REC Calc'!$G$5:$AB$5,0)),'ABP REC Calc'!$C$6:$C$69,'ABP RECs'!$E58,'ABP REC Calc'!$B$6:$B$69,'ABP RECs'!$F58),
IF(Y$4&gt;$G58,X58*(1-Inputs_ByYear!$D$4),0)),0)</f>
        <v>63355.924597899699</v>
      </c>
      <c r="Z58" s="235">
        <f>IF((Z$4-$G58)&lt;($C58+$B58),IF(Z$4=$G58+$B58,SUMIFS(INDEX('ABP REC Calc'!$G$6:$AB$69,,MATCH('ABP RECs'!$H58,'ABP REC Calc'!$G$5:$AB$5,0)),'ABP REC Calc'!$C$6:$C$69,'ABP RECs'!$E58,'ABP REC Calc'!$B$6:$B$69,'ABP RECs'!$F58),
IF(Z$4&gt;$G58,Y58*(1-Inputs_ByYear!$D$4),0)),0)</f>
        <v>63039.144974910203</v>
      </c>
      <c r="AA58" s="235">
        <f>IF((AA$4-$G58)&lt;($C58+$B58),IF(AA$4=$G58+$B58,SUMIFS(INDEX('ABP REC Calc'!$G$6:$AB$69,,MATCH('ABP RECs'!$H58,'ABP REC Calc'!$G$5:$AB$5,0)),'ABP REC Calc'!$C$6:$C$69,'ABP RECs'!$E58,'ABP REC Calc'!$B$6:$B$69,'ABP RECs'!$F58),
IF(AA$4&gt;$G58,Z58*(1-Inputs_ByYear!$D$4),0)),0)</f>
        <v>62723.94925003565</v>
      </c>
      <c r="AB58" s="235">
        <f>IF((AB$4-$G58)&lt;($C58+$B58),IF(AB$4=$G58+$B58,SUMIFS(INDEX('ABP REC Calc'!$G$6:$AB$69,,MATCH('ABP RECs'!$H58,'ABP REC Calc'!$G$5:$AB$5,0)),'ABP REC Calc'!$C$6:$C$69,'ABP RECs'!$E58,'ABP REC Calc'!$B$6:$B$69,'ABP RECs'!$F58),
IF(AB$4&gt;$G58,AA58*(1-Inputs_ByYear!$D$4),0)),0)</f>
        <v>62410.32950378547</v>
      </c>
      <c r="AC58" s="235">
        <f>IF((AC$4-$G58)&lt;($C58+$B58),IF(AC$4=$G58+$B58,SUMIFS(INDEX('ABP REC Calc'!$G$6:$AB$69,,MATCH('ABP RECs'!$H58,'ABP REC Calc'!$G$5:$AB$5,0)),'ABP REC Calc'!$C$6:$C$69,'ABP RECs'!$E58,'ABP REC Calc'!$B$6:$B$69,'ABP RECs'!$F58),
IF(AC$4&gt;$G58,AB58*(1-Inputs_ByYear!$D$4),0)),0)</f>
        <v>62098.277856266541</v>
      </c>
      <c r="AD58" s="235">
        <f>IF((AD$4-$G58)&lt;($C58+$B58),IF(AD$4=$G58+$B58,SUMIFS(INDEX('ABP REC Calc'!$G$6:$AB$69,,MATCH('ABP RECs'!$H58,'ABP REC Calc'!$G$5:$AB$5,0)),'ABP REC Calc'!$C$6:$C$69,'ABP RECs'!$E58,'ABP REC Calc'!$B$6:$B$69,'ABP RECs'!$F58),
IF(AD$4&gt;$G58,AC58*(1-Inputs_ByYear!$D$4),0)),0)</f>
        <v>61787.786466985206</v>
      </c>
    </row>
    <row r="59" spans="2:30" ht="14.75" customHeight="1" x14ac:dyDescent="0.25">
      <c r="B59" s="332" cm="1">
        <f t="array" ref="B59">INDEX(Inputs_ByYear!$D$87:$D$92, MATCH('ABP RECs'!$E59, Inputs_ByYear!$B$87:$B$92, 0),)</f>
        <v>0</v>
      </c>
      <c r="C59" s="332" cm="1">
        <f t="array" ref="C59">INDEX(Inputs_ByYear!$D$51:$D$56, MATCH('ABP RECs'!$E59, Inputs_ByYear!$B$51:$B$56,0),)</f>
        <v>15</v>
      </c>
      <c r="D59" s="332" t="str" cm="1">
        <f t="array" ref="D59">INDEX(Inputs_ByYear!$D$96:$D$101, MATCH('ABP RECs'!$E59, Inputs_ByYear!$B$96:$B$101,0),)</f>
        <v>n/a</v>
      </c>
      <c r="E59" s="222" t="s">
        <v>234</v>
      </c>
      <c r="F59" s="219" t="s">
        <v>258</v>
      </c>
      <c r="G59" s="219">
        <f t="shared" si="3"/>
        <v>2032</v>
      </c>
      <c r="H59" s="227" t="s">
        <v>30</v>
      </c>
      <c r="I59" s="235">
        <f>IF((I$4-$G59)&lt;($C59+$B59),IF(I$4=$G59+$B59,SUMIFS(INDEX('ABP REC Calc'!$G$6:$AB$69,,MATCH('ABP RECs'!$H59,'ABP REC Calc'!$G$5:$AB$5,0)),'ABP REC Calc'!$C$6:$C$69,'ABP RECs'!$E59,'ABP REC Calc'!$B$6:$B$69,'ABP RECs'!$F59),
IF(I$4&gt;$G59,H59*(1-Inputs_ByYear!$D$4),0)),0)</f>
        <v>0</v>
      </c>
      <c r="J59" s="235">
        <f>IF((J$4-$G59)&lt;($C59+$B59),IF(J$4=$G59+$B59,SUMIFS(INDEX('ABP REC Calc'!$G$6:$AB$69,,MATCH('ABP RECs'!$H59,'ABP REC Calc'!$G$5:$AB$5,0)),'ABP REC Calc'!$C$6:$C$69,'ABP RECs'!$E59,'ABP REC Calc'!$B$6:$B$69,'ABP RECs'!$F59),
IF(J$4&gt;$G59,I59*(1-Inputs_ByYear!$D$4),0)),0)</f>
        <v>0</v>
      </c>
      <c r="K59" s="235">
        <f>IF((K$4-$G59)&lt;($C59+$B59),IF(K$4=$G59+$B59,SUMIFS(INDEX('ABP REC Calc'!$G$6:$AB$69,,MATCH('ABP RECs'!$H59,'ABP REC Calc'!$G$5:$AB$5,0)),'ABP REC Calc'!$C$6:$C$69,'ABP RECs'!$E59,'ABP REC Calc'!$B$6:$B$69,'ABP RECs'!$F59),
IF(K$4&gt;$G59,J59*(1-Inputs_ByYear!$D$4),0)),0)</f>
        <v>0</v>
      </c>
      <c r="L59" s="235">
        <f>IF((L$4-$G59)&lt;($C59+$B59),IF(L$4=$G59+$B59,SUMIFS(INDEX('ABP REC Calc'!$G$6:$AB$69,,MATCH('ABP RECs'!$H59,'ABP REC Calc'!$G$5:$AB$5,0)),'ABP REC Calc'!$C$6:$C$69,'ABP RECs'!$E59,'ABP REC Calc'!$B$6:$B$69,'ABP RECs'!$F59),
IF(L$4&gt;$G59,K59*(1-Inputs_ByYear!$D$4),0)),0)</f>
        <v>0</v>
      </c>
      <c r="M59" s="235">
        <f>IF((M$4-$G59)&lt;($C59+$B59),IF(M$4=$G59+$B59,SUMIFS(INDEX('ABP REC Calc'!$G$6:$AB$69,,MATCH('ABP RECs'!$H59,'ABP REC Calc'!$G$5:$AB$5,0)),'ABP REC Calc'!$C$6:$C$69,'ABP RECs'!$E59,'ABP REC Calc'!$B$6:$B$69,'ABP RECs'!$F59),
IF(M$4&gt;$G59,L59*(1-Inputs_ByYear!$D$4),0)),0)</f>
        <v>0</v>
      </c>
      <c r="N59" s="235">
        <f>IF((N$4-$G59)&lt;($C59+$B59),IF(N$4=$G59+$B59,SUMIFS(INDEX('ABP REC Calc'!$G$6:$AB$69,,MATCH('ABP RECs'!$H59,'ABP REC Calc'!$G$5:$AB$5,0)),'ABP REC Calc'!$C$6:$C$69,'ABP RECs'!$E59,'ABP REC Calc'!$B$6:$B$69,'ABP RECs'!$F59),
IF(N$4&gt;$G59,M59*(1-Inputs_ByYear!$D$4),0)),0)</f>
        <v>0</v>
      </c>
      <c r="O59" s="235">
        <f>IF((O$4-$G59)&lt;($C59+$B59),IF(O$4=$G59+$B59,SUMIFS(INDEX('ABP REC Calc'!$G$6:$AB$69,,MATCH('ABP RECs'!$H59,'ABP REC Calc'!$G$5:$AB$5,0)),'ABP REC Calc'!$C$6:$C$69,'ABP RECs'!$E59,'ABP REC Calc'!$B$6:$B$69,'ABP RECs'!$F59),
IF(O$4&gt;$G59,N59*(1-Inputs_ByYear!$D$4),0)),0)</f>
        <v>0</v>
      </c>
      <c r="P59" s="235">
        <f>IF((P$4-$G59)&lt;($C59+$B59),IF(P$4=$G59+$B59,SUMIFS(INDEX('ABP REC Calc'!$G$6:$AB$69,,MATCH('ABP RECs'!$H59,'ABP REC Calc'!$G$5:$AB$5,0)),'ABP REC Calc'!$C$6:$C$69,'ABP RECs'!$E59,'ABP REC Calc'!$B$6:$B$69,'ABP RECs'!$F59),
IF(P$4&gt;$G59,O59*(1-Inputs_ByYear!$D$4),0)),0)</f>
        <v>0</v>
      </c>
      <c r="Q59" s="235">
        <f>IF((Q$4-$G59)&lt;($C59+$B59),IF(Q$4=$G59+$B59,SUMIFS(INDEX('ABP REC Calc'!$G$6:$AB$69,,MATCH('ABP RECs'!$H59,'ABP REC Calc'!$G$5:$AB$5,0)),'ABP REC Calc'!$C$6:$C$69,'ABP RECs'!$E59,'ABP REC Calc'!$B$6:$B$69,'ABP RECs'!$F59),
IF(Q$4&gt;$G59,P59*(1-Inputs_ByYear!$D$4),0)),0)</f>
        <v>66279.543194476384</v>
      </c>
      <c r="R59" s="235">
        <f>IF((R$4-$G59)&lt;($C59+$B59),IF(R$4=$G59+$B59,SUMIFS(INDEX('ABP REC Calc'!$G$6:$AB$69,,MATCH('ABP RECs'!$H59,'ABP REC Calc'!$G$5:$AB$5,0)),'ABP REC Calc'!$C$6:$C$69,'ABP RECs'!$E59,'ABP REC Calc'!$B$6:$B$69,'ABP RECs'!$F59),
IF(R$4&gt;$G59,Q59*(1-Inputs_ByYear!$D$4),0)),0)</f>
        <v>65948.145478503997</v>
      </c>
      <c r="S59" s="235">
        <f>IF((S$4-$G59)&lt;($C59+$B59),IF(S$4=$G59+$B59,SUMIFS(INDEX('ABP REC Calc'!$G$6:$AB$69,,MATCH('ABP RECs'!$H59,'ABP REC Calc'!$G$5:$AB$5,0)),'ABP REC Calc'!$C$6:$C$69,'ABP RECs'!$E59,'ABP REC Calc'!$B$6:$B$69,'ABP RECs'!$F59),
IF(S$4&gt;$G59,R59*(1-Inputs_ByYear!$D$4),0)),0)</f>
        <v>65618.404751111477</v>
      </c>
      <c r="T59" s="235">
        <f>IF((T$4-$G59)&lt;($C59+$B59),IF(T$4=$G59+$B59,SUMIFS(INDEX('ABP REC Calc'!$G$6:$AB$69,,MATCH('ABP RECs'!$H59,'ABP REC Calc'!$G$5:$AB$5,0)),'ABP REC Calc'!$C$6:$C$69,'ABP RECs'!$E59,'ABP REC Calc'!$B$6:$B$69,'ABP RECs'!$F59),
IF(T$4&gt;$G59,S59*(1-Inputs_ByYear!$D$4),0)),0)</f>
        <v>65290.312727355922</v>
      </c>
      <c r="U59" s="235">
        <f>IF((U$4-$G59)&lt;($C59+$B59),IF(U$4=$G59+$B59,SUMIFS(INDEX('ABP REC Calc'!$G$6:$AB$69,,MATCH('ABP RECs'!$H59,'ABP REC Calc'!$G$5:$AB$5,0)),'ABP REC Calc'!$C$6:$C$69,'ABP RECs'!$E59,'ABP REC Calc'!$B$6:$B$69,'ABP RECs'!$F59),
IF(U$4&gt;$G59,T59*(1-Inputs_ByYear!$D$4),0)),0)</f>
        <v>64963.861163719142</v>
      </c>
      <c r="V59" s="235">
        <f>IF((V$4-$G59)&lt;($C59+$B59),IF(V$4=$G59+$B59,SUMIFS(INDEX('ABP REC Calc'!$G$6:$AB$69,,MATCH('ABP RECs'!$H59,'ABP REC Calc'!$G$5:$AB$5,0)),'ABP REC Calc'!$C$6:$C$69,'ABP RECs'!$E59,'ABP REC Calc'!$B$6:$B$69,'ABP RECs'!$F59),
IF(V$4&gt;$G59,U59*(1-Inputs_ByYear!$D$4),0)),0)</f>
        <v>64639.041857900549</v>
      </c>
      <c r="W59" s="235">
        <f>IF((W$4-$G59)&lt;($C59+$B59),IF(W$4=$G59+$B59,SUMIFS(INDEX('ABP REC Calc'!$G$6:$AB$69,,MATCH('ABP RECs'!$H59,'ABP REC Calc'!$G$5:$AB$5,0)),'ABP REC Calc'!$C$6:$C$69,'ABP RECs'!$E59,'ABP REC Calc'!$B$6:$B$69,'ABP RECs'!$F59),
IF(W$4&gt;$G59,V59*(1-Inputs_ByYear!$D$4),0)),0)</f>
        <v>64315.846648611048</v>
      </c>
      <c r="X59" s="235">
        <f>IF((X$4-$G59)&lt;($C59+$B59),IF(X$4=$G59+$B59,SUMIFS(INDEX('ABP REC Calc'!$G$6:$AB$69,,MATCH('ABP RECs'!$H59,'ABP REC Calc'!$G$5:$AB$5,0)),'ABP REC Calc'!$C$6:$C$69,'ABP RECs'!$E59,'ABP REC Calc'!$B$6:$B$69,'ABP RECs'!$F59),
IF(X$4&gt;$G59,W59*(1-Inputs_ByYear!$D$4),0)),0)</f>
        <v>63994.267415367991</v>
      </c>
      <c r="Y59" s="235">
        <f>IF((Y$4-$G59)&lt;($C59+$B59),IF(Y$4=$G59+$B59,SUMIFS(INDEX('ABP REC Calc'!$G$6:$AB$69,,MATCH('ABP RECs'!$H59,'ABP REC Calc'!$G$5:$AB$5,0)),'ABP REC Calc'!$C$6:$C$69,'ABP RECs'!$E59,'ABP REC Calc'!$B$6:$B$69,'ABP RECs'!$F59),
IF(Y$4&gt;$G59,X59*(1-Inputs_ByYear!$D$4),0)),0)</f>
        <v>63674.296078291154</v>
      </c>
      <c r="Z59" s="235">
        <f>IF((Z$4-$G59)&lt;($C59+$B59),IF(Z$4=$G59+$B59,SUMIFS(INDEX('ABP REC Calc'!$G$6:$AB$69,,MATCH('ABP RECs'!$H59,'ABP REC Calc'!$G$5:$AB$5,0)),'ABP REC Calc'!$C$6:$C$69,'ABP RECs'!$E59,'ABP REC Calc'!$B$6:$B$69,'ABP RECs'!$F59),
IF(Z$4&gt;$G59,Y59*(1-Inputs_ByYear!$D$4),0)),0)</f>
        <v>63355.924597899699</v>
      </c>
      <c r="AA59" s="235">
        <f>IF((AA$4-$G59)&lt;($C59+$B59),IF(AA$4=$G59+$B59,SUMIFS(INDEX('ABP REC Calc'!$G$6:$AB$69,,MATCH('ABP RECs'!$H59,'ABP REC Calc'!$G$5:$AB$5,0)),'ABP REC Calc'!$C$6:$C$69,'ABP RECs'!$E59,'ABP REC Calc'!$B$6:$B$69,'ABP RECs'!$F59),
IF(AA$4&gt;$G59,Z59*(1-Inputs_ByYear!$D$4),0)),0)</f>
        <v>63039.144974910203</v>
      </c>
      <c r="AB59" s="235">
        <f>IF((AB$4-$G59)&lt;($C59+$B59),IF(AB$4=$G59+$B59,SUMIFS(INDEX('ABP REC Calc'!$G$6:$AB$69,,MATCH('ABP RECs'!$H59,'ABP REC Calc'!$G$5:$AB$5,0)),'ABP REC Calc'!$C$6:$C$69,'ABP RECs'!$E59,'ABP REC Calc'!$B$6:$B$69,'ABP RECs'!$F59),
IF(AB$4&gt;$G59,AA59*(1-Inputs_ByYear!$D$4),0)),0)</f>
        <v>62723.94925003565</v>
      </c>
      <c r="AC59" s="235">
        <f>IF((AC$4-$G59)&lt;($C59+$B59),IF(AC$4=$G59+$B59,SUMIFS(INDEX('ABP REC Calc'!$G$6:$AB$69,,MATCH('ABP RECs'!$H59,'ABP REC Calc'!$G$5:$AB$5,0)),'ABP REC Calc'!$C$6:$C$69,'ABP RECs'!$E59,'ABP REC Calc'!$B$6:$B$69,'ABP RECs'!$F59),
IF(AC$4&gt;$G59,AB59*(1-Inputs_ByYear!$D$4),0)),0)</f>
        <v>62410.32950378547</v>
      </c>
      <c r="AD59" s="235">
        <f>IF((AD$4-$G59)&lt;($C59+$B59),IF(AD$4=$G59+$B59,SUMIFS(INDEX('ABP REC Calc'!$G$6:$AB$69,,MATCH('ABP RECs'!$H59,'ABP REC Calc'!$G$5:$AB$5,0)),'ABP REC Calc'!$C$6:$C$69,'ABP RECs'!$E59,'ABP REC Calc'!$B$6:$B$69,'ABP RECs'!$F59),
IF(AD$4&gt;$G59,AC59*(1-Inputs_ByYear!$D$4),0)),0)</f>
        <v>62098.277856266541</v>
      </c>
    </row>
    <row r="60" spans="2:30" ht="14.75" customHeight="1" x14ac:dyDescent="0.25">
      <c r="B60" s="332" cm="1">
        <f t="array" ref="B60">INDEX(Inputs_ByYear!$D$87:$D$92, MATCH('ABP RECs'!$E60, Inputs_ByYear!$B$87:$B$92, 0),)</f>
        <v>0</v>
      </c>
      <c r="C60" s="332" cm="1">
        <f t="array" ref="C60">INDEX(Inputs_ByYear!$D$51:$D$56, MATCH('ABP RECs'!$E60, Inputs_ByYear!$B$51:$B$56,0),)</f>
        <v>15</v>
      </c>
      <c r="D60" s="332" t="str" cm="1">
        <f t="array" ref="D60">INDEX(Inputs_ByYear!$D$96:$D$101, MATCH('ABP RECs'!$E60, Inputs_ByYear!$B$96:$B$101,0),)</f>
        <v>n/a</v>
      </c>
      <c r="E60" s="222" t="s">
        <v>234</v>
      </c>
      <c r="F60" s="219" t="s">
        <v>258</v>
      </c>
      <c r="G60" s="219">
        <f t="shared" si="3"/>
        <v>2033</v>
      </c>
      <c r="H60" s="227" t="s">
        <v>31</v>
      </c>
      <c r="I60" s="235">
        <f>IF((I$4-$G60)&lt;($C60+$B60),IF(I$4=$G60+$B60,SUMIFS(INDEX('ABP REC Calc'!$G$6:$AB$69,,MATCH('ABP RECs'!$H60,'ABP REC Calc'!$G$5:$AB$5,0)),'ABP REC Calc'!$C$6:$C$69,'ABP RECs'!$E60,'ABP REC Calc'!$B$6:$B$69,'ABP RECs'!$F60),
IF(I$4&gt;$G60,H60*(1-Inputs_ByYear!$D$4),0)),0)</f>
        <v>0</v>
      </c>
      <c r="J60" s="235">
        <f>IF((J$4-$G60)&lt;($C60+$B60),IF(J$4=$G60+$B60,SUMIFS(INDEX('ABP REC Calc'!$G$6:$AB$69,,MATCH('ABP RECs'!$H60,'ABP REC Calc'!$G$5:$AB$5,0)),'ABP REC Calc'!$C$6:$C$69,'ABP RECs'!$E60,'ABP REC Calc'!$B$6:$B$69,'ABP RECs'!$F60),
IF(J$4&gt;$G60,I60*(1-Inputs_ByYear!$D$4),0)),0)</f>
        <v>0</v>
      </c>
      <c r="K60" s="235">
        <f>IF((K$4-$G60)&lt;($C60+$B60),IF(K$4=$G60+$B60,SUMIFS(INDEX('ABP REC Calc'!$G$6:$AB$69,,MATCH('ABP RECs'!$H60,'ABP REC Calc'!$G$5:$AB$5,0)),'ABP REC Calc'!$C$6:$C$69,'ABP RECs'!$E60,'ABP REC Calc'!$B$6:$B$69,'ABP RECs'!$F60),
IF(K$4&gt;$G60,J60*(1-Inputs_ByYear!$D$4),0)),0)</f>
        <v>0</v>
      </c>
      <c r="L60" s="235">
        <f>IF((L$4-$G60)&lt;($C60+$B60),IF(L$4=$G60+$B60,SUMIFS(INDEX('ABP REC Calc'!$G$6:$AB$69,,MATCH('ABP RECs'!$H60,'ABP REC Calc'!$G$5:$AB$5,0)),'ABP REC Calc'!$C$6:$C$69,'ABP RECs'!$E60,'ABP REC Calc'!$B$6:$B$69,'ABP RECs'!$F60),
IF(L$4&gt;$G60,K60*(1-Inputs_ByYear!$D$4),0)),0)</f>
        <v>0</v>
      </c>
      <c r="M60" s="235">
        <f>IF((M$4-$G60)&lt;($C60+$B60),IF(M$4=$G60+$B60,SUMIFS(INDEX('ABP REC Calc'!$G$6:$AB$69,,MATCH('ABP RECs'!$H60,'ABP REC Calc'!$G$5:$AB$5,0)),'ABP REC Calc'!$C$6:$C$69,'ABP RECs'!$E60,'ABP REC Calc'!$B$6:$B$69,'ABP RECs'!$F60),
IF(M$4&gt;$G60,L60*(1-Inputs_ByYear!$D$4),0)),0)</f>
        <v>0</v>
      </c>
      <c r="N60" s="235">
        <f>IF((N$4-$G60)&lt;($C60+$B60),IF(N$4=$G60+$B60,SUMIFS(INDEX('ABP REC Calc'!$G$6:$AB$69,,MATCH('ABP RECs'!$H60,'ABP REC Calc'!$G$5:$AB$5,0)),'ABP REC Calc'!$C$6:$C$69,'ABP RECs'!$E60,'ABP REC Calc'!$B$6:$B$69,'ABP RECs'!$F60),
IF(N$4&gt;$G60,M60*(1-Inputs_ByYear!$D$4),0)),0)</f>
        <v>0</v>
      </c>
      <c r="O60" s="235">
        <f>IF((O$4-$G60)&lt;($C60+$B60),IF(O$4=$G60+$B60,SUMIFS(INDEX('ABP REC Calc'!$G$6:$AB$69,,MATCH('ABP RECs'!$H60,'ABP REC Calc'!$G$5:$AB$5,0)),'ABP REC Calc'!$C$6:$C$69,'ABP RECs'!$E60,'ABP REC Calc'!$B$6:$B$69,'ABP RECs'!$F60),
IF(O$4&gt;$G60,N60*(1-Inputs_ByYear!$D$4),0)),0)</f>
        <v>0</v>
      </c>
      <c r="P60" s="235">
        <f>IF((P$4-$G60)&lt;($C60+$B60),IF(P$4=$G60+$B60,SUMIFS(INDEX('ABP REC Calc'!$G$6:$AB$69,,MATCH('ABP RECs'!$H60,'ABP REC Calc'!$G$5:$AB$5,0)),'ABP REC Calc'!$C$6:$C$69,'ABP RECs'!$E60,'ABP REC Calc'!$B$6:$B$69,'ABP RECs'!$F60),
IF(P$4&gt;$G60,O60*(1-Inputs_ByYear!$D$4),0)),0)</f>
        <v>0</v>
      </c>
      <c r="Q60" s="235">
        <f>IF((Q$4-$G60)&lt;($C60+$B60),IF(Q$4=$G60+$B60,SUMIFS(INDEX('ABP REC Calc'!$G$6:$AB$69,,MATCH('ABP RECs'!$H60,'ABP REC Calc'!$G$5:$AB$5,0)),'ABP REC Calc'!$C$6:$C$69,'ABP RECs'!$E60,'ABP REC Calc'!$B$6:$B$69,'ABP RECs'!$F60),
IF(Q$4&gt;$G60,P60*(1-Inputs_ByYear!$D$4),0)),0)</f>
        <v>0</v>
      </c>
      <c r="R60" s="235">
        <f>IF((R$4-$G60)&lt;($C60+$B60),IF(R$4=$G60+$B60,SUMIFS(INDEX('ABP REC Calc'!$G$6:$AB$69,,MATCH('ABP RECs'!$H60,'ABP REC Calc'!$G$5:$AB$5,0)),'ABP REC Calc'!$C$6:$C$69,'ABP RECs'!$E60,'ABP REC Calc'!$B$6:$B$69,'ABP RECs'!$F60),
IF(R$4&gt;$G60,Q60*(1-Inputs_ByYear!$D$4),0)),0)</f>
        <v>66279.543194476384</v>
      </c>
      <c r="S60" s="235">
        <f>IF((S$4-$G60)&lt;($C60+$B60),IF(S$4=$G60+$B60,SUMIFS(INDEX('ABP REC Calc'!$G$6:$AB$69,,MATCH('ABP RECs'!$H60,'ABP REC Calc'!$G$5:$AB$5,0)),'ABP REC Calc'!$C$6:$C$69,'ABP RECs'!$E60,'ABP REC Calc'!$B$6:$B$69,'ABP RECs'!$F60),
IF(S$4&gt;$G60,R60*(1-Inputs_ByYear!$D$4),0)),0)</f>
        <v>65948.145478503997</v>
      </c>
      <c r="T60" s="235">
        <f>IF((T$4-$G60)&lt;($C60+$B60),IF(T$4=$G60+$B60,SUMIFS(INDEX('ABP REC Calc'!$G$6:$AB$69,,MATCH('ABP RECs'!$H60,'ABP REC Calc'!$G$5:$AB$5,0)),'ABP REC Calc'!$C$6:$C$69,'ABP RECs'!$E60,'ABP REC Calc'!$B$6:$B$69,'ABP RECs'!$F60),
IF(T$4&gt;$G60,S60*(1-Inputs_ByYear!$D$4),0)),0)</f>
        <v>65618.404751111477</v>
      </c>
      <c r="U60" s="235">
        <f>IF((U$4-$G60)&lt;($C60+$B60),IF(U$4=$G60+$B60,SUMIFS(INDEX('ABP REC Calc'!$G$6:$AB$69,,MATCH('ABP RECs'!$H60,'ABP REC Calc'!$G$5:$AB$5,0)),'ABP REC Calc'!$C$6:$C$69,'ABP RECs'!$E60,'ABP REC Calc'!$B$6:$B$69,'ABP RECs'!$F60),
IF(U$4&gt;$G60,T60*(1-Inputs_ByYear!$D$4),0)),0)</f>
        <v>65290.312727355922</v>
      </c>
      <c r="V60" s="235">
        <f>IF((V$4-$G60)&lt;($C60+$B60),IF(V$4=$G60+$B60,SUMIFS(INDEX('ABP REC Calc'!$G$6:$AB$69,,MATCH('ABP RECs'!$H60,'ABP REC Calc'!$G$5:$AB$5,0)),'ABP REC Calc'!$C$6:$C$69,'ABP RECs'!$E60,'ABP REC Calc'!$B$6:$B$69,'ABP RECs'!$F60),
IF(V$4&gt;$G60,U60*(1-Inputs_ByYear!$D$4),0)),0)</f>
        <v>64963.861163719142</v>
      </c>
      <c r="W60" s="235">
        <f>IF((W$4-$G60)&lt;($C60+$B60),IF(W$4=$G60+$B60,SUMIFS(INDEX('ABP REC Calc'!$G$6:$AB$69,,MATCH('ABP RECs'!$H60,'ABP REC Calc'!$G$5:$AB$5,0)),'ABP REC Calc'!$C$6:$C$69,'ABP RECs'!$E60,'ABP REC Calc'!$B$6:$B$69,'ABP RECs'!$F60),
IF(W$4&gt;$G60,V60*(1-Inputs_ByYear!$D$4),0)),0)</f>
        <v>64639.041857900549</v>
      </c>
      <c r="X60" s="235">
        <f>IF((X$4-$G60)&lt;($C60+$B60),IF(X$4=$G60+$B60,SUMIFS(INDEX('ABP REC Calc'!$G$6:$AB$69,,MATCH('ABP RECs'!$H60,'ABP REC Calc'!$G$5:$AB$5,0)),'ABP REC Calc'!$C$6:$C$69,'ABP RECs'!$E60,'ABP REC Calc'!$B$6:$B$69,'ABP RECs'!$F60),
IF(X$4&gt;$G60,W60*(1-Inputs_ByYear!$D$4),0)),0)</f>
        <v>64315.846648611048</v>
      </c>
      <c r="Y60" s="235">
        <f>IF((Y$4-$G60)&lt;($C60+$B60),IF(Y$4=$G60+$B60,SUMIFS(INDEX('ABP REC Calc'!$G$6:$AB$69,,MATCH('ABP RECs'!$H60,'ABP REC Calc'!$G$5:$AB$5,0)),'ABP REC Calc'!$C$6:$C$69,'ABP RECs'!$E60,'ABP REC Calc'!$B$6:$B$69,'ABP RECs'!$F60),
IF(Y$4&gt;$G60,X60*(1-Inputs_ByYear!$D$4),0)),0)</f>
        <v>63994.267415367991</v>
      </c>
      <c r="Z60" s="235">
        <f>IF((Z$4-$G60)&lt;($C60+$B60),IF(Z$4=$G60+$B60,SUMIFS(INDEX('ABP REC Calc'!$G$6:$AB$69,,MATCH('ABP RECs'!$H60,'ABP REC Calc'!$G$5:$AB$5,0)),'ABP REC Calc'!$C$6:$C$69,'ABP RECs'!$E60,'ABP REC Calc'!$B$6:$B$69,'ABP RECs'!$F60),
IF(Z$4&gt;$G60,Y60*(1-Inputs_ByYear!$D$4),0)),0)</f>
        <v>63674.296078291154</v>
      </c>
      <c r="AA60" s="235">
        <f>IF((AA$4-$G60)&lt;($C60+$B60),IF(AA$4=$G60+$B60,SUMIFS(INDEX('ABP REC Calc'!$G$6:$AB$69,,MATCH('ABP RECs'!$H60,'ABP REC Calc'!$G$5:$AB$5,0)),'ABP REC Calc'!$C$6:$C$69,'ABP RECs'!$E60,'ABP REC Calc'!$B$6:$B$69,'ABP RECs'!$F60),
IF(AA$4&gt;$G60,Z60*(1-Inputs_ByYear!$D$4),0)),0)</f>
        <v>63355.924597899699</v>
      </c>
      <c r="AB60" s="235">
        <f>IF((AB$4-$G60)&lt;($C60+$B60),IF(AB$4=$G60+$B60,SUMIFS(INDEX('ABP REC Calc'!$G$6:$AB$69,,MATCH('ABP RECs'!$H60,'ABP REC Calc'!$G$5:$AB$5,0)),'ABP REC Calc'!$C$6:$C$69,'ABP RECs'!$E60,'ABP REC Calc'!$B$6:$B$69,'ABP RECs'!$F60),
IF(AB$4&gt;$G60,AA60*(1-Inputs_ByYear!$D$4),0)),0)</f>
        <v>63039.144974910203</v>
      </c>
      <c r="AC60" s="235">
        <f>IF((AC$4-$G60)&lt;($C60+$B60),IF(AC$4=$G60+$B60,SUMIFS(INDEX('ABP REC Calc'!$G$6:$AB$69,,MATCH('ABP RECs'!$H60,'ABP REC Calc'!$G$5:$AB$5,0)),'ABP REC Calc'!$C$6:$C$69,'ABP RECs'!$E60,'ABP REC Calc'!$B$6:$B$69,'ABP RECs'!$F60),
IF(AC$4&gt;$G60,AB60*(1-Inputs_ByYear!$D$4),0)),0)</f>
        <v>62723.94925003565</v>
      </c>
      <c r="AD60" s="235">
        <f>IF((AD$4-$G60)&lt;($C60+$B60),IF(AD$4=$G60+$B60,SUMIFS(INDEX('ABP REC Calc'!$G$6:$AB$69,,MATCH('ABP RECs'!$H60,'ABP REC Calc'!$G$5:$AB$5,0)),'ABP REC Calc'!$C$6:$C$69,'ABP RECs'!$E60,'ABP REC Calc'!$B$6:$B$69,'ABP RECs'!$F60),
IF(AD$4&gt;$G60,AC60*(1-Inputs_ByYear!$D$4),0)),0)</f>
        <v>62410.32950378547</v>
      </c>
    </row>
    <row r="61" spans="2:30" ht="14.75" customHeight="1" x14ac:dyDescent="0.25">
      <c r="B61" s="332" cm="1">
        <f t="array" ref="B61">INDEX(Inputs_ByYear!$D$87:$D$92, MATCH('ABP RECs'!$E61, Inputs_ByYear!$B$87:$B$92, 0),)</f>
        <v>0</v>
      </c>
      <c r="C61" s="332" cm="1">
        <f t="array" ref="C61">INDEX(Inputs_ByYear!$D$51:$D$56, MATCH('ABP RECs'!$E61, Inputs_ByYear!$B$51:$B$56,0),)</f>
        <v>15</v>
      </c>
      <c r="D61" s="332" t="str" cm="1">
        <f t="array" ref="D61">INDEX(Inputs_ByYear!$D$96:$D$101, MATCH('ABP RECs'!$E61, Inputs_ByYear!$B$96:$B$101,0),)</f>
        <v>n/a</v>
      </c>
      <c r="E61" s="222" t="s">
        <v>234</v>
      </c>
      <c r="F61" s="219" t="s">
        <v>258</v>
      </c>
      <c r="G61" s="219">
        <f t="shared" si="3"/>
        <v>2034</v>
      </c>
      <c r="H61" s="227" t="s">
        <v>32</v>
      </c>
      <c r="I61" s="235">
        <f>IF((I$4-$G61)&lt;($C61+$B61),IF(I$4=$G61+$B61,SUMIFS(INDEX('ABP REC Calc'!$G$6:$AB$69,,MATCH('ABP RECs'!$H61,'ABP REC Calc'!$G$5:$AB$5,0)),'ABP REC Calc'!$C$6:$C$69,'ABP RECs'!$E61,'ABP REC Calc'!$B$6:$B$69,'ABP RECs'!$F61),
IF(I$4&gt;$G61,H61*(1-Inputs_ByYear!$D$4),0)),0)</f>
        <v>0</v>
      </c>
      <c r="J61" s="235">
        <f>IF((J$4-$G61)&lt;($C61+$B61),IF(J$4=$G61+$B61,SUMIFS(INDEX('ABP REC Calc'!$G$6:$AB$69,,MATCH('ABP RECs'!$H61,'ABP REC Calc'!$G$5:$AB$5,0)),'ABP REC Calc'!$C$6:$C$69,'ABP RECs'!$E61,'ABP REC Calc'!$B$6:$B$69,'ABP RECs'!$F61),
IF(J$4&gt;$G61,I61*(1-Inputs_ByYear!$D$4),0)),0)</f>
        <v>0</v>
      </c>
      <c r="K61" s="235">
        <f>IF((K$4-$G61)&lt;($C61+$B61),IF(K$4=$G61+$B61,SUMIFS(INDEX('ABP REC Calc'!$G$6:$AB$69,,MATCH('ABP RECs'!$H61,'ABP REC Calc'!$G$5:$AB$5,0)),'ABP REC Calc'!$C$6:$C$69,'ABP RECs'!$E61,'ABP REC Calc'!$B$6:$B$69,'ABP RECs'!$F61),
IF(K$4&gt;$G61,J61*(1-Inputs_ByYear!$D$4),0)),0)</f>
        <v>0</v>
      </c>
      <c r="L61" s="235">
        <f>IF((L$4-$G61)&lt;($C61+$B61),IF(L$4=$G61+$B61,SUMIFS(INDEX('ABP REC Calc'!$G$6:$AB$69,,MATCH('ABP RECs'!$H61,'ABP REC Calc'!$G$5:$AB$5,0)),'ABP REC Calc'!$C$6:$C$69,'ABP RECs'!$E61,'ABP REC Calc'!$B$6:$B$69,'ABP RECs'!$F61),
IF(L$4&gt;$G61,K61*(1-Inputs_ByYear!$D$4),0)),0)</f>
        <v>0</v>
      </c>
      <c r="M61" s="235">
        <f>IF((M$4-$G61)&lt;($C61+$B61),IF(M$4=$G61+$B61,SUMIFS(INDEX('ABP REC Calc'!$G$6:$AB$69,,MATCH('ABP RECs'!$H61,'ABP REC Calc'!$G$5:$AB$5,0)),'ABP REC Calc'!$C$6:$C$69,'ABP RECs'!$E61,'ABP REC Calc'!$B$6:$B$69,'ABP RECs'!$F61),
IF(M$4&gt;$G61,L61*(1-Inputs_ByYear!$D$4),0)),0)</f>
        <v>0</v>
      </c>
      <c r="N61" s="235">
        <f>IF((N$4-$G61)&lt;($C61+$B61),IF(N$4=$G61+$B61,SUMIFS(INDEX('ABP REC Calc'!$G$6:$AB$69,,MATCH('ABP RECs'!$H61,'ABP REC Calc'!$G$5:$AB$5,0)),'ABP REC Calc'!$C$6:$C$69,'ABP RECs'!$E61,'ABP REC Calc'!$B$6:$B$69,'ABP RECs'!$F61),
IF(N$4&gt;$G61,M61*(1-Inputs_ByYear!$D$4),0)),0)</f>
        <v>0</v>
      </c>
      <c r="O61" s="235">
        <f>IF((O$4-$G61)&lt;($C61+$B61),IF(O$4=$G61+$B61,SUMIFS(INDEX('ABP REC Calc'!$G$6:$AB$69,,MATCH('ABP RECs'!$H61,'ABP REC Calc'!$G$5:$AB$5,0)),'ABP REC Calc'!$C$6:$C$69,'ABP RECs'!$E61,'ABP REC Calc'!$B$6:$B$69,'ABP RECs'!$F61),
IF(O$4&gt;$G61,N61*(1-Inputs_ByYear!$D$4),0)),0)</f>
        <v>0</v>
      </c>
      <c r="P61" s="235">
        <f>IF((P$4-$G61)&lt;($C61+$B61),IF(P$4=$G61+$B61,SUMIFS(INDEX('ABP REC Calc'!$G$6:$AB$69,,MATCH('ABP RECs'!$H61,'ABP REC Calc'!$G$5:$AB$5,0)),'ABP REC Calc'!$C$6:$C$69,'ABP RECs'!$E61,'ABP REC Calc'!$B$6:$B$69,'ABP RECs'!$F61),
IF(P$4&gt;$G61,O61*(1-Inputs_ByYear!$D$4),0)),0)</f>
        <v>0</v>
      </c>
      <c r="Q61" s="235">
        <f>IF((Q$4-$G61)&lt;($C61+$B61),IF(Q$4=$G61+$B61,SUMIFS(INDEX('ABP REC Calc'!$G$6:$AB$69,,MATCH('ABP RECs'!$H61,'ABP REC Calc'!$G$5:$AB$5,0)),'ABP REC Calc'!$C$6:$C$69,'ABP RECs'!$E61,'ABP REC Calc'!$B$6:$B$69,'ABP RECs'!$F61),
IF(Q$4&gt;$G61,P61*(1-Inputs_ByYear!$D$4),0)),0)</f>
        <v>0</v>
      </c>
      <c r="R61" s="235">
        <f>IF((R$4-$G61)&lt;($C61+$B61),IF(R$4=$G61+$B61,SUMIFS(INDEX('ABP REC Calc'!$G$6:$AB$69,,MATCH('ABP RECs'!$H61,'ABP REC Calc'!$G$5:$AB$5,0)),'ABP REC Calc'!$C$6:$C$69,'ABP RECs'!$E61,'ABP REC Calc'!$B$6:$B$69,'ABP RECs'!$F61),
IF(R$4&gt;$G61,Q61*(1-Inputs_ByYear!$D$4),0)),0)</f>
        <v>0</v>
      </c>
      <c r="S61" s="235">
        <f>IF((S$4-$G61)&lt;($C61+$B61),IF(S$4=$G61+$B61,SUMIFS(INDEX('ABP REC Calc'!$G$6:$AB$69,,MATCH('ABP RECs'!$H61,'ABP REC Calc'!$G$5:$AB$5,0)),'ABP REC Calc'!$C$6:$C$69,'ABP RECs'!$E61,'ABP REC Calc'!$B$6:$B$69,'ABP RECs'!$F61),
IF(S$4&gt;$G61,R61*(1-Inputs_ByYear!$D$4),0)),0)</f>
        <v>66279.543194476384</v>
      </c>
      <c r="T61" s="235">
        <f>IF((T$4-$G61)&lt;($C61+$B61),IF(T$4=$G61+$B61,SUMIFS(INDEX('ABP REC Calc'!$G$6:$AB$69,,MATCH('ABP RECs'!$H61,'ABP REC Calc'!$G$5:$AB$5,0)),'ABP REC Calc'!$C$6:$C$69,'ABP RECs'!$E61,'ABP REC Calc'!$B$6:$B$69,'ABP RECs'!$F61),
IF(T$4&gt;$G61,S61*(1-Inputs_ByYear!$D$4),0)),0)</f>
        <v>65948.145478503997</v>
      </c>
      <c r="U61" s="235">
        <f>IF((U$4-$G61)&lt;($C61+$B61),IF(U$4=$G61+$B61,SUMIFS(INDEX('ABP REC Calc'!$G$6:$AB$69,,MATCH('ABP RECs'!$H61,'ABP REC Calc'!$G$5:$AB$5,0)),'ABP REC Calc'!$C$6:$C$69,'ABP RECs'!$E61,'ABP REC Calc'!$B$6:$B$69,'ABP RECs'!$F61),
IF(U$4&gt;$G61,T61*(1-Inputs_ByYear!$D$4),0)),0)</f>
        <v>65618.404751111477</v>
      </c>
      <c r="V61" s="235">
        <f>IF((V$4-$G61)&lt;($C61+$B61),IF(V$4=$G61+$B61,SUMIFS(INDEX('ABP REC Calc'!$G$6:$AB$69,,MATCH('ABP RECs'!$H61,'ABP REC Calc'!$G$5:$AB$5,0)),'ABP REC Calc'!$C$6:$C$69,'ABP RECs'!$E61,'ABP REC Calc'!$B$6:$B$69,'ABP RECs'!$F61),
IF(V$4&gt;$G61,U61*(1-Inputs_ByYear!$D$4),0)),0)</f>
        <v>65290.312727355922</v>
      </c>
      <c r="W61" s="235">
        <f>IF((W$4-$G61)&lt;($C61+$B61),IF(W$4=$G61+$B61,SUMIFS(INDEX('ABP REC Calc'!$G$6:$AB$69,,MATCH('ABP RECs'!$H61,'ABP REC Calc'!$G$5:$AB$5,0)),'ABP REC Calc'!$C$6:$C$69,'ABP RECs'!$E61,'ABP REC Calc'!$B$6:$B$69,'ABP RECs'!$F61),
IF(W$4&gt;$G61,V61*(1-Inputs_ByYear!$D$4),0)),0)</f>
        <v>64963.861163719142</v>
      </c>
      <c r="X61" s="235">
        <f>IF((X$4-$G61)&lt;($C61+$B61),IF(X$4=$G61+$B61,SUMIFS(INDEX('ABP REC Calc'!$G$6:$AB$69,,MATCH('ABP RECs'!$H61,'ABP REC Calc'!$G$5:$AB$5,0)),'ABP REC Calc'!$C$6:$C$69,'ABP RECs'!$E61,'ABP REC Calc'!$B$6:$B$69,'ABP RECs'!$F61),
IF(X$4&gt;$G61,W61*(1-Inputs_ByYear!$D$4),0)),0)</f>
        <v>64639.041857900549</v>
      </c>
      <c r="Y61" s="235">
        <f>IF((Y$4-$G61)&lt;($C61+$B61),IF(Y$4=$G61+$B61,SUMIFS(INDEX('ABP REC Calc'!$G$6:$AB$69,,MATCH('ABP RECs'!$H61,'ABP REC Calc'!$G$5:$AB$5,0)),'ABP REC Calc'!$C$6:$C$69,'ABP RECs'!$E61,'ABP REC Calc'!$B$6:$B$69,'ABP RECs'!$F61),
IF(Y$4&gt;$G61,X61*(1-Inputs_ByYear!$D$4),0)),0)</f>
        <v>64315.846648611048</v>
      </c>
      <c r="Z61" s="235">
        <f>IF((Z$4-$G61)&lt;($C61+$B61),IF(Z$4=$G61+$B61,SUMIFS(INDEX('ABP REC Calc'!$G$6:$AB$69,,MATCH('ABP RECs'!$H61,'ABP REC Calc'!$G$5:$AB$5,0)),'ABP REC Calc'!$C$6:$C$69,'ABP RECs'!$E61,'ABP REC Calc'!$B$6:$B$69,'ABP RECs'!$F61),
IF(Z$4&gt;$G61,Y61*(1-Inputs_ByYear!$D$4),0)),0)</f>
        <v>63994.267415367991</v>
      </c>
      <c r="AA61" s="235">
        <f>IF((AA$4-$G61)&lt;($C61+$B61),IF(AA$4=$G61+$B61,SUMIFS(INDEX('ABP REC Calc'!$G$6:$AB$69,,MATCH('ABP RECs'!$H61,'ABP REC Calc'!$G$5:$AB$5,0)),'ABP REC Calc'!$C$6:$C$69,'ABP RECs'!$E61,'ABP REC Calc'!$B$6:$B$69,'ABP RECs'!$F61),
IF(AA$4&gt;$G61,Z61*(1-Inputs_ByYear!$D$4),0)),0)</f>
        <v>63674.296078291154</v>
      </c>
      <c r="AB61" s="235">
        <f>IF((AB$4-$G61)&lt;($C61+$B61),IF(AB$4=$G61+$B61,SUMIFS(INDEX('ABP REC Calc'!$G$6:$AB$69,,MATCH('ABP RECs'!$H61,'ABP REC Calc'!$G$5:$AB$5,0)),'ABP REC Calc'!$C$6:$C$69,'ABP RECs'!$E61,'ABP REC Calc'!$B$6:$B$69,'ABP RECs'!$F61),
IF(AB$4&gt;$G61,AA61*(1-Inputs_ByYear!$D$4),0)),0)</f>
        <v>63355.924597899699</v>
      </c>
      <c r="AC61" s="235">
        <f>IF((AC$4-$G61)&lt;($C61+$B61),IF(AC$4=$G61+$B61,SUMIFS(INDEX('ABP REC Calc'!$G$6:$AB$69,,MATCH('ABP RECs'!$H61,'ABP REC Calc'!$G$5:$AB$5,0)),'ABP REC Calc'!$C$6:$C$69,'ABP RECs'!$E61,'ABP REC Calc'!$B$6:$B$69,'ABP RECs'!$F61),
IF(AC$4&gt;$G61,AB61*(1-Inputs_ByYear!$D$4),0)),0)</f>
        <v>63039.144974910203</v>
      </c>
      <c r="AD61" s="235">
        <f>IF((AD$4-$G61)&lt;($C61+$B61),IF(AD$4=$G61+$B61,SUMIFS(INDEX('ABP REC Calc'!$G$6:$AB$69,,MATCH('ABP RECs'!$H61,'ABP REC Calc'!$G$5:$AB$5,0)),'ABP REC Calc'!$C$6:$C$69,'ABP RECs'!$E61,'ABP REC Calc'!$B$6:$B$69,'ABP RECs'!$F61),
IF(AD$4&gt;$G61,AC61*(1-Inputs_ByYear!$D$4),0)),0)</f>
        <v>62723.94925003565</v>
      </c>
    </row>
    <row r="62" spans="2:30" ht="14.75" customHeight="1" x14ac:dyDescent="0.25">
      <c r="B62" s="332" cm="1">
        <f t="array" ref="B62">INDEX(Inputs_ByYear!$D$87:$D$92, MATCH('ABP RECs'!$E62, Inputs_ByYear!$B$87:$B$92, 0),)</f>
        <v>0</v>
      </c>
      <c r="C62" s="332" cm="1">
        <f t="array" ref="C62">INDEX(Inputs_ByYear!$D$51:$D$56, MATCH('ABP RECs'!$E62, Inputs_ByYear!$B$51:$B$56,0),)</f>
        <v>15</v>
      </c>
      <c r="D62" s="332" t="str" cm="1">
        <f t="array" ref="D62">INDEX(Inputs_ByYear!$D$96:$D$101, MATCH('ABP RECs'!$E62, Inputs_ByYear!$B$96:$B$101,0),)</f>
        <v>n/a</v>
      </c>
      <c r="E62" s="222" t="s">
        <v>234</v>
      </c>
      <c r="F62" s="219" t="s">
        <v>258</v>
      </c>
      <c r="G62" s="219">
        <f t="shared" si="3"/>
        <v>2035</v>
      </c>
      <c r="H62" s="227" t="s">
        <v>33</v>
      </c>
      <c r="I62" s="235">
        <f>IF((I$4-$G62)&lt;($C62+$B62),IF(I$4=$G62+$B62,SUMIFS(INDEX('ABP REC Calc'!$G$6:$AB$69,,MATCH('ABP RECs'!$H62,'ABP REC Calc'!$G$5:$AB$5,0)),'ABP REC Calc'!$C$6:$C$69,'ABP RECs'!$E62,'ABP REC Calc'!$B$6:$B$69,'ABP RECs'!$F62),
IF(I$4&gt;$G62,H62*(1-Inputs_ByYear!$D$4),0)),0)</f>
        <v>0</v>
      </c>
      <c r="J62" s="235">
        <f>IF((J$4-$G62)&lt;($C62+$B62),IF(J$4=$G62+$B62,SUMIFS(INDEX('ABP REC Calc'!$G$6:$AB$69,,MATCH('ABP RECs'!$H62,'ABP REC Calc'!$G$5:$AB$5,0)),'ABP REC Calc'!$C$6:$C$69,'ABP RECs'!$E62,'ABP REC Calc'!$B$6:$B$69,'ABP RECs'!$F62),
IF(J$4&gt;$G62,I62*(1-Inputs_ByYear!$D$4),0)),0)</f>
        <v>0</v>
      </c>
      <c r="K62" s="235">
        <f>IF((K$4-$G62)&lt;($C62+$B62),IF(K$4=$G62+$B62,SUMIFS(INDEX('ABP REC Calc'!$G$6:$AB$69,,MATCH('ABP RECs'!$H62,'ABP REC Calc'!$G$5:$AB$5,0)),'ABP REC Calc'!$C$6:$C$69,'ABP RECs'!$E62,'ABP REC Calc'!$B$6:$B$69,'ABP RECs'!$F62),
IF(K$4&gt;$G62,J62*(1-Inputs_ByYear!$D$4),0)),0)</f>
        <v>0</v>
      </c>
      <c r="L62" s="235">
        <f>IF((L$4-$G62)&lt;($C62+$B62),IF(L$4=$G62+$B62,SUMIFS(INDEX('ABP REC Calc'!$G$6:$AB$69,,MATCH('ABP RECs'!$H62,'ABP REC Calc'!$G$5:$AB$5,0)),'ABP REC Calc'!$C$6:$C$69,'ABP RECs'!$E62,'ABP REC Calc'!$B$6:$B$69,'ABP RECs'!$F62),
IF(L$4&gt;$G62,K62*(1-Inputs_ByYear!$D$4),0)),0)</f>
        <v>0</v>
      </c>
      <c r="M62" s="235">
        <f>IF((M$4-$G62)&lt;($C62+$B62),IF(M$4=$G62+$B62,SUMIFS(INDEX('ABP REC Calc'!$G$6:$AB$69,,MATCH('ABP RECs'!$H62,'ABP REC Calc'!$G$5:$AB$5,0)),'ABP REC Calc'!$C$6:$C$69,'ABP RECs'!$E62,'ABP REC Calc'!$B$6:$B$69,'ABP RECs'!$F62),
IF(M$4&gt;$G62,L62*(1-Inputs_ByYear!$D$4),0)),0)</f>
        <v>0</v>
      </c>
      <c r="N62" s="235">
        <f>IF((N$4-$G62)&lt;($C62+$B62),IF(N$4=$G62+$B62,SUMIFS(INDEX('ABP REC Calc'!$G$6:$AB$69,,MATCH('ABP RECs'!$H62,'ABP REC Calc'!$G$5:$AB$5,0)),'ABP REC Calc'!$C$6:$C$69,'ABP RECs'!$E62,'ABP REC Calc'!$B$6:$B$69,'ABP RECs'!$F62),
IF(N$4&gt;$G62,M62*(1-Inputs_ByYear!$D$4),0)),0)</f>
        <v>0</v>
      </c>
      <c r="O62" s="235">
        <f>IF((O$4-$G62)&lt;($C62+$B62),IF(O$4=$G62+$B62,SUMIFS(INDEX('ABP REC Calc'!$G$6:$AB$69,,MATCH('ABP RECs'!$H62,'ABP REC Calc'!$G$5:$AB$5,0)),'ABP REC Calc'!$C$6:$C$69,'ABP RECs'!$E62,'ABP REC Calc'!$B$6:$B$69,'ABP RECs'!$F62),
IF(O$4&gt;$G62,N62*(1-Inputs_ByYear!$D$4),0)),0)</f>
        <v>0</v>
      </c>
      <c r="P62" s="235">
        <f>IF((P$4-$G62)&lt;($C62+$B62),IF(P$4=$G62+$B62,SUMIFS(INDEX('ABP REC Calc'!$G$6:$AB$69,,MATCH('ABP RECs'!$H62,'ABP REC Calc'!$G$5:$AB$5,0)),'ABP REC Calc'!$C$6:$C$69,'ABP RECs'!$E62,'ABP REC Calc'!$B$6:$B$69,'ABP RECs'!$F62),
IF(P$4&gt;$G62,O62*(1-Inputs_ByYear!$D$4),0)),0)</f>
        <v>0</v>
      </c>
      <c r="Q62" s="235">
        <f>IF((Q$4-$G62)&lt;($C62+$B62),IF(Q$4=$G62+$B62,SUMIFS(INDEX('ABP REC Calc'!$G$6:$AB$69,,MATCH('ABP RECs'!$H62,'ABP REC Calc'!$G$5:$AB$5,0)),'ABP REC Calc'!$C$6:$C$69,'ABP RECs'!$E62,'ABP REC Calc'!$B$6:$B$69,'ABP RECs'!$F62),
IF(Q$4&gt;$G62,P62*(1-Inputs_ByYear!$D$4),0)),0)</f>
        <v>0</v>
      </c>
      <c r="R62" s="235">
        <f>IF((R$4-$G62)&lt;($C62+$B62),IF(R$4=$G62+$B62,SUMIFS(INDEX('ABP REC Calc'!$G$6:$AB$69,,MATCH('ABP RECs'!$H62,'ABP REC Calc'!$G$5:$AB$5,0)),'ABP REC Calc'!$C$6:$C$69,'ABP RECs'!$E62,'ABP REC Calc'!$B$6:$B$69,'ABP RECs'!$F62),
IF(R$4&gt;$G62,Q62*(1-Inputs_ByYear!$D$4),0)),0)</f>
        <v>0</v>
      </c>
      <c r="S62" s="235">
        <f>IF((S$4-$G62)&lt;($C62+$B62),IF(S$4=$G62+$B62,SUMIFS(INDEX('ABP REC Calc'!$G$6:$AB$69,,MATCH('ABP RECs'!$H62,'ABP REC Calc'!$G$5:$AB$5,0)),'ABP REC Calc'!$C$6:$C$69,'ABP RECs'!$E62,'ABP REC Calc'!$B$6:$B$69,'ABP RECs'!$F62),
IF(S$4&gt;$G62,R62*(1-Inputs_ByYear!$D$4),0)),0)</f>
        <v>0</v>
      </c>
      <c r="T62" s="235">
        <f>IF((T$4-$G62)&lt;($C62+$B62),IF(T$4=$G62+$B62,SUMIFS(INDEX('ABP REC Calc'!$G$6:$AB$69,,MATCH('ABP RECs'!$H62,'ABP REC Calc'!$G$5:$AB$5,0)),'ABP REC Calc'!$C$6:$C$69,'ABP RECs'!$E62,'ABP REC Calc'!$B$6:$B$69,'ABP RECs'!$F62),
IF(T$4&gt;$G62,S62*(1-Inputs_ByYear!$D$4),0)),0)</f>
        <v>66279.543194476384</v>
      </c>
      <c r="U62" s="235">
        <f>IF((U$4-$G62)&lt;($C62+$B62),IF(U$4=$G62+$B62,SUMIFS(INDEX('ABP REC Calc'!$G$6:$AB$69,,MATCH('ABP RECs'!$H62,'ABP REC Calc'!$G$5:$AB$5,0)),'ABP REC Calc'!$C$6:$C$69,'ABP RECs'!$E62,'ABP REC Calc'!$B$6:$B$69,'ABP RECs'!$F62),
IF(U$4&gt;$G62,T62*(1-Inputs_ByYear!$D$4),0)),0)</f>
        <v>65948.145478503997</v>
      </c>
      <c r="V62" s="235">
        <f>IF((V$4-$G62)&lt;($C62+$B62),IF(V$4=$G62+$B62,SUMIFS(INDEX('ABP REC Calc'!$G$6:$AB$69,,MATCH('ABP RECs'!$H62,'ABP REC Calc'!$G$5:$AB$5,0)),'ABP REC Calc'!$C$6:$C$69,'ABP RECs'!$E62,'ABP REC Calc'!$B$6:$B$69,'ABP RECs'!$F62),
IF(V$4&gt;$G62,U62*(1-Inputs_ByYear!$D$4),0)),0)</f>
        <v>65618.404751111477</v>
      </c>
      <c r="W62" s="235">
        <f>IF((W$4-$G62)&lt;($C62+$B62),IF(W$4=$G62+$B62,SUMIFS(INDEX('ABP REC Calc'!$G$6:$AB$69,,MATCH('ABP RECs'!$H62,'ABP REC Calc'!$G$5:$AB$5,0)),'ABP REC Calc'!$C$6:$C$69,'ABP RECs'!$E62,'ABP REC Calc'!$B$6:$B$69,'ABP RECs'!$F62),
IF(W$4&gt;$G62,V62*(1-Inputs_ByYear!$D$4),0)),0)</f>
        <v>65290.312727355922</v>
      </c>
      <c r="X62" s="235">
        <f>IF((X$4-$G62)&lt;($C62+$B62),IF(X$4=$G62+$B62,SUMIFS(INDEX('ABP REC Calc'!$G$6:$AB$69,,MATCH('ABP RECs'!$H62,'ABP REC Calc'!$G$5:$AB$5,0)),'ABP REC Calc'!$C$6:$C$69,'ABP RECs'!$E62,'ABP REC Calc'!$B$6:$B$69,'ABP RECs'!$F62),
IF(X$4&gt;$G62,W62*(1-Inputs_ByYear!$D$4),0)),0)</f>
        <v>64963.861163719142</v>
      </c>
      <c r="Y62" s="235">
        <f>IF((Y$4-$G62)&lt;($C62+$B62),IF(Y$4=$G62+$B62,SUMIFS(INDEX('ABP REC Calc'!$G$6:$AB$69,,MATCH('ABP RECs'!$H62,'ABP REC Calc'!$G$5:$AB$5,0)),'ABP REC Calc'!$C$6:$C$69,'ABP RECs'!$E62,'ABP REC Calc'!$B$6:$B$69,'ABP RECs'!$F62),
IF(Y$4&gt;$G62,X62*(1-Inputs_ByYear!$D$4),0)),0)</f>
        <v>64639.041857900549</v>
      </c>
      <c r="Z62" s="235">
        <f>IF((Z$4-$G62)&lt;($C62+$B62),IF(Z$4=$G62+$B62,SUMIFS(INDEX('ABP REC Calc'!$G$6:$AB$69,,MATCH('ABP RECs'!$H62,'ABP REC Calc'!$G$5:$AB$5,0)),'ABP REC Calc'!$C$6:$C$69,'ABP RECs'!$E62,'ABP REC Calc'!$B$6:$B$69,'ABP RECs'!$F62),
IF(Z$4&gt;$G62,Y62*(1-Inputs_ByYear!$D$4),0)),0)</f>
        <v>64315.846648611048</v>
      </c>
      <c r="AA62" s="235">
        <f>IF((AA$4-$G62)&lt;($C62+$B62),IF(AA$4=$G62+$B62,SUMIFS(INDEX('ABP REC Calc'!$G$6:$AB$69,,MATCH('ABP RECs'!$H62,'ABP REC Calc'!$G$5:$AB$5,0)),'ABP REC Calc'!$C$6:$C$69,'ABP RECs'!$E62,'ABP REC Calc'!$B$6:$B$69,'ABP RECs'!$F62),
IF(AA$4&gt;$G62,Z62*(1-Inputs_ByYear!$D$4),0)),0)</f>
        <v>63994.267415367991</v>
      </c>
      <c r="AB62" s="235">
        <f>IF((AB$4-$G62)&lt;($C62+$B62),IF(AB$4=$G62+$B62,SUMIFS(INDEX('ABP REC Calc'!$G$6:$AB$69,,MATCH('ABP RECs'!$H62,'ABP REC Calc'!$G$5:$AB$5,0)),'ABP REC Calc'!$C$6:$C$69,'ABP RECs'!$E62,'ABP REC Calc'!$B$6:$B$69,'ABP RECs'!$F62),
IF(AB$4&gt;$G62,AA62*(1-Inputs_ByYear!$D$4),0)),0)</f>
        <v>63674.296078291154</v>
      </c>
      <c r="AC62" s="235">
        <f>IF((AC$4-$G62)&lt;($C62+$B62),IF(AC$4=$G62+$B62,SUMIFS(INDEX('ABP REC Calc'!$G$6:$AB$69,,MATCH('ABP RECs'!$H62,'ABP REC Calc'!$G$5:$AB$5,0)),'ABP REC Calc'!$C$6:$C$69,'ABP RECs'!$E62,'ABP REC Calc'!$B$6:$B$69,'ABP RECs'!$F62),
IF(AC$4&gt;$G62,AB62*(1-Inputs_ByYear!$D$4),0)),0)</f>
        <v>63355.924597899699</v>
      </c>
      <c r="AD62" s="235">
        <f>IF((AD$4-$G62)&lt;($C62+$B62),IF(AD$4=$G62+$B62,SUMIFS(INDEX('ABP REC Calc'!$G$6:$AB$69,,MATCH('ABP RECs'!$H62,'ABP REC Calc'!$G$5:$AB$5,0)),'ABP REC Calc'!$C$6:$C$69,'ABP RECs'!$E62,'ABP REC Calc'!$B$6:$B$69,'ABP RECs'!$F62),
IF(AD$4&gt;$G62,AC62*(1-Inputs_ByYear!$D$4),0)),0)</f>
        <v>63039.144974910203</v>
      </c>
    </row>
    <row r="63" spans="2:30" ht="14.75" customHeight="1" x14ac:dyDescent="0.25">
      <c r="B63" s="332" cm="1">
        <f t="array" ref="B63">INDEX(Inputs_ByYear!$D$87:$D$92, MATCH('ABP RECs'!$E63, Inputs_ByYear!$B$87:$B$92, 0),)</f>
        <v>0</v>
      </c>
      <c r="C63" s="332" cm="1">
        <f t="array" ref="C63">INDEX(Inputs_ByYear!$D$51:$D$56, MATCH('ABP RECs'!$E63, Inputs_ByYear!$B$51:$B$56,0),)</f>
        <v>15</v>
      </c>
      <c r="D63" s="332" t="str" cm="1">
        <f t="array" ref="D63">INDEX(Inputs_ByYear!$D$96:$D$101, MATCH('ABP RECs'!$E63, Inputs_ByYear!$B$96:$B$101,0),)</f>
        <v>n/a</v>
      </c>
      <c r="E63" s="222" t="s">
        <v>234</v>
      </c>
      <c r="F63" s="219" t="s">
        <v>258</v>
      </c>
      <c r="G63" s="219">
        <f t="shared" si="3"/>
        <v>2036</v>
      </c>
      <c r="H63" s="227" t="s">
        <v>34</v>
      </c>
      <c r="I63" s="235">
        <f>IF((I$4-$G63)&lt;($C63+$B63),IF(I$4=$G63+$B63,SUMIFS(INDEX('ABP REC Calc'!$G$6:$AB$69,,MATCH('ABP RECs'!$H63,'ABP REC Calc'!$G$5:$AB$5,0)),'ABP REC Calc'!$C$6:$C$69,'ABP RECs'!$E63,'ABP REC Calc'!$B$6:$B$69,'ABP RECs'!$F63),
IF(I$4&gt;$G63,H63*(1-Inputs_ByYear!$D$4),0)),0)</f>
        <v>0</v>
      </c>
      <c r="J63" s="235">
        <f>IF((J$4-$G63)&lt;($C63+$B63),IF(J$4=$G63+$B63,SUMIFS(INDEX('ABP REC Calc'!$G$6:$AB$69,,MATCH('ABP RECs'!$H63,'ABP REC Calc'!$G$5:$AB$5,0)),'ABP REC Calc'!$C$6:$C$69,'ABP RECs'!$E63,'ABP REC Calc'!$B$6:$B$69,'ABP RECs'!$F63),
IF(J$4&gt;$G63,I63*(1-Inputs_ByYear!$D$4),0)),0)</f>
        <v>0</v>
      </c>
      <c r="K63" s="235">
        <f>IF((K$4-$G63)&lt;($C63+$B63),IF(K$4=$G63+$B63,SUMIFS(INDEX('ABP REC Calc'!$G$6:$AB$69,,MATCH('ABP RECs'!$H63,'ABP REC Calc'!$G$5:$AB$5,0)),'ABP REC Calc'!$C$6:$C$69,'ABP RECs'!$E63,'ABP REC Calc'!$B$6:$B$69,'ABP RECs'!$F63),
IF(K$4&gt;$G63,J63*(1-Inputs_ByYear!$D$4),0)),0)</f>
        <v>0</v>
      </c>
      <c r="L63" s="235">
        <f>IF((L$4-$G63)&lt;($C63+$B63),IF(L$4=$G63+$B63,SUMIFS(INDEX('ABP REC Calc'!$G$6:$AB$69,,MATCH('ABP RECs'!$H63,'ABP REC Calc'!$G$5:$AB$5,0)),'ABP REC Calc'!$C$6:$C$69,'ABP RECs'!$E63,'ABP REC Calc'!$B$6:$B$69,'ABP RECs'!$F63),
IF(L$4&gt;$G63,K63*(1-Inputs_ByYear!$D$4),0)),0)</f>
        <v>0</v>
      </c>
      <c r="M63" s="235">
        <f>IF((M$4-$G63)&lt;($C63+$B63),IF(M$4=$G63+$B63,SUMIFS(INDEX('ABP REC Calc'!$G$6:$AB$69,,MATCH('ABP RECs'!$H63,'ABP REC Calc'!$G$5:$AB$5,0)),'ABP REC Calc'!$C$6:$C$69,'ABP RECs'!$E63,'ABP REC Calc'!$B$6:$B$69,'ABP RECs'!$F63),
IF(M$4&gt;$G63,L63*(1-Inputs_ByYear!$D$4),0)),0)</f>
        <v>0</v>
      </c>
      <c r="N63" s="235">
        <f>IF((N$4-$G63)&lt;($C63+$B63),IF(N$4=$G63+$B63,SUMIFS(INDEX('ABP REC Calc'!$G$6:$AB$69,,MATCH('ABP RECs'!$H63,'ABP REC Calc'!$G$5:$AB$5,0)),'ABP REC Calc'!$C$6:$C$69,'ABP RECs'!$E63,'ABP REC Calc'!$B$6:$B$69,'ABP RECs'!$F63),
IF(N$4&gt;$G63,M63*(1-Inputs_ByYear!$D$4),0)),0)</f>
        <v>0</v>
      </c>
      <c r="O63" s="235">
        <f>IF((O$4-$G63)&lt;($C63+$B63),IF(O$4=$G63+$B63,SUMIFS(INDEX('ABP REC Calc'!$G$6:$AB$69,,MATCH('ABP RECs'!$H63,'ABP REC Calc'!$G$5:$AB$5,0)),'ABP REC Calc'!$C$6:$C$69,'ABP RECs'!$E63,'ABP REC Calc'!$B$6:$B$69,'ABP RECs'!$F63),
IF(O$4&gt;$G63,N63*(1-Inputs_ByYear!$D$4),0)),0)</f>
        <v>0</v>
      </c>
      <c r="P63" s="235">
        <f>IF((P$4-$G63)&lt;($C63+$B63),IF(P$4=$G63+$B63,SUMIFS(INDEX('ABP REC Calc'!$G$6:$AB$69,,MATCH('ABP RECs'!$H63,'ABP REC Calc'!$G$5:$AB$5,0)),'ABP REC Calc'!$C$6:$C$69,'ABP RECs'!$E63,'ABP REC Calc'!$B$6:$B$69,'ABP RECs'!$F63),
IF(P$4&gt;$G63,O63*(1-Inputs_ByYear!$D$4),0)),0)</f>
        <v>0</v>
      </c>
      <c r="Q63" s="235">
        <f>IF((Q$4-$G63)&lt;($C63+$B63),IF(Q$4=$G63+$B63,SUMIFS(INDEX('ABP REC Calc'!$G$6:$AB$69,,MATCH('ABP RECs'!$H63,'ABP REC Calc'!$G$5:$AB$5,0)),'ABP REC Calc'!$C$6:$C$69,'ABP RECs'!$E63,'ABP REC Calc'!$B$6:$B$69,'ABP RECs'!$F63),
IF(Q$4&gt;$G63,P63*(1-Inputs_ByYear!$D$4),0)),0)</f>
        <v>0</v>
      </c>
      <c r="R63" s="235">
        <f>IF((R$4-$G63)&lt;($C63+$B63),IF(R$4=$G63+$B63,SUMIFS(INDEX('ABP REC Calc'!$G$6:$AB$69,,MATCH('ABP RECs'!$H63,'ABP REC Calc'!$G$5:$AB$5,0)),'ABP REC Calc'!$C$6:$C$69,'ABP RECs'!$E63,'ABP REC Calc'!$B$6:$B$69,'ABP RECs'!$F63),
IF(R$4&gt;$G63,Q63*(1-Inputs_ByYear!$D$4),0)),0)</f>
        <v>0</v>
      </c>
      <c r="S63" s="235">
        <f>IF((S$4-$G63)&lt;($C63+$B63),IF(S$4=$G63+$B63,SUMIFS(INDEX('ABP REC Calc'!$G$6:$AB$69,,MATCH('ABP RECs'!$H63,'ABP REC Calc'!$G$5:$AB$5,0)),'ABP REC Calc'!$C$6:$C$69,'ABP RECs'!$E63,'ABP REC Calc'!$B$6:$B$69,'ABP RECs'!$F63),
IF(S$4&gt;$G63,R63*(1-Inputs_ByYear!$D$4),0)),0)</f>
        <v>0</v>
      </c>
      <c r="T63" s="235">
        <f>IF((T$4-$G63)&lt;($C63+$B63),IF(T$4=$G63+$B63,SUMIFS(INDEX('ABP REC Calc'!$G$6:$AB$69,,MATCH('ABP RECs'!$H63,'ABP REC Calc'!$G$5:$AB$5,0)),'ABP REC Calc'!$C$6:$C$69,'ABP RECs'!$E63,'ABP REC Calc'!$B$6:$B$69,'ABP RECs'!$F63),
IF(T$4&gt;$G63,S63*(1-Inputs_ByYear!$D$4),0)),0)</f>
        <v>0</v>
      </c>
      <c r="U63" s="235">
        <f>IF((U$4-$G63)&lt;($C63+$B63),IF(U$4=$G63+$B63,SUMIFS(INDEX('ABP REC Calc'!$G$6:$AB$69,,MATCH('ABP RECs'!$H63,'ABP REC Calc'!$G$5:$AB$5,0)),'ABP REC Calc'!$C$6:$C$69,'ABP RECs'!$E63,'ABP REC Calc'!$B$6:$B$69,'ABP RECs'!$F63),
IF(U$4&gt;$G63,T63*(1-Inputs_ByYear!$D$4),0)),0)</f>
        <v>66279.543194476384</v>
      </c>
      <c r="V63" s="235">
        <f>IF((V$4-$G63)&lt;($C63+$B63),IF(V$4=$G63+$B63,SUMIFS(INDEX('ABP REC Calc'!$G$6:$AB$69,,MATCH('ABP RECs'!$H63,'ABP REC Calc'!$G$5:$AB$5,0)),'ABP REC Calc'!$C$6:$C$69,'ABP RECs'!$E63,'ABP REC Calc'!$B$6:$B$69,'ABP RECs'!$F63),
IF(V$4&gt;$G63,U63*(1-Inputs_ByYear!$D$4),0)),0)</f>
        <v>65948.145478503997</v>
      </c>
      <c r="W63" s="235">
        <f>IF((W$4-$G63)&lt;($C63+$B63),IF(W$4=$G63+$B63,SUMIFS(INDEX('ABP REC Calc'!$G$6:$AB$69,,MATCH('ABP RECs'!$H63,'ABP REC Calc'!$G$5:$AB$5,0)),'ABP REC Calc'!$C$6:$C$69,'ABP RECs'!$E63,'ABP REC Calc'!$B$6:$B$69,'ABP RECs'!$F63),
IF(W$4&gt;$G63,V63*(1-Inputs_ByYear!$D$4),0)),0)</f>
        <v>65618.404751111477</v>
      </c>
      <c r="X63" s="235">
        <f>IF((X$4-$G63)&lt;($C63+$B63),IF(X$4=$G63+$B63,SUMIFS(INDEX('ABP REC Calc'!$G$6:$AB$69,,MATCH('ABP RECs'!$H63,'ABP REC Calc'!$G$5:$AB$5,0)),'ABP REC Calc'!$C$6:$C$69,'ABP RECs'!$E63,'ABP REC Calc'!$B$6:$B$69,'ABP RECs'!$F63),
IF(X$4&gt;$G63,W63*(1-Inputs_ByYear!$D$4),0)),0)</f>
        <v>65290.312727355922</v>
      </c>
      <c r="Y63" s="235">
        <f>IF((Y$4-$G63)&lt;($C63+$B63),IF(Y$4=$G63+$B63,SUMIFS(INDEX('ABP REC Calc'!$G$6:$AB$69,,MATCH('ABP RECs'!$H63,'ABP REC Calc'!$G$5:$AB$5,0)),'ABP REC Calc'!$C$6:$C$69,'ABP RECs'!$E63,'ABP REC Calc'!$B$6:$B$69,'ABP RECs'!$F63),
IF(Y$4&gt;$G63,X63*(1-Inputs_ByYear!$D$4),0)),0)</f>
        <v>64963.861163719142</v>
      </c>
      <c r="Z63" s="235">
        <f>IF((Z$4-$G63)&lt;($C63+$B63),IF(Z$4=$G63+$B63,SUMIFS(INDEX('ABP REC Calc'!$G$6:$AB$69,,MATCH('ABP RECs'!$H63,'ABP REC Calc'!$G$5:$AB$5,0)),'ABP REC Calc'!$C$6:$C$69,'ABP RECs'!$E63,'ABP REC Calc'!$B$6:$B$69,'ABP RECs'!$F63),
IF(Z$4&gt;$G63,Y63*(1-Inputs_ByYear!$D$4),0)),0)</f>
        <v>64639.041857900549</v>
      </c>
      <c r="AA63" s="235">
        <f>IF((AA$4-$G63)&lt;($C63+$B63),IF(AA$4=$G63+$B63,SUMIFS(INDEX('ABP REC Calc'!$G$6:$AB$69,,MATCH('ABP RECs'!$H63,'ABP REC Calc'!$G$5:$AB$5,0)),'ABP REC Calc'!$C$6:$C$69,'ABP RECs'!$E63,'ABP REC Calc'!$B$6:$B$69,'ABP RECs'!$F63),
IF(AA$4&gt;$G63,Z63*(1-Inputs_ByYear!$D$4),0)),0)</f>
        <v>64315.846648611048</v>
      </c>
      <c r="AB63" s="235">
        <f>IF((AB$4-$G63)&lt;($C63+$B63),IF(AB$4=$G63+$B63,SUMIFS(INDEX('ABP REC Calc'!$G$6:$AB$69,,MATCH('ABP RECs'!$H63,'ABP REC Calc'!$G$5:$AB$5,0)),'ABP REC Calc'!$C$6:$C$69,'ABP RECs'!$E63,'ABP REC Calc'!$B$6:$B$69,'ABP RECs'!$F63),
IF(AB$4&gt;$G63,AA63*(1-Inputs_ByYear!$D$4),0)),0)</f>
        <v>63994.267415367991</v>
      </c>
      <c r="AC63" s="235">
        <f>IF((AC$4-$G63)&lt;($C63+$B63),IF(AC$4=$G63+$B63,SUMIFS(INDEX('ABP REC Calc'!$G$6:$AB$69,,MATCH('ABP RECs'!$H63,'ABP REC Calc'!$G$5:$AB$5,0)),'ABP REC Calc'!$C$6:$C$69,'ABP RECs'!$E63,'ABP REC Calc'!$B$6:$B$69,'ABP RECs'!$F63),
IF(AC$4&gt;$G63,AB63*(1-Inputs_ByYear!$D$4),0)),0)</f>
        <v>63674.296078291154</v>
      </c>
      <c r="AD63" s="235">
        <f>IF((AD$4-$G63)&lt;($C63+$B63),IF(AD$4=$G63+$B63,SUMIFS(INDEX('ABP REC Calc'!$G$6:$AB$69,,MATCH('ABP RECs'!$H63,'ABP REC Calc'!$G$5:$AB$5,0)),'ABP REC Calc'!$C$6:$C$69,'ABP RECs'!$E63,'ABP REC Calc'!$B$6:$B$69,'ABP RECs'!$F63),
IF(AD$4&gt;$G63,AC63*(1-Inputs_ByYear!$D$4),0)),0)</f>
        <v>63355.924597899699</v>
      </c>
    </row>
    <row r="64" spans="2:30" ht="14.75" customHeight="1" x14ac:dyDescent="0.25">
      <c r="B64" s="332" cm="1">
        <f t="array" ref="B64">INDEX(Inputs_ByYear!$D$87:$D$92, MATCH('ABP RECs'!$E64, Inputs_ByYear!$B$87:$B$92, 0),)</f>
        <v>0</v>
      </c>
      <c r="C64" s="332" cm="1">
        <f t="array" ref="C64">INDEX(Inputs_ByYear!$D$51:$D$56, MATCH('ABP RECs'!$E64, Inputs_ByYear!$B$51:$B$56,0),)</f>
        <v>15</v>
      </c>
      <c r="D64" s="332" t="str" cm="1">
        <f t="array" ref="D64">INDEX(Inputs_ByYear!$D$96:$D$101, MATCH('ABP RECs'!$E64, Inputs_ByYear!$B$96:$B$101,0),)</f>
        <v>n/a</v>
      </c>
      <c r="E64" s="222" t="s">
        <v>234</v>
      </c>
      <c r="F64" s="219" t="s">
        <v>258</v>
      </c>
      <c r="G64" s="219">
        <f t="shared" si="3"/>
        <v>2037</v>
      </c>
      <c r="H64" s="227" t="s">
        <v>35</v>
      </c>
      <c r="I64" s="235">
        <f>IF((I$4-$G64)&lt;($C64+$B64),IF(I$4=$G64+$B64,SUMIFS(INDEX('ABP REC Calc'!$G$6:$AB$69,,MATCH('ABP RECs'!$H64,'ABP REC Calc'!$G$5:$AB$5,0)),'ABP REC Calc'!$C$6:$C$69,'ABP RECs'!$E64,'ABP REC Calc'!$B$6:$B$69,'ABP RECs'!$F64),
IF(I$4&gt;$G64,H64*(1-Inputs_ByYear!$D$4),0)),0)</f>
        <v>0</v>
      </c>
      <c r="J64" s="235">
        <f>IF((J$4-$G64)&lt;($C64+$B64),IF(J$4=$G64+$B64,SUMIFS(INDEX('ABP REC Calc'!$G$6:$AB$69,,MATCH('ABP RECs'!$H64,'ABP REC Calc'!$G$5:$AB$5,0)),'ABP REC Calc'!$C$6:$C$69,'ABP RECs'!$E64,'ABP REC Calc'!$B$6:$B$69,'ABP RECs'!$F64),
IF(J$4&gt;$G64,I64*(1-Inputs_ByYear!$D$4),0)),0)</f>
        <v>0</v>
      </c>
      <c r="K64" s="235">
        <f>IF((K$4-$G64)&lt;($C64+$B64),IF(K$4=$G64+$B64,SUMIFS(INDEX('ABP REC Calc'!$G$6:$AB$69,,MATCH('ABP RECs'!$H64,'ABP REC Calc'!$G$5:$AB$5,0)),'ABP REC Calc'!$C$6:$C$69,'ABP RECs'!$E64,'ABP REC Calc'!$B$6:$B$69,'ABP RECs'!$F64),
IF(K$4&gt;$G64,J64*(1-Inputs_ByYear!$D$4),0)),0)</f>
        <v>0</v>
      </c>
      <c r="L64" s="235">
        <f>IF((L$4-$G64)&lt;($C64+$B64),IF(L$4=$G64+$B64,SUMIFS(INDEX('ABP REC Calc'!$G$6:$AB$69,,MATCH('ABP RECs'!$H64,'ABP REC Calc'!$G$5:$AB$5,0)),'ABP REC Calc'!$C$6:$C$69,'ABP RECs'!$E64,'ABP REC Calc'!$B$6:$B$69,'ABP RECs'!$F64),
IF(L$4&gt;$G64,K64*(1-Inputs_ByYear!$D$4),0)),0)</f>
        <v>0</v>
      </c>
      <c r="M64" s="235">
        <f>IF((M$4-$G64)&lt;($C64+$B64),IF(M$4=$G64+$B64,SUMIFS(INDEX('ABP REC Calc'!$G$6:$AB$69,,MATCH('ABP RECs'!$H64,'ABP REC Calc'!$G$5:$AB$5,0)),'ABP REC Calc'!$C$6:$C$69,'ABP RECs'!$E64,'ABP REC Calc'!$B$6:$B$69,'ABP RECs'!$F64),
IF(M$4&gt;$G64,L64*(1-Inputs_ByYear!$D$4),0)),0)</f>
        <v>0</v>
      </c>
      <c r="N64" s="235">
        <f>IF((N$4-$G64)&lt;($C64+$B64),IF(N$4=$G64+$B64,SUMIFS(INDEX('ABP REC Calc'!$G$6:$AB$69,,MATCH('ABP RECs'!$H64,'ABP REC Calc'!$G$5:$AB$5,0)),'ABP REC Calc'!$C$6:$C$69,'ABP RECs'!$E64,'ABP REC Calc'!$B$6:$B$69,'ABP RECs'!$F64),
IF(N$4&gt;$G64,M64*(1-Inputs_ByYear!$D$4),0)),0)</f>
        <v>0</v>
      </c>
      <c r="O64" s="235">
        <f>IF((O$4-$G64)&lt;($C64+$B64),IF(O$4=$G64+$B64,SUMIFS(INDEX('ABP REC Calc'!$G$6:$AB$69,,MATCH('ABP RECs'!$H64,'ABP REC Calc'!$G$5:$AB$5,0)),'ABP REC Calc'!$C$6:$C$69,'ABP RECs'!$E64,'ABP REC Calc'!$B$6:$B$69,'ABP RECs'!$F64),
IF(O$4&gt;$G64,N64*(1-Inputs_ByYear!$D$4),0)),0)</f>
        <v>0</v>
      </c>
      <c r="P64" s="235">
        <f>IF((P$4-$G64)&lt;($C64+$B64),IF(P$4=$G64+$B64,SUMIFS(INDEX('ABP REC Calc'!$G$6:$AB$69,,MATCH('ABP RECs'!$H64,'ABP REC Calc'!$G$5:$AB$5,0)),'ABP REC Calc'!$C$6:$C$69,'ABP RECs'!$E64,'ABP REC Calc'!$B$6:$B$69,'ABP RECs'!$F64),
IF(P$4&gt;$G64,O64*(1-Inputs_ByYear!$D$4),0)),0)</f>
        <v>0</v>
      </c>
      <c r="Q64" s="235">
        <f>IF((Q$4-$G64)&lt;($C64+$B64),IF(Q$4=$G64+$B64,SUMIFS(INDEX('ABP REC Calc'!$G$6:$AB$69,,MATCH('ABP RECs'!$H64,'ABP REC Calc'!$G$5:$AB$5,0)),'ABP REC Calc'!$C$6:$C$69,'ABP RECs'!$E64,'ABP REC Calc'!$B$6:$B$69,'ABP RECs'!$F64),
IF(Q$4&gt;$G64,P64*(1-Inputs_ByYear!$D$4),0)),0)</f>
        <v>0</v>
      </c>
      <c r="R64" s="235">
        <f>IF((R$4-$G64)&lt;($C64+$B64),IF(R$4=$G64+$B64,SUMIFS(INDEX('ABP REC Calc'!$G$6:$AB$69,,MATCH('ABP RECs'!$H64,'ABP REC Calc'!$G$5:$AB$5,0)),'ABP REC Calc'!$C$6:$C$69,'ABP RECs'!$E64,'ABP REC Calc'!$B$6:$B$69,'ABP RECs'!$F64),
IF(R$4&gt;$G64,Q64*(1-Inputs_ByYear!$D$4),0)),0)</f>
        <v>0</v>
      </c>
      <c r="S64" s="235">
        <f>IF((S$4-$G64)&lt;($C64+$B64),IF(S$4=$G64+$B64,SUMIFS(INDEX('ABP REC Calc'!$G$6:$AB$69,,MATCH('ABP RECs'!$H64,'ABP REC Calc'!$G$5:$AB$5,0)),'ABP REC Calc'!$C$6:$C$69,'ABP RECs'!$E64,'ABP REC Calc'!$B$6:$B$69,'ABP RECs'!$F64),
IF(S$4&gt;$G64,R64*(1-Inputs_ByYear!$D$4),0)),0)</f>
        <v>0</v>
      </c>
      <c r="T64" s="235">
        <f>IF((T$4-$G64)&lt;($C64+$B64),IF(T$4=$G64+$B64,SUMIFS(INDEX('ABP REC Calc'!$G$6:$AB$69,,MATCH('ABP RECs'!$H64,'ABP REC Calc'!$G$5:$AB$5,0)),'ABP REC Calc'!$C$6:$C$69,'ABP RECs'!$E64,'ABP REC Calc'!$B$6:$B$69,'ABP RECs'!$F64),
IF(T$4&gt;$G64,S64*(1-Inputs_ByYear!$D$4),0)),0)</f>
        <v>0</v>
      </c>
      <c r="U64" s="235">
        <f>IF((U$4-$G64)&lt;($C64+$B64),IF(U$4=$G64+$B64,SUMIFS(INDEX('ABP REC Calc'!$G$6:$AB$69,,MATCH('ABP RECs'!$H64,'ABP REC Calc'!$G$5:$AB$5,0)),'ABP REC Calc'!$C$6:$C$69,'ABP RECs'!$E64,'ABP REC Calc'!$B$6:$B$69,'ABP RECs'!$F64),
IF(U$4&gt;$G64,T64*(1-Inputs_ByYear!$D$4),0)),0)</f>
        <v>0</v>
      </c>
      <c r="V64" s="235">
        <f>IF((V$4-$G64)&lt;($C64+$B64),IF(V$4=$G64+$B64,SUMIFS(INDEX('ABP REC Calc'!$G$6:$AB$69,,MATCH('ABP RECs'!$H64,'ABP REC Calc'!$G$5:$AB$5,0)),'ABP REC Calc'!$C$6:$C$69,'ABP RECs'!$E64,'ABP REC Calc'!$B$6:$B$69,'ABP RECs'!$F64),
IF(V$4&gt;$G64,U64*(1-Inputs_ByYear!$D$4),0)),0)</f>
        <v>66279.543194476384</v>
      </c>
      <c r="W64" s="235">
        <f>IF((W$4-$G64)&lt;($C64+$B64),IF(W$4=$G64+$B64,SUMIFS(INDEX('ABP REC Calc'!$G$6:$AB$69,,MATCH('ABP RECs'!$H64,'ABP REC Calc'!$G$5:$AB$5,0)),'ABP REC Calc'!$C$6:$C$69,'ABP RECs'!$E64,'ABP REC Calc'!$B$6:$B$69,'ABP RECs'!$F64),
IF(W$4&gt;$G64,V64*(1-Inputs_ByYear!$D$4),0)),0)</f>
        <v>65948.145478503997</v>
      </c>
      <c r="X64" s="235">
        <f>IF((X$4-$G64)&lt;($C64+$B64),IF(X$4=$G64+$B64,SUMIFS(INDEX('ABP REC Calc'!$G$6:$AB$69,,MATCH('ABP RECs'!$H64,'ABP REC Calc'!$G$5:$AB$5,0)),'ABP REC Calc'!$C$6:$C$69,'ABP RECs'!$E64,'ABP REC Calc'!$B$6:$B$69,'ABP RECs'!$F64),
IF(X$4&gt;$G64,W64*(1-Inputs_ByYear!$D$4),0)),0)</f>
        <v>65618.404751111477</v>
      </c>
      <c r="Y64" s="235">
        <f>IF((Y$4-$G64)&lt;($C64+$B64),IF(Y$4=$G64+$B64,SUMIFS(INDEX('ABP REC Calc'!$G$6:$AB$69,,MATCH('ABP RECs'!$H64,'ABP REC Calc'!$G$5:$AB$5,0)),'ABP REC Calc'!$C$6:$C$69,'ABP RECs'!$E64,'ABP REC Calc'!$B$6:$B$69,'ABP RECs'!$F64),
IF(Y$4&gt;$G64,X64*(1-Inputs_ByYear!$D$4),0)),0)</f>
        <v>65290.312727355922</v>
      </c>
      <c r="Z64" s="235">
        <f>IF((Z$4-$G64)&lt;($C64+$B64),IF(Z$4=$G64+$B64,SUMIFS(INDEX('ABP REC Calc'!$G$6:$AB$69,,MATCH('ABP RECs'!$H64,'ABP REC Calc'!$G$5:$AB$5,0)),'ABP REC Calc'!$C$6:$C$69,'ABP RECs'!$E64,'ABP REC Calc'!$B$6:$B$69,'ABP RECs'!$F64),
IF(Z$4&gt;$G64,Y64*(1-Inputs_ByYear!$D$4),0)),0)</f>
        <v>64963.861163719142</v>
      </c>
      <c r="AA64" s="235">
        <f>IF((AA$4-$G64)&lt;($C64+$B64),IF(AA$4=$G64+$B64,SUMIFS(INDEX('ABP REC Calc'!$G$6:$AB$69,,MATCH('ABP RECs'!$H64,'ABP REC Calc'!$G$5:$AB$5,0)),'ABP REC Calc'!$C$6:$C$69,'ABP RECs'!$E64,'ABP REC Calc'!$B$6:$B$69,'ABP RECs'!$F64),
IF(AA$4&gt;$G64,Z64*(1-Inputs_ByYear!$D$4),0)),0)</f>
        <v>64639.041857900549</v>
      </c>
      <c r="AB64" s="235">
        <f>IF((AB$4-$G64)&lt;($C64+$B64),IF(AB$4=$G64+$B64,SUMIFS(INDEX('ABP REC Calc'!$G$6:$AB$69,,MATCH('ABP RECs'!$H64,'ABP REC Calc'!$G$5:$AB$5,0)),'ABP REC Calc'!$C$6:$C$69,'ABP RECs'!$E64,'ABP REC Calc'!$B$6:$B$69,'ABP RECs'!$F64),
IF(AB$4&gt;$G64,AA64*(1-Inputs_ByYear!$D$4),0)),0)</f>
        <v>64315.846648611048</v>
      </c>
      <c r="AC64" s="235">
        <f>IF((AC$4-$G64)&lt;($C64+$B64),IF(AC$4=$G64+$B64,SUMIFS(INDEX('ABP REC Calc'!$G$6:$AB$69,,MATCH('ABP RECs'!$H64,'ABP REC Calc'!$G$5:$AB$5,0)),'ABP REC Calc'!$C$6:$C$69,'ABP RECs'!$E64,'ABP REC Calc'!$B$6:$B$69,'ABP RECs'!$F64),
IF(AC$4&gt;$G64,AB64*(1-Inputs_ByYear!$D$4),0)),0)</f>
        <v>63994.267415367991</v>
      </c>
      <c r="AD64" s="235">
        <f>IF((AD$4-$G64)&lt;($C64+$B64),IF(AD$4=$G64+$B64,SUMIFS(INDEX('ABP REC Calc'!$G$6:$AB$69,,MATCH('ABP RECs'!$H64,'ABP REC Calc'!$G$5:$AB$5,0)),'ABP REC Calc'!$C$6:$C$69,'ABP RECs'!$E64,'ABP REC Calc'!$B$6:$B$69,'ABP RECs'!$F64),
IF(AD$4&gt;$G64,AC64*(1-Inputs_ByYear!$D$4),0)),0)</f>
        <v>63674.296078291154</v>
      </c>
    </row>
    <row r="65" spans="2:30" ht="14.75" customHeight="1" x14ac:dyDescent="0.25">
      <c r="B65" s="332" cm="1">
        <f t="array" ref="B65">INDEX(Inputs_ByYear!$D$87:$D$92, MATCH('ABP RECs'!$E65, Inputs_ByYear!$B$87:$B$92, 0),)</f>
        <v>0</v>
      </c>
      <c r="C65" s="332" cm="1">
        <f t="array" ref="C65">INDEX(Inputs_ByYear!$D$51:$D$56, MATCH('ABP RECs'!$E65, Inputs_ByYear!$B$51:$B$56,0),)</f>
        <v>15</v>
      </c>
      <c r="D65" s="332" t="str" cm="1">
        <f t="array" ref="D65">INDEX(Inputs_ByYear!$D$96:$D$101, MATCH('ABP RECs'!$E65, Inputs_ByYear!$B$96:$B$101,0),)</f>
        <v>n/a</v>
      </c>
      <c r="E65" s="222" t="s">
        <v>234</v>
      </c>
      <c r="F65" s="219" t="s">
        <v>258</v>
      </c>
      <c r="G65" s="219">
        <f t="shared" si="3"/>
        <v>2038</v>
      </c>
      <c r="H65" s="227" t="s">
        <v>36</v>
      </c>
      <c r="I65" s="235">
        <f>IF((I$4-$G65)&lt;($C65+$B65),IF(I$4=$G65+$B65,SUMIFS(INDEX('ABP REC Calc'!$G$6:$AB$69,,MATCH('ABP RECs'!$H65,'ABP REC Calc'!$G$5:$AB$5,0)),'ABP REC Calc'!$C$6:$C$69,'ABP RECs'!$E65,'ABP REC Calc'!$B$6:$B$69,'ABP RECs'!$F65),
IF(I$4&gt;$G65,H65*(1-Inputs_ByYear!$D$4),0)),0)</f>
        <v>0</v>
      </c>
      <c r="J65" s="235">
        <f>IF((J$4-$G65)&lt;($C65+$B65),IF(J$4=$G65+$B65,SUMIFS(INDEX('ABP REC Calc'!$G$6:$AB$69,,MATCH('ABP RECs'!$H65,'ABP REC Calc'!$G$5:$AB$5,0)),'ABP REC Calc'!$C$6:$C$69,'ABP RECs'!$E65,'ABP REC Calc'!$B$6:$B$69,'ABP RECs'!$F65),
IF(J$4&gt;$G65,I65*(1-Inputs_ByYear!$D$4),0)),0)</f>
        <v>0</v>
      </c>
      <c r="K65" s="235">
        <f>IF((K$4-$G65)&lt;($C65+$B65),IF(K$4=$G65+$B65,SUMIFS(INDEX('ABP REC Calc'!$G$6:$AB$69,,MATCH('ABP RECs'!$H65,'ABP REC Calc'!$G$5:$AB$5,0)),'ABP REC Calc'!$C$6:$C$69,'ABP RECs'!$E65,'ABP REC Calc'!$B$6:$B$69,'ABP RECs'!$F65),
IF(K$4&gt;$G65,J65*(1-Inputs_ByYear!$D$4),0)),0)</f>
        <v>0</v>
      </c>
      <c r="L65" s="235">
        <f>IF((L$4-$G65)&lt;($C65+$B65),IF(L$4=$G65+$B65,SUMIFS(INDEX('ABP REC Calc'!$G$6:$AB$69,,MATCH('ABP RECs'!$H65,'ABP REC Calc'!$G$5:$AB$5,0)),'ABP REC Calc'!$C$6:$C$69,'ABP RECs'!$E65,'ABP REC Calc'!$B$6:$B$69,'ABP RECs'!$F65),
IF(L$4&gt;$G65,K65*(1-Inputs_ByYear!$D$4),0)),0)</f>
        <v>0</v>
      </c>
      <c r="M65" s="235">
        <f>IF((M$4-$G65)&lt;($C65+$B65),IF(M$4=$G65+$B65,SUMIFS(INDEX('ABP REC Calc'!$G$6:$AB$69,,MATCH('ABP RECs'!$H65,'ABP REC Calc'!$G$5:$AB$5,0)),'ABP REC Calc'!$C$6:$C$69,'ABP RECs'!$E65,'ABP REC Calc'!$B$6:$B$69,'ABP RECs'!$F65),
IF(M$4&gt;$G65,L65*(1-Inputs_ByYear!$D$4),0)),0)</f>
        <v>0</v>
      </c>
      <c r="N65" s="235">
        <f>IF((N$4-$G65)&lt;($C65+$B65),IF(N$4=$G65+$B65,SUMIFS(INDEX('ABP REC Calc'!$G$6:$AB$69,,MATCH('ABP RECs'!$H65,'ABP REC Calc'!$G$5:$AB$5,0)),'ABP REC Calc'!$C$6:$C$69,'ABP RECs'!$E65,'ABP REC Calc'!$B$6:$B$69,'ABP RECs'!$F65),
IF(N$4&gt;$G65,M65*(1-Inputs_ByYear!$D$4),0)),0)</f>
        <v>0</v>
      </c>
      <c r="O65" s="235">
        <f>IF((O$4-$G65)&lt;($C65+$B65),IF(O$4=$G65+$B65,SUMIFS(INDEX('ABP REC Calc'!$G$6:$AB$69,,MATCH('ABP RECs'!$H65,'ABP REC Calc'!$G$5:$AB$5,0)),'ABP REC Calc'!$C$6:$C$69,'ABP RECs'!$E65,'ABP REC Calc'!$B$6:$B$69,'ABP RECs'!$F65),
IF(O$4&gt;$G65,N65*(1-Inputs_ByYear!$D$4),0)),0)</f>
        <v>0</v>
      </c>
      <c r="P65" s="235">
        <f>IF((P$4-$G65)&lt;($C65+$B65),IF(P$4=$G65+$B65,SUMIFS(INDEX('ABP REC Calc'!$G$6:$AB$69,,MATCH('ABP RECs'!$H65,'ABP REC Calc'!$G$5:$AB$5,0)),'ABP REC Calc'!$C$6:$C$69,'ABP RECs'!$E65,'ABP REC Calc'!$B$6:$B$69,'ABP RECs'!$F65),
IF(P$4&gt;$G65,O65*(1-Inputs_ByYear!$D$4),0)),0)</f>
        <v>0</v>
      </c>
      <c r="Q65" s="235">
        <f>IF((Q$4-$G65)&lt;($C65+$B65),IF(Q$4=$G65+$B65,SUMIFS(INDEX('ABP REC Calc'!$G$6:$AB$69,,MATCH('ABP RECs'!$H65,'ABP REC Calc'!$G$5:$AB$5,0)),'ABP REC Calc'!$C$6:$C$69,'ABP RECs'!$E65,'ABP REC Calc'!$B$6:$B$69,'ABP RECs'!$F65),
IF(Q$4&gt;$G65,P65*(1-Inputs_ByYear!$D$4),0)),0)</f>
        <v>0</v>
      </c>
      <c r="R65" s="235">
        <f>IF((R$4-$G65)&lt;($C65+$B65),IF(R$4=$G65+$B65,SUMIFS(INDEX('ABP REC Calc'!$G$6:$AB$69,,MATCH('ABP RECs'!$H65,'ABP REC Calc'!$G$5:$AB$5,0)),'ABP REC Calc'!$C$6:$C$69,'ABP RECs'!$E65,'ABP REC Calc'!$B$6:$B$69,'ABP RECs'!$F65),
IF(R$4&gt;$G65,Q65*(1-Inputs_ByYear!$D$4),0)),0)</f>
        <v>0</v>
      </c>
      <c r="S65" s="235">
        <f>IF((S$4-$G65)&lt;($C65+$B65),IF(S$4=$G65+$B65,SUMIFS(INDEX('ABP REC Calc'!$G$6:$AB$69,,MATCH('ABP RECs'!$H65,'ABP REC Calc'!$G$5:$AB$5,0)),'ABP REC Calc'!$C$6:$C$69,'ABP RECs'!$E65,'ABP REC Calc'!$B$6:$B$69,'ABP RECs'!$F65),
IF(S$4&gt;$G65,R65*(1-Inputs_ByYear!$D$4),0)),0)</f>
        <v>0</v>
      </c>
      <c r="T65" s="235">
        <f>IF((T$4-$G65)&lt;($C65+$B65),IF(T$4=$G65+$B65,SUMIFS(INDEX('ABP REC Calc'!$G$6:$AB$69,,MATCH('ABP RECs'!$H65,'ABP REC Calc'!$G$5:$AB$5,0)),'ABP REC Calc'!$C$6:$C$69,'ABP RECs'!$E65,'ABP REC Calc'!$B$6:$B$69,'ABP RECs'!$F65),
IF(T$4&gt;$G65,S65*(1-Inputs_ByYear!$D$4),0)),0)</f>
        <v>0</v>
      </c>
      <c r="U65" s="235">
        <f>IF((U$4-$G65)&lt;($C65+$B65),IF(U$4=$G65+$B65,SUMIFS(INDEX('ABP REC Calc'!$G$6:$AB$69,,MATCH('ABP RECs'!$H65,'ABP REC Calc'!$G$5:$AB$5,0)),'ABP REC Calc'!$C$6:$C$69,'ABP RECs'!$E65,'ABP REC Calc'!$B$6:$B$69,'ABP RECs'!$F65),
IF(U$4&gt;$G65,T65*(1-Inputs_ByYear!$D$4),0)),0)</f>
        <v>0</v>
      </c>
      <c r="V65" s="235">
        <f>IF((V$4-$G65)&lt;($C65+$B65),IF(V$4=$G65+$B65,SUMIFS(INDEX('ABP REC Calc'!$G$6:$AB$69,,MATCH('ABP RECs'!$H65,'ABP REC Calc'!$G$5:$AB$5,0)),'ABP REC Calc'!$C$6:$C$69,'ABP RECs'!$E65,'ABP REC Calc'!$B$6:$B$69,'ABP RECs'!$F65),
IF(V$4&gt;$G65,U65*(1-Inputs_ByYear!$D$4),0)),0)</f>
        <v>0</v>
      </c>
      <c r="W65" s="235">
        <f>IF((W$4-$G65)&lt;($C65+$B65),IF(W$4=$G65+$B65,SUMIFS(INDEX('ABP REC Calc'!$G$6:$AB$69,,MATCH('ABP RECs'!$H65,'ABP REC Calc'!$G$5:$AB$5,0)),'ABP REC Calc'!$C$6:$C$69,'ABP RECs'!$E65,'ABP REC Calc'!$B$6:$B$69,'ABP RECs'!$F65),
IF(W$4&gt;$G65,V65*(1-Inputs_ByYear!$D$4),0)),0)</f>
        <v>66279.543194476384</v>
      </c>
      <c r="X65" s="235">
        <f>IF((X$4-$G65)&lt;($C65+$B65),IF(X$4=$G65+$B65,SUMIFS(INDEX('ABP REC Calc'!$G$6:$AB$69,,MATCH('ABP RECs'!$H65,'ABP REC Calc'!$G$5:$AB$5,0)),'ABP REC Calc'!$C$6:$C$69,'ABP RECs'!$E65,'ABP REC Calc'!$B$6:$B$69,'ABP RECs'!$F65),
IF(X$4&gt;$G65,W65*(1-Inputs_ByYear!$D$4),0)),0)</f>
        <v>65948.145478503997</v>
      </c>
      <c r="Y65" s="235">
        <f>IF((Y$4-$G65)&lt;($C65+$B65),IF(Y$4=$G65+$B65,SUMIFS(INDEX('ABP REC Calc'!$G$6:$AB$69,,MATCH('ABP RECs'!$H65,'ABP REC Calc'!$G$5:$AB$5,0)),'ABP REC Calc'!$C$6:$C$69,'ABP RECs'!$E65,'ABP REC Calc'!$B$6:$B$69,'ABP RECs'!$F65),
IF(Y$4&gt;$G65,X65*(1-Inputs_ByYear!$D$4),0)),0)</f>
        <v>65618.404751111477</v>
      </c>
      <c r="Z65" s="235">
        <f>IF((Z$4-$G65)&lt;($C65+$B65),IF(Z$4=$G65+$B65,SUMIFS(INDEX('ABP REC Calc'!$G$6:$AB$69,,MATCH('ABP RECs'!$H65,'ABP REC Calc'!$G$5:$AB$5,0)),'ABP REC Calc'!$C$6:$C$69,'ABP RECs'!$E65,'ABP REC Calc'!$B$6:$B$69,'ABP RECs'!$F65),
IF(Z$4&gt;$G65,Y65*(1-Inputs_ByYear!$D$4),0)),0)</f>
        <v>65290.312727355922</v>
      </c>
      <c r="AA65" s="235">
        <f>IF((AA$4-$G65)&lt;($C65+$B65),IF(AA$4=$G65+$B65,SUMIFS(INDEX('ABP REC Calc'!$G$6:$AB$69,,MATCH('ABP RECs'!$H65,'ABP REC Calc'!$G$5:$AB$5,0)),'ABP REC Calc'!$C$6:$C$69,'ABP RECs'!$E65,'ABP REC Calc'!$B$6:$B$69,'ABP RECs'!$F65),
IF(AA$4&gt;$G65,Z65*(1-Inputs_ByYear!$D$4),0)),0)</f>
        <v>64963.861163719142</v>
      </c>
      <c r="AB65" s="235">
        <f>IF((AB$4-$G65)&lt;($C65+$B65),IF(AB$4=$G65+$B65,SUMIFS(INDEX('ABP REC Calc'!$G$6:$AB$69,,MATCH('ABP RECs'!$H65,'ABP REC Calc'!$G$5:$AB$5,0)),'ABP REC Calc'!$C$6:$C$69,'ABP RECs'!$E65,'ABP REC Calc'!$B$6:$B$69,'ABP RECs'!$F65),
IF(AB$4&gt;$G65,AA65*(1-Inputs_ByYear!$D$4),0)),0)</f>
        <v>64639.041857900549</v>
      </c>
      <c r="AC65" s="235">
        <f>IF((AC$4-$G65)&lt;($C65+$B65),IF(AC$4=$G65+$B65,SUMIFS(INDEX('ABP REC Calc'!$G$6:$AB$69,,MATCH('ABP RECs'!$H65,'ABP REC Calc'!$G$5:$AB$5,0)),'ABP REC Calc'!$C$6:$C$69,'ABP RECs'!$E65,'ABP REC Calc'!$B$6:$B$69,'ABP RECs'!$F65),
IF(AC$4&gt;$G65,AB65*(1-Inputs_ByYear!$D$4),0)),0)</f>
        <v>64315.846648611048</v>
      </c>
      <c r="AD65" s="235">
        <f>IF((AD$4-$G65)&lt;($C65+$B65),IF(AD$4=$G65+$B65,SUMIFS(INDEX('ABP REC Calc'!$G$6:$AB$69,,MATCH('ABP RECs'!$H65,'ABP REC Calc'!$G$5:$AB$5,0)),'ABP REC Calc'!$C$6:$C$69,'ABP RECs'!$E65,'ABP REC Calc'!$B$6:$B$69,'ABP RECs'!$F65),
IF(AD$4&gt;$G65,AC65*(1-Inputs_ByYear!$D$4),0)),0)</f>
        <v>63994.267415367991</v>
      </c>
    </row>
    <row r="66" spans="2:30" ht="14.75" customHeight="1" x14ac:dyDescent="0.25">
      <c r="B66" s="332" cm="1">
        <f t="array" ref="B66">INDEX(Inputs_ByYear!$D$87:$D$92, MATCH('ABP RECs'!$E66, Inputs_ByYear!$B$87:$B$92, 0),)</f>
        <v>0</v>
      </c>
      <c r="C66" s="332" cm="1">
        <f t="array" ref="C66">INDEX(Inputs_ByYear!$D$51:$D$56, MATCH('ABP RECs'!$E66, Inputs_ByYear!$B$51:$B$56,0),)</f>
        <v>15</v>
      </c>
      <c r="D66" s="332" t="str" cm="1">
        <f t="array" ref="D66">INDEX(Inputs_ByYear!$D$96:$D$101, MATCH('ABP RECs'!$E66, Inputs_ByYear!$B$96:$B$101,0),)</f>
        <v>n/a</v>
      </c>
      <c r="E66" s="222" t="s">
        <v>234</v>
      </c>
      <c r="F66" s="219" t="s">
        <v>258</v>
      </c>
      <c r="G66" s="219">
        <f t="shared" si="3"/>
        <v>2039</v>
      </c>
      <c r="H66" s="227" t="s">
        <v>37</v>
      </c>
      <c r="I66" s="235">
        <f>IF((I$4-$G66)&lt;($C66+$B66),IF(I$4=$G66+$B66,SUMIFS(INDEX('ABP REC Calc'!$G$6:$AB$69,,MATCH('ABP RECs'!$H66,'ABP REC Calc'!$G$5:$AB$5,0)),'ABP REC Calc'!$C$6:$C$69,'ABP RECs'!$E66,'ABP REC Calc'!$B$6:$B$69,'ABP RECs'!$F66),
IF(I$4&gt;$G66,H66*(1-Inputs_ByYear!$D$4),0)),0)</f>
        <v>0</v>
      </c>
      <c r="J66" s="235">
        <f>IF((J$4-$G66)&lt;($C66+$B66),IF(J$4=$G66+$B66,SUMIFS(INDEX('ABP REC Calc'!$G$6:$AB$69,,MATCH('ABP RECs'!$H66,'ABP REC Calc'!$G$5:$AB$5,0)),'ABP REC Calc'!$C$6:$C$69,'ABP RECs'!$E66,'ABP REC Calc'!$B$6:$B$69,'ABP RECs'!$F66),
IF(J$4&gt;$G66,I66*(1-Inputs_ByYear!$D$4),0)),0)</f>
        <v>0</v>
      </c>
      <c r="K66" s="235">
        <f>IF((K$4-$G66)&lt;($C66+$B66),IF(K$4=$G66+$B66,SUMIFS(INDEX('ABP REC Calc'!$G$6:$AB$69,,MATCH('ABP RECs'!$H66,'ABP REC Calc'!$G$5:$AB$5,0)),'ABP REC Calc'!$C$6:$C$69,'ABP RECs'!$E66,'ABP REC Calc'!$B$6:$B$69,'ABP RECs'!$F66),
IF(K$4&gt;$G66,J66*(1-Inputs_ByYear!$D$4),0)),0)</f>
        <v>0</v>
      </c>
      <c r="L66" s="235">
        <f>IF((L$4-$G66)&lt;($C66+$B66),IF(L$4=$G66+$B66,SUMIFS(INDEX('ABP REC Calc'!$G$6:$AB$69,,MATCH('ABP RECs'!$H66,'ABP REC Calc'!$G$5:$AB$5,0)),'ABP REC Calc'!$C$6:$C$69,'ABP RECs'!$E66,'ABP REC Calc'!$B$6:$B$69,'ABP RECs'!$F66),
IF(L$4&gt;$G66,K66*(1-Inputs_ByYear!$D$4),0)),0)</f>
        <v>0</v>
      </c>
      <c r="M66" s="235">
        <f>IF((M$4-$G66)&lt;($C66+$B66),IF(M$4=$G66+$B66,SUMIFS(INDEX('ABP REC Calc'!$G$6:$AB$69,,MATCH('ABP RECs'!$H66,'ABP REC Calc'!$G$5:$AB$5,0)),'ABP REC Calc'!$C$6:$C$69,'ABP RECs'!$E66,'ABP REC Calc'!$B$6:$B$69,'ABP RECs'!$F66),
IF(M$4&gt;$G66,L66*(1-Inputs_ByYear!$D$4),0)),0)</f>
        <v>0</v>
      </c>
      <c r="N66" s="235">
        <f>IF((N$4-$G66)&lt;($C66+$B66),IF(N$4=$G66+$B66,SUMIFS(INDEX('ABP REC Calc'!$G$6:$AB$69,,MATCH('ABP RECs'!$H66,'ABP REC Calc'!$G$5:$AB$5,0)),'ABP REC Calc'!$C$6:$C$69,'ABP RECs'!$E66,'ABP REC Calc'!$B$6:$B$69,'ABP RECs'!$F66),
IF(N$4&gt;$G66,M66*(1-Inputs_ByYear!$D$4),0)),0)</f>
        <v>0</v>
      </c>
      <c r="O66" s="235">
        <f>IF((O$4-$G66)&lt;($C66+$B66),IF(O$4=$G66+$B66,SUMIFS(INDEX('ABP REC Calc'!$G$6:$AB$69,,MATCH('ABP RECs'!$H66,'ABP REC Calc'!$G$5:$AB$5,0)),'ABP REC Calc'!$C$6:$C$69,'ABP RECs'!$E66,'ABP REC Calc'!$B$6:$B$69,'ABP RECs'!$F66),
IF(O$4&gt;$G66,N66*(1-Inputs_ByYear!$D$4),0)),0)</f>
        <v>0</v>
      </c>
      <c r="P66" s="235">
        <f>IF((P$4-$G66)&lt;($C66+$B66),IF(P$4=$G66+$B66,SUMIFS(INDEX('ABP REC Calc'!$G$6:$AB$69,,MATCH('ABP RECs'!$H66,'ABP REC Calc'!$G$5:$AB$5,0)),'ABP REC Calc'!$C$6:$C$69,'ABP RECs'!$E66,'ABP REC Calc'!$B$6:$B$69,'ABP RECs'!$F66),
IF(P$4&gt;$G66,O66*(1-Inputs_ByYear!$D$4),0)),0)</f>
        <v>0</v>
      </c>
      <c r="Q66" s="235">
        <f>IF((Q$4-$G66)&lt;($C66+$B66),IF(Q$4=$G66+$B66,SUMIFS(INDEX('ABP REC Calc'!$G$6:$AB$69,,MATCH('ABP RECs'!$H66,'ABP REC Calc'!$G$5:$AB$5,0)),'ABP REC Calc'!$C$6:$C$69,'ABP RECs'!$E66,'ABP REC Calc'!$B$6:$B$69,'ABP RECs'!$F66),
IF(Q$4&gt;$G66,P66*(1-Inputs_ByYear!$D$4),0)),0)</f>
        <v>0</v>
      </c>
      <c r="R66" s="235">
        <f>IF((R$4-$G66)&lt;($C66+$B66),IF(R$4=$G66+$B66,SUMIFS(INDEX('ABP REC Calc'!$G$6:$AB$69,,MATCH('ABP RECs'!$H66,'ABP REC Calc'!$G$5:$AB$5,0)),'ABP REC Calc'!$C$6:$C$69,'ABP RECs'!$E66,'ABP REC Calc'!$B$6:$B$69,'ABP RECs'!$F66),
IF(R$4&gt;$G66,Q66*(1-Inputs_ByYear!$D$4),0)),0)</f>
        <v>0</v>
      </c>
      <c r="S66" s="235">
        <f>IF((S$4-$G66)&lt;($C66+$B66),IF(S$4=$G66+$B66,SUMIFS(INDEX('ABP REC Calc'!$G$6:$AB$69,,MATCH('ABP RECs'!$H66,'ABP REC Calc'!$G$5:$AB$5,0)),'ABP REC Calc'!$C$6:$C$69,'ABP RECs'!$E66,'ABP REC Calc'!$B$6:$B$69,'ABP RECs'!$F66),
IF(S$4&gt;$G66,R66*(1-Inputs_ByYear!$D$4),0)),0)</f>
        <v>0</v>
      </c>
      <c r="T66" s="235">
        <f>IF((T$4-$G66)&lt;($C66+$B66),IF(T$4=$G66+$B66,SUMIFS(INDEX('ABP REC Calc'!$G$6:$AB$69,,MATCH('ABP RECs'!$H66,'ABP REC Calc'!$G$5:$AB$5,0)),'ABP REC Calc'!$C$6:$C$69,'ABP RECs'!$E66,'ABP REC Calc'!$B$6:$B$69,'ABP RECs'!$F66),
IF(T$4&gt;$G66,S66*(1-Inputs_ByYear!$D$4),0)),0)</f>
        <v>0</v>
      </c>
      <c r="U66" s="235">
        <f>IF((U$4-$G66)&lt;($C66+$B66),IF(U$4=$G66+$B66,SUMIFS(INDEX('ABP REC Calc'!$G$6:$AB$69,,MATCH('ABP RECs'!$H66,'ABP REC Calc'!$G$5:$AB$5,0)),'ABP REC Calc'!$C$6:$C$69,'ABP RECs'!$E66,'ABP REC Calc'!$B$6:$B$69,'ABP RECs'!$F66),
IF(U$4&gt;$G66,T66*(1-Inputs_ByYear!$D$4),0)),0)</f>
        <v>0</v>
      </c>
      <c r="V66" s="235">
        <f>IF((V$4-$G66)&lt;($C66+$B66),IF(V$4=$G66+$B66,SUMIFS(INDEX('ABP REC Calc'!$G$6:$AB$69,,MATCH('ABP RECs'!$H66,'ABP REC Calc'!$G$5:$AB$5,0)),'ABP REC Calc'!$C$6:$C$69,'ABP RECs'!$E66,'ABP REC Calc'!$B$6:$B$69,'ABP RECs'!$F66),
IF(V$4&gt;$G66,U66*(1-Inputs_ByYear!$D$4),0)),0)</f>
        <v>0</v>
      </c>
      <c r="W66" s="235">
        <f>IF((W$4-$G66)&lt;($C66+$B66),IF(W$4=$G66+$B66,SUMIFS(INDEX('ABP REC Calc'!$G$6:$AB$69,,MATCH('ABP RECs'!$H66,'ABP REC Calc'!$G$5:$AB$5,0)),'ABP REC Calc'!$C$6:$C$69,'ABP RECs'!$E66,'ABP REC Calc'!$B$6:$B$69,'ABP RECs'!$F66),
IF(W$4&gt;$G66,V66*(1-Inputs_ByYear!$D$4),0)),0)</f>
        <v>0</v>
      </c>
      <c r="X66" s="235">
        <f>IF((X$4-$G66)&lt;($C66+$B66),IF(X$4=$G66+$B66,SUMIFS(INDEX('ABP REC Calc'!$G$6:$AB$69,,MATCH('ABP RECs'!$H66,'ABP REC Calc'!$G$5:$AB$5,0)),'ABP REC Calc'!$C$6:$C$69,'ABP RECs'!$E66,'ABP REC Calc'!$B$6:$B$69,'ABP RECs'!$F66),
IF(X$4&gt;$G66,W66*(1-Inputs_ByYear!$D$4),0)),0)</f>
        <v>66279.543194476384</v>
      </c>
      <c r="Y66" s="235">
        <f>IF((Y$4-$G66)&lt;($C66+$B66),IF(Y$4=$G66+$B66,SUMIFS(INDEX('ABP REC Calc'!$G$6:$AB$69,,MATCH('ABP RECs'!$H66,'ABP REC Calc'!$G$5:$AB$5,0)),'ABP REC Calc'!$C$6:$C$69,'ABP RECs'!$E66,'ABP REC Calc'!$B$6:$B$69,'ABP RECs'!$F66),
IF(Y$4&gt;$G66,X66*(1-Inputs_ByYear!$D$4),0)),0)</f>
        <v>65948.145478503997</v>
      </c>
      <c r="Z66" s="235">
        <f>IF((Z$4-$G66)&lt;($C66+$B66),IF(Z$4=$G66+$B66,SUMIFS(INDEX('ABP REC Calc'!$G$6:$AB$69,,MATCH('ABP RECs'!$H66,'ABP REC Calc'!$G$5:$AB$5,0)),'ABP REC Calc'!$C$6:$C$69,'ABP RECs'!$E66,'ABP REC Calc'!$B$6:$B$69,'ABP RECs'!$F66),
IF(Z$4&gt;$G66,Y66*(1-Inputs_ByYear!$D$4),0)),0)</f>
        <v>65618.404751111477</v>
      </c>
      <c r="AA66" s="235">
        <f>IF((AA$4-$G66)&lt;($C66+$B66),IF(AA$4=$G66+$B66,SUMIFS(INDEX('ABP REC Calc'!$G$6:$AB$69,,MATCH('ABP RECs'!$H66,'ABP REC Calc'!$G$5:$AB$5,0)),'ABP REC Calc'!$C$6:$C$69,'ABP RECs'!$E66,'ABP REC Calc'!$B$6:$B$69,'ABP RECs'!$F66),
IF(AA$4&gt;$G66,Z66*(1-Inputs_ByYear!$D$4),0)),0)</f>
        <v>65290.312727355922</v>
      </c>
      <c r="AB66" s="235">
        <f>IF((AB$4-$G66)&lt;($C66+$B66),IF(AB$4=$G66+$B66,SUMIFS(INDEX('ABP REC Calc'!$G$6:$AB$69,,MATCH('ABP RECs'!$H66,'ABP REC Calc'!$G$5:$AB$5,0)),'ABP REC Calc'!$C$6:$C$69,'ABP RECs'!$E66,'ABP REC Calc'!$B$6:$B$69,'ABP RECs'!$F66),
IF(AB$4&gt;$G66,AA66*(1-Inputs_ByYear!$D$4),0)),0)</f>
        <v>64963.861163719142</v>
      </c>
      <c r="AC66" s="235">
        <f>IF((AC$4-$G66)&lt;($C66+$B66),IF(AC$4=$G66+$B66,SUMIFS(INDEX('ABP REC Calc'!$G$6:$AB$69,,MATCH('ABP RECs'!$H66,'ABP REC Calc'!$G$5:$AB$5,0)),'ABP REC Calc'!$C$6:$C$69,'ABP RECs'!$E66,'ABP REC Calc'!$B$6:$B$69,'ABP RECs'!$F66),
IF(AC$4&gt;$G66,AB66*(1-Inputs_ByYear!$D$4),0)),0)</f>
        <v>64639.041857900549</v>
      </c>
      <c r="AD66" s="235">
        <f>IF((AD$4-$G66)&lt;($C66+$B66),IF(AD$4=$G66+$B66,SUMIFS(INDEX('ABP REC Calc'!$G$6:$AB$69,,MATCH('ABP RECs'!$H66,'ABP REC Calc'!$G$5:$AB$5,0)),'ABP REC Calc'!$C$6:$C$69,'ABP RECs'!$E66,'ABP REC Calc'!$B$6:$B$69,'ABP RECs'!$F66),
IF(AD$4&gt;$G66,AC66*(1-Inputs_ByYear!$D$4),0)),0)</f>
        <v>64315.846648611048</v>
      </c>
    </row>
    <row r="67" spans="2:30" ht="14.75" customHeight="1" x14ac:dyDescent="0.25">
      <c r="B67" s="332" cm="1">
        <f t="array" ref="B67">INDEX(Inputs_ByYear!$D$87:$D$92, MATCH('ABP RECs'!$E67, Inputs_ByYear!$B$87:$B$92, 0),)</f>
        <v>0</v>
      </c>
      <c r="C67" s="332" cm="1">
        <f t="array" ref="C67">INDEX(Inputs_ByYear!$D$51:$D$56, MATCH('ABP RECs'!$E67, Inputs_ByYear!$B$51:$B$56,0),)</f>
        <v>15</v>
      </c>
      <c r="D67" s="332" t="str" cm="1">
        <f t="array" ref="D67">INDEX(Inputs_ByYear!$D$96:$D$101, MATCH('ABP RECs'!$E67, Inputs_ByYear!$B$96:$B$101,0),)</f>
        <v>n/a</v>
      </c>
      <c r="E67" s="222" t="s">
        <v>234</v>
      </c>
      <c r="F67" s="219" t="s">
        <v>258</v>
      </c>
      <c r="G67" s="219">
        <f t="shared" si="3"/>
        <v>2040</v>
      </c>
      <c r="H67" s="227" t="s">
        <v>38</v>
      </c>
      <c r="I67" s="235">
        <f>IF((I$4-$G67)&lt;($C67+$B67),IF(I$4=$G67+$B67,SUMIFS(INDEX('ABP REC Calc'!$G$6:$AB$69,,MATCH('ABP RECs'!$H67,'ABP REC Calc'!$G$5:$AB$5,0)),'ABP REC Calc'!$C$6:$C$69,'ABP RECs'!$E67,'ABP REC Calc'!$B$6:$B$69,'ABP RECs'!$F67),
IF(I$4&gt;$G67,H67*(1-Inputs_ByYear!$D$4),0)),0)</f>
        <v>0</v>
      </c>
      <c r="J67" s="235">
        <f>IF((J$4-$G67)&lt;($C67+$B67),IF(J$4=$G67+$B67,SUMIFS(INDEX('ABP REC Calc'!$G$6:$AB$69,,MATCH('ABP RECs'!$H67,'ABP REC Calc'!$G$5:$AB$5,0)),'ABP REC Calc'!$C$6:$C$69,'ABP RECs'!$E67,'ABP REC Calc'!$B$6:$B$69,'ABP RECs'!$F67),
IF(J$4&gt;$G67,I67*(1-Inputs_ByYear!$D$4),0)),0)</f>
        <v>0</v>
      </c>
      <c r="K67" s="235">
        <f>IF((K$4-$G67)&lt;($C67+$B67),IF(K$4=$G67+$B67,SUMIFS(INDEX('ABP REC Calc'!$G$6:$AB$69,,MATCH('ABP RECs'!$H67,'ABP REC Calc'!$G$5:$AB$5,0)),'ABP REC Calc'!$C$6:$C$69,'ABP RECs'!$E67,'ABP REC Calc'!$B$6:$B$69,'ABP RECs'!$F67),
IF(K$4&gt;$G67,J67*(1-Inputs_ByYear!$D$4),0)),0)</f>
        <v>0</v>
      </c>
      <c r="L67" s="235">
        <f>IF((L$4-$G67)&lt;($C67+$B67),IF(L$4=$G67+$B67,SUMIFS(INDEX('ABP REC Calc'!$G$6:$AB$69,,MATCH('ABP RECs'!$H67,'ABP REC Calc'!$G$5:$AB$5,0)),'ABP REC Calc'!$C$6:$C$69,'ABP RECs'!$E67,'ABP REC Calc'!$B$6:$B$69,'ABP RECs'!$F67),
IF(L$4&gt;$G67,K67*(1-Inputs_ByYear!$D$4),0)),0)</f>
        <v>0</v>
      </c>
      <c r="M67" s="235">
        <f>IF((M$4-$G67)&lt;($C67+$B67),IF(M$4=$G67+$B67,SUMIFS(INDEX('ABP REC Calc'!$G$6:$AB$69,,MATCH('ABP RECs'!$H67,'ABP REC Calc'!$G$5:$AB$5,0)),'ABP REC Calc'!$C$6:$C$69,'ABP RECs'!$E67,'ABP REC Calc'!$B$6:$B$69,'ABP RECs'!$F67),
IF(M$4&gt;$G67,L67*(1-Inputs_ByYear!$D$4),0)),0)</f>
        <v>0</v>
      </c>
      <c r="N67" s="235">
        <f>IF((N$4-$G67)&lt;($C67+$B67),IF(N$4=$G67+$B67,SUMIFS(INDEX('ABP REC Calc'!$G$6:$AB$69,,MATCH('ABP RECs'!$H67,'ABP REC Calc'!$G$5:$AB$5,0)),'ABP REC Calc'!$C$6:$C$69,'ABP RECs'!$E67,'ABP REC Calc'!$B$6:$B$69,'ABP RECs'!$F67),
IF(N$4&gt;$G67,M67*(1-Inputs_ByYear!$D$4),0)),0)</f>
        <v>0</v>
      </c>
      <c r="O67" s="235">
        <f>IF((O$4-$G67)&lt;($C67+$B67),IF(O$4=$G67+$B67,SUMIFS(INDEX('ABP REC Calc'!$G$6:$AB$69,,MATCH('ABP RECs'!$H67,'ABP REC Calc'!$G$5:$AB$5,0)),'ABP REC Calc'!$C$6:$C$69,'ABP RECs'!$E67,'ABP REC Calc'!$B$6:$B$69,'ABP RECs'!$F67),
IF(O$4&gt;$G67,N67*(1-Inputs_ByYear!$D$4),0)),0)</f>
        <v>0</v>
      </c>
      <c r="P67" s="235">
        <f>IF((P$4-$G67)&lt;($C67+$B67),IF(P$4=$G67+$B67,SUMIFS(INDEX('ABP REC Calc'!$G$6:$AB$69,,MATCH('ABP RECs'!$H67,'ABP REC Calc'!$G$5:$AB$5,0)),'ABP REC Calc'!$C$6:$C$69,'ABP RECs'!$E67,'ABP REC Calc'!$B$6:$B$69,'ABP RECs'!$F67),
IF(P$4&gt;$G67,O67*(1-Inputs_ByYear!$D$4),0)),0)</f>
        <v>0</v>
      </c>
      <c r="Q67" s="235">
        <f>IF((Q$4-$G67)&lt;($C67+$B67),IF(Q$4=$G67+$B67,SUMIFS(INDEX('ABP REC Calc'!$G$6:$AB$69,,MATCH('ABP RECs'!$H67,'ABP REC Calc'!$G$5:$AB$5,0)),'ABP REC Calc'!$C$6:$C$69,'ABP RECs'!$E67,'ABP REC Calc'!$B$6:$B$69,'ABP RECs'!$F67),
IF(Q$4&gt;$G67,P67*(1-Inputs_ByYear!$D$4),0)),0)</f>
        <v>0</v>
      </c>
      <c r="R67" s="235">
        <f>IF((R$4-$G67)&lt;($C67+$B67),IF(R$4=$G67+$B67,SUMIFS(INDEX('ABP REC Calc'!$G$6:$AB$69,,MATCH('ABP RECs'!$H67,'ABP REC Calc'!$G$5:$AB$5,0)),'ABP REC Calc'!$C$6:$C$69,'ABP RECs'!$E67,'ABP REC Calc'!$B$6:$B$69,'ABP RECs'!$F67),
IF(R$4&gt;$G67,Q67*(1-Inputs_ByYear!$D$4),0)),0)</f>
        <v>0</v>
      </c>
      <c r="S67" s="235">
        <f>IF((S$4-$G67)&lt;($C67+$B67),IF(S$4=$G67+$B67,SUMIFS(INDEX('ABP REC Calc'!$G$6:$AB$69,,MATCH('ABP RECs'!$H67,'ABP REC Calc'!$G$5:$AB$5,0)),'ABP REC Calc'!$C$6:$C$69,'ABP RECs'!$E67,'ABP REC Calc'!$B$6:$B$69,'ABP RECs'!$F67),
IF(S$4&gt;$G67,R67*(1-Inputs_ByYear!$D$4),0)),0)</f>
        <v>0</v>
      </c>
      <c r="T67" s="235">
        <f>IF((T$4-$G67)&lt;($C67+$B67),IF(T$4=$G67+$B67,SUMIFS(INDEX('ABP REC Calc'!$G$6:$AB$69,,MATCH('ABP RECs'!$H67,'ABP REC Calc'!$G$5:$AB$5,0)),'ABP REC Calc'!$C$6:$C$69,'ABP RECs'!$E67,'ABP REC Calc'!$B$6:$B$69,'ABP RECs'!$F67),
IF(T$4&gt;$G67,S67*(1-Inputs_ByYear!$D$4),0)),0)</f>
        <v>0</v>
      </c>
      <c r="U67" s="235">
        <f>IF((U$4-$G67)&lt;($C67+$B67),IF(U$4=$G67+$B67,SUMIFS(INDEX('ABP REC Calc'!$G$6:$AB$69,,MATCH('ABP RECs'!$H67,'ABP REC Calc'!$G$5:$AB$5,0)),'ABP REC Calc'!$C$6:$C$69,'ABP RECs'!$E67,'ABP REC Calc'!$B$6:$B$69,'ABP RECs'!$F67),
IF(U$4&gt;$G67,T67*(1-Inputs_ByYear!$D$4),0)),0)</f>
        <v>0</v>
      </c>
      <c r="V67" s="235">
        <f>IF((V$4-$G67)&lt;($C67+$B67),IF(V$4=$G67+$B67,SUMIFS(INDEX('ABP REC Calc'!$G$6:$AB$69,,MATCH('ABP RECs'!$H67,'ABP REC Calc'!$G$5:$AB$5,0)),'ABP REC Calc'!$C$6:$C$69,'ABP RECs'!$E67,'ABP REC Calc'!$B$6:$B$69,'ABP RECs'!$F67),
IF(V$4&gt;$G67,U67*(1-Inputs_ByYear!$D$4),0)),0)</f>
        <v>0</v>
      </c>
      <c r="W67" s="235">
        <f>IF((W$4-$G67)&lt;($C67+$B67),IF(W$4=$G67+$B67,SUMIFS(INDEX('ABP REC Calc'!$G$6:$AB$69,,MATCH('ABP RECs'!$H67,'ABP REC Calc'!$G$5:$AB$5,0)),'ABP REC Calc'!$C$6:$C$69,'ABP RECs'!$E67,'ABP REC Calc'!$B$6:$B$69,'ABP RECs'!$F67),
IF(W$4&gt;$G67,V67*(1-Inputs_ByYear!$D$4),0)),0)</f>
        <v>0</v>
      </c>
      <c r="X67" s="235">
        <f>IF((X$4-$G67)&lt;($C67+$B67),IF(X$4=$G67+$B67,SUMIFS(INDEX('ABP REC Calc'!$G$6:$AB$69,,MATCH('ABP RECs'!$H67,'ABP REC Calc'!$G$5:$AB$5,0)),'ABP REC Calc'!$C$6:$C$69,'ABP RECs'!$E67,'ABP REC Calc'!$B$6:$B$69,'ABP RECs'!$F67),
IF(X$4&gt;$G67,W67*(1-Inputs_ByYear!$D$4),0)),0)</f>
        <v>0</v>
      </c>
      <c r="Y67" s="235">
        <f>IF((Y$4-$G67)&lt;($C67+$B67),IF(Y$4=$G67+$B67,SUMIFS(INDEX('ABP REC Calc'!$G$6:$AB$69,,MATCH('ABP RECs'!$H67,'ABP REC Calc'!$G$5:$AB$5,0)),'ABP REC Calc'!$C$6:$C$69,'ABP RECs'!$E67,'ABP REC Calc'!$B$6:$B$69,'ABP RECs'!$F67),
IF(Y$4&gt;$G67,X67*(1-Inputs_ByYear!$D$4),0)),0)</f>
        <v>66279.543194476384</v>
      </c>
      <c r="Z67" s="235">
        <f>IF((Z$4-$G67)&lt;($C67+$B67),IF(Z$4=$G67+$B67,SUMIFS(INDEX('ABP REC Calc'!$G$6:$AB$69,,MATCH('ABP RECs'!$H67,'ABP REC Calc'!$G$5:$AB$5,0)),'ABP REC Calc'!$C$6:$C$69,'ABP RECs'!$E67,'ABP REC Calc'!$B$6:$B$69,'ABP RECs'!$F67),
IF(Z$4&gt;$G67,Y67*(1-Inputs_ByYear!$D$4),0)),0)</f>
        <v>65948.145478503997</v>
      </c>
      <c r="AA67" s="235">
        <f>IF((AA$4-$G67)&lt;($C67+$B67),IF(AA$4=$G67+$B67,SUMIFS(INDEX('ABP REC Calc'!$G$6:$AB$69,,MATCH('ABP RECs'!$H67,'ABP REC Calc'!$G$5:$AB$5,0)),'ABP REC Calc'!$C$6:$C$69,'ABP RECs'!$E67,'ABP REC Calc'!$B$6:$B$69,'ABP RECs'!$F67),
IF(AA$4&gt;$G67,Z67*(1-Inputs_ByYear!$D$4),0)),0)</f>
        <v>65618.404751111477</v>
      </c>
      <c r="AB67" s="235">
        <f>IF((AB$4-$G67)&lt;($C67+$B67),IF(AB$4=$G67+$B67,SUMIFS(INDEX('ABP REC Calc'!$G$6:$AB$69,,MATCH('ABP RECs'!$H67,'ABP REC Calc'!$G$5:$AB$5,0)),'ABP REC Calc'!$C$6:$C$69,'ABP RECs'!$E67,'ABP REC Calc'!$B$6:$B$69,'ABP RECs'!$F67),
IF(AB$4&gt;$G67,AA67*(1-Inputs_ByYear!$D$4),0)),0)</f>
        <v>65290.312727355922</v>
      </c>
      <c r="AC67" s="235">
        <f>IF((AC$4-$G67)&lt;($C67+$B67),IF(AC$4=$G67+$B67,SUMIFS(INDEX('ABP REC Calc'!$G$6:$AB$69,,MATCH('ABP RECs'!$H67,'ABP REC Calc'!$G$5:$AB$5,0)),'ABP REC Calc'!$C$6:$C$69,'ABP RECs'!$E67,'ABP REC Calc'!$B$6:$B$69,'ABP RECs'!$F67),
IF(AC$4&gt;$G67,AB67*(1-Inputs_ByYear!$D$4),0)),0)</f>
        <v>64963.861163719142</v>
      </c>
      <c r="AD67" s="235">
        <f>IF((AD$4-$G67)&lt;($C67+$B67),IF(AD$4=$G67+$B67,SUMIFS(INDEX('ABP REC Calc'!$G$6:$AB$69,,MATCH('ABP RECs'!$H67,'ABP REC Calc'!$G$5:$AB$5,0)),'ABP REC Calc'!$C$6:$C$69,'ABP RECs'!$E67,'ABP REC Calc'!$B$6:$B$69,'ABP RECs'!$F67),
IF(AD$4&gt;$G67,AC67*(1-Inputs_ByYear!$D$4),0)),0)</f>
        <v>64639.041857900549</v>
      </c>
    </row>
    <row r="68" spans="2:30" ht="14.75" customHeight="1" x14ac:dyDescent="0.25">
      <c r="B68" s="332" cm="1">
        <f t="array" ref="B68">INDEX(Inputs_ByYear!$D$87:$D$92, MATCH('ABP RECs'!$E68, Inputs_ByYear!$B$87:$B$92, 0),)</f>
        <v>0</v>
      </c>
      <c r="C68" s="332" cm="1">
        <f t="array" ref="C68">INDEX(Inputs_ByYear!$D$51:$D$56, MATCH('ABP RECs'!$E68, Inputs_ByYear!$B$51:$B$56,0),)</f>
        <v>15</v>
      </c>
      <c r="D68" s="332" t="str" cm="1">
        <f t="array" ref="D68">INDEX(Inputs_ByYear!$D$96:$D$101, MATCH('ABP RECs'!$E68, Inputs_ByYear!$B$96:$B$101,0),)</f>
        <v>n/a</v>
      </c>
      <c r="E68" s="222" t="s">
        <v>234</v>
      </c>
      <c r="F68" s="219" t="s">
        <v>258</v>
      </c>
      <c r="G68" s="219">
        <f t="shared" si="3"/>
        <v>2041</v>
      </c>
      <c r="H68" s="227" t="s">
        <v>39</v>
      </c>
      <c r="I68" s="235">
        <f>IF((I$4-$G68)&lt;($C68+$B68),IF(I$4=$G68+$B68,SUMIFS(INDEX('ABP REC Calc'!$G$6:$AB$69,,MATCH('ABP RECs'!$H68,'ABP REC Calc'!$G$5:$AB$5,0)),'ABP REC Calc'!$C$6:$C$69,'ABP RECs'!$E68,'ABP REC Calc'!$B$6:$B$69,'ABP RECs'!$F68),
IF(I$4&gt;$G68,H68*(1-Inputs_ByYear!$D$4),0)),0)</f>
        <v>0</v>
      </c>
      <c r="J68" s="235">
        <f>IF((J$4-$G68)&lt;($C68+$B68),IF(J$4=$G68+$B68,SUMIFS(INDEX('ABP REC Calc'!$G$6:$AB$69,,MATCH('ABP RECs'!$H68,'ABP REC Calc'!$G$5:$AB$5,0)),'ABP REC Calc'!$C$6:$C$69,'ABP RECs'!$E68,'ABP REC Calc'!$B$6:$B$69,'ABP RECs'!$F68),
IF(J$4&gt;$G68,I68*(1-Inputs_ByYear!$D$4),0)),0)</f>
        <v>0</v>
      </c>
      <c r="K68" s="235">
        <f>IF((K$4-$G68)&lt;($C68+$B68),IF(K$4=$G68+$B68,SUMIFS(INDEX('ABP REC Calc'!$G$6:$AB$69,,MATCH('ABP RECs'!$H68,'ABP REC Calc'!$G$5:$AB$5,0)),'ABP REC Calc'!$C$6:$C$69,'ABP RECs'!$E68,'ABP REC Calc'!$B$6:$B$69,'ABP RECs'!$F68),
IF(K$4&gt;$G68,J68*(1-Inputs_ByYear!$D$4),0)),0)</f>
        <v>0</v>
      </c>
      <c r="L68" s="235">
        <f>IF((L$4-$G68)&lt;($C68+$B68),IF(L$4=$G68+$B68,SUMIFS(INDEX('ABP REC Calc'!$G$6:$AB$69,,MATCH('ABP RECs'!$H68,'ABP REC Calc'!$G$5:$AB$5,0)),'ABP REC Calc'!$C$6:$C$69,'ABP RECs'!$E68,'ABP REC Calc'!$B$6:$B$69,'ABP RECs'!$F68),
IF(L$4&gt;$G68,K68*(1-Inputs_ByYear!$D$4),0)),0)</f>
        <v>0</v>
      </c>
      <c r="M68" s="235">
        <f>IF((M$4-$G68)&lt;($C68+$B68),IF(M$4=$G68+$B68,SUMIFS(INDEX('ABP REC Calc'!$G$6:$AB$69,,MATCH('ABP RECs'!$H68,'ABP REC Calc'!$G$5:$AB$5,0)),'ABP REC Calc'!$C$6:$C$69,'ABP RECs'!$E68,'ABP REC Calc'!$B$6:$B$69,'ABP RECs'!$F68),
IF(M$4&gt;$G68,L68*(1-Inputs_ByYear!$D$4),0)),0)</f>
        <v>0</v>
      </c>
      <c r="N68" s="235">
        <f>IF((N$4-$G68)&lt;($C68+$B68),IF(N$4=$G68+$B68,SUMIFS(INDEX('ABP REC Calc'!$G$6:$AB$69,,MATCH('ABP RECs'!$H68,'ABP REC Calc'!$G$5:$AB$5,0)),'ABP REC Calc'!$C$6:$C$69,'ABP RECs'!$E68,'ABP REC Calc'!$B$6:$B$69,'ABP RECs'!$F68),
IF(N$4&gt;$G68,M68*(1-Inputs_ByYear!$D$4),0)),0)</f>
        <v>0</v>
      </c>
      <c r="O68" s="235">
        <f>IF((O$4-$G68)&lt;($C68+$B68),IF(O$4=$G68+$B68,SUMIFS(INDEX('ABP REC Calc'!$G$6:$AB$69,,MATCH('ABP RECs'!$H68,'ABP REC Calc'!$G$5:$AB$5,0)),'ABP REC Calc'!$C$6:$C$69,'ABP RECs'!$E68,'ABP REC Calc'!$B$6:$B$69,'ABP RECs'!$F68),
IF(O$4&gt;$G68,N68*(1-Inputs_ByYear!$D$4),0)),0)</f>
        <v>0</v>
      </c>
      <c r="P68" s="235">
        <f>IF((P$4-$G68)&lt;($C68+$B68),IF(P$4=$G68+$B68,SUMIFS(INDEX('ABP REC Calc'!$G$6:$AB$69,,MATCH('ABP RECs'!$H68,'ABP REC Calc'!$G$5:$AB$5,0)),'ABP REC Calc'!$C$6:$C$69,'ABP RECs'!$E68,'ABP REC Calc'!$B$6:$B$69,'ABP RECs'!$F68),
IF(P$4&gt;$G68,O68*(1-Inputs_ByYear!$D$4),0)),0)</f>
        <v>0</v>
      </c>
      <c r="Q68" s="235">
        <f>IF((Q$4-$G68)&lt;($C68+$B68),IF(Q$4=$G68+$B68,SUMIFS(INDEX('ABP REC Calc'!$G$6:$AB$69,,MATCH('ABP RECs'!$H68,'ABP REC Calc'!$G$5:$AB$5,0)),'ABP REC Calc'!$C$6:$C$69,'ABP RECs'!$E68,'ABP REC Calc'!$B$6:$B$69,'ABP RECs'!$F68),
IF(Q$4&gt;$G68,P68*(1-Inputs_ByYear!$D$4),0)),0)</f>
        <v>0</v>
      </c>
      <c r="R68" s="235">
        <f>IF((R$4-$G68)&lt;($C68+$B68),IF(R$4=$G68+$B68,SUMIFS(INDEX('ABP REC Calc'!$G$6:$AB$69,,MATCH('ABP RECs'!$H68,'ABP REC Calc'!$G$5:$AB$5,0)),'ABP REC Calc'!$C$6:$C$69,'ABP RECs'!$E68,'ABP REC Calc'!$B$6:$B$69,'ABP RECs'!$F68),
IF(R$4&gt;$G68,Q68*(1-Inputs_ByYear!$D$4),0)),0)</f>
        <v>0</v>
      </c>
      <c r="S68" s="235">
        <f>IF((S$4-$G68)&lt;($C68+$B68),IF(S$4=$G68+$B68,SUMIFS(INDEX('ABP REC Calc'!$G$6:$AB$69,,MATCH('ABP RECs'!$H68,'ABP REC Calc'!$G$5:$AB$5,0)),'ABP REC Calc'!$C$6:$C$69,'ABP RECs'!$E68,'ABP REC Calc'!$B$6:$B$69,'ABP RECs'!$F68),
IF(S$4&gt;$G68,R68*(1-Inputs_ByYear!$D$4),0)),0)</f>
        <v>0</v>
      </c>
      <c r="T68" s="235">
        <f>IF((T$4-$G68)&lt;($C68+$B68),IF(T$4=$G68+$B68,SUMIFS(INDEX('ABP REC Calc'!$G$6:$AB$69,,MATCH('ABP RECs'!$H68,'ABP REC Calc'!$G$5:$AB$5,0)),'ABP REC Calc'!$C$6:$C$69,'ABP RECs'!$E68,'ABP REC Calc'!$B$6:$B$69,'ABP RECs'!$F68),
IF(T$4&gt;$G68,S68*(1-Inputs_ByYear!$D$4),0)),0)</f>
        <v>0</v>
      </c>
      <c r="U68" s="235">
        <f>IF((U$4-$G68)&lt;($C68+$B68),IF(U$4=$G68+$B68,SUMIFS(INDEX('ABP REC Calc'!$G$6:$AB$69,,MATCH('ABP RECs'!$H68,'ABP REC Calc'!$G$5:$AB$5,0)),'ABP REC Calc'!$C$6:$C$69,'ABP RECs'!$E68,'ABP REC Calc'!$B$6:$B$69,'ABP RECs'!$F68),
IF(U$4&gt;$G68,T68*(1-Inputs_ByYear!$D$4),0)),0)</f>
        <v>0</v>
      </c>
      <c r="V68" s="235">
        <f>IF((V$4-$G68)&lt;($C68+$B68),IF(V$4=$G68+$B68,SUMIFS(INDEX('ABP REC Calc'!$G$6:$AB$69,,MATCH('ABP RECs'!$H68,'ABP REC Calc'!$G$5:$AB$5,0)),'ABP REC Calc'!$C$6:$C$69,'ABP RECs'!$E68,'ABP REC Calc'!$B$6:$B$69,'ABP RECs'!$F68),
IF(V$4&gt;$G68,U68*(1-Inputs_ByYear!$D$4),0)),0)</f>
        <v>0</v>
      </c>
      <c r="W68" s="235">
        <f>IF((W$4-$G68)&lt;($C68+$B68),IF(W$4=$G68+$B68,SUMIFS(INDEX('ABP REC Calc'!$G$6:$AB$69,,MATCH('ABP RECs'!$H68,'ABP REC Calc'!$G$5:$AB$5,0)),'ABP REC Calc'!$C$6:$C$69,'ABP RECs'!$E68,'ABP REC Calc'!$B$6:$B$69,'ABP RECs'!$F68),
IF(W$4&gt;$G68,V68*(1-Inputs_ByYear!$D$4),0)),0)</f>
        <v>0</v>
      </c>
      <c r="X68" s="235">
        <f>IF((X$4-$G68)&lt;($C68+$B68),IF(X$4=$G68+$B68,SUMIFS(INDEX('ABP REC Calc'!$G$6:$AB$69,,MATCH('ABP RECs'!$H68,'ABP REC Calc'!$G$5:$AB$5,0)),'ABP REC Calc'!$C$6:$C$69,'ABP RECs'!$E68,'ABP REC Calc'!$B$6:$B$69,'ABP RECs'!$F68),
IF(X$4&gt;$G68,W68*(1-Inputs_ByYear!$D$4),0)),0)</f>
        <v>0</v>
      </c>
      <c r="Y68" s="235">
        <f>IF((Y$4-$G68)&lt;($C68+$B68),IF(Y$4=$G68+$B68,SUMIFS(INDEX('ABP REC Calc'!$G$6:$AB$69,,MATCH('ABP RECs'!$H68,'ABP REC Calc'!$G$5:$AB$5,0)),'ABP REC Calc'!$C$6:$C$69,'ABP RECs'!$E68,'ABP REC Calc'!$B$6:$B$69,'ABP RECs'!$F68),
IF(Y$4&gt;$G68,X68*(1-Inputs_ByYear!$D$4),0)),0)</f>
        <v>0</v>
      </c>
      <c r="Z68" s="235">
        <f>IF((Z$4-$G68)&lt;($C68+$B68),IF(Z$4=$G68+$B68,SUMIFS(INDEX('ABP REC Calc'!$G$6:$AB$69,,MATCH('ABP RECs'!$H68,'ABP REC Calc'!$G$5:$AB$5,0)),'ABP REC Calc'!$C$6:$C$69,'ABP RECs'!$E68,'ABP REC Calc'!$B$6:$B$69,'ABP RECs'!$F68),
IF(Z$4&gt;$G68,Y68*(1-Inputs_ByYear!$D$4),0)),0)</f>
        <v>66279.543194476384</v>
      </c>
      <c r="AA68" s="235">
        <f>IF((AA$4-$G68)&lt;($C68+$B68),IF(AA$4=$G68+$B68,SUMIFS(INDEX('ABP REC Calc'!$G$6:$AB$69,,MATCH('ABP RECs'!$H68,'ABP REC Calc'!$G$5:$AB$5,0)),'ABP REC Calc'!$C$6:$C$69,'ABP RECs'!$E68,'ABP REC Calc'!$B$6:$B$69,'ABP RECs'!$F68),
IF(AA$4&gt;$G68,Z68*(1-Inputs_ByYear!$D$4),0)),0)</f>
        <v>65948.145478503997</v>
      </c>
      <c r="AB68" s="235">
        <f>IF((AB$4-$G68)&lt;($C68+$B68),IF(AB$4=$G68+$B68,SUMIFS(INDEX('ABP REC Calc'!$G$6:$AB$69,,MATCH('ABP RECs'!$H68,'ABP REC Calc'!$G$5:$AB$5,0)),'ABP REC Calc'!$C$6:$C$69,'ABP RECs'!$E68,'ABP REC Calc'!$B$6:$B$69,'ABP RECs'!$F68),
IF(AB$4&gt;$G68,AA68*(1-Inputs_ByYear!$D$4),0)),0)</f>
        <v>65618.404751111477</v>
      </c>
      <c r="AC68" s="235">
        <f>IF((AC$4-$G68)&lt;($C68+$B68),IF(AC$4=$G68+$B68,SUMIFS(INDEX('ABP REC Calc'!$G$6:$AB$69,,MATCH('ABP RECs'!$H68,'ABP REC Calc'!$G$5:$AB$5,0)),'ABP REC Calc'!$C$6:$C$69,'ABP RECs'!$E68,'ABP REC Calc'!$B$6:$B$69,'ABP RECs'!$F68),
IF(AC$4&gt;$G68,AB68*(1-Inputs_ByYear!$D$4),0)),0)</f>
        <v>65290.312727355922</v>
      </c>
      <c r="AD68" s="235">
        <f>IF((AD$4-$G68)&lt;($C68+$B68),IF(AD$4=$G68+$B68,SUMIFS(INDEX('ABP REC Calc'!$G$6:$AB$69,,MATCH('ABP RECs'!$H68,'ABP REC Calc'!$G$5:$AB$5,0)),'ABP REC Calc'!$C$6:$C$69,'ABP RECs'!$E68,'ABP REC Calc'!$B$6:$B$69,'ABP RECs'!$F68),
IF(AD$4&gt;$G68,AC68*(1-Inputs_ByYear!$D$4),0)),0)</f>
        <v>64963.861163719142</v>
      </c>
    </row>
    <row r="69" spans="2:30" ht="14.75" customHeight="1" x14ac:dyDescent="0.25">
      <c r="B69" s="332" cm="1">
        <f t="array" ref="B69">INDEX(Inputs_ByYear!$D$87:$D$92, MATCH('ABP RECs'!$E69, Inputs_ByYear!$B$87:$B$92, 0),)</f>
        <v>0</v>
      </c>
      <c r="C69" s="332" cm="1">
        <f t="array" ref="C69">INDEX(Inputs_ByYear!$D$51:$D$56, MATCH('ABP RECs'!$E69, Inputs_ByYear!$B$51:$B$56,0),)</f>
        <v>15</v>
      </c>
      <c r="D69" s="332" t="str" cm="1">
        <f t="array" ref="D69">INDEX(Inputs_ByYear!$D$96:$D$101, MATCH('ABP RECs'!$E69, Inputs_ByYear!$B$96:$B$101,0),)</f>
        <v>n/a</v>
      </c>
      <c r="E69" s="222" t="s">
        <v>234</v>
      </c>
      <c r="F69" s="219" t="s">
        <v>258</v>
      </c>
      <c r="G69" s="219">
        <f t="shared" si="3"/>
        <v>2042</v>
      </c>
      <c r="H69" s="227" t="s">
        <v>40</v>
      </c>
      <c r="I69" s="235">
        <f>IF((I$4-$G69)&lt;($C69+$B69),IF(I$4=$G69+$B69,SUMIFS(INDEX('ABP REC Calc'!$G$6:$AB$69,,MATCH('ABP RECs'!$H69,'ABP REC Calc'!$G$5:$AB$5,0)),'ABP REC Calc'!$C$6:$C$69,'ABP RECs'!$E69,'ABP REC Calc'!$B$6:$B$69,'ABP RECs'!$F69),
IF(I$4&gt;$G69,H69*(1-Inputs_ByYear!$D$4),0)),0)</f>
        <v>0</v>
      </c>
      <c r="J69" s="235">
        <f>IF((J$4-$G69)&lt;($C69+$B69),IF(J$4=$G69+$B69,SUMIFS(INDEX('ABP REC Calc'!$G$6:$AB$69,,MATCH('ABP RECs'!$H69,'ABP REC Calc'!$G$5:$AB$5,0)),'ABP REC Calc'!$C$6:$C$69,'ABP RECs'!$E69,'ABP REC Calc'!$B$6:$B$69,'ABP RECs'!$F69),
IF(J$4&gt;$G69,I69*(1-Inputs_ByYear!$D$4),0)),0)</f>
        <v>0</v>
      </c>
      <c r="K69" s="235">
        <f>IF((K$4-$G69)&lt;($C69+$B69),IF(K$4=$G69+$B69,SUMIFS(INDEX('ABP REC Calc'!$G$6:$AB$69,,MATCH('ABP RECs'!$H69,'ABP REC Calc'!$G$5:$AB$5,0)),'ABP REC Calc'!$C$6:$C$69,'ABP RECs'!$E69,'ABP REC Calc'!$B$6:$B$69,'ABP RECs'!$F69),
IF(K$4&gt;$G69,J69*(1-Inputs_ByYear!$D$4),0)),0)</f>
        <v>0</v>
      </c>
      <c r="L69" s="235">
        <f>IF((L$4-$G69)&lt;($C69+$B69),IF(L$4=$G69+$B69,SUMIFS(INDEX('ABP REC Calc'!$G$6:$AB$69,,MATCH('ABP RECs'!$H69,'ABP REC Calc'!$G$5:$AB$5,0)),'ABP REC Calc'!$C$6:$C$69,'ABP RECs'!$E69,'ABP REC Calc'!$B$6:$B$69,'ABP RECs'!$F69),
IF(L$4&gt;$G69,K69*(1-Inputs_ByYear!$D$4),0)),0)</f>
        <v>0</v>
      </c>
      <c r="M69" s="235">
        <f>IF((M$4-$G69)&lt;($C69+$B69),IF(M$4=$G69+$B69,SUMIFS(INDEX('ABP REC Calc'!$G$6:$AB$69,,MATCH('ABP RECs'!$H69,'ABP REC Calc'!$G$5:$AB$5,0)),'ABP REC Calc'!$C$6:$C$69,'ABP RECs'!$E69,'ABP REC Calc'!$B$6:$B$69,'ABP RECs'!$F69),
IF(M$4&gt;$G69,L69*(1-Inputs_ByYear!$D$4),0)),0)</f>
        <v>0</v>
      </c>
      <c r="N69" s="235">
        <f>IF((N$4-$G69)&lt;($C69+$B69),IF(N$4=$G69+$B69,SUMIFS(INDEX('ABP REC Calc'!$G$6:$AB$69,,MATCH('ABP RECs'!$H69,'ABP REC Calc'!$G$5:$AB$5,0)),'ABP REC Calc'!$C$6:$C$69,'ABP RECs'!$E69,'ABP REC Calc'!$B$6:$B$69,'ABP RECs'!$F69),
IF(N$4&gt;$G69,M69*(1-Inputs_ByYear!$D$4),0)),0)</f>
        <v>0</v>
      </c>
      <c r="O69" s="235">
        <f>IF((O$4-$G69)&lt;($C69+$B69),IF(O$4=$G69+$B69,SUMIFS(INDEX('ABP REC Calc'!$G$6:$AB$69,,MATCH('ABP RECs'!$H69,'ABP REC Calc'!$G$5:$AB$5,0)),'ABP REC Calc'!$C$6:$C$69,'ABP RECs'!$E69,'ABP REC Calc'!$B$6:$B$69,'ABP RECs'!$F69),
IF(O$4&gt;$G69,N69*(1-Inputs_ByYear!$D$4),0)),0)</f>
        <v>0</v>
      </c>
      <c r="P69" s="235">
        <f>IF((P$4-$G69)&lt;($C69+$B69),IF(P$4=$G69+$B69,SUMIFS(INDEX('ABP REC Calc'!$G$6:$AB$69,,MATCH('ABP RECs'!$H69,'ABP REC Calc'!$G$5:$AB$5,0)),'ABP REC Calc'!$C$6:$C$69,'ABP RECs'!$E69,'ABP REC Calc'!$B$6:$B$69,'ABP RECs'!$F69),
IF(P$4&gt;$G69,O69*(1-Inputs_ByYear!$D$4),0)),0)</f>
        <v>0</v>
      </c>
      <c r="Q69" s="235">
        <f>IF((Q$4-$G69)&lt;($C69+$B69),IF(Q$4=$G69+$B69,SUMIFS(INDEX('ABP REC Calc'!$G$6:$AB$69,,MATCH('ABP RECs'!$H69,'ABP REC Calc'!$G$5:$AB$5,0)),'ABP REC Calc'!$C$6:$C$69,'ABP RECs'!$E69,'ABP REC Calc'!$B$6:$B$69,'ABP RECs'!$F69),
IF(Q$4&gt;$G69,P69*(1-Inputs_ByYear!$D$4),0)),0)</f>
        <v>0</v>
      </c>
      <c r="R69" s="235">
        <f>IF((R$4-$G69)&lt;($C69+$B69),IF(R$4=$G69+$B69,SUMIFS(INDEX('ABP REC Calc'!$G$6:$AB$69,,MATCH('ABP RECs'!$H69,'ABP REC Calc'!$G$5:$AB$5,0)),'ABP REC Calc'!$C$6:$C$69,'ABP RECs'!$E69,'ABP REC Calc'!$B$6:$B$69,'ABP RECs'!$F69),
IF(R$4&gt;$G69,Q69*(1-Inputs_ByYear!$D$4),0)),0)</f>
        <v>0</v>
      </c>
      <c r="S69" s="235">
        <f>IF((S$4-$G69)&lt;($C69+$B69),IF(S$4=$G69+$B69,SUMIFS(INDEX('ABP REC Calc'!$G$6:$AB$69,,MATCH('ABP RECs'!$H69,'ABP REC Calc'!$G$5:$AB$5,0)),'ABP REC Calc'!$C$6:$C$69,'ABP RECs'!$E69,'ABP REC Calc'!$B$6:$B$69,'ABP RECs'!$F69),
IF(S$4&gt;$G69,R69*(1-Inputs_ByYear!$D$4),0)),0)</f>
        <v>0</v>
      </c>
      <c r="T69" s="235">
        <f>IF((T$4-$G69)&lt;($C69+$B69),IF(T$4=$G69+$B69,SUMIFS(INDEX('ABP REC Calc'!$G$6:$AB$69,,MATCH('ABP RECs'!$H69,'ABP REC Calc'!$G$5:$AB$5,0)),'ABP REC Calc'!$C$6:$C$69,'ABP RECs'!$E69,'ABP REC Calc'!$B$6:$B$69,'ABP RECs'!$F69),
IF(T$4&gt;$G69,S69*(1-Inputs_ByYear!$D$4),0)),0)</f>
        <v>0</v>
      </c>
      <c r="U69" s="235">
        <f>IF((U$4-$G69)&lt;($C69+$B69),IF(U$4=$G69+$B69,SUMIFS(INDEX('ABP REC Calc'!$G$6:$AB$69,,MATCH('ABP RECs'!$H69,'ABP REC Calc'!$G$5:$AB$5,0)),'ABP REC Calc'!$C$6:$C$69,'ABP RECs'!$E69,'ABP REC Calc'!$B$6:$B$69,'ABP RECs'!$F69),
IF(U$4&gt;$G69,T69*(1-Inputs_ByYear!$D$4),0)),0)</f>
        <v>0</v>
      </c>
      <c r="V69" s="235">
        <f>IF((V$4-$G69)&lt;($C69+$B69),IF(V$4=$G69+$B69,SUMIFS(INDEX('ABP REC Calc'!$G$6:$AB$69,,MATCH('ABP RECs'!$H69,'ABP REC Calc'!$G$5:$AB$5,0)),'ABP REC Calc'!$C$6:$C$69,'ABP RECs'!$E69,'ABP REC Calc'!$B$6:$B$69,'ABP RECs'!$F69),
IF(V$4&gt;$G69,U69*(1-Inputs_ByYear!$D$4),0)),0)</f>
        <v>0</v>
      </c>
      <c r="W69" s="235">
        <f>IF((W$4-$G69)&lt;($C69+$B69),IF(W$4=$G69+$B69,SUMIFS(INDEX('ABP REC Calc'!$G$6:$AB$69,,MATCH('ABP RECs'!$H69,'ABP REC Calc'!$G$5:$AB$5,0)),'ABP REC Calc'!$C$6:$C$69,'ABP RECs'!$E69,'ABP REC Calc'!$B$6:$B$69,'ABP RECs'!$F69),
IF(W$4&gt;$G69,V69*(1-Inputs_ByYear!$D$4),0)),0)</f>
        <v>0</v>
      </c>
      <c r="X69" s="235">
        <f>IF((X$4-$G69)&lt;($C69+$B69),IF(X$4=$G69+$B69,SUMIFS(INDEX('ABP REC Calc'!$G$6:$AB$69,,MATCH('ABP RECs'!$H69,'ABP REC Calc'!$G$5:$AB$5,0)),'ABP REC Calc'!$C$6:$C$69,'ABP RECs'!$E69,'ABP REC Calc'!$B$6:$B$69,'ABP RECs'!$F69),
IF(X$4&gt;$G69,W69*(1-Inputs_ByYear!$D$4),0)),0)</f>
        <v>0</v>
      </c>
      <c r="Y69" s="235">
        <f>IF((Y$4-$G69)&lt;($C69+$B69),IF(Y$4=$G69+$B69,SUMIFS(INDEX('ABP REC Calc'!$G$6:$AB$69,,MATCH('ABP RECs'!$H69,'ABP REC Calc'!$G$5:$AB$5,0)),'ABP REC Calc'!$C$6:$C$69,'ABP RECs'!$E69,'ABP REC Calc'!$B$6:$B$69,'ABP RECs'!$F69),
IF(Y$4&gt;$G69,X69*(1-Inputs_ByYear!$D$4),0)),0)</f>
        <v>0</v>
      </c>
      <c r="Z69" s="235">
        <f>IF((Z$4-$G69)&lt;($C69+$B69),IF(Z$4=$G69+$B69,SUMIFS(INDEX('ABP REC Calc'!$G$6:$AB$69,,MATCH('ABP RECs'!$H69,'ABP REC Calc'!$G$5:$AB$5,0)),'ABP REC Calc'!$C$6:$C$69,'ABP RECs'!$E69,'ABP REC Calc'!$B$6:$B$69,'ABP RECs'!$F69),
IF(Z$4&gt;$G69,Y69*(1-Inputs_ByYear!$D$4),0)),0)</f>
        <v>0</v>
      </c>
      <c r="AA69" s="235">
        <f>IF((AA$4-$G69)&lt;($C69+$B69),IF(AA$4=$G69+$B69,SUMIFS(INDEX('ABP REC Calc'!$G$6:$AB$69,,MATCH('ABP RECs'!$H69,'ABP REC Calc'!$G$5:$AB$5,0)),'ABP REC Calc'!$C$6:$C$69,'ABP RECs'!$E69,'ABP REC Calc'!$B$6:$B$69,'ABP RECs'!$F69),
IF(AA$4&gt;$G69,Z69*(1-Inputs_ByYear!$D$4),0)),0)</f>
        <v>66279.543194476384</v>
      </c>
      <c r="AB69" s="235">
        <f>IF((AB$4-$G69)&lt;($C69+$B69),IF(AB$4=$G69+$B69,SUMIFS(INDEX('ABP REC Calc'!$G$6:$AB$69,,MATCH('ABP RECs'!$H69,'ABP REC Calc'!$G$5:$AB$5,0)),'ABP REC Calc'!$C$6:$C$69,'ABP RECs'!$E69,'ABP REC Calc'!$B$6:$B$69,'ABP RECs'!$F69),
IF(AB$4&gt;$G69,AA69*(1-Inputs_ByYear!$D$4),0)),0)</f>
        <v>65948.145478503997</v>
      </c>
      <c r="AC69" s="235">
        <f>IF((AC$4-$G69)&lt;($C69+$B69),IF(AC$4=$G69+$B69,SUMIFS(INDEX('ABP REC Calc'!$G$6:$AB$69,,MATCH('ABP RECs'!$H69,'ABP REC Calc'!$G$5:$AB$5,0)),'ABP REC Calc'!$C$6:$C$69,'ABP RECs'!$E69,'ABP REC Calc'!$B$6:$B$69,'ABP RECs'!$F69),
IF(AC$4&gt;$G69,AB69*(1-Inputs_ByYear!$D$4),0)),0)</f>
        <v>65618.404751111477</v>
      </c>
      <c r="AD69" s="235">
        <f>IF((AD$4-$G69)&lt;($C69+$B69),IF(AD$4=$G69+$B69,SUMIFS(INDEX('ABP REC Calc'!$G$6:$AB$69,,MATCH('ABP RECs'!$H69,'ABP REC Calc'!$G$5:$AB$5,0)),'ABP REC Calc'!$C$6:$C$69,'ABP RECs'!$E69,'ABP REC Calc'!$B$6:$B$69,'ABP RECs'!$F69),
IF(AD$4&gt;$G69,AC69*(1-Inputs_ByYear!$D$4),0)),0)</f>
        <v>65290.312727355922</v>
      </c>
    </row>
    <row r="70" spans="2:30" ht="14.75" customHeight="1" x14ac:dyDescent="0.25">
      <c r="B70" s="332" cm="1">
        <f t="array" ref="B70">INDEX(Inputs_ByYear!$D$87:$D$92, MATCH('ABP RECs'!$E70, Inputs_ByYear!$B$87:$B$92, 0),)</f>
        <v>0</v>
      </c>
      <c r="C70" s="332" cm="1">
        <f t="array" ref="C70">INDEX(Inputs_ByYear!$D$51:$D$56, MATCH('ABP RECs'!$E70, Inputs_ByYear!$B$51:$B$56,0),)</f>
        <v>15</v>
      </c>
      <c r="D70" s="332" t="str" cm="1">
        <f t="array" ref="D70">INDEX(Inputs_ByYear!$D$96:$D$101, MATCH('ABP RECs'!$E70, Inputs_ByYear!$B$96:$B$101,0),)</f>
        <v>n/a</v>
      </c>
      <c r="E70" s="222" t="s">
        <v>234</v>
      </c>
      <c r="F70" s="219" t="s">
        <v>258</v>
      </c>
      <c r="G70" s="219">
        <f t="shared" si="3"/>
        <v>2043</v>
      </c>
      <c r="H70" s="227" t="s">
        <v>41</v>
      </c>
      <c r="I70" s="235">
        <f>IF((I$4-$G70)&lt;($C70+$B70),IF(I$4=$G70+$B70,SUMIFS(INDEX('ABP REC Calc'!$G$6:$AB$69,,MATCH('ABP RECs'!$H70,'ABP REC Calc'!$G$5:$AB$5,0)),'ABP REC Calc'!$C$6:$C$69,'ABP RECs'!$E70,'ABP REC Calc'!$B$6:$B$69,'ABP RECs'!$F70),
IF(I$4&gt;$G70,H70*(1-Inputs_ByYear!$D$4),0)),0)</f>
        <v>0</v>
      </c>
      <c r="J70" s="235">
        <f>IF((J$4-$G70)&lt;($C70+$B70),IF(J$4=$G70+$B70,SUMIFS(INDEX('ABP REC Calc'!$G$6:$AB$69,,MATCH('ABP RECs'!$H70,'ABP REC Calc'!$G$5:$AB$5,0)),'ABP REC Calc'!$C$6:$C$69,'ABP RECs'!$E70,'ABP REC Calc'!$B$6:$B$69,'ABP RECs'!$F70),
IF(J$4&gt;$G70,I70*(1-Inputs_ByYear!$D$4),0)),0)</f>
        <v>0</v>
      </c>
      <c r="K70" s="235">
        <f>IF((K$4-$G70)&lt;($C70+$B70),IF(K$4=$G70+$B70,SUMIFS(INDEX('ABP REC Calc'!$G$6:$AB$69,,MATCH('ABP RECs'!$H70,'ABP REC Calc'!$G$5:$AB$5,0)),'ABP REC Calc'!$C$6:$C$69,'ABP RECs'!$E70,'ABP REC Calc'!$B$6:$B$69,'ABP RECs'!$F70),
IF(K$4&gt;$G70,J70*(1-Inputs_ByYear!$D$4),0)),0)</f>
        <v>0</v>
      </c>
      <c r="L70" s="235">
        <f>IF((L$4-$G70)&lt;($C70+$B70),IF(L$4=$G70+$B70,SUMIFS(INDEX('ABP REC Calc'!$G$6:$AB$69,,MATCH('ABP RECs'!$H70,'ABP REC Calc'!$G$5:$AB$5,0)),'ABP REC Calc'!$C$6:$C$69,'ABP RECs'!$E70,'ABP REC Calc'!$B$6:$B$69,'ABP RECs'!$F70),
IF(L$4&gt;$G70,K70*(1-Inputs_ByYear!$D$4),0)),0)</f>
        <v>0</v>
      </c>
      <c r="M70" s="235">
        <f>IF((M$4-$G70)&lt;($C70+$B70),IF(M$4=$G70+$B70,SUMIFS(INDEX('ABP REC Calc'!$G$6:$AB$69,,MATCH('ABP RECs'!$H70,'ABP REC Calc'!$G$5:$AB$5,0)),'ABP REC Calc'!$C$6:$C$69,'ABP RECs'!$E70,'ABP REC Calc'!$B$6:$B$69,'ABP RECs'!$F70),
IF(M$4&gt;$G70,L70*(1-Inputs_ByYear!$D$4),0)),0)</f>
        <v>0</v>
      </c>
      <c r="N70" s="235">
        <f>IF((N$4-$G70)&lt;($C70+$B70),IF(N$4=$G70+$B70,SUMIFS(INDEX('ABP REC Calc'!$G$6:$AB$69,,MATCH('ABP RECs'!$H70,'ABP REC Calc'!$G$5:$AB$5,0)),'ABP REC Calc'!$C$6:$C$69,'ABP RECs'!$E70,'ABP REC Calc'!$B$6:$B$69,'ABP RECs'!$F70),
IF(N$4&gt;$G70,M70*(1-Inputs_ByYear!$D$4),0)),0)</f>
        <v>0</v>
      </c>
      <c r="O70" s="235">
        <f>IF((O$4-$G70)&lt;($C70+$B70),IF(O$4=$G70+$B70,SUMIFS(INDEX('ABP REC Calc'!$G$6:$AB$69,,MATCH('ABP RECs'!$H70,'ABP REC Calc'!$G$5:$AB$5,0)),'ABP REC Calc'!$C$6:$C$69,'ABP RECs'!$E70,'ABP REC Calc'!$B$6:$B$69,'ABP RECs'!$F70),
IF(O$4&gt;$G70,N70*(1-Inputs_ByYear!$D$4),0)),0)</f>
        <v>0</v>
      </c>
      <c r="P70" s="235">
        <f>IF((P$4-$G70)&lt;($C70+$B70),IF(P$4=$G70+$B70,SUMIFS(INDEX('ABP REC Calc'!$G$6:$AB$69,,MATCH('ABP RECs'!$H70,'ABP REC Calc'!$G$5:$AB$5,0)),'ABP REC Calc'!$C$6:$C$69,'ABP RECs'!$E70,'ABP REC Calc'!$B$6:$B$69,'ABP RECs'!$F70),
IF(P$4&gt;$G70,O70*(1-Inputs_ByYear!$D$4),0)),0)</f>
        <v>0</v>
      </c>
      <c r="Q70" s="235">
        <f>IF((Q$4-$G70)&lt;($C70+$B70),IF(Q$4=$G70+$B70,SUMIFS(INDEX('ABP REC Calc'!$G$6:$AB$69,,MATCH('ABP RECs'!$H70,'ABP REC Calc'!$G$5:$AB$5,0)),'ABP REC Calc'!$C$6:$C$69,'ABP RECs'!$E70,'ABP REC Calc'!$B$6:$B$69,'ABP RECs'!$F70),
IF(Q$4&gt;$G70,P70*(1-Inputs_ByYear!$D$4),0)),0)</f>
        <v>0</v>
      </c>
      <c r="R70" s="235">
        <f>IF((R$4-$G70)&lt;($C70+$B70),IF(R$4=$G70+$B70,SUMIFS(INDEX('ABP REC Calc'!$G$6:$AB$69,,MATCH('ABP RECs'!$H70,'ABP REC Calc'!$G$5:$AB$5,0)),'ABP REC Calc'!$C$6:$C$69,'ABP RECs'!$E70,'ABP REC Calc'!$B$6:$B$69,'ABP RECs'!$F70),
IF(R$4&gt;$G70,Q70*(1-Inputs_ByYear!$D$4),0)),0)</f>
        <v>0</v>
      </c>
      <c r="S70" s="235">
        <f>IF((S$4-$G70)&lt;($C70+$B70),IF(S$4=$G70+$B70,SUMIFS(INDEX('ABP REC Calc'!$G$6:$AB$69,,MATCH('ABP RECs'!$H70,'ABP REC Calc'!$G$5:$AB$5,0)),'ABP REC Calc'!$C$6:$C$69,'ABP RECs'!$E70,'ABP REC Calc'!$B$6:$B$69,'ABP RECs'!$F70),
IF(S$4&gt;$G70,R70*(1-Inputs_ByYear!$D$4),0)),0)</f>
        <v>0</v>
      </c>
      <c r="T70" s="235">
        <f>IF((T$4-$G70)&lt;($C70+$B70),IF(T$4=$G70+$B70,SUMIFS(INDEX('ABP REC Calc'!$G$6:$AB$69,,MATCH('ABP RECs'!$H70,'ABP REC Calc'!$G$5:$AB$5,0)),'ABP REC Calc'!$C$6:$C$69,'ABP RECs'!$E70,'ABP REC Calc'!$B$6:$B$69,'ABP RECs'!$F70),
IF(T$4&gt;$G70,S70*(1-Inputs_ByYear!$D$4),0)),0)</f>
        <v>0</v>
      </c>
      <c r="U70" s="235">
        <f>IF((U$4-$G70)&lt;($C70+$B70),IF(U$4=$G70+$B70,SUMIFS(INDEX('ABP REC Calc'!$G$6:$AB$69,,MATCH('ABP RECs'!$H70,'ABP REC Calc'!$G$5:$AB$5,0)),'ABP REC Calc'!$C$6:$C$69,'ABP RECs'!$E70,'ABP REC Calc'!$B$6:$B$69,'ABP RECs'!$F70),
IF(U$4&gt;$G70,T70*(1-Inputs_ByYear!$D$4),0)),0)</f>
        <v>0</v>
      </c>
      <c r="V70" s="235">
        <f>IF((V$4-$G70)&lt;($C70+$B70),IF(V$4=$G70+$B70,SUMIFS(INDEX('ABP REC Calc'!$G$6:$AB$69,,MATCH('ABP RECs'!$H70,'ABP REC Calc'!$G$5:$AB$5,0)),'ABP REC Calc'!$C$6:$C$69,'ABP RECs'!$E70,'ABP REC Calc'!$B$6:$B$69,'ABP RECs'!$F70),
IF(V$4&gt;$G70,U70*(1-Inputs_ByYear!$D$4),0)),0)</f>
        <v>0</v>
      </c>
      <c r="W70" s="235">
        <f>IF((W$4-$G70)&lt;($C70+$B70),IF(W$4=$G70+$B70,SUMIFS(INDEX('ABP REC Calc'!$G$6:$AB$69,,MATCH('ABP RECs'!$H70,'ABP REC Calc'!$G$5:$AB$5,0)),'ABP REC Calc'!$C$6:$C$69,'ABP RECs'!$E70,'ABP REC Calc'!$B$6:$B$69,'ABP RECs'!$F70),
IF(W$4&gt;$G70,V70*(1-Inputs_ByYear!$D$4),0)),0)</f>
        <v>0</v>
      </c>
      <c r="X70" s="235">
        <f>IF((X$4-$G70)&lt;($C70+$B70),IF(X$4=$G70+$B70,SUMIFS(INDEX('ABP REC Calc'!$G$6:$AB$69,,MATCH('ABP RECs'!$H70,'ABP REC Calc'!$G$5:$AB$5,0)),'ABP REC Calc'!$C$6:$C$69,'ABP RECs'!$E70,'ABP REC Calc'!$B$6:$B$69,'ABP RECs'!$F70),
IF(X$4&gt;$G70,W70*(1-Inputs_ByYear!$D$4),0)),0)</f>
        <v>0</v>
      </c>
      <c r="Y70" s="235">
        <f>IF((Y$4-$G70)&lt;($C70+$B70),IF(Y$4=$G70+$B70,SUMIFS(INDEX('ABP REC Calc'!$G$6:$AB$69,,MATCH('ABP RECs'!$H70,'ABP REC Calc'!$G$5:$AB$5,0)),'ABP REC Calc'!$C$6:$C$69,'ABP RECs'!$E70,'ABP REC Calc'!$B$6:$B$69,'ABP RECs'!$F70),
IF(Y$4&gt;$G70,X70*(1-Inputs_ByYear!$D$4),0)),0)</f>
        <v>0</v>
      </c>
      <c r="Z70" s="235">
        <f>IF((Z$4-$G70)&lt;($C70+$B70),IF(Z$4=$G70+$B70,SUMIFS(INDEX('ABP REC Calc'!$G$6:$AB$69,,MATCH('ABP RECs'!$H70,'ABP REC Calc'!$G$5:$AB$5,0)),'ABP REC Calc'!$C$6:$C$69,'ABP RECs'!$E70,'ABP REC Calc'!$B$6:$B$69,'ABP RECs'!$F70),
IF(Z$4&gt;$G70,Y70*(1-Inputs_ByYear!$D$4),0)),0)</f>
        <v>0</v>
      </c>
      <c r="AA70" s="235">
        <f>IF((AA$4-$G70)&lt;($C70+$B70),IF(AA$4=$G70+$B70,SUMIFS(INDEX('ABP REC Calc'!$G$6:$AB$69,,MATCH('ABP RECs'!$H70,'ABP REC Calc'!$G$5:$AB$5,0)),'ABP REC Calc'!$C$6:$C$69,'ABP RECs'!$E70,'ABP REC Calc'!$B$6:$B$69,'ABP RECs'!$F70),
IF(AA$4&gt;$G70,Z70*(1-Inputs_ByYear!$D$4),0)),0)</f>
        <v>0</v>
      </c>
      <c r="AB70" s="235">
        <f>IF((AB$4-$G70)&lt;($C70+$B70),IF(AB$4=$G70+$B70,SUMIFS(INDEX('ABP REC Calc'!$G$6:$AB$69,,MATCH('ABP RECs'!$H70,'ABP REC Calc'!$G$5:$AB$5,0)),'ABP REC Calc'!$C$6:$C$69,'ABP RECs'!$E70,'ABP REC Calc'!$B$6:$B$69,'ABP RECs'!$F70),
IF(AB$4&gt;$G70,AA70*(1-Inputs_ByYear!$D$4),0)),0)</f>
        <v>0</v>
      </c>
      <c r="AC70" s="235">
        <f>IF((AC$4-$G70)&lt;($C70+$B70),IF(AC$4=$G70+$B70,SUMIFS(INDEX('ABP REC Calc'!$G$6:$AB$69,,MATCH('ABP RECs'!$H70,'ABP REC Calc'!$G$5:$AB$5,0)),'ABP REC Calc'!$C$6:$C$69,'ABP RECs'!$E70,'ABP REC Calc'!$B$6:$B$69,'ABP RECs'!$F70),
IF(AC$4&gt;$G70,AB70*(1-Inputs_ByYear!$D$4),0)),0)</f>
        <v>0</v>
      </c>
      <c r="AD70" s="235">
        <f>IF((AD$4-$G70)&lt;($C70+$B70),IF(AD$4=$G70+$B70,SUMIFS(INDEX('ABP REC Calc'!$G$6:$AB$69,,MATCH('ABP RECs'!$H70,'ABP REC Calc'!$G$5:$AB$5,0)),'ABP REC Calc'!$C$6:$C$69,'ABP RECs'!$E70,'ABP REC Calc'!$B$6:$B$69,'ABP RECs'!$F70),
IF(AD$4&gt;$G70,AC70*(1-Inputs_ByYear!$D$4),0)),0)</f>
        <v>0</v>
      </c>
    </row>
    <row r="71" spans="2:30" ht="14.75" customHeight="1" x14ac:dyDescent="0.25">
      <c r="B71" s="332" cm="1">
        <f t="array" ref="B71">INDEX(Inputs_ByYear!$D$87:$D$92, MATCH('ABP RECs'!$E71, Inputs_ByYear!$B$87:$B$92, 0),)</f>
        <v>0</v>
      </c>
      <c r="C71" s="332" cm="1">
        <f t="array" ref="C71">INDEX(Inputs_ByYear!$D$51:$D$56, MATCH('ABP RECs'!$E71, Inputs_ByYear!$B$51:$B$56,0),)</f>
        <v>15</v>
      </c>
      <c r="D71" s="332" t="str" cm="1">
        <f t="array" ref="D71">INDEX(Inputs_ByYear!$D$96:$D$101, MATCH('ABP RECs'!$E71, Inputs_ByYear!$B$96:$B$101,0),)</f>
        <v>n/a</v>
      </c>
      <c r="E71" s="222" t="s">
        <v>234</v>
      </c>
      <c r="F71" s="219" t="s">
        <v>258</v>
      </c>
      <c r="G71" s="219">
        <f t="shared" si="3"/>
        <v>2044</v>
      </c>
      <c r="H71" s="227" t="s">
        <v>42</v>
      </c>
      <c r="I71" s="235">
        <f>IF((I$4-$G71)&lt;($C71+$B71),IF(I$4=$G71+$B71,SUMIFS(INDEX('ABP REC Calc'!$G$6:$AB$69,,MATCH('ABP RECs'!$H71,'ABP REC Calc'!$G$5:$AB$5,0)),'ABP REC Calc'!$C$6:$C$69,'ABP RECs'!$E71,'ABP REC Calc'!$B$6:$B$69,'ABP RECs'!$F71),
IF(I$4&gt;$G71,H71*(1-Inputs_ByYear!$D$4),0)),0)</f>
        <v>0</v>
      </c>
      <c r="J71" s="235">
        <f>IF((J$4-$G71)&lt;($C71+$B71),IF(J$4=$G71+$B71,SUMIFS(INDEX('ABP REC Calc'!$G$6:$AB$69,,MATCH('ABP RECs'!$H71,'ABP REC Calc'!$G$5:$AB$5,0)),'ABP REC Calc'!$C$6:$C$69,'ABP RECs'!$E71,'ABP REC Calc'!$B$6:$B$69,'ABP RECs'!$F71),
IF(J$4&gt;$G71,I71*(1-Inputs_ByYear!$D$4),0)),0)</f>
        <v>0</v>
      </c>
      <c r="K71" s="235">
        <f>IF((K$4-$G71)&lt;($C71+$B71),IF(K$4=$G71+$B71,SUMIFS(INDEX('ABP REC Calc'!$G$6:$AB$69,,MATCH('ABP RECs'!$H71,'ABP REC Calc'!$G$5:$AB$5,0)),'ABP REC Calc'!$C$6:$C$69,'ABP RECs'!$E71,'ABP REC Calc'!$B$6:$B$69,'ABP RECs'!$F71),
IF(K$4&gt;$G71,J71*(1-Inputs_ByYear!$D$4),0)),0)</f>
        <v>0</v>
      </c>
      <c r="L71" s="235">
        <f>IF((L$4-$G71)&lt;($C71+$B71),IF(L$4=$G71+$B71,SUMIFS(INDEX('ABP REC Calc'!$G$6:$AB$69,,MATCH('ABP RECs'!$H71,'ABP REC Calc'!$G$5:$AB$5,0)),'ABP REC Calc'!$C$6:$C$69,'ABP RECs'!$E71,'ABP REC Calc'!$B$6:$B$69,'ABP RECs'!$F71),
IF(L$4&gt;$G71,K71*(1-Inputs_ByYear!$D$4),0)),0)</f>
        <v>0</v>
      </c>
      <c r="M71" s="235">
        <f>IF((M$4-$G71)&lt;($C71+$B71),IF(M$4=$G71+$B71,SUMIFS(INDEX('ABP REC Calc'!$G$6:$AB$69,,MATCH('ABP RECs'!$H71,'ABP REC Calc'!$G$5:$AB$5,0)),'ABP REC Calc'!$C$6:$C$69,'ABP RECs'!$E71,'ABP REC Calc'!$B$6:$B$69,'ABP RECs'!$F71),
IF(M$4&gt;$G71,L71*(1-Inputs_ByYear!$D$4),0)),0)</f>
        <v>0</v>
      </c>
      <c r="N71" s="235">
        <f>IF((N$4-$G71)&lt;($C71+$B71),IF(N$4=$G71+$B71,SUMIFS(INDEX('ABP REC Calc'!$G$6:$AB$69,,MATCH('ABP RECs'!$H71,'ABP REC Calc'!$G$5:$AB$5,0)),'ABP REC Calc'!$C$6:$C$69,'ABP RECs'!$E71,'ABP REC Calc'!$B$6:$B$69,'ABP RECs'!$F71),
IF(N$4&gt;$G71,M71*(1-Inputs_ByYear!$D$4),0)),0)</f>
        <v>0</v>
      </c>
      <c r="O71" s="235">
        <f>IF((O$4-$G71)&lt;($C71+$B71),IF(O$4=$G71+$B71,SUMIFS(INDEX('ABP REC Calc'!$G$6:$AB$69,,MATCH('ABP RECs'!$H71,'ABP REC Calc'!$G$5:$AB$5,0)),'ABP REC Calc'!$C$6:$C$69,'ABP RECs'!$E71,'ABP REC Calc'!$B$6:$B$69,'ABP RECs'!$F71),
IF(O$4&gt;$G71,N71*(1-Inputs_ByYear!$D$4),0)),0)</f>
        <v>0</v>
      </c>
      <c r="P71" s="235">
        <f>IF((P$4-$G71)&lt;($C71+$B71),IF(P$4=$G71+$B71,SUMIFS(INDEX('ABP REC Calc'!$G$6:$AB$69,,MATCH('ABP RECs'!$H71,'ABP REC Calc'!$G$5:$AB$5,0)),'ABP REC Calc'!$C$6:$C$69,'ABP RECs'!$E71,'ABP REC Calc'!$B$6:$B$69,'ABP RECs'!$F71),
IF(P$4&gt;$G71,O71*(1-Inputs_ByYear!$D$4),0)),0)</f>
        <v>0</v>
      </c>
      <c r="Q71" s="235">
        <f>IF((Q$4-$G71)&lt;($C71+$B71),IF(Q$4=$G71+$B71,SUMIFS(INDEX('ABP REC Calc'!$G$6:$AB$69,,MATCH('ABP RECs'!$H71,'ABP REC Calc'!$G$5:$AB$5,0)),'ABP REC Calc'!$C$6:$C$69,'ABP RECs'!$E71,'ABP REC Calc'!$B$6:$B$69,'ABP RECs'!$F71),
IF(Q$4&gt;$G71,P71*(1-Inputs_ByYear!$D$4),0)),0)</f>
        <v>0</v>
      </c>
      <c r="R71" s="235">
        <f>IF((R$4-$G71)&lt;($C71+$B71),IF(R$4=$G71+$B71,SUMIFS(INDEX('ABP REC Calc'!$G$6:$AB$69,,MATCH('ABP RECs'!$H71,'ABP REC Calc'!$G$5:$AB$5,0)),'ABP REC Calc'!$C$6:$C$69,'ABP RECs'!$E71,'ABP REC Calc'!$B$6:$B$69,'ABP RECs'!$F71),
IF(R$4&gt;$G71,Q71*(1-Inputs_ByYear!$D$4),0)),0)</f>
        <v>0</v>
      </c>
      <c r="S71" s="235">
        <f>IF((S$4-$G71)&lt;($C71+$B71),IF(S$4=$G71+$B71,SUMIFS(INDEX('ABP REC Calc'!$G$6:$AB$69,,MATCH('ABP RECs'!$H71,'ABP REC Calc'!$G$5:$AB$5,0)),'ABP REC Calc'!$C$6:$C$69,'ABP RECs'!$E71,'ABP REC Calc'!$B$6:$B$69,'ABP RECs'!$F71),
IF(S$4&gt;$G71,R71*(1-Inputs_ByYear!$D$4),0)),0)</f>
        <v>0</v>
      </c>
      <c r="T71" s="235">
        <f>IF((T$4-$G71)&lt;($C71+$B71),IF(T$4=$G71+$B71,SUMIFS(INDEX('ABP REC Calc'!$G$6:$AB$69,,MATCH('ABP RECs'!$H71,'ABP REC Calc'!$G$5:$AB$5,0)),'ABP REC Calc'!$C$6:$C$69,'ABP RECs'!$E71,'ABP REC Calc'!$B$6:$B$69,'ABP RECs'!$F71),
IF(T$4&gt;$G71,S71*(1-Inputs_ByYear!$D$4),0)),0)</f>
        <v>0</v>
      </c>
      <c r="U71" s="235">
        <f>IF((U$4-$G71)&lt;($C71+$B71),IF(U$4=$G71+$B71,SUMIFS(INDEX('ABP REC Calc'!$G$6:$AB$69,,MATCH('ABP RECs'!$H71,'ABP REC Calc'!$G$5:$AB$5,0)),'ABP REC Calc'!$C$6:$C$69,'ABP RECs'!$E71,'ABP REC Calc'!$B$6:$B$69,'ABP RECs'!$F71),
IF(U$4&gt;$G71,T71*(1-Inputs_ByYear!$D$4),0)),0)</f>
        <v>0</v>
      </c>
      <c r="V71" s="235">
        <f>IF((V$4-$G71)&lt;($C71+$B71),IF(V$4=$G71+$B71,SUMIFS(INDEX('ABP REC Calc'!$G$6:$AB$69,,MATCH('ABP RECs'!$H71,'ABP REC Calc'!$G$5:$AB$5,0)),'ABP REC Calc'!$C$6:$C$69,'ABP RECs'!$E71,'ABP REC Calc'!$B$6:$B$69,'ABP RECs'!$F71),
IF(V$4&gt;$G71,U71*(1-Inputs_ByYear!$D$4),0)),0)</f>
        <v>0</v>
      </c>
      <c r="W71" s="235">
        <f>IF((W$4-$G71)&lt;($C71+$B71),IF(W$4=$G71+$B71,SUMIFS(INDEX('ABP REC Calc'!$G$6:$AB$69,,MATCH('ABP RECs'!$H71,'ABP REC Calc'!$G$5:$AB$5,0)),'ABP REC Calc'!$C$6:$C$69,'ABP RECs'!$E71,'ABP REC Calc'!$B$6:$B$69,'ABP RECs'!$F71),
IF(W$4&gt;$G71,V71*(1-Inputs_ByYear!$D$4),0)),0)</f>
        <v>0</v>
      </c>
      <c r="X71" s="235">
        <f>IF((X$4-$G71)&lt;($C71+$B71),IF(X$4=$G71+$B71,SUMIFS(INDEX('ABP REC Calc'!$G$6:$AB$69,,MATCH('ABP RECs'!$H71,'ABP REC Calc'!$G$5:$AB$5,0)),'ABP REC Calc'!$C$6:$C$69,'ABP RECs'!$E71,'ABP REC Calc'!$B$6:$B$69,'ABP RECs'!$F71),
IF(X$4&gt;$G71,W71*(1-Inputs_ByYear!$D$4),0)),0)</f>
        <v>0</v>
      </c>
      <c r="Y71" s="235">
        <f>IF((Y$4-$G71)&lt;($C71+$B71),IF(Y$4=$G71+$B71,SUMIFS(INDEX('ABP REC Calc'!$G$6:$AB$69,,MATCH('ABP RECs'!$H71,'ABP REC Calc'!$G$5:$AB$5,0)),'ABP REC Calc'!$C$6:$C$69,'ABP RECs'!$E71,'ABP REC Calc'!$B$6:$B$69,'ABP RECs'!$F71),
IF(Y$4&gt;$G71,X71*(1-Inputs_ByYear!$D$4),0)),0)</f>
        <v>0</v>
      </c>
      <c r="Z71" s="235">
        <f>IF((Z$4-$G71)&lt;($C71+$B71),IF(Z$4=$G71+$B71,SUMIFS(INDEX('ABP REC Calc'!$G$6:$AB$69,,MATCH('ABP RECs'!$H71,'ABP REC Calc'!$G$5:$AB$5,0)),'ABP REC Calc'!$C$6:$C$69,'ABP RECs'!$E71,'ABP REC Calc'!$B$6:$B$69,'ABP RECs'!$F71),
IF(Z$4&gt;$G71,Y71*(1-Inputs_ByYear!$D$4),0)),0)</f>
        <v>0</v>
      </c>
      <c r="AA71" s="235">
        <f>IF((AA$4-$G71)&lt;($C71+$B71),IF(AA$4=$G71+$B71,SUMIFS(INDEX('ABP REC Calc'!$G$6:$AB$69,,MATCH('ABP RECs'!$H71,'ABP REC Calc'!$G$5:$AB$5,0)),'ABP REC Calc'!$C$6:$C$69,'ABP RECs'!$E71,'ABP REC Calc'!$B$6:$B$69,'ABP RECs'!$F71),
IF(AA$4&gt;$G71,Z71*(1-Inputs_ByYear!$D$4),0)),0)</f>
        <v>0</v>
      </c>
      <c r="AB71" s="235">
        <f>IF((AB$4-$G71)&lt;($C71+$B71),IF(AB$4=$G71+$B71,SUMIFS(INDEX('ABP REC Calc'!$G$6:$AB$69,,MATCH('ABP RECs'!$H71,'ABP REC Calc'!$G$5:$AB$5,0)),'ABP REC Calc'!$C$6:$C$69,'ABP RECs'!$E71,'ABP REC Calc'!$B$6:$B$69,'ABP RECs'!$F71),
IF(AB$4&gt;$G71,AA71*(1-Inputs_ByYear!$D$4),0)),0)</f>
        <v>0</v>
      </c>
      <c r="AC71" s="235">
        <f>IF((AC$4-$G71)&lt;($C71+$B71),IF(AC$4=$G71+$B71,SUMIFS(INDEX('ABP REC Calc'!$G$6:$AB$69,,MATCH('ABP RECs'!$H71,'ABP REC Calc'!$G$5:$AB$5,0)),'ABP REC Calc'!$C$6:$C$69,'ABP RECs'!$E71,'ABP REC Calc'!$B$6:$B$69,'ABP RECs'!$F71),
IF(AC$4&gt;$G71,AB71*(1-Inputs_ByYear!$D$4),0)),0)</f>
        <v>0</v>
      </c>
      <c r="AD71" s="235">
        <f>IF((AD$4-$G71)&lt;($C71+$B71),IF(AD$4=$G71+$B71,SUMIFS(INDEX('ABP REC Calc'!$G$6:$AB$69,,MATCH('ABP RECs'!$H71,'ABP REC Calc'!$G$5:$AB$5,0)),'ABP REC Calc'!$C$6:$C$69,'ABP RECs'!$E71,'ABP REC Calc'!$B$6:$B$69,'ABP RECs'!$F71),
IF(AD$4&gt;$G71,AC71*(1-Inputs_ByYear!$D$4),0)),0)</f>
        <v>0</v>
      </c>
    </row>
    <row r="72" spans="2:30" ht="14.75" customHeight="1" x14ac:dyDescent="0.25">
      <c r="B72" s="332" cm="1">
        <f t="array" ref="B72">INDEX(Inputs_ByYear!$D$87:$D$92, MATCH('ABP RECs'!$E72, Inputs_ByYear!$B$87:$B$92, 0),)</f>
        <v>0</v>
      </c>
      <c r="C72" s="332" cm="1">
        <f t="array" ref="C72">INDEX(Inputs_ByYear!$D$51:$D$56, MATCH('ABP RECs'!$E72, Inputs_ByYear!$B$51:$B$56,0),)</f>
        <v>15</v>
      </c>
      <c r="D72" s="332" t="str" cm="1">
        <f t="array" ref="D72">INDEX(Inputs_ByYear!$D$96:$D$101, MATCH('ABP RECs'!$E72, Inputs_ByYear!$B$96:$B$101,0),)</f>
        <v>n/a</v>
      </c>
      <c r="E72" s="222" t="s">
        <v>234</v>
      </c>
      <c r="F72" s="219" t="s">
        <v>258</v>
      </c>
      <c r="G72" s="219">
        <f t="shared" si="3"/>
        <v>2045</v>
      </c>
      <c r="H72" s="227" t="s">
        <v>43</v>
      </c>
      <c r="I72" s="235">
        <f>IF((I$4-$G72)&lt;($C72+$B72),IF(I$4=$G72+$B72,SUMIFS(INDEX('ABP REC Calc'!$G$6:$AB$69,,MATCH('ABP RECs'!$H72,'ABP REC Calc'!$G$5:$AB$5,0)),'ABP REC Calc'!$C$6:$C$69,'ABP RECs'!$E72,'ABP REC Calc'!$B$6:$B$69,'ABP RECs'!$F72),
IF(I$4&gt;$G72,H72*(1-Inputs_ByYear!$D$4),0)),0)</f>
        <v>0</v>
      </c>
      <c r="J72" s="235">
        <f>IF((J$4-$G72)&lt;($C72+$B72),IF(J$4=$G72+$B72,SUMIFS(INDEX('ABP REC Calc'!$G$6:$AB$69,,MATCH('ABP RECs'!$H72,'ABP REC Calc'!$G$5:$AB$5,0)),'ABP REC Calc'!$C$6:$C$69,'ABP RECs'!$E72,'ABP REC Calc'!$B$6:$B$69,'ABP RECs'!$F72),
IF(J$4&gt;$G72,I72*(1-Inputs_ByYear!$D$4),0)),0)</f>
        <v>0</v>
      </c>
      <c r="K72" s="235">
        <f>IF((K$4-$G72)&lt;($C72+$B72),IF(K$4=$G72+$B72,SUMIFS(INDEX('ABP REC Calc'!$G$6:$AB$69,,MATCH('ABP RECs'!$H72,'ABP REC Calc'!$G$5:$AB$5,0)),'ABP REC Calc'!$C$6:$C$69,'ABP RECs'!$E72,'ABP REC Calc'!$B$6:$B$69,'ABP RECs'!$F72),
IF(K$4&gt;$G72,J72*(1-Inputs_ByYear!$D$4),0)),0)</f>
        <v>0</v>
      </c>
      <c r="L72" s="235">
        <f>IF((L$4-$G72)&lt;($C72+$B72),IF(L$4=$G72+$B72,SUMIFS(INDEX('ABP REC Calc'!$G$6:$AB$69,,MATCH('ABP RECs'!$H72,'ABP REC Calc'!$G$5:$AB$5,0)),'ABP REC Calc'!$C$6:$C$69,'ABP RECs'!$E72,'ABP REC Calc'!$B$6:$B$69,'ABP RECs'!$F72),
IF(L$4&gt;$G72,K72*(1-Inputs_ByYear!$D$4),0)),0)</f>
        <v>0</v>
      </c>
      <c r="M72" s="235">
        <f>IF((M$4-$G72)&lt;($C72+$B72),IF(M$4=$G72+$B72,SUMIFS(INDEX('ABP REC Calc'!$G$6:$AB$69,,MATCH('ABP RECs'!$H72,'ABP REC Calc'!$G$5:$AB$5,0)),'ABP REC Calc'!$C$6:$C$69,'ABP RECs'!$E72,'ABP REC Calc'!$B$6:$B$69,'ABP RECs'!$F72),
IF(M$4&gt;$G72,L72*(1-Inputs_ByYear!$D$4),0)),0)</f>
        <v>0</v>
      </c>
      <c r="N72" s="235">
        <f>IF((N$4-$G72)&lt;($C72+$B72),IF(N$4=$G72+$B72,SUMIFS(INDEX('ABP REC Calc'!$G$6:$AB$69,,MATCH('ABP RECs'!$H72,'ABP REC Calc'!$G$5:$AB$5,0)),'ABP REC Calc'!$C$6:$C$69,'ABP RECs'!$E72,'ABP REC Calc'!$B$6:$B$69,'ABP RECs'!$F72),
IF(N$4&gt;$G72,M72*(1-Inputs_ByYear!$D$4),0)),0)</f>
        <v>0</v>
      </c>
      <c r="O72" s="235">
        <f>IF((O$4-$G72)&lt;($C72+$B72),IF(O$4=$G72+$B72,SUMIFS(INDEX('ABP REC Calc'!$G$6:$AB$69,,MATCH('ABP RECs'!$H72,'ABP REC Calc'!$G$5:$AB$5,0)),'ABP REC Calc'!$C$6:$C$69,'ABP RECs'!$E72,'ABP REC Calc'!$B$6:$B$69,'ABP RECs'!$F72),
IF(O$4&gt;$G72,N72*(1-Inputs_ByYear!$D$4),0)),0)</f>
        <v>0</v>
      </c>
      <c r="P72" s="235">
        <f>IF((P$4-$G72)&lt;($C72+$B72),IF(P$4=$G72+$B72,SUMIFS(INDEX('ABP REC Calc'!$G$6:$AB$69,,MATCH('ABP RECs'!$H72,'ABP REC Calc'!$G$5:$AB$5,0)),'ABP REC Calc'!$C$6:$C$69,'ABP RECs'!$E72,'ABP REC Calc'!$B$6:$B$69,'ABP RECs'!$F72),
IF(P$4&gt;$G72,O72*(1-Inputs_ByYear!$D$4),0)),0)</f>
        <v>0</v>
      </c>
      <c r="Q72" s="235">
        <f>IF((Q$4-$G72)&lt;($C72+$B72),IF(Q$4=$G72+$B72,SUMIFS(INDEX('ABP REC Calc'!$G$6:$AB$69,,MATCH('ABP RECs'!$H72,'ABP REC Calc'!$G$5:$AB$5,0)),'ABP REC Calc'!$C$6:$C$69,'ABP RECs'!$E72,'ABP REC Calc'!$B$6:$B$69,'ABP RECs'!$F72),
IF(Q$4&gt;$G72,P72*(1-Inputs_ByYear!$D$4),0)),0)</f>
        <v>0</v>
      </c>
      <c r="R72" s="235">
        <f>IF((R$4-$G72)&lt;($C72+$B72),IF(R$4=$G72+$B72,SUMIFS(INDEX('ABP REC Calc'!$G$6:$AB$69,,MATCH('ABP RECs'!$H72,'ABP REC Calc'!$G$5:$AB$5,0)),'ABP REC Calc'!$C$6:$C$69,'ABP RECs'!$E72,'ABP REC Calc'!$B$6:$B$69,'ABP RECs'!$F72),
IF(R$4&gt;$G72,Q72*(1-Inputs_ByYear!$D$4),0)),0)</f>
        <v>0</v>
      </c>
      <c r="S72" s="235">
        <f>IF((S$4-$G72)&lt;($C72+$B72),IF(S$4=$G72+$B72,SUMIFS(INDEX('ABP REC Calc'!$G$6:$AB$69,,MATCH('ABP RECs'!$H72,'ABP REC Calc'!$G$5:$AB$5,0)),'ABP REC Calc'!$C$6:$C$69,'ABP RECs'!$E72,'ABP REC Calc'!$B$6:$B$69,'ABP RECs'!$F72),
IF(S$4&gt;$G72,R72*(1-Inputs_ByYear!$D$4),0)),0)</f>
        <v>0</v>
      </c>
      <c r="T72" s="235">
        <f>IF((T$4-$G72)&lt;($C72+$B72),IF(T$4=$G72+$B72,SUMIFS(INDEX('ABP REC Calc'!$G$6:$AB$69,,MATCH('ABP RECs'!$H72,'ABP REC Calc'!$G$5:$AB$5,0)),'ABP REC Calc'!$C$6:$C$69,'ABP RECs'!$E72,'ABP REC Calc'!$B$6:$B$69,'ABP RECs'!$F72),
IF(T$4&gt;$G72,S72*(1-Inputs_ByYear!$D$4),0)),0)</f>
        <v>0</v>
      </c>
      <c r="U72" s="235">
        <f>IF((U$4-$G72)&lt;($C72+$B72),IF(U$4=$G72+$B72,SUMIFS(INDEX('ABP REC Calc'!$G$6:$AB$69,,MATCH('ABP RECs'!$H72,'ABP REC Calc'!$G$5:$AB$5,0)),'ABP REC Calc'!$C$6:$C$69,'ABP RECs'!$E72,'ABP REC Calc'!$B$6:$B$69,'ABP RECs'!$F72),
IF(U$4&gt;$G72,T72*(1-Inputs_ByYear!$D$4),0)),0)</f>
        <v>0</v>
      </c>
      <c r="V72" s="235">
        <f>IF((V$4-$G72)&lt;($C72+$B72),IF(V$4=$G72+$B72,SUMIFS(INDEX('ABP REC Calc'!$G$6:$AB$69,,MATCH('ABP RECs'!$H72,'ABP REC Calc'!$G$5:$AB$5,0)),'ABP REC Calc'!$C$6:$C$69,'ABP RECs'!$E72,'ABP REC Calc'!$B$6:$B$69,'ABP RECs'!$F72),
IF(V$4&gt;$G72,U72*(1-Inputs_ByYear!$D$4),0)),0)</f>
        <v>0</v>
      </c>
      <c r="W72" s="235">
        <f>IF((W$4-$G72)&lt;($C72+$B72),IF(W$4=$G72+$B72,SUMIFS(INDEX('ABP REC Calc'!$G$6:$AB$69,,MATCH('ABP RECs'!$H72,'ABP REC Calc'!$G$5:$AB$5,0)),'ABP REC Calc'!$C$6:$C$69,'ABP RECs'!$E72,'ABP REC Calc'!$B$6:$B$69,'ABP RECs'!$F72),
IF(W$4&gt;$G72,V72*(1-Inputs_ByYear!$D$4),0)),0)</f>
        <v>0</v>
      </c>
      <c r="X72" s="235">
        <f>IF((X$4-$G72)&lt;($C72+$B72),IF(X$4=$G72+$B72,SUMIFS(INDEX('ABP REC Calc'!$G$6:$AB$69,,MATCH('ABP RECs'!$H72,'ABP REC Calc'!$G$5:$AB$5,0)),'ABP REC Calc'!$C$6:$C$69,'ABP RECs'!$E72,'ABP REC Calc'!$B$6:$B$69,'ABP RECs'!$F72),
IF(X$4&gt;$G72,W72*(1-Inputs_ByYear!$D$4),0)),0)</f>
        <v>0</v>
      </c>
      <c r="Y72" s="235">
        <f>IF((Y$4-$G72)&lt;($C72+$B72),IF(Y$4=$G72+$B72,SUMIFS(INDEX('ABP REC Calc'!$G$6:$AB$69,,MATCH('ABP RECs'!$H72,'ABP REC Calc'!$G$5:$AB$5,0)),'ABP REC Calc'!$C$6:$C$69,'ABP RECs'!$E72,'ABP REC Calc'!$B$6:$B$69,'ABP RECs'!$F72),
IF(Y$4&gt;$G72,X72*(1-Inputs_ByYear!$D$4),0)),0)</f>
        <v>0</v>
      </c>
      <c r="Z72" s="235">
        <f>IF((Z$4-$G72)&lt;($C72+$B72),IF(Z$4=$G72+$B72,SUMIFS(INDEX('ABP REC Calc'!$G$6:$AB$69,,MATCH('ABP RECs'!$H72,'ABP REC Calc'!$G$5:$AB$5,0)),'ABP REC Calc'!$C$6:$C$69,'ABP RECs'!$E72,'ABP REC Calc'!$B$6:$B$69,'ABP RECs'!$F72),
IF(Z$4&gt;$G72,Y72*(1-Inputs_ByYear!$D$4),0)),0)</f>
        <v>0</v>
      </c>
      <c r="AA72" s="235">
        <f>IF((AA$4-$G72)&lt;($C72+$B72),IF(AA$4=$G72+$B72,SUMIFS(INDEX('ABP REC Calc'!$G$6:$AB$69,,MATCH('ABP RECs'!$H72,'ABP REC Calc'!$G$5:$AB$5,0)),'ABP REC Calc'!$C$6:$C$69,'ABP RECs'!$E72,'ABP REC Calc'!$B$6:$B$69,'ABP RECs'!$F72),
IF(AA$4&gt;$G72,Z72*(1-Inputs_ByYear!$D$4),0)),0)</f>
        <v>0</v>
      </c>
      <c r="AB72" s="235">
        <f>IF((AB$4-$G72)&lt;($C72+$B72),IF(AB$4=$G72+$B72,SUMIFS(INDEX('ABP REC Calc'!$G$6:$AB$69,,MATCH('ABP RECs'!$H72,'ABP REC Calc'!$G$5:$AB$5,0)),'ABP REC Calc'!$C$6:$C$69,'ABP RECs'!$E72,'ABP REC Calc'!$B$6:$B$69,'ABP RECs'!$F72),
IF(AB$4&gt;$G72,AA72*(1-Inputs_ByYear!$D$4),0)),0)</f>
        <v>0</v>
      </c>
      <c r="AC72" s="235">
        <f>IF((AC$4-$G72)&lt;($C72+$B72),IF(AC$4=$G72+$B72,SUMIFS(INDEX('ABP REC Calc'!$G$6:$AB$69,,MATCH('ABP RECs'!$H72,'ABP REC Calc'!$G$5:$AB$5,0)),'ABP REC Calc'!$C$6:$C$69,'ABP RECs'!$E72,'ABP REC Calc'!$B$6:$B$69,'ABP RECs'!$F72),
IF(AC$4&gt;$G72,AB72*(1-Inputs_ByYear!$D$4),0)),0)</f>
        <v>0</v>
      </c>
      <c r="AD72" s="235">
        <f>IF((AD$4-$G72)&lt;($C72+$B72),IF(AD$4=$G72+$B72,SUMIFS(INDEX('ABP REC Calc'!$G$6:$AB$69,,MATCH('ABP RECs'!$H72,'ABP REC Calc'!$G$5:$AB$5,0)),'ABP REC Calc'!$C$6:$C$69,'ABP RECs'!$E72,'ABP REC Calc'!$B$6:$B$69,'ABP RECs'!$F72),
IF(AD$4&gt;$G72,AC72*(1-Inputs_ByYear!$D$4),0)),0)</f>
        <v>0</v>
      </c>
    </row>
    <row r="73" spans="2:30" ht="14.75" customHeight="1" x14ac:dyDescent="0.25">
      <c r="B73" s="332" cm="1">
        <f t="array" ref="B73">INDEX(Inputs_ByYear!$D$87:$D$92, MATCH('ABP RECs'!$E73, Inputs_ByYear!$B$87:$B$92, 0),)</f>
        <v>0</v>
      </c>
      <c r="C73" s="332" cm="1">
        <f t="array" ref="C73">INDEX(Inputs_ByYear!$D$51:$D$56, MATCH('ABP RECs'!$E73, Inputs_ByYear!$B$51:$B$56,0),)</f>
        <v>15</v>
      </c>
      <c r="D73" s="332" t="str" cm="1">
        <f t="array" ref="D73">INDEX(Inputs_ByYear!$D$96:$D$101, MATCH('ABP RECs'!$E73, Inputs_ByYear!$B$96:$B$101,0),)</f>
        <v>n/a</v>
      </c>
      <c r="E73" s="222" t="s">
        <v>234</v>
      </c>
      <c r="F73" s="219" t="s">
        <v>259</v>
      </c>
      <c r="G73" s="219">
        <f>VALUE(LEFT(H73, FIND("-", H73)-1))</f>
        <v>2024</v>
      </c>
      <c r="H73" s="227" t="s">
        <v>22</v>
      </c>
      <c r="I73" s="235">
        <f>IF((I$4-$G73)&lt;($C73+$B73),IF(I$4=$G73+$B73,SUMIFS(INDEX('ABP REC Calc'!$G$6:$AB$69,,MATCH('ABP RECs'!$H73,'ABP REC Calc'!$G$5:$AB$5,0)),'ABP REC Calc'!$C$6:$C$69,'ABP RECs'!$E73,'ABP REC Calc'!$B$6:$B$69,'ABP RECs'!$F73),
IF(I$4&gt;$G73,H73*(1-Inputs_ByYear!$D$4),0)),0)</f>
        <v>0</v>
      </c>
      <c r="J73" s="235">
        <f>IF((J$4-$G73)&lt;($C73+$B73),IF(J$4=$G73+$B73,SUMIFS(INDEX('ABP REC Calc'!$G$6:$AB$69,,MATCH('ABP RECs'!$H73,'ABP REC Calc'!$G$5:$AB$5,0)),'ABP REC Calc'!$C$6:$C$69,'ABP RECs'!$E73,'ABP REC Calc'!$B$6:$B$69,'ABP RECs'!$F73),
IF(J$4&gt;$G73,I73*(1-Inputs_ByYear!$D$4),0)),0)</f>
        <v>0</v>
      </c>
      <c r="K73" s="235">
        <f>IF((K$4-$G73)&lt;($C73+$B73),IF(K$4=$G73+$B73,SUMIFS(INDEX('ABP REC Calc'!$G$6:$AB$69,,MATCH('ABP RECs'!$H73,'ABP REC Calc'!$G$5:$AB$5,0)),'ABP REC Calc'!$C$6:$C$69,'ABP RECs'!$E73,'ABP REC Calc'!$B$6:$B$69,'ABP RECs'!$F73),
IF(K$4&gt;$G73,J73*(1-Inputs_ByYear!$D$4),0)),0)</f>
        <v>0</v>
      </c>
      <c r="L73" s="235">
        <f>IF((L$4-$G73)&lt;($C73+$B73),IF(L$4=$G73+$B73,SUMIFS(INDEX('ABP REC Calc'!$G$6:$AB$69,,MATCH('ABP RECs'!$H73,'ABP REC Calc'!$G$5:$AB$5,0)),'ABP REC Calc'!$C$6:$C$69,'ABP RECs'!$E73,'ABP REC Calc'!$B$6:$B$69,'ABP RECs'!$F73),
IF(L$4&gt;$G73,K73*(1-Inputs_ByYear!$D$4),0)),0)</f>
        <v>0</v>
      </c>
      <c r="M73" s="235">
        <f>IF((M$4-$G73)&lt;($C73+$B73),IF(M$4=$G73+$B73,SUMIFS(INDEX('ABP REC Calc'!$G$6:$AB$69,,MATCH('ABP RECs'!$H73,'ABP REC Calc'!$G$5:$AB$5,0)),'ABP REC Calc'!$C$6:$C$69,'ABP RECs'!$E73,'ABP REC Calc'!$B$6:$B$69,'ABP RECs'!$F73),
IF(M$4&gt;$G73,L73*(1-Inputs_ByYear!$D$4),0)),0)</f>
        <v>0</v>
      </c>
      <c r="N73" s="235">
        <f>IF((N$4-$G73)&lt;($C73+$B73),IF(N$4=$G73+$B73,SUMIFS(INDEX('ABP REC Calc'!$G$6:$AB$69,,MATCH('ABP RECs'!$H73,'ABP REC Calc'!$G$5:$AB$5,0)),'ABP REC Calc'!$C$6:$C$69,'ABP RECs'!$E73,'ABP REC Calc'!$B$6:$B$69,'ABP RECs'!$F73),
IF(N$4&gt;$G73,M73*(1-Inputs_ByYear!$D$4),0)),0)</f>
        <v>0</v>
      </c>
      <c r="O73" s="235">
        <f>IF((O$4-$G73)&lt;($C73+$B73),IF(O$4=$G73+$B73,SUMIFS(INDEX('ABP REC Calc'!$G$6:$AB$69,,MATCH('ABP RECs'!$H73,'ABP REC Calc'!$G$5:$AB$5,0)),'ABP REC Calc'!$C$6:$C$69,'ABP RECs'!$E73,'ABP REC Calc'!$B$6:$B$69,'ABP RECs'!$F73),
IF(O$4&gt;$G73,N73*(1-Inputs_ByYear!$D$4),0)),0)</f>
        <v>0</v>
      </c>
      <c r="P73" s="235">
        <f>IF((P$4-$G73)&lt;($C73+$B73),IF(P$4=$G73+$B73,SUMIFS(INDEX('ABP REC Calc'!$G$6:$AB$69,,MATCH('ABP RECs'!$H73,'ABP REC Calc'!$G$5:$AB$5,0)),'ABP REC Calc'!$C$6:$C$69,'ABP RECs'!$E73,'ABP REC Calc'!$B$6:$B$69,'ABP RECs'!$F73),
IF(P$4&gt;$G73,O73*(1-Inputs_ByYear!$D$4),0)),0)</f>
        <v>0</v>
      </c>
      <c r="Q73" s="235">
        <f>IF((Q$4-$G73)&lt;($C73+$B73),IF(Q$4=$G73+$B73,SUMIFS(INDEX('ABP REC Calc'!$G$6:$AB$69,,MATCH('ABP RECs'!$H73,'ABP REC Calc'!$G$5:$AB$5,0)),'ABP REC Calc'!$C$6:$C$69,'ABP RECs'!$E73,'ABP REC Calc'!$B$6:$B$69,'ABP RECs'!$F73),
IF(Q$4&gt;$G73,P73*(1-Inputs_ByYear!$D$4),0)),0)</f>
        <v>0</v>
      </c>
      <c r="R73" s="235">
        <f>IF((R$4-$G73)&lt;($C73+$B73),IF(R$4=$G73+$B73,SUMIFS(INDEX('ABP REC Calc'!$G$6:$AB$69,,MATCH('ABP RECs'!$H73,'ABP REC Calc'!$G$5:$AB$5,0)),'ABP REC Calc'!$C$6:$C$69,'ABP RECs'!$E73,'ABP REC Calc'!$B$6:$B$69,'ABP RECs'!$F73),
IF(R$4&gt;$G73,Q73*(1-Inputs_ByYear!$D$4),0)),0)</f>
        <v>0</v>
      </c>
      <c r="S73" s="235">
        <f>IF((S$4-$G73)&lt;($C73+$B73),IF(S$4=$G73+$B73,SUMIFS(INDEX('ABP REC Calc'!$G$6:$AB$69,,MATCH('ABP RECs'!$H73,'ABP REC Calc'!$G$5:$AB$5,0)),'ABP REC Calc'!$C$6:$C$69,'ABP RECs'!$E73,'ABP REC Calc'!$B$6:$B$69,'ABP RECs'!$F73),
IF(S$4&gt;$G73,R73*(1-Inputs_ByYear!$D$4),0)),0)</f>
        <v>0</v>
      </c>
      <c r="T73" s="235">
        <f>IF((T$4-$G73)&lt;($C73+$B73),IF(T$4=$G73+$B73,SUMIFS(INDEX('ABP REC Calc'!$G$6:$AB$69,,MATCH('ABP RECs'!$H73,'ABP REC Calc'!$G$5:$AB$5,0)),'ABP REC Calc'!$C$6:$C$69,'ABP RECs'!$E73,'ABP REC Calc'!$B$6:$B$69,'ABP RECs'!$F73),
IF(T$4&gt;$G73,S73*(1-Inputs_ByYear!$D$4),0)),0)</f>
        <v>0</v>
      </c>
      <c r="U73" s="235">
        <f>IF((U$4-$G73)&lt;($C73+$B73),IF(U$4=$G73+$B73,SUMIFS(INDEX('ABP REC Calc'!$G$6:$AB$69,,MATCH('ABP RECs'!$H73,'ABP REC Calc'!$G$5:$AB$5,0)),'ABP REC Calc'!$C$6:$C$69,'ABP RECs'!$E73,'ABP REC Calc'!$B$6:$B$69,'ABP RECs'!$F73),
IF(U$4&gt;$G73,T73*(1-Inputs_ByYear!$D$4),0)),0)</f>
        <v>0</v>
      </c>
      <c r="V73" s="235">
        <f>IF((V$4-$G73)&lt;($C73+$B73),IF(V$4=$G73+$B73,SUMIFS(INDEX('ABP REC Calc'!$G$6:$AB$69,,MATCH('ABP RECs'!$H73,'ABP REC Calc'!$G$5:$AB$5,0)),'ABP REC Calc'!$C$6:$C$69,'ABP RECs'!$E73,'ABP REC Calc'!$B$6:$B$69,'ABP RECs'!$F73),
IF(V$4&gt;$G73,U73*(1-Inputs_ByYear!$D$4),0)),0)</f>
        <v>0</v>
      </c>
      <c r="W73" s="235">
        <f>IF((W$4-$G73)&lt;($C73+$B73),IF(W$4=$G73+$B73,SUMIFS(INDEX('ABP REC Calc'!$G$6:$AB$69,,MATCH('ABP RECs'!$H73,'ABP REC Calc'!$G$5:$AB$5,0)),'ABP REC Calc'!$C$6:$C$69,'ABP RECs'!$E73,'ABP REC Calc'!$B$6:$B$69,'ABP RECs'!$F73),
IF(W$4&gt;$G73,V73*(1-Inputs_ByYear!$D$4),0)),0)</f>
        <v>0</v>
      </c>
      <c r="X73" s="235">
        <f>IF((X$4-$G73)&lt;($C73+$B73),IF(X$4=$G73+$B73,SUMIFS(INDEX('ABP REC Calc'!$G$6:$AB$69,,MATCH('ABP RECs'!$H73,'ABP REC Calc'!$G$5:$AB$5,0)),'ABP REC Calc'!$C$6:$C$69,'ABP RECs'!$E73,'ABP REC Calc'!$B$6:$B$69,'ABP RECs'!$F73),
IF(X$4&gt;$G73,W73*(1-Inputs_ByYear!$D$4),0)),0)</f>
        <v>0</v>
      </c>
      <c r="Y73" s="235">
        <f>IF((Y$4-$G73)&lt;($C73+$B73),IF(Y$4=$G73+$B73,SUMIFS(INDEX('ABP REC Calc'!$G$6:$AB$69,,MATCH('ABP RECs'!$H73,'ABP REC Calc'!$G$5:$AB$5,0)),'ABP REC Calc'!$C$6:$C$69,'ABP RECs'!$E73,'ABP REC Calc'!$B$6:$B$69,'ABP RECs'!$F73),
IF(Y$4&gt;$G73,X73*(1-Inputs_ByYear!$D$4),0)),0)</f>
        <v>0</v>
      </c>
      <c r="Z73" s="235">
        <f>IF((Z$4-$G73)&lt;($C73+$B73),IF(Z$4=$G73+$B73,SUMIFS(INDEX('ABP REC Calc'!$G$6:$AB$69,,MATCH('ABP RECs'!$H73,'ABP REC Calc'!$G$5:$AB$5,0)),'ABP REC Calc'!$C$6:$C$69,'ABP RECs'!$E73,'ABP REC Calc'!$B$6:$B$69,'ABP RECs'!$F73),
IF(Z$4&gt;$G73,Y73*(1-Inputs_ByYear!$D$4),0)),0)</f>
        <v>0</v>
      </c>
      <c r="AA73" s="235">
        <f>IF((AA$4-$G73)&lt;($C73+$B73),IF(AA$4=$G73+$B73,SUMIFS(INDEX('ABP REC Calc'!$G$6:$AB$69,,MATCH('ABP RECs'!$H73,'ABP REC Calc'!$G$5:$AB$5,0)),'ABP REC Calc'!$C$6:$C$69,'ABP RECs'!$E73,'ABP REC Calc'!$B$6:$B$69,'ABP RECs'!$F73),
IF(AA$4&gt;$G73,Z73*(1-Inputs_ByYear!$D$4),0)),0)</f>
        <v>0</v>
      </c>
      <c r="AB73" s="235">
        <f>IF((AB$4-$G73)&lt;($C73+$B73),IF(AB$4=$G73+$B73,SUMIFS(INDEX('ABP REC Calc'!$G$6:$AB$69,,MATCH('ABP RECs'!$H73,'ABP REC Calc'!$G$5:$AB$5,0)),'ABP REC Calc'!$C$6:$C$69,'ABP RECs'!$E73,'ABP REC Calc'!$B$6:$B$69,'ABP RECs'!$F73),
IF(AB$4&gt;$G73,AA73*(1-Inputs_ByYear!$D$4),0)),0)</f>
        <v>0</v>
      </c>
      <c r="AC73" s="235">
        <f>IF((AC$4-$G73)&lt;($C73+$B73),IF(AC$4=$G73+$B73,SUMIFS(INDEX('ABP REC Calc'!$G$6:$AB$69,,MATCH('ABP RECs'!$H73,'ABP REC Calc'!$G$5:$AB$5,0)),'ABP REC Calc'!$C$6:$C$69,'ABP RECs'!$E73,'ABP REC Calc'!$B$6:$B$69,'ABP RECs'!$F73),
IF(AC$4&gt;$G73,AB73*(1-Inputs_ByYear!$D$4),0)),0)</f>
        <v>0</v>
      </c>
      <c r="AD73" s="235">
        <f>IF((AD$4-$G73)&lt;($C73+$B73),IF(AD$4=$G73+$B73,SUMIFS(INDEX('ABP REC Calc'!$G$6:$AB$69,,MATCH('ABP RECs'!$H73,'ABP REC Calc'!$G$5:$AB$5,0)),'ABP REC Calc'!$C$6:$C$69,'ABP RECs'!$E73,'ABP REC Calc'!$B$6:$B$69,'ABP RECs'!$F73),
IF(AD$4&gt;$G73,AC73*(1-Inputs_ByYear!$D$4),0)),0)</f>
        <v>0</v>
      </c>
    </row>
    <row r="74" spans="2:30" ht="14.75" customHeight="1" x14ac:dyDescent="0.25">
      <c r="B74" s="332" cm="1">
        <f t="array" ref="B74">INDEX(Inputs_ByYear!$D$87:$D$92, MATCH('ABP RECs'!$E74, Inputs_ByYear!$B$87:$B$92, 0),)</f>
        <v>0</v>
      </c>
      <c r="C74" s="332" cm="1">
        <f t="array" ref="C74">INDEX(Inputs_ByYear!$D$51:$D$56, MATCH('ABP RECs'!$E74, Inputs_ByYear!$B$51:$B$56,0),)</f>
        <v>15</v>
      </c>
      <c r="D74" s="332" t="str" cm="1">
        <f t="array" ref="D74">INDEX(Inputs_ByYear!$D$96:$D$101, MATCH('ABP RECs'!$E74, Inputs_ByYear!$B$96:$B$101,0),)</f>
        <v>n/a</v>
      </c>
      <c r="E74" s="222" t="s">
        <v>234</v>
      </c>
      <c r="F74" s="219" t="s">
        <v>259</v>
      </c>
      <c r="G74" s="219">
        <f t="shared" ref="G74:G94" si="4">VALUE(LEFT(H74, FIND("-", H74)-1))</f>
        <v>2025</v>
      </c>
      <c r="H74" s="227" t="s">
        <v>23</v>
      </c>
      <c r="I74" s="235">
        <f>IF((I$4-$G74)&lt;($C74+$B74),IF(I$4=$G74+$B74,SUMIFS(INDEX('ABP REC Calc'!$G$6:$AB$69,,MATCH('ABP RECs'!$H74,'ABP REC Calc'!$G$5:$AB$5,0)),'ABP REC Calc'!$C$6:$C$69,'ABP RECs'!$E74,'ABP REC Calc'!$B$6:$B$69,'ABP RECs'!$F74),
IF(I$4&gt;$G74,H74*(1-Inputs_ByYear!$D$4),0)),0)</f>
        <v>0</v>
      </c>
      <c r="J74" s="235">
        <f>IF((J$4-$G74)&lt;($C74+$B74),IF(J$4=$G74+$B74,SUMIFS(INDEX('ABP REC Calc'!$G$6:$AB$69,,MATCH('ABP RECs'!$H74,'ABP REC Calc'!$G$5:$AB$5,0)),'ABP REC Calc'!$C$6:$C$69,'ABP RECs'!$E74,'ABP REC Calc'!$B$6:$B$69,'ABP RECs'!$F74),
IF(J$4&gt;$G74,I74*(1-Inputs_ByYear!$D$4),0)),0)</f>
        <v>150781.50928518124</v>
      </c>
      <c r="K74" s="235">
        <f>IF((K$4-$G74)&lt;($C74+$B74),IF(K$4=$G74+$B74,SUMIFS(INDEX('ABP REC Calc'!$G$6:$AB$69,,MATCH('ABP RECs'!$H74,'ABP REC Calc'!$G$5:$AB$5,0)),'ABP REC Calc'!$C$6:$C$69,'ABP RECs'!$E74,'ABP REC Calc'!$B$6:$B$69,'ABP RECs'!$F74),
IF(K$4&gt;$G74,J74*(1-Inputs_ByYear!$D$4),0)),0)</f>
        <v>150027.60173875533</v>
      </c>
      <c r="L74" s="235">
        <f>IF((L$4-$G74)&lt;($C74+$B74),IF(L$4=$G74+$B74,SUMIFS(INDEX('ABP REC Calc'!$G$6:$AB$69,,MATCH('ABP RECs'!$H74,'ABP REC Calc'!$G$5:$AB$5,0)),'ABP REC Calc'!$C$6:$C$69,'ABP RECs'!$E74,'ABP REC Calc'!$B$6:$B$69,'ABP RECs'!$F74),
IF(L$4&gt;$G74,K74*(1-Inputs_ByYear!$D$4),0)),0)</f>
        <v>149277.46373006154</v>
      </c>
      <c r="M74" s="235">
        <f>IF((M$4-$G74)&lt;($C74+$B74),IF(M$4=$G74+$B74,SUMIFS(INDEX('ABP REC Calc'!$G$6:$AB$69,,MATCH('ABP RECs'!$H74,'ABP REC Calc'!$G$5:$AB$5,0)),'ABP REC Calc'!$C$6:$C$69,'ABP RECs'!$E74,'ABP REC Calc'!$B$6:$B$69,'ABP RECs'!$F74),
IF(M$4&gt;$G74,L74*(1-Inputs_ByYear!$D$4),0)),0)</f>
        <v>148531.07641141122</v>
      </c>
      <c r="N74" s="235">
        <f>IF((N$4-$G74)&lt;($C74+$B74),IF(N$4=$G74+$B74,SUMIFS(INDEX('ABP REC Calc'!$G$6:$AB$69,,MATCH('ABP RECs'!$H74,'ABP REC Calc'!$G$5:$AB$5,0)),'ABP REC Calc'!$C$6:$C$69,'ABP RECs'!$E74,'ABP REC Calc'!$B$6:$B$69,'ABP RECs'!$F74),
IF(N$4&gt;$G74,M74*(1-Inputs_ByYear!$D$4),0)),0)</f>
        <v>147788.42102935415</v>
      </c>
      <c r="O74" s="235">
        <f>IF((O$4-$G74)&lt;($C74+$B74),IF(O$4=$G74+$B74,SUMIFS(INDEX('ABP REC Calc'!$G$6:$AB$69,,MATCH('ABP RECs'!$H74,'ABP REC Calc'!$G$5:$AB$5,0)),'ABP REC Calc'!$C$6:$C$69,'ABP RECs'!$E74,'ABP REC Calc'!$B$6:$B$69,'ABP RECs'!$F74),
IF(O$4&gt;$G74,N74*(1-Inputs_ByYear!$D$4),0)),0)</f>
        <v>147049.47892420739</v>
      </c>
      <c r="P74" s="235">
        <f>IF((P$4-$G74)&lt;($C74+$B74),IF(P$4=$G74+$B74,SUMIFS(INDEX('ABP REC Calc'!$G$6:$AB$69,,MATCH('ABP RECs'!$H74,'ABP REC Calc'!$G$5:$AB$5,0)),'ABP REC Calc'!$C$6:$C$69,'ABP RECs'!$E74,'ABP REC Calc'!$B$6:$B$69,'ABP RECs'!$F74),
IF(P$4&gt;$G74,O74*(1-Inputs_ByYear!$D$4),0)),0)</f>
        <v>146314.23152958634</v>
      </c>
      <c r="Q74" s="235">
        <f>IF((Q$4-$G74)&lt;($C74+$B74),IF(Q$4=$G74+$B74,SUMIFS(INDEX('ABP REC Calc'!$G$6:$AB$69,,MATCH('ABP RECs'!$H74,'ABP REC Calc'!$G$5:$AB$5,0)),'ABP REC Calc'!$C$6:$C$69,'ABP RECs'!$E74,'ABP REC Calc'!$B$6:$B$69,'ABP RECs'!$F74),
IF(Q$4&gt;$G74,P74*(1-Inputs_ByYear!$D$4),0)),0)</f>
        <v>145582.6603719384</v>
      </c>
      <c r="R74" s="235">
        <f>IF((R$4-$G74)&lt;($C74+$B74),IF(R$4=$G74+$B74,SUMIFS(INDEX('ABP REC Calc'!$G$6:$AB$69,,MATCH('ABP RECs'!$H74,'ABP REC Calc'!$G$5:$AB$5,0)),'ABP REC Calc'!$C$6:$C$69,'ABP RECs'!$E74,'ABP REC Calc'!$B$6:$B$69,'ABP RECs'!$F74),
IF(R$4&gt;$G74,Q74*(1-Inputs_ByYear!$D$4),0)),0)</f>
        <v>144854.74707007871</v>
      </c>
      <c r="S74" s="235">
        <f>IF((S$4-$G74)&lt;($C74+$B74),IF(S$4=$G74+$B74,SUMIFS(INDEX('ABP REC Calc'!$G$6:$AB$69,,MATCH('ABP RECs'!$H74,'ABP REC Calc'!$G$5:$AB$5,0)),'ABP REC Calc'!$C$6:$C$69,'ABP RECs'!$E74,'ABP REC Calc'!$B$6:$B$69,'ABP RECs'!$F74),
IF(S$4&gt;$G74,R74*(1-Inputs_ByYear!$D$4),0)),0)</f>
        <v>144130.4733347283</v>
      </c>
      <c r="T74" s="235">
        <f>IF((T$4-$G74)&lt;($C74+$B74),IF(T$4=$G74+$B74,SUMIFS(INDEX('ABP REC Calc'!$G$6:$AB$69,,MATCH('ABP RECs'!$H74,'ABP REC Calc'!$G$5:$AB$5,0)),'ABP REC Calc'!$C$6:$C$69,'ABP RECs'!$E74,'ABP REC Calc'!$B$6:$B$69,'ABP RECs'!$F74),
IF(T$4&gt;$G74,S74*(1-Inputs_ByYear!$D$4),0)),0)</f>
        <v>143409.82096805467</v>
      </c>
      <c r="U74" s="235">
        <f>IF((U$4-$G74)&lt;($C74+$B74),IF(U$4=$G74+$B74,SUMIFS(INDEX('ABP REC Calc'!$G$6:$AB$69,,MATCH('ABP RECs'!$H74,'ABP REC Calc'!$G$5:$AB$5,0)),'ABP REC Calc'!$C$6:$C$69,'ABP RECs'!$E74,'ABP REC Calc'!$B$6:$B$69,'ABP RECs'!$F74),
IF(U$4&gt;$G74,T74*(1-Inputs_ByYear!$D$4),0)),0)</f>
        <v>142692.77186321441</v>
      </c>
      <c r="V74" s="235">
        <f>IF((V$4-$G74)&lt;($C74+$B74),IF(V$4=$G74+$B74,SUMIFS(INDEX('ABP REC Calc'!$G$6:$AB$69,,MATCH('ABP RECs'!$H74,'ABP REC Calc'!$G$5:$AB$5,0)),'ABP REC Calc'!$C$6:$C$69,'ABP RECs'!$E74,'ABP REC Calc'!$B$6:$B$69,'ABP RECs'!$F74),
IF(V$4&gt;$G74,U74*(1-Inputs_ByYear!$D$4),0)),0)</f>
        <v>141979.30800389833</v>
      </c>
      <c r="W74" s="235">
        <f>IF((W$4-$G74)&lt;($C74+$B74),IF(W$4=$G74+$B74,SUMIFS(INDEX('ABP REC Calc'!$G$6:$AB$69,,MATCH('ABP RECs'!$H74,'ABP REC Calc'!$G$5:$AB$5,0)),'ABP REC Calc'!$C$6:$C$69,'ABP RECs'!$E74,'ABP REC Calc'!$B$6:$B$69,'ABP RECs'!$F74),
IF(W$4&gt;$G74,V74*(1-Inputs_ByYear!$D$4),0)),0)</f>
        <v>141269.41146387885</v>
      </c>
      <c r="X74" s="235">
        <f>IF((X$4-$G74)&lt;($C74+$B74),IF(X$4=$G74+$B74,SUMIFS(INDEX('ABP REC Calc'!$G$6:$AB$69,,MATCH('ABP RECs'!$H74,'ABP REC Calc'!$G$5:$AB$5,0)),'ABP REC Calc'!$C$6:$C$69,'ABP RECs'!$E74,'ABP REC Calc'!$B$6:$B$69,'ABP RECs'!$F74),
IF(X$4&gt;$G74,W74*(1-Inputs_ByYear!$D$4),0)),0)</f>
        <v>140563.06440655945</v>
      </c>
      <c r="Y74" s="235">
        <f>IF((Y$4-$G74)&lt;($C74+$B74),IF(Y$4=$G74+$B74,SUMIFS(INDEX('ABP REC Calc'!$G$6:$AB$69,,MATCH('ABP RECs'!$H74,'ABP REC Calc'!$G$5:$AB$5,0)),'ABP REC Calc'!$C$6:$C$69,'ABP RECs'!$E74,'ABP REC Calc'!$B$6:$B$69,'ABP RECs'!$F74),
IF(Y$4&gt;$G74,X74*(1-Inputs_ByYear!$D$4),0)),0)</f>
        <v>0</v>
      </c>
      <c r="Z74" s="235">
        <f>IF((Z$4-$G74)&lt;($C74+$B74),IF(Z$4=$G74+$B74,SUMIFS(INDEX('ABP REC Calc'!$G$6:$AB$69,,MATCH('ABP RECs'!$H74,'ABP REC Calc'!$G$5:$AB$5,0)),'ABP REC Calc'!$C$6:$C$69,'ABP RECs'!$E74,'ABP REC Calc'!$B$6:$B$69,'ABP RECs'!$F74),
IF(Z$4&gt;$G74,Y74*(1-Inputs_ByYear!$D$4),0)),0)</f>
        <v>0</v>
      </c>
      <c r="AA74" s="235">
        <f>IF((AA$4-$G74)&lt;($C74+$B74),IF(AA$4=$G74+$B74,SUMIFS(INDEX('ABP REC Calc'!$G$6:$AB$69,,MATCH('ABP RECs'!$H74,'ABP REC Calc'!$G$5:$AB$5,0)),'ABP REC Calc'!$C$6:$C$69,'ABP RECs'!$E74,'ABP REC Calc'!$B$6:$B$69,'ABP RECs'!$F74),
IF(AA$4&gt;$G74,Z74*(1-Inputs_ByYear!$D$4),0)),0)</f>
        <v>0</v>
      </c>
      <c r="AB74" s="235">
        <f>IF((AB$4-$G74)&lt;($C74+$B74),IF(AB$4=$G74+$B74,SUMIFS(INDEX('ABP REC Calc'!$G$6:$AB$69,,MATCH('ABP RECs'!$H74,'ABP REC Calc'!$G$5:$AB$5,0)),'ABP REC Calc'!$C$6:$C$69,'ABP RECs'!$E74,'ABP REC Calc'!$B$6:$B$69,'ABP RECs'!$F74),
IF(AB$4&gt;$G74,AA74*(1-Inputs_ByYear!$D$4),0)),0)</f>
        <v>0</v>
      </c>
      <c r="AC74" s="235">
        <f>IF((AC$4-$G74)&lt;($C74+$B74),IF(AC$4=$G74+$B74,SUMIFS(INDEX('ABP REC Calc'!$G$6:$AB$69,,MATCH('ABP RECs'!$H74,'ABP REC Calc'!$G$5:$AB$5,0)),'ABP REC Calc'!$C$6:$C$69,'ABP RECs'!$E74,'ABP REC Calc'!$B$6:$B$69,'ABP RECs'!$F74),
IF(AC$4&gt;$G74,AB74*(1-Inputs_ByYear!$D$4),0)),0)</f>
        <v>0</v>
      </c>
      <c r="AD74" s="235">
        <f>IF((AD$4-$G74)&lt;($C74+$B74),IF(AD$4=$G74+$B74,SUMIFS(INDEX('ABP REC Calc'!$G$6:$AB$69,,MATCH('ABP RECs'!$H74,'ABP REC Calc'!$G$5:$AB$5,0)),'ABP REC Calc'!$C$6:$C$69,'ABP RECs'!$E74,'ABP REC Calc'!$B$6:$B$69,'ABP RECs'!$F74),
IF(AD$4&gt;$G74,AC74*(1-Inputs_ByYear!$D$4),0)),0)</f>
        <v>0</v>
      </c>
    </row>
    <row r="75" spans="2:30" ht="14.75" customHeight="1" x14ac:dyDescent="0.25">
      <c r="B75" s="332" cm="1">
        <f t="array" ref="B75">INDEX(Inputs_ByYear!$D$87:$D$92, MATCH('ABP RECs'!$E75, Inputs_ByYear!$B$87:$B$92, 0),)</f>
        <v>0</v>
      </c>
      <c r="C75" s="332" cm="1">
        <f t="array" ref="C75">INDEX(Inputs_ByYear!$D$51:$D$56, MATCH('ABP RECs'!$E75, Inputs_ByYear!$B$51:$B$56,0),)</f>
        <v>15</v>
      </c>
      <c r="D75" s="332" t="str" cm="1">
        <f t="array" ref="D75">INDEX(Inputs_ByYear!$D$96:$D$101, MATCH('ABP RECs'!$E75, Inputs_ByYear!$B$96:$B$101,0),)</f>
        <v>n/a</v>
      </c>
      <c r="E75" s="222" t="s">
        <v>234</v>
      </c>
      <c r="F75" s="219" t="s">
        <v>259</v>
      </c>
      <c r="G75" s="219">
        <f t="shared" si="4"/>
        <v>2026</v>
      </c>
      <c r="H75" s="227" t="s">
        <v>24</v>
      </c>
      <c r="I75" s="235">
        <f>IF((I$4-$G75)&lt;($C75+$B75),IF(I$4=$G75+$B75,SUMIFS(INDEX('ABP REC Calc'!$G$6:$AB$69,,MATCH('ABP RECs'!$H75,'ABP REC Calc'!$G$5:$AB$5,0)),'ABP REC Calc'!$C$6:$C$69,'ABP RECs'!$E75,'ABP REC Calc'!$B$6:$B$69,'ABP RECs'!$F75),
IF(I$4&gt;$G75,H75*(1-Inputs_ByYear!$D$4),0)),0)</f>
        <v>0</v>
      </c>
      <c r="J75" s="235">
        <f>IF((J$4-$G75)&lt;($C75+$B75),IF(J$4=$G75+$B75,SUMIFS(INDEX('ABP REC Calc'!$G$6:$AB$69,,MATCH('ABP RECs'!$H75,'ABP REC Calc'!$G$5:$AB$5,0)),'ABP REC Calc'!$C$6:$C$69,'ABP RECs'!$E75,'ABP REC Calc'!$B$6:$B$69,'ABP RECs'!$F75),
IF(J$4&gt;$G75,I75*(1-Inputs_ByYear!$D$4),0)),0)</f>
        <v>0</v>
      </c>
      <c r="K75" s="235">
        <f>IF((K$4-$G75)&lt;($C75+$B75),IF(K$4=$G75+$B75,SUMIFS(INDEX('ABP REC Calc'!$G$6:$AB$69,,MATCH('ABP RECs'!$H75,'ABP REC Calc'!$G$5:$AB$5,0)),'ABP REC Calc'!$C$6:$C$69,'ABP RECs'!$E75,'ABP REC Calc'!$B$6:$B$69,'ABP RECs'!$F75),
IF(K$4&gt;$G75,J75*(1-Inputs_ByYear!$D$4),0)),0)</f>
        <v>235835.66297304558</v>
      </c>
      <c r="L75" s="235">
        <f>IF((L$4-$G75)&lt;($C75+$B75),IF(L$4=$G75+$B75,SUMIFS(INDEX('ABP REC Calc'!$G$6:$AB$69,,MATCH('ABP RECs'!$H75,'ABP REC Calc'!$G$5:$AB$5,0)),'ABP REC Calc'!$C$6:$C$69,'ABP RECs'!$E75,'ABP REC Calc'!$B$6:$B$69,'ABP RECs'!$F75),
IF(L$4&gt;$G75,K75*(1-Inputs_ByYear!$D$4),0)),0)</f>
        <v>234656.48465818036</v>
      </c>
      <c r="M75" s="235">
        <f>IF((M$4-$G75)&lt;($C75+$B75),IF(M$4=$G75+$B75,SUMIFS(INDEX('ABP REC Calc'!$G$6:$AB$69,,MATCH('ABP RECs'!$H75,'ABP REC Calc'!$G$5:$AB$5,0)),'ABP REC Calc'!$C$6:$C$69,'ABP RECs'!$E75,'ABP REC Calc'!$B$6:$B$69,'ABP RECs'!$F75),
IF(M$4&gt;$G75,L75*(1-Inputs_ByYear!$D$4),0)),0)</f>
        <v>233483.20223488947</v>
      </c>
      <c r="N75" s="235">
        <f>IF((N$4-$G75)&lt;($C75+$B75),IF(N$4=$G75+$B75,SUMIFS(INDEX('ABP REC Calc'!$G$6:$AB$69,,MATCH('ABP RECs'!$H75,'ABP REC Calc'!$G$5:$AB$5,0)),'ABP REC Calc'!$C$6:$C$69,'ABP RECs'!$E75,'ABP REC Calc'!$B$6:$B$69,'ABP RECs'!$F75),
IF(N$4&gt;$G75,M75*(1-Inputs_ByYear!$D$4),0)),0)</f>
        <v>232315.78622371503</v>
      </c>
      <c r="O75" s="235">
        <f>IF((O$4-$G75)&lt;($C75+$B75),IF(O$4=$G75+$B75,SUMIFS(INDEX('ABP REC Calc'!$G$6:$AB$69,,MATCH('ABP RECs'!$H75,'ABP REC Calc'!$G$5:$AB$5,0)),'ABP REC Calc'!$C$6:$C$69,'ABP RECs'!$E75,'ABP REC Calc'!$B$6:$B$69,'ABP RECs'!$F75),
IF(O$4&gt;$G75,N75*(1-Inputs_ByYear!$D$4),0)),0)</f>
        <v>231154.20729259646</v>
      </c>
      <c r="P75" s="235">
        <f>IF((P$4-$G75)&lt;($C75+$B75),IF(P$4=$G75+$B75,SUMIFS(INDEX('ABP REC Calc'!$G$6:$AB$69,,MATCH('ABP RECs'!$H75,'ABP REC Calc'!$G$5:$AB$5,0)),'ABP REC Calc'!$C$6:$C$69,'ABP RECs'!$E75,'ABP REC Calc'!$B$6:$B$69,'ABP RECs'!$F75),
IF(P$4&gt;$G75,O75*(1-Inputs_ByYear!$D$4),0)),0)</f>
        <v>229998.43625613349</v>
      </c>
      <c r="Q75" s="235">
        <f>IF((Q$4-$G75)&lt;($C75+$B75),IF(Q$4=$G75+$B75,SUMIFS(INDEX('ABP REC Calc'!$G$6:$AB$69,,MATCH('ABP RECs'!$H75,'ABP REC Calc'!$G$5:$AB$5,0)),'ABP REC Calc'!$C$6:$C$69,'ABP RECs'!$E75,'ABP REC Calc'!$B$6:$B$69,'ABP RECs'!$F75),
IF(Q$4&gt;$G75,P75*(1-Inputs_ByYear!$D$4),0)),0)</f>
        <v>228848.44407485283</v>
      </c>
      <c r="R75" s="235">
        <f>IF((R$4-$G75)&lt;($C75+$B75),IF(R$4=$G75+$B75,SUMIFS(INDEX('ABP REC Calc'!$G$6:$AB$69,,MATCH('ABP RECs'!$H75,'ABP REC Calc'!$G$5:$AB$5,0)),'ABP REC Calc'!$C$6:$C$69,'ABP RECs'!$E75,'ABP REC Calc'!$B$6:$B$69,'ABP RECs'!$F75),
IF(R$4&gt;$G75,Q75*(1-Inputs_ByYear!$D$4),0)),0)</f>
        <v>227704.20185447857</v>
      </c>
      <c r="S75" s="235">
        <f>IF((S$4-$G75)&lt;($C75+$B75),IF(S$4=$G75+$B75,SUMIFS(INDEX('ABP REC Calc'!$G$6:$AB$69,,MATCH('ABP RECs'!$H75,'ABP REC Calc'!$G$5:$AB$5,0)),'ABP REC Calc'!$C$6:$C$69,'ABP RECs'!$E75,'ABP REC Calc'!$B$6:$B$69,'ABP RECs'!$F75),
IF(S$4&gt;$G75,R75*(1-Inputs_ByYear!$D$4),0)),0)</f>
        <v>226565.68084520617</v>
      </c>
      <c r="T75" s="235">
        <f>IF((T$4-$G75)&lt;($C75+$B75),IF(T$4=$G75+$B75,SUMIFS(INDEX('ABP REC Calc'!$G$6:$AB$69,,MATCH('ABP RECs'!$H75,'ABP REC Calc'!$G$5:$AB$5,0)),'ABP REC Calc'!$C$6:$C$69,'ABP RECs'!$E75,'ABP REC Calc'!$B$6:$B$69,'ABP RECs'!$F75),
IF(T$4&gt;$G75,S75*(1-Inputs_ByYear!$D$4),0)),0)</f>
        <v>225432.85244098015</v>
      </c>
      <c r="U75" s="235">
        <f>IF((U$4-$G75)&lt;($C75+$B75),IF(U$4=$G75+$B75,SUMIFS(INDEX('ABP REC Calc'!$G$6:$AB$69,,MATCH('ABP RECs'!$H75,'ABP REC Calc'!$G$5:$AB$5,0)),'ABP REC Calc'!$C$6:$C$69,'ABP RECs'!$E75,'ABP REC Calc'!$B$6:$B$69,'ABP RECs'!$F75),
IF(U$4&gt;$G75,T75*(1-Inputs_ByYear!$D$4),0)),0)</f>
        <v>224305.68817877525</v>
      </c>
      <c r="V75" s="235">
        <f>IF((V$4-$G75)&lt;($C75+$B75),IF(V$4=$G75+$B75,SUMIFS(INDEX('ABP REC Calc'!$G$6:$AB$69,,MATCH('ABP RECs'!$H75,'ABP REC Calc'!$G$5:$AB$5,0)),'ABP REC Calc'!$C$6:$C$69,'ABP RECs'!$E75,'ABP REC Calc'!$B$6:$B$69,'ABP RECs'!$F75),
IF(V$4&gt;$G75,U75*(1-Inputs_ByYear!$D$4),0)),0)</f>
        <v>223184.15973788136</v>
      </c>
      <c r="W75" s="235">
        <f>IF((W$4-$G75)&lt;($C75+$B75),IF(W$4=$G75+$B75,SUMIFS(INDEX('ABP REC Calc'!$G$6:$AB$69,,MATCH('ABP RECs'!$H75,'ABP REC Calc'!$G$5:$AB$5,0)),'ABP REC Calc'!$C$6:$C$69,'ABP RECs'!$E75,'ABP REC Calc'!$B$6:$B$69,'ABP RECs'!$F75),
IF(W$4&gt;$G75,V75*(1-Inputs_ByYear!$D$4),0)),0)</f>
        <v>222068.23893919194</v>
      </c>
      <c r="X75" s="235">
        <f>IF((X$4-$G75)&lt;($C75+$B75),IF(X$4=$G75+$B75,SUMIFS(INDEX('ABP REC Calc'!$G$6:$AB$69,,MATCH('ABP RECs'!$H75,'ABP REC Calc'!$G$5:$AB$5,0)),'ABP REC Calc'!$C$6:$C$69,'ABP RECs'!$E75,'ABP REC Calc'!$B$6:$B$69,'ABP RECs'!$F75),
IF(X$4&gt;$G75,W75*(1-Inputs_ByYear!$D$4),0)),0)</f>
        <v>220957.89774449597</v>
      </c>
      <c r="Y75" s="235">
        <f>IF((Y$4-$G75)&lt;($C75+$B75),IF(Y$4=$G75+$B75,SUMIFS(INDEX('ABP REC Calc'!$G$6:$AB$69,,MATCH('ABP RECs'!$H75,'ABP REC Calc'!$G$5:$AB$5,0)),'ABP REC Calc'!$C$6:$C$69,'ABP RECs'!$E75,'ABP REC Calc'!$B$6:$B$69,'ABP RECs'!$F75),
IF(Y$4&gt;$G75,X75*(1-Inputs_ByYear!$D$4),0)),0)</f>
        <v>219853.10825577349</v>
      </c>
      <c r="Z75" s="235">
        <f>IF((Z$4-$G75)&lt;($C75+$B75),IF(Z$4=$G75+$B75,SUMIFS(INDEX('ABP REC Calc'!$G$6:$AB$69,,MATCH('ABP RECs'!$H75,'ABP REC Calc'!$G$5:$AB$5,0)),'ABP REC Calc'!$C$6:$C$69,'ABP RECs'!$E75,'ABP REC Calc'!$B$6:$B$69,'ABP RECs'!$F75),
IF(Z$4&gt;$G75,Y75*(1-Inputs_ByYear!$D$4),0)),0)</f>
        <v>0</v>
      </c>
      <c r="AA75" s="235">
        <f>IF((AA$4-$G75)&lt;($C75+$B75),IF(AA$4=$G75+$B75,SUMIFS(INDEX('ABP REC Calc'!$G$6:$AB$69,,MATCH('ABP RECs'!$H75,'ABP REC Calc'!$G$5:$AB$5,0)),'ABP REC Calc'!$C$6:$C$69,'ABP RECs'!$E75,'ABP REC Calc'!$B$6:$B$69,'ABP RECs'!$F75),
IF(AA$4&gt;$G75,Z75*(1-Inputs_ByYear!$D$4),0)),0)</f>
        <v>0</v>
      </c>
      <c r="AB75" s="235">
        <f>IF((AB$4-$G75)&lt;($C75+$B75),IF(AB$4=$G75+$B75,SUMIFS(INDEX('ABP REC Calc'!$G$6:$AB$69,,MATCH('ABP RECs'!$H75,'ABP REC Calc'!$G$5:$AB$5,0)),'ABP REC Calc'!$C$6:$C$69,'ABP RECs'!$E75,'ABP REC Calc'!$B$6:$B$69,'ABP RECs'!$F75),
IF(AB$4&gt;$G75,AA75*(1-Inputs_ByYear!$D$4),0)),0)</f>
        <v>0</v>
      </c>
      <c r="AC75" s="235">
        <f>IF((AC$4-$G75)&lt;($C75+$B75),IF(AC$4=$G75+$B75,SUMIFS(INDEX('ABP REC Calc'!$G$6:$AB$69,,MATCH('ABP RECs'!$H75,'ABP REC Calc'!$G$5:$AB$5,0)),'ABP REC Calc'!$C$6:$C$69,'ABP RECs'!$E75,'ABP REC Calc'!$B$6:$B$69,'ABP RECs'!$F75),
IF(AC$4&gt;$G75,AB75*(1-Inputs_ByYear!$D$4),0)),0)</f>
        <v>0</v>
      </c>
      <c r="AD75" s="235">
        <f>IF((AD$4-$G75)&lt;($C75+$B75),IF(AD$4=$G75+$B75,SUMIFS(INDEX('ABP REC Calc'!$G$6:$AB$69,,MATCH('ABP RECs'!$H75,'ABP REC Calc'!$G$5:$AB$5,0)),'ABP REC Calc'!$C$6:$C$69,'ABP RECs'!$E75,'ABP REC Calc'!$B$6:$B$69,'ABP RECs'!$F75),
IF(AD$4&gt;$G75,AC75*(1-Inputs_ByYear!$D$4),0)),0)</f>
        <v>0</v>
      </c>
    </row>
    <row r="76" spans="2:30" ht="14.75" customHeight="1" x14ac:dyDescent="0.25">
      <c r="B76" s="332" cm="1">
        <f t="array" ref="B76">INDEX(Inputs_ByYear!$D$87:$D$92, MATCH('ABP RECs'!$E76, Inputs_ByYear!$B$87:$B$92, 0),)</f>
        <v>0</v>
      </c>
      <c r="C76" s="332" cm="1">
        <f t="array" ref="C76">INDEX(Inputs_ByYear!$D$51:$D$56, MATCH('ABP RECs'!$E76, Inputs_ByYear!$B$51:$B$56,0),)</f>
        <v>15</v>
      </c>
      <c r="D76" s="332" t="str" cm="1">
        <f t="array" ref="D76">INDEX(Inputs_ByYear!$D$96:$D$101, MATCH('ABP RECs'!$E76, Inputs_ByYear!$B$96:$B$101,0),)</f>
        <v>n/a</v>
      </c>
      <c r="E76" s="222" t="s">
        <v>234</v>
      </c>
      <c r="F76" s="219" t="s">
        <v>259</v>
      </c>
      <c r="G76" s="219">
        <f t="shared" si="4"/>
        <v>2027</v>
      </c>
      <c r="H76" s="227" t="s">
        <v>25</v>
      </c>
      <c r="I76" s="235">
        <f>IF((I$4-$G76)&lt;($C76+$B76),IF(I$4=$G76+$B76,SUMIFS(INDEX('ABP REC Calc'!$G$6:$AB$69,,MATCH('ABP RECs'!$H76,'ABP REC Calc'!$G$5:$AB$5,0)),'ABP REC Calc'!$C$6:$C$69,'ABP RECs'!$E76,'ABP REC Calc'!$B$6:$B$69,'ABP RECs'!$F76),
IF(I$4&gt;$G76,H76*(1-Inputs_ByYear!$D$4),0)),0)</f>
        <v>0</v>
      </c>
      <c r="J76" s="235">
        <f>IF((J$4-$G76)&lt;($C76+$B76),IF(J$4=$G76+$B76,SUMIFS(INDEX('ABP REC Calc'!$G$6:$AB$69,,MATCH('ABP RECs'!$H76,'ABP REC Calc'!$G$5:$AB$5,0)),'ABP REC Calc'!$C$6:$C$69,'ABP RECs'!$E76,'ABP REC Calc'!$B$6:$B$69,'ABP RECs'!$F76),
IF(J$4&gt;$G76,I76*(1-Inputs_ByYear!$D$4),0)),0)</f>
        <v>0</v>
      </c>
      <c r="K76" s="235">
        <f>IF((K$4-$G76)&lt;($C76+$B76),IF(K$4=$G76+$B76,SUMIFS(INDEX('ABP REC Calc'!$G$6:$AB$69,,MATCH('ABP RECs'!$H76,'ABP REC Calc'!$G$5:$AB$5,0)),'ABP REC Calc'!$C$6:$C$69,'ABP RECs'!$E76,'ABP REC Calc'!$B$6:$B$69,'ABP RECs'!$F76),
IF(K$4&gt;$G76,J76*(1-Inputs_ByYear!$D$4),0)),0)</f>
        <v>0</v>
      </c>
      <c r="L76" s="235">
        <f>IF((L$4-$G76)&lt;($C76+$B76),IF(L$4=$G76+$B76,SUMIFS(INDEX('ABP REC Calc'!$G$6:$AB$69,,MATCH('ABP RECs'!$H76,'ABP REC Calc'!$G$5:$AB$5,0)),'ABP REC Calc'!$C$6:$C$69,'ABP RECs'!$E76,'ABP REC Calc'!$B$6:$B$69,'ABP RECs'!$F76),
IF(L$4&gt;$G76,K76*(1-Inputs_ByYear!$D$4),0)),0)</f>
        <v>185611.40141397109</v>
      </c>
      <c r="M76" s="235">
        <f>IF((M$4-$G76)&lt;($C76+$B76),IF(M$4=$G76+$B76,SUMIFS(INDEX('ABP REC Calc'!$G$6:$AB$69,,MATCH('ABP RECs'!$H76,'ABP REC Calc'!$G$5:$AB$5,0)),'ABP REC Calc'!$C$6:$C$69,'ABP RECs'!$E76,'ABP REC Calc'!$B$6:$B$69,'ABP RECs'!$F76),
IF(M$4&gt;$G76,L76*(1-Inputs_ByYear!$D$4),0)),0)</f>
        <v>184683.34440690125</v>
      </c>
      <c r="N76" s="235">
        <f>IF((N$4-$G76)&lt;($C76+$B76),IF(N$4=$G76+$B76,SUMIFS(INDEX('ABP REC Calc'!$G$6:$AB$69,,MATCH('ABP RECs'!$H76,'ABP REC Calc'!$G$5:$AB$5,0)),'ABP REC Calc'!$C$6:$C$69,'ABP RECs'!$E76,'ABP REC Calc'!$B$6:$B$69,'ABP RECs'!$F76),
IF(N$4&gt;$G76,M76*(1-Inputs_ByYear!$D$4),0)),0)</f>
        <v>183759.92768486674</v>
      </c>
      <c r="O76" s="235">
        <f>IF((O$4-$G76)&lt;($C76+$B76),IF(O$4=$G76+$B76,SUMIFS(INDEX('ABP REC Calc'!$G$6:$AB$69,,MATCH('ABP RECs'!$H76,'ABP REC Calc'!$G$5:$AB$5,0)),'ABP REC Calc'!$C$6:$C$69,'ABP RECs'!$E76,'ABP REC Calc'!$B$6:$B$69,'ABP RECs'!$F76),
IF(O$4&gt;$G76,N76*(1-Inputs_ByYear!$D$4),0)),0)</f>
        <v>182841.12804644241</v>
      </c>
      <c r="P76" s="235">
        <f>IF((P$4-$G76)&lt;($C76+$B76),IF(P$4=$G76+$B76,SUMIFS(INDEX('ABP REC Calc'!$G$6:$AB$69,,MATCH('ABP RECs'!$H76,'ABP REC Calc'!$G$5:$AB$5,0)),'ABP REC Calc'!$C$6:$C$69,'ABP RECs'!$E76,'ABP REC Calc'!$B$6:$B$69,'ABP RECs'!$F76),
IF(P$4&gt;$G76,O76*(1-Inputs_ByYear!$D$4),0)),0)</f>
        <v>181926.92240621019</v>
      </c>
      <c r="Q76" s="235">
        <f>IF((Q$4-$G76)&lt;($C76+$B76),IF(Q$4=$G76+$B76,SUMIFS(INDEX('ABP REC Calc'!$G$6:$AB$69,,MATCH('ABP RECs'!$H76,'ABP REC Calc'!$G$5:$AB$5,0)),'ABP REC Calc'!$C$6:$C$69,'ABP RECs'!$E76,'ABP REC Calc'!$B$6:$B$69,'ABP RECs'!$F76),
IF(Q$4&gt;$G76,P76*(1-Inputs_ByYear!$D$4),0)),0)</f>
        <v>181017.28779417914</v>
      </c>
      <c r="R76" s="235">
        <f>IF((R$4-$G76)&lt;($C76+$B76),IF(R$4=$G76+$B76,SUMIFS(INDEX('ABP REC Calc'!$G$6:$AB$69,,MATCH('ABP RECs'!$H76,'ABP REC Calc'!$G$5:$AB$5,0)),'ABP REC Calc'!$C$6:$C$69,'ABP RECs'!$E76,'ABP REC Calc'!$B$6:$B$69,'ABP RECs'!$F76),
IF(R$4&gt;$G76,Q76*(1-Inputs_ByYear!$D$4),0)),0)</f>
        <v>180112.20135520824</v>
      </c>
      <c r="S76" s="235">
        <f>IF((S$4-$G76)&lt;($C76+$B76),IF(S$4=$G76+$B76,SUMIFS(INDEX('ABP REC Calc'!$G$6:$AB$69,,MATCH('ABP RECs'!$H76,'ABP REC Calc'!$G$5:$AB$5,0)),'ABP REC Calc'!$C$6:$C$69,'ABP RECs'!$E76,'ABP REC Calc'!$B$6:$B$69,'ABP RECs'!$F76),
IF(S$4&gt;$G76,R76*(1-Inputs_ByYear!$D$4),0)),0)</f>
        <v>179211.64034843221</v>
      </c>
      <c r="T76" s="235">
        <f>IF((T$4-$G76)&lt;($C76+$B76),IF(T$4=$G76+$B76,SUMIFS(INDEX('ABP REC Calc'!$G$6:$AB$69,,MATCH('ABP RECs'!$H76,'ABP REC Calc'!$G$5:$AB$5,0)),'ABP REC Calc'!$C$6:$C$69,'ABP RECs'!$E76,'ABP REC Calc'!$B$6:$B$69,'ABP RECs'!$F76),
IF(T$4&gt;$G76,S76*(1-Inputs_ByYear!$D$4),0)),0)</f>
        <v>178315.58214669005</v>
      </c>
      <c r="U76" s="235">
        <f>IF((U$4-$G76)&lt;($C76+$B76),IF(U$4=$G76+$B76,SUMIFS(INDEX('ABP REC Calc'!$G$6:$AB$69,,MATCH('ABP RECs'!$H76,'ABP REC Calc'!$G$5:$AB$5,0)),'ABP REC Calc'!$C$6:$C$69,'ABP RECs'!$E76,'ABP REC Calc'!$B$6:$B$69,'ABP RECs'!$F76),
IF(U$4&gt;$G76,T76*(1-Inputs_ByYear!$D$4),0)),0)</f>
        <v>177424.00423595661</v>
      </c>
      <c r="V76" s="235">
        <f>IF((V$4-$G76)&lt;($C76+$B76),IF(V$4=$G76+$B76,SUMIFS(INDEX('ABP REC Calc'!$G$6:$AB$69,,MATCH('ABP RECs'!$H76,'ABP REC Calc'!$G$5:$AB$5,0)),'ABP REC Calc'!$C$6:$C$69,'ABP RECs'!$E76,'ABP REC Calc'!$B$6:$B$69,'ABP RECs'!$F76),
IF(V$4&gt;$G76,U76*(1-Inputs_ByYear!$D$4),0)),0)</f>
        <v>176536.88421477683</v>
      </c>
      <c r="W76" s="235">
        <f>IF((W$4-$G76)&lt;($C76+$B76),IF(W$4=$G76+$B76,SUMIFS(INDEX('ABP REC Calc'!$G$6:$AB$69,,MATCH('ABP RECs'!$H76,'ABP REC Calc'!$G$5:$AB$5,0)),'ABP REC Calc'!$C$6:$C$69,'ABP RECs'!$E76,'ABP REC Calc'!$B$6:$B$69,'ABP RECs'!$F76),
IF(W$4&gt;$G76,V76*(1-Inputs_ByYear!$D$4),0)),0)</f>
        <v>175654.19979370295</v>
      </c>
      <c r="X76" s="235">
        <f>IF((X$4-$G76)&lt;($C76+$B76),IF(X$4=$G76+$B76,SUMIFS(INDEX('ABP REC Calc'!$G$6:$AB$69,,MATCH('ABP RECs'!$H76,'ABP REC Calc'!$G$5:$AB$5,0)),'ABP REC Calc'!$C$6:$C$69,'ABP RECs'!$E76,'ABP REC Calc'!$B$6:$B$69,'ABP RECs'!$F76),
IF(X$4&gt;$G76,W76*(1-Inputs_ByYear!$D$4),0)),0)</f>
        <v>174775.92879473444</v>
      </c>
      <c r="Y76" s="235">
        <f>IF((Y$4-$G76)&lt;($C76+$B76),IF(Y$4=$G76+$B76,SUMIFS(INDEX('ABP REC Calc'!$G$6:$AB$69,,MATCH('ABP RECs'!$H76,'ABP REC Calc'!$G$5:$AB$5,0)),'ABP REC Calc'!$C$6:$C$69,'ABP RECs'!$E76,'ABP REC Calc'!$B$6:$B$69,'ABP RECs'!$F76),
IF(Y$4&gt;$G76,X76*(1-Inputs_ByYear!$D$4),0)),0)</f>
        <v>173902.04915076078</v>
      </c>
      <c r="Z76" s="235">
        <f>IF((Z$4-$G76)&lt;($C76+$B76),IF(Z$4=$G76+$B76,SUMIFS(INDEX('ABP REC Calc'!$G$6:$AB$69,,MATCH('ABP RECs'!$H76,'ABP REC Calc'!$G$5:$AB$5,0)),'ABP REC Calc'!$C$6:$C$69,'ABP RECs'!$E76,'ABP REC Calc'!$B$6:$B$69,'ABP RECs'!$F76),
IF(Z$4&gt;$G76,Y76*(1-Inputs_ByYear!$D$4),0)),0)</f>
        <v>173032.53890500698</v>
      </c>
      <c r="AA76" s="235">
        <f>IF((AA$4-$G76)&lt;($C76+$B76),IF(AA$4=$G76+$B76,SUMIFS(INDEX('ABP REC Calc'!$G$6:$AB$69,,MATCH('ABP RECs'!$H76,'ABP REC Calc'!$G$5:$AB$5,0)),'ABP REC Calc'!$C$6:$C$69,'ABP RECs'!$E76,'ABP REC Calc'!$B$6:$B$69,'ABP RECs'!$F76),
IF(AA$4&gt;$G76,Z76*(1-Inputs_ByYear!$D$4),0)),0)</f>
        <v>0</v>
      </c>
      <c r="AB76" s="235">
        <f>IF((AB$4-$G76)&lt;($C76+$B76),IF(AB$4=$G76+$B76,SUMIFS(INDEX('ABP REC Calc'!$G$6:$AB$69,,MATCH('ABP RECs'!$H76,'ABP REC Calc'!$G$5:$AB$5,0)),'ABP REC Calc'!$C$6:$C$69,'ABP RECs'!$E76,'ABP REC Calc'!$B$6:$B$69,'ABP RECs'!$F76),
IF(AB$4&gt;$G76,AA76*(1-Inputs_ByYear!$D$4),0)),0)</f>
        <v>0</v>
      </c>
      <c r="AC76" s="235">
        <f>IF((AC$4-$G76)&lt;($C76+$B76),IF(AC$4=$G76+$B76,SUMIFS(INDEX('ABP REC Calc'!$G$6:$AB$69,,MATCH('ABP RECs'!$H76,'ABP REC Calc'!$G$5:$AB$5,0)),'ABP REC Calc'!$C$6:$C$69,'ABP RECs'!$E76,'ABP REC Calc'!$B$6:$B$69,'ABP RECs'!$F76),
IF(AC$4&gt;$G76,AB76*(1-Inputs_ByYear!$D$4),0)),0)</f>
        <v>0</v>
      </c>
      <c r="AD76" s="235">
        <f>IF((AD$4-$G76)&lt;($C76+$B76),IF(AD$4=$G76+$B76,SUMIFS(INDEX('ABP REC Calc'!$G$6:$AB$69,,MATCH('ABP RECs'!$H76,'ABP REC Calc'!$G$5:$AB$5,0)),'ABP REC Calc'!$C$6:$C$69,'ABP RECs'!$E76,'ABP REC Calc'!$B$6:$B$69,'ABP RECs'!$F76),
IF(AD$4&gt;$G76,AC76*(1-Inputs_ByYear!$D$4),0)),0)</f>
        <v>0</v>
      </c>
    </row>
    <row r="77" spans="2:30" ht="14.75" customHeight="1" x14ac:dyDescent="0.25">
      <c r="B77" s="332" cm="1">
        <f t="array" ref="B77">INDEX(Inputs_ByYear!$D$87:$D$92, MATCH('ABP RECs'!$E77, Inputs_ByYear!$B$87:$B$92, 0),)</f>
        <v>0</v>
      </c>
      <c r="C77" s="332" cm="1">
        <f t="array" ref="C77">INDEX(Inputs_ByYear!$D$51:$D$56, MATCH('ABP RECs'!$E77, Inputs_ByYear!$B$51:$B$56,0),)</f>
        <v>15</v>
      </c>
      <c r="D77" s="332" t="str" cm="1">
        <f t="array" ref="D77">INDEX(Inputs_ByYear!$D$96:$D$101, MATCH('ABP RECs'!$E77, Inputs_ByYear!$B$96:$B$101,0),)</f>
        <v>n/a</v>
      </c>
      <c r="E77" s="222" t="s">
        <v>234</v>
      </c>
      <c r="F77" s="219" t="s">
        <v>259</v>
      </c>
      <c r="G77" s="219">
        <f t="shared" si="4"/>
        <v>2028</v>
      </c>
      <c r="H77" s="227" t="s">
        <v>26</v>
      </c>
      <c r="I77" s="235">
        <f>IF((I$4-$G77)&lt;($C77+$B77),IF(I$4=$G77+$B77,SUMIFS(INDEX('ABP REC Calc'!$G$6:$AB$69,,MATCH('ABP RECs'!$H77,'ABP REC Calc'!$G$5:$AB$5,0)),'ABP REC Calc'!$C$6:$C$69,'ABP RECs'!$E77,'ABP REC Calc'!$B$6:$B$69,'ABP RECs'!$F77),
IF(I$4&gt;$G77,H77*(1-Inputs_ByYear!$D$4),0)),0)</f>
        <v>0</v>
      </c>
      <c r="J77" s="235">
        <f>IF((J$4-$G77)&lt;($C77+$B77),IF(J$4=$G77+$B77,SUMIFS(INDEX('ABP REC Calc'!$G$6:$AB$69,,MATCH('ABP RECs'!$H77,'ABP REC Calc'!$G$5:$AB$5,0)),'ABP REC Calc'!$C$6:$C$69,'ABP RECs'!$E77,'ABP REC Calc'!$B$6:$B$69,'ABP RECs'!$F77),
IF(J$4&gt;$G77,I77*(1-Inputs_ByYear!$D$4),0)),0)</f>
        <v>0</v>
      </c>
      <c r="K77" s="235">
        <f>IF((K$4-$G77)&lt;($C77+$B77),IF(K$4=$G77+$B77,SUMIFS(INDEX('ABP REC Calc'!$G$6:$AB$69,,MATCH('ABP RECs'!$H77,'ABP REC Calc'!$G$5:$AB$5,0)),'ABP REC Calc'!$C$6:$C$69,'ABP RECs'!$E77,'ABP REC Calc'!$B$6:$B$69,'ABP RECs'!$F77),
IF(K$4&gt;$G77,J77*(1-Inputs_ByYear!$D$4),0)),0)</f>
        <v>0</v>
      </c>
      <c r="L77" s="235">
        <f>IF((L$4-$G77)&lt;($C77+$B77),IF(L$4=$G77+$B77,SUMIFS(INDEX('ABP REC Calc'!$G$6:$AB$69,,MATCH('ABP RECs'!$H77,'ABP REC Calc'!$G$5:$AB$5,0)),'ABP REC Calc'!$C$6:$C$69,'ABP RECs'!$E77,'ABP REC Calc'!$B$6:$B$69,'ABP RECs'!$F77),
IF(L$4&gt;$G77,K77*(1-Inputs_ByYear!$D$4),0)),0)</f>
        <v>0</v>
      </c>
      <c r="M77" s="235">
        <f>IF((M$4-$G77)&lt;($C77+$B77),IF(M$4=$G77+$B77,SUMIFS(INDEX('ABP REC Calc'!$G$6:$AB$69,,MATCH('ABP RECs'!$H77,'ABP REC Calc'!$G$5:$AB$5,0)),'ABP REC Calc'!$C$6:$C$69,'ABP RECs'!$E77,'ABP REC Calc'!$B$6:$B$69,'ABP RECs'!$F77),
IF(M$4&gt;$G77,L77*(1-Inputs_ByYear!$D$4),0)),0)</f>
        <v>185611.40141397109</v>
      </c>
      <c r="N77" s="235">
        <f>IF((N$4-$G77)&lt;($C77+$B77),IF(N$4=$G77+$B77,SUMIFS(INDEX('ABP REC Calc'!$G$6:$AB$69,,MATCH('ABP RECs'!$H77,'ABP REC Calc'!$G$5:$AB$5,0)),'ABP REC Calc'!$C$6:$C$69,'ABP RECs'!$E77,'ABP REC Calc'!$B$6:$B$69,'ABP RECs'!$F77),
IF(N$4&gt;$G77,M77*(1-Inputs_ByYear!$D$4),0)),0)</f>
        <v>184683.34440690125</v>
      </c>
      <c r="O77" s="235">
        <f>IF((O$4-$G77)&lt;($C77+$B77),IF(O$4=$G77+$B77,SUMIFS(INDEX('ABP REC Calc'!$G$6:$AB$69,,MATCH('ABP RECs'!$H77,'ABP REC Calc'!$G$5:$AB$5,0)),'ABP REC Calc'!$C$6:$C$69,'ABP RECs'!$E77,'ABP REC Calc'!$B$6:$B$69,'ABP RECs'!$F77),
IF(O$4&gt;$G77,N77*(1-Inputs_ByYear!$D$4),0)),0)</f>
        <v>183759.92768486674</v>
      </c>
      <c r="P77" s="235">
        <f>IF((P$4-$G77)&lt;($C77+$B77),IF(P$4=$G77+$B77,SUMIFS(INDEX('ABP REC Calc'!$G$6:$AB$69,,MATCH('ABP RECs'!$H77,'ABP REC Calc'!$G$5:$AB$5,0)),'ABP REC Calc'!$C$6:$C$69,'ABP RECs'!$E77,'ABP REC Calc'!$B$6:$B$69,'ABP RECs'!$F77),
IF(P$4&gt;$G77,O77*(1-Inputs_ByYear!$D$4),0)),0)</f>
        <v>182841.12804644241</v>
      </c>
      <c r="Q77" s="235">
        <f>IF((Q$4-$G77)&lt;($C77+$B77),IF(Q$4=$G77+$B77,SUMIFS(INDEX('ABP REC Calc'!$G$6:$AB$69,,MATCH('ABP RECs'!$H77,'ABP REC Calc'!$G$5:$AB$5,0)),'ABP REC Calc'!$C$6:$C$69,'ABP RECs'!$E77,'ABP REC Calc'!$B$6:$B$69,'ABP RECs'!$F77),
IF(Q$4&gt;$G77,P77*(1-Inputs_ByYear!$D$4),0)),0)</f>
        <v>181926.92240621019</v>
      </c>
      <c r="R77" s="235">
        <f>IF((R$4-$G77)&lt;($C77+$B77),IF(R$4=$G77+$B77,SUMIFS(INDEX('ABP REC Calc'!$G$6:$AB$69,,MATCH('ABP RECs'!$H77,'ABP REC Calc'!$G$5:$AB$5,0)),'ABP REC Calc'!$C$6:$C$69,'ABP RECs'!$E77,'ABP REC Calc'!$B$6:$B$69,'ABP RECs'!$F77),
IF(R$4&gt;$G77,Q77*(1-Inputs_ByYear!$D$4),0)),0)</f>
        <v>181017.28779417914</v>
      </c>
      <c r="S77" s="235">
        <f>IF((S$4-$G77)&lt;($C77+$B77),IF(S$4=$G77+$B77,SUMIFS(INDEX('ABP REC Calc'!$G$6:$AB$69,,MATCH('ABP RECs'!$H77,'ABP REC Calc'!$G$5:$AB$5,0)),'ABP REC Calc'!$C$6:$C$69,'ABP RECs'!$E77,'ABP REC Calc'!$B$6:$B$69,'ABP RECs'!$F77),
IF(S$4&gt;$G77,R77*(1-Inputs_ByYear!$D$4),0)),0)</f>
        <v>180112.20135520824</v>
      </c>
      <c r="T77" s="235">
        <f>IF((T$4-$G77)&lt;($C77+$B77),IF(T$4=$G77+$B77,SUMIFS(INDEX('ABP REC Calc'!$G$6:$AB$69,,MATCH('ABP RECs'!$H77,'ABP REC Calc'!$G$5:$AB$5,0)),'ABP REC Calc'!$C$6:$C$69,'ABP RECs'!$E77,'ABP REC Calc'!$B$6:$B$69,'ABP RECs'!$F77),
IF(T$4&gt;$G77,S77*(1-Inputs_ByYear!$D$4),0)),0)</f>
        <v>179211.64034843221</v>
      </c>
      <c r="U77" s="235">
        <f>IF((U$4-$G77)&lt;($C77+$B77),IF(U$4=$G77+$B77,SUMIFS(INDEX('ABP REC Calc'!$G$6:$AB$69,,MATCH('ABP RECs'!$H77,'ABP REC Calc'!$G$5:$AB$5,0)),'ABP REC Calc'!$C$6:$C$69,'ABP RECs'!$E77,'ABP REC Calc'!$B$6:$B$69,'ABP RECs'!$F77),
IF(U$4&gt;$G77,T77*(1-Inputs_ByYear!$D$4),0)),0)</f>
        <v>178315.58214669005</v>
      </c>
      <c r="V77" s="235">
        <f>IF((V$4-$G77)&lt;($C77+$B77),IF(V$4=$G77+$B77,SUMIFS(INDEX('ABP REC Calc'!$G$6:$AB$69,,MATCH('ABP RECs'!$H77,'ABP REC Calc'!$G$5:$AB$5,0)),'ABP REC Calc'!$C$6:$C$69,'ABP RECs'!$E77,'ABP REC Calc'!$B$6:$B$69,'ABP RECs'!$F77),
IF(V$4&gt;$G77,U77*(1-Inputs_ByYear!$D$4),0)),0)</f>
        <v>177424.00423595661</v>
      </c>
      <c r="W77" s="235">
        <f>IF((W$4-$G77)&lt;($C77+$B77),IF(W$4=$G77+$B77,SUMIFS(INDEX('ABP REC Calc'!$G$6:$AB$69,,MATCH('ABP RECs'!$H77,'ABP REC Calc'!$G$5:$AB$5,0)),'ABP REC Calc'!$C$6:$C$69,'ABP RECs'!$E77,'ABP REC Calc'!$B$6:$B$69,'ABP RECs'!$F77),
IF(W$4&gt;$G77,V77*(1-Inputs_ByYear!$D$4),0)),0)</f>
        <v>176536.88421477683</v>
      </c>
      <c r="X77" s="235">
        <f>IF((X$4-$G77)&lt;($C77+$B77),IF(X$4=$G77+$B77,SUMIFS(INDEX('ABP REC Calc'!$G$6:$AB$69,,MATCH('ABP RECs'!$H77,'ABP REC Calc'!$G$5:$AB$5,0)),'ABP REC Calc'!$C$6:$C$69,'ABP RECs'!$E77,'ABP REC Calc'!$B$6:$B$69,'ABP RECs'!$F77),
IF(X$4&gt;$G77,W77*(1-Inputs_ByYear!$D$4),0)),0)</f>
        <v>175654.19979370295</v>
      </c>
      <c r="Y77" s="235">
        <f>IF((Y$4-$G77)&lt;($C77+$B77),IF(Y$4=$G77+$B77,SUMIFS(INDEX('ABP REC Calc'!$G$6:$AB$69,,MATCH('ABP RECs'!$H77,'ABP REC Calc'!$G$5:$AB$5,0)),'ABP REC Calc'!$C$6:$C$69,'ABP RECs'!$E77,'ABP REC Calc'!$B$6:$B$69,'ABP RECs'!$F77),
IF(Y$4&gt;$G77,X77*(1-Inputs_ByYear!$D$4),0)),0)</f>
        <v>174775.92879473444</v>
      </c>
      <c r="Z77" s="235">
        <f>IF((Z$4-$G77)&lt;($C77+$B77),IF(Z$4=$G77+$B77,SUMIFS(INDEX('ABP REC Calc'!$G$6:$AB$69,,MATCH('ABP RECs'!$H77,'ABP REC Calc'!$G$5:$AB$5,0)),'ABP REC Calc'!$C$6:$C$69,'ABP RECs'!$E77,'ABP REC Calc'!$B$6:$B$69,'ABP RECs'!$F77),
IF(Z$4&gt;$G77,Y77*(1-Inputs_ByYear!$D$4),0)),0)</f>
        <v>173902.04915076078</v>
      </c>
      <c r="AA77" s="235">
        <f>IF((AA$4-$G77)&lt;($C77+$B77),IF(AA$4=$G77+$B77,SUMIFS(INDEX('ABP REC Calc'!$G$6:$AB$69,,MATCH('ABP RECs'!$H77,'ABP REC Calc'!$G$5:$AB$5,0)),'ABP REC Calc'!$C$6:$C$69,'ABP RECs'!$E77,'ABP REC Calc'!$B$6:$B$69,'ABP RECs'!$F77),
IF(AA$4&gt;$G77,Z77*(1-Inputs_ByYear!$D$4),0)),0)</f>
        <v>173032.53890500698</v>
      </c>
      <c r="AB77" s="235">
        <f>IF((AB$4-$G77)&lt;($C77+$B77),IF(AB$4=$G77+$B77,SUMIFS(INDEX('ABP REC Calc'!$G$6:$AB$69,,MATCH('ABP RECs'!$H77,'ABP REC Calc'!$G$5:$AB$5,0)),'ABP REC Calc'!$C$6:$C$69,'ABP RECs'!$E77,'ABP REC Calc'!$B$6:$B$69,'ABP RECs'!$F77),
IF(AB$4&gt;$G77,AA77*(1-Inputs_ByYear!$D$4),0)),0)</f>
        <v>0</v>
      </c>
      <c r="AC77" s="235">
        <f>IF((AC$4-$G77)&lt;($C77+$B77),IF(AC$4=$G77+$B77,SUMIFS(INDEX('ABP REC Calc'!$G$6:$AB$69,,MATCH('ABP RECs'!$H77,'ABP REC Calc'!$G$5:$AB$5,0)),'ABP REC Calc'!$C$6:$C$69,'ABP RECs'!$E77,'ABP REC Calc'!$B$6:$B$69,'ABP RECs'!$F77),
IF(AC$4&gt;$G77,AB77*(1-Inputs_ByYear!$D$4),0)),0)</f>
        <v>0</v>
      </c>
      <c r="AD77" s="235">
        <f>IF((AD$4-$G77)&lt;($C77+$B77),IF(AD$4=$G77+$B77,SUMIFS(INDEX('ABP REC Calc'!$G$6:$AB$69,,MATCH('ABP RECs'!$H77,'ABP REC Calc'!$G$5:$AB$5,0)),'ABP REC Calc'!$C$6:$C$69,'ABP RECs'!$E77,'ABP REC Calc'!$B$6:$B$69,'ABP RECs'!$F77),
IF(AD$4&gt;$G77,AC77*(1-Inputs_ByYear!$D$4),0)),0)</f>
        <v>0</v>
      </c>
    </row>
    <row r="78" spans="2:30" ht="14.75" customHeight="1" x14ac:dyDescent="0.25">
      <c r="B78" s="332" cm="1">
        <f t="array" ref="B78">INDEX(Inputs_ByYear!$D$87:$D$92, MATCH('ABP RECs'!$E78, Inputs_ByYear!$B$87:$B$92, 0),)</f>
        <v>0</v>
      </c>
      <c r="C78" s="332" cm="1">
        <f t="array" ref="C78">INDEX(Inputs_ByYear!$D$51:$D$56, MATCH('ABP RECs'!$E78, Inputs_ByYear!$B$51:$B$56,0),)</f>
        <v>15</v>
      </c>
      <c r="D78" s="332" t="str" cm="1">
        <f t="array" ref="D78">INDEX(Inputs_ByYear!$D$96:$D$101, MATCH('ABP RECs'!$E78, Inputs_ByYear!$B$96:$B$101,0),)</f>
        <v>n/a</v>
      </c>
      <c r="E78" s="222" t="s">
        <v>234</v>
      </c>
      <c r="F78" s="219" t="s">
        <v>259</v>
      </c>
      <c r="G78" s="219">
        <f t="shared" si="4"/>
        <v>2029</v>
      </c>
      <c r="H78" s="227" t="s">
        <v>27</v>
      </c>
      <c r="I78" s="235">
        <f>IF((I$4-$G78)&lt;($C78+$B78),IF(I$4=$G78+$B78,SUMIFS(INDEX('ABP REC Calc'!$G$6:$AB$69,,MATCH('ABP RECs'!$H78,'ABP REC Calc'!$G$5:$AB$5,0)),'ABP REC Calc'!$C$6:$C$69,'ABP RECs'!$E78,'ABP REC Calc'!$B$6:$B$69,'ABP RECs'!$F78),
IF(I$4&gt;$G78,H78*(1-Inputs_ByYear!$D$4),0)),0)</f>
        <v>0</v>
      </c>
      <c r="J78" s="235">
        <f>IF((J$4-$G78)&lt;($C78+$B78),IF(J$4=$G78+$B78,SUMIFS(INDEX('ABP REC Calc'!$G$6:$AB$69,,MATCH('ABP RECs'!$H78,'ABP REC Calc'!$G$5:$AB$5,0)),'ABP REC Calc'!$C$6:$C$69,'ABP RECs'!$E78,'ABP REC Calc'!$B$6:$B$69,'ABP RECs'!$F78),
IF(J$4&gt;$G78,I78*(1-Inputs_ByYear!$D$4),0)),0)</f>
        <v>0</v>
      </c>
      <c r="K78" s="235">
        <f>IF((K$4-$G78)&lt;($C78+$B78),IF(K$4=$G78+$B78,SUMIFS(INDEX('ABP REC Calc'!$G$6:$AB$69,,MATCH('ABP RECs'!$H78,'ABP REC Calc'!$G$5:$AB$5,0)),'ABP REC Calc'!$C$6:$C$69,'ABP RECs'!$E78,'ABP REC Calc'!$B$6:$B$69,'ABP RECs'!$F78),
IF(K$4&gt;$G78,J78*(1-Inputs_ByYear!$D$4),0)),0)</f>
        <v>0</v>
      </c>
      <c r="L78" s="235">
        <f>IF((L$4-$G78)&lt;($C78+$B78),IF(L$4=$G78+$B78,SUMIFS(INDEX('ABP REC Calc'!$G$6:$AB$69,,MATCH('ABP RECs'!$H78,'ABP REC Calc'!$G$5:$AB$5,0)),'ABP REC Calc'!$C$6:$C$69,'ABP RECs'!$E78,'ABP REC Calc'!$B$6:$B$69,'ABP RECs'!$F78),
IF(L$4&gt;$G78,K78*(1-Inputs_ByYear!$D$4),0)),0)</f>
        <v>0</v>
      </c>
      <c r="M78" s="235">
        <f>IF((M$4-$G78)&lt;($C78+$B78),IF(M$4=$G78+$B78,SUMIFS(INDEX('ABP REC Calc'!$G$6:$AB$69,,MATCH('ABP RECs'!$H78,'ABP REC Calc'!$G$5:$AB$5,0)),'ABP REC Calc'!$C$6:$C$69,'ABP RECs'!$E78,'ABP REC Calc'!$B$6:$B$69,'ABP RECs'!$F78),
IF(M$4&gt;$G78,L78*(1-Inputs_ByYear!$D$4),0)),0)</f>
        <v>0</v>
      </c>
      <c r="N78" s="235">
        <f>IF((N$4-$G78)&lt;($C78+$B78),IF(N$4=$G78+$B78,SUMIFS(INDEX('ABP REC Calc'!$G$6:$AB$69,,MATCH('ABP RECs'!$H78,'ABP REC Calc'!$G$5:$AB$5,0)),'ABP REC Calc'!$C$6:$C$69,'ABP RECs'!$E78,'ABP REC Calc'!$B$6:$B$69,'ABP RECs'!$F78),
IF(N$4&gt;$G78,M78*(1-Inputs_ByYear!$D$4),0)),0)</f>
        <v>222733.68169676527</v>
      </c>
      <c r="O78" s="235">
        <f>IF((O$4-$G78)&lt;($C78+$B78),IF(O$4=$G78+$B78,SUMIFS(INDEX('ABP REC Calc'!$G$6:$AB$69,,MATCH('ABP RECs'!$H78,'ABP REC Calc'!$G$5:$AB$5,0)),'ABP REC Calc'!$C$6:$C$69,'ABP RECs'!$E78,'ABP REC Calc'!$B$6:$B$69,'ABP RECs'!$F78),
IF(O$4&gt;$G78,N78*(1-Inputs_ByYear!$D$4),0)),0)</f>
        <v>221620.01328828145</v>
      </c>
      <c r="P78" s="235">
        <f>IF((P$4-$G78)&lt;($C78+$B78),IF(P$4=$G78+$B78,SUMIFS(INDEX('ABP REC Calc'!$G$6:$AB$69,,MATCH('ABP RECs'!$H78,'ABP REC Calc'!$G$5:$AB$5,0)),'ABP REC Calc'!$C$6:$C$69,'ABP RECs'!$E78,'ABP REC Calc'!$B$6:$B$69,'ABP RECs'!$F78),
IF(P$4&gt;$G78,O78*(1-Inputs_ByYear!$D$4),0)),0)</f>
        <v>220511.91322184005</v>
      </c>
      <c r="Q78" s="235">
        <f>IF((Q$4-$G78)&lt;($C78+$B78),IF(Q$4=$G78+$B78,SUMIFS(INDEX('ABP REC Calc'!$G$6:$AB$69,,MATCH('ABP RECs'!$H78,'ABP REC Calc'!$G$5:$AB$5,0)),'ABP REC Calc'!$C$6:$C$69,'ABP RECs'!$E78,'ABP REC Calc'!$B$6:$B$69,'ABP RECs'!$F78),
IF(Q$4&gt;$G78,P78*(1-Inputs_ByYear!$D$4),0)),0)</f>
        <v>219409.35365573084</v>
      </c>
      <c r="R78" s="235">
        <f>IF((R$4-$G78)&lt;($C78+$B78),IF(R$4=$G78+$B78,SUMIFS(INDEX('ABP REC Calc'!$G$6:$AB$69,,MATCH('ABP RECs'!$H78,'ABP REC Calc'!$G$5:$AB$5,0)),'ABP REC Calc'!$C$6:$C$69,'ABP RECs'!$E78,'ABP REC Calc'!$B$6:$B$69,'ABP RECs'!$F78),
IF(R$4&gt;$G78,Q78*(1-Inputs_ByYear!$D$4),0)),0)</f>
        <v>218312.30688745217</v>
      </c>
      <c r="S78" s="235">
        <f>IF((S$4-$G78)&lt;($C78+$B78),IF(S$4=$G78+$B78,SUMIFS(INDEX('ABP REC Calc'!$G$6:$AB$69,,MATCH('ABP RECs'!$H78,'ABP REC Calc'!$G$5:$AB$5,0)),'ABP REC Calc'!$C$6:$C$69,'ABP RECs'!$E78,'ABP REC Calc'!$B$6:$B$69,'ABP RECs'!$F78),
IF(S$4&gt;$G78,R78*(1-Inputs_ByYear!$D$4),0)),0)</f>
        <v>217220.74535301491</v>
      </c>
      <c r="T78" s="235">
        <f>IF((T$4-$G78)&lt;($C78+$B78),IF(T$4=$G78+$B78,SUMIFS(INDEX('ABP REC Calc'!$G$6:$AB$69,,MATCH('ABP RECs'!$H78,'ABP REC Calc'!$G$5:$AB$5,0)),'ABP REC Calc'!$C$6:$C$69,'ABP RECs'!$E78,'ABP REC Calc'!$B$6:$B$69,'ABP RECs'!$F78),
IF(T$4&gt;$G78,S78*(1-Inputs_ByYear!$D$4),0)),0)</f>
        <v>216134.64162624982</v>
      </c>
      <c r="U78" s="235">
        <f>IF((U$4-$G78)&lt;($C78+$B78),IF(U$4=$G78+$B78,SUMIFS(INDEX('ABP REC Calc'!$G$6:$AB$69,,MATCH('ABP RECs'!$H78,'ABP REC Calc'!$G$5:$AB$5,0)),'ABP REC Calc'!$C$6:$C$69,'ABP RECs'!$E78,'ABP REC Calc'!$B$6:$B$69,'ABP RECs'!$F78),
IF(U$4&gt;$G78,T78*(1-Inputs_ByYear!$D$4),0)),0)</f>
        <v>215053.96841811857</v>
      </c>
      <c r="V78" s="235">
        <f>IF((V$4-$G78)&lt;($C78+$B78),IF(V$4=$G78+$B78,SUMIFS(INDEX('ABP REC Calc'!$G$6:$AB$69,,MATCH('ABP RECs'!$H78,'ABP REC Calc'!$G$5:$AB$5,0)),'ABP REC Calc'!$C$6:$C$69,'ABP RECs'!$E78,'ABP REC Calc'!$B$6:$B$69,'ABP RECs'!$F78),
IF(V$4&gt;$G78,U78*(1-Inputs_ByYear!$D$4),0)),0)</f>
        <v>213978.69857602799</v>
      </c>
      <c r="W78" s="235">
        <f>IF((W$4-$G78)&lt;($C78+$B78),IF(W$4=$G78+$B78,SUMIFS(INDEX('ABP REC Calc'!$G$6:$AB$69,,MATCH('ABP RECs'!$H78,'ABP REC Calc'!$G$5:$AB$5,0)),'ABP REC Calc'!$C$6:$C$69,'ABP RECs'!$E78,'ABP REC Calc'!$B$6:$B$69,'ABP RECs'!$F78),
IF(W$4&gt;$G78,V78*(1-Inputs_ByYear!$D$4),0)),0)</f>
        <v>212908.80508314786</v>
      </c>
      <c r="X78" s="235">
        <f>IF((X$4-$G78)&lt;($C78+$B78),IF(X$4=$G78+$B78,SUMIFS(INDEX('ABP REC Calc'!$G$6:$AB$69,,MATCH('ABP RECs'!$H78,'ABP REC Calc'!$G$5:$AB$5,0)),'ABP REC Calc'!$C$6:$C$69,'ABP RECs'!$E78,'ABP REC Calc'!$B$6:$B$69,'ABP RECs'!$F78),
IF(X$4&gt;$G78,W78*(1-Inputs_ByYear!$D$4),0)),0)</f>
        <v>211844.26105773213</v>
      </c>
      <c r="Y78" s="235">
        <f>IF((Y$4-$G78)&lt;($C78+$B78),IF(Y$4=$G78+$B78,SUMIFS(INDEX('ABP REC Calc'!$G$6:$AB$69,,MATCH('ABP RECs'!$H78,'ABP REC Calc'!$G$5:$AB$5,0)),'ABP REC Calc'!$C$6:$C$69,'ABP RECs'!$E78,'ABP REC Calc'!$B$6:$B$69,'ABP RECs'!$F78),
IF(Y$4&gt;$G78,X78*(1-Inputs_ByYear!$D$4),0)),0)</f>
        <v>210785.03975244347</v>
      </c>
      <c r="Z78" s="235">
        <f>IF((Z$4-$G78)&lt;($C78+$B78),IF(Z$4=$G78+$B78,SUMIFS(INDEX('ABP REC Calc'!$G$6:$AB$69,,MATCH('ABP RECs'!$H78,'ABP REC Calc'!$G$5:$AB$5,0)),'ABP REC Calc'!$C$6:$C$69,'ABP RECs'!$E78,'ABP REC Calc'!$B$6:$B$69,'ABP RECs'!$F78),
IF(Z$4&gt;$G78,Y78*(1-Inputs_ByYear!$D$4),0)),0)</f>
        <v>209731.11455368125</v>
      </c>
      <c r="AA78" s="235">
        <f>IF((AA$4-$G78)&lt;($C78+$B78),IF(AA$4=$G78+$B78,SUMIFS(INDEX('ABP REC Calc'!$G$6:$AB$69,,MATCH('ABP RECs'!$H78,'ABP REC Calc'!$G$5:$AB$5,0)),'ABP REC Calc'!$C$6:$C$69,'ABP RECs'!$E78,'ABP REC Calc'!$B$6:$B$69,'ABP RECs'!$F78),
IF(AA$4&gt;$G78,Z78*(1-Inputs_ByYear!$D$4),0)),0)</f>
        <v>208682.45898091284</v>
      </c>
      <c r="AB78" s="235">
        <f>IF((AB$4-$G78)&lt;($C78+$B78),IF(AB$4=$G78+$B78,SUMIFS(INDEX('ABP REC Calc'!$G$6:$AB$69,,MATCH('ABP RECs'!$H78,'ABP REC Calc'!$G$5:$AB$5,0)),'ABP REC Calc'!$C$6:$C$69,'ABP RECs'!$E78,'ABP REC Calc'!$B$6:$B$69,'ABP RECs'!$F78),
IF(AB$4&gt;$G78,AA78*(1-Inputs_ByYear!$D$4),0)),0)</f>
        <v>207639.04668600828</v>
      </c>
      <c r="AC78" s="235">
        <f>IF((AC$4-$G78)&lt;($C78+$B78),IF(AC$4=$G78+$B78,SUMIFS(INDEX('ABP REC Calc'!$G$6:$AB$69,,MATCH('ABP RECs'!$H78,'ABP REC Calc'!$G$5:$AB$5,0)),'ABP REC Calc'!$C$6:$C$69,'ABP RECs'!$E78,'ABP REC Calc'!$B$6:$B$69,'ABP RECs'!$F78),
IF(AC$4&gt;$G78,AB78*(1-Inputs_ByYear!$D$4),0)),0)</f>
        <v>0</v>
      </c>
      <c r="AD78" s="235">
        <f>IF((AD$4-$G78)&lt;($C78+$B78),IF(AD$4=$G78+$B78,SUMIFS(INDEX('ABP REC Calc'!$G$6:$AB$69,,MATCH('ABP RECs'!$H78,'ABP REC Calc'!$G$5:$AB$5,0)),'ABP REC Calc'!$C$6:$C$69,'ABP RECs'!$E78,'ABP REC Calc'!$B$6:$B$69,'ABP RECs'!$F78),
IF(AD$4&gt;$G78,AC78*(1-Inputs_ByYear!$D$4),0)),0)</f>
        <v>0</v>
      </c>
    </row>
    <row r="79" spans="2:30" ht="14.75" customHeight="1" x14ac:dyDescent="0.25">
      <c r="B79" s="332" cm="1">
        <f t="array" ref="B79">INDEX(Inputs_ByYear!$D$87:$D$92, MATCH('ABP RECs'!$E79, Inputs_ByYear!$B$87:$B$92, 0),)</f>
        <v>0</v>
      </c>
      <c r="C79" s="332" cm="1">
        <f t="array" ref="C79">INDEX(Inputs_ByYear!$D$51:$D$56, MATCH('ABP RECs'!$E79, Inputs_ByYear!$B$51:$B$56,0),)</f>
        <v>15</v>
      </c>
      <c r="D79" s="332" t="str" cm="1">
        <f t="array" ref="D79">INDEX(Inputs_ByYear!$D$96:$D$101, MATCH('ABP RECs'!$E79, Inputs_ByYear!$B$96:$B$101,0),)</f>
        <v>n/a</v>
      </c>
      <c r="E79" s="222" t="s">
        <v>234</v>
      </c>
      <c r="F79" s="219" t="s">
        <v>259</v>
      </c>
      <c r="G79" s="219">
        <f t="shared" si="4"/>
        <v>2030</v>
      </c>
      <c r="H79" s="227" t="s">
        <v>28</v>
      </c>
      <c r="I79" s="235">
        <f>IF((I$4-$G79)&lt;($C79+$B79),IF(I$4=$G79+$B79,SUMIFS(INDEX('ABP REC Calc'!$G$6:$AB$69,,MATCH('ABP RECs'!$H79,'ABP REC Calc'!$G$5:$AB$5,0)),'ABP REC Calc'!$C$6:$C$69,'ABP RECs'!$E79,'ABP REC Calc'!$B$6:$B$69,'ABP RECs'!$F79),
IF(I$4&gt;$G79,H79*(1-Inputs_ByYear!$D$4),0)),0)</f>
        <v>0</v>
      </c>
      <c r="J79" s="235">
        <f>IF((J$4-$G79)&lt;($C79+$B79),IF(J$4=$G79+$B79,SUMIFS(INDEX('ABP REC Calc'!$G$6:$AB$69,,MATCH('ABP RECs'!$H79,'ABP REC Calc'!$G$5:$AB$5,0)),'ABP REC Calc'!$C$6:$C$69,'ABP RECs'!$E79,'ABP REC Calc'!$B$6:$B$69,'ABP RECs'!$F79),
IF(J$4&gt;$G79,I79*(1-Inputs_ByYear!$D$4),0)),0)</f>
        <v>0</v>
      </c>
      <c r="K79" s="235">
        <f>IF((K$4-$G79)&lt;($C79+$B79),IF(K$4=$G79+$B79,SUMIFS(INDEX('ABP REC Calc'!$G$6:$AB$69,,MATCH('ABP RECs'!$H79,'ABP REC Calc'!$G$5:$AB$5,0)),'ABP REC Calc'!$C$6:$C$69,'ABP RECs'!$E79,'ABP REC Calc'!$B$6:$B$69,'ABP RECs'!$F79),
IF(K$4&gt;$G79,J79*(1-Inputs_ByYear!$D$4),0)),0)</f>
        <v>0</v>
      </c>
      <c r="L79" s="235">
        <f>IF((L$4-$G79)&lt;($C79+$B79),IF(L$4=$G79+$B79,SUMIFS(INDEX('ABP REC Calc'!$G$6:$AB$69,,MATCH('ABP RECs'!$H79,'ABP REC Calc'!$G$5:$AB$5,0)),'ABP REC Calc'!$C$6:$C$69,'ABP RECs'!$E79,'ABP REC Calc'!$B$6:$B$69,'ABP RECs'!$F79),
IF(L$4&gt;$G79,K79*(1-Inputs_ByYear!$D$4),0)),0)</f>
        <v>0</v>
      </c>
      <c r="M79" s="235">
        <f>IF((M$4-$G79)&lt;($C79+$B79),IF(M$4=$G79+$B79,SUMIFS(INDEX('ABP REC Calc'!$G$6:$AB$69,,MATCH('ABP RECs'!$H79,'ABP REC Calc'!$G$5:$AB$5,0)),'ABP REC Calc'!$C$6:$C$69,'ABP RECs'!$E79,'ABP REC Calc'!$B$6:$B$69,'ABP RECs'!$F79),
IF(M$4&gt;$G79,L79*(1-Inputs_ByYear!$D$4),0)),0)</f>
        <v>0</v>
      </c>
      <c r="N79" s="235">
        <f>IF((N$4-$G79)&lt;($C79+$B79),IF(N$4=$G79+$B79,SUMIFS(INDEX('ABP REC Calc'!$G$6:$AB$69,,MATCH('ABP RECs'!$H79,'ABP REC Calc'!$G$5:$AB$5,0)),'ABP REC Calc'!$C$6:$C$69,'ABP RECs'!$E79,'ABP REC Calc'!$B$6:$B$69,'ABP RECs'!$F79),
IF(N$4&gt;$G79,M79*(1-Inputs_ByYear!$D$4),0)),0)</f>
        <v>0</v>
      </c>
      <c r="O79" s="235">
        <f>IF((O$4-$G79)&lt;($C79+$B79),IF(O$4=$G79+$B79,SUMIFS(INDEX('ABP REC Calc'!$G$6:$AB$69,,MATCH('ABP RECs'!$H79,'ABP REC Calc'!$G$5:$AB$5,0)),'ABP REC Calc'!$C$6:$C$69,'ABP RECs'!$E79,'ABP REC Calc'!$B$6:$B$69,'ABP RECs'!$F79),
IF(O$4&gt;$G79,N79*(1-Inputs_ByYear!$D$4),0)),0)</f>
        <v>222733.68169676527</v>
      </c>
      <c r="P79" s="235">
        <f>IF((P$4-$G79)&lt;($C79+$B79),IF(P$4=$G79+$B79,SUMIFS(INDEX('ABP REC Calc'!$G$6:$AB$69,,MATCH('ABP RECs'!$H79,'ABP REC Calc'!$G$5:$AB$5,0)),'ABP REC Calc'!$C$6:$C$69,'ABP RECs'!$E79,'ABP REC Calc'!$B$6:$B$69,'ABP RECs'!$F79),
IF(P$4&gt;$G79,O79*(1-Inputs_ByYear!$D$4),0)),0)</f>
        <v>221620.01328828145</v>
      </c>
      <c r="Q79" s="235">
        <f>IF((Q$4-$G79)&lt;($C79+$B79),IF(Q$4=$G79+$B79,SUMIFS(INDEX('ABP REC Calc'!$G$6:$AB$69,,MATCH('ABP RECs'!$H79,'ABP REC Calc'!$G$5:$AB$5,0)),'ABP REC Calc'!$C$6:$C$69,'ABP RECs'!$E79,'ABP REC Calc'!$B$6:$B$69,'ABP RECs'!$F79),
IF(Q$4&gt;$G79,P79*(1-Inputs_ByYear!$D$4),0)),0)</f>
        <v>220511.91322184005</v>
      </c>
      <c r="R79" s="235">
        <f>IF((R$4-$G79)&lt;($C79+$B79),IF(R$4=$G79+$B79,SUMIFS(INDEX('ABP REC Calc'!$G$6:$AB$69,,MATCH('ABP RECs'!$H79,'ABP REC Calc'!$G$5:$AB$5,0)),'ABP REC Calc'!$C$6:$C$69,'ABP RECs'!$E79,'ABP REC Calc'!$B$6:$B$69,'ABP RECs'!$F79),
IF(R$4&gt;$G79,Q79*(1-Inputs_ByYear!$D$4),0)),0)</f>
        <v>219409.35365573084</v>
      </c>
      <c r="S79" s="235">
        <f>IF((S$4-$G79)&lt;($C79+$B79),IF(S$4=$G79+$B79,SUMIFS(INDEX('ABP REC Calc'!$G$6:$AB$69,,MATCH('ABP RECs'!$H79,'ABP REC Calc'!$G$5:$AB$5,0)),'ABP REC Calc'!$C$6:$C$69,'ABP RECs'!$E79,'ABP REC Calc'!$B$6:$B$69,'ABP RECs'!$F79),
IF(S$4&gt;$G79,R79*(1-Inputs_ByYear!$D$4),0)),0)</f>
        <v>218312.30688745217</v>
      </c>
      <c r="T79" s="235">
        <f>IF((T$4-$G79)&lt;($C79+$B79),IF(T$4=$G79+$B79,SUMIFS(INDEX('ABP REC Calc'!$G$6:$AB$69,,MATCH('ABP RECs'!$H79,'ABP REC Calc'!$G$5:$AB$5,0)),'ABP REC Calc'!$C$6:$C$69,'ABP RECs'!$E79,'ABP REC Calc'!$B$6:$B$69,'ABP RECs'!$F79),
IF(T$4&gt;$G79,S79*(1-Inputs_ByYear!$D$4),0)),0)</f>
        <v>217220.74535301491</v>
      </c>
      <c r="U79" s="235">
        <f>IF((U$4-$G79)&lt;($C79+$B79),IF(U$4=$G79+$B79,SUMIFS(INDEX('ABP REC Calc'!$G$6:$AB$69,,MATCH('ABP RECs'!$H79,'ABP REC Calc'!$G$5:$AB$5,0)),'ABP REC Calc'!$C$6:$C$69,'ABP RECs'!$E79,'ABP REC Calc'!$B$6:$B$69,'ABP RECs'!$F79),
IF(U$4&gt;$G79,T79*(1-Inputs_ByYear!$D$4),0)),0)</f>
        <v>216134.64162624982</v>
      </c>
      <c r="V79" s="235">
        <f>IF((V$4-$G79)&lt;($C79+$B79),IF(V$4=$G79+$B79,SUMIFS(INDEX('ABP REC Calc'!$G$6:$AB$69,,MATCH('ABP RECs'!$H79,'ABP REC Calc'!$G$5:$AB$5,0)),'ABP REC Calc'!$C$6:$C$69,'ABP RECs'!$E79,'ABP REC Calc'!$B$6:$B$69,'ABP RECs'!$F79),
IF(V$4&gt;$G79,U79*(1-Inputs_ByYear!$D$4),0)),0)</f>
        <v>215053.96841811857</v>
      </c>
      <c r="W79" s="235">
        <f>IF((W$4-$G79)&lt;($C79+$B79),IF(W$4=$G79+$B79,SUMIFS(INDEX('ABP REC Calc'!$G$6:$AB$69,,MATCH('ABP RECs'!$H79,'ABP REC Calc'!$G$5:$AB$5,0)),'ABP REC Calc'!$C$6:$C$69,'ABP RECs'!$E79,'ABP REC Calc'!$B$6:$B$69,'ABP RECs'!$F79),
IF(W$4&gt;$G79,V79*(1-Inputs_ByYear!$D$4),0)),0)</f>
        <v>213978.69857602799</v>
      </c>
      <c r="X79" s="235">
        <f>IF((X$4-$G79)&lt;($C79+$B79),IF(X$4=$G79+$B79,SUMIFS(INDEX('ABP REC Calc'!$G$6:$AB$69,,MATCH('ABP RECs'!$H79,'ABP REC Calc'!$G$5:$AB$5,0)),'ABP REC Calc'!$C$6:$C$69,'ABP RECs'!$E79,'ABP REC Calc'!$B$6:$B$69,'ABP RECs'!$F79),
IF(X$4&gt;$G79,W79*(1-Inputs_ByYear!$D$4),0)),0)</f>
        <v>212908.80508314786</v>
      </c>
      <c r="Y79" s="235">
        <f>IF((Y$4-$G79)&lt;($C79+$B79),IF(Y$4=$G79+$B79,SUMIFS(INDEX('ABP REC Calc'!$G$6:$AB$69,,MATCH('ABP RECs'!$H79,'ABP REC Calc'!$G$5:$AB$5,0)),'ABP REC Calc'!$C$6:$C$69,'ABP RECs'!$E79,'ABP REC Calc'!$B$6:$B$69,'ABP RECs'!$F79),
IF(Y$4&gt;$G79,X79*(1-Inputs_ByYear!$D$4),0)),0)</f>
        <v>211844.26105773213</v>
      </c>
      <c r="Z79" s="235">
        <f>IF((Z$4-$G79)&lt;($C79+$B79),IF(Z$4=$G79+$B79,SUMIFS(INDEX('ABP REC Calc'!$G$6:$AB$69,,MATCH('ABP RECs'!$H79,'ABP REC Calc'!$G$5:$AB$5,0)),'ABP REC Calc'!$C$6:$C$69,'ABP RECs'!$E79,'ABP REC Calc'!$B$6:$B$69,'ABP RECs'!$F79),
IF(Z$4&gt;$G79,Y79*(1-Inputs_ByYear!$D$4),0)),0)</f>
        <v>210785.03975244347</v>
      </c>
      <c r="AA79" s="235">
        <f>IF((AA$4-$G79)&lt;($C79+$B79),IF(AA$4=$G79+$B79,SUMIFS(INDEX('ABP REC Calc'!$G$6:$AB$69,,MATCH('ABP RECs'!$H79,'ABP REC Calc'!$G$5:$AB$5,0)),'ABP REC Calc'!$C$6:$C$69,'ABP RECs'!$E79,'ABP REC Calc'!$B$6:$B$69,'ABP RECs'!$F79),
IF(AA$4&gt;$G79,Z79*(1-Inputs_ByYear!$D$4),0)),0)</f>
        <v>209731.11455368125</v>
      </c>
      <c r="AB79" s="235">
        <f>IF((AB$4-$G79)&lt;($C79+$B79),IF(AB$4=$G79+$B79,SUMIFS(INDEX('ABP REC Calc'!$G$6:$AB$69,,MATCH('ABP RECs'!$H79,'ABP REC Calc'!$G$5:$AB$5,0)),'ABP REC Calc'!$C$6:$C$69,'ABP RECs'!$E79,'ABP REC Calc'!$B$6:$B$69,'ABP RECs'!$F79),
IF(AB$4&gt;$G79,AA79*(1-Inputs_ByYear!$D$4),0)),0)</f>
        <v>208682.45898091284</v>
      </c>
      <c r="AC79" s="235">
        <f>IF((AC$4-$G79)&lt;($C79+$B79),IF(AC$4=$G79+$B79,SUMIFS(INDEX('ABP REC Calc'!$G$6:$AB$69,,MATCH('ABP RECs'!$H79,'ABP REC Calc'!$G$5:$AB$5,0)),'ABP REC Calc'!$C$6:$C$69,'ABP RECs'!$E79,'ABP REC Calc'!$B$6:$B$69,'ABP RECs'!$F79),
IF(AC$4&gt;$G79,AB79*(1-Inputs_ByYear!$D$4),0)),0)</f>
        <v>207639.04668600828</v>
      </c>
      <c r="AD79" s="235">
        <f>IF((AD$4-$G79)&lt;($C79+$B79),IF(AD$4=$G79+$B79,SUMIFS(INDEX('ABP REC Calc'!$G$6:$AB$69,,MATCH('ABP RECs'!$H79,'ABP REC Calc'!$G$5:$AB$5,0)),'ABP REC Calc'!$C$6:$C$69,'ABP RECs'!$E79,'ABP REC Calc'!$B$6:$B$69,'ABP RECs'!$F79),
IF(AD$4&gt;$G79,AC79*(1-Inputs_ByYear!$D$4),0)),0)</f>
        <v>0</v>
      </c>
    </row>
    <row r="80" spans="2:30" ht="14.75" customHeight="1" x14ac:dyDescent="0.25">
      <c r="B80" s="332" cm="1">
        <f t="array" ref="B80">INDEX(Inputs_ByYear!$D$87:$D$92, MATCH('ABP RECs'!$E80, Inputs_ByYear!$B$87:$B$92, 0),)</f>
        <v>0</v>
      </c>
      <c r="C80" s="332" cm="1">
        <f t="array" ref="C80">INDEX(Inputs_ByYear!$D$51:$D$56, MATCH('ABP RECs'!$E80, Inputs_ByYear!$B$51:$B$56,0),)</f>
        <v>15</v>
      </c>
      <c r="D80" s="332" t="str" cm="1">
        <f t="array" ref="D80">INDEX(Inputs_ByYear!$D$96:$D$101, MATCH('ABP RECs'!$E80, Inputs_ByYear!$B$96:$B$101,0),)</f>
        <v>n/a</v>
      </c>
      <c r="E80" s="222" t="s">
        <v>234</v>
      </c>
      <c r="F80" s="219" t="s">
        <v>259</v>
      </c>
      <c r="G80" s="219">
        <f t="shared" si="4"/>
        <v>2031</v>
      </c>
      <c r="H80" s="227" t="s">
        <v>29</v>
      </c>
      <c r="I80" s="235">
        <f>IF((I$4-$G80)&lt;($C80+$B80),IF(I$4=$G80+$B80,SUMIFS(INDEX('ABP REC Calc'!$G$6:$AB$69,,MATCH('ABP RECs'!$H80,'ABP REC Calc'!$G$5:$AB$5,0)),'ABP REC Calc'!$C$6:$C$69,'ABP RECs'!$E80,'ABP REC Calc'!$B$6:$B$69,'ABP RECs'!$F80),
IF(I$4&gt;$G80,H80*(1-Inputs_ByYear!$D$4),0)),0)</f>
        <v>0</v>
      </c>
      <c r="J80" s="235">
        <f>IF((J$4-$G80)&lt;($C80+$B80),IF(J$4=$G80+$B80,SUMIFS(INDEX('ABP REC Calc'!$G$6:$AB$69,,MATCH('ABP RECs'!$H80,'ABP REC Calc'!$G$5:$AB$5,0)),'ABP REC Calc'!$C$6:$C$69,'ABP RECs'!$E80,'ABP REC Calc'!$B$6:$B$69,'ABP RECs'!$F80),
IF(J$4&gt;$G80,I80*(1-Inputs_ByYear!$D$4),0)),0)</f>
        <v>0</v>
      </c>
      <c r="K80" s="235">
        <f>IF((K$4-$G80)&lt;($C80+$B80),IF(K$4=$G80+$B80,SUMIFS(INDEX('ABP REC Calc'!$G$6:$AB$69,,MATCH('ABP RECs'!$H80,'ABP REC Calc'!$G$5:$AB$5,0)),'ABP REC Calc'!$C$6:$C$69,'ABP RECs'!$E80,'ABP REC Calc'!$B$6:$B$69,'ABP RECs'!$F80),
IF(K$4&gt;$G80,J80*(1-Inputs_ByYear!$D$4),0)),0)</f>
        <v>0</v>
      </c>
      <c r="L80" s="235">
        <f>IF((L$4-$G80)&lt;($C80+$B80),IF(L$4=$G80+$B80,SUMIFS(INDEX('ABP REC Calc'!$G$6:$AB$69,,MATCH('ABP RECs'!$H80,'ABP REC Calc'!$G$5:$AB$5,0)),'ABP REC Calc'!$C$6:$C$69,'ABP RECs'!$E80,'ABP REC Calc'!$B$6:$B$69,'ABP RECs'!$F80),
IF(L$4&gt;$G80,K80*(1-Inputs_ByYear!$D$4),0)),0)</f>
        <v>0</v>
      </c>
      <c r="M80" s="235">
        <f>IF((M$4-$G80)&lt;($C80+$B80),IF(M$4=$G80+$B80,SUMIFS(INDEX('ABP REC Calc'!$G$6:$AB$69,,MATCH('ABP RECs'!$H80,'ABP REC Calc'!$G$5:$AB$5,0)),'ABP REC Calc'!$C$6:$C$69,'ABP RECs'!$E80,'ABP REC Calc'!$B$6:$B$69,'ABP RECs'!$F80),
IF(M$4&gt;$G80,L80*(1-Inputs_ByYear!$D$4),0)),0)</f>
        <v>0</v>
      </c>
      <c r="N80" s="235">
        <f>IF((N$4-$G80)&lt;($C80+$B80),IF(N$4=$G80+$B80,SUMIFS(INDEX('ABP REC Calc'!$G$6:$AB$69,,MATCH('ABP RECs'!$H80,'ABP REC Calc'!$G$5:$AB$5,0)),'ABP REC Calc'!$C$6:$C$69,'ABP RECs'!$E80,'ABP REC Calc'!$B$6:$B$69,'ABP RECs'!$F80),
IF(N$4&gt;$G80,M80*(1-Inputs_ByYear!$D$4),0)),0)</f>
        <v>0</v>
      </c>
      <c r="O80" s="235">
        <f>IF((O$4-$G80)&lt;($C80+$B80),IF(O$4=$G80+$B80,SUMIFS(INDEX('ABP REC Calc'!$G$6:$AB$69,,MATCH('ABP RECs'!$H80,'ABP REC Calc'!$G$5:$AB$5,0)),'ABP REC Calc'!$C$6:$C$69,'ABP RECs'!$E80,'ABP REC Calc'!$B$6:$B$69,'ABP RECs'!$F80),
IF(O$4&gt;$G80,N80*(1-Inputs_ByYear!$D$4),0)),0)</f>
        <v>0</v>
      </c>
      <c r="P80" s="235">
        <f>IF((P$4-$G80)&lt;($C80+$B80),IF(P$4=$G80+$B80,SUMIFS(INDEX('ABP REC Calc'!$G$6:$AB$69,,MATCH('ABP RECs'!$H80,'ABP REC Calc'!$G$5:$AB$5,0)),'ABP REC Calc'!$C$6:$C$69,'ABP RECs'!$E80,'ABP REC Calc'!$B$6:$B$69,'ABP RECs'!$F80),
IF(P$4&gt;$G80,O80*(1-Inputs_ByYear!$D$4),0)),0)</f>
        <v>148489.12113117686</v>
      </c>
      <c r="Q80" s="235">
        <f>IF((Q$4-$G80)&lt;($C80+$B80),IF(Q$4=$G80+$B80,SUMIFS(INDEX('ABP REC Calc'!$G$6:$AB$69,,MATCH('ABP RECs'!$H80,'ABP REC Calc'!$G$5:$AB$5,0)),'ABP REC Calc'!$C$6:$C$69,'ABP RECs'!$E80,'ABP REC Calc'!$B$6:$B$69,'ABP RECs'!$F80),
IF(Q$4&gt;$G80,P80*(1-Inputs_ByYear!$D$4),0)),0)</f>
        <v>147746.67552552096</v>
      </c>
      <c r="R80" s="235">
        <f>IF((R$4-$G80)&lt;($C80+$B80),IF(R$4=$G80+$B80,SUMIFS(INDEX('ABP REC Calc'!$G$6:$AB$69,,MATCH('ABP RECs'!$H80,'ABP REC Calc'!$G$5:$AB$5,0)),'ABP REC Calc'!$C$6:$C$69,'ABP RECs'!$E80,'ABP REC Calc'!$B$6:$B$69,'ABP RECs'!$F80),
IF(R$4&gt;$G80,Q80*(1-Inputs_ByYear!$D$4),0)),0)</f>
        <v>147007.94214789337</v>
      </c>
      <c r="S80" s="235">
        <f>IF((S$4-$G80)&lt;($C80+$B80),IF(S$4=$G80+$B80,SUMIFS(INDEX('ABP REC Calc'!$G$6:$AB$69,,MATCH('ABP RECs'!$H80,'ABP REC Calc'!$G$5:$AB$5,0)),'ABP REC Calc'!$C$6:$C$69,'ABP RECs'!$E80,'ABP REC Calc'!$B$6:$B$69,'ABP RECs'!$F80),
IF(S$4&gt;$G80,R80*(1-Inputs_ByYear!$D$4),0)),0)</f>
        <v>146272.90243715388</v>
      </c>
      <c r="T80" s="235">
        <f>IF((T$4-$G80)&lt;($C80+$B80),IF(T$4=$G80+$B80,SUMIFS(INDEX('ABP REC Calc'!$G$6:$AB$69,,MATCH('ABP RECs'!$H80,'ABP REC Calc'!$G$5:$AB$5,0)),'ABP REC Calc'!$C$6:$C$69,'ABP RECs'!$E80,'ABP REC Calc'!$B$6:$B$69,'ABP RECs'!$F80),
IF(T$4&gt;$G80,S80*(1-Inputs_ByYear!$D$4),0)),0)</f>
        <v>145541.53792496811</v>
      </c>
      <c r="U80" s="235">
        <f>IF((U$4-$G80)&lt;($C80+$B80),IF(U$4=$G80+$B80,SUMIFS(INDEX('ABP REC Calc'!$G$6:$AB$69,,MATCH('ABP RECs'!$H80,'ABP REC Calc'!$G$5:$AB$5,0)),'ABP REC Calc'!$C$6:$C$69,'ABP RECs'!$E80,'ABP REC Calc'!$B$6:$B$69,'ABP RECs'!$F80),
IF(U$4&gt;$G80,T80*(1-Inputs_ByYear!$D$4),0)),0)</f>
        <v>144813.83023534328</v>
      </c>
      <c r="V80" s="235">
        <f>IF((V$4-$G80)&lt;($C80+$B80),IF(V$4=$G80+$B80,SUMIFS(INDEX('ABP REC Calc'!$G$6:$AB$69,,MATCH('ABP RECs'!$H80,'ABP REC Calc'!$G$5:$AB$5,0)),'ABP REC Calc'!$C$6:$C$69,'ABP RECs'!$E80,'ABP REC Calc'!$B$6:$B$69,'ABP RECs'!$F80),
IF(V$4&gt;$G80,U80*(1-Inputs_ByYear!$D$4),0)),0)</f>
        <v>144089.76108416656</v>
      </c>
      <c r="W80" s="235">
        <f>IF((W$4-$G80)&lt;($C80+$B80),IF(W$4=$G80+$B80,SUMIFS(INDEX('ABP REC Calc'!$G$6:$AB$69,,MATCH('ABP RECs'!$H80,'ABP REC Calc'!$G$5:$AB$5,0)),'ABP REC Calc'!$C$6:$C$69,'ABP RECs'!$E80,'ABP REC Calc'!$B$6:$B$69,'ABP RECs'!$F80),
IF(W$4&gt;$G80,V80*(1-Inputs_ByYear!$D$4),0)),0)</f>
        <v>143369.31227874573</v>
      </c>
      <c r="X80" s="235">
        <f>IF((X$4-$G80)&lt;($C80+$B80),IF(X$4=$G80+$B80,SUMIFS(INDEX('ABP REC Calc'!$G$6:$AB$69,,MATCH('ABP RECs'!$H80,'ABP REC Calc'!$G$5:$AB$5,0)),'ABP REC Calc'!$C$6:$C$69,'ABP RECs'!$E80,'ABP REC Calc'!$B$6:$B$69,'ABP RECs'!$F80),
IF(X$4&gt;$G80,W80*(1-Inputs_ByYear!$D$4),0)),0)</f>
        <v>142652.465717352</v>
      </c>
      <c r="Y80" s="235">
        <f>IF((Y$4-$G80)&lt;($C80+$B80),IF(Y$4=$G80+$B80,SUMIFS(INDEX('ABP REC Calc'!$G$6:$AB$69,,MATCH('ABP RECs'!$H80,'ABP REC Calc'!$G$5:$AB$5,0)),'ABP REC Calc'!$C$6:$C$69,'ABP RECs'!$E80,'ABP REC Calc'!$B$6:$B$69,'ABP RECs'!$F80),
IF(Y$4&gt;$G80,X80*(1-Inputs_ByYear!$D$4),0)),0)</f>
        <v>141939.20338876522</v>
      </c>
      <c r="Z80" s="235">
        <f>IF((Z$4-$G80)&lt;($C80+$B80),IF(Z$4=$G80+$B80,SUMIFS(INDEX('ABP REC Calc'!$G$6:$AB$69,,MATCH('ABP RECs'!$H80,'ABP REC Calc'!$G$5:$AB$5,0)),'ABP REC Calc'!$C$6:$C$69,'ABP RECs'!$E80,'ABP REC Calc'!$B$6:$B$69,'ABP RECs'!$F80),
IF(Z$4&gt;$G80,Y80*(1-Inputs_ByYear!$D$4),0)),0)</f>
        <v>141229.50737182138</v>
      </c>
      <c r="AA80" s="235">
        <f>IF((AA$4-$G80)&lt;($C80+$B80),IF(AA$4=$G80+$B80,SUMIFS(INDEX('ABP REC Calc'!$G$6:$AB$69,,MATCH('ABP RECs'!$H80,'ABP REC Calc'!$G$5:$AB$5,0)),'ABP REC Calc'!$C$6:$C$69,'ABP RECs'!$E80,'ABP REC Calc'!$B$6:$B$69,'ABP RECs'!$F80),
IF(AA$4&gt;$G80,Z80*(1-Inputs_ByYear!$D$4),0)),0)</f>
        <v>140523.35983496226</v>
      </c>
      <c r="AB80" s="235">
        <f>IF((AB$4-$G80)&lt;($C80+$B80),IF(AB$4=$G80+$B80,SUMIFS(INDEX('ABP REC Calc'!$G$6:$AB$69,,MATCH('ABP RECs'!$H80,'ABP REC Calc'!$G$5:$AB$5,0)),'ABP REC Calc'!$C$6:$C$69,'ABP RECs'!$E80,'ABP REC Calc'!$B$6:$B$69,'ABP RECs'!$F80),
IF(AB$4&gt;$G80,AA80*(1-Inputs_ByYear!$D$4),0)),0)</f>
        <v>139820.74303578745</v>
      </c>
      <c r="AC80" s="235">
        <f>IF((AC$4-$G80)&lt;($C80+$B80),IF(AC$4=$G80+$B80,SUMIFS(INDEX('ABP REC Calc'!$G$6:$AB$69,,MATCH('ABP RECs'!$H80,'ABP REC Calc'!$G$5:$AB$5,0)),'ABP REC Calc'!$C$6:$C$69,'ABP RECs'!$E80,'ABP REC Calc'!$B$6:$B$69,'ABP RECs'!$F80),
IF(AC$4&gt;$G80,AB80*(1-Inputs_ByYear!$D$4),0)),0)</f>
        <v>139121.63932060852</v>
      </c>
      <c r="AD80" s="235">
        <f>IF((AD$4-$G80)&lt;($C80+$B80),IF(AD$4=$G80+$B80,SUMIFS(INDEX('ABP REC Calc'!$G$6:$AB$69,,MATCH('ABP RECs'!$H80,'ABP REC Calc'!$G$5:$AB$5,0)),'ABP REC Calc'!$C$6:$C$69,'ABP RECs'!$E80,'ABP REC Calc'!$B$6:$B$69,'ABP RECs'!$F80),
IF(AD$4&gt;$G80,AC80*(1-Inputs_ByYear!$D$4),0)),0)</f>
        <v>138426.03112400547</v>
      </c>
    </row>
    <row r="81" spans="2:30" ht="14.75" customHeight="1" x14ac:dyDescent="0.25">
      <c r="B81" s="332" cm="1">
        <f t="array" ref="B81">INDEX(Inputs_ByYear!$D$87:$D$92, MATCH('ABP RECs'!$E81, Inputs_ByYear!$B$87:$B$92, 0),)</f>
        <v>0</v>
      </c>
      <c r="C81" s="332" cm="1">
        <f t="array" ref="C81">INDEX(Inputs_ByYear!$D$51:$D$56, MATCH('ABP RECs'!$E81, Inputs_ByYear!$B$51:$B$56,0),)</f>
        <v>15</v>
      </c>
      <c r="D81" s="332" t="str" cm="1">
        <f t="array" ref="D81">INDEX(Inputs_ByYear!$D$96:$D$101, MATCH('ABP RECs'!$E81, Inputs_ByYear!$B$96:$B$101,0),)</f>
        <v>n/a</v>
      </c>
      <c r="E81" s="222" t="s">
        <v>234</v>
      </c>
      <c r="F81" s="219" t="s">
        <v>259</v>
      </c>
      <c r="G81" s="219">
        <f t="shared" si="4"/>
        <v>2032</v>
      </c>
      <c r="H81" s="227" t="s">
        <v>30</v>
      </c>
      <c r="I81" s="235">
        <f>IF((I$4-$G81)&lt;($C81+$B81),IF(I$4=$G81+$B81,SUMIFS(INDEX('ABP REC Calc'!$G$6:$AB$69,,MATCH('ABP RECs'!$H81,'ABP REC Calc'!$G$5:$AB$5,0)),'ABP REC Calc'!$C$6:$C$69,'ABP RECs'!$E81,'ABP REC Calc'!$B$6:$B$69,'ABP RECs'!$F81),
IF(I$4&gt;$G81,H81*(1-Inputs_ByYear!$D$4),0)),0)</f>
        <v>0</v>
      </c>
      <c r="J81" s="235">
        <f>IF((J$4-$G81)&lt;($C81+$B81),IF(J$4=$G81+$B81,SUMIFS(INDEX('ABP REC Calc'!$G$6:$AB$69,,MATCH('ABP RECs'!$H81,'ABP REC Calc'!$G$5:$AB$5,0)),'ABP REC Calc'!$C$6:$C$69,'ABP RECs'!$E81,'ABP REC Calc'!$B$6:$B$69,'ABP RECs'!$F81),
IF(J$4&gt;$G81,I81*(1-Inputs_ByYear!$D$4),0)),0)</f>
        <v>0</v>
      </c>
      <c r="K81" s="235">
        <f>IF((K$4-$G81)&lt;($C81+$B81),IF(K$4=$G81+$B81,SUMIFS(INDEX('ABP REC Calc'!$G$6:$AB$69,,MATCH('ABP RECs'!$H81,'ABP REC Calc'!$G$5:$AB$5,0)),'ABP REC Calc'!$C$6:$C$69,'ABP RECs'!$E81,'ABP REC Calc'!$B$6:$B$69,'ABP RECs'!$F81),
IF(K$4&gt;$G81,J81*(1-Inputs_ByYear!$D$4),0)),0)</f>
        <v>0</v>
      </c>
      <c r="L81" s="235">
        <f>IF((L$4-$G81)&lt;($C81+$B81),IF(L$4=$G81+$B81,SUMIFS(INDEX('ABP REC Calc'!$G$6:$AB$69,,MATCH('ABP RECs'!$H81,'ABP REC Calc'!$G$5:$AB$5,0)),'ABP REC Calc'!$C$6:$C$69,'ABP RECs'!$E81,'ABP REC Calc'!$B$6:$B$69,'ABP RECs'!$F81),
IF(L$4&gt;$G81,K81*(1-Inputs_ByYear!$D$4),0)),0)</f>
        <v>0</v>
      </c>
      <c r="M81" s="235">
        <f>IF((M$4-$G81)&lt;($C81+$B81),IF(M$4=$G81+$B81,SUMIFS(INDEX('ABP REC Calc'!$G$6:$AB$69,,MATCH('ABP RECs'!$H81,'ABP REC Calc'!$G$5:$AB$5,0)),'ABP REC Calc'!$C$6:$C$69,'ABP RECs'!$E81,'ABP REC Calc'!$B$6:$B$69,'ABP RECs'!$F81),
IF(M$4&gt;$G81,L81*(1-Inputs_ByYear!$D$4),0)),0)</f>
        <v>0</v>
      </c>
      <c r="N81" s="235">
        <f>IF((N$4-$G81)&lt;($C81+$B81),IF(N$4=$G81+$B81,SUMIFS(INDEX('ABP REC Calc'!$G$6:$AB$69,,MATCH('ABP RECs'!$H81,'ABP REC Calc'!$G$5:$AB$5,0)),'ABP REC Calc'!$C$6:$C$69,'ABP RECs'!$E81,'ABP REC Calc'!$B$6:$B$69,'ABP RECs'!$F81),
IF(N$4&gt;$G81,M81*(1-Inputs_ByYear!$D$4),0)),0)</f>
        <v>0</v>
      </c>
      <c r="O81" s="235">
        <f>IF((O$4-$G81)&lt;($C81+$B81),IF(O$4=$G81+$B81,SUMIFS(INDEX('ABP REC Calc'!$G$6:$AB$69,,MATCH('ABP RECs'!$H81,'ABP REC Calc'!$G$5:$AB$5,0)),'ABP REC Calc'!$C$6:$C$69,'ABP RECs'!$E81,'ABP REC Calc'!$B$6:$B$69,'ABP RECs'!$F81),
IF(O$4&gt;$G81,N81*(1-Inputs_ByYear!$D$4),0)),0)</f>
        <v>0</v>
      </c>
      <c r="P81" s="235">
        <f>IF((P$4-$G81)&lt;($C81+$B81),IF(P$4=$G81+$B81,SUMIFS(INDEX('ABP REC Calc'!$G$6:$AB$69,,MATCH('ABP RECs'!$H81,'ABP REC Calc'!$G$5:$AB$5,0)),'ABP REC Calc'!$C$6:$C$69,'ABP RECs'!$E81,'ABP REC Calc'!$B$6:$B$69,'ABP RECs'!$F81),
IF(P$4&gt;$G81,O81*(1-Inputs_ByYear!$D$4),0)),0)</f>
        <v>0</v>
      </c>
      <c r="Q81" s="235">
        <f>IF((Q$4-$G81)&lt;($C81+$B81),IF(Q$4=$G81+$B81,SUMIFS(INDEX('ABP REC Calc'!$G$6:$AB$69,,MATCH('ABP RECs'!$H81,'ABP REC Calc'!$G$5:$AB$5,0)),'ABP REC Calc'!$C$6:$C$69,'ABP RECs'!$E81,'ABP REC Calc'!$B$6:$B$69,'ABP RECs'!$F81),
IF(Q$4&gt;$G81,P81*(1-Inputs_ByYear!$D$4),0)),0)</f>
        <v>148489.12113117686</v>
      </c>
      <c r="R81" s="235">
        <f>IF((R$4-$G81)&lt;($C81+$B81),IF(R$4=$G81+$B81,SUMIFS(INDEX('ABP REC Calc'!$G$6:$AB$69,,MATCH('ABP RECs'!$H81,'ABP REC Calc'!$G$5:$AB$5,0)),'ABP REC Calc'!$C$6:$C$69,'ABP RECs'!$E81,'ABP REC Calc'!$B$6:$B$69,'ABP RECs'!$F81),
IF(R$4&gt;$G81,Q81*(1-Inputs_ByYear!$D$4),0)),0)</f>
        <v>147746.67552552096</v>
      </c>
      <c r="S81" s="235">
        <f>IF((S$4-$G81)&lt;($C81+$B81),IF(S$4=$G81+$B81,SUMIFS(INDEX('ABP REC Calc'!$G$6:$AB$69,,MATCH('ABP RECs'!$H81,'ABP REC Calc'!$G$5:$AB$5,0)),'ABP REC Calc'!$C$6:$C$69,'ABP RECs'!$E81,'ABP REC Calc'!$B$6:$B$69,'ABP RECs'!$F81),
IF(S$4&gt;$G81,R81*(1-Inputs_ByYear!$D$4),0)),0)</f>
        <v>147007.94214789337</v>
      </c>
      <c r="T81" s="235">
        <f>IF((T$4-$G81)&lt;($C81+$B81),IF(T$4=$G81+$B81,SUMIFS(INDEX('ABP REC Calc'!$G$6:$AB$69,,MATCH('ABP RECs'!$H81,'ABP REC Calc'!$G$5:$AB$5,0)),'ABP REC Calc'!$C$6:$C$69,'ABP RECs'!$E81,'ABP REC Calc'!$B$6:$B$69,'ABP RECs'!$F81),
IF(T$4&gt;$G81,S81*(1-Inputs_ByYear!$D$4),0)),0)</f>
        <v>146272.90243715388</v>
      </c>
      <c r="U81" s="235">
        <f>IF((U$4-$G81)&lt;($C81+$B81),IF(U$4=$G81+$B81,SUMIFS(INDEX('ABP REC Calc'!$G$6:$AB$69,,MATCH('ABP RECs'!$H81,'ABP REC Calc'!$G$5:$AB$5,0)),'ABP REC Calc'!$C$6:$C$69,'ABP RECs'!$E81,'ABP REC Calc'!$B$6:$B$69,'ABP RECs'!$F81),
IF(U$4&gt;$G81,T81*(1-Inputs_ByYear!$D$4),0)),0)</f>
        <v>145541.53792496811</v>
      </c>
      <c r="V81" s="235">
        <f>IF((V$4-$G81)&lt;($C81+$B81),IF(V$4=$G81+$B81,SUMIFS(INDEX('ABP REC Calc'!$G$6:$AB$69,,MATCH('ABP RECs'!$H81,'ABP REC Calc'!$G$5:$AB$5,0)),'ABP REC Calc'!$C$6:$C$69,'ABP RECs'!$E81,'ABP REC Calc'!$B$6:$B$69,'ABP RECs'!$F81),
IF(V$4&gt;$G81,U81*(1-Inputs_ByYear!$D$4),0)),0)</f>
        <v>144813.83023534328</v>
      </c>
      <c r="W81" s="235">
        <f>IF((W$4-$G81)&lt;($C81+$B81),IF(W$4=$G81+$B81,SUMIFS(INDEX('ABP REC Calc'!$G$6:$AB$69,,MATCH('ABP RECs'!$H81,'ABP REC Calc'!$G$5:$AB$5,0)),'ABP REC Calc'!$C$6:$C$69,'ABP RECs'!$E81,'ABP REC Calc'!$B$6:$B$69,'ABP RECs'!$F81),
IF(W$4&gt;$G81,V81*(1-Inputs_ByYear!$D$4),0)),0)</f>
        <v>144089.76108416656</v>
      </c>
      <c r="X81" s="235">
        <f>IF((X$4-$G81)&lt;($C81+$B81),IF(X$4=$G81+$B81,SUMIFS(INDEX('ABP REC Calc'!$G$6:$AB$69,,MATCH('ABP RECs'!$H81,'ABP REC Calc'!$G$5:$AB$5,0)),'ABP REC Calc'!$C$6:$C$69,'ABP RECs'!$E81,'ABP REC Calc'!$B$6:$B$69,'ABP RECs'!$F81),
IF(X$4&gt;$G81,W81*(1-Inputs_ByYear!$D$4),0)),0)</f>
        <v>143369.31227874573</v>
      </c>
      <c r="Y81" s="235">
        <f>IF((Y$4-$G81)&lt;($C81+$B81),IF(Y$4=$G81+$B81,SUMIFS(INDEX('ABP REC Calc'!$G$6:$AB$69,,MATCH('ABP RECs'!$H81,'ABP REC Calc'!$G$5:$AB$5,0)),'ABP REC Calc'!$C$6:$C$69,'ABP RECs'!$E81,'ABP REC Calc'!$B$6:$B$69,'ABP RECs'!$F81),
IF(Y$4&gt;$G81,X81*(1-Inputs_ByYear!$D$4),0)),0)</f>
        <v>142652.465717352</v>
      </c>
      <c r="Z81" s="235">
        <f>IF((Z$4-$G81)&lt;($C81+$B81),IF(Z$4=$G81+$B81,SUMIFS(INDEX('ABP REC Calc'!$G$6:$AB$69,,MATCH('ABP RECs'!$H81,'ABP REC Calc'!$G$5:$AB$5,0)),'ABP REC Calc'!$C$6:$C$69,'ABP RECs'!$E81,'ABP REC Calc'!$B$6:$B$69,'ABP RECs'!$F81),
IF(Z$4&gt;$G81,Y81*(1-Inputs_ByYear!$D$4),0)),0)</f>
        <v>141939.20338876522</v>
      </c>
      <c r="AA81" s="235">
        <f>IF((AA$4-$G81)&lt;($C81+$B81),IF(AA$4=$G81+$B81,SUMIFS(INDEX('ABP REC Calc'!$G$6:$AB$69,,MATCH('ABP RECs'!$H81,'ABP REC Calc'!$G$5:$AB$5,0)),'ABP REC Calc'!$C$6:$C$69,'ABP RECs'!$E81,'ABP REC Calc'!$B$6:$B$69,'ABP RECs'!$F81),
IF(AA$4&gt;$G81,Z81*(1-Inputs_ByYear!$D$4),0)),0)</f>
        <v>141229.50737182138</v>
      </c>
      <c r="AB81" s="235">
        <f>IF((AB$4-$G81)&lt;($C81+$B81),IF(AB$4=$G81+$B81,SUMIFS(INDEX('ABP REC Calc'!$G$6:$AB$69,,MATCH('ABP RECs'!$H81,'ABP REC Calc'!$G$5:$AB$5,0)),'ABP REC Calc'!$C$6:$C$69,'ABP RECs'!$E81,'ABP REC Calc'!$B$6:$B$69,'ABP RECs'!$F81),
IF(AB$4&gt;$G81,AA81*(1-Inputs_ByYear!$D$4),0)),0)</f>
        <v>140523.35983496226</v>
      </c>
      <c r="AC81" s="235">
        <f>IF((AC$4-$G81)&lt;($C81+$B81),IF(AC$4=$G81+$B81,SUMIFS(INDEX('ABP REC Calc'!$G$6:$AB$69,,MATCH('ABP RECs'!$H81,'ABP REC Calc'!$G$5:$AB$5,0)),'ABP REC Calc'!$C$6:$C$69,'ABP RECs'!$E81,'ABP REC Calc'!$B$6:$B$69,'ABP RECs'!$F81),
IF(AC$4&gt;$G81,AB81*(1-Inputs_ByYear!$D$4),0)),0)</f>
        <v>139820.74303578745</v>
      </c>
      <c r="AD81" s="235">
        <f>IF((AD$4-$G81)&lt;($C81+$B81),IF(AD$4=$G81+$B81,SUMIFS(INDEX('ABP REC Calc'!$G$6:$AB$69,,MATCH('ABP RECs'!$H81,'ABP REC Calc'!$G$5:$AB$5,0)),'ABP REC Calc'!$C$6:$C$69,'ABP RECs'!$E81,'ABP REC Calc'!$B$6:$B$69,'ABP RECs'!$F81),
IF(AD$4&gt;$G81,AC81*(1-Inputs_ByYear!$D$4),0)),0)</f>
        <v>139121.63932060852</v>
      </c>
    </row>
    <row r="82" spans="2:30" ht="14.75" customHeight="1" x14ac:dyDescent="0.25">
      <c r="B82" s="332" cm="1">
        <f t="array" ref="B82">INDEX(Inputs_ByYear!$D$87:$D$92, MATCH('ABP RECs'!$E82, Inputs_ByYear!$B$87:$B$92, 0),)</f>
        <v>0</v>
      </c>
      <c r="C82" s="332" cm="1">
        <f t="array" ref="C82">INDEX(Inputs_ByYear!$D$51:$D$56, MATCH('ABP RECs'!$E82, Inputs_ByYear!$B$51:$B$56,0),)</f>
        <v>15</v>
      </c>
      <c r="D82" s="332" t="str" cm="1">
        <f t="array" ref="D82">INDEX(Inputs_ByYear!$D$96:$D$101, MATCH('ABP RECs'!$E82, Inputs_ByYear!$B$96:$B$101,0),)</f>
        <v>n/a</v>
      </c>
      <c r="E82" s="222" t="s">
        <v>234</v>
      </c>
      <c r="F82" s="219" t="s">
        <v>259</v>
      </c>
      <c r="G82" s="219">
        <f t="shared" si="4"/>
        <v>2033</v>
      </c>
      <c r="H82" s="227" t="s">
        <v>31</v>
      </c>
      <c r="I82" s="235">
        <f>IF((I$4-$G82)&lt;($C82+$B82),IF(I$4=$G82+$B82,SUMIFS(INDEX('ABP REC Calc'!$G$6:$AB$69,,MATCH('ABP RECs'!$H82,'ABP REC Calc'!$G$5:$AB$5,0)),'ABP REC Calc'!$C$6:$C$69,'ABP RECs'!$E82,'ABP REC Calc'!$B$6:$B$69,'ABP RECs'!$F82),
IF(I$4&gt;$G82,H82*(1-Inputs_ByYear!$D$4),0)),0)</f>
        <v>0</v>
      </c>
      <c r="J82" s="235">
        <f>IF((J$4-$G82)&lt;($C82+$B82),IF(J$4=$G82+$B82,SUMIFS(INDEX('ABP REC Calc'!$G$6:$AB$69,,MATCH('ABP RECs'!$H82,'ABP REC Calc'!$G$5:$AB$5,0)),'ABP REC Calc'!$C$6:$C$69,'ABP RECs'!$E82,'ABP REC Calc'!$B$6:$B$69,'ABP RECs'!$F82),
IF(J$4&gt;$G82,I82*(1-Inputs_ByYear!$D$4),0)),0)</f>
        <v>0</v>
      </c>
      <c r="K82" s="235">
        <f>IF((K$4-$G82)&lt;($C82+$B82),IF(K$4=$G82+$B82,SUMIFS(INDEX('ABP REC Calc'!$G$6:$AB$69,,MATCH('ABP RECs'!$H82,'ABP REC Calc'!$G$5:$AB$5,0)),'ABP REC Calc'!$C$6:$C$69,'ABP RECs'!$E82,'ABP REC Calc'!$B$6:$B$69,'ABP RECs'!$F82),
IF(K$4&gt;$G82,J82*(1-Inputs_ByYear!$D$4),0)),0)</f>
        <v>0</v>
      </c>
      <c r="L82" s="235">
        <f>IF((L$4-$G82)&lt;($C82+$B82),IF(L$4=$G82+$B82,SUMIFS(INDEX('ABP REC Calc'!$G$6:$AB$69,,MATCH('ABP RECs'!$H82,'ABP REC Calc'!$G$5:$AB$5,0)),'ABP REC Calc'!$C$6:$C$69,'ABP RECs'!$E82,'ABP REC Calc'!$B$6:$B$69,'ABP RECs'!$F82),
IF(L$4&gt;$G82,K82*(1-Inputs_ByYear!$D$4),0)),0)</f>
        <v>0</v>
      </c>
      <c r="M82" s="235">
        <f>IF((M$4-$G82)&lt;($C82+$B82),IF(M$4=$G82+$B82,SUMIFS(INDEX('ABP REC Calc'!$G$6:$AB$69,,MATCH('ABP RECs'!$H82,'ABP REC Calc'!$G$5:$AB$5,0)),'ABP REC Calc'!$C$6:$C$69,'ABP RECs'!$E82,'ABP REC Calc'!$B$6:$B$69,'ABP RECs'!$F82),
IF(M$4&gt;$G82,L82*(1-Inputs_ByYear!$D$4),0)),0)</f>
        <v>0</v>
      </c>
      <c r="N82" s="235">
        <f>IF((N$4-$G82)&lt;($C82+$B82),IF(N$4=$G82+$B82,SUMIFS(INDEX('ABP REC Calc'!$G$6:$AB$69,,MATCH('ABP RECs'!$H82,'ABP REC Calc'!$G$5:$AB$5,0)),'ABP REC Calc'!$C$6:$C$69,'ABP RECs'!$E82,'ABP REC Calc'!$B$6:$B$69,'ABP RECs'!$F82),
IF(N$4&gt;$G82,M82*(1-Inputs_ByYear!$D$4),0)),0)</f>
        <v>0</v>
      </c>
      <c r="O82" s="235">
        <f>IF((O$4-$G82)&lt;($C82+$B82),IF(O$4=$G82+$B82,SUMIFS(INDEX('ABP REC Calc'!$G$6:$AB$69,,MATCH('ABP RECs'!$H82,'ABP REC Calc'!$G$5:$AB$5,0)),'ABP REC Calc'!$C$6:$C$69,'ABP RECs'!$E82,'ABP REC Calc'!$B$6:$B$69,'ABP RECs'!$F82),
IF(O$4&gt;$G82,N82*(1-Inputs_ByYear!$D$4),0)),0)</f>
        <v>0</v>
      </c>
      <c r="P82" s="235">
        <f>IF((P$4-$G82)&lt;($C82+$B82),IF(P$4=$G82+$B82,SUMIFS(INDEX('ABP REC Calc'!$G$6:$AB$69,,MATCH('ABP RECs'!$H82,'ABP REC Calc'!$G$5:$AB$5,0)),'ABP REC Calc'!$C$6:$C$69,'ABP RECs'!$E82,'ABP REC Calc'!$B$6:$B$69,'ABP RECs'!$F82),
IF(P$4&gt;$G82,O82*(1-Inputs_ByYear!$D$4),0)),0)</f>
        <v>0</v>
      </c>
      <c r="Q82" s="235">
        <f>IF((Q$4-$G82)&lt;($C82+$B82),IF(Q$4=$G82+$B82,SUMIFS(INDEX('ABP REC Calc'!$G$6:$AB$69,,MATCH('ABP RECs'!$H82,'ABP REC Calc'!$G$5:$AB$5,0)),'ABP REC Calc'!$C$6:$C$69,'ABP RECs'!$E82,'ABP REC Calc'!$B$6:$B$69,'ABP RECs'!$F82),
IF(Q$4&gt;$G82,P82*(1-Inputs_ByYear!$D$4),0)),0)</f>
        <v>0</v>
      </c>
      <c r="R82" s="235">
        <f>IF((R$4-$G82)&lt;($C82+$B82),IF(R$4=$G82+$B82,SUMIFS(INDEX('ABP REC Calc'!$G$6:$AB$69,,MATCH('ABP RECs'!$H82,'ABP REC Calc'!$G$5:$AB$5,0)),'ABP REC Calc'!$C$6:$C$69,'ABP RECs'!$E82,'ABP REC Calc'!$B$6:$B$69,'ABP RECs'!$F82),
IF(R$4&gt;$G82,Q82*(1-Inputs_ByYear!$D$4),0)),0)</f>
        <v>148489.12113117686</v>
      </c>
      <c r="S82" s="235">
        <f>IF((S$4-$G82)&lt;($C82+$B82),IF(S$4=$G82+$B82,SUMIFS(INDEX('ABP REC Calc'!$G$6:$AB$69,,MATCH('ABP RECs'!$H82,'ABP REC Calc'!$G$5:$AB$5,0)),'ABP REC Calc'!$C$6:$C$69,'ABP RECs'!$E82,'ABP REC Calc'!$B$6:$B$69,'ABP RECs'!$F82),
IF(S$4&gt;$G82,R82*(1-Inputs_ByYear!$D$4),0)),0)</f>
        <v>147746.67552552096</v>
      </c>
      <c r="T82" s="235">
        <f>IF((T$4-$G82)&lt;($C82+$B82),IF(T$4=$G82+$B82,SUMIFS(INDEX('ABP REC Calc'!$G$6:$AB$69,,MATCH('ABP RECs'!$H82,'ABP REC Calc'!$G$5:$AB$5,0)),'ABP REC Calc'!$C$6:$C$69,'ABP RECs'!$E82,'ABP REC Calc'!$B$6:$B$69,'ABP RECs'!$F82),
IF(T$4&gt;$G82,S82*(1-Inputs_ByYear!$D$4),0)),0)</f>
        <v>147007.94214789337</v>
      </c>
      <c r="U82" s="235">
        <f>IF((U$4-$G82)&lt;($C82+$B82),IF(U$4=$G82+$B82,SUMIFS(INDEX('ABP REC Calc'!$G$6:$AB$69,,MATCH('ABP RECs'!$H82,'ABP REC Calc'!$G$5:$AB$5,0)),'ABP REC Calc'!$C$6:$C$69,'ABP RECs'!$E82,'ABP REC Calc'!$B$6:$B$69,'ABP RECs'!$F82),
IF(U$4&gt;$G82,T82*(1-Inputs_ByYear!$D$4),0)),0)</f>
        <v>146272.90243715388</v>
      </c>
      <c r="V82" s="235">
        <f>IF((V$4-$G82)&lt;($C82+$B82),IF(V$4=$G82+$B82,SUMIFS(INDEX('ABP REC Calc'!$G$6:$AB$69,,MATCH('ABP RECs'!$H82,'ABP REC Calc'!$G$5:$AB$5,0)),'ABP REC Calc'!$C$6:$C$69,'ABP RECs'!$E82,'ABP REC Calc'!$B$6:$B$69,'ABP RECs'!$F82),
IF(V$4&gt;$G82,U82*(1-Inputs_ByYear!$D$4),0)),0)</f>
        <v>145541.53792496811</v>
      </c>
      <c r="W82" s="235">
        <f>IF((W$4-$G82)&lt;($C82+$B82),IF(W$4=$G82+$B82,SUMIFS(INDEX('ABP REC Calc'!$G$6:$AB$69,,MATCH('ABP RECs'!$H82,'ABP REC Calc'!$G$5:$AB$5,0)),'ABP REC Calc'!$C$6:$C$69,'ABP RECs'!$E82,'ABP REC Calc'!$B$6:$B$69,'ABP RECs'!$F82),
IF(W$4&gt;$G82,V82*(1-Inputs_ByYear!$D$4),0)),0)</f>
        <v>144813.83023534328</v>
      </c>
      <c r="X82" s="235">
        <f>IF((X$4-$G82)&lt;($C82+$B82),IF(X$4=$G82+$B82,SUMIFS(INDEX('ABP REC Calc'!$G$6:$AB$69,,MATCH('ABP RECs'!$H82,'ABP REC Calc'!$G$5:$AB$5,0)),'ABP REC Calc'!$C$6:$C$69,'ABP RECs'!$E82,'ABP REC Calc'!$B$6:$B$69,'ABP RECs'!$F82),
IF(X$4&gt;$G82,W82*(1-Inputs_ByYear!$D$4),0)),0)</f>
        <v>144089.76108416656</v>
      </c>
      <c r="Y82" s="235">
        <f>IF((Y$4-$G82)&lt;($C82+$B82),IF(Y$4=$G82+$B82,SUMIFS(INDEX('ABP REC Calc'!$G$6:$AB$69,,MATCH('ABP RECs'!$H82,'ABP REC Calc'!$G$5:$AB$5,0)),'ABP REC Calc'!$C$6:$C$69,'ABP RECs'!$E82,'ABP REC Calc'!$B$6:$B$69,'ABP RECs'!$F82),
IF(Y$4&gt;$G82,X82*(1-Inputs_ByYear!$D$4),0)),0)</f>
        <v>143369.31227874573</v>
      </c>
      <c r="Z82" s="235">
        <f>IF((Z$4-$G82)&lt;($C82+$B82),IF(Z$4=$G82+$B82,SUMIFS(INDEX('ABP REC Calc'!$G$6:$AB$69,,MATCH('ABP RECs'!$H82,'ABP REC Calc'!$G$5:$AB$5,0)),'ABP REC Calc'!$C$6:$C$69,'ABP RECs'!$E82,'ABP REC Calc'!$B$6:$B$69,'ABP RECs'!$F82),
IF(Z$4&gt;$G82,Y82*(1-Inputs_ByYear!$D$4),0)),0)</f>
        <v>142652.465717352</v>
      </c>
      <c r="AA82" s="235">
        <f>IF((AA$4-$G82)&lt;($C82+$B82),IF(AA$4=$G82+$B82,SUMIFS(INDEX('ABP REC Calc'!$G$6:$AB$69,,MATCH('ABP RECs'!$H82,'ABP REC Calc'!$G$5:$AB$5,0)),'ABP REC Calc'!$C$6:$C$69,'ABP RECs'!$E82,'ABP REC Calc'!$B$6:$B$69,'ABP RECs'!$F82),
IF(AA$4&gt;$G82,Z82*(1-Inputs_ByYear!$D$4),0)),0)</f>
        <v>141939.20338876522</v>
      </c>
      <c r="AB82" s="235">
        <f>IF((AB$4-$G82)&lt;($C82+$B82),IF(AB$4=$G82+$B82,SUMIFS(INDEX('ABP REC Calc'!$G$6:$AB$69,,MATCH('ABP RECs'!$H82,'ABP REC Calc'!$G$5:$AB$5,0)),'ABP REC Calc'!$C$6:$C$69,'ABP RECs'!$E82,'ABP REC Calc'!$B$6:$B$69,'ABP RECs'!$F82),
IF(AB$4&gt;$G82,AA82*(1-Inputs_ByYear!$D$4),0)),0)</f>
        <v>141229.50737182138</v>
      </c>
      <c r="AC82" s="235">
        <f>IF((AC$4-$G82)&lt;($C82+$B82),IF(AC$4=$G82+$B82,SUMIFS(INDEX('ABP REC Calc'!$G$6:$AB$69,,MATCH('ABP RECs'!$H82,'ABP REC Calc'!$G$5:$AB$5,0)),'ABP REC Calc'!$C$6:$C$69,'ABP RECs'!$E82,'ABP REC Calc'!$B$6:$B$69,'ABP RECs'!$F82),
IF(AC$4&gt;$G82,AB82*(1-Inputs_ByYear!$D$4),0)),0)</f>
        <v>140523.35983496226</v>
      </c>
      <c r="AD82" s="235">
        <f>IF((AD$4-$G82)&lt;($C82+$B82),IF(AD$4=$G82+$B82,SUMIFS(INDEX('ABP REC Calc'!$G$6:$AB$69,,MATCH('ABP RECs'!$H82,'ABP REC Calc'!$G$5:$AB$5,0)),'ABP REC Calc'!$C$6:$C$69,'ABP RECs'!$E82,'ABP REC Calc'!$B$6:$B$69,'ABP RECs'!$F82),
IF(AD$4&gt;$G82,AC82*(1-Inputs_ByYear!$D$4),0)),0)</f>
        <v>139820.74303578745</v>
      </c>
    </row>
    <row r="83" spans="2:30" ht="14.75" customHeight="1" x14ac:dyDescent="0.25">
      <c r="B83" s="332" cm="1">
        <f t="array" ref="B83">INDEX(Inputs_ByYear!$D$87:$D$92, MATCH('ABP RECs'!$E83, Inputs_ByYear!$B$87:$B$92, 0),)</f>
        <v>0</v>
      </c>
      <c r="C83" s="332" cm="1">
        <f t="array" ref="C83">INDEX(Inputs_ByYear!$D$51:$D$56, MATCH('ABP RECs'!$E83, Inputs_ByYear!$B$51:$B$56,0),)</f>
        <v>15</v>
      </c>
      <c r="D83" s="332" t="str" cm="1">
        <f t="array" ref="D83">INDEX(Inputs_ByYear!$D$96:$D$101, MATCH('ABP RECs'!$E83, Inputs_ByYear!$B$96:$B$101,0),)</f>
        <v>n/a</v>
      </c>
      <c r="E83" s="222" t="s">
        <v>234</v>
      </c>
      <c r="F83" s="219" t="s">
        <v>259</v>
      </c>
      <c r="G83" s="219">
        <f t="shared" si="4"/>
        <v>2034</v>
      </c>
      <c r="H83" s="227" t="s">
        <v>32</v>
      </c>
      <c r="I83" s="235">
        <f>IF((I$4-$G83)&lt;($C83+$B83),IF(I$4=$G83+$B83,SUMIFS(INDEX('ABP REC Calc'!$G$6:$AB$69,,MATCH('ABP RECs'!$H83,'ABP REC Calc'!$G$5:$AB$5,0)),'ABP REC Calc'!$C$6:$C$69,'ABP RECs'!$E83,'ABP REC Calc'!$B$6:$B$69,'ABP RECs'!$F83),
IF(I$4&gt;$G83,H83*(1-Inputs_ByYear!$D$4),0)),0)</f>
        <v>0</v>
      </c>
      <c r="J83" s="235">
        <f>IF((J$4-$G83)&lt;($C83+$B83),IF(J$4=$G83+$B83,SUMIFS(INDEX('ABP REC Calc'!$G$6:$AB$69,,MATCH('ABP RECs'!$H83,'ABP REC Calc'!$G$5:$AB$5,0)),'ABP REC Calc'!$C$6:$C$69,'ABP RECs'!$E83,'ABP REC Calc'!$B$6:$B$69,'ABP RECs'!$F83),
IF(J$4&gt;$G83,I83*(1-Inputs_ByYear!$D$4),0)),0)</f>
        <v>0</v>
      </c>
      <c r="K83" s="235">
        <f>IF((K$4-$G83)&lt;($C83+$B83),IF(K$4=$G83+$B83,SUMIFS(INDEX('ABP REC Calc'!$G$6:$AB$69,,MATCH('ABP RECs'!$H83,'ABP REC Calc'!$G$5:$AB$5,0)),'ABP REC Calc'!$C$6:$C$69,'ABP RECs'!$E83,'ABP REC Calc'!$B$6:$B$69,'ABP RECs'!$F83),
IF(K$4&gt;$G83,J83*(1-Inputs_ByYear!$D$4),0)),0)</f>
        <v>0</v>
      </c>
      <c r="L83" s="235">
        <f>IF((L$4-$G83)&lt;($C83+$B83),IF(L$4=$G83+$B83,SUMIFS(INDEX('ABP REC Calc'!$G$6:$AB$69,,MATCH('ABP RECs'!$H83,'ABP REC Calc'!$G$5:$AB$5,0)),'ABP REC Calc'!$C$6:$C$69,'ABP RECs'!$E83,'ABP REC Calc'!$B$6:$B$69,'ABP RECs'!$F83),
IF(L$4&gt;$G83,K83*(1-Inputs_ByYear!$D$4),0)),0)</f>
        <v>0</v>
      </c>
      <c r="M83" s="235">
        <f>IF((M$4-$G83)&lt;($C83+$B83),IF(M$4=$G83+$B83,SUMIFS(INDEX('ABP REC Calc'!$G$6:$AB$69,,MATCH('ABP RECs'!$H83,'ABP REC Calc'!$G$5:$AB$5,0)),'ABP REC Calc'!$C$6:$C$69,'ABP RECs'!$E83,'ABP REC Calc'!$B$6:$B$69,'ABP RECs'!$F83),
IF(M$4&gt;$G83,L83*(1-Inputs_ByYear!$D$4),0)),0)</f>
        <v>0</v>
      </c>
      <c r="N83" s="235">
        <f>IF((N$4-$G83)&lt;($C83+$B83),IF(N$4=$G83+$B83,SUMIFS(INDEX('ABP REC Calc'!$G$6:$AB$69,,MATCH('ABP RECs'!$H83,'ABP REC Calc'!$G$5:$AB$5,0)),'ABP REC Calc'!$C$6:$C$69,'ABP RECs'!$E83,'ABP REC Calc'!$B$6:$B$69,'ABP RECs'!$F83),
IF(N$4&gt;$G83,M83*(1-Inputs_ByYear!$D$4),0)),0)</f>
        <v>0</v>
      </c>
      <c r="O83" s="235">
        <f>IF((O$4-$G83)&lt;($C83+$B83),IF(O$4=$G83+$B83,SUMIFS(INDEX('ABP REC Calc'!$G$6:$AB$69,,MATCH('ABP RECs'!$H83,'ABP REC Calc'!$G$5:$AB$5,0)),'ABP REC Calc'!$C$6:$C$69,'ABP RECs'!$E83,'ABP REC Calc'!$B$6:$B$69,'ABP RECs'!$F83),
IF(O$4&gt;$G83,N83*(1-Inputs_ByYear!$D$4),0)),0)</f>
        <v>0</v>
      </c>
      <c r="P83" s="235">
        <f>IF((P$4-$G83)&lt;($C83+$B83),IF(P$4=$G83+$B83,SUMIFS(INDEX('ABP REC Calc'!$G$6:$AB$69,,MATCH('ABP RECs'!$H83,'ABP REC Calc'!$G$5:$AB$5,0)),'ABP REC Calc'!$C$6:$C$69,'ABP RECs'!$E83,'ABP REC Calc'!$B$6:$B$69,'ABP RECs'!$F83),
IF(P$4&gt;$G83,O83*(1-Inputs_ByYear!$D$4),0)),0)</f>
        <v>0</v>
      </c>
      <c r="Q83" s="235">
        <f>IF((Q$4-$G83)&lt;($C83+$B83),IF(Q$4=$G83+$B83,SUMIFS(INDEX('ABP REC Calc'!$G$6:$AB$69,,MATCH('ABP RECs'!$H83,'ABP REC Calc'!$G$5:$AB$5,0)),'ABP REC Calc'!$C$6:$C$69,'ABP RECs'!$E83,'ABP REC Calc'!$B$6:$B$69,'ABP RECs'!$F83),
IF(Q$4&gt;$G83,P83*(1-Inputs_ByYear!$D$4),0)),0)</f>
        <v>0</v>
      </c>
      <c r="R83" s="235">
        <f>IF((R$4-$G83)&lt;($C83+$B83),IF(R$4=$G83+$B83,SUMIFS(INDEX('ABP REC Calc'!$G$6:$AB$69,,MATCH('ABP RECs'!$H83,'ABP REC Calc'!$G$5:$AB$5,0)),'ABP REC Calc'!$C$6:$C$69,'ABP RECs'!$E83,'ABP REC Calc'!$B$6:$B$69,'ABP RECs'!$F83),
IF(R$4&gt;$G83,Q83*(1-Inputs_ByYear!$D$4),0)),0)</f>
        <v>0</v>
      </c>
      <c r="S83" s="235">
        <f>IF((S$4-$G83)&lt;($C83+$B83),IF(S$4=$G83+$B83,SUMIFS(INDEX('ABP REC Calc'!$G$6:$AB$69,,MATCH('ABP RECs'!$H83,'ABP REC Calc'!$G$5:$AB$5,0)),'ABP REC Calc'!$C$6:$C$69,'ABP RECs'!$E83,'ABP REC Calc'!$B$6:$B$69,'ABP RECs'!$F83),
IF(S$4&gt;$G83,R83*(1-Inputs_ByYear!$D$4),0)),0)</f>
        <v>148489.12113117686</v>
      </c>
      <c r="T83" s="235">
        <f>IF((T$4-$G83)&lt;($C83+$B83),IF(T$4=$G83+$B83,SUMIFS(INDEX('ABP REC Calc'!$G$6:$AB$69,,MATCH('ABP RECs'!$H83,'ABP REC Calc'!$G$5:$AB$5,0)),'ABP REC Calc'!$C$6:$C$69,'ABP RECs'!$E83,'ABP REC Calc'!$B$6:$B$69,'ABP RECs'!$F83),
IF(T$4&gt;$G83,S83*(1-Inputs_ByYear!$D$4),0)),0)</f>
        <v>147746.67552552096</v>
      </c>
      <c r="U83" s="235">
        <f>IF((U$4-$G83)&lt;($C83+$B83),IF(U$4=$G83+$B83,SUMIFS(INDEX('ABP REC Calc'!$G$6:$AB$69,,MATCH('ABP RECs'!$H83,'ABP REC Calc'!$G$5:$AB$5,0)),'ABP REC Calc'!$C$6:$C$69,'ABP RECs'!$E83,'ABP REC Calc'!$B$6:$B$69,'ABP RECs'!$F83),
IF(U$4&gt;$G83,T83*(1-Inputs_ByYear!$D$4),0)),0)</f>
        <v>147007.94214789337</v>
      </c>
      <c r="V83" s="235">
        <f>IF((V$4-$G83)&lt;($C83+$B83),IF(V$4=$G83+$B83,SUMIFS(INDEX('ABP REC Calc'!$G$6:$AB$69,,MATCH('ABP RECs'!$H83,'ABP REC Calc'!$G$5:$AB$5,0)),'ABP REC Calc'!$C$6:$C$69,'ABP RECs'!$E83,'ABP REC Calc'!$B$6:$B$69,'ABP RECs'!$F83),
IF(V$4&gt;$G83,U83*(1-Inputs_ByYear!$D$4),0)),0)</f>
        <v>146272.90243715388</v>
      </c>
      <c r="W83" s="235">
        <f>IF((W$4-$G83)&lt;($C83+$B83),IF(W$4=$G83+$B83,SUMIFS(INDEX('ABP REC Calc'!$G$6:$AB$69,,MATCH('ABP RECs'!$H83,'ABP REC Calc'!$G$5:$AB$5,0)),'ABP REC Calc'!$C$6:$C$69,'ABP RECs'!$E83,'ABP REC Calc'!$B$6:$B$69,'ABP RECs'!$F83),
IF(W$4&gt;$G83,V83*(1-Inputs_ByYear!$D$4),0)),0)</f>
        <v>145541.53792496811</v>
      </c>
      <c r="X83" s="235">
        <f>IF((X$4-$G83)&lt;($C83+$B83),IF(X$4=$G83+$B83,SUMIFS(INDEX('ABP REC Calc'!$G$6:$AB$69,,MATCH('ABP RECs'!$H83,'ABP REC Calc'!$G$5:$AB$5,0)),'ABP REC Calc'!$C$6:$C$69,'ABP RECs'!$E83,'ABP REC Calc'!$B$6:$B$69,'ABP RECs'!$F83),
IF(X$4&gt;$G83,W83*(1-Inputs_ByYear!$D$4),0)),0)</f>
        <v>144813.83023534328</v>
      </c>
      <c r="Y83" s="235">
        <f>IF((Y$4-$G83)&lt;($C83+$B83),IF(Y$4=$G83+$B83,SUMIFS(INDEX('ABP REC Calc'!$G$6:$AB$69,,MATCH('ABP RECs'!$H83,'ABP REC Calc'!$G$5:$AB$5,0)),'ABP REC Calc'!$C$6:$C$69,'ABP RECs'!$E83,'ABP REC Calc'!$B$6:$B$69,'ABP RECs'!$F83),
IF(Y$4&gt;$G83,X83*(1-Inputs_ByYear!$D$4),0)),0)</f>
        <v>144089.76108416656</v>
      </c>
      <c r="Z83" s="235">
        <f>IF((Z$4-$G83)&lt;($C83+$B83),IF(Z$4=$G83+$B83,SUMIFS(INDEX('ABP REC Calc'!$G$6:$AB$69,,MATCH('ABP RECs'!$H83,'ABP REC Calc'!$G$5:$AB$5,0)),'ABP REC Calc'!$C$6:$C$69,'ABP RECs'!$E83,'ABP REC Calc'!$B$6:$B$69,'ABP RECs'!$F83),
IF(Z$4&gt;$G83,Y83*(1-Inputs_ByYear!$D$4),0)),0)</f>
        <v>143369.31227874573</v>
      </c>
      <c r="AA83" s="235">
        <f>IF((AA$4-$G83)&lt;($C83+$B83),IF(AA$4=$G83+$B83,SUMIFS(INDEX('ABP REC Calc'!$G$6:$AB$69,,MATCH('ABP RECs'!$H83,'ABP REC Calc'!$G$5:$AB$5,0)),'ABP REC Calc'!$C$6:$C$69,'ABP RECs'!$E83,'ABP REC Calc'!$B$6:$B$69,'ABP RECs'!$F83),
IF(AA$4&gt;$G83,Z83*(1-Inputs_ByYear!$D$4),0)),0)</f>
        <v>142652.465717352</v>
      </c>
      <c r="AB83" s="235">
        <f>IF((AB$4-$G83)&lt;($C83+$B83),IF(AB$4=$G83+$B83,SUMIFS(INDEX('ABP REC Calc'!$G$6:$AB$69,,MATCH('ABP RECs'!$H83,'ABP REC Calc'!$G$5:$AB$5,0)),'ABP REC Calc'!$C$6:$C$69,'ABP RECs'!$E83,'ABP REC Calc'!$B$6:$B$69,'ABP RECs'!$F83),
IF(AB$4&gt;$G83,AA83*(1-Inputs_ByYear!$D$4),0)),0)</f>
        <v>141939.20338876522</v>
      </c>
      <c r="AC83" s="235">
        <f>IF((AC$4-$G83)&lt;($C83+$B83),IF(AC$4=$G83+$B83,SUMIFS(INDEX('ABP REC Calc'!$G$6:$AB$69,,MATCH('ABP RECs'!$H83,'ABP REC Calc'!$G$5:$AB$5,0)),'ABP REC Calc'!$C$6:$C$69,'ABP RECs'!$E83,'ABP REC Calc'!$B$6:$B$69,'ABP RECs'!$F83),
IF(AC$4&gt;$G83,AB83*(1-Inputs_ByYear!$D$4),0)),0)</f>
        <v>141229.50737182138</v>
      </c>
      <c r="AD83" s="235">
        <f>IF((AD$4-$G83)&lt;($C83+$B83),IF(AD$4=$G83+$B83,SUMIFS(INDEX('ABP REC Calc'!$G$6:$AB$69,,MATCH('ABP RECs'!$H83,'ABP REC Calc'!$G$5:$AB$5,0)),'ABP REC Calc'!$C$6:$C$69,'ABP RECs'!$E83,'ABP REC Calc'!$B$6:$B$69,'ABP RECs'!$F83),
IF(AD$4&gt;$G83,AC83*(1-Inputs_ByYear!$D$4),0)),0)</f>
        <v>140523.35983496226</v>
      </c>
    </row>
    <row r="84" spans="2:30" ht="14.75" customHeight="1" x14ac:dyDescent="0.25">
      <c r="B84" s="332" cm="1">
        <f t="array" ref="B84">INDEX(Inputs_ByYear!$D$87:$D$92, MATCH('ABP RECs'!$E84, Inputs_ByYear!$B$87:$B$92, 0),)</f>
        <v>0</v>
      </c>
      <c r="C84" s="332" cm="1">
        <f t="array" ref="C84">INDEX(Inputs_ByYear!$D$51:$D$56, MATCH('ABP RECs'!$E84, Inputs_ByYear!$B$51:$B$56,0),)</f>
        <v>15</v>
      </c>
      <c r="D84" s="332" t="str" cm="1">
        <f t="array" ref="D84">INDEX(Inputs_ByYear!$D$96:$D$101, MATCH('ABP RECs'!$E84, Inputs_ByYear!$B$96:$B$101,0),)</f>
        <v>n/a</v>
      </c>
      <c r="E84" s="222" t="s">
        <v>234</v>
      </c>
      <c r="F84" s="219" t="s">
        <v>259</v>
      </c>
      <c r="G84" s="219">
        <f t="shared" si="4"/>
        <v>2035</v>
      </c>
      <c r="H84" s="227" t="s">
        <v>33</v>
      </c>
      <c r="I84" s="235">
        <f>IF((I$4-$G84)&lt;($C84+$B84),IF(I$4=$G84+$B84,SUMIFS(INDEX('ABP REC Calc'!$G$6:$AB$69,,MATCH('ABP RECs'!$H84,'ABP REC Calc'!$G$5:$AB$5,0)),'ABP REC Calc'!$C$6:$C$69,'ABP RECs'!$E84,'ABP REC Calc'!$B$6:$B$69,'ABP RECs'!$F84),
IF(I$4&gt;$G84,H84*(1-Inputs_ByYear!$D$4),0)),0)</f>
        <v>0</v>
      </c>
      <c r="J84" s="235">
        <f>IF((J$4-$G84)&lt;($C84+$B84),IF(J$4=$G84+$B84,SUMIFS(INDEX('ABP REC Calc'!$G$6:$AB$69,,MATCH('ABP RECs'!$H84,'ABP REC Calc'!$G$5:$AB$5,0)),'ABP REC Calc'!$C$6:$C$69,'ABP RECs'!$E84,'ABP REC Calc'!$B$6:$B$69,'ABP RECs'!$F84),
IF(J$4&gt;$G84,I84*(1-Inputs_ByYear!$D$4),0)),0)</f>
        <v>0</v>
      </c>
      <c r="K84" s="235">
        <f>IF((K$4-$G84)&lt;($C84+$B84),IF(K$4=$G84+$B84,SUMIFS(INDEX('ABP REC Calc'!$G$6:$AB$69,,MATCH('ABP RECs'!$H84,'ABP REC Calc'!$G$5:$AB$5,0)),'ABP REC Calc'!$C$6:$C$69,'ABP RECs'!$E84,'ABP REC Calc'!$B$6:$B$69,'ABP RECs'!$F84),
IF(K$4&gt;$G84,J84*(1-Inputs_ByYear!$D$4),0)),0)</f>
        <v>0</v>
      </c>
      <c r="L84" s="235">
        <f>IF((L$4-$G84)&lt;($C84+$B84),IF(L$4=$G84+$B84,SUMIFS(INDEX('ABP REC Calc'!$G$6:$AB$69,,MATCH('ABP RECs'!$H84,'ABP REC Calc'!$G$5:$AB$5,0)),'ABP REC Calc'!$C$6:$C$69,'ABP RECs'!$E84,'ABP REC Calc'!$B$6:$B$69,'ABP RECs'!$F84),
IF(L$4&gt;$G84,K84*(1-Inputs_ByYear!$D$4),0)),0)</f>
        <v>0</v>
      </c>
      <c r="M84" s="235">
        <f>IF((M$4-$G84)&lt;($C84+$B84),IF(M$4=$G84+$B84,SUMIFS(INDEX('ABP REC Calc'!$G$6:$AB$69,,MATCH('ABP RECs'!$H84,'ABP REC Calc'!$G$5:$AB$5,0)),'ABP REC Calc'!$C$6:$C$69,'ABP RECs'!$E84,'ABP REC Calc'!$B$6:$B$69,'ABP RECs'!$F84),
IF(M$4&gt;$G84,L84*(1-Inputs_ByYear!$D$4),0)),0)</f>
        <v>0</v>
      </c>
      <c r="N84" s="235">
        <f>IF((N$4-$G84)&lt;($C84+$B84),IF(N$4=$G84+$B84,SUMIFS(INDEX('ABP REC Calc'!$G$6:$AB$69,,MATCH('ABP RECs'!$H84,'ABP REC Calc'!$G$5:$AB$5,0)),'ABP REC Calc'!$C$6:$C$69,'ABP RECs'!$E84,'ABP REC Calc'!$B$6:$B$69,'ABP RECs'!$F84),
IF(N$4&gt;$G84,M84*(1-Inputs_ByYear!$D$4),0)),0)</f>
        <v>0</v>
      </c>
      <c r="O84" s="235">
        <f>IF((O$4-$G84)&lt;($C84+$B84),IF(O$4=$G84+$B84,SUMIFS(INDEX('ABP REC Calc'!$G$6:$AB$69,,MATCH('ABP RECs'!$H84,'ABP REC Calc'!$G$5:$AB$5,0)),'ABP REC Calc'!$C$6:$C$69,'ABP RECs'!$E84,'ABP REC Calc'!$B$6:$B$69,'ABP RECs'!$F84),
IF(O$4&gt;$G84,N84*(1-Inputs_ByYear!$D$4),0)),0)</f>
        <v>0</v>
      </c>
      <c r="P84" s="235">
        <f>IF((P$4-$G84)&lt;($C84+$B84),IF(P$4=$G84+$B84,SUMIFS(INDEX('ABP REC Calc'!$G$6:$AB$69,,MATCH('ABP RECs'!$H84,'ABP REC Calc'!$G$5:$AB$5,0)),'ABP REC Calc'!$C$6:$C$69,'ABP RECs'!$E84,'ABP REC Calc'!$B$6:$B$69,'ABP RECs'!$F84),
IF(P$4&gt;$G84,O84*(1-Inputs_ByYear!$D$4),0)),0)</f>
        <v>0</v>
      </c>
      <c r="Q84" s="235">
        <f>IF((Q$4-$G84)&lt;($C84+$B84),IF(Q$4=$G84+$B84,SUMIFS(INDEX('ABP REC Calc'!$G$6:$AB$69,,MATCH('ABP RECs'!$H84,'ABP REC Calc'!$G$5:$AB$5,0)),'ABP REC Calc'!$C$6:$C$69,'ABP RECs'!$E84,'ABP REC Calc'!$B$6:$B$69,'ABP RECs'!$F84),
IF(Q$4&gt;$G84,P84*(1-Inputs_ByYear!$D$4),0)),0)</f>
        <v>0</v>
      </c>
      <c r="R84" s="235">
        <f>IF((R$4-$G84)&lt;($C84+$B84),IF(R$4=$G84+$B84,SUMIFS(INDEX('ABP REC Calc'!$G$6:$AB$69,,MATCH('ABP RECs'!$H84,'ABP REC Calc'!$G$5:$AB$5,0)),'ABP REC Calc'!$C$6:$C$69,'ABP RECs'!$E84,'ABP REC Calc'!$B$6:$B$69,'ABP RECs'!$F84),
IF(R$4&gt;$G84,Q84*(1-Inputs_ByYear!$D$4),0)),0)</f>
        <v>0</v>
      </c>
      <c r="S84" s="235">
        <f>IF((S$4-$G84)&lt;($C84+$B84),IF(S$4=$G84+$B84,SUMIFS(INDEX('ABP REC Calc'!$G$6:$AB$69,,MATCH('ABP RECs'!$H84,'ABP REC Calc'!$G$5:$AB$5,0)),'ABP REC Calc'!$C$6:$C$69,'ABP RECs'!$E84,'ABP REC Calc'!$B$6:$B$69,'ABP RECs'!$F84),
IF(S$4&gt;$G84,R84*(1-Inputs_ByYear!$D$4),0)),0)</f>
        <v>0</v>
      </c>
      <c r="T84" s="235">
        <f>IF((T$4-$G84)&lt;($C84+$B84),IF(T$4=$G84+$B84,SUMIFS(INDEX('ABP REC Calc'!$G$6:$AB$69,,MATCH('ABP RECs'!$H84,'ABP REC Calc'!$G$5:$AB$5,0)),'ABP REC Calc'!$C$6:$C$69,'ABP RECs'!$E84,'ABP REC Calc'!$B$6:$B$69,'ABP RECs'!$F84),
IF(T$4&gt;$G84,S84*(1-Inputs_ByYear!$D$4),0)),0)</f>
        <v>148489.12113117686</v>
      </c>
      <c r="U84" s="235">
        <f>IF((U$4-$G84)&lt;($C84+$B84),IF(U$4=$G84+$B84,SUMIFS(INDEX('ABP REC Calc'!$G$6:$AB$69,,MATCH('ABP RECs'!$H84,'ABP REC Calc'!$G$5:$AB$5,0)),'ABP REC Calc'!$C$6:$C$69,'ABP RECs'!$E84,'ABP REC Calc'!$B$6:$B$69,'ABP RECs'!$F84),
IF(U$4&gt;$G84,T84*(1-Inputs_ByYear!$D$4),0)),0)</f>
        <v>147746.67552552096</v>
      </c>
      <c r="V84" s="235">
        <f>IF((V$4-$G84)&lt;($C84+$B84),IF(V$4=$G84+$B84,SUMIFS(INDEX('ABP REC Calc'!$G$6:$AB$69,,MATCH('ABP RECs'!$H84,'ABP REC Calc'!$G$5:$AB$5,0)),'ABP REC Calc'!$C$6:$C$69,'ABP RECs'!$E84,'ABP REC Calc'!$B$6:$B$69,'ABP RECs'!$F84),
IF(V$4&gt;$G84,U84*(1-Inputs_ByYear!$D$4),0)),0)</f>
        <v>147007.94214789337</v>
      </c>
      <c r="W84" s="235">
        <f>IF((W$4-$G84)&lt;($C84+$B84),IF(W$4=$G84+$B84,SUMIFS(INDEX('ABP REC Calc'!$G$6:$AB$69,,MATCH('ABP RECs'!$H84,'ABP REC Calc'!$G$5:$AB$5,0)),'ABP REC Calc'!$C$6:$C$69,'ABP RECs'!$E84,'ABP REC Calc'!$B$6:$B$69,'ABP RECs'!$F84),
IF(W$4&gt;$G84,V84*(1-Inputs_ByYear!$D$4),0)),0)</f>
        <v>146272.90243715388</v>
      </c>
      <c r="X84" s="235">
        <f>IF((X$4-$G84)&lt;($C84+$B84),IF(X$4=$G84+$B84,SUMIFS(INDEX('ABP REC Calc'!$G$6:$AB$69,,MATCH('ABP RECs'!$H84,'ABP REC Calc'!$G$5:$AB$5,0)),'ABP REC Calc'!$C$6:$C$69,'ABP RECs'!$E84,'ABP REC Calc'!$B$6:$B$69,'ABP RECs'!$F84),
IF(X$4&gt;$G84,W84*(1-Inputs_ByYear!$D$4),0)),0)</f>
        <v>145541.53792496811</v>
      </c>
      <c r="Y84" s="235">
        <f>IF((Y$4-$G84)&lt;($C84+$B84),IF(Y$4=$G84+$B84,SUMIFS(INDEX('ABP REC Calc'!$G$6:$AB$69,,MATCH('ABP RECs'!$H84,'ABP REC Calc'!$G$5:$AB$5,0)),'ABP REC Calc'!$C$6:$C$69,'ABP RECs'!$E84,'ABP REC Calc'!$B$6:$B$69,'ABP RECs'!$F84),
IF(Y$4&gt;$G84,X84*(1-Inputs_ByYear!$D$4),0)),0)</f>
        <v>144813.83023534328</v>
      </c>
      <c r="Z84" s="235">
        <f>IF((Z$4-$G84)&lt;($C84+$B84),IF(Z$4=$G84+$B84,SUMIFS(INDEX('ABP REC Calc'!$G$6:$AB$69,,MATCH('ABP RECs'!$H84,'ABP REC Calc'!$G$5:$AB$5,0)),'ABP REC Calc'!$C$6:$C$69,'ABP RECs'!$E84,'ABP REC Calc'!$B$6:$B$69,'ABP RECs'!$F84),
IF(Z$4&gt;$G84,Y84*(1-Inputs_ByYear!$D$4),0)),0)</f>
        <v>144089.76108416656</v>
      </c>
      <c r="AA84" s="235">
        <f>IF((AA$4-$G84)&lt;($C84+$B84),IF(AA$4=$G84+$B84,SUMIFS(INDEX('ABP REC Calc'!$G$6:$AB$69,,MATCH('ABP RECs'!$H84,'ABP REC Calc'!$G$5:$AB$5,0)),'ABP REC Calc'!$C$6:$C$69,'ABP RECs'!$E84,'ABP REC Calc'!$B$6:$B$69,'ABP RECs'!$F84),
IF(AA$4&gt;$G84,Z84*(1-Inputs_ByYear!$D$4),0)),0)</f>
        <v>143369.31227874573</v>
      </c>
      <c r="AB84" s="235">
        <f>IF((AB$4-$G84)&lt;($C84+$B84),IF(AB$4=$G84+$B84,SUMIFS(INDEX('ABP REC Calc'!$G$6:$AB$69,,MATCH('ABP RECs'!$H84,'ABP REC Calc'!$G$5:$AB$5,0)),'ABP REC Calc'!$C$6:$C$69,'ABP RECs'!$E84,'ABP REC Calc'!$B$6:$B$69,'ABP RECs'!$F84),
IF(AB$4&gt;$G84,AA84*(1-Inputs_ByYear!$D$4),0)),0)</f>
        <v>142652.465717352</v>
      </c>
      <c r="AC84" s="235">
        <f>IF((AC$4-$G84)&lt;($C84+$B84),IF(AC$4=$G84+$B84,SUMIFS(INDEX('ABP REC Calc'!$G$6:$AB$69,,MATCH('ABP RECs'!$H84,'ABP REC Calc'!$G$5:$AB$5,0)),'ABP REC Calc'!$C$6:$C$69,'ABP RECs'!$E84,'ABP REC Calc'!$B$6:$B$69,'ABP RECs'!$F84),
IF(AC$4&gt;$G84,AB84*(1-Inputs_ByYear!$D$4),0)),0)</f>
        <v>141939.20338876522</v>
      </c>
      <c r="AD84" s="235">
        <f>IF((AD$4-$G84)&lt;($C84+$B84),IF(AD$4=$G84+$B84,SUMIFS(INDEX('ABP REC Calc'!$G$6:$AB$69,,MATCH('ABP RECs'!$H84,'ABP REC Calc'!$G$5:$AB$5,0)),'ABP REC Calc'!$C$6:$C$69,'ABP RECs'!$E84,'ABP REC Calc'!$B$6:$B$69,'ABP RECs'!$F84),
IF(AD$4&gt;$G84,AC84*(1-Inputs_ByYear!$D$4),0)),0)</f>
        <v>141229.50737182138</v>
      </c>
    </row>
    <row r="85" spans="2:30" ht="14.75" customHeight="1" x14ac:dyDescent="0.25">
      <c r="B85" s="332" cm="1">
        <f t="array" ref="B85">INDEX(Inputs_ByYear!$D$87:$D$92, MATCH('ABP RECs'!$E85, Inputs_ByYear!$B$87:$B$92, 0),)</f>
        <v>0</v>
      </c>
      <c r="C85" s="332" cm="1">
        <f t="array" ref="C85">INDEX(Inputs_ByYear!$D$51:$D$56, MATCH('ABP RECs'!$E85, Inputs_ByYear!$B$51:$B$56,0),)</f>
        <v>15</v>
      </c>
      <c r="D85" s="332" t="str" cm="1">
        <f t="array" ref="D85">INDEX(Inputs_ByYear!$D$96:$D$101, MATCH('ABP RECs'!$E85, Inputs_ByYear!$B$96:$B$101,0),)</f>
        <v>n/a</v>
      </c>
      <c r="E85" s="222" t="s">
        <v>234</v>
      </c>
      <c r="F85" s="219" t="s">
        <v>259</v>
      </c>
      <c r="G85" s="219">
        <f t="shared" si="4"/>
        <v>2036</v>
      </c>
      <c r="H85" s="227" t="s">
        <v>34</v>
      </c>
      <c r="I85" s="235">
        <f>IF((I$4-$G85)&lt;($C85+$B85),IF(I$4=$G85+$B85,SUMIFS(INDEX('ABP REC Calc'!$G$6:$AB$69,,MATCH('ABP RECs'!$H85,'ABP REC Calc'!$G$5:$AB$5,0)),'ABP REC Calc'!$C$6:$C$69,'ABP RECs'!$E85,'ABP REC Calc'!$B$6:$B$69,'ABP RECs'!$F85),
IF(I$4&gt;$G85,H85*(1-Inputs_ByYear!$D$4),0)),0)</f>
        <v>0</v>
      </c>
      <c r="J85" s="235">
        <f>IF((J$4-$G85)&lt;($C85+$B85),IF(J$4=$G85+$B85,SUMIFS(INDEX('ABP REC Calc'!$G$6:$AB$69,,MATCH('ABP RECs'!$H85,'ABP REC Calc'!$G$5:$AB$5,0)),'ABP REC Calc'!$C$6:$C$69,'ABP RECs'!$E85,'ABP REC Calc'!$B$6:$B$69,'ABP RECs'!$F85),
IF(J$4&gt;$G85,I85*(1-Inputs_ByYear!$D$4),0)),0)</f>
        <v>0</v>
      </c>
      <c r="K85" s="235">
        <f>IF((K$4-$G85)&lt;($C85+$B85),IF(K$4=$G85+$B85,SUMIFS(INDEX('ABP REC Calc'!$G$6:$AB$69,,MATCH('ABP RECs'!$H85,'ABP REC Calc'!$G$5:$AB$5,0)),'ABP REC Calc'!$C$6:$C$69,'ABP RECs'!$E85,'ABP REC Calc'!$B$6:$B$69,'ABP RECs'!$F85),
IF(K$4&gt;$G85,J85*(1-Inputs_ByYear!$D$4),0)),0)</f>
        <v>0</v>
      </c>
      <c r="L85" s="235">
        <f>IF((L$4-$G85)&lt;($C85+$B85),IF(L$4=$G85+$B85,SUMIFS(INDEX('ABP REC Calc'!$G$6:$AB$69,,MATCH('ABP RECs'!$H85,'ABP REC Calc'!$G$5:$AB$5,0)),'ABP REC Calc'!$C$6:$C$69,'ABP RECs'!$E85,'ABP REC Calc'!$B$6:$B$69,'ABP RECs'!$F85),
IF(L$4&gt;$G85,K85*(1-Inputs_ByYear!$D$4),0)),0)</f>
        <v>0</v>
      </c>
      <c r="M85" s="235">
        <f>IF((M$4-$G85)&lt;($C85+$B85),IF(M$4=$G85+$B85,SUMIFS(INDEX('ABP REC Calc'!$G$6:$AB$69,,MATCH('ABP RECs'!$H85,'ABP REC Calc'!$G$5:$AB$5,0)),'ABP REC Calc'!$C$6:$C$69,'ABP RECs'!$E85,'ABP REC Calc'!$B$6:$B$69,'ABP RECs'!$F85),
IF(M$4&gt;$G85,L85*(1-Inputs_ByYear!$D$4),0)),0)</f>
        <v>0</v>
      </c>
      <c r="N85" s="235">
        <f>IF((N$4-$G85)&lt;($C85+$B85),IF(N$4=$G85+$B85,SUMIFS(INDEX('ABP REC Calc'!$G$6:$AB$69,,MATCH('ABP RECs'!$H85,'ABP REC Calc'!$G$5:$AB$5,0)),'ABP REC Calc'!$C$6:$C$69,'ABP RECs'!$E85,'ABP REC Calc'!$B$6:$B$69,'ABP RECs'!$F85),
IF(N$4&gt;$G85,M85*(1-Inputs_ByYear!$D$4),0)),0)</f>
        <v>0</v>
      </c>
      <c r="O85" s="235">
        <f>IF((O$4-$G85)&lt;($C85+$B85),IF(O$4=$G85+$B85,SUMIFS(INDEX('ABP REC Calc'!$G$6:$AB$69,,MATCH('ABP RECs'!$H85,'ABP REC Calc'!$G$5:$AB$5,0)),'ABP REC Calc'!$C$6:$C$69,'ABP RECs'!$E85,'ABP REC Calc'!$B$6:$B$69,'ABP RECs'!$F85),
IF(O$4&gt;$G85,N85*(1-Inputs_ByYear!$D$4),0)),0)</f>
        <v>0</v>
      </c>
      <c r="P85" s="235">
        <f>IF((P$4-$G85)&lt;($C85+$B85),IF(P$4=$G85+$B85,SUMIFS(INDEX('ABP REC Calc'!$G$6:$AB$69,,MATCH('ABP RECs'!$H85,'ABP REC Calc'!$G$5:$AB$5,0)),'ABP REC Calc'!$C$6:$C$69,'ABP RECs'!$E85,'ABP REC Calc'!$B$6:$B$69,'ABP RECs'!$F85),
IF(P$4&gt;$G85,O85*(1-Inputs_ByYear!$D$4),0)),0)</f>
        <v>0</v>
      </c>
      <c r="Q85" s="235">
        <f>IF((Q$4-$G85)&lt;($C85+$B85),IF(Q$4=$G85+$B85,SUMIFS(INDEX('ABP REC Calc'!$G$6:$AB$69,,MATCH('ABP RECs'!$H85,'ABP REC Calc'!$G$5:$AB$5,0)),'ABP REC Calc'!$C$6:$C$69,'ABP RECs'!$E85,'ABP REC Calc'!$B$6:$B$69,'ABP RECs'!$F85),
IF(Q$4&gt;$G85,P85*(1-Inputs_ByYear!$D$4),0)),0)</f>
        <v>0</v>
      </c>
      <c r="R85" s="235">
        <f>IF((R$4-$G85)&lt;($C85+$B85),IF(R$4=$G85+$B85,SUMIFS(INDEX('ABP REC Calc'!$G$6:$AB$69,,MATCH('ABP RECs'!$H85,'ABP REC Calc'!$G$5:$AB$5,0)),'ABP REC Calc'!$C$6:$C$69,'ABP RECs'!$E85,'ABP REC Calc'!$B$6:$B$69,'ABP RECs'!$F85),
IF(R$4&gt;$G85,Q85*(1-Inputs_ByYear!$D$4),0)),0)</f>
        <v>0</v>
      </c>
      <c r="S85" s="235">
        <f>IF((S$4-$G85)&lt;($C85+$B85),IF(S$4=$G85+$B85,SUMIFS(INDEX('ABP REC Calc'!$G$6:$AB$69,,MATCH('ABP RECs'!$H85,'ABP REC Calc'!$G$5:$AB$5,0)),'ABP REC Calc'!$C$6:$C$69,'ABP RECs'!$E85,'ABP REC Calc'!$B$6:$B$69,'ABP RECs'!$F85),
IF(S$4&gt;$G85,R85*(1-Inputs_ByYear!$D$4),0)),0)</f>
        <v>0</v>
      </c>
      <c r="T85" s="235">
        <f>IF((T$4-$G85)&lt;($C85+$B85),IF(T$4=$G85+$B85,SUMIFS(INDEX('ABP REC Calc'!$G$6:$AB$69,,MATCH('ABP RECs'!$H85,'ABP REC Calc'!$G$5:$AB$5,0)),'ABP REC Calc'!$C$6:$C$69,'ABP RECs'!$E85,'ABP REC Calc'!$B$6:$B$69,'ABP RECs'!$F85),
IF(T$4&gt;$G85,S85*(1-Inputs_ByYear!$D$4),0)),0)</f>
        <v>0</v>
      </c>
      <c r="U85" s="235">
        <f>IF((U$4-$G85)&lt;($C85+$B85),IF(U$4=$G85+$B85,SUMIFS(INDEX('ABP REC Calc'!$G$6:$AB$69,,MATCH('ABP RECs'!$H85,'ABP REC Calc'!$G$5:$AB$5,0)),'ABP REC Calc'!$C$6:$C$69,'ABP RECs'!$E85,'ABP REC Calc'!$B$6:$B$69,'ABP RECs'!$F85),
IF(U$4&gt;$G85,T85*(1-Inputs_ByYear!$D$4),0)),0)</f>
        <v>148489.12113117686</v>
      </c>
      <c r="V85" s="235">
        <f>IF((V$4-$G85)&lt;($C85+$B85),IF(V$4=$G85+$B85,SUMIFS(INDEX('ABP REC Calc'!$G$6:$AB$69,,MATCH('ABP RECs'!$H85,'ABP REC Calc'!$G$5:$AB$5,0)),'ABP REC Calc'!$C$6:$C$69,'ABP RECs'!$E85,'ABP REC Calc'!$B$6:$B$69,'ABP RECs'!$F85),
IF(V$4&gt;$G85,U85*(1-Inputs_ByYear!$D$4),0)),0)</f>
        <v>147746.67552552096</v>
      </c>
      <c r="W85" s="235">
        <f>IF((W$4-$G85)&lt;($C85+$B85),IF(W$4=$G85+$B85,SUMIFS(INDEX('ABP REC Calc'!$G$6:$AB$69,,MATCH('ABP RECs'!$H85,'ABP REC Calc'!$G$5:$AB$5,0)),'ABP REC Calc'!$C$6:$C$69,'ABP RECs'!$E85,'ABP REC Calc'!$B$6:$B$69,'ABP RECs'!$F85),
IF(W$4&gt;$G85,V85*(1-Inputs_ByYear!$D$4),0)),0)</f>
        <v>147007.94214789337</v>
      </c>
      <c r="X85" s="235">
        <f>IF((X$4-$G85)&lt;($C85+$B85),IF(X$4=$G85+$B85,SUMIFS(INDEX('ABP REC Calc'!$G$6:$AB$69,,MATCH('ABP RECs'!$H85,'ABP REC Calc'!$G$5:$AB$5,0)),'ABP REC Calc'!$C$6:$C$69,'ABP RECs'!$E85,'ABP REC Calc'!$B$6:$B$69,'ABP RECs'!$F85),
IF(X$4&gt;$G85,W85*(1-Inputs_ByYear!$D$4),0)),0)</f>
        <v>146272.90243715388</v>
      </c>
      <c r="Y85" s="235">
        <f>IF((Y$4-$G85)&lt;($C85+$B85),IF(Y$4=$G85+$B85,SUMIFS(INDEX('ABP REC Calc'!$G$6:$AB$69,,MATCH('ABP RECs'!$H85,'ABP REC Calc'!$G$5:$AB$5,0)),'ABP REC Calc'!$C$6:$C$69,'ABP RECs'!$E85,'ABP REC Calc'!$B$6:$B$69,'ABP RECs'!$F85),
IF(Y$4&gt;$G85,X85*(1-Inputs_ByYear!$D$4),0)),0)</f>
        <v>145541.53792496811</v>
      </c>
      <c r="Z85" s="235">
        <f>IF((Z$4-$G85)&lt;($C85+$B85),IF(Z$4=$G85+$B85,SUMIFS(INDEX('ABP REC Calc'!$G$6:$AB$69,,MATCH('ABP RECs'!$H85,'ABP REC Calc'!$G$5:$AB$5,0)),'ABP REC Calc'!$C$6:$C$69,'ABP RECs'!$E85,'ABP REC Calc'!$B$6:$B$69,'ABP RECs'!$F85),
IF(Z$4&gt;$G85,Y85*(1-Inputs_ByYear!$D$4),0)),0)</f>
        <v>144813.83023534328</v>
      </c>
      <c r="AA85" s="235">
        <f>IF((AA$4-$G85)&lt;($C85+$B85),IF(AA$4=$G85+$B85,SUMIFS(INDEX('ABP REC Calc'!$G$6:$AB$69,,MATCH('ABP RECs'!$H85,'ABP REC Calc'!$G$5:$AB$5,0)),'ABP REC Calc'!$C$6:$C$69,'ABP RECs'!$E85,'ABP REC Calc'!$B$6:$B$69,'ABP RECs'!$F85),
IF(AA$4&gt;$G85,Z85*(1-Inputs_ByYear!$D$4),0)),0)</f>
        <v>144089.76108416656</v>
      </c>
      <c r="AB85" s="235">
        <f>IF((AB$4-$G85)&lt;($C85+$B85),IF(AB$4=$G85+$B85,SUMIFS(INDEX('ABP REC Calc'!$G$6:$AB$69,,MATCH('ABP RECs'!$H85,'ABP REC Calc'!$G$5:$AB$5,0)),'ABP REC Calc'!$C$6:$C$69,'ABP RECs'!$E85,'ABP REC Calc'!$B$6:$B$69,'ABP RECs'!$F85),
IF(AB$4&gt;$G85,AA85*(1-Inputs_ByYear!$D$4),0)),0)</f>
        <v>143369.31227874573</v>
      </c>
      <c r="AC85" s="235">
        <f>IF((AC$4-$G85)&lt;($C85+$B85),IF(AC$4=$G85+$B85,SUMIFS(INDEX('ABP REC Calc'!$G$6:$AB$69,,MATCH('ABP RECs'!$H85,'ABP REC Calc'!$G$5:$AB$5,0)),'ABP REC Calc'!$C$6:$C$69,'ABP RECs'!$E85,'ABP REC Calc'!$B$6:$B$69,'ABP RECs'!$F85),
IF(AC$4&gt;$G85,AB85*(1-Inputs_ByYear!$D$4),0)),0)</f>
        <v>142652.465717352</v>
      </c>
      <c r="AD85" s="235">
        <f>IF((AD$4-$G85)&lt;($C85+$B85),IF(AD$4=$G85+$B85,SUMIFS(INDEX('ABP REC Calc'!$G$6:$AB$69,,MATCH('ABP RECs'!$H85,'ABP REC Calc'!$G$5:$AB$5,0)),'ABP REC Calc'!$C$6:$C$69,'ABP RECs'!$E85,'ABP REC Calc'!$B$6:$B$69,'ABP RECs'!$F85),
IF(AD$4&gt;$G85,AC85*(1-Inputs_ByYear!$D$4),0)),0)</f>
        <v>141939.20338876522</v>
      </c>
    </row>
    <row r="86" spans="2:30" ht="14.75" customHeight="1" x14ac:dyDescent="0.25">
      <c r="B86" s="332" cm="1">
        <f t="array" ref="B86">INDEX(Inputs_ByYear!$D$87:$D$92, MATCH('ABP RECs'!$E86, Inputs_ByYear!$B$87:$B$92, 0),)</f>
        <v>0</v>
      </c>
      <c r="C86" s="332" cm="1">
        <f t="array" ref="C86">INDEX(Inputs_ByYear!$D$51:$D$56, MATCH('ABP RECs'!$E86, Inputs_ByYear!$B$51:$B$56,0),)</f>
        <v>15</v>
      </c>
      <c r="D86" s="332" t="str" cm="1">
        <f t="array" ref="D86">INDEX(Inputs_ByYear!$D$96:$D$101, MATCH('ABP RECs'!$E86, Inputs_ByYear!$B$96:$B$101,0),)</f>
        <v>n/a</v>
      </c>
      <c r="E86" s="222" t="s">
        <v>234</v>
      </c>
      <c r="F86" s="219" t="s">
        <v>259</v>
      </c>
      <c r="G86" s="219">
        <f t="shared" si="4"/>
        <v>2037</v>
      </c>
      <c r="H86" s="227" t="s">
        <v>35</v>
      </c>
      <c r="I86" s="235">
        <f>IF((I$4-$G86)&lt;($C86+$B86),IF(I$4=$G86+$B86,SUMIFS(INDEX('ABP REC Calc'!$G$6:$AB$69,,MATCH('ABP RECs'!$H86,'ABP REC Calc'!$G$5:$AB$5,0)),'ABP REC Calc'!$C$6:$C$69,'ABP RECs'!$E86,'ABP REC Calc'!$B$6:$B$69,'ABP RECs'!$F86),
IF(I$4&gt;$G86,H86*(1-Inputs_ByYear!$D$4),0)),0)</f>
        <v>0</v>
      </c>
      <c r="J86" s="235">
        <f>IF((J$4-$G86)&lt;($C86+$B86),IF(J$4=$G86+$B86,SUMIFS(INDEX('ABP REC Calc'!$G$6:$AB$69,,MATCH('ABP RECs'!$H86,'ABP REC Calc'!$G$5:$AB$5,0)),'ABP REC Calc'!$C$6:$C$69,'ABP RECs'!$E86,'ABP REC Calc'!$B$6:$B$69,'ABP RECs'!$F86),
IF(J$4&gt;$G86,I86*(1-Inputs_ByYear!$D$4),0)),0)</f>
        <v>0</v>
      </c>
      <c r="K86" s="235">
        <f>IF((K$4-$G86)&lt;($C86+$B86),IF(K$4=$G86+$B86,SUMIFS(INDEX('ABP REC Calc'!$G$6:$AB$69,,MATCH('ABP RECs'!$H86,'ABP REC Calc'!$G$5:$AB$5,0)),'ABP REC Calc'!$C$6:$C$69,'ABP RECs'!$E86,'ABP REC Calc'!$B$6:$B$69,'ABP RECs'!$F86),
IF(K$4&gt;$G86,J86*(1-Inputs_ByYear!$D$4),0)),0)</f>
        <v>0</v>
      </c>
      <c r="L86" s="235">
        <f>IF((L$4-$G86)&lt;($C86+$B86),IF(L$4=$G86+$B86,SUMIFS(INDEX('ABP REC Calc'!$G$6:$AB$69,,MATCH('ABP RECs'!$H86,'ABP REC Calc'!$G$5:$AB$5,0)),'ABP REC Calc'!$C$6:$C$69,'ABP RECs'!$E86,'ABP REC Calc'!$B$6:$B$69,'ABP RECs'!$F86),
IF(L$4&gt;$G86,K86*(1-Inputs_ByYear!$D$4),0)),0)</f>
        <v>0</v>
      </c>
      <c r="M86" s="235">
        <f>IF((M$4-$G86)&lt;($C86+$B86),IF(M$4=$G86+$B86,SUMIFS(INDEX('ABP REC Calc'!$G$6:$AB$69,,MATCH('ABP RECs'!$H86,'ABP REC Calc'!$G$5:$AB$5,0)),'ABP REC Calc'!$C$6:$C$69,'ABP RECs'!$E86,'ABP REC Calc'!$B$6:$B$69,'ABP RECs'!$F86),
IF(M$4&gt;$G86,L86*(1-Inputs_ByYear!$D$4),0)),0)</f>
        <v>0</v>
      </c>
      <c r="N86" s="235">
        <f>IF((N$4-$G86)&lt;($C86+$B86),IF(N$4=$G86+$B86,SUMIFS(INDEX('ABP REC Calc'!$G$6:$AB$69,,MATCH('ABP RECs'!$H86,'ABP REC Calc'!$G$5:$AB$5,0)),'ABP REC Calc'!$C$6:$C$69,'ABP RECs'!$E86,'ABP REC Calc'!$B$6:$B$69,'ABP RECs'!$F86),
IF(N$4&gt;$G86,M86*(1-Inputs_ByYear!$D$4),0)),0)</f>
        <v>0</v>
      </c>
      <c r="O86" s="235">
        <f>IF((O$4-$G86)&lt;($C86+$B86),IF(O$4=$G86+$B86,SUMIFS(INDEX('ABP REC Calc'!$G$6:$AB$69,,MATCH('ABP RECs'!$H86,'ABP REC Calc'!$G$5:$AB$5,0)),'ABP REC Calc'!$C$6:$C$69,'ABP RECs'!$E86,'ABP REC Calc'!$B$6:$B$69,'ABP RECs'!$F86),
IF(O$4&gt;$G86,N86*(1-Inputs_ByYear!$D$4),0)),0)</f>
        <v>0</v>
      </c>
      <c r="P86" s="235">
        <f>IF((P$4-$G86)&lt;($C86+$B86),IF(P$4=$G86+$B86,SUMIFS(INDEX('ABP REC Calc'!$G$6:$AB$69,,MATCH('ABP RECs'!$H86,'ABP REC Calc'!$G$5:$AB$5,0)),'ABP REC Calc'!$C$6:$C$69,'ABP RECs'!$E86,'ABP REC Calc'!$B$6:$B$69,'ABP RECs'!$F86),
IF(P$4&gt;$G86,O86*(1-Inputs_ByYear!$D$4),0)),0)</f>
        <v>0</v>
      </c>
      <c r="Q86" s="235">
        <f>IF((Q$4-$G86)&lt;($C86+$B86),IF(Q$4=$G86+$B86,SUMIFS(INDEX('ABP REC Calc'!$G$6:$AB$69,,MATCH('ABP RECs'!$H86,'ABP REC Calc'!$G$5:$AB$5,0)),'ABP REC Calc'!$C$6:$C$69,'ABP RECs'!$E86,'ABP REC Calc'!$B$6:$B$69,'ABP RECs'!$F86),
IF(Q$4&gt;$G86,P86*(1-Inputs_ByYear!$D$4),0)),0)</f>
        <v>0</v>
      </c>
      <c r="R86" s="235">
        <f>IF((R$4-$G86)&lt;($C86+$B86),IF(R$4=$G86+$B86,SUMIFS(INDEX('ABP REC Calc'!$G$6:$AB$69,,MATCH('ABP RECs'!$H86,'ABP REC Calc'!$G$5:$AB$5,0)),'ABP REC Calc'!$C$6:$C$69,'ABP RECs'!$E86,'ABP REC Calc'!$B$6:$B$69,'ABP RECs'!$F86),
IF(R$4&gt;$G86,Q86*(1-Inputs_ByYear!$D$4),0)),0)</f>
        <v>0</v>
      </c>
      <c r="S86" s="235">
        <f>IF((S$4-$G86)&lt;($C86+$B86),IF(S$4=$G86+$B86,SUMIFS(INDEX('ABP REC Calc'!$G$6:$AB$69,,MATCH('ABP RECs'!$H86,'ABP REC Calc'!$G$5:$AB$5,0)),'ABP REC Calc'!$C$6:$C$69,'ABP RECs'!$E86,'ABP REC Calc'!$B$6:$B$69,'ABP RECs'!$F86),
IF(S$4&gt;$G86,R86*(1-Inputs_ByYear!$D$4),0)),0)</f>
        <v>0</v>
      </c>
      <c r="T86" s="235">
        <f>IF((T$4-$G86)&lt;($C86+$B86),IF(T$4=$G86+$B86,SUMIFS(INDEX('ABP REC Calc'!$G$6:$AB$69,,MATCH('ABP RECs'!$H86,'ABP REC Calc'!$G$5:$AB$5,0)),'ABP REC Calc'!$C$6:$C$69,'ABP RECs'!$E86,'ABP REC Calc'!$B$6:$B$69,'ABP RECs'!$F86),
IF(T$4&gt;$G86,S86*(1-Inputs_ByYear!$D$4),0)),0)</f>
        <v>0</v>
      </c>
      <c r="U86" s="235">
        <f>IF((U$4-$G86)&lt;($C86+$B86),IF(U$4=$G86+$B86,SUMIFS(INDEX('ABP REC Calc'!$G$6:$AB$69,,MATCH('ABP RECs'!$H86,'ABP REC Calc'!$G$5:$AB$5,0)),'ABP REC Calc'!$C$6:$C$69,'ABP RECs'!$E86,'ABP REC Calc'!$B$6:$B$69,'ABP RECs'!$F86),
IF(U$4&gt;$G86,T86*(1-Inputs_ByYear!$D$4),0)),0)</f>
        <v>0</v>
      </c>
      <c r="V86" s="235">
        <f>IF((V$4-$G86)&lt;($C86+$B86),IF(V$4=$G86+$B86,SUMIFS(INDEX('ABP REC Calc'!$G$6:$AB$69,,MATCH('ABP RECs'!$H86,'ABP REC Calc'!$G$5:$AB$5,0)),'ABP REC Calc'!$C$6:$C$69,'ABP RECs'!$E86,'ABP REC Calc'!$B$6:$B$69,'ABP RECs'!$F86),
IF(V$4&gt;$G86,U86*(1-Inputs_ByYear!$D$4),0)),0)</f>
        <v>148489.12113117686</v>
      </c>
      <c r="W86" s="235">
        <f>IF((W$4-$G86)&lt;($C86+$B86),IF(W$4=$G86+$B86,SUMIFS(INDEX('ABP REC Calc'!$G$6:$AB$69,,MATCH('ABP RECs'!$H86,'ABP REC Calc'!$G$5:$AB$5,0)),'ABP REC Calc'!$C$6:$C$69,'ABP RECs'!$E86,'ABP REC Calc'!$B$6:$B$69,'ABP RECs'!$F86),
IF(W$4&gt;$G86,V86*(1-Inputs_ByYear!$D$4),0)),0)</f>
        <v>147746.67552552096</v>
      </c>
      <c r="X86" s="235">
        <f>IF((X$4-$G86)&lt;($C86+$B86),IF(X$4=$G86+$B86,SUMIFS(INDEX('ABP REC Calc'!$G$6:$AB$69,,MATCH('ABP RECs'!$H86,'ABP REC Calc'!$G$5:$AB$5,0)),'ABP REC Calc'!$C$6:$C$69,'ABP RECs'!$E86,'ABP REC Calc'!$B$6:$B$69,'ABP RECs'!$F86),
IF(X$4&gt;$G86,W86*(1-Inputs_ByYear!$D$4),0)),0)</f>
        <v>147007.94214789337</v>
      </c>
      <c r="Y86" s="235">
        <f>IF((Y$4-$G86)&lt;($C86+$B86),IF(Y$4=$G86+$B86,SUMIFS(INDEX('ABP REC Calc'!$G$6:$AB$69,,MATCH('ABP RECs'!$H86,'ABP REC Calc'!$G$5:$AB$5,0)),'ABP REC Calc'!$C$6:$C$69,'ABP RECs'!$E86,'ABP REC Calc'!$B$6:$B$69,'ABP RECs'!$F86),
IF(Y$4&gt;$G86,X86*(1-Inputs_ByYear!$D$4),0)),0)</f>
        <v>146272.90243715388</v>
      </c>
      <c r="Z86" s="235">
        <f>IF((Z$4-$G86)&lt;($C86+$B86),IF(Z$4=$G86+$B86,SUMIFS(INDEX('ABP REC Calc'!$G$6:$AB$69,,MATCH('ABP RECs'!$H86,'ABP REC Calc'!$G$5:$AB$5,0)),'ABP REC Calc'!$C$6:$C$69,'ABP RECs'!$E86,'ABP REC Calc'!$B$6:$B$69,'ABP RECs'!$F86),
IF(Z$4&gt;$G86,Y86*(1-Inputs_ByYear!$D$4),0)),0)</f>
        <v>145541.53792496811</v>
      </c>
      <c r="AA86" s="235">
        <f>IF((AA$4-$G86)&lt;($C86+$B86),IF(AA$4=$G86+$B86,SUMIFS(INDEX('ABP REC Calc'!$G$6:$AB$69,,MATCH('ABP RECs'!$H86,'ABP REC Calc'!$G$5:$AB$5,0)),'ABP REC Calc'!$C$6:$C$69,'ABP RECs'!$E86,'ABP REC Calc'!$B$6:$B$69,'ABP RECs'!$F86),
IF(AA$4&gt;$G86,Z86*(1-Inputs_ByYear!$D$4),0)),0)</f>
        <v>144813.83023534328</v>
      </c>
      <c r="AB86" s="235">
        <f>IF((AB$4-$G86)&lt;($C86+$B86),IF(AB$4=$G86+$B86,SUMIFS(INDEX('ABP REC Calc'!$G$6:$AB$69,,MATCH('ABP RECs'!$H86,'ABP REC Calc'!$G$5:$AB$5,0)),'ABP REC Calc'!$C$6:$C$69,'ABP RECs'!$E86,'ABP REC Calc'!$B$6:$B$69,'ABP RECs'!$F86),
IF(AB$4&gt;$G86,AA86*(1-Inputs_ByYear!$D$4),0)),0)</f>
        <v>144089.76108416656</v>
      </c>
      <c r="AC86" s="235">
        <f>IF((AC$4-$G86)&lt;($C86+$B86),IF(AC$4=$G86+$B86,SUMIFS(INDEX('ABP REC Calc'!$G$6:$AB$69,,MATCH('ABP RECs'!$H86,'ABP REC Calc'!$G$5:$AB$5,0)),'ABP REC Calc'!$C$6:$C$69,'ABP RECs'!$E86,'ABP REC Calc'!$B$6:$B$69,'ABP RECs'!$F86),
IF(AC$4&gt;$G86,AB86*(1-Inputs_ByYear!$D$4),0)),0)</f>
        <v>143369.31227874573</v>
      </c>
      <c r="AD86" s="235">
        <f>IF((AD$4-$G86)&lt;($C86+$B86),IF(AD$4=$G86+$B86,SUMIFS(INDEX('ABP REC Calc'!$G$6:$AB$69,,MATCH('ABP RECs'!$H86,'ABP REC Calc'!$G$5:$AB$5,0)),'ABP REC Calc'!$C$6:$C$69,'ABP RECs'!$E86,'ABP REC Calc'!$B$6:$B$69,'ABP RECs'!$F86),
IF(AD$4&gt;$G86,AC86*(1-Inputs_ByYear!$D$4),0)),0)</f>
        <v>142652.465717352</v>
      </c>
    </row>
    <row r="87" spans="2:30" ht="14.75" customHeight="1" x14ac:dyDescent="0.25">
      <c r="B87" s="332" cm="1">
        <f t="array" ref="B87">INDEX(Inputs_ByYear!$D$87:$D$92, MATCH('ABP RECs'!$E87, Inputs_ByYear!$B$87:$B$92, 0),)</f>
        <v>0</v>
      </c>
      <c r="C87" s="332" cm="1">
        <f t="array" ref="C87">INDEX(Inputs_ByYear!$D$51:$D$56, MATCH('ABP RECs'!$E87, Inputs_ByYear!$B$51:$B$56,0),)</f>
        <v>15</v>
      </c>
      <c r="D87" s="332" t="str" cm="1">
        <f t="array" ref="D87">INDEX(Inputs_ByYear!$D$96:$D$101, MATCH('ABP RECs'!$E87, Inputs_ByYear!$B$96:$B$101,0),)</f>
        <v>n/a</v>
      </c>
      <c r="E87" s="222" t="s">
        <v>234</v>
      </c>
      <c r="F87" s="219" t="s">
        <v>259</v>
      </c>
      <c r="G87" s="219">
        <f t="shared" si="4"/>
        <v>2038</v>
      </c>
      <c r="H87" s="227" t="s">
        <v>36</v>
      </c>
      <c r="I87" s="235">
        <f>IF((I$4-$G87)&lt;($C87+$B87),IF(I$4=$G87+$B87,SUMIFS(INDEX('ABP REC Calc'!$G$6:$AB$69,,MATCH('ABP RECs'!$H87,'ABP REC Calc'!$G$5:$AB$5,0)),'ABP REC Calc'!$C$6:$C$69,'ABP RECs'!$E87,'ABP REC Calc'!$B$6:$B$69,'ABP RECs'!$F87),
IF(I$4&gt;$G87,H87*(1-Inputs_ByYear!$D$4),0)),0)</f>
        <v>0</v>
      </c>
      <c r="J87" s="235">
        <f>IF((J$4-$G87)&lt;($C87+$B87),IF(J$4=$G87+$B87,SUMIFS(INDEX('ABP REC Calc'!$G$6:$AB$69,,MATCH('ABP RECs'!$H87,'ABP REC Calc'!$G$5:$AB$5,0)),'ABP REC Calc'!$C$6:$C$69,'ABP RECs'!$E87,'ABP REC Calc'!$B$6:$B$69,'ABP RECs'!$F87),
IF(J$4&gt;$G87,I87*(1-Inputs_ByYear!$D$4),0)),0)</f>
        <v>0</v>
      </c>
      <c r="K87" s="235">
        <f>IF((K$4-$G87)&lt;($C87+$B87),IF(K$4=$G87+$B87,SUMIFS(INDEX('ABP REC Calc'!$G$6:$AB$69,,MATCH('ABP RECs'!$H87,'ABP REC Calc'!$G$5:$AB$5,0)),'ABP REC Calc'!$C$6:$C$69,'ABP RECs'!$E87,'ABP REC Calc'!$B$6:$B$69,'ABP RECs'!$F87),
IF(K$4&gt;$G87,J87*(1-Inputs_ByYear!$D$4),0)),0)</f>
        <v>0</v>
      </c>
      <c r="L87" s="235">
        <f>IF((L$4-$G87)&lt;($C87+$B87),IF(L$4=$G87+$B87,SUMIFS(INDEX('ABP REC Calc'!$G$6:$AB$69,,MATCH('ABP RECs'!$H87,'ABP REC Calc'!$G$5:$AB$5,0)),'ABP REC Calc'!$C$6:$C$69,'ABP RECs'!$E87,'ABP REC Calc'!$B$6:$B$69,'ABP RECs'!$F87),
IF(L$4&gt;$G87,K87*(1-Inputs_ByYear!$D$4),0)),0)</f>
        <v>0</v>
      </c>
      <c r="M87" s="235">
        <f>IF((M$4-$G87)&lt;($C87+$B87),IF(M$4=$G87+$B87,SUMIFS(INDEX('ABP REC Calc'!$G$6:$AB$69,,MATCH('ABP RECs'!$H87,'ABP REC Calc'!$G$5:$AB$5,0)),'ABP REC Calc'!$C$6:$C$69,'ABP RECs'!$E87,'ABP REC Calc'!$B$6:$B$69,'ABP RECs'!$F87),
IF(M$4&gt;$G87,L87*(1-Inputs_ByYear!$D$4),0)),0)</f>
        <v>0</v>
      </c>
      <c r="N87" s="235">
        <f>IF((N$4-$G87)&lt;($C87+$B87),IF(N$4=$G87+$B87,SUMIFS(INDEX('ABP REC Calc'!$G$6:$AB$69,,MATCH('ABP RECs'!$H87,'ABP REC Calc'!$G$5:$AB$5,0)),'ABP REC Calc'!$C$6:$C$69,'ABP RECs'!$E87,'ABP REC Calc'!$B$6:$B$69,'ABP RECs'!$F87),
IF(N$4&gt;$G87,M87*(1-Inputs_ByYear!$D$4),0)),0)</f>
        <v>0</v>
      </c>
      <c r="O87" s="235">
        <f>IF((O$4-$G87)&lt;($C87+$B87),IF(O$4=$G87+$B87,SUMIFS(INDEX('ABP REC Calc'!$G$6:$AB$69,,MATCH('ABP RECs'!$H87,'ABP REC Calc'!$G$5:$AB$5,0)),'ABP REC Calc'!$C$6:$C$69,'ABP RECs'!$E87,'ABP REC Calc'!$B$6:$B$69,'ABP RECs'!$F87),
IF(O$4&gt;$G87,N87*(1-Inputs_ByYear!$D$4),0)),0)</f>
        <v>0</v>
      </c>
      <c r="P87" s="235">
        <f>IF((P$4-$G87)&lt;($C87+$B87),IF(P$4=$G87+$B87,SUMIFS(INDEX('ABP REC Calc'!$G$6:$AB$69,,MATCH('ABP RECs'!$H87,'ABP REC Calc'!$G$5:$AB$5,0)),'ABP REC Calc'!$C$6:$C$69,'ABP RECs'!$E87,'ABP REC Calc'!$B$6:$B$69,'ABP RECs'!$F87),
IF(P$4&gt;$G87,O87*(1-Inputs_ByYear!$D$4),0)),0)</f>
        <v>0</v>
      </c>
      <c r="Q87" s="235">
        <f>IF((Q$4-$G87)&lt;($C87+$B87),IF(Q$4=$G87+$B87,SUMIFS(INDEX('ABP REC Calc'!$G$6:$AB$69,,MATCH('ABP RECs'!$H87,'ABP REC Calc'!$G$5:$AB$5,0)),'ABP REC Calc'!$C$6:$C$69,'ABP RECs'!$E87,'ABP REC Calc'!$B$6:$B$69,'ABP RECs'!$F87),
IF(Q$4&gt;$G87,P87*(1-Inputs_ByYear!$D$4),0)),0)</f>
        <v>0</v>
      </c>
      <c r="R87" s="235">
        <f>IF((R$4-$G87)&lt;($C87+$B87),IF(R$4=$G87+$B87,SUMIFS(INDEX('ABP REC Calc'!$G$6:$AB$69,,MATCH('ABP RECs'!$H87,'ABP REC Calc'!$G$5:$AB$5,0)),'ABP REC Calc'!$C$6:$C$69,'ABP RECs'!$E87,'ABP REC Calc'!$B$6:$B$69,'ABP RECs'!$F87),
IF(R$4&gt;$G87,Q87*(1-Inputs_ByYear!$D$4),0)),0)</f>
        <v>0</v>
      </c>
      <c r="S87" s="235">
        <f>IF((S$4-$G87)&lt;($C87+$B87),IF(S$4=$G87+$B87,SUMIFS(INDEX('ABP REC Calc'!$G$6:$AB$69,,MATCH('ABP RECs'!$H87,'ABP REC Calc'!$G$5:$AB$5,0)),'ABP REC Calc'!$C$6:$C$69,'ABP RECs'!$E87,'ABP REC Calc'!$B$6:$B$69,'ABP RECs'!$F87),
IF(S$4&gt;$G87,R87*(1-Inputs_ByYear!$D$4),0)),0)</f>
        <v>0</v>
      </c>
      <c r="T87" s="235">
        <f>IF((T$4-$G87)&lt;($C87+$B87),IF(T$4=$G87+$B87,SUMIFS(INDEX('ABP REC Calc'!$G$6:$AB$69,,MATCH('ABP RECs'!$H87,'ABP REC Calc'!$G$5:$AB$5,0)),'ABP REC Calc'!$C$6:$C$69,'ABP RECs'!$E87,'ABP REC Calc'!$B$6:$B$69,'ABP RECs'!$F87),
IF(T$4&gt;$G87,S87*(1-Inputs_ByYear!$D$4),0)),0)</f>
        <v>0</v>
      </c>
      <c r="U87" s="235">
        <f>IF((U$4-$G87)&lt;($C87+$B87),IF(U$4=$G87+$B87,SUMIFS(INDEX('ABP REC Calc'!$G$6:$AB$69,,MATCH('ABP RECs'!$H87,'ABP REC Calc'!$G$5:$AB$5,0)),'ABP REC Calc'!$C$6:$C$69,'ABP RECs'!$E87,'ABP REC Calc'!$B$6:$B$69,'ABP RECs'!$F87),
IF(U$4&gt;$G87,T87*(1-Inputs_ByYear!$D$4),0)),0)</f>
        <v>0</v>
      </c>
      <c r="V87" s="235">
        <f>IF((V$4-$G87)&lt;($C87+$B87),IF(V$4=$G87+$B87,SUMIFS(INDEX('ABP REC Calc'!$G$6:$AB$69,,MATCH('ABP RECs'!$H87,'ABP REC Calc'!$G$5:$AB$5,0)),'ABP REC Calc'!$C$6:$C$69,'ABP RECs'!$E87,'ABP REC Calc'!$B$6:$B$69,'ABP RECs'!$F87),
IF(V$4&gt;$G87,U87*(1-Inputs_ByYear!$D$4),0)),0)</f>
        <v>0</v>
      </c>
      <c r="W87" s="235">
        <f>IF((W$4-$G87)&lt;($C87+$B87),IF(W$4=$G87+$B87,SUMIFS(INDEX('ABP REC Calc'!$G$6:$AB$69,,MATCH('ABP RECs'!$H87,'ABP REC Calc'!$G$5:$AB$5,0)),'ABP REC Calc'!$C$6:$C$69,'ABP RECs'!$E87,'ABP REC Calc'!$B$6:$B$69,'ABP RECs'!$F87),
IF(W$4&gt;$G87,V87*(1-Inputs_ByYear!$D$4),0)),0)</f>
        <v>148489.12113117686</v>
      </c>
      <c r="X87" s="235">
        <f>IF((X$4-$G87)&lt;($C87+$B87),IF(X$4=$G87+$B87,SUMIFS(INDEX('ABP REC Calc'!$G$6:$AB$69,,MATCH('ABP RECs'!$H87,'ABP REC Calc'!$G$5:$AB$5,0)),'ABP REC Calc'!$C$6:$C$69,'ABP RECs'!$E87,'ABP REC Calc'!$B$6:$B$69,'ABP RECs'!$F87),
IF(X$4&gt;$G87,W87*(1-Inputs_ByYear!$D$4),0)),0)</f>
        <v>147746.67552552096</v>
      </c>
      <c r="Y87" s="235">
        <f>IF((Y$4-$G87)&lt;($C87+$B87),IF(Y$4=$G87+$B87,SUMIFS(INDEX('ABP REC Calc'!$G$6:$AB$69,,MATCH('ABP RECs'!$H87,'ABP REC Calc'!$G$5:$AB$5,0)),'ABP REC Calc'!$C$6:$C$69,'ABP RECs'!$E87,'ABP REC Calc'!$B$6:$B$69,'ABP RECs'!$F87),
IF(Y$4&gt;$G87,X87*(1-Inputs_ByYear!$D$4),0)),0)</f>
        <v>147007.94214789337</v>
      </c>
      <c r="Z87" s="235">
        <f>IF((Z$4-$G87)&lt;($C87+$B87),IF(Z$4=$G87+$B87,SUMIFS(INDEX('ABP REC Calc'!$G$6:$AB$69,,MATCH('ABP RECs'!$H87,'ABP REC Calc'!$G$5:$AB$5,0)),'ABP REC Calc'!$C$6:$C$69,'ABP RECs'!$E87,'ABP REC Calc'!$B$6:$B$69,'ABP RECs'!$F87),
IF(Z$4&gt;$G87,Y87*(1-Inputs_ByYear!$D$4),0)),0)</f>
        <v>146272.90243715388</v>
      </c>
      <c r="AA87" s="235">
        <f>IF((AA$4-$G87)&lt;($C87+$B87),IF(AA$4=$G87+$B87,SUMIFS(INDEX('ABP REC Calc'!$G$6:$AB$69,,MATCH('ABP RECs'!$H87,'ABP REC Calc'!$G$5:$AB$5,0)),'ABP REC Calc'!$C$6:$C$69,'ABP RECs'!$E87,'ABP REC Calc'!$B$6:$B$69,'ABP RECs'!$F87),
IF(AA$4&gt;$G87,Z87*(1-Inputs_ByYear!$D$4),0)),0)</f>
        <v>145541.53792496811</v>
      </c>
      <c r="AB87" s="235">
        <f>IF((AB$4-$G87)&lt;($C87+$B87),IF(AB$4=$G87+$B87,SUMIFS(INDEX('ABP REC Calc'!$G$6:$AB$69,,MATCH('ABP RECs'!$H87,'ABP REC Calc'!$G$5:$AB$5,0)),'ABP REC Calc'!$C$6:$C$69,'ABP RECs'!$E87,'ABP REC Calc'!$B$6:$B$69,'ABP RECs'!$F87),
IF(AB$4&gt;$G87,AA87*(1-Inputs_ByYear!$D$4),0)),0)</f>
        <v>144813.83023534328</v>
      </c>
      <c r="AC87" s="235">
        <f>IF((AC$4-$G87)&lt;($C87+$B87),IF(AC$4=$G87+$B87,SUMIFS(INDEX('ABP REC Calc'!$G$6:$AB$69,,MATCH('ABP RECs'!$H87,'ABP REC Calc'!$G$5:$AB$5,0)),'ABP REC Calc'!$C$6:$C$69,'ABP RECs'!$E87,'ABP REC Calc'!$B$6:$B$69,'ABP RECs'!$F87),
IF(AC$4&gt;$G87,AB87*(1-Inputs_ByYear!$D$4),0)),0)</f>
        <v>144089.76108416656</v>
      </c>
      <c r="AD87" s="235">
        <f>IF((AD$4-$G87)&lt;($C87+$B87),IF(AD$4=$G87+$B87,SUMIFS(INDEX('ABP REC Calc'!$G$6:$AB$69,,MATCH('ABP RECs'!$H87,'ABP REC Calc'!$G$5:$AB$5,0)),'ABP REC Calc'!$C$6:$C$69,'ABP RECs'!$E87,'ABP REC Calc'!$B$6:$B$69,'ABP RECs'!$F87),
IF(AD$4&gt;$G87,AC87*(1-Inputs_ByYear!$D$4),0)),0)</f>
        <v>143369.31227874573</v>
      </c>
    </row>
    <row r="88" spans="2:30" ht="14.75" customHeight="1" x14ac:dyDescent="0.25">
      <c r="B88" s="332" cm="1">
        <f t="array" ref="B88">INDEX(Inputs_ByYear!$D$87:$D$92, MATCH('ABP RECs'!$E88, Inputs_ByYear!$B$87:$B$92, 0),)</f>
        <v>0</v>
      </c>
      <c r="C88" s="332" cm="1">
        <f t="array" ref="C88">INDEX(Inputs_ByYear!$D$51:$D$56, MATCH('ABP RECs'!$E88, Inputs_ByYear!$B$51:$B$56,0),)</f>
        <v>15</v>
      </c>
      <c r="D88" s="332" t="str" cm="1">
        <f t="array" ref="D88">INDEX(Inputs_ByYear!$D$96:$D$101, MATCH('ABP RECs'!$E88, Inputs_ByYear!$B$96:$B$101,0),)</f>
        <v>n/a</v>
      </c>
      <c r="E88" s="222" t="s">
        <v>234</v>
      </c>
      <c r="F88" s="219" t="s">
        <v>259</v>
      </c>
      <c r="G88" s="219">
        <f t="shared" si="4"/>
        <v>2039</v>
      </c>
      <c r="H88" s="227" t="s">
        <v>37</v>
      </c>
      <c r="I88" s="235">
        <f>IF((I$4-$G88)&lt;($C88+$B88),IF(I$4=$G88+$B88,SUMIFS(INDEX('ABP REC Calc'!$G$6:$AB$69,,MATCH('ABP RECs'!$H88,'ABP REC Calc'!$G$5:$AB$5,0)),'ABP REC Calc'!$C$6:$C$69,'ABP RECs'!$E88,'ABP REC Calc'!$B$6:$B$69,'ABP RECs'!$F88),
IF(I$4&gt;$G88,H88*(1-Inputs_ByYear!$D$4),0)),0)</f>
        <v>0</v>
      </c>
      <c r="J88" s="235">
        <f>IF((J$4-$G88)&lt;($C88+$B88),IF(J$4=$G88+$B88,SUMIFS(INDEX('ABP REC Calc'!$G$6:$AB$69,,MATCH('ABP RECs'!$H88,'ABP REC Calc'!$G$5:$AB$5,0)),'ABP REC Calc'!$C$6:$C$69,'ABP RECs'!$E88,'ABP REC Calc'!$B$6:$B$69,'ABP RECs'!$F88),
IF(J$4&gt;$G88,I88*(1-Inputs_ByYear!$D$4),0)),0)</f>
        <v>0</v>
      </c>
      <c r="K88" s="235">
        <f>IF((K$4-$G88)&lt;($C88+$B88),IF(K$4=$G88+$B88,SUMIFS(INDEX('ABP REC Calc'!$G$6:$AB$69,,MATCH('ABP RECs'!$H88,'ABP REC Calc'!$G$5:$AB$5,0)),'ABP REC Calc'!$C$6:$C$69,'ABP RECs'!$E88,'ABP REC Calc'!$B$6:$B$69,'ABP RECs'!$F88),
IF(K$4&gt;$G88,J88*(1-Inputs_ByYear!$D$4),0)),0)</f>
        <v>0</v>
      </c>
      <c r="L88" s="235">
        <f>IF((L$4-$G88)&lt;($C88+$B88),IF(L$4=$G88+$B88,SUMIFS(INDEX('ABP REC Calc'!$G$6:$AB$69,,MATCH('ABP RECs'!$H88,'ABP REC Calc'!$G$5:$AB$5,0)),'ABP REC Calc'!$C$6:$C$69,'ABP RECs'!$E88,'ABP REC Calc'!$B$6:$B$69,'ABP RECs'!$F88),
IF(L$4&gt;$G88,K88*(1-Inputs_ByYear!$D$4),0)),0)</f>
        <v>0</v>
      </c>
      <c r="M88" s="235">
        <f>IF((M$4-$G88)&lt;($C88+$B88),IF(M$4=$G88+$B88,SUMIFS(INDEX('ABP REC Calc'!$G$6:$AB$69,,MATCH('ABP RECs'!$H88,'ABP REC Calc'!$G$5:$AB$5,0)),'ABP REC Calc'!$C$6:$C$69,'ABP RECs'!$E88,'ABP REC Calc'!$B$6:$B$69,'ABP RECs'!$F88),
IF(M$4&gt;$G88,L88*(1-Inputs_ByYear!$D$4),0)),0)</f>
        <v>0</v>
      </c>
      <c r="N88" s="235">
        <f>IF((N$4-$G88)&lt;($C88+$B88),IF(N$4=$G88+$B88,SUMIFS(INDEX('ABP REC Calc'!$G$6:$AB$69,,MATCH('ABP RECs'!$H88,'ABP REC Calc'!$G$5:$AB$5,0)),'ABP REC Calc'!$C$6:$C$69,'ABP RECs'!$E88,'ABP REC Calc'!$B$6:$B$69,'ABP RECs'!$F88),
IF(N$4&gt;$G88,M88*(1-Inputs_ByYear!$D$4),0)),0)</f>
        <v>0</v>
      </c>
      <c r="O88" s="235">
        <f>IF((O$4-$G88)&lt;($C88+$B88),IF(O$4=$G88+$B88,SUMIFS(INDEX('ABP REC Calc'!$G$6:$AB$69,,MATCH('ABP RECs'!$H88,'ABP REC Calc'!$G$5:$AB$5,0)),'ABP REC Calc'!$C$6:$C$69,'ABP RECs'!$E88,'ABP REC Calc'!$B$6:$B$69,'ABP RECs'!$F88),
IF(O$4&gt;$G88,N88*(1-Inputs_ByYear!$D$4),0)),0)</f>
        <v>0</v>
      </c>
      <c r="P88" s="235">
        <f>IF((P$4-$G88)&lt;($C88+$B88),IF(P$4=$G88+$B88,SUMIFS(INDEX('ABP REC Calc'!$G$6:$AB$69,,MATCH('ABP RECs'!$H88,'ABP REC Calc'!$G$5:$AB$5,0)),'ABP REC Calc'!$C$6:$C$69,'ABP RECs'!$E88,'ABP REC Calc'!$B$6:$B$69,'ABP RECs'!$F88),
IF(P$4&gt;$G88,O88*(1-Inputs_ByYear!$D$4),0)),0)</f>
        <v>0</v>
      </c>
      <c r="Q88" s="235">
        <f>IF((Q$4-$G88)&lt;($C88+$B88),IF(Q$4=$G88+$B88,SUMIFS(INDEX('ABP REC Calc'!$G$6:$AB$69,,MATCH('ABP RECs'!$H88,'ABP REC Calc'!$G$5:$AB$5,0)),'ABP REC Calc'!$C$6:$C$69,'ABP RECs'!$E88,'ABP REC Calc'!$B$6:$B$69,'ABP RECs'!$F88),
IF(Q$4&gt;$G88,P88*(1-Inputs_ByYear!$D$4),0)),0)</f>
        <v>0</v>
      </c>
      <c r="R88" s="235">
        <f>IF((R$4-$G88)&lt;($C88+$B88),IF(R$4=$G88+$B88,SUMIFS(INDEX('ABP REC Calc'!$G$6:$AB$69,,MATCH('ABP RECs'!$H88,'ABP REC Calc'!$G$5:$AB$5,0)),'ABP REC Calc'!$C$6:$C$69,'ABP RECs'!$E88,'ABP REC Calc'!$B$6:$B$69,'ABP RECs'!$F88),
IF(R$4&gt;$G88,Q88*(1-Inputs_ByYear!$D$4),0)),0)</f>
        <v>0</v>
      </c>
      <c r="S88" s="235">
        <f>IF((S$4-$G88)&lt;($C88+$B88),IF(S$4=$G88+$B88,SUMIFS(INDEX('ABP REC Calc'!$G$6:$AB$69,,MATCH('ABP RECs'!$H88,'ABP REC Calc'!$G$5:$AB$5,0)),'ABP REC Calc'!$C$6:$C$69,'ABP RECs'!$E88,'ABP REC Calc'!$B$6:$B$69,'ABP RECs'!$F88),
IF(S$4&gt;$G88,R88*(1-Inputs_ByYear!$D$4),0)),0)</f>
        <v>0</v>
      </c>
      <c r="T88" s="235">
        <f>IF((T$4-$G88)&lt;($C88+$B88),IF(T$4=$G88+$B88,SUMIFS(INDEX('ABP REC Calc'!$G$6:$AB$69,,MATCH('ABP RECs'!$H88,'ABP REC Calc'!$G$5:$AB$5,0)),'ABP REC Calc'!$C$6:$C$69,'ABP RECs'!$E88,'ABP REC Calc'!$B$6:$B$69,'ABP RECs'!$F88),
IF(T$4&gt;$G88,S88*(1-Inputs_ByYear!$D$4),0)),0)</f>
        <v>0</v>
      </c>
      <c r="U88" s="235">
        <f>IF((U$4-$G88)&lt;($C88+$B88),IF(U$4=$G88+$B88,SUMIFS(INDEX('ABP REC Calc'!$G$6:$AB$69,,MATCH('ABP RECs'!$H88,'ABP REC Calc'!$G$5:$AB$5,0)),'ABP REC Calc'!$C$6:$C$69,'ABP RECs'!$E88,'ABP REC Calc'!$B$6:$B$69,'ABP RECs'!$F88),
IF(U$4&gt;$G88,T88*(1-Inputs_ByYear!$D$4),0)),0)</f>
        <v>0</v>
      </c>
      <c r="V88" s="235">
        <f>IF((V$4-$G88)&lt;($C88+$B88),IF(V$4=$G88+$B88,SUMIFS(INDEX('ABP REC Calc'!$G$6:$AB$69,,MATCH('ABP RECs'!$H88,'ABP REC Calc'!$G$5:$AB$5,0)),'ABP REC Calc'!$C$6:$C$69,'ABP RECs'!$E88,'ABP REC Calc'!$B$6:$B$69,'ABP RECs'!$F88),
IF(V$4&gt;$G88,U88*(1-Inputs_ByYear!$D$4),0)),0)</f>
        <v>0</v>
      </c>
      <c r="W88" s="235">
        <f>IF((W$4-$G88)&lt;($C88+$B88),IF(W$4=$G88+$B88,SUMIFS(INDEX('ABP REC Calc'!$G$6:$AB$69,,MATCH('ABP RECs'!$H88,'ABP REC Calc'!$G$5:$AB$5,0)),'ABP REC Calc'!$C$6:$C$69,'ABP RECs'!$E88,'ABP REC Calc'!$B$6:$B$69,'ABP RECs'!$F88),
IF(W$4&gt;$G88,V88*(1-Inputs_ByYear!$D$4),0)),0)</f>
        <v>0</v>
      </c>
      <c r="X88" s="235">
        <f>IF((X$4-$G88)&lt;($C88+$B88),IF(X$4=$G88+$B88,SUMIFS(INDEX('ABP REC Calc'!$G$6:$AB$69,,MATCH('ABP RECs'!$H88,'ABP REC Calc'!$G$5:$AB$5,0)),'ABP REC Calc'!$C$6:$C$69,'ABP RECs'!$E88,'ABP REC Calc'!$B$6:$B$69,'ABP RECs'!$F88),
IF(X$4&gt;$G88,W88*(1-Inputs_ByYear!$D$4),0)),0)</f>
        <v>148489.12113117686</v>
      </c>
      <c r="Y88" s="235">
        <f>IF((Y$4-$G88)&lt;($C88+$B88),IF(Y$4=$G88+$B88,SUMIFS(INDEX('ABP REC Calc'!$G$6:$AB$69,,MATCH('ABP RECs'!$H88,'ABP REC Calc'!$G$5:$AB$5,0)),'ABP REC Calc'!$C$6:$C$69,'ABP RECs'!$E88,'ABP REC Calc'!$B$6:$B$69,'ABP RECs'!$F88),
IF(Y$4&gt;$G88,X88*(1-Inputs_ByYear!$D$4),0)),0)</f>
        <v>147746.67552552096</v>
      </c>
      <c r="Z88" s="235">
        <f>IF((Z$4-$G88)&lt;($C88+$B88),IF(Z$4=$G88+$B88,SUMIFS(INDEX('ABP REC Calc'!$G$6:$AB$69,,MATCH('ABP RECs'!$H88,'ABP REC Calc'!$G$5:$AB$5,0)),'ABP REC Calc'!$C$6:$C$69,'ABP RECs'!$E88,'ABP REC Calc'!$B$6:$B$69,'ABP RECs'!$F88),
IF(Z$4&gt;$G88,Y88*(1-Inputs_ByYear!$D$4),0)),0)</f>
        <v>147007.94214789337</v>
      </c>
      <c r="AA88" s="235">
        <f>IF((AA$4-$G88)&lt;($C88+$B88),IF(AA$4=$G88+$B88,SUMIFS(INDEX('ABP REC Calc'!$G$6:$AB$69,,MATCH('ABP RECs'!$H88,'ABP REC Calc'!$G$5:$AB$5,0)),'ABP REC Calc'!$C$6:$C$69,'ABP RECs'!$E88,'ABP REC Calc'!$B$6:$B$69,'ABP RECs'!$F88),
IF(AA$4&gt;$G88,Z88*(1-Inputs_ByYear!$D$4),0)),0)</f>
        <v>146272.90243715388</v>
      </c>
      <c r="AB88" s="235">
        <f>IF((AB$4-$G88)&lt;($C88+$B88),IF(AB$4=$G88+$B88,SUMIFS(INDEX('ABP REC Calc'!$G$6:$AB$69,,MATCH('ABP RECs'!$H88,'ABP REC Calc'!$G$5:$AB$5,0)),'ABP REC Calc'!$C$6:$C$69,'ABP RECs'!$E88,'ABP REC Calc'!$B$6:$B$69,'ABP RECs'!$F88),
IF(AB$4&gt;$G88,AA88*(1-Inputs_ByYear!$D$4),0)),0)</f>
        <v>145541.53792496811</v>
      </c>
      <c r="AC88" s="235">
        <f>IF((AC$4-$G88)&lt;($C88+$B88),IF(AC$4=$G88+$B88,SUMIFS(INDEX('ABP REC Calc'!$G$6:$AB$69,,MATCH('ABP RECs'!$H88,'ABP REC Calc'!$G$5:$AB$5,0)),'ABP REC Calc'!$C$6:$C$69,'ABP RECs'!$E88,'ABP REC Calc'!$B$6:$B$69,'ABP RECs'!$F88),
IF(AC$4&gt;$G88,AB88*(1-Inputs_ByYear!$D$4),0)),0)</f>
        <v>144813.83023534328</v>
      </c>
      <c r="AD88" s="235">
        <f>IF((AD$4-$G88)&lt;($C88+$B88),IF(AD$4=$G88+$B88,SUMIFS(INDEX('ABP REC Calc'!$G$6:$AB$69,,MATCH('ABP RECs'!$H88,'ABP REC Calc'!$G$5:$AB$5,0)),'ABP REC Calc'!$C$6:$C$69,'ABP RECs'!$E88,'ABP REC Calc'!$B$6:$B$69,'ABP RECs'!$F88),
IF(AD$4&gt;$G88,AC88*(1-Inputs_ByYear!$D$4),0)),0)</f>
        <v>144089.76108416656</v>
      </c>
    </row>
    <row r="89" spans="2:30" ht="14.75" customHeight="1" x14ac:dyDescent="0.25">
      <c r="B89" s="332" cm="1">
        <f t="array" ref="B89">INDEX(Inputs_ByYear!$D$87:$D$92, MATCH('ABP RECs'!$E89, Inputs_ByYear!$B$87:$B$92, 0),)</f>
        <v>0</v>
      </c>
      <c r="C89" s="332" cm="1">
        <f t="array" ref="C89">INDEX(Inputs_ByYear!$D$51:$D$56, MATCH('ABP RECs'!$E89, Inputs_ByYear!$B$51:$B$56,0),)</f>
        <v>15</v>
      </c>
      <c r="D89" s="332" t="str" cm="1">
        <f t="array" ref="D89">INDEX(Inputs_ByYear!$D$96:$D$101, MATCH('ABP RECs'!$E89, Inputs_ByYear!$B$96:$B$101,0),)</f>
        <v>n/a</v>
      </c>
      <c r="E89" s="222" t="s">
        <v>234</v>
      </c>
      <c r="F89" s="219" t="s">
        <v>259</v>
      </c>
      <c r="G89" s="219">
        <f t="shared" si="4"/>
        <v>2040</v>
      </c>
      <c r="H89" s="227" t="s">
        <v>38</v>
      </c>
      <c r="I89" s="235">
        <f>IF((I$4-$G89)&lt;($C89+$B89),IF(I$4=$G89+$B89,SUMIFS(INDEX('ABP REC Calc'!$G$6:$AB$69,,MATCH('ABP RECs'!$H89,'ABP REC Calc'!$G$5:$AB$5,0)),'ABP REC Calc'!$C$6:$C$69,'ABP RECs'!$E89,'ABP REC Calc'!$B$6:$B$69,'ABP RECs'!$F89),
IF(I$4&gt;$G89,H89*(1-Inputs_ByYear!$D$4),0)),0)</f>
        <v>0</v>
      </c>
      <c r="J89" s="235">
        <f>IF((J$4-$G89)&lt;($C89+$B89),IF(J$4=$G89+$B89,SUMIFS(INDEX('ABP REC Calc'!$G$6:$AB$69,,MATCH('ABP RECs'!$H89,'ABP REC Calc'!$G$5:$AB$5,0)),'ABP REC Calc'!$C$6:$C$69,'ABP RECs'!$E89,'ABP REC Calc'!$B$6:$B$69,'ABP RECs'!$F89),
IF(J$4&gt;$G89,I89*(1-Inputs_ByYear!$D$4),0)),0)</f>
        <v>0</v>
      </c>
      <c r="K89" s="235">
        <f>IF((K$4-$G89)&lt;($C89+$B89),IF(K$4=$G89+$B89,SUMIFS(INDEX('ABP REC Calc'!$G$6:$AB$69,,MATCH('ABP RECs'!$H89,'ABP REC Calc'!$G$5:$AB$5,0)),'ABP REC Calc'!$C$6:$C$69,'ABP RECs'!$E89,'ABP REC Calc'!$B$6:$B$69,'ABP RECs'!$F89),
IF(K$4&gt;$G89,J89*(1-Inputs_ByYear!$D$4),0)),0)</f>
        <v>0</v>
      </c>
      <c r="L89" s="235">
        <f>IF((L$4-$G89)&lt;($C89+$B89),IF(L$4=$G89+$B89,SUMIFS(INDEX('ABP REC Calc'!$G$6:$AB$69,,MATCH('ABP RECs'!$H89,'ABP REC Calc'!$G$5:$AB$5,0)),'ABP REC Calc'!$C$6:$C$69,'ABP RECs'!$E89,'ABP REC Calc'!$B$6:$B$69,'ABP RECs'!$F89),
IF(L$4&gt;$G89,K89*(1-Inputs_ByYear!$D$4),0)),0)</f>
        <v>0</v>
      </c>
      <c r="M89" s="235">
        <f>IF((M$4-$G89)&lt;($C89+$B89),IF(M$4=$G89+$B89,SUMIFS(INDEX('ABP REC Calc'!$G$6:$AB$69,,MATCH('ABP RECs'!$H89,'ABP REC Calc'!$G$5:$AB$5,0)),'ABP REC Calc'!$C$6:$C$69,'ABP RECs'!$E89,'ABP REC Calc'!$B$6:$B$69,'ABP RECs'!$F89),
IF(M$4&gt;$G89,L89*(1-Inputs_ByYear!$D$4),0)),0)</f>
        <v>0</v>
      </c>
      <c r="N89" s="235">
        <f>IF((N$4-$G89)&lt;($C89+$B89),IF(N$4=$G89+$B89,SUMIFS(INDEX('ABP REC Calc'!$G$6:$AB$69,,MATCH('ABP RECs'!$H89,'ABP REC Calc'!$G$5:$AB$5,0)),'ABP REC Calc'!$C$6:$C$69,'ABP RECs'!$E89,'ABP REC Calc'!$B$6:$B$69,'ABP RECs'!$F89),
IF(N$4&gt;$G89,M89*(1-Inputs_ByYear!$D$4),0)),0)</f>
        <v>0</v>
      </c>
      <c r="O89" s="235">
        <f>IF((O$4-$G89)&lt;($C89+$B89),IF(O$4=$G89+$B89,SUMIFS(INDEX('ABP REC Calc'!$G$6:$AB$69,,MATCH('ABP RECs'!$H89,'ABP REC Calc'!$G$5:$AB$5,0)),'ABP REC Calc'!$C$6:$C$69,'ABP RECs'!$E89,'ABP REC Calc'!$B$6:$B$69,'ABP RECs'!$F89),
IF(O$4&gt;$G89,N89*(1-Inputs_ByYear!$D$4),0)),0)</f>
        <v>0</v>
      </c>
      <c r="P89" s="235">
        <f>IF((P$4-$G89)&lt;($C89+$B89),IF(P$4=$G89+$B89,SUMIFS(INDEX('ABP REC Calc'!$G$6:$AB$69,,MATCH('ABP RECs'!$H89,'ABP REC Calc'!$G$5:$AB$5,0)),'ABP REC Calc'!$C$6:$C$69,'ABP RECs'!$E89,'ABP REC Calc'!$B$6:$B$69,'ABP RECs'!$F89),
IF(P$4&gt;$G89,O89*(1-Inputs_ByYear!$D$4),0)),0)</f>
        <v>0</v>
      </c>
      <c r="Q89" s="235">
        <f>IF((Q$4-$G89)&lt;($C89+$B89),IF(Q$4=$G89+$B89,SUMIFS(INDEX('ABP REC Calc'!$G$6:$AB$69,,MATCH('ABP RECs'!$H89,'ABP REC Calc'!$G$5:$AB$5,0)),'ABP REC Calc'!$C$6:$C$69,'ABP RECs'!$E89,'ABP REC Calc'!$B$6:$B$69,'ABP RECs'!$F89),
IF(Q$4&gt;$G89,P89*(1-Inputs_ByYear!$D$4),0)),0)</f>
        <v>0</v>
      </c>
      <c r="R89" s="235">
        <f>IF((R$4-$G89)&lt;($C89+$B89),IF(R$4=$G89+$B89,SUMIFS(INDEX('ABP REC Calc'!$G$6:$AB$69,,MATCH('ABP RECs'!$H89,'ABP REC Calc'!$G$5:$AB$5,0)),'ABP REC Calc'!$C$6:$C$69,'ABP RECs'!$E89,'ABP REC Calc'!$B$6:$B$69,'ABP RECs'!$F89),
IF(R$4&gt;$G89,Q89*(1-Inputs_ByYear!$D$4),0)),0)</f>
        <v>0</v>
      </c>
      <c r="S89" s="235">
        <f>IF((S$4-$G89)&lt;($C89+$B89),IF(S$4=$G89+$B89,SUMIFS(INDEX('ABP REC Calc'!$G$6:$AB$69,,MATCH('ABP RECs'!$H89,'ABP REC Calc'!$G$5:$AB$5,0)),'ABP REC Calc'!$C$6:$C$69,'ABP RECs'!$E89,'ABP REC Calc'!$B$6:$B$69,'ABP RECs'!$F89),
IF(S$4&gt;$G89,R89*(1-Inputs_ByYear!$D$4),0)),0)</f>
        <v>0</v>
      </c>
      <c r="T89" s="235">
        <f>IF((T$4-$G89)&lt;($C89+$B89),IF(T$4=$G89+$B89,SUMIFS(INDEX('ABP REC Calc'!$G$6:$AB$69,,MATCH('ABP RECs'!$H89,'ABP REC Calc'!$G$5:$AB$5,0)),'ABP REC Calc'!$C$6:$C$69,'ABP RECs'!$E89,'ABP REC Calc'!$B$6:$B$69,'ABP RECs'!$F89),
IF(T$4&gt;$G89,S89*(1-Inputs_ByYear!$D$4),0)),0)</f>
        <v>0</v>
      </c>
      <c r="U89" s="235">
        <f>IF((U$4-$G89)&lt;($C89+$B89),IF(U$4=$G89+$B89,SUMIFS(INDEX('ABP REC Calc'!$G$6:$AB$69,,MATCH('ABP RECs'!$H89,'ABP REC Calc'!$G$5:$AB$5,0)),'ABP REC Calc'!$C$6:$C$69,'ABP RECs'!$E89,'ABP REC Calc'!$B$6:$B$69,'ABP RECs'!$F89),
IF(U$4&gt;$G89,T89*(1-Inputs_ByYear!$D$4),0)),0)</f>
        <v>0</v>
      </c>
      <c r="V89" s="235">
        <f>IF((V$4-$G89)&lt;($C89+$B89),IF(V$4=$G89+$B89,SUMIFS(INDEX('ABP REC Calc'!$G$6:$AB$69,,MATCH('ABP RECs'!$H89,'ABP REC Calc'!$G$5:$AB$5,0)),'ABP REC Calc'!$C$6:$C$69,'ABP RECs'!$E89,'ABP REC Calc'!$B$6:$B$69,'ABP RECs'!$F89),
IF(V$4&gt;$G89,U89*(1-Inputs_ByYear!$D$4),0)),0)</f>
        <v>0</v>
      </c>
      <c r="W89" s="235">
        <f>IF((W$4-$G89)&lt;($C89+$B89),IF(W$4=$G89+$B89,SUMIFS(INDEX('ABP REC Calc'!$G$6:$AB$69,,MATCH('ABP RECs'!$H89,'ABP REC Calc'!$G$5:$AB$5,0)),'ABP REC Calc'!$C$6:$C$69,'ABP RECs'!$E89,'ABP REC Calc'!$B$6:$B$69,'ABP RECs'!$F89),
IF(W$4&gt;$G89,V89*(1-Inputs_ByYear!$D$4),0)),0)</f>
        <v>0</v>
      </c>
      <c r="X89" s="235">
        <f>IF((X$4-$G89)&lt;($C89+$B89),IF(X$4=$G89+$B89,SUMIFS(INDEX('ABP REC Calc'!$G$6:$AB$69,,MATCH('ABP RECs'!$H89,'ABP REC Calc'!$G$5:$AB$5,0)),'ABP REC Calc'!$C$6:$C$69,'ABP RECs'!$E89,'ABP REC Calc'!$B$6:$B$69,'ABP RECs'!$F89),
IF(X$4&gt;$G89,W89*(1-Inputs_ByYear!$D$4),0)),0)</f>
        <v>0</v>
      </c>
      <c r="Y89" s="235">
        <f>IF((Y$4-$G89)&lt;($C89+$B89),IF(Y$4=$G89+$B89,SUMIFS(INDEX('ABP REC Calc'!$G$6:$AB$69,,MATCH('ABP RECs'!$H89,'ABP REC Calc'!$G$5:$AB$5,0)),'ABP REC Calc'!$C$6:$C$69,'ABP RECs'!$E89,'ABP REC Calc'!$B$6:$B$69,'ABP RECs'!$F89),
IF(Y$4&gt;$G89,X89*(1-Inputs_ByYear!$D$4),0)),0)</f>
        <v>148489.12113117686</v>
      </c>
      <c r="Z89" s="235">
        <f>IF((Z$4-$G89)&lt;($C89+$B89),IF(Z$4=$G89+$B89,SUMIFS(INDEX('ABP REC Calc'!$G$6:$AB$69,,MATCH('ABP RECs'!$H89,'ABP REC Calc'!$G$5:$AB$5,0)),'ABP REC Calc'!$C$6:$C$69,'ABP RECs'!$E89,'ABP REC Calc'!$B$6:$B$69,'ABP RECs'!$F89),
IF(Z$4&gt;$G89,Y89*(1-Inputs_ByYear!$D$4),0)),0)</f>
        <v>147746.67552552096</v>
      </c>
      <c r="AA89" s="235">
        <f>IF((AA$4-$G89)&lt;($C89+$B89),IF(AA$4=$G89+$B89,SUMIFS(INDEX('ABP REC Calc'!$G$6:$AB$69,,MATCH('ABP RECs'!$H89,'ABP REC Calc'!$G$5:$AB$5,0)),'ABP REC Calc'!$C$6:$C$69,'ABP RECs'!$E89,'ABP REC Calc'!$B$6:$B$69,'ABP RECs'!$F89),
IF(AA$4&gt;$G89,Z89*(1-Inputs_ByYear!$D$4),0)),0)</f>
        <v>147007.94214789337</v>
      </c>
      <c r="AB89" s="235">
        <f>IF((AB$4-$G89)&lt;($C89+$B89),IF(AB$4=$G89+$B89,SUMIFS(INDEX('ABP REC Calc'!$G$6:$AB$69,,MATCH('ABP RECs'!$H89,'ABP REC Calc'!$G$5:$AB$5,0)),'ABP REC Calc'!$C$6:$C$69,'ABP RECs'!$E89,'ABP REC Calc'!$B$6:$B$69,'ABP RECs'!$F89),
IF(AB$4&gt;$G89,AA89*(1-Inputs_ByYear!$D$4),0)),0)</f>
        <v>146272.90243715388</v>
      </c>
      <c r="AC89" s="235">
        <f>IF((AC$4-$G89)&lt;($C89+$B89),IF(AC$4=$G89+$B89,SUMIFS(INDEX('ABP REC Calc'!$G$6:$AB$69,,MATCH('ABP RECs'!$H89,'ABP REC Calc'!$G$5:$AB$5,0)),'ABP REC Calc'!$C$6:$C$69,'ABP RECs'!$E89,'ABP REC Calc'!$B$6:$B$69,'ABP RECs'!$F89),
IF(AC$4&gt;$G89,AB89*(1-Inputs_ByYear!$D$4),0)),0)</f>
        <v>145541.53792496811</v>
      </c>
      <c r="AD89" s="235">
        <f>IF((AD$4-$G89)&lt;($C89+$B89),IF(AD$4=$G89+$B89,SUMIFS(INDEX('ABP REC Calc'!$G$6:$AB$69,,MATCH('ABP RECs'!$H89,'ABP REC Calc'!$G$5:$AB$5,0)),'ABP REC Calc'!$C$6:$C$69,'ABP RECs'!$E89,'ABP REC Calc'!$B$6:$B$69,'ABP RECs'!$F89),
IF(AD$4&gt;$G89,AC89*(1-Inputs_ByYear!$D$4),0)),0)</f>
        <v>144813.83023534328</v>
      </c>
    </row>
    <row r="90" spans="2:30" ht="14.75" customHeight="1" x14ac:dyDescent="0.25">
      <c r="B90" s="332" cm="1">
        <f t="array" ref="B90">INDEX(Inputs_ByYear!$D$87:$D$92, MATCH('ABP RECs'!$E90, Inputs_ByYear!$B$87:$B$92, 0),)</f>
        <v>0</v>
      </c>
      <c r="C90" s="332" cm="1">
        <f t="array" ref="C90">INDEX(Inputs_ByYear!$D$51:$D$56, MATCH('ABP RECs'!$E90, Inputs_ByYear!$B$51:$B$56,0),)</f>
        <v>15</v>
      </c>
      <c r="D90" s="332" t="str" cm="1">
        <f t="array" ref="D90">INDEX(Inputs_ByYear!$D$96:$D$101, MATCH('ABP RECs'!$E90, Inputs_ByYear!$B$96:$B$101,0),)</f>
        <v>n/a</v>
      </c>
      <c r="E90" s="222" t="s">
        <v>234</v>
      </c>
      <c r="F90" s="219" t="s">
        <v>259</v>
      </c>
      <c r="G90" s="219">
        <f t="shared" si="4"/>
        <v>2041</v>
      </c>
      <c r="H90" s="227" t="s">
        <v>39</v>
      </c>
      <c r="I90" s="235">
        <f>IF((I$4-$G90)&lt;($C90+$B90),IF(I$4=$G90+$B90,SUMIFS(INDEX('ABP REC Calc'!$G$6:$AB$69,,MATCH('ABP RECs'!$H90,'ABP REC Calc'!$G$5:$AB$5,0)),'ABP REC Calc'!$C$6:$C$69,'ABP RECs'!$E90,'ABP REC Calc'!$B$6:$B$69,'ABP RECs'!$F90),
IF(I$4&gt;$G90,H90*(1-Inputs_ByYear!$D$4),0)),0)</f>
        <v>0</v>
      </c>
      <c r="J90" s="235">
        <f>IF((J$4-$G90)&lt;($C90+$B90),IF(J$4=$G90+$B90,SUMIFS(INDEX('ABP REC Calc'!$G$6:$AB$69,,MATCH('ABP RECs'!$H90,'ABP REC Calc'!$G$5:$AB$5,0)),'ABP REC Calc'!$C$6:$C$69,'ABP RECs'!$E90,'ABP REC Calc'!$B$6:$B$69,'ABP RECs'!$F90),
IF(J$4&gt;$G90,I90*(1-Inputs_ByYear!$D$4),0)),0)</f>
        <v>0</v>
      </c>
      <c r="K90" s="235">
        <f>IF((K$4-$G90)&lt;($C90+$B90),IF(K$4=$G90+$B90,SUMIFS(INDEX('ABP REC Calc'!$G$6:$AB$69,,MATCH('ABP RECs'!$H90,'ABP REC Calc'!$G$5:$AB$5,0)),'ABP REC Calc'!$C$6:$C$69,'ABP RECs'!$E90,'ABP REC Calc'!$B$6:$B$69,'ABP RECs'!$F90),
IF(K$4&gt;$G90,J90*(1-Inputs_ByYear!$D$4),0)),0)</f>
        <v>0</v>
      </c>
      <c r="L90" s="235">
        <f>IF((L$4-$G90)&lt;($C90+$B90),IF(L$4=$G90+$B90,SUMIFS(INDEX('ABP REC Calc'!$G$6:$AB$69,,MATCH('ABP RECs'!$H90,'ABP REC Calc'!$G$5:$AB$5,0)),'ABP REC Calc'!$C$6:$C$69,'ABP RECs'!$E90,'ABP REC Calc'!$B$6:$B$69,'ABP RECs'!$F90),
IF(L$4&gt;$G90,K90*(1-Inputs_ByYear!$D$4),0)),0)</f>
        <v>0</v>
      </c>
      <c r="M90" s="235">
        <f>IF((M$4-$G90)&lt;($C90+$B90),IF(M$4=$G90+$B90,SUMIFS(INDEX('ABP REC Calc'!$G$6:$AB$69,,MATCH('ABP RECs'!$H90,'ABP REC Calc'!$G$5:$AB$5,0)),'ABP REC Calc'!$C$6:$C$69,'ABP RECs'!$E90,'ABP REC Calc'!$B$6:$B$69,'ABP RECs'!$F90),
IF(M$4&gt;$G90,L90*(1-Inputs_ByYear!$D$4),0)),0)</f>
        <v>0</v>
      </c>
      <c r="N90" s="235">
        <f>IF((N$4-$G90)&lt;($C90+$B90),IF(N$4=$G90+$B90,SUMIFS(INDEX('ABP REC Calc'!$G$6:$AB$69,,MATCH('ABP RECs'!$H90,'ABP REC Calc'!$G$5:$AB$5,0)),'ABP REC Calc'!$C$6:$C$69,'ABP RECs'!$E90,'ABP REC Calc'!$B$6:$B$69,'ABP RECs'!$F90),
IF(N$4&gt;$G90,M90*(1-Inputs_ByYear!$D$4),0)),0)</f>
        <v>0</v>
      </c>
      <c r="O90" s="235">
        <f>IF((O$4-$G90)&lt;($C90+$B90),IF(O$4=$G90+$B90,SUMIFS(INDEX('ABP REC Calc'!$G$6:$AB$69,,MATCH('ABP RECs'!$H90,'ABP REC Calc'!$G$5:$AB$5,0)),'ABP REC Calc'!$C$6:$C$69,'ABP RECs'!$E90,'ABP REC Calc'!$B$6:$B$69,'ABP RECs'!$F90),
IF(O$4&gt;$G90,N90*(1-Inputs_ByYear!$D$4),0)),0)</f>
        <v>0</v>
      </c>
      <c r="P90" s="235">
        <f>IF((P$4-$G90)&lt;($C90+$B90),IF(P$4=$G90+$B90,SUMIFS(INDEX('ABP REC Calc'!$G$6:$AB$69,,MATCH('ABP RECs'!$H90,'ABP REC Calc'!$G$5:$AB$5,0)),'ABP REC Calc'!$C$6:$C$69,'ABP RECs'!$E90,'ABP REC Calc'!$B$6:$B$69,'ABP RECs'!$F90),
IF(P$4&gt;$G90,O90*(1-Inputs_ByYear!$D$4),0)),0)</f>
        <v>0</v>
      </c>
      <c r="Q90" s="235">
        <f>IF((Q$4-$G90)&lt;($C90+$B90),IF(Q$4=$G90+$B90,SUMIFS(INDEX('ABP REC Calc'!$G$6:$AB$69,,MATCH('ABP RECs'!$H90,'ABP REC Calc'!$G$5:$AB$5,0)),'ABP REC Calc'!$C$6:$C$69,'ABP RECs'!$E90,'ABP REC Calc'!$B$6:$B$69,'ABP RECs'!$F90),
IF(Q$4&gt;$G90,P90*(1-Inputs_ByYear!$D$4),0)),0)</f>
        <v>0</v>
      </c>
      <c r="R90" s="235">
        <f>IF((R$4-$G90)&lt;($C90+$B90),IF(R$4=$G90+$B90,SUMIFS(INDEX('ABP REC Calc'!$G$6:$AB$69,,MATCH('ABP RECs'!$H90,'ABP REC Calc'!$G$5:$AB$5,0)),'ABP REC Calc'!$C$6:$C$69,'ABP RECs'!$E90,'ABP REC Calc'!$B$6:$B$69,'ABP RECs'!$F90),
IF(R$4&gt;$G90,Q90*(1-Inputs_ByYear!$D$4),0)),0)</f>
        <v>0</v>
      </c>
      <c r="S90" s="235">
        <f>IF((S$4-$G90)&lt;($C90+$B90),IF(S$4=$G90+$B90,SUMIFS(INDEX('ABP REC Calc'!$G$6:$AB$69,,MATCH('ABP RECs'!$H90,'ABP REC Calc'!$G$5:$AB$5,0)),'ABP REC Calc'!$C$6:$C$69,'ABP RECs'!$E90,'ABP REC Calc'!$B$6:$B$69,'ABP RECs'!$F90),
IF(S$4&gt;$G90,R90*(1-Inputs_ByYear!$D$4),0)),0)</f>
        <v>0</v>
      </c>
      <c r="T90" s="235">
        <f>IF((T$4-$G90)&lt;($C90+$B90),IF(T$4=$G90+$B90,SUMIFS(INDEX('ABP REC Calc'!$G$6:$AB$69,,MATCH('ABP RECs'!$H90,'ABP REC Calc'!$G$5:$AB$5,0)),'ABP REC Calc'!$C$6:$C$69,'ABP RECs'!$E90,'ABP REC Calc'!$B$6:$B$69,'ABP RECs'!$F90),
IF(T$4&gt;$G90,S90*(1-Inputs_ByYear!$D$4),0)),0)</f>
        <v>0</v>
      </c>
      <c r="U90" s="235">
        <f>IF((U$4-$G90)&lt;($C90+$B90),IF(U$4=$G90+$B90,SUMIFS(INDEX('ABP REC Calc'!$G$6:$AB$69,,MATCH('ABP RECs'!$H90,'ABP REC Calc'!$G$5:$AB$5,0)),'ABP REC Calc'!$C$6:$C$69,'ABP RECs'!$E90,'ABP REC Calc'!$B$6:$B$69,'ABP RECs'!$F90),
IF(U$4&gt;$G90,T90*(1-Inputs_ByYear!$D$4),0)),0)</f>
        <v>0</v>
      </c>
      <c r="V90" s="235">
        <f>IF((V$4-$G90)&lt;($C90+$B90),IF(V$4=$G90+$B90,SUMIFS(INDEX('ABP REC Calc'!$G$6:$AB$69,,MATCH('ABP RECs'!$H90,'ABP REC Calc'!$G$5:$AB$5,0)),'ABP REC Calc'!$C$6:$C$69,'ABP RECs'!$E90,'ABP REC Calc'!$B$6:$B$69,'ABP RECs'!$F90),
IF(V$4&gt;$G90,U90*(1-Inputs_ByYear!$D$4),0)),0)</f>
        <v>0</v>
      </c>
      <c r="W90" s="235">
        <f>IF((W$4-$G90)&lt;($C90+$B90),IF(W$4=$G90+$B90,SUMIFS(INDEX('ABP REC Calc'!$G$6:$AB$69,,MATCH('ABP RECs'!$H90,'ABP REC Calc'!$G$5:$AB$5,0)),'ABP REC Calc'!$C$6:$C$69,'ABP RECs'!$E90,'ABP REC Calc'!$B$6:$B$69,'ABP RECs'!$F90),
IF(W$4&gt;$G90,V90*(1-Inputs_ByYear!$D$4),0)),0)</f>
        <v>0</v>
      </c>
      <c r="X90" s="235">
        <f>IF((X$4-$G90)&lt;($C90+$B90),IF(X$4=$G90+$B90,SUMIFS(INDEX('ABP REC Calc'!$G$6:$AB$69,,MATCH('ABP RECs'!$H90,'ABP REC Calc'!$G$5:$AB$5,0)),'ABP REC Calc'!$C$6:$C$69,'ABP RECs'!$E90,'ABP REC Calc'!$B$6:$B$69,'ABP RECs'!$F90),
IF(X$4&gt;$G90,W90*(1-Inputs_ByYear!$D$4),0)),0)</f>
        <v>0</v>
      </c>
      <c r="Y90" s="235">
        <f>IF((Y$4-$G90)&lt;($C90+$B90),IF(Y$4=$G90+$B90,SUMIFS(INDEX('ABP REC Calc'!$G$6:$AB$69,,MATCH('ABP RECs'!$H90,'ABP REC Calc'!$G$5:$AB$5,0)),'ABP REC Calc'!$C$6:$C$69,'ABP RECs'!$E90,'ABP REC Calc'!$B$6:$B$69,'ABP RECs'!$F90),
IF(Y$4&gt;$G90,X90*(1-Inputs_ByYear!$D$4),0)),0)</f>
        <v>0</v>
      </c>
      <c r="Z90" s="235">
        <f>IF((Z$4-$G90)&lt;($C90+$B90),IF(Z$4=$G90+$B90,SUMIFS(INDEX('ABP REC Calc'!$G$6:$AB$69,,MATCH('ABP RECs'!$H90,'ABP REC Calc'!$G$5:$AB$5,0)),'ABP REC Calc'!$C$6:$C$69,'ABP RECs'!$E90,'ABP REC Calc'!$B$6:$B$69,'ABP RECs'!$F90),
IF(Z$4&gt;$G90,Y90*(1-Inputs_ByYear!$D$4),0)),0)</f>
        <v>148489.12113117686</v>
      </c>
      <c r="AA90" s="235">
        <f>IF((AA$4-$G90)&lt;($C90+$B90),IF(AA$4=$G90+$B90,SUMIFS(INDEX('ABP REC Calc'!$G$6:$AB$69,,MATCH('ABP RECs'!$H90,'ABP REC Calc'!$G$5:$AB$5,0)),'ABP REC Calc'!$C$6:$C$69,'ABP RECs'!$E90,'ABP REC Calc'!$B$6:$B$69,'ABP RECs'!$F90),
IF(AA$4&gt;$G90,Z90*(1-Inputs_ByYear!$D$4),0)),0)</f>
        <v>147746.67552552096</v>
      </c>
      <c r="AB90" s="235">
        <f>IF((AB$4-$G90)&lt;($C90+$B90),IF(AB$4=$G90+$B90,SUMIFS(INDEX('ABP REC Calc'!$G$6:$AB$69,,MATCH('ABP RECs'!$H90,'ABP REC Calc'!$G$5:$AB$5,0)),'ABP REC Calc'!$C$6:$C$69,'ABP RECs'!$E90,'ABP REC Calc'!$B$6:$B$69,'ABP RECs'!$F90),
IF(AB$4&gt;$G90,AA90*(1-Inputs_ByYear!$D$4),0)),0)</f>
        <v>147007.94214789337</v>
      </c>
      <c r="AC90" s="235">
        <f>IF((AC$4-$G90)&lt;($C90+$B90),IF(AC$4=$G90+$B90,SUMIFS(INDEX('ABP REC Calc'!$G$6:$AB$69,,MATCH('ABP RECs'!$H90,'ABP REC Calc'!$G$5:$AB$5,0)),'ABP REC Calc'!$C$6:$C$69,'ABP RECs'!$E90,'ABP REC Calc'!$B$6:$B$69,'ABP RECs'!$F90),
IF(AC$4&gt;$G90,AB90*(1-Inputs_ByYear!$D$4),0)),0)</f>
        <v>146272.90243715388</v>
      </c>
      <c r="AD90" s="235">
        <f>IF((AD$4-$G90)&lt;($C90+$B90),IF(AD$4=$G90+$B90,SUMIFS(INDEX('ABP REC Calc'!$G$6:$AB$69,,MATCH('ABP RECs'!$H90,'ABP REC Calc'!$G$5:$AB$5,0)),'ABP REC Calc'!$C$6:$C$69,'ABP RECs'!$E90,'ABP REC Calc'!$B$6:$B$69,'ABP RECs'!$F90),
IF(AD$4&gt;$G90,AC90*(1-Inputs_ByYear!$D$4),0)),0)</f>
        <v>145541.53792496811</v>
      </c>
    </row>
    <row r="91" spans="2:30" ht="14.75" customHeight="1" x14ac:dyDescent="0.25">
      <c r="B91" s="332" cm="1">
        <f t="array" ref="B91">INDEX(Inputs_ByYear!$D$87:$D$92, MATCH('ABP RECs'!$E91, Inputs_ByYear!$B$87:$B$92, 0),)</f>
        <v>0</v>
      </c>
      <c r="C91" s="332" cm="1">
        <f t="array" ref="C91">INDEX(Inputs_ByYear!$D$51:$D$56, MATCH('ABP RECs'!$E91, Inputs_ByYear!$B$51:$B$56,0),)</f>
        <v>15</v>
      </c>
      <c r="D91" s="332" t="str" cm="1">
        <f t="array" ref="D91">INDEX(Inputs_ByYear!$D$96:$D$101, MATCH('ABP RECs'!$E91, Inputs_ByYear!$B$96:$B$101,0),)</f>
        <v>n/a</v>
      </c>
      <c r="E91" s="222" t="s">
        <v>234</v>
      </c>
      <c r="F91" s="219" t="s">
        <v>259</v>
      </c>
      <c r="G91" s="219">
        <f t="shared" si="4"/>
        <v>2042</v>
      </c>
      <c r="H91" s="227" t="s">
        <v>40</v>
      </c>
      <c r="I91" s="235">
        <f>IF((I$4-$G91)&lt;($C91+$B91),IF(I$4=$G91+$B91,SUMIFS(INDEX('ABP REC Calc'!$G$6:$AB$69,,MATCH('ABP RECs'!$H91,'ABP REC Calc'!$G$5:$AB$5,0)),'ABP REC Calc'!$C$6:$C$69,'ABP RECs'!$E91,'ABP REC Calc'!$B$6:$B$69,'ABP RECs'!$F91),
IF(I$4&gt;$G91,H91*(1-Inputs_ByYear!$D$4),0)),0)</f>
        <v>0</v>
      </c>
      <c r="J91" s="235">
        <f>IF((J$4-$G91)&lt;($C91+$B91),IF(J$4=$G91+$B91,SUMIFS(INDEX('ABP REC Calc'!$G$6:$AB$69,,MATCH('ABP RECs'!$H91,'ABP REC Calc'!$G$5:$AB$5,0)),'ABP REC Calc'!$C$6:$C$69,'ABP RECs'!$E91,'ABP REC Calc'!$B$6:$B$69,'ABP RECs'!$F91),
IF(J$4&gt;$G91,I91*(1-Inputs_ByYear!$D$4),0)),0)</f>
        <v>0</v>
      </c>
      <c r="K91" s="235">
        <f>IF((K$4-$G91)&lt;($C91+$B91),IF(K$4=$G91+$B91,SUMIFS(INDEX('ABP REC Calc'!$G$6:$AB$69,,MATCH('ABP RECs'!$H91,'ABP REC Calc'!$G$5:$AB$5,0)),'ABP REC Calc'!$C$6:$C$69,'ABP RECs'!$E91,'ABP REC Calc'!$B$6:$B$69,'ABP RECs'!$F91),
IF(K$4&gt;$G91,J91*(1-Inputs_ByYear!$D$4),0)),0)</f>
        <v>0</v>
      </c>
      <c r="L91" s="235">
        <f>IF((L$4-$G91)&lt;($C91+$B91),IF(L$4=$G91+$B91,SUMIFS(INDEX('ABP REC Calc'!$G$6:$AB$69,,MATCH('ABP RECs'!$H91,'ABP REC Calc'!$G$5:$AB$5,0)),'ABP REC Calc'!$C$6:$C$69,'ABP RECs'!$E91,'ABP REC Calc'!$B$6:$B$69,'ABP RECs'!$F91),
IF(L$4&gt;$G91,K91*(1-Inputs_ByYear!$D$4),0)),0)</f>
        <v>0</v>
      </c>
      <c r="M91" s="235">
        <f>IF((M$4-$G91)&lt;($C91+$B91),IF(M$4=$G91+$B91,SUMIFS(INDEX('ABP REC Calc'!$G$6:$AB$69,,MATCH('ABP RECs'!$H91,'ABP REC Calc'!$G$5:$AB$5,0)),'ABP REC Calc'!$C$6:$C$69,'ABP RECs'!$E91,'ABP REC Calc'!$B$6:$B$69,'ABP RECs'!$F91),
IF(M$4&gt;$G91,L91*(1-Inputs_ByYear!$D$4),0)),0)</f>
        <v>0</v>
      </c>
      <c r="N91" s="235">
        <f>IF((N$4-$G91)&lt;($C91+$B91),IF(N$4=$G91+$B91,SUMIFS(INDEX('ABP REC Calc'!$G$6:$AB$69,,MATCH('ABP RECs'!$H91,'ABP REC Calc'!$G$5:$AB$5,0)),'ABP REC Calc'!$C$6:$C$69,'ABP RECs'!$E91,'ABP REC Calc'!$B$6:$B$69,'ABP RECs'!$F91),
IF(N$4&gt;$G91,M91*(1-Inputs_ByYear!$D$4),0)),0)</f>
        <v>0</v>
      </c>
      <c r="O91" s="235">
        <f>IF((O$4-$G91)&lt;($C91+$B91),IF(O$4=$G91+$B91,SUMIFS(INDEX('ABP REC Calc'!$G$6:$AB$69,,MATCH('ABP RECs'!$H91,'ABP REC Calc'!$G$5:$AB$5,0)),'ABP REC Calc'!$C$6:$C$69,'ABP RECs'!$E91,'ABP REC Calc'!$B$6:$B$69,'ABP RECs'!$F91),
IF(O$4&gt;$G91,N91*(1-Inputs_ByYear!$D$4),0)),0)</f>
        <v>0</v>
      </c>
      <c r="P91" s="235">
        <f>IF((P$4-$G91)&lt;($C91+$B91),IF(P$4=$G91+$B91,SUMIFS(INDEX('ABP REC Calc'!$G$6:$AB$69,,MATCH('ABP RECs'!$H91,'ABP REC Calc'!$G$5:$AB$5,0)),'ABP REC Calc'!$C$6:$C$69,'ABP RECs'!$E91,'ABP REC Calc'!$B$6:$B$69,'ABP RECs'!$F91),
IF(P$4&gt;$G91,O91*(1-Inputs_ByYear!$D$4),0)),0)</f>
        <v>0</v>
      </c>
      <c r="Q91" s="235">
        <f>IF((Q$4-$G91)&lt;($C91+$B91),IF(Q$4=$G91+$B91,SUMIFS(INDEX('ABP REC Calc'!$G$6:$AB$69,,MATCH('ABP RECs'!$H91,'ABP REC Calc'!$G$5:$AB$5,0)),'ABP REC Calc'!$C$6:$C$69,'ABP RECs'!$E91,'ABP REC Calc'!$B$6:$B$69,'ABP RECs'!$F91),
IF(Q$4&gt;$G91,P91*(1-Inputs_ByYear!$D$4),0)),0)</f>
        <v>0</v>
      </c>
      <c r="R91" s="235">
        <f>IF((R$4-$G91)&lt;($C91+$B91),IF(R$4=$G91+$B91,SUMIFS(INDEX('ABP REC Calc'!$G$6:$AB$69,,MATCH('ABP RECs'!$H91,'ABP REC Calc'!$G$5:$AB$5,0)),'ABP REC Calc'!$C$6:$C$69,'ABP RECs'!$E91,'ABP REC Calc'!$B$6:$B$69,'ABP RECs'!$F91),
IF(R$4&gt;$G91,Q91*(1-Inputs_ByYear!$D$4),0)),0)</f>
        <v>0</v>
      </c>
      <c r="S91" s="235">
        <f>IF((S$4-$G91)&lt;($C91+$B91),IF(S$4=$G91+$B91,SUMIFS(INDEX('ABP REC Calc'!$G$6:$AB$69,,MATCH('ABP RECs'!$H91,'ABP REC Calc'!$G$5:$AB$5,0)),'ABP REC Calc'!$C$6:$C$69,'ABP RECs'!$E91,'ABP REC Calc'!$B$6:$B$69,'ABP RECs'!$F91),
IF(S$4&gt;$G91,R91*(1-Inputs_ByYear!$D$4),0)),0)</f>
        <v>0</v>
      </c>
      <c r="T91" s="235">
        <f>IF((T$4-$G91)&lt;($C91+$B91),IF(T$4=$G91+$B91,SUMIFS(INDEX('ABP REC Calc'!$G$6:$AB$69,,MATCH('ABP RECs'!$H91,'ABP REC Calc'!$G$5:$AB$5,0)),'ABP REC Calc'!$C$6:$C$69,'ABP RECs'!$E91,'ABP REC Calc'!$B$6:$B$69,'ABP RECs'!$F91),
IF(T$4&gt;$G91,S91*(1-Inputs_ByYear!$D$4),0)),0)</f>
        <v>0</v>
      </c>
      <c r="U91" s="235">
        <f>IF((U$4-$G91)&lt;($C91+$B91),IF(U$4=$G91+$B91,SUMIFS(INDEX('ABP REC Calc'!$G$6:$AB$69,,MATCH('ABP RECs'!$H91,'ABP REC Calc'!$G$5:$AB$5,0)),'ABP REC Calc'!$C$6:$C$69,'ABP RECs'!$E91,'ABP REC Calc'!$B$6:$B$69,'ABP RECs'!$F91),
IF(U$4&gt;$G91,T91*(1-Inputs_ByYear!$D$4),0)),0)</f>
        <v>0</v>
      </c>
      <c r="V91" s="235">
        <f>IF((V$4-$G91)&lt;($C91+$B91),IF(V$4=$G91+$B91,SUMIFS(INDEX('ABP REC Calc'!$G$6:$AB$69,,MATCH('ABP RECs'!$H91,'ABP REC Calc'!$G$5:$AB$5,0)),'ABP REC Calc'!$C$6:$C$69,'ABP RECs'!$E91,'ABP REC Calc'!$B$6:$B$69,'ABP RECs'!$F91),
IF(V$4&gt;$G91,U91*(1-Inputs_ByYear!$D$4),0)),0)</f>
        <v>0</v>
      </c>
      <c r="W91" s="235">
        <f>IF((W$4-$G91)&lt;($C91+$B91),IF(W$4=$G91+$B91,SUMIFS(INDEX('ABP REC Calc'!$G$6:$AB$69,,MATCH('ABP RECs'!$H91,'ABP REC Calc'!$G$5:$AB$5,0)),'ABP REC Calc'!$C$6:$C$69,'ABP RECs'!$E91,'ABP REC Calc'!$B$6:$B$69,'ABP RECs'!$F91),
IF(W$4&gt;$G91,V91*(1-Inputs_ByYear!$D$4),0)),0)</f>
        <v>0</v>
      </c>
      <c r="X91" s="235">
        <f>IF((X$4-$G91)&lt;($C91+$B91),IF(X$4=$G91+$B91,SUMIFS(INDEX('ABP REC Calc'!$G$6:$AB$69,,MATCH('ABP RECs'!$H91,'ABP REC Calc'!$G$5:$AB$5,0)),'ABP REC Calc'!$C$6:$C$69,'ABP RECs'!$E91,'ABP REC Calc'!$B$6:$B$69,'ABP RECs'!$F91),
IF(X$4&gt;$G91,W91*(1-Inputs_ByYear!$D$4),0)),0)</f>
        <v>0</v>
      </c>
      <c r="Y91" s="235">
        <f>IF((Y$4-$G91)&lt;($C91+$B91),IF(Y$4=$G91+$B91,SUMIFS(INDEX('ABP REC Calc'!$G$6:$AB$69,,MATCH('ABP RECs'!$H91,'ABP REC Calc'!$G$5:$AB$5,0)),'ABP REC Calc'!$C$6:$C$69,'ABP RECs'!$E91,'ABP REC Calc'!$B$6:$B$69,'ABP RECs'!$F91),
IF(Y$4&gt;$G91,X91*(1-Inputs_ByYear!$D$4),0)),0)</f>
        <v>0</v>
      </c>
      <c r="Z91" s="235">
        <f>IF((Z$4-$G91)&lt;($C91+$B91),IF(Z$4=$G91+$B91,SUMIFS(INDEX('ABP REC Calc'!$G$6:$AB$69,,MATCH('ABP RECs'!$H91,'ABP REC Calc'!$G$5:$AB$5,0)),'ABP REC Calc'!$C$6:$C$69,'ABP RECs'!$E91,'ABP REC Calc'!$B$6:$B$69,'ABP RECs'!$F91),
IF(Z$4&gt;$G91,Y91*(1-Inputs_ByYear!$D$4),0)),0)</f>
        <v>0</v>
      </c>
      <c r="AA91" s="235">
        <f>IF((AA$4-$G91)&lt;($C91+$B91),IF(AA$4=$G91+$B91,SUMIFS(INDEX('ABP REC Calc'!$G$6:$AB$69,,MATCH('ABP RECs'!$H91,'ABP REC Calc'!$G$5:$AB$5,0)),'ABP REC Calc'!$C$6:$C$69,'ABP RECs'!$E91,'ABP REC Calc'!$B$6:$B$69,'ABP RECs'!$F91),
IF(AA$4&gt;$G91,Z91*(1-Inputs_ByYear!$D$4),0)),0)</f>
        <v>148489.12113117686</v>
      </c>
      <c r="AB91" s="235">
        <f>IF((AB$4-$G91)&lt;($C91+$B91),IF(AB$4=$G91+$B91,SUMIFS(INDEX('ABP REC Calc'!$G$6:$AB$69,,MATCH('ABP RECs'!$H91,'ABP REC Calc'!$G$5:$AB$5,0)),'ABP REC Calc'!$C$6:$C$69,'ABP RECs'!$E91,'ABP REC Calc'!$B$6:$B$69,'ABP RECs'!$F91),
IF(AB$4&gt;$G91,AA91*(1-Inputs_ByYear!$D$4),0)),0)</f>
        <v>147746.67552552096</v>
      </c>
      <c r="AC91" s="235">
        <f>IF((AC$4-$G91)&lt;($C91+$B91),IF(AC$4=$G91+$B91,SUMIFS(INDEX('ABP REC Calc'!$G$6:$AB$69,,MATCH('ABP RECs'!$H91,'ABP REC Calc'!$G$5:$AB$5,0)),'ABP REC Calc'!$C$6:$C$69,'ABP RECs'!$E91,'ABP REC Calc'!$B$6:$B$69,'ABP RECs'!$F91),
IF(AC$4&gt;$G91,AB91*(1-Inputs_ByYear!$D$4),0)),0)</f>
        <v>147007.94214789337</v>
      </c>
      <c r="AD91" s="235">
        <f>IF((AD$4-$G91)&lt;($C91+$B91),IF(AD$4=$G91+$B91,SUMIFS(INDEX('ABP REC Calc'!$G$6:$AB$69,,MATCH('ABP RECs'!$H91,'ABP REC Calc'!$G$5:$AB$5,0)),'ABP REC Calc'!$C$6:$C$69,'ABP RECs'!$E91,'ABP REC Calc'!$B$6:$B$69,'ABP RECs'!$F91),
IF(AD$4&gt;$G91,AC91*(1-Inputs_ByYear!$D$4),0)),0)</f>
        <v>146272.90243715388</v>
      </c>
    </row>
    <row r="92" spans="2:30" ht="14.75" customHeight="1" x14ac:dyDescent="0.25">
      <c r="B92" s="332" cm="1">
        <f t="array" ref="B92">INDEX(Inputs_ByYear!$D$87:$D$92, MATCH('ABP RECs'!$E92, Inputs_ByYear!$B$87:$B$92, 0),)</f>
        <v>0</v>
      </c>
      <c r="C92" s="332" cm="1">
        <f t="array" ref="C92">INDEX(Inputs_ByYear!$D$51:$D$56, MATCH('ABP RECs'!$E92, Inputs_ByYear!$B$51:$B$56,0),)</f>
        <v>15</v>
      </c>
      <c r="D92" s="332" t="str" cm="1">
        <f t="array" ref="D92">INDEX(Inputs_ByYear!$D$96:$D$101, MATCH('ABP RECs'!$E92, Inputs_ByYear!$B$96:$B$101,0),)</f>
        <v>n/a</v>
      </c>
      <c r="E92" s="222" t="s">
        <v>234</v>
      </c>
      <c r="F92" s="219" t="s">
        <v>259</v>
      </c>
      <c r="G92" s="219">
        <f t="shared" si="4"/>
        <v>2043</v>
      </c>
      <c r="H92" s="227" t="s">
        <v>41</v>
      </c>
      <c r="I92" s="235">
        <f>IF((I$4-$G92)&lt;($C92+$B92),IF(I$4=$G92+$B92,SUMIFS(INDEX('ABP REC Calc'!$G$6:$AB$69,,MATCH('ABP RECs'!$H92,'ABP REC Calc'!$G$5:$AB$5,0)),'ABP REC Calc'!$C$6:$C$69,'ABP RECs'!$E92,'ABP REC Calc'!$B$6:$B$69,'ABP RECs'!$F92),
IF(I$4&gt;$G92,H92*(1-Inputs_ByYear!$D$4),0)),0)</f>
        <v>0</v>
      </c>
      <c r="J92" s="235">
        <f>IF((J$4-$G92)&lt;($C92+$B92),IF(J$4=$G92+$B92,SUMIFS(INDEX('ABP REC Calc'!$G$6:$AB$69,,MATCH('ABP RECs'!$H92,'ABP REC Calc'!$G$5:$AB$5,0)),'ABP REC Calc'!$C$6:$C$69,'ABP RECs'!$E92,'ABP REC Calc'!$B$6:$B$69,'ABP RECs'!$F92),
IF(J$4&gt;$G92,I92*(1-Inputs_ByYear!$D$4),0)),0)</f>
        <v>0</v>
      </c>
      <c r="K92" s="235">
        <f>IF((K$4-$G92)&lt;($C92+$B92),IF(K$4=$G92+$B92,SUMIFS(INDEX('ABP REC Calc'!$G$6:$AB$69,,MATCH('ABP RECs'!$H92,'ABP REC Calc'!$G$5:$AB$5,0)),'ABP REC Calc'!$C$6:$C$69,'ABP RECs'!$E92,'ABP REC Calc'!$B$6:$B$69,'ABP RECs'!$F92),
IF(K$4&gt;$G92,J92*(1-Inputs_ByYear!$D$4),0)),0)</f>
        <v>0</v>
      </c>
      <c r="L92" s="235">
        <f>IF((L$4-$G92)&lt;($C92+$B92),IF(L$4=$G92+$B92,SUMIFS(INDEX('ABP REC Calc'!$G$6:$AB$69,,MATCH('ABP RECs'!$H92,'ABP REC Calc'!$G$5:$AB$5,0)),'ABP REC Calc'!$C$6:$C$69,'ABP RECs'!$E92,'ABP REC Calc'!$B$6:$B$69,'ABP RECs'!$F92),
IF(L$4&gt;$G92,K92*(1-Inputs_ByYear!$D$4),0)),0)</f>
        <v>0</v>
      </c>
      <c r="M92" s="235">
        <f>IF((M$4-$G92)&lt;($C92+$B92),IF(M$4=$G92+$B92,SUMIFS(INDEX('ABP REC Calc'!$G$6:$AB$69,,MATCH('ABP RECs'!$H92,'ABP REC Calc'!$G$5:$AB$5,0)),'ABP REC Calc'!$C$6:$C$69,'ABP RECs'!$E92,'ABP REC Calc'!$B$6:$B$69,'ABP RECs'!$F92),
IF(M$4&gt;$G92,L92*(1-Inputs_ByYear!$D$4),0)),0)</f>
        <v>0</v>
      </c>
      <c r="N92" s="235">
        <f>IF((N$4-$G92)&lt;($C92+$B92),IF(N$4=$G92+$B92,SUMIFS(INDEX('ABP REC Calc'!$G$6:$AB$69,,MATCH('ABP RECs'!$H92,'ABP REC Calc'!$G$5:$AB$5,0)),'ABP REC Calc'!$C$6:$C$69,'ABP RECs'!$E92,'ABP REC Calc'!$B$6:$B$69,'ABP RECs'!$F92),
IF(N$4&gt;$G92,M92*(1-Inputs_ByYear!$D$4),0)),0)</f>
        <v>0</v>
      </c>
      <c r="O92" s="235">
        <f>IF((O$4-$G92)&lt;($C92+$B92),IF(O$4=$G92+$B92,SUMIFS(INDEX('ABP REC Calc'!$G$6:$AB$69,,MATCH('ABP RECs'!$H92,'ABP REC Calc'!$G$5:$AB$5,0)),'ABP REC Calc'!$C$6:$C$69,'ABP RECs'!$E92,'ABP REC Calc'!$B$6:$B$69,'ABP RECs'!$F92),
IF(O$4&gt;$G92,N92*(1-Inputs_ByYear!$D$4),0)),0)</f>
        <v>0</v>
      </c>
      <c r="P92" s="235">
        <f>IF((P$4-$G92)&lt;($C92+$B92),IF(P$4=$G92+$B92,SUMIFS(INDEX('ABP REC Calc'!$G$6:$AB$69,,MATCH('ABP RECs'!$H92,'ABP REC Calc'!$G$5:$AB$5,0)),'ABP REC Calc'!$C$6:$C$69,'ABP RECs'!$E92,'ABP REC Calc'!$B$6:$B$69,'ABP RECs'!$F92),
IF(P$4&gt;$G92,O92*(1-Inputs_ByYear!$D$4),0)),0)</f>
        <v>0</v>
      </c>
      <c r="Q92" s="235">
        <f>IF((Q$4-$G92)&lt;($C92+$B92),IF(Q$4=$G92+$B92,SUMIFS(INDEX('ABP REC Calc'!$G$6:$AB$69,,MATCH('ABP RECs'!$H92,'ABP REC Calc'!$G$5:$AB$5,0)),'ABP REC Calc'!$C$6:$C$69,'ABP RECs'!$E92,'ABP REC Calc'!$B$6:$B$69,'ABP RECs'!$F92),
IF(Q$4&gt;$G92,P92*(1-Inputs_ByYear!$D$4),0)),0)</f>
        <v>0</v>
      </c>
      <c r="R92" s="235">
        <f>IF((R$4-$G92)&lt;($C92+$B92),IF(R$4=$G92+$B92,SUMIFS(INDEX('ABP REC Calc'!$G$6:$AB$69,,MATCH('ABP RECs'!$H92,'ABP REC Calc'!$G$5:$AB$5,0)),'ABP REC Calc'!$C$6:$C$69,'ABP RECs'!$E92,'ABP REC Calc'!$B$6:$B$69,'ABP RECs'!$F92),
IF(R$4&gt;$G92,Q92*(1-Inputs_ByYear!$D$4),0)),0)</f>
        <v>0</v>
      </c>
      <c r="S92" s="235">
        <f>IF((S$4-$G92)&lt;($C92+$B92),IF(S$4=$G92+$B92,SUMIFS(INDEX('ABP REC Calc'!$G$6:$AB$69,,MATCH('ABP RECs'!$H92,'ABP REC Calc'!$G$5:$AB$5,0)),'ABP REC Calc'!$C$6:$C$69,'ABP RECs'!$E92,'ABP REC Calc'!$B$6:$B$69,'ABP RECs'!$F92),
IF(S$4&gt;$G92,R92*(1-Inputs_ByYear!$D$4),0)),0)</f>
        <v>0</v>
      </c>
      <c r="T92" s="235">
        <f>IF((T$4-$G92)&lt;($C92+$B92),IF(T$4=$G92+$B92,SUMIFS(INDEX('ABP REC Calc'!$G$6:$AB$69,,MATCH('ABP RECs'!$H92,'ABP REC Calc'!$G$5:$AB$5,0)),'ABP REC Calc'!$C$6:$C$69,'ABP RECs'!$E92,'ABP REC Calc'!$B$6:$B$69,'ABP RECs'!$F92),
IF(T$4&gt;$G92,S92*(1-Inputs_ByYear!$D$4),0)),0)</f>
        <v>0</v>
      </c>
      <c r="U92" s="235">
        <f>IF((U$4-$G92)&lt;($C92+$B92),IF(U$4=$G92+$B92,SUMIFS(INDEX('ABP REC Calc'!$G$6:$AB$69,,MATCH('ABP RECs'!$H92,'ABP REC Calc'!$G$5:$AB$5,0)),'ABP REC Calc'!$C$6:$C$69,'ABP RECs'!$E92,'ABP REC Calc'!$B$6:$B$69,'ABP RECs'!$F92),
IF(U$4&gt;$G92,T92*(1-Inputs_ByYear!$D$4),0)),0)</f>
        <v>0</v>
      </c>
      <c r="V92" s="235">
        <f>IF((V$4-$G92)&lt;($C92+$B92),IF(V$4=$G92+$B92,SUMIFS(INDEX('ABP REC Calc'!$G$6:$AB$69,,MATCH('ABP RECs'!$H92,'ABP REC Calc'!$G$5:$AB$5,0)),'ABP REC Calc'!$C$6:$C$69,'ABP RECs'!$E92,'ABP REC Calc'!$B$6:$B$69,'ABP RECs'!$F92),
IF(V$4&gt;$G92,U92*(1-Inputs_ByYear!$D$4),0)),0)</f>
        <v>0</v>
      </c>
      <c r="W92" s="235">
        <f>IF((W$4-$G92)&lt;($C92+$B92),IF(W$4=$G92+$B92,SUMIFS(INDEX('ABP REC Calc'!$G$6:$AB$69,,MATCH('ABP RECs'!$H92,'ABP REC Calc'!$G$5:$AB$5,0)),'ABP REC Calc'!$C$6:$C$69,'ABP RECs'!$E92,'ABP REC Calc'!$B$6:$B$69,'ABP RECs'!$F92),
IF(W$4&gt;$G92,V92*(1-Inputs_ByYear!$D$4),0)),0)</f>
        <v>0</v>
      </c>
      <c r="X92" s="235">
        <f>IF((X$4-$G92)&lt;($C92+$B92),IF(X$4=$G92+$B92,SUMIFS(INDEX('ABP REC Calc'!$G$6:$AB$69,,MATCH('ABP RECs'!$H92,'ABP REC Calc'!$G$5:$AB$5,0)),'ABP REC Calc'!$C$6:$C$69,'ABP RECs'!$E92,'ABP REC Calc'!$B$6:$B$69,'ABP RECs'!$F92),
IF(X$4&gt;$G92,W92*(1-Inputs_ByYear!$D$4),0)),0)</f>
        <v>0</v>
      </c>
      <c r="Y92" s="235">
        <f>IF((Y$4-$G92)&lt;($C92+$B92),IF(Y$4=$G92+$B92,SUMIFS(INDEX('ABP REC Calc'!$G$6:$AB$69,,MATCH('ABP RECs'!$H92,'ABP REC Calc'!$G$5:$AB$5,0)),'ABP REC Calc'!$C$6:$C$69,'ABP RECs'!$E92,'ABP REC Calc'!$B$6:$B$69,'ABP RECs'!$F92),
IF(Y$4&gt;$G92,X92*(1-Inputs_ByYear!$D$4),0)),0)</f>
        <v>0</v>
      </c>
      <c r="Z92" s="235">
        <f>IF((Z$4-$G92)&lt;($C92+$B92),IF(Z$4=$G92+$B92,SUMIFS(INDEX('ABP REC Calc'!$G$6:$AB$69,,MATCH('ABP RECs'!$H92,'ABP REC Calc'!$G$5:$AB$5,0)),'ABP REC Calc'!$C$6:$C$69,'ABP RECs'!$E92,'ABP REC Calc'!$B$6:$B$69,'ABP RECs'!$F92),
IF(Z$4&gt;$G92,Y92*(1-Inputs_ByYear!$D$4),0)),0)</f>
        <v>0</v>
      </c>
      <c r="AA92" s="235">
        <f>IF((AA$4-$G92)&lt;($C92+$B92),IF(AA$4=$G92+$B92,SUMIFS(INDEX('ABP REC Calc'!$G$6:$AB$69,,MATCH('ABP RECs'!$H92,'ABP REC Calc'!$G$5:$AB$5,0)),'ABP REC Calc'!$C$6:$C$69,'ABP RECs'!$E92,'ABP REC Calc'!$B$6:$B$69,'ABP RECs'!$F92),
IF(AA$4&gt;$G92,Z92*(1-Inputs_ByYear!$D$4),0)),0)</f>
        <v>0</v>
      </c>
      <c r="AB92" s="235">
        <f>IF((AB$4-$G92)&lt;($C92+$B92),IF(AB$4=$G92+$B92,SUMIFS(INDEX('ABP REC Calc'!$G$6:$AB$69,,MATCH('ABP RECs'!$H92,'ABP REC Calc'!$G$5:$AB$5,0)),'ABP REC Calc'!$C$6:$C$69,'ABP RECs'!$E92,'ABP REC Calc'!$B$6:$B$69,'ABP RECs'!$F92),
IF(AB$4&gt;$G92,AA92*(1-Inputs_ByYear!$D$4),0)),0)</f>
        <v>0</v>
      </c>
      <c r="AC92" s="235">
        <f>IF((AC$4-$G92)&lt;($C92+$B92),IF(AC$4=$G92+$B92,SUMIFS(INDEX('ABP REC Calc'!$G$6:$AB$69,,MATCH('ABP RECs'!$H92,'ABP REC Calc'!$G$5:$AB$5,0)),'ABP REC Calc'!$C$6:$C$69,'ABP RECs'!$E92,'ABP REC Calc'!$B$6:$B$69,'ABP RECs'!$F92),
IF(AC$4&gt;$G92,AB92*(1-Inputs_ByYear!$D$4),0)),0)</f>
        <v>0</v>
      </c>
      <c r="AD92" s="235">
        <f>IF((AD$4-$G92)&lt;($C92+$B92),IF(AD$4=$G92+$B92,SUMIFS(INDEX('ABP REC Calc'!$G$6:$AB$69,,MATCH('ABP RECs'!$H92,'ABP REC Calc'!$G$5:$AB$5,0)),'ABP REC Calc'!$C$6:$C$69,'ABP RECs'!$E92,'ABP REC Calc'!$B$6:$B$69,'ABP RECs'!$F92),
IF(AD$4&gt;$G92,AC92*(1-Inputs_ByYear!$D$4),0)),0)</f>
        <v>0</v>
      </c>
    </row>
    <row r="93" spans="2:30" ht="14.75" customHeight="1" x14ac:dyDescent="0.25">
      <c r="B93" s="332" cm="1">
        <f t="array" ref="B93">INDEX(Inputs_ByYear!$D$87:$D$92, MATCH('ABP RECs'!$E93, Inputs_ByYear!$B$87:$B$92, 0),)</f>
        <v>0</v>
      </c>
      <c r="C93" s="332" cm="1">
        <f t="array" ref="C93">INDEX(Inputs_ByYear!$D$51:$D$56, MATCH('ABP RECs'!$E93, Inputs_ByYear!$B$51:$B$56,0),)</f>
        <v>15</v>
      </c>
      <c r="D93" s="332" t="str" cm="1">
        <f t="array" ref="D93">INDEX(Inputs_ByYear!$D$96:$D$101, MATCH('ABP RECs'!$E93, Inputs_ByYear!$B$96:$B$101,0),)</f>
        <v>n/a</v>
      </c>
      <c r="E93" s="222" t="s">
        <v>234</v>
      </c>
      <c r="F93" s="219" t="s">
        <v>259</v>
      </c>
      <c r="G93" s="219">
        <f t="shared" si="4"/>
        <v>2044</v>
      </c>
      <c r="H93" s="227" t="s">
        <v>42</v>
      </c>
      <c r="I93" s="235">
        <f>IF((I$4-$G93)&lt;($C93+$B93),IF(I$4=$G93+$B93,SUMIFS(INDEX('ABP REC Calc'!$G$6:$AB$69,,MATCH('ABP RECs'!$H93,'ABP REC Calc'!$G$5:$AB$5,0)),'ABP REC Calc'!$C$6:$C$69,'ABP RECs'!$E93,'ABP REC Calc'!$B$6:$B$69,'ABP RECs'!$F93),
IF(I$4&gt;$G93,H93*(1-Inputs_ByYear!$D$4),0)),0)</f>
        <v>0</v>
      </c>
      <c r="J93" s="235">
        <f>IF((J$4-$G93)&lt;($C93+$B93),IF(J$4=$G93+$B93,SUMIFS(INDEX('ABP REC Calc'!$G$6:$AB$69,,MATCH('ABP RECs'!$H93,'ABP REC Calc'!$G$5:$AB$5,0)),'ABP REC Calc'!$C$6:$C$69,'ABP RECs'!$E93,'ABP REC Calc'!$B$6:$B$69,'ABP RECs'!$F93),
IF(J$4&gt;$G93,I93*(1-Inputs_ByYear!$D$4),0)),0)</f>
        <v>0</v>
      </c>
      <c r="K93" s="235">
        <f>IF((K$4-$G93)&lt;($C93+$B93),IF(K$4=$G93+$B93,SUMIFS(INDEX('ABP REC Calc'!$G$6:$AB$69,,MATCH('ABP RECs'!$H93,'ABP REC Calc'!$G$5:$AB$5,0)),'ABP REC Calc'!$C$6:$C$69,'ABP RECs'!$E93,'ABP REC Calc'!$B$6:$B$69,'ABP RECs'!$F93),
IF(K$4&gt;$G93,J93*(1-Inputs_ByYear!$D$4),0)),0)</f>
        <v>0</v>
      </c>
      <c r="L93" s="235">
        <f>IF((L$4-$G93)&lt;($C93+$B93),IF(L$4=$G93+$B93,SUMIFS(INDEX('ABP REC Calc'!$G$6:$AB$69,,MATCH('ABP RECs'!$H93,'ABP REC Calc'!$G$5:$AB$5,0)),'ABP REC Calc'!$C$6:$C$69,'ABP RECs'!$E93,'ABP REC Calc'!$B$6:$B$69,'ABP RECs'!$F93),
IF(L$4&gt;$G93,K93*(1-Inputs_ByYear!$D$4),0)),0)</f>
        <v>0</v>
      </c>
      <c r="M93" s="235">
        <f>IF((M$4-$G93)&lt;($C93+$B93),IF(M$4=$G93+$B93,SUMIFS(INDEX('ABP REC Calc'!$G$6:$AB$69,,MATCH('ABP RECs'!$H93,'ABP REC Calc'!$G$5:$AB$5,0)),'ABP REC Calc'!$C$6:$C$69,'ABP RECs'!$E93,'ABP REC Calc'!$B$6:$B$69,'ABP RECs'!$F93),
IF(M$4&gt;$G93,L93*(1-Inputs_ByYear!$D$4),0)),0)</f>
        <v>0</v>
      </c>
      <c r="N93" s="235">
        <f>IF((N$4-$G93)&lt;($C93+$B93),IF(N$4=$G93+$B93,SUMIFS(INDEX('ABP REC Calc'!$G$6:$AB$69,,MATCH('ABP RECs'!$H93,'ABP REC Calc'!$G$5:$AB$5,0)),'ABP REC Calc'!$C$6:$C$69,'ABP RECs'!$E93,'ABP REC Calc'!$B$6:$B$69,'ABP RECs'!$F93),
IF(N$4&gt;$G93,M93*(1-Inputs_ByYear!$D$4),0)),0)</f>
        <v>0</v>
      </c>
      <c r="O93" s="235">
        <f>IF((O$4-$G93)&lt;($C93+$B93),IF(O$4=$G93+$B93,SUMIFS(INDEX('ABP REC Calc'!$G$6:$AB$69,,MATCH('ABP RECs'!$H93,'ABP REC Calc'!$G$5:$AB$5,0)),'ABP REC Calc'!$C$6:$C$69,'ABP RECs'!$E93,'ABP REC Calc'!$B$6:$B$69,'ABP RECs'!$F93),
IF(O$4&gt;$G93,N93*(1-Inputs_ByYear!$D$4),0)),0)</f>
        <v>0</v>
      </c>
      <c r="P93" s="235">
        <f>IF((P$4-$G93)&lt;($C93+$B93),IF(P$4=$G93+$B93,SUMIFS(INDEX('ABP REC Calc'!$G$6:$AB$69,,MATCH('ABP RECs'!$H93,'ABP REC Calc'!$G$5:$AB$5,0)),'ABP REC Calc'!$C$6:$C$69,'ABP RECs'!$E93,'ABP REC Calc'!$B$6:$B$69,'ABP RECs'!$F93),
IF(P$4&gt;$G93,O93*(1-Inputs_ByYear!$D$4),0)),0)</f>
        <v>0</v>
      </c>
      <c r="Q93" s="235">
        <f>IF((Q$4-$G93)&lt;($C93+$B93),IF(Q$4=$G93+$B93,SUMIFS(INDEX('ABP REC Calc'!$G$6:$AB$69,,MATCH('ABP RECs'!$H93,'ABP REC Calc'!$G$5:$AB$5,0)),'ABP REC Calc'!$C$6:$C$69,'ABP RECs'!$E93,'ABP REC Calc'!$B$6:$B$69,'ABP RECs'!$F93),
IF(Q$4&gt;$G93,P93*(1-Inputs_ByYear!$D$4),0)),0)</f>
        <v>0</v>
      </c>
      <c r="R93" s="235">
        <f>IF((R$4-$G93)&lt;($C93+$B93),IF(R$4=$G93+$B93,SUMIFS(INDEX('ABP REC Calc'!$G$6:$AB$69,,MATCH('ABP RECs'!$H93,'ABP REC Calc'!$G$5:$AB$5,0)),'ABP REC Calc'!$C$6:$C$69,'ABP RECs'!$E93,'ABP REC Calc'!$B$6:$B$69,'ABP RECs'!$F93),
IF(R$4&gt;$G93,Q93*(1-Inputs_ByYear!$D$4),0)),0)</f>
        <v>0</v>
      </c>
      <c r="S93" s="235">
        <f>IF((S$4-$G93)&lt;($C93+$B93),IF(S$4=$G93+$B93,SUMIFS(INDEX('ABP REC Calc'!$G$6:$AB$69,,MATCH('ABP RECs'!$H93,'ABP REC Calc'!$G$5:$AB$5,0)),'ABP REC Calc'!$C$6:$C$69,'ABP RECs'!$E93,'ABP REC Calc'!$B$6:$B$69,'ABP RECs'!$F93),
IF(S$4&gt;$G93,R93*(1-Inputs_ByYear!$D$4),0)),0)</f>
        <v>0</v>
      </c>
      <c r="T93" s="235">
        <f>IF((T$4-$G93)&lt;($C93+$B93),IF(T$4=$G93+$B93,SUMIFS(INDEX('ABP REC Calc'!$G$6:$AB$69,,MATCH('ABP RECs'!$H93,'ABP REC Calc'!$G$5:$AB$5,0)),'ABP REC Calc'!$C$6:$C$69,'ABP RECs'!$E93,'ABP REC Calc'!$B$6:$B$69,'ABP RECs'!$F93),
IF(T$4&gt;$G93,S93*(1-Inputs_ByYear!$D$4),0)),0)</f>
        <v>0</v>
      </c>
      <c r="U93" s="235">
        <f>IF((U$4-$G93)&lt;($C93+$B93),IF(U$4=$G93+$B93,SUMIFS(INDEX('ABP REC Calc'!$G$6:$AB$69,,MATCH('ABP RECs'!$H93,'ABP REC Calc'!$G$5:$AB$5,0)),'ABP REC Calc'!$C$6:$C$69,'ABP RECs'!$E93,'ABP REC Calc'!$B$6:$B$69,'ABP RECs'!$F93),
IF(U$4&gt;$G93,T93*(1-Inputs_ByYear!$D$4),0)),0)</f>
        <v>0</v>
      </c>
      <c r="V93" s="235">
        <f>IF((V$4-$G93)&lt;($C93+$B93),IF(V$4=$G93+$B93,SUMIFS(INDEX('ABP REC Calc'!$G$6:$AB$69,,MATCH('ABP RECs'!$H93,'ABP REC Calc'!$G$5:$AB$5,0)),'ABP REC Calc'!$C$6:$C$69,'ABP RECs'!$E93,'ABP REC Calc'!$B$6:$B$69,'ABP RECs'!$F93),
IF(V$4&gt;$G93,U93*(1-Inputs_ByYear!$D$4),0)),0)</f>
        <v>0</v>
      </c>
      <c r="W93" s="235">
        <f>IF((W$4-$G93)&lt;($C93+$B93),IF(W$4=$G93+$B93,SUMIFS(INDEX('ABP REC Calc'!$G$6:$AB$69,,MATCH('ABP RECs'!$H93,'ABP REC Calc'!$G$5:$AB$5,0)),'ABP REC Calc'!$C$6:$C$69,'ABP RECs'!$E93,'ABP REC Calc'!$B$6:$B$69,'ABP RECs'!$F93),
IF(W$4&gt;$G93,V93*(1-Inputs_ByYear!$D$4),0)),0)</f>
        <v>0</v>
      </c>
      <c r="X93" s="235">
        <f>IF((X$4-$G93)&lt;($C93+$B93),IF(X$4=$G93+$B93,SUMIFS(INDEX('ABP REC Calc'!$G$6:$AB$69,,MATCH('ABP RECs'!$H93,'ABP REC Calc'!$G$5:$AB$5,0)),'ABP REC Calc'!$C$6:$C$69,'ABP RECs'!$E93,'ABP REC Calc'!$B$6:$B$69,'ABP RECs'!$F93),
IF(X$4&gt;$G93,W93*(1-Inputs_ByYear!$D$4),0)),0)</f>
        <v>0</v>
      </c>
      <c r="Y93" s="235">
        <f>IF((Y$4-$G93)&lt;($C93+$B93),IF(Y$4=$G93+$B93,SUMIFS(INDEX('ABP REC Calc'!$G$6:$AB$69,,MATCH('ABP RECs'!$H93,'ABP REC Calc'!$G$5:$AB$5,0)),'ABP REC Calc'!$C$6:$C$69,'ABP RECs'!$E93,'ABP REC Calc'!$B$6:$B$69,'ABP RECs'!$F93),
IF(Y$4&gt;$G93,X93*(1-Inputs_ByYear!$D$4),0)),0)</f>
        <v>0</v>
      </c>
      <c r="Z93" s="235">
        <f>IF((Z$4-$G93)&lt;($C93+$B93),IF(Z$4=$G93+$B93,SUMIFS(INDEX('ABP REC Calc'!$G$6:$AB$69,,MATCH('ABP RECs'!$H93,'ABP REC Calc'!$G$5:$AB$5,0)),'ABP REC Calc'!$C$6:$C$69,'ABP RECs'!$E93,'ABP REC Calc'!$B$6:$B$69,'ABP RECs'!$F93),
IF(Z$4&gt;$G93,Y93*(1-Inputs_ByYear!$D$4),0)),0)</f>
        <v>0</v>
      </c>
      <c r="AA93" s="235">
        <f>IF((AA$4-$G93)&lt;($C93+$B93),IF(AA$4=$G93+$B93,SUMIFS(INDEX('ABP REC Calc'!$G$6:$AB$69,,MATCH('ABP RECs'!$H93,'ABP REC Calc'!$G$5:$AB$5,0)),'ABP REC Calc'!$C$6:$C$69,'ABP RECs'!$E93,'ABP REC Calc'!$B$6:$B$69,'ABP RECs'!$F93),
IF(AA$4&gt;$G93,Z93*(1-Inputs_ByYear!$D$4),0)),0)</f>
        <v>0</v>
      </c>
      <c r="AB93" s="235">
        <f>IF((AB$4-$G93)&lt;($C93+$B93),IF(AB$4=$G93+$B93,SUMIFS(INDEX('ABP REC Calc'!$G$6:$AB$69,,MATCH('ABP RECs'!$H93,'ABP REC Calc'!$G$5:$AB$5,0)),'ABP REC Calc'!$C$6:$C$69,'ABP RECs'!$E93,'ABP REC Calc'!$B$6:$B$69,'ABP RECs'!$F93),
IF(AB$4&gt;$G93,AA93*(1-Inputs_ByYear!$D$4),0)),0)</f>
        <v>0</v>
      </c>
      <c r="AC93" s="235">
        <f>IF((AC$4-$G93)&lt;($C93+$B93),IF(AC$4=$G93+$B93,SUMIFS(INDEX('ABP REC Calc'!$G$6:$AB$69,,MATCH('ABP RECs'!$H93,'ABP REC Calc'!$G$5:$AB$5,0)),'ABP REC Calc'!$C$6:$C$69,'ABP RECs'!$E93,'ABP REC Calc'!$B$6:$B$69,'ABP RECs'!$F93),
IF(AC$4&gt;$G93,AB93*(1-Inputs_ByYear!$D$4),0)),0)</f>
        <v>0</v>
      </c>
      <c r="AD93" s="235">
        <f>IF((AD$4-$G93)&lt;($C93+$B93),IF(AD$4=$G93+$B93,SUMIFS(INDEX('ABP REC Calc'!$G$6:$AB$69,,MATCH('ABP RECs'!$H93,'ABP REC Calc'!$G$5:$AB$5,0)),'ABP REC Calc'!$C$6:$C$69,'ABP RECs'!$E93,'ABP REC Calc'!$B$6:$B$69,'ABP RECs'!$F93),
IF(AD$4&gt;$G93,AC93*(1-Inputs_ByYear!$D$4),0)),0)</f>
        <v>0</v>
      </c>
    </row>
    <row r="94" spans="2:30" ht="14.75" customHeight="1" x14ac:dyDescent="0.25">
      <c r="B94" s="332" cm="1">
        <f t="array" ref="B94">INDEX(Inputs_ByYear!$D$87:$D$92, MATCH('ABP RECs'!$E94, Inputs_ByYear!$B$87:$B$92, 0),)</f>
        <v>0</v>
      </c>
      <c r="C94" s="332" cm="1">
        <f t="array" ref="C94">INDEX(Inputs_ByYear!$D$51:$D$56, MATCH('ABP RECs'!$E94, Inputs_ByYear!$B$51:$B$56,0),)</f>
        <v>15</v>
      </c>
      <c r="D94" s="332" t="str" cm="1">
        <f t="array" ref="D94">INDEX(Inputs_ByYear!$D$96:$D$101, MATCH('ABP RECs'!$E94, Inputs_ByYear!$B$96:$B$101,0),)</f>
        <v>n/a</v>
      </c>
      <c r="E94" s="222" t="s">
        <v>234</v>
      </c>
      <c r="F94" s="219" t="s">
        <v>259</v>
      </c>
      <c r="G94" s="219">
        <f t="shared" si="4"/>
        <v>2045</v>
      </c>
      <c r="H94" s="227" t="s">
        <v>43</v>
      </c>
      <c r="I94" s="235">
        <f>IF((I$4-$G94)&lt;($C94+$B94),IF(I$4=$G94+$B94,SUMIFS(INDEX('ABP REC Calc'!$G$6:$AB$69,,MATCH('ABP RECs'!$H94,'ABP REC Calc'!$G$5:$AB$5,0)),'ABP REC Calc'!$C$6:$C$69,'ABP RECs'!$E94,'ABP REC Calc'!$B$6:$B$69,'ABP RECs'!$F94),
IF(I$4&gt;$G94,H94*(1-Inputs_ByYear!$D$4),0)),0)</f>
        <v>0</v>
      </c>
      <c r="J94" s="235">
        <f>IF((J$4-$G94)&lt;($C94+$B94),IF(J$4=$G94+$B94,SUMIFS(INDEX('ABP REC Calc'!$G$6:$AB$69,,MATCH('ABP RECs'!$H94,'ABP REC Calc'!$G$5:$AB$5,0)),'ABP REC Calc'!$C$6:$C$69,'ABP RECs'!$E94,'ABP REC Calc'!$B$6:$B$69,'ABP RECs'!$F94),
IF(J$4&gt;$G94,I94*(1-Inputs_ByYear!$D$4),0)),0)</f>
        <v>0</v>
      </c>
      <c r="K94" s="235">
        <f>IF((K$4-$G94)&lt;($C94+$B94),IF(K$4=$G94+$B94,SUMIFS(INDEX('ABP REC Calc'!$G$6:$AB$69,,MATCH('ABP RECs'!$H94,'ABP REC Calc'!$G$5:$AB$5,0)),'ABP REC Calc'!$C$6:$C$69,'ABP RECs'!$E94,'ABP REC Calc'!$B$6:$B$69,'ABP RECs'!$F94),
IF(K$4&gt;$G94,J94*(1-Inputs_ByYear!$D$4),0)),0)</f>
        <v>0</v>
      </c>
      <c r="L94" s="235">
        <f>IF((L$4-$G94)&lt;($C94+$B94),IF(L$4=$G94+$B94,SUMIFS(INDEX('ABP REC Calc'!$G$6:$AB$69,,MATCH('ABP RECs'!$H94,'ABP REC Calc'!$G$5:$AB$5,0)),'ABP REC Calc'!$C$6:$C$69,'ABP RECs'!$E94,'ABP REC Calc'!$B$6:$B$69,'ABP RECs'!$F94),
IF(L$4&gt;$G94,K94*(1-Inputs_ByYear!$D$4),0)),0)</f>
        <v>0</v>
      </c>
      <c r="M94" s="235">
        <f>IF((M$4-$G94)&lt;($C94+$B94),IF(M$4=$G94+$B94,SUMIFS(INDEX('ABP REC Calc'!$G$6:$AB$69,,MATCH('ABP RECs'!$H94,'ABP REC Calc'!$G$5:$AB$5,0)),'ABP REC Calc'!$C$6:$C$69,'ABP RECs'!$E94,'ABP REC Calc'!$B$6:$B$69,'ABP RECs'!$F94),
IF(M$4&gt;$G94,L94*(1-Inputs_ByYear!$D$4),0)),0)</f>
        <v>0</v>
      </c>
      <c r="N94" s="235">
        <f>IF((N$4-$G94)&lt;($C94+$B94),IF(N$4=$G94+$B94,SUMIFS(INDEX('ABP REC Calc'!$G$6:$AB$69,,MATCH('ABP RECs'!$H94,'ABP REC Calc'!$G$5:$AB$5,0)),'ABP REC Calc'!$C$6:$C$69,'ABP RECs'!$E94,'ABP REC Calc'!$B$6:$B$69,'ABP RECs'!$F94),
IF(N$4&gt;$G94,M94*(1-Inputs_ByYear!$D$4),0)),0)</f>
        <v>0</v>
      </c>
      <c r="O94" s="235">
        <f>IF((O$4-$G94)&lt;($C94+$B94),IF(O$4=$G94+$B94,SUMIFS(INDEX('ABP REC Calc'!$G$6:$AB$69,,MATCH('ABP RECs'!$H94,'ABP REC Calc'!$G$5:$AB$5,0)),'ABP REC Calc'!$C$6:$C$69,'ABP RECs'!$E94,'ABP REC Calc'!$B$6:$B$69,'ABP RECs'!$F94),
IF(O$4&gt;$G94,N94*(1-Inputs_ByYear!$D$4),0)),0)</f>
        <v>0</v>
      </c>
      <c r="P94" s="235">
        <f>IF((P$4-$G94)&lt;($C94+$B94),IF(P$4=$G94+$B94,SUMIFS(INDEX('ABP REC Calc'!$G$6:$AB$69,,MATCH('ABP RECs'!$H94,'ABP REC Calc'!$G$5:$AB$5,0)),'ABP REC Calc'!$C$6:$C$69,'ABP RECs'!$E94,'ABP REC Calc'!$B$6:$B$69,'ABP RECs'!$F94),
IF(P$4&gt;$G94,O94*(1-Inputs_ByYear!$D$4),0)),0)</f>
        <v>0</v>
      </c>
      <c r="Q94" s="235">
        <f>IF((Q$4-$G94)&lt;($C94+$B94),IF(Q$4=$G94+$B94,SUMIFS(INDEX('ABP REC Calc'!$G$6:$AB$69,,MATCH('ABP RECs'!$H94,'ABP REC Calc'!$G$5:$AB$5,0)),'ABP REC Calc'!$C$6:$C$69,'ABP RECs'!$E94,'ABP REC Calc'!$B$6:$B$69,'ABP RECs'!$F94),
IF(Q$4&gt;$G94,P94*(1-Inputs_ByYear!$D$4),0)),0)</f>
        <v>0</v>
      </c>
      <c r="R94" s="235">
        <f>IF((R$4-$G94)&lt;($C94+$B94),IF(R$4=$G94+$B94,SUMIFS(INDEX('ABP REC Calc'!$G$6:$AB$69,,MATCH('ABP RECs'!$H94,'ABP REC Calc'!$G$5:$AB$5,0)),'ABP REC Calc'!$C$6:$C$69,'ABP RECs'!$E94,'ABP REC Calc'!$B$6:$B$69,'ABP RECs'!$F94),
IF(R$4&gt;$G94,Q94*(1-Inputs_ByYear!$D$4),0)),0)</f>
        <v>0</v>
      </c>
      <c r="S94" s="235">
        <f>IF((S$4-$G94)&lt;($C94+$B94),IF(S$4=$G94+$B94,SUMIFS(INDEX('ABP REC Calc'!$G$6:$AB$69,,MATCH('ABP RECs'!$H94,'ABP REC Calc'!$G$5:$AB$5,0)),'ABP REC Calc'!$C$6:$C$69,'ABP RECs'!$E94,'ABP REC Calc'!$B$6:$B$69,'ABP RECs'!$F94),
IF(S$4&gt;$G94,R94*(1-Inputs_ByYear!$D$4),0)),0)</f>
        <v>0</v>
      </c>
      <c r="T94" s="235">
        <f>IF((T$4-$G94)&lt;($C94+$B94),IF(T$4=$G94+$B94,SUMIFS(INDEX('ABP REC Calc'!$G$6:$AB$69,,MATCH('ABP RECs'!$H94,'ABP REC Calc'!$G$5:$AB$5,0)),'ABP REC Calc'!$C$6:$C$69,'ABP RECs'!$E94,'ABP REC Calc'!$B$6:$B$69,'ABP RECs'!$F94),
IF(T$4&gt;$G94,S94*(1-Inputs_ByYear!$D$4),0)),0)</f>
        <v>0</v>
      </c>
      <c r="U94" s="235">
        <f>IF((U$4-$G94)&lt;($C94+$B94),IF(U$4=$G94+$B94,SUMIFS(INDEX('ABP REC Calc'!$G$6:$AB$69,,MATCH('ABP RECs'!$H94,'ABP REC Calc'!$G$5:$AB$5,0)),'ABP REC Calc'!$C$6:$C$69,'ABP RECs'!$E94,'ABP REC Calc'!$B$6:$B$69,'ABP RECs'!$F94),
IF(U$4&gt;$G94,T94*(1-Inputs_ByYear!$D$4),0)),0)</f>
        <v>0</v>
      </c>
      <c r="V94" s="235">
        <f>IF((V$4-$G94)&lt;($C94+$B94),IF(V$4=$G94+$B94,SUMIFS(INDEX('ABP REC Calc'!$G$6:$AB$69,,MATCH('ABP RECs'!$H94,'ABP REC Calc'!$G$5:$AB$5,0)),'ABP REC Calc'!$C$6:$C$69,'ABP RECs'!$E94,'ABP REC Calc'!$B$6:$B$69,'ABP RECs'!$F94),
IF(V$4&gt;$G94,U94*(1-Inputs_ByYear!$D$4),0)),0)</f>
        <v>0</v>
      </c>
      <c r="W94" s="235">
        <f>IF((W$4-$G94)&lt;($C94+$B94),IF(W$4=$G94+$B94,SUMIFS(INDEX('ABP REC Calc'!$G$6:$AB$69,,MATCH('ABP RECs'!$H94,'ABP REC Calc'!$G$5:$AB$5,0)),'ABP REC Calc'!$C$6:$C$69,'ABP RECs'!$E94,'ABP REC Calc'!$B$6:$B$69,'ABP RECs'!$F94),
IF(W$4&gt;$G94,V94*(1-Inputs_ByYear!$D$4),0)),0)</f>
        <v>0</v>
      </c>
      <c r="X94" s="235">
        <f>IF((X$4-$G94)&lt;($C94+$B94),IF(X$4=$G94+$B94,SUMIFS(INDEX('ABP REC Calc'!$G$6:$AB$69,,MATCH('ABP RECs'!$H94,'ABP REC Calc'!$G$5:$AB$5,0)),'ABP REC Calc'!$C$6:$C$69,'ABP RECs'!$E94,'ABP REC Calc'!$B$6:$B$69,'ABP RECs'!$F94),
IF(X$4&gt;$G94,W94*(1-Inputs_ByYear!$D$4),0)),0)</f>
        <v>0</v>
      </c>
      <c r="Y94" s="235">
        <f>IF((Y$4-$G94)&lt;($C94+$B94),IF(Y$4=$G94+$B94,SUMIFS(INDEX('ABP REC Calc'!$G$6:$AB$69,,MATCH('ABP RECs'!$H94,'ABP REC Calc'!$G$5:$AB$5,0)),'ABP REC Calc'!$C$6:$C$69,'ABP RECs'!$E94,'ABP REC Calc'!$B$6:$B$69,'ABP RECs'!$F94),
IF(Y$4&gt;$G94,X94*(1-Inputs_ByYear!$D$4),0)),0)</f>
        <v>0</v>
      </c>
      <c r="Z94" s="235">
        <f>IF((Z$4-$G94)&lt;($C94+$B94),IF(Z$4=$G94+$B94,SUMIFS(INDEX('ABP REC Calc'!$G$6:$AB$69,,MATCH('ABP RECs'!$H94,'ABP REC Calc'!$G$5:$AB$5,0)),'ABP REC Calc'!$C$6:$C$69,'ABP RECs'!$E94,'ABP REC Calc'!$B$6:$B$69,'ABP RECs'!$F94),
IF(Z$4&gt;$G94,Y94*(1-Inputs_ByYear!$D$4),0)),0)</f>
        <v>0</v>
      </c>
      <c r="AA94" s="235">
        <f>IF((AA$4-$G94)&lt;($C94+$B94),IF(AA$4=$G94+$B94,SUMIFS(INDEX('ABP REC Calc'!$G$6:$AB$69,,MATCH('ABP RECs'!$H94,'ABP REC Calc'!$G$5:$AB$5,0)),'ABP REC Calc'!$C$6:$C$69,'ABP RECs'!$E94,'ABP REC Calc'!$B$6:$B$69,'ABP RECs'!$F94),
IF(AA$4&gt;$G94,Z94*(1-Inputs_ByYear!$D$4),0)),0)</f>
        <v>0</v>
      </c>
      <c r="AB94" s="235">
        <f>IF((AB$4-$G94)&lt;($C94+$B94),IF(AB$4=$G94+$B94,SUMIFS(INDEX('ABP REC Calc'!$G$6:$AB$69,,MATCH('ABP RECs'!$H94,'ABP REC Calc'!$G$5:$AB$5,0)),'ABP REC Calc'!$C$6:$C$69,'ABP RECs'!$E94,'ABP REC Calc'!$B$6:$B$69,'ABP RECs'!$F94),
IF(AB$4&gt;$G94,AA94*(1-Inputs_ByYear!$D$4),0)),0)</f>
        <v>0</v>
      </c>
      <c r="AC94" s="235">
        <f>IF((AC$4-$G94)&lt;($C94+$B94),IF(AC$4=$G94+$B94,SUMIFS(INDEX('ABP REC Calc'!$G$6:$AB$69,,MATCH('ABP RECs'!$H94,'ABP REC Calc'!$G$5:$AB$5,0)),'ABP REC Calc'!$C$6:$C$69,'ABP RECs'!$E94,'ABP REC Calc'!$B$6:$B$69,'ABP RECs'!$F94),
IF(AC$4&gt;$G94,AB94*(1-Inputs_ByYear!$D$4),0)),0)</f>
        <v>0</v>
      </c>
      <c r="AD94" s="235">
        <f>IF((AD$4-$G94)&lt;($C94+$B94),IF(AD$4=$G94+$B94,SUMIFS(INDEX('ABP REC Calc'!$G$6:$AB$69,,MATCH('ABP RECs'!$H94,'ABP REC Calc'!$G$5:$AB$5,0)),'ABP REC Calc'!$C$6:$C$69,'ABP RECs'!$E94,'ABP REC Calc'!$B$6:$B$69,'ABP RECs'!$F94),
IF(AD$4&gt;$G94,AC94*(1-Inputs_ByYear!$D$4),0)),0)</f>
        <v>0</v>
      </c>
    </row>
    <row r="95" spans="2:30" ht="14.75" customHeight="1" x14ac:dyDescent="0.25">
      <c r="H95" s="228"/>
      <c r="I95" s="228"/>
      <c r="J95" s="231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28"/>
      <c r="X95" s="228"/>
      <c r="Y95" s="228"/>
      <c r="Z95" s="228"/>
      <c r="AA95" s="228"/>
      <c r="AB95" s="228"/>
      <c r="AC95" s="228"/>
      <c r="AD95" s="228"/>
    </row>
    <row r="96" spans="2:30" ht="14.75" customHeight="1" x14ac:dyDescent="0.25">
      <c r="B96" s="332" cm="1">
        <f t="array" ref="B96">INDEX(Inputs_ByYear!$D$87:$D$92, MATCH('ABP RECs'!$E96, Inputs_ByYear!$B$87:$B$92, 0),)</f>
        <v>0</v>
      </c>
      <c r="C96" s="332" cm="1">
        <f t="array" ref="C96">INDEX(Inputs_ByYear!$D$51:$D$56, MATCH('ABP RECs'!$E96, Inputs_ByYear!$B$51:$B$56,0),)</f>
        <v>20</v>
      </c>
      <c r="D96" s="332" t="str" cm="1">
        <f t="array" ref="D96">INDEX(Inputs_ByYear!$D$96:$D$101, MATCH('ABP RECs'!$E96, Inputs_ByYear!$B$96:$B$101,0),)</f>
        <v>n/a</v>
      </c>
      <c r="E96" s="222" t="s">
        <v>235</v>
      </c>
      <c r="F96" s="219" t="s">
        <v>258</v>
      </c>
      <c r="G96" s="219">
        <f>VALUE(LEFT(H96, FIND("-", H96)-1))</f>
        <v>2024</v>
      </c>
      <c r="H96" s="227" t="s">
        <v>22</v>
      </c>
      <c r="I96" s="235">
        <f>IF((I$4-$G96)&lt;($C96+$B96),IF(I$4=$G96+$B96,SUMIFS(INDEX('ABP REC Calc'!$G$6:$AB$69,,MATCH('ABP RECs'!$H96,'ABP REC Calc'!$G$5:$AB$5,0)),'ABP REC Calc'!$C$6:$C$69,'ABP RECs'!$E96,'ABP REC Calc'!$B$6:$B$69,'ABP RECs'!$F96),
IF(I$4&gt;$G96,H96*(1-Inputs_ByYear!$D$4),0)),0)</f>
        <v>0</v>
      </c>
      <c r="J96" s="235">
        <f>IF((J$4-$G96)&lt;($C96+$B96),IF(J$4=$G96+$B96,SUMIFS(INDEX('ABP REC Calc'!$G$6:$AB$69,,MATCH('ABP RECs'!$H96,'ABP REC Calc'!$G$5:$AB$5,0)),'ABP REC Calc'!$C$6:$C$69,'ABP RECs'!$E96,'ABP REC Calc'!$B$6:$B$69,'ABP RECs'!$F96),
IF(J$4&gt;$G96,I96*(1-Inputs_ByYear!$D$4),0)),0)</f>
        <v>0</v>
      </c>
      <c r="K96" s="235">
        <f>IF((K$4-$G96)&lt;($C96+$B96),IF(K$4=$G96+$B96,SUMIFS(INDEX('ABP REC Calc'!$G$6:$AB$69,,MATCH('ABP RECs'!$H96,'ABP REC Calc'!$G$5:$AB$5,0)),'ABP REC Calc'!$C$6:$C$69,'ABP RECs'!$E96,'ABP REC Calc'!$B$6:$B$69,'ABP RECs'!$F96),
IF(K$4&gt;$G96,J96*(1-Inputs_ByYear!$D$4),0)),0)</f>
        <v>0</v>
      </c>
      <c r="L96" s="235">
        <f>IF((L$4-$G96)&lt;($C96+$B96),IF(L$4=$G96+$B96,SUMIFS(INDEX('ABP REC Calc'!$G$6:$AB$69,,MATCH('ABP RECs'!$H96,'ABP REC Calc'!$G$5:$AB$5,0)),'ABP REC Calc'!$C$6:$C$69,'ABP RECs'!$E96,'ABP REC Calc'!$B$6:$B$69,'ABP RECs'!$F96),
IF(L$4&gt;$G96,K96*(1-Inputs_ByYear!$D$4),0)),0)</f>
        <v>0</v>
      </c>
      <c r="M96" s="235">
        <f>IF((M$4-$G96)&lt;($C96+$B96),IF(M$4=$G96+$B96,SUMIFS(INDEX('ABP REC Calc'!$G$6:$AB$69,,MATCH('ABP RECs'!$H96,'ABP REC Calc'!$G$5:$AB$5,0)),'ABP REC Calc'!$C$6:$C$69,'ABP RECs'!$E96,'ABP REC Calc'!$B$6:$B$69,'ABP RECs'!$F96),
IF(M$4&gt;$G96,L96*(1-Inputs_ByYear!$D$4),0)),0)</f>
        <v>0</v>
      </c>
      <c r="N96" s="235">
        <f>IF((N$4-$G96)&lt;($C96+$B96),IF(N$4=$G96+$B96,SUMIFS(INDEX('ABP REC Calc'!$G$6:$AB$69,,MATCH('ABP RECs'!$H96,'ABP REC Calc'!$G$5:$AB$5,0)),'ABP REC Calc'!$C$6:$C$69,'ABP RECs'!$E96,'ABP REC Calc'!$B$6:$B$69,'ABP RECs'!$F96),
IF(N$4&gt;$G96,M96*(1-Inputs_ByYear!$D$4),0)),0)</f>
        <v>0</v>
      </c>
      <c r="O96" s="235">
        <f>IF((O$4-$G96)&lt;($C96+$B96),IF(O$4=$G96+$B96,SUMIFS(INDEX('ABP REC Calc'!$G$6:$AB$69,,MATCH('ABP RECs'!$H96,'ABP REC Calc'!$G$5:$AB$5,0)),'ABP REC Calc'!$C$6:$C$69,'ABP RECs'!$E96,'ABP REC Calc'!$B$6:$B$69,'ABP RECs'!$F96),
IF(O$4&gt;$G96,N96*(1-Inputs_ByYear!$D$4),0)),0)</f>
        <v>0</v>
      </c>
      <c r="P96" s="235">
        <f>IF((P$4-$G96)&lt;($C96+$B96),IF(P$4=$G96+$B96,SUMIFS(INDEX('ABP REC Calc'!$G$6:$AB$69,,MATCH('ABP RECs'!$H96,'ABP REC Calc'!$G$5:$AB$5,0)),'ABP REC Calc'!$C$6:$C$69,'ABP RECs'!$E96,'ABP REC Calc'!$B$6:$B$69,'ABP RECs'!$F96),
IF(P$4&gt;$G96,O96*(1-Inputs_ByYear!$D$4),0)),0)</f>
        <v>0</v>
      </c>
      <c r="Q96" s="235">
        <f>IF((Q$4-$G96)&lt;($C96+$B96),IF(Q$4=$G96+$B96,SUMIFS(INDEX('ABP REC Calc'!$G$6:$AB$69,,MATCH('ABP RECs'!$H96,'ABP REC Calc'!$G$5:$AB$5,0)),'ABP REC Calc'!$C$6:$C$69,'ABP RECs'!$E96,'ABP REC Calc'!$B$6:$B$69,'ABP RECs'!$F96),
IF(Q$4&gt;$G96,P96*(1-Inputs_ByYear!$D$4),0)),0)</f>
        <v>0</v>
      </c>
      <c r="R96" s="235">
        <f>IF((R$4-$G96)&lt;($C96+$B96),IF(R$4=$G96+$B96,SUMIFS(INDEX('ABP REC Calc'!$G$6:$AB$69,,MATCH('ABP RECs'!$H96,'ABP REC Calc'!$G$5:$AB$5,0)),'ABP REC Calc'!$C$6:$C$69,'ABP RECs'!$E96,'ABP REC Calc'!$B$6:$B$69,'ABP RECs'!$F96),
IF(R$4&gt;$G96,Q96*(1-Inputs_ByYear!$D$4),0)),0)</f>
        <v>0</v>
      </c>
      <c r="S96" s="235">
        <f>IF((S$4-$G96)&lt;($C96+$B96),IF(S$4=$G96+$B96,SUMIFS(INDEX('ABP REC Calc'!$G$6:$AB$69,,MATCH('ABP RECs'!$H96,'ABP REC Calc'!$G$5:$AB$5,0)),'ABP REC Calc'!$C$6:$C$69,'ABP RECs'!$E96,'ABP REC Calc'!$B$6:$B$69,'ABP RECs'!$F96),
IF(S$4&gt;$G96,R96*(1-Inputs_ByYear!$D$4),0)),0)</f>
        <v>0</v>
      </c>
      <c r="T96" s="235">
        <f>IF((T$4-$G96)&lt;($C96+$B96),IF(T$4=$G96+$B96,SUMIFS(INDEX('ABP REC Calc'!$G$6:$AB$69,,MATCH('ABP RECs'!$H96,'ABP REC Calc'!$G$5:$AB$5,0)),'ABP REC Calc'!$C$6:$C$69,'ABP RECs'!$E96,'ABP REC Calc'!$B$6:$B$69,'ABP RECs'!$F96),
IF(T$4&gt;$G96,S96*(1-Inputs_ByYear!$D$4),0)),0)</f>
        <v>0</v>
      </c>
      <c r="U96" s="235">
        <f>IF((U$4-$G96)&lt;($C96+$B96),IF(U$4=$G96+$B96,SUMIFS(INDEX('ABP REC Calc'!$G$6:$AB$69,,MATCH('ABP RECs'!$H96,'ABP REC Calc'!$G$5:$AB$5,0)),'ABP REC Calc'!$C$6:$C$69,'ABP RECs'!$E96,'ABP REC Calc'!$B$6:$B$69,'ABP RECs'!$F96),
IF(U$4&gt;$G96,T96*(1-Inputs_ByYear!$D$4),0)),0)</f>
        <v>0</v>
      </c>
      <c r="V96" s="235">
        <f>IF((V$4-$G96)&lt;($C96+$B96),IF(V$4=$G96+$B96,SUMIFS(INDEX('ABP REC Calc'!$G$6:$AB$69,,MATCH('ABP RECs'!$H96,'ABP REC Calc'!$G$5:$AB$5,0)),'ABP REC Calc'!$C$6:$C$69,'ABP RECs'!$E96,'ABP REC Calc'!$B$6:$B$69,'ABP RECs'!$F96),
IF(V$4&gt;$G96,U96*(1-Inputs_ByYear!$D$4),0)),0)</f>
        <v>0</v>
      </c>
      <c r="W96" s="235">
        <f>IF((W$4-$G96)&lt;($C96+$B96),IF(W$4=$G96+$B96,SUMIFS(INDEX('ABP REC Calc'!$G$6:$AB$69,,MATCH('ABP RECs'!$H96,'ABP REC Calc'!$G$5:$AB$5,0)),'ABP REC Calc'!$C$6:$C$69,'ABP RECs'!$E96,'ABP REC Calc'!$B$6:$B$69,'ABP RECs'!$F96),
IF(W$4&gt;$G96,V96*(1-Inputs_ByYear!$D$4),0)),0)</f>
        <v>0</v>
      </c>
      <c r="X96" s="235">
        <f>IF((X$4-$G96)&lt;($C96+$B96),IF(X$4=$G96+$B96,SUMIFS(INDEX('ABP REC Calc'!$G$6:$AB$69,,MATCH('ABP RECs'!$H96,'ABP REC Calc'!$G$5:$AB$5,0)),'ABP REC Calc'!$C$6:$C$69,'ABP RECs'!$E96,'ABP REC Calc'!$B$6:$B$69,'ABP RECs'!$F96),
IF(X$4&gt;$G96,W96*(1-Inputs_ByYear!$D$4),0)),0)</f>
        <v>0</v>
      </c>
      <c r="Y96" s="235">
        <f>IF((Y$4-$G96)&lt;($C96+$B96),IF(Y$4=$G96+$B96,SUMIFS(INDEX('ABP REC Calc'!$G$6:$AB$69,,MATCH('ABP RECs'!$H96,'ABP REC Calc'!$G$5:$AB$5,0)),'ABP REC Calc'!$C$6:$C$69,'ABP RECs'!$E96,'ABP REC Calc'!$B$6:$B$69,'ABP RECs'!$F96),
IF(Y$4&gt;$G96,X96*(1-Inputs_ByYear!$D$4),0)),0)</f>
        <v>0</v>
      </c>
      <c r="Z96" s="235">
        <f>IF((Z$4-$G96)&lt;($C96+$B96),IF(Z$4=$G96+$B96,SUMIFS(INDEX('ABP REC Calc'!$G$6:$AB$69,,MATCH('ABP RECs'!$H96,'ABP REC Calc'!$G$5:$AB$5,0)),'ABP REC Calc'!$C$6:$C$69,'ABP RECs'!$E96,'ABP REC Calc'!$B$6:$B$69,'ABP RECs'!$F96),
IF(Z$4&gt;$G96,Y96*(1-Inputs_ByYear!$D$4),0)),0)</f>
        <v>0</v>
      </c>
      <c r="AA96" s="235">
        <f>IF((AA$4-$G96)&lt;($C96+$B96),IF(AA$4=$G96+$B96,SUMIFS(INDEX('ABP REC Calc'!$G$6:$AB$69,,MATCH('ABP RECs'!$H96,'ABP REC Calc'!$G$5:$AB$5,0)),'ABP REC Calc'!$C$6:$C$69,'ABP RECs'!$E96,'ABP REC Calc'!$B$6:$B$69,'ABP RECs'!$F96),
IF(AA$4&gt;$G96,Z96*(1-Inputs_ByYear!$D$4),0)),0)</f>
        <v>0</v>
      </c>
      <c r="AB96" s="235">
        <f>IF((AB$4-$G96)&lt;($C96+$B96),IF(AB$4=$G96+$B96,SUMIFS(INDEX('ABP REC Calc'!$G$6:$AB$69,,MATCH('ABP RECs'!$H96,'ABP REC Calc'!$G$5:$AB$5,0)),'ABP REC Calc'!$C$6:$C$69,'ABP RECs'!$E96,'ABP REC Calc'!$B$6:$B$69,'ABP RECs'!$F96),
IF(AB$4&gt;$G96,AA96*(1-Inputs_ByYear!$D$4),0)),0)</f>
        <v>0</v>
      </c>
      <c r="AC96" s="235">
        <f>IF((AC$4-$G96)&lt;($C96+$B96),IF(AC$4=$G96+$B96,SUMIFS(INDEX('ABP REC Calc'!$G$6:$AB$69,,MATCH('ABP RECs'!$H96,'ABP REC Calc'!$G$5:$AB$5,0)),'ABP REC Calc'!$C$6:$C$69,'ABP RECs'!$E96,'ABP REC Calc'!$B$6:$B$69,'ABP RECs'!$F96),
IF(AC$4&gt;$G96,AB96*(1-Inputs_ByYear!$D$4),0)),0)</f>
        <v>0</v>
      </c>
      <c r="AD96" s="235">
        <f>IF((AD$4-$G96)&lt;($C96+$B96),IF(AD$4=$G96+$B96,SUMIFS(INDEX('ABP REC Calc'!$G$6:$AB$69,,MATCH('ABP RECs'!$H96,'ABP REC Calc'!$G$5:$AB$5,0)),'ABP REC Calc'!$C$6:$C$69,'ABP RECs'!$E96,'ABP REC Calc'!$B$6:$B$69,'ABP RECs'!$F96),
IF(AD$4&gt;$G96,AC96*(1-Inputs_ByYear!$D$4),0)),0)</f>
        <v>0</v>
      </c>
    </row>
    <row r="97" spans="2:30" ht="14.75" customHeight="1" x14ac:dyDescent="0.25">
      <c r="B97" s="332" cm="1">
        <f t="array" ref="B97">INDEX(Inputs_ByYear!$D$87:$D$92, MATCH('ABP RECs'!$E97, Inputs_ByYear!$B$87:$B$92, 0),)</f>
        <v>0</v>
      </c>
      <c r="C97" s="332" cm="1">
        <f t="array" ref="C97">INDEX(Inputs_ByYear!$D$51:$D$56, MATCH('ABP RECs'!$E97, Inputs_ByYear!$B$51:$B$56,0),)</f>
        <v>20</v>
      </c>
      <c r="D97" s="332" t="str" cm="1">
        <f t="array" ref="D97">INDEX(Inputs_ByYear!$D$96:$D$101, MATCH('ABP RECs'!$E97, Inputs_ByYear!$B$96:$B$101,0),)</f>
        <v>n/a</v>
      </c>
      <c r="E97" s="222" t="s">
        <v>235</v>
      </c>
      <c r="F97" s="219" t="s">
        <v>258</v>
      </c>
      <c r="G97" s="219">
        <f t="shared" ref="G97:G117" si="5">VALUE(LEFT(H97, FIND("-", H97)-1))</f>
        <v>2025</v>
      </c>
      <c r="H97" s="227" t="s">
        <v>23</v>
      </c>
      <c r="I97" s="235">
        <f>IF((I$4-$G97)&lt;($C97+$B97),IF(I$4=$G97+$B97,SUMIFS(INDEX('ABP REC Calc'!$G$6:$AB$69,,MATCH('ABP RECs'!$H97,'ABP REC Calc'!$G$5:$AB$5,0)),'ABP REC Calc'!$C$6:$C$69,'ABP RECs'!$E97,'ABP REC Calc'!$B$6:$B$69,'ABP RECs'!$F97),
IF(I$4&gt;$G97,H97*(1-Inputs_ByYear!$D$4),0)),0)</f>
        <v>0</v>
      </c>
      <c r="J97" s="235">
        <f>IF((J$4-$G97)&lt;($C97+$B97),IF(J$4=$G97+$B97,SUMIFS(INDEX('ABP REC Calc'!$G$6:$AB$69,,MATCH('ABP RECs'!$H97,'ABP REC Calc'!$G$5:$AB$5,0)),'ABP REC Calc'!$C$6:$C$69,'ABP RECs'!$E97,'ABP REC Calc'!$B$6:$B$69,'ABP RECs'!$F97),
IF(J$4&gt;$G97,I97*(1-Inputs_ByYear!$D$4),0)),0)</f>
        <v>91562.498923794003</v>
      </c>
      <c r="K97" s="235">
        <f>IF((K$4-$G97)&lt;($C97+$B97),IF(K$4=$G97+$B97,SUMIFS(INDEX('ABP REC Calc'!$G$6:$AB$69,,MATCH('ABP RECs'!$H97,'ABP REC Calc'!$G$5:$AB$5,0)),'ABP REC Calc'!$C$6:$C$69,'ABP RECs'!$E97,'ABP REC Calc'!$B$6:$B$69,'ABP RECs'!$F97),
IF(K$4&gt;$G97,J97*(1-Inputs_ByYear!$D$4),0)),0)</f>
        <v>91104.686429175039</v>
      </c>
      <c r="L97" s="235">
        <f>IF((L$4-$G97)&lt;($C97+$B97),IF(L$4=$G97+$B97,SUMIFS(INDEX('ABP REC Calc'!$G$6:$AB$69,,MATCH('ABP RECs'!$H97,'ABP REC Calc'!$G$5:$AB$5,0)),'ABP REC Calc'!$C$6:$C$69,'ABP RECs'!$E97,'ABP REC Calc'!$B$6:$B$69,'ABP RECs'!$F97),
IF(L$4&gt;$G97,K97*(1-Inputs_ByYear!$D$4),0)),0)</f>
        <v>90649.162997029169</v>
      </c>
      <c r="M97" s="235">
        <f>IF((M$4-$G97)&lt;($C97+$B97),IF(M$4=$G97+$B97,SUMIFS(INDEX('ABP REC Calc'!$G$6:$AB$69,,MATCH('ABP RECs'!$H97,'ABP REC Calc'!$G$5:$AB$5,0)),'ABP REC Calc'!$C$6:$C$69,'ABP RECs'!$E97,'ABP REC Calc'!$B$6:$B$69,'ABP RECs'!$F97),
IF(M$4&gt;$G97,L97*(1-Inputs_ByYear!$D$4),0)),0)</f>
        <v>90195.917182044024</v>
      </c>
      <c r="N97" s="235">
        <f>IF((N$4-$G97)&lt;($C97+$B97),IF(N$4=$G97+$B97,SUMIFS(INDEX('ABP REC Calc'!$G$6:$AB$69,,MATCH('ABP RECs'!$H97,'ABP REC Calc'!$G$5:$AB$5,0)),'ABP REC Calc'!$C$6:$C$69,'ABP RECs'!$E97,'ABP REC Calc'!$B$6:$B$69,'ABP RECs'!$F97),
IF(N$4&gt;$G97,M97*(1-Inputs_ByYear!$D$4),0)),0)</f>
        <v>89744.937596133808</v>
      </c>
      <c r="O97" s="235">
        <f>IF((O$4-$G97)&lt;($C97+$B97),IF(O$4=$G97+$B97,SUMIFS(INDEX('ABP REC Calc'!$G$6:$AB$69,,MATCH('ABP RECs'!$H97,'ABP REC Calc'!$G$5:$AB$5,0)),'ABP REC Calc'!$C$6:$C$69,'ABP RECs'!$E97,'ABP REC Calc'!$B$6:$B$69,'ABP RECs'!$F97),
IF(O$4&gt;$G97,N97*(1-Inputs_ByYear!$D$4),0)),0)</f>
        <v>89296.212908153146</v>
      </c>
      <c r="P97" s="235">
        <f>IF((P$4-$G97)&lt;($C97+$B97),IF(P$4=$G97+$B97,SUMIFS(INDEX('ABP REC Calc'!$G$6:$AB$69,,MATCH('ABP RECs'!$H97,'ABP REC Calc'!$G$5:$AB$5,0)),'ABP REC Calc'!$C$6:$C$69,'ABP RECs'!$E97,'ABP REC Calc'!$B$6:$B$69,'ABP RECs'!$F97),
IF(P$4&gt;$G97,O97*(1-Inputs_ByYear!$D$4),0)),0)</f>
        <v>88849.731843612375</v>
      </c>
      <c r="Q97" s="235">
        <f>IF((Q$4-$G97)&lt;($C97+$B97),IF(Q$4=$G97+$B97,SUMIFS(INDEX('ABP REC Calc'!$G$6:$AB$69,,MATCH('ABP RECs'!$H97,'ABP REC Calc'!$G$5:$AB$5,0)),'ABP REC Calc'!$C$6:$C$69,'ABP RECs'!$E97,'ABP REC Calc'!$B$6:$B$69,'ABP RECs'!$F97),
IF(Q$4&gt;$G97,P97*(1-Inputs_ByYear!$D$4),0)),0)</f>
        <v>88405.48318439431</v>
      </c>
      <c r="R97" s="235">
        <f>IF((R$4-$G97)&lt;($C97+$B97),IF(R$4=$G97+$B97,SUMIFS(INDEX('ABP REC Calc'!$G$6:$AB$69,,MATCH('ABP RECs'!$H97,'ABP REC Calc'!$G$5:$AB$5,0)),'ABP REC Calc'!$C$6:$C$69,'ABP RECs'!$E97,'ABP REC Calc'!$B$6:$B$69,'ABP RECs'!$F97),
IF(R$4&gt;$G97,Q97*(1-Inputs_ByYear!$D$4),0)),0)</f>
        <v>87963.45576847234</v>
      </c>
      <c r="S97" s="235">
        <f>IF((S$4-$G97)&lt;($C97+$B97),IF(S$4=$G97+$B97,SUMIFS(INDEX('ABP REC Calc'!$G$6:$AB$69,,MATCH('ABP RECs'!$H97,'ABP REC Calc'!$G$5:$AB$5,0)),'ABP REC Calc'!$C$6:$C$69,'ABP RECs'!$E97,'ABP REC Calc'!$B$6:$B$69,'ABP RECs'!$F97),
IF(S$4&gt;$G97,R97*(1-Inputs_ByYear!$D$4),0)),0)</f>
        <v>87523.638489629971</v>
      </c>
      <c r="T97" s="235">
        <f>IF((T$4-$G97)&lt;($C97+$B97),IF(T$4=$G97+$B97,SUMIFS(INDEX('ABP REC Calc'!$G$6:$AB$69,,MATCH('ABP RECs'!$H97,'ABP REC Calc'!$G$5:$AB$5,0)),'ABP REC Calc'!$C$6:$C$69,'ABP RECs'!$E97,'ABP REC Calc'!$B$6:$B$69,'ABP RECs'!$F97),
IF(T$4&gt;$G97,S97*(1-Inputs_ByYear!$D$4),0)),0)</f>
        <v>87086.020297181822</v>
      </c>
      <c r="U97" s="235">
        <f>IF((U$4-$G97)&lt;($C97+$B97),IF(U$4=$G97+$B97,SUMIFS(INDEX('ABP REC Calc'!$G$6:$AB$69,,MATCH('ABP RECs'!$H97,'ABP REC Calc'!$G$5:$AB$5,0)),'ABP REC Calc'!$C$6:$C$69,'ABP RECs'!$E97,'ABP REC Calc'!$B$6:$B$69,'ABP RECs'!$F97),
IF(U$4&gt;$G97,T97*(1-Inputs_ByYear!$D$4),0)),0)</f>
        <v>86650.590195695913</v>
      </c>
      <c r="V97" s="235">
        <f>IF((V$4-$G97)&lt;($C97+$B97),IF(V$4=$G97+$B97,SUMIFS(INDEX('ABP REC Calc'!$G$6:$AB$69,,MATCH('ABP RECs'!$H97,'ABP REC Calc'!$G$5:$AB$5,0)),'ABP REC Calc'!$C$6:$C$69,'ABP RECs'!$E97,'ABP REC Calc'!$B$6:$B$69,'ABP RECs'!$F97),
IF(V$4&gt;$G97,U97*(1-Inputs_ByYear!$D$4),0)),0)</f>
        <v>86217.337244717433</v>
      </c>
      <c r="W97" s="235">
        <f>IF((W$4-$G97)&lt;($C97+$B97),IF(W$4=$G97+$B97,SUMIFS(INDEX('ABP REC Calc'!$G$6:$AB$69,,MATCH('ABP RECs'!$H97,'ABP REC Calc'!$G$5:$AB$5,0)),'ABP REC Calc'!$C$6:$C$69,'ABP RECs'!$E97,'ABP REC Calc'!$B$6:$B$69,'ABP RECs'!$F97),
IF(W$4&gt;$G97,V97*(1-Inputs_ByYear!$D$4),0)),0)</f>
        <v>85786.250558493848</v>
      </c>
      <c r="X97" s="235">
        <f>IF((X$4-$G97)&lt;($C97+$B97),IF(X$4=$G97+$B97,SUMIFS(INDEX('ABP REC Calc'!$G$6:$AB$69,,MATCH('ABP RECs'!$H97,'ABP REC Calc'!$G$5:$AB$5,0)),'ABP REC Calc'!$C$6:$C$69,'ABP RECs'!$E97,'ABP REC Calc'!$B$6:$B$69,'ABP RECs'!$F97),
IF(X$4&gt;$G97,W97*(1-Inputs_ByYear!$D$4),0)),0)</f>
        <v>85357.319305701385</v>
      </c>
      <c r="Y97" s="235">
        <f>IF((Y$4-$G97)&lt;($C97+$B97),IF(Y$4=$G97+$B97,SUMIFS(INDEX('ABP REC Calc'!$G$6:$AB$69,,MATCH('ABP RECs'!$H97,'ABP REC Calc'!$G$5:$AB$5,0)),'ABP REC Calc'!$C$6:$C$69,'ABP RECs'!$E97,'ABP REC Calc'!$B$6:$B$69,'ABP RECs'!$F97),
IF(Y$4&gt;$G97,X97*(1-Inputs_ByYear!$D$4),0)),0)</f>
        <v>84930.532709172883</v>
      </c>
      <c r="Z97" s="235">
        <f>IF((Z$4-$G97)&lt;($C97+$B97),IF(Z$4=$G97+$B97,SUMIFS(INDEX('ABP REC Calc'!$G$6:$AB$69,,MATCH('ABP RECs'!$H97,'ABP REC Calc'!$G$5:$AB$5,0)),'ABP REC Calc'!$C$6:$C$69,'ABP RECs'!$E97,'ABP REC Calc'!$B$6:$B$69,'ABP RECs'!$F97),
IF(Z$4&gt;$G97,Y97*(1-Inputs_ByYear!$D$4),0)),0)</f>
        <v>84505.880045627026</v>
      </c>
      <c r="AA97" s="235">
        <f>IF((AA$4-$G97)&lt;($C97+$B97),IF(AA$4=$G97+$B97,SUMIFS(INDEX('ABP REC Calc'!$G$6:$AB$69,,MATCH('ABP RECs'!$H97,'ABP REC Calc'!$G$5:$AB$5,0)),'ABP REC Calc'!$C$6:$C$69,'ABP RECs'!$E97,'ABP REC Calc'!$B$6:$B$69,'ABP RECs'!$F97),
IF(AA$4&gt;$G97,Z97*(1-Inputs_ByYear!$D$4),0)),0)</f>
        <v>84083.350645398896</v>
      </c>
      <c r="AB97" s="235">
        <f>IF((AB$4-$G97)&lt;($C97+$B97),IF(AB$4=$G97+$B97,SUMIFS(INDEX('ABP REC Calc'!$G$6:$AB$69,,MATCH('ABP RECs'!$H97,'ABP REC Calc'!$G$5:$AB$5,0)),'ABP REC Calc'!$C$6:$C$69,'ABP RECs'!$E97,'ABP REC Calc'!$B$6:$B$69,'ABP RECs'!$F97),
IF(AB$4&gt;$G97,AA97*(1-Inputs_ByYear!$D$4),0)),0)</f>
        <v>83662.933892171903</v>
      </c>
      <c r="AC97" s="235">
        <f>IF((AC$4-$G97)&lt;($C97+$B97),IF(AC$4=$G97+$B97,SUMIFS(INDEX('ABP REC Calc'!$G$6:$AB$69,,MATCH('ABP RECs'!$H97,'ABP REC Calc'!$G$5:$AB$5,0)),'ABP REC Calc'!$C$6:$C$69,'ABP RECs'!$E97,'ABP REC Calc'!$B$6:$B$69,'ABP RECs'!$F97),
IF(AC$4&gt;$G97,AB97*(1-Inputs_ByYear!$D$4),0)),0)</f>
        <v>83244.619222711044</v>
      </c>
      <c r="AD97" s="235">
        <f>IF((AD$4-$G97)&lt;($C97+$B97),IF(AD$4=$G97+$B97,SUMIFS(INDEX('ABP REC Calc'!$G$6:$AB$69,,MATCH('ABP RECs'!$H97,'ABP REC Calc'!$G$5:$AB$5,0)),'ABP REC Calc'!$C$6:$C$69,'ABP RECs'!$E97,'ABP REC Calc'!$B$6:$B$69,'ABP RECs'!$F97),
IF(AD$4&gt;$G97,AC97*(1-Inputs_ByYear!$D$4),0)),0)</f>
        <v>0</v>
      </c>
    </row>
    <row r="98" spans="2:30" ht="14.75" customHeight="1" x14ac:dyDescent="0.25">
      <c r="B98" s="332" cm="1">
        <f t="array" ref="B98">INDEX(Inputs_ByYear!$D$87:$D$92, MATCH('ABP RECs'!$E98, Inputs_ByYear!$B$87:$B$92, 0),)</f>
        <v>0</v>
      </c>
      <c r="C98" s="332" cm="1">
        <f t="array" ref="C98">INDEX(Inputs_ByYear!$D$51:$D$56, MATCH('ABP RECs'!$E98, Inputs_ByYear!$B$51:$B$56,0),)</f>
        <v>20</v>
      </c>
      <c r="D98" s="332" t="str" cm="1">
        <f t="array" ref="D98">INDEX(Inputs_ByYear!$D$96:$D$101, MATCH('ABP RECs'!$E98, Inputs_ByYear!$B$96:$B$101,0),)</f>
        <v>n/a</v>
      </c>
      <c r="E98" s="222" t="s">
        <v>235</v>
      </c>
      <c r="F98" s="219" t="s">
        <v>258</v>
      </c>
      <c r="G98" s="219">
        <f t="shared" si="5"/>
        <v>2026</v>
      </c>
      <c r="H98" s="227" t="s">
        <v>24</v>
      </c>
      <c r="I98" s="235">
        <f>IF((I$4-$G98)&lt;($C98+$B98),IF(I$4=$G98+$B98,SUMIFS(INDEX('ABP REC Calc'!$G$6:$AB$69,,MATCH('ABP RECs'!$H98,'ABP REC Calc'!$G$5:$AB$5,0)),'ABP REC Calc'!$C$6:$C$69,'ABP RECs'!$E98,'ABP REC Calc'!$B$6:$B$69,'ABP RECs'!$F98),
IF(I$4&gt;$G98,H98*(1-Inputs_ByYear!$D$4),0)),0)</f>
        <v>0</v>
      </c>
      <c r="J98" s="235">
        <f>IF((J$4-$G98)&lt;($C98+$B98),IF(J$4=$G98+$B98,SUMIFS(INDEX('ABP REC Calc'!$G$6:$AB$69,,MATCH('ABP RECs'!$H98,'ABP REC Calc'!$G$5:$AB$5,0)),'ABP REC Calc'!$C$6:$C$69,'ABP RECs'!$E98,'ABP REC Calc'!$B$6:$B$69,'ABP RECs'!$F98),
IF(J$4&gt;$G98,I98*(1-Inputs_ByYear!$D$4),0)),0)</f>
        <v>0</v>
      </c>
      <c r="K98" s="235">
        <f>IF((K$4-$G98)&lt;($C98+$B98),IF(K$4=$G98+$B98,SUMIFS(INDEX('ABP REC Calc'!$G$6:$AB$69,,MATCH('ABP RECs'!$H98,'ABP REC Calc'!$G$5:$AB$5,0)),'ABP REC Calc'!$C$6:$C$69,'ABP RECs'!$E98,'ABP REC Calc'!$B$6:$B$69,'ABP RECs'!$F98),
IF(K$4&gt;$G98,J98*(1-Inputs_ByYear!$D$4),0)),0)</f>
        <v>193888.28331901541</v>
      </c>
      <c r="L98" s="235">
        <f>IF((L$4-$G98)&lt;($C98+$B98),IF(L$4=$G98+$B98,SUMIFS(INDEX('ABP REC Calc'!$G$6:$AB$69,,MATCH('ABP RECs'!$H98,'ABP REC Calc'!$G$5:$AB$5,0)),'ABP REC Calc'!$C$6:$C$69,'ABP RECs'!$E98,'ABP REC Calc'!$B$6:$B$69,'ABP RECs'!$F98),
IF(L$4&gt;$G98,K98*(1-Inputs_ByYear!$D$4),0)),0)</f>
        <v>192918.84190242033</v>
      </c>
      <c r="M98" s="235">
        <f>IF((M$4-$G98)&lt;($C98+$B98),IF(M$4=$G98+$B98,SUMIFS(INDEX('ABP REC Calc'!$G$6:$AB$69,,MATCH('ABP RECs'!$H98,'ABP REC Calc'!$G$5:$AB$5,0)),'ABP REC Calc'!$C$6:$C$69,'ABP RECs'!$E98,'ABP REC Calc'!$B$6:$B$69,'ABP RECs'!$F98),
IF(M$4&gt;$G98,L98*(1-Inputs_ByYear!$D$4),0)),0)</f>
        <v>191954.24769290822</v>
      </c>
      <c r="N98" s="235">
        <f>IF((N$4-$G98)&lt;($C98+$B98),IF(N$4=$G98+$B98,SUMIFS(INDEX('ABP REC Calc'!$G$6:$AB$69,,MATCH('ABP RECs'!$H98,'ABP REC Calc'!$G$5:$AB$5,0)),'ABP REC Calc'!$C$6:$C$69,'ABP RECs'!$E98,'ABP REC Calc'!$B$6:$B$69,'ABP RECs'!$F98),
IF(N$4&gt;$G98,M98*(1-Inputs_ByYear!$D$4),0)),0)</f>
        <v>190994.47645444368</v>
      </c>
      <c r="O98" s="235">
        <f>IF((O$4-$G98)&lt;($C98+$B98),IF(O$4=$G98+$B98,SUMIFS(INDEX('ABP REC Calc'!$G$6:$AB$69,,MATCH('ABP RECs'!$H98,'ABP REC Calc'!$G$5:$AB$5,0)),'ABP REC Calc'!$C$6:$C$69,'ABP RECs'!$E98,'ABP REC Calc'!$B$6:$B$69,'ABP RECs'!$F98),
IF(O$4&gt;$G98,N98*(1-Inputs_ByYear!$D$4),0)),0)</f>
        <v>190039.50407217146</v>
      </c>
      <c r="P98" s="235">
        <f>IF((P$4-$G98)&lt;($C98+$B98),IF(P$4=$G98+$B98,SUMIFS(INDEX('ABP REC Calc'!$G$6:$AB$69,,MATCH('ABP RECs'!$H98,'ABP REC Calc'!$G$5:$AB$5,0)),'ABP REC Calc'!$C$6:$C$69,'ABP RECs'!$E98,'ABP REC Calc'!$B$6:$B$69,'ABP RECs'!$F98),
IF(P$4&gt;$G98,O98*(1-Inputs_ByYear!$D$4),0)),0)</f>
        <v>189089.30655181062</v>
      </c>
      <c r="Q98" s="235">
        <f>IF((Q$4-$G98)&lt;($C98+$B98),IF(Q$4=$G98+$B98,SUMIFS(INDEX('ABP REC Calc'!$G$6:$AB$69,,MATCH('ABP RECs'!$H98,'ABP REC Calc'!$G$5:$AB$5,0)),'ABP REC Calc'!$C$6:$C$69,'ABP RECs'!$E98,'ABP REC Calc'!$B$6:$B$69,'ABP RECs'!$F98),
IF(Q$4&gt;$G98,P98*(1-Inputs_ByYear!$D$4),0)),0)</f>
        <v>188143.86001905156</v>
      </c>
      <c r="R98" s="235">
        <f>IF((R$4-$G98)&lt;($C98+$B98),IF(R$4=$G98+$B98,SUMIFS(INDEX('ABP REC Calc'!$G$6:$AB$69,,MATCH('ABP RECs'!$H98,'ABP REC Calc'!$G$5:$AB$5,0)),'ABP REC Calc'!$C$6:$C$69,'ABP RECs'!$E98,'ABP REC Calc'!$B$6:$B$69,'ABP RECs'!$F98),
IF(R$4&gt;$G98,Q98*(1-Inputs_ByYear!$D$4),0)),0)</f>
        <v>187203.1407189563</v>
      </c>
      <c r="S98" s="235">
        <f>IF((S$4-$G98)&lt;($C98+$B98),IF(S$4=$G98+$B98,SUMIFS(INDEX('ABP REC Calc'!$G$6:$AB$69,,MATCH('ABP RECs'!$H98,'ABP REC Calc'!$G$5:$AB$5,0)),'ABP REC Calc'!$C$6:$C$69,'ABP RECs'!$E98,'ABP REC Calc'!$B$6:$B$69,'ABP RECs'!$F98),
IF(S$4&gt;$G98,R98*(1-Inputs_ByYear!$D$4),0)),0)</f>
        <v>186267.12501536153</v>
      </c>
      <c r="T98" s="235">
        <f>IF((T$4-$G98)&lt;($C98+$B98),IF(T$4=$G98+$B98,SUMIFS(INDEX('ABP REC Calc'!$G$6:$AB$69,,MATCH('ABP RECs'!$H98,'ABP REC Calc'!$G$5:$AB$5,0)),'ABP REC Calc'!$C$6:$C$69,'ABP RECs'!$E98,'ABP REC Calc'!$B$6:$B$69,'ABP RECs'!$F98),
IF(T$4&gt;$G98,S98*(1-Inputs_ByYear!$D$4),0)),0)</f>
        <v>185335.78939028471</v>
      </c>
      <c r="U98" s="235">
        <f>IF((U$4-$G98)&lt;($C98+$B98),IF(U$4=$G98+$B98,SUMIFS(INDEX('ABP REC Calc'!$G$6:$AB$69,,MATCH('ABP RECs'!$H98,'ABP REC Calc'!$G$5:$AB$5,0)),'ABP REC Calc'!$C$6:$C$69,'ABP RECs'!$E98,'ABP REC Calc'!$B$6:$B$69,'ABP RECs'!$F98),
IF(U$4&gt;$G98,T98*(1-Inputs_ByYear!$D$4),0)),0)</f>
        <v>184409.11044333328</v>
      </c>
      <c r="V98" s="235">
        <f>IF((V$4-$G98)&lt;($C98+$B98),IF(V$4=$G98+$B98,SUMIFS(INDEX('ABP REC Calc'!$G$6:$AB$69,,MATCH('ABP RECs'!$H98,'ABP REC Calc'!$G$5:$AB$5,0)),'ABP REC Calc'!$C$6:$C$69,'ABP RECs'!$E98,'ABP REC Calc'!$B$6:$B$69,'ABP RECs'!$F98),
IF(V$4&gt;$G98,U98*(1-Inputs_ByYear!$D$4),0)),0)</f>
        <v>183487.06489111661</v>
      </c>
      <c r="W98" s="235">
        <f>IF((W$4-$G98)&lt;($C98+$B98),IF(W$4=$G98+$B98,SUMIFS(INDEX('ABP REC Calc'!$G$6:$AB$69,,MATCH('ABP RECs'!$H98,'ABP REC Calc'!$G$5:$AB$5,0)),'ABP REC Calc'!$C$6:$C$69,'ABP RECs'!$E98,'ABP REC Calc'!$B$6:$B$69,'ABP RECs'!$F98),
IF(W$4&gt;$G98,V98*(1-Inputs_ByYear!$D$4),0)),0)</f>
        <v>182569.62956666102</v>
      </c>
      <c r="X98" s="235">
        <f>IF((X$4-$G98)&lt;($C98+$B98),IF(X$4=$G98+$B98,SUMIFS(INDEX('ABP REC Calc'!$G$6:$AB$69,,MATCH('ABP RECs'!$H98,'ABP REC Calc'!$G$5:$AB$5,0)),'ABP REC Calc'!$C$6:$C$69,'ABP RECs'!$E98,'ABP REC Calc'!$B$6:$B$69,'ABP RECs'!$F98),
IF(X$4&gt;$G98,W98*(1-Inputs_ByYear!$D$4),0)),0)</f>
        <v>181656.78141882771</v>
      </c>
      <c r="Y98" s="235">
        <f>IF((Y$4-$G98)&lt;($C98+$B98),IF(Y$4=$G98+$B98,SUMIFS(INDEX('ABP REC Calc'!$G$6:$AB$69,,MATCH('ABP RECs'!$H98,'ABP REC Calc'!$G$5:$AB$5,0)),'ABP REC Calc'!$C$6:$C$69,'ABP RECs'!$E98,'ABP REC Calc'!$B$6:$B$69,'ABP RECs'!$F98),
IF(Y$4&gt;$G98,X98*(1-Inputs_ByYear!$D$4),0)),0)</f>
        <v>180748.49751173359</v>
      </c>
      <c r="Z98" s="235">
        <f>IF((Z$4-$G98)&lt;($C98+$B98),IF(Z$4=$G98+$B98,SUMIFS(INDEX('ABP REC Calc'!$G$6:$AB$69,,MATCH('ABP RECs'!$H98,'ABP REC Calc'!$G$5:$AB$5,0)),'ABP REC Calc'!$C$6:$C$69,'ABP RECs'!$E98,'ABP REC Calc'!$B$6:$B$69,'ABP RECs'!$F98),
IF(Z$4&gt;$G98,Y98*(1-Inputs_ByYear!$D$4),0)),0)</f>
        <v>179844.75502417493</v>
      </c>
      <c r="AA98" s="235">
        <f>IF((AA$4-$G98)&lt;($C98+$B98),IF(AA$4=$G98+$B98,SUMIFS(INDEX('ABP REC Calc'!$G$6:$AB$69,,MATCH('ABP RECs'!$H98,'ABP REC Calc'!$G$5:$AB$5,0)),'ABP REC Calc'!$C$6:$C$69,'ABP RECs'!$E98,'ABP REC Calc'!$B$6:$B$69,'ABP RECs'!$F98),
IF(AA$4&gt;$G98,Z98*(1-Inputs_ByYear!$D$4),0)),0)</f>
        <v>178945.53124905404</v>
      </c>
      <c r="AB98" s="235">
        <f>IF((AB$4-$G98)&lt;($C98+$B98),IF(AB$4=$G98+$B98,SUMIFS(INDEX('ABP REC Calc'!$G$6:$AB$69,,MATCH('ABP RECs'!$H98,'ABP REC Calc'!$G$5:$AB$5,0)),'ABP REC Calc'!$C$6:$C$69,'ABP RECs'!$E98,'ABP REC Calc'!$B$6:$B$69,'ABP RECs'!$F98),
IF(AB$4&gt;$G98,AA98*(1-Inputs_ByYear!$D$4),0)),0)</f>
        <v>178050.80359280878</v>
      </c>
      <c r="AC98" s="235">
        <f>IF((AC$4-$G98)&lt;($C98+$B98),IF(AC$4=$G98+$B98,SUMIFS(INDEX('ABP REC Calc'!$G$6:$AB$69,,MATCH('ABP RECs'!$H98,'ABP REC Calc'!$G$5:$AB$5,0)),'ABP REC Calc'!$C$6:$C$69,'ABP RECs'!$E98,'ABP REC Calc'!$B$6:$B$69,'ABP RECs'!$F98),
IF(AC$4&gt;$G98,AB98*(1-Inputs_ByYear!$D$4),0)),0)</f>
        <v>177160.54957484474</v>
      </c>
      <c r="AD98" s="235">
        <f>IF((AD$4-$G98)&lt;($C98+$B98),IF(AD$4=$G98+$B98,SUMIFS(INDEX('ABP REC Calc'!$G$6:$AB$69,,MATCH('ABP RECs'!$H98,'ABP REC Calc'!$G$5:$AB$5,0)),'ABP REC Calc'!$C$6:$C$69,'ABP RECs'!$E98,'ABP REC Calc'!$B$6:$B$69,'ABP RECs'!$F98),
IF(AD$4&gt;$G98,AC98*(1-Inputs_ByYear!$D$4),0)),0)</f>
        <v>176274.74682697051</v>
      </c>
    </row>
    <row r="99" spans="2:30" ht="14.75" customHeight="1" x14ac:dyDescent="0.25">
      <c r="B99" s="332" cm="1">
        <f t="array" ref="B99">INDEX(Inputs_ByYear!$D$87:$D$92, MATCH('ABP RECs'!$E99, Inputs_ByYear!$B$87:$B$92, 0),)</f>
        <v>0</v>
      </c>
      <c r="C99" s="332" cm="1">
        <f t="array" ref="C99">INDEX(Inputs_ByYear!$D$51:$D$56, MATCH('ABP RECs'!$E99, Inputs_ByYear!$B$51:$B$56,0),)</f>
        <v>20</v>
      </c>
      <c r="D99" s="332" t="str" cm="1">
        <f t="array" ref="D99">INDEX(Inputs_ByYear!$D$96:$D$101, MATCH('ABP RECs'!$E99, Inputs_ByYear!$B$96:$B$101,0),)</f>
        <v>n/a</v>
      </c>
      <c r="E99" s="222" t="s">
        <v>235</v>
      </c>
      <c r="F99" s="219" t="s">
        <v>258</v>
      </c>
      <c r="G99" s="219">
        <f t="shared" si="5"/>
        <v>2027</v>
      </c>
      <c r="H99" s="227" t="s">
        <v>25</v>
      </c>
      <c r="I99" s="235">
        <f>IF((I$4-$G99)&lt;($C99+$B99),IF(I$4=$G99+$B99,SUMIFS(INDEX('ABP REC Calc'!$G$6:$AB$69,,MATCH('ABP RECs'!$H99,'ABP REC Calc'!$G$5:$AB$5,0)),'ABP REC Calc'!$C$6:$C$69,'ABP RECs'!$E99,'ABP REC Calc'!$B$6:$B$69,'ABP RECs'!$F99),
IF(I$4&gt;$G99,H99*(1-Inputs_ByYear!$D$4),0)),0)</f>
        <v>0</v>
      </c>
      <c r="J99" s="235">
        <f>IF((J$4-$G99)&lt;($C99+$B99),IF(J$4=$G99+$B99,SUMIFS(INDEX('ABP REC Calc'!$G$6:$AB$69,,MATCH('ABP RECs'!$H99,'ABP REC Calc'!$G$5:$AB$5,0)),'ABP REC Calc'!$C$6:$C$69,'ABP RECs'!$E99,'ABP REC Calc'!$B$6:$B$69,'ABP RECs'!$F99),
IF(J$4&gt;$G99,I99*(1-Inputs_ByYear!$D$4),0)),0)</f>
        <v>0</v>
      </c>
      <c r="K99" s="235">
        <f>IF((K$4-$G99)&lt;($C99+$B99),IF(K$4=$G99+$B99,SUMIFS(INDEX('ABP REC Calc'!$G$6:$AB$69,,MATCH('ABP RECs'!$H99,'ABP REC Calc'!$G$5:$AB$5,0)),'ABP REC Calc'!$C$6:$C$69,'ABP RECs'!$E99,'ABP REC Calc'!$B$6:$B$69,'ABP RECs'!$F99),
IF(K$4&gt;$G99,J99*(1-Inputs_ByYear!$D$4),0)),0)</f>
        <v>0</v>
      </c>
      <c r="L99" s="235">
        <f>IF((L$4-$G99)&lt;($C99+$B99),IF(L$4=$G99+$B99,SUMIFS(INDEX('ABP REC Calc'!$G$6:$AB$69,,MATCH('ABP RECs'!$H99,'ABP REC Calc'!$G$5:$AB$5,0)),'ABP REC Calc'!$C$6:$C$69,'ABP RECs'!$E99,'ABP REC Calc'!$B$6:$B$69,'ABP RECs'!$F99),
IF(L$4&gt;$G99,K99*(1-Inputs_ByYear!$D$4),0)),0)</f>
        <v>155359.2013774162</v>
      </c>
      <c r="M99" s="235">
        <f>IF((M$4-$G99)&lt;($C99+$B99),IF(M$4=$G99+$B99,SUMIFS(INDEX('ABP REC Calc'!$G$6:$AB$69,,MATCH('ABP RECs'!$H99,'ABP REC Calc'!$G$5:$AB$5,0)),'ABP REC Calc'!$C$6:$C$69,'ABP RECs'!$E99,'ABP REC Calc'!$B$6:$B$69,'ABP RECs'!$F99),
IF(M$4&gt;$G99,L99*(1-Inputs_ByYear!$D$4),0)),0)</f>
        <v>154582.40537052913</v>
      </c>
      <c r="N99" s="235">
        <f>IF((N$4-$G99)&lt;($C99+$B99),IF(N$4=$G99+$B99,SUMIFS(INDEX('ABP REC Calc'!$G$6:$AB$69,,MATCH('ABP RECs'!$H99,'ABP REC Calc'!$G$5:$AB$5,0)),'ABP REC Calc'!$C$6:$C$69,'ABP RECs'!$E99,'ABP REC Calc'!$B$6:$B$69,'ABP RECs'!$F99),
IF(N$4&gt;$G99,M99*(1-Inputs_ByYear!$D$4),0)),0)</f>
        <v>153809.49334367647</v>
      </c>
      <c r="O99" s="235">
        <f>IF((O$4-$G99)&lt;($C99+$B99),IF(O$4=$G99+$B99,SUMIFS(INDEX('ABP REC Calc'!$G$6:$AB$69,,MATCH('ABP RECs'!$H99,'ABP REC Calc'!$G$5:$AB$5,0)),'ABP REC Calc'!$C$6:$C$69,'ABP RECs'!$E99,'ABP REC Calc'!$B$6:$B$69,'ABP RECs'!$F99),
IF(O$4&gt;$G99,N99*(1-Inputs_ByYear!$D$4),0)),0)</f>
        <v>153040.44587695808</v>
      </c>
      <c r="P99" s="235">
        <f>IF((P$4-$G99)&lt;($C99+$B99),IF(P$4=$G99+$B99,SUMIFS(INDEX('ABP REC Calc'!$G$6:$AB$69,,MATCH('ABP RECs'!$H99,'ABP REC Calc'!$G$5:$AB$5,0)),'ABP REC Calc'!$C$6:$C$69,'ABP RECs'!$E99,'ABP REC Calc'!$B$6:$B$69,'ABP RECs'!$F99),
IF(P$4&gt;$G99,O99*(1-Inputs_ByYear!$D$4),0)),0)</f>
        <v>152275.24364757328</v>
      </c>
      <c r="Q99" s="235">
        <f>IF((Q$4-$G99)&lt;($C99+$B99),IF(Q$4=$G99+$B99,SUMIFS(INDEX('ABP REC Calc'!$G$6:$AB$69,,MATCH('ABP RECs'!$H99,'ABP REC Calc'!$G$5:$AB$5,0)),'ABP REC Calc'!$C$6:$C$69,'ABP RECs'!$E99,'ABP REC Calc'!$B$6:$B$69,'ABP RECs'!$F99),
IF(Q$4&gt;$G99,P99*(1-Inputs_ByYear!$D$4),0)),0)</f>
        <v>151513.86742933543</v>
      </c>
      <c r="R99" s="235">
        <f>IF((R$4-$G99)&lt;($C99+$B99),IF(R$4=$G99+$B99,SUMIFS(INDEX('ABP REC Calc'!$G$6:$AB$69,,MATCH('ABP RECs'!$H99,'ABP REC Calc'!$G$5:$AB$5,0)),'ABP REC Calc'!$C$6:$C$69,'ABP RECs'!$E99,'ABP REC Calc'!$B$6:$B$69,'ABP RECs'!$F99),
IF(R$4&gt;$G99,Q99*(1-Inputs_ByYear!$D$4),0)),0)</f>
        <v>150756.29809218875</v>
      </c>
      <c r="S99" s="235">
        <f>IF((S$4-$G99)&lt;($C99+$B99),IF(S$4=$G99+$B99,SUMIFS(INDEX('ABP REC Calc'!$G$6:$AB$69,,MATCH('ABP RECs'!$H99,'ABP REC Calc'!$G$5:$AB$5,0)),'ABP REC Calc'!$C$6:$C$69,'ABP RECs'!$E99,'ABP REC Calc'!$B$6:$B$69,'ABP RECs'!$F99),
IF(S$4&gt;$G99,R99*(1-Inputs_ByYear!$D$4),0)),0)</f>
        <v>150002.51660172781</v>
      </c>
      <c r="T99" s="235">
        <f>IF((T$4-$G99)&lt;($C99+$B99),IF(T$4=$G99+$B99,SUMIFS(INDEX('ABP REC Calc'!$G$6:$AB$69,,MATCH('ABP RECs'!$H99,'ABP REC Calc'!$G$5:$AB$5,0)),'ABP REC Calc'!$C$6:$C$69,'ABP RECs'!$E99,'ABP REC Calc'!$B$6:$B$69,'ABP RECs'!$F99),
IF(T$4&gt;$G99,S99*(1-Inputs_ByYear!$D$4),0)),0)</f>
        <v>149252.50401871916</v>
      </c>
      <c r="U99" s="235">
        <f>IF((U$4-$G99)&lt;($C99+$B99),IF(U$4=$G99+$B99,SUMIFS(INDEX('ABP REC Calc'!$G$6:$AB$69,,MATCH('ABP RECs'!$H99,'ABP REC Calc'!$G$5:$AB$5,0)),'ABP REC Calc'!$C$6:$C$69,'ABP RECs'!$E99,'ABP REC Calc'!$B$6:$B$69,'ABP RECs'!$F99),
IF(U$4&gt;$G99,T99*(1-Inputs_ByYear!$D$4),0)),0)</f>
        <v>148506.24149862558</v>
      </c>
      <c r="V99" s="235">
        <f>IF((V$4-$G99)&lt;($C99+$B99),IF(V$4=$G99+$B99,SUMIFS(INDEX('ABP REC Calc'!$G$6:$AB$69,,MATCH('ABP RECs'!$H99,'ABP REC Calc'!$G$5:$AB$5,0)),'ABP REC Calc'!$C$6:$C$69,'ABP RECs'!$E99,'ABP REC Calc'!$B$6:$B$69,'ABP RECs'!$F99),
IF(V$4&gt;$G99,U99*(1-Inputs_ByYear!$D$4),0)),0)</f>
        <v>147763.71029113245</v>
      </c>
      <c r="W99" s="235">
        <f>IF((W$4-$G99)&lt;($C99+$B99),IF(W$4=$G99+$B99,SUMIFS(INDEX('ABP REC Calc'!$G$6:$AB$69,,MATCH('ABP RECs'!$H99,'ABP REC Calc'!$G$5:$AB$5,0)),'ABP REC Calc'!$C$6:$C$69,'ABP RECs'!$E99,'ABP REC Calc'!$B$6:$B$69,'ABP RECs'!$F99),
IF(W$4&gt;$G99,V99*(1-Inputs_ByYear!$D$4),0)),0)</f>
        <v>147024.89173967679</v>
      </c>
      <c r="X99" s="235">
        <f>IF((X$4-$G99)&lt;($C99+$B99),IF(X$4=$G99+$B99,SUMIFS(INDEX('ABP REC Calc'!$G$6:$AB$69,,MATCH('ABP RECs'!$H99,'ABP REC Calc'!$G$5:$AB$5,0)),'ABP REC Calc'!$C$6:$C$69,'ABP RECs'!$E99,'ABP REC Calc'!$B$6:$B$69,'ABP RECs'!$F99),
IF(X$4&gt;$G99,W99*(1-Inputs_ByYear!$D$4),0)),0)</f>
        <v>146289.76728097841</v>
      </c>
      <c r="Y99" s="235">
        <f>IF((Y$4-$G99)&lt;($C99+$B99),IF(Y$4=$G99+$B99,SUMIFS(INDEX('ABP REC Calc'!$G$6:$AB$69,,MATCH('ABP RECs'!$H99,'ABP REC Calc'!$G$5:$AB$5,0)),'ABP REC Calc'!$C$6:$C$69,'ABP RECs'!$E99,'ABP REC Calc'!$B$6:$B$69,'ABP RECs'!$F99),
IF(Y$4&gt;$G99,X99*(1-Inputs_ByYear!$D$4),0)),0)</f>
        <v>145558.31844457352</v>
      </c>
      <c r="Z99" s="235">
        <f>IF((Z$4-$G99)&lt;($C99+$B99),IF(Z$4=$G99+$B99,SUMIFS(INDEX('ABP REC Calc'!$G$6:$AB$69,,MATCH('ABP RECs'!$H99,'ABP REC Calc'!$G$5:$AB$5,0)),'ABP REC Calc'!$C$6:$C$69,'ABP RECs'!$E99,'ABP REC Calc'!$B$6:$B$69,'ABP RECs'!$F99),
IF(Z$4&gt;$G99,Y99*(1-Inputs_ByYear!$D$4),0)),0)</f>
        <v>144830.52685235065</v>
      </c>
      <c r="AA99" s="235">
        <f>IF((AA$4-$G99)&lt;($C99+$B99),IF(AA$4=$G99+$B99,SUMIFS(INDEX('ABP REC Calc'!$G$6:$AB$69,,MATCH('ABP RECs'!$H99,'ABP REC Calc'!$G$5:$AB$5,0)),'ABP REC Calc'!$C$6:$C$69,'ABP RECs'!$E99,'ABP REC Calc'!$B$6:$B$69,'ABP RECs'!$F99),
IF(AA$4&gt;$G99,Z99*(1-Inputs_ByYear!$D$4),0)),0)</f>
        <v>144106.37421808889</v>
      </c>
      <c r="AB99" s="235">
        <f>IF((AB$4-$G99)&lt;($C99+$B99),IF(AB$4=$G99+$B99,SUMIFS(INDEX('ABP REC Calc'!$G$6:$AB$69,,MATCH('ABP RECs'!$H99,'ABP REC Calc'!$G$5:$AB$5,0)),'ABP REC Calc'!$C$6:$C$69,'ABP RECs'!$E99,'ABP REC Calc'!$B$6:$B$69,'ABP RECs'!$F99),
IF(AB$4&gt;$G99,AA99*(1-Inputs_ByYear!$D$4),0)),0)</f>
        <v>143385.84234699846</v>
      </c>
      <c r="AC99" s="235">
        <f>IF((AC$4-$G99)&lt;($C99+$B99),IF(AC$4=$G99+$B99,SUMIFS(INDEX('ABP REC Calc'!$G$6:$AB$69,,MATCH('ABP RECs'!$H99,'ABP REC Calc'!$G$5:$AB$5,0)),'ABP REC Calc'!$C$6:$C$69,'ABP RECs'!$E99,'ABP REC Calc'!$B$6:$B$69,'ABP RECs'!$F99),
IF(AC$4&gt;$G99,AB99*(1-Inputs_ByYear!$D$4),0)),0)</f>
        <v>142668.91313526346</v>
      </c>
      <c r="AD99" s="235">
        <f>IF((AD$4-$G99)&lt;($C99+$B99),IF(AD$4=$G99+$B99,SUMIFS(INDEX('ABP REC Calc'!$G$6:$AB$69,,MATCH('ABP RECs'!$H99,'ABP REC Calc'!$G$5:$AB$5,0)),'ABP REC Calc'!$C$6:$C$69,'ABP RECs'!$E99,'ABP REC Calc'!$B$6:$B$69,'ABP RECs'!$F99),
IF(AD$4&gt;$G99,AC99*(1-Inputs_ByYear!$D$4),0)),0)</f>
        <v>141955.56856958714</v>
      </c>
    </row>
    <row r="100" spans="2:30" ht="14.75" customHeight="1" x14ac:dyDescent="0.25">
      <c r="B100" s="332" cm="1">
        <f t="array" ref="B100">INDEX(Inputs_ByYear!$D$87:$D$92, MATCH('ABP RECs'!$E100, Inputs_ByYear!$B$87:$B$92, 0),)</f>
        <v>0</v>
      </c>
      <c r="C100" s="332" cm="1">
        <f t="array" ref="C100">INDEX(Inputs_ByYear!$D$51:$D$56, MATCH('ABP RECs'!$E100, Inputs_ByYear!$B$51:$B$56,0),)</f>
        <v>20</v>
      </c>
      <c r="D100" s="332" t="str" cm="1">
        <f t="array" ref="D100">INDEX(Inputs_ByYear!$D$96:$D$101, MATCH('ABP RECs'!$E100, Inputs_ByYear!$B$96:$B$101,0),)</f>
        <v>n/a</v>
      </c>
      <c r="E100" s="222" t="s">
        <v>235</v>
      </c>
      <c r="F100" s="219" t="s">
        <v>258</v>
      </c>
      <c r="G100" s="219">
        <f t="shared" si="5"/>
        <v>2028</v>
      </c>
      <c r="H100" s="227" t="s">
        <v>26</v>
      </c>
      <c r="I100" s="235">
        <f>IF((I$4-$G100)&lt;($C100+$B100),IF(I$4=$G100+$B100,SUMIFS(INDEX('ABP REC Calc'!$G$6:$AB$69,,MATCH('ABP RECs'!$H100,'ABP REC Calc'!$G$5:$AB$5,0)),'ABP REC Calc'!$C$6:$C$69,'ABP RECs'!$E100,'ABP REC Calc'!$B$6:$B$69,'ABP RECs'!$F100),
IF(I$4&gt;$G100,H100*(1-Inputs_ByYear!$D$4),0)),0)</f>
        <v>0</v>
      </c>
      <c r="J100" s="235">
        <f>IF((J$4-$G100)&lt;($C100+$B100),IF(J$4=$G100+$B100,SUMIFS(INDEX('ABP REC Calc'!$G$6:$AB$69,,MATCH('ABP RECs'!$H100,'ABP REC Calc'!$G$5:$AB$5,0)),'ABP REC Calc'!$C$6:$C$69,'ABP RECs'!$E100,'ABP REC Calc'!$B$6:$B$69,'ABP RECs'!$F100),
IF(J$4&gt;$G100,I100*(1-Inputs_ByYear!$D$4),0)),0)</f>
        <v>0</v>
      </c>
      <c r="K100" s="235">
        <f>IF((K$4-$G100)&lt;($C100+$B100),IF(K$4=$G100+$B100,SUMIFS(INDEX('ABP REC Calc'!$G$6:$AB$69,,MATCH('ABP RECs'!$H100,'ABP REC Calc'!$G$5:$AB$5,0)),'ABP REC Calc'!$C$6:$C$69,'ABP RECs'!$E100,'ABP REC Calc'!$B$6:$B$69,'ABP RECs'!$F100),
IF(K$4&gt;$G100,J100*(1-Inputs_ByYear!$D$4),0)),0)</f>
        <v>0</v>
      </c>
      <c r="L100" s="235">
        <f>IF((L$4-$G100)&lt;($C100+$B100),IF(L$4=$G100+$B100,SUMIFS(INDEX('ABP REC Calc'!$G$6:$AB$69,,MATCH('ABP RECs'!$H100,'ABP REC Calc'!$G$5:$AB$5,0)),'ABP REC Calc'!$C$6:$C$69,'ABP RECs'!$E100,'ABP REC Calc'!$B$6:$B$69,'ABP RECs'!$F100),
IF(L$4&gt;$G100,K100*(1-Inputs_ByYear!$D$4),0)),0)</f>
        <v>0</v>
      </c>
      <c r="M100" s="235">
        <f>IF((M$4-$G100)&lt;($C100+$B100),IF(M$4=$G100+$B100,SUMIFS(INDEX('ABP REC Calc'!$G$6:$AB$69,,MATCH('ABP RECs'!$H100,'ABP REC Calc'!$G$5:$AB$5,0)),'ABP REC Calc'!$C$6:$C$69,'ABP RECs'!$E100,'ABP REC Calc'!$B$6:$B$69,'ABP RECs'!$F100),
IF(M$4&gt;$G100,L100*(1-Inputs_ByYear!$D$4),0)),0)</f>
        <v>155359.2013774162</v>
      </c>
      <c r="N100" s="235">
        <f>IF((N$4-$G100)&lt;($C100+$B100),IF(N$4=$G100+$B100,SUMIFS(INDEX('ABP REC Calc'!$G$6:$AB$69,,MATCH('ABP RECs'!$H100,'ABP REC Calc'!$G$5:$AB$5,0)),'ABP REC Calc'!$C$6:$C$69,'ABP RECs'!$E100,'ABP REC Calc'!$B$6:$B$69,'ABP RECs'!$F100),
IF(N$4&gt;$G100,M100*(1-Inputs_ByYear!$D$4),0)),0)</f>
        <v>154582.40537052913</v>
      </c>
      <c r="O100" s="235">
        <f>IF((O$4-$G100)&lt;($C100+$B100),IF(O$4=$G100+$B100,SUMIFS(INDEX('ABP REC Calc'!$G$6:$AB$69,,MATCH('ABP RECs'!$H100,'ABP REC Calc'!$G$5:$AB$5,0)),'ABP REC Calc'!$C$6:$C$69,'ABP RECs'!$E100,'ABP REC Calc'!$B$6:$B$69,'ABP RECs'!$F100),
IF(O$4&gt;$G100,N100*(1-Inputs_ByYear!$D$4),0)),0)</f>
        <v>153809.49334367647</v>
      </c>
      <c r="P100" s="235">
        <f>IF((P$4-$G100)&lt;($C100+$B100),IF(P$4=$G100+$B100,SUMIFS(INDEX('ABP REC Calc'!$G$6:$AB$69,,MATCH('ABP RECs'!$H100,'ABP REC Calc'!$G$5:$AB$5,0)),'ABP REC Calc'!$C$6:$C$69,'ABP RECs'!$E100,'ABP REC Calc'!$B$6:$B$69,'ABP RECs'!$F100),
IF(P$4&gt;$G100,O100*(1-Inputs_ByYear!$D$4),0)),0)</f>
        <v>153040.44587695808</v>
      </c>
      <c r="Q100" s="235">
        <f>IF((Q$4-$G100)&lt;($C100+$B100),IF(Q$4=$G100+$B100,SUMIFS(INDEX('ABP REC Calc'!$G$6:$AB$69,,MATCH('ABP RECs'!$H100,'ABP REC Calc'!$G$5:$AB$5,0)),'ABP REC Calc'!$C$6:$C$69,'ABP RECs'!$E100,'ABP REC Calc'!$B$6:$B$69,'ABP RECs'!$F100),
IF(Q$4&gt;$G100,P100*(1-Inputs_ByYear!$D$4),0)),0)</f>
        <v>152275.24364757328</v>
      </c>
      <c r="R100" s="235">
        <f>IF((R$4-$G100)&lt;($C100+$B100),IF(R$4=$G100+$B100,SUMIFS(INDEX('ABP REC Calc'!$G$6:$AB$69,,MATCH('ABP RECs'!$H100,'ABP REC Calc'!$G$5:$AB$5,0)),'ABP REC Calc'!$C$6:$C$69,'ABP RECs'!$E100,'ABP REC Calc'!$B$6:$B$69,'ABP RECs'!$F100),
IF(R$4&gt;$G100,Q100*(1-Inputs_ByYear!$D$4),0)),0)</f>
        <v>151513.86742933543</v>
      </c>
      <c r="S100" s="235">
        <f>IF((S$4-$G100)&lt;($C100+$B100),IF(S$4=$G100+$B100,SUMIFS(INDEX('ABP REC Calc'!$G$6:$AB$69,,MATCH('ABP RECs'!$H100,'ABP REC Calc'!$G$5:$AB$5,0)),'ABP REC Calc'!$C$6:$C$69,'ABP RECs'!$E100,'ABP REC Calc'!$B$6:$B$69,'ABP RECs'!$F100),
IF(S$4&gt;$G100,R100*(1-Inputs_ByYear!$D$4),0)),0)</f>
        <v>150756.29809218875</v>
      </c>
      <c r="T100" s="235">
        <f>IF((T$4-$G100)&lt;($C100+$B100),IF(T$4=$G100+$B100,SUMIFS(INDEX('ABP REC Calc'!$G$6:$AB$69,,MATCH('ABP RECs'!$H100,'ABP REC Calc'!$G$5:$AB$5,0)),'ABP REC Calc'!$C$6:$C$69,'ABP RECs'!$E100,'ABP REC Calc'!$B$6:$B$69,'ABP RECs'!$F100),
IF(T$4&gt;$G100,S100*(1-Inputs_ByYear!$D$4),0)),0)</f>
        <v>150002.51660172781</v>
      </c>
      <c r="U100" s="235">
        <f>IF((U$4-$G100)&lt;($C100+$B100),IF(U$4=$G100+$B100,SUMIFS(INDEX('ABP REC Calc'!$G$6:$AB$69,,MATCH('ABP RECs'!$H100,'ABP REC Calc'!$G$5:$AB$5,0)),'ABP REC Calc'!$C$6:$C$69,'ABP RECs'!$E100,'ABP REC Calc'!$B$6:$B$69,'ABP RECs'!$F100),
IF(U$4&gt;$G100,T100*(1-Inputs_ByYear!$D$4),0)),0)</f>
        <v>149252.50401871916</v>
      </c>
      <c r="V100" s="235">
        <f>IF((V$4-$G100)&lt;($C100+$B100),IF(V$4=$G100+$B100,SUMIFS(INDEX('ABP REC Calc'!$G$6:$AB$69,,MATCH('ABP RECs'!$H100,'ABP REC Calc'!$G$5:$AB$5,0)),'ABP REC Calc'!$C$6:$C$69,'ABP RECs'!$E100,'ABP REC Calc'!$B$6:$B$69,'ABP RECs'!$F100),
IF(V$4&gt;$G100,U100*(1-Inputs_ByYear!$D$4),0)),0)</f>
        <v>148506.24149862558</v>
      </c>
      <c r="W100" s="235">
        <f>IF((W$4-$G100)&lt;($C100+$B100),IF(W$4=$G100+$B100,SUMIFS(INDEX('ABP REC Calc'!$G$6:$AB$69,,MATCH('ABP RECs'!$H100,'ABP REC Calc'!$G$5:$AB$5,0)),'ABP REC Calc'!$C$6:$C$69,'ABP RECs'!$E100,'ABP REC Calc'!$B$6:$B$69,'ABP RECs'!$F100),
IF(W$4&gt;$G100,V100*(1-Inputs_ByYear!$D$4),0)),0)</f>
        <v>147763.71029113245</v>
      </c>
      <c r="X100" s="235">
        <f>IF((X$4-$G100)&lt;($C100+$B100),IF(X$4=$G100+$B100,SUMIFS(INDEX('ABP REC Calc'!$G$6:$AB$69,,MATCH('ABP RECs'!$H100,'ABP REC Calc'!$G$5:$AB$5,0)),'ABP REC Calc'!$C$6:$C$69,'ABP RECs'!$E100,'ABP REC Calc'!$B$6:$B$69,'ABP RECs'!$F100),
IF(X$4&gt;$G100,W100*(1-Inputs_ByYear!$D$4),0)),0)</f>
        <v>147024.89173967679</v>
      </c>
      <c r="Y100" s="235">
        <f>IF((Y$4-$G100)&lt;($C100+$B100),IF(Y$4=$G100+$B100,SUMIFS(INDEX('ABP REC Calc'!$G$6:$AB$69,,MATCH('ABP RECs'!$H100,'ABP REC Calc'!$G$5:$AB$5,0)),'ABP REC Calc'!$C$6:$C$69,'ABP RECs'!$E100,'ABP REC Calc'!$B$6:$B$69,'ABP RECs'!$F100),
IF(Y$4&gt;$G100,X100*(1-Inputs_ByYear!$D$4),0)),0)</f>
        <v>146289.76728097841</v>
      </c>
      <c r="Z100" s="235">
        <f>IF((Z$4-$G100)&lt;($C100+$B100),IF(Z$4=$G100+$B100,SUMIFS(INDEX('ABP REC Calc'!$G$6:$AB$69,,MATCH('ABP RECs'!$H100,'ABP REC Calc'!$G$5:$AB$5,0)),'ABP REC Calc'!$C$6:$C$69,'ABP RECs'!$E100,'ABP REC Calc'!$B$6:$B$69,'ABP RECs'!$F100),
IF(Z$4&gt;$G100,Y100*(1-Inputs_ByYear!$D$4),0)),0)</f>
        <v>145558.31844457352</v>
      </c>
      <c r="AA100" s="235">
        <f>IF((AA$4-$G100)&lt;($C100+$B100),IF(AA$4=$G100+$B100,SUMIFS(INDEX('ABP REC Calc'!$G$6:$AB$69,,MATCH('ABP RECs'!$H100,'ABP REC Calc'!$G$5:$AB$5,0)),'ABP REC Calc'!$C$6:$C$69,'ABP RECs'!$E100,'ABP REC Calc'!$B$6:$B$69,'ABP RECs'!$F100),
IF(AA$4&gt;$G100,Z100*(1-Inputs_ByYear!$D$4),0)),0)</f>
        <v>144830.52685235065</v>
      </c>
      <c r="AB100" s="235">
        <f>IF((AB$4-$G100)&lt;($C100+$B100),IF(AB$4=$G100+$B100,SUMIFS(INDEX('ABP REC Calc'!$G$6:$AB$69,,MATCH('ABP RECs'!$H100,'ABP REC Calc'!$G$5:$AB$5,0)),'ABP REC Calc'!$C$6:$C$69,'ABP RECs'!$E100,'ABP REC Calc'!$B$6:$B$69,'ABP RECs'!$F100),
IF(AB$4&gt;$G100,AA100*(1-Inputs_ByYear!$D$4),0)),0)</f>
        <v>144106.37421808889</v>
      </c>
      <c r="AC100" s="235">
        <f>IF((AC$4-$G100)&lt;($C100+$B100),IF(AC$4=$G100+$B100,SUMIFS(INDEX('ABP REC Calc'!$G$6:$AB$69,,MATCH('ABP RECs'!$H100,'ABP REC Calc'!$G$5:$AB$5,0)),'ABP REC Calc'!$C$6:$C$69,'ABP RECs'!$E100,'ABP REC Calc'!$B$6:$B$69,'ABP RECs'!$F100),
IF(AC$4&gt;$G100,AB100*(1-Inputs_ByYear!$D$4),0)),0)</f>
        <v>143385.84234699846</v>
      </c>
      <c r="AD100" s="235">
        <f>IF((AD$4-$G100)&lt;($C100+$B100),IF(AD$4=$G100+$B100,SUMIFS(INDEX('ABP REC Calc'!$G$6:$AB$69,,MATCH('ABP RECs'!$H100,'ABP REC Calc'!$G$5:$AB$5,0)),'ABP REC Calc'!$C$6:$C$69,'ABP RECs'!$E100,'ABP REC Calc'!$B$6:$B$69,'ABP RECs'!$F100),
IF(AD$4&gt;$G100,AC100*(1-Inputs_ByYear!$D$4),0)),0)</f>
        <v>142668.91313526346</v>
      </c>
    </row>
    <row r="101" spans="2:30" ht="14.75" customHeight="1" x14ac:dyDescent="0.25">
      <c r="B101" s="332" cm="1">
        <f t="array" ref="B101">INDEX(Inputs_ByYear!$D$87:$D$92, MATCH('ABP RECs'!$E101, Inputs_ByYear!$B$87:$B$92, 0),)</f>
        <v>0</v>
      </c>
      <c r="C101" s="332" cm="1">
        <f t="array" ref="C101">INDEX(Inputs_ByYear!$D$51:$D$56, MATCH('ABP RECs'!$E101, Inputs_ByYear!$B$51:$B$56,0),)</f>
        <v>20</v>
      </c>
      <c r="D101" s="332" t="str" cm="1">
        <f t="array" ref="D101">INDEX(Inputs_ByYear!$D$96:$D$101, MATCH('ABP RECs'!$E101, Inputs_ByYear!$B$96:$B$101,0),)</f>
        <v>n/a</v>
      </c>
      <c r="E101" s="222" t="s">
        <v>235</v>
      </c>
      <c r="F101" s="219" t="s">
        <v>258</v>
      </c>
      <c r="G101" s="219">
        <f t="shared" si="5"/>
        <v>2029</v>
      </c>
      <c r="H101" s="227" t="s">
        <v>27</v>
      </c>
      <c r="I101" s="235">
        <f>IF((I$4-$G101)&lt;($C101+$B101),IF(I$4=$G101+$B101,SUMIFS(INDEX('ABP REC Calc'!$G$6:$AB$69,,MATCH('ABP RECs'!$H101,'ABP REC Calc'!$G$5:$AB$5,0)),'ABP REC Calc'!$C$6:$C$69,'ABP RECs'!$E101,'ABP REC Calc'!$B$6:$B$69,'ABP RECs'!$F101),
IF(I$4&gt;$G101,H101*(1-Inputs_ByYear!$D$4),0)),0)</f>
        <v>0</v>
      </c>
      <c r="J101" s="235">
        <f>IF((J$4-$G101)&lt;($C101+$B101),IF(J$4=$G101+$B101,SUMIFS(INDEX('ABP REC Calc'!$G$6:$AB$69,,MATCH('ABP RECs'!$H101,'ABP REC Calc'!$G$5:$AB$5,0)),'ABP REC Calc'!$C$6:$C$69,'ABP RECs'!$E101,'ABP REC Calc'!$B$6:$B$69,'ABP RECs'!$F101),
IF(J$4&gt;$G101,I101*(1-Inputs_ByYear!$D$4),0)),0)</f>
        <v>0</v>
      </c>
      <c r="K101" s="235">
        <f>IF((K$4-$G101)&lt;($C101+$B101),IF(K$4=$G101+$B101,SUMIFS(INDEX('ABP REC Calc'!$G$6:$AB$69,,MATCH('ABP RECs'!$H101,'ABP REC Calc'!$G$5:$AB$5,0)),'ABP REC Calc'!$C$6:$C$69,'ABP RECs'!$E101,'ABP REC Calc'!$B$6:$B$69,'ABP RECs'!$F101),
IF(K$4&gt;$G101,J101*(1-Inputs_ByYear!$D$4),0)),0)</f>
        <v>0</v>
      </c>
      <c r="L101" s="235">
        <f>IF((L$4-$G101)&lt;($C101+$B101),IF(L$4=$G101+$B101,SUMIFS(INDEX('ABP REC Calc'!$G$6:$AB$69,,MATCH('ABP RECs'!$H101,'ABP REC Calc'!$G$5:$AB$5,0)),'ABP REC Calc'!$C$6:$C$69,'ABP RECs'!$E101,'ABP REC Calc'!$B$6:$B$69,'ABP RECs'!$F101),
IF(L$4&gt;$G101,K101*(1-Inputs_ByYear!$D$4),0)),0)</f>
        <v>0</v>
      </c>
      <c r="M101" s="235">
        <f>IF((M$4-$G101)&lt;($C101+$B101),IF(M$4=$G101+$B101,SUMIFS(INDEX('ABP REC Calc'!$G$6:$AB$69,,MATCH('ABP RECs'!$H101,'ABP REC Calc'!$G$5:$AB$5,0)),'ABP REC Calc'!$C$6:$C$69,'ABP RECs'!$E101,'ABP REC Calc'!$B$6:$B$69,'ABP RECs'!$F101),
IF(M$4&gt;$G101,L101*(1-Inputs_ByYear!$D$4),0)),0)</f>
        <v>0</v>
      </c>
      <c r="N101" s="235">
        <f>IF((N$4-$G101)&lt;($C101+$B101),IF(N$4=$G101+$B101,SUMIFS(INDEX('ABP REC Calc'!$G$6:$AB$69,,MATCH('ABP RECs'!$H101,'ABP REC Calc'!$G$5:$AB$5,0)),'ABP REC Calc'!$C$6:$C$69,'ABP RECs'!$E101,'ABP REC Calc'!$B$6:$B$69,'ABP RECs'!$F101),
IF(N$4&gt;$G101,M101*(1-Inputs_ByYear!$D$4),0)),0)</f>
        <v>186431.04165289944</v>
      </c>
      <c r="O101" s="235">
        <f>IF((O$4-$G101)&lt;($C101+$B101),IF(O$4=$G101+$B101,SUMIFS(INDEX('ABP REC Calc'!$G$6:$AB$69,,MATCH('ABP RECs'!$H101,'ABP REC Calc'!$G$5:$AB$5,0)),'ABP REC Calc'!$C$6:$C$69,'ABP RECs'!$E101,'ABP REC Calc'!$B$6:$B$69,'ABP RECs'!$F101),
IF(O$4&gt;$G101,N101*(1-Inputs_ByYear!$D$4),0)),0)</f>
        <v>185498.88644463493</v>
      </c>
      <c r="P101" s="235">
        <f>IF((P$4-$G101)&lt;($C101+$B101),IF(P$4=$G101+$B101,SUMIFS(INDEX('ABP REC Calc'!$G$6:$AB$69,,MATCH('ABP RECs'!$H101,'ABP REC Calc'!$G$5:$AB$5,0)),'ABP REC Calc'!$C$6:$C$69,'ABP RECs'!$E101,'ABP REC Calc'!$B$6:$B$69,'ABP RECs'!$F101),
IF(P$4&gt;$G101,O101*(1-Inputs_ByYear!$D$4),0)),0)</f>
        <v>184571.39201241176</v>
      </c>
      <c r="Q101" s="235">
        <f>IF((Q$4-$G101)&lt;($C101+$B101),IF(Q$4=$G101+$B101,SUMIFS(INDEX('ABP REC Calc'!$G$6:$AB$69,,MATCH('ABP RECs'!$H101,'ABP REC Calc'!$G$5:$AB$5,0)),'ABP REC Calc'!$C$6:$C$69,'ABP RECs'!$E101,'ABP REC Calc'!$B$6:$B$69,'ABP RECs'!$F101),
IF(Q$4&gt;$G101,P101*(1-Inputs_ByYear!$D$4),0)),0)</f>
        <v>183648.5350523497</v>
      </c>
      <c r="R101" s="235">
        <f>IF((R$4-$G101)&lt;($C101+$B101),IF(R$4=$G101+$B101,SUMIFS(INDEX('ABP REC Calc'!$G$6:$AB$69,,MATCH('ABP RECs'!$H101,'ABP REC Calc'!$G$5:$AB$5,0)),'ABP REC Calc'!$C$6:$C$69,'ABP RECs'!$E101,'ABP REC Calc'!$B$6:$B$69,'ABP RECs'!$F101),
IF(R$4&gt;$G101,Q101*(1-Inputs_ByYear!$D$4),0)),0)</f>
        <v>182730.29237708796</v>
      </c>
      <c r="S101" s="235">
        <f>IF((S$4-$G101)&lt;($C101+$B101),IF(S$4=$G101+$B101,SUMIFS(INDEX('ABP REC Calc'!$G$6:$AB$69,,MATCH('ABP RECs'!$H101,'ABP REC Calc'!$G$5:$AB$5,0)),'ABP REC Calc'!$C$6:$C$69,'ABP RECs'!$E101,'ABP REC Calc'!$B$6:$B$69,'ABP RECs'!$F101),
IF(S$4&gt;$G101,R101*(1-Inputs_ByYear!$D$4),0)),0)</f>
        <v>181816.64091520253</v>
      </c>
      <c r="T101" s="235">
        <f>IF((T$4-$G101)&lt;($C101+$B101),IF(T$4=$G101+$B101,SUMIFS(INDEX('ABP REC Calc'!$G$6:$AB$69,,MATCH('ABP RECs'!$H101,'ABP REC Calc'!$G$5:$AB$5,0)),'ABP REC Calc'!$C$6:$C$69,'ABP RECs'!$E101,'ABP REC Calc'!$B$6:$B$69,'ABP RECs'!$F101),
IF(T$4&gt;$G101,S101*(1-Inputs_ByYear!$D$4),0)),0)</f>
        <v>180907.55771062651</v>
      </c>
      <c r="U101" s="235">
        <f>IF((U$4-$G101)&lt;($C101+$B101),IF(U$4=$G101+$B101,SUMIFS(INDEX('ABP REC Calc'!$G$6:$AB$69,,MATCH('ABP RECs'!$H101,'ABP REC Calc'!$G$5:$AB$5,0)),'ABP REC Calc'!$C$6:$C$69,'ABP RECs'!$E101,'ABP REC Calc'!$B$6:$B$69,'ABP RECs'!$F101),
IF(U$4&gt;$G101,T101*(1-Inputs_ByYear!$D$4),0)),0)</f>
        <v>180003.01992207338</v>
      </c>
      <c r="V101" s="235">
        <f>IF((V$4-$G101)&lt;($C101+$B101),IF(V$4=$G101+$B101,SUMIFS(INDEX('ABP REC Calc'!$G$6:$AB$69,,MATCH('ABP RECs'!$H101,'ABP REC Calc'!$G$5:$AB$5,0)),'ABP REC Calc'!$C$6:$C$69,'ABP RECs'!$E101,'ABP REC Calc'!$B$6:$B$69,'ABP RECs'!$F101),
IF(V$4&gt;$G101,U101*(1-Inputs_ByYear!$D$4),0)),0)</f>
        <v>179103.004822463</v>
      </c>
      <c r="W101" s="235">
        <f>IF((W$4-$G101)&lt;($C101+$B101),IF(W$4=$G101+$B101,SUMIFS(INDEX('ABP REC Calc'!$G$6:$AB$69,,MATCH('ABP RECs'!$H101,'ABP REC Calc'!$G$5:$AB$5,0)),'ABP REC Calc'!$C$6:$C$69,'ABP RECs'!$E101,'ABP REC Calc'!$B$6:$B$69,'ABP RECs'!$F101),
IF(W$4&gt;$G101,V101*(1-Inputs_ByYear!$D$4),0)),0)</f>
        <v>178207.4897983507</v>
      </c>
      <c r="X101" s="235">
        <f>IF((X$4-$G101)&lt;($C101+$B101),IF(X$4=$G101+$B101,SUMIFS(INDEX('ABP REC Calc'!$G$6:$AB$69,,MATCH('ABP RECs'!$H101,'ABP REC Calc'!$G$5:$AB$5,0)),'ABP REC Calc'!$C$6:$C$69,'ABP RECs'!$E101,'ABP REC Calc'!$B$6:$B$69,'ABP RECs'!$F101),
IF(X$4&gt;$G101,W101*(1-Inputs_ByYear!$D$4),0)),0)</f>
        <v>177316.45234935894</v>
      </c>
      <c r="Y101" s="235">
        <f>IF((Y$4-$G101)&lt;($C101+$B101),IF(Y$4=$G101+$B101,SUMIFS(INDEX('ABP REC Calc'!$G$6:$AB$69,,MATCH('ABP RECs'!$H101,'ABP REC Calc'!$G$5:$AB$5,0)),'ABP REC Calc'!$C$6:$C$69,'ABP RECs'!$E101,'ABP REC Calc'!$B$6:$B$69,'ABP RECs'!$F101),
IF(Y$4&gt;$G101,X101*(1-Inputs_ByYear!$D$4),0)),0)</f>
        <v>176429.87008761213</v>
      </c>
      <c r="Z101" s="235">
        <f>IF((Z$4-$G101)&lt;($C101+$B101),IF(Z$4=$G101+$B101,SUMIFS(INDEX('ABP REC Calc'!$G$6:$AB$69,,MATCH('ABP RECs'!$H101,'ABP REC Calc'!$G$5:$AB$5,0)),'ABP REC Calc'!$C$6:$C$69,'ABP RECs'!$E101,'ABP REC Calc'!$B$6:$B$69,'ABP RECs'!$F101),
IF(Z$4&gt;$G101,Y101*(1-Inputs_ByYear!$D$4),0)),0)</f>
        <v>175547.72073717407</v>
      </c>
      <c r="AA101" s="235">
        <f>IF((AA$4-$G101)&lt;($C101+$B101),IF(AA$4=$G101+$B101,SUMIFS(INDEX('ABP REC Calc'!$G$6:$AB$69,,MATCH('ABP RECs'!$H101,'ABP REC Calc'!$G$5:$AB$5,0)),'ABP REC Calc'!$C$6:$C$69,'ABP RECs'!$E101,'ABP REC Calc'!$B$6:$B$69,'ABP RECs'!$F101),
IF(AA$4&gt;$G101,Z101*(1-Inputs_ByYear!$D$4),0)),0)</f>
        <v>174669.9821334882</v>
      </c>
      <c r="AB101" s="235">
        <f>IF((AB$4-$G101)&lt;($C101+$B101),IF(AB$4=$G101+$B101,SUMIFS(INDEX('ABP REC Calc'!$G$6:$AB$69,,MATCH('ABP RECs'!$H101,'ABP REC Calc'!$G$5:$AB$5,0)),'ABP REC Calc'!$C$6:$C$69,'ABP RECs'!$E101,'ABP REC Calc'!$B$6:$B$69,'ABP RECs'!$F101),
IF(AB$4&gt;$G101,AA101*(1-Inputs_ByYear!$D$4),0)),0)</f>
        <v>173796.63222282077</v>
      </c>
      <c r="AC101" s="235">
        <f>IF((AC$4-$G101)&lt;($C101+$B101),IF(AC$4=$G101+$B101,SUMIFS(INDEX('ABP REC Calc'!$G$6:$AB$69,,MATCH('ABP RECs'!$H101,'ABP REC Calc'!$G$5:$AB$5,0)),'ABP REC Calc'!$C$6:$C$69,'ABP RECs'!$E101,'ABP REC Calc'!$B$6:$B$69,'ABP RECs'!$F101),
IF(AC$4&gt;$G101,AB101*(1-Inputs_ByYear!$D$4),0)),0)</f>
        <v>172927.64906170667</v>
      </c>
      <c r="AD101" s="235">
        <f>IF((AD$4-$G101)&lt;($C101+$B101),IF(AD$4=$G101+$B101,SUMIFS(INDEX('ABP REC Calc'!$G$6:$AB$69,,MATCH('ABP RECs'!$H101,'ABP REC Calc'!$G$5:$AB$5,0)),'ABP REC Calc'!$C$6:$C$69,'ABP RECs'!$E101,'ABP REC Calc'!$B$6:$B$69,'ABP RECs'!$F101),
IF(AD$4&gt;$G101,AC101*(1-Inputs_ByYear!$D$4),0)),0)</f>
        <v>172063.01081639813</v>
      </c>
    </row>
    <row r="102" spans="2:30" ht="14.75" customHeight="1" x14ac:dyDescent="0.25">
      <c r="B102" s="332" cm="1">
        <f t="array" ref="B102">INDEX(Inputs_ByYear!$D$87:$D$92, MATCH('ABP RECs'!$E102, Inputs_ByYear!$B$87:$B$92, 0),)</f>
        <v>0</v>
      </c>
      <c r="C102" s="332" cm="1">
        <f t="array" ref="C102">INDEX(Inputs_ByYear!$D$51:$D$56, MATCH('ABP RECs'!$E102, Inputs_ByYear!$B$51:$B$56,0),)</f>
        <v>20</v>
      </c>
      <c r="D102" s="332" t="str" cm="1">
        <f t="array" ref="D102">INDEX(Inputs_ByYear!$D$96:$D$101, MATCH('ABP RECs'!$E102, Inputs_ByYear!$B$96:$B$101,0),)</f>
        <v>n/a</v>
      </c>
      <c r="E102" s="222" t="s">
        <v>235</v>
      </c>
      <c r="F102" s="219" t="s">
        <v>258</v>
      </c>
      <c r="G102" s="219">
        <f t="shared" si="5"/>
        <v>2030</v>
      </c>
      <c r="H102" s="227" t="s">
        <v>28</v>
      </c>
      <c r="I102" s="235">
        <f>IF((I$4-$G102)&lt;($C102+$B102),IF(I$4=$G102+$B102,SUMIFS(INDEX('ABP REC Calc'!$G$6:$AB$69,,MATCH('ABP RECs'!$H102,'ABP REC Calc'!$G$5:$AB$5,0)),'ABP REC Calc'!$C$6:$C$69,'ABP RECs'!$E102,'ABP REC Calc'!$B$6:$B$69,'ABP RECs'!$F102),
IF(I$4&gt;$G102,H102*(1-Inputs_ByYear!$D$4),0)),0)</f>
        <v>0</v>
      </c>
      <c r="J102" s="235">
        <f>IF((J$4-$G102)&lt;($C102+$B102),IF(J$4=$G102+$B102,SUMIFS(INDEX('ABP REC Calc'!$G$6:$AB$69,,MATCH('ABP RECs'!$H102,'ABP REC Calc'!$G$5:$AB$5,0)),'ABP REC Calc'!$C$6:$C$69,'ABP RECs'!$E102,'ABP REC Calc'!$B$6:$B$69,'ABP RECs'!$F102),
IF(J$4&gt;$G102,I102*(1-Inputs_ByYear!$D$4),0)),0)</f>
        <v>0</v>
      </c>
      <c r="K102" s="235">
        <f>IF((K$4-$G102)&lt;($C102+$B102),IF(K$4=$G102+$B102,SUMIFS(INDEX('ABP REC Calc'!$G$6:$AB$69,,MATCH('ABP RECs'!$H102,'ABP REC Calc'!$G$5:$AB$5,0)),'ABP REC Calc'!$C$6:$C$69,'ABP RECs'!$E102,'ABP REC Calc'!$B$6:$B$69,'ABP RECs'!$F102),
IF(K$4&gt;$G102,J102*(1-Inputs_ByYear!$D$4),0)),0)</f>
        <v>0</v>
      </c>
      <c r="L102" s="235">
        <f>IF((L$4-$G102)&lt;($C102+$B102),IF(L$4=$G102+$B102,SUMIFS(INDEX('ABP REC Calc'!$G$6:$AB$69,,MATCH('ABP RECs'!$H102,'ABP REC Calc'!$G$5:$AB$5,0)),'ABP REC Calc'!$C$6:$C$69,'ABP RECs'!$E102,'ABP REC Calc'!$B$6:$B$69,'ABP RECs'!$F102),
IF(L$4&gt;$G102,K102*(1-Inputs_ByYear!$D$4),0)),0)</f>
        <v>0</v>
      </c>
      <c r="M102" s="235">
        <f>IF((M$4-$G102)&lt;($C102+$B102),IF(M$4=$G102+$B102,SUMIFS(INDEX('ABP REC Calc'!$G$6:$AB$69,,MATCH('ABP RECs'!$H102,'ABP REC Calc'!$G$5:$AB$5,0)),'ABP REC Calc'!$C$6:$C$69,'ABP RECs'!$E102,'ABP REC Calc'!$B$6:$B$69,'ABP RECs'!$F102),
IF(M$4&gt;$G102,L102*(1-Inputs_ByYear!$D$4),0)),0)</f>
        <v>0</v>
      </c>
      <c r="N102" s="235">
        <f>IF((N$4-$G102)&lt;($C102+$B102),IF(N$4=$G102+$B102,SUMIFS(INDEX('ABP REC Calc'!$G$6:$AB$69,,MATCH('ABP RECs'!$H102,'ABP REC Calc'!$G$5:$AB$5,0)),'ABP REC Calc'!$C$6:$C$69,'ABP RECs'!$E102,'ABP REC Calc'!$B$6:$B$69,'ABP RECs'!$F102),
IF(N$4&gt;$G102,M102*(1-Inputs_ByYear!$D$4),0)),0)</f>
        <v>0</v>
      </c>
      <c r="O102" s="235">
        <f>IF((O$4-$G102)&lt;($C102+$B102),IF(O$4=$G102+$B102,SUMIFS(INDEX('ABP REC Calc'!$G$6:$AB$69,,MATCH('ABP RECs'!$H102,'ABP REC Calc'!$G$5:$AB$5,0)),'ABP REC Calc'!$C$6:$C$69,'ABP RECs'!$E102,'ABP REC Calc'!$B$6:$B$69,'ABP RECs'!$F102),
IF(O$4&gt;$G102,N102*(1-Inputs_ByYear!$D$4),0)),0)</f>
        <v>186431.04165289944</v>
      </c>
      <c r="P102" s="235">
        <f>IF((P$4-$G102)&lt;($C102+$B102),IF(P$4=$G102+$B102,SUMIFS(INDEX('ABP REC Calc'!$G$6:$AB$69,,MATCH('ABP RECs'!$H102,'ABP REC Calc'!$G$5:$AB$5,0)),'ABP REC Calc'!$C$6:$C$69,'ABP RECs'!$E102,'ABP REC Calc'!$B$6:$B$69,'ABP RECs'!$F102),
IF(P$4&gt;$G102,O102*(1-Inputs_ByYear!$D$4),0)),0)</f>
        <v>185498.88644463493</v>
      </c>
      <c r="Q102" s="235">
        <f>IF((Q$4-$G102)&lt;($C102+$B102),IF(Q$4=$G102+$B102,SUMIFS(INDEX('ABP REC Calc'!$G$6:$AB$69,,MATCH('ABP RECs'!$H102,'ABP REC Calc'!$G$5:$AB$5,0)),'ABP REC Calc'!$C$6:$C$69,'ABP RECs'!$E102,'ABP REC Calc'!$B$6:$B$69,'ABP RECs'!$F102),
IF(Q$4&gt;$G102,P102*(1-Inputs_ByYear!$D$4),0)),0)</f>
        <v>184571.39201241176</v>
      </c>
      <c r="R102" s="235">
        <f>IF((R$4-$G102)&lt;($C102+$B102),IF(R$4=$G102+$B102,SUMIFS(INDEX('ABP REC Calc'!$G$6:$AB$69,,MATCH('ABP RECs'!$H102,'ABP REC Calc'!$G$5:$AB$5,0)),'ABP REC Calc'!$C$6:$C$69,'ABP RECs'!$E102,'ABP REC Calc'!$B$6:$B$69,'ABP RECs'!$F102),
IF(R$4&gt;$G102,Q102*(1-Inputs_ByYear!$D$4),0)),0)</f>
        <v>183648.5350523497</v>
      </c>
      <c r="S102" s="235">
        <f>IF((S$4-$G102)&lt;($C102+$B102),IF(S$4=$G102+$B102,SUMIFS(INDEX('ABP REC Calc'!$G$6:$AB$69,,MATCH('ABP RECs'!$H102,'ABP REC Calc'!$G$5:$AB$5,0)),'ABP REC Calc'!$C$6:$C$69,'ABP RECs'!$E102,'ABP REC Calc'!$B$6:$B$69,'ABP RECs'!$F102),
IF(S$4&gt;$G102,R102*(1-Inputs_ByYear!$D$4),0)),0)</f>
        <v>182730.29237708796</v>
      </c>
      <c r="T102" s="235">
        <f>IF((T$4-$G102)&lt;($C102+$B102),IF(T$4=$G102+$B102,SUMIFS(INDEX('ABP REC Calc'!$G$6:$AB$69,,MATCH('ABP RECs'!$H102,'ABP REC Calc'!$G$5:$AB$5,0)),'ABP REC Calc'!$C$6:$C$69,'ABP RECs'!$E102,'ABP REC Calc'!$B$6:$B$69,'ABP RECs'!$F102),
IF(T$4&gt;$G102,S102*(1-Inputs_ByYear!$D$4),0)),0)</f>
        <v>181816.64091520253</v>
      </c>
      <c r="U102" s="235">
        <f>IF((U$4-$G102)&lt;($C102+$B102),IF(U$4=$G102+$B102,SUMIFS(INDEX('ABP REC Calc'!$G$6:$AB$69,,MATCH('ABP RECs'!$H102,'ABP REC Calc'!$G$5:$AB$5,0)),'ABP REC Calc'!$C$6:$C$69,'ABP RECs'!$E102,'ABP REC Calc'!$B$6:$B$69,'ABP RECs'!$F102),
IF(U$4&gt;$G102,T102*(1-Inputs_ByYear!$D$4),0)),0)</f>
        <v>180907.55771062651</v>
      </c>
      <c r="V102" s="235">
        <f>IF((V$4-$G102)&lt;($C102+$B102),IF(V$4=$G102+$B102,SUMIFS(INDEX('ABP REC Calc'!$G$6:$AB$69,,MATCH('ABP RECs'!$H102,'ABP REC Calc'!$G$5:$AB$5,0)),'ABP REC Calc'!$C$6:$C$69,'ABP RECs'!$E102,'ABP REC Calc'!$B$6:$B$69,'ABP RECs'!$F102),
IF(V$4&gt;$G102,U102*(1-Inputs_ByYear!$D$4),0)),0)</f>
        <v>180003.01992207338</v>
      </c>
      <c r="W102" s="235">
        <f>IF((W$4-$G102)&lt;($C102+$B102),IF(W$4=$G102+$B102,SUMIFS(INDEX('ABP REC Calc'!$G$6:$AB$69,,MATCH('ABP RECs'!$H102,'ABP REC Calc'!$G$5:$AB$5,0)),'ABP REC Calc'!$C$6:$C$69,'ABP RECs'!$E102,'ABP REC Calc'!$B$6:$B$69,'ABP RECs'!$F102),
IF(W$4&gt;$G102,V102*(1-Inputs_ByYear!$D$4),0)),0)</f>
        <v>179103.004822463</v>
      </c>
      <c r="X102" s="235">
        <f>IF((X$4-$G102)&lt;($C102+$B102),IF(X$4=$G102+$B102,SUMIFS(INDEX('ABP REC Calc'!$G$6:$AB$69,,MATCH('ABP RECs'!$H102,'ABP REC Calc'!$G$5:$AB$5,0)),'ABP REC Calc'!$C$6:$C$69,'ABP RECs'!$E102,'ABP REC Calc'!$B$6:$B$69,'ABP RECs'!$F102),
IF(X$4&gt;$G102,W102*(1-Inputs_ByYear!$D$4),0)),0)</f>
        <v>178207.4897983507</v>
      </c>
      <c r="Y102" s="235">
        <f>IF((Y$4-$G102)&lt;($C102+$B102),IF(Y$4=$G102+$B102,SUMIFS(INDEX('ABP REC Calc'!$G$6:$AB$69,,MATCH('ABP RECs'!$H102,'ABP REC Calc'!$G$5:$AB$5,0)),'ABP REC Calc'!$C$6:$C$69,'ABP RECs'!$E102,'ABP REC Calc'!$B$6:$B$69,'ABP RECs'!$F102),
IF(Y$4&gt;$G102,X102*(1-Inputs_ByYear!$D$4),0)),0)</f>
        <v>177316.45234935894</v>
      </c>
      <c r="Z102" s="235">
        <f>IF((Z$4-$G102)&lt;($C102+$B102),IF(Z$4=$G102+$B102,SUMIFS(INDEX('ABP REC Calc'!$G$6:$AB$69,,MATCH('ABP RECs'!$H102,'ABP REC Calc'!$G$5:$AB$5,0)),'ABP REC Calc'!$C$6:$C$69,'ABP RECs'!$E102,'ABP REC Calc'!$B$6:$B$69,'ABP RECs'!$F102),
IF(Z$4&gt;$G102,Y102*(1-Inputs_ByYear!$D$4),0)),0)</f>
        <v>176429.87008761213</v>
      </c>
      <c r="AA102" s="235">
        <f>IF((AA$4-$G102)&lt;($C102+$B102),IF(AA$4=$G102+$B102,SUMIFS(INDEX('ABP REC Calc'!$G$6:$AB$69,,MATCH('ABP RECs'!$H102,'ABP REC Calc'!$G$5:$AB$5,0)),'ABP REC Calc'!$C$6:$C$69,'ABP RECs'!$E102,'ABP REC Calc'!$B$6:$B$69,'ABP RECs'!$F102),
IF(AA$4&gt;$G102,Z102*(1-Inputs_ByYear!$D$4),0)),0)</f>
        <v>175547.72073717407</v>
      </c>
      <c r="AB102" s="235">
        <f>IF((AB$4-$G102)&lt;($C102+$B102),IF(AB$4=$G102+$B102,SUMIFS(INDEX('ABP REC Calc'!$G$6:$AB$69,,MATCH('ABP RECs'!$H102,'ABP REC Calc'!$G$5:$AB$5,0)),'ABP REC Calc'!$C$6:$C$69,'ABP RECs'!$E102,'ABP REC Calc'!$B$6:$B$69,'ABP RECs'!$F102),
IF(AB$4&gt;$G102,AA102*(1-Inputs_ByYear!$D$4),0)),0)</f>
        <v>174669.9821334882</v>
      </c>
      <c r="AC102" s="235">
        <f>IF((AC$4-$G102)&lt;($C102+$B102),IF(AC$4=$G102+$B102,SUMIFS(INDEX('ABP REC Calc'!$G$6:$AB$69,,MATCH('ABP RECs'!$H102,'ABP REC Calc'!$G$5:$AB$5,0)),'ABP REC Calc'!$C$6:$C$69,'ABP RECs'!$E102,'ABP REC Calc'!$B$6:$B$69,'ABP RECs'!$F102),
IF(AC$4&gt;$G102,AB102*(1-Inputs_ByYear!$D$4),0)),0)</f>
        <v>173796.63222282077</v>
      </c>
      <c r="AD102" s="235">
        <f>IF((AD$4-$G102)&lt;($C102+$B102),IF(AD$4=$G102+$B102,SUMIFS(INDEX('ABP REC Calc'!$G$6:$AB$69,,MATCH('ABP RECs'!$H102,'ABP REC Calc'!$G$5:$AB$5,0)),'ABP REC Calc'!$C$6:$C$69,'ABP RECs'!$E102,'ABP REC Calc'!$B$6:$B$69,'ABP RECs'!$F102),
IF(AD$4&gt;$G102,AC102*(1-Inputs_ByYear!$D$4),0)),0)</f>
        <v>172927.64906170667</v>
      </c>
    </row>
    <row r="103" spans="2:30" ht="14.75" customHeight="1" x14ac:dyDescent="0.25">
      <c r="B103" s="332" cm="1">
        <f t="array" ref="B103">INDEX(Inputs_ByYear!$D$87:$D$92, MATCH('ABP RECs'!$E103, Inputs_ByYear!$B$87:$B$92, 0),)</f>
        <v>0</v>
      </c>
      <c r="C103" s="332" cm="1">
        <f t="array" ref="C103">INDEX(Inputs_ByYear!$D$51:$D$56, MATCH('ABP RECs'!$E103, Inputs_ByYear!$B$51:$B$56,0),)</f>
        <v>20</v>
      </c>
      <c r="D103" s="332" t="str" cm="1">
        <f t="array" ref="D103">INDEX(Inputs_ByYear!$D$96:$D$101, MATCH('ABP RECs'!$E103, Inputs_ByYear!$B$96:$B$101,0),)</f>
        <v>n/a</v>
      </c>
      <c r="E103" s="222" t="s">
        <v>235</v>
      </c>
      <c r="F103" s="219" t="s">
        <v>258</v>
      </c>
      <c r="G103" s="219">
        <f t="shared" si="5"/>
        <v>2031</v>
      </c>
      <c r="H103" s="227" t="s">
        <v>29</v>
      </c>
      <c r="I103" s="235">
        <f>IF((I$4-$G103)&lt;($C103+$B103),IF(I$4=$G103+$B103,SUMIFS(INDEX('ABP REC Calc'!$G$6:$AB$69,,MATCH('ABP RECs'!$H103,'ABP REC Calc'!$G$5:$AB$5,0)),'ABP REC Calc'!$C$6:$C$69,'ABP RECs'!$E103,'ABP REC Calc'!$B$6:$B$69,'ABP RECs'!$F103),
IF(I$4&gt;$G103,H103*(1-Inputs_ByYear!$D$4),0)),0)</f>
        <v>0</v>
      </c>
      <c r="J103" s="235">
        <f>IF((J$4-$G103)&lt;($C103+$B103),IF(J$4=$G103+$B103,SUMIFS(INDEX('ABP REC Calc'!$G$6:$AB$69,,MATCH('ABP RECs'!$H103,'ABP REC Calc'!$G$5:$AB$5,0)),'ABP REC Calc'!$C$6:$C$69,'ABP RECs'!$E103,'ABP REC Calc'!$B$6:$B$69,'ABP RECs'!$F103),
IF(J$4&gt;$G103,I103*(1-Inputs_ByYear!$D$4),0)),0)</f>
        <v>0</v>
      </c>
      <c r="K103" s="235">
        <f>IF((K$4-$G103)&lt;($C103+$B103),IF(K$4=$G103+$B103,SUMIFS(INDEX('ABP REC Calc'!$G$6:$AB$69,,MATCH('ABP RECs'!$H103,'ABP REC Calc'!$G$5:$AB$5,0)),'ABP REC Calc'!$C$6:$C$69,'ABP RECs'!$E103,'ABP REC Calc'!$B$6:$B$69,'ABP RECs'!$F103),
IF(K$4&gt;$G103,J103*(1-Inputs_ByYear!$D$4),0)),0)</f>
        <v>0</v>
      </c>
      <c r="L103" s="235">
        <f>IF((L$4-$G103)&lt;($C103+$B103),IF(L$4=$G103+$B103,SUMIFS(INDEX('ABP REC Calc'!$G$6:$AB$69,,MATCH('ABP RECs'!$H103,'ABP REC Calc'!$G$5:$AB$5,0)),'ABP REC Calc'!$C$6:$C$69,'ABP RECs'!$E103,'ABP REC Calc'!$B$6:$B$69,'ABP RECs'!$F103),
IF(L$4&gt;$G103,K103*(1-Inputs_ByYear!$D$4),0)),0)</f>
        <v>0</v>
      </c>
      <c r="M103" s="235">
        <f>IF((M$4-$G103)&lt;($C103+$B103),IF(M$4=$G103+$B103,SUMIFS(INDEX('ABP REC Calc'!$G$6:$AB$69,,MATCH('ABP RECs'!$H103,'ABP REC Calc'!$G$5:$AB$5,0)),'ABP REC Calc'!$C$6:$C$69,'ABP RECs'!$E103,'ABP REC Calc'!$B$6:$B$69,'ABP RECs'!$F103),
IF(M$4&gt;$G103,L103*(1-Inputs_ByYear!$D$4),0)),0)</f>
        <v>0</v>
      </c>
      <c r="N103" s="235">
        <f>IF((N$4-$G103)&lt;($C103+$B103),IF(N$4=$G103+$B103,SUMIFS(INDEX('ABP REC Calc'!$G$6:$AB$69,,MATCH('ABP RECs'!$H103,'ABP REC Calc'!$G$5:$AB$5,0)),'ABP REC Calc'!$C$6:$C$69,'ABP RECs'!$E103,'ABP REC Calc'!$B$6:$B$69,'ABP RECs'!$F103),
IF(N$4&gt;$G103,M103*(1-Inputs_ByYear!$D$4),0)),0)</f>
        <v>0</v>
      </c>
      <c r="O103" s="235">
        <f>IF((O$4-$G103)&lt;($C103+$B103),IF(O$4=$G103+$B103,SUMIFS(INDEX('ABP REC Calc'!$G$6:$AB$69,,MATCH('ABP RECs'!$H103,'ABP REC Calc'!$G$5:$AB$5,0)),'ABP REC Calc'!$C$6:$C$69,'ABP RECs'!$E103,'ABP REC Calc'!$B$6:$B$69,'ABP RECs'!$F103),
IF(O$4&gt;$G103,N103*(1-Inputs_ByYear!$D$4),0)),0)</f>
        <v>0</v>
      </c>
      <c r="P103" s="235">
        <f>IF((P$4-$G103)&lt;($C103+$B103),IF(P$4=$G103+$B103,SUMIFS(INDEX('ABP REC Calc'!$G$6:$AB$69,,MATCH('ABP RECs'!$H103,'ABP REC Calc'!$G$5:$AB$5,0)),'ABP REC Calc'!$C$6:$C$69,'ABP RECs'!$E103,'ABP REC Calc'!$B$6:$B$69,'ABP RECs'!$F103),
IF(P$4&gt;$G103,O103*(1-Inputs_ByYear!$D$4),0)),0)</f>
        <v>124287.36110193297</v>
      </c>
      <c r="Q103" s="235">
        <f>IF((Q$4-$G103)&lt;($C103+$B103),IF(Q$4=$G103+$B103,SUMIFS(INDEX('ABP REC Calc'!$G$6:$AB$69,,MATCH('ABP RECs'!$H103,'ABP REC Calc'!$G$5:$AB$5,0)),'ABP REC Calc'!$C$6:$C$69,'ABP RECs'!$E103,'ABP REC Calc'!$B$6:$B$69,'ABP RECs'!$F103),
IF(Q$4&gt;$G103,P103*(1-Inputs_ByYear!$D$4),0)),0)</f>
        <v>123665.9242964233</v>
      </c>
      <c r="R103" s="235">
        <f>IF((R$4-$G103)&lt;($C103+$B103),IF(R$4=$G103+$B103,SUMIFS(INDEX('ABP REC Calc'!$G$6:$AB$69,,MATCH('ABP RECs'!$H103,'ABP REC Calc'!$G$5:$AB$5,0)),'ABP REC Calc'!$C$6:$C$69,'ABP RECs'!$E103,'ABP REC Calc'!$B$6:$B$69,'ABP RECs'!$F103),
IF(R$4&gt;$G103,Q103*(1-Inputs_ByYear!$D$4),0)),0)</f>
        <v>123047.59467494118</v>
      </c>
      <c r="S103" s="235">
        <f>IF((S$4-$G103)&lt;($C103+$B103),IF(S$4=$G103+$B103,SUMIFS(INDEX('ABP REC Calc'!$G$6:$AB$69,,MATCH('ABP RECs'!$H103,'ABP REC Calc'!$G$5:$AB$5,0)),'ABP REC Calc'!$C$6:$C$69,'ABP RECs'!$E103,'ABP REC Calc'!$B$6:$B$69,'ABP RECs'!$F103),
IF(S$4&gt;$G103,R103*(1-Inputs_ByYear!$D$4),0)),0)</f>
        <v>122432.35670156647</v>
      </c>
      <c r="T103" s="235">
        <f>IF((T$4-$G103)&lt;($C103+$B103),IF(T$4=$G103+$B103,SUMIFS(INDEX('ABP REC Calc'!$G$6:$AB$69,,MATCH('ABP RECs'!$H103,'ABP REC Calc'!$G$5:$AB$5,0)),'ABP REC Calc'!$C$6:$C$69,'ABP RECs'!$E103,'ABP REC Calc'!$B$6:$B$69,'ABP RECs'!$F103),
IF(T$4&gt;$G103,S103*(1-Inputs_ByYear!$D$4),0)),0)</f>
        <v>121820.19491805864</v>
      </c>
      <c r="U103" s="235">
        <f>IF((U$4-$G103)&lt;($C103+$B103),IF(U$4=$G103+$B103,SUMIFS(INDEX('ABP REC Calc'!$G$6:$AB$69,,MATCH('ABP RECs'!$H103,'ABP REC Calc'!$G$5:$AB$5,0)),'ABP REC Calc'!$C$6:$C$69,'ABP RECs'!$E103,'ABP REC Calc'!$B$6:$B$69,'ABP RECs'!$F103),
IF(U$4&gt;$G103,T103*(1-Inputs_ByYear!$D$4),0)),0)</f>
        <v>121211.09394346834</v>
      </c>
      <c r="V103" s="235">
        <f>IF((V$4-$G103)&lt;($C103+$B103),IF(V$4=$G103+$B103,SUMIFS(INDEX('ABP REC Calc'!$G$6:$AB$69,,MATCH('ABP RECs'!$H103,'ABP REC Calc'!$G$5:$AB$5,0)),'ABP REC Calc'!$C$6:$C$69,'ABP RECs'!$E103,'ABP REC Calc'!$B$6:$B$69,'ABP RECs'!$F103),
IF(V$4&gt;$G103,U103*(1-Inputs_ByYear!$D$4),0)),0)</f>
        <v>120605.038473751</v>
      </c>
      <c r="W103" s="235">
        <f>IF((W$4-$G103)&lt;($C103+$B103),IF(W$4=$G103+$B103,SUMIFS(INDEX('ABP REC Calc'!$G$6:$AB$69,,MATCH('ABP RECs'!$H103,'ABP REC Calc'!$G$5:$AB$5,0)),'ABP REC Calc'!$C$6:$C$69,'ABP RECs'!$E103,'ABP REC Calc'!$B$6:$B$69,'ABP RECs'!$F103),
IF(W$4&gt;$G103,V103*(1-Inputs_ByYear!$D$4),0)),0)</f>
        <v>120002.01328138224</v>
      </c>
      <c r="X103" s="235">
        <f>IF((X$4-$G103)&lt;($C103+$B103),IF(X$4=$G103+$B103,SUMIFS(INDEX('ABP REC Calc'!$G$6:$AB$69,,MATCH('ABP RECs'!$H103,'ABP REC Calc'!$G$5:$AB$5,0)),'ABP REC Calc'!$C$6:$C$69,'ABP RECs'!$E103,'ABP REC Calc'!$B$6:$B$69,'ABP RECs'!$F103),
IF(X$4&gt;$G103,W103*(1-Inputs_ByYear!$D$4),0)),0)</f>
        <v>119402.00321497532</v>
      </c>
      <c r="Y103" s="235">
        <f>IF((Y$4-$G103)&lt;($C103+$B103),IF(Y$4=$G103+$B103,SUMIFS(INDEX('ABP REC Calc'!$G$6:$AB$69,,MATCH('ABP RECs'!$H103,'ABP REC Calc'!$G$5:$AB$5,0)),'ABP REC Calc'!$C$6:$C$69,'ABP RECs'!$E103,'ABP REC Calc'!$B$6:$B$69,'ABP RECs'!$F103),
IF(Y$4&gt;$G103,X103*(1-Inputs_ByYear!$D$4),0)),0)</f>
        <v>118804.99319890044</v>
      </c>
      <c r="Z103" s="235">
        <f>IF((Z$4-$G103)&lt;($C103+$B103),IF(Z$4=$G103+$B103,SUMIFS(INDEX('ABP REC Calc'!$G$6:$AB$69,,MATCH('ABP RECs'!$H103,'ABP REC Calc'!$G$5:$AB$5,0)),'ABP REC Calc'!$C$6:$C$69,'ABP RECs'!$E103,'ABP REC Calc'!$B$6:$B$69,'ABP RECs'!$F103),
IF(Z$4&gt;$G103,Y103*(1-Inputs_ByYear!$D$4),0)),0)</f>
        <v>118210.96823290594</v>
      </c>
      <c r="AA103" s="235">
        <f>IF((AA$4-$G103)&lt;($C103+$B103),IF(AA$4=$G103+$B103,SUMIFS(INDEX('ABP REC Calc'!$G$6:$AB$69,,MATCH('ABP RECs'!$H103,'ABP REC Calc'!$G$5:$AB$5,0)),'ABP REC Calc'!$C$6:$C$69,'ABP RECs'!$E103,'ABP REC Calc'!$B$6:$B$69,'ABP RECs'!$F103),
IF(AA$4&gt;$G103,Z103*(1-Inputs_ByYear!$D$4),0)),0)</f>
        <v>117619.91339174141</v>
      </c>
      <c r="AB103" s="235">
        <f>IF((AB$4-$G103)&lt;($C103+$B103),IF(AB$4=$G103+$B103,SUMIFS(INDEX('ABP REC Calc'!$G$6:$AB$69,,MATCH('ABP RECs'!$H103,'ABP REC Calc'!$G$5:$AB$5,0)),'ABP REC Calc'!$C$6:$C$69,'ABP RECs'!$E103,'ABP REC Calc'!$B$6:$B$69,'ABP RECs'!$F103),
IF(AB$4&gt;$G103,AA103*(1-Inputs_ByYear!$D$4),0)),0)</f>
        <v>117031.8138247827</v>
      </c>
      <c r="AC103" s="235">
        <f>IF((AC$4-$G103)&lt;($C103+$B103),IF(AC$4=$G103+$B103,SUMIFS(INDEX('ABP REC Calc'!$G$6:$AB$69,,MATCH('ABP RECs'!$H103,'ABP REC Calc'!$G$5:$AB$5,0)),'ABP REC Calc'!$C$6:$C$69,'ABP RECs'!$E103,'ABP REC Calc'!$B$6:$B$69,'ABP RECs'!$F103),
IF(AC$4&gt;$G103,AB103*(1-Inputs_ByYear!$D$4),0)),0)</f>
        <v>116446.65475565879</v>
      </c>
      <c r="AD103" s="235">
        <f>IF((AD$4-$G103)&lt;($C103+$B103),IF(AD$4=$G103+$B103,SUMIFS(INDEX('ABP REC Calc'!$G$6:$AB$69,,MATCH('ABP RECs'!$H103,'ABP REC Calc'!$G$5:$AB$5,0)),'ABP REC Calc'!$C$6:$C$69,'ABP RECs'!$E103,'ABP REC Calc'!$B$6:$B$69,'ABP RECs'!$F103),
IF(AD$4&gt;$G103,AC103*(1-Inputs_ByYear!$D$4),0)),0)</f>
        <v>115864.42148188049</v>
      </c>
    </row>
    <row r="104" spans="2:30" ht="14.75" customHeight="1" x14ac:dyDescent="0.25">
      <c r="B104" s="332" cm="1">
        <f t="array" ref="B104">INDEX(Inputs_ByYear!$D$87:$D$92, MATCH('ABP RECs'!$E104, Inputs_ByYear!$B$87:$B$92, 0),)</f>
        <v>0</v>
      </c>
      <c r="C104" s="332" cm="1">
        <f t="array" ref="C104">INDEX(Inputs_ByYear!$D$51:$D$56, MATCH('ABP RECs'!$E104, Inputs_ByYear!$B$51:$B$56,0),)</f>
        <v>20</v>
      </c>
      <c r="D104" s="332" t="str" cm="1">
        <f t="array" ref="D104">INDEX(Inputs_ByYear!$D$96:$D$101, MATCH('ABP RECs'!$E104, Inputs_ByYear!$B$96:$B$101,0),)</f>
        <v>n/a</v>
      </c>
      <c r="E104" s="222" t="s">
        <v>235</v>
      </c>
      <c r="F104" s="219" t="s">
        <v>258</v>
      </c>
      <c r="G104" s="219">
        <f t="shared" si="5"/>
        <v>2032</v>
      </c>
      <c r="H104" s="227" t="s">
        <v>30</v>
      </c>
      <c r="I104" s="235">
        <f>IF((I$4-$G104)&lt;($C104+$B104),IF(I$4=$G104+$B104,SUMIFS(INDEX('ABP REC Calc'!$G$6:$AB$69,,MATCH('ABP RECs'!$H104,'ABP REC Calc'!$G$5:$AB$5,0)),'ABP REC Calc'!$C$6:$C$69,'ABP RECs'!$E104,'ABP REC Calc'!$B$6:$B$69,'ABP RECs'!$F104),
IF(I$4&gt;$G104,H104*(1-Inputs_ByYear!$D$4),0)),0)</f>
        <v>0</v>
      </c>
      <c r="J104" s="235">
        <f>IF((J$4-$G104)&lt;($C104+$B104),IF(J$4=$G104+$B104,SUMIFS(INDEX('ABP REC Calc'!$G$6:$AB$69,,MATCH('ABP RECs'!$H104,'ABP REC Calc'!$G$5:$AB$5,0)),'ABP REC Calc'!$C$6:$C$69,'ABP RECs'!$E104,'ABP REC Calc'!$B$6:$B$69,'ABP RECs'!$F104),
IF(J$4&gt;$G104,I104*(1-Inputs_ByYear!$D$4),0)),0)</f>
        <v>0</v>
      </c>
      <c r="K104" s="235">
        <f>IF((K$4-$G104)&lt;($C104+$B104),IF(K$4=$G104+$B104,SUMIFS(INDEX('ABP REC Calc'!$G$6:$AB$69,,MATCH('ABP RECs'!$H104,'ABP REC Calc'!$G$5:$AB$5,0)),'ABP REC Calc'!$C$6:$C$69,'ABP RECs'!$E104,'ABP REC Calc'!$B$6:$B$69,'ABP RECs'!$F104),
IF(K$4&gt;$G104,J104*(1-Inputs_ByYear!$D$4),0)),0)</f>
        <v>0</v>
      </c>
      <c r="L104" s="235">
        <f>IF((L$4-$G104)&lt;($C104+$B104),IF(L$4=$G104+$B104,SUMIFS(INDEX('ABP REC Calc'!$G$6:$AB$69,,MATCH('ABP RECs'!$H104,'ABP REC Calc'!$G$5:$AB$5,0)),'ABP REC Calc'!$C$6:$C$69,'ABP RECs'!$E104,'ABP REC Calc'!$B$6:$B$69,'ABP RECs'!$F104),
IF(L$4&gt;$G104,K104*(1-Inputs_ByYear!$D$4),0)),0)</f>
        <v>0</v>
      </c>
      <c r="M104" s="235">
        <f>IF((M$4-$G104)&lt;($C104+$B104),IF(M$4=$G104+$B104,SUMIFS(INDEX('ABP REC Calc'!$G$6:$AB$69,,MATCH('ABP RECs'!$H104,'ABP REC Calc'!$G$5:$AB$5,0)),'ABP REC Calc'!$C$6:$C$69,'ABP RECs'!$E104,'ABP REC Calc'!$B$6:$B$69,'ABP RECs'!$F104),
IF(M$4&gt;$G104,L104*(1-Inputs_ByYear!$D$4),0)),0)</f>
        <v>0</v>
      </c>
      <c r="N104" s="235">
        <f>IF((N$4-$G104)&lt;($C104+$B104),IF(N$4=$G104+$B104,SUMIFS(INDEX('ABP REC Calc'!$G$6:$AB$69,,MATCH('ABP RECs'!$H104,'ABP REC Calc'!$G$5:$AB$5,0)),'ABP REC Calc'!$C$6:$C$69,'ABP RECs'!$E104,'ABP REC Calc'!$B$6:$B$69,'ABP RECs'!$F104),
IF(N$4&gt;$G104,M104*(1-Inputs_ByYear!$D$4),0)),0)</f>
        <v>0</v>
      </c>
      <c r="O104" s="235">
        <f>IF((O$4-$G104)&lt;($C104+$B104),IF(O$4=$G104+$B104,SUMIFS(INDEX('ABP REC Calc'!$G$6:$AB$69,,MATCH('ABP RECs'!$H104,'ABP REC Calc'!$G$5:$AB$5,0)),'ABP REC Calc'!$C$6:$C$69,'ABP RECs'!$E104,'ABP REC Calc'!$B$6:$B$69,'ABP RECs'!$F104),
IF(O$4&gt;$G104,N104*(1-Inputs_ByYear!$D$4),0)),0)</f>
        <v>0</v>
      </c>
      <c r="P104" s="235">
        <f>IF((P$4-$G104)&lt;($C104+$B104),IF(P$4=$G104+$B104,SUMIFS(INDEX('ABP REC Calc'!$G$6:$AB$69,,MATCH('ABP RECs'!$H104,'ABP REC Calc'!$G$5:$AB$5,0)),'ABP REC Calc'!$C$6:$C$69,'ABP RECs'!$E104,'ABP REC Calc'!$B$6:$B$69,'ABP RECs'!$F104),
IF(P$4&gt;$G104,O104*(1-Inputs_ByYear!$D$4),0)),0)</f>
        <v>0</v>
      </c>
      <c r="Q104" s="235">
        <f>IF((Q$4-$G104)&lt;($C104+$B104),IF(Q$4=$G104+$B104,SUMIFS(INDEX('ABP REC Calc'!$G$6:$AB$69,,MATCH('ABP RECs'!$H104,'ABP REC Calc'!$G$5:$AB$5,0)),'ABP REC Calc'!$C$6:$C$69,'ABP RECs'!$E104,'ABP REC Calc'!$B$6:$B$69,'ABP RECs'!$F104),
IF(Q$4&gt;$G104,P104*(1-Inputs_ByYear!$D$4),0)),0)</f>
        <v>124287.36110193297</v>
      </c>
      <c r="R104" s="235">
        <f>IF((R$4-$G104)&lt;($C104+$B104),IF(R$4=$G104+$B104,SUMIFS(INDEX('ABP REC Calc'!$G$6:$AB$69,,MATCH('ABP RECs'!$H104,'ABP REC Calc'!$G$5:$AB$5,0)),'ABP REC Calc'!$C$6:$C$69,'ABP RECs'!$E104,'ABP REC Calc'!$B$6:$B$69,'ABP RECs'!$F104),
IF(R$4&gt;$G104,Q104*(1-Inputs_ByYear!$D$4),0)),0)</f>
        <v>123665.9242964233</v>
      </c>
      <c r="S104" s="235">
        <f>IF((S$4-$G104)&lt;($C104+$B104),IF(S$4=$G104+$B104,SUMIFS(INDEX('ABP REC Calc'!$G$6:$AB$69,,MATCH('ABP RECs'!$H104,'ABP REC Calc'!$G$5:$AB$5,0)),'ABP REC Calc'!$C$6:$C$69,'ABP RECs'!$E104,'ABP REC Calc'!$B$6:$B$69,'ABP RECs'!$F104),
IF(S$4&gt;$G104,R104*(1-Inputs_ByYear!$D$4),0)),0)</f>
        <v>123047.59467494118</v>
      </c>
      <c r="T104" s="235">
        <f>IF((T$4-$G104)&lt;($C104+$B104),IF(T$4=$G104+$B104,SUMIFS(INDEX('ABP REC Calc'!$G$6:$AB$69,,MATCH('ABP RECs'!$H104,'ABP REC Calc'!$G$5:$AB$5,0)),'ABP REC Calc'!$C$6:$C$69,'ABP RECs'!$E104,'ABP REC Calc'!$B$6:$B$69,'ABP RECs'!$F104),
IF(T$4&gt;$G104,S104*(1-Inputs_ByYear!$D$4),0)),0)</f>
        <v>122432.35670156647</v>
      </c>
      <c r="U104" s="235">
        <f>IF((U$4-$G104)&lt;($C104+$B104),IF(U$4=$G104+$B104,SUMIFS(INDEX('ABP REC Calc'!$G$6:$AB$69,,MATCH('ABP RECs'!$H104,'ABP REC Calc'!$G$5:$AB$5,0)),'ABP REC Calc'!$C$6:$C$69,'ABP RECs'!$E104,'ABP REC Calc'!$B$6:$B$69,'ABP RECs'!$F104),
IF(U$4&gt;$G104,T104*(1-Inputs_ByYear!$D$4),0)),0)</f>
        <v>121820.19491805864</v>
      </c>
      <c r="V104" s="235">
        <f>IF((V$4-$G104)&lt;($C104+$B104),IF(V$4=$G104+$B104,SUMIFS(INDEX('ABP REC Calc'!$G$6:$AB$69,,MATCH('ABP RECs'!$H104,'ABP REC Calc'!$G$5:$AB$5,0)),'ABP REC Calc'!$C$6:$C$69,'ABP RECs'!$E104,'ABP REC Calc'!$B$6:$B$69,'ABP RECs'!$F104),
IF(V$4&gt;$G104,U104*(1-Inputs_ByYear!$D$4),0)),0)</f>
        <v>121211.09394346834</v>
      </c>
      <c r="W104" s="235">
        <f>IF((W$4-$G104)&lt;($C104+$B104),IF(W$4=$G104+$B104,SUMIFS(INDEX('ABP REC Calc'!$G$6:$AB$69,,MATCH('ABP RECs'!$H104,'ABP REC Calc'!$G$5:$AB$5,0)),'ABP REC Calc'!$C$6:$C$69,'ABP RECs'!$E104,'ABP REC Calc'!$B$6:$B$69,'ABP RECs'!$F104),
IF(W$4&gt;$G104,V104*(1-Inputs_ByYear!$D$4),0)),0)</f>
        <v>120605.038473751</v>
      </c>
      <c r="X104" s="235">
        <f>IF((X$4-$G104)&lt;($C104+$B104),IF(X$4=$G104+$B104,SUMIFS(INDEX('ABP REC Calc'!$G$6:$AB$69,,MATCH('ABP RECs'!$H104,'ABP REC Calc'!$G$5:$AB$5,0)),'ABP REC Calc'!$C$6:$C$69,'ABP RECs'!$E104,'ABP REC Calc'!$B$6:$B$69,'ABP RECs'!$F104),
IF(X$4&gt;$G104,W104*(1-Inputs_ByYear!$D$4),0)),0)</f>
        <v>120002.01328138224</v>
      </c>
      <c r="Y104" s="235">
        <f>IF((Y$4-$G104)&lt;($C104+$B104),IF(Y$4=$G104+$B104,SUMIFS(INDEX('ABP REC Calc'!$G$6:$AB$69,,MATCH('ABP RECs'!$H104,'ABP REC Calc'!$G$5:$AB$5,0)),'ABP REC Calc'!$C$6:$C$69,'ABP RECs'!$E104,'ABP REC Calc'!$B$6:$B$69,'ABP RECs'!$F104),
IF(Y$4&gt;$G104,X104*(1-Inputs_ByYear!$D$4),0)),0)</f>
        <v>119402.00321497532</v>
      </c>
      <c r="Z104" s="235">
        <f>IF((Z$4-$G104)&lt;($C104+$B104),IF(Z$4=$G104+$B104,SUMIFS(INDEX('ABP REC Calc'!$G$6:$AB$69,,MATCH('ABP RECs'!$H104,'ABP REC Calc'!$G$5:$AB$5,0)),'ABP REC Calc'!$C$6:$C$69,'ABP RECs'!$E104,'ABP REC Calc'!$B$6:$B$69,'ABP RECs'!$F104),
IF(Z$4&gt;$G104,Y104*(1-Inputs_ByYear!$D$4),0)),0)</f>
        <v>118804.99319890044</v>
      </c>
      <c r="AA104" s="235">
        <f>IF((AA$4-$G104)&lt;($C104+$B104),IF(AA$4=$G104+$B104,SUMIFS(INDEX('ABP REC Calc'!$G$6:$AB$69,,MATCH('ABP RECs'!$H104,'ABP REC Calc'!$G$5:$AB$5,0)),'ABP REC Calc'!$C$6:$C$69,'ABP RECs'!$E104,'ABP REC Calc'!$B$6:$B$69,'ABP RECs'!$F104),
IF(AA$4&gt;$G104,Z104*(1-Inputs_ByYear!$D$4),0)),0)</f>
        <v>118210.96823290594</v>
      </c>
      <c r="AB104" s="235">
        <f>IF((AB$4-$G104)&lt;($C104+$B104),IF(AB$4=$G104+$B104,SUMIFS(INDEX('ABP REC Calc'!$G$6:$AB$69,,MATCH('ABP RECs'!$H104,'ABP REC Calc'!$G$5:$AB$5,0)),'ABP REC Calc'!$C$6:$C$69,'ABP RECs'!$E104,'ABP REC Calc'!$B$6:$B$69,'ABP RECs'!$F104),
IF(AB$4&gt;$G104,AA104*(1-Inputs_ByYear!$D$4),0)),0)</f>
        <v>117619.91339174141</v>
      </c>
      <c r="AC104" s="235">
        <f>IF((AC$4-$G104)&lt;($C104+$B104),IF(AC$4=$G104+$B104,SUMIFS(INDEX('ABP REC Calc'!$G$6:$AB$69,,MATCH('ABP RECs'!$H104,'ABP REC Calc'!$G$5:$AB$5,0)),'ABP REC Calc'!$C$6:$C$69,'ABP RECs'!$E104,'ABP REC Calc'!$B$6:$B$69,'ABP RECs'!$F104),
IF(AC$4&gt;$G104,AB104*(1-Inputs_ByYear!$D$4),0)),0)</f>
        <v>117031.8138247827</v>
      </c>
      <c r="AD104" s="235">
        <f>IF((AD$4-$G104)&lt;($C104+$B104),IF(AD$4=$G104+$B104,SUMIFS(INDEX('ABP REC Calc'!$G$6:$AB$69,,MATCH('ABP RECs'!$H104,'ABP REC Calc'!$G$5:$AB$5,0)),'ABP REC Calc'!$C$6:$C$69,'ABP RECs'!$E104,'ABP REC Calc'!$B$6:$B$69,'ABP RECs'!$F104),
IF(AD$4&gt;$G104,AC104*(1-Inputs_ByYear!$D$4),0)),0)</f>
        <v>116446.65475565879</v>
      </c>
    </row>
    <row r="105" spans="2:30" ht="14.75" customHeight="1" x14ac:dyDescent="0.25">
      <c r="B105" s="332" cm="1">
        <f t="array" ref="B105">INDEX(Inputs_ByYear!$D$87:$D$92, MATCH('ABP RECs'!$E105, Inputs_ByYear!$B$87:$B$92, 0),)</f>
        <v>0</v>
      </c>
      <c r="C105" s="332" cm="1">
        <f t="array" ref="C105">INDEX(Inputs_ByYear!$D$51:$D$56, MATCH('ABP RECs'!$E105, Inputs_ByYear!$B$51:$B$56,0),)</f>
        <v>20</v>
      </c>
      <c r="D105" s="332" t="str" cm="1">
        <f t="array" ref="D105">INDEX(Inputs_ByYear!$D$96:$D$101, MATCH('ABP RECs'!$E105, Inputs_ByYear!$B$96:$B$101,0),)</f>
        <v>n/a</v>
      </c>
      <c r="E105" s="222" t="s">
        <v>235</v>
      </c>
      <c r="F105" s="219" t="s">
        <v>258</v>
      </c>
      <c r="G105" s="219">
        <f t="shared" si="5"/>
        <v>2033</v>
      </c>
      <c r="H105" s="227" t="s">
        <v>31</v>
      </c>
      <c r="I105" s="235">
        <f>IF((I$4-$G105)&lt;($C105+$B105),IF(I$4=$G105+$B105,SUMIFS(INDEX('ABP REC Calc'!$G$6:$AB$69,,MATCH('ABP RECs'!$H105,'ABP REC Calc'!$G$5:$AB$5,0)),'ABP REC Calc'!$C$6:$C$69,'ABP RECs'!$E105,'ABP REC Calc'!$B$6:$B$69,'ABP RECs'!$F105),
IF(I$4&gt;$G105,H105*(1-Inputs_ByYear!$D$4),0)),0)</f>
        <v>0</v>
      </c>
      <c r="J105" s="235">
        <f>IF((J$4-$G105)&lt;($C105+$B105),IF(J$4=$G105+$B105,SUMIFS(INDEX('ABP REC Calc'!$G$6:$AB$69,,MATCH('ABP RECs'!$H105,'ABP REC Calc'!$G$5:$AB$5,0)),'ABP REC Calc'!$C$6:$C$69,'ABP RECs'!$E105,'ABP REC Calc'!$B$6:$B$69,'ABP RECs'!$F105),
IF(J$4&gt;$G105,I105*(1-Inputs_ByYear!$D$4),0)),0)</f>
        <v>0</v>
      </c>
      <c r="K105" s="235">
        <f>IF((K$4-$G105)&lt;($C105+$B105),IF(K$4=$G105+$B105,SUMIFS(INDEX('ABP REC Calc'!$G$6:$AB$69,,MATCH('ABP RECs'!$H105,'ABP REC Calc'!$G$5:$AB$5,0)),'ABP REC Calc'!$C$6:$C$69,'ABP RECs'!$E105,'ABP REC Calc'!$B$6:$B$69,'ABP RECs'!$F105),
IF(K$4&gt;$G105,J105*(1-Inputs_ByYear!$D$4),0)),0)</f>
        <v>0</v>
      </c>
      <c r="L105" s="235">
        <f>IF((L$4-$G105)&lt;($C105+$B105),IF(L$4=$G105+$B105,SUMIFS(INDEX('ABP REC Calc'!$G$6:$AB$69,,MATCH('ABP RECs'!$H105,'ABP REC Calc'!$G$5:$AB$5,0)),'ABP REC Calc'!$C$6:$C$69,'ABP RECs'!$E105,'ABP REC Calc'!$B$6:$B$69,'ABP RECs'!$F105),
IF(L$4&gt;$G105,K105*(1-Inputs_ByYear!$D$4),0)),0)</f>
        <v>0</v>
      </c>
      <c r="M105" s="235">
        <f>IF((M$4-$G105)&lt;($C105+$B105),IF(M$4=$G105+$B105,SUMIFS(INDEX('ABP REC Calc'!$G$6:$AB$69,,MATCH('ABP RECs'!$H105,'ABP REC Calc'!$G$5:$AB$5,0)),'ABP REC Calc'!$C$6:$C$69,'ABP RECs'!$E105,'ABP REC Calc'!$B$6:$B$69,'ABP RECs'!$F105),
IF(M$4&gt;$G105,L105*(1-Inputs_ByYear!$D$4),0)),0)</f>
        <v>0</v>
      </c>
      <c r="N105" s="235">
        <f>IF((N$4-$G105)&lt;($C105+$B105),IF(N$4=$G105+$B105,SUMIFS(INDEX('ABP REC Calc'!$G$6:$AB$69,,MATCH('ABP RECs'!$H105,'ABP REC Calc'!$G$5:$AB$5,0)),'ABP REC Calc'!$C$6:$C$69,'ABP RECs'!$E105,'ABP REC Calc'!$B$6:$B$69,'ABP RECs'!$F105),
IF(N$4&gt;$G105,M105*(1-Inputs_ByYear!$D$4),0)),0)</f>
        <v>0</v>
      </c>
      <c r="O105" s="235">
        <f>IF((O$4-$G105)&lt;($C105+$B105),IF(O$4=$G105+$B105,SUMIFS(INDEX('ABP REC Calc'!$G$6:$AB$69,,MATCH('ABP RECs'!$H105,'ABP REC Calc'!$G$5:$AB$5,0)),'ABP REC Calc'!$C$6:$C$69,'ABP RECs'!$E105,'ABP REC Calc'!$B$6:$B$69,'ABP RECs'!$F105),
IF(O$4&gt;$G105,N105*(1-Inputs_ByYear!$D$4),0)),0)</f>
        <v>0</v>
      </c>
      <c r="P105" s="235">
        <f>IF((P$4-$G105)&lt;($C105+$B105),IF(P$4=$G105+$B105,SUMIFS(INDEX('ABP REC Calc'!$G$6:$AB$69,,MATCH('ABP RECs'!$H105,'ABP REC Calc'!$G$5:$AB$5,0)),'ABP REC Calc'!$C$6:$C$69,'ABP RECs'!$E105,'ABP REC Calc'!$B$6:$B$69,'ABP RECs'!$F105),
IF(P$4&gt;$G105,O105*(1-Inputs_ByYear!$D$4),0)),0)</f>
        <v>0</v>
      </c>
      <c r="Q105" s="235">
        <f>IF((Q$4-$G105)&lt;($C105+$B105),IF(Q$4=$G105+$B105,SUMIFS(INDEX('ABP REC Calc'!$G$6:$AB$69,,MATCH('ABP RECs'!$H105,'ABP REC Calc'!$G$5:$AB$5,0)),'ABP REC Calc'!$C$6:$C$69,'ABP RECs'!$E105,'ABP REC Calc'!$B$6:$B$69,'ABP RECs'!$F105),
IF(Q$4&gt;$G105,P105*(1-Inputs_ByYear!$D$4),0)),0)</f>
        <v>0</v>
      </c>
      <c r="R105" s="235">
        <f>IF((R$4-$G105)&lt;($C105+$B105),IF(R$4=$G105+$B105,SUMIFS(INDEX('ABP REC Calc'!$G$6:$AB$69,,MATCH('ABP RECs'!$H105,'ABP REC Calc'!$G$5:$AB$5,0)),'ABP REC Calc'!$C$6:$C$69,'ABP RECs'!$E105,'ABP REC Calc'!$B$6:$B$69,'ABP RECs'!$F105),
IF(R$4&gt;$G105,Q105*(1-Inputs_ByYear!$D$4),0)),0)</f>
        <v>124287.36110193297</v>
      </c>
      <c r="S105" s="235">
        <f>IF((S$4-$G105)&lt;($C105+$B105),IF(S$4=$G105+$B105,SUMIFS(INDEX('ABP REC Calc'!$G$6:$AB$69,,MATCH('ABP RECs'!$H105,'ABP REC Calc'!$G$5:$AB$5,0)),'ABP REC Calc'!$C$6:$C$69,'ABP RECs'!$E105,'ABP REC Calc'!$B$6:$B$69,'ABP RECs'!$F105),
IF(S$4&gt;$G105,R105*(1-Inputs_ByYear!$D$4),0)),0)</f>
        <v>123665.9242964233</v>
      </c>
      <c r="T105" s="235">
        <f>IF((T$4-$G105)&lt;($C105+$B105),IF(T$4=$G105+$B105,SUMIFS(INDEX('ABP REC Calc'!$G$6:$AB$69,,MATCH('ABP RECs'!$H105,'ABP REC Calc'!$G$5:$AB$5,0)),'ABP REC Calc'!$C$6:$C$69,'ABP RECs'!$E105,'ABP REC Calc'!$B$6:$B$69,'ABP RECs'!$F105),
IF(T$4&gt;$G105,S105*(1-Inputs_ByYear!$D$4),0)),0)</f>
        <v>123047.59467494118</v>
      </c>
      <c r="U105" s="235">
        <f>IF((U$4-$G105)&lt;($C105+$B105),IF(U$4=$G105+$B105,SUMIFS(INDEX('ABP REC Calc'!$G$6:$AB$69,,MATCH('ABP RECs'!$H105,'ABP REC Calc'!$G$5:$AB$5,0)),'ABP REC Calc'!$C$6:$C$69,'ABP RECs'!$E105,'ABP REC Calc'!$B$6:$B$69,'ABP RECs'!$F105),
IF(U$4&gt;$G105,T105*(1-Inputs_ByYear!$D$4),0)),0)</f>
        <v>122432.35670156647</v>
      </c>
      <c r="V105" s="235">
        <f>IF((V$4-$G105)&lt;($C105+$B105),IF(V$4=$G105+$B105,SUMIFS(INDEX('ABP REC Calc'!$G$6:$AB$69,,MATCH('ABP RECs'!$H105,'ABP REC Calc'!$G$5:$AB$5,0)),'ABP REC Calc'!$C$6:$C$69,'ABP RECs'!$E105,'ABP REC Calc'!$B$6:$B$69,'ABP RECs'!$F105),
IF(V$4&gt;$G105,U105*(1-Inputs_ByYear!$D$4),0)),0)</f>
        <v>121820.19491805864</v>
      </c>
      <c r="W105" s="235">
        <f>IF((W$4-$G105)&lt;($C105+$B105),IF(W$4=$G105+$B105,SUMIFS(INDEX('ABP REC Calc'!$G$6:$AB$69,,MATCH('ABP RECs'!$H105,'ABP REC Calc'!$G$5:$AB$5,0)),'ABP REC Calc'!$C$6:$C$69,'ABP RECs'!$E105,'ABP REC Calc'!$B$6:$B$69,'ABP RECs'!$F105),
IF(W$4&gt;$G105,V105*(1-Inputs_ByYear!$D$4),0)),0)</f>
        <v>121211.09394346834</v>
      </c>
      <c r="X105" s="235">
        <f>IF((X$4-$G105)&lt;($C105+$B105),IF(X$4=$G105+$B105,SUMIFS(INDEX('ABP REC Calc'!$G$6:$AB$69,,MATCH('ABP RECs'!$H105,'ABP REC Calc'!$G$5:$AB$5,0)),'ABP REC Calc'!$C$6:$C$69,'ABP RECs'!$E105,'ABP REC Calc'!$B$6:$B$69,'ABP RECs'!$F105),
IF(X$4&gt;$G105,W105*(1-Inputs_ByYear!$D$4),0)),0)</f>
        <v>120605.038473751</v>
      </c>
      <c r="Y105" s="235">
        <f>IF((Y$4-$G105)&lt;($C105+$B105),IF(Y$4=$G105+$B105,SUMIFS(INDEX('ABP REC Calc'!$G$6:$AB$69,,MATCH('ABP RECs'!$H105,'ABP REC Calc'!$G$5:$AB$5,0)),'ABP REC Calc'!$C$6:$C$69,'ABP RECs'!$E105,'ABP REC Calc'!$B$6:$B$69,'ABP RECs'!$F105),
IF(Y$4&gt;$G105,X105*(1-Inputs_ByYear!$D$4),0)),0)</f>
        <v>120002.01328138224</v>
      </c>
      <c r="Z105" s="235">
        <f>IF((Z$4-$G105)&lt;($C105+$B105),IF(Z$4=$G105+$B105,SUMIFS(INDEX('ABP REC Calc'!$G$6:$AB$69,,MATCH('ABP RECs'!$H105,'ABP REC Calc'!$G$5:$AB$5,0)),'ABP REC Calc'!$C$6:$C$69,'ABP RECs'!$E105,'ABP REC Calc'!$B$6:$B$69,'ABP RECs'!$F105),
IF(Z$4&gt;$G105,Y105*(1-Inputs_ByYear!$D$4),0)),0)</f>
        <v>119402.00321497532</v>
      </c>
      <c r="AA105" s="235">
        <f>IF((AA$4-$G105)&lt;($C105+$B105),IF(AA$4=$G105+$B105,SUMIFS(INDEX('ABP REC Calc'!$G$6:$AB$69,,MATCH('ABP RECs'!$H105,'ABP REC Calc'!$G$5:$AB$5,0)),'ABP REC Calc'!$C$6:$C$69,'ABP RECs'!$E105,'ABP REC Calc'!$B$6:$B$69,'ABP RECs'!$F105),
IF(AA$4&gt;$G105,Z105*(1-Inputs_ByYear!$D$4),0)),0)</f>
        <v>118804.99319890044</v>
      </c>
      <c r="AB105" s="235">
        <f>IF((AB$4-$G105)&lt;($C105+$B105),IF(AB$4=$G105+$B105,SUMIFS(INDEX('ABP REC Calc'!$G$6:$AB$69,,MATCH('ABP RECs'!$H105,'ABP REC Calc'!$G$5:$AB$5,0)),'ABP REC Calc'!$C$6:$C$69,'ABP RECs'!$E105,'ABP REC Calc'!$B$6:$B$69,'ABP RECs'!$F105),
IF(AB$4&gt;$G105,AA105*(1-Inputs_ByYear!$D$4),0)),0)</f>
        <v>118210.96823290594</v>
      </c>
      <c r="AC105" s="235">
        <f>IF((AC$4-$G105)&lt;($C105+$B105),IF(AC$4=$G105+$B105,SUMIFS(INDEX('ABP REC Calc'!$G$6:$AB$69,,MATCH('ABP RECs'!$H105,'ABP REC Calc'!$G$5:$AB$5,0)),'ABP REC Calc'!$C$6:$C$69,'ABP RECs'!$E105,'ABP REC Calc'!$B$6:$B$69,'ABP RECs'!$F105),
IF(AC$4&gt;$G105,AB105*(1-Inputs_ByYear!$D$4),0)),0)</f>
        <v>117619.91339174141</v>
      </c>
      <c r="AD105" s="235">
        <f>IF((AD$4-$G105)&lt;($C105+$B105),IF(AD$4=$G105+$B105,SUMIFS(INDEX('ABP REC Calc'!$G$6:$AB$69,,MATCH('ABP RECs'!$H105,'ABP REC Calc'!$G$5:$AB$5,0)),'ABP REC Calc'!$C$6:$C$69,'ABP RECs'!$E105,'ABP REC Calc'!$B$6:$B$69,'ABP RECs'!$F105),
IF(AD$4&gt;$G105,AC105*(1-Inputs_ByYear!$D$4),0)),0)</f>
        <v>117031.8138247827</v>
      </c>
    </row>
    <row r="106" spans="2:30" ht="14.75" customHeight="1" x14ac:dyDescent="0.25">
      <c r="B106" s="332" cm="1">
        <f t="array" ref="B106">INDEX(Inputs_ByYear!$D$87:$D$92, MATCH('ABP RECs'!$E106, Inputs_ByYear!$B$87:$B$92, 0),)</f>
        <v>0</v>
      </c>
      <c r="C106" s="332" cm="1">
        <f t="array" ref="C106">INDEX(Inputs_ByYear!$D$51:$D$56, MATCH('ABP RECs'!$E106, Inputs_ByYear!$B$51:$B$56,0),)</f>
        <v>20</v>
      </c>
      <c r="D106" s="332" t="str" cm="1">
        <f t="array" ref="D106">INDEX(Inputs_ByYear!$D$96:$D$101, MATCH('ABP RECs'!$E106, Inputs_ByYear!$B$96:$B$101,0),)</f>
        <v>n/a</v>
      </c>
      <c r="E106" s="222" t="s">
        <v>235</v>
      </c>
      <c r="F106" s="219" t="s">
        <v>258</v>
      </c>
      <c r="G106" s="219">
        <f t="shared" si="5"/>
        <v>2034</v>
      </c>
      <c r="H106" s="227" t="s">
        <v>32</v>
      </c>
      <c r="I106" s="235">
        <f>IF((I$4-$G106)&lt;($C106+$B106),IF(I$4=$G106+$B106,SUMIFS(INDEX('ABP REC Calc'!$G$6:$AB$69,,MATCH('ABP RECs'!$H106,'ABP REC Calc'!$G$5:$AB$5,0)),'ABP REC Calc'!$C$6:$C$69,'ABP RECs'!$E106,'ABP REC Calc'!$B$6:$B$69,'ABP RECs'!$F106),
IF(I$4&gt;$G106,H106*(1-Inputs_ByYear!$D$4),0)),0)</f>
        <v>0</v>
      </c>
      <c r="J106" s="235">
        <f>IF((J$4-$G106)&lt;($C106+$B106),IF(J$4=$G106+$B106,SUMIFS(INDEX('ABP REC Calc'!$G$6:$AB$69,,MATCH('ABP RECs'!$H106,'ABP REC Calc'!$G$5:$AB$5,0)),'ABP REC Calc'!$C$6:$C$69,'ABP RECs'!$E106,'ABP REC Calc'!$B$6:$B$69,'ABP RECs'!$F106),
IF(J$4&gt;$G106,I106*(1-Inputs_ByYear!$D$4),0)),0)</f>
        <v>0</v>
      </c>
      <c r="K106" s="235">
        <f>IF((K$4-$G106)&lt;($C106+$B106),IF(K$4=$G106+$B106,SUMIFS(INDEX('ABP REC Calc'!$G$6:$AB$69,,MATCH('ABP RECs'!$H106,'ABP REC Calc'!$G$5:$AB$5,0)),'ABP REC Calc'!$C$6:$C$69,'ABP RECs'!$E106,'ABP REC Calc'!$B$6:$B$69,'ABP RECs'!$F106),
IF(K$4&gt;$G106,J106*(1-Inputs_ByYear!$D$4),0)),0)</f>
        <v>0</v>
      </c>
      <c r="L106" s="235">
        <f>IF((L$4-$G106)&lt;($C106+$B106),IF(L$4=$G106+$B106,SUMIFS(INDEX('ABP REC Calc'!$G$6:$AB$69,,MATCH('ABP RECs'!$H106,'ABP REC Calc'!$G$5:$AB$5,0)),'ABP REC Calc'!$C$6:$C$69,'ABP RECs'!$E106,'ABP REC Calc'!$B$6:$B$69,'ABP RECs'!$F106),
IF(L$4&gt;$G106,K106*(1-Inputs_ByYear!$D$4),0)),0)</f>
        <v>0</v>
      </c>
      <c r="M106" s="235">
        <f>IF((M$4-$G106)&lt;($C106+$B106),IF(M$4=$G106+$B106,SUMIFS(INDEX('ABP REC Calc'!$G$6:$AB$69,,MATCH('ABP RECs'!$H106,'ABP REC Calc'!$G$5:$AB$5,0)),'ABP REC Calc'!$C$6:$C$69,'ABP RECs'!$E106,'ABP REC Calc'!$B$6:$B$69,'ABP RECs'!$F106),
IF(M$4&gt;$G106,L106*(1-Inputs_ByYear!$D$4),0)),0)</f>
        <v>0</v>
      </c>
      <c r="N106" s="235">
        <f>IF((N$4-$G106)&lt;($C106+$B106),IF(N$4=$G106+$B106,SUMIFS(INDEX('ABP REC Calc'!$G$6:$AB$69,,MATCH('ABP RECs'!$H106,'ABP REC Calc'!$G$5:$AB$5,0)),'ABP REC Calc'!$C$6:$C$69,'ABP RECs'!$E106,'ABP REC Calc'!$B$6:$B$69,'ABP RECs'!$F106),
IF(N$4&gt;$G106,M106*(1-Inputs_ByYear!$D$4),0)),0)</f>
        <v>0</v>
      </c>
      <c r="O106" s="235">
        <f>IF((O$4-$G106)&lt;($C106+$B106),IF(O$4=$G106+$B106,SUMIFS(INDEX('ABP REC Calc'!$G$6:$AB$69,,MATCH('ABP RECs'!$H106,'ABP REC Calc'!$G$5:$AB$5,0)),'ABP REC Calc'!$C$6:$C$69,'ABP RECs'!$E106,'ABP REC Calc'!$B$6:$B$69,'ABP RECs'!$F106),
IF(O$4&gt;$G106,N106*(1-Inputs_ByYear!$D$4),0)),0)</f>
        <v>0</v>
      </c>
      <c r="P106" s="235">
        <f>IF((P$4-$G106)&lt;($C106+$B106),IF(P$4=$G106+$B106,SUMIFS(INDEX('ABP REC Calc'!$G$6:$AB$69,,MATCH('ABP RECs'!$H106,'ABP REC Calc'!$G$5:$AB$5,0)),'ABP REC Calc'!$C$6:$C$69,'ABP RECs'!$E106,'ABP REC Calc'!$B$6:$B$69,'ABP RECs'!$F106),
IF(P$4&gt;$G106,O106*(1-Inputs_ByYear!$D$4),0)),0)</f>
        <v>0</v>
      </c>
      <c r="Q106" s="235">
        <f>IF((Q$4-$G106)&lt;($C106+$B106),IF(Q$4=$G106+$B106,SUMIFS(INDEX('ABP REC Calc'!$G$6:$AB$69,,MATCH('ABP RECs'!$H106,'ABP REC Calc'!$G$5:$AB$5,0)),'ABP REC Calc'!$C$6:$C$69,'ABP RECs'!$E106,'ABP REC Calc'!$B$6:$B$69,'ABP RECs'!$F106),
IF(Q$4&gt;$G106,P106*(1-Inputs_ByYear!$D$4),0)),0)</f>
        <v>0</v>
      </c>
      <c r="R106" s="235">
        <f>IF((R$4-$G106)&lt;($C106+$B106),IF(R$4=$G106+$B106,SUMIFS(INDEX('ABP REC Calc'!$G$6:$AB$69,,MATCH('ABP RECs'!$H106,'ABP REC Calc'!$G$5:$AB$5,0)),'ABP REC Calc'!$C$6:$C$69,'ABP RECs'!$E106,'ABP REC Calc'!$B$6:$B$69,'ABP RECs'!$F106),
IF(R$4&gt;$G106,Q106*(1-Inputs_ByYear!$D$4),0)),0)</f>
        <v>0</v>
      </c>
      <c r="S106" s="235">
        <f>IF((S$4-$G106)&lt;($C106+$B106),IF(S$4=$G106+$B106,SUMIFS(INDEX('ABP REC Calc'!$G$6:$AB$69,,MATCH('ABP RECs'!$H106,'ABP REC Calc'!$G$5:$AB$5,0)),'ABP REC Calc'!$C$6:$C$69,'ABP RECs'!$E106,'ABP REC Calc'!$B$6:$B$69,'ABP RECs'!$F106),
IF(S$4&gt;$G106,R106*(1-Inputs_ByYear!$D$4),0)),0)</f>
        <v>124287.36110193297</v>
      </c>
      <c r="T106" s="235">
        <f>IF((T$4-$G106)&lt;($C106+$B106),IF(T$4=$G106+$B106,SUMIFS(INDEX('ABP REC Calc'!$G$6:$AB$69,,MATCH('ABP RECs'!$H106,'ABP REC Calc'!$G$5:$AB$5,0)),'ABP REC Calc'!$C$6:$C$69,'ABP RECs'!$E106,'ABP REC Calc'!$B$6:$B$69,'ABP RECs'!$F106),
IF(T$4&gt;$G106,S106*(1-Inputs_ByYear!$D$4),0)),0)</f>
        <v>123665.9242964233</v>
      </c>
      <c r="U106" s="235">
        <f>IF((U$4-$G106)&lt;($C106+$B106),IF(U$4=$G106+$B106,SUMIFS(INDEX('ABP REC Calc'!$G$6:$AB$69,,MATCH('ABP RECs'!$H106,'ABP REC Calc'!$G$5:$AB$5,0)),'ABP REC Calc'!$C$6:$C$69,'ABP RECs'!$E106,'ABP REC Calc'!$B$6:$B$69,'ABP RECs'!$F106),
IF(U$4&gt;$G106,T106*(1-Inputs_ByYear!$D$4),0)),0)</f>
        <v>123047.59467494118</v>
      </c>
      <c r="V106" s="235">
        <f>IF((V$4-$G106)&lt;($C106+$B106),IF(V$4=$G106+$B106,SUMIFS(INDEX('ABP REC Calc'!$G$6:$AB$69,,MATCH('ABP RECs'!$H106,'ABP REC Calc'!$G$5:$AB$5,0)),'ABP REC Calc'!$C$6:$C$69,'ABP RECs'!$E106,'ABP REC Calc'!$B$6:$B$69,'ABP RECs'!$F106),
IF(V$4&gt;$G106,U106*(1-Inputs_ByYear!$D$4),0)),0)</f>
        <v>122432.35670156647</v>
      </c>
      <c r="W106" s="235">
        <f>IF((W$4-$G106)&lt;($C106+$B106),IF(W$4=$G106+$B106,SUMIFS(INDEX('ABP REC Calc'!$G$6:$AB$69,,MATCH('ABP RECs'!$H106,'ABP REC Calc'!$G$5:$AB$5,0)),'ABP REC Calc'!$C$6:$C$69,'ABP RECs'!$E106,'ABP REC Calc'!$B$6:$B$69,'ABP RECs'!$F106),
IF(W$4&gt;$G106,V106*(1-Inputs_ByYear!$D$4),0)),0)</f>
        <v>121820.19491805864</v>
      </c>
      <c r="X106" s="235">
        <f>IF((X$4-$G106)&lt;($C106+$B106),IF(X$4=$G106+$B106,SUMIFS(INDEX('ABP REC Calc'!$G$6:$AB$69,,MATCH('ABP RECs'!$H106,'ABP REC Calc'!$G$5:$AB$5,0)),'ABP REC Calc'!$C$6:$C$69,'ABP RECs'!$E106,'ABP REC Calc'!$B$6:$B$69,'ABP RECs'!$F106),
IF(X$4&gt;$G106,W106*(1-Inputs_ByYear!$D$4),0)),0)</f>
        <v>121211.09394346834</v>
      </c>
      <c r="Y106" s="235">
        <f>IF((Y$4-$G106)&lt;($C106+$B106),IF(Y$4=$G106+$B106,SUMIFS(INDEX('ABP REC Calc'!$G$6:$AB$69,,MATCH('ABP RECs'!$H106,'ABP REC Calc'!$G$5:$AB$5,0)),'ABP REC Calc'!$C$6:$C$69,'ABP RECs'!$E106,'ABP REC Calc'!$B$6:$B$69,'ABP RECs'!$F106),
IF(Y$4&gt;$G106,X106*(1-Inputs_ByYear!$D$4),0)),0)</f>
        <v>120605.038473751</v>
      </c>
      <c r="Z106" s="235">
        <f>IF((Z$4-$G106)&lt;($C106+$B106),IF(Z$4=$G106+$B106,SUMIFS(INDEX('ABP REC Calc'!$G$6:$AB$69,,MATCH('ABP RECs'!$H106,'ABP REC Calc'!$G$5:$AB$5,0)),'ABP REC Calc'!$C$6:$C$69,'ABP RECs'!$E106,'ABP REC Calc'!$B$6:$B$69,'ABP RECs'!$F106),
IF(Z$4&gt;$G106,Y106*(1-Inputs_ByYear!$D$4),0)),0)</f>
        <v>120002.01328138224</v>
      </c>
      <c r="AA106" s="235">
        <f>IF((AA$4-$G106)&lt;($C106+$B106),IF(AA$4=$G106+$B106,SUMIFS(INDEX('ABP REC Calc'!$G$6:$AB$69,,MATCH('ABP RECs'!$H106,'ABP REC Calc'!$G$5:$AB$5,0)),'ABP REC Calc'!$C$6:$C$69,'ABP RECs'!$E106,'ABP REC Calc'!$B$6:$B$69,'ABP RECs'!$F106),
IF(AA$4&gt;$G106,Z106*(1-Inputs_ByYear!$D$4),0)),0)</f>
        <v>119402.00321497532</v>
      </c>
      <c r="AB106" s="235">
        <f>IF((AB$4-$G106)&lt;($C106+$B106),IF(AB$4=$G106+$B106,SUMIFS(INDEX('ABP REC Calc'!$G$6:$AB$69,,MATCH('ABP RECs'!$H106,'ABP REC Calc'!$G$5:$AB$5,0)),'ABP REC Calc'!$C$6:$C$69,'ABP RECs'!$E106,'ABP REC Calc'!$B$6:$B$69,'ABP RECs'!$F106),
IF(AB$4&gt;$G106,AA106*(1-Inputs_ByYear!$D$4),0)),0)</f>
        <v>118804.99319890044</v>
      </c>
      <c r="AC106" s="235">
        <f>IF((AC$4-$G106)&lt;($C106+$B106),IF(AC$4=$G106+$B106,SUMIFS(INDEX('ABP REC Calc'!$G$6:$AB$69,,MATCH('ABP RECs'!$H106,'ABP REC Calc'!$G$5:$AB$5,0)),'ABP REC Calc'!$C$6:$C$69,'ABP RECs'!$E106,'ABP REC Calc'!$B$6:$B$69,'ABP RECs'!$F106),
IF(AC$4&gt;$G106,AB106*(1-Inputs_ByYear!$D$4),0)),0)</f>
        <v>118210.96823290594</v>
      </c>
      <c r="AD106" s="235">
        <f>IF((AD$4-$G106)&lt;($C106+$B106),IF(AD$4=$G106+$B106,SUMIFS(INDEX('ABP REC Calc'!$G$6:$AB$69,,MATCH('ABP RECs'!$H106,'ABP REC Calc'!$G$5:$AB$5,0)),'ABP REC Calc'!$C$6:$C$69,'ABP RECs'!$E106,'ABP REC Calc'!$B$6:$B$69,'ABP RECs'!$F106),
IF(AD$4&gt;$G106,AC106*(1-Inputs_ByYear!$D$4),0)),0)</f>
        <v>117619.91339174141</v>
      </c>
    </row>
    <row r="107" spans="2:30" ht="14.75" customHeight="1" x14ac:dyDescent="0.25">
      <c r="B107" s="332" cm="1">
        <f t="array" ref="B107">INDEX(Inputs_ByYear!$D$87:$D$92, MATCH('ABP RECs'!$E107, Inputs_ByYear!$B$87:$B$92, 0),)</f>
        <v>0</v>
      </c>
      <c r="C107" s="332" cm="1">
        <f t="array" ref="C107">INDEX(Inputs_ByYear!$D$51:$D$56, MATCH('ABP RECs'!$E107, Inputs_ByYear!$B$51:$B$56,0),)</f>
        <v>20</v>
      </c>
      <c r="D107" s="332" t="str" cm="1">
        <f t="array" ref="D107">INDEX(Inputs_ByYear!$D$96:$D$101, MATCH('ABP RECs'!$E107, Inputs_ByYear!$B$96:$B$101,0),)</f>
        <v>n/a</v>
      </c>
      <c r="E107" s="222" t="s">
        <v>235</v>
      </c>
      <c r="F107" s="219" t="s">
        <v>258</v>
      </c>
      <c r="G107" s="219">
        <f t="shared" si="5"/>
        <v>2035</v>
      </c>
      <c r="H107" s="227" t="s">
        <v>33</v>
      </c>
      <c r="I107" s="235">
        <f>IF((I$4-$G107)&lt;($C107+$B107),IF(I$4=$G107+$B107,SUMIFS(INDEX('ABP REC Calc'!$G$6:$AB$69,,MATCH('ABP RECs'!$H107,'ABP REC Calc'!$G$5:$AB$5,0)),'ABP REC Calc'!$C$6:$C$69,'ABP RECs'!$E107,'ABP REC Calc'!$B$6:$B$69,'ABP RECs'!$F107),
IF(I$4&gt;$G107,H107*(1-Inputs_ByYear!$D$4),0)),0)</f>
        <v>0</v>
      </c>
      <c r="J107" s="235">
        <f>IF((J$4-$G107)&lt;($C107+$B107),IF(J$4=$G107+$B107,SUMIFS(INDEX('ABP REC Calc'!$G$6:$AB$69,,MATCH('ABP RECs'!$H107,'ABP REC Calc'!$G$5:$AB$5,0)),'ABP REC Calc'!$C$6:$C$69,'ABP RECs'!$E107,'ABP REC Calc'!$B$6:$B$69,'ABP RECs'!$F107),
IF(J$4&gt;$G107,I107*(1-Inputs_ByYear!$D$4),0)),0)</f>
        <v>0</v>
      </c>
      <c r="K107" s="235">
        <f>IF((K$4-$G107)&lt;($C107+$B107),IF(K$4=$G107+$B107,SUMIFS(INDEX('ABP REC Calc'!$G$6:$AB$69,,MATCH('ABP RECs'!$H107,'ABP REC Calc'!$G$5:$AB$5,0)),'ABP REC Calc'!$C$6:$C$69,'ABP RECs'!$E107,'ABP REC Calc'!$B$6:$B$69,'ABP RECs'!$F107),
IF(K$4&gt;$G107,J107*(1-Inputs_ByYear!$D$4),0)),0)</f>
        <v>0</v>
      </c>
      <c r="L107" s="235">
        <f>IF((L$4-$G107)&lt;($C107+$B107),IF(L$4=$G107+$B107,SUMIFS(INDEX('ABP REC Calc'!$G$6:$AB$69,,MATCH('ABP RECs'!$H107,'ABP REC Calc'!$G$5:$AB$5,0)),'ABP REC Calc'!$C$6:$C$69,'ABP RECs'!$E107,'ABP REC Calc'!$B$6:$B$69,'ABP RECs'!$F107),
IF(L$4&gt;$G107,K107*(1-Inputs_ByYear!$D$4),0)),0)</f>
        <v>0</v>
      </c>
      <c r="M107" s="235">
        <f>IF((M$4-$G107)&lt;($C107+$B107),IF(M$4=$G107+$B107,SUMIFS(INDEX('ABP REC Calc'!$G$6:$AB$69,,MATCH('ABP RECs'!$H107,'ABP REC Calc'!$G$5:$AB$5,0)),'ABP REC Calc'!$C$6:$C$69,'ABP RECs'!$E107,'ABP REC Calc'!$B$6:$B$69,'ABP RECs'!$F107),
IF(M$4&gt;$G107,L107*(1-Inputs_ByYear!$D$4),0)),0)</f>
        <v>0</v>
      </c>
      <c r="N107" s="235">
        <f>IF((N$4-$G107)&lt;($C107+$B107),IF(N$4=$G107+$B107,SUMIFS(INDEX('ABP REC Calc'!$G$6:$AB$69,,MATCH('ABP RECs'!$H107,'ABP REC Calc'!$G$5:$AB$5,0)),'ABP REC Calc'!$C$6:$C$69,'ABP RECs'!$E107,'ABP REC Calc'!$B$6:$B$69,'ABP RECs'!$F107),
IF(N$4&gt;$G107,M107*(1-Inputs_ByYear!$D$4),0)),0)</f>
        <v>0</v>
      </c>
      <c r="O107" s="235">
        <f>IF((O$4-$G107)&lt;($C107+$B107),IF(O$4=$G107+$B107,SUMIFS(INDEX('ABP REC Calc'!$G$6:$AB$69,,MATCH('ABP RECs'!$H107,'ABP REC Calc'!$G$5:$AB$5,0)),'ABP REC Calc'!$C$6:$C$69,'ABP RECs'!$E107,'ABP REC Calc'!$B$6:$B$69,'ABP RECs'!$F107),
IF(O$4&gt;$G107,N107*(1-Inputs_ByYear!$D$4),0)),0)</f>
        <v>0</v>
      </c>
      <c r="P107" s="235">
        <f>IF((P$4-$G107)&lt;($C107+$B107),IF(P$4=$G107+$B107,SUMIFS(INDEX('ABP REC Calc'!$G$6:$AB$69,,MATCH('ABP RECs'!$H107,'ABP REC Calc'!$G$5:$AB$5,0)),'ABP REC Calc'!$C$6:$C$69,'ABP RECs'!$E107,'ABP REC Calc'!$B$6:$B$69,'ABP RECs'!$F107),
IF(P$4&gt;$G107,O107*(1-Inputs_ByYear!$D$4),0)),0)</f>
        <v>0</v>
      </c>
      <c r="Q107" s="235">
        <f>IF((Q$4-$G107)&lt;($C107+$B107),IF(Q$4=$G107+$B107,SUMIFS(INDEX('ABP REC Calc'!$G$6:$AB$69,,MATCH('ABP RECs'!$H107,'ABP REC Calc'!$G$5:$AB$5,0)),'ABP REC Calc'!$C$6:$C$69,'ABP RECs'!$E107,'ABP REC Calc'!$B$6:$B$69,'ABP RECs'!$F107),
IF(Q$4&gt;$G107,P107*(1-Inputs_ByYear!$D$4),0)),0)</f>
        <v>0</v>
      </c>
      <c r="R107" s="235">
        <f>IF((R$4-$G107)&lt;($C107+$B107),IF(R$4=$G107+$B107,SUMIFS(INDEX('ABP REC Calc'!$G$6:$AB$69,,MATCH('ABP RECs'!$H107,'ABP REC Calc'!$G$5:$AB$5,0)),'ABP REC Calc'!$C$6:$C$69,'ABP RECs'!$E107,'ABP REC Calc'!$B$6:$B$69,'ABP RECs'!$F107),
IF(R$4&gt;$G107,Q107*(1-Inputs_ByYear!$D$4),0)),0)</f>
        <v>0</v>
      </c>
      <c r="S107" s="235">
        <f>IF((S$4-$G107)&lt;($C107+$B107),IF(S$4=$G107+$B107,SUMIFS(INDEX('ABP REC Calc'!$G$6:$AB$69,,MATCH('ABP RECs'!$H107,'ABP REC Calc'!$G$5:$AB$5,0)),'ABP REC Calc'!$C$6:$C$69,'ABP RECs'!$E107,'ABP REC Calc'!$B$6:$B$69,'ABP RECs'!$F107),
IF(S$4&gt;$G107,R107*(1-Inputs_ByYear!$D$4),0)),0)</f>
        <v>0</v>
      </c>
      <c r="T107" s="235">
        <f>IF((T$4-$G107)&lt;($C107+$B107),IF(T$4=$G107+$B107,SUMIFS(INDEX('ABP REC Calc'!$G$6:$AB$69,,MATCH('ABP RECs'!$H107,'ABP REC Calc'!$G$5:$AB$5,0)),'ABP REC Calc'!$C$6:$C$69,'ABP RECs'!$E107,'ABP REC Calc'!$B$6:$B$69,'ABP RECs'!$F107),
IF(T$4&gt;$G107,S107*(1-Inputs_ByYear!$D$4),0)),0)</f>
        <v>124287.36110193297</v>
      </c>
      <c r="U107" s="235">
        <f>IF((U$4-$G107)&lt;($C107+$B107),IF(U$4=$G107+$B107,SUMIFS(INDEX('ABP REC Calc'!$G$6:$AB$69,,MATCH('ABP RECs'!$H107,'ABP REC Calc'!$G$5:$AB$5,0)),'ABP REC Calc'!$C$6:$C$69,'ABP RECs'!$E107,'ABP REC Calc'!$B$6:$B$69,'ABP RECs'!$F107),
IF(U$4&gt;$G107,T107*(1-Inputs_ByYear!$D$4),0)),0)</f>
        <v>123665.9242964233</v>
      </c>
      <c r="V107" s="235">
        <f>IF((V$4-$G107)&lt;($C107+$B107),IF(V$4=$G107+$B107,SUMIFS(INDEX('ABP REC Calc'!$G$6:$AB$69,,MATCH('ABP RECs'!$H107,'ABP REC Calc'!$G$5:$AB$5,0)),'ABP REC Calc'!$C$6:$C$69,'ABP RECs'!$E107,'ABP REC Calc'!$B$6:$B$69,'ABP RECs'!$F107),
IF(V$4&gt;$G107,U107*(1-Inputs_ByYear!$D$4),0)),0)</f>
        <v>123047.59467494118</v>
      </c>
      <c r="W107" s="235">
        <f>IF((W$4-$G107)&lt;($C107+$B107),IF(W$4=$G107+$B107,SUMIFS(INDEX('ABP REC Calc'!$G$6:$AB$69,,MATCH('ABP RECs'!$H107,'ABP REC Calc'!$G$5:$AB$5,0)),'ABP REC Calc'!$C$6:$C$69,'ABP RECs'!$E107,'ABP REC Calc'!$B$6:$B$69,'ABP RECs'!$F107),
IF(W$4&gt;$G107,V107*(1-Inputs_ByYear!$D$4),0)),0)</f>
        <v>122432.35670156647</v>
      </c>
      <c r="X107" s="235">
        <f>IF((X$4-$G107)&lt;($C107+$B107),IF(X$4=$G107+$B107,SUMIFS(INDEX('ABP REC Calc'!$G$6:$AB$69,,MATCH('ABP RECs'!$H107,'ABP REC Calc'!$G$5:$AB$5,0)),'ABP REC Calc'!$C$6:$C$69,'ABP RECs'!$E107,'ABP REC Calc'!$B$6:$B$69,'ABP RECs'!$F107),
IF(X$4&gt;$G107,W107*(1-Inputs_ByYear!$D$4),0)),0)</f>
        <v>121820.19491805864</v>
      </c>
      <c r="Y107" s="235">
        <f>IF((Y$4-$G107)&lt;($C107+$B107),IF(Y$4=$G107+$B107,SUMIFS(INDEX('ABP REC Calc'!$G$6:$AB$69,,MATCH('ABP RECs'!$H107,'ABP REC Calc'!$G$5:$AB$5,0)),'ABP REC Calc'!$C$6:$C$69,'ABP RECs'!$E107,'ABP REC Calc'!$B$6:$B$69,'ABP RECs'!$F107),
IF(Y$4&gt;$G107,X107*(1-Inputs_ByYear!$D$4),0)),0)</f>
        <v>121211.09394346834</v>
      </c>
      <c r="Z107" s="235">
        <f>IF((Z$4-$G107)&lt;($C107+$B107),IF(Z$4=$G107+$B107,SUMIFS(INDEX('ABP REC Calc'!$G$6:$AB$69,,MATCH('ABP RECs'!$H107,'ABP REC Calc'!$G$5:$AB$5,0)),'ABP REC Calc'!$C$6:$C$69,'ABP RECs'!$E107,'ABP REC Calc'!$B$6:$B$69,'ABP RECs'!$F107),
IF(Z$4&gt;$G107,Y107*(1-Inputs_ByYear!$D$4),0)),0)</f>
        <v>120605.038473751</v>
      </c>
      <c r="AA107" s="235">
        <f>IF((AA$4-$G107)&lt;($C107+$B107),IF(AA$4=$G107+$B107,SUMIFS(INDEX('ABP REC Calc'!$G$6:$AB$69,,MATCH('ABP RECs'!$H107,'ABP REC Calc'!$G$5:$AB$5,0)),'ABP REC Calc'!$C$6:$C$69,'ABP RECs'!$E107,'ABP REC Calc'!$B$6:$B$69,'ABP RECs'!$F107),
IF(AA$4&gt;$G107,Z107*(1-Inputs_ByYear!$D$4),0)),0)</f>
        <v>120002.01328138224</v>
      </c>
      <c r="AB107" s="235">
        <f>IF((AB$4-$G107)&lt;($C107+$B107),IF(AB$4=$G107+$B107,SUMIFS(INDEX('ABP REC Calc'!$G$6:$AB$69,,MATCH('ABP RECs'!$H107,'ABP REC Calc'!$G$5:$AB$5,0)),'ABP REC Calc'!$C$6:$C$69,'ABP RECs'!$E107,'ABP REC Calc'!$B$6:$B$69,'ABP RECs'!$F107),
IF(AB$4&gt;$G107,AA107*(1-Inputs_ByYear!$D$4),0)),0)</f>
        <v>119402.00321497532</v>
      </c>
      <c r="AC107" s="235">
        <f>IF((AC$4-$G107)&lt;($C107+$B107),IF(AC$4=$G107+$B107,SUMIFS(INDEX('ABP REC Calc'!$G$6:$AB$69,,MATCH('ABP RECs'!$H107,'ABP REC Calc'!$G$5:$AB$5,0)),'ABP REC Calc'!$C$6:$C$69,'ABP RECs'!$E107,'ABP REC Calc'!$B$6:$B$69,'ABP RECs'!$F107),
IF(AC$4&gt;$G107,AB107*(1-Inputs_ByYear!$D$4),0)),0)</f>
        <v>118804.99319890044</v>
      </c>
      <c r="AD107" s="235">
        <f>IF((AD$4-$G107)&lt;($C107+$B107),IF(AD$4=$G107+$B107,SUMIFS(INDEX('ABP REC Calc'!$G$6:$AB$69,,MATCH('ABP RECs'!$H107,'ABP REC Calc'!$G$5:$AB$5,0)),'ABP REC Calc'!$C$6:$C$69,'ABP RECs'!$E107,'ABP REC Calc'!$B$6:$B$69,'ABP RECs'!$F107),
IF(AD$4&gt;$G107,AC107*(1-Inputs_ByYear!$D$4),0)),0)</f>
        <v>118210.96823290594</v>
      </c>
    </row>
    <row r="108" spans="2:30" ht="14.75" customHeight="1" x14ac:dyDescent="0.25">
      <c r="B108" s="332" cm="1">
        <f t="array" ref="B108">INDEX(Inputs_ByYear!$D$87:$D$92, MATCH('ABP RECs'!$E108, Inputs_ByYear!$B$87:$B$92, 0),)</f>
        <v>0</v>
      </c>
      <c r="C108" s="332" cm="1">
        <f t="array" ref="C108">INDEX(Inputs_ByYear!$D$51:$D$56, MATCH('ABP RECs'!$E108, Inputs_ByYear!$B$51:$B$56,0),)</f>
        <v>20</v>
      </c>
      <c r="D108" s="332" t="str" cm="1">
        <f t="array" ref="D108">INDEX(Inputs_ByYear!$D$96:$D$101, MATCH('ABP RECs'!$E108, Inputs_ByYear!$B$96:$B$101,0),)</f>
        <v>n/a</v>
      </c>
      <c r="E108" s="222" t="s">
        <v>235</v>
      </c>
      <c r="F108" s="219" t="s">
        <v>258</v>
      </c>
      <c r="G108" s="219">
        <f t="shared" si="5"/>
        <v>2036</v>
      </c>
      <c r="H108" s="227" t="s">
        <v>34</v>
      </c>
      <c r="I108" s="235">
        <f>IF((I$4-$G108)&lt;($C108+$B108),IF(I$4=$G108+$B108,SUMIFS(INDEX('ABP REC Calc'!$G$6:$AB$69,,MATCH('ABP RECs'!$H108,'ABP REC Calc'!$G$5:$AB$5,0)),'ABP REC Calc'!$C$6:$C$69,'ABP RECs'!$E108,'ABP REC Calc'!$B$6:$B$69,'ABP RECs'!$F108),
IF(I$4&gt;$G108,H108*(1-Inputs_ByYear!$D$4),0)),0)</f>
        <v>0</v>
      </c>
      <c r="J108" s="235">
        <f>IF((J$4-$G108)&lt;($C108+$B108),IF(J$4=$G108+$B108,SUMIFS(INDEX('ABP REC Calc'!$G$6:$AB$69,,MATCH('ABP RECs'!$H108,'ABP REC Calc'!$G$5:$AB$5,0)),'ABP REC Calc'!$C$6:$C$69,'ABP RECs'!$E108,'ABP REC Calc'!$B$6:$B$69,'ABP RECs'!$F108),
IF(J$4&gt;$G108,I108*(1-Inputs_ByYear!$D$4),0)),0)</f>
        <v>0</v>
      </c>
      <c r="K108" s="235">
        <f>IF((K$4-$G108)&lt;($C108+$B108),IF(K$4=$G108+$B108,SUMIFS(INDEX('ABP REC Calc'!$G$6:$AB$69,,MATCH('ABP RECs'!$H108,'ABP REC Calc'!$G$5:$AB$5,0)),'ABP REC Calc'!$C$6:$C$69,'ABP RECs'!$E108,'ABP REC Calc'!$B$6:$B$69,'ABP RECs'!$F108),
IF(K$4&gt;$G108,J108*(1-Inputs_ByYear!$D$4),0)),0)</f>
        <v>0</v>
      </c>
      <c r="L108" s="235">
        <f>IF((L$4-$G108)&lt;($C108+$B108),IF(L$4=$G108+$B108,SUMIFS(INDEX('ABP REC Calc'!$G$6:$AB$69,,MATCH('ABP RECs'!$H108,'ABP REC Calc'!$G$5:$AB$5,0)),'ABP REC Calc'!$C$6:$C$69,'ABP RECs'!$E108,'ABP REC Calc'!$B$6:$B$69,'ABP RECs'!$F108),
IF(L$4&gt;$G108,K108*(1-Inputs_ByYear!$D$4),0)),0)</f>
        <v>0</v>
      </c>
      <c r="M108" s="235">
        <f>IF((M$4-$G108)&lt;($C108+$B108),IF(M$4=$G108+$B108,SUMIFS(INDEX('ABP REC Calc'!$G$6:$AB$69,,MATCH('ABP RECs'!$H108,'ABP REC Calc'!$G$5:$AB$5,0)),'ABP REC Calc'!$C$6:$C$69,'ABP RECs'!$E108,'ABP REC Calc'!$B$6:$B$69,'ABP RECs'!$F108),
IF(M$4&gt;$G108,L108*(1-Inputs_ByYear!$D$4),0)),0)</f>
        <v>0</v>
      </c>
      <c r="N108" s="235">
        <f>IF((N$4-$G108)&lt;($C108+$B108),IF(N$4=$G108+$B108,SUMIFS(INDEX('ABP REC Calc'!$G$6:$AB$69,,MATCH('ABP RECs'!$H108,'ABP REC Calc'!$G$5:$AB$5,0)),'ABP REC Calc'!$C$6:$C$69,'ABP RECs'!$E108,'ABP REC Calc'!$B$6:$B$69,'ABP RECs'!$F108),
IF(N$4&gt;$G108,M108*(1-Inputs_ByYear!$D$4),0)),0)</f>
        <v>0</v>
      </c>
      <c r="O108" s="235">
        <f>IF((O$4-$G108)&lt;($C108+$B108),IF(O$4=$G108+$B108,SUMIFS(INDEX('ABP REC Calc'!$G$6:$AB$69,,MATCH('ABP RECs'!$H108,'ABP REC Calc'!$G$5:$AB$5,0)),'ABP REC Calc'!$C$6:$C$69,'ABP RECs'!$E108,'ABP REC Calc'!$B$6:$B$69,'ABP RECs'!$F108),
IF(O$4&gt;$G108,N108*(1-Inputs_ByYear!$D$4),0)),0)</f>
        <v>0</v>
      </c>
      <c r="P108" s="235">
        <f>IF((P$4-$G108)&lt;($C108+$B108),IF(P$4=$G108+$B108,SUMIFS(INDEX('ABP REC Calc'!$G$6:$AB$69,,MATCH('ABP RECs'!$H108,'ABP REC Calc'!$G$5:$AB$5,0)),'ABP REC Calc'!$C$6:$C$69,'ABP RECs'!$E108,'ABP REC Calc'!$B$6:$B$69,'ABP RECs'!$F108),
IF(P$4&gt;$G108,O108*(1-Inputs_ByYear!$D$4),0)),0)</f>
        <v>0</v>
      </c>
      <c r="Q108" s="235">
        <f>IF((Q$4-$G108)&lt;($C108+$B108),IF(Q$4=$G108+$B108,SUMIFS(INDEX('ABP REC Calc'!$G$6:$AB$69,,MATCH('ABP RECs'!$H108,'ABP REC Calc'!$G$5:$AB$5,0)),'ABP REC Calc'!$C$6:$C$69,'ABP RECs'!$E108,'ABP REC Calc'!$B$6:$B$69,'ABP RECs'!$F108),
IF(Q$4&gt;$G108,P108*(1-Inputs_ByYear!$D$4),0)),0)</f>
        <v>0</v>
      </c>
      <c r="R108" s="235">
        <f>IF((R$4-$G108)&lt;($C108+$B108),IF(R$4=$G108+$B108,SUMIFS(INDEX('ABP REC Calc'!$G$6:$AB$69,,MATCH('ABP RECs'!$H108,'ABP REC Calc'!$G$5:$AB$5,0)),'ABP REC Calc'!$C$6:$C$69,'ABP RECs'!$E108,'ABP REC Calc'!$B$6:$B$69,'ABP RECs'!$F108),
IF(R$4&gt;$G108,Q108*(1-Inputs_ByYear!$D$4),0)),0)</f>
        <v>0</v>
      </c>
      <c r="S108" s="235">
        <f>IF((S$4-$G108)&lt;($C108+$B108),IF(S$4=$G108+$B108,SUMIFS(INDEX('ABP REC Calc'!$G$6:$AB$69,,MATCH('ABP RECs'!$H108,'ABP REC Calc'!$G$5:$AB$5,0)),'ABP REC Calc'!$C$6:$C$69,'ABP RECs'!$E108,'ABP REC Calc'!$B$6:$B$69,'ABP RECs'!$F108),
IF(S$4&gt;$G108,R108*(1-Inputs_ByYear!$D$4),0)),0)</f>
        <v>0</v>
      </c>
      <c r="T108" s="235">
        <f>IF((T$4-$G108)&lt;($C108+$B108),IF(T$4=$G108+$B108,SUMIFS(INDEX('ABP REC Calc'!$G$6:$AB$69,,MATCH('ABP RECs'!$H108,'ABP REC Calc'!$G$5:$AB$5,0)),'ABP REC Calc'!$C$6:$C$69,'ABP RECs'!$E108,'ABP REC Calc'!$B$6:$B$69,'ABP RECs'!$F108),
IF(T$4&gt;$G108,S108*(1-Inputs_ByYear!$D$4),0)),0)</f>
        <v>0</v>
      </c>
      <c r="U108" s="235">
        <f>IF((U$4-$G108)&lt;($C108+$B108),IF(U$4=$G108+$B108,SUMIFS(INDEX('ABP REC Calc'!$G$6:$AB$69,,MATCH('ABP RECs'!$H108,'ABP REC Calc'!$G$5:$AB$5,0)),'ABP REC Calc'!$C$6:$C$69,'ABP RECs'!$E108,'ABP REC Calc'!$B$6:$B$69,'ABP RECs'!$F108),
IF(U$4&gt;$G108,T108*(1-Inputs_ByYear!$D$4),0)),0)</f>
        <v>124287.36110193297</v>
      </c>
      <c r="V108" s="235">
        <f>IF((V$4-$G108)&lt;($C108+$B108),IF(V$4=$G108+$B108,SUMIFS(INDEX('ABP REC Calc'!$G$6:$AB$69,,MATCH('ABP RECs'!$H108,'ABP REC Calc'!$G$5:$AB$5,0)),'ABP REC Calc'!$C$6:$C$69,'ABP RECs'!$E108,'ABP REC Calc'!$B$6:$B$69,'ABP RECs'!$F108),
IF(V$4&gt;$G108,U108*(1-Inputs_ByYear!$D$4),0)),0)</f>
        <v>123665.9242964233</v>
      </c>
      <c r="W108" s="235">
        <f>IF((W$4-$G108)&lt;($C108+$B108),IF(W$4=$G108+$B108,SUMIFS(INDEX('ABP REC Calc'!$G$6:$AB$69,,MATCH('ABP RECs'!$H108,'ABP REC Calc'!$G$5:$AB$5,0)),'ABP REC Calc'!$C$6:$C$69,'ABP RECs'!$E108,'ABP REC Calc'!$B$6:$B$69,'ABP RECs'!$F108),
IF(W$4&gt;$G108,V108*(1-Inputs_ByYear!$D$4),0)),0)</f>
        <v>123047.59467494118</v>
      </c>
      <c r="X108" s="235">
        <f>IF((X$4-$G108)&lt;($C108+$B108),IF(X$4=$G108+$B108,SUMIFS(INDEX('ABP REC Calc'!$G$6:$AB$69,,MATCH('ABP RECs'!$H108,'ABP REC Calc'!$G$5:$AB$5,0)),'ABP REC Calc'!$C$6:$C$69,'ABP RECs'!$E108,'ABP REC Calc'!$B$6:$B$69,'ABP RECs'!$F108),
IF(X$4&gt;$G108,W108*(1-Inputs_ByYear!$D$4),0)),0)</f>
        <v>122432.35670156647</v>
      </c>
      <c r="Y108" s="235">
        <f>IF((Y$4-$G108)&lt;($C108+$B108),IF(Y$4=$G108+$B108,SUMIFS(INDEX('ABP REC Calc'!$G$6:$AB$69,,MATCH('ABP RECs'!$H108,'ABP REC Calc'!$G$5:$AB$5,0)),'ABP REC Calc'!$C$6:$C$69,'ABP RECs'!$E108,'ABP REC Calc'!$B$6:$B$69,'ABP RECs'!$F108),
IF(Y$4&gt;$G108,X108*(1-Inputs_ByYear!$D$4),0)),0)</f>
        <v>121820.19491805864</v>
      </c>
      <c r="Z108" s="235">
        <f>IF((Z$4-$G108)&lt;($C108+$B108),IF(Z$4=$G108+$B108,SUMIFS(INDEX('ABP REC Calc'!$G$6:$AB$69,,MATCH('ABP RECs'!$H108,'ABP REC Calc'!$G$5:$AB$5,0)),'ABP REC Calc'!$C$6:$C$69,'ABP RECs'!$E108,'ABP REC Calc'!$B$6:$B$69,'ABP RECs'!$F108),
IF(Z$4&gt;$G108,Y108*(1-Inputs_ByYear!$D$4),0)),0)</f>
        <v>121211.09394346834</v>
      </c>
      <c r="AA108" s="235">
        <f>IF((AA$4-$G108)&lt;($C108+$B108),IF(AA$4=$G108+$B108,SUMIFS(INDEX('ABP REC Calc'!$G$6:$AB$69,,MATCH('ABP RECs'!$H108,'ABP REC Calc'!$G$5:$AB$5,0)),'ABP REC Calc'!$C$6:$C$69,'ABP RECs'!$E108,'ABP REC Calc'!$B$6:$B$69,'ABP RECs'!$F108),
IF(AA$4&gt;$G108,Z108*(1-Inputs_ByYear!$D$4),0)),0)</f>
        <v>120605.038473751</v>
      </c>
      <c r="AB108" s="235">
        <f>IF((AB$4-$G108)&lt;($C108+$B108),IF(AB$4=$G108+$B108,SUMIFS(INDEX('ABP REC Calc'!$G$6:$AB$69,,MATCH('ABP RECs'!$H108,'ABP REC Calc'!$G$5:$AB$5,0)),'ABP REC Calc'!$C$6:$C$69,'ABP RECs'!$E108,'ABP REC Calc'!$B$6:$B$69,'ABP RECs'!$F108),
IF(AB$4&gt;$G108,AA108*(1-Inputs_ByYear!$D$4),0)),0)</f>
        <v>120002.01328138224</v>
      </c>
      <c r="AC108" s="235">
        <f>IF((AC$4-$G108)&lt;($C108+$B108),IF(AC$4=$G108+$B108,SUMIFS(INDEX('ABP REC Calc'!$G$6:$AB$69,,MATCH('ABP RECs'!$H108,'ABP REC Calc'!$G$5:$AB$5,0)),'ABP REC Calc'!$C$6:$C$69,'ABP RECs'!$E108,'ABP REC Calc'!$B$6:$B$69,'ABP RECs'!$F108),
IF(AC$4&gt;$G108,AB108*(1-Inputs_ByYear!$D$4),0)),0)</f>
        <v>119402.00321497532</v>
      </c>
      <c r="AD108" s="235">
        <f>IF((AD$4-$G108)&lt;($C108+$B108),IF(AD$4=$G108+$B108,SUMIFS(INDEX('ABP REC Calc'!$G$6:$AB$69,,MATCH('ABP RECs'!$H108,'ABP REC Calc'!$G$5:$AB$5,0)),'ABP REC Calc'!$C$6:$C$69,'ABP RECs'!$E108,'ABP REC Calc'!$B$6:$B$69,'ABP RECs'!$F108),
IF(AD$4&gt;$G108,AC108*(1-Inputs_ByYear!$D$4),0)),0)</f>
        <v>118804.99319890044</v>
      </c>
    </row>
    <row r="109" spans="2:30" ht="14.75" customHeight="1" x14ac:dyDescent="0.25">
      <c r="B109" s="332" cm="1">
        <f t="array" ref="B109">INDEX(Inputs_ByYear!$D$87:$D$92, MATCH('ABP RECs'!$E109, Inputs_ByYear!$B$87:$B$92, 0),)</f>
        <v>0</v>
      </c>
      <c r="C109" s="332" cm="1">
        <f t="array" ref="C109">INDEX(Inputs_ByYear!$D$51:$D$56, MATCH('ABP RECs'!$E109, Inputs_ByYear!$B$51:$B$56,0),)</f>
        <v>20</v>
      </c>
      <c r="D109" s="332" t="str" cm="1">
        <f t="array" ref="D109">INDEX(Inputs_ByYear!$D$96:$D$101, MATCH('ABP RECs'!$E109, Inputs_ByYear!$B$96:$B$101,0),)</f>
        <v>n/a</v>
      </c>
      <c r="E109" s="222" t="s">
        <v>235</v>
      </c>
      <c r="F109" s="219" t="s">
        <v>258</v>
      </c>
      <c r="G109" s="219">
        <f t="shared" si="5"/>
        <v>2037</v>
      </c>
      <c r="H109" s="227" t="s">
        <v>35</v>
      </c>
      <c r="I109" s="235">
        <f>IF((I$4-$G109)&lt;($C109+$B109),IF(I$4=$G109+$B109,SUMIFS(INDEX('ABP REC Calc'!$G$6:$AB$69,,MATCH('ABP RECs'!$H109,'ABP REC Calc'!$G$5:$AB$5,0)),'ABP REC Calc'!$C$6:$C$69,'ABP RECs'!$E109,'ABP REC Calc'!$B$6:$B$69,'ABP RECs'!$F109),
IF(I$4&gt;$G109,H109*(1-Inputs_ByYear!$D$4),0)),0)</f>
        <v>0</v>
      </c>
      <c r="J109" s="235">
        <f>IF((J$4-$G109)&lt;($C109+$B109),IF(J$4=$G109+$B109,SUMIFS(INDEX('ABP REC Calc'!$G$6:$AB$69,,MATCH('ABP RECs'!$H109,'ABP REC Calc'!$G$5:$AB$5,0)),'ABP REC Calc'!$C$6:$C$69,'ABP RECs'!$E109,'ABP REC Calc'!$B$6:$B$69,'ABP RECs'!$F109),
IF(J$4&gt;$G109,I109*(1-Inputs_ByYear!$D$4),0)),0)</f>
        <v>0</v>
      </c>
      <c r="K109" s="235">
        <f>IF((K$4-$G109)&lt;($C109+$B109),IF(K$4=$G109+$B109,SUMIFS(INDEX('ABP REC Calc'!$G$6:$AB$69,,MATCH('ABP RECs'!$H109,'ABP REC Calc'!$G$5:$AB$5,0)),'ABP REC Calc'!$C$6:$C$69,'ABP RECs'!$E109,'ABP REC Calc'!$B$6:$B$69,'ABP RECs'!$F109),
IF(K$4&gt;$G109,J109*(1-Inputs_ByYear!$D$4),0)),0)</f>
        <v>0</v>
      </c>
      <c r="L109" s="235">
        <f>IF((L$4-$G109)&lt;($C109+$B109),IF(L$4=$G109+$B109,SUMIFS(INDEX('ABP REC Calc'!$G$6:$AB$69,,MATCH('ABP RECs'!$H109,'ABP REC Calc'!$G$5:$AB$5,0)),'ABP REC Calc'!$C$6:$C$69,'ABP RECs'!$E109,'ABP REC Calc'!$B$6:$B$69,'ABP RECs'!$F109),
IF(L$4&gt;$G109,K109*(1-Inputs_ByYear!$D$4),0)),0)</f>
        <v>0</v>
      </c>
      <c r="M109" s="235">
        <f>IF((M$4-$G109)&lt;($C109+$B109),IF(M$4=$G109+$B109,SUMIFS(INDEX('ABP REC Calc'!$G$6:$AB$69,,MATCH('ABP RECs'!$H109,'ABP REC Calc'!$G$5:$AB$5,0)),'ABP REC Calc'!$C$6:$C$69,'ABP RECs'!$E109,'ABP REC Calc'!$B$6:$B$69,'ABP RECs'!$F109),
IF(M$4&gt;$G109,L109*(1-Inputs_ByYear!$D$4),0)),0)</f>
        <v>0</v>
      </c>
      <c r="N109" s="235">
        <f>IF((N$4-$G109)&lt;($C109+$B109),IF(N$4=$G109+$B109,SUMIFS(INDEX('ABP REC Calc'!$G$6:$AB$69,,MATCH('ABP RECs'!$H109,'ABP REC Calc'!$G$5:$AB$5,0)),'ABP REC Calc'!$C$6:$C$69,'ABP RECs'!$E109,'ABP REC Calc'!$B$6:$B$69,'ABP RECs'!$F109),
IF(N$4&gt;$G109,M109*(1-Inputs_ByYear!$D$4),0)),0)</f>
        <v>0</v>
      </c>
      <c r="O109" s="235">
        <f>IF((O$4-$G109)&lt;($C109+$B109),IF(O$4=$G109+$B109,SUMIFS(INDEX('ABP REC Calc'!$G$6:$AB$69,,MATCH('ABP RECs'!$H109,'ABP REC Calc'!$G$5:$AB$5,0)),'ABP REC Calc'!$C$6:$C$69,'ABP RECs'!$E109,'ABP REC Calc'!$B$6:$B$69,'ABP RECs'!$F109),
IF(O$4&gt;$G109,N109*(1-Inputs_ByYear!$D$4),0)),0)</f>
        <v>0</v>
      </c>
      <c r="P109" s="235">
        <f>IF((P$4-$G109)&lt;($C109+$B109),IF(P$4=$G109+$B109,SUMIFS(INDEX('ABP REC Calc'!$G$6:$AB$69,,MATCH('ABP RECs'!$H109,'ABP REC Calc'!$G$5:$AB$5,0)),'ABP REC Calc'!$C$6:$C$69,'ABP RECs'!$E109,'ABP REC Calc'!$B$6:$B$69,'ABP RECs'!$F109),
IF(P$4&gt;$G109,O109*(1-Inputs_ByYear!$D$4),0)),0)</f>
        <v>0</v>
      </c>
      <c r="Q109" s="235">
        <f>IF((Q$4-$G109)&lt;($C109+$B109),IF(Q$4=$G109+$B109,SUMIFS(INDEX('ABP REC Calc'!$G$6:$AB$69,,MATCH('ABP RECs'!$H109,'ABP REC Calc'!$G$5:$AB$5,0)),'ABP REC Calc'!$C$6:$C$69,'ABP RECs'!$E109,'ABP REC Calc'!$B$6:$B$69,'ABP RECs'!$F109),
IF(Q$4&gt;$G109,P109*(1-Inputs_ByYear!$D$4),0)),0)</f>
        <v>0</v>
      </c>
      <c r="R109" s="235">
        <f>IF((R$4-$G109)&lt;($C109+$B109),IF(R$4=$G109+$B109,SUMIFS(INDEX('ABP REC Calc'!$G$6:$AB$69,,MATCH('ABP RECs'!$H109,'ABP REC Calc'!$G$5:$AB$5,0)),'ABP REC Calc'!$C$6:$C$69,'ABP RECs'!$E109,'ABP REC Calc'!$B$6:$B$69,'ABP RECs'!$F109),
IF(R$4&gt;$G109,Q109*(1-Inputs_ByYear!$D$4),0)),0)</f>
        <v>0</v>
      </c>
      <c r="S109" s="235">
        <f>IF((S$4-$G109)&lt;($C109+$B109),IF(S$4=$G109+$B109,SUMIFS(INDEX('ABP REC Calc'!$G$6:$AB$69,,MATCH('ABP RECs'!$H109,'ABP REC Calc'!$G$5:$AB$5,0)),'ABP REC Calc'!$C$6:$C$69,'ABP RECs'!$E109,'ABP REC Calc'!$B$6:$B$69,'ABP RECs'!$F109),
IF(S$4&gt;$G109,R109*(1-Inputs_ByYear!$D$4),0)),0)</f>
        <v>0</v>
      </c>
      <c r="T109" s="235">
        <f>IF((T$4-$G109)&lt;($C109+$B109),IF(T$4=$G109+$B109,SUMIFS(INDEX('ABP REC Calc'!$G$6:$AB$69,,MATCH('ABP RECs'!$H109,'ABP REC Calc'!$G$5:$AB$5,0)),'ABP REC Calc'!$C$6:$C$69,'ABP RECs'!$E109,'ABP REC Calc'!$B$6:$B$69,'ABP RECs'!$F109),
IF(T$4&gt;$G109,S109*(1-Inputs_ByYear!$D$4),0)),0)</f>
        <v>0</v>
      </c>
      <c r="U109" s="235">
        <f>IF((U$4-$G109)&lt;($C109+$B109),IF(U$4=$G109+$B109,SUMIFS(INDEX('ABP REC Calc'!$G$6:$AB$69,,MATCH('ABP RECs'!$H109,'ABP REC Calc'!$G$5:$AB$5,0)),'ABP REC Calc'!$C$6:$C$69,'ABP RECs'!$E109,'ABP REC Calc'!$B$6:$B$69,'ABP RECs'!$F109),
IF(U$4&gt;$G109,T109*(1-Inputs_ByYear!$D$4),0)),0)</f>
        <v>0</v>
      </c>
      <c r="V109" s="235">
        <f>IF((V$4-$G109)&lt;($C109+$B109),IF(V$4=$G109+$B109,SUMIFS(INDEX('ABP REC Calc'!$G$6:$AB$69,,MATCH('ABP RECs'!$H109,'ABP REC Calc'!$G$5:$AB$5,0)),'ABP REC Calc'!$C$6:$C$69,'ABP RECs'!$E109,'ABP REC Calc'!$B$6:$B$69,'ABP RECs'!$F109),
IF(V$4&gt;$G109,U109*(1-Inputs_ByYear!$D$4),0)),0)</f>
        <v>124287.36110193297</v>
      </c>
      <c r="W109" s="235">
        <f>IF((W$4-$G109)&lt;($C109+$B109),IF(W$4=$G109+$B109,SUMIFS(INDEX('ABP REC Calc'!$G$6:$AB$69,,MATCH('ABP RECs'!$H109,'ABP REC Calc'!$G$5:$AB$5,0)),'ABP REC Calc'!$C$6:$C$69,'ABP RECs'!$E109,'ABP REC Calc'!$B$6:$B$69,'ABP RECs'!$F109),
IF(W$4&gt;$G109,V109*(1-Inputs_ByYear!$D$4),0)),0)</f>
        <v>123665.9242964233</v>
      </c>
      <c r="X109" s="235">
        <f>IF((X$4-$G109)&lt;($C109+$B109),IF(X$4=$G109+$B109,SUMIFS(INDEX('ABP REC Calc'!$G$6:$AB$69,,MATCH('ABP RECs'!$H109,'ABP REC Calc'!$G$5:$AB$5,0)),'ABP REC Calc'!$C$6:$C$69,'ABP RECs'!$E109,'ABP REC Calc'!$B$6:$B$69,'ABP RECs'!$F109),
IF(X$4&gt;$G109,W109*(1-Inputs_ByYear!$D$4),0)),0)</f>
        <v>123047.59467494118</v>
      </c>
      <c r="Y109" s="235">
        <f>IF((Y$4-$G109)&lt;($C109+$B109),IF(Y$4=$G109+$B109,SUMIFS(INDEX('ABP REC Calc'!$G$6:$AB$69,,MATCH('ABP RECs'!$H109,'ABP REC Calc'!$G$5:$AB$5,0)),'ABP REC Calc'!$C$6:$C$69,'ABP RECs'!$E109,'ABP REC Calc'!$B$6:$B$69,'ABP RECs'!$F109),
IF(Y$4&gt;$G109,X109*(1-Inputs_ByYear!$D$4),0)),0)</f>
        <v>122432.35670156647</v>
      </c>
      <c r="Z109" s="235">
        <f>IF((Z$4-$G109)&lt;($C109+$B109),IF(Z$4=$G109+$B109,SUMIFS(INDEX('ABP REC Calc'!$G$6:$AB$69,,MATCH('ABP RECs'!$H109,'ABP REC Calc'!$G$5:$AB$5,0)),'ABP REC Calc'!$C$6:$C$69,'ABP RECs'!$E109,'ABP REC Calc'!$B$6:$B$69,'ABP RECs'!$F109),
IF(Z$4&gt;$G109,Y109*(1-Inputs_ByYear!$D$4),0)),0)</f>
        <v>121820.19491805864</v>
      </c>
      <c r="AA109" s="235">
        <f>IF((AA$4-$G109)&lt;($C109+$B109),IF(AA$4=$G109+$B109,SUMIFS(INDEX('ABP REC Calc'!$G$6:$AB$69,,MATCH('ABP RECs'!$H109,'ABP REC Calc'!$G$5:$AB$5,0)),'ABP REC Calc'!$C$6:$C$69,'ABP RECs'!$E109,'ABP REC Calc'!$B$6:$B$69,'ABP RECs'!$F109),
IF(AA$4&gt;$G109,Z109*(1-Inputs_ByYear!$D$4),0)),0)</f>
        <v>121211.09394346834</v>
      </c>
      <c r="AB109" s="235">
        <f>IF((AB$4-$G109)&lt;($C109+$B109),IF(AB$4=$G109+$B109,SUMIFS(INDEX('ABP REC Calc'!$G$6:$AB$69,,MATCH('ABP RECs'!$H109,'ABP REC Calc'!$G$5:$AB$5,0)),'ABP REC Calc'!$C$6:$C$69,'ABP RECs'!$E109,'ABP REC Calc'!$B$6:$B$69,'ABP RECs'!$F109),
IF(AB$4&gt;$G109,AA109*(1-Inputs_ByYear!$D$4),0)),0)</f>
        <v>120605.038473751</v>
      </c>
      <c r="AC109" s="235">
        <f>IF((AC$4-$G109)&lt;($C109+$B109),IF(AC$4=$G109+$B109,SUMIFS(INDEX('ABP REC Calc'!$G$6:$AB$69,,MATCH('ABP RECs'!$H109,'ABP REC Calc'!$G$5:$AB$5,0)),'ABP REC Calc'!$C$6:$C$69,'ABP RECs'!$E109,'ABP REC Calc'!$B$6:$B$69,'ABP RECs'!$F109),
IF(AC$4&gt;$G109,AB109*(1-Inputs_ByYear!$D$4),0)),0)</f>
        <v>120002.01328138224</v>
      </c>
      <c r="AD109" s="235">
        <f>IF((AD$4-$G109)&lt;($C109+$B109),IF(AD$4=$G109+$B109,SUMIFS(INDEX('ABP REC Calc'!$G$6:$AB$69,,MATCH('ABP RECs'!$H109,'ABP REC Calc'!$G$5:$AB$5,0)),'ABP REC Calc'!$C$6:$C$69,'ABP RECs'!$E109,'ABP REC Calc'!$B$6:$B$69,'ABP RECs'!$F109),
IF(AD$4&gt;$G109,AC109*(1-Inputs_ByYear!$D$4),0)),0)</f>
        <v>119402.00321497532</v>
      </c>
    </row>
    <row r="110" spans="2:30" ht="14.75" customHeight="1" x14ac:dyDescent="0.25">
      <c r="B110" s="332" cm="1">
        <f t="array" ref="B110">INDEX(Inputs_ByYear!$D$87:$D$92, MATCH('ABP RECs'!$E110, Inputs_ByYear!$B$87:$B$92, 0),)</f>
        <v>0</v>
      </c>
      <c r="C110" s="332" cm="1">
        <f t="array" ref="C110">INDEX(Inputs_ByYear!$D$51:$D$56, MATCH('ABP RECs'!$E110, Inputs_ByYear!$B$51:$B$56,0),)</f>
        <v>20</v>
      </c>
      <c r="D110" s="332" t="str" cm="1">
        <f t="array" ref="D110">INDEX(Inputs_ByYear!$D$96:$D$101, MATCH('ABP RECs'!$E110, Inputs_ByYear!$B$96:$B$101,0),)</f>
        <v>n/a</v>
      </c>
      <c r="E110" s="222" t="s">
        <v>235</v>
      </c>
      <c r="F110" s="219" t="s">
        <v>258</v>
      </c>
      <c r="G110" s="219">
        <f t="shared" si="5"/>
        <v>2038</v>
      </c>
      <c r="H110" s="227" t="s">
        <v>36</v>
      </c>
      <c r="I110" s="235">
        <f>IF((I$4-$G110)&lt;($C110+$B110),IF(I$4=$G110+$B110,SUMIFS(INDEX('ABP REC Calc'!$G$6:$AB$69,,MATCH('ABP RECs'!$H110,'ABP REC Calc'!$G$5:$AB$5,0)),'ABP REC Calc'!$C$6:$C$69,'ABP RECs'!$E110,'ABP REC Calc'!$B$6:$B$69,'ABP RECs'!$F110),
IF(I$4&gt;$G110,H110*(1-Inputs_ByYear!$D$4),0)),0)</f>
        <v>0</v>
      </c>
      <c r="J110" s="235">
        <f>IF((J$4-$G110)&lt;($C110+$B110),IF(J$4=$G110+$B110,SUMIFS(INDEX('ABP REC Calc'!$G$6:$AB$69,,MATCH('ABP RECs'!$H110,'ABP REC Calc'!$G$5:$AB$5,0)),'ABP REC Calc'!$C$6:$C$69,'ABP RECs'!$E110,'ABP REC Calc'!$B$6:$B$69,'ABP RECs'!$F110),
IF(J$4&gt;$G110,I110*(1-Inputs_ByYear!$D$4),0)),0)</f>
        <v>0</v>
      </c>
      <c r="K110" s="235">
        <f>IF((K$4-$G110)&lt;($C110+$B110),IF(K$4=$G110+$B110,SUMIFS(INDEX('ABP REC Calc'!$G$6:$AB$69,,MATCH('ABP RECs'!$H110,'ABP REC Calc'!$G$5:$AB$5,0)),'ABP REC Calc'!$C$6:$C$69,'ABP RECs'!$E110,'ABP REC Calc'!$B$6:$B$69,'ABP RECs'!$F110),
IF(K$4&gt;$G110,J110*(1-Inputs_ByYear!$D$4),0)),0)</f>
        <v>0</v>
      </c>
      <c r="L110" s="235">
        <f>IF((L$4-$G110)&lt;($C110+$B110),IF(L$4=$G110+$B110,SUMIFS(INDEX('ABP REC Calc'!$G$6:$AB$69,,MATCH('ABP RECs'!$H110,'ABP REC Calc'!$G$5:$AB$5,0)),'ABP REC Calc'!$C$6:$C$69,'ABP RECs'!$E110,'ABP REC Calc'!$B$6:$B$69,'ABP RECs'!$F110),
IF(L$4&gt;$G110,K110*(1-Inputs_ByYear!$D$4),0)),0)</f>
        <v>0</v>
      </c>
      <c r="M110" s="235">
        <f>IF((M$4-$G110)&lt;($C110+$B110),IF(M$4=$G110+$B110,SUMIFS(INDEX('ABP REC Calc'!$G$6:$AB$69,,MATCH('ABP RECs'!$H110,'ABP REC Calc'!$G$5:$AB$5,0)),'ABP REC Calc'!$C$6:$C$69,'ABP RECs'!$E110,'ABP REC Calc'!$B$6:$B$69,'ABP RECs'!$F110),
IF(M$4&gt;$G110,L110*(1-Inputs_ByYear!$D$4),0)),0)</f>
        <v>0</v>
      </c>
      <c r="N110" s="235">
        <f>IF((N$4-$G110)&lt;($C110+$B110),IF(N$4=$G110+$B110,SUMIFS(INDEX('ABP REC Calc'!$G$6:$AB$69,,MATCH('ABP RECs'!$H110,'ABP REC Calc'!$G$5:$AB$5,0)),'ABP REC Calc'!$C$6:$C$69,'ABP RECs'!$E110,'ABP REC Calc'!$B$6:$B$69,'ABP RECs'!$F110),
IF(N$4&gt;$G110,M110*(1-Inputs_ByYear!$D$4),0)),0)</f>
        <v>0</v>
      </c>
      <c r="O110" s="235">
        <f>IF((O$4-$G110)&lt;($C110+$B110),IF(O$4=$G110+$B110,SUMIFS(INDEX('ABP REC Calc'!$G$6:$AB$69,,MATCH('ABP RECs'!$H110,'ABP REC Calc'!$G$5:$AB$5,0)),'ABP REC Calc'!$C$6:$C$69,'ABP RECs'!$E110,'ABP REC Calc'!$B$6:$B$69,'ABP RECs'!$F110),
IF(O$4&gt;$G110,N110*(1-Inputs_ByYear!$D$4),0)),0)</f>
        <v>0</v>
      </c>
      <c r="P110" s="235">
        <f>IF((P$4-$G110)&lt;($C110+$B110),IF(P$4=$G110+$B110,SUMIFS(INDEX('ABP REC Calc'!$G$6:$AB$69,,MATCH('ABP RECs'!$H110,'ABP REC Calc'!$G$5:$AB$5,0)),'ABP REC Calc'!$C$6:$C$69,'ABP RECs'!$E110,'ABP REC Calc'!$B$6:$B$69,'ABP RECs'!$F110),
IF(P$4&gt;$G110,O110*(1-Inputs_ByYear!$D$4),0)),0)</f>
        <v>0</v>
      </c>
      <c r="Q110" s="235">
        <f>IF((Q$4-$G110)&lt;($C110+$B110),IF(Q$4=$G110+$B110,SUMIFS(INDEX('ABP REC Calc'!$G$6:$AB$69,,MATCH('ABP RECs'!$H110,'ABP REC Calc'!$G$5:$AB$5,0)),'ABP REC Calc'!$C$6:$C$69,'ABP RECs'!$E110,'ABP REC Calc'!$B$6:$B$69,'ABP RECs'!$F110),
IF(Q$4&gt;$G110,P110*(1-Inputs_ByYear!$D$4),0)),0)</f>
        <v>0</v>
      </c>
      <c r="R110" s="235">
        <f>IF((R$4-$G110)&lt;($C110+$B110),IF(R$4=$G110+$B110,SUMIFS(INDEX('ABP REC Calc'!$G$6:$AB$69,,MATCH('ABP RECs'!$H110,'ABP REC Calc'!$G$5:$AB$5,0)),'ABP REC Calc'!$C$6:$C$69,'ABP RECs'!$E110,'ABP REC Calc'!$B$6:$B$69,'ABP RECs'!$F110),
IF(R$4&gt;$G110,Q110*(1-Inputs_ByYear!$D$4),0)),0)</f>
        <v>0</v>
      </c>
      <c r="S110" s="235">
        <f>IF((S$4-$G110)&lt;($C110+$B110),IF(S$4=$G110+$B110,SUMIFS(INDEX('ABP REC Calc'!$G$6:$AB$69,,MATCH('ABP RECs'!$H110,'ABP REC Calc'!$G$5:$AB$5,0)),'ABP REC Calc'!$C$6:$C$69,'ABP RECs'!$E110,'ABP REC Calc'!$B$6:$B$69,'ABP RECs'!$F110),
IF(S$4&gt;$G110,R110*(1-Inputs_ByYear!$D$4),0)),0)</f>
        <v>0</v>
      </c>
      <c r="T110" s="235">
        <f>IF((T$4-$G110)&lt;($C110+$B110),IF(T$4=$G110+$B110,SUMIFS(INDEX('ABP REC Calc'!$G$6:$AB$69,,MATCH('ABP RECs'!$H110,'ABP REC Calc'!$G$5:$AB$5,0)),'ABP REC Calc'!$C$6:$C$69,'ABP RECs'!$E110,'ABP REC Calc'!$B$6:$B$69,'ABP RECs'!$F110),
IF(T$4&gt;$G110,S110*(1-Inputs_ByYear!$D$4),0)),0)</f>
        <v>0</v>
      </c>
      <c r="U110" s="235">
        <f>IF((U$4-$G110)&lt;($C110+$B110),IF(U$4=$G110+$B110,SUMIFS(INDEX('ABP REC Calc'!$G$6:$AB$69,,MATCH('ABP RECs'!$H110,'ABP REC Calc'!$G$5:$AB$5,0)),'ABP REC Calc'!$C$6:$C$69,'ABP RECs'!$E110,'ABP REC Calc'!$B$6:$B$69,'ABP RECs'!$F110),
IF(U$4&gt;$G110,T110*(1-Inputs_ByYear!$D$4),0)),0)</f>
        <v>0</v>
      </c>
      <c r="V110" s="235">
        <f>IF((V$4-$G110)&lt;($C110+$B110),IF(V$4=$G110+$B110,SUMIFS(INDEX('ABP REC Calc'!$G$6:$AB$69,,MATCH('ABP RECs'!$H110,'ABP REC Calc'!$G$5:$AB$5,0)),'ABP REC Calc'!$C$6:$C$69,'ABP RECs'!$E110,'ABP REC Calc'!$B$6:$B$69,'ABP RECs'!$F110),
IF(V$4&gt;$G110,U110*(1-Inputs_ByYear!$D$4),0)),0)</f>
        <v>0</v>
      </c>
      <c r="W110" s="235">
        <f>IF((W$4-$G110)&lt;($C110+$B110),IF(W$4=$G110+$B110,SUMIFS(INDEX('ABP REC Calc'!$G$6:$AB$69,,MATCH('ABP RECs'!$H110,'ABP REC Calc'!$G$5:$AB$5,0)),'ABP REC Calc'!$C$6:$C$69,'ABP RECs'!$E110,'ABP REC Calc'!$B$6:$B$69,'ABP RECs'!$F110),
IF(W$4&gt;$G110,V110*(1-Inputs_ByYear!$D$4),0)),0)</f>
        <v>124287.36110193297</v>
      </c>
      <c r="X110" s="235">
        <f>IF((X$4-$G110)&lt;($C110+$B110),IF(X$4=$G110+$B110,SUMIFS(INDEX('ABP REC Calc'!$G$6:$AB$69,,MATCH('ABP RECs'!$H110,'ABP REC Calc'!$G$5:$AB$5,0)),'ABP REC Calc'!$C$6:$C$69,'ABP RECs'!$E110,'ABP REC Calc'!$B$6:$B$69,'ABP RECs'!$F110),
IF(X$4&gt;$G110,W110*(1-Inputs_ByYear!$D$4),0)),0)</f>
        <v>123665.9242964233</v>
      </c>
      <c r="Y110" s="235">
        <f>IF((Y$4-$G110)&lt;($C110+$B110),IF(Y$4=$G110+$B110,SUMIFS(INDEX('ABP REC Calc'!$G$6:$AB$69,,MATCH('ABP RECs'!$H110,'ABP REC Calc'!$G$5:$AB$5,0)),'ABP REC Calc'!$C$6:$C$69,'ABP RECs'!$E110,'ABP REC Calc'!$B$6:$B$69,'ABP RECs'!$F110),
IF(Y$4&gt;$G110,X110*(1-Inputs_ByYear!$D$4),0)),0)</f>
        <v>123047.59467494118</v>
      </c>
      <c r="Z110" s="235">
        <f>IF((Z$4-$G110)&lt;($C110+$B110),IF(Z$4=$G110+$B110,SUMIFS(INDEX('ABP REC Calc'!$G$6:$AB$69,,MATCH('ABP RECs'!$H110,'ABP REC Calc'!$G$5:$AB$5,0)),'ABP REC Calc'!$C$6:$C$69,'ABP RECs'!$E110,'ABP REC Calc'!$B$6:$B$69,'ABP RECs'!$F110),
IF(Z$4&gt;$G110,Y110*(1-Inputs_ByYear!$D$4),0)),0)</f>
        <v>122432.35670156647</v>
      </c>
      <c r="AA110" s="235">
        <f>IF((AA$4-$G110)&lt;($C110+$B110),IF(AA$4=$G110+$B110,SUMIFS(INDEX('ABP REC Calc'!$G$6:$AB$69,,MATCH('ABP RECs'!$H110,'ABP REC Calc'!$G$5:$AB$5,0)),'ABP REC Calc'!$C$6:$C$69,'ABP RECs'!$E110,'ABP REC Calc'!$B$6:$B$69,'ABP RECs'!$F110),
IF(AA$4&gt;$G110,Z110*(1-Inputs_ByYear!$D$4),0)),0)</f>
        <v>121820.19491805864</v>
      </c>
      <c r="AB110" s="235">
        <f>IF((AB$4-$G110)&lt;($C110+$B110),IF(AB$4=$G110+$B110,SUMIFS(INDEX('ABP REC Calc'!$G$6:$AB$69,,MATCH('ABP RECs'!$H110,'ABP REC Calc'!$G$5:$AB$5,0)),'ABP REC Calc'!$C$6:$C$69,'ABP RECs'!$E110,'ABP REC Calc'!$B$6:$B$69,'ABP RECs'!$F110),
IF(AB$4&gt;$G110,AA110*(1-Inputs_ByYear!$D$4),0)),0)</f>
        <v>121211.09394346834</v>
      </c>
      <c r="AC110" s="235">
        <f>IF((AC$4-$G110)&lt;($C110+$B110),IF(AC$4=$G110+$B110,SUMIFS(INDEX('ABP REC Calc'!$G$6:$AB$69,,MATCH('ABP RECs'!$H110,'ABP REC Calc'!$G$5:$AB$5,0)),'ABP REC Calc'!$C$6:$C$69,'ABP RECs'!$E110,'ABP REC Calc'!$B$6:$B$69,'ABP RECs'!$F110),
IF(AC$4&gt;$G110,AB110*(1-Inputs_ByYear!$D$4),0)),0)</f>
        <v>120605.038473751</v>
      </c>
      <c r="AD110" s="235">
        <f>IF((AD$4-$G110)&lt;($C110+$B110),IF(AD$4=$G110+$B110,SUMIFS(INDEX('ABP REC Calc'!$G$6:$AB$69,,MATCH('ABP RECs'!$H110,'ABP REC Calc'!$G$5:$AB$5,0)),'ABP REC Calc'!$C$6:$C$69,'ABP RECs'!$E110,'ABP REC Calc'!$B$6:$B$69,'ABP RECs'!$F110),
IF(AD$4&gt;$G110,AC110*(1-Inputs_ByYear!$D$4),0)),0)</f>
        <v>120002.01328138224</v>
      </c>
    </row>
    <row r="111" spans="2:30" ht="14.75" customHeight="1" x14ac:dyDescent="0.25">
      <c r="B111" s="332" cm="1">
        <f t="array" ref="B111">INDEX(Inputs_ByYear!$D$87:$D$92, MATCH('ABP RECs'!$E111, Inputs_ByYear!$B$87:$B$92, 0),)</f>
        <v>0</v>
      </c>
      <c r="C111" s="332" cm="1">
        <f t="array" ref="C111">INDEX(Inputs_ByYear!$D$51:$D$56, MATCH('ABP RECs'!$E111, Inputs_ByYear!$B$51:$B$56,0),)</f>
        <v>20</v>
      </c>
      <c r="D111" s="332" t="str" cm="1">
        <f t="array" ref="D111">INDEX(Inputs_ByYear!$D$96:$D$101, MATCH('ABP RECs'!$E111, Inputs_ByYear!$B$96:$B$101,0),)</f>
        <v>n/a</v>
      </c>
      <c r="E111" s="222" t="s">
        <v>235</v>
      </c>
      <c r="F111" s="219" t="s">
        <v>258</v>
      </c>
      <c r="G111" s="219">
        <f t="shared" si="5"/>
        <v>2039</v>
      </c>
      <c r="H111" s="227" t="s">
        <v>37</v>
      </c>
      <c r="I111" s="235">
        <f>IF((I$4-$G111)&lt;($C111+$B111),IF(I$4=$G111+$B111,SUMIFS(INDEX('ABP REC Calc'!$G$6:$AB$69,,MATCH('ABP RECs'!$H111,'ABP REC Calc'!$G$5:$AB$5,0)),'ABP REC Calc'!$C$6:$C$69,'ABP RECs'!$E111,'ABP REC Calc'!$B$6:$B$69,'ABP RECs'!$F111),
IF(I$4&gt;$G111,H111*(1-Inputs_ByYear!$D$4),0)),0)</f>
        <v>0</v>
      </c>
      <c r="J111" s="235">
        <f>IF((J$4-$G111)&lt;($C111+$B111),IF(J$4=$G111+$B111,SUMIFS(INDEX('ABP REC Calc'!$G$6:$AB$69,,MATCH('ABP RECs'!$H111,'ABP REC Calc'!$G$5:$AB$5,0)),'ABP REC Calc'!$C$6:$C$69,'ABP RECs'!$E111,'ABP REC Calc'!$B$6:$B$69,'ABP RECs'!$F111),
IF(J$4&gt;$G111,I111*(1-Inputs_ByYear!$D$4),0)),0)</f>
        <v>0</v>
      </c>
      <c r="K111" s="235">
        <f>IF((K$4-$G111)&lt;($C111+$B111),IF(K$4=$G111+$B111,SUMIFS(INDEX('ABP REC Calc'!$G$6:$AB$69,,MATCH('ABP RECs'!$H111,'ABP REC Calc'!$G$5:$AB$5,0)),'ABP REC Calc'!$C$6:$C$69,'ABP RECs'!$E111,'ABP REC Calc'!$B$6:$B$69,'ABP RECs'!$F111),
IF(K$4&gt;$G111,J111*(1-Inputs_ByYear!$D$4),0)),0)</f>
        <v>0</v>
      </c>
      <c r="L111" s="235">
        <f>IF((L$4-$G111)&lt;($C111+$B111),IF(L$4=$G111+$B111,SUMIFS(INDEX('ABP REC Calc'!$G$6:$AB$69,,MATCH('ABP RECs'!$H111,'ABP REC Calc'!$G$5:$AB$5,0)),'ABP REC Calc'!$C$6:$C$69,'ABP RECs'!$E111,'ABP REC Calc'!$B$6:$B$69,'ABP RECs'!$F111),
IF(L$4&gt;$G111,K111*(1-Inputs_ByYear!$D$4),0)),0)</f>
        <v>0</v>
      </c>
      <c r="M111" s="235">
        <f>IF((M$4-$G111)&lt;($C111+$B111),IF(M$4=$G111+$B111,SUMIFS(INDEX('ABP REC Calc'!$G$6:$AB$69,,MATCH('ABP RECs'!$H111,'ABP REC Calc'!$G$5:$AB$5,0)),'ABP REC Calc'!$C$6:$C$69,'ABP RECs'!$E111,'ABP REC Calc'!$B$6:$B$69,'ABP RECs'!$F111),
IF(M$4&gt;$G111,L111*(1-Inputs_ByYear!$D$4),0)),0)</f>
        <v>0</v>
      </c>
      <c r="N111" s="235">
        <f>IF((N$4-$G111)&lt;($C111+$B111),IF(N$4=$G111+$B111,SUMIFS(INDEX('ABP REC Calc'!$G$6:$AB$69,,MATCH('ABP RECs'!$H111,'ABP REC Calc'!$G$5:$AB$5,0)),'ABP REC Calc'!$C$6:$C$69,'ABP RECs'!$E111,'ABP REC Calc'!$B$6:$B$69,'ABP RECs'!$F111),
IF(N$4&gt;$G111,M111*(1-Inputs_ByYear!$D$4),0)),0)</f>
        <v>0</v>
      </c>
      <c r="O111" s="235">
        <f>IF((O$4-$G111)&lt;($C111+$B111),IF(O$4=$G111+$B111,SUMIFS(INDEX('ABP REC Calc'!$G$6:$AB$69,,MATCH('ABP RECs'!$H111,'ABP REC Calc'!$G$5:$AB$5,0)),'ABP REC Calc'!$C$6:$C$69,'ABP RECs'!$E111,'ABP REC Calc'!$B$6:$B$69,'ABP RECs'!$F111),
IF(O$4&gt;$G111,N111*(1-Inputs_ByYear!$D$4),0)),0)</f>
        <v>0</v>
      </c>
      <c r="P111" s="235">
        <f>IF((P$4-$G111)&lt;($C111+$B111),IF(P$4=$G111+$B111,SUMIFS(INDEX('ABP REC Calc'!$G$6:$AB$69,,MATCH('ABP RECs'!$H111,'ABP REC Calc'!$G$5:$AB$5,0)),'ABP REC Calc'!$C$6:$C$69,'ABP RECs'!$E111,'ABP REC Calc'!$B$6:$B$69,'ABP RECs'!$F111),
IF(P$4&gt;$G111,O111*(1-Inputs_ByYear!$D$4),0)),0)</f>
        <v>0</v>
      </c>
      <c r="Q111" s="235">
        <f>IF((Q$4-$G111)&lt;($C111+$B111),IF(Q$4=$G111+$B111,SUMIFS(INDEX('ABP REC Calc'!$G$6:$AB$69,,MATCH('ABP RECs'!$H111,'ABP REC Calc'!$G$5:$AB$5,0)),'ABP REC Calc'!$C$6:$C$69,'ABP RECs'!$E111,'ABP REC Calc'!$B$6:$B$69,'ABP RECs'!$F111),
IF(Q$4&gt;$G111,P111*(1-Inputs_ByYear!$D$4),0)),0)</f>
        <v>0</v>
      </c>
      <c r="R111" s="235">
        <f>IF((R$4-$G111)&lt;($C111+$B111),IF(R$4=$G111+$B111,SUMIFS(INDEX('ABP REC Calc'!$G$6:$AB$69,,MATCH('ABP RECs'!$H111,'ABP REC Calc'!$G$5:$AB$5,0)),'ABP REC Calc'!$C$6:$C$69,'ABP RECs'!$E111,'ABP REC Calc'!$B$6:$B$69,'ABP RECs'!$F111),
IF(R$4&gt;$G111,Q111*(1-Inputs_ByYear!$D$4),0)),0)</f>
        <v>0</v>
      </c>
      <c r="S111" s="235">
        <f>IF((S$4-$G111)&lt;($C111+$B111),IF(S$4=$G111+$B111,SUMIFS(INDEX('ABP REC Calc'!$G$6:$AB$69,,MATCH('ABP RECs'!$H111,'ABP REC Calc'!$G$5:$AB$5,0)),'ABP REC Calc'!$C$6:$C$69,'ABP RECs'!$E111,'ABP REC Calc'!$B$6:$B$69,'ABP RECs'!$F111),
IF(S$4&gt;$G111,R111*(1-Inputs_ByYear!$D$4),0)),0)</f>
        <v>0</v>
      </c>
      <c r="T111" s="235">
        <f>IF((T$4-$G111)&lt;($C111+$B111),IF(T$4=$G111+$B111,SUMIFS(INDEX('ABP REC Calc'!$G$6:$AB$69,,MATCH('ABP RECs'!$H111,'ABP REC Calc'!$G$5:$AB$5,0)),'ABP REC Calc'!$C$6:$C$69,'ABP RECs'!$E111,'ABP REC Calc'!$B$6:$B$69,'ABP RECs'!$F111),
IF(T$4&gt;$G111,S111*(1-Inputs_ByYear!$D$4),0)),0)</f>
        <v>0</v>
      </c>
      <c r="U111" s="235">
        <f>IF((U$4-$G111)&lt;($C111+$B111),IF(U$4=$G111+$B111,SUMIFS(INDEX('ABP REC Calc'!$G$6:$AB$69,,MATCH('ABP RECs'!$H111,'ABP REC Calc'!$G$5:$AB$5,0)),'ABP REC Calc'!$C$6:$C$69,'ABP RECs'!$E111,'ABP REC Calc'!$B$6:$B$69,'ABP RECs'!$F111),
IF(U$4&gt;$G111,T111*(1-Inputs_ByYear!$D$4),0)),0)</f>
        <v>0</v>
      </c>
      <c r="V111" s="235">
        <f>IF((V$4-$G111)&lt;($C111+$B111),IF(V$4=$G111+$B111,SUMIFS(INDEX('ABP REC Calc'!$G$6:$AB$69,,MATCH('ABP RECs'!$H111,'ABP REC Calc'!$G$5:$AB$5,0)),'ABP REC Calc'!$C$6:$C$69,'ABP RECs'!$E111,'ABP REC Calc'!$B$6:$B$69,'ABP RECs'!$F111),
IF(V$4&gt;$G111,U111*(1-Inputs_ByYear!$D$4),0)),0)</f>
        <v>0</v>
      </c>
      <c r="W111" s="235">
        <f>IF((W$4-$G111)&lt;($C111+$B111),IF(W$4=$G111+$B111,SUMIFS(INDEX('ABP REC Calc'!$G$6:$AB$69,,MATCH('ABP RECs'!$H111,'ABP REC Calc'!$G$5:$AB$5,0)),'ABP REC Calc'!$C$6:$C$69,'ABP RECs'!$E111,'ABP REC Calc'!$B$6:$B$69,'ABP RECs'!$F111),
IF(W$4&gt;$G111,V111*(1-Inputs_ByYear!$D$4),0)),0)</f>
        <v>0</v>
      </c>
      <c r="X111" s="235">
        <f>IF((X$4-$G111)&lt;($C111+$B111),IF(X$4=$G111+$B111,SUMIFS(INDEX('ABP REC Calc'!$G$6:$AB$69,,MATCH('ABP RECs'!$H111,'ABP REC Calc'!$G$5:$AB$5,0)),'ABP REC Calc'!$C$6:$C$69,'ABP RECs'!$E111,'ABP REC Calc'!$B$6:$B$69,'ABP RECs'!$F111),
IF(X$4&gt;$G111,W111*(1-Inputs_ByYear!$D$4),0)),0)</f>
        <v>124287.36110193297</v>
      </c>
      <c r="Y111" s="235">
        <f>IF((Y$4-$G111)&lt;($C111+$B111),IF(Y$4=$G111+$B111,SUMIFS(INDEX('ABP REC Calc'!$G$6:$AB$69,,MATCH('ABP RECs'!$H111,'ABP REC Calc'!$G$5:$AB$5,0)),'ABP REC Calc'!$C$6:$C$69,'ABP RECs'!$E111,'ABP REC Calc'!$B$6:$B$69,'ABP RECs'!$F111),
IF(Y$4&gt;$G111,X111*(1-Inputs_ByYear!$D$4),0)),0)</f>
        <v>123665.9242964233</v>
      </c>
      <c r="Z111" s="235">
        <f>IF((Z$4-$G111)&lt;($C111+$B111),IF(Z$4=$G111+$B111,SUMIFS(INDEX('ABP REC Calc'!$G$6:$AB$69,,MATCH('ABP RECs'!$H111,'ABP REC Calc'!$G$5:$AB$5,0)),'ABP REC Calc'!$C$6:$C$69,'ABP RECs'!$E111,'ABP REC Calc'!$B$6:$B$69,'ABP RECs'!$F111),
IF(Z$4&gt;$G111,Y111*(1-Inputs_ByYear!$D$4),0)),0)</f>
        <v>123047.59467494118</v>
      </c>
      <c r="AA111" s="235">
        <f>IF((AA$4-$G111)&lt;($C111+$B111),IF(AA$4=$G111+$B111,SUMIFS(INDEX('ABP REC Calc'!$G$6:$AB$69,,MATCH('ABP RECs'!$H111,'ABP REC Calc'!$G$5:$AB$5,0)),'ABP REC Calc'!$C$6:$C$69,'ABP RECs'!$E111,'ABP REC Calc'!$B$6:$B$69,'ABP RECs'!$F111),
IF(AA$4&gt;$G111,Z111*(1-Inputs_ByYear!$D$4),0)),0)</f>
        <v>122432.35670156647</v>
      </c>
      <c r="AB111" s="235">
        <f>IF((AB$4-$G111)&lt;($C111+$B111),IF(AB$4=$G111+$B111,SUMIFS(INDEX('ABP REC Calc'!$G$6:$AB$69,,MATCH('ABP RECs'!$H111,'ABP REC Calc'!$G$5:$AB$5,0)),'ABP REC Calc'!$C$6:$C$69,'ABP RECs'!$E111,'ABP REC Calc'!$B$6:$B$69,'ABP RECs'!$F111),
IF(AB$4&gt;$G111,AA111*(1-Inputs_ByYear!$D$4),0)),0)</f>
        <v>121820.19491805864</v>
      </c>
      <c r="AC111" s="235">
        <f>IF((AC$4-$G111)&lt;($C111+$B111),IF(AC$4=$G111+$B111,SUMIFS(INDEX('ABP REC Calc'!$G$6:$AB$69,,MATCH('ABP RECs'!$H111,'ABP REC Calc'!$G$5:$AB$5,0)),'ABP REC Calc'!$C$6:$C$69,'ABP RECs'!$E111,'ABP REC Calc'!$B$6:$B$69,'ABP RECs'!$F111),
IF(AC$4&gt;$G111,AB111*(1-Inputs_ByYear!$D$4),0)),0)</f>
        <v>121211.09394346834</v>
      </c>
      <c r="AD111" s="235">
        <f>IF((AD$4-$G111)&lt;($C111+$B111),IF(AD$4=$G111+$B111,SUMIFS(INDEX('ABP REC Calc'!$G$6:$AB$69,,MATCH('ABP RECs'!$H111,'ABP REC Calc'!$G$5:$AB$5,0)),'ABP REC Calc'!$C$6:$C$69,'ABP RECs'!$E111,'ABP REC Calc'!$B$6:$B$69,'ABP RECs'!$F111),
IF(AD$4&gt;$G111,AC111*(1-Inputs_ByYear!$D$4),0)),0)</f>
        <v>120605.038473751</v>
      </c>
    </row>
    <row r="112" spans="2:30" ht="14.75" customHeight="1" x14ac:dyDescent="0.25">
      <c r="B112" s="332" cm="1">
        <f t="array" ref="B112">INDEX(Inputs_ByYear!$D$87:$D$92, MATCH('ABP RECs'!$E112, Inputs_ByYear!$B$87:$B$92, 0),)</f>
        <v>0</v>
      </c>
      <c r="C112" s="332" cm="1">
        <f t="array" ref="C112">INDEX(Inputs_ByYear!$D$51:$D$56, MATCH('ABP RECs'!$E112, Inputs_ByYear!$B$51:$B$56,0),)</f>
        <v>20</v>
      </c>
      <c r="D112" s="332" t="str" cm="1">
        <f t="array" ref="D112">INDEX(Inputs_ByYear!$D$96:$D$101, MATCH('ABP RECs'!$E112, Inputs_ByYear!$B$96:$B$101,0),)</f>
        <v>n/a</v>
      </c>
      <c r="E112" s="222" t="s">
        <v>235</v>
      </c>
      <c r="F112" s="219" t="s">
        <v>258</v>
      </c>
      <c r="G112" s="219">
        <f t="shared" si="5"/>
        <v>2040</v>
      </c>
      <c r="H112" s="227" t="s">
        <v>38</v>
      </c>
      <c r="I112" s="235">
        <f>IF((I$4-$G112)&lt;($C112+$B112),IF(I$4=$G112+$B112,SUMIFS(INDEX('ABP REC Calc'!$G$6:$AB$69,,MATCH('ABP RECs'!$H112,'ABP REC Calc'!$G$5:$AB$5,0)),'ABP REC Calc'!$C$6:$C$69,'ABP RECs'!$E112,'ABP REC Calc'!$B$6:$B$69,'ABP RECs'!$F112),
IF(I$4&gt;$G112,H112*(1-Inputs_ByYear!$D$4),0)),0)</f>
        <v>0</v>
      </c>
      <c r="J112" s="235">
        <f>IF((J$4-$G112)&lt;($C112+$B112),IF(J$4=$G112+$B112,SUMIFS(INDEX('ABP REC Calc'!$G$6:$AB$69,,MATCH('ABP RECs'!$H112,'ABP REC Calc'!$G$5:$AB$5,0)),'ABP REC Calc'!$C$6:$C$69,'ABP RECs'!$E112,'ABP REC Calc'!$B$6:$B$69,'ABP RECs'!$F112),
IF(J$4&gt;$G112,I112*(1-Inputs_ByYear!$D$4),0)),0)</f>
        <v>0</v>
      </c>
      <c r="K112" s="235">
        <f>IF((K$4-$G112)&lt;($C112+$B112),IF(K$4=$G112+$B112,SUMIFS(INDEX('ABP REC Calc'!$G$6:$AB$69,,MATCH('ABP RECs'!$H112,'ABP REC Calc'!$G$5:$AB$5,0)),'ABP REC Calc'!$C$6:$C$69,'ABP RECs'!$E112,'ABP REC Calc'!$B$6:$B$69,'ABP RECs'!$F112),
IF(K$4&gt;$G112,J112*(1-Inputs_ByYear!$D$4),0)),0)</f>
        <v>0</v>
      </c>
      <c r="L112" s="235">
        <f>IF((L$4-$G112)&lt;($C112+$B112),IF(L$4=$G112+$B112,SUMIFS(INDEX('ABP REC Calc'!$G$6:$AB$69,,MATCH('ABP RECs'!$H112,'ABP REC Calc'!$G$5:$AB$5,0)),'ABP REC Calc'!$C$6:$C$69,'ABP RECs'!$E112,'ABP REC Calc'!$B$6:$B$69,'ABP RECs'!$F112),
IF(L$4&gt;$G112,K112*(1-Inputs_ByYear!$D$4),0)),0)</f>
        <v>0</v>
      </c>
      <c r="M112" s="235">
        <f>IF((M$4-$G112)&lt;($C112+$B112),IF(M$4=$G112+$B112,SUMIFS(INDEX('ABP REC Calc'!$G$6:$AB$69,,MATCH('ABP RECs'!$H112,'ABP REC Calc'!$G$5:$AB$5,0)),'ABP REC Calc'!$C$6:$C$69,'ABP RECs'!$E112,'ABP REC Calc'!$B$6:$B$69,'ABP RECs'!$F112),
IF(M$4&gt;$G112,L112*(1-Inputs_ByYear!$D$4),0)),0)</f>
        <v>0</v>
      </c>
      <c r="N112" s="235">
        <f>IF((N$4-$G112)&lt;($C112+$B112),IF(N$4=$G112+$B112,SUMIFS(INDEX('ABP REC Calc'!$G$6:$AB$69,,MATCH('ABP RECs'!$H112,'ABP REC Calc'!$G$5:$AB$5,0)),'ABP REC Calc'!$C$6:$C$69,'ABP RECs'!$E112,'ABP REC Calc'!$B$6:$B$69,'ABP RECs'!$F112),
IF(N$4&gt;$G112,M112*(1-Inputs_ByYear!$D$4),0)),0)</f>
        <v>0</v>
      </c>
      <c r="O112" s="235">
        <f>IF((O$4-$G112)&lt;($C112+$B112),IF(O$4=$G112+$B112,SUMIFS(INDEX('ABP REC Calc'!$G$6:$AB$69,,MATCH('ABP RECs'!$H112,'ABP REC Calc'!$G$5:$AB$5,0)),'ABP REC Calc'!$C$6:$C$69,'ABP RECs'!$E112,'ABP REC Calc'!$B$6:$B$69,'ABP RECs'!$F112),
IF(O$4&gt;$G112,N112*(1-Inputs_ByYear!$D$4),0)),0)</f>
        <v>0</v>
      </c>
      <c r="P112" s="235">
        <f>IF((P$4-$G112)&lt;($C112+$B112),IF(P$4=$G112+$B112,SUMIFS(INDEX('ABP REC Calc'!$G$6:$AB$69,,MATCH('ABP RECs'!$H112,'ABP REC Calc'!$G$5:$AB$5,0)),'ABP REC Calc'!$C$6:$C$69,'ABP RECs'!$E112,'ABP REC Calc'!$B$6:$B$69,'ABP RECs'!$F112),
IF(P$4&gt;$G112,O112*(1-Inputs_ByYear!$D$4),0)),0)</f>
        <v>0</v>
      </c>
      <c r="Q112" s="235">
        <f>IF((Q$4-$G112)&lt;($C112+$B112),IF(Q$4=$G112+$B112,SUMIFS(INDEX('ABP REC Calc'!$G$6:$AB$69,,MATCH('ABP RECs'!$H112,'ABP REC Calc'!$G$5:$AB$5,0)),'ABP REC Calc'!$C$6:$C$69,'ABP RECs'!$E112,'ABP REC Calc'!$B$6:$B$69,'ABP RECs'!$F112),
IF(Q$4&gt;$G112,P112*(1-Inputs_ByYear!$D$4),0)),0)</f>
        <v>0</v>
      </c>
      <c r="R112" s="235">
        <f>IF((R$4-$G112)&lt;($C112+$B112),IF(R$4=$G112+$B112,SUMIFS(INDEX('ABP REC Calc'!$G$6:$AB$69,,MATCH('ABP RECs'!$H112,'ABP REC Calc'!$G$5:$AB$5,0)),'ABP REC Calc'!$C$6:$C$69,'ABP RECs'!$E112,'ABP REC Calc'!$B$6:$B$69,'ABP RECs'!$F112),
IF(R$4&gt;$G112,Q112*(1-Inputs_ByYear!$D$4),0)),0)</f>
        <v>0</v>
      </c>
      <c r="S112" s="235">
        <f>IF((S$4-$G112)&lt;($C112+$B112),IF(S$4=$G112+$B112,SUMIFS(INDEX('ABP REC Calc'!$G$6:$AB$69,,MATCH('ABP RECs'!$H112,'ABP REC Calc'!$G$5:$AB$5,0)),'ABP REC Calc'!$C$6:$C$69,'ABP RECs'!$E112,'ABP REC Calc'!$B$6:$B$69,'ABP RECs'!$F112),
IF(S$4&gt;$G112,R112*(1-Inputs_ByYear!$D$4),0)),0)</f>
        <v>0</v>
      </c>
      <c r="T112" s="235">
        <f>IF((T$4-$G112)&lt;($C112+$B112),IF(T$4=$G112+$B112,SUMIFS(INDEX('ABP REC Calc'!$G$6:$AB$69,,MATCH('ABP RECs'!$H112,'ABP REC Calc'!$G$5:$AB$5,0)),'ABP REC Calc'!$C$6:$C$69,'ABP RECs'!$E112,'ABP REC Calc'!$B$6:$B$69,'ABP RECs'!$F112),
IF(T$4&gt;$G112,S112*(1-Inputs_ByYear!$D$4),0)),0)</f>
        <v>0</v>
      </c>
      <c r="U112" s="235">
        <f>IF((U$4-$G112)&lt;($C112+$B112),IF(U$4=$G112+$B112,SUMIFS(INDEX('ABP REC Calc'!$G$6:$AB$69,,MATCH('ABP RECs'!$H112,'ABP REC Calc'!$G$5:$AB$5,0)),'ABP REC Calc'!$C$6:$C$69,'ABP RECs'!$E112,'ABP REC Calc'!$B$6:$B$69,'ABP RECs'!$F112),
IF(U$4&gt;$G112,T112*(1-Inputs_ByYear!$D$4),0)),0)</f>
        <v>0</v>
      </c>
      <c r="V112" s="235">
        <f>IF((V$4-$G112)&lt;($C112+$B112),IF(V$4=$G112+$B112,SUMIFS(INDEX('ABP REC Calc'!$G$6:$AB$69,,MATCH('ABP RECs'!$H112,'ABP REC Calc'!$G$5:$AB$5,0)),'ABP REC Calc'!$C$6:$C$69,'ABP RECs'!$E112,'ABP REC Calc'!$B$6:$B$69,'ABP RECs'!$F112),
IF(V$4&gt;$G112,U112*(1-Inputs_ByYear!$D$4),0)),0)</f>
        <v>0</v>
      </c>
      <c r="W112" s="235">
        <f>IF((W$4-$G112)&lt;($C112+$B112),IF(W$4=$G112+$B112,SUMIFS(INDEX('ABP REC Calc'!$G$6:$AB$69,,MATCH('ABP RECs'!$H112,'ABP REC Calc'!$G$5:$AB$5,0)),'ABP REC Calc'!$C$6:$C$69,'ABP RECs'!$E112,'ABP REC Calc'!$B$6:$B$69,'ABP RECs'!$F112),
IF(W$4&gt;$G112,V112*(1-Inputs_ByYear!$D$4),0)),0)</f>
        <v>0</v>
      </c>
      <c r="X112" s="235">
        <f>IF((X$4-$G112)&lt;($C112+$B112),IF(X$4=$G112+$B112,SUMIFS(INDEX('ABP REC Calc'!$G$6:$AB$69,,MATCH('ABP RECs'!$H112,'ABP REC Calc'!$G$5:$AB$5,0)),'ABP REC Calc'!$C$6:$C$69,'ABP RECs'!$E112,'ABP REC Calc'!$B$6:$B$69,'ABP RECs'!$F112),
IF(X$4&gt;$G112,W112*(1-Inputs_ByYear!$D$4),0)),0)</f>
        <v>0</v>
      </c>
      <c r="Y112" s="235">
        <f>IF((Y$4-$G112)&lt;($C112+$B112),IF(Y$4=$G112+$B112,SUMIFS(INDEX('ABP REC Calc'!$G$6:$AB$69,,MATCH('ABP RECs'!$H112,'ABP REC Calc'!$G$5:$AB$5,0)),'ABP REC Calc'!$C$6:$C$69,'ABP RECs'!$E112,'ABP REC Calc'!$B$6:$B$69,'ABP RECs'!$F112),
IF(Y$4&gt;$G112,X112*(1-Inputs_ByYear!$D$4),0)),0)</f>
        <v>124287.36110193297</v>
      </c>
      <c r="Z112" s="235">
        <f>IF((Z$4-$G112)&lt;($C112+$B112),IF(Z$4=$G112+$B112,SUMIFS(INDEX('ABP REC Calc'!$G$6:$AB$69,,MATCH('ABP RECs'!$H112,'ABP REC Calc'!$G$5:$AB$5,0)),'ABP REC Calc'!$C$6:$C$69,'ABP RECs'!$E112,'ABP REC Calc'!$B$6:$B$69,'ABP RECs'!$F112),
IF(Z$4&gt;$G112,Y112*(1-Inputs_ByYear!$D$4),0)),0)</f>
        <v>123665.9242964233</v>
      </c>
      <c r="AA112" s="235">
        <f>IF((AA$4-$G112)&lt;($C112+$B112),IF(AA$4=$G112+$B112,SUMIFS(INDEX('ABP REC Calc'!$G$6:$AB$69,,MATCH('ABP RECs'!$H112,'ABP REC Calc'!$G$5:$AB$5,0)),'ABP REC Calc'!$C$6:$C$69,'ABP RECs'!$E112,'ABP REC Calc'!$B$6:$B$69,'ABP RECs'!$F112),
IF(AA$4&gt;$G112,Z112*(1-Inputs_ByYear!$D$4),0)),0)</f>
        <v>123047.59467494118</v>
      </c>
      <c r="AB112" s="235">
        <f>IF((AB$4-$G112)&lt;($C112+$B112),IF(AB$4=$G112+$B112,SUMIFS(INDEX('ABP REC Calc'!$G$6:$AB$69,,MATCH('ABP RECs'!$H112,'ABP REC Calc'!$G$5:$AB$5,0)),'ABP REC Calc'!$C$6:$C$69,'ABP RECs'!$E112,'ABP REC Calc'!$B$6:$B$69,'ABP RECs'!$F112),
IF(AB$4&gt;$G112,AA112*(1-Inputs_ByYear!$D$4),0)),0)</f>
        <v>122432.35670156647</v>
      </c>
      <c r="AC112" s="235">
        <f>IF((AC$4-$G112)&lt;($C112+$B112),IF(AC$4=$G112+$B112,SUMIFS(INDEX('ABP REC Calc'!$G$6:$AB$69,,MATCH('ABP RECs'!$H112,'ABP REC Calc'!$G$5:$AB$5,0)),'ABP REC Calc'!$C$6:$C$69,'ABP RECs'!$E112,'ABP REC Calc'!$B$6:$B$69,'ABP RECs'!$F112),
IF(AC$4&gt;$G112,AB112*(1-Inputs_ByYear!$D$4),0)),0)</f>
        <v>121820.19491805864</v>
      </c>
      <c r="AD112" s="235">
        <f>IF((AD$4-$G112)&lt;($C112+$B112),IF(AD$4=$G112+$B112,SUMIFS(INDEX('ABP REC Calc'!$G$6:$AB$69,,MATCH('ABP RECs'!$H112,'ABP REC Calc'!$G$5:$AB$5,0)),'ABP REC Calc'!$C$6:$C$69,'ABP RECs'!$E112,'ABP REC Calc'!$B$6:$B$69,'ABP RECs'!$F112),
IF(AD$4&gt;$G112,AC112*(1-Inputs_ByYear!$D$4),0)),0)</f>
        <v>121211.09394346834</v>
      </c>
    </row>
    <row r="113" spans="2:30" ht="14.75" customHeight="1" x14ac:dyDescent="0.25">
      <c r="B113" s="332" cm="1">
        <f t="array" ref="B113">INDEX(Inputs_ByYear!$D$87:$D$92, MATCH('ABP RECs'!$E113, Inputs_ByYear!$B$87:$B$92, 0),)</f>
        <v>0</v>
      </c>
      <c r="C113" s="332" cm="1">
        <f t="array" ref="C113">INDEX(Inputs_ByYear!$D$51:$D$56, MATCH('ABP RECs'!$E113, Inputs_ByYear!$B$51:$B$56,0),)</f>
        <v>20</v>
      </c>
      <c r="D113" s="332" t="str" cm="1">
        <f t="array" ref="D113">INDEX(Inputs_ByYear!$D$96:$D$101, MATCH('ABP RECs'!$E113, Inputs_ByYear!$B$96:$B$101,0),)</f>
        <v>n/a</v>
      </c>
      <c r="E113" s="222" t="s">
        <v>235</v>
      </c>
      <c r="F113" s="219" t="s">
        <v>258</v>
      </c>
      <c r="G113" s="219">
        <f t="shared" si="5"/>
        <v>2041</v>
      </c>
      <c r="H113" s="227" t="s">
        <v>39</v>
      </c>
      <c r="I113" s="235">
        <f>IF((I$4-$G113)&lt;($C113+$B113),IF(I$4=$G113+$B113,SUMIFS(INDEX('ABP REC Calc'!$G$6:$AB$69,,MATCH('ABP RECs'!$H113,'ABP REC Calc'!$G$5:$AB$5,0)),'ABP REC Calc'!$C$6:$C$69,'ABP RECs'!$E113,'ABP REC Calc'!$B$6:$B$69,'ABP RECs'!$F113),
IF(I$4&gt;$G113,H113*(1-Inputs_ByYear!$D$4),0)),0)</f>
        <v>0</v>
      </c>
      <c r="J113" s="235">
        <f>IF((J$4-$G113)&lt;($C113+$B113),IF(J$4=$G113+$B113,SUMIFS(INDEX('ABP REC Calc'!$G$6:$AB$69,,MATCH('ABP RECs'!$H113,'ABP REC Calc'!$G$5:$AB$5,0)),'ABP REC Calc'!$C$6:$C$69,'ABP RECs'!$E113,'ABP REC Calc'!$B$6:$B$69,'ABP RECs'!$F113),
IF(J$4&gt;$G113,I113*(1-Inputs_ByYear!$D$4),0)),0)</f>
        <v>0</v>
      </c>
      <c r="K113" s="235">
        <f>IF((K$4-$G113)&lt;($C113+$B113),IF(K$4=$G113+$B113,SUMIFS(INDEX('ABP REC Calc'!$G$6:$AB$69,,MATCH('ABP RECs'!$H113,'ABP REC Calc'!$G$5:$AB$5,0)),'ABP REC Calc'!$C$6:$C$69,'ABP RECs'!$E113,'ABP REC Calc'!$B$6:$B$69,'ABP RECs'!$F113),
IF(K$4&gt;$G113,J113*(1-Inputs_ByYear!$D$4),0)),0)</f>
        <v>0</v>
      </c>
      <c r="L113" s="235">
        <f>IF((L$4-$G113)&lt;($C113+$B113),IF(L$4=$G113+$B113,SUMIFS(INDEX('ABP REC Calc'!$G$6:$AB$69,,MATCH('ABP RECs'!$H113,'ABP REC Calc'!$G$5:$AB$5,0)),'ABP REC Calc'!$C$6:$C$69,'ABP RECs'!$E113,'ABP REC Calc'!$B$6:$B$69,'ABP RECs'!$F113),
IF(L$4&gt;$G113,K113*(1-Inputs_ByYear!$D$4),0)),0)</f>
        <v>0</v>
      </c>
      <c r="M113" s="235">
        <f>IF((M$4-$G113)&lt;($C113+$B113),IF(M$4=$G113+$B113,SUMIFS(INDEX('ABP REC Calc'!$G$6:$AB$69,,MATCH('ABP RECs'!$H113,'ABP REC Calc'!$G$5:$AB$5,0)),'ABP REC Calc'!$C$6:$C$69,'ABP RECs'!$E113,'ABP REC Calc'!$B$6:$B$69,'ABP RECs'!$F113),
IF(M$4&gt;$G113,L113*(1-Inputs_ByYear!$D$4),0)),0)</f>
        <v>0</v>
      </c>
      <c r="N113" s="235">
        <f>IF((N$4-$G113)&lt;($C113+$B113),IF(N$4=$G113+$B113,SUMIFS(INDEX('ABP REC Calc'!$G$6:$AB$69,,MATCH('ABP RECs'!$H113,'ABP REC Calc'!$G$5:$AB$5,0)),'ABP REC Calc'!$C$6:$C$69,'ABP RECs'!$E113,'ABP REC Calc'!$B$6:$B$69,'ABP RECs'!$F113),
IF(N$4&gt;$G113,M113*(1-Inputs_ByYear!$D$4),0)),0)</f>
        <v>0</v>
      </c>
      <c r="O113" s="235">
        <f>IF((O$4-$G113)&lt;($C113+$B113),IF(O$4=$G113+$B113,SUMIFS(INDEX('ABP REC Calc'!$G$6:$AB$69,,MATCH('ABP RECs'!$H113,'ABP REC Calc'!$G$5:$AB$5,0)),'ABP REC Calc'!$C$6:$C$69,'ABP RECs'!$E113,'ABP REC Calc'!$B$6:$B$69,'ABP RECs'!$F113),
IF(O$4&gt;$G113,N113*(1-Inputs_ByYear!$D$4),0)),0)</f>
        <v>0</v>
      </c>
      <c r="P113" s="235">
        <f>IF((P$4-$G113)&lt;($C113+$B113),IF(P$4=$G113+$B113,SUMIFS(INDEX('ABP REC Calc'!$G$6:$AB$69,,MATCH('ABP RECs'!$H113,'ABP REC Calc'!$G$5:$AB$5,0)),'ABP REC Calc'!$C$6:$C$69,'ABP RECs'!$E113,'ABP REC Calc'!$B$6:$B$69,'ABP RECs'!$F113),
IF(P$4&gt;$G113,O113*(1-Inputs_ByYear!$D$4),0)),0)</f>
        <v>0</v>
      </c>
      <c r="Q113" s="235">
        <f>IF((Q$4-$G113)&lt;($C113+$B113),IF(Q$4=$G113+$B113,SUMIFS(INDEX('ABP REC Calc'!$G$6:$AB$69,,MATCH('ABP RECs'!$H113,'ABP REC Calc'!$G$5:$AB$5,0)),'ABP REC Calc'!$C$6:$C$69,'ABP RECs'!$E113,'ABP REC Calc'!$B$6:$B$69,'ABP RECs'!$F113),
IF(Q$4&gt;$G113,P113*(1-Inputs_ByYear!$D$4),0)),0)</f>
        <v>0</v>
      </c>
      <c r="R113" s="235">
        <f>IF((R$4-$G113)&lt;($C113+$B113),IF(R$4=$G113+$B113,SUMIFS(INDEX('ABP REC Calc'!$G$6:$AB$69,,MATCH('ABP RECs'!$H113,'ABP REC Calc'!$G$5:$AB$5,0)),'ABP REC Calc'!$C$6:$C$69,'ABP RECs'!$E113,'ABP REC Calc'!$B$6:$B$69,'ABP RECs'!$F113),
IF(R$4&gt;$G113,Q113*(1-Inputs_ByYear!$D$4),0)),0)</f>
        <v>0</v>
      </c>
      <c r="S113" s="235">
        <f>IF((S$4-$G113)&lt;($C113+$B113),IF(S$4=$G113+$B113,SUMIFS(INDEX('ABP REC Calc'!$G$6:$AB$69,,MATCH('ABP RECs'!$H113,'ABP REC Calc'!$G$5:$AB$5,0)),'ABP REC Calc'!$C$6:$C$69,'ABP RECs'!$E113,'ABP REC Calc'!$B$6:$B$69,'ABP RECs'!$F113),
IF(S$4&gt;$G113,R113*(1-Inputs_ByYear!$D$4),0)),0)</f>
        <v>0</v>
      </c>
      <c r="T113" s="235">
        <f>IF((T$4-$G113)&lt;($C113+$B113),IF(T$4=$G113+$B113,SUMIFS(INDEX('ABP REC Calc'!$G$6:$AB$69,,MATCH('ABP RECs'!$H113,'ABP REC Calc'!$G$5:$AB$5,0)),'ABP REC Calc'!$C$6:$C$69,'ABP RECs'!$E113,'ABP REC Calc'!$B$6:$B$69,'ABP RECs'!$F113),
IF(T$4&gt;$G113,S113*(1-Inputs_ByYear!$D$4),0)),0)</f>
        <v>0</v>
      </c>
      <c r="U113" s="235">
        <f>IF((U$4-$G113)&lt;($C113+$B113),IF(U$4=$G113+$B113,SUMIFS(INDEX('ABP REC Calc'!$G$6:$AB$69,,MATCH('ABP RECs'!$H113,'ABP REC Calc'!$G$5:$AB$5,0)),'ABP REC Calc'!$C$6:$C$69,'ABP RECs'!$E113,'ABP REC Calc'!$B$6:$B$69,'ABP RECs'!$F113),
IF(U$4&gt;$G113,T113*(1-Inputs_ByYear!$D$4),0)),0)</f>
        <v>0</v>
      </c>
      <c r="V113" s="235">
        <f>IF((V$4-$G113)&lt;($C113+$B113),IF(V$4=$G113+$B113,SUMIFS(INDEX('ABP REC Calc'!$G$6:$AB$69,,MATCH('ABP RECs'!$H113,'ABP REC Calc'!$G$5:$AB$5,0)),'ABP REC Calc'!$C$6:$C$69,'ABP RECs'!$E113,'ABP REC Calc'!$B$6:$B$69,'ABP RECs'!$F113),
IF(V$4&gt;$G113,U113*(1-Inputs_ByYear!$D$4),0)),0)</f>
        <v>0</v>
      </c>
      <c r="W113" s="235">
        <f>IF((W$4-$G113)&lt;($C113+$B113),IF(W$4=$G113+$B113,SUMIFS(INDEX('ABP REC Calc'!$G$6:$AB$69,,MATCH('ABP RECs'!$H113,'ABP REC Calc'!$G$5:$AB$5,0)),'ABP REC Calc'!$C$6:$C$69,'ABP RECs'!$E113,'ABP REC Calc'!$B$6:$B$69,'ABP RECs'!$F113),
IF(W$4&gt;$G113,V113*(1-Inputs_ByYear!$D$4),0)),0)</f>
        <v>0</v>
      </c>
      <c r="X113" s="235">
        <f>IF((X$4-$G113)&lt;($C113+$B113),IF(X$4=$G113+$B113,SUMIFS(INDEX('ABP REC Calc'!$G$6:$AB$69,,MATCH('ABP RECs'!$H113,'ABP REC Calc'!$G$5:$AB$5,0)),'ABP REC Calc'!$C$6:$C$69,'ABP RECs'!$E113,'ABP REC Calc'!$B$6:$B$69,'ABP RECs'!$F113),
IF(X$4&gt;$G113,W113*(1-Inputs_ByYear!$D$4),0)),0)</f>
        <v>0</v>
      </c>
      <c r="Y113" s="235">
        <f>IF((Y$4-$G113)&lt;($C113+$B113),IF(Y$4=$G113+$B113,SUMIFS(INDEX('ABP REC Calc'!$G$6:$AB$69,,MATCH('ABP RECs'!$H113,'ABP REC Calc'!$G$5:$AB$5,0)),'ABP REC Calc'!$C$6:$C$69,'ABP RECs'!$E113,'ABP REC Calc'!$B$6:$B$69,'ABP RECs'!$F113),
IF(Y$4&gt;$G113,X113*(1-Inputs_ByYear!$D$4),0)),0)</f>
        <v>0</v>
      </c>
      <c r="Z113" s="235">
        <f>IF((Z$4-$G113)&lt;($C113+$B113),IF(Z$4=$G113+$B113,SUMIFS(INDEX('ABP REC Calc'!$G$6:$AB$69,,MATCH('ABP RECs'!$H113,'ABP REC Calc'!$G$5:$AB$5,0)),'ABP REC Calc'!$C$6:$C$69,'ABP RECs'!$E113,'ABP REC Calc'!$B$6:$B$69,'ABP RECs'!$F113),
IF(Z$4&gt;$G113,Y113*(1-Inputs_ByYear!$D$4),0)),0)</f>
        <v>124287.36110193297</v>
      </c>
      <c r="AA113" s="235">
        <f>IF((AA$4-$G113)&lt;($C113+$B113),IF(AA$4=$G113+$B113,SUMIFS(INDEX('ABP REC Calc'!$G$6:$AB$69,,MATCH('ABP RECs'!$H113,'ABP REC Calc'!$G$5:$AB$5,0)),'ABP REC Calc'!$C$6:$C$69,'ABP RECs'!$E113,'ABP REC Calc'!$B$6:$B$69,'ABP RECs'!$F113),
IF(AA$4&gt;$G113,Z113*(1-Inputs_ByYear!$D$4),0)),0)</f>
        <v>123665.9242964233</v>
      </c>
      <c r="AB113" s="235">
        <f>IF((AB$4-$G113)&lt;($C113+$B113),IF(AB$4=$G113+$B113,SUMIFS(INDEX('ABP REC Calc'!$G$6:$AB$69,,MATCH('ABP RECs'!$H113,'ABP REC Calc'!$G$5:$AB$5,0)),'ABP REC Calc'!$C$6:$C$69,'ABP RECs'!$E113,'ABP REC Calc'!$B$6:$B$69,'ABP RECs'!$F113),
IF(AB$4&gt;$G113,AA113*(1-Inputs_ByYear!$D$4),0)),0)</f>
        <v>123047.59467494118</v>
      </c>
      <c r="AC113" s="235">
        <f>IF((AC$4-$G113)&lt;($C113+$B113),IF(AC$4=$G113+$B113,SUMIFS(INDEX('ABP REC Calc'!$G$6:$AB$69,,MATCH('ABP RECs'!$H113,'ABP REC Calc'!$G$5:$AB$5,0)),'ABP REC Calc'!$C$6:$C$69,'ABP RECs'!$E113,'ABP REC Calc'!$B$6:$B$69,'ABP RECs'!$F113),
IF(AC$4&gt;$G113,AB113*(1-Inputs_ByYear!$D$4),0)),0)</f>
        <v>122432.35670156647</v>
      </c>
      <c r="AD113" s="235">
        <f>IF((AD$4-$G113)&lt;($C113+$B113),IF(AD$4=$G113+$B113,SUMIFS(INDEX('ABP REC Calc'!$G$6:$AB$69,,MATCH('ABP RECs'!$H113,'ABP REC Calc'!$G$5:$AB$5,0)),'ABP REC Calc'!$C$6:$C$69,'ABP RECs'!$E113,'ABP REC Calc'!$B$6:$B$69,'ABP RECs'!$F113),
IF(AD$4&gt;$G113,AC113*(1-Inputs_ByYear!$D$4),0)),0)</f>
        <v>121820.19491805864</v>
      </c>
    </row>
    <row r="114" spans="2:30" ht="14.75" customHeight="1" x14ac:dyDescent="0.25">
      <c r="B114" s="332" cm="1">
        <f t="array" ref="B114">INDEX(Inputs_ByYear!$D$87:$D$92, MATCH('ABP RECs'!$E114, Inputs_ByYear!$B$87:$B$92, 0),)</f>
        <v>0</v>
      </c>
      <c r="C114" s="332" cm="1">
        <f t="array" ref="C114">INDEX(Inputs_ByYear!$D$51:$D$56, MATCH('ABP RECs'!$E114, Inputs_ByYear!$B$51:$B$56,0),)</f>
        <v>20</v>
      </c>
      <c r="D114" s="332" t="str" cm="1">
        <f t="array" ref="D114">INDEX(Inputs_ByYear!$D$96:$D$101, MATCH('ABP RECs'!$E114, Inputs_ByYear!$B$96:$B$101,0),)</f>
        <v>n/a</v>
      </c>
      <c r="E114" s="222" t="s">
        <v>235</v>
      </c>
      <c r="F114" s="219" t="s">
        <v>258</v>
      </c>
      <c r="G114" s="219">
        <f t="shared" si="5"/>
        <v>2042</v>
      </c>
      <c r="H114" s="227" t="s">
        <v>40</v>
      </c>
      <c r="I114" s="235">
        <f>IF((I$4-$G114)&lt;($C114+$B114),IF(I$4=$G114+$B114,SUMIFS(INDEX('ABP REC Calc'!$G$6:$AB$69,,MATCH('ABP RECs'!$H114,'ABP REC Calc'!$G$5:$AB$5,0)),'ABP REC Calc'!$C$6:$C$69,'ABP RECs'!$E114,'ABP REC Calc'!$B$6:$B$69,'ABP RECs'!$F114),
IF(I$4&gt;$G114,H114*(1-Inputs_ByYear!$D$4),0)),0)</f>
        <v>0</v>
      </c>
      <c r="J114" s="235">
        <f>IF((J$4-$G114)&lt;($C114+$B114),IF(J$4=$G114+$B114,SUMIFS(INDEX('ABP REC Calc'!$G$6:$AB$69,,MATCH('ABP RECs'!$H114,'ABP REC Calc'!$G$5:$AB$5,0)),'ABP REC Calc'!$C$6:$C$69,'ABP RECs'!$E114,'ABP REC Calc'!$B$6:$B$69,'ABP RECs'!$F114),
IF(J$4&gt;$G114,I114*(1-Inputs_ByYear!$D$4),0)),0)</f>
        <v>0</v>
      </c>
      <c r="K114" s="235">
        <f>IF((K$4-$G114)&lt;($C114+$B114),IF(K$4=$G114+$B114,SUMIFS(INDEX('ABP REC Calc'!$G$6:$AB$69,,MATCH('ABP RECs'!$H114,'ABP REC Calc'!$G$5:$AB$5,0)),'ABP REC Calc'!$C$6:$C$69,'ABP RECs'!$E114,'ABP REC Calc'!$B$6:$B$69,'ABP RECs'!$F114),
IF(K$4&gt;$G114,J114*(1-Inputs_ByYear!$D$4),0)),0)</f>
        <v>0</v>
      </c>
      <c r="L114" s="235">
        <f>IF((L$4-$G114)&lt;($C114+$B114),IF(L$4=$G114+$B114,SUMIFS(INDEX('ABP REC Calc'!$G$6:$AB$69,,MATCH('ABP RECs'!$H114,'ABP REC Calc'!$G$5:$AB$5,0)),'ABP REC Calc'!$C$6:$C$69,'ABP RECs'!$E114,'ABP REC Calc'!$B$6:$B$69,'ABP RECs'!$F114),
IF(L$4&gt;$G114,K114*(1-Inputs_ByYear!$D$4),0)),0)</f>
        <v>0</v>
      </c>
      <c r="M114" s="235">
        <f>IF((M$4-$G114)&lt;($C114+$B114),IF(M$4=$G114+$B114,SUMIFS(INDEX('ABP REC Calc'!$G$6:$AB$69,,MATCH('ABP RECs'!$H114,'ABP REC Calc'!$G$5:$AB$5,0)),'ABP REC Calc'!$C$6:$C$69,'ABP RECs'!$E114,'ABP REC Calc'!$B$6:$B$69,'ABP RECs'!$F114),
IF(M$4&gt;$G114,L114*(1-Inputs_ByYear!$D$4),0)),0)</f>
        <v>0</v>
      </c>
      <c r="N114" s="235">
        <f>IF((N$4-$G114)&lt;($C114+$B114),IF(N$4=$G114+$B114,SUMIFS(INDEX('ABP REC Calc'!$G$6:$AB$69,,MATCH('ABP RECs'!$H114,'ABP REC Calc'!$G$5:$AB$5,0)),'ABP REC Calc'!$C$6:$C$69,'ABP RECs'!$E114,'ABP REC Calc'!$B$6:$B$69,'ABP RECs'!$F114),
IF(N$4&gt;$G114,M114*(1-Inputs_ByYear!$D$4),0)),0)</f>
        <v>0</v>
      </c>
      <c r="O114" s="235">
        <f>IF((O$4-$G114)&lt;($C114+$B114),IF(O$4=$G114+$B114,SUMIFS(INDEX('ABP REC Calc'!$G$6:$AB$69,,MATCH('ABP RECs'!$H114,'ABP REC Calc'!$G$5:$AB$5,0)),'ABP REC Calc'!$C$6:$C$69,'ABP RECs'!$E114,'ABP REC Calc'!$B$6:$B$69,'ABP RECs'!$F114),
IF(O$4&gt;$G114,N114*(1-Inputs_ByYear!$D$4),0)),0)</f>
        <v>0</v>
      </c>
      <c r="P114" s="235">
        <f>IF((P$4-$G114)&lt;($C114+$B114),IF(P$4=$G114+$B114,SUMIFS(INDEX('ABP REC Calc'!$G$6:$AB$69,,MATCH('ABP RECs'!$H114,'ABP REC Calc'!$G$5:$AB$5,0)),'ABP REC Calc'!$C$6:$C$69,'ABP RECs'!$E114,'ABP REC Calc'!$B$6:$B$69,'ABP RECs'!$F114),
IF(P$4&gt;$G114,O114*(1-Inputs_ByYear!$D$4),0)),0)</f>
        <v>0</v>
      </c>
      <c r="Q114" s="235">
        <f>IF((Q$4-$G114)&lt;($C114+$B114),IF(Q$4=$G114+$B114,SUMIFS(INDEX('ABP REC Calc'!$G$6:$AB$69,,MATCH('ABP RECs'!$H114,'ABP REC Calc'!$G$5:$AB$5,0)),'ABP REC Calc'!$C$6:$C$69,'ABP RECs'!$E114,'ABP REC Calc'!$B$6:$B$69,'ABP RECs'!$F114),
IF(Q$4&gt;$G114,P114*(1-Inputs_ByYear!$D$4),0)),0)</f>
        <v>0</v>
      </c>
      <c r="R114" s="235">
        <f>IF((R$4-$G114)&lt;($C114+$B114),IF(R$4=$G114+$B114,SUMIFS(INDEX('ABP REC Calc'!$G$6:$AB$69,,MATCH('ABP RECs'!$H114,'ABP REC Calc'!$G$5:$AB$5,0)),'ABP REC Calc'!$C$6:$C$69,'ABP RECs'!$E114,'ABP REC Calc'!$B$6:$B$69,'ABP RECs'!$F114),
IF(R$4&gt;$G114,Q114*(1-Inputs_ByYear!$D$4),0)),0)</f>
        <v>0</v>
      </c>
      <c r="S114" s="235">
        <f>IF((S$4-$G114)&lt;($C114+$B114),IF(S$4=$G114+$B114,SUMIFS(INDEX('ABP REC Calc'!$G$6:$AB$69,,MATCH('ABP RECs'!$H114,'ABP REC Calc'!$G$5:$AB$5,0)),'ABP REC Calc'!$C$6:$C$69,'ABP RECs'!$E114,'ABP REC Calc'!$B$6:$B$69,'ABP RECs'!$F114),
IF(S$4&gt;$G114,R114*(1-Inputs_ByYear!$D$4),0)),0)</f>
        <v>0</v>
      </c>
      <c r="T114" s="235">
        <f>IF((T$4-$G114)&lt;($C114+$B114),IF(T$4=$G114+$B114,SUMIFS(INDEX('ABP REC Calc'!$G$6:$AB$69,,MATCH('ABP RECs'!$H114,'ABP REC Calc'!$G$5:$AB$5,0)),'ABP REC Calc'!$C$6:$C$69,'ABP RECs'!$E114,'ABP REC Calc'!$B$6:$B$69,'ABP RECs'!$F114),
IF(T$4&gt;$G114,S114*(1-Inputs_ByYear!$D$4),0)),0)</f>
        <v>0</v>
      </c>
      <c r="U114" s="235">
        <f>IF((U$4-$G114)&lt;($C114+$B114),IF(U$4=$G114+$B114,SUMIFS(INDEX('ABP REC Calc'!$G$6:$AB$69,,MATCH('ABP RECs'!$H114,'ABP REC Calc'!$G$5:$AB$5,0)),'ABP REC Calc'!$C$6:$C$69,'ABP RECs'!$E114,'ABP REC Calc'!$B$6:$B$69,'ABP RECs'!$F114),
IF(U$4&gt;$G114,T114*(1-Inputs_ByYear!$D$4),0)),0)</f>
        <v>0</v>
      </c>
      <c r="V114" s="235">
        <f>IF((V$4-$G114)&lt;($C114+$B114),IF(V$4=$G114+$B114,SUMIFS(INDEX('ABP REC Calc'!$G$6:$AB$69,,MATCH('ABP RECs'!$H114,'ABP REC Calc'!$G$5:$AB$5,0)),'ABP REC Calc'!$C$6:$C$69,'ABP RECs'!$E114,'ABP REC Calc'!$B$6:$B$69,'ABP RECs'!$F114),
IF(V$4&gt;$G114,U114*(1-Inputs_ByYear!$D$4),0)),0)</f>
        <v>0</v>
      </c>
      <c r="W114" s="235">
        <f>IF((W$4-$G114)&lt;($C114+$B114),IF(W$4=$G114+$B114,SUMIFS(INDEX('ABP REC Calc'!$G$6:$AB$69,,MATCH('ABP RECs'!$H114,'ABP REC Calc'!$G$5:$AB$5,0)),'ABP REC Calc'!$C$6:$C$69,'ABP RECs'!$E114,'ABP REC Calc'!$B$6:$B$69,'ABP RECs'!$F114),
IF(W$4&gt;$G114,V114*(1-Inputs_ByYear!$D$4),0)),0)</f>
        <v>0</v>
      </c>
      <c r="X114" s="235">
        <f>IF((X$4-$G114)&lt;($C114+$B114),IF(X$4=$G114+$B114,SUMIFS(INDEX('ABP REC Calc'!$G$6:$AB$69,,MATCH('ABP RECs'!$H114,'ABP REC Calc'!$G$5:$AB$5,0)),'ABP REC Calc'!$C$6:$C$69,'ABP RECs'!$E114,'ABP REC Calc'!$B$6:$B$69,'ABP RECs'!$F114),
IF(X$4&gt;$G114,W114*(1-Inputs_ByYear!$D$4),0)),0)</f>
        <v>0</v>
      </c>
      <c r="Y114" s="235">
        <f>IF((Y$4-$G114)&lt;($C114+$B114),IF(Y$4=$G114+$B114,SUMIFS(INDEX('ABP REC Calc'!$G$6:$AB$69,,MATCH('ABP RECs'!$H114,'ABP REC Calc'!$G$5:$AB$5,0)),'ABP REC Calc'!$C$6:$C$69,'ABP RECs'!$E114,'ABP REC Calc'!$B$6:$B$69,'ABP RECs'!$F114),
IF(Y$4&gt;$G114,X114*(1-Inputs_ByYear!$D$4),0)),0)</f>
        <v>0</v>
      </c>
      <c r="Z114" s="235">
        <f>IF((Z$4-$G114)&lt;($C114+$B114),IF(Z$4=$G114+$B114,SUMIFS(INDEX('ABP REC Calc'!$G$6:$AB$69,,MATCH('ABP RECs'!$H114,'ABP REC Calc'!$G$5:$AB$5,0)),'ABP REC Calc'!$C$6:$C$69,'ABP RECs'!$E114,'ABP REC Calc'!$B$6:$B$69,'ABP RECs'!$F114),
IF(Z$4&gt;$G114,Y114*(1-Inputs_ByYear!$D$4),0)),0)</f>
        <v>0</v>
      </c>
      <c r="AA114" s="235">
        <f>IF((AA$4-$G114)&lt;($C114+$B114),IF(AA$4=$G114+$B114,SUMIFS(INDEX('ABP REC Calc'!$G$6:$AB$69,,MATCH('ABP RECs'!$H114,'ABP REC Calc'!$G$5:$AB$5,0)),'ABP REC Calc'!$C$6:$C$69,'ABP RECs'!$E114,'ABP REC Calc'!$B$6:$B$69,'ABP RECs'!$F114),
IF(AA$4&gt;$G114,Z114*(1-Inputs_ByYear!$D$4),0)),0)</f>
        <v>124287.36110193297</v>
      </c>
      <c r="AB114" s="235">
        <f>IF((AB$4-$G114)&lt;($C114+$B114),IF(AB$4=$G114+$B114,SUMIFS(INDEX('ABP REC Calc'!$G$6:$AB$69,,MATCH('ABP RECs'!$H114,'ABP REC Calc'!$G$5:$AB$5,0)),'ABP REC Calc'!$C$6:$C$69,'ABP RECs'!$E114,'ABP REC Calc'!$B$6:$B$69,'ABP RECs'!$F114),
IF(AB$4&gt;$G114,AA114*(1-Inputs_ByYear!$D$4),0)),0)</f>
        <v>123665.9242964233</v>
      </c>
      <c r="AC114" s="235">
        <f>IF((AC$4-$G114)&lt;($C114+$B114),IF(AC$4=$G114+$B114,SUMIFS(INDEX('ABP REC Calc'!$G$6:$AB$69,,MATCH('ABP RECs'!$H114,'ABP REC Calc'!$G$5:$AB$5,0)),'ABP REC Calc'!$C$6:$C$69,'ABP RECs'!$E114,'ABP REC Calc'!$B$6:$B$69,'ABP RECs'!$F114),
IF(AC$4&gt;$G114,AB114*(1-Inputs_ByYear!$D$4),0)),0)</f>
        <v>123047.59467494118</v>
      </c>
      <c r="AD114" s="235">
        <f>IF((AD$4-$G114)&lt;($C114+$B114),IF(AD$4=$G114+$B114,SUMIFS(INDEX('ABP REC Calc'!$G$6:$AB$69,,MATCH('ABP RECs'!$H114,'ABP REC Calc'!$G$5:$AB$5,0)),'ABP REC Calc'!$C$6:$C$69,'ABP RECs'!$E114,'ABP REC Calc'!$B$6:$B$69,'ABP RECs'!$F114),
IF(AD$4&gt;$G114,AC114*(1-Inputs_ByYear!$D$4),0)),0)</f>
        <v>122432.35670156647</v>
      </c>
    </row>
    <row r="115" spans="2:30" ht="14.75" customHeight="1" x14ac:dyDescent="0.25">
      <c r="B115" s="332" cm="1">
        <f t="array" ref="B115">INDEX(Inputs_ByYear!$D$87:$D$92, MATCH('ABP RECs'!$E115, Inputs_ByYear!$B$87:$B$92, 0),)</f>
        <v>0</v>
      </c>
      <c r="C115" s="332" cm="1">
        <f t="array" ref="C115">INDEX(Inputs_ByYear!$D$51:$D$56, MATCH('ABP RECs'!$E115, Inputs_ByYear!$B$51:$B$56,0),)</f>
        <v>20</v>
      </c>
      <c r="D115" s="332" t="str" cm="1">
        <f t="array" ref="D115">INDEX(Inputs_ByYear!$D$96:$D$101, MATCH('ABP RECs'!$E115, Inputs_ByYear!$B$96:$B$101,0),)</f>
        <v>n/a</v>
      </c>
      <c r="E115" s="222" t="s">
        <v>235</v>
      </c>
      <c r="F115" s="219" t="s">
        <v>258</v>
      </c>
      <c r="G115" s="219">
        <f t="shared" si="5"/>
        <v>2043</v>
      </c>
      <c r="H115" s="227" t="s">
        <v>41</v>
      </c>
      <c r="I115" s="235">
        <f>IF((I$4-$G115)&lt;($C115+$B115),IF(I$4=$G115+$B115,SUMIFS(INDEX('ABP REC Calc'!$G$6:$AB$69,,MATCH('ABP RECs'!$H115,'ABP REC Calc'!$G$5:$AB$5,0)),'ABP REC Calc'!$C$6:$C$69,'ABP RECs'!$E115,'ABP REC Calc'!$B$6:$B$69,'ABP RECs'!$F115),
IF(I$4&gt;$G115,H115*(1-Inputs_ByYear!$D$4),0)),0)</f>
        <v>0</v>
      </c>
      <c r="J115" s="235">
        <f>IF((J$4-$G115)&lt;($C115+$B115),IF(J$4=$G115+$B115,SUMIFS(INDEX('ABP REC Calc'!$G$6:$AB$69,,MATCH('ABP RECs'!$H115,'ABP REC Calc'!$G$5:$AB$5,0)),'ABP REC Calc'!$C$6:$C$69,'ABP RECs'!$E115,'ABP REC Calc'!$B$6:$B$69,'ABP RECs'!$F115),
IF(J$4&gt;$G115,I115*(1-Inputs_ByYear!$D$4),0)),0)</f>
        <v>0</v>
      </c>
      <c r="K115" s="235">
        <f>IF((K$4-$G115)&lt;($C115+$B115),IF(K$4=$G115+$B115,SUMIFS(INDEX('ABP REC Calc'!$G$6:$AB$69,,MATCH('ABP RECs'!$H115,'ABP REC Calc'!$G$5:$AB$5,0)),'ABP REC Calc'!$C$6:$C$69,'ABP RECs'!$E115,'ABP REC Calc'!$B$6:$B$69,'ABP RECs'!$F115),
IF(K$4&gt;$G115,J115*(1-Inputs_ByYear!$D$4),0)),0)</f>
        <v>0</v>
      </c>
      <c r="L115" s="235">
        <f>IF((L$4-$G115)&lt;($C115+$B115),IF(L$4=$G115+$B115,SUMIFS(INDEX('ABP REC Calc'!$G$6:$AB$69,,MATCH('ABP RECs'!$H115,'ABP REC Calc'!$G$5:$AB$5,0)),'ABP REC Calc'!$C$6:$C$69,'ABP RECs'!$E115,'ABP REC Calc'!$B$6:$B$69,'ABP RECs'!$F115),
IF(L$4&gt;$G115,K115*(1-Inputs_ByYear!$D$4),0)),0)</f>
        <v>0</v>
      </c>
      <c r="M115" s="235">
        <f>IF((M$4-$G115)&lt;($C115+$B115),IF(M$4=$G115+$B115,SUMIFS(INDEX('ABP REC Calc'!$G$6:$AB$69,,MATCH('ABP RECs'!$H115,'ABP REC Calc'!$G$5:$AB$5,0)),'ABP REC Calc'!$C$6:$C$69,'ABP RECs'!$E115,'ABP REC Calc'!$B$6:$B$69,'ABP RECs'!$F115),
IF(M$4&gt;$G115,L115*(1-Inputs_ByYear!$D$4),0)),0)</f>
        <v>0</v>
      </c>
      <c r="N115" s="235">
        <f>IF((N$4-$G115)&lt;($C115+$B115),IF(N$4=$G115+$B115,SUMIFS(INDEX('ABP REC Calc'!$G$6:$AB$69,,MATCH('ABP RECs'!$H115,'ABP REC Calc'!$G$5:$AB$5,0)),'ABP REC Calc'!$C$6:$C$69,'ABP RECs'!$E115,'ABP REC Calc'!$B$6:$B$69,'ABP RECs'!$F115),
IF(N$4&gt;$G115,M115*(1-Inputs_ByYear!$D$4),0)),0)</f>
        <v>0</v>
      </c>
      <c r="O115" s="235">
        <f>IF((O$4-$G115)&lt;($C115+$B115),IF(O$4=$G115+$B115,SUMIFS(INDEX('ABP REC Calc'!$G$6:$AB$69,,MATCH('ABP RECs'!$H115,'ABP REC Calc'!$G$5:$AB$5,0)),'ABP REC Calc'!$C$6:$C$69,'ABP RECs'!$E115,'ABP REC Calc'!$B$6:$B$69,'ABP RECs'!$F115),
IF(O$4&gt;$G115,N115*(1-Inputs_ByYear!$D$4),0)),0)</f>
        <v>0</v>
      </c>
      <c r="P115" s="235">
        <f>IF((P$4-$G115)&lt;($C115+$B115),IF(P$4=$G115+$B115,SUMIFS(INDEX('ABP REC Calc'!$G$6:$AB$69,,MATCH('ABP RECs'!$H115,'ABP REC Calc'!$G$5:$AB$5,0)),'ABP REC Calc'!$C$6:$C$69,'ABP RECs'!$E115,'ABP REC Calc'!$B$6:$B$69,'ABP RECs'!$F115),
IF(P$4&gt;$G115,O115*(1-Inputs_ByYear!$D$4),0)),0)</f>
        <v>0</v>
      </c>
      <c r="Q115" s="235">
        <f>IF((Q$4-$G115)&lt;($C115+$B115),IF(Q$4=$G115+$B115,SUMIFS(INDEX('ABP REC Calc'!$G$6:$AB$69,,MATCH('ABP RECs'!$H115,'ABP REC Calc'!$G$5:$AB$5,0)),'ABP REC Calc'!$C$6:$C$69,'ABP RECs'!$E115,'ABP REC Calc'!$B$6:$B$69,'ABP RECs'!$F115),
IF(Q$4&gt;$G115,P115*(1-Inputs_ByYear!$D$4),0)),0)</f>
        <v>0</v>
      </c>
      <c r="R115" s="235">
        <f>IF((R$4-$G115)&lt;($C115+$B115),IF(R$4=$G115+$B115,SUMIFS(INDEX('ABP REC Calc'!$G$6:$AB$69,,MATCH('ABP RECs'!$H115,'ABP REC Calc'!$G$5:$AB$5,0)),'ABP REC Calc'!$C$6:$C$69,'ABP RECs'!$E115,'ABP REC Calc'!$B$6:$B$69,'ABP RECs'!$F115),
IF(R$4&gt;$G115,Q115*(1-Inputs_ByYear!$D$4),0)),0)</f>
        <v>0</v>
      </c>
      <c r="S115" s="235">
        <f>IF((S$4-$G115)&lt;($C115+$B115),IF(S$4=$G115+$B115,SUMIFS(INDEX('ABP REC Calc'!$G$6:$AB$69,,MATCH('ABP RECs'!$H115,'ABP REC Calc'!$G$5:$AB$5,0)),'ABP REC Calc'!$C$6:$C$69,'ABP RECs'!$E115,'ABP REC Calc'!$B$6:$B$69,'ABP RECs'!$F115),
IF(S$4&gt;$G115,R115*(1-Inputs_ByYear!$D$4),0)),0)</f>
        <v>0</v>
      </c>
      <c r="T115" s="235">
        <f>IF((T$4-$G115)&lt;($C115+$B115),IF(T$4=$G115+$B115,SUMIFS(INDEX('ABP REC Calc'!$G$6:$AB$69,,MATCH('ABP RECs'!$H115,'ABP REC Calc'!$G$5:$AB$5,0)),'ABP REC Calc'!$C$6:$C$69,'ABP RECs'!$E115,'ABP REC Calc'!$B$6:$B$69,'ABP RECs'!$F115),
IF(T$4&gt;$G115,S115*(1-Inputs_ByYear!$D$4),0)),0)</f>
        <v>0</v>
      </c>
      <c r="U115" s="235">
        <f>IF((U$4-$G115)&lt;($C115+$B115),IF(U$4=$G115+$B115,SUMIFS(INDEX('ABP REC Calc'!$G$6:$AB$69,,MATCH('ABP RECs'!$H115,'ABP REC Calc'!$G$5:$AB$5,0)),'ABP REC Calc'!$C$6:$C$69,'ABP RECs'!$E115,'ABP REC Calc'!$B$6:$B$69,'ABP RECs'!$F115),
IF(U$4&gt;$G115,T115*(1-Inputs_ByYear!$D$4),0)),0)</f>
        <v>0</v>
      </c>
      <c r="V115" s="235">
        <f>IF((V$4-$G115)&lt;($C115+$B115),IF(V$4=$G115+$B115,SUMIFS(INDEX('ABP REC Calc'!$G$6:$AB$69,,MATCH('ABP RECs'!$H115,'ABP REC Calc'!$G$5:$AB$5,0)),'ABP REC Calc'!$C$6:$C$69,'ABP RECs'!$E115,'ABP REC Calc'!$B$6:$B$69,'ABP RECs'!$F115),
IF(V$4&gt;$G115,U115*(1-Inputs_ByYear!$D$4),0)),0)</f>
        <v>0</v>
      </c>
      <c r="W115" s="235">
        <f>IF((W$4-$G115)&lt;($C115+$B115),IF(W$4=$G115+$B115,SUMIFS(INDEX('ABP REC Calc'!$G$6:$AB$69,,MATCH('ABP RECs'!$H115,'ABP REC Calc'!$G$5:$AB$5,0)),'ABP REC Calc'!$C$6:$C$69,'ABP RECs'!$E115,'ABP REC Calc'!$B$6:$B$69,'ABP RECs'!$F115),
IF(W$4&gt;$G115,V115*(1-Inputs_ByYear!$D$4),0)),0)</f>
        <v>0</v>
      </c>
      <c r="X115" s="235">
        <f>IF((X$4-$G115)&lt;($C115+$B115),IF(X$4=$G115+$B115,SUMIFS(INDEX('ABP REC Calc'!$G$6:$AB$69,,MATCH('ABP RECs'!$H115,'ABP REC Calc'!$G$5:$AB$5,0)),'ABP REC Calc'!$C$6:$C$69,'ABP RECs'!$E115,'ABP REC Calc'!$B$6:$B$69,'ABP RECs'!$F115),
IF(X$4&gt;$G115,W115*(1-Inputs_ByYear!$D$4),0)),0)</f>
        <v>0</v>
      </c>
      <c r="Y115" s="235">
        <f>IF((Y$4-$G115)&lt;($C115+$B115),IF(Y$4=$G115+$B115,SUMIFS(INDEX('ABP REC Calc'!$G$6:$AB$69,,MATCH('ABP RECs'!$H115,'ABP REC Calc'!$G$5:$AB$5,0)),'ABP REC Calc'!$C$6:$C$69,'ABP RECs'!$E115,'ABP REC Calc'!$B$6:$B$69,'ABP RECs'!$F115),
IF(Y$4&gt;$G115,X115*(1-Inputs_ByYear!$D$4),0)),0)</f>
        <v>0</v>
      </c>
      <c r="Z115" s="235">
        <f>IF((Z$4-$G115)&lt;($C115+$B115),IF(Z$4=$G115+$B115,SUMIFS(INDEX('ABP REC Calc'!$G$6:$AB$69,,MATCH('ABP RECs'!$H115,'ABP REC Calc'!$G$5:$AB$5,0)),'ABP REC Calc'!$C$6:$C$69,'ABP RECs'!$E115,'ABP REC Calc'!$B$6:$B$69,'ABP RECs'!$F115),
IF(Z$4&gt;$G115,Y115*(1-Inputs_ByYear!$D$4),0)),0)</f>
        <v>0</v>
      </c>
      <c r="AA115" s="235">
        <f>IF((AA$4-$G115)&lt;($C115+$B115),IF(AA$4=$G115+$B115,SUMIFS(INDEX('ABP REC Calc'!$G$6:$AB$69,,MATCH('ABP RECs'!$H115,'ABP REC Calc'!$G$5:$AB$5,0)),'ABP REC Calc'!$C$6:$C$69,'ABP RECs'!$E115,'ABP REC Calc'!$B$6:$B$69,'ABP RECs'!$F115),
IF(AA$4&gt;$G115,Z115*(1-Inputs_ByYear!$D$4),0)),0)</f>
        <v>0</v>
      </c>
      <c r="AB115" s="235">
        <f>IF((AB$4-$G115)&lt;($C115+$B115),IF(AB$4=$G115+$B115,SUMIFS(INDEX('ABP REC Calc'!$G$6:$AB$69,,MATCH('ABP RECs'!$H115,'ABP REC Calc'!$G$5:$AB$5,0)),'ABP REC Calc'!$C$6:$C$69,'ABP RECs'!$E115,'ABP REC Calc'!$B$6:$B$69,'ABP RECs'!$F115),
IF(AB$4&gt;$G115,AA115*(1-Inputs_ByYear!$D$4),0)),0)</f>
        <v>0</v>
      </c>
      <c r="AC115" s="235">
        <f>IF((AC$4-$G115)&lt;($C115+$B115),IF(AC$4=$G115+$B115,SUMIFS(INDEX('ABP REC Calc'!$G$6:$AB$69,,MATCH('ABP RECs'!$H115,'ABP REC Calc'!$G$5:$AB$5,0)),'ABP REC Calc'!$C$6:$C$69,'ABP RECs'!$E115,'ABP REC Calc'!$B$6:$B$69,'ABP RECs'!$F115),
IF(AC$4&gt;$G115,AB115*(1-Inputs_ByYear!$D$4),0)),0)</f>
        <v>0</v>
      </c>
      <c r="AD115" s="235">
        <f>IF((AD$4-$G115)&lt;($C115+$B115),IF(AD$4=$G115+$B115,SUMIFS(INDEX('ABP REC Calc'!$G$6:$AB$69,,MATCH('ABP RECs'!$H115,'ABP REC Calc'!$G$5:$AB$5,0)),'ABP REC Calc'!$C$6:$C$69,'ABP RECs'!$E115,'ABP REC Calc'!$B$6:$B$69,'ABP RECs'!$F115),
IF(AD$4&gt;$G115,AC115*(1-Inputs_ByYear!$D$4),0)),0)</f>
        <v>0</v>
      </c>
    </row>
    <row r="116" spans="2:30" ht="14.75" customHeight="1" x14ac:dyDescent="0.25">
      <c r="B116" s="332" cm="1">
        <f t="array" ref="B116">INDEX(Inputs_ByYear!$D$87:$D$92, MATCH('ABP RECs'!$E116, Inputs_ByYear!$B$87:$B$92, 0),)</f>
        <v>0</v>
      </c>
      <c r="C116" s="332" cm="1">
        <f t="array" ref="C116">INDEX(Inputs_ByYear!$D$51:$D$56, MATCH('ABP RECs'!$E116, Inputs_ByYear!$B$51:$B$56,0),)</f>
        <v>20</v>
      </c>
      <c r="D116" s="332" t="str" cm="1">
        <f t="array" ref="D116">INDEX(Inputs_ByYear!$D$96:$D$101, MATCH('ABP RECs'!$E116, Inputs_ByYear!$B$96:$B$101,0),)</f>
        <v>n/a</v>
      </c>
      <c r="E116" s="222" t="s">
        <v>235</v>
      </c>
      <c r="F116" s="219" t="s">
        <v>258</v>
      </c>
      <c r="G116" s="219">
        <f t="shared" si="5"/>
        <v>2044</v>
      </c>
      <c r="H116" s="227" t="s">
        <v>42</v>
      </c>
      <c r="I116" s="235">
        <f>IF((I$4-$G116)&lt;($C116+$B116),IF(I$4=$G116+$B116,SUMIFS(INDEX('ABP REC Calc'!$G$6:$AB$69,,MATCH('ABP RECs'!$H116,'ABP REC Calc'!$G$5:$AB$5,0)),'ABP REC Calc'!$C$6:$C$69,'ABP RECs'!$E116,'ABP REC Calc'!$B$6:$B$69,'ABP RECs'!$F116),
IF(I$4&gt;$G116,H116*(1-Inputs_ByYear!$D$4),0)),0)</f>
        <v>0</v>
      </c>
      <c r="J116" s="235">
        <f>IF((J$4-$G116)&lt;($C116+$B116),IF(J$4=$G116+$B116,SUMIFS(INDEX('ABP REC Calc'!$G$6:$AB$69,,MATCH('ABP RECs'!$H116,'ABP REC Calc'!$G$5:$AB$5,0)),'ABP REC Calc'!$C$6:$C$69,'ABP RECs'!$E116,'ABP REC Calc'!$B$6:$B$69,'ABP RECs'!$F116),
IF(J$4&gt;$G116,I116*(1-Inputs_ByYear!$D$4),0)),0)</f>
        <v>0</v>
      </c>
      <c r="K116" s="235">
        <f>IF((K$4-$G116)&lt;($C116+$B116),IF(K$4=$G116+$B116,SUMIFS(INDEX('ABP REC Calc'!$G$6:$AB$69,,MATCH('ABP RECs'!$H116,'ABP REC Calc'!$G$5:$AB$5,0)),'ABP REC Calc'!$C$6:$C$69,'ABP RECs'!$E116,'ABP REC Calc'!$B$6:$B$69,'ABP RECs'!$F116),
IF(K$4&gt;$G116,J116*(1-Inputs_ByYear!$D$4),0)),0)</f>
        <v>0</v>
      </c>
      <c r="L116" s="235">
        <f>IF((L$4-$G116)&lt;($C116+$B116),IF(L$4=$G116+$B116,SUMIFS(INDEX('ABP REC Calc'!$G$6:$AB$69,,MATCH('ABP RECs'!$H116,'ABP REC Calc'!$G$5:$AB$5,0)),'ABP REC Calc'!$C$6:$C$69,'ABP RECs'!$E116,'ABP REC Calc'!$B$6:$B$69,'ABP RECs'!$F116),
IF(L$4&gt;$G116,K116*(1-Inputs_ByYear!$D$4),0)),0)</f>
        <v>0</v>
      </c>
      <c r="M116" s="235">
        <f>IF((M$4-$G116)&lt;($C116+$B116),IF(M$4=$G116+$B116,SUMIFS(INDEX('ABP REC Calc'!$G$6:$AB$69,,MATCH('ABP RECs'!$H116,'ABP REC Calc'!$G$5:$AB$5,0)),'ABP REC Calc'!$C$6:$C$69,'ABP RECs'!$E116,'ABP REC Calc'!$B$6:$B$69,'ABP RECs'!$F116),
IF(M$4&gt;$G116,L116*(1-Inputs_ByYear!$D$4),0)),0)</f>
        <v>0</v>
      </c>
      <c r="N116" s="235">
        <f>IF((N$4-$G116)&lt;($C116+$B116),IF(N$4=$G116+$B116,SUMIFS(INDEX('ABP REC Calc'!$G$6:$AB$69,,MATCH('ABP RECs'!$H116,'ABP REC Calc'!$G$5:$AB$5,0)),'ABP REC Calc'!$C$6:$C$69,'ABP RECs'!$E116,'ABP REC Calc'!$B$6:$B$69,'ABP RECs'!$F116),
IF(N$4&gt;$G116,M116*(1-Inputs_ByYear!$D$4),0)),0)</f>
        <v>0</v>
      </c>
      <c r="O116" s="235">
        <f>IF((O$4-$G116)&lt;($C116+$B116),IF(O$4=$G116+$B116,SUMIFS(INDEX('ABP REC Calc'!$G$6:$AB$69,,MATCH('ABP RECs'!$H116,'ABP REC Calc'!$G$5:$AB$5,0)),'ABP REC Calc'!$C$6:$C$69,'ABP RECs'!$E116,'ABP REC Calc'!$B$6:$B$69,'ABP RECs'!$F116),
IF(O$4&gt;$G116,N116*(1-Inputs_ByYear!$D$4),0)),0)</f>
        <v>0</v>
      </c>
      <c r="P116" s="235">
        <f>IF((P$4-$G116)&lt;($C116+$B116),IF(P$4=$G116+$B116,SUMIFS(INDEX('ABP REC Calc'!$G$6:$AB$69,,MATCH('ABP RECs'!$H116,'ABP REC Calc'!$G$5:$AB$5,0)),'ABP REC Calc'!$C$6:$C$69,'ABP RECs'!$E116,'ABP REC Calc'!$B$6:$B$69,'ABP RECs'!$F116),
IF(P$4&gt;$G116,O116*(1-Inputs_ByYear!$D$4),0)),0)</f>
        <v>0</v>
      </c>
      <c r="Q116" s="235">
        <f>IF((Q$4-$G116)&lt;($C116+$B116),IF(Q$4=$G116+$B116,SUMIFS(INDEX('ABP REC Calc'!$G$6:$AB$69,,MATCH('ABP RECs'!$H116,'ABP REC Calc'!$G$5:$AB$5,0)),'ABP REC Calc'!$C$6:$C$69,'ABP RECs'!$E116,'ABP REC Calc'!$B$6:$B$69,'ABP RECs'!$F116),
IF(Q$4&gt;$G116,P116*(1-Inputs_ByYear!$D$4),0)),0)</f>
        <v>0</v>
      </c>
      <c r="R116" s="235">
        <f>IF((R$4-$G116)&lt;($C116+$B116),IF(R$4=$G116+$B116,SUMIFS(INDEX('ABP REC Calc'!$G$6:$AB$69,,MATCH('ABP RECs'!$H116,'ABP REC Calc'!$G$5:$AB$5,0)),'ABP REC Calc'!$C$6:$C$69,'ABP RECs'!$E116,'ABP REC Calc'!$B$6:$B$69,'ABP RECs'!$F116),
IF(R$4&gt;$G116,Q116*(1-Inputs_ByYear!$D$4),0)),0)</f>
        <v>0</v>
      </c>
      <c r="S116" s="235">
        <f>IF((S$4-$G116)&lt;($C116+$B116),IF(S$4=$G116+$B116,SUMIFS(INDEX('ABP REC Calc'!$G$6:$AB$69,,MATCH('ABP RECs'!$H116,'ABP REC Calc'!$G$5:$AB$5,0)),'ABP REC Calc'!$C$6:$C$69,'ABP RECs'!$E116,'ABP REC Calc'!$B$6:$B$69,'ABP RECs'!$F116),
IF(S$4&gt;$G116,R116*(1-Inputs_ByYear!$D$4),0)),0)</f>
        <v>0</v>
      </c>
      <c r="T116" s="235">
        <f>IF((T$4-$G116)&lt;($C116+$B116),IF(T$4=$G116+$B116,SUMIFS(INDEX('ABP REC Calc'!$G$6:$AB$69,,MATCH('ABP RECs'!$H116,'ABP REC Calc'!$G$5:$AB$5,0)),'ABP REC Calc'!$C$6:$C$69,'ABP RECs'!$E116,'ABP REC Calc'!$B$6:$B$69,'ABP RECs'!$F116),
IF(T$4&gt;$G116,S116*(1-Inputs_ByYear!$D$4),0)),0)</f>
        <v>0</v>
      </c>
      <c r="U116" s="235">
        <f>IF((U$4-$G116)&lt;($C116+$B116),IF(U$4=$G116+$B116,SUMIFS(INDEX('ABP REC Calc'!$G$6:$AB$69,,MATCH('ABP RECs'!$H116,'ABP REC Calc'!$G$5:$AB$5,0)),'ABP REC Calc'!$C$6:$C$69,'ABP RECs'!$E116,'ABP REC Calc'!$B$6:$B$69,'ABP RECs'!$F116),
IF(U$4&gt;$G116,T116*(1-Inputs_ByYear!$D$4),0)),0)</f>
        <v>0</v>
      </c>
      <c r="V116" s="235">
        <f>IF((V$4-$G116)&lt;($C116+$B116),IF(V$4=$G116+$B116,SUMIFS(INDEX('ABP REC Calc'!$G$6:$AB$69,,MATCH('ABP RECs'!$H116,'ABP REC Calc'!$G$5:$AB$5,0)),'ABP REC Calc'!$C$6:$C$69,'ABP RECs'!$E116,'ABP REC Calc'!$B$6:$B$69,'ABP RECs'!$F116),
IF(V$4&gt;$G116,U116*(1-Inputs_ByYear!$D$4),0)),0)</f>
        <v>0</v>
      </c>
      <c r="W116" s="235">
        <f>IF((W$4-$G116)&lt;($C116+$B116),IF(W$4=$G116+$B116,SUMIFS(INDEX('ABP REC Calc'!$G$6:$AB$69,,MATCH('ABP RECs'!$H116,'ABP REC Calc'!$G$5:$AB$5,0)),'ABP REC Calc'!$C$6:$C$69,'ABP RECs'!$E116,'ABP REC Calc'!$B$6:$B$69,'ABP RECs'!$F116),
IF(W$4&gt;$G116,V116*(1-Inputs_ByYear!$D$4),0)),0)</f>
        <v>0</v>
      </c>
      <c r="X116" s="235">
        <f>IF((X$4-$G116)&lt;($C116+$B116),IF(X$4=$G116+$B116,SUMIFS(INDEX('ABP REC Calc'!$G$6:$AB$69,,MATCH('ABP RECs'!$H116,'ABP REC Calc'!$G$5:$AB$5,0)),'ABP REC Calc'!$C$6:$C$69,'ABP RECs'!$E116,'ABP REC Calc'!$B$6:$B$69,'ABP RECs'!$F116),
IF(X$4&gt;$G116,W116*(1-Inputs_ByYear!$D$4),0)),0)</f>
        <v>0</v>
      </c>
      <c r="Y116" s="235">
        <f>IF((Y$4-$G116)&lt;($C116+$B116),IF(Y$4=$G116+$B116,SUMIFS(INDEX('ABP REC Calc'!$G$6:$AB$69,,MATCH('ABP RECs'!$H116,'ABP REC Calc'!$G$5:$AB$5,0)),'ABP REC Calc'!$C$6:$C$69,'ABP RECs'!$E116,'ABP REC Calc'!$B$6:$B$69,'ABP RECs'!$F116),
IF(Y$4&gt;$G116,X116*(1-Inputs_ByYear!$D$4),0)),0)</f>
        <v>0</v>
      </c>
      <c r="Z116" s="235">
        <f>IF((Z$4-$G116)&lt;($C116+$B116),IF(Z$4=$G116+$B116,SUMIFS(INDEX('ABP REC Calc'!$G$6:$AB$69,,MATCH('ABP RECs'!$H116,'ABP REC Calc'!$G$5:$AB$5,0)),'ABP REC Calc'!$C$6:$C$69,'ABP RECs'!$E116,'ABP REC Calc'!$B$6:$B$69,'ABP RECs'!$F116),
IF(Z$4&gt;$G116,Y116*(1-Inputs_ByYear!$D$4),0)),0)</f>
        <v>0</v>
      </c>
      <c r="AA116" s="235">
        <f>IF((AA$4-$G116)&lt;($C116+$B116),IF(AA$4=$G116+$B116,SUMIFS(INDEX('ABP REC Calc'!$G$6:$AB$69,,MATCH('ABP RECs'!$H116,'ABP REC Calc'!$G$5:$AB$5,0)),'ABP REC Calc'!$C$6:$C$69,'ABP RECs'!$E116,'ABP REC Calc'!$B$6:$B$69,'ABP RECs'!$F116),
IF(AA$4&gt;$G116,Z116*(1-Inputs_ByYear!$D$4),0)),0)</f>
        <v>0</v>
      </c>
      <c r="AB116" s="235">
        <f>IF((AB$4-$G116)&lt;($C116+$B116),IF(AB$4=$G116+$B116,SUMIFS(INDEX('ABP REC Calc'!$G$6:$AB$69,,MATCH('ABP RECs'!$H116,'ABP REC Calc'!$G$5:$AB$5,0)),'ABP REC Calc'!$C$6:$C$69,'ABP RECs'!$E116,'ABP REC Calc'!$B$6:$B$69,'ABP RECs'!$F116),
IF(AB$4&gt;$G116,AA116*(1-Inputs_ByYear!$D$4),0)),0)</f>
        <v>0</v>
      </c>
      <c r="AC116" s="235">
        <f>IF((AC$4-$G116)&lt;($C116+$B116),IF(AC$4=$G116+$B116,SUMIFS(INDEX('ABP REC Calc'!$G$6:$AB$69,,MATCH('ABP RECs'!$H116,'ABP REC Calc'!$G$5:$AB$5,0)),'ABP REC Calc'!$C$6:$C$69,'ABP RECs'!$E116,'ABP REC Calc'!$B$6:$B$69,'ABP RECs'!$F116),
IF(AC$4&gt;$G116,AB116*(1-Inputs_ByYear!$D$4),0)),0)</f>
        <v>0</v>
      </c>
      <c r="AD116" s="235">
        <f>IF((AD$4-$G116)&lt;($C116+$B116),IF(AD$4=$G116+$B116,SUMIFS(INDEX('ABP REC Calc'!$G$6:$AB$69,,MATCH('ABP RECs'!$H116,'ABP REC Calc'!$G$5:$AB$5,0)),'ABP REC Calc'!$C$6:$C$69,'ABP RECs'!$E116,'ABP REC Calc'!$B$6:$B$69,'ABP RECs'!$F116),
IF(AD$4&gt;$G116,AC116*(1-Inputs_ByYear!$D$4),0)),0)</f>
        <v>0</v>
      </c>
    </row>
    <row r="117" spans="2:30" ht="14.75" customHeight="1" x14ac:dyDescent="0.25">
      <c r="B117" s="332" cm="1">
        <f t="array" ref="B117">INDEX(Inputs_ByYear!$D$87:$D$92, MATCH('ABP RECs'!$E117, Inputs_ByYear!$B$87:$B$92, 0),)</f>
        <v>0</v>
      </c>
      <c r="C117" s="332" cm="1">
        <f t="array" ref="C117">INDEX(Inputs_ByYear!$D$51:$D$56, MATCH('ABP RECs'!$E117, Inputs_ByYear!$B$51:$B$56,0),)</f>
        <v>20</v>
      </c>
      <c r="D117" s="332" t="str" cm="1">
        <f t="array" ref="D117">INDEX(Inputs_ByYear!$D$96:$D$101, MATCH('ABP RECs'!$E117, Inputs_ByYear!$B$96:$B$101,0),)</f>
        <v>n/a</v>
      </c>
      <c r="E117" s="222" t="s">
        <v>235</v>
      </c>
      <c r="F117" s="219" t="s">
        <v>258</v>
      </c>
      <c r="G117" s="219">
        <f t="shared" si="5"/>
        <v>2045</v>
      </c>
      <c r="H117" s="227" t="s">
        <v>43</v>
      </c>
      <c r="I117" s="235">
        <f>IF((I$4-$G117)&lt;($C117+$B117),IF(I$4=$G117+$B117,SUMIFS(INDEX('ABP REC Calc'!$G$6:$AB$69,,MATCH('ABP RECs'!$H117,'ABP REC Calc'!$G$5:$AB$5,0)),'ABP REC Calc'!$C$6:$C$69,'ABP RECs'!$E117,'ABP REC Calc'!$B$6:$B$69,'ABP RECs'!$F117),
IF(I$4&gt;$G117,H117*(1-Inputs_ByYear!$D$4),0)),0)</f>
        <v>0</v>
      </c>
      <c r="J117" s="235">
        <f>IF((J$4-$G117)&lt;($C117+$B117),IF(J$4=$G117+$B117,SUMIFS(INDEX('ABP REC Calc'!$G$6:$AB$69,,MATCH('ABP RECs'!$H117,'ABP REC Calc'!$G$5:$AB$5,0)),'ABP REC Calc'!$C$6:$C$69,'ABP RECs'!$E117,'ABP REC Calc'!$B$6:$B$69,'ABP RECs'!$F117),
IF(J$4&gt;$G117,I117*(1-Inputs_ByYear!$D$4),0)),0)</f>
        <v>0</v>
      </c>
      <c r="K117" s="235">
        <f>IF((K$4-$G117)&lt;($C117+$B117),IF(K$4=$G117+$B117,SUMIFS(INDEX('ABP REC Calc'!$G$6:$AB$69,,MATCH('ABP RECs'!$H117,'ABP REC Calc'!$G$5:$AB$5,0)),'ABP REC Calc'!$C$6:$C$69,'ABP RECs'!$E117,'ABP REC Calc'!$B$6:$B$69,'ABP RECs'!$F117),
IF(K$4&gt;$G117,J117*(1-Inputs_ByYear!$D$4),0)),0)</f>
        <v>0</v>
      </c>
      <c r="L117" s="235">
        <f>IF((L$4-$G117)&lt;($C117+$B117),IF(L$4=$G117+$B117,SUMIFS(INDEX('ABP REC Calc'!$G$6:$AB$69,,MATCH('ABP RECs'!$H117,'ABP REC Calc'!$G$5:$AB$5,0)),'ABP REC Calc'!$C$6:$C$69,'ABP RECs'!$E117,'ABP REC Calc'!$B$6:$B$69,'ABP RECs'!$F117),
IF(L$4&gt;$G117,K117*(1-Inputs_ByYear!$D$4),0)),0)</f>
        <v>0</v>
      </c>
      <c r="M117" s="235">
        <f>IF((M$4-$G117)&lt;($C117+$B117),IF(M$4=$G117+$B117,SUMIFS(INDEX('ABP REC Calc'!$G$6:$AB$69,,MATCH('ABP RECs'!$H117,'ABP REC Calc'!$G$5:$AB$5,0)),'ABP REC Calc'!$C$6:$C$69,'ABP RECs'!$E117,'ABP REC Calc'!$B$6:$B$69,'ABP RECs'!$F117),
IF(M$4&gt;$G117,L117*(1-Inputs_ByYear!$D$4),0)),0)</f>
        <v>0</v>
      </c>
      <c r="N117" s="235">
        <f>IF((N$4-$G117)&lt;($C117+$B117),IF(N$4=$G117+$B117,SUMIFS(INDEX('ABP REC Calc'!$G$6:$AB$69,,MATCH('ABP RECs'!$H117,'ABP REC Calc'!$G$5:$AB$5,0)),'ABP REC Calc'!$C$6:$C$69,'ABP RECs'!$E117,'ABP REC Calc'!$B$6:$B$69,'ABP RECs'!$F117),
IF(N$4&gt;$G117,M117*(1-Inputs_ByYear!$D$4),0)),0)</f>
        <v>0</v>
      </c>
      <c r="O117" s="235">
        <f>IF((O$4-$G117)&lt;($C117+$B117),IF(O$4=$G117+$B117,SUMIFS(INDEX('ABP REC Calc'!$G$6:$AB$69,,MATCH('ABP RECs'!$H117,'ABP REC Calc'!$G$5:$AB$5,0)),'ABP REC Calc'!$C$6:$C$69,'ABP RECs'!$E117,'ABP REC Calc'!$B$6:$B$69,'ABP RECs'!$F117),
IF(O$4&gt;$G117,N117*(1-Inputs_ByYear!$D$4),0)),0)</f>
        <v>0</v>
      </c>
      <c r="P117" s="235">
        <f>IF((P$4-$G117)&lt;($C117+$B117),IF(P$4=$G117+$B117,SUMIFS(INDEX('ABP REC Calc'!$G$6:$AB$69,,MATCH('ABP RECs'!$H117,'ABP REC Calc'!$G$5:$AB$5,0)),'ABP REC Calc'!$C$6:$C$69,'ABP RECs'!$E117,'ABP REC Calc'!$B$6:$B$69,'ABP RECs'!$F117),
IF(P$4&gt;$G117,O117*(1-Inputs_ByYear!$D$4),0)),0)</f>
        <v>0</v>
      </c>
      <c r="Q117" s="235">
        <f>IF((Q$4-$G117)&lt;($C117+$B117),IF(Q$4=$G117+$B117,SUMIFS(INDEX('ABP REC Calc'!$G$6:$AB$69,,MATCH('ABP RECs'!$H117,'ABP REC Calc'!$G$5:$AB$5,0)),'ABP REC Calc'!$C$6:$C$69,'ABP RECs'!$E117,'ABP REC Calc'!$B$6:$B$69,'ABP RECs'!$F117),
IF(Q$4&gt;$G117,P117*(1-Inputs_ByYear!$D$4),0)),0)</f>
        <v>0</v>
      </c>
      <c r="R117" s="235">
        <f>IF((R$4-$G117)&lt;($C117+$B117),IF(R$4=$G117+$B117,SUMIFS(INDEX('ABP REC Calc'!$G$6:$AB$69,,MATCH('ABP RECs'!$H117,'ABP REC Calc'!$G$5:$AB$5,0)),'ABP REC Calc'!$C$6:$C$69,'ABP RECs'!$E117,'ABP REC Calc'!$B$6:$B$69,'ABP RECs'!$F117),
IF(R$4&gt;$G117,Q117*(1-Inputs_ByYear!$D$4),0)),0)</f>
        <v>0</v>
      </c>
      <c r="S117" s="235">
        <f>IF((S$4-$G117)&lt;($C117+$B117),IF(S$4=$G117+$B117,SUMIFS(INDEX('ABP REC Calc'!$G$6:$AB$69,,MATCH('ABP RECs'!$H117,'ABP REC Calc'!$G$5:$AB$5,0)),'ABP REC Calc'!$C$6:$C$69,'ABP RECs'!$E117,'ABP REC Calc'!$B$6:$B$69,'ABP RECs'!$F117),
IF(S$4&gt;$G117,R117*(1-Inputs_ByYear!$D$4),0)),0)</f>
        <v>0</v>
      </c>
      <c r="T117" s="235">
        <f>IF((T$4-$G117)&lt;($C117+$B117),IF(T$4=$G117+$B117,SUMIFS(INDEX('ABP REC Calc'!$G$6:$AB$69,,MATCH('ABP RECs'!$H117,'ABP REC Calc'!$G$5:$AB$5,0)),'ABP REC Calc'!$C$6:$C$69,'ABP RECs'!$E117,'ABP REC Calc'!$B$6:$B$69,'ABP RECs'!$F117),
IF(T$4&gt;$G117,S117*(1-Inputs_ByYear!$D$4),0)),0)</f>
        <v>0</v>
      </c>
      <c r="U117" s="235">
        <f>IF((U$4-$G117)&lt;($C117+$B117),IF(U$4=$G117+$B117,SUMIFS(INDEX('ABP REC Calc'!$G$6:$AB$69,,MATCH('ABP RECs'!$H117,'ABP REC Calc'!$G$5:$AB$5,0)),'ABP REC Calc'!$C$6:$C$69,'ABP RECs'!$E117,'ABP REC Calc'!$B$6:$B$69,'ABP RECs'!$F117),
IF(U$4&gt;$G117,T117*(1-Inputs_ByYear!$D$4),0)),0)</f>
        <v>0</v>
      </c>
      <c r="V117" s="235">
        <f>IF((V$4-$G117)&lt;($C117+$B117),IF(V$4=$G117+$B117,SUMIFS(INDEX('ABP REC Calc'!$G$6:$AB$69,,MATCH('ABP RECs'!$H117,'ABP REC Calc'!$G$5:$AB$5,0)),'ABP REC Calc'!$C$6:$C$69,'ABP RECs'!$E117,'ABP REC Calc'!$B$6:$B$69,'ABP RECs'!$F117),
IF(V$4&gt;$G117,U117*(1-Inputs_ByYear!$D$4),0)),0)</f>
        <v>0</v>
      </c>
      <c r="W117" s="235">
        <f>IF((W$4-$G117)&lt;($C117+$B117),IF(W$4=$G117+$B117,SUMIFS(INDEX('ABP REC Calc'!$G$6:$AB$69,,MATCH('ABP RECs'!$H117,'ABP REC Calc'!$G$5:$AB$5,0)),'ABP REC Calc'!$C$6:$C$69,'ABP RECs'!$E117,'ABP REC Calc'!$B$6:$B$69,'ABP RECs'!$F117),
IF(W$4&gt;$G117,V117*(1-Inputs_ByYear!$D$4),0)),0)</f>
        <v>0</v>
      </c>
      <c r="X117" s="235">
        <f>IF((X$4-$G117)&lt;($C117+$B117),IF(X$4=$G117+$B117,SUMIFS(INDEX('ABP REC Calc'!$G$6:$AB$69,,MATCH('ABP RECs'!$H117,'ABP REC Calc'!$G$5:$AB$5,0)),'ABP REC Calc'!$C$6:$C$69,'ABP RECs'!$E117,'ABP REC Calc'!$B$6:$B$69,'ABP RECs'!$F117),
IF(X$4&gt;$G117,W117*(1-Inputs_ByYear!$D$4),0)),0)</f>
        <v>0</v>
      </c>
      <c r="Y117" s="235">
        <f>IF((Y$4-$G117)&lt;($C117+$B117),IF(Y$4=$G117+$B117,SUMIFS(INDEX('ABP REC Calc'!$G$6:$AB$69,,MATCH('ABP RECs'!$H117,'ABP REC Calc'!$G$5:$AB$5,0)),'ABP REC Calc'!$C$6:$C$69,'ABP RECs'!$E117,'ABP REC Calc'!$B$6:$B$69,'ABP RECs'!$F117),
IF(Y$4&gt;$G117,X117*(1-Inputs_ByYear!$D$4),0)),0)</f>
        <v>0</v>
      </c>
      <c r="Z117" s="235">
        <f>IF((Z$4-$G117)&lt;($C117+$B117),IF(Z$4=$G117+$B117,SUMIFS(INDEX('ABP REC Calc'!$G$6:$AB$69,,MATCH('ABP RECs'!$H117,'ABP REC Calc'!$G$5:$AB$5,0)),'ABP REC Calc'!$C$6:$C$69,'ABP RECs'!$E117,'ABP REC Calc'!$B$6:$B$69,'ABP RECs'!$F117),
IF(Z$4&gt;$G117,Y117*(1-Inputs_ByYear!$D$4),0)),0)</f>
        <v>0</v>
      </c>
      <c r="AA117" s="235">
        <f>IF((AA$4-$G117)&lt;($C117+$B117),IF(AA$4=$G117+$B117,SUMIFS(INDEX('ABP REC Calc'!$G$6:$AB$69,,MATCH('ABP RECs'!$H117,'ABP REC Calc'!$G$5:$AB$5,0)),'ABP REC Calc'!$C$6:$C$69,'ABP RECs'!$E117,'ABP REC Calc'!$B$6:$B$69,'ABP RECs'!$F117),
IF(AA$4&gt;$G117,Z117*(1-Inputs_ByYear!$D$4),0)),0)</f>
        <v>0</v>
      </c>
      <c r="AB117" s="235">
        <f>IF((AB$4-$G117)&lt;($C117+$B117),IF(AB$4=$G117+$B117,SUMIFS(INDEX('ABP REC Calc'!$G$6:$AB$69,,MATCH('ABP RECs'!$H117,'ABP REC Calc'!$G$5:$AB$5,0)),'ABP REC Calc'!$C$6:$C$69,'ABP RECs'!$E117,'ABP REC Calc'!$B$6:$B$69,'ABP RECs'!$F117),
IF(AB$4&gt;$G117,AA117*(1-Inputs_ByYear!$D$4),0)),0)</f>
        <v>0</v>
      </c>
      <c r="AC117" s="235">
        <f>IF((AC$4-$G117)&lt;($C117+$B117),IF(AC$4=$G117+$B117,SUMIFS(INDEX('ABP REC Calc'!$G$6:$AB$69,,MATCH('ABP RECs'!$H117,'ABP REC Calc'!$G$5:$AB$5,0)),'ABP REC Calc'!$C$6:$C$69,'ABP RECs'!$E117,'ABP REC Calc'!$B$6:$B$69,'ABP RECs'!$F117),
IF(AC$4&gt;$G117,AB117*(1-Inputs_ByYear!$D$4),0)),0)</f>
        <v>0</v>
      </c>
      <c r="AD117" s="235">
        <f>IF((AD$4-$G117)&lt;($C117+$B117),IF(AD$4=$G117+$B117,SUMIFS(INDEX('ABP REC Calc'!$G$6:$AB$69,,MATCH('ABP RECs'!$H117,'ABP REC Calc'!$G$5:$AB$5,0)),'ABP REC Calc'!$C$6:$C$69,'ABP RECs'!$E117,'ABP REC Calc'!$B$6:$B$69,'ABP RECs'!$F117),
IF(AD$4&gt;$G117,AC117*(1-Inputs_ByYear!$D$4),0)),0)</f>
        <v>0</v>
      </c>
    </row>
    <row r="118" spans="2:30" ht="14.75" customHeight="1" x14ac:dyDescent="0.25">
      <c r="B118" s="332" cm="1">
        <f t="array" ref="B118">INDEX(Inputs_ByYear!$D$87:$D$92, MATCH('ABP RECs'!$E118, Inputs_ByYear!$B$87:$B$92, 0),)</f>
        <v>0</v>
      </c>
      <c r="C118" s="332" cm="1">
        <f t="array" ref="C118">INDEX(Inputs_ByYear!$D$51:$D$56, MATCH('ABP RECs'!$E118, Inputs_ByYear!$B$51:$B$56,0),)</f>
        <v>20</v>
      </c>
      <c r="D118" s="332" t="str" cm="1">
        <f t="array" ref="D118">INDEX(Inputs_ByYear!$D$96:$D$101, MATCH('ABP RECs'!$E118, Inputs_ByYear!$B$96:$B$101,0),)</f>
        <v>n/a</v>
      </c>
      <c r="E118" s="222" t="s">
        <v>235</v>
      </c>
      <c r="F118" s="219" t="s">
        <v>259</v>
      </c>
      <c r="G118" s="219">
        <f>VALUE(LEFT(H118, FIND("-", H118)-1))</f>
        <v>2024</v>
      </c>
      <c r="H118" s="227" t="s">
        <v>22</v>
      </c>
      <c r="I118" s="235">
        <f>IF((I$4-$G118)&lt;($C118+$B118),IF(I$4=$G118+$B118,SUMIFS(INDEX('ABP REC Calc'!$G$6:$AB$69,,MATCH('ABP RECs'!$H118,'ABP REC Calc'!$G$5:$AB$5,0)),'ABP REC Calc'!$C$6:$C$69,'ABP RECs'!$E118,'ABP REC Calc'!$B$6:$B$69,'ABP RECs'!$F118),
IF(I$4&gt;$G118,H118*(1-Inputs_ByYear!$D$4),0)),0)</f>
        <v>0</v>
      </c>
      <c r="J118" s="235">
        <f>IF((J$4-$G118)&lt;($C118+$B118),IF(J$4=$G118+$B118,SUMIFS(INDEX('ABP REC Calc'!$G$6:$AB$69,,MATCH('ABP RECs'!$H118,'ABP REC Calc'!$G$5:$AB$5,0)),'ABP REC Calc'!$C$6:$C$69,'ABP RECs'!$E118,'ABP REC Calc'!$B$6:$B$69,'ABP RECs'!$F118),
IF(J$4&gt;$G118,I118*(1-Inputs_ByYear!$D$4),0)),0)</f>
        <v>0</v>
      </c>
      <c r="K118" s="235">
        <f>IF((K$4-$G118)&lt;($C118+$B118),IF(K$4=$G118+$B118,SUMIFS(INDEX('ABP REC Calc'!$G$6:$AB$69,,MATCH('ABP RECs'!$H118,'ABP REC Calc'!$G$5:$AB$5,0)),'ABP REC Calc'!$C$6:$C$69,'ABP RECs'!$E118,'ABP REC Calc'!$B$6:$B$69,'ABP RECs'!$F118),
IF(K$4&gt;$G118,J118*(1-Inputs_ByYear!$D$4),0)),0)</f>
        <v>0</v>
      </c>
      <c r="L118" s="235">
        <f>IF((L$4-$G118)&lt;($C118+$B118),IF(L$4=$G118+$B118,SUMIFS(INDEX('ABP REC Calc'!$G$6:$AB$69,,MATCH('ABP RECs'!$H118,'ABP REC Calc'!$G$5:$AB$5,0)),'ABP REC Calc'!$C$6:$C$69,'ABP RECs'!$E118,'ABP REC Calc'!$B$6:$B$69,'ABP RECs'!$F118),
IF(L$4&gt;$G118,K118*(1-Inputs_ByYear!$D$4),0)),0)</f>
        <v>0</v>
      </c>
      <c r="M118" s="235">
        <f>IF((M$4-$G118)&lt;($C118+$B118),IF(M$4=$G118+$B118,SUMIFS(INDEX('ABP REC Calc'!$G$6:$AB$69,,MATCH('ABP RECs'!$H118,'ABP REC Calc'!$G$5:$AB$5,0)),'ABP REC Calc'!$C$6:$C$69,'ABP RECs'!$E118,'ABP REC Calc'!$B$6:$B$69,'ABP RECs'!$F118),
IF(M$4&gt;$G118,L118*(1-Inputs_ByYear!$D$4),0)),0)</f>
        <v>0</v>
      </c>
      <c r="N118" s="235">
        <f>IF((N$4-$G118)&lt;($C118+$B118),IF(N$4=$G118+$B118,SUMIFS(INDEX('ABP REC Calc'!$G$6:$AB$69,,MATCH('ABP RECs'!$H118,'ABP REC Calc'!$G$5:$AB$5,0)),'ABP REC Calc'!$C$6:$C$69,'ABP RECs'!$E118,'ABP REC Calc'!$B$6:$B$69,'ABP RECs'!$F118),
IF(N$4&gt;$G118,M118*(1-Inputs_ByYear!$D$4),0)),0)</f>
        <v>0</v>
      </c>
      <c r="O118" s="235">
        <f>IF((O$4-$G118)&lt;($C118+$B118),IF(O$4=$G118+$B118,SUMIFS(INDEX('ABP REC Calc'!$G$6:$AB$69,,MATCH('ABP RECs'!$H118,'ABP REC Calc'!$G$5:$AB$5,0)),'ABP REC Calc'!$C$6:$C$69,'ABP RECs'!$E118,'ABP REC Calc'!$B$6:$B$69,'ABP RECs'!$F118),
IF(O$4&gt;$G118,N118*(1-Inputs_ByYear!$D$4),0)),0)</f>
        <v>0</v>
      </c>
      <c r="P118" s="235">
        <f>IF((P$4-$G118)&lt;($C118+$B118),IF(P$4=$G118+$B118,SUMIFS(INDEX('ABP REC Calc'!$G$6:$AB$69,,MATCH('ABP RECs'!$H118,'ABP REC Calc'!$G$5:$AB$5,0)),'ABP REC Calc'!$C$6:$C$69,'ABP RECs'!$E118,'ABP REC Calc'!$B$6:$B$69,'ABP RECs'!$F118),
IF(P$4&gt;$G118,O118*(1-Inputs_ByYear!$D$4),0)),0)</f>
        <v>0</v>
      </c>
      <c r="Q118" s="235">
        <f>IF((Q$4-$G118)&lt;($C118+$B118),IF(Q$4=$G118+$B118,SUMIFS(INDEX('ABP REC Calc'!$G$6:$AB$69,,MATCH('ABP RECs'!$H118,'ABP REC Calc'!$G$5:$AB$5,0)),'ABP REC Calc'!$C$6:$C$69,'ABP RECs'!$E118,'ABP REC Calc'!$B$6:$B$69,'ABP RECs'!$F118),
IF(Q$4&gt;$G118,P118*(1-Inputs_ByYear!$D$4),0)),0)</f>
        <v>0</v>
      </c>
      <c r="R118" s="235">
        <f>IF((R$4-$G118)&lt;($C118+$B118),IF(R$4=$G118+$B118,SUMIFS(INDEX('ABP REC Calc'!$G$6:$AB$69,,MATCH('ABP RECs'!$H118,'ABP REC Calc'!$G$5:$AB$5,0)),'ABP REC Calc'!$C$6:$C$69,'ABP RECs'!$E118,'ABP REC Calc'!$B$6:$B$69,'ABP RECs'!$F118),
IF(R$4&gt;$G118,Q118*(1-Inputs_ByYear!$D$4),0)),0)</f>
        <v>0</v>
      </c>
      <c r="S118" s="235">
        <f>IF((S$4-$G118)&lt;($C118+$B118),IF(S$4=$G118+$B118,SUMIFS(INDEX('ABP REC Calc'!$G$6:$AB$69,,MATCH('ABP RECs'!$H118,'ABP REC Calc'!$G$5:$AB$5,0)),'ABP REC Calc'!$C$6:$C$69,'ABP RECs'!$E118,'ABP REC Calc'!$B$6:$B$69,'ABP RECs'!$F118),
IF(S$4&gt;$G118,R118*(1-Inputs_ByYear!$D$4),0)),0)</f>
        <v>0</v>
      </c>
      <c r="T118" s="235">
        <f>IF((T$4-$G118)&lt;($C118+$B118),IF(T$4=$G118+$B118,SUMIFS(INDEX('ABP REC Calc'!$G$6:$AB$69,,MATCH('ABP RECs'!$H118,'ABP REC Calc'!$G$5:$AB$5,0)),'ABP REC Calc'!$C$6:$C$69,'ABP RECs'!$E118,'ABP REC Calc'!$B$6:$B$69,'ABP RECs'!$F118),
IF(T$4&gt;$G118,S118*(1-Inputs_ByYear!$D$4),0)),0)</f>
        <v>0</v>
      </c>
      <c r="U118" s="235">
        <f>IF((U$4-$G118)&lt;($C118+$B118),IF(U$4=$G118+$B118,SUMIFS(INDEX('ABP REC Calc'!$G$6:$AB$69,,MATCH('ABP RECs'!$H118,'ABP REC Calc'!$G$5:$AB$5,0)),'ABP REC Calc'!$C$6:$C$69,'ABP RECs'!$E118,'ABP REC Calc'!$B$6:$B$69,'ABP RECs'!$F118),
IF(U$4&gt;$G118,T118*(1-Inputs_ByYear!$D$4),0)),0)</f>
        <v>0</v>
      </c>
      <c r="V118" s="235">
        <f>IF((V$4-$G118)&lt;($C118+$B118),IF(V$4=$G118+$B118,SUMIFS(INDEX('ABP REC Calc'!$G$6:$AB$69,,MATCH('ABP RECs'!$H118,'ABP REC Calc'!$G$5:$AB$5,0)),'ABP REC Calc'!$C$6:$C$69,'ABP RECs'!$E118,'ABP REC Calc'!$B$6:$B$69,'ABP RECs'!$F118),
IF(V$4&gt;$G118,U118*(1-Inputs_ByYear!$D$4),0)),0)</f>
        <v>0</v>
      </c>
      <c r="W118" s="235">
        <f>IF((W$4-$G118)&lt;($C118+$B118),IF(W$4=$G118+$B118,SUMIFS(INDEX('ABP REC Calc'!$G$6:$AB$69,,MATCH('ABP RECs'!$H118,'ABP REC Calc'!$G$5:$AB$5,0)),'ABP REC Calc'!$C$6:$C$69,'ABP RECs'!$E118,'ABP REC Calc'!$B$6:$B$69,'ABP RECs'!$F118),
IF(W$4&gt;$G118,V118*(1-Inputs_ByYear!$D$4),0)),0)</f>
        <v>0</v>
      </c>
      <c r="X118" s="235">
        <f>IF((X$4-$G118)&lt;($C118+$B118),IF(X$4=$G118+$B118,SUMIFS(INDEX('ABP REC Calc'!$G$6:$AB$69,,MATCH('ABP RECs'!$H118,'ABP REC Calc'!$G$5:$AB$5,0)),'ABP REC Calc'!$C$6:$C$69,'ABP RECs'!$E118,'ABP REC Calc'!$B$6:$B$69,'ABP RECs'!$F118),
IF(X$4&gt;$G118,W118*(1-Inputs_ByYear!$D$4),0)),0)</f>
        <v>0</v>
      </c>
      <c r="Y118" s="235">
        <f>IF((Y$4-$G118)&lt;($C118+$B118),IF(Y$4=$G118+$B118,SUMIFS(INDEX('ABP REC Calc'!$G$6:$AB$69,,MATCH('ABP RECs'!$H118,'ABP REC Calc'!$G$5:$AB$5,0)),'ABP REC Calc'!$C$6:$C$69,'ABP RECs'!$E118,'ABP REC Calc'!$B$6:$B$69,'ABP RECs'!$F118),
IF(Y$4&gt;$G118,X118*(1-Inputs_ByYear!$D$4),0)),0)</f>
        <v>0</v>
      </c>
      <c r="Z118" s="235">
        <f>IF((Z$4-$G118)&lt;($C118+$B118),IF(Z$4=$G118+$B118,SUMIFS(INDEX('ABP REC Calc'!$G$6:$AB$69,,MATCH('ABP RECs'!$H118,'ABP REC Calc'!$G$5:$AB$5,0)),'ABP REC Calc'!$C$6:$C$69,'ABP RECs'!$E118,'ABP REC Calc'!$B$6:$B$69,'ABP RECs'!$F118),
IF(Z$4&gt;$G118,Y118*(1-Inputs_ByYear!$D$4),0)),0)</f>
        <v>0</v>
      </c>
      <c r="AA118" s="235">
        <f>IF((AA$4-$G118)&lt;($C118+$B118),IF(AA$4=$G118+$B118,SUMIFS(INDEX('ABP REC Calc'!$G$6:$AB$69,,MATCH('ABP RECs'!$H118,'ABP REC Calc'!$G$5:$AB$5,0)),'ABP REC Calc'!$C$6:$C$69,'ABP RECs'!$E118,'ABP REC Calc'!$B$6:$B$69,'ABP RECs'!$F118),
IF(AA$4&gt;$G118,Z118*(1-Inputs_ByYear!$D$4),0)),0)</f>
        <v>0</v>
      </c>
      <c r="AB118" s="235">
        <f>IF((AB$4-$G118)&lt;($C118+$B118),IF(AB$4=$G118+$B118,SUMIFS(INDEX('ABP REC Calc'!$G$6:$AB$69,,MATCH('ABP RECs'!$H118,'ABP REC Calc'!$G$5:$AB$5,0)),'ABP REC Calc'!$C$6:$C$69,'ABP RECs'!$E118,'ABP REC Calc'!$B$6:$B$69,'ABP RECs'!$F118),
IF(AB$4&gt;$G118,AA118*(1-Inputs_ByYear!$D$4),0)),0)</f>
        <v>0</v>
      </c>
      <c r="AC118" s="235">
        <f>IF((AC$4-$G118)&lt;($C118+$B118),IF(AC$4=$G118+$B118,SUMIFS(INDEX('ABP REC Calc'!$G$6:$AB$69,,MATCH('ABP RECs'!$H118,'ABP REC Calc'!$G$5:$AB$5,0)),'ABP REC Calc'!$C$6:$C$69,'ABP RECs'!$E118,'ABP REC Calc'!$B$6:$B$69,'ABP RECs'!$F118),
IF(AC$4&gt;$G118,AB118*(1-Inputs_ByYear!$D$4),0)),0)</f>
        <v>0</v>
      </c>
      <c r="AD118" s="235">
        <f>IF((AD$4-$G118)&lt;($C118+$B118),IF(AD$4=$G118+$B118,SUMIFS(INDEX('ABP REC Calc'!$G$6:$AB$69,,MATCH('ABP RECs'!$H118,'ABP REC Calc'!$G$5:$AB$5,0)),'ABP REC Calc'!$C$6:$C$69,'ABP RECs'!$E118,'ABP REC Calc'!$B$6:$B$69,'ABP RECs'!$F118),
IF(AD$4&gt;$G118,AC118*(1-Inputs_ByYear!$D$4),0)),0)</f>
        <v>0</v>
      </c>
    </row>
    <row r="119" spans="2:30" ht="14.75" customHeight="1" x14ac:dyDescent="0.25">
      <c r="B119" s="332" cm="1">
        <f t="array" ref="B119">INDEX(Inputs_ByYear!$D$87:$D$92, MATCH('ABP RECs'!$E119, Inputs_ByYear!$B$87:$B$92, 0),)</f>
        <v>0</v>
      </c>
      <c r="C119" s="332" cm="1">
        <f t="array" ref="C119">INDEX(Inputs_ByYear!$D$51:$D$56, MATCH('ABP RECs'!$E119, Inputs_ByYear!$B$51:$B$56,0),)</f>
        <v>20</v>
      </c>
      <c r="D119" s="332" t="str" cm="1">
        <f t="array" ref="D119">INDEX(Inputs_ByYear!$D$96:$D$101, MATCH('ABP RECs'!$E119, Inputs_ByYear!$B$96:$B$101,0),)</f>
        <v>n/a</v>
      </c>
      <c r="E119" s="222" t="s">
        <v>235</v>
      </c>
      <c r="F119" s="219" t="s">
        <v>259</v>
      </c>
      <c r="G119" s="219">
        <f t="shared" ref="G119:G139" si="6">VALUE(LEFT(H119, FIND("-", H119)-1))</f>
        <v>2025</v>
      </c>
      <c r="H119" s="227" t="s">
        <v>23</v>
      </c>
      <c r="I119" s="235">
        <f>IF((I$4-$G119)&lt;($C119+$B119),IF(I$4=$G119+$B119,SUMIFS(INDEX('ABP REC Calc'!$G$6:$AB$69,,MATCH('ABP RECs'!$H119,'ABP REC Calc'!$G$5:$AB$5,0)),'ABP REC Calc'!$C$6:$C$69,'ABP RECs'!$E119,'ABP REC Calc'!$B$6:$B$69,'ABP RECs'!$F119),
IF(I$4&gt;$G119,H119*(1-Inputs_ByYear!$D$4),0)),0)</f>
        <v>0</v>
      </c>
      <c r="J119" s="235">
        <f>IF((J$4-$G119)&lt;($C119+$B119),IF(J$4=$G119+$B119,SUMIFS(INDEX('ABP REC Calc'!$G$6:$AB$69,,MATCH('ABP RECs'!$H119,'ABP REC Calc'!$G$5:$AB$5,0)),'ABP REC Calc'!$C$6:$C$69,'ABP RECs'!$E119,'ABP REC Calc'!$B$6:$B$69,'ABP RECs'!$F119),
IF(J$4&gt;$G119,I119*(1-Inputs_ByYear!$D$4),0)),0)</f>
        <v>210923.17902423738</v>
      </c>
      <c r="K119" s="235">
        <f>IF((K$4-$G119)&lt;($C119+$B119),IF(K$4=$G119+$B119,SUMIFS(INDEX('ABP REC Calc'!$G$6:$AB$69,,MATCH('ABP RECs'!$H119,'ABP REC Calc'!$G$5:$AB$5,0)),'ABP REC Calc'!$C$6:$C$69,'ABP RECs'!$E119,'ABP REC Calc'!$B$6:$B$69,'ABP RECs'!$F119),
IF(K$4&gt;$G119,J119*(1-Inputs_ByYear!$D$4),0)),0)</f>
        <v>209868.5631291162</v>
      </c>
      <c r="L119" s="235">
        <f>IF((L$4-$G119)&lt;($C119+$B119),IF(L$4=$G119+$B119,SUMIFS(INDEX('ABP REC Calc'!$G$6:$AB$69,,MATCH('ABP RECs'!$H119,'ABP REC Calc'!$G$5:$AB$5,0)),'ABP REC Calc'!$C$6:$C$69,'ABP RECs'!$E119,'ABP REC Calc'!$B$6:$B$69,'ABP RECs'!$F119),
IF(L$4&gt;$G119,K119*(1-Inputs_ByYear!$D$4),0)),0)</f>
        <v>208819.22031347061</v>
      </c>
      <c r="M119" s="235">
        <f>IF((M$4-$G119)&lt;($C119+$B119),IF(M$4=$G119+$B119,SUMIFS(INDEX('ABP REC Calc'!$G$6:$AB$69,,MATCH('ABP RECs'!$H119,'ABP REC Calc'!$G$5:$AB$5,0)),'ABP REC Calc'!$C$6:$C$69,'ABP RECs'!$E119,'ABP REC Calc'!$B$6:$B$69,'ABP RECs'!$F119),
IF(M$4&gt;$G119,L119*(1-Inputs_ByYear!$D$4),0)),0)</f>
        <v>207775.12421190325</v>
      </c>
      <c r="N119" s="235">
        <f>IF((N$4-$G119)&lt;($C119+$B119),IF(N$4=$G119+$B119,SUMIFS(INDEX('ABP REC Calc'!$G$6:$AB$69,,MATCH('ABP RECs'!$H119,'ABP REC Calc'!$G$5:$AB$5,0)),'ABP REC Calc'!$C$6:$C$69,'ABP RECs'!$E119,'ABP REC Calc'!$B$6:$B$69,'ABP RECs'!$F119),
IF(N$4&gt;$G119,M119*(1-Inputs_ByYear!$D$4),0)),0)</f>
        <v>206736.24859084372</v>
      </c>
      <c r="O119" s="235">
        <f>IF((O$4-$G119)&lt;($C119+$B119),IF(O$4=$G119+$B119,SUMIFS(INDEX('ABP REC Calc'!$G$6:$AB$69,,MATCH('ABP RECs'!$H119,'ABP REC Calc'!$G$5:$AB$5,0)),'ABP REC Calc'!$C$6:$C$69,'ABP RECs'!$E119,'ABP REC Calc'!$B$6:$B$69,'ABP RECs'!$F119),
IF(O$4&gt;$G119,N119*(1-Inputs_ByYear!$D$4),0)),0)</f>
        <v>205702.5673478895</v>
      </c>
      <c r="P119" s="235">
        <f>IF((P$4-$G119)&lt;($C119+$B119),IF(P$4=$G119+$B119,SUMIFS(INDEX('ABP REC Calc'!$G$6:$AB$69,,MATCH('ABP RECs'!$H119,'ABP REC Calc'!$G$5:$AB$5,0)),'ABP REC Calc'!$C$6:$C$69,'ABP RECs'!$E119,'ABP REC Calc'!$B$6:$B$69,'ABP RECs'!$F119),
IF(P$4&gt;$G119,O119*(1-Inputs_ByYear!$D$4),0)),0)</f>
        <v>204674.05451115005</v>
      </c>
      <c r="Q119" s="235">
        <f>IF((Q$4-$G119)&lt;($C119+$B119),IF(Q$4=$G119+$B119,SUMIFS(INDEX('ABP REC Calc'!$G$6:$AB$69,,MATCH('ABP RECs'!$H119,'ABP REC Calc'!$G$5:$AB$5,0)),'ABP REC Calc'!$C$6:$C$69,'ABP RECs'!$E119,'ABP REC Calc'!$B$6:$B$69,'ABP RECs'!$F119),
IF(Q$4&gt;$G119,P119*(1-Inputs_ByYear!$D$4),0)),0)</f>
        <v>203650.68423859432</v>
      </c>
      <c r="R119" s="235">
        <f>IF((R$4-$G119)&lt;($C119+$B119),IF(R$4=$G119+$B119,SUMIFS(INDEX('ABP REC Calc'!$G$6:$AB$69,,MATCH('ABP RECs'!$H119,'ABP REC Calc'!$G$5:$AB$5,0)),'ABP REC Calc'!$C$6:$C$69,'ABP RECs'!$E119,'ABP REC Calc'!$B$6:$B$69,'ABP RECs'!$F119),
IF(R$4&gt;$G119,Q119*(1-Inputs_ByYear!$D$4),0)),0)</f>
        <v>202632.43081740136</v>
      </c>
      <c r="S119" s="235">
        <f>IF((S$4-$G119)&lt;($C119+$B119),IF(S$4=$G119+$B119,SUMIFS(INDEX('ABP REC Calc'!$G$6:$AB$69,,MATCH('ABP RECs'!$H119,'ABP REC Calc'!$G$5:$AB$5,0)),'ABP REC Calc'!$C$6:$C$69,'ABP RECs'!$E119,'ABP REC Calc'!$B$6:$B$69,'ABP RECs'!$F119),
IF(S$4&gt;$G119,R119*(1-Inputs_ByYear!$D$4),0)),0)</f>
        <v>201619.26866331435</v>
      </c>
      <c r="T119" s="235">
        <f>IF((T$4-$G119)&lt;($C119+$B119),IF(T$4=$G119+$B119,SUMIFS(INDEX('ABP REC Calc'!$G$6:$AB$69,,MATCH('ABP RECs'!$H119,'ABP REC Calc'!$G$5:$AB$5,0)),'ABP REC Calc'!$C$6:$C$69,'ABP RECs'!$E119,'ABP REC Calc'!$B$6:$B$69,'ABP RECs'!$F119),
IF(T$4&gt;$G119,S119*(1-Inputs_ByYear!$D$4),0)),0)</f>
        <v>200611.17231999777</v>
      </c>
      <c r="U119" s="235">
        <f>IF((U$4-$G119)&lt;($C119+$B119),IF(U$4=$G119+$B119,SUMIFS(INDEX('ABP REC Calc'!$G$6:$AB$69,,MATCH('ABP RECs'!$H119,'ABP REC Calc'!$G$5:$AB$5,0)),'ABP REC Calc'!$C$6:$C$69,'ABP RECs'!$E119,'ABP REC Calc'!$B$6:$B$69,'ABP RECs'!$F119),
IF(U$4&gt;$G119,T119*(1-Inputs_ByYear!$D$4),0)),0)</f>
        <v>199608.1164583978</v>
      </c>
      <c r="V119" s="235">
        <f>IF((V$4-$G119)&lt;($C119+$B119),IF(V$4=$G119+$B119,SUMIFS(INDEX('ABP REC Calc'!$G$6:$AB$69,,MATCH('ABP RECs'!$H119,'ABP REC Calc'!$G$5:$AB$5,0)),'ABP REC Calc'!$C$6:$C$69,'ABP RECs'!$E119,'ABP REC Calc'!$B$6:$B$69,'ABP RECs'!$F119),
IF(V$4&gt;$G119,U119*(1-Inputs_ByYear!$D$4),0)),0)</f>
        <v>198610.07587610581</v>
      </c>
      <c r="W119" s="235">
        <f>IF((W$4-$G119)&lt;($C119+$B119),IF(W$4=$G119+$B119,SUMIFS(INDEX('ABP REC Calc'!$G$6:$AB$69,,MATCH('ABP RECs'!$H119,'ABP REC Calc'!$G$5:$AB$5,0)),'ABP REC Calc'!$C$6:$C$69,'ABP RECs'!$E119,'ABP REC Calc'!$B$6:$B$69,'ABP RECs'!$F119),
IF(W$4&gt;$G119,V119*(1-Inputs_ByYear!$D$4),0)),0)</f>
        <v>197617.02549672528</v>
      </c>
      <c r="X119" s="235">
        <f>IF((X$4-$G119)&lt;($C119+$B119),IF(X$4=$G119+$B119,SUMIFS(INDEX('ABP REC Calc'!$G$6:$AB$69,,MATCH('ABP RECs'!$H119,'ABP REC Calc'!$G$5:$AB$5,0)),'ABP REC Calc'!$C$6:$C$69,'ABP RECs'!$E119,'ABP REC Calc'!$B$6:$B$69,'ABP RECs'!$F119),
IF(X$4&gt;$G119,W119*(1-Inputs_ByYear!$D$4),0)),0)</f>
        <v>196628.94036924167</v>
      </c>
      <c r="Y119" s="235">
        <f>IF((Y$4-$G119)&lt;($C119+$B119),IF(Y$4=$G119+$B119,SUMIFS(INDEX('ABP REC Calc'!$G$6:$AB$69,,MATCH('ABP RECs'!$H119,'ABP REC Calc'!$G$5:$AB$5,0)),'ABP REC Calc'!$C$6:$C$69,'ABP RECs'!$E119,'ABP REC Calc'!$B$6:$B$69,'ABP RECs'!$F119),
IF(Y$4&gt;$G119,X119*(1-Inputs_ByYear!$D$4),0)),0)</f>
        <v>195645.79566739546</v>
      </c>
      <c r="Z119" s="235">
        <f>IF((Z$4-$G119)&lt;($C119+$B119),IF(Z$4=$G119+$B119,SUMIFS(INDEX('ABP REC Calc'!$G$6:$AB$69,,MATCH('ABP RECs'!$H119,'ABP REC Calc'!$G$5:$AB$5,0)),'ABP REC Calc'!$C$6:$C$69,'ABP RECs'!$E119,'ABP REC Calc'!$B$6:$B$69,'ABP RECs'!$F119),
IF(Z$4&gt;$G119,Y119*(1-Inputs_ByYear!$D$4),0)),0)</f>
        <v>194667.56668905847</v>
      </c>
      <c r="AA119" s="235">
        <f>IF((AA$4-$G119)&lt;($C119+$B119),IF(AA$4=$G119+$B119,SUMIFS(INDEX('ABP REC Calc'!$G$6:$AB$69,,MATCH('ABP RECs'!$H119,'ABP REC Calc'!$G$5:$AB$5,0)),'ABP REC Calc'!$C$6:$C$69,'ABP RECs'!$E119,'ABP REC Calc'!$B$6:$B$69,'ABP RECs'!$F119),
IF(AA$4&gt;$G119,Z119*(1-Inputs_ByYear!$D$4),0)),0)</f>
        <v>193694.22885561318</v>
      </c>
      <c r="AB119" s="235">
        <f>IF((AB$4-$G119)&lt;($C119+$B119),IF(AB$4=$G119+$B119,SUMIFS(INDEX('ABP REC Calc'!$G$6:$AB$69,,MATCH('ABP RECs'!$H119,'ABP REC Calc'!$G$5:$AB$5,0)),'ABP REC Calc'!$C$6:$C$69,'ABP RECs'!$E119,'ABP REC Calc'!$B$6:$B$69,'ABP RECs'!$F119),
IF(AB$4&gt;$G119,AA119*(1-Inputs_ByYear!$D$4),0)),0)</f>
        <v>192725.75771133511</v>
      </c>
      <c r="AC119" s="235">
        <f>IF((AC$4-$G119)&lt;($C119+$B119),IF(AC$4=$G119+$B119,SUMIFS(INDEX('ABP REC Calc'!$G$6:$AB$69,,MATCH('ABP RECs'!$H119,'ABP REC Calc'!$G$5:$AB$5,0)),'ABP REC Calc'!$C$6:$C$69,'ABP RECs'!$E119,'ABP REC Calc'!$B$6:$B$69,'ABP RECs'!$F119),
IF(AC$4&gt;$G119,AB119*(1-Inputs_ByYear!$D$4),0)),0)</f>
        <v>191762.12892277844</v>
      </c>
      <c r="AD119" s="235">
        <f>IF((AD$4-$G119)&lt;($C119+$B119),IF(AD$4=$G119+$B119,SUMIFS(INDEX('ABP REC Calc'!$G$6:$AB$69,,MATCH('ABP RECs'!$H119,'ABP REC Calc'!$G$5:$AB$5,0)),'ABP REC Calc'!$C$6:$C$69,'ABP RECs'!$E119,'ABP REC Calc'!$B$6:$B$69,'ABP RECs'!$F119),
IF(AD$4&gt;$G119,AC119*(1-Inputs_ByYear!$D$4),0)),0)</f>
        <v>0</v>
      </c>
    </row>
    <row r="120" spans="2:30" ht="14.75" customHeight="1" x14ac:dyDescent="0.25">
      <c r="B120" s="332" cm="1">
        <f t="array" ref="B120">INDEX(Inputs_ByYear!$D$87:$D$92, MATCH('ABP RECs'!$E120, Inputs_ByYear!$B$87:$B$92, 0),)</f>
        <v>0</v>
      </c>
      <c r="C120" s="332" cm="1">
        <f t="array" ref="C120">INDEX(Inputs_ByYear!$D$51:$D$56, MATCH('ABP RECs'!$E120, Inputs_ByYear!$B$51:$B$56,0),)</f>
        <v>20</v>
      </c>
      <c r="D120" s="332" t="str" cm="1">
        <f t="array" ref="D120">INDEX(Inputs_ByYear!$D$96:$D$101, MATCH('ABP RECs'!$E120, Inputs_ByYear!$B$96:$B$101,0),)</f>
        <v>n/a</v>
      </c>
      <c r="E120" s="222" t="s">
        <v>235</v>
      </c>
      <c r="F120" s="219" t="s">
        <v>259</v>
      </c>
      <c r="G120" s="219">
        <f t="shared" si="6"/>
        <v>2026</v>
      </c>
      <c r="H120" s="227" t="s">
        <v>24</v>
      </c>
      <c r="I120" s="235">
        <f>IF((I$4-$G120)&lt;($C120+$B120),IF(I$4=$G120+$B120,SUMIFS(INDEX('ABP REC Calc'!$G$6:$AB$69,,MATCH('ABP RECs'!$H120,'ABP REC Calc'!$G$5:$AB$5,0)),'ABP REC Calc'!$C$6:$C$69,'ABP RECs'!$E120,'ABP REC Calc'!$B$6:$B$69,'ABP RECs'!$F120),
IF(I$4&gt;$G120,H120*(1-Inputs_ByYear!$D$4),0)),0)</f>
        <v>0</v>
      </c>
      <c r="J120" s="235">
        <f>IF((J$4-$G120)&lt;($C120+$B120),IF(J$4=$G120+$B120,SUMIFS(INDEX('ABP REC Calc'!$G$6:$AB$69,,MATCH('ABP RECs'!$H120,'ABP REC Calc'!$G$5:$AB$5,0)),'ABP REC Calc'!$C$6:$C$69,'ABP RECs'!$E120,'ABP REC Calc'!$B$6:$B$69,'ABP RECs'!$F120),
IF(J$4&gt;$G120,I120*(1-Inputs_ByYear!$D$4),0)),0)</f>
        <v>0</v>
      </c>
      <c r="K120" s="235">
        <f>IF((K$4-$G120)&lt;($C120+$B120),IF(K$4=$G120+$B120,SUMIFS(INDEX('ABP REC Calc'!$G$6:$AB$69,,MATCH('ABP RECs'!$H120,'ABP REC Calc'!$G$5:$AB$5,0)),'ABP REC Calc'!$C$6:$C$69,'ABP RECs'!$E120,'ABP REC Calc'!$B$6:$B$69,'ABP RECs'!$F120),
IF(K$4&gt;$G120,J120*(1-Inputs_ByYear!$D$4),0)),0)</f>
        <v>446640.63971468754</v>
      </c>
      <c r="L120" s="235">
        <f>IF((L$4-$G120)&lt;($C120+$B120),IF(L$4=$G120+$B120,SUMIFS(INDEX('ABP REC Calc'!$G$6:$AB$69,,MATCH('ABP RECs'!$H120,'ABP REC Calc'!$G$5:$AB$5,0)),'ABP REC Calc'!$C$6:$C$69,'ABP RECs'!$E120,'ABP REC Calc'!$B$6:$B$69,'ABP RECs'!$F120),
IF(L$4&gt;$G120,K120*(1-Inputs_ByYear!$D$4),0)),0)</f>
        <v>444407.4365161141</v>
      </c>
      <c r="M120" s="235">
        <f>IF((M$4-$G120)&lt;($C120+$B120),IF(M$4=$G120+$B120,SUMIFS(INDEX('ABP REC Calc'!$G$6:$AB$69,,MATCH('ABP RECs'!$H120,'ABP REC Calc'!$G$5:$AB$5,0)),'ABP REC Calc'!$C$6:$C$69,'ABP RECs'!$E120,'ABP REC Calc'!$B$6:$B$69,'ABP RECs'!$F120),
IF(M$4&gt;$G120,L120*(1-Inputs_ByYear!$D$4),0)),0)</f>
        <v>442185.39933353354</v>
      </c>
      <c r="N120" s="235">
        <f>IF((N$4-$G120)&lt;($C120+$B120),IF(N$4=$G120+$B120,SUMIFS(INDEX('ABP REC Calc'!$G$6:$AB$69,,MATCH('ABP RECs'!$H120,'ABP REC Calc'!$G$5:$AB$5,0)),'ABP REC Calc'!$C$6:$C$69,'ABP RECs'!$E120,'ABP REC Calc'!$B$6:$B$69,'ABP RECs'!$F120),
IF(N$4&gt;$G120,M120*(1-Inputs_ByYear!$D$4),0)),0)</f>
        <v>439974.47233686585</v>
      </c>
      <c r="O120" s="235">
        <f>IF((O$4-$G120)&lt;($C120+$B120),IF(O$4=$G120+$B120,SUMIFS(INDEX('ABP REC Calc'!$G$6:$AB$69,,MATCH('ABP RECs'!$H120,'ABP REC Calc'!$G$5:$AB$5,0)),'ABP REC Calc'!$C$6:$C$69,'ABP RECs'!$E120,'ABP REC Calc'!$B$6:$B$69,'ABP RECs'!$F120),
IF(O$4&gt;$G120,N120*(1-Inputs_ByYear!$D$4),0)),0)</f>
        <v>437774.59997518151</v>
      </c>
      <c r="P120" s="235">
        <f>IF((P$4-$G120)&lt;($C120+$B120),IF(P$4=$G120+$B120,SUMIFS(INDEX('ABP REC Calc'!$G$6:$AB$69,,MATCH('ABP RECs'!$H120,'ABP REC Calc'!$G$5:$AB$5,0)),'ABP REC Calc'!$C$6:$C$69,'ABP RECs'!$E120,'ABP REC Calc'!$B$6:$B$69,'ABP RECs'!$F120),
IF(P$4&gt;$G120,O120*(1-Inputs_ByYear!$D$4),0)),0)</f>
        <v>435585.72697530559</v>
      </c>
      <c r="Q120" s="235">
        <f>IF((Q$4-$G120)&lt;($C120+$B120),IF(Q$4=$G120+$B120,SUMIFS(INDEX('ABP REC Calc'!$G$6:$AB$69,,MATCH('ABP RECs'!$H120,'ABP REC Calc'!$G$5:$AB$5,0)),'ABP REC Calc'!$C$6:$C$69,'ABP RECs'!$E120,'ABP REC Calc'!$B$6:$B$69,'ABP RECs'!$F120),
IF(Q$4&gt;$G120,P120*(1-Inputs_ByYear!$D$4),0)),0)</f>
        <v>433407.79834042909</v>
      </c>
      <c r="R120" s="235">
        <f>IF((R$4-$G120)&lt;($C120+$B120),IF(R$4=$G120+$B120,SUMIFS(INDEX('ABP REC Calc'!$G$6:$AB$69,,MATCH('ABP RECs'!$H120,'ABP REC Calc'!$G$5:$AB$5,0)),'ABP REC Calc'!$C$6:$C$69,'ABP RECs'!$E120,'ABP REC Calc'!$B$6:$B$69,'ABP RECs'!$F120),
IF(R$4&gt;$G120,Q120*(1-Inputs_ByYear!$D$4),0)),0)</f>
        <v>431240.75934872695</v>
      </c>
      <c r="S120" s="235">
        <f>IF((S$4-$G120)&lt;($C120+$B120),IF(S$4=$G120+$B120,SUMIFS(INDEX('ABP REC Calc'!$G$6:$AB$69,,MATCH('ABP RECs'!$H120,'ABP REC Calc'!$G$5:$AB$5,0)),'ABP REC Calc'!$C$6:$C$69,'ABP RECs'!$E120,'ABP REC Calc'!$B$6:$B$69,'ABP RECs'!$F120),
IF(S$4&gt;$G120,R120*(1-Inputs_ByYear!$D$4),0)),0)</f>
        <v>429084.5555519833</v>
      </c>
      <c r="T120" s="235">
        <f>IF((T$4-$G120)&lt;($C120+$B120),IF(T$4=$G120+$B120,SUMIFS(INDEX('ABP REC Calc'!$G$6:$AB$69,,MATCH('ABP RECs'!$H120,'ABP REC Calc'!$G$5:$AB$5,0)),'ABP REC Calc'!$C$6:$C$69,'ABP RECs'!$E120,'ABP REC Calc'!$B$6:$B$69,'ABP RECs'!$F120),
IF(T$4&gt;$G120,S120*(1-Inputs_ByYear!$D$4),0)),0)</f>
        <v>426939.1327742234</v>
      </c>
      <c r="U120" s="235">
        <f>IF((U$4-$G120)&lt;($C120+$B120),IF(U$4=$G120+$B120,SUMIFS(INDEX('ABP REC Calc'!$G$6:$AB$69,,MATCH('ABP RECs'!$H120,'ABP REC Calc'!$G$5:$AB$5,0)),'ABP REC Calc'!$C$6:$C$69,'ABP RECs'!$E120,'ABP REC Calc'!$B$6:$B$69,'ABP RECs'!$F120),
IF(U$4&gt;$G120,T120*(1-Inputs_ByYear!$D$4),0)),0)</f>
        <v>424804.43711035227</v>
      </c>
      <c r="V120" s="235">
        <f>IF((V$4-$G120)&lt;($C120+$B120),IF(V$4=$G120+$B120,SUMIFS(INDEX('ABP REC Calc'!$G$6:$AB$69,,MATCH('ABP RECs'!$H120,'ABP REC Calc'!$G$5:$AB$5,0)),'ABP REC Calc'!$C$6:$C$69,'ABP RECs'!$E120,'ABP REC Calc'!$B$6:$B$69,'ABP RECs'!$F120),
IF(V$4&gt;$G120,U120*(1-Inputs_ByYear!$D$4),0)),0)</f>
        <v>422680.41492480051</v>
      </c>
      <c r="W120" s="235">
        <f>IF((W$4-$G120)&lt;($C120+$B120),IF(W$4=$G120+$B120,SUMIFS(INDEX('ABP REC Calc'!$G$6:$AB$69,,MATCH('ABP RECs'!$H120,'ABP REC Calc'!$G$5:$AB$5,0)),'ABP REC Calc'!$C$6:$C$69,'ABP RECs'!$E120,'ABP REC Calc'!$B$6:$B$69,'ABP RECs'!$F120),
IF(W$4&gt;$G120,V120*(1-Inputs_ByYear!$D$4),0)),0)</f>
        <v>420567.01285017648</v>
      </c>
      <c r="X120" s="235">
        <f>IF((X$4-$G120)&lt;($C120+$B120),IF(X$4=$G120+$B120,SUMIFS(INDEX('ABP REC Calc'!$G$6:$AB$69,,MATCH('ABP RECs'!$H120,'ABP REC Calc'!$G$5:$AB$5,0)),'ABP REC Calc'!$C$6:$C$69,'ABP RECs'!$E120,'ABP REC Calc'!$B$6:$B$69,'ABP RECs'!$F120),
IF(X$4&gt;$G120,W120*(1-Inputs_ByYear!$D$4),0)),0)</f>
        <v>418464.17778592563</v>
      </c>
      <c r="Y120" s="235">
        <f>IF((Y$4-$G120)&lt;($C120+$B120),IF(Y$4=$G120+$B120,SUMIFS(INDEX('ABP REC Calc'!$G$6:$AB$69,,MATCH('ABP RECs'!$H120,'ABP REC Calc'!$G$5:$AB$5,0)),'ABP REC Calc'!$C$6:$C$69,'ABP RECs'!$E120,'ABP REC Calc'!$B$6:$B$69,'ABP RECs'!$F120),
IF(Y$4&gt;$G120,X120*(1-Inputs_ByYear!$D$4),0)),0)</f>
        <v>416371.85689699597</v>
      </c>
      <c r="Z120" s="235">
        <f>IF((Z$4-$G120)&lt;($C120+$B120),IF(Z$4=$G120+$B120,SUMIFS(INDEX('ABP REC Calc'!$G$6:$AB$69,,MATCH('ABP RECs'!$H120,'ABP REC Calc'!$G$5:$AB$5,0)),'ABP REC Calc'!$C$6:$C$69,'ABP RECs'!$E120,'ABP REC Calc'!$B$6:$B$69,'ABP RECs'!$F120),
IF(Z$4&gt;$G120,Y120*(1-Inputs_ByYear!$D$4),0)),0)</f>
        <v>414289.99761251098</v>
      </c>
      <c r="AA120" s="235">
        <f>IF((AA$4-$G120)&lt;($C120+$B120),IF(AA$4=$G120+$B120,SUMIFS(INDEX('ABP REC Calc'!$G$6:$AB$69,,MATCH('ABP RECs'!$H120,'ABP REC Calc'!$G$5:$AB$5,0)),'ABP REC Calc'!$C$6:$C$69,'ABP RECs'!$E120,'ABP REC Calc'!$B$6:$B$69,'ABP RECs'!$F120),
IF(AA$4&gt;$G120,Z120*(1-Inputs_ByYear!$D$4),0)),0)</f>
        <v>412218.54762444843</v>
      </c>
      <c r="AB120" s="235">
        <f>IF((AB$4-$G120)&lt;($C120+$B120),IF(AB$4=$G120+$B120,SUMIFS(INDEX('ABP REC Calc'!$G$6:$AB$69,,MATCH('ABP RECs'!$H120,'ABP REC Calc'!$G$5:$AB$5,0)),'ABP REC Calc'!$C$6:$C$69,'ABP RECs'!$E120,'ABP REC Calc'!$B$6:$B$69,'ABP RECs'!$F120),
IF(AB$4&gt;$G120,AA120*(1-Inputs_ByYear!$D$4),0)),0)</f>
        <v>410157.45488632616</v>
      </c>
      <c r="AC120" s="235">
        <f>IF((AC$4-$G120)&lt;($C120+$B120),IF(AC$4=$G120+$B120,SUMIFS(INDEX('ABP REC Calc'!$G$6:$AB$69,,MATCH('ABP RECs'!$H120,'ABP REC Calc'!$G$5:$AB$5,0)),'ABP REC Calc'!$C$6:$C$69,'ABP RECs'!$E120,'ABP REC Calc'!$B$6:$B$69,'ABP RECs'!$F120),
IF(AC$4&gt;$G120,AB120*(1-Inputs_ByYear!$D$4),0)),0)</f>
        <v>408106.66761189455</v>
      </c>
      <c r="AD120" s="235">
        <f>IF((AD$4-$G120)&lt;($C120+$B120),IF(AD$4=$G120+$B120,SUMIFS(INDEX('ABP REC Calc'!$G$6:$AB$69,,MATCH('ABP RECs'!$H120,'ABP REC Calc'!$G$5:$AB$5,0)),'ABP REC Calc'!$C$6:$C$69,'ABP RECs'!$E120,'ABP REC Calc'!$B$6:$B$69,'ABP RECs'!$F120),
IF(AD$4&gt;$G120,AC120*(1-Inputs_ByYear!$D$4),0)),0)</f>
        <v>406066.13427383505</v>
      </c>
    </row>
    <row r="121" spans="2:30" ht="14.75" customHeight="1" x14ac:dyDescent="0.25">
      <c r="B121" s="332" cm="1">
        <f t="array" ref="B121">INDEX(Inputs_ByYear!$D$87:$D$92, MATCH('ABP RECs'!$E121, Inputs_ByYear!$B$87:$B$92, 0),)</f>
        <v>0</v>
      </c>
      <c r="C121" s="332" cm="1">
        <f t="array" ref="C121">INDEX(Inputs_ByYear!$D$51:$D$56, MATCH('ABP RECs'!$E121, Inputs_ByYear!$B$51:$B$56,0),)</f>
        <v>20</v>
      </c>
      <c r="D121" s="332" t="str" cm="1">
        <f t="array" ref="D121">INDEX(Inputs_ByYear!$D$96:$D$101, MATCH('ABP RECs'!$E121, Inputs_ByYear!$B$96:$B$101,0),)</f>
        <v>n/a</v>
      </c>
      <c r="E121" s="222" t="s">
        <v>235</v>
      </c>
      <c r="F121" s="219" t="s">
        <v>259</v>
      </c>
      <c r="G121" s="219">
        <f t="shared" si="6"/>
        <v>2027</v>
      </c>
      <c r="H121" s="227" t="s">
        <v>25</v>
      </c>
      <c r="I121" s="235">
        <f>IF((I$4-$G121)&lt;($C121+$B121),IF(I$4=$G121+$B121,SUMIFS(INDEX('ABP REC Calc'!$G$6:$AB$69,,MATCH('ABP RECs'!$H121,'ABP REC Calc'!$G$5:$AB$5,0)),'ABP REC Calc'!$C$6:$C$69,'ABP RECs'!$E121,'ABP REC Calc'!$B$6:$B$69,'ABP RECs'!$F121),
IF(I$4&gt;$G121,H121*(1-Inputs_ByYear!$D$4),0)),0)</f>
        <v>0</v>
      </c>
      <c r="J121" s="235">
        <f>IF((J$4-$G121)&lt;($C121+$B121),IF(J$4=$G121+$B121,SUMIFS(INDEX('ABP REC Calc'!$G$6:$AB$69,,MATCH('ABP RECs'!$H121,'ABP REC Calc'!$G$5:$AB$5,0)),'ABP REC Calc'!$C$6:$C$69,'ABP RECs'!$E121,'ABP REC Calc'!$B$6:$B$69,'ABP RECs'!$F121),
IF(J$4&gt;$G121,I121*(1-Inputs_ByYear!$D$4),0)),0)</f>
        <v>0</v>
      </c>
      <c r="K121" s="235">
        <f>IF((K$4-$G121)&lt;($C121+$B121),IF(K$4=$G121+$B121,SUMIFS(INDEX('ABP REC Calc'!$G$6:$AB$69,,MATCH('ABP RECs'!$H121,'ABP REC Calc'!$G$5:$AB$5,0)),'ABP REC Calc'!$C$6:$C$69,'ABP RECs'!$E121,'ABP REC Calc'!$B$6:$B$69,'ABP RECs'!$F121),
IF(K$4&gt;$G121,J121*(1-Inputs_ByYear!$D$4),0)),0)</f>
        <v>0</v>
      </c>
      <c r="L121" s="235">
        <f>IF((L$4-$G121)&lt;($C121+$B121),IF(L$4=$G121+$B121,SUMIFS(INDEX('ABP REC Calc'!$G$6:$AB$69,,MATCH('ABP RECs'!$H121,'ABP REC Calc'!$G$5:$AB$5,0)),'ABP REC Calc'!$C$6:$C$69,'ABP RECs'!$E121,'ABP REC Calc'!$B$6:$B$69,'ABP RECs'!$F121),
IF(L$4&gt;$G121,K121*(1-Inputs_ByYear!$D$4),0)),0)</f>
        <v>357885.12797651242</v>
      </c>
      <c r="M121" s="235">
        <f>IF((M$4-$G121)&lt;($C121+$B121),IF(M$4=$G121+$B121,SUMIFS(INDEX('ABP REC Calc'!$G$6:$AB$69,,MATCH('ABP RECs'!$H121,'ABP REC Calc'!$G$5:$AB$5,0)),'ABP REC Calc'!$C$6:$C$69,'ABP RECs'!$E121,'ABP REC Calc'!$B$6:$B$69,'ABP RECs'!$F121),
IF(M$4&gt;$G121,L121*(1-Inputs_ByYear!$D$4),0)),0)</f>
        <v>356095.70233662985</v>
      </c>
      <c r="N121" s="235">
        <f>IF((N$4-$G121)&lt;($C121+$B121),IF(N$4=$G121+$B121,SUMIFS(INDEX('ABP REC Calc'!$G$6:$AB$69,,MATCH('ABP RECs'!$H121,'ABP REC Calc'!$G$5:$AB$5,0)),'ABP REC Calc'!$C$6:$C$69,'ABP RECs'!$E121,'ABP REC Calc'!$B$6:$B$69,'ABP RECs'!$F121),
IF(N$4&gt;$G121,M121*(1-Inputs_ByYear!$D$4),0)),0)</f>
        <v>354315.22382494668</v>
      </c>
      <c r="O121" s="235">
        <f>IF((O$4-$G121)&lt;($C121+$B121),IF(O$4=$G121+$B121,SUMIFS(INDEX('ABP REC Calc'!$G$6:$AB$69,,MATCH('ABP RECs'!$H121,'ABP REC Calc'!$G$5:$AB$5,0)),'ABP REC Calc'!$C$6:$C$69,'ABP RECs'!$E121,'ABP REC Calc'!$B$6:$B$69,'ABP RECs'!$F121),
IF(O$4&gt;$G121,N121*(1-Inputs_ByYear!$D$4),0)),0)</f>
        <v>352543.64770582196</v>
      </c>
      <c r="P121" s="235">
        <f>IF((P$4-$G121)&lt;($C121+$B121),IF(P$4=$G121+$B121,SUMIFS(INDEX('ABP REC Calc'!$G$6:$AB$69,,MATCH('ABP RECs'!$H121,'ABP REC Calc'!$G$5:$AB$5,0)),'ABP REC Calc'!$C$6:$C$69,'ABP RECs'!$E121,'ABP REC Calc'!$B$6:$B$69,'ABP RECs'!$F121),
IF(P$4&gt;$G121,O121*(1-Inputs_ByYear!$D$4),0)),0)</f>
        <v>350780.92946729285</v>
      </c>
      <c r="Q121" s="235">
        <f>IF((Q$4-$G121)&lt;($C121+$B121),IF(Q$4=$G121+$B121,SUMIFS(INDEX('ABP REC Calc'!$G$6:$AB$69,,MATCH('ABP RECs'!$H121,'ABP REC Calc'!$G$5:$AB$5,0)),'ABP REC Calc'!$C$6:$C$69,'ABP RECs'!$E121,'ABP REC Calc'!$B$6:$B$69,'ABP RECs'!$F121),
IF(Q$4&gt;$G121,P121*(1-Inputs_ByYear!$D$4),0)),0)</f>
        <v>349027.02481995639</v>
      </c>
      <c r="R121" s="235">
        <f>IF((R$4-$G121)&lt;($C121+$B121),IF(R$4=$G121+$B121,SUMIFS(INDEX('ABP REC Calc'!$G$6:$AB$69,,MATCH('ABP RECs'!$H121,'ABP REC Calc'!$G$5:$AB$5,0)),'ABP REC Calc'!$C$6:$C$69,'ABP RECs'!$E121,'ABP REC Calc'!$B$6:$B$69,'ABP RECs'!$F121),
IF(R$4&gt;$G121,Q121*(1-Inputs_ByYear!$D$4),0)),0)</f>
        <v>347281.8896958566</v>
      </c>
      <c r="S121" s="235">
        <f>IF((S$4-$G121)&lt;($C121+$B121),IF(S$4=$G121+$B121,SUMIFS(INDEX('ABP REC Calc'!$G$6:$AB$69,,MATCH('ABP RECs'!$H121,'ABP REC Calc'!$G$5:$AB$5,0)),'ABP REC Calc'!$C$6:$C$69,'ABP RECs'!$E121,'ABP REC Calc'!$B$6:$B$69,'ABP RECs'!$F121),
IF(S$4&gt;$G121,R121*(1-Inputs_ByYear!$D$4),0)),0)</f>
        <v>345545.4802473773</v>
      </c>
      <c r="T121" s="235">
        <f>IF((T$4-$G121)&lt;($C121+$B121),IF(T$4=$G121+$B121,SUMIFS(INDEX('ABP REC Calc'!$G$6:$AB$69,,MATCH('ABP RECs'!$H121,'ABP REC Calc'!$G$5:$AB$5,0)),'ABP REC Calc'!$C$6:$C$69,'ABP RECs'!$E121,'ABP REC Calc'!$B$6:$B$69,'ABP RECs'!$F121),
IF(T$4&gt;$G121,S121*(1-Inputs_ByYear!$D$4),0)),0)</f>
        <v>343817.75284614041</v>
      </c>
      <c r="U121" s="235">
        <f>IF((U$4-$G121)&lt;($C121+$B121),IF(U$4=$G121+$B121,SUMIFS(INDEX('ABP REC Calc'!$G$6:$AB$69,,MATCH('ABP RECs'!$H121,'ABP REC Calc'!$G$5:$AB$5,0)),'ABP REC Calc'!$C$6:$C$69,'ABP RECs'!$E121,'ABP REC Calc'!$B$6:$B$69,'ABP RECs'!$F121),
IF(U$4&gt;$G121,T121*(1-Inputs_ByYear!$D$4),0)),0)</f>
        <v>342098.66408190969</v>
      </c>
      <c r="V121" s="235">
        <f>IF((V$4-$G121)&lt;($C121+$B121),IF(V$4=$G121+$B121,SUMIFS(INDEX('ABP REC Calc'!$G$6:$AB$69,,MATCH('ABP RECs'!$H121,'ABP REC Calc'!$G$5:$AB$5,0)),'ABP REC Calc'!$C$6:$C$69,'ABP RECs'!$E121,'ABP REC Calc'!$B$6:$B$69,'ABP RECs'!$F121),
IF(V$4&gt;$G121,U121*(1-Inputs_ByYear!$D$4),0)),0)</f>
        <v>340388.17076150014</v>
      </c>
      <c r="W121" s="235">
        <f>IF((W$4-$G121)&lt;($C121+$B121),IF(W$4=$G121+$B121,SUMIFS(INDEX('ABP REC Calc'!$G$6:$AB$69,,MATCH('ABP RECs'!$H121,'ABP REC Calc'!$G$5:$AB$5,0)),'ABP REC Calc'!$C$6:$C$69,'ABP RECs'!$E121,'ABP REC Calc'!$B$6:$B$69,'ABP RECs'!$F121),
IF(W$4&gt;$G121,V121*(1-Inputs_ByYear!$D$4),0)),0)</f>
        <v>338686.22990769264</v>
      </c>
      <c r="X121" s="235">
        <f>IF((X$4-$G121)&lt;($C121+$B121),IF(X$4=$G121+$B121,SUMIFS(INDEX('ABP REC Calc'!$G$6:$AB$69,,MATCH('ABP RECs'!$H121,'ABP REC Calc'!$G$5:$AB$5,0)),'ABP REC Calc'!$C$6:$C$69,'ABP RECs'!$E121,'ABP REC Calc'!$B$6:$B$69,'ABP RECs'!$F121),
IF(X$4&gt;$G121,W121*(1-Inputs_ByYear!$D$4),0)),0)</f>
        <v>336992.79875815415</v>
      </c>
      <c r="Y121" s="235">
        <f>IF((Y$4-$G121)&lt;($C121+$B121),IF(Y$4=$G121+$B121,SUMIFS(INDEX('ABP REC Calc'!$G$6:$AB$69,,MATCH('ABP RECs'!$H121,'ABP REC Calc'!$G$5:$AB$5,0)),'ABP REC Calc'!$C$6:$C$69,'ABP RECs'!$E121,'ABP REC Calc'!$B$6:$B$69,'ABP RECs'!$F121),
IF(Y$4&gt;$G121,X121*(1-Inputs_ByYear!$D$4),0)),0)</f>
        <v>335307.83476436336</v>
      </c>
      <c r="Z121" s="235">
        <f>IF((Z$4-$G121)&lt;($C121+$B121),IF(Z$4=$G121+$B121,SUMIFS(INDEX('ABP REC Calc'!$G$6:$AB$69,,MATCH('ABP RECs'!$H121,'ABP REC Calc'!$G$5:$AB$5,0)),'ABP REC Calc'!$C$6:$C$69,'ABP RECs'!$E121,'ABP REC Calc'!$B$6:$B$69,'ABP RECs'!$F121),
IF(Z$4&gt;$G121,Y121*(1-Inputs_ByYear!$D$4),0)),0)</f>
        <v>333631.29559054156</v>
      </c>
      <c r="AA121" s="235">
        <f>IF((AA$4-$G121)&lt;($C121+$B121),IF(AA$4=$G121+$B121,SUMIFS(INDEX('ABP REC Calc'!$G$6:$AB$69,,MATCH('ABP RECs'!$H121,'ABP REC Calc'!$G$5:$AB$5,0)),'ABP REC Calc'!$C$6:$C$69,'ABP RECs'!$E121,'ABP REC Calc'!$B$6:$B$69,'ABP RECs'!$F121),
IF(AA$4&gt;$G121,Z121*(1-Inputs_ByYear!$D$4),0)),0)</f>
        <v>331963.13911258883</v>
      </c>
      <c r="AB121" s="235">
        <f>IF((AB$4-$G121)&lt;($C121+$B121),IF(AB$4=$G121+$B121,SUMIFS(INDEX('ABP REC Calc'!$G$6:$AB$69,,MATCH('ABP RECs'!$H121,'ABP REC Calc'!$G$5:$AB$5,0)),'ABP REC Calc'!$C$6:$C$69,'ABP RECs'!$E121,'ABP REC Calc'!$B$6:$B$69,'ABP RECs'!$F121),
IF(AB$4&gt;$G121,AA121*(1-Inputs_ByYear!$D$4),0)),0)</f>
        <v>330303.32341702591</v>
      </c>
      <c r="AC121" s="235">
        <f>IF((AC$4-$G121)&lt;($C121+$B121),IF(AC$4=$G121+$B121,SUMIFS(INDEX('ABP REC Calc'!$G$6:$AB$69,,MATCH('ABP RECs'!$H121,'ABP REC Calc'!$G$5:$AB$5,0)),'ABP REC Calc'!$C$6:$C$69,'ABP RECs'!$E121,'ABP REC Calc'!$B$6:$B$69,'ABP RECs'!$F121),
IF(AC$4&gt;$G121,AB121*(1-Inputs_ByYear!$D$4),0)),0)</f>
        <v>328651.80679994076</v>
      </c>
      <c r="AD121" s="235">
        <f>IF((AD$4-$G121)&lt;($C121+$B121),IF(AD$4=$G121+$B121,SUMIFS(INDEX('ABP REC Calc'!$G$6:$AB$69,,MATCH('ABP RECs'!$H121,'ABP REC Calc'!$G$5:$AB$5,0)),'ABP REC Calc'!$C$6:$C$69,'ABP RECs'!$E121,'ABP REC Calc'!$B$6:$B$69,'ABP RECs'!$F121),
IF(AD$4&gt;$G121,AC121*(1-Inputs_ByYear!$D$4),0)),0)</f>
        <v>327008.54776594107</v>
      </c>
    </row>
    <row r="122" spans="2:30" ht="14.75" customHeight="1" x14ac:dyDescent="0.25">
      <c r="B122" s="332" cm="1">
        <f t="array" ref="B122">INDEX(Inputs_ByYear!$D$87:$D$92, MATCH('ABP RECs'!$E122, Inputs_ByYear!$B$87:$B$92, 0),)</f>
        <v>0</v>
      </c>
      <c r="C122" s="332" cm="1">
        <f t="array" ref="C122">INDEX(Inputs_ByYear!$D$51:$D$56, MATCH('ABP RECs'!$E122, Inputs_ByYear!$B$51:$B$56,0),)</f>
        <v>20</v>
      </c>
      <c r="D122" s="332" t="str" cm="1">
        <f t="array" ref="D122">INDEX(Inputs_ByYear!$D$96:$D$101, MATCH('ABP RECs'!$E122, Inputs_ByYear!$B$96:$B$101,0),)</f>
        <v>n/a</v>
      </c>
      <c r="E122" s="222" t="s">
        <v>235</v>
      </c>
      <c r="F122" s="219" t="s">
        <v>259</v>
      </c>
      <c r="G122" s="219">
        <f t="shared" si="6"/>
        <v>2028</v>
      </c>
      <c r="H122" s="227" t="s">
        <v>26</v>
      </c>
      <c r="I122" s="235">
        <f>IF((I$4-$G122)&lt;($C122+$B122),IF(I$4=$G122+$B122,SUMIFS(INDEX('ABP REC Calc'!$G$6:$AB$69,,MATCH('ABP RECs'!$H122,'ABP REC Calc'!$G$5:$AB$5,0)),'ABP REC Calc'!$C$6:$C$69,'ABP RECs'!$E122,'ABP REC Calc'!$B$6:$B$69,'ABP RECs'!$F122),
IF(I$4&gt;$G122,H122*(1-Inputs_ByYear!$D$4),0)),0)</f>
        <v>0</v>
      </c>
      <c r="J122" s="235">
        <f>IF((J$4-$G122)&lt;($C122+$B122),IF(J$4=$G122+$B122,SUMIFS(INDEX('ABP REC Calc'!$G$6:$AB$69,,MATCH('ABP RECs'!$H122,'ABP REC Calc'!$G$5:$AB$5,0)),'ABP REC Calc'!$C$6:$C$69,'ABP RECs'!$E122,'ABP REC Calc'!$B$6:$B$69,'ABP RECs'!$F122),
IF(J$4&gt;$G122,I122*(1-Inputs_ByYear!$D$4),0)),0)</f>
        <v>0</v>
      </c>
      <c r="K122" s="235">
        <f>IF((K$4-$G122)&lt;($C122+$B122),IF(K$4=$G122+$B122,SUMIFS(INDEX('ABP REC Calc'!$G$6:$AB$69,,MATCH('ABP RECs'!$H122,'ABP REC Calc'!$G$5:$AB$5,0)),'ABP REC Calc'!$C$6:$C$69,'ABP RECs'!$E122,'ABP REC Calc'!$B$6:$B$69,'ABP RECs'!$F122),
IF(K$4&gt;$G122,J122*(1-Inputs_ByYear!$D$4),0)),0)</f>
        <v>0</v>
      </c>
      <c r="L122" s="235">
        <f>IF((L$4-$G122)&lt;($C122+$B122),IF(L$4=$G122+$B122,SUMIFS(INDEX('ABP REC Calc'!$G$6:$AB$69,,MATCH('ABP RECs'!$H122,'ABP REC Calc'!$G$5:$AB$5,0)),'ABP REC Calc'!$C$6:$C$69,'ABP RECs'!$E122,'ABP REC Calc'!$B$6:$B$69,'ABP RECs'!$F122),
IF(L$4&gt;$G122,K122*(1-Inputs_ByYear!$D$4),0)),0)</f>
        <v>0</v>
      </c>
      <c r="M122" s="235">
        <f>IF((M$4-$G122)&lt;($C122+$B122),IF(M$4=$G122+$B122,SUMIFS(INDEX('ABP REC Calc'!$G$6:$AB$69,,MATCH('ABP RECs'!$H122,'ABP REC Calc'!$G$5:$AB$5,0)),'ABP REC Calc'!$C$6:$C$69,'ABP RECs'!$E122,'ABP REC Calc'!$B$6:$B$69,'ABP RECs'!$F122),
IF(M$4&gt;$G122,L122*(1-Inputs_ByYear!$D$4),0)),0)</f>
        <v>357885.12797651242</v>
      </c>
      <c r="N122" s="235">
        <f>IF((N$4-$G122)&lt;($C122+$B122),IF(N$4=$G122+$B122,SUMIFS(INDEX('ABP REC Calc'!$G$6:$AB$69,,MATCH('ABP RECs'!$H122,'ABP REC Calc'!$G$5:$AB$5,0)),'ABP REC Calc'!$C$6:$C$69,'ABP RECs'!$E122,'ABP REC Calc'!$B$6:$B$69,'ABP RECs'!$F122),
IF(N$4&gt;$G122,M122*(1-Inputs_ByYear!$D$4),0)),0)</f>
        <v>356095.70233662985</v>
      </c>
      <c r="O122" s="235">
        <f>IF((O$4-$G122)&lt;($C122+$B122),IF(O$4=$G122+$B122,SUMIFS(INDEX('ABP REC Calc'!$G$6:$AB$69,,MATCH('ABP RECs'!$H122,'ABP REC Calc'!$G$5:$AB$5,0)),'ABP REC Calc'!$C$6:$C$69,'ABP RECs'!$E122,'ABP REC Calc'!$B$6:$B$69,'ABP RECs'!$F122),
IF(O$4&gt;$G122,N122*(1-Inputs_ByYear!$D$4),0)),0)</f>
        <v>354315.22382494668</v>
      </c>
      <c r="P122" s="235">
        <f>IF((P$4-$G122)&lt;($C122+$B122),IF(P$4=$G122+$B122,SUMIFS(INDEX('ABP REC Calc'!$G$6:$AB$69,,MATCH('ABP RECs'!$H122,'ABP REC Calc'!$G$5:$AB$5,0)),'ABP REC Calc'!$C$6:$C$69,'ABP RECs'!$E122,'ABP REC Calc'!$B$6:$B$69,'ABP RECs'!$F122),
IF(P$4&gt;$G122,O122*(1-Inputs_ByYear!$D$4),0)),0)</f>
        <v>352543.64770582196</v>
      </c>
      <c r="Q122" s="235">
        <f>IF((Q$4-$G122)&lt;($C122+$B122),IF(Q$4=$G122+$B122,SUMIFS(INDEX('ABP REC Calc'!$G$6:$AB$69,,MATCH('ABP RECs'!$H122,'ABP REC Calc'!$G$5:$AB$5,0)),'ABP REC Calc'!$C$6:$C$69,'ABP RECs'!$E122,'ABP REC Calc'!$B$6:$B$69,'ABP RECs'!$F122),
IF(Q$4&gt;$G122,P122*(1-Inputs_ByYear!$D$4),0)),0)</f>
        <v>350780.92946729285</v>
      </c>
      <c r="R122" s="235">
        <f>IF((R$4-$G122)&lt;($C122+$B122),IF(R$4=$G122+$B122,SUMIFS(INDEX('ABP REC Calc'!$G$6:$AB$69,,MATCH('ABP RECs'!$H122,'ABP REC Calc'!$G$5:$AB$5,0)),'ABP REC Calc'!$C$6:$C$69,'ABP RECs'!$E122,'ABP REC Calc'!$B$6:$B$69,'ABP RECs'!$F122),
IF(R$4&gt;$G122,Q122*(1-Inputs_ByYear!$D$4),0)),0)</f>
        <v>349027.02481995639</v>
      </c>
      <c r="S122" s="235">
        <f>IF((S$4-$G122)&lt;($C122+$B122),IF(S$4=$G122+$B122,SUMIFS(INDEX('ABP REC Calc'!$G$6:$AB$69,,MATCH('ABP RECs'!$H122,'ABP REC Calc'!$G$5:$AB$5,0)),'ABP REC Calc'!$C$6:$C$69,'ABP RECs'!$E122,'ABP REC Calc'!$B$6:$B$69,'ABP RECs'!$F122),
IF(S$4&gt;$G122,R122*(1-Inputs_ByYear!$D$4),0)),0)</f>
        <v>347281.8896958566</v>
      </c>
      <c r="T122" s="235">
        <f>IF((T$4-$G122)&lt;($C122+$B122),IF(T$4=$G122+$B122,SUMIFS(INDEX('ABP REC Calc'!$G$6:$AB$69,,MATCH('ABP RECs'!$H122,'ABP REC Calc'!$G$5:$AB$5,0)),'ABP REC Calc'!$C$6:$C$69,'ABP RECs'!$E122,'ABP REC Calc'!$B$6:$B$69,'ABP RECs'!$F122),
IF(T$4&gt;$G122,S122*(1-Inputs_ByYear!$D$4),0)),0)</f>
        <v>345545.4802473773</v>
      </c>
      <c r="U122" s="235">
        <f>IF((U$4-$G122)&lt;($C122+$B122),IF(U$4=$G122+$B122,SUMIFS(INDEX('ABP REC Calc'!$G$6:$AB$69,,MATCH('ABP RECs'!$H122,'ABP REC Calc'!$G$5:$AB$5,0)),'ABP REC Calc'!$C$6:$C$69,'ABP RECs'!$E122,'ABP REC Calc'!$B$6:$B$69,'ABP RECs'!$F122),
IF(U$4&gt;$G122,T122*(1-Inputs_ByYear!$D$4),0)),0)</f>
        <v>343817.75284614041</v>
      </c>
      <c r="V122" s="235">
        <f>IF((V$4-$G122)&lt;($C122+$B122),IF(V$4=$G122+$B122,SUMIFS(INDEX('ABP REC Calc'!$G$6:$AB$69,,MATCH('ABP RECs'!$H122,'ABP REC Calc'!$G$5:$AB$5,0)),'ABP REC Calc'!$C$6:$C$69,'ABP RECs'!$E122,'ABP REC Calc'!$B$6:$B$69,'ABP RECs'!$F122),
IF(V$4&gt;$G122,U122*(1-Inputs_ByYear!$D$4),0)),0)</f>
        <v>342098.66408190969</v>
      </c>
      <c r="W122" s="235">
        <f>IF((W$4-$G122)&lt;($C122+$B122),IF(W$4=$G122+$B122,SUMIFS(INDEX('ABP REC Calc'!$G$6:$AB$69,,MATCH('ABP RECs'!$H122,'ABP REC Calc'!$G$5:$AB$5,0)),'ABP REC Calc'!$C$6:$C$69,'ABP RECs'!$E122,'ABP REC Calc'!$B$6:$B$69,'ABP RECs'!$F122),
IF(W$4&gt;$G122,V122*(1-Inputs_ByYear!$D$4),0)),0)</f>
        <v>340388.17076150014</v>
      </c>
      <c r="X122" s="235">
        <f>IF((X$4-$G122)&lt;($C122+$B122),IF(X$4=$G122+$B122,SUMIFS(INDEX('ABP REC Calc'!$G$6:$AB$69,,MATCH('ABP RECs'!$H122,'ABP REC Calc'!$G$5:$AB$5,0)),'ABP REC Calc'!$C$6:$C$69,'ABP RECs'!$E122,'ABP REC Calc'!$B$6:$B$69,'ABP RECs'!$F122),
IF(X$4&gt;$G122,W122*(1-Inputs_ByYear!$D$4),0)),0)</f>
        <v>338686.22990769264</v>
      </c>
      <c r="Y122" s="235">
        <f>IF((Y$4-$G122)&lt;($C122+$B122),IF(Y$4=$G122+$B122,SUMIFS(INDEX('ABP REC Calc'!$G$6:$AB$69,,MATCH('ABP RECs'!$H122,'ABP REC Calc'!$G$5:$AB$5,0)),'ABP REC Calc'!$C$6:$C$69,'ABP RECs'!$E122,'ABP REC Calc'!$B$6:$B$69,'ABP RECs'!$F122),
IF(Y$4&gt;$G122,X122*(1-Inputs_ByYear!$D$4),0)),0)</f>
        <v>336992.79875815415</v>
      </c>
      <c r="Z122" s="235">
        <f>IF((Z$4-$G122)&lt;($C122+$B122),IF(Z$4=$G122+$B122,SUMIFS(INDEX('ABP REC Calc'!$G$6:$AB$69,,MATCH('ABP RECs'!$H122,'ABP REC Calc'!$G$5:$AB$5,0)),'ABP REC Calc'!$C$6:$C$69,'ABP RECs'!$E122,'ABP REC Calc'!$B$6:$B$69,'ABP RECs'!$F122),
IF(Z$4&gt;$G122,Y122*(1-Inputs_ByYear!$D$4),0)),0)</f>
        <v>335307.83476436336</v>
      </c>
      <c r="AA122" s="235">
        <f>IF((AA$4-$G122)&lt;($C122+$B122),IF(AA$4=$G122+$B122,SUMIFS(INDEX('ABP REC Calc'!$G$6:$AB$69,,MATCH('ABP RECs'!$H122,'ABP REC Calc'!$G$5:$AB$5,0)),'ABP REC Calc'!$C$6:$C$69,'ABP RECs'!$E122,'ABP REC Calc'!$B$6:$B$69,'ABP RECs'!$F122),
IF(AA$4&gt;$G122,Z122*(1-Inputs_ByYear!$D$4),0)),0)</f>
        <v>333631.29559054156</v>
      </c>
      <c r="AB122" s="235">
        <f>IF((AB$4-$G122)&lt;($C122+$B122),IF(AB$4=$G122+$B122,SUMIFS(INDEX('ABP REC Calc'!$G$6:$AB$69,,MATCH('ABP RECs'!$H122,'ABP REC Calc'!$G$5:$AB$5,0)),'ABP REC Calc'!$C$6:$C$69,'ABP RECs'!$E122,'ABP REC Calc'!$B$6:$B$69,'ABP RECs'!$F122),
IF(AB$4&gt;$G122,AA122*(1-Inputs_ByYear!$D$4),0)),0)</f>
        <v>331963.13911258883</v>
      </c>
      <c r="AC122" s="235">
        <f>IF((AC$4-$G122)&lt;($C122+$B122),IF(AC$4=$G122+$B122,SUMIFS(INDEX('ABP REC Calc'!$G$6:$AB$69,,MATCH('ABP RECs'!$H122,'ABP REC Calc'!$G$5:$AB$5,0)),'ABP REC Calc'!$C$6:$C$69,'ABP RECs'!$E122,'ABP REC Calc'!$B$6:$B$69,'ABP RECs'!$F122),
IF(AC$4&gt;$G122,AB122*(1-Inputs_ByYear!$D$4),0)),0)</f>
        <v>330303.32341702591</v>
      </c>
      <c r="AD122" s="235">
        <f>IF((AD$4-$G122)&lt;($C122+$B122),IF(AD$4=$G122+$B122,SUMIFS(INDEX('ABP REC Calc'!$G$6:$AB$69,,MATCH('ABP RECs'!$H122,'ABP REC Calc'!$G$5:$AB$5,0)),'ABP REC Calc'!$C$6:$C$69,'ABP RECs'!$E122,'ABP REC Calc'!$B$6:$B$69,'ABP RECs'!$F122),
IF(AD$4&gt;$G122,AC122*(1-Inputs_ByYear!$D$4),0)),0)</f>
        <v>328651.80679994076</v>
      </c>
    </row>
    <row r="123" spans="2:30" ht="14.75" customHeight="1" x14ac:dyDescent="0.25">
      <c r="B123" s="332" cm="1">
        <f t="array" ref="B123">INDEX(Inputs_ByYear!$D$87:$D$92, MATCH('ABP RECs'!$E123, Inputs_ByYear!$B$87:$B$92, 0),)</f>
        <v>0</v>
      </c>
      <c r="C123" s="332" cm="1">
        <f t="array" ref="C123">INDEX(Inputs_ByYear!$D$51:$D$56, MATCH('ABP RECs'!$E123, Inputs_ByYear!$B$51:$B$56,0),)</f>
        <v>20</v>
      </c>
      <c r="D123" s="332" t="str" cm="1">
        <f t="array" ref="D123">INDEX(Inputs_ByYear!$D$96:$D$101, MATCH('ABP RECs'!$E123, Inputs_ByYear!$B$96:$B$101,0),)</f>
        <v>n/a</v>
      </c>
      <c r="E123" s="222" t="s">
        <v>235</v>
      </c>
      <c r="F123" s="219" t="s">
        <v>259</v>
      </c>
      <c r="G123" s="219">
        <f t="shared" si="6"/>
        <v>2029</v>
      </c>
      <c r="H123" s="227" t="s">
        <v>27</v>
      </c>
      <c r="I123" s="235">
        <f>IF((I$4-$G123)&lt;($C123+$B123),IF(I$4=$G123+$B123,SUMIFS(INDEX('ABP REC Calc'!$G$6:$AB$69,,MATCH('ABP RECs'!$H123,'ABP REC Calc'!$G$5:$AB$5,0)),'ABP REC Calc'!$C$6:$C$69,'ABP RECs'!$E123,'ABP REC Calc'!$B$6:$B$69,'ABP RECs'!$F123),
IF(I$4&gt;$G123,H123*(1-Inputs_ByYear!$D$4),0)),0)</f>
        <v>0</v>
      </c>
      <c r="J123" s="235">
        <f>IF((J$4-$G123)&lt;($C123+$B123),IF(J$4=$G123+$B123,SUMIFS(INDEX('ABP REC Calc'!$G$6:$AB$69,,MATCH('ABP RECs'!$H123,'ABP REC Calc'!$G$5:$AB$5,0)),'ABP REC Calc'!$C$6:$C$69,'ABP RECs'!$E123,'ABP REC Calc'!$B$6:$B$69,'ABP RECs'!$F123),
IF(J$4&gt;$G123,I123*(1-Inputs_ByYear!$D$4),0)),0)</f>
        <v>0</v>
      </c>
      <c r="K123" s="235">
        <f>IF((K$4-$G123)&lt;($C123+$B123),IF(K$4=$G123+$B123,SUMIFS(INDEX('ABP REC Calc'!$G$6:$AB$69,,MATCH('ABP RECs'!$H123,'ABP REC Calc'!$G$5:$AB$5,0)),'ABP REC Calc'!$C$6:$C$69,'ABP RECs'!$E123,'ABP REC Calc'!$B$6:$B$69,'ABP RECs'!$F123),
IF(K$4&gt;$G123,J123*(1-Inputs_ByYear!$D$4),0)),0)</f>
        <v>0</v>
      </c>
      <c r="L123" s="235">
        <f>IF((L$4-$G123)&lt;($C123+$B123),IF(L$4=$G123+$B123,SUMIFS(INDEX('ABP REC Calc'!$G$6:$AB$69,,MATCH('ABP RECs'!$H123,'ABP REC Calc'!$G$5:$AB$5,0)),'ABP REC Calc'!$C$6:$C$69,'ABP RECs'!$E123,'ABP REC Calc'!$B$6:$B$69,'ABP RECs'!$F123),
IF(L$4&gt;$G123,K123*(1-Inputs_ByYear!$D$4),0)),0)</f>
        <v>0</v>
      </c>
      <c r="M123" s="235">
        <f>IF((M$4-$G123)&lt;($C123+$B123),IF(M$4=$G123+$B123,SUMIFS(INDEX('ABP REC Calc'!$G$6:$AB$69,,MATCH('ABP RECs'!$H123,'ABP REC Calc'!$G$5:$AB$5,0)),'ABP REC Calc'!$C$6:$C$69,'ABP RECs'!$E123,'ABP REC Calc'!$B$6:$B$69,'ABP RECs'!$F123),
IF(M$4&gt;$G123,L123*(1-Inputs_ByYear!$D$4),0)),0)</f>
        <v>0</v>
      </c>
      <c r="N123" s="235">
        <f>IF((N$4-$G123)&lt;($C123+$B123),IF(N$4=$G123+$B123,SUMIFS(INDEX('ABP REC Calc'!$G$6:$AB$69,,MATCH('ABP RECs'!$H123,'ABP REC Calc'!$G$5:$AB$5,0)),'ABP REC Calc'!$C$6:$C$69,'ABP RECs'!$E123,'ABP REC Calc'!$B$6:$B$69,'ABP RECs'!$F123),
IF(N$4&gt;$G123,M123*(1-Inputs_ByYear!$D$4),0)),0)</f>
        <v>429462.153571815</v>
      </c>
      <c r="O123" s="235">
        <f>IF((O$4-$G123)&lt;($C123+$B123),IF(O$4=$G123+$B123,SUMIFS(INDEX('ABP REC Calc'!$G$6:$AB$69,,MATCH('ABP RECs'!$H123,'ABP REC Calc'!$G$5:$AB$5,0)),'ABP REC Calc'!$C$6:$C$69,'ABP RECs'!$E123,'ABP REC Calc'!$B$6:$B$69,'ABP RECs'!$F123),
IF(O$4&gt;$G123,N123*(1-Inputs_ByYear!$D$4),0)),0)</f>
        <v>427314.84280395589</v>
      </c>
      <c r="P123" s="235">
        <f>IF((P$4-$G123)&lt;($C123+$B123),IF(P$4=$G123+$B123,SUMIFS(INDEX('ABP REC Calc'!$G$6:$AB$69,,MATCH('ABP RECs'!$H123,'ABP REC Calc'!$G$5:$AB$5,0)),'ABP REC Calc'!$C$6:$C$69,'ABP RECs'!$E123,'ABP REC Calc'!$B$6:$B$69,'ABP RECs'!$F123),
IF(P$4&gt;$G123,O123*(1-Inputs_ByYear!$D$4),0)),0)</f>
        <v>425178.26858993614</v>
      </c>
      <c r="Q123" s="235">
        <f>IF((Q$4-$G123)&lt;($C123+$B123),IF(Q$4=$G123+$B123,SUMIFS(INDEX('ABP REC Calc'!$G$6:$AB$69,,MATCH('ABP RECs'!$H123,'ABP REC Calc'!$G$5:$AB$5,0)),'ABP REC Calc'!$C$6:$C$69,'ABP RECs'!$E123,'ABP REC Calc'!$B$6:$B$69,'ABP RECs'!$F123),
IF(Q$4&gt;$G123,P123*(1-Inputs_ByYear!$D$4),0)),0)</f>
        <v>423052.37724698643</v>
      </c>
      <c r="R123" s="235">
        <f>IF((R$4-$G123)&lt;($C123+$B123),IF(R$4=$G123+$B123,SUMIFS(INDEX('ABP REC Calc'!$G$6:$AB$69,,MATCH('ABP RECs'!$H123,'ABP REC Calc'!$G$5:$AB$5,0)),'ABP REC Calc'!$C$6:$C$69,'ABP RECs'!$E123,'ABP REC Calc'!$B$6:$B$69,'ABP RECs'!$F123),
IF(R$4&gt;$G123,Q123*(1-Inputs_ByYear!$D$4),0)),0)</f>
        <v>420937.11536075152</v>
      </c>
      <c r="S123" s="235">
        <f>IF((S$4-$G123)&lt;($C123+$B123),IF(S$4=$G123+$B123,SUMIFS(INDEX('ABP REC Calc'!$G$6:$AB$69,,MATCH('ABP RECs'!$H123,'ABP REC Calc'!$G$5:$AB$5,0)),'ABP REC Calc'!$C$6:$C$69,'ABP RECs'!$E123,'ABP REC Calc'!$B$6:$B$69,'ABP RECs'!$F123),
IF(S$4&gt;$G123,R123*(1-Inputs_ByYear!$D$4),0)),0)</f>
        <v>418832.42978394777</v>
      </c>
      <c r="T123" s="235">
        <f>IF((T$4-$G123)&lt;($C123+$B123),IF(T$4=$G123+$B123,SUMIFS(INDEX('ABP REC Calc'!$G$6:$AB$69,,MATCH('ABP RECs'!$H123,'ABP REC Calc'!$G$5:$AB$5,0)),'ABP REC Calc'!$C$6:$C$69,'ABP RECs'!$E123,'ABP REC Calc'!$B$6:$B$69,'ABP RECs'!$F123),
IF(T$4&gt;$G123,S123*(1-Inputs_ByYear!$D$4),0)),0)</f>
        <v>416738.26763502805</v>
      </c>
      <c r="U123" s="235">
        <f>IF((U$4-$G123)&lt;($C123+$B123),IF(U$4=$G123+$B123,SUMIFS(INDEX('ABP REC Calc'!$G$6:$AB$69,,MATCH('ABP RECs'!$H123,'ABP REC Calc'!$G$5:$AB$5,0)),'ABP REC Calc'!$C$6:$C$69,'ABP RECs'!$E123,'ABP REC Calc'!$B$6:$B$69,'ABP RECs'!$F123),
IF(U$4&gt;$G123,T123*(1-Inputs_ByYear!$D$4),0)),0)</f>
        <v>414654.5762968529</v>
      </c>
      <c r="V123" s="235">
        <f>IF((V$4-$G123)&lt;($C123+$B123),IF(V$4=$G123+$B123,SUMIFS(INDEX('ABP REC Calc'!$G$6:$AB$69,,MATCH('ABP RECs'!$H123,'ABP REC Calc'!$G$5:$AB$5,0)),'ABP REC Calc'!$C$6:$C$69,'ABP RECs'!$E123,'ABP REC Calc'!$B$6:$B$69,'ABP RECs'!$F123),
IF(V$4&gt;$G123,U123*(1-Inputs_ByYear!$D$4),0)),0)</f>
        <v>412581.30341536866</v>
      </c>
      <c r="W123" s="235">
        <f>IF((W$4-$G123)&lt;($C123+$B123),IF(W$4=$G123+$B123,SUMIFS(INDEX('ABP REC Calc'!$G$6:$AB$69,,MATCH('ABP RECs'!$H123,'ABP REC Calc'!$G$5:$AB$5,0)),'ABP REC Calc'!$C$6:$C$69,'ABP RECs'!$E123,'ABP REC Calc'!$B$6:$B$69,'ABP RECs'!$F123),
IF(W$4&gt;$G123,V123*(1-Inputs_ByYear!$D$4),0)),0)</f>
        <v>410518.39689829183</v>
      </c>
      <c r="X123" s="235">
        <f>IF((X$4-$G123)&lt;($C123+$B123),IF(X$4=$G123+$B123,SUMIFS(INDEX('ABP REC Calc'!$G$6:$AB$69,,MATCH('ABP RECs'!$H123,'ABP REC Calc'!$G$5:$AB$5,0)),'ABP REC Calc'!$C$6:$C$69,'ABP RECs'!$E123,'ABP REC Calc'!$B$6:$B$69,'ABP RECs'!$F123),
IF(X$4&gt;$G123,W123*(1-Inputs_ByYear!$D$4),0)),0)</f>
        <v>408465.80491380038</v>
      </c>
      <c r="Y123" s="235">
        <f>IF((Y$4-$G123)&lt;($C123+$B123),IF(Y$4=$G123+$B123,SUMIFS(INDEX('ABP REC Calc'!$G$6:$AB$69,,MATCH('ABP RECs'!$H123,'ABP REC Calc'!$G$5:$AB$5,0)),'ABP REC Calc'!$C$6:$C$69,'ABP RECs'!$E123,'ABP REC Calc'!$B$6:$B$69,'ABP RECs'!$F123),
IF(Y$4&gt;$G123,X123*(1-Inputs_ByYear!$D$4),0)),0)</f>
        <v>406423.47588923137</v>
      </c>
      <c r="Z123" s="235">
        <f>IF((Z$4-$G123)&lt;($C123+$B123),IF(Z$4=$G123+$B123,SUMIFS(INDEX('ABP REC Calc'!$G$6:$AB$69,,MATCH('ABP RECs'!$H123,'ABP REC Calc'!$G$5:$AB$5,0)),'ABP REC Calc'!$C$6:$C$69,'ABP RECs'!$E123,'ABP REC Calc'!$B$6:$B$69,'ABP RECs'!$F123),
IF(Z$4&gt;$G123,Y123*(1-Inputs_ByYear!$D$4),0)),0)</f>
        <v>404391.3585097852</v>
      </c>
      <c r="AA123" s="235">
        <f>IF((AA$4-$G123)&lt;($C123+$B123),IF(AA$4=$G123+$B123,SUMIFS(INDEX('ABP REC Calc'!$G$6:$AB$69,,MATCH('ABP RECs'!$H123,'ABP REC Calc'!$G$5:$AB$5,0)),'ABP REC Calc'!$C$6:$C$69,'ABP RECs'!$E123,'ABP REC Calc'!$B$6:$B$69,'ABP RECs'!$F123),
IF(AA$4&gt;$G123,Z123*(1-Inputs_ByYear!$D$4),0)),0)</f>
        <v>402369.40171723627</v>
      </c>
      <c r="AB123" s="235">
        <f>IF((AB$4-$G123)&lt;($C123+$B123),IF(AB$4=$G123+$B123,SUMIFS(INDEX('ABP REC Calc'!$G$6:$AB$69,,MATCH('ABP RECs'!$H123,'ABP REC Calc'!$G$5:$AB$5,0)),'ABP REC Calc'!$C$6:$C$69,'ABP RECs'!$E123,'ABP REC Calc'!$B$6:$B$69,'ABP RECs'!$F123),
IF(AB$4&gt;$G123,AA123*(1-Inputs_ByYear!$D$4),0)),0)</f>
        <v>400357.5547086501</v>
      </c>
      <c r="AC123" s="235">
        <f>IF((AC$4-$G123)&lt;($C123+$B123),IF(AC$4=$G123+$B123,SUMIFS(INDEX('ABP REC Calc'!$G$6:$AB$69,,MATCH('ABP RECs'!$H123,'ABP REC Calc'!$G$5:$AB$5,0)),'ABP REC Calc'!$C$6:$C$69,'ABP RECs'!$E123,'ABP REC Calc'!$B$6:$B$69,'ABP RECs'!$F123),
IF(AC$4&gt;$G123,AB123*(1-Inputs_ByYear!$D$4),0)),0)</f>
        <v>398355.76693510683</v>
      </c>
      <c r="AD123" s="235">
        <f>IF((AD$4-$G123)&lt;($C123+$B123),IF(AD$4=$G123+$B123,SUMIFS(INDEX('ABP REC Calc'!$G$6:$AB$69,,MATCH('ABP RECs'!$H123,'ABP REC Calc'!$G$5:$AB$5,0)),'ABP REC Calc'!$C$6:$C$69,'ABP RECs'!$E123,'ABP REC Calc'!$B$6:$B$69,'ABP RECs'!$F123),
IF(AD$4&gt;$G123,AC123*(1-Inputs_ByYear!$D$4),0)),0)</f>
        <v>396363.98810043128</v>
      </c>
    </row>
    <row r="124" spans="2:30" ht="14.75" customHeight="1" x14ac:dyDescent="0.25">
      <c r="B124" s="332" cm="1">
        <f t="array" ref="B124">INDEX(Inputs_ByYear!$D$87:$D$92, MATCH('ABP RECs'!$E124, Inputs_ByYear!$B$87:$B$92, 0),)</f>
        <v>0</v>
      </c>
      <c r="C124" s="332" cm="1">
        <f t="array" ref="C124">INDEX(Inputs_ByYear!$D$51:$D$56, MATCH('ABP RECs'!$E124, Inputs_ByYear!$B$51:$B$56,0),)</f>
        <v>20</v>
      </c>
      <c r="D124" s="332" t="str" cm="1">
        <f t="array" ref="D124">INDEX(Inputs_ByYear!$D$96:$D$101, MATCH('ABP RECs'!$E124, Inputs_ByYear!$B$96:$B$101,0),)</f>
        <v>n/a</v>
      </c>
      <c r="E124" s="222" t="s">
        <v>235</v>
      </c>
      <c r="F124" s="219" t="s">
        <v>259</v>
      </c>
      <c r="G124" s="219">
        <f t="shared" si="6"/>
        <v>2030</v>
      </c>
      <c r="H124" s="227" t="s">
        <v>28</v>
      </c>
      <c r="I124" s="235">
        <f>IF((I$4-$G124)&lt;($C124+$B124),IF(I$4=$G124+$B124,SUMIFS(INDEX('ABP REC Calc'!$G$6:$AB$69,,MATCH('ABP RECs'!$H124,'ABP REC Calc'!$G$5:$AB$5,0)),'ABP REC Calc'!$C$6:$C$69,'ABP RECs'!$E124,'ABP REC Calc'!$B$6:$B$69,'ABP RECs'!$F124),
IF(I$4&gt;$G124,H124*(1-Inputs_ByYear!$D$4),0)),0)</f>
        <v>0</v>
      </c>
      <c r="J124" s="235">
        <f>IF((J$4-$G124)&lt;($C124+$B124),IF(J$4=$G124+$B124,SUMIFS(INDEX('ABP REC Calc'!$G$6:$AB$69,,MATCH('ABP RECs'!$H124,'ABP REC Calc'!$G$5:$AB$5,0)),'ABP REC Calc'!$C$6:$C$69,'ABP RECs'!$E124,'ABP REC Calc'!$B$6:$B$69,'ABP RECs'!$F124),
IF(J$4&gt;$G124,I124*(1-Inputs_ByYear!$D$4),0)),0)</f>
        <v>0</v>
      </c>
      <c r="K124" s="235">
        <f>IF((K$4-$G124)&lt;($C124+$B124),IF(K$4=$G124+$B124,SUMIFS(INDEX('ABP REC Calc'!$G$6:$AB$69,,MATCH('ABP RECs'!$H124,'ABP REC Calc'!$G$5:$AB$5,0)),'ABP REC Calc'!$C$6:$C$69,'ABP RECs'!$E124,'ABP REC Calc'!$B$6:$B$69,'ABP RECs'!$F124),
IF(K$4&gt;$G124,J124*(1-Inputs_ByYear!$D$4),0)),0)</f>
        <v>0</v>
      </c>
      <c r="L124" s="235">
        <f>IF((L$4-$G124)&lt;($C124+$B124),IF(L$4=$G124+$B124,SUMIFS(INDEX('ABP REC Calc'!$G$6:$AB$69,,MATCH('ABP RECs'!$H124,'ABP REC Calc'!$G$5:$AB$5,0)),'ABP REC Calc'!$C$6:$C$69,'ABP RECs'!$E124,'ABP REC Calc'!$B$6:$B$69,'ABP RECs'!$F124),
IF(L$4&gt;$G124,K124*(1-Inputs_ByYear!$D$4),0)),0)</f>
        <v>0</v>
      </c>
      <c r="M124" s="235">
        <f>IF((M$4-$G124)&lt;($C124+$B124),IF(M$4=$G124+$B124,SUMIFS(INDEX('ABP REC Calc'!$G$6:$AB$69,,MATCH('ABP RECs'!$H124,'ABP REC Calc'!$G$5:$AB$5,0)),'ABP REC Calc'!$C$6:$C$69,'ABP RECs'!$E124,'ABP REC Calc'!$B$6:$B$69,'ABP RECs'!$F124),
IF(M$4&gt;$G124,L124*(1-Inputs_ByYear!$D$4),0)),0)</f>
        <v>0</v>
      </c>
      <c r="N124" s="235">
        <f>IF((N$4-$G124)&lt;($C124+$B124),IF(N$4=$G124+$B124,SUMIFS(INDEX('ABP REC Calc'!$G$6:$AB$69,,MATCH('ABP RECs'!$H124,'ABP REC Calc'!$G$5:$AB$5,0)),'ABP REC Calc'!$C$6:$C$69,'ABP RECs'!$E124,'ABP REC Calc'!$B$6:$B$69,'ABP RECs'!$F124),
IF(N$4&gt;$G124,M124*(1-Inputs_ByYear!$D$4),0)),0)</f>
        <v>0</v>
      </c>
      <c r="O124" s="235">
        <f>IF((O$4-$G124)&lt;($C124+$B124),IF(O$4=$G124+$B124,SUMIFS(INDEX('ABP REC Calc'!$G$6:$AB$69,,MATCH('ABP RECs'!$H124,'ABP REC Calc'!$G$5:$AB$5,0)),'ABP REC Calc'!$C$6:$C$69,'ABP RECs'!$E124,'ABP REC Calc'!$B$6:$B$69,'ABP RECs'!$F124),
IF(O$4&gt;$G124,N124*(1-Inputs_ByYear!$D$4),0)),0)</f>
        <v>429462.153571815</v>
      </c>
      <c r="P124" s="235">
        <f>IF((P$4-$G124)&lt;($C124+$B124),IF(P$4=$G124+$B124,SUMIFS(INDEX('ABP REC Calc'!$G$6:$AB$69,,MATCH('ABP RECs'!$H124,'ABP REC Calc'!$G$5:$AB$5,0)),'ABP REC Calc'!$C$6:$C$69,'ABP RECs'!$E124,'ABP REC Calc'!$B$6:$B$69,'ABP RECs'!$F124),
IF(P$4&gt;$G124,O124*(1-Inputs_ByYear!$D$4),0)),0)</f>
        <v>427314.84280395589</v>
      </c>
      <c r="Q124" s="235">
        <f>IF((Q$4-$G124)&lt;($C124+$B124),IF(Q$4=$G124+$B124,SUMIFS(INDEX('ABP REC Calc'!$G$6:$AB$69,,MATCH('ABP RECs'!$H124,'ABP REC Calc'!$G$5:$AB$5,0)),'ABP REC Calc'!$C$6:$C$69,'ABP RECs'!$E124,'ABP REC Calc'!$B$6:$B$69,'ABP RECs'!$F124),
IF(Q$4&gt;$G124,P124*(1-Inputs_ByYear!$D$4),0)),0)</f>
        <v>425178.26858993614</v>
      </c>
      <c r="R124" s="235">
        <f>IF((R$4-$G124)&lt;($C124+$B124),IF(R$4=$G124+$B124,SUMIFS(INDEX('ABP REC Calc'!$G$6:$AB$69,,MATCH('ABP RECs'!$H124,'ABP REC Calc'!$G$5:$AB$5,0)),'ABP REC Calc'!$C$6:$C$69,'ABP RECs'!$E124,'ABP REC Calc'!$B$6:$B$69,'ABP RECs'!$F124),
IF(R$4&gt;$G124,Q124*(1-Inputs_ByYear!$D$4),0)),0)</f>
        <v>423052.37724698643</v>
      </c>
      <c r="S124" s="235">
        <f>IF((S$4-$G124)&lt;($C124+$B124),IF(S$4=$G124+$B124,SUMIFS(INDEX('ABP REC Calc'!$G$6:$AB$69,,MATCH('ABP RECs'!$H124,'ABP REC Calc'!$G$5:$AB$5,0)),'ABP REC Calc'!$C$6:$C$69,'ABP RECs'!$E124,'ABP REC Calc'!$B$6:$B$69,'ABP RECs'!$F124),
IF(S$4&gt;$G124,R124*(1-Inputs_ByYear!$D$4),0)),0)</f>
        <v>420937.11536075152</v>
      </c>
      <c r="T124" s="235">
        <f>IF((T$4-$G124)&lt;($C124+$B124),IF(T$4=$G124+$B124,SUMIFS(INDEX('ABP REC Calc'!$G$6:$AB$69,,MATCH('ABP RECs'!$H124,'ABP REC Calc'!$G$5:$AB$5,0)),'ABP REC Calc'!$C$6:$C$69,'ABP RECs'!$E124,'ABP REC Calc'!$B$6:$B$69,'ABP RECs'!$F124),
IF(T$4&gt;$G124,S124*(1-Inputs_ByYear!$D$4),0)),0)</f>
        <v>418832.42978394777</v>
      </c>
      <c r="U124" s="235">
        <f>IF((U$4-$G124)&lt;($C124+$B124),IF(U$4=$G124+$B124,SUMIFS(INDEX('ABP REC Calc'!$G$6:$AB$69,,MATCH('ABP RECs'!$H124,'ABP REC Calc'!$G$5:$AB$5,0)),'ABP REC Calc'!$C$6:$C$69,'ABP RECs'!$E124,'ABP REC Calc'!$B$6:$B$69,'ABP RECs'!$F124),
IF(U$4&gt;$G124,T124*(1-Inputs_ByYear!$D$4),0)),0)</f>
        <v>416738.26763502805</v>
      </c>
      <c r="V124" s="235">
        <f>IF((V$4-$G124)&lt;($C124+$B124),IF(V$4=$G124+$B124,SUMIFS(INDEX('ABP REC Calc'!$G$6:$AB$69,,MATCH('ABP RECs'!$H124,'ABP REC Calc'!$G$5:$AB$5,0)),'ABP REC Calc'!$C$6:$C$69,'ABP RECs'!$E124,'ABP REC Calc'!$B$6:$B$69,'ABP RECs'!$F124),
IF(V$4&gt;$G124,U124*(1-Inputs_ByYear!$D$4),0)),0)</f>
        <v>414654.5762968529</v>
      </c>
      <c r="W124" s="235">
        <f>IF((W$4-$G124)&lt;($C124+$B124),IF(W$4=$G124+$B124,SUMIFS(INDEX('ABP REC Calc'!$G$6:$AB$69,,MATCH('ABP RECs'!$H124,'ABP REC Calc'!$G$5:$AB$5,0)),'ABP REC Calc'!$C$6:$C$69,'ABP RECs'!$E124,'ABP REC Calc'!$B$6:$B$69,'ABP RECs'!$F124),
IF(W$4&gt;$G124,V124*(1-Inputs_ByYear!$D$4),0)),0)</f>
        <v>412581.30341536866</v>
      </c>
      <c r="X124" s="235">
        <f>IF((X$4-$G124)&lt;($C124+$B124),IF(X$4=$G124+$B124,SUMIFS(INDEX('ABP REC Calc'!$G$6:$AB$69,,MATCH('ABP RECs'!$H124,'ABP REC Calc'!$G$5:$AB$5,0)),'ABP REC Calc'!$C$6:$C$69,'ABP RECs'!$E124,'ABP REC Calc'!$B$6:$B$69,'ABP RECs'!$F124),
IF(X$4&gt;$G124,W124*(1-Inputs_ByYear!$D$4),0)),0)</f>
        <v>410518.39689829183</v>
      </c>
      <c r="Y124" s="235">
        <f>IF((Y$4-$G124)&lt;($C124+$B124),IF(Y$4=$G124+$B124,SUMIFS(INDEX('ABP REC Calc'!$G$6:$AB$69,,MATCH('ABP RECs'!$H124,'ABP REC Calc'!$G$5:$AB$5,0)),'ABP REC Calc'!$C$6:$C$69,'ABP RECs'!$E124,'ABP REC Calc'!$B$6:$B$69,'ABP RECs'!$F124),
IF(Y$4&gt;$G124,X124*(1-Inputs_ByYear!$D$4),0)),0)</f>
        <v>408465.80491380038</v>
      </c>
      <c r="Z124" s="235">
        <f>IF((Z$4-$G124)&lt;($C124+$B124),IF(Z$4=$G124+$B124,SUMIFS(INDEX('ABP REC Calc'!$G$6:$AB$69,,MATCH('ABP RECs'!$H124,'ABP REC Calc'!$G$5:$AB$5,0)),'ABP REC Calc'!$C$6:$C$69,'ABP RECs'!$E124,'ABP REC Calc'!$B$6:$B$69,'ABP RECs'!$F124),
IF(Z$4&gt;$G124,Y124*(1-Inputs_ByYear!$D$4),0)),0)</f>
        <v>406423.47588923137</v>
      </c>
      <c r="AA124" s="235">
        <f>IF((AA$4-$G124)&lt;($C124+$B124),IF(AA$4=$G124+$B124,SUMIFS(INDEX('ABP REC Calc'!$G$6:$AB$69,,MATCH('ABP RECs'!$H124,'ABP REC Calc'!$G$5:$AB$5,0)),'ABP REC Calc'!$C$6:$C$69,'ABP RECs'!$E124,'ABP REC Calc'!$B$6:$B$69,'ABP RECs'!$F124),
IF(AA$4&gt;$G124,Z124*(1-Inputs_ByYear!$D$4),0)),0)</f>
        <v>404391.3585097852</v>
      </c>
      <c r="AB124" s="235">
        <f>IF((AB$4-$G124)&lt;($C124+$B124),IF(AB$4=$G124+$B124,SUMIFS(INDEX('ABP REC Calc'!$G$6:$AB$69,,MATCH('ABP RECs'!$H124,'ABP REC Calc'!$G$5:$AB$5,0)),'ABP REC Calc'!$C$6:$C$69,'ABP RECs'!$E124,'ABP REC Calc'!$B$6:$B$69,'ABP RECs'!$F124),
IF(AB$4&gt;$G124,AA124*(1-Inputs_ByYear!$D$4),0)),0)</f>
        <v>402369.40171723627</v>
      </c>
      <c r="AC124" s="235">
        <f>IF((AC$4-$G124)&lt;($C124+$B124),IF(AC$4=$G124+$B124,SUMIFS(INDEX('ABP REC Calc'!$G$6:$AB$69,,MATCH('ABP RECs'!$H124,'ABP REC Calc'!$G$5:$AB$5,0)),'ABP REC Calc'!$C$6:$C$69,'ABP RECs'!$E124,'ABP REC Calc'!$B$6:$B$69,'ABP RECs'!$F124),
IF(AC$4&gt;$G124,AB124*(1-Inputs_ByYear!$D$4),0)),0)</f>
        <v>400357.5547086501</v>
      </c>
      <c r="AD124" s="235">
        <f>IF((AD$4-$G124)&lt;($C124+$B124),IF(AD$4=$G124+$B124,SUMIFS(INDEX('ABP REC Calc'!$G$6:$AB$69,,MATCH('ABP RECs'!$H124,'ABP REC Calc'!$G$5:$AB$5,0)),'ABP REC Calc'!$C$6:$C$69,'ABP RECs'!$E124,'ABP REC Calc'!$B$6:$B$69,'ABP RECs'!$F124),
IF(AD$4&gt;$G124,AC124*(1-Inputs_ByYear!$D$4),0)),0)</f>
        <v>398355.76693510683</v>
      </c>
    </row>
    <row r="125" spans="2:30" ht="14.75" customHeight="1" x14ac:dyDescent="0.25">
      <c r="B125" s="332" cm="1">
        <f t="array" ref="B125">INDEX(Inputs_ByYear!$D$87:$D$92, MATCH('ABP RECs'!$E125, Inputs_ByYear!$B$87:$B$92, 0),)</f>
        <v>0</v>
      </c>
      <c r="C125" s="332" cm="1">
        <f t="array" ref="C125">INDEX(Inputs_ByYear!$D$51:$D$56, MATCH('ABP RECs'!$E125, Inputs_ByYear!$B$51:$B$56,0),)</f>
        <v>20</v>
      </c>
      <c r="D125" s="332" t="str" cm="1">
        <f t="array" ref="D125">INDEX(Inputs_ByYear!$D$96:$D$101, MATCH('ABP RECs'!$E125, Inputs_ByYear!$B$96:$B$101,0),)</f>
        <v>n/a</v>
      </c>
      <c r="E125" s="222" t="s">
        <v>235</v>
      </c>
      <c r="F125" s="219" t="s">
        <v>259</v>
      </c>
      <c r="G125" s="219">
        <f t="shared" si="6"/>
        <v>2031</v>
      </c>
      <c r="H125" s="227" t="s">
        <v>29</v>
      </c>
      <c r="I125" s="235">
        <f>IF((I$4-$G125)&lt;($C125+$B125),IF(I$4=$G125+$B125,SUMIFS(INDEX('ABP REC Calc'!$G$6:$AB$69,,MATCH('ABP RECs'!$H125,'ABP REC Calc'!$G$5:$AB$5,0)),'ABP REC Calc'!$C$6:$C$69,'ABP RECs'!$E125,'ABP REC Calc'!$B$6:$B$69,'ABP RECs'!$F125),
IF(I$4&gt;$G125,H125*(1-Inputs_ByYear!$D$4),0)),0)</f>
        <v>0</v>
      </c>
      <c r="J125" s="235">
        <f>IF((J$4-$G125)&lt;($C125+$B125),IF(J$4=$G125+$B125,SUMIFS(INDEX('ABP REC Calc'!$G$6:$AB$69,,MATCH('ABP RECs'!$H125,'ABP REC Calc'!$G$5:$AB$5,0)),'ABP REC Calc'!$C$6:$C$69,'ABP RECs'!$E125,'ABP REC Calc'!$B$6:$B$69,'ABP RECs'!$F125),
IF(J$4&gt;$G125,I125*(1-Inputs_ByYear!$D$4),0)),0)</f>
        <v>0</v>
      </c>
      <c r="K125" s="235">
        <f>IF((K$4-$G125)&lt;($C125+$B125),IF(K$4=$G125+$B125,SUMIFS(INDEX('ABP REC Calc'!$G$6:$AB$69,,MATCH('ABP RECs'!$H125,'ABP REC Calc'!$G$5:$AB$5,0)),'ABP REC Calc'!$C$6:$C$69,'ABP RECs'!$E125,'ABP REC Calc'!$B$6:$B$69,'ABP RECs'!$F125),
IF(K$4&gt;$G125,J125*(1-Inputs_ByYear!$D$4),0)),0)</f>
        <v>0</v>
      </c>
      <c r="L125" s="235">
        <f>IF((L$4-$G125)&lt;($C125+$B125),IF(L$4=$G125+$B125,SUMIFS(INDEX('ABP REC Calc'!$G$6:$AB$69,,MATCH('ABP RECs'!$H125,'ABP REC Calc'!$G$5:$AB$5,0)),'ABP REC Calc'!$C$6:$C$69,'ABP RECs'!$E125,'ABP REC Calc'!$B$6:$B$69,'ABP RECs'!$F125),
IF(L$4&gt;$G125,K125*(1-Inputs_ByYear!$D$4),0)),0)</f>
        <v>0</v>
      </c>
      <c r="M125" s="235">
        <f>IF((M$4-$G125)&lt;($C125+$B125),IF(M$4=$G125+$B125,SUMIFS(INDEX('ABP REC Calc'!$G$6:$AB$69,,MATCH('ABP RECs'!$H125,'ABP REC Calc'!$G$5:$AB$5,0)),'ABP REC Calc'!$C$6:$C$69,'ABP RECs'!$E125,'ABP REC Calc'!$B$6:$B$69,'ABP RECs'!$F125),
IF(M$4&gt;$G125,L125*(1-Inputs_ByYear!$D$4),0)),0)</f>
        <v>0</v>
      </c>
      <c r="N125" s="235">
        <f>IF((N$4-$G125)&lt;($C125+$B125),IF(N$4=$G125+$B125,SUMIFS(INDEX('ABP REC Calc'!$G$6:$AB$69,,MATCH('ABP RECs'!$H125,'ABP REC Calc'!$G$5:$AB$5,0)),'ABP REC Calc'!$C$6:$C$69,'ABP RECs'!$E125,'ABP REC Calc'!$B$6:$B$69,'ABP RECs'!$F125),
IF(N$4&gt;$G125,M125*(1-Inputs_ByYear!$D$4),0)),0)</f>
        <v>0</v>
      </c>
      <c r="O125" s="235">
        <f>IF((O$4-$G125)&lt;($C125+$B125),IF(O$4=$G125+$B125,SUMIFS(INDEX('ABP REC Calc'!$G$6:$AB$69,,MATCH('ABP RECs'!$H125,'ABP REC Calc'!$G$5:$AB$5,0)),'ABP REC Calc'!$C$6:$C$69,'ABP RECs'!$E125,'ABP REC Calc'!$B$6:$B$69,'ABP RECs'!$F125),
IF(O$4&gt;$G125,N125*(1-Inputs_ByYear!$D$4),0)),0)</f>
        <v>0</v>
      </c>
      <c r="P125" s="235">
        <f>IF((P$4-$G125)&lt;($C125+$B125),IF(P$4=$G125+$B125,SUMIFS(INDEX('ABP REC Calc'!$G$6:$AB$69,,MATCH('ABP RECs'!$H125,'ABP REC Calc'!$G$5:$AB$5,0)),'ABP REC Calc'!$C$6:$C$69,'ABP RECs'!$E125,'ABP REC Calc'!$B$6:$B$69,'ABP RECs'!$F125),
IF(P$4&gt;$G125,O125*(1-Inputs_ByYear!$D$4),0)),0)</f>
        <v>286308.10238120996</v>
      </c>
      <c r="Q125" s="235">
        <f>IF((Q$4-$G125)&lt;($C125+$B125),IF(Q$4=$G125+$B125,SUMIFS(INDEX('ABP REC Calc'!$G$6:$AB$69,,MATCH('ABP RECs'!$H125,'ABP REC Calc'!$G$5:$AB$5,0)),'ABP REC Calc'!$C$6:$C$69,'ABP RECs'!$E125,'ABP REC Calc'!$B$6:$B$69,'ABP RECs'!$F125),
IF(Q$4&gt;$G125,P125*(1-Inputs_ByYear!$D$4),0)),0)</f>
        <v>284876.56186930393</v>
      </c>
      <c r="R125" s="235">
        <f>IF((R$4-$G125)&lt;($C125+$B125),IF(R$4=$G125+$B125,SUMIFS(INDEX('ABP REC Calc'!$G$6:$AB$69,,MATCH('ABP RECs'!$H125,'ABP REC Calc'!$G$5:$AB$5,0)),'ABP REC Calc'!$C$6:$C$69,'ABP RECs'!$E125,'ABP REC Calc'!$B$6:$B$69,'ABP RECs'!$F125),
IF(R$4&gt;$G125,Q125*(1-Inputs_ByYear!$D$4),0)),0)</f>
        <v>283452.17905995739</v>
      </c>
      <c r="S125" s="235">
        <f>IF((S$4-$G125)&lt;($C125+$B125),IF(S$4=$G125+$B125,SUMIFS(INDEX('ABP REC Calc'!$G$6:$AB$69,,MATCH('ABP RECs'!$H125,'ABP REC Calc'!$G$5:$AB$5,0)),'ABP REC Calc'!$C$6:$C$69,'ABP RECs'!$E125,'ABP REC Calc'!$B$6:$B$69,'ABP RECs'!$F125),
IF(S$4&gt;$G125,R125*(1-Inputs_ByYear!$D$4),0)),0)</f>
        <v>282034.9181646576</v>
      </c>
      <c r="T125" s="235">
        <f>IF((T$4-$G125)&lt;($C125+$B125),IF(T$4=$G125+$B125,SUMIFS(INDEX('ABP REC Calc'!$G$6:$AB$69,,MATCH('ABP RECs'!$H125,'ABP REC Calc'!$G$5:$AB$5,0)),'ABP REC Calc'!$C$6:$C$69,'ABP RECs'!$E125,'ABP REC Calc'!$B$6:$B$69,'ABP RECs'!$F125),
IF(T$4&gt;$G125,S125*(1-Inputs_ByYear!$D$4),0)),0)</f>
        <v>280624.7435738343</v>
      </c>
      <c r="U125" s="235">
        <f>IF((U$4-$G125)&lt;($C125+$B125),IF(U$4=$G125+$B125,SUMIFS(INDEX('ABP REC Calc'!$G$6:$AB$69,,MATCH('ABP RECs'!$H125,'ABP REC Calc'!$G$5:$AB$5,0)),'ABP REC Calc'!$C$6:$C$69,'ABP RECs'!$E125,'ABP REC Calc'!$B$6:$B$69,'ABP RECs'!$F125),
IF(U$4&gt;$G125,T125*(1-Inputs_ByYear!$D$4),0)),0)</f>
        <v>279221.61985596514</v>
      </c>
      <c r="V125" s="235">
        <f>IF((V$4-$G125)&lt;($C125+$B125),IF(V$4=$G125+$B125,SUMIFS(INDEX('ABP REC Calc'!$G$6:$AB$69,,MATCH('ABP RECs'!$H125,'ABP REC Calc'!$G$5:$AB$5,0)),'ABP REC Calc'!$C$6:$C$69,'ABP RECs'!$E125,'ABP REC Calc'!$B$6:$B$69,'ABP RECs'!$F125),
IF(V$4&gt;$G125,U125*(1-Inputs_ByYear!$D$4),0)),0)</f>
        <v>277825.51175668533</v>
      </c>
      <c r="W125" s="235">
        <f>IF((W$4-$G125)&lt;($C125+$B125),IF(W$4=$G125+$B125,SUMIFS(INDEX('ABP REC Calc'!$G$6:$AB$69,,MATCH('ABP RECs'!$H125,'ABP REC Calc'!$G$5:$AB$5,0)),'ABP REC Calc'!$C$6:$C$69,'ABP RECs'!$E125,'ABP REC Calc'!$B$6:$B$69,'ABP RECs'!$F125),
IF(W$4&gt;$G125,V125*(1-Inputs_ByYear!$D$4),0)),0)</f>
        <v>276436.38419790188</v>
      </c>
      <c r="X125" s="235">
        <f>IF((X$4-$G125)&lt;($C125+$B125),IF(X$4=$G125+$B125,SUMIFS(INDEX('ABP REC Calc'!$G$6:$AB$69,,MATCH('ABP RECs'!$H125,'ABP REC Calc'!$G$5:$AB$5,0)),'ABP REC Calc'!$C$6:$C$69,'ABP RECs'!$E125,'ABP REC Calc'!$B$6:$B$69,'ABP RECs'!$F125),
IF(X$4&gt;$G125,W125*(1-Inputs_ByYear!$D$4),0)),0)</f>
        <v>275054.20227691234</v>
      </c>
      <c r="Y125" s="235">
        <f>IF((Y$4-$G125)&lt;($C125+$B125),IF(Y$4=$G125+$B125,SUMIFS(INDEX('ABP REC Calc'!$G$6:$AB$69,,MATCH('ABP RECs'!$H125,'ABP REC Calc'!$G$5:$AB$5,0)),'ABP REC Calc'!$C$6:$C$69,'ABP RECs'!$E125,'ABP REC Calc'!$B$6:$B$69,'ABP RECs'!$F125),
IF(Y$4&gt;$G125,X125*(1-Inputs_ByYear!$D$4),0)),0)</f>
        <v>273678.93126552779</v>
      </c>
      <c r="Z125" s="235">
        <f>IF((Z$4-$G125)&lt;($C125+$B125),IF(Z$4=$G125+$B125,SUMIFS(INDEX('ABP REC Calc'!$G$6:$AB$69,,MATCH('ABP RECs'!$H125,'ABP REC Calc'!$G$5:$AB$5,0)),'ABP REC Calc'!$C$6:$C$69,'ABP RECs'!$E125,'ABP REC Calc'!$B$6:$B$69,'ABP RECs'!$F125),
IF(Z$4&gt;$G125,Y125*(1-Inputs_ByYear!$D$4),0)),0)</f>
        <v>272310.53660920018</v>
      </c>
      <c r="AA125" s="235">
        <f>IF((AA$4-$G125)&lt;($C125+$B125),IF(AA$4=$G125+$B125,SUMIFS(INDEX('ABP REC Calc'!$G$6:$AB$69,,MATCH('ABP RECs'!$H125,'ABP REC Calc'!$G$5:$AB$5,0)),'ABP REC Calc'!$C$6:$C$69,'ABP RECs'!$E125,'ABP REC Calc'!$B$6:$B$69,'ABP RECs'!$F125),
IF(AA$4&gt;$G125,Z125*(1-Inputs_ByYear!$D$4),0)),0)</f>
        <v>270948.98392615415</v>
      </c>
      <c r="AB125" s="235">
        <f>IF((AB$4-$G125)&lt;($C125+$B125),IF(AB$4=$G125+$B125,SUMIFS(INDEX('ABP REC Calc'!$G$6:$AB$69,,MATCH('ABP RECs'!$H125,'ABP REC Calc'!$G$5:$AB$5,0)),'ABP REC Calc'!$C$6:$C$69,'ABP RECs'!$E125,'ABP REC Calc'!$B$6:$B$69,'ABP RECs'!$F125),
IF(AB$4&gt;$G125,AA125*(1-Inputs_ByYear!$D$4),0)),0)</f>
        <v>269594.23900652339</v>
      </c>
      <c r="AC125" s="235">
        <f>IF((AC$4-$G125)&lt;($C125+$B125),IF(AC$4=$G125+$B125,SUMIFS(INDEX('ABP REC Calc'!$G$6:$AB$69,,MATCH('ABP RECs'!$H125,'ABP REC Calc'!$G$5:$AB$5,0)),'ABP REC Calc'!$C$6:$C$69,'ABP RECs'!$E125,'ABP REC Calc'!$B$6:$B$69,'ABP RECs'!$F125),
IF(AC$4&gt;$G125,AB125*(1-Inputs_ByYear!$D$4),0)),0)</f>
        <v>268246.26781149075</v>
      </c>
      <c r="AD125" s="235">
        <f>IF((AD$4-$G125)&lt;($C125+$B125),IF(AD$4=$G125+$B125,SUMIFS(INDEX('ABP REC Calc'!$G$6:$AB$69,,MATCH('ABP RECs'!$H125,'ABP REC Calc'!$G$5:$AB$5,0)),'ABP REC Calc'!$C$6:$C$69,'ABP RECs'!$E125,'ABP REC Calc'!$B$6:$B$69,'ABP RECs'!$F125),
IF(AD$4&gt;$G125,AC125*(1-Inputs_ByYear!$D$4),0)),0)</f>
        <v>266905.0364724333</v>
      </c>
    </row>
    <row r="126" spans="2:30" ht="14.75" customHeight="1" x14ac:dyDescent="0.25">
      <c r="B126" s="332" cm="1">
        <f t="array" ref="B126">INDEX(Inputs_ByYear!$D$87:$D$92, MATCH('ABP RECs'!$E126, Inputs_ByYear!$B$87:$B$92, 0),)</f>
        <v>0</v>
      </c>
      <c r="C126" s="332" cm="1">
        <f t="array" ref="C126">INDEX(Inputs_ByYear!$D$51:$D$56, MATCH('ABP RECs'!$E126, Inputs_ByYear!$B$51:$B$56,0),)</f>
        <v>20</v>
      </c>
      <c r="D126" s="332" t="str" cm="1">
        <f t="array" ref="D126">INDEX(Inputs_ByYear!$D$96:$D$101, MATCH('ABP RECs'!$E126, Inputs_ByYear!$B$96:$B$101,0),)</f>
        <v>n/a</v>
      </c>
      <c r="E126" s="222" t="s">
        <v>235</v>
      </c>
      <c r="F126" s="219" t="s">
        <v>259</v>
      </c>
      <c r="G126" s="219">
        <f t="shared" si="6"/>
        <v>2032</v>
      </c>
      <c r="H126" s="227" t="s">
        <v>30</v>
      </c>
      <c r="I126" s="235">
        <f>IF((I$4-$G126)&lt;($C126+$B126),IF(I$4=$G126+$B126,SUMIFS(INDEX('ABP REC Calc'!$G$6:$AB$69,,MATCH('ABP RECs'!$H126,'ABP REC Calc'!$G$5:$AB$5,0)),'ABP REC Calc'!$C$6:$C$69,'ABP RECs'!$E126,'ABP REC Calc'!$B$6:$B$69,'ABP RECs'!$F126),
IF(I$4&gt;$G126,H126*(1-Inputs_ByYear!$D$4),0)),0)</f>
        <v>0</v>
      </c>
      <c r="J126" s="235">
        <f>IF((J$4-$G126)&lt;($C126+$B126),IF(J$4=$G126+$B126,SUMIFS(INDEX('ABP REC Calc'!$G$6:$AB$69,,MATCH('ABP RECs'!$H126,'ABP REC Calc'!$G$5:$AB$5,0)),'ABP REC Calc'!$C$6:$C$69,'ABP RECs'!$E126,'ABP REC Calc'!$B$6:$B$69,'ABP RECs'!$F126),
IF(J$4&gt;$G126,I126*(1-Inputs_ByYear!$D$4),0)),0)</f>
        <v>0</v>
      </c>
      <c r="K126" s="235">
        <f>IF((K$4-$G126)&lt;($C126+$B126),IF(K$4=$G126+$B126,SUMIFS(INDEX('ABP REC Calc'!$G$6:$AB$69,,MATCH('ABP RECs'!$H126,'ABP REC Calc'!$G$5:$AB$5,0)),'ABP REC Calc'!$C$6:$C$69,'ABP RECs'!$E126,'ABP REC Calc'!$B$6:$B$69,'ABP RECs'!$F126),
IF(K$4&gt;$G126,J126*(1-Inputs_ByYear!$D$4),0)),0)</f>
        <v>0</v>
      </c>
      <c r="L126" s="235">
        <f>IF((L$4-$G126)&lt;($C126+$B126),IF(L$4=$G126+$B126,SUMIFS(INDEX('ABP REC Calc'!$G$6:$AB$69,,MATCH('ABP RECs'!$H126,'ABP REC Calc'!$G$5:$AB$5,0)),'ABP REC Calc'!$C$6:$C$69,'ABP RECs'!$E126,'ABP REC Calc'!$B$6:$B$69,'ABP RECs'!$F126),
IF(L$4&gt;$G126,K126*(1-Inputs_ByYear!$D$4),0)),0)</f>
        <v>0</v>
      </c>
      <c r="M126" s="235">
        <f>IF((M$4-$G126)&lt;($C126+$B126),IF(M$4=$G126+$B126,SUMIFS(INDEX('ABP REC Calc'!$G$6:$AB$69,,MATCH('ABP RECs'!$H126,'ABP REC Calc'!$G$5:$AB$5,0)),'ABP REC Calc'!$C$6:$C$69,'ABP RECs'!$E126,'ABP REC Calc'!$B$6:$B$69,'ABP RECs'!$F126),
IF(M$4&gt;$G126,L126*(1-Inputs_ByYear!$D$4),0)),0)</f>
        <v>0</v>
      </c>
      <c r="N126" s="235">
        <f>IF((N$4-$G126)&lt;($C126+$B126),IF(N$4=$G126+$B126,SUMIFS(INDEX('ABP REC Calc'!$G$6:$AB$69,,MATCH('ABP RECs'!$H126,'ABP REC Calc'!$G$5:$AB$5,0)),'ABP REC Calc'!$C$6:$C$69,'ABP RECs'!$E126,'ABP REC Calc'!$B$6:$B$69,'ABP RECs'!$F126),
IF(N$4&gt;$G126,M126*(1-Inputs_ByYear!$D$4),0)),0)</f>
        <v>0</v>
      </c>
      <c r="O126" s="235">
        <f>IF((O$4-$G126)&lt;($C126+$B126),IF(O$4=$G126+$B126,SUMIFS(INDEX('ABP REC Calc'!$G$6:$AB$69,,MATCH('ABP RECs'!$H126,'ABP REC Calc'!$G$5:$AB$5,0)),'ABP REC Calc'!$C$6:$C$69,'ABP RECs'!$E126,'ABP REC Calc'!$B$6:$B$69,'ABP RECs'!$F126),
IF(O$4&gt;$G126,N126*(1-Inputs_ByYear!$D$4),0)),0)</f>
        <v>0</v>
      </c>
      <c r="P126" s="235">
        <f>IF((P$4-$G126)&lt;($C126+$B126),IF(P$4=$G126+$B126,SUMIFS(INDEX('ABP REC Calc'!$G$6:$AB$69,,MATCH('ABP RECs'!$H126,'ABP REC Calc'!$G$5:$AB$5,0)),'ABP REC Calc'!$C$6:$C$69,'ABP RECs'!$E126,'ABP REC Calc'!$B$6:$B$69,'ABP RECs'!$F126),
IF(P$4&gt;$G126,O126*(1-Inputs_ByYear!$D$4),0)),0)</f>
        <v>0</v>
      </c>
      <c r="Q126" s="235">
        <f>IF((Q$4-$G126)&lt;($C126+$B126),IF(Q$4=$G126+$B126,SUMIFS(INDEX('ABP REC Calc'!$G$6:$AB$69,,MATCH('ABP RECs'!$H126,'ABP REC Calc'!$G$5:$AB$5,0)),'ABP REC Calc'!$C$6:$C$69,'ABP RECs'!$E126,'ABP REC Calc'!$B$6:$B$69,'ABP RECs'!$F126),
IF(Q$4&gt;$G126,P126*(1-Inputs_ByYear!$D$4),0)),0)</f>
        <v>286308.10238120996</v>
      </c>
      <c r="R126" s="235">
        <f>IF((R$4-$G126)&lt;($C126+$B126),IF(R$4=$G126+$B126,SUMIFS(INDEX('ABP REC Calc'!$G$6:$AB$69,,MATCH('ABP RECs'!$H126,'ABP REC Calc'!$G$5:$AB$5,0)),'ABP REC Calc'!$C$6:$C$69,'ABP RECs'!$E126,'ABP REC Calc'!$B$6:$B$69,'ABP RECs'!$F126),
IF(R$4&gt;$G126,Q126*(1-Inputs_ByYear!$D$4),0)),0)</f>
        <v>284876.56186930393</v>
      </c>
      <c r="S126" s="235">
        <f>IF((S$4-$G126)&lt;($C126+$B126),IF(S$4=$G126+$B126,SUMIFS(INDEX('ABP REC Calc'!$G$6:$AB$69,,MATCH('ABP RECs'!$H126,'ABP REC Calc'!$G$5:$AB$5,0)),'ABP REC Calc'!$C$6:$C$69,'ABP RECs'!$E126,'ABP REC Calc'!$B$6:$B$69,'ABP RECs'!$F126),
IF(S$4&gt;$G126,R126*(1-Inputs_ByYear!$D$4),0)),0)</f>
        <v>283452.17905995739</v>
      </c>
      <c r="T126" s="235">
        <f>IF((T$4-$G126)&lt;($C126+$B126),IF(T$4=$G126+$B126,SUMIFS(INDEX('ABP REC Calc'!$G$6:$AB$69,,MATCH('ABP RECs'!$H126,'ABP REC Calc'!$G$5:$AB$5,0)),'ABP REC Calc'!$C$6:$C$69,'ABP RECs'!$E126,'ABP REC Calc'!$B$6:$B$69,'ABP RECs'!$F126),
IF(T$4&gt;$G126,S126*(1-Inputs_ByYear!$D$4),0)),0)</f>
        <v>282034.9181646576</v>
      </c>
      <c r="U126" s="235">
        <f>IF((U$4-$G126)&lt;($C126+$B126),IF(U$4=$G126+$B126,SUMIFS(INDEX('ABP REC Calc'!$G$6:$AB$69,,MATCH('ABP RECs'!$H126,'ABP REC Calc'!$G$5:$AB$5,0)),'ABP REC Calc'!$C$6:$C$69,'ABP RECs'!$E126,'ABP REC Calc'!$B$6:$B$69,'ABP RECs'!$F126),
IF(U$4&gt;$G126,T126*(1-Inputs_ByYear!$D$4),0)),0)</f>
        <v>280624.7435738343</v>
      </c>
      <c r="V126" s="235">
        <f>IF((V$4-$G126)&lt;($C126+$B126),IF(V$4=$G126+$B126,SUMIFS(INDEX('ABP REC Calc'!$G$6:$AB$69,,MATCH('ABP RECs'!$H126,'ABP REC Calc'!$G$5:$AB$5,0)),'ABP REC Calc'!$C$6:$C$69,'ABP RECs'!$E126,'ABP REC Calc'!$B$6:$B$69,'ABP RECs'!$F126),
IF(V$4&gt;$G126,U126*(1-Inputs_ByYear!$D$4),0)),0)</f>
        <v>279221.61985596514</v>
      </c>
      <c r="W126" s="235">
        <f>IF((W$4-$G126)&lt;($C126+$B126),IF(W$4=$G126+$B126,SUMIFS(INDEX('ABP REC Calc'!$G$6:$AB$69,,MATCH('ABP RECs'!$H126,'ABP REC Calc'!$G$5:$AB$5,0)),'ABP REC Calc'!$C$6:$C$69,'ABP RECs'!$E126,'ABP REC Calc'!$B$6:$B$69,'ABP RECs'!$F126),
IF(W$4&gt;$G126,V126*(1-Inputs_ByYear!$D$4),0)),0)</f>
        <v>277825.51175668533</v>
      </c>
      <c r="X126" s="235">
        <f>IF((X$4-$G126)&lt;($C126+$B126),IF(X$4=$G126+$B126,SUMIFS(INDEX('ABP REC Calc'!$G$6:$AB$69,,MATCH('ABP RECs'!$H126,'ABP REC Calc'!$G$5:$AB$5,0)),'ABP REC Calc'!$C$6:$C$69,'ABP RECs'!$E126,'ABP REC Calc'!$B$6:$B$69,'ABP RECs'!$F126),
IF(X$4&gt;$G126,W126*(1-Inputs_ByYear!$D$4),0)),0)</f>
        <v>276436.38419790188</v>
      </c>
      <c r="Y126" s="235">
        <f>IF((Y$4-$G126)&lt;($C126+$B126),IF(Y$4=$G126+$B126,SUMIFS(INDEX('ABP REC Calc'!$G$6:$AB$69,,MATCH('ABP RECs'!$H126,'ABP REC Calc'!$G$5:$AB$5,0)),'ABP REC Calc'!$C$6:$C$69,'ABP RECs'!$E126,'ABP REC Calc'!$B$6:$B$69,'ABP RECs'!$F126),
IF(Y$4&gt;$G126,X126*(1-Inputs_ByYear!$D$4),0)),0)</f>
        <v>275054.20227691234</v>
      </c>
      <c r="Z126" s="235">
        <f>IF((Z$4-$G126)&lt;($C126+$B126),IF(Z$4=$G126+$B126,SUMIFS(INDEX('ABP REC Calc'!$G$6:$AB$69,,MATCH('ABP RECs'!$H126,'ABP REC Calc'!$G$5:$AB$5,0)),'ABP REC Calc'!$C$6:$C$69,'ABP RECs'!$E126,'ABP REC Calc'!$B$6:$B$69,'ABP RECs'!$F126),
IF(Z$4&gt;$G126,Y126*(1-Inputs_ByYear!$D$4),0)),0)</f>
        <v>273678.93126552779</v>
      </c>
      <c r="AA126" s="235">
        <f>IF((AA$4-$G126)&lt;($C126+$B126),IF(AA$4=$G126+$B126,SUMIFS(INDEX('ABP REC Calc'!$G$6:$AB$69,,MATCH('ABP RECs'!$H126,'ABP REC Calc'!$G$5:$AB$5,0)),'ABP REC Calc'!$C$6:$C$69,'ABP RECs'!$E126,'ABP REC Calc'!$B$6:$B$69,'ABP RECs'!$F126),
IF(AA$4&gt;$G126,Z126*(1-Inputs_ByYear!$D$4),0)),0)</f>
        <v>272310.53660920018</v>
      </c>
      <c r="AB126" s="235">
        <f>IF((AB$4-$G126)&lt;($C126+$B126),IF(AB$4=$G126+$B126,SUMIFS(INDEX('ABP REC Calc'!$G$6:$AB$69,,MATCH('ABP RECs'!$H126,'ABP REC Calc'!$G$5:$AB$5,0)),'ABP REC Calc'!$C$6:$C$69,'ABP RECs'!$E126,'ABP REC Calc'!$B$6:$B$69,'ABP RECs'!$F126),
IF(AB$4&gt;$G126,AA126*(1-Inputs_ByYear!$D$4),0)),0)</f>
        <v>270948.98392615415</v>
      </c>
      <c r="AC126" s="235">
        <f>IF((AC$4-$G126)&lt;($C126+$B126),IF(AC$4=$G126+$B126,SUMIFS(INDEX('ABP REC Calc'!$G$6:$AB$69,,MATCH('ABP RECs'!$H126,'ABP REC Calc'!$G$5:$AB$5,0)),'ABP REC Calc'!$C$6:$C$69,'ABP RECs'!$E126,'ABP REC Calc'!$B$6:$B$69,'ABP RECs'!$F126),
IF(AC$4&gt;$G126,AB126*(1-Inputs_ByYear!$D$4),0)),0)</f>
        <v>269594.23900652339</v>
      </c>
      <c r="AD126" s="235">
        <f>IF((AD$4-$G126)&lt;($C126+$B126),IF(AD$4=$G126+$B126,SUMIFS(INDEX('ABP REC Calc'!$G$6:$AB$69,,MATCH('ABP RECs'!$H126,'ABP REC Calc'!$G$5:$AB$5,0)),'ABP REC Calc'!$C$6:$C$69,'ABP RECs'!$E126,'ABP REC Calc'!$B$6:$B$69,'ABP RECs'!$F126),
IF(AD$4&gt;$G126,AC126*(1-Inputs_ByYear!$D$4),0)),0)</f>
        <v>268246.26781149075</v>
      </c>
    </row>
    <row r="127" spans="2:30" ht="14.75" customHeight="1" x14ac:dyDescent="0.25">
      <c r="B127" s="332" cm="1">
        <f t="array" ref="B127">INDEX(Inputs_ByYear!$D$87:$D$92, MATCH('ABP RECs'!$E127, Inputs_ByYear!$B$87:$B$92, 0),)</f>
        <v>0</v>
      </c>
      <c r="C127" s="332" cm="1">
        <f t="array" ref="C127">INDEX(Inputs_ByYear!$D$51:$D$56, MATCH('ABP RECs'!$E127, Inputs_ByYear!$B$51:$B$56,0),)</f>
        <v>20</v>
      </c>
      <c r="D127" s="332" t="str" cm="1">
        <f t="array" ref="D127">INDEX(Inputs_ByYear!$D$96:$D$101, MATCH('ABP RECs'!$E127, Inputs_ByYear!$B$96:$B$101,0),)</f>
        <v>n/a</v>
      </c>
      <c r="E127" s="222" t="s">
        <v>235</v>
      </c>
      <c r="F127" s="219" t="s">
        <v>259</v>
      </c>
      <c r="G127" s="219">
        <f t="shared" si="6"/>
        <v>2033</v>
      </c>
      <c r="H127" s="227" t="s">
        <v>31</v>
      </c>
      <c r="I127" s="235">
        <f>IF((I$4-$G127)&lt;($C127+$B127),IF(I$4=$G127+$B127,SUMIFS(INDEX('ABP REC Calc'!$G$6:$AB$69,,MATCH('ABP RECs'!$H127,'ABP REC Calc'!$G$5:$AB$5,0)),'ABP REC Calc'!$C$6:$C$69,'ABP RECs'!$E127,'ABP REC Calc'!$B$6:$B$69,'ABP RECs'!$F127),
IF(I$4&gt;$G127,H127*(1-Inputs_ByYear!$D$4),0)),0)</f>
        <v>0</v>
      </c>
      <c r="J127" s="235">
        <f>IF((J$4-$G127)&lt;($C127+$B127),IF(J$4=$G127+$B127,SUMIFS(INDEX('ABP REC Calc'!$G$6:$AB$69,,MATCH('ABP RECs'!$H127,'ABP REC Calc'!$G$5:$AB$5,0)),'ABP REC Calc'!$C$6:$C$69,'ABP RECs'!$E127,'ABP REC Calc'!$B$6:$B$69,'ABP RECs'!$F127),
IF(J$4&gt;$G127,I127*(1-Inputs_ByYear!$D$4),0)),0)</f>
        <v>0</v>
      </c>
      <c r="K127" s="235">
        <f>IF((K$4-$G127)&lt;($C127+$B127),IF(K$4=$G127+$B127,SUMIFS(INDEX('ABP REC Calc'!$G$6:$AB$69,,MATCH('ABP RECs'!$H127,'ABP REC Calc'!$G$5:$AB$5,0)),'ABP REC Calc'!$C$6:$C$69,'ABP RECs'!$E127,'ABP REC Calc'!$B$6:$B$69,'ABP RECs'!$F127),
IF(K$4&gt;$G127,J127*(1-Inputs_ByYear!$D$4),0)),0)</f>
        <v>0</v>
      </c>
      <c r="L127" s="235">
        <f>IF((L$4-$G127)&lt;($C127+$B127),IF(L$4=$G127+$B127,SUMIFS(INDEX('ABP REC Calc'!$G$6:$AB$69,,MATCH('ABP RECs'!$H127,'ABP REC Calc'!$G$5:$AB$5,0)),'ABP REC Calc'!$C$6:$C$69,'ABP RECs'!$E127,'ABP REC Calc'!$B$6:$B$69,'ABP RECs'!$F127),
IF(L$4&gt;$G127,K127*(1-Inputs_ByYear!$D$4),0)),0)</f>
        <v>0</v>
      </c>
      <c r="M127" s="235">
        <f>IF((M$4-$G127)&lt;($C127+$B127),IF(M$4=$G127+$B127,SUMIFS(INDEX('ABP REC Calc'!$G$6:$AB$69,,MATCH('ABP RECs'!$H127,'ABP REC Calc'!$G$5:$AB$5,0)),'ABP REC Calc'!$C$6:$C$69,'ABP RECs'!$E127,'ABP REC Calc'!$B$6:$B$69,'ABP RECs'!$F127),
IF(M$4&gt;$G127,L127*(1-Inputs_ByYear!$D$4),0)),0)</f>
        <v>0</v>
      </c>
      <c r="N127" s="235">
        <f>IF((N$4-$G127)&lt;($C127+$B127),IF(N$4=$G127+$B127,SUMIFS(INDEX('ABP REC Calc'!$G$6:$AB$69,,MATCH('ABP RECs'!$H127,'ABP REC Calc'!$G$5:$AB$5,0)),'ABP REC Calc'!$C$6:$C$69,'ABP RECs'!$E127,'ABP REC Calc'!$B$6:$B$69,'ABP RECs'!$F127),
IF(N$4&gt;$G127,M127*(1-Inputs_ByYear!$D$4),0)),0)</f>
        <v>0</v>
      </c>
      <c r="O127" s="235">
        <f>IF((O$4-$G127)&lt;($C127+$B127),IF(O$4=$G127+$B127,SUMIFS(INDEX('ABP REC Calc'!$G$6:$AB$69,,MATCH('ABP RECs'!$H127,'ABP REC Calc'!$G$5:$AB$5,0)),'ABP REC Calc'!$C$6:$C$69,'ABP RECs'!$E127,'ABP REC Calc'!$B$6:$B$69,'ABP RECs'!$F127),
IF(O$4&gt;$G127,N127*(1-Inputs_ByYear!$D$4),0)),0)</f>
        <v>0</v>
      </c>
      <c r="P127" s="235">
        <f>IF((P$4-$G127)&lt;($C127+$B127),IF(P$4=$G127+$B127,SUMIFS(INDEX('ABP REC Calc'!$G$6:$AB$69,,MATCH('ABP RECs'!$H127,'ABP REC Calc'!$G$5:$AB$5,0)),'ABP REC Calc'!$C$6:$C$69,'ABP RECs'!$E127,'ABP REC Calc'!$B$6:$B$69,'ABP RECs'!$F127),
IF(P$4&gt;$G127,O127*(1-Inputs_ByYear!$D$4),0)),0)</f>
        <v>0</v>
      </c>
      <c r="Q127" s="235">
        <f>IF((Q$4-$G127)&lt;($C127+$B127),IF(Q$4=$G127+$B127,SUMIFS(INDEX('ABP REC Calc'!$G$6:$AB$69,,MATCH('ABP RECs'!$H127,'ABP REC Calc'!$G$5:$AB$5,0)),'ABP REC Calc'!$C$6:$C$69,'ABP RECs'!$E127,'ABP REC Calc'!$B$6:$B$69,'ABP RECs'!$F127),
IF(Q$4&gt;$G127,P127*(1-Inputs_ByYear!$D$4),0)),0)</f>
        <v>0</v>
      </c>
      <c r="R127" s="235">
        <f>IF((R$4-$G127)&lt;($C127+$B127),IF(R$4=$G127+$B127,SUMIFS(INDEX('ABP REC Calc'!$G$6:$AB$69,,MATCH('ABP RECs'!$H127,'ABP REC Calc'!$G$5:$AB$5,0)),'ABP REC Calc'!$C$6:$C$69,'ABP RECs'!$E127,'ABP REC Calc'!$B$6:$B$69,'ABP RECs'!$F127),
IF(R$4&gt;$G127,Q127*(1-Inputs_ByYear!$D$4),0)),0)</f>
        <v>286308.10238120996</v>
      </c>
      <c r="S127" s="235">
        <f>IF((S$4-$G127)&lt;($C127+$B127),IF(S$4=$G127+$B127,SUMIFS(INDEX('ABP REC Calc'!$G$6:$AB$69,,MATCH('ABP RECs'!$H127,'ABP REC Calc'!$G$5:$AB$5,0)),'ABP REC Calc'!$C$6:$C$69,'ABP RECs'!$E127,'ABP REC Calc'!$B$6:$B$69,'ABP RECs'!$F127),
IF(S$4&gt;$G127,R127*(1-Inputs_ByYear!$D$4),0)),0)</f>
        <v>284876.56186930393</v>
      </c>
      <c r="T127" s="235">
        <f>IF((T$4-$G127)&lt;($C127+$B127),IF(T$4=$G127+$B127,SUMIFS(INDEX('ABP REC Calc'!$G$6:$AB$69,,MATCH('ABP RECs'!$H127,'ABP REC Calc'!$G$5:$AB$5,0)),'ABP REC Calc'!$C$6:$C$69,'ABP RECs'!$E127,'ABP REC Calc'!$B$6:$B$69,'ABP RECs'!$F127),
IF(T$4&gt;$G127,S127*(1-Inputs_ByYear!$D$4),0)),0)</f>
        <v>283452.17905995739</v>
      </c>
      <c r="U127" s="235">
        <f>IF((U$4-$G127)&lt;($C127+$B127),IF(U$4=$G127+$B127,SUMIFS(INDEX('ABP REC Calc'!$G$6:$AB$69,,MATCH('ABP RECs'!$H127,'ABP REC Calc'!$G$5:$AB$5,0)),'ABP REC Calc'!$C$6:$C$69,'ABP RECs'!$E127,'ABP REC Calc'!$B$6:$B$69,'ABP RECs'!$F127),
IF(U$4&gt;$G127,T127*(1-Inputs_ByYear!$D$4),0)),0)</f>
        <v>282034.9181646576</v>
      </c>
      <c r="V127" s="235">
        <f>IF((V$4-$G127)&lt;($C127+$B127),IF(V$4=$G127+$B127,SUMIFS(INDEX('ABP REC Calc'!$G$6:$AB$69,,MATCH('ABP RECs'!$H127,'ABP REC Calc'!$G$5:$AB$5,0)),'ABP REC Calc'!$C$6:$C$69,'ABP RECs'!$E127,'ABP REC Calc'!$B$6:$B$69,'ABP RECs'!$F127),
IF(V$4&gt;$G127,U127*(1-Inputs_ByYear!$D$4),0)),0)</f>
        <v>280624.7435738343</v>
      </c>
      <c r="W127" s="235">
        <f>IF((W$4-$G127)&lt;($C127+$B127),IF(W$4=$G127+$B127,SUMIFS(INDEX('ABP REC Calc'!$G$6:$AB$69,,MATCH('ABP RECs'!$H127,'ABP REC Calc'!$G$5:$AB$5,0)),'ABP REC Calc'!$C$6:$C$69,'ABP RECs'!$E127,'ABP REC Calc'!$B$6:$B$69,'ABP RECs'!$F127),
IF(W$4&gt;$G127,V127*(1-Inputs_ByYear!$D$4),0)),0)</f>
        <v>279221.61985596514</v>
      </c>
      <c r="X127" s="235">
        <f>IF((X$4-$G127)&lt;($C127+$B127),IF(X$4=$G127+$B127,SUMIFS(INDEX('ABP REC Calc'!$G$6:$AB$69,,MATCH('ABP RECs'!$H127,'ABP REC Calc'!$G$5:$AB$5,0)),'ABP REC Calc'!$C$6:$C$69,'ABP RECs'!$E127,'ABP REC Calc'!$B$6:$B$69,'ABP RECs'!$F127),
IF(X$4&gt;$G127,W127*(1-Inputs_ByYear!$D$4),0)),0)</f>
        <v>277825.51175668533</v>
      </c>
      <c r="Y127" s="235">
        <f>IF((Y$4-$G127)&lt;($C127+$B127),IF(Y$4=$G127+$B127,SUMIFS(INDEX('ABP REC Calc'!$G$6:$AB$69,,MATCH('ABP RECs'!$H127,'ABP REC Calc'!$G$5:$AB$5,0)),'ABP REC Calc'!$C$6:$C$69,'ABP RECs'!$E127,'ABP REC Calc'!$B$6:$B$69,'ABP RECs'!$F127),
IF(Y$4&gt;$G127,X127*(1-Inputs_ByYear!$D$4),0)),0)</f>
        <v>276436.38419790188</v>
      </c>
      <c r="Z127" s="235">
        <f>IF((Z$4-$G127)&lt;($C127+$B127),IF(Z$4=$G127+$B127,SUMIFS(INDEX('ABP REC Calc'!$G$6:$AB$69,,MATCH('ABP RECs'!$H127,'ABP REC Calc'!$G$5:$AB$5,0)),'ABP REC Calc'!$C$6:$C$69,'ABP RECs'!$E127,'ABP REC Calc'!$B$6:$B$69,'ABP RECs'!$F127),
IF(Z$4&gt;$G127,Y127*(1-Inputs_ByYear!$D$4),0)),0)</f>
        <v>275054.20227691234</v>
      </c>
      <c r="AA127" s="235">
        <f>IF((AA$4-$G127)&lt;($C127+$B127),IF(AA$4=$G127+$B127,SUMIFS(INDEX('ABP REC Calc'!$G$6:$AB$69,,MATCH('ABP RECs'!$H127,'ABP REC Calc'!$G$5:$AB$5,0)),'ABP REC Calc'!$C$6:$C$69,'ABP RECs'!$E127,'ABP REC Calc'!$B$6:$B$69,'ABP RECs'!$F127),
IF(AA$4&gt;$G127,Z127*(1-Inputs_ByYear!$D$4),0)),0)</f>
        <v>273678.93126552779</v>
      </c>
      <c r="AB127" s="235">
        <f>IF((AB$4-$G127)&lt;($C127+$B127),IF(AB$4=$G127+$B127,SUMIFS(INDEX('ABP REC Calc'!$G$6:$AB$69,,MATCH('ABP RECs'!$H127,'ABP REC Calc'!$G$5:$AB$5,0)),'ABP REC Calc'!$C$6:$C$69,'ABP RECs'!$E127,'ABP REC Calc'!$B$6:$B$69,'ABP RECs'!$F127),
IF(AB$4&gt;$G127,AA127*(1-Inputs_ByYear!$D$4),0)),0)</f>
        <v>272310.53660920018</v>
      </c>
      <c r="AC127" s="235">
        <f>IF((AC$4-$G127)&lt;($C127+$B127),IF(AC$4=$G127+$B127,SUMIFS(INDEX('ABP REC Calc'!$G$6:$AB$69,,MATCH('ABP RECs'!$H127,'ABP REC Calc'!$G$5:$AB$5,0)),'ABP REC Calc'!$C$6:$C$69,'ABP RECs'!$E127,'ABP REC Calc'!$B$6:$B$69,'ABP RECs'!$F127),
IF(AC$4&gt;$G127,AB127*(1-Inputs_ByYear!$D$4),0)),0)</f>
        <v>270948.98392615415</v>
      </c>
      <c r="AD127" s="235">
        <f>IF((AD$4-$G127)&lt;($C127+$B127),IF(AD$4=$G127+$B127,SUMIFS(INDEX('ABP REC Calc'!$G$6:$AB$69,,MATCH('ABP RECs'!$H127,'ABP REC Calc'!$G$5:$AB$5,0)),'ABP REC Calc'!$C$6:$C$69,'ABP RECs'!$E127,'ABP REC Calc'!$B$6:$B$69,'ABP RECs'!$F127),
IF(AD$4&gt;$G127,AC127*(1-Inputs_ByYear!$D$4),0)),0)</f>
        <v>269594.23900652339</v>
      </c>
    </row>
    <row r="128" spans="2:30" ht="14.75" customHeight="1" x14ac:dyDescent="0.25">
      <c r="B128" s="332" cm="1">
        <f t="array" ref="B128">INDEX(Inputs_ByYear!$D$87:$D$92, MATCH('ABP RECs'!$E128, Inputs_ByYear!$B$87:$B$92, 0),)</f>
        <v>0</v>
      </c>
      <c r="C128" s="332" cm="1">
        <f t="array" ref="C128">INDEX(Inputs_ByYear!$D$51:$D$56, MATCH('ABP RECs'!$E128, Inputs_ByYear!$B$51:$B$56,0),)</f>
        <v>20</v>
      </c>
      <c r="D128" s="332" t="str" cm="1">
        <f t="array" ref="D128">INDEX(Inputs_ByYear!$D$96:$D$101, MATCH('ABP RECs'!$E128, Inputs_ByYear!$B$96:$B$101,0),)</f>
        <v>n/a</v>
      </c>
      <c r="E128" s="222" t="s">
        <v>235</v>
      </c>
      <c r="F128" s="219" t="s">
        <v>259</v>
      </c>
      <c r="G128" s="219">
        <f t="shared" si="6"/>
        <v>2034</v>
      </c>
      <c r="H128" s="227" t="s">
        <v>32</v>
      </c>
      <c r="I128" s="235">
        <f>IF((I$4-$G128)&lt;($C128+$B128),IF(I$4=$G128+$B128,SUMIFS(INDEX('ABP REC Calc'!$G$6:$AB$69,,MATCH('ABP RECs'!$H128,'ABP REC Calc'!$G$5:$AB$5,0)),'ABP REC Calc'!$C$6:$C$69,'ABP RECs'!$E128,'ABP REC Calc'!$B$6:$B$69,'ABP RECs'!$F128),
IF(I$4&gt;$G128,H128*(1-Inputs_ByYear!$D$4),0)),0)</f>
        <v>0</v>
      </c>
      <c r="J128" s="235">
        <f>IF((J$4-$G128)&lt;($C128+$B128),IF(J$4=$G128+$B128,SUMIFS(INDEX('ABP REC Calc'!$G$6:$AB$69,,MATCH('ABP RECs'!$H128,'ABP REC Calc'!$G$5:$AB$5,0)),'ABP REC Calc'!$C$6:$C$69,'ABP RECs'!$E128,'ABP REC Calc'!$B$6:$B$69,'ABP RECs'!$F128),
IF(J$4&gt;$G128,I128*(1-Inputs_ByYear!$D$4),0)),0)</f>
        <v>0</v>
      </c>
      <c r="K128" s="235">
        <f>IF((K$4-$G128)&lt;($C128+$B128),IF(K$4=$G128+$B128,SUMIFS(INDEX('ABP REC Calc'!$G$6:$AB$69,,MATCH('ABP RECs'!$H128,'ABP REC Calc'!$G$5:$AB$5,0)),'ABP REC Calc'!$C$6:$C$69,'ABP RECs'!$E128,'ABP REC Calc'!$B$6:$B$69,'ABP RECs'!$F128),
IF(K$4&gt;$G128,J128*(1-Inputs_ByYear!$D$4),0)),0)</f>
        <v>0</v>
      </c>
      <c r="L128" s="235">
        <f>IF((L$4-$G128)&lt;($C128+$B128),IF(L$4=$G128+$B128,SUMIFS(INDEX('ABP REC Calc'!$G$6:$AB$69,,MATCH('ABP RECs'!$H128,'ABP REC Calc'!$G$5:$AB$5,0)),'ABP REC Calc'!$C$6:$C$69,'ABP RECs'!$E128,'ABP REC Calc'!$B$6:$B$69,'ABP RECs'!$F128),
IF(L$4&gt;$G128,K128*(1-Inputs_ByYear!$D$4),0)),0)</f>
        <v>0</v>
      </c>
      <c r="M128" s="235">
        <f>IF((M$4-$G128)&lt;($C128+$B128),IF(M$4=$G128+$B128,SUMIFS(INDEX('ABP REC Calc'!$G$6:$AB$69,,MATCH('ABP RECs'!$H128,'ABP REC Calc'!$G$5:$AB$5,0)),'ABP REC Calc'!$C$6:$C$69,'ABP RECs'!$E128,'ABP REC Calc'!$B$6:$B$69,'ABP RECs'!$F128),
IF(M$4&gt;$G128,L128*(1-Inputs_ByYear!$D$4),0)),0)</f>
        <v>0</v>
      </c>
      <c r="N128" s="235">
        <f>IF((N$4-$G128)&lt;($C128+$B128),IF(N$4=$G128+$B128,SUMIFS(INDEX('ABP REC Calc'!$G$6:$AB$69,,MATCH('ABP RECs'!$H128,'ABP REC Calc'!$G$5:$AB$5,0)),'ABP REC Calc'!$C$6:$C$69,'ABP RECs'!$E128,'ABP REC Calc'!$B$6:$B$69,'ABP RECs'!$F128),
IF(N$4&gt;$G128,M128*(1-Inputs_ByYear!$D$4),0)),0)</f>
        <v>0</v>
      </c>
      <c r="O128" s="235">
        <f>IF((O$4-$G128)&lt;($C128+$B128),IF(O$4=$G128+$B128,SUMIFS(INDEX('ABP REC Calc'!$G$6:$AB$69,,MATCH('ABP RECs'!$H128,'ABP REC Calc'!$G$5:$AB$5,0)),'ABP REC Calc'!$C$6:$C$69,'ABP RECs'!$E128,'ABP REC Calc'!$B$6:$B$69,'ABP RECs'!$F128),
IF(O$4&gt;$G128,N128*(1-Inputs_ByYear!$D$4),0)),0)</f>
        <v>0</v>
      </c>
      <c r="P128" s="235">
        <f>IF((P$4-$G128)&lt;($C128+$B128),IF(P$4=$G128+$B128,SUMIFS(INDEX('ABP REC Calc'!$G$6:$AB$69,,MATCH('ABP RECs'!$H128,'ABP REC Calc'!$G$5:$AB$5,0)),'ABP REC Calc'!$C$6:$C$69,'ABP RECs'!$E128,'ABP REC Calc'!$B$6:$B$69,'ABP RECs'!$F128),
IF(P$4&gt;$G128,O128*(1-Inputs_ByYear!$D$4),0)),0)</f>
        <v>0</v>
      </c>
      <c r="Q128" s="235">
        <f>IF((Q$4-$G128)&lt;($C128+$B128),IF(Q$4=$G128+$B128,SUMIFS(INDEX('ABP REC Calc'!$G$6:$AB$69,,MATCH('ABP RECs'!$H128,'ABP REC Calc'!$G$5:$AB$5,0)),'ABP REC Calc'!$C$6:$C$69,'ABP RECs'!$E128,'ABP REC Calc'!$B$6:$B$69,'ABP RECs'!$F128),
IF(Q$4&gt;$G128,P128*(1-Inputs_ByYear!$D$4),0)),0)</f>
        <v>0</v>
      </c>
      <c r="R128" s="235">
        <f>IF((R$4-$G128)&lt;($C128+$B128),IF(R$4=$G128+$B128,SUMIFS(INDEX('ABP REC Calc'!$G$6:$AB$69,,MATCH('ABP RECs'!$H128,'ABP REC Calc'!$G$5:$AB$5,0)),'ABP REC Calc'!$C$6:$C$69,'ABP RECs'!$E128,'ABP REC Calc'!$B$6:$B$69,'ABP RECs'!$F128),
IF(R$4&gt;$G128,Q128*(1-Inputs_ByYear!$D$4),0)),0)</f>
        <v>0</v>
      </c>
      <c r="S128" s="235">
        <f>IF((S$4-$G128)&lt;($C128+$B128),IF(S$4=$G128+$B128,SUMIFS(INDEX('ABP REC Calc'!$G$6:$AB$69,,MATCH('ABP RECs'!$H128,'ABP REC Calc'!$G$5:$AB$5,0)),'ABP REC Calc'!$C$6:$C$69,'ABP RECs'!$E128,'ABP REC Calc'!$B$6:$B$69,'ABP RECs'!$F128),
IF(S$4&gt;$G128,R128*(1-Inputs_ByYear!$D$4),0)),0)</f>
        <v>286308.10238120996</v>
      </c>
      <c r="T128" s="235">
        <f>IF((T$4-$G128)&lt;($C128+$B128),IF(T$4=$G128+$B128,SUMIFS(INDEX('ABP REC Calc'!$G$6:$AB$69,,MATCH('ABP RECs'!$H128,'ABP REC Calc'!$G$5:$AB$5,0)),'ABP REC Calc'!$C$6:$C$69,'ABP RECs'!$E128,'ABP REC Calc'!$B$6:$B$69,'ABP RECs'!$F128),
IF(T$4&gt;$G128,S128*(1-Inputs_ByYear!$D$4),0)),0)</f>
        <v>284876.56186930393</v>
      </c>
      <c r="U128" s="235">
        <f>IF((U$4-$G128)&lt;($C128+$B128),IF(U$4=$G128+$B128,SUMIFS(INDEX('ABP REC Calc'!$G$6:$AB$69,,MATCH('ABP RECs'!$H128,'ABP REC Calc'!$G$5:$AB$5,0)),'ABP REC Calc'!$C$6:$C$69,'ABP RECs'!$E128,'ABP REC Calc'!$B$6:$B$69,'ABP RECs'!$F128),
IF(U$4&gt;$G128,T128*(1-Inputs_ByYear!$D$4),0)),0)</f>
        <v>283452.17905995739</v>
      </c>
      <c r="V128" s="235">
        <f>IF((V$4-$G128)&lt;($C128+$B128),IF(V$4=$G128+$B128,SUMIFS(INDEX('ABP REC Calc'!$G$6:$AB$69,,MATCH('ABP RECs'!$H128,'ABP REC Calc'!$G$5:$AB$5,0)),'ABP REC Calc'!$C$6:$C$69,'ABP RECs'!$E128,'ABP REC Calc'!$B$6:$B$69,'ABP RECs'!$F128),
IF(V$4&gt;$G128,U128*(1-Inputs_ByYear!$D$4),0)),0)</f>
        <v>282034.9181646576</v>
      </c>
      <c r="W128" s="235">
        <f>IF((W$4-$G128)&lt;($C128+$B128),IF(W$4=$G128+$B128,SUMIFS(INDEX('ABP REC Calc'!$G$6:$AB$69,,MATCH('ABP RECs'!$H128,'ABP REC Calc'!$G$5:$AB$5,0)),'ABP REC Calc'!$C$6:$C$69,'ABP RECs'!$E128,'ABP REC Calc'!$B$6:$B$69,'ABP RECs'!$F128),
IF(W$4&gt;$G128,V128*(1-Inputs_ByYear!$D$4),0)),0)</f>
        <v>280624.7435738343</v>
      </c>
      <c r="X128" s="235">
        <f>IF((X$4-$G128)&lt;($C128+$B128),IF(X$4=$G128+$B128,SUMIFS(INDEX('ABP REC Calc'!$G$6:$AB$69,,MATCH('ABP RECs'!$H128,'ABP REC Calc'!$G$5:$AB$5,0)),'ABP REC Calc'!$C$6:$C$69,'ABP RECs'!$E128,'ABP REC Calc'!$B$6:$B$69,'ABP RECs'!$F128),
IF(X$4&gt;$G128,W128*(1-Inputs_ByYear!$D$4),0)),0)</f>
        <v>279221.61985596514</v>
      </c>
      <c r="Y128" s="235">
        <f>IF((Y$4-$G128)&lt;($C128+$B128),IF(Y$4=$G128+$B128,SUMIFS(INDEX('ABP REC Calc'!$G$6:$AB$69,,MATCH('ABP RECs'!$H128,'ABP REC Calc'!$G$5:$AB$5,0)),'ABP REC Calc'!$C$6:$C$69,'ABP RECs'!$E128,'ABP REC Calc'!$B$6:$B$69,'ABP RECs'!$F128),
IF(Y$4&gt;$G128,X128*(1-Inputs_ByYear!$D$4),0)),0)</f>
        <v>277825.51175668533</v>
      </c>
      <c r="Z128" s="235">
        <f>IF((Z$4-$G128)&lt;($C128+$B128),IF(Z$4=$G128+$B128,SUMIFS(INDEX('ABP REC Calc'!$G$6:$AB$69,,MATCH('ABP RECs'!$H128,'ABP REC Calc'!$G$5:$AB$5,0)),'ABP REC Calc'!$C$6:$C$69,'ABP RECs'!$E128,'ABP REC Calc'!$B$6:$B$69,'ABP RECs'!$F128),
IF(Z$4&gt;$G128,Y128*(1-Inputs_ByYear!$D$4),0)),0)</f>
        <v>276436.38419790188</v>
      </c>
      <c r="AA128" s="235">
        <f>IF((AA$4-$G128)&lt;($C128+$B128),IF(AA$4=$G128+$B128,SUMIFS(INDEX('ABP REC Calc'!$G$6:$AB$69,,MATCH('ABP RECs'!$H128,'ABP REC Calc'!$G$5:$AB$5,0)),'ABP REC Calc'!$C$6:$C$69,'ABP RECs'!$E128,'ABP REC Calc'!$B$6:$B$69,'ABP RECs'!$F128),
IF(AA$4&gt;$G128,Z128*(1-Inputs_ByYear!$D$4),0)),0)</f>
        <v>275054.20227691234</v>
      </c>
      <c r="AB128" s="235">
        <f>IF((AB$4-$G128)&lt;($C128+$B128),IF(AB$4=$G128+$B128,SUMIFS(INDEX('ABP REC Calc'!$G$6:$AB$69,,MATCH('ABP RECs'!$H128,'ABP REC Calc'!$G$5:$AB$5,0)),'ABP REC Calc'!$C$6:$C$69,'ABP RECs'!$E128,'ABP REC Calc'!$B$6:$B$69,'ABP RECs'!$F128),
IF(AB$4&gt;$G128,AA128*(1-Inputs_ByYear!$D$4),0)),0)</f>
        <v>273678.93126552779</v>
      </c>
      <c r="AC128" s="235">
        <f>IF((AC$4-$G128)&lt;($C128+$B128),IF(AC$4=$G128+$B128,SUMIFS(INDEX('ABP REC Calc'!$G$6:$AB$69,,MATCH('ABP RECs'!$H128,'ABP REC Calc'!$G$5:$AB$5,0)),'ABP REC Calc'!$C$6:$C$69,'ABP RECs'!$E128,'ABP REC Calc'!$B$6:$B$69,'ABP RECs'!$F128),
IF(AC$4&gt;$G128,AB128*(1-Inputs_ByYear!$D$4),0)),0)</f>
        <v>272310.53660920018</v>
      </c>
      <c r="AD128" s="235">
        <f>IF((AD$4-$G128)&lt;($C128+$B128),IF(AD$4=$G128+$B128,SUMIFS(INDEX('ABP REC Calc'!$G$6:$AB$69,,MATCH('ABP RECs'!$H128,'ABP REC Calc'!$G$5:$AB$5,0)),'ABP REC Calc'!$C$6:$C$69,'ABP RECs'!$E128,'ABP REC Calc'!$B$6:$B$69,'ABP RECs'!$F128),
IF(AD$4&gt;$G128,AC128*(1-Inputs_ByYear!$D$4),0)),0)</f>
        <v>270948.98392615415</v>
      </c>
    </row>
    <row r="129" spans="2:30" ht="14.75" customHeight="1" x14ac:dyDescent="0.25">
      <c r="B129" s="332" cm="1">
        <f t="array" ref="B129">INDEX(Inputs_ByYear!$D$87:$D$92, MATCH('ABP RECs'!$E129, Inputs_ByYear!$B$87:$B$92, 0),)</f>
        <v>0</v>
      </c>
      <c r="C129" s="332" cm="1">
        <f t="array" ref="C129">INDEX(Inputs_ByYear!$D$51:$D$56, MATCH('ABP RECs'!$E129, Inputs_ByYear!$B$51:$B$56,0),)</f>
        <v>20</v>
      </c>
      <c r="D129" s="332" t="str" cm="1">
        <f t="array" ref="D129">INDEX(Inputs_ByYear!$D$96:$D$101, MATCH('ABP RECs'!$E129, Inputs_ByYear!$B$96:$B$101,0),)</f>
        <v>n/a</v>
      </c>
      <c r="E129" s="222" t="s">
        <v>235</v>
      </c>
      <c r="F129" s="219" t="s">
        <v>259</v>
      </c>
      <c r="G129" s="219">
        <f t="shared" si="6"/>
        <v>2035</v>
      </c>
      <c r="H129" s="227" t="s">
        <v>33</v>
      </c>
      <c r="I129" s="235">
        <f>IF((I$4-$G129)&lt;($C129+$B129),IF(I$4=$G129+$B129,SUMIFS(INDEX('ABP REC Calc'!$G$6:$AB$69,,MATCH('ABP RECs'!$H129,'ABP REC Calc'!$G$5:$AB$5,0)),'ABP REC Calc'!$C$6:$C$69,'ABP RECs'!$E129,'ABP REC Calc'!$B$6:$B$69,'ABP RECs'!$F129),
IF(I$4&gt;$G129,H129*(1-Inputs_ByYear!$D$4),0)),0)</f>
        <v>0</v>
      </c>
      <c r="J129" s="235">
        <f>IF((J$4-$G129)&lt;($C129+$B129),IF(J$4=$G129+$B129,SUMIFS(INDEX('ABP REC Calc'!$G$6:$AB$69,,MATCH('ABP RECs'!$H129,'ABP REC Calc'!$G$5:$AB$5,0)),'ABP REC Calc'!$C$6:$C$69,'ABP RECs'!$E129,'ABP REC Calc'!$B$6:$B$69,'ABP RECs'!$F129),
IF(J$4&gt;$G129,I129*(1-Inputs_ByYear!$D$4),0)),0)</f>
        <v>0</v>
      </c>
      <c r="K129" s="235">
        <f>IF((K$4-$G129)&lt;($C129+$B129),IF(K$4=$G129+$B129,SUMIFS(INDEX('ABP REC Calc'!$G$6:$AB$69,,MATCH('ABP RECs'!$H129,'ABP REC Calc'!$G$5:$AB$5,0)),'ABP REC Calc'!$C$6:$C$69,'ABP RECs'!$E129,'ABP REC Calc'!$B$6:$B$69,'ABP RECs'!$F129),
IF(K$4&gt;$G129,J129*(1-Inputs_ByYear!$D$4),0)),0)</f>
        <v>0</v>
      </c>
      <c r="L129" s="235">
        <f>IF((L$4-$G129)&lt;($C129+$B129),IF(L$4=$G129+$B129,SUMIFS(INDEX('ABP REC Calc'!$G$6:$AB$69,,MATCH('ABP RECs'!$H129,'ABP REC Calc'!$G$5:$AB$5,0)),'ABP REC Calc'!$C$6:$C$69,'ABP RECs'!$E129,'ABP REC Calc'!$B$6:$B$69,'ABP RECs'!$F129),
IF(L$4&gt;$G129,K129*(1-Inputs_ByYear!$D$4),0)),0)</f>
        <v>0</v>
      </c>
      <c r="M129" s="235">
        <f>IF((M$4-$G129)&lt;($C129+$B129),IF(M$4=$G129+$B129,SUMIFS(INDEX('ABP REC Calc'!$G$6:$AB$69,,MATCH('ABP RECs'!$H129,'ABP REC Calc'!$G$5:$AB$5,0)),'ABP REC Calc'!$C$6:$C$69,'ABP RECs'!$E129,'ABP REC Calc'!$B$6:$B$69,'ABP RECs'!$F129),
IF(M$4&gt;$G129,L129*(1-Inputs_ByYear!$D$4),0)),0)</f>
        <v>0</v>
      </c>
      <c r="N129" s="235">
        <f>IF((N$4-$G129)&lt;($C129+$B129),IF(N$4=$G129+$B129,SUMIFS(INDEX('ABP REC Calc'!$G$6:$AB$69,,MATCH('ABP RECs'!$H129,'ABP REC Calc'!$G$5:$AB$5,0)),'ABP REC Calc'!$C$6:$C$69,'ABP RECs'!$E129,'ABP REC Calc'!$B$6:$B$69,'ABP RECs'!$F129),
IF(N$4&gt;$G129,M129*(1-Inputs_ByYear!$D$4),0)),0)</f>
        <v>0</v>
      </c>
      <c r="O129" s="235">
        <f>IF((O$4-$G129)&lt;($C129+$B129),IF(O$4=$G129+$B129,SUMIFS(INDEX('ABP REC Calc'!$G$6:$AB$69,,MATCH('ABP RECs'!$H129,'ABP REC Calc'!$G$5:$AB$5,0)),'ABP REC Calc'!$C$6:$C$69,'ABP RECs'!$E129,'ABP REC Calc'!$B$6:$B$69,'ABP RECs'!$F129),
IF(O$4&gt;$G129,N129*(1-Inputs_ByYear!$D$4),0)),0)</f>
        <v>0</v>
      </c>
      <c r="P129" s="235">
        <f>IF((P$4-$G129)&lt;($C129+$B129),IF(P$4=$G129+$B129,SUMIFS(INDEX('ABP REC Calc'!$G$6:$AB$69,,MATCH('ABP RECs'!$H129,'ABP REC Calc'!$G$5:$AB$5,0)),'ABP REC Calc'!$C$6:$C$69,'ABP RECs'!$E129,'ABP REC Calc'!$B$6:$B$69,'ABP RECs'!$F129),
IF(P$4&gt;$G129,O129*(1-Inputs_ByYear!$D$4),0)),0)</f>
        <v>0</v>
      </c>
      <c r="Q129" s="235">
        <f>IF((Q$4-$G129)&lt;($C129+$B129),IF(Q$4=$G129+$B129,SUMIFS(INDEX('ABP REC Calc'!$G$6:$AB$69,,MATCH('ABP RECs'!$H129,'ABP REC Calc'!$G$5:$AB$5,0)),'ABP REC Calc'!$C$6:$C$69,'ABP RECs'!$E129,'ABP REC Calc'!$B$6:$B$69,'ABP RECs'!$F129),
IF(Q$4&gt;$G129,P129*(1-Inputs_ByYear!$D$4),0)),0)</f>
        <v>0</v>
      </c>
      <c r="R129" s="235">
        <f>IF((R$4-$G129)&lt;($C129+$B129),IF(R$4=$G129+$B129,SUMIFS(INDEX('ABP REC Calc'!$G$6:$AB$69,,MATCH('ABP RECs'!$H129,'ABP REC Calc'!$G$5:$AB$5,0)),'ABP REC Calc'!$C$6:$C$69,'ABP RECs'!$E129,'ABP REC Calc'!$B$6:$B$69,'ABP RECs'!$F129),
IF(R$4&gt;$G129,Q129*(1-Inputs_ByYear!$D$4),0)),0)</f>
        <v>0</v>
      </c>
      <c r="S129" s="235">
        <f>IF((S$4-$G129)&lt;($C129+$B129),IF(S$4=$G129+$B129,SUMIFS(INDEX('ABP REC Calc'!$G$6:$AB$69,,MATCH('ABP RECs'!$H129,'ABP REC Calc'!$G$5:$AB$5,0)),'ABP REC Calc'!$C$6:$C$69,'ABP RECs'!$E129,'ABP REC Calc'!$B$6:$B$69,'ABP RECs'!$F129),
IF(S$4&gt;$G129,R129*(1-Inputs_ByYear!$D$4),0)),0)</f>
        <v>0</v>
      </c>
      <c r="T129" s="235">
        <f>IF((T$4-$G129)&lt;($C129+$B129),IF(T$4=$G129+$B129,SUMIFS(INDEX('ABP REC Calc'!$G$6:$AB$69,,MATCH('ABP RECs'!$H129,'ABP REC Calc'!$G$5:$AB$5,0)),'ABP REC Calc'!$C$6:$C$69,'ABP RECs'!$E129,'ABP REC Calc'!$B$6:$B$69,'ABP RECs'!$F129),
IF(T$4&gt;$G129,S129*(1-Inputs_ByYear!$D$4),0)),0)</f>
        <v>286308.10238120996</v>
      </c>
      <c r="U129" s="235">
        <f>IF((U$4-$G129)&lt;($C129+$B129),IF(U$4=$G129+$B129,SUMIFS(INDEX('ABP REC Calc'!$G$6:$AB$69,,MATCH('ABP RECs'!$H129,'ABP REC Calc'!$G$5:$AB$5,0)),'ABP REC Calc'!$C$6:$C$69,'ABP RECs'!$E129,'ABP REC Calc'!$B$6:$B$69,'ABP RECs'!$F129),
IF(U$4&gt;$G129,T129*(1-Inputs_ByYear!$D$4),0)),0)</f>
        <v>284876.56186930393</v>
      </c>
      <c r="V129" s="235">
        <f>IF((V$4-$G129)&lt;($C129+$B129),IF(V$4=$G129+$B129,SUMIFS(INDEX('ABP REC Calc'!$G$6:$AB$69,,MATCH('ABP RECs'!$H129,'ABP REC Calc'!$G$5:$AB$5,0)),'ABP REC Calc'!$C$6:$C$69,'ABP RECs'!$E129,'ABP REC Calc'!$B$6:$B$69,'ABP RECs'!$F129),
IF(V$4&gt;$G129,U129*(1-Inputs_ByYear!$D$4),0)),0)</f>
        <v>283452.17905995739</v>
      </c>
      <c r="W129" s="235">
        <f>IF((W$4-$G129)&lt;($C129+$B129),IF(W$4=$G129+$B129,SUMIFS(INDEX('ABP REC Calc'!$G$6:$AB$69,,MATCH('ABP RECs'!$H129,'ABP REC Calc'!$G$5:$AB$5,0)),'ABP REC Calc'!$C$6:$C$69,'ABP RECs'!$E129,'ABP REC Calc'!$B$6:$B$69,'ABP RECs'!$F129),
IF(W$4&gt;$G129,V129*(1-Inputs_ByYear!$D$4),0)),0)</f>
        <v>282034.9181646576</v>
      </c>
      <c r="X129" s="235">
        <f>IF((X$4-$G129)&lt;($C129+$B129),IF(X$4=$G129+$B129,SUMIFS(INDEX('ABP REC Calc'!$G$6:$AB$69,,MATCH('ABP RECs'!$H129,'ABP REC Calc'!$G$5:$AB$5,0)),'ABP REC Calc'!$C$6:$C$69,'ABP RECs'!$E129,'ABP REC Calc'!$B$6:$B$69,'ABP RECs'!$F129),
IF(X$4&gt;$G129,W129*(1-Inputs_ByYear!$D$4),0)),0)</f>
        <v>280624.7435738343</v>
      </c>
      <c r="Y129" s="235">
        <f>IF((Y$4-$G129)&lt;($C129+$B129),IF(Y$4=$G129+$B129,SUMIFS(INDEX('ABP REC Calc'!$G$6:$AB$69,,MATCH('ABP RECs'!$H129,'ABP REC Calc'!$G$5:$AB$5,0)),'ABP REC Calc'!$C$6:$C$69,'ABP RECs'!$E129,'ABP REC Calc'!$B$6:$B$69,'ABP RECs'!$F129),
IF(Y$4&gt;$G129,X129*(1-Inputs_ByYear!$D$4),0)),0)</f>
        <v>279221.61985596514</v>
      </c>
      <c r="Z129" s="235">
        <f>IF((Z$4-$G129)&lt;($C129+$B129),IF(Z$4=$G129+$B129,SUMIFS(INDEX('ABP REC Calc'!$G$6:$AB$69,,MATCH('ABP RECs'!$H129,'ABP REC Calc'!$G$5:$AB$5,0)),'ABP REC Calc'!$C$6:$C$69,'ABP RECs'!$E129,'ABP REC Calc'!$B$6:$B$69,'ABP RECs'!$F129),
IF(Z$4&gt;$G129,Y129*(1-Inputs_ByYear!$D$4),0)),0)</f>
        <v>277825.51175668533</v>
      </c>
      <c r="AA129" s="235">
        <f>IF((AA$4-$G129)&lt;($C129+$B129),IF(AA$4=$G129+$B129,SUMIFS(INDEX('ABP REC Calc'!$G$6:$AB$69,,MATCH('ABP RECs'!$H129,'ABP REC Calc'!$G$5:$AB$5,0)),'ABP REC Calc'!$C$6:$C$69,'ABP RECs'!$E129,'ABP REC Calc'!$B$6:$B$69,'ABP RECs'!$F129),
IF(AA$4&gt;$G129,Z129*(1-Inputs_ByYear!$D$4),0)),0)</f>
        <v>276436.38419790188</v>
      </c>
      <c r="AB129" s="235">
        <f>IF((AB$4-$G129)&lt;($C129+$B129),IF(AB$4=$G129+$B129,SUMIFS(INDEX('ABP REC Calc'!$G$6:$AB$69,,MATCH('ABP RECs'!$H129,'ABP REC Calc'!$G$5:$AB$5,0)),'ABP REC Calc'!$C$6:$C$69,'ABP RECs'!$E129,'ABP REC Calc'!$B$6:$B$69,'ABP RECs'!$F129),
IF(AB$4&gt;$G129,AA129*(1-Inputs_ByYear!$D$4),0)),0)</f>
        <v>275054.20227691234</v>
      </c>
      <c r="AC129" s="235">
        <f>IF((AC$4-$G129)&lt;($C129+$B129),IF(AC$4=$G129+$B129,SUMIFS(INDEX('ABP REC Calc'!$G$6:$AB$69,,MATCH('ABP RECs'!$H129,'ABP REC Calc'!$G$5:$AB$5,0)),'ABP REC Calc'!$C$6:$C$69,'ABP RECs'!$E129,'ABP REC Calc'!$B$6:$B$69,'ABP RECs'!$F129),
IF(AC$4&gt;$G129,AB129*(1-Inputs_ByYear!$D$4),0)),0)</f>
        <v>273678.93126552779</v>
      </c>
      <c r="AD129" s="235">
        <f>IF((AD$4-$G129)&lt;($C129+$B129),IF(AD$4=$G129+$B129,SUMIFS(INDEX('ABP REC Calc'!$G$6:$AB$69,,MATCH('ABP RECs'!$H129,'ABP REC Calc'!$G$5:$AB$5,0)),'ABP REC Calc'!$C$6:$C$69,'ABP RECs'!$E129,'ABP REC Calc'!$B$6:$B$69,'ABP RECs'!$F129),
IF(AD$4&gt;$G129,AC129*(1-Inputs_ByYear!$D$4),0)),0)</f>
        <v>272310.53660920018</v>
      </c>
    </row>
    <row r="130" spans="2:30" ht="14.75" customHeight="1" x14ac:dyDescent="0.25">
      <c r="B130" s="332" cm="1">
        <f t="array" ref="B130">INDEX(Inputs_ByYear!$D$87:$D$92, MATCH('ABP RECs'!$E130, Inputs_ByYear!$B$87:$B$92, 0),)</f>
        <v>0</v>
      </c>
      <c r="C130" s="332" cm="1">
        <f t="array" ref="C130">INDEX(Inputs_ByYear!$D$51:$D$56, MATCH('ABP RECs'!$E130, Inputs_ByYear!$B$51:$B$56,0),)</f>
        <v>20</v>
      </c>
      <c r="D130" s="332" t="str" cm="1">
        <f t="array" ref="D130">INDEX(Inputs_ByYear!$D$96:$D$101, MATCH('ABP RECs'!$E130, Inputs_ByYear!$B$96:$B$101,0),)</f>
        <v>n/a</v>
      </c>
      <c r="E130" s="222" t="s">
        <v>235</v>
      </c>
      <c r="F130" s="219" t="s">
        <v>259</v>
      </c>
      <c r="G130" s="219">
        <f t="shared" si="6"/>
        <v>2036</v>
      </c>
      <c r="H130" s="227" t="s">
        <v>34</v>
      </c>
      <c r="I130" s="235">
        <f>IF((I$4-$G130)&lt;($C130+$B130),IF(I$4=$G130+$B130,SUMIFS(INDEX('ABP REC Calc'!$G$6:$AB$69,,MATCH('ABP RECs'!$H130,'ABP REC Calc'!$G$5:$AB$5,0)),'ABP REC Calc'!$C$6:$C$69,'ABP RECs'!$E130,'ABP REC Calc'!$B$6:$B$69,'ABP RECs'!$F130),
IF(I$4&gt;$G130,H130*(1-Inputs_ByYear!$D$4),0)),0)</f>
        <v>0</v>
      </c>
      <c r="J130" s="235">
        <f>IF((J$4-$G130)&lt;($C130+$B130),IF(J$4=$G130+$B130,SUMIFS(INDEX('ABP REC Calc'!$G$6:$AB$69,,MATCH('ABP RECs'!$H130,'ABP REC Calc'!$G$5:$AB$5,0)),'ABP REC Calc'!$C$6:$C$69,'ABP RECs'!$E130,'ABP REC Calc'!$B$6:$B$69,'ABP RECs'!$F130),
IF(J$4&gt;$G130,I130*(1-Inputs_ByYear!$D$4),0)),0)</f>
        <v>0</v>
      </c>
      <c r="K130" s="235">
        <f>IF((K$4-$G130)&lt;($C130+$B130),IF(K$4=$G130+$B130,SUMIFS(INDEX('ABP REC Calc'!$G$6:$AB$69,,MATCH('ABP RECs'!$H130,'ABP REC Calc'!$G$5:$AB$5,0)),'ABP REC Calc'!$C$6:$C$69,'ABP RECs'!$E130,'ABP REC Calc'!$B$6:$B$69,'ABP RECs'!$F130),
IF(K$4&gt;$G130,J130*(1-Inputs_ByYear!$D$4),0)),0)</f>
        <v>0</v>
      </c>
      <c r="L130" s="235">
        <f>IF((L$4-$G130)&lt;($C130+$B130),IF(L$4=$G130+$B130,SUMIFS(INDEX('ABP REC Calc'!$G$6:$AB$69,,MATCH('ABP RECs'!$H130,'ABP REC Calc'!$G$5:$AB$5,0)),'ABP REC Calc'!$C$6:$C$69,'ABP RECs'!$E130,'ABP REC Calc'!$B$6:$B$69,'ABP RECs'!$F130),
IF(L$4&gt;$G130,K130*(1-Inputs_ByYear!$D$4),0)),0)</f>
        <v>0</v>
      </c>
      <c r="M130" s="235">
        <f>IF((M$4-$G130)&lt;($C130+$B130),IF(M$4=$G130+$B130,SUMIFS(INDEX('ABP REC Calc'!$G$6:$AB$69,,MATCH('ABP RECs'!$H130,'ABP REC Calc'!$G$5:$AB$5,0)),'ABP REC Calc'!$C$6:$C$69,'ABP RECs'!$E130,'ABP REC Calc'!$B$6:$B$69,'ABP RECs'!$F130),
IF(M$4&gt;$G130,L130*(1-Inputs_ByYear!$D$4),0)),0)</f>
        <v>0</v>
      </c>
      <c r="N130" s="235">
        <f>IF((N$4-$G130)&lt;($C130+$B130),IF(N$4=$G130+$B130,SUMIFS(INDEX('ABP REC Calc'!$G$6:$AB$69,,MATCH('ABP RECs'!$H130,'ABP REC Calc'!$G$5:$AB$5,0)),'ABP REC Calc'!$C$6:$C$69,'ABP RECs'!$E130,'ABP REC Calc'!$B$6:$B$69,'ABP RECs'!$F130),
IF(N$4&gt;$G130,M130*(1-Inputs_ByYear!$D$4),0)),0)</f>
        <v>0</v>
      </c>
      <c r="O130" s="235">
        <f>IF((O$4-$G130)&lt;($C130+$B130),IF(O$4=$G130+$B130,SUMIFS(INDEX('ABP REC Calc'!$G$6:$AB$69,,MATCH('ABP RECs'!$H130,'ABP REC Calc'!$G$5:$AB$5,0)),'ABP REC Calc'!$C$6:$C$69,'ABP RECs'!$E130,'ABP REC Calc'!$B$6:$B$69,'ABP RECs'!$F130),
IF(O$4&gt;$G130,N130*(1-Inputs_ByYear!$D$4),0)),0)</f>
        <v>0</v>
      </c>
      <c r="P130" s="235">
        <f>IF((P$4-$G130)&lt;($C130+$B130),IF(P$4=$G130+$B130,SUMIFS(INDEX('ABP REC Calc'!$G$6:$AB$69,,MATCH('ABP RECs'!$H130,'ABP REC Calc'!$G$5:$AB$5,0)),'ABP REC Calc'!$C$6:$C$69,'ABP RECs'!$E130,'ABP REC Calc'!$B$6:$B$69,'ABP RECs'!$F130),
IF(P$4&gt;$G130,O130*(1-Inputs_ByYear!$D$4),0)),0)</f>
        <v>0</v>
      </c>
      <c r="Q130" s="235">
        <f>IF((Q$4-$G130)&lt;($C130+$B130),IF(Q$4=$G130+$B130,SUMIFS(INDEX('ABP REC Calc'!$G$6:$AB$69,,MATCH('ABP RECs'!$H130,'ABP REC Calc'!$G$5:$AB$5,0)),'ABP REC Calc'!$C$6:$C$69,'ABP RECs'!$E130,'ABP REC Calc'!$B$6:$B$69,'ABP RECs'!$F130),
IF(Q$4&gt;$G130,P130*(1-Inputs_ByYear!$D$4),0)),0)</f>
        <v>0</v>
      </c>
      <c r="R130" s="235">
        <f>IF((R$4-$G130)&lt;($C130+$B130),IF(R$4=$G130+$B130,SUMIFS(INDEX('ABP REC Calc'!$G$6:$AB$69,,MATCH('ABP RECs'!$H130,'ABP REC Calc'!$G$5:$AB$5,0)),'ABP REC Calc'!$C$6:$C$69,'ABP RECs'!$E130,'ABP REC Calc'!$B$6:$B$69,'ABP RECs'!$F130),
IF(R$4&gt;$G130,Q130*(1-Inputs_ByYear!$D$4),0)),0)</f>
        <v>0</v>
      </c>
      <c r="S130" s="235">
        <f>IF((S$4-$G130)&lt;($C130+$B130),IF(S$4=$G130+$B130,SUMIFS(INDEX('ABP REC Calc'!$G$6:$AB$69,,MATCH('ABP RECs'!$H130,'ABP REC Calc'!$G$5:$AB$5,0)),'ABP REC Calc'!$C$6:$C$69,'ABP RECs'!$E130,'ABP REC Calc'!$B$6:$B$69,'ABP RECs'!$F130),
IF(S$4&gt;$G130,R130*(1-Inputs_ByYear!$D$4),0)),0)</f>
        <v>0</v>
      </c>
      <c r="T130" s="235">
        <f>IF((T$4-$G130)&lt;($C130+$B130),IF(T$4=$G130+$B130,SUMIFS(INDEX('ABP REC Calc'!$G$6:$AB$69,,MATCH('ABP RECs'!$H130,'ABP REC Calc'!$G$5:$AB$5,0)),'ABP REC Calc'!$C$6:$C$69,'ABP RECs'!$E130,'ABP REC Calc'!$B$6:$B$69,'ABP RECs'!$F130),
IF(T$4&gt;$G130,S130*(1-Inputs_ByYear!$D$4),0)),0)</f>
        <v>0</v>
      </c>
      <c r="U130" s="235">
        <f>IF((U$4-$G130)&lt;($C130+$B130),IF(U$4=$G130+$B130,SUMIFS(INDEX('ABP REC Calc'!$G$6:$AB$69,,MATCH('ABP RECs'!$H130,'ABP REC Calc'!$G$5:$AB$5,0)),'ABP REC Calc'!$C$6:$C$69,'ABP RECs'!$E130,'ABP REC Calc'!$B$6:$B$69,'ABP RECs'!$F130),
IF(U$4&gt;$G130,T130*(1-Inputs_ByYear!$D$4),0)),0)</f>
        <v>286308.10238120996</v>
      </c>
      <c r="V130" s="235">
        <f>IF((V$4-$G130)&lt;($C130+$B130),IF(V$4=$G130+$B130,SUMIFS(INDEX('ABP REC Calc'!$G$6:$AB$69,,MATCH('ABP RECs'!$H130,'ABP REC Calc'!$G$5:$AB$5,0)),'ABP REC Calc'!$C$6:$C$69,'ABP RECs'!$E130,'ABP REC Calc'!$B$6:$B$69,'ABP RECs'!$F130),
IF(V$4&gt;$G130,U130*(1-Inputs_ByYear!$D$4),0)),0)</f>
        <v>284876.56186930393</v>
      </c>
      <c r="W130" s="235">
        <f>IF((W$4-$G130)&lt;($C130+$B130),IF(W$4=$G130+$B130,SUMIFS(INDEX('ABP REC Calc'!$G$6:$AB$69,,MATCH('ABP RECs'!$H130,'ABP REC Calc'!$G$5:$AB$5,0)),'ABP REC Calc'!$C$6:$C$69,'ABP RECs'!$E130,'ABP REC Calc'!$B$6:$B$69,'ABP RECs'!$F130),
IF(W$4&gt;$G130,V130*(1-Inputs_ByYear!$D$4),0)),0)</f>
        <v>283452.17905995739</v>
      </c>
      <c r="X130" s="235">
        <f>IF((X$4-$G130)&lt;($C130+$B130),IF(X$4=$G130+$B130,SUMIFS(INDEX('ABP REC Calc'!$G$6:$AB$69,,MATCH('ABP RECs'!$H130,'ABP REC Calc'!$G$5:$AB$5,0)),'ABP REC Calc'!$C$6:$C$69,'ABP RECs'!$E130,'ABP REC Calc'!$B$6:$B$69,'ABP RECs'!$F130),
IF(X$4&gt;$G130,W130*(1-Inputs_ByYear!$D$4),0)),0)</f>
        <v>282034.9181646576</v>
      </c>
      <c r="Y130" s="235">
        <f>IF((Y$4-$G130)&lt;($C130+$B130),IF(Y$4=$G130+$B130,SUMIFS(INDEX('ABP REC Calc'!$G$6:$AB$69,,MATCH('ABP RECs'!$H130,'ABP REC Calc'!$G$5:$AB$5,0)),'ABP REC Calc'!$C$6:$C$69,'ABP RECs'!$E130,'ABP REC Calc'!$B$6:$B$69,'ABP RECs'!$F130),
IF(Y$4&gt;$G130,X130*(1-Inputs_ByYear!$D$4),0)),0)</f>
        <v>280624.7435738343</v>
      </c>
      <c r="Z130" s="235">
        <f>IF((Z$4-$G130)&lt;($C130+$B130),IF(Z$4=$G130+$B130,SUMIFS(INDEX('ABP REC Calc'!$G$6:$AB$69,,MATCH('ABP RECs'!$H130,'ABP REC Calc'!$G$5:$AB$5,0)),'ABP REC Calc'!$C$6:$C$69,'ABP RECs'!$E130,'ABP REC Calc'!$B$6:$B$69,'ABP RECs'!$F130),
IF(Z$4&gt;$G130,Y130*(1-Inputs_ByYear!$D$4),0)),0)</f>
        <v>279221.61985596514</v>
      </c>
      <c r="AA130" s="235">
        <f>IF((AA$4-$G130)&lt;($C130+$B130),IF(AA$4=$G130+$B130,SUMIFS(INDEX('ABP REC Calc'!$G$6:$AB$69,,MATCH('ABP RECs'!$H130,'ABP REC Calc'!$G$5:$AB$5,0)),'ABP REC Calc'!$C$6:$C$69,'ABP RECs'!$E130,'ABP REC Calc'!$B$6:$B$69,'ABP RECs'!$F130),
IF(AA$4&gt;$G130,Z130*(1-Inputs_ByYear!$D$4),0)),0)</f>
        <v>277825.51175668533</v>
      </c>
      <c r="AB130" s="235">
        <f>IF((AB$4-$G130)&lt;($C130+$B130),IF(AB$4=$G130+$B130,SUMIFS(INDEX('ABP REC Calc'!$G$6:$AB$69,,MATCH('ABP RECs'!$H130,'ABP REC Calc'!$G$5:$AB$5,0)),'ABP REC Calc'!$C$6:$C$69,'ABP RECs'!$E130,'ABP REC Calc'!$B$6:$B$69,'ABP RECs'!$F130),
IF(AB$4&gt;$G130,AA130*(1-Inputs_ByYear!$D$4),0)),0)</f>
        <v>276436.38419790188</v>
      </c>
      <c r="AC130" s="235">
        <f>IF((AC$4-$G130)&lt;($C130+$B130),IF(AC$4=$G130+$B130,SUMIFS(INDEX('ABP REC Calc'!$G$6:$AB$69,,MATCH('ABP RECs'!$H130,'ABP REC Calc'!$G$5:$AB$5,0)),'ABP REC Calc'!$C$6:$C$69,'ABP RECs'!$E130,'ABP REC Calc'!$B$6:$B$69,'ABP RECs'!$F130),
IF(AC$4&gt;$G130,AB130*(1-Inputs_ByYear!$D$4),0)),0)</f>
        <v>275054.20227691234</v>
      </c>
      <c r="AD130" s="235">
        <f>IF((AD$4-$G130)&lt;($C130+$B130),IF(AD$4=$G130+$B130,SUMIFS(INDEX('ABP REC Calc'!$G$6:$AB$69,,MATCH('ABP RECs'!$H130,'ABP REC Calc'!$G$5:$AB$5,0)),'ABP REC Calc'!$C$6:$C$69,'ABP RECs'!$E130,'ABP REC Calc'!$B$6:$B$69,'ABP RECs'!$F130),
IF(AD$4&gt;$G130,AC130*(1-Inputs_ByYear!$D$4),0)),0)</f>
        <v>273678.93126552779</v>
      </c>
    </row>
    <row r="131" spans="2:30" ht="14.75" customHeight="1" x14ac:dyDescent="0.25">
      <c r="B131" s="332" cm="1">
        <f t="array" ref="B131">INDEX(Inputs_ByYear!$D$87:$D$92, MATCH('ABP RECs'!$E131, Inputs_ByYear!$B$87:$B$92, 0),)</f>
        <v>0</v>
      </c>
      <c r="C131" s="332" cm="1">
        <f t="array" ref="C131">INDEX(Inputs_ByYear!$D$51:$D$56, MATCH('ABP RECs'!$E131, Inputs_ByYear!$B$51:$B$56,0),)</f>
        <v>20</v>
      </c>
      <c r="D131" s="332" t="str" cm="1">
        <f t="array" ref="D131">INDEX(Inputs_ByYear!$D$96:$D$101, MATCH('ABP RECs'!$E131, Inputs_ByYear!$B$96:$B$101,0),)</f>
        <v>n/a</v>
      </c>
      <c r="E131" s="222" t="s">
        <v>235</v>
      </c>
      <c r="F131" s="219" t="s">
        <v>259</v>
      </c>
      <c r="G131" s="219">
        <f t="shared" si="6"/>
        <v>2037</v>
      </c>
      <c r="H131" s="227" t="s">
        <v>35</v>
      </c>
      <c r="I131" s="235">
        <f>IF((I$4-$G131)&lt;($C131+$B131),IF(I$4=$G131+$B131,SUMIFS(INDEX('ABP REC Calc'!$G$6:$AB$69,,MATCH('ABP RECs'!$H131,'ABP REC Calc'!$G$5:$AB$5,0)),'ABP REC Calc'!$C$6:$C$69,'ABP RECs'!$E131,'ABP REC Calc'!$B$6:$B$69,'ABP RECs'!$F131),
IF(I$4&gt;$G131,H131*(1-Inputs_ByYear!$D$4),0)),0)</f>
        <v>0</v>
      </c>
      <c r="J131" s="235">
        <f>IF((J$4-$G131)&lt;($C131+$B131),IF(J$4=$G131+$B131,SUMIFS(INDEX('ABP REC Calc'!$G$6:$AB$69,,MATCH('ABP RECs'!$H131,'ABP REC Calc'!$G$5:$AB$5,0)),'ABP REC Calc'!$C$6:$C$69,'ABP RECs'!$E131,'ABP REC Calc'!$B$6:$B$69,'ABP RECs'!$F131),
IF(J$4&gt;$G131,I131*(1-Inputs_ByYear!$D$4),0)),0)</f>
        <v>0</v>
      </c>
      <c r="K131" s="235">
        <f>IF((K$4-$G131)&lt;($C131+$B131),IF(K$4=$G131+$B131,SUMIFS(INDEX('ABP REC Calc'!$G$6:$AB$69,,MATCH('ABP RECs'!$H131,'ABP REC Calc'!$G$5:$AB$5,0)),'ABP REC Calc'!$C$6:$C$69,'ABP RECs'!$E131,'ABP REC Calc'!$B$6:$B$69,'ABP RECs'!$F131),
IF(K$4&gt;$G131,J131*(1-Inputs_ByYear!$D$4),0)),0)</f>
        <v>0</v>
      </c>
      <c r="L131" s="235">
        <f>IF((L$4-$G131)&lt;($C131+$B131),IF(L$4=$G131+$B131,SUMIFS(INDEX('ABP REC Calc'!$G$6:$AB$69,,MATCH('ABP RECs'!$H131,'ABP REC Calc'!$G$5:$AB$5,0)),'ABP REC Calc'!$C$6:$C$69,'ABP RECs'!$E131,'ABP REC Calc'!$B$6:$B$69,'ABP RECs'!$F131),
IF(L$4&gt;$G131,K131*(1-Inputs_ByYear!$D$4),0)),0)</f>
        <v>0</v>
      </c>
      <c r="M131" s="235">
        <f>IF((M$4-$G131)&lt;($C131+$B131),IF(M$4=$G131+$B131,SUMIFS(INDEX('ABP REC Calc'!$G$6:$AB$69,,MATCH('ABP RECs'!$H131,'ABP REC Calc'!$G$5:$AB$5,0)),'ABP REC Calc'!$C$6:$C$69,'ABP RECs'!$E131,'ABP REC Calc'!$B$6:$B$69,'ABP RECs'!$F131),
IF(M$4&gt;$G131,L131*(1-Inputs_ByYear!$D$4),0)),0)</f>
        <v>0</v>
      </c>
      <c r="N131" s="235">
        <f>IF((N$4-$G131)&lt;($C131+$B131),IF(N$4=$G131+$B131,SUMIFS(INDEX('ABP REC Calc'!$G$6:$AB$69,,MATCH('ABP RECs'!$H131,'ABP REC Calc'!$G$5:$AB$5,0)),'ABP REC Calc'!$C$6:$C$69,'ABP RECs'!$E131,'ABP REC Calc'!$B$6:$B$69,'ABP RECs'!$F131),
IF(N$4&gt;$G131,M131*(1-Inputs_ByYear!$D$4),0)),0)</f>
        <v>0</v>
      </c>
      <c r="O131" s="235">
        <f>IF((O$4-$G131)&lt;($C131+$B131),IF(O$4=$G131+$B131,SUMIFS(INDEX('ABP REC Calc'!$G$6:$AB$69,,MATCH('ABP RECs'!$H131,'ABP REC Calc'!$G$5:$AB$5,0)),'ABP REC Calc'!$C$6:$C$69,'ABP RECs'!$E131,'ABP REC Calc'!$B$6:$B$69,'ABP RECs'!$F131),
IF(O$4&gt;$G131,N131*(1-Inputs_ByYear!$D$4),0)),0)</f>
        <v>0</v>
      </c>
      <c r="P131" s="235">
        <f>IF((P$4-$G131)&lt;($C131+$B131),IF(P$4=$G131+$B131,SUMIFS(INDEX('ABP REC Calc'!$G$6:$AB$69,,MATCH('ABP RECs'!$H131,'ABP REC Calc'!$G$5:$AB$5,0)),'ABP REC Calc'!$C$6:$C$69,'ABP RECs'!$E131,'ABP REC Calc'!$B$6:$B$69,'ABP RECs'!$F131),
IF(P$4&gt;$G131,O131*(1-Inputs_ByYear!$D$4),0)),0)</f>
        <v>0</v>
      </c>
      <c r="Q131" s="235">
        <f>IF((Q$4-$G131)&lt;($C131+$B131),IF(Q$4=$G131+$B131,SUMIFS(INDEX('ABP REC Calc'!$G$6:$AB$69,,MATCH('ABP RECs'!$H131,'ABP REC Calc'!$G$5:$AB$5,0)),'ABP REC Calc'!$C$6:$C$69,'ABP RECs'!$E131,'ABP REC Calc'!$B$6:$B$69,'ABP RECs'!$F131),
IF(Q$4&gt;$G131,P131*(1-Inputs_ByYear!$D$4),0)),0)</f>
        <v>0</v>
      </c>
      <c r="R131" s="235">
        <f>IF((R$4-$G131)&lt;($C131+$B131),IF(R$4=$G131+$B131,SUMIFS(INDEX('ABP REC Calc'!$G$6:$AB$69,,MATCH('ABP RECs'!$H131,'ABP REC Calc'!$G$5:$AB$5,0)),'ABP REC Calc'!$C$6:$C$69,'ABP RECs'!$E131,'ABP REC Calc'!$B$6:$B$69,'ABP RECs'!$F131),
IF(R$4&gt;$G131,Q131*(1-Inputs_ByYear!$D$4),0)),0)</f>
        <v>0</v>
      </c>
      <c r="S131" s="235">
        <f>IF((S$4-$G131)&lt;($C131+$B131),IF(S$4=$G131+$B131,SUMIFS(INDEX('ABP REC Calc'!$G$6:$AB$69,,MATCH('ABP RECs'!$H131,'ABP REC Calc'!$G$5:$AB$5,0)),'ABP REC Calc'!$C$6:$C$69,'ABP RECs'!$E131,'ABP REC Calc'!$B$6:$B$69,'ABP RECs'!$F131),
IF(S$4&gt;$G131,R131*(1-Inputs_ByYear!$D$4),0)),0)</f>
        <v>0</v>
      </c>
      <c r="T131" s="235">
        <f>IF((T$4-$G131)&lt;($C131+$B131),IF(T$4=$G131+$B131,SUMIFS(INDEX('ABP REC Calc'!$G$6:$AB$69,,MATCH('ABP RECs'!$H131,'ABP REC Calc'!$G$5:$AB$5,0)),'ABP REC Calc'!$C$6:$C$69,'ABP RECs'!$E131,'ABP REC Calc'!$B$6:$B$69,'ABP RECs'!$F131),
IF(T$4&gt;$G131,S131*(1-Inputs_ByYear!$D$4),0)),0)</f>
        <v>0</v>
      </c>
      <c r="U131" s="235">
        <f>IF((U$4-$G131)&lt;($C131+$B131),IF(U$4=$G131+$B131,SUMIFS(INDEX('ABP REC Calc'!$G$6:$AB$69,,MATCH('ABP RECs'!$H131,'ABP REC Calc'!$G$5:$AB$5,0)),'ABP REC Calc'!$C$6:$C$69,'ABP RECs'!$E131,'ABP REC Calc'!$B$6:$B$69,'ABP RECs'!$F131),
IF(U$4&gt;$G131,T131*(1-Inputs_ByYear!$D$4),0)),0)</f>
        <v>0</v>
      </c>
      <c r="V131" s="235">
        <f>IF((V$4-$G131)&lt;($C131+$B131),IF(V$4=$G131+$B131,SUMIFS(INDEX('ABP REC Calc'!$G$6:$AB$69,,MATCH('ABP RECs'!$H131,'ABP REC Calc'!$G$5:$AB$5,0)),'ABP REC Calc'!$C$6:$C$69,'ABP RECs'!$E131,'ABP REC Calc'!$B$6:$B$69,'ABP RECs'!$F131),
IF(V$4&gt;$G131,U131*(1-Inputs_ByYear!$D$4),0)),0)</f>
        <v>286308.10238120996</v>
      </c>
      <c r="W131" s="235">
        <f>IF((W$4-$G131)&lt;($C131+$B131),IF(W$4=$G131+$B131,SUMIFS(INDEX('ABP REC Calc'!$G$6:$AB$69,,MATCH('ABP RECs'!$H131,'ABP REC Calc'!$G$5:$AB$5,0)),'ABP REC Calc'!$C$6:$C$69,'ABP RECs'!$E131,'ABP REC Calc'!$B$6:$B$69,'ABP RECs'!$F131),
IF(W$4&gt;$G131,V131*(1-Inputs_ByYear!$D$4),0)),0)</f>
        <v>284876.56186930393</v>
      </c>
      <c r="X131" s="235">
        <f>IF((X$4-$G131)&lt;($C131+$B131),IF(X$4=$G131+$B131,SUMIFS(INDEX('ABP REC Calc'!$G$6:$AB$69,,MATCH('ABP RECs'!$H131,'ABP REC Calc'!$G$5:$AB$5,0)),'ABP REC Calc'!$C$6:$C$69,'ABP RECs'!$E131,'ABP REC Calc'!$B$6:$B$69,'ABP RECs'!$F131),
IF(X$4&gt;$G131,W131*(1-Inputs_ByYear!$D$4),0)),0)</f>
        <v>283452.17905995739</v>
      </c>
      <c r="Y131" s="235">
        <f>IF((Y$4-$G131)&lt;($C131+$B131),IF(Y$4=$G131+$B131,SUMIFS(INDEX('ABP REC Calc'!$G$6:$AB$69,,MATCH('ABP RECs'!$H131,'ABP REC Calc'!$G$5:$AB$5,0)),'ABP REC Calc'!$C$6:$C$69,'ABP RECs'!$E131,'ABP REC Calc'!$B$6:$B$69,'ABP RECs'!$F131),
IF(Y$4&gt;$G131,X131*(1-Inputs_ByYear!$D$4),0)),0)</f>
        <v>282034.9181646576</v>
      </c>
      <c r="Z131" s="235">
        <f>IF((Z$4-$G131)&lt;($C131+$B131),IF(Z$4=$G131+$B131,SUMIFS(INDEX('ABP REC Calc'!$G$6:$AB$69,,MATCH('ABP RECs'!$H131,'ABP REC Calc'!$G$5:$AB$5,0)),'ABP REC Calc'!$C$6:$C$69,'ABP RECs'!$E131,'ABP REC Calc'!$B$6:$B$69,'ABP RECs'!$F131),
IF(Z$4&gt;$G131,Y131*(1-Inputs_ByYear!$D$4),0)),0)</f>
        <v>280624.7435738343</v>
      </c>
      <c r="AA131" s="235">
        <f>IF((AA$4-$G131)&lt;($C131+$B131),IF(AA$4=$G131+$B131,SUMIFS(INDEX('ABP REC Calc'!$G$6:$AB$69,,MATCH('ABP RECs'!$H131,'ABP REC Calc'!$G$5:$AB$5,0)),'ABP REC Calc'!$C$6:$C$69,'ABP RECs'!$E131,'ABP REC Calc'!$B$6:$B$69,'ABP RECs'!$F131),
IF(AA$4&gt;$G131,Z131*(1-Inputs_ByYear!$D$4),0)),0)</f>
        <v>279221.61985596514</v>
      </c>
      <c r="AB131" s="235">
        <f>IF((AB$4-$G131)&lt;($C131+$B131),IF(AB$4=$G131+$B131,SUMIFS(INDEX('ABP REC Calc'!$G$6:$AB$69,,MATCH('ABP RECs'!$H131,'ABP REC Calc'!$G$5:$AB$5,0)),'ABP REC Calc'!$C$6:$C$69,'ABP RECs'!$E131,'ABP REC Calc'!$B$6:$B$69,'ABP RECs'!$F131),
IF(AB$4&gt;$G131,AA131*(1-Inputs_ByYear!$D$4),0)),0)</f>
        <v>277825.51175668533</v>
      </c>
      <c r="AC131" s="235">
        <f>IF((AC$4-$G131)&lt;($C131+$B131),IF(AC$4=$G131+$B131,SUMIFS(INDEX('ABP REC Calc'!$G$6:$AB$69,,MATCH('ABP RECs'!$H131,'ABP REC Calc'!$G$5:$AB$5,0)),'ABP REC Calc'!$C$6:$C$69,'ABP RECs'!$E131,'ABP REC Calc'!$B$6:$B$69,'ABP RECs'!$F131),
IF(AC$4&gt;$G131,AB131*(1-Inputs_ByYear!$D$4),0)),0)</f>
        <v>276436.38419790188</v>
      </c>
      <c r="AD131" s="235">
        <f>IF((AD$4-$G131)&lt;($C131+$B131),IF(AD$4=$G131+$B131,SUMIFS(INDEX('ABP REC Calc'!$G$6:$AB$69,,MATCH('ABP RECs'!$H131,'ABP REC Calc'!$G$5:$AB$5,0)),'ABP REC Calc'!$C$6:$C$69,'ABP RECs'!$E131,'ABP REC Calc'!$B$6:$B$69,'ABP RECs'!$F131),
IF(AD$4&gt;$G131,AC131*(1-Inputs_ByYear!$D$4),0)),0)</f>
        <v>275054.20227691234</v>
      </c>
    </row>
    <row r="132" spans="2:30" ht="14.75" customHeight="1" x14ac:dyDescent="0.25">
      <c r="B132" s="332" cm="1">
        <f t="array" ref="B132">INDEX(Inputs_ByYear!$D$87:$D$92, MATCH('ABP RECs'!$E132, Inputs_ByYear!$B$87:$B$92, 0),)</f>
        <v>0</v>
      </c>
      <c r="C132" s="332" cm="1">
        <f t="array" ref="C132">INDEX(Inputs_ByYear!$D$51:$D$56, MATCH('ABP RECs'!$E132, Inputs_ByYear!$B$51:$B$56,0),)</f>
        <v>20</v>
      </c>
      <c r="D132" s="332" t="str" cm="1">
        <f t="array" ref="D132">INDEX(Inputs_ByYear!$D$96:$D$101, MATCH('ABP RECs'!$E132, Inputs_ByYear!$B$96:$B$101,0),)</f>
        <v>n/a</v>
      </c>
      <c r="E132" s="222" t="s">
        <v>235</v>
      </c>
      <c r="F132" s="219" t="s">
        <v>259</v>
      </c>
      <c r="G132" s="219">
        <f t="shared" si="6"/>
        <v>2038</v>
      </c>
      <c r="H132" s="227" t="s">
        <v>36</v>
      </c>
      <c r="I132" s="235">
        <f>IF((I$4-$G132)&lt;($C132+$B132),IF(I$4=$G132+$B132,SUMIFS(INDEX('ABP REC Calc'!$G$6:$AB$69,,MATCH('ABP RECs'!$H132,'ABP REC Calc'!$G$5:$AB$5,0)),'ABP REC Calc'!$C$6:$C$69,'ABP RECs'!$E132,'ABP REC Calc'!$B$6:$B$69,'ABP RECs'!$F132),
IF(I$4&gt;$G132,H132*(1-Inputs_ByYear!$D$4),0)),0)</f>
        <v>0</v>
      </c>
      <c r="J132" s="235">
        <f>IF((J$4-$G132)&lt;($C132+$B132),IF(J$4=$G132+$B132,SUMIFS(INDEX('ABP REC Calc'!$G$6:$AB$69,,MATCH('ABP RECs'!$H132,'ABP REC Calc'!$G$5:$AB$5,0)),'ABP REC Calc'!$C$6:$C$69,'ABP RECs'!$E132,'ABP REC Calc'!$B$6:$B$69,'ABP RECs'!$F132),
IF(J$4&gt;$G132,I132*(1-Inputs_ByYear!$D$4),0)),0)</f>
        <v>0</v>
      </c>
      <c r="K132" s="235">
        <f>IF((K$4-$G132)&lt;($C132+$B132),IF(K$4=$G132+$B132,SUMIFS(INDEX('ABP REC Calc'!$G$6:$AB$69,,MATCH('ABP RECs'!$H132,'ABP REC Calc'!$G$5:$AB$5,0)),'ABP REC Calc'!$C$6:$C$69,'ABP RECs'!$E132,'ABP REC Calc'!$B$6:$B$69,'ABP RECs'!$F132),
IF(K$4&gt;$G132,J132*(1-Inputs_ByYear!$D$4),0)),0)</f>
        <v>0</v>
      </c>
      <c r="L132" s="235">
        <f>IF((L$4-$G132)&lt;($C132+$B132),IF(L$4=$G132+$B132,SUMIFS(INDEX('ABP REC Calc'!$G$6:$AB$69,,MATCH('ABP RECs'!$H132,'ABP REC Calc'!$G$5:$AB$5,0)),'ABP REC Calc'!$C$6:$C$69,'ABP RECs'!$E132,'ABP REC Calc'!$B$6:$B$69,'ABP RECs'!$F132),
IF(L$4&gt;$G132,K132*(1-Inputs_ByYear!$D$4),0)),0)</f>
        <v>0</v>
      </c>
      <c r="M132" s="235">
        <f>IF((M$4-$G132)&lt;($C132+$B132),IF(M$4=$G132+$B132,SUMIFS(INDEX('ABP REC Calc'!$G$6:$AB$69,,MATCH('ABP RECs'!$H132,'ABP REC Calc'!$G$5:$AB$5,0)),'ABP REC Calc'!$C$6:$C$69,'ABP RECs'!$E132,'ABP REC Calc'!$B$6:$B$69,'ABP RECs'!$F132),
IF(M$4&gt;$G132,L132*(1-Inputs_ByYear!$D$4),0)),0)</f>
        <v>0</v>
      </c>
      <c r="N132" s="235">
        <f>IF((N$4-$G132)&lt;($C132+$B132),IF(N$4=$G132+$B132,SUMIFS(INDEX('ABP REC Calc'!$G$6:$AB$69,,MATCH('ABP RECs'!$H132,'ABP REC Calc'!$G$5:$AB$5,0)),'ABP REC Calc'!$C$6:$C$69,'ABP RECs'!$E132,'ABP REC Calc'!$B$6:$B$69,'ABP RECs'!$F132),
IF(N$4&gt;$G132,M132*(1-Inputs_ByYear!$D$4),0)),0)</f>
        <v>0</v>
      </c>
      <c r="O132" s="235">
        <f>IF((O$4-$G132)&lt;($C132+$B132),IF(O$4=$G132+$B132,SUMIFS(INDEX('ABP REC Calc'!$G$6:$AB$69,,MATCH('ABP RECs'!$H132,'ABP REC Calc'!$G$5:$AB$5,0)),'ABP REC Calc'!$C$6:$C$69,'ABP RECs'!$E132,'ABP REC Calc'!$B$6:$B$69,'ABP RECs'!$F132),
IF(O$4&gt;$G132,N132*(1-Inputs_ByYear!$D$4),0)),0)</f>
        <v>0</v>
      </c>
      <c r="P132" s="235">
        <f>IF((P$4-$G132)&lt;($C132+$B132),IF(P$4=$G132+$B132,SUMIFS(INDEX('ABP REC Calc'!$G$6:$AB$69,,MATCH('ABP RECs'!$H132,'ABP REC Calc'!$G$5:$AB$5,0)),'ABP REC Calc'!$C$6:$C$69,'ABP RECs'!$E132,'ABP REC Calc'!$B$6:$B$69,'ABP RECs'!$F132),
IF(P$4&gt;$G132,O132*(1-Inputs_ByYear!$D$4),0)),0)</f>
        <v>0</v>
      </c>
      <c r="Q132" s="235">
        <f>IF((Q$4-$G132)&lt;($C132+$B132),IF(Q$4=$G132+$B132,SUMIFS(INDEX('ABP REC Calc'!$G$6:$AB$69,,MATCH('ABP RECs'!$H132,'ABP REC Calc'!$G$5:$AB$5,0)),'ABP REC Calc'!$C$6:$C$69,'ABP RECs'!$E132,'ABP REC Calc'!$B$6:$B$69,'ABP RECs'!$F132),
IF(Q$4&gt;$G132,P132*(1-Inputs_ByYear!$D$4),0)),0)</f>
        <v>0</v>
      </c>
      <c r="R132" s="235">
        <f>IF((R$4-$G132)&lt;($C132+$B132),IF(R$4=$G132+$B132,SUMIFS(INDEX('ABP REC Calc'!$G$6:$AB$69,,MATCH('ABP RECs'!$H132,'ABP REC Calc'!$G$5:$AB$5,0)),'ABP REC Calc'!$C$6:$C$69,'ABP RECs'!$E132,'ABP REC Calc'!$B$6:$B$69,'ABP RECs'!$F132),
IF(R$4&gt;$G132,Q132*(1-Inputs_ByYear!$D$4),0)),0)</f>
        <v>0</v>
      </c>
      <c r="S132" s="235">
        <f>IF((S$4-$G132)&lt;($C132+$B132),IF(S$4=$G132+$B132,SUMIFS(INDEX('ABP REC Calc'!$G$6:$AB$69,,MATCH('ABP RECs'!$H132,'ABP REC Calc'!$G$5:$AB$5,0)),'ABP REC Calc'!$C$6:$C$69,'ABP RECs'!$E132,'ABP REC Calc'!$B$6:$B$69,'ABP RECs'!$F132),
IF(S$4&gt;$G132,R132*(1-Inputs_ByYear!$D$4),0)),0)</f>
        <v>0</v>
      </c>
      <c r="T132" s="235">
        <f>IF((T$4-$G132)&lt;($C132+$B132),IF(T$4=$G132+$B132,SUMIFS(INDEX('ABP REC Calc'!$G$6:$AB$69,,MATCH('ABP RECs'!$H132,'ABP REC Calc'!$G$5:$AB$5,0)),'ABP REC Calc'!$C$6:$C$69,'ABP RECs'!$E132,'ABP REC Calc'!$B$6:$B$69,'ABP RECs'!$F132),
IF(T$4&gt;$G132,S132*(1-Inputs_ByYear!$D$4),0)),0)</f>
        <v>0</v>
      </c>
      <c r="U132" s="235">
        <f>IF((U$4-$G132)&lt;($C132+$B132),IF(U$4=$G132+$B132,SUMIFS(INDEX('ABP REC Calc'!$G$6:$AB$69,,MATCH('ABP RECs'!$H132,'ABP REC Calc'!$G$5:$AB$5,0)),'ABP REC Calc'!$C$6:$C$69,'ABP RECs'!$E132,'ABP REC Calc'!$B$6:$B$69,'ABP RECs'!$F132),
IF(U$4&gt;$G132,T132*(1-Inputs_ByYear!$D$4),0)),0)</f>
        <v>0</v>
      </c>
      <c r="V132" s="235">
        <f>IF((V$4-$G132)&lt;($C132+$B132),IF(V$4=$G132+$B132,SUMIFS(INDEX('ABP REC Calc'!$G$6:$AB$69,,MATCH('ABP RECs'!$H132,'ABP REC Calc'!$G$5:$AB$5,0)),'ABP REC Calc'!$C$6:$C$69,'ABP RECs'!$E132,'ABP REC Calc'!$B$6:$B$69,'ABP RECs'!$F132),
IF(V$4&gt;$G132,U132*(1-Inputs_ByYear!$D$4),0)),0)</f>
        <v>0</v>
      </c>
      <c r="W132" s="235">
        <f>IF((W$4-$G132)&lt;($C132+$B132),IF(W$4=$G132+$B132,SUMIFS(INDEX('ABP REC Calc'!$G$6:$AB$69,,MATCH('ABP RECs'!$H132,'ABP REC Calc'!$G$5:$AB$5,0)),'ABP REC Calc'!$C$6:$C$69,'ABP RECs'!$E132,'ABP REC Calc'!$B$6:$B$69,'ABP RECs'!$F132),
IF(W$4&gt;$G132,V132*(1-Inputs_ByYear!$D$4),0)),0)</f>
        <v>286308.10238120996</v>
      </c>
      <c r="X132" s="235">
        <f>IF((X$4-$G132)&lt;($C132+$B132),IF(X$4=$G132+$B132,SUMIFS(INDEX('ABP REC Calc'!$G$6:$AB$69,,MATCH('ABP RECs'!$H132,'ABP REC Calc'!$G$5:$AB$5,0)),'ABP REC Calc'!$C$6:$C$69,'ABP RECs'!$E132,'ABP REC Calc'!$B$6:$B$69,'ABP RECs'!$F132),
IF(X$4&gt;$G132,W132*(1-Inputs_ByYear!$D$4),0)),0)</f>
        <v>284876.56186930393</v>
      </c>
      <c r="Y132" s="235">
        <f>IF((Y$4-$G132)&lt;($C132+$B132),IF(Y$4=$G132+$B132,SUMIFS(INDEX('ABP REC Calc'!$G$6:$AB$69,,MATCH('ABP RECs'!$H132,'ABP REC Calc'!$G$5:$AB$5,0)),'ABP REC Calc'!$C$6:$C$69,'ABP RECs'!$E132,'ABP REC Calc'!$B$6:$B$69,'ABP RECs'!$F132),
IF(Y$4&gt;$G132,X132*(1-Inputs_ByYear!$D$4),0)),0)</f>
        <v>283452.17905995739</v>
      </c>
      <c r="Z132" s="235">
        <f>IF((Z$4-$G132)&lt;($C132+$B132),IF(Z$4=$G132+$B132,SUMIFS(INDEX('ABP REC Calc'!$G$6:$AB$69,,MATCH('ABP RECs'!$H132,'ABP REC Calc'!$G$5:$AB$5,0)),'ABP REC Calc'!$C$6:$C$69,'ABP RECs'!$E132,'ABP REC Calc'!$B$6:$B$69,'ABP RECs'!$F132),
IF(Z$4&gt;$G132,Y132*(1-Inputs_ByYear!$D$4),0)),0)</f>
        <v>282034.9181646576</v>
      </c>
      <c r="AA132" s="235">
        <f>IF((AA$4-$G132)&lt;($C132+$B132),IF(AA$4=$G132+$B132,SUMIFS(INDEX('ABP REC Calc'!$G$6:$AB$69,,MATCH('ABP RECs'!$H132,'ABP REC Calc'!$G$5:$AB$5,0)),'ABP REC Calc'!$C$6:$C$69,'ABP RECs'!$E132,'ABP REC Calc'!$B$6:$B$69,'ABP RECs'!$F132),
IF(AA$4&gt;$G132,Z132*(1-Inputs_ByYear!$D$4),0)),0)</f>
        <v>280624.7435738343</v>
      </c>
      <c r="AB132" s="235">
        <f>IF((AB$4-$G132)&lt;($C132+$B132),IF(AB$4=$G132+$B132,SUMIFS(INDEX('ABP REC Calc'!$G$6:$AB$69,,MATCH('ABP RECs'!$H132,'ABP REC Calc'!$G$5:$AB$5,0)),'ABP REC Calc'!$C$6:$C$69,'ABP RECs'!$E132,'ABP REC Calc'!$B$6:$B$69,'ABP RECs'!$F132),
IF(AB$4&gt;$G132,AA132*(1-Inputs_ByYear!$D$4),0)),0)</f>
        <v>279221.61985596514</v>
      </c>
      <c r="AC132" s="235">
        <f>IF((AC$4-$G132)&lt;($C132+$B132),IF(AC$4=$G132+$B132,SUMIFS(INDEX('ABP REC Calc'!$G$6:$AB$69,,MATCH('ABP RECs'!$H132,'ABP REC Calc'!$G$5:$AB$5,0)),'ABP REC Calc'!$C$6:$C$69,'ABP RECs'!$E132,'ABP REC Calc'!$B$6:$B$69,'ABP RECs'!$F132),
IF(AC$4&gt;$G132,AB132*(1-Inputs_ByYear!$D$4),0)),0)</f>
        <v>277825.51175668533</v>
      </c>
      <c r="AD132" s="235">
        <f>IF((AD$4-$G132)&lt;($C132+$B132),IF(AD$4=$G132+$B132,SUMIFS(INDEX('ABP REC Calc'!$G$6:$AB$69,,MATCH('ABP RECs'!$H132,'ABP REC Calc'!$G$5:$AB$5,0)),'ABP REC Calc'!$C$6:$C$69,'ABP RECs'!$E132,'ABP REC Calc'!$B$6:$B$69,'ABP RECs'!$F132),
IF(AD$4&gt;$G132,AC132*(1-Inputs_ByYear!$D$4),0)),0)</f>
        <v>276436.38419790188</v>
      </c>
    </row>
    <row r="133" spans="2:30" ht="14.75" customHeight="1" x14ac:dyDescent="0.25">
      <c r="B133" s="332" cm="1">
        <f t="array" ref="B133">INDEX(Inputs_ByYear!$D$87:$D$92, MATCH('ABP RECs'!$E133, Inputs_ByYear!$B$87:$B$92, 0),)</f>
        <v>0</v>
      </c>
      <c r="C133" s="332" cm="1">
        <f t="array" ref="C133">INDEX(Inputs_ByYear!$D$51:$D$56, MATCH('ABP RECs'!$E133, Inputs_ByYear!$B$51:$B$56,0),)</f>
        <v>20</v>
      </c>
      <c r="D133" s="332" t="str" cm="1">
        <f t="array" ref="D133">INDEX(Inputs_ByYear!$D$96:$D$101, MATCH('ABP RECs'!$E133, Inputs_ByYear!$B$96:$B$101,0),)</f>
        <v>n/a</v>
      </c>
      <c r="E133" s="222" t="s">
        <v>235</v>
      </c>
      <c r="F133" s="219" t="s">
        <v>259</v>
      </c>
      <c r="G133" s="219">
        <f t="shared" si="6"/>
        <v>2039</v>
      </c>
      <c r="H133" s="227" t="s">
        <v>37</v>
      </c>
      <c r="I133" s="235">
        <f>IF((I$4-$G133)&lt;($C133+$B133),IF(I$4=$G133+$B133,SUMIFS(INDEX('ABP REC Calc'!$G$6:$AB$69,,MATCH('ABP RECs'!$H133,'ABP REC Calc'!$G$5:$AB$5,0)),'ABP REC Calc'!$C$6:$C$69,'ABP RECs'!$E133,'ABP REC Calc'!$B$6:$B$69,'ABP RECs'!$F133),
IF(I$4&gt;$G133,H133*(1-Inputs_ByYear!$D$4),0)),0)</f>
        <v>0</v>
      </c>
      <c r="J133" s="235">
        <f>IF((J$4-$G133)&lt;($C133+$B133),IF(J$4=$G133+$B133,SUMIFS(INDEX('ABP REC Calc'!$G$6:$AB$69,,MATCH('ABP RECs'!$H133,'ABP REC Calc'!$G$5:$AB$5,0)),'ABP REC Calc'!$C$6:$C$69,'ABP RECs'!$E133,'ABP REC Calc'!$B$6:$B$69,'ABP RECs'!$F133),
IF(J$4&gt;$G133,I133*(1-Inputs_ByYear!$D$4),0)),0)</f>
        <v>0</v>
      </c>
      <c r="K133" s="235">
        <f>IF((K$4-$G133)&lt;($C133+$B133),IF(K$4=$G133+$B133,SUMIFS(INDEX('ABP REC Calc'!$G$6:$AB$69,,MATCH('ABP RECs'!$H133,'ABP REC Calc'!$G$5:$AB$5,0)),'ABP REC Calc'!$C$6:$C$69,'ABP RECs'!$E133,'ABP REC Calc'!$B$6:$B$69,'ABP RECs'!$F133),
IF(K$4&gt;$G133,J133*(1-Inputs_ByYear!$D$4),0)),0)</f>
        <v>0</v>
      </c>
      <c r="L133" s="235">
        <f>IF((L$4-$G133)&lt;($C133+$B133),IF(L$4=$G133+$B133,SUMIFS(INDEX('ABP REC Calc'!$G$6:$AB$69,,MATCH('ABP RECs'!$H133,'ABP REC Calc'!$G$5:$AB$5,0)),'ABP REC Calc'!$C$6:$C$69,'ABP RECs'!$E133,'ABP REC Calc'!$B$6:$B$69,'ABP RECs'!$F133),
IF(L$4&gt;$G133,K133*(1-Inputs_ByYear!$D$4),0)),0)</f>
        <v>0</v>
      </c>
      <c r="M133" s="235">
        <f>IF((M$4-$G133)&lt;($C133+$B133),IF(M$4=$G133+$B133,SUMIFS(INDEX('ABP REC Calc'!$G$6:$AB$69,,MATCH('ABP RECs'!$H133,'ABP REC Calc'!$G$5:$AB$5,0)),'ABP REC Calc'!$C$6:$C$69,'ABP RECs'!$E133,'ABP REC Calc'!$B$6:$B$69,'ABP RECs'!$F133),
IF(M$4&gt;$G133,L133*(1-Inputs_ByYear!$D$4),0)),0)</f>
        <v>0</v>
      </c>
      <c r="N133" s="235">
        <f>IF((N$4-$G133)&lt;($C133+$B133),IF(N$4=$G133+$B133,SUMIFS(INDEX('ABP REC Calc'!$G$6:$AB$69,,MATCH('ABP RECs'!$H133,'ABP REC Calc'!$G$5:$AB$5,0)),'ABP REC Calc'!$C$6:$C$69,'ABP RECs'!$E133,'ABP REC Calc'!$B$6:$B$69,'ABP RECs'!$F133),
IF(N$4&gt;$G133,M133*(1-Inputs_ByYear!$D$4),0)),0)</f>
        <v>0</v>
      </c>
      <c r="O133" s="235">
        <f>IF((O$4-$G133)&lt;($C133+$B133),IF(O$4=$G133+$B133,SUMIFS(INDEX('ABP REC Calc'!$G$6:$AB$69,,MATCH('ABP RECs'!$H133,'ABP REC Calc'!$G$5:$AB$5,0)),'ABP REC Calc'!$C$6:$C$69,'ABP RECs'!$E133,'ABP REC Calc'!$B$6:$B$69,'ABP RECs'!$F133),
IF(O$4&gt;$G133,N133*(1-Inputs_ByYear!$D$4),0)),0)</f>
        <v>0</v>
      </c>
      <c r="P133" s="235">
        <f>IF((P$4-$G133)&lt;($C133+$B133),IF(P$4=$G133+$B133,SUMIFS(INDEX('ABP REC Calc'!$G$6:$AB$69,,MATCH('ABP RECs'!$H133,'ABP REC Calc'!$G$5:$AB$5,0)),'ABP REC Calc'!$C$6:$C$69,'ABP RECs'!$E133,'ABP REC Calc'!$B$6:$B$69,'ABP RECs'!$F133),
IF(P$4&gt;$G133,O133*(1-Inputs_ByYear!$D$4),0)),0)</f>
        <v>0</v>
      </c>
      <c r="Q133" s="235">
        <f>IF((Q$4-$G133)&lt;($C133+$B133),IF(Q$4=$G133+$B133,SUMIFS(INDEX('ABP REC Calc'!$G$6:$AB$69,,MATCH('ABP RECs'!$H133,'ABP REC Calc'!$G$5:$AB$5,0)),'ABP REC Calc'!$C$6:$C$69,'ABP RECs'!$E133,'ABP REC Calc'!$B$6:$B$69,'ABP RECs'!$F133),
IF(Q$4&gt;$G133,P133*(1-Inputs_ByYear!$D$4),0)),0)</f>
        <v>0</v>
      </c>
      <c r="R133" s="235">
        <f>IF((R$4-$G133)&lt;($C133+$B133),IF(R$4=$G133+$B133,SUMIFS(INDEX('ABP REC Calc'!$G$6:$AB$69,,MATCH('ABP RECs'!$H133,'ABP REC Calc'!$G$5:$AB$5,0)),'ABP REC Calc'!$C$6:$C$69,'ABP RECs'!$E133,'ABP REC Calc'!$B$6:$B$69,'ABP RECs'!$F133),
IF(R$4&gt;$G133,Q133*(1-Inputs_ByYear!$D$4),0)),0)</f>
        <v>0</v>
      </c>
      <c r="S133" s="235">
        <f>IF((S$4-$G133)&lt;($C133+$B133),IF(S$4=$G133+$B133,SUMIFS(INDEX('ABP REC Calc'!$G$6:$AB$69,,MATCH('ABP RECs'!$H133,'ABP REC Calc'!$G$5:$AB$5,0)),'ABP REC Calc'!$C$6:$C$69,'ABP RECs'!$E133,'ABP REC Calc'!$B$6:$B$69,'ABP RECs'!$F133),
IF(S$4&gt;$G133,R133*(1-Inputs_ByYear!$D$4),0)),0)</f>
        <v>0</v>
      </c>
      <c r="T133" s="235">
        <f>IF((T$4-$G133)&lt;($C133+$B133),IF(T$4=$G133+$B133,SUMIFS(INDEX('ABP REC Calc'!$G$6:$AB$69,,MATCH('ABP RECs'!$H133,'ABP REC Calc'!$G$5:$AB$5,0)),'ABP REC Calc'!$C$6:$C$69,'ABP RECs'!$E133,'ABP REC Calc'!$B$6:$B$69,'ABP RECs'!$F133),
IF(T$4&gt;$G133,S133*(1-Inputs_ByYear!$D$4),0)),0)</f>
        <v>0</v>
      </c>
      <c r="U133" s="235">
        <f>IF((U$4-$G133)&lt;($C133+$B133),IF(U$4=$G133+$B133,SUMIFS(INDEX('ABP REC Calc'!$G$6:$AB$69,,MATCH('ABP RECs'!$H133,'ABP REC Calc'!$G$5:$AB$5,0)),'ABP REC Calc'!$C$6:$C$69,'ABP RECs'!$E133,'ABP REC Calc'!$B$6:$B$69,'ABP RECs'!$F133),
IF(U$4&gt;$G133,T133*(1-Inputs_ByYear!$D$4),0)),0)</f>
        <v>0</v>
      </c>
      <c r="V133" s="235">
        <f>IF((V$4-$G133)&lt;($C133+$B133),IF(V$4=$G133+$B133,SUMIFS(INDEX('ABP REC Calc'!$G$6:$AB$69,,MATCH('ABP RECs'!$H133,'ABP REC Calc'!$G$5:$AB$5,0)),'ABP REC Calc'!$C$6:$C$69,'ABP RECs'!$E133,'ABP REC Calc'!$B$6:$B$69,'ABP RECs'!$F133),
IF(V$4&gt;$G133,U133*(1-Inputs_ByYear!$D$4),0)),0)</f>
        <v>0</v>
      </c>
      <c r="W133" s="235">
        <f>IF((W$4-$G133)&lt;($C133+$B133),IF(W$4=$G133+$B133,SUMIFS(INDEX('ABP REC Calc'!$G$6:$AB$69,,MATCH('ABP RECs'!$H133,'ABP REC Calc'!$G$5:$AB$5,0)),'ABP REC Calc'!$C$6:$C$69,'ABP RECs'!$E133,'ABP REC Calc'!$B$6:$B$69,'ABP RECs'!$F133),
IF(W$4&gt;$G133,V133*(1-Inputs_ByYear!$D$4),0)),0)</f>
        <v>0</v>
      </c>
      <c r="X133" s="235">
        <f>IF((X$4-$G133)&lt;($C133+$B133),IF(X$4=$G133+$B133,SUMIFS(INDEX('ABP REC Calc'!$G$6:$AB$69,,MATCH('ABP RECs'!$H133,'ABP REC Calc'!$G$5:$AB$5,0)),'ABP REC Calc'!$C$6:$C$69,'ABP RECs'!$E133,'ABP REC Calc'!$B$6:$B$69,'ABP RECs'!$F133),
IF(X$4&gt;$G133,W133*(1-Inputs_ByYear!$D$4),0)),0)</f>
        <v>286308.10238120996</v>
      </c>
      <c r="Y133" s="235">
        <f>IF((Y$4-$G133)&lt;($C133+$B133),IF(Y$4=$G133+$B133,SUMIFS(INDEX('ABP REC Calc'!$G$6:$AB$69,,MATCH('ABP RECs'!$H133,'ABP REC Calc'!$G$5:$AB$5,0)),'ABP REC Calc'!$C$6:$C$69,'ABP RECs'!$E133,'ABP REC Calc'!$B$6:$B$69,'ABP RECs'!$F133),
IF(Y$4&gt;$G133,X133*(1-Inputs_ByYear!$D$4),0)),0)</f>
        <v>284876.56186930393</v>
      </c>
      <c r="Z133" s="235">
        <f>IF((Z$4-$G133)&lt;($C133+$B133),IF(Z$4=$G133+$B133,SUMIFS(INDEX('ABP REC Calc'!$G$6:$AB$69,,MATCH('ABP RECs'!$H133,'ABP REC Calc'!$G$5:$AB$5,0)),'ABP REC Calc'!$C$6:$C$69,'ABP RECs'!$E133,'ABP REC Calc'!$B$6:$B$69,'ABP RECs'!$F133),
IF(Z$4&gt;$G133,Y133*(1-Inputs_ByYear!$D$4),0)),0)</f>
        <v>283452.17905995739</v>
      </c>
      <c r="AA133" s="235">
        <f>IF((AA$4-$G133)&lt;($C133+$B133),IF(AA$4=$G133+$B133,SUMIFS(INDEX('ABP REC Calc'!$G$6:$AB$69,,MATCH('ABP RECs'!$H133,'ABP REC Calc'!$G$5:$AB$5,0)),'ABP REC Calc'!$C$6:$C$69,'ABP RECs'!$E133,'ABP REC Calc'!$B$6:$B$69,'ABP RECs'!$F133),
IF(AA$4&gt;$G133,Z133*(1-Inputs_ByYear!$D$4),0)),0)</f>
        <v>282034.9181646576</v>
      </c>
      <c r="AB133" s="235">
        <f>IF((AB$4-$G133)&lt;($C133+$B133),IF(AB$4=$G133+$B133,SUMIFS(INDEX('ABP REC Calc'!$G$6:$AB$69,,MATCH('ABP RECs'!$H133,'ABP REC Calc'!$G$5:$AB$5,0)),'ABP REC Calc'!$C$6:$C$69,'ABP RECs'!$E133,'ABP REC Calc'!$B$6:$B$69,'ABP RECs'!$F133),
IF(AB$4&gt;$G133,AA133*(1-Inputs_ByYear!$D$4),0)),0)</f>
        <v>280624.7435738343</v>
      </c>
      <c r="AC133" s="235">
        <f>IF((AC$4-$G133)&lt;($C133+$B133),IF(AC$4=$G133+$B133,SUMIFS(INDEX('ABP REC Calc'!$G$6:$AB$69,,MATCH('ABP RECs'!$H133,'ABP REC Calc'!$G$5:$AB$5,0)),'ABP REC Calc'!$C$6:$C$69,'ABP RECs'!$E133,'ABP REC Calc'!$B$6:$B$69,'ABP RECs'!$F133),
IF(AC$4&gt;$G133,AB133*(1-Inputs_ByYear!$D$4),0)),0)</f>
        <v>279221.61985596514</v>
      </c>
      <c r="AD133" s="235">
        <f>IF((AD$4-$G133)&lt;($C133+$B133),IF(AD$4=$G133+$B133,SUMIFS(INDEX('ABP REC Calc'!$G$6:$AB$69,,MATCH('ABP RECs'!$H133,'ABP REC Calc'!$G$5:$AB$5,0)),'ABP REC Calc'!$C$6:$C$69,'ABP RECs'!$E133,'ABP REC Calc'!$B$6:$B$69,'ABP RECs'!$F133),
IF(AD$4&gt;$G133,AC133*(1-Inputs_ByYear!$D$4),0)),0)</f>
        <v>277825.51175668533</v>
      </c>
    </row>
    <row r="134" spans="2:30" ht="14.75" customHeight="1" x14ac:dyDescent="0.25">
      <c r="B134" s="332" cm="1">
        <f t="array" ref="B134">INDEX(Inputs_ByYear!$D$87:$D$92, MATCH('ABP RECs'!$E134, Inputs_ByYear!$B$87:$B$92, 0),)</f>
        <v>0</v>
      </c>
      <c r="C134" s="332" cm="1">
        <f t="array" ref="C134">INDEX(Inputs_ByYear!$D$51:$D$56, MATCH('ABP RECs'!$E134, Inputs_ByYear!$B$51:$B$56,0),)</f>
        <v>20</v>
      </c>
      <c r="D134" s="332" t="str" cm="1">
        <f t="array" ref="D134">INDEX(Inputs_ByYear!$D$96:$D$101, MATCH('ABP RECs'!$E134, Inputs_ByYear!$B$96:$B$101,0),)</f>
        <v>n/a</v>
      </c>
      <c r="E134" s="222" t="s">
        <v>235</v>
      </c>
      <c r="F134" s="219" t="s">
        <v>259</v>
      </c>
      <c r="G134" s="219">
        <f t="shared" si="6"/>
        <v>2040</v>
      </c>
      <c r="H134" s="227" t="s">
        <v>38</v>
      </c>
      <c r="I134" s="235">
        <f>IF((I$4-$G134)&lt;($C134+$B134),IF(I$4=$G134+$B134,SUMIFS(INDEX('ABP REC Calc'!$G$6:$AB$69,,MATCH('ABP RECs'!$H134,'ABP REC Calc'!$G$5:$AB$5,0)),'ABP REC Calc'!$C$6:$C$69,'ABP RECs'!$E134,'ABP REC Calc'!$B$6:$B$69,'ABP RECs'!$F134),
IF(I$4&gt;$G134,H134*(1-Inputs_ByYear!$D$4),0)),0)</f>
        <v>0</v>
      </c>
      <c r="J134" s="235">
        <f>IF((J$4-$G134)&lt;($C134+$B134),IF(J$4=$G134+$B134,SUMIFS(INDEX('ABP REC Calc'!$G$6:$AB$69,,MATCH('ABP RECs'!$H134,'ABP REC Calc'!$G$5:$AB$5,0)),'ABP REC Calc'!$C$6:$C$69,'ABP RECs'!$E134,'ABP REC Calc'!$B$6:$B$69,'ABP RECs'!$F134),
IF(J$4&gt;$G134,I134*(1-Inputs_ByYear!$D$4),0)),0)</f>
        <v>0</v>
      </c>
      <c r="K134" s="235">
        <f>IF((K$4-$G134)&lt;($C134+$B134),IF(K$4=$G134+$B134,SUMIFS(INDEX('ABP REC Calc'!$G$6:$AB$69,,MATCH('ABP RECs'!$H134,'ABP REC Calc'!$G$5:$AB$5,0)),'ABP REC Calc'!$C$6:$C$69,'ABP RECs'!$E134,'ABP REC Calc'!$B$6:$B$69,'ABP RECs'!$F134),
IF(K$4&gt;$G134,J134*(1-Inputs_ByYear!$D$4),0)),0)</f>
        <v>0</v>
      </c>
      <c r="L134" s="235">
        <f>IF((L$4-$G134)&lt;($C134+$B134),IF(L$4=$G134+$B134,SUMIFS(INDEX('ABP REC Calc'!$G$6:$AB$69,,MATCH('ABP RECs'!$H134,'ABP REC Calc'!$G$5:$AB$5,0)),'ABP REC Calc'!$C$6:$C$69,'ABP RECs'!$E134,'ABP REC Calc'!$B$6:$B$69,'ABP RECs'!$F134),
IF(L$4&gt;$G134,K134*(1-Inputs_ByYear!$D$4),0)),0)</f>
        <v>0</v>
      </c>
      <c r="M134" s="235">
        <f>IF((M$4-$G134)&lt;($C134+$B134),IF(M$4=$G134+$B134,SUMIFS(INDEX('ABP REC Calc'!$G$6:$AB$69,,MATCH('ABP RECs'!$H134,'ABP REC Calc'!$G$5:$AB$5,0)),'ABP REC Calc'!$C$6:$C$69,'ABP RECs'!$E134,'ABP REC Calc'!$B$6:$B$69,'ABP RECs'!$F134),
IF(M$4&gt;$G134,L134*(1-Inputs_ByYear!$D$4),0)),0)</f>
        <v>0</v>
      </c>
      <c r="N134" s="235">
        <f>IF((N$4-$G134)&lt;($C134+$B134),IF(N$4=$G134+$B134,SUMIFS(INDEX('ABP REC Calc'!$G$6:$AB$69,,MATCH('ABP RECs'!$H134,'ABP REC Calc'!$G$5:$AB$5,0)),'ABP REC Calc'!$C$6:$C$69,'ABP RECs'!$E134,'ABP REC Calc'!$B$6:$B$69,'ABP RECs'!$F134),
IF(N$4&gt;$G134,M134*(1-Inputs_ByYear!$D$4),0)),0)</f>
        <v>0</v>
      </c>
      <c r="O134" s="235">
        <f>IF((O$4-$G134)&lt;($C134+$B134),IF(O$4=$G134+$B134,SUMIFS(INDEX('ABP REC Calc'!$G$6:$AB$69,,MATCH('ABP RECs'!$H134,'ABP REC Calc'!$G$5:$AB$5,0)),'ABP REC Calc'!$C$6:$C$69,'ABP RECs'!$E134,'ABP REC Calc'!$B$6:$B$69,'ABP RECs'!$F134),
IF(O$4&gt;$G134,N134*(1-Inputs_ByYear!$D$4),0)),0)</f>
        <v>0</v>
      </c>
      <c r="P134" s="235">
        <f>IF((P$4-$G134)&lt;($C134+$B134),IF(P$4=$G134+$B134,SUMIFS(INDEX('ABP REC Calc'!$G$6:$AB$69,,MATCH('ABP RECs'!$H134,'ABP REC Calc'!$G$5:$AB$5,0)),'ABP REC Calc'!$C$6:$C$69,'ABP RECs'!$E134,'ABP REC Calc'!$B$6:$B$69,'ABP RECs'!$F134),
IF(P$4&gt;$G134,O134*(1-Inputs_ByYear!$D$4),0)),0)</f>
        <v>0</v>
      </c>
      <c r="Q134" s="235">
        <f>IF((Q$4-$G134)&lt;($C134+$B134),IF(Q$4=$G134+$B134,SUMIFS(INDEX('ABP REC Calc'!$G$6:$AB$69,,MATCH('ABP RECs'!$H134,'ABP REC Calc'!$G$5:$AB$5,0)),'ABP REC Calc'!$C$6:$C$69,'ABP RECs'!$E134,'ABP REC Calc'!$B$6:$B$69,'ABP RECs'!$F134),
IF(Q$4&gt;$G134,P134*(1-Inputs_ByYear!$D$4),0)),0)</f>
        <v>0</v>
      </c>
      <c r="R134" s="235">
        <f>IF((R$4-$G134)&lt;($C134+$B134),IF(R$4=$G134+$B134,SUMIFS(INDEX('ABP REC Calc'!$G$6:$AB$69,,MATCH('ABP RECs'!$H134,'ABP REC Calc'!$G$5:$AB$5,0)),'ABP REC Calc'!$C$6:$C$69,'ABP RECs'!$E134,'ABP REC Calc'!$B$6:$B$69,'ABP RECs'!$F134),
IF(R$4&gt;$G134,Q134*(1-Inputs_ByYear!$D$4),0)),0)</f>
        <v>0</v>
      </c>
      <c r="S134" s="235">
        <f>IF((S$4-$G134)&lt;($C134+$B134),IF(S$4=$G134+$B134,SUMIFS(INDEX('ABP REC Calc'!$G$6:$AB$69,,MATCH('ABP RECs'!$H134,'ABP REC Calc'!$G$5:$AB$5,0)),'ABP REC Calc'!$C$6:$C$69,'ABP RECs'!$E134,'ABP REC Calc'!$B$6:$B$69,'ABP RECs'!$F134),
IF(S$4&gt;$G134,R134*(1-Inputs_ByYear!$D$4),0)),0)</f>
        <v>0</v>
      </c>
      <c r="T134" s="235">
        <f>IF((T$4-$G134)&lt;($C134+$B134),IF(T$4=$G134+$B134,SUMIFS(INDEX('ABP REC Calc'!$G$6:$AB$69,,MATCH('ABP RECs'!$H134,'ABP REC Calc'!$G$5:$AB$5,0)),'ABP REC Calc'!$C$6:$C$69,'ABP RECs'!$E134,'ABP REC Calc'!$B$6:$B$69,'ABP RECs'!$F134),
IF(T$4&gt;$G134,S134*(1-Inputs_ByYear!$D$4),0)),0)</f>
        <v>0</v>
      </c>
      <c r="U134" s="235">
        <f>IF((U$4-$G134)&lt;($C134+$B134),IF(U$4=$G134+$B134,SUMIFS(INDEX('ABP REC Calc'!$G$6:$AB$69,,MATCH('ABP RECs'!$H134,'ABP REC Calc'!$G$5:$AB$5,0)),'ABP REC Calc'!$C$6:$C$69,'ABP RECs'!$E134,'ABP REC Calc'!$B$6:$B$69,'ABP RECs'!$F134),
IF(U$4&gt;$G134,T134*(1-Inputs_ByYear!$D$4),0)),0)</f>
        <v>0</v>
      </c>
      <c r="V134" s="235">
        <f>IF((V$4-$G134)&lt;($C134+$B134),IF(V$4=$G134+$B134,SUMIFS(INDEX('ABP REC Calc'!$G$6:$AB$69,,MATCH('ABP RECs'!$H134,'ABP REC Calc'!$G$5:$AB$5,0)),'ABP REC Calc'!$C$6:$C$69,'ABP RECs'!$E134,'ABP REC Calc'!$B$6:$B$69,'ABP RECs'!$F134),
IF(V$4&gt;$G134,U134*(1-Inputs_ByYear!$D$4),0)),0)</f>
        <v>0</v>
      </c>
      <c r="W134" s="235">
        <f>IF((W$4-$G134)&lt;($C134+$B134),IF(W$4=$G134+$B134,SUMIFS(INDEX('ABP REC Calc'!$G$6:$AB$69,,MATCH('ABP RECs'!$H134,'ABP REC Calc'!$G$5:$AB$5,0)),'ABP REC Calc'!$C$6:$C$69,'ABP RECs'!$E134,'ABP REC Calc'!$B$6:$B$69,'ABP RECs'!$F134),
IF(W$4&gt;$G134,V134*(1-Inputs_ByYear!$D$4),0)),0)</f>
        <v>0</v>
      </c>
      <c r="X134" s="235">
        <f>IF((X$4-$G134)&lt;($C134+$B134),IF(X$4=$G134+$B134,SUMIFS(INDEX('ABP REC Calc'!$G$6:$AB$69,,MATCH('ABP RECs'!$H134,'ABP REC Calc'!$G$5:$AB$5,0)),'ABP REC Calc'!$C$6:$C$69,'ABP RECs'!$E134,'ABP REC Calc'!$B$6:$B$69,'ABP RECs'!$F134),
IF(X$4&gt;$G134,W134*(1-Inputs_ByYear!$D$4),0)),0)</f>
        <v>0</v>
      </c>
      <c r="Y134" s="235">
        <f>IF((Y$4-$G134)&lt;($C134+$B134),IF(Y$4=$G134+$B134,SUMIFS(INDEX('ABP REC Calc'!$G$6:$AB$69,,MATCH('ABP RECs'!$H134,'ABP REC Calc'!$G$5:$AB$5,0)),'ABP REC Calc'!$C$6:$C$69,'ABP RECs'!$E134,'ABP REC Calc'!$B$6:$B$69,'ABP RECs'!$F134),
IF(Y$4&gt;$G134,X134*(1-Inputs_ByYear!$D$4),0)),0)</f>
        <v>286308.10238120996</v>
      </c>
      <c r="Z134" s="235">
        <f>IF((Z$4-$G134)&lt;($C134+$B134),IF(Z$4=$G134+$B134,SUMIFS(INDEX('ABP REC Calc'!$G$6:$AB$69,,MATCH('ABP RECs'!$H134,'ABP REC Calc'!$G$5:$AB$5,0)),'ABP REC Calc'!$C$6:$C$69,'ABP RECs'!$E134,'ABP REC Calc'!$B$6:$B$69,'ABP RECs'!$F134),
IF(Z$4&gt;$G134,Y134*(1-Inputs_ByYear!$D$4),0)),0)</f>
        <v>284876.56186930393</v>
      </c>
      <c r="AA134" s="235">
        <f>IF((AA$4-$G134)&lt;($C134+$B134),IF(AA$4=$G134+$B134,SUMIFS(INDEX('ABP REC Calc'!$G$6:$AB$69,,MATCH('ABP RECs'!$H134,'ABP REC Calc'!$G$5:$AB$5,0)),'ABP REC Calc'!$C$6:$C$69,'ABP RECs'!$E134,'ABP REC Calc'!$B$6:$B$69,'ABP RECs'!$F134),
IF(AA$4&gt;$G134,Z134*(1-Inputs_ByYear!$D$4),0)),0)</f>
        <v>283452.17905995739</v>
      </c>
      <c r="AB134" s="235">
        <f>IF((AB$4-$G134)&lt;($C134+$B134),IF(AB$4=$G134+$B134,SUMIFS(INDEX('ABP REC Calc'!$G$6:$AB$69,,MATCH('ABP RECs'!$H134,'ABP REC Calc'!$G$5:$AB$5,0)),'ABP REC Calc'!$C$6:$C$69,'ABP RECs'!$E134,'ABP REC Calc'!$B$6:$B$69,'ABP RECs'!$F134),
IF(AB$4&gt;$G134,AA134*(1-Inputs_ByYear!$D$4),0)),0)</f>
        <v>282034.9181646576</v>
      </c>
      <c r="AC134" s="235">
        <f>IF((AC$4-$G134)&lt;($C134+$B134),IF(AC$4=$G134+$B134,SUMIFS(INDEX('ABP REC Calc'!$G$6:$AB$69,,MATCH('ABP RECs'!$H134,'ABP REC Calc'!$G$5:$AB$5,0)),'ABP REC Calc'!$C$6:$C$69,'ABP RECs'!$E134,'ABP REC Calc'!$B$6:$B$69,'ABP RECs'!$F134),
IF(AC$4&gt;$G134,AB134*(1-Inputs_ByYear!$D$4),0)),0)</f>
        <v>280624.7435738343</v>
      </c>
      <c r="AD134" s="235">
        <f>IF((AD$4-$G134)&lt;($C134+$B134),IF(AD$4=$G134+$B134,SUMIFS(INDEX('ABP REC Calc'!$G$6:$AB$69,,MATCH('ABP RECs'!$H134,'ABP REC Calc'!$G$5:$AB$5,0)),'ABP REC Calc'!$C$6:$C$69,'ABP RECs'!$E134,'ABP REC Calc'!$B$6:$B$69,'ABP RECs'!$F134),
IF(AD$4&gt;$G134,AC134*(1-Inputs_ByYear!$D$4),0)),0)</f>
        <v>279221.61985596514</v>
      </c>
    </row>
    <row r="135" spans="2:30" ht="14.75" customHeight="1" x14ac:dyDescent="0.25">
      <c r="B135" s="332" cm="1">
        <f t="array" ref="B135">INDEX(Inputs_ByYear!$D$87:$D$92, MATCH('ABP RECs'!$E135, Inputs_ByYear!$B$87:$B$92, 0),)</f>
        <v>0</v>
      </c>
      <c r="C135" s="332" cm="1">
        <f t="array" ref="C135">INDEX(Inputs_ByYear!$D$51:$D$56, MATCH('ABP RECs'!$E135, Inputs_ByYear!$B$51:$B$56,0),)</f>
        <v>20</v>
      </c>
      <c r="D135" s="332" t="str" cm="1">
        <f t="array" ref="D135">INDEX(Inputs_ByYear!$D$96:$D$101, MATCH('ABP RECs'!$E135, Inputs_ByYear!$B$96:$B$101,0),)</f>
        <v>n/a</v>
      </c>
      <c r="E135" s="222" t="s">
        <v>235</v>
      </c>
      <c r="F135" s="219" t="s">
        <v>259</v>
      </c>
      <c r="G135" s="219">
        <f t="shared" si="6"/>
        <v>2041</v>
      </c>
      <c r="H135" s="227" t="s">
        <v>39</v>
      </c>
      <c r="I135" s="235">
        <f>IF((I$4-$G135)&lt;($C135+$B135),IF(I$4=$G135+$B135,SUMIFS(INDEX('ABP REC Calc'!$G$6:$AB$69,,MATCH('ABP RECs'!$H135,'ABP REC Calc'!$G$5:$AB$5,0)),'ABP REC Calc'!$C$6:$C$69,'ABP RECs'!$E135,'ABP REC Calc'!$B$6:$B$69,'ABP RECs'!$F135),
IF(I$4&gt;$G135,H135*(1-Inputs_ByYear!$D$4),0)),0)</f>
        <v>0</v>
      </c>
      <c r="J135" s="235">
        <f>IF((J$4-$G135)&lt;($C135+$B135),IF(J$4=$G135+$B135,SUMIFS(INDEX('ABP REC Calc'!$G$6:$AB$69,,MATCH('ABP RECs'!$H135,'ABP REC Calc'!$G$5:$AB$5,0)),'ABP REC Calc'!$C$6:$C$69,'ABP RECs'!$E135,'ABP REC Calc'!$B$6:$B$69,'ABP RECs'!$F135),
IF(J$4&gt;$G135,I135*(1-Inputs_ByYear!$D$4),0)),0)</f>
        <v>0</v>
      </c>
      <c r="K135" s="235">
        <f>IF((K$4-$G135)&lt;($C135+$B135),IF(K$4=$G135+$B135,SUMIFS(INDEX('ABP REC Calc'!$G$6:$AB$69,,MATCH('ABP RECs'!$H135,'ABP REC Calc'!$G$5:$AB$5,0)),'ABP REC Calc'!$C$6:$C$69,'ABP RECs'!$E135,'ABP REC Calc'!$B$6:$B$69,'ABP RECs'!$F135),
IF(K$4&gt;$G135,J135*(1-Inputs_ByYear!$D$4),0)),0)</f>
        <v>0</v>
      </c>
      <c r="L135" s="235">
        <f>IF((L$4-$G135)&lt;($C135+$B135),IF(L$4=$G135+$B135,SUMIFS(INDEX('ABP REC Calc'!$G$6:$AB$69,,MATCH('ABP RECs'!$H135,'ABP REC Calc'!$G$5:$AB$5,0)),'ABP REC Calc'!$C$6:$C$69,'ABP RECs'!$E135,'ABP REC Calc'!$B$6:$B$69,'ABP RECs'!$F135),
IF(L$4&gt;$G135,K135*(1-Inputs_ByYear!$D$4),0)),0)</f>
        <v>0</v>
      </c>
      <c r="M135" s="235">
        <f>IF((M$4-$G135)&lt;($C135+$B135),IF(M$4=$G135+$B135,SUMIFS(INDEX('ABP REC Calc'!$G$6:$AB$69,,MATCH('ABP RECs'!$H135,'ABP REC Calc'!$G$5:$AB$5,0)),'ABP REC Calc'!$C$6:$C$69,'ABP RECs'!$E135,'ABP REC Calc'!$B$6:$B$69,'ABP RECs'!$F135),
IF(M$4&gt;$G135,L135*(1-Inputs_ByYear!$D$4),0)),0)</f>
        <v>0</v>
      </c>
      <c r="N135" s="235">
        <f>IF((N$4-$G135)&lt;($C135+$B135),IF(N$4=$G135+$B135,SUMIFS(INDEX('ABP REC Calc'!$G$6:$AB$69,,MATCH('ABP RECs'!$H135,'ABP REC Calc'!$G$5:$AB$5,0)),'ABP REC Calc'!$C$6:$C$69,'ABP RECs'!$E135,'ABP REC Calc'!$B$6:$B$69,'ABP RECs'!$F135),
IF(N$4&gt;$G135,M135*(1-Inputs_ByYear!$D$4),0)),0)</f>
        <v>0</v>
      </c>
      <c r="O135" s="235">
        <f>IF((O$4-$G135)&lt;($C135+$B135),IF(O$4=$G135+$B135,SUMIFS(INDEX('ABP REC Calc'!$G$6:$AB$69,,MATCH('ABP RECs'!$H135,'ABP REC Calc'!$G$5:$AB$5,0)),'ABP REC Calc'!$C$6:$C$69,'ABP RECs'!$E135,'ABP REC Calc'!$B$6:$B$69,'ABP RECs'!$F135),
IF(O$4&gt;$G135,N135*(1-Inputs_ByYear!$D$4),0)),0)</f>
        <v>0</v>
      </c>
      <c r="P135" s="235">
        <f>IF((P$4-$G135)&lt;($C135+$B135),IF(P$4=$G135+$B135,SUMIFS(INDEX('ABP REC Calc'!$G$6:$AB$69,,MATCH('ABP RECs'!$H135,'ABP REC Calc'!$G$5:$AB$5,0)),'ABP REC Calc'!$C$6:$C$69,'ABP RECs'!$E135,'ABP REC Calc'!$B$6:$B$69,'ABP RECs'!$F135),
IF(P$4&gt;$G135,O135*(1-Inputs_ByYear!$D$4),0)),0)</f>
        <v>0</v>
      </c>
      <c r="Q135" s="235">
        <f>IF((Q$4-$G135)&lt;($C135+$B135),IF(Q$4=$G135+$B135,SUMIFS(INDEX('ABP REC Calc'!$G$6:$AB$69,,MATCH('ABP RECs'!$H135,'ABP REC Calc'!$G$5:$AB$5,0)),'ABP REC Calc'!$C$6:$C$69,'ABP RECs'!$E135,'ABP REC Calc'!$B$6:$B$69,'ABP RECs'!$F135),
IF(Q$4&gt;$G135,P135*(1-Inputs_ByYear!$D$4),0)),0)</f>
        <v>0</v>
      </c>
      <c r="R135" s="235">
        <f>IF((R$4-$G135)&lt;($C135+$B135),IF(R$4=$G135+$B135,SUMIFS(INDEX('ABP REC Calc'!$G$6:$AB$69,,MATCH('ABP RECs'!$H135,'ABP REC Calc'!$G$5:$AB$5,0)),'ABP REC Calc'!$C$6:$C$69,'ABP RECs'!$E135,'ABP REC Calc'!$B$6:$B$69,'ABP RECs'!$F135),
IF(R$4&gt;$G135,Q135*(1-Inputs_ByYear!$D$4),0)),0)</f>
        <v>0</v>
      </c>
      <c r="S135" s="235">
        <f>IF((S$4-$G135)&lt;($C135+$B135),IF(S$4=$G135+$B135,SUMIFS(INDEX('ABP REC Calc'!$G$6:$AB$69,,MATCH('ABP RECs'!$H135,'ABP REC Calc'!$G$5:$AB$5,0)),'ABP REC Calc'!$C$6:$C$69,'ABP RECs'!$E135,'ABP REC Calc'!$B$6:$B$69,'ABP RECs'!$F135),
IF(S$4&gt;$G135,R135*(1-Inputs_ByYear!$D$4),0)),0)</f>
        <v>0</v>
      </c>
      <c r="T135" s="235">
        <f>IF((T$4-$G135)&lt;($C135+$B135),IF(T$4=$G135+$B135,SUMIFS(INDEX('ABP REC Calc'!$G$6:$AB$69,,MATCH('ABP RECs'!$H135,'ABP REC Calc'!$G$5:$AB$5,0)),'ABP REC Calc'!$C$6:$C$69,'ABP RECs'!$E135,'ABP REC Calc'!$B$6:$B$69,'ABP RECs'!$F135),
IF(T$4&gt;$G135,S135*(1-Inputs_ByYear!$D$4),0)),0)</f>
        <v>0</v>
      </c>
      <c r="U135" s="235">
        <f>IF((U$4-$G135)&lt;($C135+$B135),IF(U$4=$G135+$B135,SUMIFS(INDEX('ABP REC Calc'!$G$6:$AB$69,,MATCH('ABP RECs'!$H135,'ABP REC Calc'!$G$5:$AB$5,0)),'ABP REC Calc'!$C$6:$C$69,'ABP RECs'!$E135,'ABP REC Calc'!$B$6:$B$69,'ABP RECs'!$F135),
IF(U$4&gt;$G135,T135*(1-Inputs_ByYear!$D$4),0)),0)</f>
        <v>0</v>
      </c>
      <c r="V135" s="235">
        <f>IF((V$4-$G135)&lt;($C135+$B135),IF(V$4=$G135+$B135,SUMIFS(INDEX('ABP REC Calc'!$G$6:$AB$69,,MATCH('ABP RECs'!$H135,'ABP REC Calc'!$G$5:$AB$5,0)),'ABP REC Calc'!$C$6:$C$69,'ABP RECs'!$E135,'ABP REC Calc'!$B$6:$B$69,'ABP RECs'!$F135),
IF(V$4&gt;$G135,U135*(1-Inputs_ByYear!$D$4),0)),0)</f>
        <v>0</v>
      </c>
      <c r="W135" s="235">
        <f>IF((W$4-$G135)&lt;($C135+$B135),IF(W$4=$G135+$B135,SUMIFS(INDEX('ABP REC Calc'!$G$6:$AB$69,,MATCH('ABP RECs'!$H135,'ABP REC Calc'!$G$5:$AB$5,0)),'ABP REC Calc'!$C$6:$C$69,'ABP RECs'!$E135,'ABP REC Calc'!$B$6:$B$69,'ABP RECs'!$F135),
IF(W$4&gt;$G135,V135*(1-Inputs_ByYear!$D$4),0)),0)</f>
        <v>0</v>
      </c>
      <c r="X135" s="235">
        <f>IF((X$4-$G135)&lt;($C135+$B135),IF(X$4=$G135+$B135,SUMIFS(INDEX('ABP REC Calc'!$G$6:$AB$69,,MATCH('ABP RECs'!$H135,'ABP REC Calc'!$G$5:$AB$5,0)),'ABP REC Calc'!$C$6:$C$69,'ABP RECs'!$E135,'ABP REC Calc'!$B$6:$B$69,'ABP RECs'!$F135),
IF(X$4&gt;$G135,W135*(1-Inputs_ByYear!$D$4),0)),0)</f>
        <v>0</v>
      </c>
      <c r="Y135" s="235">
        <f>IF((Y$4-$G135)&lt;($C135+$B135),IF(Y$4=$G135+$B135,SUMIFS(INDEX('ABP REC Calc'!$G$6:$AB$69,,MATCH('ABP RECs'!$H135,'ABP REC Calc'!$G$5:$AB$5,0)),'ABP REC Calc'!$C$6:$C$69,'ABP RECs'!$E135,'ABP REC Calc'!$B$6:$B$69,'ABP RECs'!$F135),
IF(Y$4&gt;$G135,X135*(1-Inputs_ByYear!$D$4),0)),0)</f>
        <v>0</v>
      </c>
      <c r="Z135" s="235">
        <f>IF((Z$4-$G135)&lt;($C135+$B135),IF(Z$4=$G135+$B135,SUMIFS(INDEX('ABP REC Calc'!$G$6:$AB$69,,MATCH('ABP RECs'!$H135,'ABP REC Calc'!$G$5:$AB$5,0)),'ABP REC Calc'!$C$6:$C$69,'ABP RECs'!$E135,'ABP REC Calc'!$B$6:$B$69,'ABP RECs'!$F135),
IF(Z$4&gt;$G135,Y135*(1-Inputs_ByYear!$D$4),0)),0)</f>
        <v>286308.10238120996</v>
      </c>
      <c r="AA135" s="235">
        <f>IF((AA$4-$G135)&lt;($C135+$B135),IF(AA$4=$G135+$B135,SUMIFS(INDEX('ABP REC Calc'!$G$6:$AB$69,,MATCH('ABP RECs'!$H135,'ABP REC Calc'!$G$5:$AB$5,0)),'ABP REC Calc'!$C$6:$C$69,'ABP RECs'!$E135,'ABP REC Calc'!$B$6:$B$69,'ABP RECs'!$F135),
IF(AA$4&gt;$G135,Z135*(1-Inputs_ByYear!$D$4),0)),0)</f>
        <v>284876.56186930393</v>
      </c>
      <c r="AB135" s="235">
        <f>IF((AB$4-$G135)&lt;($C135+$B135),IF(AB$4=$G135+$B135,SUMIFS(INDEX('ABP REC Calc'!$G$6:$AB$69,,MATCH('ABP RECs'!$H135,'ABP REC Calc'!$G$5:$AB$5,0)),'ABP REC Calc'!$C$6:$C$69,'ABP RECs'!$E135,'ABP REC Calc'!$B$6:$B$69,'ABP RECs'!$F135),
IF(AB$4&gt;$G135,AA135*(1-Inputs_ByYear!$D$4),0)),0)</f>
        <v>283452.17905995739</v>
      </c>
      <c r="AC135" s="235">
        <f>IF((AC$4-$G135)&lt;($C135+$B135),IF(AC$4=$G135+$B135,SUMIFS(INDEX('ABP REC Calc'!$G$6:$AB$69,,MATCH('ABP RECs'!$H135,'ABP REC Calc'!$G$5:$AB$5,0)),'ABP REC Calc'!$C$6:$C$69,'ABP RECs'!$E135,'ABP REC Calc'!$B$6:$B$69,'ABP RECs'!$F135),
IF(AC$4&gt;$G135,AB135*(1-Inputs_ByYear!$D$4),0)),0)</f>
        <v>282034.9181646576</v>
      </c>
      <c r="AD135" s="235">
        <f>IF((AD$4-$G135)&lt;($C135+$B135),IF(AD$4=$G135+$B135,SUMIFS(INDEX('ABP REC Calc'!$G$6:$AB$69,,MATCH('ABP RECs'!$H135,'ABP REC Calc'!$G$5:$AB$5,0)),'ABP REC Calc'!$C$6:$C$69,'ABP RECs'!$E135,'ABP REC Calc'!$B$6:$B$69,'ABP RECs'!$F135),
IF(AD$4&gt;$G135,AC135*(1-Inputs_ByYear!$D$4),0)),0)</f>
        <v>280624.7435738343</v>
      </c>
    </row>
    <row r="136" spans="2:30" ht="14.75" customHeight="1" x14ac:dyDescent="0.25">
      <c r="B136" s="332" cm="1">
        <f t="array" ref="B136">INDEX(Inputs_ByYear!$D$87:$D$92, MATCH('ABP RECs'!$E136, Inputs_ByYear!$B$87:$B$92, 0),)</f>
        <v>0</v>
      </c>
      <c r="C136" s="332" cm="1">
        <f t="array" ref="C136">INDEX(Inputs_ByYear!$D$51:$D$56, MATCH('ABP RECs'!$E136, Inputs_ByYear!$B$51:$B$56,0),)</f>
        <v>20</v>
      </c>
      <c r="D136" s="332" t="str" cm="1">
        <f t="array" ref="D136">INDEX(Inputs_ByYear!$D$96:$D$101, MATCH('ABP RECs'!$E136, Inputs_ByYear!$B$96:$B$101,0),)</f>
        <v>n/a</v>
      </c>
      <c r="E136" s="222" t="s">
        <v>235</v>
      </c>
      <c r="F136" s="219" t="s">
        <v>259</v>
      </c>
      <c r="G136" s="219">
        <f t="shared" si="6"/>
        <v>2042</v>
      </c>
      <c r="H136" s="227" t="s">
        <v>40</v>
      </c>
      <c r="I136" s="235">
        <f>IF((I$4-$G136)&lt;($C136+$B136),IF(I$4=$G136+$B136,SUMIFS(INDEX('ABP REC Calc'!$G$6:$AB$69,,MATCH('ABP RECs'!$H136,'ABP REC Calc'!$G$5:$AB$5,0)),'ABP REC Calc'!$C$6:$C$69,'ABP RECs'!$E136,'ABP REC Calc'!$B$6:$B$69,'ABP RECs'!$F136),
IF(I$4&gt;$G136,H136*(1-Inputs_ByYear!$D$4),0)),0)</f>
        <v>0</v>
      </c>
      <c r="J136" s="235">
        <f>IF((J$4-$G136)&lt;($C136+$B136),IF(J$4=$G136+$B136,SUMIFS(INDEX('ABP REC Calc'!$G$6:$AB$69,,MATCH('ABP RECs'!$H136,'ABP REC Calc'!$G$5:$AB$5,0)),'ABP REC Calc'!$C$6:$C$69,'ABP RECs'!$E136,'ABP REC Calc'!$B$6:$B$69,'ABP RECs'!$F136),
IF(J$4&gt;$G136,I136*(1-Inputs_ByYear!$D$4),0)),0)</f>
        <v>0</v>
      </c>
      <c r="K136" s="235">
        <f>IF((K$4-$G136)&lt;($C136+$B136),IF(K$4=$G136+$B136,SUMIFS(INDEX('ABP REC Calc'!$G$6:$AB$69,,MATCH('ABP RECs'!$H136,'ABP REC Calc'!$G$5:$AB$5,0)),'ABP REC Calc'!$C$6:$C$69,'ABP RECs'!$E136,'ABP REC Calc'!$B$6:$B$69,'ABP RECs'!$F136),
IF(K$4&gt;$G136,J136*(1-Inputs_ByYear!$D$4),0)),0)</f>
        <v>0</v>
      </c>
      <c r="L136" s="235">
        <f>IF((L$4-$G136)&lt;($C136+$B136),IF(L$4=$G136+$B136,SUMIFS(INDEX('ABP REC Calc'!$G$6:$AB$69,,MATCH('ABP RECs'!$H136,'ABP REC Calc'!$G$5:$AB$5,0)),'ABP REC Calc'!$C$6:$C$69,'ABP RECs'!$E136,'ABP REC Calc'!$B$6:$B$69,'ABP RECs'!$F136),
IF(L$4&gt;$G136,K136*(1-Inputs_ByYear!$D$4),0)),0)</f>
        <v>0</v>
      </c>
      <c r="M136" s="235">
        <f>IF((M$4-$G136)&lt;($C136+$B136),IF(M$4=$G136+$B136,SUMIFS(INDEX('ABP REC Calc'!$G$6:$AB$69,,MATCH('ABP RECs'!$H136,'ABP REC Calc'!$G$5:$AB$5,0)),'ABP REC Calc'!$C$6:$C$69,'ABP RECs'!$E136,'ABP REC Calc'!$B$6:$B$69,'ABP RECs'!$F136),
IF(M$4&gt;$G136,L136*(1-Inputs_ByYear!$D$4),0)),0)</f>
        <v>0</v>
      </c>
      <c r="N136" s="235">
        <f>IF((N$4-$G136)&lt;($C136+$B136),IF(N$4=$G136+$B136,SUMIFS(INDEX('ABP REC Calc'!$G$6:$AB$69,,MATCH('ABP RECs'!$H136,'ABP REC Calc'!$G$5:$AB$5,0)),'ABP REC Calc'!$C$6:$C$69,'ABP RECs'!$E136,'ABP REC Calc'!$B$6:$B$69,'ABP RECs'!$F136),
IF(N$4&gt;$G136,M136*(1-Inputs_ByYear!$D$4),0)),0)</f>
        <v>0</v>
      </c>
      <c r="O136" s="235">
        <f>IF((O$4-$G136)&lt;($C136+$B136),IF(O$4=$G136+$B136,SUMIFS(INDEX('ABP REC Calc'!$G$6:$AB$69,,MATCH('ABP RECs'!$H136,'ABP REC Calc'!$G$5:$AB$5,0)),'ABP REC Calc'!$C$6:$C$69,'ABP RECs'!$E136,'ABP REC Calc'!$B$6:$B$69,'ABP RECs'!$F136),
IF(O$4&gt;$G136,N136*(1-Inputs_ByYear!$D$4),0)),0)</f>
        <v>0</v>
      </c>
      <c r="P136" s="235">
        <f>IF((P$4-$G136)&lt;($C136+$B136),IF(P$4=$G136+$B136,SUMIFS(INDEX('ABP REC Calc'!$G$6:$AB$69,,MATCH('ABP RECs'!$H136,'ABP REC Calc'!$G$5:$AB$5,0)),'ABP REC Calc'!$C$6:$C$69,'ABP RECs'!$E136,'ABP REC Calc'!$B$6:$B$69,'ABP RECs'!$F136),
IF(P$4&gt;$G136,O136*(1-Inputs_ByYear!$D$4),0)),0)</f>
        <v>0</v>
      </c>
      <c r="Q136" s="235">
        <f>IF((Q$4-$G136)&lt;($C136+$B136),IF(Q$4=$G136+$B136,SUMIFS(INDEX('ABP REC Calc'!$G$6:$AB$69,,MATCH('ABP RECs'!$H136,'ABP REC Calc'!$G$5:$AB$5,0)),'ABP REC Calc'!$C$6:$C$69,'ABP RECs'!$E136,'ABP REC Calc'!$B$6:$B$69,'ABP RECs'!$F136),
IF(Q$4&gt;$G136,P136*(1-Inputs_ByYear!$D$4),0)),0)</f>
        <v>0</v>
      </c>
      <c r="R136" s="235">
        <f>IF((R$4-$G136)&lt;($C136+$B136),IF(R$4=$G136+$B136,SUMIFS(INDEX('ABP REC Calc'!$G$6:$AB$69,,MATCH('ABP RECs'!$H136,'ABP REC Calc'!$G$5:$AB$5,0)),'ABP REC Calc'!$C$6:$C$69,'ABP RECs'!$E136,'ABP REC Calc'!$B$6:$B$69,'ABP RECs'!$F136),
IF(R$4&gt;$G136,Q136*(1-Inputs_ByYear!$D$4),0)),0)</f>
        <v>0</v>
      </c>
      <c r="S136" s="235">
        <f>IF((S$4-$G136)&lt;($C136+$B136),IF(S$4=$G136+$B136,SUMIFS(INDEX('ABP REC Calc'!$G$6:$AB$69,,MATCH('ABP RECs'!$H136,'ABP REC Calc'!$G$5:$AB$5,0)),'ABP REC Calc'!$C$6:$C$69,'ABP RECs'!$E136,'ABP REC Calc'!$B$6:$B$69,'ABP RECs'!$F136),
IF(S$4&gt;$G136,R136*(1-Inputs_ByYear!$D$4),0)),0)</f>
        <v>0</v>
      </c>
      <c r="T136" s="235">
        <f>IF((T$4-$G136)&lt;($C136+$B136),IF(T$4=$G136+$B136,SUMIFS(INDEX('ABP REC Calc'!$G$6:$AB$69,,MATCH('ABP RECs'!$H136,'ABP REC Calc'!$G$5:$AB$5,0)),'ABP REC Calc'!$C$6:$C$69,'ABP RECs'!$E136,'ABP REC Calc'!$B$6:$B$69,'ABP RECs'!$F136),
IF(T$4&gt;$G136,S136*(1-Inputs_ByYear!$D$4),0)),0)</f>
        <v>0</v>
      </c>
      <c r="U136" s="235">
        <f>IF((U$4-$G136)&lt;($C136+$B136),IF(U$4=$G136+$B136,SUMIFS(INDEX('ABP REC Calc'!$G$6:$AB$69,,MATCH('ABP RECs'!$H136,'ABP REC Calc'!$G$5:$AB$5,0)),'ABP REC Calc'!$C$6:$C$69,'ABP RECs'!$E136,'ABP REC Calc'!$B$6:$B$69,'ABP RECs'!$F136),
IF(U$4&gt;$G136,T136*(1-Inputs_ByYear!$D$4),0)),0)</f>
        <v>0</v>
      </c>
      <c r="V136" s="235">
        <f>IF((V$4-$G136)&lt;($C136+$B136),IF(V$4=$G136+$B136,SUMIFS(INDEX('ABP REC Calc'!$G$6:$AB$69,,MATCH('ABP RECs'!$H136,'ABP REC Calc'!$G$5:$AB$5,0)),'ABP REC Calc'!$C$6:$C$69,'ABP RECs'!$E136,'ABP REC Calc'!$B$6:$B$69,'ABP RECs'!$F136),
IF(V$4&gt;$G136,U136*(1-Inputs_ByYear!$D$4),0)),0)</f>
        <v>0</v>
      </c>
      <c r="W136" s="235">
        <f>IF((W$4-$G136)&lt;($C136+$B136),IF(W$4=$G136+$B136,SUMIFS(INDEX('ABP REC Calc'!$G$6:$AB$69,,MATCH('ABP RECs'!$H136,'ABP REC Calc'!$G$5:$AB$5,0)),'ABP REC Calc'!$C$6:$C$69,'ABP RECs'!$E136,'ABP REC Calc'!$B$6:$B$69,'ABP RECs'!$F136),
IF(W$4&gt;$G136,V136*(1-Inputs_ByYear!$D$4),0)),0)</f>
        <v>0</v>
      </c>
      <c r="X136" s="235">
        <f>IF((X$4-$G136)&lt;($C136+$B136),IF(X$4=$G136+$B136,SUMIFS(INDEX('ABP REC Calc'!$G$6:$AB$69,,MATCH('ABP RECs'!$H136,'ABP REC Calc'!$G$5:$AB$5,0)),'ABP REC Calc'!$C$6:$C$69,'ABP RECs'!$E136,'ABP REC Calc'!$B$6:$B$69,'ABP RECs'!$F136),
IF(X$4&gt;$G136,W136*(1-Inputs_ByYear!$D$4),0)),0)</f>
        <v>0</v>
      </c>
      <c r="Y136" s="235">
        <f>IF((Y$4-$G136)&lt;($C136+$B136),IF(Y$4=$G136+$B136,SUMIFS(INDEX('ABP REC Calc'!$G$6:$AB$69,,MATCH('ABP RECs'!$H136,'ABP REC Calc'!$G$5:$AB$5,0)),'ABP REC Calc'!$C$6:$C$69,'ABP RECs'!$E136,'ABP REC Calc'!$B$6:$B$69,'ABP RECs'!$F136),
IF(Y$4&gt;$G136,X136*(1-Inputs_ByYear!$D$4),0)),0)</f>
        <v>0</v>
      </c>
      <c r="Z136" s="235">
        <f>IF((Z$4-$G136)&lt;($C136+$B136),IF(Z$4=$G136+$B136,SUMIFS(INDEX('ABP REC Calc'!$G$6:$AB$69,,MATCH('ABP RECs'!$H136,'ABP REC Calc'!$G$5:$AB$5,0)),'ABP REC Calc'!$C$6:$C$69,'ABP RECs'!$E136,'ABP REC Calc'!$B$6:$B$69,'ABP RECs'!$F136),
IF(Z$4&gt;$G136,Y136*(1-Inputs_ByYear!$D$4),0)),0)</f>
        <v>0</v>
      </c>
      <c r="AA136" s="235">
        <f>IF((AA$4-$G136)&lt;($C136+$B136),IF(AA$4=$G136+$B136,SUMIFS(INDEX('ABP REC Calc'!$G$6:$AB$69,,MATCH('ABP RECs'!$H136,'ABP REC Calc'!$G$5:$AB$5,0)),'ABP REC Calc'!$C$6:$C$69,'ABP RECs'!$E136,'ABP REC Calc'!$B$6:$B$69,'ABP RECs'!$F136),
IF(AA$4&gt;$G136,Z136*(1-Inputs_ByYear!$D$4),0)),0)</f>
        <v>286308.10238120996</v>
      </c>
      <c r="AB136" s="235">
        <f>IF((AB$4-$G136)&lt;($C136+$B136),IF(AB$4=$G136+$B136,SUMIFS(INDEX('ABP REC Calc'!$G$6:$AB$69,,MATCH('ABP RECs'!$H136,'ABP REC Calc'!$G$5:$AB$5,0)),'ABP REC Calc'!$C$6:$C$69,'ABP RECs'!$E136,'ABP REC Calc'!$B$6:$B$69,'ABP RECs'!$F136),
IF(AB$4&gt;$G136,AA136*(1-Inputs_ByYear!$D$4),0)),0)</f>
        <v>284876.56186930393</v>
      </c>
      <c r="AC136" s="235">
        <f>IF((AC$4-$G136)&lt;($C136+$B136),IF(AC$4=$G136+$B136,SUMIFS(INDEX('ABP REC Calc'!$G$6:$AB$69,,MATCH('ABP RECs'!$H136,'ABP REC Calc'!$G$5:$AB$5,0)),'ABP REC Calc'!$C$6:$C$69,'ABP RECs'!$E136,'ABP REC Calc'!$B$6:$B$69,'ABP RECs'!$F136),
IF(AC$4&gt;$G136,AB136*(1-Inputs_ByYear!$D$4),0)),0)</f>
        <v>283452.17905995739</v>
      </c>
      <c r="AD136" s="235">
        <f>IF((AD$4-$G136)&lt;($C136+$B136),IF(AD$4=$G136+$B136,SUMIFS(INDEX('ABP REC Calc'!$G$6:$AB$69,,MATCH('ABP RECs'!$H136,'ABP REC Calc'!$G$5:$AB$5,0)),'ABP REC Calc'!$C$6:$C$69,'ABP RECs'!$E136,'ABP REC Calc'!$B$6:$B$69,'ABP RECs'!$F136),
IF(AD$4&gt;$G136,AC136*(1-Inputs_ByYear!$D$4),0)),0)</f>
        <v>282034.9181646576</v>
      </c>
    </row>
    <row r="137" spans="2:30" ht="14.75" customHeight="1" x14ac:dyDescent="0.25">
      <c r="B137" s="332" cm="1">
        <f t="array" ref="B137">INDEX(Inputs_ByYear!$D$87:$D$92, MATCH('ABP RECs'!$E137, Inputs_ByYear!$B$87:$B$92, 0),)</f>
        <v>0</v>
      </c>
      <c r="C137" s="332" cm="1">
        <f t="array" ref="C137">INDEX(Inputs_ByYear!$D$51:$D$56, MATCH('ABP RECs'!$E137, Inputs_ByYear!$B$51:$B$56,0),)</f>
        <v>20</v>
      </c>
      <c r="D137" s="332" t="str" cm="1">
        <f t="array" ref="D137">INDEX(Inputs_ByYear!$D$96:$D$101, MATCH('ABP RECs'!$E137, Inputs_ByYear!$B$96:$B$101,0),)</f>
        <v>n/a</v>
      </c>
      <c r="E137" s="222" t="s">
        <v>235</v>
      </c>
      <c r="F137" s="219" t="s">
        <v>259</v>
      </c>
      <c r="G137" s="219">
        <f t="shared" si="6"/>
        <v>2043</v>
      </c>
      <c r="H137" s="227" t="s">
        <v>41</v>
      </c>
      <c r="I137" s="235">
        <f>IF((I$4-$G137)&lt;($C137+$B137),IF(I$4=$G137+$B137,SUMIFS(INDEX('ABP REC Calc'!$G$6:$AB$69,,MATCH('ABP RECs'!$H137,'ABP REC Calc'!$G$5:$AB$5,0)),'ABP REC Calc'!$C$6:$C$69,'ABP RECs'!$E137,'ABP REC Calc'!$B$6:$B$69,'ABP RECs'!$F137),
IF(I$4&gt;$G137,H137*(1-Inputs_ByYear!$D$4),0)),0)</f>
        <v>0</v>
      </c>
      <c r="J137" s="235">
        <f>IF((J$4-$G137)&lt;($C137+$B137),IF(J$4=$G137+$B137,SUMIFS(INDEX('ABP REC Calc'!$G$6:$AB$69,,MATCH('ABP RECs'!$H137,'ABP REC Calc'!$G$5:$AB$5,0)),'ABP REC Calc'!$C$6:$C$69,'ABP RECs'!$E137,'ABP REC Calc'!$B$6:$B$69,'ABP RECs'!$F137),
IF(J$4&gt;$G137,I137*(1-Inputs_ByYear!$D$4),0)),0)</f>
        <v>0</v>
      </c>
      <c r="K137" s="235">
        <f>IF((K$4-$G137)&lt;($C137+$B137),IF(K$4=$G137+$B137,SUMIFS(INDEX('ABP REC Calc'!$G$6:$AB$69,,MATCH('ABP RECs'!$H137,'ABP REC Calc'!$G$5:$AB$5,0)),'ABP REC Calc'!$C$6:$C$69,'ABP RECs'!$E137,'ABP REC Calc'!$B$6:$B$69,'ABP RECs'!$F137),
IF(K$4&gt;$G137,J137*(1-Inputs_ByYear!$D$4),0)),0)</f>
        <v>0</v>
      </c>
      <c r="L137" s="235">
        <f>IF((L$4-$G137)&lt;($C137+$B137),IF(L$4=$G137+$B137,SUMIFS(INDEX('ABP REC Calc'!$G$6:$AB$69,,MATCH('ABP RECs'!$H137,'ABP REC Calc'!$G$5:$AB$5,0)),'ABP REC Calc'!$C$6:$C$69,'ABP RECs'!$E137,'ABP REC Calc'!$B$6:$B$69,'ABP RECs'!$F137),
IF(L$4&gt;$G137,K137*(1-Inputs_ByYear!$D$4),0)),0)</f>
        <v>0</v>
      </c>
      <c r="M137" s="235">
        <f>IF((M$4-$G137)&lt;($C137+$B137),IF(M$4=$G137+$B137,SUMIFS(INDEX('ABP REC Calc'!$G$6:$AB$69,,MATCH('ABP RECs'!$H137,'ABP REC Calc'!$G$5:$AB$5,0)),'ABP REC Calc'!$C$6:$C$69,'ABP RECs'!$E137,'ABP REC Calc'!$B$6:$B$69,'ABP RECs'!$F137),
IF(M$4&gt;$G137,L137*(1-Inputs_ByYear!$D$4),0)),0)</f>
        <v>0</v>
      </c>
      <c r="N137" s="235">
        <f>IF((N$4-$G137)&lt;($C137+$B137),IF(N$4=$G137+$B137,SUMIFS(INDEX('ABP REC Calc'!$G$6:$AB$69,,MATCH('ABP RECs'!$H137,'ABP REC Calc'!$G$5:$AB$5,0)),'ABP REC Calc'!$C$6:$C$69,'ABP RECs'!$E137,'ABP REC Calc'!$B$6:$B$69,'ABP RECs'!$F137),
IF(N$4&gt;$G137,M137*(1-Inputs_ByYear!$D$4),0)),0)</f>
        <v>0</v>
      </c>
      <c r="O137" s="235">
        <f>IF((O$4-$G137)&lt;($C137+$B137),IF(O$4=$G137+$B137,SUMIFS(INDEX('ABP REC Calc'!$G$6:$AB$69,,MATCH('ABP RECs'!$H137,'ABP REC Calc'!$G$5:$AB$5,0)),'ABP REC Calc'!$C$6:$C$69,'ABP RECs'!$E137,'ABP REC Calc'!$B$6:$B$69,'ABP RECs'!$F137),
IF(O$4&gt;$G137,N137*(1-Inputs_ByYear!$D$4),0)),0)</f>
        <v>0</v>
      </c>
      <c r="P137" s="235">
        <f>IF((P$4-$G137)&lt;($C137+$B137),IF(P$4=$G137+$B137,SUMIFS(INDEX('ABP REC Calc'!$G$6:$AB$69,,MATCH('ABP RECs'!$H137,'ABP REC Calc'!$G$5:$AB$5,0)),'ABP REC Calc'!$C$6:$C$69,'ABP RECs'!$E137,'ABP REC Calc'!$B$6:$B$69,'ABP RECs'!$F137),
IF(P$4&gt;$G137,O137*(1-Inputs_ByYear!$D$4),0)),0)</f>
        <v>0</v>
      </c>
      <c r="Q137" s="235">
        <f>IF((Q$4-$G137)&lt;($C137+$B137),IF(Q$4=$G137+$B137,SUMIFS(INDEX('ABP REC Calc'!$G$6:$AB$69,,MATCH('ABP RECs'!$H137,'ABP REC Calc'!$G$5:$AB$5,0)),'ABP REC Calc'!$C$6:$C$69,'ABP RECs'!$E137,'ABP REC Calc'!$B$6:$B$69,'ABP RECs'!$F137),
IF(Q$4&gt;$G137,P137*(1-Inputs_ByYear!$D$4),0)),0)</f>
        <v>0</v>
      </c>
      <c r="R137" s="235">
        <f>IF((R$4-$G137)&lt;($C137+$B137),IF(R$4=$G137+$B137,SUMIFS(INDEX('ABP REC Calc'!$G$6:$AB$69,,MATCH('ABP RECs'!$H137,'ABP REC Calc'!$G$5:$AB$5,0)),'ABP REC Calc'!$C$6:$C$69,'ABP RECs'!$E137,'ABP REC Calc'!$B$6:$B$69,'ABP RECs'!$F137),
IF(R$4&gt;$G137,Q137*(1-Inputs_ByYear!$D$4),0)),0)</f>
        <v>0</v>
      </c>
      <c r="S137" s="235">
        <f>IF((S$4-$G137)&lt;($C137+$B137),IF(S$4=$G137+$B137,SUMIFS(INDEX('ABP REC Calc'!$G$6:$AB$69,,MATCH('ABP RECs'!$H137,'ABP REC Calc'!$G$5:$AB$5,0)),'ABP REC Calc'!$C$6:$C$69,'ABP RECs'!$E137,'ABP REC Calc'!$B$6:$B$69,'ABP RECs'!$F137),
IF(S$4&gt;$G137,R137*(1-Inputs_ByYear!$D$4),0)),0)</f>
        <v>0</v>
      </c>
      <c r="T137" s="235">
        <f>IF((T$4-$G137)&lt;($C137+$B137),IF(T$4=$G137+$B137,SUMIFS(INDEX('ABP REC Calc'!$G$6:$AB$69,,MATCH('ABP RECs'!$H137,'ABP REC Calc'!$G$5:$AB$5,0)),'ABP REC Calc'!$C$6:$C$69,'ABP RECs'!$E137,'ABP REC Calc'!$B$6:$B$69,'ABP RECs'!$F137),
IF(T$4&gt;$G137,S137*(1-Inputs_ByYear!$D$4),0)),0)</f>
        <v>0</v>
      </c>
      <c r="U137" s="235">
        <f>IF((U$4-$G137)&lt;($C137+$B137),IF(U$4=$G137+$B137,SUMIFS(INDEX('ABP REC Calc'!$G$6:$AB$69,,MATCH('ABP RECs'!$H137,'ABP REC Calc'!$G$5:$AB$5,0)),'ABP REC Calc'!$C$6:$C$69,'ABP RECs'!$E137,'ABP REC Calc'!$B$6:$B$69,'ABP RECs'!$F137),
IF(U$4&gt;$G137,T137*(1-Inputs_ByYear!$D$4),0)),0)</f>
        <v>0</v>
      </c>
      <c r="V137" s="235">
        <f>IF((V$4-$G137)&lt;($C137+$B137),IF(V$4=$G137+$B137,SUMIFS(INDEX('ABP REC Calc'!$G$6:$AB$69,,MATCH('ABP RECs'!$H137,'ABP REC Calc'!$G$5:$AB$5,0)),'ABP REC Calc'!$C$6:$C$69,'ABP RECs'!$E137,'ABP REC Calc'!$B$6:$B$69,'ABP RECs'!$F137),
IF(V$4&gt;$G137,U137*(1-Inputs_ByYear!$D$4),0)),0)</f>
        <v>0</v>
      </c>
      <c r="W137" s="235">
        <f>IF((W$4-$G137)&lt;($C137+$B137),IF(W$4=$G137+$B137,SUMIFS(INDEX('ABP REC Calc'!$G$6:$AB$69,,MATCH('ABP RECs'!$H137,'ABP REC Calc'!$G$5:$AB$5,0)),'ABP REC Calc'!$C$6:$C$69,'ABP RECs'!$E137,'ABP REC Calc'!$B$6:$B$69,'ABP RECs'!$F137),
IF(W$4&gt;$G137,V137*(1-Inputs_ByYear!$D$4),0)),0)</f>
        <v>0</v>
      </c>
      <c r="X137" s="235">
        <f>IF((X$4-$G137)&lt;($C137+$B137),IF(X$4=$G137+$B137,SUMIFS(INDEX('ABP REC Calc'!$G$6:$AB$69,,MATCH('ABP RECs'!$H137,'ABP REC Calc'!$G$5:$AB$5,0)),'ABP REC Calc'!$C$6:$C$69,'ABP RECs'!$E137,'ABP REC Calc'!$B$6:$B$69,'ABP RECs'!$F137),
IF(X$4&gt;$G137,W137*(1-Inputs_ByYear!$D$4),0)),0)</f>
        <v>0</v>
      </c>
      <c r="Y137" s="235">
        <f>IF((Y$4-$G137)&lt;($C137+$B137),IF(Y$4=$G137+$B137,SUMIFS(INDEX('ABP REC Calc'!$G$6:$AB$69,,MATCH('ABP RECs'!$H137,'ABP REC Calc'!$G$5:$AB$5,0)),'ABP REC Calc'!$C$6:$C$69,'ABP RECs'!$E137,'ABP REC Calc'!$B$6:$B$69,'ABP RECs'!$F137),
IF(Y$4&gt;$G137,X137*(1-Inputs_ByYear!$D$4),0)),0)</f>
        <v>0</v>
      </c>
      <c r="Z137" s="235">
        <f>IF((Z$4-$G137)&lt;($C137+$B137),IF(Z$4=$G137+$B137,SUMIFS(INDEX('ABP REC Calc'!$G$6:$AB$69,,MATCH('ABP RECs'!$H137,'ABP REC Calc'!$G$5:$AB$5,0)),'ABP REC Calc'!$C$6:$C$69,'ABP RECs'!$E137,'ABP REC Calc'!$B$6:$B$69,'ABP RECs'!$F137),
IF(Z$4&gt;$G137,Y137*(1-Inputs_ByYear!$D$4),0)),0)</f>
        <v>0</v>
      </c>
      <c r="AA137" s="235">
        <f>IF((AA$4-$G137)&lt;($C137+$B137),IF(AA$4=$G137+$B137,SUMIFS(INDEX('ABP REC Calc'!$G$6:$AB$69,,MATCH('ABP RECs'!$H137,'ABP REC Calc'!$G$5:$AB$5,0)),'ABP REC Calc'!$C$6:$C$69,'ABP RECs'!$E137,'ABP REC Calc'!$B$6:$B$69,'ABP RECs'!$F137),
IF(AA$4&gt;$G137,Z137*(1-Inputs_ByYear!$D$4),0)),0)</f>
        <v>0</v>
      </c>
      <c r="AB137" s="235">
        <f>IF((AB$4-$G137)&lt;($C137+$B137),IF(AB$4=$G137+$B137,SUMIFS(INDEX('ABP REC Calc'!$G$6:$AB$69,,MATCH('ABP RECs'!$H137,'ABP REC Calc'!$G$5:$AB$5,0)),'ABP REC Calc'!$C$6:$C$69,'ABP RECs'!$E137,'ABP REC Calc'!$B$6:$B$69,'ABP RECs'!$F137),
IF(AB$4&gt;$G137,AA137*(1-Inputs_ByYear!$D$4),0)),0)</f>
        <v>0</v>
      </c>
      <c r="AC137" s="235">
        <f>IF((AC$4-$G137)&lt;($C137+$B137),IF(AC$4=$G137+$B137,SUMIFS(INDEX('ABP REC Calc'!$G$6:$AB$69,,MATCH('ABP RECs'!$H137,'ABP REC Calc'!$G$5:$AB$5,0)),'ABP REC Calc'!$C$6:$C$69,'ABP RECs'!$E137,'ABP REC Calc'!$B$6:$B$69,'ABP RECs'!$F137),
IF(AC$4&gt;$G137,AB137*(1-Inputs_ByYear!$D$4),0)),0)</f>
        <v>0</v>
      </c>
      <c r="AD137" s="235">
        <f>IF((AD$4-$G137)&lt;($C137+$B137),IF(AD$4=$G137+$B137,SUMIFS(INDEX('ABP REC Calc'!$G$6:$AB$69,,MATCH('ABP RECs'!$H137,'ABP REC Calc'!$G$5:$AB$5,0)),'ABP REC Calc'!$C$6:$C$69,'ABP RECs'!$E137,'ABP REC Calc'!$B$6:$B$69,'ABP RECs'!$F137),
IF(AD$4&gt;$G137,AC137*(1-Inputs_ByYear!$D$4),0)),0)</f>
        <v>0</v>
      </c>
    </row>
    <row r="138" spans="2:30" ht="14.75" customHeight="1" x14ac:dyDescent="0.25">
      <c r="B138" s="332" cm="1">
        <f t="array" ref="B138">INDEX(Inputs_ByYear!$D$87:$D$92, MATCH('ABP RECs'!$E138, Inputs_ByYear!$B$87:$B$92, 0),)</f>
        <v>0</v>
      </c>
      <c r="C138" s="332" cm="1">
        <f t="array" ref="C138">INDEX(Inputs_ByYear!$D$51:$D$56, MATCH('ABP RECs'!$E138, Inputs_ByYear!$B$51:$B$56,0),)</f>
        <v>20</v>
      </c>
      <c r="D138" s="332" t="str" cm="1">
        <f t="array" ref="D138">INDEX(Inputs_ByYear!$D$96:$D$101, MATCH('ABP RECs'!$E138, Inputs_ByYear!$B$96:$B$101,0),)</f>
        <v>n/a</v>
      </c>
      <c r="E138" s="222" t="s">
        <v>235</v>
      </c>
      <c r="F138" s="219" t="s">
        <v>259</v>
      </c>
      <c r="G138" s="219">
        <f t="shared" si="6"/>
        <v>2044</v>
      </c>
      <c r="H138" s="227" t="s">
        <v>42</v>
      </c>
      <c r="I138" s="235">
        <f>IF((I$4-$G138)&lt;($C138+$B138),IF(I$4=$G138+$B138,SUMIFS(INDEX('ABP REC Calc'!$G$6:$AB$69,,MATCH('ABP RECs'!$H138,'ABP REC Calc'!$G$5:$AB$5,0)),'ABP REC Calc'!$C$6:$C$69,'ABP RECs'!$E138,'ABP REC Calc'!$B$6:$B$69,'ABP RECs'!$F138),
IF(I$4&gt;$G138,H138*(1-Inputs_ByYear!$D$4),0)),0)</f>
        <v>0</v>
      </c>
      <c r="J138" s="235">
        <f>IF((J$4-$G138)&lt;($C138+$B138),IF(J$4=$G138+$B138,SUMIFS(INDEX('ABP REC Calc'!$G$6:$AB$69,,MATCH('ABP RECs'!$H138,'ABP REC Calc'!$G$5:$AB$5,0)),'ABP REC Calc'!$C$6:$C$69,'ABP RECs'!$E138,'ABP REC Calc'!$B$6:$B$69,'ABP RECs'!$F138),
IF(J$4&gt;$G138,I138*(1-Inputs_ByYear!$D$4),0)),0)</f>
        <v>0</v>
      </c>
      <c r="K138" s="235">
        <f>IF((K$4-$G138)&lt;($C138+$B138),IF(K$4=$G138+$B138,SUMIFS(INDEX('ABP REC Calc'!$G$6:$AB$69,,MATCH('ABP RECs'!$H138,'ABP REC Calc'!$G$5:$AB$5,0)),'ABP REC Calc'!$C$6:$C$69,'ABP RECs'!$E138,'ABP REC Calc'!$B$6:$B$69,'ABP RECs'!$F138),
IF(K$4&gt;$G138,J138*(1-Inputs_ByYear!$D$4),0)),0)</f>
        <v>0</v>
      </c>
      <c r="L138" s="235">
        <f>IF((L$4-$G138)&lt;($C138+$B138),IF(L$4=$G138+$B138,SUMIFS(INDEX('ABP REC Calc'!$G$6:$AB$69,,MATCH('ABP RECs'!$H138,'ABP REC Calc'!$G$5:$AB$5,0)),'ABP REC Calc'!$C$6:$C$69,'ABP RECs'!$E138,'ABP REC Calc'!$B$6:$B$69,'ABP RECs'!$F138),
IF(L$4&gt;$G138,K138*(1-Inputs_ByYear!$D$4),0)),0)</f>
        <v>0</v>
      </c>
      <c r="M138" s="235">
        <f>IF((M$4-$G138)&lt;($C138+$B138),IF(M$4=$G138+$B138,SUMIFS(INDEX('ABP REC Calc'!$G$6:$AB$69,,MATCH('ABP RECs'!$H138,'ABP REC Calc'!$G$5:$AB$5,0)),'ABP REC Calc'!$C$6:$C$69,'ABP RECs'!$E138,'ABP REC Calc'!$B$6:$B$69,'ABP RECs'!$F138),
IF(M$4&gt;$G138,L138*(1-Inputs_ByYear!$D$4),0)),0)</f>
        <v>0</v>
      </c>
      <c r="N138" s="235">
        <f>IF((N$4-$G138)&lt;($C138+$B138),IF(N$4=$G138+$B138,SUMIFS(INDEX('ABP REC Calc'!$G$6:$AB$69,,MATCH('ABP RECs'!$H138,'ABP REC Calc'!$G$5:$AB$5,0)),'ABP REC Calc'!$C$6:$C$69,'ABP RECs'!$E138,'ABP REC Calc'!$B$6:$B$69,'ABP RECs'!$F138),
IF(N$4&gt;$G138,M138*(1-Inputs_ByYear!$D$4),0)),0)</f>
        <v>0</v>
      </c>
      <c r="O138" s="235">
        <f>IF((O$4-$G138)&lt;($C138+$B138),IF(O$4=$G138+$B138,SUMIFS(INDEX('ABP REC Calc'!$G$6:$AB$69,,MATCH('ABP RECs'!$H138,'ABP REC Calc'!$G$5:$AB$5,0)),'ABP REC Calc'!$C$6:$C$69,'ABP RECs'!$E138,'ABP REC Calc'!$B$6:$B$69,'ABP RECs'!$F138),
IF(O$4&gt;$G138,N138*(1-Inputs_ByYear!$D$4),0)),0)</f>
        <v>0</v>
      </c>
      <c r="P138" s="235">
        <f>IF((P$4-$G138)&lt;($C138+$B138),IF(P$4=$G138+$B138,SUMIFS(INDEX('ABP REC Calc'!$G$6:$AB$69,,MATCH('ABP RECs'!$H138,'ABP REC Calc'!$G$5:$AB$5,0)),'ABP REC Calc'!$C$6:$C$69,'ABP RECs'!$E138,'ABP REC Calc'!$B$6:$B$69,'ABP RECs'!$F138),
IF(P$4&gt;$G138,O138*(1-Inputs_ByYear!$D$4),0)),0)</f>
        <v>0</v>
      </c>
      <c r="Q138" s="235">
        <f>IF((Q$4-$G138)&lt;($C138+$B138),IF(Q$4=$G138+$B138,SUMIFS(INDEX('ABP REC Calc'!$G$6:$AB$69,,MATCH('ABP RECs'!$H138,'ABP REC Calc'!$G$5:$AB$5,0)),'ABP REC Calc'!$C$6:$C$69,'ABP RECs'!$E138,'ABP REC Calc'!$B$6:$B$69,'ABP RECs'!$F138),
IF(Q$4&gt;$G138,P138*(1-Inputs_ByYear!$D$4),0)),0)</f>
        <v>0</v>
      </c>
      <c r="R138" s="235">
        <f>IF((R$4-$G138)&lt;($C138+$B138),IF(R$4=$G138+$B138,SUMIFS(INDEX('ABP REC Calc'!$G$6:$AB$69,,MATCH('ABP RECs'!$H138,'ABP REC Calc'!$G$5:$AB$5,0)),'ABP REC Calc'!$C$6:$C$69,'ABP RECs'!$E138,'ABP REC Calc'!$B$6:$B$69,'ABP RECs'!$F138),
IF(R$4&gt;$G138,Q138*(1-Inputs_ByYear!$D$4),0)),0)</f>
        <v>0</v>
      </c>
      <c r="S138" s="235">
        <f>IF((S$4-$G138)&lt;($C138+$B138),IF(S$4=$G138+$B138,SUMIFS(INDEX('ABP REC Calc'!$G$6:$AB$69,,MATCH('ABP RECs'!$H138,'ABP REC Calc'!$G$5:$AB$5,0)),'ABP REC Calc'!$C$6:$C$69,'ABP RECs'!$E138,'ABP REC Calc'!$B$6:$B$69,'ABP RECs'!$F138),
IF(S$4&gt;$G138,R138*(1-Inputs_ByYear!$D$4),0)),0)</f>
        <v>0</v>
      </c>
      <c r="T138" s="235">
        <f>IF((T$4-$G138)&lt;($C138+$B138),IF(T$4=$G138+$B138,SUMIFS(INDEX('ABP REC Calc'!$G$6:$AB$69,,MATCH('ABP RECs'!$H138,'ABP REC Calc'!$G$5:$AB$5,0)),'ABP REC Calc'!$C$6:$C$69,'ABP RECs'!$E138,'ABP REC Calc'!$B$6:$B$69,'ABP RECs'!$F138),
IF(T$4&gt;$G138,S138*(1-Inputs_ByYear!$D$4),0)),0)</f>
        <v>0</v>
      </c>
      <c r="U138" s="235">
        <f>IF((U$4-$G138)&lt;($C138+$B138),IF(U$4=$G138+$B138,SUMIFS(INDEX('ABP REC Calc'!$G$6:$AB$69,,MATCH('ABP RECs'!$H138,'ABP REC Calc'!$G$5:$AB$5,0)),'ABP REC Calc'!$C$6:$C$69,'ABP RECs'!$E138,'ABP REC Calc'!$B$6:$B$69,'ABP RECs'!$F138),
IF(U$4&gt;$G138,T138*(1-Inputs_ByYear!$D$4),0)),0)</f>
        <v>0</v>
      </c>
      <c r="V138" s="235">
        <f>IF((V$4-$G138)&lt;($C138+$B138),IF(V$4=$G138+$B138,SUMIFS(INDEX('ABP REC Calc'!$G$6:$AB$69,,MATCH('ABP RECs'!$H138,'ABP REC Calc'!$G$5:$AB$5,0)),'ABP REC Calc'!$C$6:$C$69,'ABP RECs'!$E138,'ABP REC Calc'!$B$6:$B$69,'ABP RECs'!$F138),
IF(V$4&gt;$G138,U138*(1-Inputs_ByYear!$D$4),0)),0)</f>
        <v>0</v>
      </c>
      <c r="W138" s="235">
        <f>IF((W$4-$G138)&lt;($C138+$B138),IF(W$4=$G138+$B138,SUMIFS(INDEX('ABP REC Calc'!$G$6:$AB$69,,MATCH('ABP RECs'!$H138,'ABP REC Calc'!$G$5:$AB$5,0)),'ABP REC Calc'!$C$6:$C$69,'ABP RECs'!$E138,'ABP REC Calc'!$B$6:$B$69,'ABP RECs'!$F138),
IF(W$4&gt;$G138,V138*(1-Inputs_ByYear!$D$4),0)),0)</f>
        <v>0</v>
      </c>
      <c r="X138" s="235">
        <f>IF((X$4-$G138)&lt;($C138+$B138),IF(X$4=$G138+$B138,SUMIFS(INDEX('ABP REC Calc'!$G$6:$AB$69,,MATCH('ABP RECs'!$H138,'ABP REC Calc'!$G$5:$AB$5,0)),'ABP REC Calc'!$C$6:$C$69,'ABP RECs'!$E138,'ABP REC Calc'!$B$6:$B$69,'ABP RECs'!$F138),
IF(X$4&gt;$G138,W138*(1-Inputs_ByYear!$D$4),0)),0)</f>
        <v>0</v>
      </c>
      <c r="Y138" s="235">
        <f>IF((Y$4-$G138)&lt;($C138+$B138),IF(Y$4=$G138+$B138,SUMIFS(INDEX('ABP REC Calc'!$G$6:$AB$69,,MATCH('ABP RECs'!$H138,'ABP REC Calc'!$G$5:$AB$5,0)),'ABP REC Calc'!$C$6:$C$69,'ABP RECs'!$E138,'ABP REC Calc'!$B$6:$B$69,'ABP RECs'!$F138),
IF(Y$4&gt;$G138,X138*(1-Inputs_ByYear!$D$4),0)),0)</f>
        <v>0</v>
      </c>
      <c r="Z138" s="235">
        <f>IF((Z$4-$G138)&lt;($C138+$B138),IF(Z$4=$G138+$B138,SUMIFS(INDEX('ABP REC Calc'!$G$6:$AB$69,,MATCH('ABP RECs'!$H138,'ABP REC Calc'!$G$5:$AB$5,0)),'ABP REC Calc'!$C$6:$C$69,'ABP RECs'!$E138,'ABP REC Calc'!$B$6:$B$69,'ABP RECs'!$F138),
IF(Z$4&gt;$G138,Y138*(1-Inputs_ByYear!$D$4),0)),0)</f>
        <v>0</v>
      </c>
      <c r="AA138" s="235">
        <f>IF((AA$4-$G138)&lt;($C138+$B138),IF(AA$4=$G138+$B138,SUMIFS(INDEX('ABP REC Calc'!$G$6:$AB$69,,MATCH('ABP RECs'!$H138,'ABP REC Calc'!$G$5:$AB$5,0)),'ABP REC Calc'!$C$6:$C$69,'ABP RECs'!$E138,'ABP REC Calc'!$B$6:$B$69,'ABP RECs'!$F138),
IF(AA$4&gt;$G138,Z138*(1-Inputs_ByYear!$D$4),0)),0)</f>
        <v>0</v>
      </c>
      <c r="AB138" s="235">
        <f>IF((AB$4-$G138)&lt;($C138+$B138),IF(AB$4=$G138+$B138,SUMIFS(INDEX('ABP REC Calc'!$G$6:$AB$69,,MATCH('ABP RECs'!$H138,'ABP REC Calc'!$G$5:$AB$5,0)),'ABP REC Calc'!$C$6:$C$69,'ABP RECs'!$E138,'ABP REC Calc'!$B$6:$B$69,'ABP RECs'!$F138),
IF(AB$4&gt;$G138,AA138*(1-Inputs_ByYear!$D$4),0)),0)</f>
        <v>0</v>
      </c>
      <c r="AC138" s="235">
        <f>IF((AC$4-$G138)&lt;($C138+$B138),IF(AC$4=$G138+$B138,SUMIFS(INDEX('ABP REC Calc'!$G$6:$AB$69,,MATCH('ABP RECs'!$H138,'ABP REC Calc'!$G$5:$AB$5,0)),'ABP REC Calc'!$C$6:$C$69,'ABP RECs'!$E138,'ABP REC Calc'!$B$6:$B$69,'ABP RECs'!$F138),
IF(AC$4&gt;$G138,AB138*(1-Inputs_ByYear!$D$4),0)),0)</f>
        <v>0</v>
      </c>
      <c r="AD138" s="235">
        <f>IF((AD$4-$G138)&lt;($C138+$B138),IF(AD$4=$G138+$B138,SUMIFS(INDEX('ABP REC Calc'!$G$6:$AB$69,,MATCH('ABP RECs'!$H138,'ABP REC Calc'!$G$5:$AB$5,0)),'ABP REC Calc'!$C$6:$C$69,'ABP RECs'!$E138,'ABP REC Calc'!$B$6:$B$69,'ABP RECs'!$F138),
IF(AD$4&gt;$G138,AC138*(1-Inputs_ByYear!$D$4),0)),0)</f>
        <v>0</v>
      </c>
    </row>
    <row r="139" spans="2:30" ht="14.75" customHeight="1" x14ac:dyDescent="0.25">
      <c r="B139" s="332" cm="1">
        <f t="array" ref="B139">INDEX(Inputs_ByYear!$D$87:$D$92, MATCH('ABP RECs'!$E139, Inputs_ByYear!$B$87:$B$92, 0),)</f>
        <v>0</v>
      </c>
      <c r="C139" s="332" cm="1">
        <f t="array" ref="C139">INDEX(Inputs_ByYear!$D$51:$D$56, MATCH('ABP RECs'!$E139, Inputs_ByYear!$B$51:$B$56,0),)</f>
        <v>20</v>
      </c>
      <c r="D139" s="332" t="str" cm="1">
        <f t="array" ref="D139">INDEX(Inputs_ByYear!$D$96:$D$101, MATCH('ABP RECs'!$E139, Inputs_ByYear!$B$96:$B$101,0),)</f>
        <v>n/a</v>
      </c>
      <c r="E139" s="222" t="s">
        <v>235</v>
      </c>
      <c r="F139" s="219" t="s">
        <v>259</v>
      </c>
      <c r="G139" s="219">
        <f t="shared" si="6"/>
        <v>2045</v>
      </c>
      <c r="H139" s="227" t="s">
        <v>43</v>
      </c>
      <c r="I139" s="235">
        <f>IF((I$4-$G139)&lt;($C139+$B139),IF(I$4=$G139+$B139,SUMIFS(INDEX('ABP REC Calc'!$G$6:$AB$69,,MATCH('ABP RECs'!$H139,'ABP REC Calc'!$G$5:$AB$5,0)),'ABP REC Calc'!$C$6:$C$69,'ABP RECs'!$E139,'ABP REC Calc'!$B$6:$B$69,'ABP RECs'!$F139),
IF(I$4&gt;$G139,H139*(1-Inputs_ByYear!$D$4),0)),0)</f>
        <v>0</v>
      </c>
      <c r="J139" s="235">
        <f>IF((J$4-$G139)&lt;($C139+$B139),IF(J$4=$G139+$B139,SUMIFS(INDEX('ABP REC Calc'!$G$6:$AB$69,,MATCH('ABP RECs'!$H139,'ABP REC Calc'!$G$5:$AB$5,0)),'ABP REC Calc'!$C$6:$C$69,'ABP RECs'!$E139,'ABP REC Calc'!$B$6:$B$69,'ABP RECs'!$F139),
IF(J$4&gt;$G139,I139*(1-Inputs_ByYear!$D$4),0)),0)</f>
        <v>0</v>
      </c>
      <c r="K139" s="235">
        <f>IF((K$4-$G139)&lt;($C139+$B139),IF(K$4=$G139+$B139,SUMIFS(INDEX('ABP REC Calc'!$G$6:$AB$69,,MATCH('ABP RECs'!$H139,'ABP REC Calc'!$G$5:$AB$5,0)),'ABP REC Calc'!$C$6:$C$69,'ABP RECs'!$E139,'ABP REC Calc'!$B$6:$B$69,'ABP RECs'!$F139),
IF(K$4&gt;$G139,J139*(1-Inputs_ByYear!$D$4),0)),0)</f>
        <v>0</v>
      </c>
      <c r="L139" s="235">
        <f>IF((L$4-$G139)&lt;($C139+$B139),IF(L$4=$G139+$B139,SUMIFS(INDEX('ABP REC Calc'!$G$6:$AB$69,,MATCH('ABP RECs'!$H139,'ABP REC Calc'!$G$5:$AB$5,0)),'ABP REC Calc'!$C$6:$C$69,'ABP RECs'!$E139,'ABP REC Calc'!$B$6:$B$69,'ABP RECs'!$F139),
IF(L$4&gt;$G139,K139*(1-Inputs_ByYear!$D$4),0)),0)</f>
        <v>0</v>
      </c>
      <c r="M139" s="235">
        <f>IF((M$4-$G139)&lt;($C139+$B139),IF(M$4=$G139+$B139,SUMIFS(INDEX('ABP REC Calc'!$G$6:$AB$69,,MATCH('ABP RECs'!$H139,'ABP REC Calc'!$G$5:$AB$5,0)),'ABP REC Calc'!$C$6:$C$69,'ABP RECs'!$E139,'ABP REC Calc'!$B$6:$B$69,'ABP RECs'!$F139),
IF(M$4&gt;$G139,L139*(1-Inputs_ByYear!$D$4),0)),0)</f>
        <v>0</v>
      </c>
      <c r="N139" s="235">
        <f>IF((N$4-$G139)&lt;($C139+$B139),IF(N$4=$G139+$B139,SUMIFS(INDEX('ABP REC Calc'!$G$6:$AB$69,,MATCH('ABP RECs'!$H139,'ABP REC Calc'!$G$5:$AB$5,0)),'ABP REC Calc'!$C$6:$C$69,'ABP RECs'!$E139,'ABP REC Calc'!$B$6:$B$69,'ABP RECs'!$F139),
IF(N$4&gt;$G139,M139*(1-Inputs_ByYear!$D$4),0)),0)</f>
        <v>0</v>
      </c>
      <c r="O139" s="235">
        <f>IF((O$4-$G139)&lt;($C139+$B139),IF(O$4=$G139+$B139,SUMIFS(INDEX('ABP REC Calc'!$G$6:$AB$69,,MATCH('ABP RECs'!$H139,'ABP REC Calc'!$G$5:$AB$5,0)),'ABP REC Calc'!$C$6:$C$69,'ABP RECs'!$E139,'ABP REC Calc'!$B$6:$B$69,'ABP RECs'!$F139),
IF(O$4&gt;$G139,N139*(1-Inputs_ByYear!$D$4),0)),0)</f>
        <v>0</v>
      </c>
      <c r="P139" s="235">
        <f>IF((P$4-$G139)&lt;($C139+$B139),IF(P$4=$G139+$B139,SUMIFS(INDEX('ABP REC Calc'!$G$6:$AB$69,,MATCH('ABP RECs'!$H139,'ABP REC Calc'!$G$5:$AB$5,0)),'ABP REC Calc'!$C$6:$C$69,'ABP RECs'!$E139,'ABP REC Calc'!$B$6:$B$69,'ABP RECs'!$F139),
IF(P$4&gt;$G139,O139*(1-Inputs_ByYear!$D$4),0)),0)</f>
        <v>0</v>
      </c>
      <c r="Q139" s="235">
        <f>IF((Q$4-$G139)&lt;($C139+$B139),IF(Q$4=$G139+$B139,SUMIFS(INDEX('ABP REC Calc'!$G$6:$AB$69,,MATCH('ABP RECs'!$H139,'ABP REC Calc'!$G$5:$AB$5,0)),'ABP REC Calc'!$C$6:$C$69,'ABP RECs'!$E139,'ABP REC Calc'!$B$6:$B$69,'ABP RECs'!$F139),
IF(Q$4&gt;$G139,P139*(1-Inputs_ByYear!$D$4),0)),0)</f>
        <v>0</v>
      </c>
      <c r="R139" s="235">
        <f>IF((R$4-$G139)&lt;($C139+$B139),IF(R$4=$G139+$B139,SUMIFS(INDEX('ABP REC Calc'!$G$6:$AB$69,,MATCH('ABP RECs'!$H139,'ABP REC Calc'!$G$5:$AB$5,0)),'ABP REC Calc'!$C$6:$C$69,'ABP RECs'!$E139,'ABP REC Calc'!$B$6:$B$69,'ABP RECs'!$F139),
IF(R$4&gt;$G139,Q139*(1-Inputs_ByYear!$D$4),0)),0)</f>
        <v>0</v>
      </c>
      <c r="S139" s="235">
        <f>IF((S$4-$G139)&lt;($C139+$B139),IF(S$4=$G139+$B139,SUMIFS(INDEX('ABP REC Calc'!$G$6:$AB$69,,MATCH('ABP RECs'!$H139,'ABP REC Calc'!$G$5:$AB$5,0)),'ABP REC Calc'!$C$6:$C$69,'ABP RECs'!$E139,'ABP REC Calc'!$B$6:$B$69,'ABP RECs'!$F139),
IF(S$4&gt;$G139,R139*(1-Inputs_ByYear!$D$4),0)),0)</f>
        <v>0</v>
      </c>
      <c r="T139" s="235">
        <f>IF((T$4-$G139)&lt;($C139+$B139),IF(T$4=$G139+$B139,SUMIFS(INDEX('ABP REC Calc'!$G$6:$AB$69,,MATCH('ABP RECs'!$H139,'ABP REC Calc'!$G$5:$AB$5,0)),'ABP REC Calc'!$C$6:$C$69,'ABP RECs'!$E139,'ABP REC Calc'!$B$6:$B$69,'ABP RECs'!$F139),
IF(T$4&gt;$G139,S139*(1-Inputs_ByYear!$D$4),0)),0)</f>
        <v>0</v>
      </c>
      <c r="U139" s="235">
        <f>IF((U$4-$G139)&lt;($C139+$B139),IF(U$4=$G139+$B139,SUMIFS(INDEX('ABP REC Calc'!$G$6:$AB$69,,MATCH('ABP RECs'!$H139,'ABP REC Calc'!$G$5:$AB$5,0)),'ABP REC Calc'!$C$6:$C$69,'ABP RECs'!$E139,'ABP REC Calc'!$B$6:$B$69,'ABP RECs'!$F139),
IF(U$4&gt;$G139,T139*(1-Inputs_ByYear!$D$4),0)),0)</f>
        <v>0</v>
      </c>
      <c r="V139" s="235">
        <f>IF((V$4-$G139)&lt;($C139+$B139),IF(V$4=$G139+$B139,SUMIFS(INDEX('ABP REC Calc'!$G$6:$AB$69,,MATCH('ABP RECs'!$H139,'ABP REC Calc'!$G$5:$AB$5,0)),'ABP REC Calc'!$C$6:$C$69,'ABP RECs'!$E139,'ABP REC Calc'!$B$6:$B$69,'ABP RECs'!$F139),
IF(V$4&gt;$G139,U139*(1-Inputs_ByYear!$D$4),0)),0)</f>
        <v>0</v>
      </c>
      <c r="W139" s="235">
        <f>IF((W$4-$G139)&lt;($C139+$B139),IF(W$4=$G139+$B139,SUMIFS(INDEX('ABP REC Calc'!$G$6:$AB$69,,MATCH('ABP RECs'!$H139,'ABP REC Calc'!$G$5:$AB$5,0)),'ABP REC Calc'!$C$6:$C$69,'ABP RECs'!$E139,'ABP REC Calc'!$B$6:$B$69,'ABP RECs'!$F139),
IF(W$4&gt;$G139,V139*(1-Inputs_ByYear!$D$4),0)),0)</f>
        <v>0</v>
      </c>
      <c r="X139" s="235">
        <f>IF((X$4-$G139)&lt;($C139+$B139),IF(X$4=$G139+$B139,SUMIFS(INDEX('ABP REC Calc'!$G$6:$AB$69,,MATCH('ABP RECs'!$H139,'ABP REC Calc'!$G$5:$AB$5,0)),'ABP REC Calc'!$C$6:$C$69,'ABP RECs'!$E139,'ABP REC Calc'!$B$6:$B$69,'ABP RECs'!$F139),
IF(X$4&gt;$G139,W139*(1-Inputs_ByYear!$D$4),0)),0)</f>
        <v>0</v>
      </c>
      <c r="Y139" s="235">
        <f>IF((Y$4-$G139)&lt;($C139+$B139),IF(Y$4=$G139+$B139,SUMIFS(INDEX('ABP REC Calc'!$G$6:$AB$69,,MATCH('ABP RECs'!$H139,'ABP REC Calc'!$G$5:$AB$5,0)),'ABP REC Calc'!$C$6:$C$69,'ABP RECs'!$E139,'ABP REC Calc'!$B$6:$B$69,'ABP RECs'!$F139),
IF(Y$4&gt;$G139,X139*(1-Inputs_ByYear!$D$4),0)),0)</f>
        <v>0</v>
      </c>
      <c r="Z139" s="235">
        <f>IF((Z$4-$G139)&lt;($C139+$B139),IF(Z$4=$G139+$B139,SUMIFS(INDEX('ABP REC Calc'!$G$6:$AB$69,,MATCH('ABP RECs'!$H139,'ABP REC Calc'!$G$5:$AB$5,0)),'ABP REC Calc'!$C$6:$C$69,'ABP RECs'!$E139,'ABP REC Calc'!$B$6:$B$69,'ABP RECs'!$F139),
IF(Z$4&gt;$G139,Y139*(1-Inputs_ByYear!$D$4),0)),0)</f>
        <v>0</v>
      </c>
      <c r="AA139" s="235">
        <f>IF((AA$4-$G139)&lt;($C139+$B139),IF(AA$4=$G139+$B139,SUMIFS(INDEX('ABP REC Calc'!$G$6:$AB$69,,MATCH('ABP RECs'!$H139,'ABP REC Calc'!$G$5:$AB$5,0)),'ABP REC Calc'!$C$6:$C$69,'ABP RECs'!$E139,'ABP REC Calc'!$B$6:$B$69,'ABP RECs'!$F139),
IF(AA$4&gt;$G139,Z139*(1-Inputs_ByYear!$D$4),0)),0)</f>
        <v>0</v>
      </c>
      <c r="AB139" s="235">
        <f>IF((AB$4-$G139)&lt;($C139+$B139),IF(AB$4=$G139+$B139,SUMIFS(INDEX('ABP REC Calc'!$G$6:$AB$69,,MATCH('ABP RECs'!$H139,'ABP REC Calc'!$G$5:$AB$5,0)),'ABP REC Calc'!$C$6:$C$69,'ABP RECs'!$E139,'ABP REC Calc'!$B$6:$B$69,'ABP RECs'!$F139),
IF(AB$4&gt;$G139,AA139*(1-Inputs_ByYear!$D$4),0)),0)</f>
        <v>0</v>
      </c>
      <c r="AC139" s="235">
        <f>IF((AC$4-$G139)&lt;($C139+$B139),IF(AC$4=$G139+$B139,SUMIFS(INDEX('ABP REC Calc'!$G$6:$AB$69,,MATCH('ABP RECs'!$H139,'ABP REC Calc'!$G$5:$AB$5,0)),'ABP REC Calc'!$C$6:$C$69,'ABP RECs'!$E139,'ABP REC Calc'!$B$6:$B$69,'ABP RECs'!$F139),
IF(AC$4&gt;$G139,AB139*(1-Inputs_ByYear!$D$4),0)),0)</f>
        <v>0</v>
      </c>
      <c r="AD139" s="235">
        <f>IF((AD$4-$G139)&lt;($C139+$B139),IF(AD$4=$G139+$B139,SUMIFS(INDEX('ABP REC Calc'!$G$6:$AB$69,,MATCH('ABP RECs'!$H139,'ABP REC Calc'!$G$5:$AB$5,0)),'ABP REC Calc'!$C$6:$C$69,'ABP RECs'!$E139,'ABP REC Calc'!$B$6:$B$69,'ABP RECs'!$F139),
IF(AD$4&gt;$G139,AC139*(1-Inputs_ByYear!$D$4),0)),0)</f>
        <v>0</v>
      </c>
    </row>
    <row r="140" spans="2:30" ht="14.75" customHeight="1" x14ac:dyDescent="0.25"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28"/>
      <c r="X140" s="228"/>
      <c r="Y140" s="228"/>
      <c r="Z140" s="228"/>
      <c r="AA140" s="228"/>
      <c r="AB140" s="228"/>
      <c r="AC140" s="228"/>
      <c r="AD140" s="228"/>
    </row>
    <row r="141" spans="2:30" ht="14.75" customHeight="1" x14ac:dyDescent="0.25">
      <c r="B141" s="332" cm="1">
        <f t="array" ref="B141">INDEX(Inputs_ByYear!$D$87:$D$92, MATCH('ABP RECs'!$E141, Inputs_ByYear!$B$87:$B$92, 0),)</f>
        <v>0</v>
      </c>
      <c r="C141" s="332" cm="1">
        <f t="array" ref="C141">INDEX(Inputs_ByYear!$D$51:$D$56, MATCH('ABP RECs'!$E141, Inputs_ByYear!$B$51:$B$56,0),)</f>
        <v>20</v>
      </c>
      <c r="D141" s="332" t="str" cm="1">
        <f t="array" ref="D141">INDEX(Inputs_ByYear!$D$96:$D$101, MATCH('ABP RECs'!$E141, Inputs_ByYear!$B$96:$B$101,0),)</f>
        <v>n/a</v>
      </c>
      <c r="E141" s="222" t="s">
        <v>248</v>
      </c>
      <c r="F141" s="219" t="s">
        <v>258</v>
      </c>
      <c r="G141" s="219">
        <f>VALUE(LEFT(H141, FIND("-", H141)-1))</f>
        <v>2024</v>
      </c>
      <c r="H141" s="227" t="s">
        <v>22</v>
      </c>
      <c r="I141" s="235">
        <f>IF((I$4-$G141)&lt;($C141+$B141),IF(I$4=$G141+$B141,SUMIFS(INDEX('ABP REC Calc'!$G$6:$AB$69,,MATCH('ABP RECs'!$H141,'ABP REC Calc'!$G$5:$AB$5,0)),'ABP REC Calc'!$C$6:$C$69,'ABP RECs'!$E141,'ABP REC Calc'!$B$6:$B$69,'ABP RECs'!$F141),
IF(I$4&gt;$G141,H141*(1-Inputs_ByYear!$D$4),0)),0)</f>
        <v>0</v>
      </c>
      <c r="J141" s="235">
        <f>IF((J$4-$G141)&lt;($C141+$B141),IF(J$4=$G141+$B141,SUMIFS(INDEX('ABP REC Calc'!$G$6:$AB$69,,MATCH('ABP RECs'!$H141,'ABP REC Calc'!$G$5:$AB$5,0)),'ABP REC Calc'!$C$6:$C$69,'ABP RECs'!$E141,'ABP REC Calc'!$B$6:$B$69,'ABP RECs'!$F141),
IF(J$4&gt;$G141,I141*(1-Inputs_ByYear!$D$4),0)),0)</f>
        <v>0</v>
      </c>
      <c r="K141" s="235">
        <f>IF((K$4-$G141)&lt;($C141+$B141),IF(K$4=$G141+$B141,SUMIFS(INDEX('ABP REC Calc'!$G$6:$AB$69,,MATCH('ABP RECs'!$H141,'ABP REC Calc'!$G$5:$AB$5,0)),'ABP REC Calc'!$C$6:$C$69,'ABP RECs'!$E141,'ABP REC Calc'!$B$6:$B$69,'ABP RECs'!$F141),
IF(K$4&gt;$G141,J141*(1-Inputs_ByYear!$D$4),0)),0)</f>
        <v>0</v>
      </c>
      <c r="L141" s="235">
        <f>IF((L$4-$G141)&lt;($C141+$B141),IF(L$4=$G141+$B141,SUMIFS(INDEX('ABP REC Calc'!$G$6:$AB$69,,MATCH('ABP RECs'!$H141,'ABP REC Calc'!$G$5:$AB$5,0)),'ABP REC Calc'!$C$6:$C$69,'ABP RECs'!$E141,'ABP REC Calc'!$B$6:$B$69,'ABP RECs'!$F141),
IF(L$4&gt;$G141,K141*(1-Inputs_ByYear!$D$4),0)),0)</f>
        <v>0</v>
      </c>
      <c r="M141" s="235">
        <f>IF((M$4-$G141)&lt;($C141+$B141),IF(M$4=$G141+$B141,SUMIFS(INDEX('ABP REC Calc'!$G$6:$AB$69,,MATCH('ABP RECs'!$H141,'ABP REC Calc'!$G$5:$AB$5,0)),'ABP REC Calc'!$C$6:$C$69,'ABP RECs'!$E141,'ABP REC Calc'!$B$6:$B$69,'ABP RECs'!$F141),
IF(M$4&gt;$G141,L141*(1-Inputs_ByYear!$D$4),0)),0)</f>
        <v>0</v>
      </c>
      <c r="N141" s="235">
        <f>IF((N$4-$G141)&lt;($C141+$B141),IF(N$4=$G141+$B141,SUMIFS(INDEX('ABP REC Calc'!$G$6:$AB$69,,MATCH('ABP RECs'!$H141,'ABP REC Calc'!$G$5:$AB$5,0)),'ABP REC Calc'!$C$6:$C$69,'ABP RECs'!$E141,'ABP REC Calc'!$B$6:$B$69,'ABP RECs'!$F141),
IF(N$4&gt;$G141,M141*(1-Inputs_ByYear!$D$4),0)),0)</f>
        <v>0</v>
      </c>
      <c r="O141" s="235">
        <f>IF((O$4-$G141)&lt;($C141+$B141),IF(O$4=$G141+$B141,SUMIFS(INDEX('ABP REC Calc'!$G$6:$AB$69,,MATCH('ABP RECs'!$H141,'ABP REC Calc'!$G$5:$AB$5,0)),'ABP REC Calc'!$C$6:$C$69,'ABP RECs'!$E141,'ABP REC Calc'!$B$6:$B$69,'ABP RECs'!$F141),
IF(O$4&gt;$G141,N141*(1-Inputs_ByYear!$D$4),0)),0)</f>
        <v>0</v>
      </c>
      <c r="P141" s="235">
        <f>IF((P$4-$G141)&lt;($C141+$B141),IF(P$4=$G141+$B141,SUMIFS(INDEX('ABP REC Calc'!$G$6:$AB$69,,MATCH('ABP RECs'!$H141,'ABP REC Calc'!$G$5:$AB$5,0)),'ABP REC Calc'!$C$6:$C$69,'ABP RECs'!$E141,'ABP REC Calc'!$B$6:$B$69,'ABP RECs'!$F141),
IF(P$4&gt;$G141,O141*(1-Inputs_ByYear!$D$4),0)),0)</f>
        <v>0</v>
      </c>
      <c r="Q141" s="235">
        <f>IF((Q$4-$G141)&lt;($C141+$B141),IF(Q$4=$G141+$B141,SUMIFS(INDEX('ABP REC Calc'!$G$6:$AB$69,,MATCH('ABP RECs'!$H141,'ABP REC Calc'!$G$5:$AB$5,0)),'ABP REC Calc'!$C$6:$C$69,'ABP RECs'!$E141,'ABP REC Calc'!$B$6:$B$69,'ABP RECs'!$F141),
IF(Q$4&gt;$G141,P141*(1-Inputs_ByYear!$D$4),0)),0)</f>
        <v>0</v>
      </c>
      <c r="R141" s="235">
        <f>IF((R$4-$G141)&lt;($C141+$B141),IF(R$4=$G141+$B141,SUMIFS(INDEX('ABP REC Calc'!$G$6:$AB$69,,MATCH('ABP RECs'!$H141,'ABP REC Calc'!$G$5:$AB$5,0)),'ABP REC Calc'!$C$6:$C$69,'ABP RECs'!$E141,'ABP REC Calc'!$B$6:$B$69,'ABP RECs'!$F141),
IF(R$4&gt;$G141,Q141*(1-Inputs_ByYear!$D$4),0)),0)</f>
        <v>0</v>
      </c>
      <c r="S141" s="235">
        <f>IF((S$4-$G141)&lt;($C141+$B141),IF(S$4=$G141+$B141,SUMIFS(INDEX('ABP REC Calc'!$G$6:$AB$69,,MATCH('ABP RECs'!$H141,'ABP REC Calc'!$G$5:$AB$5,0)),'ABP REC Calc'!$C$6:$C$69,'ABP RECs'!$E141,'ABP REC Calc'!$B$6:$B$69,'ABP RECs'!$F141),
IF(S$4&gt;$G141,R141*(1-Inputs_ByYear!$D$4),0)),0)</f>
        <v>0</v>
      </c>
      <c r="T141" s="235">
        <f>IF((T$4-$G141)&lt;($C141+$B141),IF(T$4=$G141+$B141,SUMIFS(INDEX('ABP REC Calc'!$G$6:$AB$69,,MATCH('ABP RECs'!$H141,'ABP REC Calc'!$G$5:$AB$5,0)),'ABP REC Calc'!$C$6:$C$69,'ABP RECs'!$E141,'ABP REC Calc'!$B$6:$B$69,'ABP RECs'!$F141),
IF(T$4&gt;$G141,S141*(1-Inputs_ByYear!$D$4),0)),0)</f>
        <v>0</v>
      </c>
      <c r="U141" s="235">
        <f>IF((U$4-$G141)&lt;($C141+$B141),IF(U$4=$G141+$B141,SUMIFS(INDEX('ABP REC Calc'!$G$6:$AB$69,,MATCH('ABP RECs'!$H141,'ABP REC Calc'!$G$5:$AB$5,0)),'ABP REC Calc'!$C$6:$C$69,'ABP RECs'!$E141,'ABP REC Calc'!$B$6:$B$69,'ABP RECs'!$F141),
IF(U$4&gt;$G141,T141*(1-Inputs_ByYear!$D$4),0)),0)</f>
        <v>0</v>
      </c>
      <c r="V141" s="235">
        <f>IF((V$4-$G141)&lt;($C141+$B141),IF(V$4=$G141+$B141,SUMIFS(INDEX('ABP REC Calc'!$G$6:$AB$69,,MATCH('ABP RECs'!$H141,'ABP REC Calc'!$G$5:$AB$5,0)),'ABP REC Calc'!$C$6:$C$69,'ABP RECs'!$E141,'ABP REC Calc'!$B$6:$B$69,'ABP RECs'!$F141),
IF(V$4&gt;$G141,U141*(1-Inputs_ByYear!$D$4),0)),0)</f>
        <v>0</v>
      </c>
      <c r="W141" s="235">
        <f>IF((W$4-$G141)&lt;($C141+$B141),IF(W$4=$G141+$B141,SUMIFS(INDEX('ABP REC Calc'!$G$6:$AB$69,,MATCH('ABP RECs'!$H141,'ABP REC Calc'!$G$5:$AB$5,0)),'ABP REC Calc'!$C$6:$C$69,'ABP RECs'!$E141,'ABP REC Calc'!$B$6:$B$69,'ABP RECs'!$F141),
IF(W$4&gt;$G141,V141*(1-Inputs_ByYear!$D$4),0)),0)</f>
        <v>0</v>
      </c>
      <c r="X141" s="235">
        <f>IF((X$4-$G141)&lt;($C141+$B141),IF(X$4=$G141+$B141,SUMIFS(INDEX('ABP REC Calc'!$G$6:$AB$69,,MATCH('ABP RECs'!$H141,'ABP REC Calc'!$G$5:$AB$5,0)),'ABP REC Calc'!$C$6:$C$69,'ABP RECs'!$E141,'ABP REC Calc'!$B$6:$B$69,'ABP RECs'!$F141),
IF(X$4&gt;$G141,W141*(1-Inputs_ByYear!$D$4),0)),0)</f>
        <v>0</v>
      </c>
      <c r="Y141" s="235">
        <f>IF((Y$4-$G141)&lt;($C141+$B141),IF(Y$4=$G141+$B141,SUMIFS(INDEX('ABP REC Calc'!$G$6:$AB$69,,MATCH('ABP RECs'!$H141,'ABP REC Calc'!$G$5:$AB$5,0)),'ABP REC Calc'!$C$6:$C$69,'ABP RECs'!$E141,'ABP REC Calc'!$B$6:$B$69,'ABP RECs'!$F141),
IF(Y$4&gt;$G141,X141*(1-Inputs_ByYear!$D$4),0)),0)</f>
        <v>0</v>
      </c>
      <c r="Z141" s="235">
        <f>IF((Z$4-$G141)&lt;($C141+$B141),IF(Z$4=$G141+$B141,SUMIFS(INDEX('ABP REC Calc'!$G$6:$AB$69,,MATCH('ABP RECs'!$H141,'ABP REC Calc'!$G$5:$AB$5,0)),'ABP REC Calc'!$C$6:$C$69,'ABP RECs'!$E141,'ABP REC Calc'!$B$6:$B$69,'ABP RECs'!$F141),
IF(Z$4&gt;$G141,Y141*(1-Inputs_ByYear!$D$4),0)),0)</f>
        <v>0</v>
      </c>
      <c r="AA141" s="235">
        <f>IF((AA$4-$G141)&lt;($C141+$B141),IF(AA$4=$G141+$B141,SUMIFS(INDEX('ABP REC Calc'!$G$6:$AB$69,,MATCH('ABP RECs'!$H141,'ABP REC Calc'!$G$5:$AB$5,0)),'ABP REC Calc'!$C$6:$C$69,'ABP RECs'!$E141,'ABP REC Calc'!$B$6:$B$69,'ABP RECs'!$F141),
IF(AA$4&gt;$G141,Z141*(1-Inputs_ByYear!$D$4),0)),0)</f>
        <v>0</v>
      </c>
      <c r="AB141" s="235">
        <f>IF((AB$4-$G141)&lt;($C141+$B141),IF(AB$4=$G141+$B141,SUMIFS(INDEX('ABP REC Calc'!$G$6:$AB$69,,MATCH('ABP RECs'!$H141,'ABP REC Calc'!$G$5:$AB$5,0)),'ABP REC Calc'!$C$6:$C$69,'ABP RECs'!$E141,'ABP REC Calc'!$B$6:$B$69,'ABP RECs'!$F141),
IF(AB$4&gt;$G141,AA141*(1-Inputs_ByYear!$D$4),0)),0)</f>
        <v>0</v>
      </c>
      <c r="AC141" s="235">
        <f>IF((AC$4-$G141)&lt;($C141+$B141),IF(AC$4=$G141+$B141,SUMIFS(INDEX('ABP REC Calc'!$G$6:$AB$69,,MATCH('ABP RECs'!$H141,'ABP REC Calc'!$G$5:$AB$5,0)),'ABP REC Calc'!$C$6:$C$69,'ABP RECs'!$E141,'ABP REC Calc'!$B$6:$B$69,'ABP RECs'!$F141),
IF(AC$4&gt;$G141,AB141*(1-Inputs_ByYear!$D$4),0)),0)</f>
        <v>0</v>
      </c>
      <c r="AD141" s="235">
        <f>IF((AD$4-$G141)&lt;($C141+$B141),IF(AD$4=$G141+$B141,SUMIFS(INDEX('ABP REC Calc'!$G$6:$AB$69,,MATCH('ABP RECs'!$H141,'ABP REC Calc'!$G$5:$AB$5,0)),'ABP REC Calc'!$C$6:$C$69,'ABP RECs'!$E141,'ABP REC Calc'!$B$6:$B$69,'ABP RECs'!$F141),
IF(AD$4&gt;$G141,AC141*(1-Inputs_ByYear!$D$4),0)),0)</f>
        <v>0</v>
      </c>
    </row>
    <row r="142" spans="2:30" ht="14.75" customHeight="1" x14ac:dyDescent="0.25">
      <c r="B142" s="332" cm="1">
        <f t="array" ref="B142">INDEX(Inputs_ByYear!$D$87:$D$92, MATCH('ABP RECs'!$E142, Inputs_ByYear!$B$87:$B$92, 0),)</f>
        <v>0</v>
      </c>
      <c r="C142" s="332" cm="1">
        <f t="array" ref="C142">INDEX(Inputs_ByYear!$D$51:$D$56, MATCH('ABP RECs'!$E142, Inputs_ByYear!$B$51:$B$56,0),)</f>
        <v>20</v>
      </c>
      <c r="D142" s="332" t="str" cm="1">
        <f t="array" ref="D142">INDEX(Inputs_ByYear!$D$96:$D$101, MATCH('ABP RECs'!$E142, Inputs_ByYear!$B$96:$B$101,0),)</f>
        <v>n/a</v>
      </c>
      <c r="E142" s="222" t="s">
        <v>248</v>
      </c>
      <c r="F142" s="219" t="s">
        <v>258</v>
      </c>
      <c r="G142" s="219">
        <f t="shared" ref="G142:G162" si="7">VALUE(LEFT(H142, FIND("-", H142)-1))</f>
        <v>2025</v>
      </c>
      <c r="H142" s="227" t="s">
        <v>23</v>
      </c>
      <c r="I142" s="235">
        <f>IF((I$4-$G142)&lt;($C142+$B142),IF(I$4=$G142+$B142,SUMIFS(INDEX('ABP REC Calc'!$G$6:$AB$69,,MATCH('ABP RECs'!$H142,'ABP REC Calc'!$G$5:$AB$5,0)),'ABP REC Calc'!$C$6:$C$69,'ABP RECs'!$E142,'ABP REC Calc'!$B$6:$B$69,'ABP RECs'!$F142),
IF(I$4&gt;$G142,H142*(1-Inputs_ByYear!$D$4),0)),0)</f>
        <v>0</v>
      </c>
      <c r="J142" s="235">
        <f>IF((J$4-$G142)&lt;($C142+$B142),IF(J$4=$G142+$B142,SUMIFS(INDEX('ABP REC Calc'!$G$6:$AB$69,,MATCH('ABP RECs'!$H142,'ABP REC Calc'!$G$5:$AB$5,0)),'ABP REC Calc'!$C$6:$C$69,'ABP RECs'!$E142,'ABP REC Calc'!$B$6:$B$69,'ABP RECs'!$F142),
IF(J$4&gt;$G142,I142*(1-Inputs_ByYear!$D$4),0)),0)</f>
        <v>71772.574693704009</v>
      </c>
      <c r="K142" s="235">
        <f>IF((K$4-$G142)&lt;($C142+$B142),IF(K$4=$G142+$B142,SUMIFS(INDEX('ABP REC Calc'!$G$6:$AB$69,,MATCH('ABP RECs'!$H142,'ABP REC Calc'!$G$5:$AB$5,0)),'ABP REC Calc'!$C$6:$C$69,'ABP RECs'!$E142,'ABP REC Calc'!$B$6:$B$69,'ABP RECs'!$F142),
IF(K$4&gt;$G142,J142*(1-Inputs_ByYear!$D$4),0)),0)</f>
        <v>71413.71182023549</v>
      </c>
      <c r="L142" s="235">
        <f>IF((L$4-$G142)&lt;($C142+$B142),IF(L$4=$G142+$B142,SUMIFS(INDEX('ABP REC Calc'!$G$6:$AB$69,,MATCH('ABP RECs'!$H142,'ABP REC Calc'!$G$5:$AB$5,0)),'ABP REC Calc'!$C$6:$C$69,'ABP RECs'!$E142,'ABP REC Calc'!$B$6:$B$69,'ABP RECs'!$F142),
IF(L$4&gt;$G142,K142*(1-Inputs_ByYear!$D$4),0)),0)</f>
        <v>71056.643261134319</v>
      </c>
      <c r="M142" s="235">
        <f>IF((M$4-$G142)&lt;($C142+$B142),IF(M$4=$G142+$B142,SUMIFS(INDEX('ABP REC Calc'!$G$6:$AB$69,,MATCH('ABP RECs'!$H142,'ABP REC Calc'!$G$5:$AB$5,0)),'ABP REC Calc'!$C$6:$C$69,'ABP RECs'!$E142,'ABP REC Calc'!$B$6:$B$69,'ABP RECs'!$F142),
IF(M$4&gt;$G142,L142*(1-Inputs_ByYear!$D$4),0)),0)</f>
        <v>70701.360044828645</v>
      </c>
      <c r="N142" s="235">
        <f>IF((N$4-$G142)&lt;($C142+$B142),IF(N$4=$G142+$B142,SUMIFS(INDEX('ABP REC Calc'!$G$6:$AB$69,,MATCH('ABP RECs'!$H142,'ABP REC Calc'!$G$5:$AB$5,0)),'ABP REC Calc'!$C$6:$C$69,'ABP RECs'!$E142,'ABP REC Calc'!$B$6:$B$69,'ABP RECs'!$F142),
IF(N$4&gt;$G142,M142*(1-Inputs_ByYear!$D$4),0)),0)</f>
        <v>70347.853244604499</v>
      </c>
      <c r="O142" s="235">
        <f>IF((O$4-$G142)&lt;($C142+$B142),IF(O$4=$G142+$B142,SUMIFS(INDEX('ABP REC Calc'!$G$6:$AB$69,,MATCH('ABP RECs'!$H142,'ABP REC Calc'!$G$5:$AB$5,0)),'ABP REC Calc'!$C$6:$C$69,'ABP RECs'!$E142,'ABP REC Calc'!$B$6:$B$69,'ABP RECs'!$F142),
IF(O$4&gt;$G142,N142*(1-Inputs_ByYear!$D$4),0)),0)</f>
        <v>69996.113978381472</v>
      </c>
      <c r="P142" s="235">
        <f>IF((P$4-$G142)&lt;($C142+$B142),IF(P$4=$G142+$B142,SUMIFS(INDEX('ABP REC Calc'!$G$6:$AB$69,,MATCH('ABP RECs'!$H142,'ABP REC Calc'!$G$5:$AB$5,0)),'ABP REC Calc'!$C$6:$C$69,'ABP RECs'!$E142,'ABP REC Calc'!$B$6:$B$69,'ABP RECs'!$F142),
IF(P$4&gt;$G142,O142*(1-Inputs_ByYear!$D$4),0)),0)</f>
        <v>69646.133408489564</v>
      </c>
      <c r="Q142" s="235">
        <f>IF((Q$4-$G142)&lt;($C142+$B142),IF(Q$4=$G142+$B142,SUMIFS(INDEX('ABP REC Calc'!$G$6:$AB$69,,MATCH('ABP RECs'!$H142,'ABP REC Calc'!$G$5:$AB$5,0)),'ABP REC Calc'!$C$6:$C$69,'ABP RECs'!$E142,'ABP REC Calc'!$B$6:$B$69,'ABP RECs'!$F142),
IF(Q$4&gt;$G142,P142*(1-Inputs_ByYear!$D$4),0)),0)</f>
        <v>69297.90274144712</v>
      </c>
      <c r="R142" s="235">
        <f>IF((R$4-$G142)&lt;($C142+$B142),IF(R$4=$G142+$B142,SUMIFS(INDEX('ABP REC Calc'!$G$6:$AB$69,,MATCH('ABP RECs'!$H142,'ABP REC Calc'!$G$5:$AB$5,0)),'ABP REC Calc'!$C$6:$C$69,'ABP RECs'!$E142,'ABP REC Calc'!$B$6:$B$69,'ABP RECs'!$F142),
IF(R$4&gt;$G142,Q142*(1-Inputs_ByYear!$D$4),0)),0)</f>
        <v>68951.413227739889</v>
      </c>
      <c r="S142" s="235">
        <f>IF((S$4-$G142)&lt;($C142+$B142),IF(S$4=$G142+$B142,SUMIFS(INDEX('ABP REC Calc'!$G$6:$AB$69,,MATCH('ABP RECs'!$H142,'ABP REC Calc'!$G$5:$AB$5,0)),'ABP REC Calc'!$C$6:$C$69,'ABP RECs'!$E142,'ABP REC Calc'!$B$6:$B$69,'ABP RECs'!$F142),
IF(S$4&gt;$G142,R142*(1-Inputs_ByYear!$D$4),0)),0)</f>
        <v>68606.65616160119</v>
      </c>
      <c r="T142" s="235">
        <f>IF((T$4-$G142)&lt;($C142+$B142),IF(T$4=$G142+$B142,SUMIFS(INDEX('ABP REC Calc'!$G$6:$AB$69,,MATCH('ABP RECs'!$H142,'ABP REC Calc'!$G$5:$AB$5,0)),'ABP REC Calc'!$C$6:$C$69,'ABP RECs'!$E142,'ABP REC Calc'!$B$6:$B$69,'ABP RECs'!$F142),
IF(T$4&gt;$G142,S142*(1-Inputs_ByYear!$D$4),0)),0)</f>
        <v>68263.622880793177</v>
      </c>
      <c r="U142" s="235">
        <f>IF((U$4-$G142)&lt;($C142+$B142),IF(U$4=$G142+$B142,SUMIFS(INDEX('ABP REC Calc'!$G$6:$AB$69,,MATCH('ABP RECs'!$H142,'ABP REC Calc'!$G$5:$AB$5,0)),'ABP REC Calc'!$C$6:$C$69,'ABP RECs'!$E142,'ABP REC Calc'!$B$6:$B$69,'ABP RECs'!$F142),
IF(U$4&gt;$G142,T142*(1-Inputs_ByYear!$D$4),0)),0)</f>
        <v>67922.304766389207</v>
      </c>
      <c r="V142" s="235">
        <f>IF((V$4-$G142)&lt;($C142+$B142),IF(V$4=$G142+$B142,SUMIFS(INDEX('ABP REC Calc'!$G$6:$AB$69,,MATCH('ABP RECs'!$H142,'ABP REC Calc'!$G$5:$AB$5,0)),'ABP REC Calc'!$C$6:$C$69,'ABP RECs'!$E142,'ABP REC Calc'!$B$6:$B$69,'ABP RECs'!$F142),
IF(V$4&gt;$G142,U142*(1-Inputs_ByYear!$D$4),0)),0)</f>
        <v>67582.69324255726</v>
      </c>
      <c r="W142" s="235">
        <f>IF((W$4-$G142)&lt;($C142+$B142),IF(W$4=$G142+$B142,SUMIFS(INDEX('ABP REC Calc'!$G$6:$AB$69,,MATCH('ABP RECs'!$H142,'ABP REC Calc'!$G$5:$AB$5,0)),'ABP REC Calc'!$C$6:$C$69,'ABP RECs'!$E142,'ABP REC Calc'!$B$6:$B$69,'ABP RECs'!$F142),
IF(W$4&gt;$G142,V142*(1-Inputs_ByYear!$D$4),0)),0)</f>
        <v>67244.779776344469</v>
      </c>
      <c r="X142" s="235">
        <f>IF((X$4-$G142)&lt;($C142+$B142),IF(X$4=$G142+$B142,SUMIFS(INDEX('ABP REC Calc'!$G$6:$AB$69,,MATCH('ABP RECs'!$H142,'ABP REC Calc'!$G$5:$AB$5,0)),'ABP REC Calc'!$C$6:$C$69,'ABP RECs'!$E142,'ABP REC Calc'!$B$6:$B$69,'ABP RECs'!$F142),
IF(X$4&gt;$G142,W142*(1-Inputs_ByYear!$D$4),0)),0)</f>
        <v>66908.555877462743</v>
      </c>
      <c r="Y142" s="235">
        <f>IF((Y$4-$G142)&lt;($C142+$B142),IF(Y$4=$G142+$B142,SUMIFS(INDEX('ABP REC Calc'!$G$6:$AB$69,,MATCH('ABP RECs'!$H142,'ABP REC Calc'!$G$5:$AB$5,0)),'ABP REC Calc'!$C$6:$C$69,'ABP RECs'!$E142,'ABP REC Calc'!$B$6:$B$69,'ABP RECs'!$F142),
IF(Y$4&gt;$G142,X142*(1-Inputs_ByYear!$D$4),0)),0)</f>
        <v>66574.013098075433</v>
      </c>
      <c r="Z142" s="235">
        <f>IF((Z$4-$G142)&lt;($C142+$B142),IF(Z$4=$G142+$B142,SUMIFS(INDEX('ABP REC Calc'!$G$6:$AB$69,,MATCH('ABP RECs'!$H142,'ABP REC Calc'!$G$5:$AB$5,0)),'ABP REC Calc'!$C$6:$C$69,'ABP RECs'!$E142,'ABP REC Calc'!$B$6:$B$69,'ABP RECs'!$F142),
IF(Z$4&gt;$G142,Y142*(1-Inputs_ByYear!$D$4),0)),0)</f>
        <v>66241.143032585052</v>
      </c>
      <c r="AA142" s="235">
        <f>IF((AA$4-$G142)&lt;($C142+$B142),IF(AA$4=$G142+$B142,SUMIFS(INDEX('ABP REC Calc'!$G$6:$AB$69,,MATCH('ABP RECs'!$H142,'ABP REC Calc'!$G$5:$AB$5,0)),'ABP REC Calc'!$C$6:$C$69,'ABP RECs'!$E142,'ABP REC Calc'!$B$6:$B$69,'ABP RECs'!$F142),
IF(AA$4&gt;$G142,Z142*(1-Inputs_ByYear!$D$4),0)),0)</f>
        <v>65909.937317422125</v>
      </c>
      <c r="AB142" s="235">
        <f>IF((AB$4-$G142)&lt;($C142+$B142),IF(AB$4=$G142+$B142,SUMIFS(INDEX('ABP REC Calc'!$G$6:$AB$69,,MATCH('ABP RECs'!$H142,'ABP REC Calc'!$G$5:$AB$5,0)),'ABP REC Calc'!$C$6:$C$69,'ABP RECs'!$E142,'ABP REC Calc'!$B$6:$B$69,'ABP RECs'!$F142),
IF(AB$4&gt;$G142,AA142*(1-Inputs_ByYear!$D$4),0)),0)</f>
        <v>65580.387630835015</v>
      </c>
      <c r="AC142" s="235">
        <f>IF((AC$4-$G142)&lt;($C142+$B142),IF(AC$4=$G142+$B142,SUMIFS(INDEX('ABP REC Calc'!$G$6:$AB$69,,MATCH('ABP RECs'!$H142,'ABP REC Calc'!$G$5:$AB$5,0)),'ABP REC Calc'!$C$6:$C$69,'ABP RECs'!$E142,'ABP REC Calc'!$B$6:$B$69,'ABP RECs'!$F142),
IF(AC$4&gt;$G142,AB142*(1-Inputs_ByYear!$D$4),0)),0)</f>
        <v>65252.485692680842</v>
      </c>
      <c r="AD142" s="235">
        <f>IF((AD$4-$G142)&lt;($C142+$B142),IF(AD$4=$G142+$B142,SUMIFS(INDEX('ABP REC Calc'!$G$6:$AB$69,,MATCH('ABP RECs'!$H142,'ABP REC Calc'!$G$5:$AB$5,0)),'ABP REC Calc'!$C$6:$C$69,'ABP RECs'!$E142,'ABP REC Calc'!$B$6:$B$69,'ABP RECs'!$F142),
IF(AD$4&gt;$G142,AC142*(1-Inputs_ByYear!$D$4),0)),0)</f>
        <v>0</v>
      </c>
    </row>
    <row r="143" spans="2:30" ht="14.75" customHeight="1" x14ac:dyDescent="0.25">
      <c r="B143" s="332" cm="1">
        <f t="array" ref="B143">INDEX(Inputs_ByYear!$D$87:$D$92, MATCH('ABP RECs'!$E143, Inputs_ByYear!$B$87:$B$92, 0),)</f>
        <v>0</v>
      </c>
      <c r="C143" s="332" cm="1">
        <f t="array" ref="C143">INDEX(Inputs_ByYear!$D$51:$D$56, MATCH('ABP RECs'!$E143, Inputs_ByYear!$B$51:$B$56,0),)</f>
        <v>20</v>
      </c>
      <c r="D143" s="332" t="str" cm="1">
        <f t="array" ref="D143">INDEX(Inputs_ByYear!$D$96:$D$101, MATCH('ABP RECs'!$E143, Inputs_ByYear!$B$96:$B$101,0),)</f>
        <v>n/a</v>
      </c>
      <c r="E143" s="222" t="s">
        <v>248</v>
      </c>
      <c r="F143" s="219" t="s">
        <v>258</v>
      </c>
      <c r="G143" s="219">
        <f t="shared" si="7"/>
        <v>2026</v>
      </c>
      <c r="H143" s="227" t="s">
        <v>24</v>
      </c>
      <c r="I143" s="235">
        <f>IF((I$4-$G143)&lt;($C143+$B143),IF(I$4=$G143+$B143,SUMIFS(INDEX('ABP REC Calc'!$G$6:$AB$69,,MATCH('ABP RECs'!$H143,'ABP REC Calc'!$G$5:$AB$5,0)),'ABP REC Calc'!$C$6:$C$69,'ABP RECs'!$E143,'ABP REC Calc'!$B$6:$B$69,'ABP RECs'!$F143),
IF(I$4&gt;$G143,H143*(1-Inputs_ByYear!$D$4),0)),0)</f>
        <v>0</v>
      </c>
      <c r="J143" s="235">
        <f>IF((J$4-$G143)&lt;($C143+$B143),IF(J$4=$G143+$B143,SUMIFS(INDEX('ABP REC Calc'!$G$6:$AB$69,,MATCH('ABP RECs'!$H143,'ABP REC Calc'!$G$5:$AB$5,0)),'ABP REC Calc'!$C$6:$C$69,'ABP RECs'!$E143,'ABP REC Calc'!$B$6:$B$69,'ABP RECs'!$F143),
IF(J$4&gt;$G143,I143*(1-Inputs_ByYear!$D$4),0)),0)</f>
        <v>0</v>
      </c>
      <c r="K143" s="235">
        <f>IF((K$4-$G143)&lt;($C143+$B143),IF(K$4=$G143+$B143,SUMIFS(INDEX('ABP REC Calc'!$G$6:$AB$69,,MATCH('ABP RECs'!$H143,'ABP REC Calc'!$G$5:$AB$5,0)),'ABP REC Calc'!$C$6:$C$69,'ABP RECs'!$E143,'ABP REC Calc'!$B$6:$B$69,'ABP RECs'!$F143),
IF(K$4&gt;$G143,J143*(1-Inputs_ByYear!$D$4),0)),0)</f>
        <v>30496.101420736777</v>
      </c>
      <c r="L143" s="235">
        <f>IF((L$4-$G143)&lt;($C143+$B143),IF(L$4=$G143+$B143,SUMIFS(INDEX('ABP REC Calc'!$G$6:$AB$69,,MATCH('ABP RECs'!$H143,'ABP REC Calc'!$G$5:$AB$5,0)),'ABP REC Calc'!$C$6:$C$69,'ABP RECs'!$E143,'ABP REC Calc'!$B$6:$B$69,'ABP RECs'!$F143),
IF(L$4&gt;$G143,K143*(1-Inputs_ByYear!$D$4),0)),0)</f>
        <v>30343.620913633094</v>
      </c>
      <c r="M143" s="235">
        <f>IF((M$4-$G143)&lt;($C143+$B143),IF(M$4=$G143+$B143,SUMIFS(INDEX('ABP REC Calc'!$G$6:$AB$69,,MATCH('ABP RECs'!$H143,'ABP REC Calc'!$G$5:$AB$5,0)),'ABP REC Calc'!$C$6:$C$69,'ABP RECs'!$E143,'ABP REC Calc'!$B$6:$B$69,'ABP RECs'!$F143),
IF(M$4&gt;$G143,L143*(1-Inputs_ByYear!$D$4),0)),0)</f>
        <v>30191.90280906493</v>
      </c>
      <c r="N143" s="235">
        <f>IF((N$4-$G143)&lt;($C143+$B143),IF(N$4=$G143+$B143,SUMIFS(INDEX('ABP REC Calc'!$G$6:$AB$69,,MATCH('ABP RECs'!$H143,'ABP REC Calc'!$G$5:$AB$5,0)),'ABP REC Calc'!$C$6:$C$69,'ABP RECs'!$E143,'ABP REC Calc'!$B$6:$B$69,'ABP RECs'!$F143),
IF(N$4&gt;$G143,M143*(1-Inputs_ByYear!$D$4),0)),0)</f>
        <v>30040.943295019606</v>
      </c>
      <c r="O143" s="235">
        <f>IF((O$4-$G143)&lt;($C143+$B143),IF(O$4=$G143+$B143,SUMIFS(INDEX('ABP REC Calc'!$G$6:$AB$69,,MATCH('ABP RECs'!$H143,'ABP REC Calc'!$G$5:$AB$5,0)),'ABP REC Calc'!$C$6:$C$69,'ABP RECs'!$E143,'ABP REC Calc'!$B$6:$B$69,'ABP RECs'!$F143),
IF(O$4&gt;$G143,N143*(1-Inputs_ByYear!$D$4),0)),0)</f>
        <v>29890.738578544508</v>
      </c>
      <c r="P143" s="235">
        <f>IF((P$4-$G143)&lt;($C143+$B143),IF(P$4=$G143+$B143,SUMIFS(INDEX('ABP REC Calc'!$G$6:$AB$69,,MATCH('ABP RECs'!$H143,'ABP REC Calc'!$G$5:$AB$5,0)),'ABP REC Calc'!$C$6:$C$69,'ABP RECs'!$E143,'ABP REC Calc'!$B$6:$B$69,'ABP RECs'!$F143),
IF(P$4&gt;$G143,O143*(1-Inputs_ByYear!$D$4),0)),0)</f>
        <v>29741.284885651785</v>
      </c>
      <c r="Q143" s="235">
        <f>IF((Q$4-$G143)&lt;($C143+$B143),IF(Q$4=$G143+$B143,SUMIFS(INDEX('ABP REC Calc'!$G$6:$AB$69,,MATCH('ABP RECs'!$H143,'ABP REC Calc'!$G$5:$AB$5,0)),'ABP REC Calc'!$C$6:$C$69,'ABP RECs'!$E143,'ABP REC Calc'!$B$6:$B$69,'ABP RECs'!$F143),
IF(Q$4&gt;$G143,P143*(1-Inputs_ByYear!$D$4),0)),0)</f>
        <v>29592.578461223526</v>
      </c>
      <c r="R143" s="235">
        <f>IF((R$4-$G143)&lt;($C143+$B143),IF(R$4=$G143+$B143,SUMIFS(INDEX('ABP REC Calc'!$G$6:$AB$69,,MATCH('ABP RECs'!$H143,'ABP REC Calc'!$G$5:$AB$5,0)),'ABP REC Calc'!$C$6:$C$69,'ABP RECs'!$E143,'ABP REC Calc'!$B$6:$B$69,'ABP RECs'!$F143),
IF(R$4&gt;$G143,Q143*(1-Inputs_ByYear!$D$4),0)),0)</f>
        <v>29444.615568917408</v>
      </c>
      <c r="S143" s="235">
        <f>IF((S$4-$G143)&lt;($C143+$B143),IF(S$4=$G143+$B143,SUMIFS(INDEX('ABP REC Calc'!$G$6:$AB$69,,MATCH('ABP RECs'!$H143,'ABP REC Calc'!$G$5:$AB$5,0)),'ABP REC Calc'!$C$6:$C$69,'ABP RECs'!$E143,'ABP REC Calc'!$B$6:$B$69,'ABP RECs'!$F143),
IF(S$4&gt;$G143,R143*(1-Inputs_ByYear!$D$4),0)),0)</f>
        <v>29297.39249107282</v>
      </c>
      <c r="T143" s="235">
        <f>IF((T$4-$G143)&lt;($C143+$B143),IF(T$4=$G143+$B143,SUMIFS(INDEX('ABP REC Calc'!$G$6:$AB$69,,MATCH('ABP RECs'!$H143,'ABP REC Calc'!$G$5:$AB$5,0)),'ABP REC Calc'!$C$6:$C$69,'ABP RECs'!$E143,'ABP REC Calc'!$B$6:$B$69,'ABP RECs'!$F143),
IF(T$4&gt;$G143,S143*(1-Inputs_ByYear!$D$4),0)),0)</f>
        <v>29150.905528617455</v>
      </c>
      <c r="U143" s="235">
        <f>IF((U$4-$G143)&lt;($C143+$B143),IF(U$4=$G143+$B143,SUMIFS(INDEX('ABP REC Calc'!$G$6:$AB$69,,MATCH('ABP RECs'!$H143,'ABP REC Calc'!$G$5:$AB$5,0)),'ABP REC Calc'!$C$6:$C$69,'ABP RECs'!$E143,'ABP REC Calc'!$B$6:$B$69,'ABP RECs'!$F143),
IF(U$4&gt;$G143,T143*(1-Inputs_ByYear!$D$4),0)),0)</f>
        <v>29005.151000974369</v>
      </c>
      <c r="V143" s="235">
        <f>IF((V$4-$G143)&lt;($C143+$B143),IF(V$4=$G143+$B143,SUMIFS(INDEX('ABP REC Calc'!$G$6:$AB$69,,MATCH('ABP RECs'!$H143,'ABP REC Calc'!$G$5:$AB$5,0)),'ABP REC Calc'!$C$6:$C$69,'ABP RECs'!$E143,'ABP REC Calc'!$B$6:$B$69,'ABP RECs'!$F143),
IF(V$4&gt;$G143,U143*(1-Inputs_ByYear!$D$4),0)),0)</f>
        <v>28860.125245969495</v>
      </c>
      <c r="W143" s="235">
        <f>IF((W$4-$G143)&lt;($C143+$B143),IF(W$4=$G143+$B143,SUMIFS(INDEX('ABP REC Calc'!$G$6:$AB$69,,MATCH('ABP RECs'!$H143,'ABP REC Calc'!$G$5:$AB$5,0)),'ABP REC Calc'!$C$6:$C$69,'ABP RECs'!$E143,'ABP REC Calc'!$B$6:$B$69,'ABP RECs'!$F143),
IF(W$4&gt;$G143,V143*(1-Inputs_ByYear!$D$4),0)),0)</f>
        <v>28715.824619739647</v>
      </c>
      <c r="X143" s="235">
        <f>IF((X$4-$G143)&lt;($C143+$B143),IF(X$4=$G143+$B143,SUMIFS(INDEX('ABP REC Calc'!$G$6:$AB$69,,MATCH('ABP RECs'!$H143,'ABP REC Calc'!$G$5:$AB$5,0)),'ABP REC Calc'!$C$6:$C$69,'ABP RECs'!$E143,'ABP REC Calc'!$B$6:$B$69,'ABP RECs'!$F143),
IF(X$4&gt;$G143,W143*(1-Inputs_ByYear!$D$4),0)),0)</f>
        <v>28572.24549664095</v>
      </c>
      <c r="Y143" s="235">
        <f>IF((Y$4-$G143)&lt;($C143+$B143),IF(Y$4=$G143+$B143,SUMIFS(INDEX('ABP REC Calc'!$G$6:$AB$69,,MATCH('ABP RECs'!$H143,'ABP REC Calc'!$G$5:$AB$5,0)),'ABP REC Calc'!$C$6:$C$69,'ABP RECs'!$E143,'ABP REC Calc'!$B$6:$B$69,'ABP RECs'!$F143),
IF(Y$4&gt;$G143,X143*(1-Inputs_ByYear!$D$4),0)),0)</f>
        <v>28429.384269157745</v>
      </c>
      <c r="Z143" s="235">
        <f>IF((Z$4-$G143)&lt;($C143+$B143),IF(Z$4=$G143+$B143,SUMIFS(INDEX('ABP REC Calc'!$G$6:$AB$69,,MATCH('ABP RECs'!$H143,'ABP REC Calc'!$G$5:$AB$5,0)),'ABP REC Calc'!$C$6:$C$69,'ABP RECs'!$E143,'ABP REC Calc'!$B$6:$B$69,'ABP RECs'!$F143),
IF(Z$4&gt;$G143,Y143*(1-Inputs_ByYear!$D$4),0)),0)</f>
        <v>28287.237347811955</v>
      </c>
      <c r="AA143" s="235">
        <f>IF((AA$4-$G143)&lt;($C143+$B143),IF(AA$4=$G143+$B143,SUMIFS(INDEX('ABP REC Calc'!$G$6:$AB$69,,MATCH('ABP RECs'!$H143,'ABP REC Calc'!$G$5:$AB$5,0)),'ABP REC Calc'!$C$6:$C$69,'ABP RECs'!$E143,'ABP REC Calc'!$B$6:$B$69,'ABP RECs'!$F143),
IF(AA$4&gt;$G143,Z143*(1-Inputs_ByYear!$D$4),0)),0)</f>
        <v>28145.801161072894</v>
      </c>
      <c r="AB143" s="235">
        <f>IF((AB$4-$G143)&lt;($C143+$B143),IF(AB$4=$G143+$B143,SUMIFS(INDEX('ABP REC Calc'!$G$6:$AB$69,,MATCH('ABP RECs'!$H143,'ABP REC Calc'!$G$5:$AB$5,0)),'ABP REC Calc'!$C$6:$C$69,'ABP RECs'!$E143,'ABP REC Calc'!$B$6:$B$69,'ABP RECs'!$F143),
IF(AB$4&gt;$G143,AA143*(1-Inputs_ByYear!$D$4),0)),0)</f>
        <v>28005.072155267528</v>
      </c>
      <c r="AC143" s="235">
        <f>IF((AC$4-$G143)&lt;($C143+$B143),IF(AC$4=$G143+$B143,SUMIFS(INDEX('ABP REC Calc'!$G$6:$AB$69,,MATCH('ABP RECs'!$H143,'ABP REC Calc'!$G$5:$AB$5,0)),'ABP REC Calc'!$C$6:$C$69,'ABP RECs'!$E143,'ABP REC Calc'!$B$6:$B$69,'ABP RECs'!$F143),
IF(AC$4&gt;$G143,AB143*(1-Inputs_ByYear!$D$4),0)),0)</f>
        <v>27865.046794491191</v>
      </c>
      <c r="AD143" s="235">
        <f>IF((AD$4-$G143)&lt;($C143+$B143),IF(AD$4=$G143+$B143,SUMIFS(INDEX('ABP REC Calc'!$G$6:$AB$69,,MATCH('ABP RECs'!$H143,'ABP REC Calc'!$G$5:$AB$5,0)),'ABP REC Calc'!$C$6:$C$69,'ABP RECs'!$E143,'ABP REC Calc'!$B$6:$B$69,'ABP RECs'!$F143),
IF(AD$4&gt;$G143,AC143*(1-Inputs_ByYear!$D$4),0)),0)</f>
        <v>27725.721560518734</v>
      </c>
    </row>
    <row r="144" spans="2:30" ht="14.75" customHeight="1" x14ac:dyDescent="0.25">
      <c r="B144" s="332" cm="1">
        <f t="array" ref="B144">INDEX(Inputs_ByYear!$D$87:$D$92, MATCH('ABP RECs'!$E144, Inputs_ByYear!$B$87:$B$92, 0),)</f>
        <v>0</v>
      </c>
      <c r="C144" s="332" cm="1">
        <f t="array" ref="C144">INDEX(Inputs_ByYear!$D$51:$D$56, MATCH('ABP RECs'!$E144, Inputs_ByYear!$B$51:$B$56,0),)</f>
        <v>20</v>
      </c>
      <c r="D144" s="332" t="str" cm="1">
        <f t="array" ref="D144">INDEX(Inputs_ByYear!$D$96:$D$101, MATCH('ABP RECs'!$E144, Inputs_ByYear!$B$96:$B$101,0),)</f>
        <v>n/a</v>
      </c>
      <c r="E144" s="222" t="s">
        <v>248</v>
      </c>
      <c r="F144" s="219" t="s">
        <v>258</v>
      </c>
      <c r="G144" s="219">
        <f t="shared" si="7"/>
        <v>2027</v>
      </c>
      <c r="H144" s="227" t="s">
        <v>25</v>
      </c>
      <c r="I144" s="235">
        <f>IF((I$4-$G144)&lt;($C144+$B144),IF(I$4=$G144+$B144,SUMIFS(INDEX('ABP REC Calc'!$G$6:$AB$69,,MATCH('ABP RECs'!$H144,'ABP REC Calc'!$G$5:$AB$5,0)),'ABP REC Calc'!$C$6:$C$69,'ABP RECs'!$E144,'ABP REC Calc'!$B$6:$B$69,'ABP RECs'!$F144),
IF(I$4&gt;$G144,H144*(1-Inputs_ByYear!$D$4),0)),0)</f>
        <v>0</v>
      </c>
      <c r="J144" s="235">
        <f>IF((J$4-$G144)&lt;($C144+$B144),IF(J$4=$G144+$B144,SUMIFS(INDEX('ABP REC Calc'!$G$6:$AB$69,,MATCH('ABP RECs'!$H144,'ABP REC Calc'!$G$5:$AB$5,0)),'ABP REC Calc'!$C$6:$C$69,'ABP RECs'!$E144,'ABP REC Calc'!$B$6:$B$69,'ABP RECs'!$F144),
IF(J$4&gt;$G144,I144*(1-Inputs_ByYear!$D$4),0)),0)</f>
        <v>0</v>
      </c>
      <c r="K144" s="235">
        <f>IF((K$4-$G144)&lt;($C144+$B144),IF(K$4=$G144+$B144,SUMIFS(INDEX('ABP REC Calc'!$G$6:$AB$69,,MATCH('ABP RECs'!$H144,'ABP REC Calc'!$G$5:$AB$5,0)),'ABP REC Calc'!$C$6:$C$69,'ABP RECs'!$E144,'ABP REC Calc'!$B$6:$B$69,'ABP RECs'!$F144),
IF(K$4&gt;$G144,J144*(1-Inputs_ByYear!$D$4),0)),0)</f>
        <v>0</v>
      </c>
      <c r="L144" s="235">
        <f>IF((L$4-$G144)&lt;($C144+$B144),IF(L$4=$G144+$B144,SUMIFS(INDEX('ABP REC Calc'!$G$6:$AB$69,,MATCH('ABP RECs'!$H144,'ABP REC Calc'!$G$5:$AB$5,0)),'ABP REC Calc'!$C$6:$C$69,'ABP RECs'!$E144,'ABP REC Calc'!$B$6:$B$69,'ABP RECs'!$F144),
IF(L$4&gt;$G144,K144*(1-Inputs_ByYear!$D$4),0)),0)</f>
        <v>25413.417850613983</v>
      </c>
      <c r="M144" s="235">
        <f>IF((M$4-$G144)&lt;($C144+$B144),IF(M$4=$G144+$B144,SUMIFS(INDEX('ABP REC Calc'!$G$6:$AB$69,,MATCH('ABP RECs'!$H144,'ABP REC Calc'!$G$5:$AB$5,0)),'ABP REC Calc'!$C$6:$C$69,'ABP RECs'!$E144,'ABP REC Calc'!$B$6:$B$69,'ABP RECs'!$F144),
IF(M$4&gt;$G144,L144*(1-Inputs_ByYear!$D$4),0)),0)</f>
        <v>25286.350761360914</v>
      </c>
      <c r="N144" s="235">
        <f>IF((N$4-$G144)&lt;($C144+$B144),IF(N$4=$G144+$B144,SUMIFS(INDEX('ABP REC Calc'!$G$6:$AB$69,,MATCH('ABP RECs'!$H144,'ABP REC Calc'!$G$5:$AB$5,0)),'ABP REC Calc'!$C$6:$C$69,'ABP RECs'!$E144,'ABP REC Calc'!$B$6:$B$69,'ABP RECs'!$F144),
IF(N$4&gt;$G144,M144*(1-Inputs_ByYear!$D$4),0)),0)</f>
        <v>25159.919007554108</v>
      </c>
      <c r="O144" s="235">
        <f>IF((O$4-$G144)&lt;($C144+$B144),IF(O$4=$G144+$B144,SUMIFS(INDEX('ABP REC Calc'!$G$6:$AB$69,,MATCH('ABP RECs'!$H144,'ABP REC Calc'!$G$5:$AB$5,0)),'ABP REC Calc'!$C$6:$C$69,'ABP RECs'!$E144,'ABP REC Calc'!$B$6:$B$69,'ABP RECs'!$F144),
IF(O$4&gt;$G144,N144*(1-Inputs_ByYear!$D$4),0)),0)</f>
        <v>25034.119412516338</v>
      </c>
      <c r="P144" s="235">
        <f>IF((P$4-$G144)&lt;($C144+$B144),IF(P$4=$G144+$B144,SUMIFS(INDEX('ABP REC Calc'!$G$6:$AB$69,,MATCH('ABP RECs'!$H144,'ABP REC Calc'!$G$5:$AB$5,0)),'ABP REC Calc'!$C$6:$C$69,'ABP RECs'!$E144,'ABP REC Calc'!$B$6:$B$69,'ABP RECs'!$F144),
IF(P$4&gt;$G144,O144*(1-Inputs_ByYear!$D$4),0)),0)</f>
        <v>24908.948815453758</v>
      </c>
      <c r="Q144" s="235">
        <f>IF((Q$4-$G144)&lt;($C144+$B144),IF(Q$4=$G144+$B144,SUMIFS(INDEX('ABP REC Calc'!$G$6:$AB$69,,MATCH('ABP RECs'!$H144,'ABP REC Calc'!$G$5:$AB$5,0)),'ABP REC Calc'!$C$6:$C$69,'ABP RECs'!$E144,'ABP REC Calc'!$B$6:$B$69,'ABP RECs'!$F144),
IF(Q$4&gt;$G144,P144*(1-Inputs_ByYear!$D$4),0)),0)</f>
        <v>24784.404071376488</v>
      </c>
      <c r="R144" s="235">
        <f>IF((R$4-$G144)&lt;($C144+$B144),IF(R$4=$G144+$B144,SUMIFS(INDEX('ABP REC Calc'!$G$6:$AB$69,,MATCH('ABP RECs'!$H144,'ABP REC Calc'!$G$5:$AB$5,0)),'ABP REC Calc'!$C$6:$C$69,'ABP RECs'!$E144,'ABP REC Calc'!$B$6:$B$69,'ABP RECs'!$F144),
IF(R$4&gt;$G144,Q144*(1-Inputs_ByYear!$D$4),0)),0)</f>
        <v>24660.482051019604</v>
      </c>
      <c r="S144" s="235">
        <f>IF((S$4-$G144)&lt;($C144+$B144),IF(S$4=$G144+$B144,SUMIFS(INDEX('ABP REC Calc'!$G$6:$AB$69,,MATCH('ABP RECs'!$H144,'ABP REC Calc'!$G$5:$AB$5,0)),'ABP REC Calc'!$C$6:$C$69,'ABP RECs'!$E144,'ABP REC Calc'!$B$6:$B$69,'ABP RECs'!$F144),
IF(S$4&gt;$G144,R144*(1-Inputs_ByYear!$D$4),0)),0)</f>
        <v>24537.179640764505</v>
      </c>
      <c r="T144" s="235">
        <f>IF((T$4-$G144)&lt;($C144+$B144),IF(T$4=$G144+$B144,SUMIFS(INDEX('ABP REC Calc'!$G$6:$AB$69,,MATCH('ABP RECs'!$H144,'ABP REC Calc'!$G$5:$AB$5,0)),'ABP REC Calc'!$C$6:$C$69,'ABP RECs'!$E144,'ABP REC Calc'!$B$6:$B$69,'ABP RECs'!$F144),
IF(T$4&gt;$G144,S144*(1-Inputs_ByYear!$D$4),0)),0)</f>
        <v>24414.493742560684</v>
      </c>
      <c r="U144" s="235">
        <f>IF((U$4-$G144)&lt;($C144+$B144),IF(U$4=$G144+$B144,SUMIFS(INDEX('ABP REC Calc'!$G$6:$AB$69,,MATCH('ABP RECs'!$H144,'ABP REC Calc'!$G$5:$AB$5,0)),'ABP REC Calc'!$C$6:$C$69,'ABP RECs'!$E144,'ABP REC Calc'!$B$6:$B$69,'ABP RECs'!$F144),
IF(U$4&gt;$G144,T144*(1-Inputs_ByYear!$D$4),0)),0)</f>
        <v>24292.421273847882</v>
      </c>
      <c r="V144" s="235">
        <f>IF((V$4-$G144)&lt;($C144+$B144),IF(V$4=$G144+$B144,SUMIFS(INDEX('ABP REC Calc'!$G$6:$AB$69,,MATCH('ABP RECs'!$H144,'ABP REC Calc'!$G$5:$AB$5,0)),'ABP REC Calc'!$C$6:$C$69,'ABP RECs'!$E144,'ABP REC Calc'!$B$6:$B$69,'ABP RECs'!$F144),
IF(V$4&gt;$G144,U144*(1-Inputs_ByYear!$D$4),0)),0)</f>
        <v>24170.959167478642</v>
      </c>
      <c r="W144" s="235">
        <f>IF((W$4-$G144)&lt;($C144+$B144),IF(W$4=$G144+$B144,SUMIFS(INDEX('ABP REC Calc'!$G$6:$AB$69,,MATCH('ABP RECs'!$H144,'ABP REC Calc'!$G$5:$AB$5,0)),'ABP REC Calc'!$C$6:$C$69,'ABP RECs'!$E144,'ABP REC Calc'!$B$6:$B$69,'ABP RECs'!$F144),
IF(W$4&gt;$G144,V144*(1-Inputs_ByYear!$D$4),0)),0)</f>
        <v>24050.10437164125</v>
      </c>
      <c r="X144" s="235">
        <f>IF((X$4-$G144)&lt;($C144+$B144),IF(X$4=$G144+$B144,SUMIFS(INDEX('ABP REC Calc'!$G$6:$AB$69,,MATCH('ABP RECs'!$H144,'ABP REC Calc'!$G$5:$AB$5,0)),'ABP REC Calc'!$C$6:$C$69,'ABP RECs'!$E144,'ABP REC Calc'!$B$6:$B$69,'ABP RECs'!$F144),
IF(X$4&gt;$G144,W144*(1-Inputs_ByYear!$D$4),0)),0)</f>
        <v>23929.853849783045</v>
      </c>
      <c r="Y144" s="235">
        <f>IF((Y$4-$G144)&lt;($C144+$B144),IF(Y$4=$G144+$B144,SUMIFS(INDEX('ABP REC Calc'!$G$6:$AB$69,,MATCH('ABP RECs'!$H144,'ABP REC Calc'!$G$5:$AB$5,0)),'ABP REC Calc'!$C$6:$C$69,'ABP RECs'!$E144,'ABP REC Calc'!$B$6:$B$69,'ABP RECs'!$F144),
IF(Y$4&gt;$G144,X144*(1-Inputs_ByYear!$D$4),0)),0)</f>
        <v>23810.204580534129</v>
      </c>
      <c r="Z144" s="235">
        <f>IF((Z$4-$G144)&lt;($C144+$B144),IF(Z$4=$G144+$B144,SUMIFS(INDEX('ABP REC Calc'!$G$6:$AB$69,,MATCH('ABP RECs'!$H144,'ABP REC Calc'!$G$5:$AB$5,0)),'ABP REC Calc'!$C$6:$C$69,'ABP RECs'!$E144,'ABP REC Calc'!$B$6:$B$69,'ABP RECs'!$F144),
IF(Z$4&gt;$G144,Y144*(1-Inputs_ByYear!$D$4),0)),0)</f>
        <v>23691.15355763146</v>
      </c>
      <c r="AA144" s="235">
        <f>IF((AA$4-$G144)&lt;($C144+$B144),IF(AA$4=$G144+$B144,SUMIFS(INDEX('ABP REC Calc'!$G$6:$AB$69,,MATCH('ABP RECs'!$H144,'ABP REC Calc'!$G$5:$AB$5,0)),'ABP REC Calc'!$C$6:$C$69,'ABP RECs'!$E144,'ABP REC Calc'!$B$6:$B$69,'ABP RECs'!$F144),
IF(AA$4&gt;$G144,Z144*(1-Inputs_ByYear!$D$4),0)),0)</f>
        <v>23572.697789843303</v>
      </c>
      <c r="AB144" s="235">
        <f>IF((AB$4-$G144)&lt;($C144+$B144),IF(AB$4=$G144+$B144,SUMIFS(INDEX('ABP REC Calc'!$G$6:$AB$69,,MATCH('ABP RECs'!$H144,'ABP REC Calc'!$G$5:$AB$5,0)),'ABP REC Calc'!$C$6:$C$69,'ABP RECs'!$E144,'ABP REC Calc'!$B$6:$B$69,'ABP RECs'!$F144),
IF(AB$4&gt;$G144,AA144*(1-Inputs_ByYear!$D$4),0)),0)</f>
        <v>23454.834300894086</v>
      </c>
      <c r="AC144" s="235">
        <f>IF((AC$4-$G144)&lt;($C144+$B144),IF(AC$4=$G144+$B144,SUMIFS(INDEX('ABP REC Calc'!$G$6:$AB$69,,MATCH('ABP RECs'!$H144,'ABP REC Calc'!$G$5:$AB$5,0)),'ABP REC Calc'!$C$6:$C$69,'ABP RECs'!$E144,'ABP REC Calc'!$B$6:$B$69,'ABP RECs'!$F144),
IF(AC$4&gt;$G144,AB144*(1-Inputs_ByYear!$D$4),0)),0)</f>
        <v>23337.560129389614</v>
      </c>
      <c r="AD144" s="235">
        <f>IF((AD$4-$G144)&lt;($C144+$B144),IF(AD$4=$G144+$B144,SUMIFS(INDEX('ABP REC Calc'!$G$6:$AB$69,,MATCH('ABP RECs'!$H144,'ABP REC Calc'!$G$5:$AB$5,0)),'ABP REC Calc'!$C$6:$C$69,'ABP RECs'!$E144,'ABP REC Calc'!$B$6:$B$69,'ABP RECs'!$F144),
IF(AD$4&gt;$G144,AC144*(1-Inputs_ByYear!$D$4),0)),0)</f>
        <v>23220.872328742666</v>
      </c>
    </row>
    <row r="145" spans="2:30" ht="14.75" customHeight="1" x14ac:dyDescent="0.25">
      <c r="B145" s="332" cm="1">
        <f t="array" ref="B145">INDEX(Inputs_ByYear!$D$87:$D$92, MATCH('ABP RECs'!$E145, Inputs_ByYear!$B$87:$B$92, 0),)</f>
        <v>0</v>
      </c>
      <c r="C145" s="332" cm="1">
        <f t="array" ref="C145">INDEX(Inputs_ByYear!$D$51:$D$56, MATCH('ABP RECs'!$E145, Inputs_ByYear!$B$51:$B$56,0),)</f>
        <v>20</v>
      </c>
      <c r="D145" s="332" t="str" cm="1">
        <f t="array" ref="D145">INDEX(Inputs_ByYear!$D$96:$D$101, MATCH('ABP RECs'!$E145, Inputs_ByYear!$B$96:$B$101,0),)</f>
        <v>n/a</v>
      </c>
      <c r="E145" s="222" t="s">
        <v>248</v>
      </c>
      <c r="F145" s="219" t="s">
        <v>258</v>
      </c>
      <c r="G145" s="219">
        <f t="shared" si="7"/>
        <v>2028</v>
      </c>
      <c r="H145" s="227" t="s">
        <v>26</v>
      </c>
      <c r="I145" s="235">
        <f>IF((I$4-$G145)&lt;($C145+$B145),IF(I$4=$G145+$B145,SUMIFS(INDEX('ABP REC Calc'!$G$6:$AB$69,,MATCH('ABP RECs'!$H145,'ABP REC Calc'!$G$5:$AB$5,0)),'ABP REC Calc'!$C$6:$C$69,'ABP RECs'!$E145,'ABP REC Calc'!$B$6:$B$69,'ABP RECs'!$F145),
IF(I$4&gt;$G145,H145*(1-Inputs_ByYear!$D$4),0)),0)</f>
        <v>0</v>
      </c>
      <c r="J145" s="235">
        <f>IF((J$4-$G145)&lt;($C145+$B145),IF(J$4=$G145+$B145,SUMIFS(INDEX('ABP REC Calc'!$G$6:$AB$69,,MATCH('ABP RECs'!$H145,'ABP REC Calc'!$G$5:$AB$5,0)),'ABP REC Calc'!$C$6:$C$69,'ABP RECs'!$E145,'ABP REC Calc'!$B$6:$B$69,'ABP RECs'!$F145),
IF(J$4&gt;$G145,I145*(1-Inputs_ByYear!$D$4),0)),0)</f>
        <v>0</v>
      </c>
      <c r="K145" s="235">
        <f>IF((K$4-$G145)&lt;($C145+$B145),IF(K$4=$G145+$B145,SUMIFS(INDEX('ABP REC Calc'!$G$6:$AB$69,,MATCH('ABP RECs'!$H145,'ABP REC Calc'!$G$5:$AB$5,0)),'ABP REC Calc'!$C$6:$C$69,'ABP RECs'!$E145,'ABP REC Calc'!$B$6:$B$69,'ABP RECs'!$F145),
IF(K$4&gt;$G145,J145*(1-Inputs_ByYear!$D$4),0)),0)</f>
        <v>0</v>
      </c>
      <c r="L145" s="235">
        <f>IF((L$4-$G145)&lt;($C145+$B145),IF(L$4=$G145+$B145,SUMIFS(INDEX('ABP REC Calc'!$G$6:$AB$69,,MATCH('ABP RECs'!$H145,'ABP REC Calc'!$G$5:$AB$5,0)),'ABP REC Calc'!$C$6:$C$69,'ABP RECs'!$E145,'ABP REC Calc'!$B$6:$B$69,'ABP RECs'!$F145),
IF(L$4&gt;$G145,K145*(1-Inputs_ByYear!$D$4),0)),0)</f>
        <v>0</v>
      </c>
      <c r="M145" s="235">
        <f>IF((M$4-$G145)&lt;($C145+$B145),IF(M$4=$G145+$B145,SUMIFS(INDEX('ABP REC Calc'!$G$6:$AB$69,,MATCH('ABP RECs'!$H145,'ABP REC Calc'!$G$5:$AB$5,0)),'ABP REC Calc'!$C$6:$C$69,'ABP RECs'!$E145,'ABP REC Calc'!$B$6:$B$69,'ABP RECs'!$F145),
IF(M$4&gt;$G145,L145*(1-Inputs_ByYear!$D$4),0)),0)</f>
        <v>25413.417850613983</v>
      </c>
      <c r="N145" s="235">
        <f>IF((N$4-$G145)&lt;($C145+$B145),IF(N$4=$G145+$B145,SUMIFS(INDEX('ABP REC Calc'!$G$6:$AB$69,,MATCH('ABP RECs'!$H145,'ABP REC Calc'!$G$5:$AB$5,0)),'ABP REC Calc'!$C$6:$C$69,'ABP RECs'!$E145,'ABP REC Calc'!$B$6:$B$69,'ABP RECs'!$F145),
IF(N$4&gt;$G145,M145*(1-Inputs_ByYear!$D$4),0)),0)</f>
        <v>25286.350761360914</v>
      </c>
      <c r="O145" s="235">
        <f>IF((O$4-$G145)&lt;($C145+$B145),IF(O$4=$G145+$B145,SUMIFS(INDEX('ABP REC Calc'!$G$6:$AB$69,,MATCH('ABP RECs'!$H145,'ABP REC Calc'!$G$5:$AB$5,0)),'ABP REC Calc'!$C$6:$C$69,'ABP RECs'!$E145,'ABP REC Calc'!$B$6:$B$69,'ABP RECs'!$F145),
IF(O$4&gt;$G145,N145*(1-Inputs_ByYear!$D$4),0)),0)</f>
        <v>25159.919007554108</v>
      </c>
      <c r="P145" s="235">
        <f>IF((P$4-$G145)&lt;($C145+$B145),IF(P$4=$G145+$B145,SUMIFS(INDEX('ABP REC Calc'!$G$6:$AB$69,,MATCH('ABP RECs'!$H145,'ABP REC Calc'!$G$5:$AB$5,0)),'ABP REC Calc'!$C$6:$C$69,'ABP RECs'!$E145,'ABP REC Calc'!$B$6:$B$69,'ABP RECs'!$F145),
IF(P$4&gt;$G145,O145*(1-Inputs_ByYear!$D$4),0)),0)</f>
        <v>25034.119412516338</v>
      </c>
      <c r="Q145" s="235">
        <f>IF((Q$4-$G145)&lt;($C145+$B145),IF(Q$4=$G145+$B145,SUMIFS(INDEX('ABP REC Calc'!$G$6:$AB$69,,MATCH('ABP RECs'!$H145,'ABP REC Calc'!$G$5:$AB$5,0)),'ABP REC Calc'!$C$6:$C$69,'ABP RECs'!$E145,'ABP REC Calc'!$B$6:$B$69,'ABP RECs'!$F145),
IF(Q$4&gt;$G145,P145*(1-Inputs_ByYear!$D$4),0)),0)</f>
        <v>24908.948815453758</v>
      </c>
      <c r="R145" s="235">
        <f>IF((R$4-$G145)&lt;($C145+$B145),IF(R$4=$G145+$B145,SUMIFS(INDEX('ABP REC Calc'!$G$6:$AB$69,,MATCH('ABP RECs'!$H145,'ABP REC Calc'!$G$5:$AB$5,0)),'ABP REC Calc'!$C$6:$C$69,'ABP RECs'!$E145,'ABP REC Calc'!$B$6:$B$69,'ABP RECs'!$F145),
IF(R$4&gt;$G145,Q145*(1-Inputs_ByYear!$D$4),0)),0)</f>
        <v>24784.404071376488</v>
      </c>
      <c r="S145" s="235">
        <f>IF((S$4-$G145)&lt;($C145+$B145),IF(S$4=$G145+$B145,SUMIFS(INDEX('ABP REC Calc'!$G$6:$AB$69,,MATCH('ABP RECs'!$H145,'ABP REC Calc'!$G$5:$AB$5,0)),'ABP REC Calc'!$C$6:$C$69,'ABP RECs'!$E145,'ABP REC Calc'!$B$6:$B$69,'ABP RECs'!$F145),
IF(S$4&gt;$G145,R145*(1-Inputs_ByYear!$D$4),0)),0)</f>
        <v>24660.482051019604</v>
      </c>
      <c r="T145" s="235">
        <f>IF((T$4-$G145)&lt;($C145+$B145),IF(T$4=$G145+$B145,SUMIFS(INDEX('ABP REC Calc'!$G$6:$AB$69,,MATCH('ABP RECs'!$H145,'ABP REC Calc'!$G$5:$AB$5,0)),'ABP REC Calc'!$C$6:$C$69,'ABP RECs'!$E145,'ABP REC Calc'!$B$6:$B$69,'ABP RECs'!$F145),
IF(T$4&gt;$G145,S145*(1-Inputs_ByYear!$D$4),0)),0)</f>
        <v>24537.179640764505</v>
      </c>
      <c r="U145" s="235">
        <f>IF((U$4-$G145)&lt;($C145+$B145),IF(U$4=$G145+$B145,SUMIFS(INDEX('ABP REC Calc'!$G$6:$AB$69,,MATCH('ABP RECs'!$H145,'ABP REC Calc'!$G$5:$AB$5,0)),'ABP REC Calc'!$C$6:$C$69,'ABP RECs'!$E145,'ABP REC Calc'!$B$6:$B$69,'ABP RECs'!$F145),
IF(U$4&gt;$G145,T145*(1-Inputs_ByYear!$D$4),0)),0)</f>
        <v>24414.493742560684</v>
      </c>
      <c r="V145" s="235">
        <f>IF((V$4-$G145)&lt;($C145+$B145),IF(V$4=$G145+$B145,SUMIFS(INDEX('ABP REC Calc'!$G$6:$AB$69,,MATCH('ABP RECs'!$H145,'ABP REC Calc'!$G$5:$AB$5,0)),'ABP REC Calc'!$C$6:$C$69,'ABP RECs'!$E145,'ABP REC Calc'!$B$6:$B$69,'ABP RECs'!$F145),
IF(V$4&gt;$G145,U145*(1-Inputs_ByYear!$D$4),0)),0)</f>
        <v>24292.421273847882</v>
      </c>
      <c r="W145" s="235">
        <f>IF((W$4-$G145)&lt;($C145+$B145),IF(W$4=$G145+$B145,SUMIFS(INDEX('ABP REC Calc'!$G$6:$AB$69,,MATCH('ABP RECs'!$H145,'ABP REC Calc'!$G$5:$AB$5,0)),'ABP REC Calc'!$C$6:$C$69,'ABP RECs'!$E145,'ABP REC Calc'!$B$6:$B$69,'ABP RECs'!$F145),
IF(W$4&gt;$G145,V145*(1-Inputs_ByYear!$D$4),0)),0)</f>
        <v>24170.959167478642</v>
      </c>
      <c r="X145" s="235">
        <f>IF((X$4-$G145)&lt;($C145+$B145),IF(X$4=$G145+$B145,SUMIFS(INDEX('ABP REC Calc'!$G$6:$AB$69,,MATCH('ABP RECs'!$H145,'ABP REC Calc'!$G$5:$AB$5,0)),'ABP REC Calc'!$C$6:$C$69,'ABP RECs'!$E145,'ABP REC Calc'!$B$6:$B$69,'ABP RECs'!$F145),
IF(X$4&gt;$G145,W145*(1-Inputs_ByYear!$D$4),0)),0)</f>
        <v>24050.10437164125</v>
      </c>
      <c r="Y145" s="235">
        <f>IF((Y$4-$G145)&lt;($C145+$B145),IF(Y$4=$G145+$B145,SUMIFS(INDEX('ABP REC Calc'!$G$6:$AB$69,,MATCH('ABP RECs'!$H145,'ABP REC Calc'!$G$5:$AB$5,0)),'ABP REC Calc'!$C$6:$C$69,'ABP RECs'!$E145,'ABP REC Calc'!$B$6:$B$69,'ABP RECs'!$F145),
IF(Y$4&gt;$G145,X145*(1-Inputs_ByYear!$D$4),0)),0)</f>
        <v>23929.853849783045</v>
      </c>
      <c r="Z145" s="235">
        <f>IF((Z$4-$G145)&lt;($C145+$B145),IF(Z$4=$G145+$B145,SUMIFS(INDEX('ABP REC Calc'!$G$6:$AB$69,,MATCH('ABP RECs'!$H145,'ABP REC Calc'!$G$5:$AB$5,0)),'ABP REC Calc'!$C$6:$C$69,'ABP RECs'!$E145,'ABP REC Calc'!$B$6:$B$69,'ABP RECs'!$F145),
IF(Z$4&gt;$G145,Y145*(1-Inputs_ByYear!$D$4),0)),0)</f>
        <v>23810.204580534129</v>
      </c>
      <c r="AA145" s="235">
        <f>IF((AA$4-$G145)&lt;($C145+$B145),IF(AA$4=$G145+$B145,SUMIFS(INDEX('ABP REC Calc'!$G$6:$AB$69,,MATCH('ABP RECs'!$H145,'ABP REC Calc'!$G$5:$AB$5,0)),'ABP REC Calc'!$C$6:$C$69,'ABP RECs'!$E145,'ABP REC Calc'!$B$6:$B$69,'ABP RECs'!$F145),
IF(AA$4&gt;$G145,Z145*(1-Inputs_ByYear!$D$4),0)),0)</f>
        <v>23691.15355763146</v>
      </c>
      <c r="AB145" s="235">
        <f>IF((AB$4-$G145)&lt;($C145+$B145),IF(AB$4=$G145+$B145,SUMIFS(INDEX('ABP REC Calc'!$G$6:$AB$69,,MATCH('ABP RECs'!$H145,'ABP REC Calc'!$G$5:$AB$5,0)),'ABP REC Calc'!$C$6:$C$69,'ABP RECs'!$E145,'ABP REC Calc'!$B$6:$B$69,'ABP RECs'!$F145),
IF(AB$4&gt;$G145,AA145*(1-Inputs_ByYear!$D$4),0)),0)</f>
        <v>23572.697789843303</v>
      </c>
      <c r="AC145" s="235">
        <f>IF((AC$4-$G145)&lt;($C145+$B145),IF(AC$4=$G145+$B145,SUMIFS(INDEX('ABP REC Calc'!$G$6:$AB$69,,MATCH('ABP RECs'!$H145,'ABP REC Calc'!$G$5:$AB$5,0)),'ABP REC Calc'!$C$6:$C$69,'ABP RECs'!$E145,'ABP REC Calc'!$B$6:$B$69,'ABP RECs'!$F145),
IF(AC$4&gt;$G145,AB145*(1-Inputs_ByYear!$D$4),0)),0)</f>
        <v>23454.834300894086</v>
      </c>
      <c r="AD145" s="235">
        <f>IF((AD$4-$G145)&lt;($C145+$B145),IF(AD$4=$G145+$B145,SUMIFS(INDEX('ABP REC Calc'!$G$6:$AB$69,,MATCH('ABP RECs'!$H145,'ABP REC Calc'!$G$5:$AB$5,0)),'ABP REC Calc'!$C$6:$C$69,'ABP RECs'!$E145,'ABP REC Calc'!$B$6:$B$69,'ABP RECs'!$F145),
IF(AD$4&gt;$G145,AC145*(1-Inputs_ByYear!$D$4),0)),0)</f>
        <v>23337.560129389614</v>
      </c>
    </row>
    <row r="146" spans="2:30" ht="14.75" customHeight="1" x14ac:dyDescent="0.25">
      <c r="B146" s="332" cm="1">
        <f t="array" ref="B146">INDEX(Inputs_ByYear!$D$87:$D$92, MATCH('ABP RECs'!$E146, Inputs_ByYear!$B$87:$B$92, 0),)</f>
        <v>0</v>
      </c>
      <c r="C146" s="332" cm="1">
        <f t="array" ref="C146">INDEX(Inputs_ByYear!$D$51:$D$56, MATCH('ABP RECs'!$E146, Inputs_ByYear!$B$51:$B$56,0),)</f>
        <v>20</v>
      </c>
      <c r="D146" s="332" t="str" cm="1">
        <f t="array" ref="D146">INDEX(Inputs_ByYear!$D$96:$D$101, MATCH('ABP RECs'!$E146, Inputs_ByYear!$B$96:$B$101,0),)</f>
        <v>n/a</v>
      </c>
      <c r="E146" s="222" t="s">
        <v>248</v>
      </c>
      <c r="F146" s="219" t="s">
        <v>258</v>
      </c>
      <c r="G146" s="219">
        <f t="shared" si="7"/>
        <v>2029</v>
      </c>
      <c r="H146" s="227" t="s">
        <v>27</v>
      </c>
      <c r="I146" s="235">
        <f>IF((I$4-$G146)&lt;($C146+$B146),IF(I$4=$G146+$B146,SUMIFS(INDEX('ABP REC Calc'!$G$6:$AB$69,,MATCH('ABP RECs'!$H146,'ABP REC Calc'!$G$5:$AB$5,0)),'ABP REC Calc'!$C$6:$C$69,'ABP RECs'!$E146,'ABP REC Calc'!$B$6:$B$69,'ABP RECs'!$F146),
IF(I$4&gt;$G146,H146*(1-Inputs_ByYear!$D$4),0)),0)</f>
        <v>0</v>
      </c>
      <c r="J146" s="235">
        <f>IF((J$4-$G146)&lt;($C146+$B146),IF(J$4=$G146+$B146,SUMIFS(INDEX('ABP REC Calc'!$G$6:$AB$69,,MATCH('ABP RECs'!$H146,'ABP REC Calc'!$G$5:$AB$5,0)),'ABP REC Calc'!$C$6:$C$69,'ABP RECs'!$E146,'ABP REC Calc'!$B$6:$B$69,'ABP RECs'!$F146),
IF(J$4&gt;$G146,I146*(1-Inputs_ByYear!$D$4),0)),0)</f>
        <v>0</v>
      </c>
      <c r="K146" s="235">
        <f>IF((K$4-$G146)&lt;($C146+$B146),IF(K$4=$G146+$B146,SUMIFS(INDEX('ABP REC Calc'!$G$6:$AB$69,,MATCH('ABP RECs'!$H146,'ABP REC Calc'!$G$5:$AB$5,0)),'ABP REC Calc'!$C$6:$C$69,'ABP RECs'!$E146,'ABP REC Calc'!$B$6:$B$69,'ABP RECs'!$F146),
IF(K$4&gt;$G146,J146*(1-Inputs_ByYear!$D$4),0)),0)</f>
        <v>0</v>
      </c>
      <c r="L146" s="235">
        <f>IF((L$4-$G146)&lt;($C146+$B146),IF(L$4=$G146+$B146,SUMIFS(INDEX('ABP REC Calc'!$G$6:$AB$69,,MATCH('ABP RECs'!$H146,'ABP REC Calc'!$G$5:$AB$5,0)),'ABP REC Calc'!$C$6:$C$69,'ABP RECs'!$E146,'ABP REC Calc'!$B$6:$B$69,'ABP RECs'!$F146),
IF(L$4&gt;$G146,K146*(1-Inputs_ByYear!$D$4),0)),0)</f>
        <v>0</v>
      </c>
      <c r="M146" s="235">
        <f>IF((M$4-$G146)&lt;($C146+$B146),IF(M$4=$G146+$B146,SUMIFS(INDEX('ABP REC Calc'!$G$6:$AB$69,,MATCH('ABP RECs'!$H146,'ABP REC Calc'!$G$5:$AB$5,0)),'ABP REC Calc'!$C$6:$C$69,'ABP RECs'!$E146,'ABP REC Calc'!$B$6:$B$69,'ABP RECs'!$F146),
IF(M$4&gt;$G146,L146*(1-Inputs_ByYear!$D$4),0)),0)</f>
        <v>0</v>
      </c>
      <c r="N146" s="235">
        <f>IF((N$4-$G146)&lt;($C146+$B146),IF(N$4=$G146+$B146,SUMIFS(INDEX('ABP REC Calc'!$G$6:$AB$69,,MATCH('ABP RECs'!$H146,'ABP REC Calc'!$G$5:$AB$5,0)),'ABP REC Calc'!$C$6:$C$69,'ABP RECs'!$E146,'ABP REC Calc'!$B$6:$B$69,'ABP RECs'!$F146),
IF(N$4&gt;$G146,M146*(1-Inputs_ByYear!$D$4),0)),0)</f>
        <v>30496.101420736777</v>
      </c>
      <c r="O146" s="235">
        <f>IF((O$4-$G146)&lt;($C146+$B146),IF(O$4=$G146+$B146,SUMIFS(INDEX('ABP REC Calc'!$G$6:$AB$69,,MATCH('ABP RECs'!$H146,'ABP REC Calc'!$G$5:$AB$5,0)),'ABP REC Calc'!$C$6:$C$69,'ABP RECs'!$E146,'ABP REC Calc'!$B$6:$B$69,'ABP RECs'!$F146),
IF(O$4&gt;$G146,N146*(1-Inputs_ByYear!$D$4),0)),0)</f>
        <v>30343.620913633094</v>
      </c>
      <c r="P146" s="235">
        <f>IF((P$4-$G146)&lt;($C146+$B146),IF(P$4=$G146+$B146,SUMIFS(INDEX('ABP REC Calc'!$G$6:$AB$69,,MATCH('ABP RECs'!$H146,'ABP REC Calc'!$G$5:$AB$5,0)),'ABP REC Calc'!$C$6:$C$69,'ABP RECs'!$E146,'ABP REC Calc'!$B$6:$B$69,'ABP RECs'!$F146),
IF(P$4&gt;$G146,O146*(1-Inputs_ByYear!$D$4),0)),0)</f>
        <v>30191.90280906493</v>
      </c>
      <c r="Q146" s="235">
        <f>IF((Q$4-$G146)&lt;($C146+$B146),IF(Q$4=$G146+$B146,SUMIFS(INDEX('ABP REC Calc'!$G$6:$AB$69,,MATCH('ABP RECs'!$H146,'ABP REC Calc'!$G$5:$AB$5,0)),'ABP REC Calc'!$C$6:$C$69,'ABP RECs'!$E146,'ABP REC Calc'!$B$6:$B$69,'ABP RECs'!$F146),
IF(Q$4&gt;$G146,P146*(1-Inputs_ByYear!$D$4),0)),0)</f>
        <v>30040.943295019606</v>
      </c>
      <c r="R146" s="235">
        <f>IF((R$4-$G146)&lt;($C146+$B146),IF(R$4=$G146+$B146,SUMIFS(INDEX('ABP REC Calc'!$G$6:$AB$69,,MATCH('ABP RECs'!$H146,'ABP REC Calc'!$G$5:$AB$5,0)),'ABP REC Calc'!$C$6:$C$69,'ABP RECs'!$E146,'ABP REC Calc'!$B$6:$B$69,'ABP RECs'!$F146),
IF(R$4&gt;$G146,Q146*(1-Inputs_ByYear!$D$4),0)),0)</f>
        <v>29890.738578544508</v>
      </c>
      <c r="S146" s="235">
        <f>IF((S$4-$G146)&lt;($C146+$B146),IF(S$4=$G146+$B146,SUMIFS(INDEX('ABP REC Calc'!$G$6:$AB$69,,MATCH('ABP RECs'!$H146,'ABP REC Calc'!$G$5:$AB$5,0)),'ABP REC Calc'!$C$6:$C$69,'ABP RECs'!$E146,'ABP REC Calc'!$B$6:$B$69,'ABP RECs'!$F146),
IF(S$4&gt;$G146,R146*(1-Inputs_ByYear!$D$4),0)),0)</f>
        <v>29741.284885651785</v>
      </c>
      <c r="T146" s="235">
        <f>IF((T$4-$G146)&lt;($C146+$B146),IF(T$4=$G146+$B146,SUMIFS(INDEX('ABP REC Calc'!$G$6:$AB$69,,MATCH('ABP RECs'!$H146,'ABP REC Calc'!$G$5:$AB$5,0)),'ABP REC Calc'!$C$6:$C$69,'ABP RECs'!$E146,'ABP REC Calc'!$B$6:$B$69,'ABP RECs'!$F146),
IF(T$4&gt;$G146,S146*(1-Inputs_ByYear!$D$4),0)),0)</f>
        <v>29592.578461223526</v>
      </c>
      <c r="U146" s="235">
        <f>IF((U$4-$G146)&lt;($C146+$B146),IF(U$4=$G146+$B146,SUMIFS(INDEX('ABP REC Calc'!$G$6:$AB$69,,MATCH('ABP RECs'!$H146,'ABP REC Calc'!$G$5:$AB$5,0)),'ABP REC Calc'!$C$6:$C$69,'ABP RECs'!$E146,'ABP REC Calc'!$B$6:$B$69,'ABP RECs'!$F146),
IF(U$4&gt;$G146,T146*(1-Inputs_ByYear!$D$4),0)),0)</f>
        <v>29444.615568917408</v>
      </c>
      <c r="V146" s="235">
        <f>IF((V$4-$G146)&lt;($C146+$B146),IF(V$4=$G146+$B146,SUMIFS(INDEX('ABP REC Calc'!$G$6:$AB$69,,MATCH('ABP RECs'!$H146,'ABP REC Calc'!$G$5:$AB$5,0)),'ABP REC Calc'!$C$6:$C$69,'ABP RECs'!$E146,'ABP REC Calc'!$B$6:$B$69,'ABP RECs'!$F146),
IF(V$4&gt;$G146,U146*(1-Inputs_ByYear!$D$4),0)),0)</f>
        <v>29297.39249107282</v>
      </c>
      <c r="W146" s="235">
        <f>IF((W$4-$G146)&lt;($C146+$B146),IF(W$4=$G146+$B146,SUMIFS(INDEX('ABP REC Calc'!$G$6:$AB$69,,MATCH('ABP RECs'!$H146,'ABP REC Calc'!$G$5:$AB$5,0)),'ABP REC Calc'!$C$6:$C$69,'ABP RECs'!$E146,'ABP REC Calc'!$B$6:$B$69,'ABP RECs'!$F146),
IF(W$4&gt;$G146,V146*(1-Inputs_ByYear!$D$4),0)),0)</f>
        <v>29150.905528617455</v>
      </c>
      <c r="X146" s="235">
        <f>IF((X$4-$G146)&lt;($C146+$B146),IF(X$4=$G146+$B146,SUMIFS(INDEX('ABP REC Calc'!$G$6:$AB$69,,MATCH('ABP RECs'!$H146,'ABP REC Calc'!$G$5:$AB$5,0)),'ABP REC Calc'!$C$6:$C$69,'ABP RECs'!$E146,'ABP REC Calc'!$B$6:$B$69,'ABP RECs'!$F146),
IF(X$4&gt;$G146,W146*(1-Inputs_ByYear!$D$4),0)),0)</f>
        <v>29005.151000974369</v>
      </c>
      <c r="Y146" s="235">
        <f>IF((Y$4-$G146)&lt;($C146+$B146),IF(Y$4=$G146+$B146,SUMIFS(INDEX('ABP REC Calc'!$G$6:$AB$69,,MATCH('ABP RECs'!$H146,'ABP REC Calc'!$G$5:$AB$5,0)),'ABP REC Calc'!$C$6:$C$69,'ABP RECs'!$E146,'ABP REC Calc'!$B$6:$B$69,'ABP RECs'!$F146),
IF(Y$4&gt;$G146,X146*(1-Inputs_ByYear!$D$4),0)),0)</f>
        <v>28860.125245969495</v>
      </c>
      <c r="Z146" s="235">
        <f>IF((Z$4-$G146)&lt;($C146+$B146),IF(Z$4=$G146+$B146,SUMIFS(INDEX('ABP REC Calc'!$G$6:$AB$69,,MATCH('ABP RECs'!$H146,'ABP REC Calc'!$G$5:$AB$5,0)),'ABP REC Calc'!$C$6:$C$69,'ABP RECs'!$E146,'ABP REC Calc'!$B$6:$B$69,'ABP RECs'!$F146),
IF(Z$4&gt;$G146,Y146*(1-Inputs_ByYear!$D$4),0)),0)</f>
        <v>28715.824619739647</v>
      </c>
      <c r="AA146" s="235">
        <f>IF((AA$4-$G146)&lt;($C146+$B146),IF(AA$4=$G146+$B146,SUMIFS(INDEX('ABP REC Calc'!$G$6:$AB$69,,MATCH('ABP RECs'!$H146,'ABP REC Calc'!$G$5:$AB$5,0)),'ABP REC Calc'!$C$6:$C$69,'ABP RECs'!$E146,'ABP REC Calc'!$B$6:$B$69,'ABP RECs'!$F146),
IF(AA$4&gt;$G146,Z146*(1-Inputs_ByYear!$D$4),0)),0)</f>
        <v>28572.24549664095</v>
      </c>
      <c r="AB146" s="235">
        <f>IF((AB$4-$G146)&lt;($C146+$B146),IF(AB$4=$G146+$B146,SUMIFS(INDEX('ABP REC Calc'!$G$6:$AB$69,,MATCH('ABP RECs'!$H146,'ABP REC Calc'!$G$5:$AB$5,0)),'ABP REC Calc'!$C$6:$C$69,'ABP RECs'!$E146,'ABP REC Calc'!$B$6:$B$69,'ABP RECs'!$F146),
IF(AB$4&gt;$G146,AA146*(1-Inputs_ByYear!$D$4),0)),0)</f>
        <v>28429.384269157745</v>
      </c>
      <c r="AC146" s="235">
        <f>IF((AC$4-$G146)&lt;($C146+$B146),IF(AC$4=$G146+$B146,SUMIFS(INDEX('ABP REC Calc'!$G$6:$AB$69,,MATCH('ABP RECs'!$H146,'ABP REC Calc'!$G$5:$AB$5,0)),'ABP REC Calc'!$C$6:$C$69,'ABP RECs'!$E146,'ABP REC Calc'!$B$6:$B$69,'ABP RECs'!$F146),
IF(AC$4&gt;$G146,AB146*(1-Inputs_ByYear!$D$4),0)),0)</f>
        <v>28287.237347811955</v>
      </c>
      <c r="AD146" s="235">
        <f>IF((AD$4-$G146)&lt;($C146+$B146),IF(AD$4=$G146+$B146,SUMIFS(INDEX('ABP REC Calc'!$G$6:$AB$69,,MATCH('ABP RECs'!$H146,'ABP REC Calc'!$G$5:$AB$5,0)),'ABP REC Calc'!$C$6:$C$69,'ABP RECs'!$E146,'ABP REC Calc'!$B$6:$B$69,'ABP RECs'!$F146),
IF(AD$4&gt;$G146,AC146*(1-Inputs_ByYear!$D$4),0)),0)</f>
        <v>28145.801161072894</v>
      </c>
    </row>
    <row r="147" spans="2:30" ht="14.75" customHeight="1" x14ac:dyDescent="0.25">
      <c r="B147" s="332" cm="1">
        <f t="array" ref="B147">INDEX(Inputs_ByYear!$D$87:$D$92, MATCH('ABP RECs'!$E147, Inputs_ByYear!$B$87:$B$92, 0),)</f>
        <v>0</v>
      </c>
      <c r="C147" s="332" cm="1">
        <f t="array" ref="C147">INDEX(Inputs_ByYear!$D$51:$D$56, MATCH('ABP RECs'!$E147, Inputs_ByYear!$B$51:$B$56,0),)</f>
        <v>20</v>
      </c>
      <c r="D147" s="332" t="str" cm="1">
        <f t="array" ref="D147">INDEX(Inputs_ByYear!$D$96:$D$101, MATCH('ABP RECs'!$E147, Inputs_ByYear!$B$96:$B$101,0),)</f>
        <v>n/a</v>
      </c>
      <c r="E147" s="222" t="s">
        <v>248</v>
      </c>
      <c r="F147" s="219" t="s">
        <v>258</v>
      </c>
      <c r="G147" s="219">
        <f t="shared" si="7"/>
        <v>2030</v>
      </c>
      <c r="H147" s="227" t="s">
        <v>28</v>
      </c>
      <c r="I147" s="235">
        <f>IF((I$4-$G147)&lt;($C147+$B147),IF(I$4=$G147+$B147,SUMIFS(INDEX('ABP REC Calc'!$G$6:$AB$69,,MATCH('ABP RECs'!$H147,'ABP REC Calc'!$G$5:$AB$5,0)),'ABP REC Calc'!$C$6:$C$69,'ABP RECs'!$E147,'ABP REC Calc'!$B$6:$B$69,'ABP RECs'!$F147),
IF(I$4&gt;$G147,H147*(1-Inputs_ByYear!$D$4),0)),0)</f>
        <v>0</v>
      </c>
      <c r="J147" s="235">
        <f>IF((J$4-$G147)&lt;($C147+$B147),IF(J$4=$G147+$B147,SUMIFS(INDEX('ABP REC Calc'!$G$6:$AB$69,,MATCH('ABP RECs'!$H147,'ABP REC Calc'!$G$5:$AB$5,0)),'ABP REC Calc'!$C$6:$C$69,'ABP RECs'!$E147,'ABP REC Calc'!$B$6:$B$69,'ABP RECs'!$F147),
IF(J$4&gt;$G147,I147*(1-Inputs_ByYear!$D$4),0)),0)</f>
        <v>0</v>
      </c>
      <c r="K147" s="235">
        <f>IF((K$4-$G147)&lt;($C147+$B147),IF(K$4=$G147+$B147,SUMIFS(INDEX('ABP REC Calc'!$G$6:$AB$69,,MATCH('ABP RECs'!$H147,'ABP REC Calc'!$G$5:$AB$5,0)),'ABP REC Calc'!$C$6:$C$69,'ABP RECs'!$E147,'ABP REC Calc'!$B$6:$B$69,'ABP RECs'!$F147),
IF(K$4&gt;$G147,J147*(1-Inputs_ByYear!$D$4),0)),0)</f>
        <v>0</v>
      </c>
      <c r="L147" s="235">
        <f>IF((L$4-$G147)&lt;($C147+$B147),IF(L$4=$G147+$B147,SUMIFS(INDEX('ABP REC Calc'!$G$6:$AB$69,,MATCH('ABP RECs'!$H147,'ABP REC Calc'!$G$5:$AB$5,0)),'ABP REC Calc'!$C$6:$C$69,'ABP RECs'!$E147,'ABP REC Calc'!$B$6:$B$69,'ABP RECs'!$F147),
IF(L$4&gt;$G147,K147*(1-Inputs_ByYear!$D$4),0)),0)</f>
        <v>0</v>
      </c>
      <c r="M147" s="235">
        <f>IF((M$4-$G147)&lt;($C147+$B147),IF(M$4=$G147+$B147,SUMIFS(INDEX('ABP REC Calc'!$G$6:$AB$69,,MATCH('ABP RECs'!$H147,'ABP REC Calc'!$G$5:$AB$5,0)),'ABP REC Calc'!$C$6:$C$69,'ABP RECs'!$E147,'ABP REC Calc'!$B$6:$B$69,'ABP RECs'!$F147),
IF(M$4&gt;$G147,L147*(1-Inputs_ByYear!$D$4),0)),0)</f>
        <v>0</v>
      </c>
      <c r="N147" s="235">
        <f>IF((N$4-$G147)&lt;($C147+$B147),IF(N$4=$G147+$B147,SUMIFS(INDEX('ABP REC Calc'!$G$6:$AB$69,,MATCH('ABP RECs'!$H147,'ABP REC Calc'!$G$5:$AB$5,0)),'ABP REC Calc'!$C$6:$C$69,'ABP RECs'!$E147,'ABP REC Calc'!$B$6:$B$69,'ABP RECs'!$F147),
IF(N$4&gt;$G147,M147*(1-Inputs_ByYear!$D$4),0)),0)</f>
        <v>0</v>
      </c>
      <c r="O147" s="235">
        <f>IF((O$4-$G147)&lt;($C147+$B147),IF(O$4=$G147+$B147,SUMIFS(INDEX('ABP REC Calc'!$G$6:$AB$69,,MATCH('ABP RECs'!$H147,'ABP REC Calc'!$G$5:$AB$5,0)),'ABP REC Calc'!$C$6:$C$69,'ABP RECs'!$E147,'ABP REC Calc'!$B$6:$B$69,'ABP RECs'!$F147),
IF(O$4&gt;$G147,N147*(1-Inputs_ByYear!$D$4),0)),0)</f>
        <v>30496.101420736777</v>
      </c>
      <c r="P147" s="235">
        <f>IF((P$4-$G147)&lt;($C147+$B147),IF(P$4=$G147+$B147,SUMIFS(INDEX('ABP REC Calc'!$G$6:$AB$69,,MATCH('ABP RECs'!$H147,'ABP REC Calc'!$G$5:$AB$5,0)),'ABP REC Calc'!$C$6:$C$69,'ABP RECs'!$E147,'ABP REC Calc'!$B$6:$B$69,'ABP RECs'!$F147),
IF(P$4&gt;$G147,O147*(1-Inputs_ByYear!$D$4),0)),0)</f>
        <v>30343.620913633094</v>
      </c>
      <c r="Q147" s="235">
        <f>IF((Q$4-$G147)&lt;($C147+$B147),IF(Q$4=$G147+$B147,SUMIFS(INDEX('ABP REC Calc'!$G$6:$AB$69,,MATCH('ABP RECs'!$H147,'ABP REC Calc'!$G$5:$AB$5,0)),'ABP REC Calc'!$C$6:$C$69,'ABP RECs'!$E147,'ABP REC Calc'!$B$6:$B$69,'ABP RECs'!$F147),
IF(Q$4&gt;$G147,P147*(1-Inputs_ByYear!$D$4),0)),0)</f>
        <v>30191.90280906493</v>
      </c>
      <c r="R147" s="235">
        <f>IF((R$4-$G147)&lt;($C147+$B147),IF(R$4=$G147+$B147,SUMIFS(INDEX('ABP REC Calc'!$G$6:$AB$69,,MATCH('ABP RECs'!$H147,'ABP REC Calc'!$G$5:$AB$5,0)),'ABP REC Calc'!$C$6:$C$69,'ABP RECs'!$E147,'ABP REC Calc'!$B$6:$B$69,'ABP RECs'!$F147),
IF(R$4&gt;$G147,Q147*(1-Inputs_ByYear!$D$4),0)),0)</f>
        <v>30040.943295019606</v>
      </c>
      <c r="S147" s="235">
        <f>IF((S$4-$G147)&lt;($C147+$B147),IF(S$4=$G147+$B147,SUMIFS(INDEX('ABP REC Calc'!$G$6:$AB$69,,MATCH('ABP RECs'!$H147,'ABP REC Calc'!$G$5:$AB$5,0)),'ABP REC Calc'!$C$6:$C$69,'ABP RECs'!$E147,'ABP REC Calc'!$B$6:$B$69,'ABP RECs'!$F147),
IF(S$4&gt;$G147,R147*(1-Inputs_ByYear!$D$4),0)),0)</f>
        <v>29890.738578544508</v>
      </c>
      <c r="T147" s="235">
        <f>IF((T$4-$G147)&lt;($C147+$B147),IF(T$4=$G147+$B147,SUMIFS(INDEX('ABP REC Calc'!$G$6:$AB$69,,MATCH('ABP RECs'!$H147,'ABP REC Calc'!$G$5:$AB$5,0)),'ABP REC Calc'!$C$6:$C$69,'ABP RECs'!$E147,'ABP REC Calc'!$B$6:$B$69,'ABP RECs'!$F147),
IF(T$4&gt;$G147,S147*(1-Inputs_ByYear!$D$4),0)),0)</f>
        <v>29741.284885651785</v>
      </c>
      <c r="U147" s="235">
        <f>IF((U$4-$G147)&lt;($C147+$B147),IF(U$4=$G147+$B147,SUMIFS(INDEX('ABP REC Calc'!$G$6:$AB$69,,MATCH('ABP RECs'!$H147,'ABP REC Calc'!$G$5:$AB$5,0)),'ABP REC Calc'!$C$6:$C$69,'ABP RECs'!$E147,'ABP REC Calc'!$B$6:$B$69,'ABP RECs'!$F147),
IF(U$4&gt;$G147,T147*(1-Inputs_ByYear!$D$4),0)),0)</f>
        <v>29592.578461223526</v>
      </c>
      <c r="V147" s="235">
        <f>IF((V$4-$G147)&lt;($C147+$B147),IF(V$4=$G147+$B147,SUMIFS(INDEX('ABP REC Calc'!$G$6:$AB$69,,MATCH('ABP RECs'!$H147,'ABP REC Calc'!$G$5:$AB$5,0)),'ABP REC Calc'!$C$6:$C$69,'ABP RECs'!$E147,'ABP REC Calc'!$B$6:$B$69,'ABP RECs'!$F147),
IF(V$4&gt;$G147,U147*(1-Inputs_ByYear!$D$4),0)),0)</f>
        <v>29444.615568917408</v>
      </c>
      <c r="W147" s="235">
        <f>IF((W$4-$G147)&lt;($C147+$B147),IF(W$4=$G147+$B147,SUMIFS(INDEX('ABP REC Calc'!$G$6:$AB$69,,MATCH('ABP RECs'!$H147,'ABP REC Calc'!$G$5:$AB$5,0)),'ABP REC Calc'!$C$6:$C$69,'ABP RECs'!$E147,'ABP REC Calc'!$B$6:$B$69,'ABP RECs'!$F147),
IF(W$4&gt;$G147,V147*(1-Inputs_ByYear!$D$4),0)),0)</f>
        <v>29297.39249107282</v>
      </c>
      <c r="X147" s="235">
        <f>IF((X$4-$G147)&lt;($C147+$B147),IF(X$4=$G147+$B147,SUMIFS(INDEX('ABP REC Calc'!$G$6:$AB$69,,MATCH('ABP RECs'!$H147,'ABP REC Calc'!$G$5:$AB$5,0)),'ABP REC Calc'!$C$6:$C$69,'ABP RECs'!$E147,'ABP REC Calc'!$B$6:$B$69,'ABP RECs'!$F147),
IF(X$4&gt;$G147,W147*(1-Inputs_ByYear!$D$4),0)),0)</f>
        <v>29150.905528617455</v>
      </c>
      <c r="Y147" s="235">
        <f>IF((Y$4-$G147)&lt;($C147+$B147),IF(Y$4=$G147+$B147,SUMIFS(INDEX('ABP REC Calc'!$G$6:$AB$69,,MATCH('ABP RECs'!$H147,'ABP REC Calc'!$G$5:$AB$5,0)),'ABP REC Calc'!$C$6:$C$69,'ABP RECs'!$E147,'ABP REC Calc'!$B$6:$B$69,'ABP RECs'!$F147),
IF(Y$4&gt;$G147,X147*(1-Inputs_ByYear!$D$4),0)),0)</f>
        <v>29005.151000974369</v>
      </c>
      <c r="Z147" s="235">
        <f>IF((Z$4-$G147)&lt;($C147+$B147),IF(Z$4=$G147+$B147,SUMIFS(INDEX('ABP REC Calc'!$G$6:$AB$69,,MATCH('ABP RECs'!$H147,'ABP REC Calc'!$G$5:$AB$5,0)),'ABP REC Calc'!$C$6:$C$69,'ABP RECs'!$E147,'ABP REC Calc'!$B$6:$B$69,'ABP RECs'!$F147),
IF(Z$4&gt;$G147,Y147*(1-Inputs_ByYear!$D$4),0)),0)</f>
        <v>28860.125245969495</v>
      </c>
      <c r="AA147" s="235">
        <f>IF((AA$4-$G147)&lt;($C147+$B147),IF(AA$4=$G147+$B147,SUMIFS(INDEX('ABP REC Calc'!$G$6:$AB$69,,MATCH('ABP RECs'!$H147,'ABP REC Calc'!$G$5:$AB$5,0)),'ABP REC Calc'!$C$6:$C$69,'ABP RECs'!$E147,'ABP REC Calc'!$B$6:$B$69,'ABP RECs'!$F147),
IF(AA$4&gt;$G147,Z147*(1-Inputs_ByYear!$D$4),0)),0)</f>
        <v>28715.824619739647</v>
      </c>
      <c r="AB147" s="235">
        <f>IF((AB$4-$G147)&lt;($C147+$B147),IF(AB$4=$G147+$B147,SUMIFS(INDEX('ABP REC Calc'!$G$6:$AB$69,,MATCH('ABP RECs'!$H147,'ABP REC Calc'!$G$5:$AB$5,0)),'ABP REC Calc'!$C$6:$C$69,'ABP RECs'!$E147,'ABP REC Calc'!$B$6:$B$69,'ABP RECs'!$F147),
IF(AB$4&gt;$G147,AA147*(1-Inputs_ByYear!$D$4),0)),0)</f>
        <v>28572.24549664095</v>
      </c>
      <c r="AC147" s="235">
        <f>IF((AC$4-$G147)&lt;($C147+$B147),IF(AC$4=$G147+$B147,SUMIFS(INDEX('ABP REC Calc'!$G$6:$AB$69,,MATCH('ABP RECs'!$H147,'ABP REC Calc'!$G$5:$AB$5,0)),'ABP REC Calc'!$C$6:$C$69,'ABP RECs'!$E147,'ABP REC Calc'!$B$6:$B$69,'ABP RECs'!$F147),
IF(AC$4&gt;$G147,AB147*(1-Inputs_ByYear!$D$4),0)),0)</f>
        <v>28429.384269157745</v>
      </c>
      <c r="AD147" s="235">
        <f>IF((AD$4-$G147)&lt;($C147+$B147),IF(AD$4=$G147+$B147,SUMIFS(INDEX('ABP REC Calc'!$G$6:$AB$69,,MATCH('ABP RECs'!$H147,'ABP REC Calc'!$G$5:$AB$5,0)),'ABP REC Calc'!$C$6:$C$69,'ABP RECs'!$E147,'ABP REC Calc'!$B$6:$B$69,'ABP RECs'!$F147),
IF(AD$4&gt;$G147,AC147*(1-Inputs_ByYear!$D$4),0)),0)</f>
        <v>28287.237347811955</v>
      </c>
    </row>
    <row r="148" spans="2:30" ht="14.75" customHeight="1" x14ac:dyDescent="0.25">
      <c r="B148" s="332" cm="1">
        <f t="array" ref="B148">INDEX(Inputs_ByYear!$D$87:$D$92, MATCH('ABP RECs'!$E148, Inputs_ByYear!$B$87:$B$92, 0),)</f>
        <v>0</v>
      </c>
      <c r="C148" s="332" cm="1">
        <f t="array" ref="C148">INDEX(Inputs_ByYear!$D$51:$D$56, MATCH('ABP RECs'!$E148, Inputs_ByYear!$B$51:$B$56,0),)</f>
        <v>20</v>
      </c>
      <c r="D148" s="332" t="str" cm="1">
        <f t="array" ref="D148">INDEX(Inputs_ByYear!$D$96:$D$101, MATCH('ABP RECs'!$E148, Inputs_ByYear!$B$96:$B$101,0),)</f>
        <v>n/a</v>
      </c>
      <c r="E148" s="222" t="s">
        <v>248</v>
      </c>
      <c r="F148" s="219" t="s">
        <v>258</v>
      </c>
      <c r="G148" s="219">
        <f t="shared" si="7"/>
        <v>2031</v>
      </c>
      <c r="H148" s="227" t="s">
        <v>29</v>
      </c>
      <c r="I148" s="235">
        <f>IF((I$4-$G148)&lt;($C148+$B148),IF(I$4=$G148+$B148,SUMIFS(INDEX('ABP REC Calc'!$G$6:$AB$69,,MATCH('ABP RECs'!$H148,'ABP REC Calc'!$G$5:$AB$5,0)),'ABP REC Calc'!$C$6:$C$69,'ABP RECs'!$E148,'ABP REC Calc'!$B$6:$B$69,'ABP RECs'!$F148),
IF(I$4&gt;$G148,H148*(1-Inputs_ByYear!$D$4),0)),0)</f>
        <v>0</v>
      </c>
      <c r="J148" s="235">
        <f>IF((J$4-$G148)&lt;($C148+$B148),IF(J$4=$G148+$B148,SUMIFS(INDEX('ABP REC Calc'!$G$6:$AB$69,,MATCH('ABP RECs'!$H148,'ABP REC Calc'!$G$5:$AB$5,0)),'ABP REC Calc'!$C$6:$C$69,'ABP RECs'!$E148,'ABP REC Calc'!$B$6:$B$69,'ABP RECs'!$F148),
IF(J$4&gt;$G148,I148*(1-Inputs_ByYear!$D$4),0)),0)</f>
        <v>0</v>
      </c>
      <c r="K148" s="235">
        <f>IF((K$4-$G148)&lt;($C148+$B148),IF(K$4=$G148+$B148,SUMIFS(INDEX('ABP REC Calc'!$G$6:$AB$69,,MATCH('ABP RECs'!$H148,'ABP REC Calc'!$G$5:$AB$5,0)),'ABP REC Calc'!$C$6:$C$69,'ABP RECs'!$E148,'ABP REC Calc'!$B$6:$B$69,'ABP RECs'!$F148),
IF(K$4&gt;$G148,J148*(1-Inputs_ByYear!$D$4),0)),0)</f>
        <v>0</v>
      </c>
      <c r="L148" s="235">
        <f>IF((L$4-$G148)&lt;($C148+$B148),IF(L$4=$G148+$B148,SUMIFS(INDEX('ABP REC Calc'!$G$6:$AB$69,,MATCH('ABP RECs'!$H148,'ABP REC Calc'!$G$5:$AB$5,0)),'ABP REC Calc'!$C$6:$C$69,'ABP RECs'!$E148,'ABP REC Calc'!$B$6:$B$69,'ABP RECs'!$F148),
IF(L$4&gt;$G148,K148*(1-Inputs_ByYear!$D$4),0)),0)</f>
        <v>0</v>
      </c>
      <c r="M148" s="235">
        <f>IF((M$4-$G148)&lt;($C148+$B148),IF(M$4=$G148+$B148,SUMIFS(INDEX('ABP REC Calc'!$G$6:$AB$69,,MATCH('ABP RECs'!$H148,'ABP REC Calc'!$G$5:$AB$5,0)),'ABP REC Calc'!$C$6:$C$69,'ABP RECs'!$E148,'ABP REC Calc'!$B$6:$B$69,'ABP RECs'!$F148),
IF(M$4&gt;$G148,L148*(1-Inputs_ByYear!$D$4),0)),0)</f>
        <v>0</v>
      </c>
      <c r="N148" s="235">
        <f>IF((N$4-$G148)&lt;($C148+$B148),IF(N$4=$G148+$B148,SUMIFS(INDEX('ABP REC Calc'!$G$6:$AB$69,,MATCH('ABP RECs'!$H148,'ABP REC Calc'!$G$5:$AB$5,0)),'ABP REC Calc'!$C$6:$C$69,'ABP RECs'!$E148,'ABP REC Calc'!$B$6:$B$69,'ABP RECs'!$F148),
IF(N$4&gt;$G148,M148*(1-Inputs_ByYear!$D$4),0)),0)</f>
        <v>0</v>
      </c>
      <c r="O148" s="235">
        <f>IF((O$4-$G148)&lt;($C148+$B148),IF(O$4=$G148+$B148,SUMIFS(INDEX('ABP REC Calc'!$G$6:$AB$69,,MATCH('ABP RECs'!$H148,'ABP REC Calc'!$G$5:$AB$5,0)),'ABP REC Calc'!$C$6:$C$69,'ABP RECs'!$E148,'ABP REC Calc'!$B$6:$B$69,'ABP RECs'!$F148),
IF(O$4&gt;$G148,N148*(1-Inputs_ByYear!$D$4),0)),0)</f>
        <v>0</v>
      </c>
      <c r="P148" s="235">
        <f>IF((P$4-$G148)&lt;($C148+$B148),IF(P$4=$G148+$B148,SUMIFS(INDEX('ABP REC Calc'!$G$6:$AB$69,,MATCH('ABP RECs'!$H148,'ABP REC Calc'!$G$5:$AB$5,0)),'ABP REC Calc'!$C$6:$C$69,'ABP RECs'!$E148,'ABP REC Calc'!$B$6:$B$69,'ABP RECs'!$F148),
IF(P$4&gt;$G148,O148*(1-Inputs_ByYear!$D$4),0)),0)</f>
        <v>20330.73428049119</v>
      </c>
      <c r="Q148" s="235">
        <f>IF((Q$4-$G148)&lt;($C148+$B148),IF(Q$4=$G148+$B148,SUMIFS(INDEX('ABP REC Calc'!$G$6:$AB$69,,MATCH('ABP RECs'!$H148,'ABP REC Calc'!$G$5:$AB$5,0)),'ABP REC Calc'!$C$6:$C$69,'ABP RECs'!$E148,'ABP REC Calc'!$B$6:$B$69,'ABP RECs'!$F148),
IF(Q$4&gt;$G148,P148*(1-Inputs_ByYear!$D$4),0)),0)</f>
        <v>20229.080609088734</v>
      </c>
      <c r="R148" s="235">
        <f>IF((R$4-$G148)&lt;($C148+$B148),IF(R$4=$G148+$B148,SUMIFS(INDEX('ABP REC Calc'!$G$6:$AB$69,,MATCH('ABP RECs'!$H148,'ABP REC Calc'!$G$5:$AB$5,0)),'ABP REC Calc'!$C$6:$C$69,'ABP RECs'!$E148,'ABP REC Calc'!$B$6:$B$69,'ABP RECs'!$F148),
IF(R$4&gt;$G148,Q148*(1-Inputs_ByYear!$D$4),0)),0)</f>
        <v>20127.93520604329</v>
      </c>
      <c r="S148" s="235">
        <f>IF((S$4-$G148)&lt;($C148+$B148),IF(S$4=$G148+$B148,SUMIFS(INDEX('ABP REC Calc'!$G$6:$AB$69,,MATCH('ABP RECs'!$H148,'ABP REC Calc'!$G$5:$AB$5,0)),'ABP REC Calc'!$C$6:$C$69,'ABP RECs'!$E148,'ABP REC Calc'!$B$6:$B$69,'ABP RECs'!$F148),
IF(S$4&gt;$G148,R148*(1-Inputs_ByYear!$D$4),0)),0)</f>
        <v>20027.295530013074</v>
      </c>
      <c r="T148" s="235">
        <f>IF((T$4-$G148)&lt;($C148+$B148),IF(T$4=$G148+$B148,SUMIFS(INDEX('ABP REC Calc'!$G$6:$AB$69,,MATCH('ABP RECs'!$H148,'ABP REC Calc'!$G$5:$AB$5,0)),'ABP REC Calc'!$C$6:$C$69,'ABP RECs'!$E148,'ABP REC Calc'!$B$6:$B$69,'ABP RECs'!$F148),
IF(T$4&gt;$G148,S148*(1-Inputs_ByYear!$D$4),0)),0)</f>
        <v>19927.159052363008</v>
      </c>
      <c r="U148" s="235">
        <f>IF((U$4-$G148)&lt;($C148+$B148),IF(U$4=$G148+$B148,SUMIFS(INDEX('ABP REC Calc'!$G$6:$AB$69,,MATCH('ABP RECs'!$H148,'ABP REC Calc'!$G$5:$AB$5,0)),'ABP REC Calc'!$C$6:$C$69,'ABP RECs'!$E148,'ABP REC Calc'!$B$6:$B$69,'ABP RECs'!$F148),
IF(U$4&gt;$G148,T148*(1-Inputs_ByYear!$D$4),0)),0)</f>
        <v>19827.523257101191</v>
      </c>
      <c r="V148" s="235">
        <f>IF((V$4-$G148)&lt;($C148+$B148),IF(V$4=$G148+$B148,SUMIFS(INDEX('ABP REC Calc'!$G$6:$AB$69,,MATCH('ABP RECs'!$H148,'ABP REC Calc'!$G$5:$AB$5,0)),'ABP REC Calc'!$C$6:$C$69,'ABP RECs'!$E148,'ABP REC Calc'!$B$6:$B$69,'ABP RECs'!$F148),
IF(V$4&gt;$G148,U148*(1-Inputs_ByYear!$D$4),0)),0)</f>
        <v>19728.385640815686</v>
      </c>
      <c r="W148" s="235">
        <f>IF((W$4-$G148)&lt;($C148+$B148),IF(W$4=$G148+$B148,SUMIFS(INDEX('ABP REC Calc'!$G$6:$AB$69,,MATCH('ABP RECs'!$H148,'ABP REC Calc'!$G$5:$AB$5,0)),'ABP REC Calc'!$C$6:$C$69,'ABP RECs'!$E148,'ABP REC Calc'!$B$6:$B$69,'ABP RECs'!$F148),
IF(W$4&gt;$G148,V148*(1-Inputs_ByYear!$D$4),0)),0)</f>
        <v>19629.743712611609</v>
      </c>
      <c r="X148" s="235">
        <f>IF((X$4-$G148)&lt;($C148+$B148),IF(X$4=$G148+$B148,SUMIFS(INDEX('ABP REC Calc'!$G$6:$AB$69,,MATCH('ABP RECs'!$H148,'ABP REC Calc'!$G$5:$AB$5,0)),'ABP REC Calc'!$C$6:$C$69,'ABP RECs'!$E148,'ABP REC Calc'!$B$6:$B$69,'ABP RECs'!$F148),
IF(X$4&gt;$G148,W148*(1-Inputs_ByYear!$D$4),0)),0)</f>
        <v>19531.594994048552</v>
      </c>
      <c r="Y148" s="235">
        <f>IF((Y$4-$G148)&lt;($C148+$B148),IF(Y$4=$G148+$B148,SUMIFS(INDEX('ABP REC Calc'!$G$6:$AB$69,,MATCH('ABP RECs'!$H148,'ABP REC Calc'!$G$5:$AB$5,0)),'ABP REC Calc'!$C$6:$C$69,'ABP RECs'!$E148,'ABP REC Calc'!$B$6:$B$69,'ABP RECs'!$F148),
IF(Y$4&gt;$G148,X148*(1-Inputs_ByYear!$D$4),0)),0)</f>
        <v>19433.937019078308</v>
      </c>
      <c r="Z148" s="235">
        <f>IF((Z$4-$G148)&lt;($C148+$B148),IF(Z$4=$G148+$B148,SUMIFS(INDEX('ABP REC Calc'!$G$6:$AB$69,,MATCH('ABP RECs'!$H148,'ABP REC Calc'!$G$5:$AB$5,0)),'ABP REC Calc'!$C$6:$C$69,'ABP RECs'!$E148,'ABP REC Calc'!$B$6:$B$69,'ABP RECs'!$F148),
IF(Z$4&gt;$G148,Y148*(1-Inputs_ByYear!$D$4),0)),0)</f>
        <v>19336.767333982916</v>
      </c>
      <c r="AA148" s="235">
        <f>IF((AA$4-$G148)&lt;($C148+$B148),IF(AA$4=$G148+$B148,SUMIFS(INDEX('ABP REC Calc'!$G$6:$AB$69,,MATCH('ABP RECs'!$H148,'ABP REC Calc'!$G$5:$AB$5,0)),'ABP REC Calc'!$C$6:$C$69,'ABP RECs'!$E148,'ABP REC Calc'!$B$6:$B$69,'ABP RECs'!$F148),
IF(AA$4&gt;$G148,Z148*(1-Inputs_ByYear!$D$4),0)),0)</f>
        <v>19240.083497313</v>
      </c>
      <c r="AB148" s="235">
        <f>IF((AB$4-$G148)&lt;($C148+$B148),IF(AB$4=$G148+$B148,SUMIFS(INDEX('ABP REC Calc'!$G$6:$AB$69,,MATCH('ABP RECs'!$H148,'ABP REC Calc'!$G$5:$AB$5,0)),'ABP REC Calc'!$C$6:$C$69,'ABP RECs'!$E148,'ABP REC Calc'!$B$6:$B$69,'ABP RECs'!$F148),
IF(AB$4&gt;$G148,AA148*(1-Inputs_ByYear!$D$4),0)),0)</f>
        <v>19143.883079826435</v>
      </c>
      <c r="AC148" s="235">
        <f>IF((AC$4-$G148)&lt;($C148+$B148),IF(AC$4=$G148+$B148,SUMIFS(INDEX('ABP REC Calc'!$G$6:$AB$69,,MATCH('ABP RECs'!$H148,'ABP REC Calc'!$G$5:$AB$5,0)),'ABP REC Calc'!$C$6:$C$69,'ABP RECs'!$E148,'ABP REC Calc'!$B$6:$B$69,'ABP RECs'!$F148),
IF(AC$4&gt;$G148,AB148*(1-Inputs_ByYear!$D$4),0)),0)</f>
        <v>19048.163664427302</v>
      </c>
      <c r="AD148" s="235">
        <f>IF((AD$4-$G148)&lt;($C148+$B148),IF(AD$4=$G148+$B148,SUMIFS(INDEX('ABP REC Calc'!$G$6:$AB$69,,MATCH('ABP RECs'!$H148,'ABP REC Calc'!$G$5:$AB$5,0)),'ABP REC Calc'!$C$6:$C$69,'ABP RECs'!$E148,'ABP REC Calc'!$B$6:$B$69,'ABP RECs'!$F148),
IF(AD$4&gt;$G148,AC148*(1-Inputs_ByYear!$D$4),0)),0)</f>
        <v>18952.922846105164</v>
      </c>
    </row>
    <row r="149" spans="2:30" ht="14.75" customHeight="1" x14ac:dyDescent="0.25">
      <c r="B149" s="332" cm="1">
        <f t="array" ref="B149">INDEX(Inputs_ByYear!$D$87:$D$92, MATCH('ABP RECs'!$E149, Inputs_ByYear!$B$87:$B$92, 0),)</f>
        <v>0</v>
      </c>
      <c r="C149" s="332" cm="1">
        <f t="array" ref="C149">INDEX(Inputs_ByYear!$D$51:$D$56, MATCH('ABP RECs'!$E149, Inputs_ByYear!$B$51:$B$56,0),)</f>
        <v>20</v>
      </c>
      <c r="D149" s="332" t="str" cm="1">
        <f t="array" ref="D149">INDEX(Inputs_ByYear!$D$96:$D$101, MATCH('ABP RECs'!$E149, Inputs_ByYear!$B$96:$B$101,0),)</f>
        <v>n/a</v>
      </c>
      <c r="E149" s="222" t="s">
        <v>248</v>
      </c>
      <c r="F149" s="219" t="s">
        <v>258</v>
      </c>
      <c r="G149" s="219">
        <f t="shared" si="7"/>
        <v>2032</v>
      </c>
      <c r="H149" s="227" t="s">
        <v>30</v>
      </c>
      <c r="I149" s="235">
        <f>IF((I$4-$G149)&lt;($C149+$B149),IF(I$4=$G149+$B149,SUMIFS(INDEX('ABP REC Calc'!$G$6:$AB$69,,MATCH('ABP RECs'!$H149,'ABP REC Calc'!$G$5:$AB$5,0)),'ABP REC Calc'!$C$6:$C$69,'ABP RECs'!$E149,'ABP REC Calc'!$B$6:$B$69,'ABP RECs'!$F149),
IF(I$4&gt;$G149,H149*(1-Inputs_ByYear!$D$4),0)),0)</f>
        <v>0</v>
      </c>
      <c r="J149" s="235">
        <f>IF((J$4-$G149)&lt;($C149+$B149),IF(J$4=$G149+$B149,SUMIFS(INDEX('ABP REC Calc'!$G$6:$AB$69,,MATCH('ABP RECs'!$H149,'ABP REC Calc'!$G$5:$AB$5,0)),'ABP REC Calc'!$C$6:$C$69,'ABP RECs'!$E149,'ABP REC Calc'!$B$6:$B$69,'ABP RECs'!$F149),
IF(J$4&gt;$G149,I149*(1-Inputs_ByYear!$D$4),0)),0)</f>
        <v>0</v>
      </c>
      <c r="K149" s="235">
        <f>IF((K$4-$G149)&lt;($C149+$B149),IF(K$4=$G149+$B149,SUMIFS(INDEX('ABP REC Calc'!$G$6:$AB$69,,MATCH('ABP RECs'!$H149,'ABP REC Calc'!$G$5:$AB$5,0)),'ABP REC Calc'!$C$6:$C$69,'ABP RECs'!$E149,'ABP REC Calc'!$B$6:$B$69,'ABP RECs'!$F149),
IF(K$4&gt;$G149,J149*(1-Inputs_ByYear!$D$4),0)),0)</f>
        <v>0</v>
      </c>
      <c r="L149" s="235">
        <f>IF((L$4-$G149)&lt;($C149+$B149),IF(L$4=$G149+$B149,SUMIFS(INDEX('ABP REC Calc'!$G$6:$AB$69,,MATCH('ABP RECs'!$H149,'ABP REC Calc'!$G$5:$AB$5,0)),'ABP REC Calc'!$C$6:$C$69,'ABP RECs'!$E149,'ABP REC Calc'!$B$6:$B$69,'ABP RECs'!$F149),
IF(L$4&gt;$G149,K149*(1-Inputs_ByYear!$D$4),0)),0)</f>
        <v>0</v>
      </c>
      <c r="M149" s="235">
        <f>IF((M$4-$G149)&lt;($C149+$B149),IF(M$4=$G149+$B149,SUMIFS(INDEX('ABP REC Calc'!$G$6:$AB$69,,MATCH('ABP RECs'!$H149,'ABP REC Calc'!$G$5:$AB$5,0)),'ABP REC Calc'!$C$6:$C$69,'ABP RECs'!$E149,'ABP REC Calc'!$B$6:$B$69,'ABP RECs'!$F149),
IF(M$4&gt;$G149,L149*(1-Inputs_ByYear!$D$4),0)),0)</f>
        <v>0</v>
      </c>
      <c r="N149" s="235">
        <f>IF((N$4-$G149)&lt;($C149+$B149),IF(N$4=$G149+$B149,SUMIFS(INDEX('ABP REC Calc'!$G$6:$AB$69,,MATCH('ABP RECs'!$H149,'ABP REC Calc'!$G$5:$AB$5,0)),'ABP REC Calc'!$C$6:$C$69,'ABP RECs'!$E149,'ABP REC Calc'!$B$6:$B$69,'ABP RECs'!$F149),
IF(N$4&gt;$G149,M149*(1-Inputs_ByYear!$D$4),0)),0)</f>
        <v>0</v>
      </c>
      <c r="O149" s="235">
        <f>IF((O$4-$G149)&lt;($C149+$B149),IF(O$4=$G149+$B149,SUMIFS(INDEX('ABP REC Calc'!$G$6:$AB$69,,MATCH('ABP RECs'!$H149,'ABP REC Calc'!$G$5:$AB$5,0)),'ABP REC Calc'!$C$6:$C$69,'ABP RECs'!$E149,'ABP REC Calc'!$B$6:$B$69,'ABP RECs'!$F149),
IF(O$4&gt;$G149,N149*(1-Inputs_ByYear!$D$4),0)),0)</f>
        <v>0</v>
      </c>
      <c r="P149" s="235">
        <f>IF((P$4-$G149)&lt;($C149+$B149),IF(P$4=$G149+$B149,SUMIFS(INDEX('ABP REC Calc'!$G$6:$AB$69,,MATCH('ABP RECs'!$H149,'ABP REC Calc'!$G$5:$AB$5,0)),'ABP REC Calc'!$C$6:$C$69,'ABP RECs'!$E149,'ABP REC Calc'!$B$6:$B$69,'ABP RECs'!$F149),
IF(P$4&gt;$G149,O149*(1-Inputs_ByYear!$D$4),0)),0)</f>
        <v>0</v>
      </c>
      <c r="Q149" s="235">
        <f>IF((Q$4-$G149)&lt;($C149+$B149),IF(Q$4=$G149+$B149,SUMIFS(INDEX('ABP REC Calc'!$G$6:$AB$69,,MATCH('ABP RECs'!$H149,'ABP REC Calc'!$G$5:$AB$5,0)),'ABP REC Calc'!$C$6:$C$69,'ABP RECs'!$E149,'ABP REC Calc'!$B$6:$B$69,'ABP RECs'!$F149),
IF(Q$4&gt;$G149,P149*(1-Inputs_ByYear!$D$4),0)),0)</f>
        <v>20330.73428049119</v>
      </c>
      <c r="R149" s="235">
        <f>IF((R$4-$G149)&lt;($C149+$B149),IF(R$4=$G149+$B149,SUMIFS(INDEX('ABP REC Calc'!$G$6:$AB$69,,MATCH('ABP RECs'!$H149,'ABP REC Calc'!$G$5:$AB$5,0)),'ABP REC Calc'!$C$6:$C$69,'ABP RECs'!$E149,'ABP REC Calc'!$B$6:$B$69,'ABP RECs'!$F149),
IF(R$4&gt;$G149,Q149*(1-Inputs_ByYear!$D$4),0)),0)</f>
        <v>20229.080609088734</v>
      </c>
      <c r="S149" s="235">
        <f>IF((S$4-$G149)&lt;($C149+$B149),IF(S$4=$G149+$B149,SUMIFS(INDEX('ABP REC Calc'!$G$6:$AB$69,,MATCH('ABP RECs'!$H149,'ABP REC Calc'!$G$5:$AB$5,0)),'ABP REC Calc'!$C$6:$C$69,'ABP RECs'!$E149,'ABP REC Calc'!$B$6:$B$69,'ABP RECs'!$F149),
IF(S$4&gt;$G149,R149*(1-Inputs_ByYear!$D$4),0)),0)</f>
        <v>20127.93520604329</v>
      </c>
      <c r="T149" s="235">
        <f>IF((T$4-$G149)&lt;($C149+$B149),IF(T$4=$G149+$B149,SUMIFS(INDEX('ABP REC Calc'!$G$6:$AB$69,,MATCH('ABP RECs'!$H149,'ABP REC Calc'!$G$5:$AB$5,0)),'ABP REC Calc'!$C$6:$C$69,'ABP RECs'!$E149,'ABP REC Calc'!$B$6:$B$69,'ABP RECs'!$F149),
IF(T$4&gt;$G149,S149*(1-Inputs_ByYear!$D$4),0)),0)</f>
        <v>20027.295530013074</v>
      </c>
      <c r="U149" s="235">
        <f>IF((U$4-$G149)&lt;($C149+$B149),IF(U$4=$G149+$B149,SUMIFS(INDEX('ABP REC Calc'!$G$6:$AB$69,,MATCH('ABP RECs'!$H149,'ABP REC Calc'!$G$5:$AB$5,0)),'ABP REC Calc'!$C$6:$C$69,'ABP RECs'!$E149,'ABP REC Calc'!$B$6:$B$69,'ABP RECs'!$F149),
IF(U$4&gt;$G149,T149*(1-Inputs_ByYear!$D$4),0)),0)</f>
        <v>19927.159052363008</v>
      </c>
      <c r="V149" s="235">
        <f>IF((V$4-$G149)&lt;($C149+$B149),IF(V$4=$G149+$B149,SUMIFS(INDEX('ABP REC Calc'!$G$6:$AB$69,,MATCH('ABP RECs'!$H149,'ABP REC Calc'!$G$5:$AB$5,0)),'ABP REC Calc'!$C$6:$C$69,'ABP RECs'!$E149,'ABP REC Calc'!$B$6:$B$69,'ABP RECs'!$F149),
IF(V$4&gt;$G149,U149*(1-Inputs_ByYear!$D$4),0)),0)</f>
        <v>19827.523257101191</v>
      </c>
      <c r="W149" s="235">
        <f>IF((W$4-$G149)&lt;($C149+$B149),IF(W$4=$G149+$B149,SUMIFS(INDEX('ABP REC Calc'!$G$6:$AB$69,,MATCH('ABP RECs'!$H149,'ABP REC Calc'!$G$5:$AB$5,0)),'ABP REC Calc'!$C$6:$C$69,'ABP RECs'!$E149,'ABP REC Calc'!$B$6:$B$69,'ABP RECs'!$F149),
IF(W$4&gt;$G149,V149*(1-Inputs_ByYear!$D$4),0)),0)</f>
        <v>19728.385640815686</v>
      </c>
      <c r="X149" s="235">
        <f>IF((X$4-$G149)&lt;($C149+$B149),IF(X$4=$G149+$B149,SUMIFS(INDEX('ABP REC Calc'!$G$6:$AB$69,,MATCH('ABP RECs'!$H149,'ABP REC Calc'!$G$5:$AB$5,0)),'ABP REC Calc'!$C$6:$C$69,'ABP RECs'!$E149,'ABP REC Calc'!$B$6:$B$69,'ABP RECs'!$F149),
IF(X$4&gt;$G149,W149*(1-Inputs_ByYear!$D$4),0)),0)</f>
        <v>19629.743712611609</v>
      </c>
      <c r="Y149" s="235">
        <f>IF((Y$4-$G149)&lt;($C149+$B149),IF(Y$4=$G149+$B149,SUMIFS(INDEX('ABP REC Calc'!$G$6:$AB$69,,MATCH('ABP RECs'!$H149,'ABP REC Calc'!$G$5:$AB$5,0)),'ABP REC Calc'!$C$6:$C$69,'ABP RECs'!$E149,'ABP REC Calc'!$B$6:$B$69,'ABP RECs'!$F149),
IF(Y$4&gt;$G149,X149*(1-Inputs_ByYear!$D$4),0)),0)</f>
        <v>19531.594994048552</v>
      </c>
      <c r="Z149" s="235">
        <f>IF((Z$4-$G149)&lt;($C149+$B149),IF(Z$4=$G149+$B149,SUMIFS(INDEX('ABP REC Calc'!$G$6:$AB$69,,MATCH('ABP RECs'!$H149,'ABP REC Calc'!$G$5:$AB$5,0)),'ABP REC Calc'!$C$6:$C$69,'ABP RECs'!$E149,'ABP REC Calc'!$B$6:$B$69,'ABP RECs'!$F149),
IF(Z$4&gt;$G149,Y149*(1-Inputs_ByYear!$D$4),0)),0)</f>
        <v>19433.937019078308</v>
      </c>
      <c r="AA149" s="235">
        <f>IF((AA$4-$G149)&lt;($C149+$B149),IF(AA$4=$G149+$B149,SUMIFS(INDEX('ABP REC Calc'!$G$6:$AB$69,,MATCH('ABP RECs'!$H149,'ABP REC Calc'!$G$5:$AB$5,0)),'ABP REC Calc'!$C$6:$C$69,'ABP RECs'!$E149,'ABP REC Calc'!$B$6:$B$69,'ABP RECs'!$F149),
IF(AA$4&gt;$G149,Z149*(1-Inputs_ByYear!$D$4),0)),0)</f>
        <v>19336.767333982916</v>
      </c>
      <c r="AB149" s="235">
        <f>IF((AB$4-$G149)&lt;($C149+$B149),IF(AB$4=$G149+$B149,SUMIFS(INDEX('ABP REC Calc'!$G$6:$AB$69,,MATCH('ABP RECs'!$H149,'ABP REC Calc'!$G$5:$AB$5,0)),'ABP REC Calc'!$C$6:$C$69,'ABP RECs'!$E149,'ABP REC Calc'!$B$6:$B$69,'ABP RECs'!$F149),
IF(AB$4&gt;$G149,AA149*(1-Inputs_ByYear!$D$4),0)),0)</f>
        <v>19240.083497313</v>
      </c>
      <c r="AC149" s="235">
        <f>IF((AC$4-$G149)&lt;($C149+$B149),IF(AC$4=$G149+$B149,SUMIFS(INDEX('ABP REC Calc'!$G$6:$AB$69,,MATCH('ABP RECs'!$H149,'ABP REC Calc'!$G$5:$AB$5,0)),'ABP REC Calc'!$C$6:$C$69,'ABP RECs'!$E149,'ABP REC Calc'!$B$6:$B$69,'ABP RECs'!$F149),
IF(AC$4&gt;$G149,AB149*(1-Inputs_ByYear!$D$4),0)),0)</f>
        <v>19143.883079826435</v>
      </c>
      <c r="AD149" s="235">
        <f>IF((AD$4-$G149)&lt;($C149+$B149),IF(AD$4=$G149+$B149,SUMIFS(INDEX('ABP REC Calc'!$G$6:$AB$69,,MATCH('ABP RECs'!$H149,'ABP REC Calc'!$G$5:$AB$5,0)),'ABP REC Calc'!$C$6:$C$69,'ABP RECs'!$E149,'ABP REC Calc'!$B$6:$B$69,'ABP RECs'!$F149),
IF(AD$4&gt;$G149,AC149*(1-Inputs_ByYear!$D$4),0)),0)</f>
        <v>19048.163664427302</v>
      </c>
    </row>
    <row r="150" spans="2:30" ht="14.75" customHeight="1" x14ac:dyDescent="0.25">
      <c r="B150" s="332" cm="1">
        <f t="array" ref="B150">INDEX(Inputs_ByYear!$D$87:$D$92, MATCH('ABP RECs'!$E150, Inputs_ByYear!$B$87:$B$92, 0),)</f>
        <v>0</v>
      </c>
      <c r="C150" s="332" cm="1">
        <f t="array" ref="C150">INDEX(Inputs_ByYear!$D$51:$D$56, MATCH('ABP RECs'!$E150, Inputs_ByYear!$B$51:$B$56,0),)</f>
        <v>20</v>
      </c>
      <c r="D150" s="332" t="str" cm="1">
        <f t="array" ref="D150">INDEX(Inputs_ByYear!$D$96:$D$101, MATCH('ABP RECs'!$E150, Inputs_ByYear!$B$96:$B$101,0),)</f>
        <v>n/a</v>
      </c>
      <c r="E150" s="222" t="s">
        <v>248</v>
      </c>
      <c r="F150" s="219" t="s">
        <v>258</v>
      </c>
      <c r="G150" s="219">
        <f t="shared" si="7"/>
        <v>2033</v>
      </c>
      <c r="H150" s="227" t="s">
        <v>31</v>
      </c>
      <c r="I150" s="235">
        <f>IF((I$4-$G150)&lt;($C150+$B150),IF(I$4=$G150+$B150,SUMIFS(INDEX('ABP REC Calc'!$G$6:$AB$69,,MATCH('ABP RECs'!$H150,'ABP REC Calc'!$G$5:$AB$5,0)),'ABP REC Calc'!$C$6:$C$69,'ABP RECs'!$E150,'ABP REC Calc'!$B$6:$B$69,'ABP RECs'!$F150),
IF(I$4&gt;$G150,H150*(1-Inputs_ByYear!$D$4),0)),0)</f>
        <v>0</v>
      </c>
      <c r="J150" s="235">
        <f>IF((J$4-$G150)&lt;($C150+$B150),IF(J$4=$G150+$B150,SUMIFS(INDEX('ABP REC Calc'!$G$6:$AB$69,,MATCH('ABP RECs'!$H150,'ABP REC Calc'!$G$5:$AB$5,0)),'ABP REC Calc'!$C$6:$C$69,'ABP RECs'!$E150,'ABP REC Calc'!$B$6:$B$69,'ABP RECs'!$F150),
IF(J$4&gt;$G150,I150*(1-Inputs_ByYear!$D$4),0)),0)</f>
        <v>0</v>
      </c>
      <c r="K150" s="235">
        <f>IF((K$4-$G150)&lt;($C150+$B150),IF(K$4=$G150+$B150,SUMIFS(INDEX('ABP REC Calc'!$G$6:$AB$69,,MATCH('ABP RECs'!$H150,'ABP REC Calc'!$G$5:$AB$5,0)),'ABP REC Calc'!$C$6:$C$69,'ABP RECs'!$E150,'ABP REC Calc'!$B$6:$B$69,'ABP RECs'!$F150),
IF(K$4&gt;$G150,J150*(1-Inputs_ByYear!$D$4),0)),0)</f>
        <v>0</v>
      </c>
      <c r="L150" s="235">
        <f>IF((L$4-$G150)&lt;($C150+$B150),IF(L$4=$G150+$B150,SUMIFS(INDEX('ABP REC Calc'!$G$6:$AB$69,,MATCH('ABP RECs'!$H150,'ABP REC Calc'!$G$5:$AB$5,0)),'ABP REC Calc'!$C$6:$C$69,'ABP RECs'!$E150,'ABP REC Calc'!$B$6:$B$69,'ABP RECs'!$F150),
IF(L$4&gt;$G150,K150*(1-Inputs_ByYear!$D$4),0)),0)</f>
        <v>0</v>
      </c>
      <c r="M150" s="235">
        <f>IF((M$4-$G150)&lt;($C150+$B150),IF(M$4=$G150+$B150,SUMIFS(INDEX('ABP REC Calc'!$G$6:$AB$69,,MATCH('ABP RECs'!$H150,'ABP REC Calc'!$G$5:$AB$5,0)),'ABP REC Calc'!$C$6:$C$69,'ABP RECs'!$E150,'ABP REC Calc'!$B$6:$B$69,'ABP RECs'!$F150),
IF(M$4&gt;$G150,L150*(1-Inputs_ByYear!$D$4),0)),0)</f>
        <v>0</v>
      </c>
      <c r="N150" s="235">
        <f>IF((N$4-$G150)&lt;($C150+$B150),IF(N$4=$G150+$B150,SUMIFS(INDEX('ABP REC Calc'!$G$6:$AB$69,,MATCH('ABP RECs'!$H150,'ABP REC Calc'!$G$5:$AB$5,0)),'ABP REC Calc'!$C$6:$C$69,'ABP RECs'!$E150,'ABP REC Calc'!$B$6:$B$69,'ABP RECs'!$F150),
IF(N$4&gt;$G150,M150*(1-Inputs_ByYear!$D$4),0)),0)</f>
        <v>0</v>
      </c>
      <c r="O150" s="235">
        <f>IF((O$4-$G150)&lt;($C150+$B150),IF(O$4=$G150+$B150,SUMIFS(INDEX('ABP REC Calc'!$G$6:$AB$69,,MATCH('ABP RECs'!$H150,'ABP REC Calc'!$G$5:$AB$5,0)),'ABP REC Calc'!$C$6:$C$69,'ABP RECs'!$E150,'ABP REC Calc'!$B$6:$B$69,'ABP RECs'!$F150),
IF(O$4&gt;$G150,N150*(1-Inputs_ByYear!$D$4),0)),0)</f>
        <v>0</v>
      </c>
      <c r="P150" s="235">
        <f>IF((P$4-$G150)&lt;($C150+$B150),IF(P$4=$G150+$B150,SUMIFS(INDEX('ABP REC Calc'!$G$6:$AB$69,,MATCH('ABP RECs'!$H150,'ABP REC Calc'!$G$5:$AB$5,0)),'ABP REC Calc'!$C$6:$C$69,'ABP RECs'!$E150,'ABP REC Calc'!$B$6:$B$69,'ABP RECs'!$F150),
IF(P$4&gt;$G150,O150*(1-Inputs_ByYear!$D$4),0)),0)</f>
        <v>0</v>
      </c>
      <c r="Q150" s="235">
        <f>IF((Q$4-$G150)&lt;($C150+$B150),IF(Q$4=$G150+$B150,SUMIFS(INDEX('ABP REC Calc'!$G$6:$AB$69,,MATCH('ABP RECs'!$H150,'ABP REC Calc'!$G$5:$AB$5,0)),'ABP REC Calc'!$C$6:$C$69,'ABP RECs'!$E150,'ABP REC Calc'!$B$6:$B$69,'ABP RECs'!$F150),
IF(Q$4&gt;$G150,P150*(1-Inputs_ByYear!$D$4),0)),0)</f>
        <v>0</v>
      </c>
      <c r="R150" s="235">
        <f>IF((R$4-$G150)&lt;($C150+$B150),IF(R$4=$G150+$B150,SUMIFS(INDEX('ABP REC Calc'!$G$6:$AB$69,,MATCH('ABP RECs'!$H150,'ABP REC Calc'!$G$5:$AB$5,0)),'ABP REC Calc'!$C$6:$C$69,'ABP RECs'!$E150,'ABP REC Calc'!$B$6:$B$69,'ABP RECs'!$F150),
IF(R$4&gt;$G150,Q150*(1-Inputs_ByYear!$D$4),0)),0)</f>
        <v>20330.73428049119</v>
      </c>
      <c r="S150" s="235">
        <f>IF((S$4-$G150)&lt;($C150+$B150),IF(S$4=$G150+$B150,SUMIFS(INDEX('ABP REC Calc'!$G$6:$AB$69,,MATCH('ABP RECs'!$H150,'ABP REC Calc'!$G$5:$AB$5,0)),'ABP REC Calc'!$C$6:$C$69,'ABP RECs'!$E150,'ABP REC Calc'!$B$6:$B$69,'ABP RECs'!$F150),
IF(S$4&gt;$G150,R150*(1-Inputs_ByYear!$D$4),0)),0)</f>
        <v>20229.080609088734</v>
      </c>
      <c r="T150" s="235">
        <f>IF((T$4-$G150)&lt;($C150+$B150),IF(T$4=$G150+$B150,SUMIFS(INDEX('ABP REC Calc'!$G$6:$AB$69,,MATCH('ABP RECs'!$H150,'ABP REC Calc'!$G$5:$AB$5,0)),'ABP REC Calc'!$C$6:$C$69,'ABP RECs'!$E150,'ABP REC Calc'!$B$6:$B$69,'ABP RECs'!$F150),
IF(T$4&gt;$G150,S150*(1-Inputs_ByYear!$D$4),0)),0)</f>
        <v>20127.93520604329</v>
      </c>
      <c r="U150" s="235">
        <f>IF((U$4-$G150)&lt;($C150+$B150),IF(U$4=$G150+$B150,SUMIFS(INDEX('ABP REC Calc'!$G$6:$AB$69,,MATCH('ABP RECs'!$H150,'ABP REC Calc'!$G$5:$AB$5,0)),'ABP REC Calc'!$C$6:$C$69,'ABP RECs'!$E150,'ABP REC Calc'!$B$6:$B$69,'ABP RECs'!$F150),
IF(U$4&gt;$G150,T150*(1-Inputs_ByYear!$D$4),0)),0)</f>
        <v>20027.295530013074</v>
      </c>
      <c r="V150" s="235">
        <f>IF((V$4-$G150)&lt;($C150+$B150),IF(V$4=$G150+$B150,SUMIFS(INDEX('ABP REC Calc'!$G$6:$AB$69,,MATCH('ABP RECs'!$H150,'ABP REC Calc'!$G$5:$AB$5,0)),'ABP REC Calc'!$C$6:$C$69,'ABP RECs'!$E150,'ABP REC Calc'!$B$6:$B$69,'ABP RECs'!$F150),
IF(V$4&gt;$G150,U150*(1-Inputs_ByYear!$D$4),0)),0)</f>
        <v>19927.159052363008</v>
      </c>
      <c r="W150" s="235">
        <f>IF((W$4-$G150)&lt;($C150+$B150),IF(W$4=$G150+$B150,SUMIFS(INDEX('ABP REC Calc'!$G$6:$AB$69,,MATCH('ABP RECs'!$H150,'ABP REC Calc'!$G$5:$AB$5,0)),'ABP REC Calc'!$C$6:$C$69,'ABP RECs'!$E150,'ABP REC Calc'!$B$6:$B$69,'ABP RECs'!$F150),
IF(W$4&gt;$G150,V150*(1-Inputs_ByYear!$D$4),0)),0)</f>
        <v>19827.523257101191</v>
      </c>
      <c r="X150" s="235">
        <f>IF((X$4-$G150)&lt;($C150+$B150),IF(X$4=$G150+$B150,SUMIFS(INDEX('ABP REC Calc'!$G$6:$AB$69,,MATCH('ABP RECs'!$H150,'ABP REC Calc'!$G$5:$AB$5,0)),'ABP REC Calc'!$C$6:$C$69,'ABP RECs'!$E150,'ABP REC Calc'!$B$6:$B$69,'ABP RECs'!$F150),
IF(X$4&gt;$G150,W150*(1-Inputs_ByYear!$D$4),0)),0)</f>
        <v>19728.385640815686</v>
      </c>
      <c r="Y150" s="235">
        <f>IF((Y$4-$G150)&lt;($C150+$B150),IF(Y$4=$G150+$B150,SUMIFS(INDEX('ABP REC Calc'!$G$6:$AB$69,,MATCH('ABP RECs'!$H150,'ABP REC Calc'!$G$5:$AB$5,0)),'ABP REC Calc'!$C$6:$C$69,'ABP RECs'!$E150,'ABP REC Calc'!$B$6:$B$69,'ABP RECs'!$F150),
IF(Y$4&gt;$G150,X150*(1-Inputs_ByYear!$D$4),0)),0)</f>
        <v>19629.743712611609</v>
      </c>
      <c r="Z150" s="235">
        <f>IF((Z$4-$G150)&lt;($C150+$B150),IF(Z$4=$G150+$B150,SUMIFS(INDEX('ABP REC Calc'!$G$6:$AB$69,,MATCH('ABP RECs'!$H150,'ABP REC Calc'!$G$5:$AB$5,0)),'ABP REC Calc'!$C$6:$C$69,'ABP RECs'!$E150,'ABP REC Calc'!$B$6:$B$69,'ABP RECs'!$F150),
IF(Z$4&gt;$G150,Y150*(1-Inputs_ByYear!$D$4),0)),0)</f>
        <v>19531.594994048552</v>
      </c>
      <c r="AA150" s="235">
        <f>IF((AA$4-$G150)&lt;($C150+$B150),IF(AA$4=$G150+$B150,SUMIFS(INDEX('ABP REC Calc'!$G$6:$AB$69,,MATCH('ABP RECs'!$H150,'ABP REC Calc'!$G$5:$AB$5,0)),'ABP REC Calc'!$C$6:$C$69,'ABP RECs'!$E150,'ABP REC Calc'!$B$6:$B$69,'ABP RECs'!$F150),
IF(AA$4&gt;$G150,Z150*(1-Inputs_ByYear!$D$4),0)),0)</f>
        <v>19433.937019078308</v>
      </c>
      <c r="AB150" s="235">
        <f>IF((AB$4-$G150)&lt;($C150+$B150),IF(AB$4=$G150+$B150,SUMIFS(INDEX('ABP REC Calc'!$G$6:$AB$69,,MATCH('ABP RECs'!$H150,'ABP REC Calc'!$G$5:$AB$5,0)),'ABP REC Calc'!$C$6:$C$69,'ABP RECs'!$E150,'ABP REC Calc'!$B$6:$B$69,'ABP RECs'!$F150),
IF(AB$4&gt;$G150,AA150*(1-Inputs_ByYear!$D$4),0)),0)</f>
        <v>19336.767333982916</v>
      </c>
      <c r="AC150" s="235">
        <f>IF((AC$4-$G150)&lt;($C150+$B150),IF(AC$4=$G150+$B150,SUMIFS(INDEX('ABP REC Calc'!$G$6:$AB$69,,MATCH('ABP RECs'!$H150,'ABP REC Calc'!$G$5:$AB$5,0)),'ABP REC Calc'!$C$6:$C$69,'ABP RECs'!$E150,'ABP REC Calc'!$B$6:$B$69,'ABP RECs'!$F150),
IF(AC$4&gt;$G150,AB150*(1-Inputs_ByYear!$D$4),0)),0)</f>
        <v>19240.083497313</v>
      </c>
      <c r="AD150" s="235">
        <f>IF((AD$4-$G150)&lt;($C150+$B150),IF(AD$4=$G150+$B150,SUMIFS(INDEX('ABP REC Calc'!$G$6:$AB$69,,MATCH('ABP RECs'!$H150,'ABP REC Calc'!$G$5:$AB$5,0)),'ABP REC Calc'!$C$6:$C$69,'ABP RECs'!$E150,'ABP REC Calc'!$B$6:$B$69,'ABP RECs'!$F150),
IF(AD$4&gt;$G150,AC150*(1-Inputs_ByYear!$D$4),0)),0)</f>
        <v>19143.883079826435</v>
      </c>
    </row>
    <row r="151" spans="2:30" ht="14.75" customHeight="1" x14ac:dyDescent="0.25">
      <c r="B151" s="332" cm="1">
        <f t="array" ref="B151">INDEX(Inputs_ByYear!$D$87:$D$92, MATCH('ABP RECs'!$E151, Inputs_ByYear!$B$87:$B$92, 0),)</f>
        <v>0</v>
      </c>
      <c r="C151" s="332" cm="1">
        <f t="array" ref="C151">INDEX(Inputs_ByYear!$D$51:$D$56, MATCH('ABP RECs'!$E151, Inputs_ByYear!$B$51:$B$56,0),)</f>
        <v>20</v>
      </c>
      <c r="D151" s="332" t="str" cm="1">
        <f t="array" ref="D151">INDEX(Inputs_ByYear!$D$96:$D$101, MATCH('ABP RECs'!$E151, Inputs_ByYear!$B$96:$B$101,0),)</f>
        <v>n/a</v>
      </c>
      <c r="E151" s="222" t="s">
        <v>248</v>
      </c>
      <c r="F151" s="219" t="s">
        <v>258</v>
      </c>
      <c r="G151" s="219">
        <f t="shared" si="7"/>
        <v>2034</v>
      </c>
      <c r="H151" s="227" t="s">
        <v>32</v>
      </c>
      <c r="I151" s="235">
        <f>IF((I$4-$G151)&lt;($C151+$B151),IF(I$4=$G151+$B151,SUMIFS(INDEX('ABP REC Calc'!$G$6:$AB$69,,MATCH('ABP RECs'!$H151,'ABP REC Calc'!$G$5:$AB$5,0)),'ABP REC Calc'!$C$6:$C$69,'ABP RECs'!$E151,'ABP REC Calc'!$B$6:$B$69,'ABP RECs'!$F151),
IF(I$4&gt;$G151,H151*(1-Inputs_ByYear!$D$4),0)),0)</f>
        <v>0</v>
      </c>
      <c r="J151" s="235">
        <f>IF((J$4-$G151)&lt;($C151+$B151),IF(J$4=$G151+$B151,SUMIFS(INDEX('ABP REC Calc'!$G$6:$AB$69,,MATCH('ABP RECs'!$H151,'ABP REC Calc'!$G$5:$AB$5,0)),'ABP REC Calc'!$C$6:$C$69,'ABP RECs'!$E151,'ABP REC Calc'!$B$6:$B$69,'ABP RECs'!$F151),
IF(J$4&gt;$G151,I151*(1-Inputs_ByYear!$D$4),0)),0)</f>
        <v>0</v>
      </c>
      <c r="K151" s="235">
        <f>IF((K$4-$G151)&lt;($C151+$B151),IF(K$4=$G151+$B151,SUMIFS(INDEX('ABP REC Calc'!$G$6:$AB$69,,MATCH('ABP RECs'!$H151,'ABP REC Calc'!$G$5:$AB$5,0)),'ABP REC Calc'!$C$6:$C$69,'ABP RECs'!$E151,'ABP REC Calc'!$B$6:$B$69,'ABP RECs'!$F151),
IF(K$4&gt;$G151,J151*(1-Inputs_ByYear!$D$4),0)),0)</f>
        <v>0</v>
      </c>
      <c r="L151" s="235">
        <f>IF((L$4-$G151)&lt;($C151+$B151),IF(L$4=$G151+$B151,SUMIFS(INDEX('ABP REC Calc'!$G$6:$AB$69,,MATCH('ABP RECs'!$H151,'ABP REC Calc'!$G$5:$AB$5,0)),'ABP REC Calc'!$C$6:$C$69,'ABP RECs'!$E151,'ABP REC Calc'!$B$6:$B$69,'ABP RECs'!$F151),
IF(L$4&gt;$G151,K151*(1-Inputs_ByYear!$D$4),0)),0)</f>
        <v>0</v>
      </c>
      <c r="M151" s="235">
        <f>IF((M$4-$G151)&lt;($C151+$B151),IF(M$4=$G151+$B151,SUMIFS(INDEX('ABP REC Calc'!$G$6:$AB$69,,MATCH('ABP RECs'!$H151,'ABP REC Calc'!$G$5:$AB$5,0)),'ABP REC Calc'!$C$6:$C$69,'ABP RECs'!$E151,'ABP REC Calc'!$B$6:$B$69,'ABP RECs'!$F151),
IF(M$4&gt;$G151,L151*(1-Inputs_ByYear!$D$4),0)),0)</f>
        <v>0</v>
      </c>
      <c r="N151" s="235">
        <f>IF((N$4-$G151)&lt;($C151+$B151),IF(N$4=$G151+$B151,SUMIFS(INDEX('ABP REC Calc'!$G$6:$AB$69,,MATCH('ABP RECs'!$H151,'ABP REC Calc'!$G$5:$AB$5,0)),'ABP REC Calc'!$C$6:$C$69,'ABP RECs'!$E151,'ABP REC Calc'!$B$6:$B$69,'ABP RECs'!$F151),
IF(N$4&gt;$G151,M151*(1-Inputs_ByYear!$D$4),0)),0)</f>
        <v>0</v>
      </c>
      <c r="O151" s="235">
        <f>IF((O$4-$G151)&lt;($C151+$B151),IF(O$4=$G151+$B151,SUMIFS(INDEX('ABP REC Calc'!$G$6:$AB$69,,MATCH('ABP RECs'!$H151,'ABP REC Calc'!$G$5:$AB$5,0)),'ABP REC Calc'!$C$6:$C$69,'ABP RECs'!$E151,'ABP REC Calc'!$B$6:$B$69,'ABP RECs'!$F151),
IF(O$4&gt;$G151,N151*(1-Inputs_ByYear!$D$4),0)),0)</f>
        <v>0</v>
      </c>
      <c r="P151" s="235">
        <f>IF((P$4-$G151)&lt;($C151+$B151),IF(P$4=$G151+$B151,SUMIFS(INDEX('ABP REC Calc'!$G$6:$AB$69,,MATCH('ABP RECs'!$H151,'ABP REC Calc'!$G$5:$AB$5,0)),'ABP REC Calc'!$C$6:$C$69,'ABP RECs'!$E151,'ABP REC Calc'!$B$6:$B$69,'ABP RECs'!$F151),
IF(P$4&gt;$G151,O151*(1-Inputs_ByYear!$D$4),0)),0)</f>
        <v>0</v>
      </c>
      <c r="Q151" s="235">
        <f>IF((Q$4-$G151)&lt;($C151+$B151),IF(Q$4=$G151+$B151,SUMIFS(INDEX('ABP REC Calc'!$G$6:$AB$69,,MATCH('ABP RECs'!$H151,'ABP REC Calc'!$G$5:$AB$5,0)),'ABP REC Calc'!$C$6:$C$69,'ABP RECs'!$E151,'ABP REC Calc'!$B$6:$B$69,'ABP RECs'!$F151),
IF(Q$4&gt;$G151,P151*(1-Inputs_ByYear!$D$4),0)),0)</f>
        <v>0</v>
      </c>
      <c r="R151" s="235">
        <f>IF((R$4-$G151)&lt;($C151+$B151),IF(R$4=$G151+$B151,SUMIFS(INDEX('ABP REC Calc'!$G$6:$AB$69,,MATCH('ABP RECs'!$H151,'ABP REC Calc'!$G$5:$AB$5,0)),'ABP REC Calc'!$C$6:$C$69,'ABP RECs'!$E151,'ABP REC Calc'!$B$6:$B$69,'ABP RECs'!$F151),
IF(R$4&gt;$G151,Q151*(1-Inputs_ByYear!$D$4),0)),0)</f>
        <v>0</v>
      </c>
      <c r="S151" s="235">
        <f>IF((S$4-$G151)&lt;($C151+$B151),IF(S$4=$G151+$B151,SUMIFS(INDEX('ABP REC Calc'!$G$6:$AB$69,,MATCH('ABP RECs'!$H151,'ABP REC Calc'!$G$5:$AB$5,0)),'ABP REC Calc'!$C$6:$C$69,'ABP RECs'!$E151,'ABP REC Calc'!$B$6:$B$69,'ABP RECs'!$F151),
IF(S$4&gt;$G151,R151*(1-Inputs_ByYear!$D$4),0)),0)</f>
        <v>20330.73428049119</v>
      </c>
      <c r="T151" s="235">
        <f>IF((T$4-$G151)&lt;($C151+$B151),IF(T$4=$G151+$B151,SUMIFS(INDEX('ABP REC Calc'!$G$6:$AB$69,,MATCH('ABP RECs'!$H151,'ABP REC Calc'!$G$5:$AB$5,0)),'ABP REC Calc'!$C$6:$C$69,'ABP RECs'!$E151,'ABP REC Calc'!$B$6:$B$69,'ABP RECs'!$F151),
IF(T$4&gt;$G151,S151*(1-Inputs_ByYear!$D$4),0)),0)</f>
        <v>20229.080609088734</v>
      </c>
      <c r="U151" s="235">
        <f>IF((U$4-$G151)&lt;($C151+$B151),IF(U$4=$G151+$B151,SUMIFS(INDEX('ABP REC Calc'!$G$6:$AB$69,,MATCH('ABP RECs'!$H151,'ABP REC Calc'!$G$5:$AB$5,0)),'ABP REC Calc'!$C$6:$C$69,'ABP RECs'!$E151,'ABP REC Calc'!$B$6:$B$69,'ABP RECs'!$F151),
IF(U$4&gt;$G151,T151*(1-Inputs_ByYear!$D$4),0)),0)</f>
        <v>20127.93520604329</v>
      </c>
      <c r="V151" s="235">
        <f>IF((V$4-$G151)&lt;($C151+$B151),IF(V$4=$G151+$B151,SUMIFS(INDEX('ABP REC Calc'!$G$6:$AB$69,,MATCH('ABP RECs'!$H151,'ABP REC Calc'!$G$5:$AB$5,0)),'ABP REC Calc'!$C$6:$C$69,'ABP RECs'!$E151,'ABP REC Calc'!$B$6:$B$69,'ABP RECs'!$F151),
IF(V$4&gt;$G151,U151*(1-Inputs_ByYear!$D$4),0)),0)</f>
        <v>20027.295530013074</v>
      </c>
      <c r="W151" s="235">
        <f>IF((W$4-$G151)&lt;($C151+$B151),IF(W$4=$G151+$B151,SUMIFS(INDEX('ABP REC Calc'!$G$6:$AB$69,,MATCH('ABP RECs'!$H151,'ABP REC Calc'!$G$5:$AB$5,0)),'ABP REC Calc'!$C$6:$C$69,'ABP RECs'!$E151,'ABP REC Calc'!$B$6:$B$69,'ABP RECs'!$F151),
IF(W$4&gt;$G151,V151*(1-Inputs_ByYear!$D$4),0)),0)</f>
        <v>19927.159052363008</v>
      </c>
      <c r="X151" s="235">
        <f>IF((X$4-$G151)&lt;($C151+$B151),IF(X$4=$G151+$B151,SUMIFS(INDEX('ABP REC Calc'!$G$6:$AB$69,,MATCH('ABP RECs'!$H151,'ABP REC Calc'!$G$5:$AB$5,0)),'ABP REC Calc'!$C$6:$C$69,'ABP RECs'!$E151,'ABP REC Calc'!$B$6:$B$69,'ABP RECs'!$F151),
IF(X$4&gt;$G151,W151*(1-Inputs_ByYear!$D$4),0)),0)</f>
        <v>19827.523257101191</v>
      </c>
      <c r="Y151" s="235">
        <f>IF((Y$4-$G151)&lt;($C151+$B151),IF(Y$4=$G151+$B151,SUMIFS(INDEX('ABP REC Calc'!$G$6:$AB$69,,MATCH('ABP RECs'!$H151,'ABP REC Calc'!$G$5:$AB$5,0)),'ABP REC Calc'!$C$6:$C$69,'ABP RECs'!$E151,'ABP REC Calc'!$B$6:$B$69,'ABP RECs'!$F151),
IF(Y$4&gt;$G151,X151*(1-Inputs_ByYear!$D$4),0)),0)</f>
        <v>19728.385640815686</v>
      </c>
      <c r="Z151" s="235">
        <f>IF((Z$4-$G151)&lt;($C151+$B151),IF(Z$4=$G151+$B151,SUMIFS(INDEX('ABP REC Calc'!$G$6:$AB$69,,MATCH('ABP RECs'!$H151,'ABP REC Calc'!$G$5:$AB$5,0)),'ABP REC Calc'!$C$6:$C$69,'ABP RECs'!$E151,'ABP REC Calc'!$B$6:$B$69,'ABP RECs'!$F151),
IF(Z$4&gt;$G151,Y151*(1-Inputs_ByYear!$D$4),0)),0)</f>
        <v>19629.743712611609</v>
      </c>
      <c r="AA151" s="235">
        <f>IF((AA$4-$G151)&lt;($C151+$B151),IF(AA$4=$G151+$B151,SUMIFS(INDEX('ABP REC Calc'!$G$6:$AB$69,,MATCH('ABP RECs'!$H151,'ABP REC Calc'!$G$5:$AB$5,0)),'ABP REC Calc'!$C$6:$C$69,'ABP RECs'!$E151,'ABP REC Calc'!$B$6:$B$69,'ABP RECs'!$F151),
IF(AA$4&gt;$G151,Z151*(1-Inputs_ByYear!$D$4),0)),0)</f>
        <v>19531.594994048552</v>
      </c>
      <c r="AB151" s="235">
        <f>IF((AB$4-$G151)&lt;($C151+$B151),IF(AB$4=$G151+$B151,SUMIFS(INDEX('ABP REC Calc'!$G$6:$AB$69,,MATCH('ABP RECs'!$H151,'ABP REC Calc'!$G$5:$AB$5,0)),'ABP REC Calc'!$C$6:$C$69,'ABP RECs'!$E151,'ABP REC Calc'!$B$6:$B$69,'ABP RECs'!$F151),
IF(AB$4&gt;$G151,AA151*(1-Inputs_ByYear!$D$4),0)),0)</f>
        <v>19433.937019078308</v>
      </c>
      <c r="AC151" s="235">
        <f>IF((AC$4-$G151)&lt;($C151+$B151),IF(AC$4=$G151+$B151,SUMIFS(INDEX('ABP REC Calc'!$G$6:$AB$69,,MATCH('ABP RECs'!$H151,'ABP REC Calc'!$G$5:$AB$5,0)),'ABP REC Calc'!$C$6:$C$69,'ABP RECs'!$E151,'ABP REC Calc'!$B$6:$B$69,'ABP RECs'!$F151),
IF(AC$4&gt;$G151,AB151*(1-Inputs_ByYear!$D$4),0)),0)</f>
        <v>19336.767333982916</v>
      </c>
      <c r="AD151" s="235">
        <f>IF((AD$4-$G151)&lt;($C151+$B151),IF(AD$4=$G151+$B151,SUMIFS(INDEX('ABP REC Calc'!$G$6:$AB$69,,MATCH('ABP RECs'!$H151,'ABP REC Calc'!$G$5:$AB$5,0)),'ABP REC Calc'!$C$6:$C$69,'ABP RECs'!$E151,'ABP REC Calc'!$B$6:$B$69,'ABP RECs'!$F151),
IF(AD$4&gt;$G151,AC151*(1-Inputs_ByYear!$D$4),0)),0)</f>
        <v>19240.083497313</v>
      </c>
    </row>
    <row r="152" spans="2:30" ht="14.75" customHeight="1" x14ac:dyDescent="0.25">
      <c r="B152" s="332" cm="1">
        <f t="array" ref="B152">INDEX(Inputs_ByYear!$D$87:$D$92, MATCH('ABP RECs'!$E152, Inputs_ByYear!$B$87:$B$92, 0),)</f>
        <v>0</v>
      </c>
      <c r="C152" s="332" cm="1">
        <f t="array" ref="C152">INDEX(Inputs_ByYear!$D$51:$D$56, MATCH('ABP RECs'!$E152, Inputs_ByYear!$B$51:$B$56,0),)</f>
        <v>20</v>
      </c>
      <c r="D152" s="332" t="str" cm="1">
        <f t="array" ref="D152">INDEX(Inputs_ByYear!$D$96:$D$101, MATCH('ABP RECs'!$E152, Inputs_ByYear!$B$96:$B$101,0),)</f>
        <v>n/a</v>
      </c>
      <c r="E152" s="222" t="s">
        <v>248</v>
      </c>
      <c r="F152" s="219" t="s">
        <v>258</v>
      </c>
      <c r="G152" s="219">
        <f t="shared" si="7"/>
        <v>2035</v>
      </c>
      <c r="H152" s="227" t="s">
        <v>33</v>
      </c>
      <c r="I152" s="235">
        <f>IF((I$4-$G152)&lt;($C152+$B152),IF(I$4=$G152+$B152,SUMIFS(INDEX('ABP REC Calc'!$G$6:$AB$69,,MATCH('ABP RECs'!$H152,'ABP REC Calc'!$G$5:$AB$5,0)),'ABP REC Calc'!$C$6:$C$69,'ABP RECs'!$E152,'ABP REC Calc'!$B$6:$B$69,'ABP RECs'!$F152),
IF(I$4&gt;$G152,H152*(1-Inputs_ByYear!$D$4),0)),0)</f>
        <v>0</v>
      </c>
      <c r="J152" s="235">
        <f>IF((J$4-$G152)&lt;($C152+$B152),IF(J$4=$G152+$B152,SUMIFS(INDEX('ABP REC Calc'!$G$6:$AB$69,,MATCH('ABP RECs'!$H152,'ABP REC Calc'!$G$5:$AB$5,0)),'ABP REC Calc'!$C$6:$C$69,'ABP RECs'!$E152,'ABP REC Calc'!$B$6:$B$69,'ABP RECs'!$F152),
IF(J$4&gt;$G152,I152*(1-Inputs_ByYear!$D$4),0)),0)</f>
        <v>0</v>
      </c>
      <c r="K152" s="235">
        <f>IF((K$4-$G152)&lt;($C152+$B152),IF(K$4=$G152+$B152,SUMIFS(INDEX('ABP REC Calc'!$G$6:$AB$69,,MATCH('ABP RECs'!$H152,'ABP REC Calc'!$G$5:$AB$5,0)),'ABP REC Calc'!$C$6:$C$69,'ABP RECs'!$E152,'ABP REC Calc'!$B$6:$B$69,'ABP RECs'!$F152),
IF(K$4&gt;$G152,J152*(1-Inputs_ByYear!$D$4),0)),0)</f>
        <v>0</v>
      </c>
      <c r="L152" s="235">
        <f>IF((L$4-$G152)&lt;($C152+$B152),IF(L$4=$G152+$B152,SUMIFS(INDEX('ABP REC Calc'!$G$6:$AB$69,,MATCH('ABP RECs'!$H152,'ABP REC Calc'!$G$5:$AB$5,0)),'ABP REC Calc'!$C$6:$C$69,'ABP RECs'!$E152,'ABP REC Calc'!$B$6:$B$69,'ABP RECs'!$F152),
IF(L$4&gt;$G152,K152*(1-Inputs_ByYear!$D$4),0)),0)</f>
        <v>0</v>
      </c>
      <c r="M152" s="235">
        <f>IF((M$4-$G152)&lt;($C152+$B152),IF(M$4=$G152+$B152,SUMIFS(INDEX('ABP REC Calc'!$G$6:$AB$69,,MATCH('ABP RECs'!$H152,'ABP REC Calc'!$G$5:$AB$5,0)),'ABP REC Calc'!$C$6:$C$69,'ABP RECs'!$E152,'ABP REC Calc'!$B$6:$B$69,'ABP RECs'!$F152),
IF(M$4&gt;$G152,L152*(1-Inputs_ByYear!$D$4),0)),0)</f>
        <v>0</v>
      </c>
      <c r="N152" s="235">
        <f>IF((N$4-$G152)&lt;($C152+$B152),IF(N$4=$G152+$B152,SUMIFS(INDEX('ABP REC Calc'!$G$6:$AB$69,,MATCH('ABP RECs'!$H152,'ABP REC Calc'!$G$5:$AB$5,0)),'ABP REC Calc'!$C$6:$C$69,'ABP RECs'!$E152,'ABP REC Calc'!$B$6:$B$69,'ABP RECs'!$F152),
IF(N$4&gt;$G152,M152*(1-Inputs_ByYear!$D$4),0)),0)</f>
        <v>0</v>
      </c>
      <c r="O152" s="235">
        <f>IF((O$4-$G152)&lt;($C152+$B152),IF(O$4=$G152+$B152,SUMIFS(INDEX('ABP REC Calc'!$G$6:$AB$69,,MATCH('ABP RECs'!$H152,'ABP REC Calc'!$G$5:$AB$5,0)),'ABP REC Calc'!$C$6:$C$69,'ABP RECs'!$E152,'ABP REC Calc'!$B$6:$B$69,'ABP RECs'!$F152),
IF(O$4&gt;$G152,N152*(1-Inputs_ByYear!$D$4),0)),0)</f>
        <v>0</v>
      </c>
      <c r="P152" s="235">
        <f>IF((P$4-$G152)&lt;($C152+$B152),IF(P$4=$G152+$B152,SUMIFS(INDEX('ABP REC Calc'!$G$6:$AB$69,,MATCH('ABP RECs'!$H152,'ABP REC Calc'!$G$5:$AB$5,0)),'ABP REC Calc'!$C$6:$C$69,'ABP RECs'!$E152,'ABP REC Calc'!$B$6:$B$69,'ABP RECs'!$F152),
IF(P$4&gt;$G152,O152*(1-Inputs_ByYear!$D$4),0)),0)</f>
        <v>0</v>
      </c>
      <c r="Q152" s="235">
        <f>IF((Q$4-$G152)&lt;($C152+$B152),IF(Q$4=$G152+$B152,SUMIFS(INDEX('ABP REC Calc'!$G$6:$AB$69,,MATCH('ABP RECs'!$H152,'ABP REC Calc'!$G$5:$AB$5,0)),'ABP REC Calc'!$C$6:$C$69,'ABP RECs'!$E152,'ABP REC Calc'!$B$6:$B$69,'ABP RECs'!$F152),
IF(Q$4&gt;$G152,P152*(1-Inputs_ByYear!$D$4),0)),0)</f>
        <v>0</v>
      </c>
      <c r="R152" s="235">
        <f>IF((R$4-$G152)&lt;($C152+$B152),IF(R$4=$G152+$B152,SUMIFS(INDEX('ABP REC Calc'!$G$6:$AB$69,,MATCH('ABP RECs'!$H152,'ABP REC Calc'!$G$5:$AB$5,0)),'ABP REC Calc'!$C$6:$C$69,'ABP RECs'!$E152,'ABP REC Calc'!$B$6:$B$69,'ABP RECs'!$F152),
IF(R$4&gt;$G152,Q152*(1-Inputs_ByYear!$D$4),0)),0)</f>
        <v>0</v>
      </c>
      <c r="S152" s="235">
        <f>IF((S$4-$G152)&lt;($C152+$B152),IF(S$4=$G152+$B152,SUMIFS(INDEX('ABP REC Calc'!$G$6:$AB$69,,MATCH('ABP RECs'!$H152,'ABP REC Calc'!$G$5:$AB$5,0)),'ABP REC Calc'!$C$6:$C$69,'ABP RECs'!$E152,'ABP REC Calc'!$B$6:$B$69,'ABP RECs'!$F152),
IF(S$4&gt;$G152,R152*(1-Inputs_ByYear!$D$4),0)),0)</f>
        <v>0</v>
      </c>
      <c r="T152" s="235">
        <f>IF((T$4-$G152)&lt;($C152+$B152),IF(T$4=$G152+$B152,SUMIFS(INDEX('ABP REC Calc'!$G$6:$AB$69,,MATCH('ABP RECs'!$H152,'ABP REC Calc'!$G$5:$AB$5,0)),'ABP REC Calc'!$C$6:$C$69,'ABP RECs'!$E152,'ABP REC Calc'!$B$6:$B$69,'ABP RECs'!$F152),
IF(T$4&gt;$G152,S152*(1-Inputs_ByYear!$D$4),0)),0)</f>
        <v>20330.73428049119</v>
      </c>
      <c r="U152" s="235">
        <f>IF((U$4-$G152)&lt;($C152+$B152),IF(U$4=$G152+$B152,SUMIFS(INDEX('ABP REC Calc'!$G$6:$AB$69,,MATCH('ABP RECs'!$H152,'ABP REC Calc'!$G$5:$AB$5,0)),'ABP REC Calc'!$C$6:$C$69,'ABP RECs'!$E152,'ABP REC Calc'!$B$6:$B$69,'ABP RECs'!$F152),
IF(U$4&gt;$G152,T152*(1-Inputs_ByYear!$D$4),0)),0)</f>
        <v>20229.080609088734</v>
      </c>
      <c r="V152" s="235">
        <f>IF((V$4-$G152)&lt;($C152+$B152),IF(V$4=$G152+$B152,SUMIFS(INDEX('ABP REC Calc'!$G$6:$AB$69,,MATCH('ABP RECs'!$H152,'ABP REC Calc'!$G$5:$AB$5,0)),'ABP REC Calc'!$C$6:$C$69,'ABP RECs'!$E152,'ABP REC Calc'!$B$6:$B$69,'ABP RECs'!$F152),
IF(V$4&gt;$G152,U152*(1-Inputs_ByYear!$D$4),0)),0)</f>
        <v>20127.93520604329</v>
      </c>
      <c r="W152" s="235">
        <f>IF((W$4-$G152)&lt;($C152+$B152),IF(W$4=$G152+$B152,SUMIFS(INDEX('ABP REC Calc'!$G$6:$AB$69,,MATCH('ABP RECs'!$H152,'ABP REC Calc'!$G$5:$AB$5,0)),'ABP REC Calc'!$C$6:$C$69,'ABP RECs'!$E152,'ABP REC Calc'!$B$6:$B$69,'ABP RECs'!$F152),
IF(W$4&gt;$G152,V152*(1-Inputs_ByYear!$D$4),0)),0)</f>
        <v>20027.295530013074</v>
      </c>
      <c r="X152" s="235">
        <f>IF((X$4-$G152)&lt;($C152+$B152),IF(X$4=$G152+$B152,SUMIFS(INDEX('ABP REC Calc'!$G$6:$AB$69,,MATCH('ABP RECs'!$H152,'ABP REC Calc'!$G$5:$AB$5,0)),'ABP REC Calc'!$C$6:$C$69,'ABP RECs'!$E152,'ABP REC Calc'!$B$6:$B$69,'ABP RECs'!$F152),
IF(X$4&gt;$G152,W152*(1-Inputs_ByYear!$D$4),0)),0)</f>
        <v>19927.159052363008</v>
      </c>
      <c r="Y152" s="235">
        <f>IF((Y$4-$G152)&lt;($C152+$B152),IF(Y$4=$G152+$B152,SUMIFS(INDEX('ABP REC Calc'!$G$6:$AB$69,,MATCH('ABP RECs'!$H152,'ABP REC Calc'!$G$5:$AB$5,0)),'ABP REC Calc'!$C$6:$C$69,'ABP RECs'!$E152,'ABP REC Calc'!$B$6:$B$69,'ABP RECs'!$F152),
IF(Y$4&gt;$G152,X152*(1-Inputs_ByYear!$D$4),0)),0)</f>
        <v>19827.523257101191</v>
      </c>
      <c r="Z152" s="235">
        <f>IF((Z$4-$G152)&lt;($C152+$B152),IF(Z$4=$G152+$B152,SUMIFS(INDEX('ABP REC Calc'!$G$6:$AB$69,,MATCH('ABP RECs'!$H152,'ABP REC Calc'!$G$5:$AB$5,0)),'ABP REC Calc'!$C$6:$C$69,'ABP RECs'!$E152,'ABP REC Calc'!$B$6:$B$69,'ABP RECs'!$F152),
IF(Z$4&gt;$G152,Y152*(1-Inputs_ByYear!$D$4),0)),0)</f>
        <v>19728.385640815686</v>
      </c>
      <c r="AA152" s="235">
        <f>IF((AA$4-$G152)&lt;($C152+$B152),IF(AA$4=$G152+$B152,SUMIFS(INDEX('ABP REC Calc'!$G$6:$AB$69,,MATCH('ABP RECs'!$H152,'ABP REC Calc'!$G$5:$AB$5,0)),'ABP REC Calc'!$C$6:$C$69,'ABP RECs'!$E152,'ABP REC Calc'!$B$6:$B$69,'ABP RECs'!$F152),
IF(AA$4&gt;$G152,Z152*(1-Inputs_ByYear!$D$4),0)),0)</f>
        <v>19629.743712611609</v>
      </c>
      <c r="AB152" s="235">
        <f>IF((AB$4-$G152)&lt;($C152+$B152),IF(AB$4=$G152+$B152,SUMIFS(INDEX('ABP REC Calc'!$G$6:$AB$69,,MATCH('ABP RECs'!$H152,'ABP REC Calc'!$G$5:$AB$5,0)),'ABP REC Calc'!$C$6:$C$69,'ABP RECs'!$E152,'ABP REC Calc'!$B$6:$B$69,'ABP RECs'!$F152),
IF(AB$4&gt;$G152,AA152*(1-Inputs_ByYear!$D$4),0)),0)</f>
        <v>19531.594994048552</v>
      </c>
      <c r="AC152" s="235">
        <f>IF((AC$4-$G152)&lt;($C152+$B152),IF(AC$4=$G152+$B152,SUMIFS(INDEX('ABP REC Calc'!$G$6:$AB$69,,MATCH('ABP RECs'!$H152,'ABP REC Calc'!$G$5:$AB$5,0)),'ABP REC Calc'!$C$6:$C$69,'ABP RECs'!$E152,'ABP REC Calc'!$B$6:$B$69,'ABP RECs'!$F152),
IF(AC$4&gt;$G152,AB152*(1-Inputs_ByYear!$D$4),0)),0)</f>
        <v>19433.937019078308</v>
      </c>
      <c r="AD152" s="235">
        <f>IF((AD$4-$G152)&lt;($C152+$B152),IF(AD$4=$G152+$B152,SUMIFS(INDEX('ABP REC Calc'!$G$6:$AB$69,,MATCH('ABP RECs'!$H152,'ABP REC Calc'!$G$5:$AB$5,0)),'ABP REC Calc'!$C$6:$C$69,'ABP RECs'!$E152,'ABP REC Calc'!$B$6:$B$69,'ABP RECs'!$F152),
IF(AD$4&gt;$G152,AC152*(1-Inputs_ByYear!$D$4),0)),0)</f>
        <v>19336.767333982916</v>
      </c>
    </row>
    <row r="153" spans="2:30" ht="14.75" customHeight="1" x14ac:dyDescent="0.25">
      <c r="B153" s="332" cm="1">
        <f t="array" ref="B153">INDEX(Inputs_ByYear!$D$87:$D$92, MATCH('ABP RECs'!$E153, Inputs_ByYear!$B$87:$B$92, 0),)</f>
        <v>0</v>
      </c>
      <c r="C153" s="332" cm="1">
        <f t="array" ref="C153">INDEX(Inputs_ByYear!$D$51:$D$56, MATCH('ABP RECs'!$E153, Inputs_ByYear!$B$51:$B$56,0),)</f>
        <v>20</v>
      </c>
      <c r="D153" s="332" t="str" cm="1">
        <f t="array" ref="D153">INDEX(Inputs_ByYear!$D$96:$D$101, MATCH('ABP RECs'!$E153, Inputs_ByYear!$B$96:$B$101,0),)</f>
        <v>n/a</v>
      </c>
      <c r="E153" s="222" t="s">
        <v>248</v>
      </c>
      <c r="F153" s="219" t="s">
        <v>258</v>
      </c>
      <c r="G153" s="219">
        <f t="shared" si="7"/>
        <v>2036</v>
      </c>
      <c r="H153" s="227" t="s">
        <v>34</v>
      </c>
      <c r="I153" s="235">
        <f>IF((I$4-$G153)&lt;($C153+$B153),IF(I$4=$G153+$B153,SUMIFS(INDEX('ABP REC Calc'!$G$6:$AB$69,,MATCH('ABP RECs'!$H153,'ABP REC Calc'!$G$5:$AB$5,0)),'ABP REC Calc'!$C$6:$C$69,'ABP RECs'!$E153,'ABP REC Calc'!$B$6:$B$69,'ABP RECs'!$F153),
IF(I$4&gt;$G153,H153*(1-Inputs_ByYear!$D$4),0)),0)</f>
        <v>0</v>
      </c>
      <c r="J153" s="235">
        <f>IF((J$4-$G153)&lt;($C153+$B153),IF(J$4=$G153+$B153,SUMIFS(INDEX('ABP REC Calc'!$G$6:$AB$69,,MATCH('ABP RECs'!$H153,'ABP REC Calc'!$G$5:$AB$5,0)),'ABP REC Calc'!$C$6:$C$69,'ABP RECs'!$E153,'ABP REC Calc'!$B$6:$B$69,'ABP RECs'!$F153),
IF(J$4&gt;$G153,I153*(1-Inputs_ByYear!$D$4),0)),0)</f>
        <v>0</v>
      </c>
      <c r="K153" s="235">
        <f>IF((K$4-$G153)&lt;($C153+$B153),IF(K$4=$G153+$B153,SUMIFS(INDEX('ABP REC Calc'!$G$6:$AB$69,,MATCH('ABP RECs'!$H153,'ABP REC Calc'!$G$5:$AB$5,0)),'ABP REC Calc'!$C$6:$C$69,'ABP RECs'!$E153,'ABP REC Calc'!$B$6:$B$69,'ABP RECs'!$F153),
IF(K$4&gt;$G153,J153*(1-Inputs_ByYear!$D$4),0)),0)</f>
        <v>0</v>
      </c>
      <c r="L153" s="235">
        <f>IF((L$4-$G153)&lt;($C153+$B153),IF(L$4=$G153+$B153,SUMIFS(INDEX('ABP REC Calc'!$G$6:$AB$69,,MATCH('ABP RECs'!$H153,'ABP REC Calc'!$G$5:$AB$5,0)),'ABP REC Calc'!$C$6:$C$69,'ABP RECs'!$E153,'ABP REC Calc'!$B$6:$B$69,'ABP RECs'!$F153),
IF(L$4&gt;$G153,K153*(1-Inputs_ByYear!$D$4),0)),0)</f>
        <v>0</v>
      </c>
      <c r="M153" s="235">
        <f>IF((M$4-$G153)&lt;($C153+$B153),IF(M$4=$G153+$B153,SUMIFS(INDEX('ABP REC Calc'!$G$6:$AB$69,,MATCH('ABP RECs'!$H153,'ABP REC Calc'!$G$5:$AB$5,0)),'ABP REC Calc'!$C$6:$C$69,'ABP RECs'!$E153,'ABP REC Calc'!$B$6:$B$69,'ABP RECs'!$F153),
IF(M$4&gt;$G153,L153*(1-Inputs_ByYear!$D$4),0)),0)</f>
        <v>0</v>
      </c>
      <c r="N153" s="235">
        <f>IF((N$4-$G153)&lt;($C153+$B153),IF(N$4=$G153+$B153,SUMIFS(INDEX('ABP REC Calc'!$G$6:$AB$69,,MATCH('ABP RECs'!$H153,'ABP REC Calc'!$G$5:$AB$5,0)),'ABP REC Calc'!$C$6:$C$69,'ABP RECs'!$E153,'ABP REC Calc'!$B$6:$B$69,'ABP RECs'!$F153),
IF(N$4&gt;$G153,M153*(1-Inputs_ByYear!$D$4),0)),0)</f>
        <v>0</v>
      </c>
      <c r="O153" s="235">
        <f>IF((O$4-$G153)&lt;($C153+$B153),IF(O$4=$G153+$B153,SUMIFS(INDEX('ABP REC Calc'!$G$6:$AB$69,,MATCH('ABP RECs'!$H153,'ABP REC Calc'!$G$5:$AB$5,0)),'ABP REC Calc'!$C$6:$C$69,'ABP RECs'!$E153,'ABP REC Calc'!$B$6:$B$69,'ABP RECs'!$F153),
IF(O$4&gt;$G153,N153*(1-Inputs_ByYear!$D$4),0)),0)</f>
        <v>0</v>
      </c>
      <c r="P153" s="235">
        <f>IF((P$4-$G153)&lt;($C153+$B153),IF(P$4=$G153+$B153,SUMIFS(INDEX('ABP REC Calc'!$G$6:$AB$69,,MATCH('ABP RECs'!$H153,'ABP REC Calc'!$G$5:$AB$5,0)),'ABP REC Calc'!$C$6:$C$69,'ABP RECs'!$E153,'ABP REC Calc'!$B$6:$B$69,'ABP RECs'!$F153),
IF(P$4&gt;$G153,O153*(1-Inputs_ByYear!$D$4),0)),0)</f>
        <v>0</v>
      </c>
      <c r="Q153" s="235">
        <f>IF((Q$4-$G153)&lt;($C153+$B153),IF(Q$4=$G153+$B153,SUMIFS(INDEX('ABP REC Calc'!$G$6:$AB$69,,MATCH('ABP RECs'!$H153,'ABP REC Calc'!$G$5:$AB$5,0)),'ABP REC Calc'!$C$6:$C$69,'ABP RECs'!$E153,'ABP REC Calc'!$B$6:$B$69,'ABP RECs'!$F153),
IF(Q$4&gt;$G153,P153*(1-Inputs_ByYear!$D$4),0)),0)</f>
        <v>0</v>
      </c>
      <c r="R153" s="235">
        <f>IF((R$4-$G153)&lt;($C153+$B153),IF(R$4=$G153+$B153,SUMIFS(INDEX('ABP REC Calc'!$G$6:$AB$69,,MATCH('ABP RECs'!$H153,'ABP REC Calc'!$G$5:$AB$5,0)),'ABP REC Calc'!$C$6:$C$69,'ABP RECs'!$E153,'ABP REC Calc'!$B$6:$B$69,'ABP RECs'!$F153),
IF(R$4&gt;$G153,Q153*(1-Inputs_ByYear!$D$4),0)),0)</f>
        <v>0</v>
      </c>
      <c r="S153" s="235">
        <f>IF((S$4-$G153)&lt;($C153+$B153),IF(S$4=$G153+$B153,SUMIFS(INDEX('ABP REC Calc'!$G$6:$AB$69,,MATCH('ABP RECs'!$H153,'ABP REC Calc'!$G$5:$AB$5,0)),'ABP REC Calc'!$C$6:$C$69,'ABP RECs'!$E153,'ABP REC Calc'!$B$6:$B$69,'ABP RECs'!$F153),
IF(S$4&gt;$G153,R153*(1-Inputs_ByYear!$D$4),0)),0)</f>
        <v>0</v>
      </c>
      <c r="T153" s="235">
        <f>IF((T$4-$G153)&lt;($C153+$B153),IF(T$4=$G153+$B153,SUMIFS(INDEX('ABP REC Calc'!$G$6:$AB$69,,MATCH('ABP RECs'!$H153,'ABP REC Calc'!$G$5:$AB$5,0)),'ABP REC Calc'!$C$6:$C$69,'ABP RECs'!$E153,'ABP REC Calc'!$B$6:$B$69,'ABP RECs'!$F153),
IF(T$4&gt;$G153,S153*(1-Inputs_ByYear!$D$4),0)),0)</f>
        <v>0</v>
      </c>
      <c r="U153" s="235">
        <f>IF((U$4-$G153)&lt;($C153+$B153),IF(U$4=$G153+$B153,SUMIFS(INDEX('ABP REC Calc'!$G$6:$AB$69,,MATCH('ABP RECs'!$H153,'ABP REC Calc'!$G$5:$AB$5,0)),'ABP REC Calc'!$C$6:$C$69,'ABP RECs'!$E153,'ABP REC Calc'!$B$6:$B$69,'ABP RECs'!$F153),
IF(U$4&gt;$G153,T153*(1-Inputs_ByYear!$D$4),0)),0)</f>
        <v>20330.73428049119</v>
      </c>
      <c r="V153" s="235">
        <f>IF((V$4-$G153)&lt;($C153+$B153),IF(V$4=$G153+$B153,SUMIFS(INDEX('ABP REC Calc'!$G$6:$AB$69,,MATCH('ABP RECs'!$H153,'ABP REC Calc'!$G$5:$AB$5,0)),'ABP REC Calc'!$C$6:$C$69,'ABP RECs'!$E153,'ABP REC Calc'!$B$6:$B$69,'ABP RECs'!$F153),
IF(V$4&gt;$G153,U153*(1-Inputs_ByYear!$D$4),0)),0)</f>
        <v>20229.080609088734</v>
      </c>
      <c r="W153" s="235">
        <f>IF((W$4-$G153)&lt;($C153+$B153),IF(W$4=$G153+$B153,SUMIFS(INDEX('ABP REC Calc'!$G$6:$AB$69,,MATCH('ABP RECs'!$H153,'ABP REC Calc'!$G$5:$AB$5,0)),'ABP REC Calc'!$C$6:$C$69,'ABP RECs'!$E153,'ABP REC Calc'!$B$6:$B$69,'ABP RECs'!$F153),
IF(W$4&gt;$G153,V153*(1-Inputs_ByYear!$D$4),0)),0)</f>
        <v>20127.93520604329</v>
      </c>
      <c r="X153" s="235">
        <f>IF((X$4-$G153)&lt;($C153+$B153),IF(X$4=$G153+$B153,SUMIFS(INDEX('ABP REC Calc'!$G$6:$AB$69,,MATCH('ABP RECs'!$H153,'ABP REC Calc'!$G$5:$AB$5,0)),'ABP REC Calc'!$C$6:$C$69,'ABP RECs'!$E153,'ABP REC Calc'!$B$6:$B$69,'ABP RECs'!$F153),
IF(X$4&gt;$G153,W153*(1-Inputs_ByYear!$D$4),0)),0)</f>
        <v>20027.295530013074</v>
      </c>
      <c r="Y153" s="235">
        <f>IF((Y$4-$G153)&lt;($C153+$B153),IF(Y$4=$G153+$B153,SUMIFS(INDEX('ABP REC Calc'!$G$6:$AB$69,,MATCH('ABP RECs'!$H153,'ABP REC Calc'!$G$5:$AB$5,0)),'ABP REC Calc'!$C$6:$C$69,'ABP RECs'!$E153,'ABP REC Calc'!$B$6:$B$69,'ABP RECs'!$F153),
IF(Y$4&gt;$G153,X153*(1-Inputs_ByYear!$D$4),0)),0)</f>
        <v>19927.159052363008</v>
      </c>
      <c r="Z153" s="235">
        <f>IF((Z$4-$G153)&lt;($C153+$B153),IF(Z$4=$G153+$B153,SUMIFS(INDEX('ABP REC Calc'!$G$6:$AB$69,,MATCH('ABP RECs'!$H153,'ABP REC Calc'!$G$5:$AB$5,0)),'ABP REC Calc'!$C$6:$C$69,'ABP RECs'!$E153,'ABP REC Calc'!$B$6:$B$69,'ABP RECs'!$F153),
IF(Z$4&gt;$G153,Y153*(1-Inputs_ByYear!$D$4),0)),0)</f>
        <v>19827.523257101191</v>
      </c>
      <c r="AA153" s="235">
        <f>IF((AA$4-$G153)&lt;($C153+$B153),IF(AA$4=$G153+$B153,SUMIFS(INDEX('ABP REC Calc'!$G$6:$AB$69,,MATCH('ABP RECs'!$H153,'ABP REC Calc'!$G$5:$AB$5,0)),'ABP REC Calc'!$C$6:$C$69,'ABP RECs'!$E153,'ABP REC Calc'!$B$6:$B$69,'ABP RECs'!$F153),
IF(AA$4&gt;$G153,Z153*(1-Inputs_ByYear!$D$4),0)),0)</f>
        <v>19728.385640815686</v>
      </c>
      <c r="AB153" s="235">
        <f>IF((AB$4-$G153)&lt;($C153+$B153),IF(AB$4=$G153+$B153,SUMIFS(INDEX('ABP REC Calc'!$G$6:$AB$69,,MATCH('ABP RECs'!$H153,'ABP REC Calc'!$G$5:$AB$5,0)),'ABP REC Calc'!$C$6:$C$69,'ABP RECs'!$E153,'ABP REC Calc'!$B$6:$B$69,'ABP RECs'!$F153),
IF(AB$4&gt;$G153,AA153*(1-Inputs_ByYear!$D$4),0)),0)</f>
        <v>19629.743712611609</v>
      </c>
      <c r="AC153" s="235">
        <f>IF((AC$4-$G153)&lt;($C153+$B153),IF(AC$4=$G153+$B153,SUMIFS(INDEX('ABP REC Calc'!$G$6:$AB$69,,MATCH('ABP RECs'!$H153,'ABP REC Calc'!$G$5:$AB$5,0)),'ABP REC Calc'!$C$6:$C$69,'ABP RECs'!$E153,'ABP REC Calc'!$B$6:$B$69,'ABP RECs'!$F153),
IF(AC$4&gt;$G153,AB153*(1-Inputs_ByYear!$D$4),0)),0)</f>
        <v>19531.594994048552</v>
      </c>
      <c r="AD153" s="235">
        <f>IF((AD$4-$G153)&lt;($C153+$B153),IF(AD$4=$G153+$B153,SUMIFS(INDEX('ABP REC Calc'!$G$6:$AB$69,,MATCH('ABP RECs'!$H153,'ABP REC Calc'!$G$5:$AB$5,0)),'ABP REC Calc'!$C$6:$C$69,'ABP RECs'!$E153,'ABP REC Calc'!$B$6:$B$69,'ABP RECs'!$F153),
IF(AD$4&gt;$G153,AC153*(1-Inputs_ByYear!$D$4),0)),0)</f>
        <v>19433.937019078308</v>
      </c>
    </row>
    <row r="154" spans="2:30" ht="14.75" customHeight="1" x14ac:dyDescent="0.25">
      <c r="B154" s="332" cm="1">
        <f t="array" ref="B154">INDEX(Inputs_ByYear!$D$87:$D$92, MATCH('ABP RECs'!$E154, Inputs_ByYear!$B$87:$B$92, 0),)</f>
        <v>0</v>
      </c>
      <c r="C154" s="332" cm="1">
        <f t="array" ref="C154">INDEX(Inputs_ByYear!$D$51:$D$56, MATCH('ABP RECs'!$E154, Inputs_ByYear!$B$51:$B$56,0),)</f>
        <v>20</v>
      </c>
      <c r="D154" s="332" t="str" cm="1">
        <f t="array" ref="D154">INDEX(Inputs_ByYear!$D$96:$D$101, MATCH('ABP RECs'!$E154, Inputs_ByYear!$B$96:$B$101,0),)</f>
        <v>n/a</v>
      </c>
      <c r="E154" s="222" t="s">
        <v>248</v>
      </c>
      <c r="F154" s="219" t="s">
        <v>258</v>
      </c>
      <c r="G154" s="219">
        <f t="shared" si="7"/>
        <v>2037</v>
      </c>
      <c r="H154" s="227" t="s">
        <v>35</v>
      </c>
      <c r="I154" s="235">
        <f>IF((I$4-$G154)&lt;($C154+$B154),IF(I$4=$G154+$B154,SUMIFS(INDEX('ABP REC Calc'!$G$6:$AB$69,,MATCH('ABP RECs'!$H154,'ABP REC Calc'!$G$5:$AB$5,0)),'ABP REC Calc'!$C$6:$C$69,'ABP RECs'!$E154,'ABP REC Calc'!$B$6:$B$69,'ABP RECs'!$F154),
IF(I$4&gt;$G154,H154*(1-Inputs_ByYear!$D$4),0)),0)</f>
        <v>0</v>
      </c>
      <c r="J154" s="235">
        <f>IF((J$4-$G154)&lt;($C154+$B154),IF(J$4=$G154+$B154,SUMIFS(INDEX('ABP REC Calc'!$G$6:$AB$69,,MATCH('ABP RECs'!$H154,'ABP REC Calc'!$G$5:$AB$5,0)),'ABP REC Calc'!$C$6:$C$69,'ABP RECs'!$E154,'ABP REC Calc'!$B$6:$B$69,'ABP RECs'!$F154),
IF(J$4&gt;$G154,I154*(1-Inputs_ByYear!$D$4),0)),0)</f>
        <v>0</v>
      </c>
      <c r="K154" s="235">
        <f>IF((K$4-$G154)&lt;($C154+$B154),IF(K$4=$G154+$B154,SUMIFS(INDEX('ABP REC Calc'!$G$6:$AB$69,,MATCH('ABP RECs'!$H154,'ABP REC Calc'!$G$5:$AB$5,0)),'ABP REC Calc'!$C$6:$C$69,'ABP RECs'!$E154,'ABP REC Calc'!$B$6:$B$69,'ABP RECs'!$F154),
IF(K$4&gt;$G154,J154*(1-Inputs_ByYear!$D$4),0)),0)</f>
        <v>0</v>
      </c>
      <c r="L154" s="235">
        <f>IF((L$4-$G154)&lt;($C154+$B154),IF(L$4=$G154+$B154,SUMIFS(INDEX('ABP REC Calc'!$G$6:$AB$69,,MATCH('ABP RECs'!$H154,'ABP REC Calc'!$G$5:$AB$5,0)),'ABP REC Calc'!$C$6:$C$69,'ABP RECs'!$E154,'ABP REC Calc'!$B$6:$B$69,'ABP RECs'!$F154),
IF(L$4&gt;$G154,K154*(1-Inputs_ByYear!$D$4),0)),0)</f>
        <v>0</v>
      </c>
      <c r="M154" s="235">
        <f>IF((M$4-$G154)&lt;($C154+$B154),IF(M$4=$G154+$B154,SUMIFS(INDEX('ABP REC Calc'!$G$6:$AB$69,,MATCH('ABP RECs'!$H154,'ABP REC Calc'!$G$5:$AB$5,0)),'ABP REC Calc'!$C$6:$C$69,'ABP RECs'!$E154,'ABP REC Calc'!$B$6:$B$69,'ABP RECs'!$F154),
IF(M$4&gt;$G154,L154*(1-Inputs_ByYear!$D$4),0)),0)</f>
        <v>0</v>
      </c>
      <c r="N154" s="235">
        <f>IF((N$4-$G154)&lt;($C154+$B154),IF(N$4=$G154+$B154,SUMIFS(INDEX('ABP REC Calc'!$G$6:$AB$69,,MATCH('ABP RECs'!$H154,'ABP REC Calc'!$G$5:$AB$5,0)),'ABP REC Calc'!$C$6:$C$69,'ABP RECs'!$E154,'ABP REC Calc'!$B$6:$B$69,'ABP RECs'!$F154),
IF(N$4&gt;$G154,M154*(1-Inputs_ByYear!$D$4),0)),0)</f>
        <v>0</v>
      </c>
      <c r="O154" s="235">
        <f>IF((O$4-$G154)&lt;($C154+$B154),IF(O$4=$G154+$B154,SUMIFS(INDEX('ABP REC Calc'!$G$6:$AB$69,,MATCH('ABP RECs'!$H154,'ABP REC Calc'!$G$5:$AB$5,0)),'ABP REC Calc'!$C$6:$C$69,'ABP RECs'!$E154,'ABP REC Calc'!$B$6:$B$69,'ABP RECs'!$F154),
IF(O$4&gt;$G154,N154*(1-Inputs_ByYear!$D$4),0)),0)</f>
        <v>0</v>
      </c>
      <c r="P154" s="235">
        <f>IF((P$4-$G154)&lt;($C154+$B154),IF(P$4=$G154+$B154,SUMIFS(INDEX('ABP REC Calc'!$G$6:$AB$69,,MATCH('ABP RECs'!$H154,'ABP REC Calc'!$G$5:$AB$5,0)),'ABP REC Calc'!$C$6:$C$69,'ABP RECs'!$E154,'ABP REC Calc'!$B$6:$B$69,'ABP RECs'!$F154),
IF(P$4&gt;$G154,O154*(1-Inputs_ByYear!$D$4),0)),0)</f>
        <v>0</v>
      </c>
      <c r="Q154" s="235">
        <f>IF((Q$4-$G154)&lt;($C154+$B154),IF(Q$4=$G154+$B154,SUMIFS(INDEX('ABP REC Calc'!$G$6:$AB$69,,MATCH('ABP RECs'!$H154,'ABP REC Calc'!$G$5:$AB$5,0)),'ABP REC Calc'!$C$6:$C$69,'ABP RECs'!$E154,'ABP REC Calc'!$B$6:$B$69,'ABP RECs'!$F154),
IF(Q$4&gt;$G154,P154*(1-Inputs_ByYear!$D$4),0)),0)</f>
        <v>0</v>
      </c>
      <c r="R154" s="235">
        <f>IF((R$4-$G154)&lt;($C154+$B154),IF(R$4=$G154+$B154,SUMIFS(INDEX('ABP REC Calc'!$G$6:$AB$69,,MATCH('ABP RECs'!$H154,'ABP REC Calc'!$G$5:$AB$5,0)),'ABP REC Calc'!$C$6:$C$69,'ABP RECs'!$E154,'ABP REC Calc'!$B$6:$B$69,'ABP RECs'!$F154),
IF(R$4&gt;$G154,Q154*(1-Inputs_ByYear!$D$4),0)),0)</f>
        <v>0</v>
      </c>
      <c r="S154" s="235">
        <f>IF((S$4-$G154)&lt;($C154+$B154),IF(S$4=$G154+$B154,SUMIFS(INDEX('ABP REC Calc'!$G$6:$AB$69,,MATCH('ABP RECs'!$H154,'ABP REC Calc'!$G$5:$AB$5,0)),'ABP REC Calc'!$C$6:$C$69,'ABP RECs'!$E154,'ABP REC Calc'!$B$6:$B$69,'ABP RECs'!$F154),
IF(S$4&gt;$G154,R154*(1-Inputs_ByYear!$D$4),0)),0)</f>
        <v>0</v>
      </c>
      <c r="T154" s="235">
        <f>IF((T$4-$G154)&lt;($C154+$B154),IF(T$4=$G154+$B154,SUMIFS(INDEX('ABP REC Calc'!$G$6:$AB$69,,MATCH('ABP RECs'!$H154,'ABP REC Calc'!$G$5:$AB$5,0)),'ABP REC Calc'!$C$6:$C$69,'ABP RECs'!$E154,'ABP REC Calc'!$B$6:$B$69,'ABP RECs'!$F154),
IF(T$4&gt;$G154,S154*(1-Inputs_ByYear!$D$4),0)),0)</f>
        <v>0</v>
      </c>
      <c r="U154" s="235">
        <f>IF((U$4-$G154)&lt;($C154+$B154),IF(U$4=$G154+$B154,SUMIFS(INDEX('ABP REC Calc'!$G$6:$AB$69,,MATCH('ABP RECs'!$H154,'ABP REC Calc'!$G$5:$AB$5,0)),'ABP REC Calc'!$C$6:$C$69,'ABP RECs'!$E154,'ABP REC Calc'!$B$6:$B$69,'ABP RECs'!$F154),
IF(U$4&gt;$G154,T154*(1-Inputs_ByYear!$D$4),0)),0)</f>
        <v>0</v>
      </c>
      <c r="V154" s="235">
        <f>IF((V$4-$G154)&lt;($C154+$B154),IF(V$4=$G154+$B154,SUMIFS(INDEX('ABP REC Calc'!$G$6:$AB$69,,MATCH('ABP RECs'!$H154,'ABP REC Calc'!$G$5:$AB$5,0)),'ABP REC Calc'!$C$6:$C$69,'ABP RECs'!$E154,'ABP REC Calc'!$B$6:$B$69,'ABP RECs'!$F154),
IF(V$4&gt;$G154,U154*(1-Inputs_ByYear!$D$4),0)),0)</f>
        <v>20330.73428049119</v>
      </c>
      <c r="W154" s="235">
        <f>IF((W$4-$G154)&lt;($C154+$B154),IF(W$4=$G154+$B154,SUMIFS(INDEX('ABP REC Calc'!$G$6:$AB$69,,MATCH('ABP RECs'!$H154,'ABP REC Calc'!$G$5:$AB$5,0)),'ABP REC Calc'!$C$6:$C$69,'ABP RECs'!$E154,'ABP REC Calc'!$B$6:$B$69,'ABP RECs'!$F154),
IF(W$4&gt;$G154,V154*(1-Inputs_ByYear!$D$4),0)),0)</f>
        <v>20229.080609088734</v>
      </c>
      <c r="X154" s="235">
        <f>IF((X$4-$G154)&lt;($C154+$B154),IF(X$4=$G154+$B154,SUMIFS(INDEX('ABP REC Calc'!$G$6:$AB$69,,MATCH('ABP RECs'!$H154,'ABP REC Calc'!$G$5:$AB$5,0)),'ABP REC Calc'!$C$6:$C$69,'ABP RECs'!$E154,'ABP REC Calc'!$B$6:$B$69,'ABP RECs'!$F154),
IF(X$4&gt;$G154,W154*(1-Inputs_ByYear!$D$4),0)),0)</f>
        <v>20127.93520604329</v>
      </c>
      <c r="Y154" s="235">
        <f>IF((Y$4-$G154)&lt;($C154+$B154),IF(Y$4=$G154+$B154,SUMIFS(INDEX('ABP REC Calc'!$G$6:$AB$69,,MATCH('ABP RECs'!$H154,'ABP REC Calc'!$G$5:$AB$5,0)),'ABP REC Calc'!$C$6:$C$69,'ABP RECs'!$E154,'ABP REC Calc'!$B$6:$B$69,'ABP RECs'!$F154),
IF(Y$4&gt;$G154,X154*(1-Inputs_ByYear!$D$4),0)),0)</f>
        <v>20027.295530013074</v>
      </c>
      <c r="Z154" s="235">
        <f>IF((Z$4-$G154)&lt;($C154+$B154),IF(Z$4=$G154+$B154,SUMIFS(INDEX('ABP REC Calc'!$G$6:$AB$69,,MATCH('ABP RECs'!$H154,'ABP REC Calc'!$G$5:$AB$5,0)),'ABP REC Calc'!$C$6:$C$69,'ABP RECs'!$E154,'ABP REC Calc'!$B$6:$B$69,'ABP RECs'!$F154),
IF(Z$4&gt;$G154,Y154*(1-Inputs_ByYear!$D$4),0)),0)</f>
        <v>19927.159052363008</v>
      </c>
      <c r="AA154" s="235">
        <f>IF((AA$4-$G154)&lt;($C154+$B154),IF(AA$4=$G154+$B154,SUMIFS(INDEX('ABP REC Calc'!$G$6:$AB$69,,MATCH('ABP RECs'!$H154,'ABP REC Calc'!$G$5:$AB$5,0)),'ABP REC Calc'!$C$6:$C$69,'ABP RECs'!$E154,'ABP REC Calc'!$B$6:$B$69,'ABP RECs'!$F154),
IF(AA$4&gt;$G154,Z154*(1-Inputs_ByYear!$D$4),0)),0)</f>
        <v>19827.523257101191</v>
      </c>
      <c r="AB154" s="235">
        <f>IF((AB$4-$G154)&lt;($C154+$B154),IF(AB$4=$G154+$B154,SUMIFS(INDEX('ABP REC Calc'!$G$6:$AB$69,,MATCH('ABP RECs'!$H154,'ABP REC Calc'!$G$5:$AB$5,0)),'ABP REC Calc'!$C$6:$C$69,'ABP RECs'!$E154,'ABP REC Calc'!$B$6:$B$69,'ABP RECs'!$F154),
IF(AB$4&gt;$G154,AA154*(1-Inputs_ByYear!$D$4),0)),0)</f>
        <v>19728.385640815686</v>
      </c>
      <c r="AC154" s="235">
        <f>IF((AC$4-$G154)&lt;($C154+$B154),IF(AC$4=$G154+$B154,SUMIFS(INDEX('ABP REC Calc'!$G$6:$AB$69,,MATCH('ABP RECs'!$H154,'ABP REC Calc'!$G$5:$AB$5,0)),'ABP REC Calc'!$C$6:$C$69,'ABP RECs'!$E154,'ABP REC Calc'!$B$6:$B$69,'ABP RECs'!$F154),
IF(AC$4&gt;$G154,AB154*(1-Inputs_ByYear!$D$4),0)),0)</f>
        <v>19629.743712611609</v>
      </c>
      <c r="AD154" s="235">
        <f>IF((AD$4-$G154)&lt;($C154+$B154),IF(AD$4=$G154+$B154,SUMIFS(INDEX('ABP REC Calc'!$G$6:$AB$69,,MATCH('ABP RECs'!$H154,'ABP REC Calc'!$G$5:$AB$5,0)),'ABP REC Calc'!$C$6:$C$69,'ABP RECs'!$E154,'ABP REC Calc'!$B$6:$B$69,'ABP RECs'!$F154),
IF(AD$4&gt;$G154,AC154*(1-Inputs_ByYear!$D$4),0)),0)</f>
        <v>19531.594994048552</v>
      </c>
    </row>
    <row r="155" spans="2:30" ht="14.75" customHeight="1" x14ac:dyDescent="0.25">
      <c r="B155" s="332" cm="1">
        <f t="array" ref="B155">INDEX(Inputs_ByYear!$D$87:$D$92, MATCH('ABP RECs'!$E155, Inputs_ByYear!$B$87:$B$92, 0),)</f>
        <v>0</v>
      </c>
      <c r="C155" s="332" cm="1">
        <f t="array" ref="C155">INDEX(Inputs_ByYear!$D$51:$D$56, MATCH('ABP RECs'!$E155, Inputs_ByYear!$B$51:$B$56,0),)</f>
        <v>20</v>
      </c>
      <c r="D155" s="332" t="str" cm="1">
        <f t="array" ref="D155">INDEX(Inputs_ByYear!$D$96:$D$101, MATCH('ABP RECs'!$E155, Inputs_ByYear!$B$96:$B$101,0),)</f>
        <v>n/a</v>
      </c>
      <c r="E155" s="222" t="s">
        <v>248</v>
      </c>
      <c r="F155" s="219" t="s">
        <v>258</v>
      </c>
      <c r="G155" s="219">
        <f t="shared" si="7"/>
        <v>2038</v>
      </c>
      <c r="H155" s="227" t="s">
        <v>36</v>
      </c>
      <c r="I155" s="235">
        <f>IF((I$4-$G155)&lt;($C155+$B155),IF(I$4=$G155+$B155,SUMIFS(INDEX('ABP REC Calc'!$G$6:$AB$69,,MATCH('ABP RECs'!$H155,'ABP REC Calc'!$G$5:$AB$5,0)),'ABP REC Calc'!$C$6:$C$69,'ABP RECs'!$E155,'ABP REC Calc'!$B$6:$B$69,'ABP RECs'!$F155),
IF(I$4&gt;$G155,H155*(1-Inputs_ByYear!$D$4),0)),0)</f>
        <v>0</v>
      </c>
      <c r="J155" s="235">
        <f>IF((J$4-$G155)&lt;($C155+$B155),IF(J$4=$G155+$B155,SUMIFS(INDEX('ABP REC Calc'!$G$6:$AB$69,,MATCH('ABP RECs'!$H155,'ABP REC Calc'!$G$5:$AB$5,0)),'ABP REC Calc'!$C$6:$C$69,'ABP RECs'!$E155,'ABP REC Calc'!$B$6:$B$69,'ABP RECs'!$F155),
IF(J$4&gt;$G155,I155*(1-Inputs_ByYear!$D$4),0)),0)</f>
        <v>0</v>
      </c>
      <c r="K155" s="235">
        <f>IF((K$4-$G155)&lt;($C155+$B155),IF(K$4=$G155+$B155,SUMIFS(INDEX('ABP REC Calc'!$G$6:$AB$69,,MATCH('ABP RECs'!$H155,'ABP REC Calc'!$G$5:$AB$5,0)),'ABP REC Calc'!$C$6:$C$69,'ABP RECs'!$E155,'ABP REC Calc'!$B$6:$B$69,'ABP RECs'!$F155),
IF(K$4&gt;$G155,J155*(1-Inputs_ByYear!$D$4),0)),0)</f>
        <v>0</v>
      </c>
      <c r="L155" s="235">
        <f>IF((L$4-$G155)&lt;($C155+$B155),IF(L$4=$G155+$B155,SUMIFS(INDEX('ABP REC Calc'!$G$6:$AB$69,,MATCH('ABP RECs'!$H155,'ABP REC Calc'!$G$5:$AB$5,0)),'ABP REC Calc'!$C$6:$C$69,'ABP RECs'!$E155,'ABP REC Calc'!$B$6:$B$69,'ABP RECs'!$F155),
IF(L$4&gt;$G155,K155*(1-Inputs_ByYear!$D$4),0)),0)</f>
        <v>0</v>
      </c>
      <c r="M155" s="235">
        <f>IF((M$4-$G155)&lt;($C155+$B155),IF(M$4=$G155+$B155,SUMIFS(INDEX('ABP REC Calc'!$G$6:$AB$69,,MATCH('ABP RECs'!$H155,'ABP REC Calc'!$G$5:$AB$5,0)),'ABP REC Calc'!$C$6:$C$69,'ABP RECs'!$E155,'ABP REC Calc'!$B$6:$B$69,'ABP RECs'!$F155),
IF(M$4&gt;$G155,L155*(1-Inputs_ByYear!$D$4),0)),0)</f>
        <v>0</v>
      </c>
      <c r="N155" s="235">
        <f>IF((N$4-$G155)&lt;($C155+$B155),IF(N$4=$G155+$B155,SUMIFS(INDEX('ABP REC Calc'!$G$6:$AB$69,,MATCH('ABP RECs'!$H155,'ABP REC Calc'!$G$5:$AB$5,0)),'ABP REC Calc'!$C$6:$C$69,'ABP RECs'!$E155,'ABP REC Calc'!$B$6:$B$69,'ABP RECs'!$F155),
IF(N$4&gt;$G155,M155*(1-Inputs_ByYear!$D$4),0)),0)</f>
        <v>0</v>
      </c>
      <c r="O155" s="235">
        <f>IF((O$4-$G155)&lt;($C155+$B155),IF(O$4=$G155+$B155,SUMIFS(INDEX('ABP REC Calc'!$G$6:$AB$69,,MATCH('ABP RECs'!$H155,'ABP REC Calc'!$G$5:$AB$5,0)),'ABP REC Calc'!$C$6:$C$69,'ABP RECs'!$E155,'ABP REC Calc'!$B$6:$B$69,'ABP RECs'!$F155),
IF(O$4&gt;$G155,N155*(1-Inputs_ByYear!$D$4),0)),0)</f>
        <v>0</v>
      </c>
      <c r="P155" s="235">
        <f>IF((P$4-$G155)&lt;($C155+$B155),IF(P$4=$G155+$B155,SUMIFS(INDEX('ABP REC Calc'!$G$6:$AB$69,,MATCH('ABP RECs'!$H155,'ABP REC Calc'!$G$5:$AB$5,0)),'ABP REC Calc'!$C$6:$C$69,'ABP RECs'!$E155,'ABP REC Calc'!$B$6:$B$69,'ABP RECs'!$F155),
IF(P$4&gt;$G155,O155*(1-Inputs_ByYear!$D$4),0)),0)</f>
        <v>0</v>
      </c>
      <c r="Q155" s="235">
        <f>IF((Q$4-$G155)&lt;($C155+$B155),IF(Q$4=$G155+$B155,SUMIFS(INDEX('ABP REC Calc'!$G$6:$AB$69,,MATCH('ABP RECs'!$H155,'ABP REC Calc'!$G$5:$AB$5,0)),'ABP REC Calc'!$C$6:$C$69,'ABP RECs'!$E155,'ABP REC Calc'!$B$6:$B$69,'ABP RECs'!$F155),
IF(Q$4&gt;$G155,P155*(1-Inputs_ByYear!$D$4),0)),0)</f>
        <v>0</v>
      </c>
      <c r="R155" s="235">
        <f>IF((R$4-$G155)&lt;($C155+$B155),IF(R$4=$G155+$B155,SUMIFS(INDEX('ABP REC Calc'!$G$6:$AB$69,,MATCH('ABP RECs'!$H155,'ABP REC Calc'!$G$5:$AB$5,0)),'ABP REC Calc'!$C$6:$C$69,'ABP RECs'!$E155,'ABP REC Calc'!$B$6:$B$69,'ABP RECs'!$F155),
IF(R$4&gt;$G155,Q155*(1-Inputs_ByYear!$D$4),0)),0)</f>
        <v>0</v>
      </c>
      <c r="S155" s="235">
        <f>IF((S$4-$G155)&lt;($C155+$B155),IF(S$4=$G155+$B155,SUMIFS(INDEX('ABP REC Calc'!$G$6:$AB$69,,MATCH('ABP RECs'!$H155,'ABP REC Calc'!$G$5:$AB$5,0)),'ABP REC Calc'!$C$6:$C$69,'ABP RECs'!$E155,'ABP REC Calc'!$B$6:$B$69,'ABP RECs'!$F155),
IF(S$4&gt;$G155,R155*(1-Inputs_ByYear!$D$4),0)),0)</f>
        <v>0</v>
      </c>
      <c r="T155" s="235">
        <f>IF((T$4-$G155)&lt;($C155+$B155),IF(T$4=$G155+$B155,SUMIFS(INDEX('ABP REC Calc'!$G$6:$AB$69,,MATCH('ABP RECs'!$H155,'ABP REC Calc'!$G$5:$AB$5,0)),'ABP REC Calc'!$C$6:$C$69,'ABP RECs'!$E155,'ABP REC Calc'!$B$6:$B$69,'ABP RECs'!$F155),
IF(T$4&gt;$G155,S155*(1-Inputs_ByYear!$D$4),0)),0)</f>
        <v>0</v>
      </c>
      <c r="U155" s="235">
        <f>IF((U$4-$G155)&lt;($C155+$B155),IF(U$4=$G155+$B155,SUMIFS(INDEX('ABP REC Calc'!$G$6:$AB$69,,MATCH('ABP RECs'!$H155,'ABP REC Calc'!$G$5:$AB$5,0)),'ABP REC Calc'!$C$6:$C$69,'ABP RECs'!$E155,'ABP REC Calc'!$B$6:$B$69,'ABP RECs'!$F155),
IF(U$4&gt;$G155,T155*(1-Inputs_ByYear!$D$4),0)),0)</f>
        <v>0</v>
      </c>
      <c r="V155" s="235">
        <f>IF((V$4-$G155)&lt;($C155+$B155),IF(V$4=$G155+$B155,SUMIFS(INDEX('ABP REC Calc'!$G$6:$AB$69,,MATCH('ABP RECs'!$H155,'ABP REC Calc'!$G$5:$AB$5,0)),'ABP REC Calc'!$C$6:$C$69,'ABP RECs'!$E155,'ABP REC Calc'!$B$6:$B$69,'ABP RECs'!$F155),
IF(V$4&gt;$G155,U155*(1-Inputs_ByYear!$D$4),0)),0)</f>
        <v>0</v>
      </c>
      <c r="W155" s="235">
        <f>IF((W$4-$G155)&lt;($C155+$B155),IF(W$4=$G155+$B155,SUMIFS(INDEX('ABP REC Calc'!$G$6:$AB$69,,MATCH('ABP RECs'!$H155,'ABP REC Calc'!$G$5:$AB$5,0)),'ABP REC Calc'!$C$6:$C$69,'ABP RECs'!$E155,'ABP REC Calc'!$B$6:$B$69,'ABP RECs'!$F155),
IF(W$4&gt;$G155,V155*(1-Inputs_ByYear!$D$4),0)),0)</f>
        <v>20330.73428049119</v>
      </c>
      <c r="X155" s="235">
        <f>IF((X$4-$G155)&lt;($C155+$B155),IF(X$4=$G155+$B155,SUMIFS(INDEX('ABP REC Calc'!$G$6:$AB$69,,MATCH('ABP RECs'!$H155,'ABP REC Calc'!$G$5:$AB$5,0)),'ABP REC Calc'!$C$6:$C$69,'ABP RECs'!$E155,'ABP REC Calc'!$B$6:$B$69,'ABP RECs'!$F155),
IF(X$4&gt;$G155,W155*(1-Inputs_ByYear!$D$4),0)),0)</f>
        <v>20229.080609088734</v>
      </c>
      <c r="Y155" s="235">
        <f>IF((Y$4-$G155)&lt;($C155+$B155),IF(Y$4=$G155+$B155,SUMIFS(INDEX('ABP REC Calc'!$G$6:$AB$69,,MATCH('ABP RECs'!$H155,'ABP REC Calc'!$G$5:$AB$5,0)),'ABP REC Calc'!$C$6:$C$69,'ABP RECs'!$E155,'ABP REC Calc'!$B$6:$B$69,'ABP RECs'!$F155),
IF(Y$4&gt;$G155,X155*(1-Inputs_ByYear!$D$4),0)),0)</f>
        <v>20127.93520604329</v>
      </c>
      <c r="Z155" s="235">
        <f>IF((Z$4-$G155)&lt;($C155+$B155),IF(Z$4=$G155+$B155,SUMIFS(INDEX('ABP REC Calc'!$G$6:$AB$69,,MATCH('ABP RECs'!$H155,'ABP REC Calc'!$G$5:$AB$5,0)),'ABP REC Calc'!$C$6:$C$69,'ABP RECs'!$E155,'ABP REC Calc'!$B$6:$B$69,'ABP RECs'!$F155),
IF(Z$4&gt;$G155,Y155*(1-Inputs_ByYear!$D$4),0)),0)</f>
        <v>20027.295530013074</v>
      </c>
      <c r="AA155" s="235">
        <f>IF((AA$4-$G155)&lt;($C155+$B155),IF(AA$4=$G155+$B155,SUMIFS(INDEX('ABP REC Calc'!$G$6:$AB$69,,MATCH('ABP RECs'!$H155,'ABP REC Calc'!$G$5:$AB$5,0)),'ABP REC Calc'!$C$6:$C$69,'ABP RECs'!$E155,'ABP REC Calc'!$B$6:$B$69,'ABP RECs'!$F155),
IF(AA$4&gt;$G155,Z155*(1-Inputs_ByYear!$D$4),0)),0)</f>
        <v>19927.159052363008</v>
      </c>
      <c r="AB155" s="235">
        <f>IF((AB$4-$G155)&lt;($C155+$B155),IF(AB$4=$G155+$B155,SUMIFS(INDEX('ABP REC Calc'!$G$6:$AB$69,,MATCH('ABP RECs'!$H155,'ABP REC Calc'!$G$5:$AB$5,0)),'ABP REC Calc'!$C$6:$C$69,'ABP RECs'!$E155,'ABP REC Calc'!$B$6:$B$69,'ABP RECs'!$F155),
IF(AB$4&gt;$G155,AA155*(1-Inputs_ByYear!$D$4),0)),0)</f>
        <v>19827.523257101191</v>
      </c>
      <c r="AC155" s="235">
        <f>IF((AC$4-$G155)&lt;($C155+$B155),IF(AC$4=$G155+$B155,SUMIFS(INDEX('ABP REC Calc'!$G$6:$AB$69,,MATCH('ABP RECs'!$H155,'ABP REC Calc'!$G$5:$AB$5,0)),'ABP REC Calc'!$C$6:$C$69,'ABP RECs'!$E155,'ABP REC Calc'!$B$6:$B$69,'ABP RECs'!$F155),
IF(AC$4&gt;$G155,AB155*(1-Inputs_ByYear!$D$4),0)),0)</f>
        <v>19728.385640815686</v>
      </c>
      <c r="AD155" s="235">
        <f>IF((AD$4-$G155)&lt;($C155+$B155),IF(AD$4=$G155+$B155,SUMIFS(INDEX('ABP REC Calc'!$G$6:$AB$69,,MATCH('ABP RECs'!$H155,'ABP REC Calc'!$G$5:$AB$5,0)),'ABP REC Calc'!$C$6:$C$69,'ABP RECs'!$E155,'ABP REC Calc'!$B$6:$B$69,'ABP RECs'!$F155),
IF(AD$4&gt;$G155,AC155*(1-Inputs_ByYear!$D$4),0)),0)</f>
        <v>19629.743712611609</v>
      </c>
    </row>
    <row r="156" spans="2:30" ht="14.75" customHeight="1" x14ac:dyDescent="0.25">
      <c r="B156" s="332" cm="1">
        <f t="array" ref="B156">INDEX(Inputs_ByYear!$D$87:$D$92, MATCH('ABP RECs'!$E156, Inputs_ByYear!$B$87:$B$92, 0),)</f>
        <v>0</v>
      </c>
      <c r="C156" s="332" cm="1">
        <f t="array" ref="C156">INDEX(Inputs_ByYear!$D$51:$D$56, MATCH('ABP RECs'!$E156, Inputs_ByYear!$B$51:$B$56,0),)</f>
        <v>20</v>
      </c>
      <c r="D156" s="332" t="str" cm="1">
        <f t="array" ref="D156">INDEX(Inputs_ByYear!$D$96:$D$101, MATCH('ABP RECs'!$E156, Inputs_ByYear!$B$96:$B$101,0),)</f>
        <v>n/a</v>
      </c>
      <c r="E156" s="222" t="s">
        <v>248</v>
      </c>
      <c r="F156" s="219" t="s">
        <v>258</v>
      </c>
      <c r="G156" s="219">
        <f t="shared" si="7"/>
        <v>2039</v>
      </c>
      <c r="H156" s="227" t="s">
        <v>37</v>
      </c>
      <c r="I156" s="235">
        <f>IF((I$4-$G156)&lt;($C156+$B156),IF(I$4=$G156+$B156,SUMIFS(INDEX('ABP REC Calc'!$G$6:$AB$69,,MATCH('ABP RECs'!$H156,'ABP REC Calc'!$G$5:$AB$5,0)),'ABP REC Calc'!$C$6:$C$69,'ABP RECs'!$E156,'ABP REC Calc'!$B$6:$B$69,'ABP RECs'!$F156),
IF(I$4&gt;$G156,H156*(1-Inputs_ByYear!$D$4),0)),0)</f>
        <v>0</v>
      </c>
      <c r="J156" s="235">
        <f>IF((J$4-$G156)&lt;($C156+$B156),IF(J$4=$G156+$B156,SUMIFS(INDEX('ABP REC Calc'!$G$6:$AB$69,,MATCH('ABP RECs'!$H156,'ABP REC Calc'!$G$5:$AB$5,0)),'ABP REC Calc'!$C$6:$C$69,'ABP RECs'!$E156,'ABP REC Calc'!$B$6:$B$69,'ABP RECs'!$F156),
IF(J$4&gt;$G156,I156*(1-Inputs_ByYear!$D$4),0)),0)</f>
        <v>0</v>
      </c>
      <c r="K156" s="235">
        <f>IF((K$4-$G156)&lt;($C156+$B156),IF(K$4=$G156+$B156,SUMIFS(INDEX('ABP REC Calc'!$G$6:$AB$69,,MATCH('ABP RECs'!$H156,'ABP REC Calc'!$G$5:$AB$5,0)),'ABP REC Calc'!$C$6:$C$69,'ABP RECs'!$E156,'ABP REC Calc'!$B$6:$B$69,'ABP RECs'!$F156),
IF(K$4&gt;$G156,J156*(1-Inputs_ByYear!$D$4),0)),0)</f>
        <v>0</v>
      </c>
      <c r="L156" s="235">
        <f>IF((L$4-$G156)&lt;($C156+$B156),IF(L$4=$G156+$B156,SUMIFS(INDEX('ABP REC Calc'!$G$6:$AB$69,,MATCH('ABP RECs'!$H156,'ABP REC Calc'!$G$5:$AB$5,0)),'ABP REC Calc'!$C$6:$C$69,'ABP RECs'!$E156,'ABP REC Calc'!$B$6:$B$69,'ABP RECs'!$F156),
IF(L$4&gt;$G156,K156*(1-Inputs_ByYear!$D$4),0)),0)</f>
        <v>0</v>
      </c>
      <c r="M156" s="235">
        <f>IF((M$4-$G156)&lt;($C156+$B156),IF(M$4=$G156+$B156,SUMIFS(INDEX('ABP REC Calc'!$G$6:$AB$69,,MATCH('ABP RECs'!$H156,'ABP REC Calc'!$G$5:$AB$5,0)),'ABP REC Calc'!$C$6:$C$69,'ABP RECs'!$E156,'ABP REC Calc'!$B$6:$B$69,'ABP RECs'!$F156),
IF(M$4&gt;$G156,L156*(1-Inputs_ByYear!$D$4),0)),0)</f>
        <v>0</v>
      </c>
      <c r="N156" s="235">
        <f>IF((N$4-$G156)&lt;($C156+$B156),IF(N$4=$G156+$B156,SUMIFS(INDEX('ABP REC Calc'!$G$6:$AB$69,,MATCH('ABP RECs'!$H156,'ABP REC Calc'!$G$5:$AB$5,0)),'ABP REC Calc'!$C$6:$C$69,'ABP RECs'!$E156,'ABP REC Calc'!$B$6:$B$69,'ABP RECs'!$F156),
IF(N$4&gt;$G156,M156*(1-Inputs_ByYear!$D$4),0)),0)</f>
        <v>0</v>
      </c>
      <c r="O156" s="235">
        <f>IF((O$4-$G156)&lt;($C156+$B156),IF(O$4=$G156+$B156,SUMIFS(INDEX('ABP REC Calc'!$G$6:$AB$69,,MATCH('ABP RECs'!$H156,'ABP REC Calc'!$G$5:$AB$5,0)),'ABP REC Calc'!$C$6:$C$69,'ABP RECs'!$E156,'ABP REC Calc'!$B$6:$B$69,'ABP RECs'!$F156),
IF(O$4&gt;$G156,N156*(1-Inputs_ByYear!$D$4),0)),0)</f>
        <v>0</v>
      </c>
      <c r="P156" s="235">
        <f>IF((P$4-$G156)&lt;($C156+$B156),IF(P$4=$G156+$B156,SUMIFS(INDEX('ABP REC Calc'!$G$6:$AB$69,,MATCH('ABP RECs'!$H156,'ABP REC Calc'!$G$5:$AB$5,0)),'ABP REC Calc'!$C$6:$C$69,'ABP RECs'!$E156,'ABP REC Calc'!$B$6:$B$69,'ABP RECs'!$F156),
IF(P$4&gt;$G156,O156*(1-Inputs_ByYear!$D$4),0)),0)</f>
        <v>0</v>
      </c>
      <c r="Q156" s="235">
        <f>IF((Q$4-$G156)&lt;($C156+$B156),IF(Q$4=$G156+$B156,SUMIFS(INDEX('ABP REC Calc'!$G$6:$AB$69,,MATCH('ABP RECs'!$H156,'ABP REC Calc'!$G$5:$AB$5,0)),'ABP REC Calc'!$C$6:$C$69,'ABP RECs'!$E156,'ABP REC Calc'!$B$6:$B$69,'ABP RECs'!$F156),
IF(Q$4&gt;$G156,P156*(1-Inputs_ByYear!$D$4),0)),0)</f>
        <v>0</v>
      </c>
      <c r="R156" s="235">
        <f>IF((R$4-$G156)&lt;($C156+$B156),IF(R$4=$G156+$B156,SUMIFS(INDEX('ABP REC Calc'!$G$6:$AB$69,,MATCH('ABP RECs'!$H156,'ABP REC Calc'!$G$5:$AB$5,0)),'ABP REC Calc'!$C$6:$C$69,'ABP RECs'!$E156,'ABP REC Calc'!$B$6:$B$69,'ABP RECs'!$F156),
IF(R$4&gt;$G156,Q156*(1-Inputs_ByYear!$D$4),0)),0)</f>
        <v>0</v>
      </c>
      <c r="S156" s="235">
        <f>IF((S$4-$G156)&lt;($C156+$B156),IF(S$4=$G156+$B156,SUMIFS(INDEX('ABP REC Calc'!$G$6:$AB$69,,MATCH('ABP RECs'!$H156,'ABP REC Calc'!$G$5:$AB$5,0)),'ABP REC Calc'!$C$6:$C$69,'ABP RECs'!$E156,'ABP REC Calc'!$B$6:$B$69,'ABP RECs'!$F156),
IF(S$4&gt;$G156,R156*(1-Inputs_ByYear!$D$4),0)),0)</f>
        <v>0</v>
      </c>
      <c r="T156" s="235">
        <f>IF((T$4-$G156)&lt;($C156+$B156),IF(T$4=$G156+$B156,SUMIFS(INDEX('ABP REC Calc'!$G$6:$AB$69,,MATCH('ABP RECs'!$H156,'ABP REC Calc'!$G$5:$AB$5,0)),'ABP REC Calc'!$C$6:$C$69,'ABP RECs'!$E156,'ABP REC Calc'!$B$6:$B$69,'ABP RECs'!$F156),
IF(T$4&gt;$G156,S156*(1-Inputs_ByYear!$D$4),0)),0)</f>
        <v>0</v>
      </c>
      <c r="U156" s="235">
        <f>IF((U$4-$G156)&lt;($C156+$B156),IF(U$4=$G156+$B156,SUMIFS(INDEX('ABP REC Calc'!$G$6:$AB$69,,MATCH('ABP RECs'!$H156,'ABP REC Calc'!$G$5:$AB$5,0)),'ABP REC Calc'!$C$6:$C$69,'ABP RECs'!$E156,'ABP REC Calc'!$B$6:$B$69,'ABP RECs'!$F156),
IF(U$4&gt;$G156,T156*(1-Inputs_ByYear!$D$4),0)),0)</f>
        <v>0</v>
      </c>
      <c r="V156" s="235">
        <f>IF((V$4-$G156)&lt;($C156+$B156),IF(V$4=$G156+$B156,SUMIFS(INDEX('ABP REC Calc'!$G$6:$AB$69,,MATCH('ABP RECs'!$H156,'ABP REC Calc'!$G$5:$AB$5,0)),'ABP REC Calc'!$C$6:$C$69,'ABP RECs'!$E156,'ABP REC Calc'!$B$6:$B$69,'ABP RECs'!$F156),
IF(V$4&gt;$G156,U156*(1-Inputs_ByYear!$D$4),0)),0)</f>
        <v>0</v>
      </c>
      <c r="W156" s="235">
        <f>IF((W$4-$G156)&lt;($C156+$B156),IF(W$4=$G156+$B156,SUMIFS(INDEX('ABP REC Calc'!$G$6:$AB$69,,MATCH('ABP RECs'!$H156,'ABP REC Calc'!$G$5:$AB$5,0)),'ABP REC Calc'!$C$6:$C$69,'ABP RECs'!$E156,'ABP REC Calc'!$B$6:$B$69,'ABP RECs'!$F156),
IF(W$4&gt;$G156,V156*(1-Inputs_ByYear!$D$4),0)),0)</f>
        <v>0</v>
      </c>
      <c r="X156" s="235">
        <f>IF((X$4-$G156)&lt;($C156+$B156),IF(X$4=$G156+$B156,SUMIFS(INDEX('ABP REC Calc'!$G$6:$AB$69,,MATCH('ABP RECs'!$H156,'ABP REC Calc'!$G$5:$AB$5,0)),'ABP REC Calc'!$C$6:$C$69,'ABP RECs'!$E156,'ABP REC Calc'!$B$6:$B$69,'ABP RECs'!$F156),
IF(X$4&gt;$G156,W156*(1-Inputs_ByYear!$D$4),0)),0)</f>
        <v>20330.73428049119</v>
      </c>
      <c r="Y156" s="235">
        <f>IF((Y$4-$G156)&lt;($C156+$B156),IF(Y$4=$G156+$B156,SUMIFS(INDEX('ABP REC Calc'!$G$6:$AB$69,,MATCH('ABP RECs'!$H156,'ABP REC Calc'!$G$5:$AB$5,0)),'ABP REC Calc'!$C$6:$C$69,'ABP RECs'!$E156,'ABP REC Calc'!$B$6:$B$69,'ABP RECs'!$F156),
IF(Y$4&gt;$G156,X156*(1-Inputs_ByYear!$D$4),0)),0)</f>
        <v>20229.080609088734</v>
      </c>
      <c r="Z156" s="235">
        <f>IF((Z$4-$G156)&lt;($C156+$B156),IF(Z$4=$G156+$B156,SUMIFS(INDEX('ABP REC Calc'!$G$6:$AB$69,,MATCH('ABP RECs'!$H156,'ABP REC Calc'!$G$5:$AB$5,0)),'ABP REC Calc'!$C$6:$C$69,'ABP RECs'!$E156,'ABP REC Calc'!$B$6:$B$69,'ABP RECs'!$F156),
IF(Z$4&gt;$G156,Y156*(1-Inputs_ByYear!$D$4),0)),0)</f>
        <v>20127.93520604329</v>
      </c>
      <c r="AA156" s="235">
        <f>IF((AA$4-$G156)&lt;($C156+$B156),IF(AA$4=$G156+$B156,SUMIFS(INDEX('ABP REC Calc'!$G$6:$AB$69,,MATCH('ABP RECs'!$H156,'ABP REC Calc'!$G$5:$AB$5,0)),'ABP REC Calc'!$C$6:$C$69,'ABP RECs'!$E156,'ABP REC Calc'!$B$6:$B$69,'ABP RECs'!$F156),
IF(AA$4&gt;$G156,Z156*(1-Inputs_ByYear!$D$4),0)),0)</f>
        <v>20027.295530013074</v>
      </c>
      <c r="AB156" s="235">
        <f>IF((AB$4-$G156)&lt;($C156+$B156),IF(AB$4=$G156+$B156,SUMIFS(INDEX('ABP REC Calc'!$G$6:$AB$69,,MATCH('ABP RECs'!$H156,'ABP REC Calc'!$G$5:$AB$5,0)),'ABP REC Calc'!$C$6:$C$69,'ABP RECs'!$E156,'ABP REC Calc'!$B$6:$B$69,'ABP RECs'!$F156),
IF(AB$4&gt;$G156,AA156*(1-Inputs_ByYear!$D$4),0)),0)</f>
        <v>19927.159052363008</v>
      </c>
      <c r="AC156" s="235">
        <f>IF((AC$4-$G156)&lt;($C156+$B156),IF(AC$4=$G156+$B156,SUMIFS(INDEX('ABP REC Calc'!$G$6:$AB$69,,MATCH('ABP RECs'!$H156,'ABP REC Calc'!$G$5:$AB$5,0)),'ABP REC Calc'!$C$6:$C$69,'ABP RECs'!$E156,'ABP REC Calc'!$B$6:$B$69,'ABP RECs'!$F156),
IF(AC$4&gt;$G156,AB156*(1-Inputs_ByYear!$D$4),0)),0)</f>
        <v>19827.523257101191</v>
      </c>
      <c r="AD156" s="235">
        <f>IF((AD$4-$G156)&lt;($C156+$B156),IF(AD$4=$G156+$B156,SUMIFS(INDEX('ABP REC Calc'!$G$6:$AB$69,,MATCH('ABP RECs'!$H156,'ABP REC Calc'!$G$5:$AB$5,0)),'ABP REC Calc'!$C$6:$C$69,'ABP RECs'!$E156,'ABP REC Calc'!$B$6:$B$69,'ABP RECs'!$F156),
IF(AD$4&gt;$G156,AC156*(1-Inputs_ByYear!$D$4),0)),0)</f>
        <v>19728.385640815686</v>
      </c>
    </row>
    <row r="157" spans="2:30" ht="14.75" customHeight="1" x14ac:dyDescent="0.25">
      <c r="B157" s="332" cm="1">
        <f t="array" ref="B157">INDEX(Inputs_ByYear!$D$87:$D$92, MATCH('ABP RECs'!$E157, Inputs_ByYear!$B$87:$B$92, 0),)</f>
        <v>0</v>
      </c>
      <c r="C157" s="332" cm="1">
        <f t="array" ref="C157">INDEX(Inputs_ByYear!$D$51:$D$56, MATCH('ABP RECs'!$E157, Inputs_ByYear!$B$51:$B$56,0),)</f>
        <v>20</v>
      </c>
      <c r="D157" s="332" t="str" cm="1">
        <f t="array" ref="D157">INDEX(Inputs_ByYear!$D$96:$D$101, MATCH('ABP RECs'!$E157, Inputs_ByYear!$B$96:$B$101,0),)</f>
        <v>n/a</v>
      </c>
      <c r="E157" s="222" t="s">
        <v>248</v>
      </c>
      <c r="F157" s="219" t="s">
        <v>258</v>
      </c>
      <c r="G157" s="219">
        <f t="shared" si="7"/>
        <v>2040</v>
      </c>
      <c r="H157" s="227" t="s">
        <v>38</v>
      </c>
      <c r="I157" s="235">
        <f>IF((I$4-$G157)&lt;($C157+$B157),IF(I$4=$G157+$B157,SUMIFS(INDEX('ABP REC Calc'!$G$6:$AB$69,,MATCH('ABP RECs'!$H157,'ABP REC Calc'!$G$5:$AB$5,0)),'ABP REC Calc'!$C$6:$C$69,'ABP RECs'!$E157,'ABP REC Calc'!$B$6:$B$69,'ABP RECs'!$F157),
IF(I$4&gt;$G157,H157*(1-Inputs_ByYear!$D$4),0)),0)</f>
        <v>0</v>
      </c>
      <c r="J157" s="235">
        <f>IF((J$4-$G157)&lt;($C157+$B157),IF(J$4=$G157+$B157,SUMIFS(INDEX('ABP REC Calc'!$G$6:$AB$69,,MATCH('ABP RECs'!$H157,'ABP REC Calc'!$G$5:$AB$5,0)),'ABP REC Calc'!$C$6:$C$69,'ABP RECs'!$E157,'ABP REC Calc'!$B$6:$B$69,'ABP RECs'!$F157),
IF(J$4&gt;$G157,I157*(1-Inputs_ByYear!$D$4),0)),0)</f>
        <v>0</v>
      </c>
      <c r="K157" s="235">
        <f>IF((K$4-$G157)&lt;($C157+$B157),IF(K$4=$G157+$B157,SUMIFS(INDEX('ABP REC Calc'!$G$6:$AB$69,,MATCH('ABP RECs'!$H157,'ABP REC Calc'!$G$5:$AB$5,0)),'ABP REC Calc'!$C$6:$C$69,'ABP RECs'!$E157,'ABP REC Calc'!$B$6:$B$69,'ABP RECs'!$F157),
IF(K$4&gt;$G157,J157*(1-Inputs_ByYear!$D$4),0)),0)</f>
        <v>0</v>
      </c>
      <c r="L157" s="235">
        <f>IF((L$4-$G157)&lt;($C157+$B157),IF(L$4=$G157+$B157,SUMIFS(INDEX('ABP REC Calc'!$G$6:$AB$69,,MATCH('ABP RECs'!$H157,'ABP REC Calc'!$G$5:$AB$5,0)),'ABP REC Calc'!$C$6:$C$69,'ABP RECs'!$E157,'ABP REC Calc'!$B$6:$B$69,'ABP RECs'!$F157),
IF(L$4&gt;$G157,K157*(1-Inputs_ByYear!$D$4),0)),0)</f>
        <v>0</v>
      </c>
      <c r="M157" s="235">
        <f>IF((M$4-$G157)&lt;($C157+$B157),IF(M$4=$G157+$B157,SUMIFS(INDEX('ABP REC Calc'!$G$6:$AB$69,,MATCH('ABP RECs'!$H157,'ABP REC Calc'!$G$5:$AB$5,0)),'ABP REC Calc'!$C$6:$C$69,'ABP RECs'!$E157,'ABP REC Calc'!$B$6:$B$69,'ABP RECs'!$F157),
IF(M$4&gt;$G157,L157*(1-Inputs_ByYear!$D$4),0)),0)</f>
        <v>0</v>
      </c>
      <c r="N157" s="235">
        <f>IF((N$4-$G157)&lt;($C157+$B157),IF(N$4=$G157+$B157,SUMIFS(INDEX('ABP REC Calc'!$G$6:$AB$69,,MATCH('ABP RECs'!$H157,'ABP REC Calc'!$G$5:$AB$5,0)),'ABP REC Calc'!$C$6:$C$69,'ABP RECs'!$E157,'ABP REC Calc'!$B$6:$B$69,'ABP RECs'!$F157),
IF(N$4&gt;$G157,M157*(1-Inputs_ByYear!$D$4),0)),0)</f>
        <v>0</v>
      </c>
      <c r="O157" s="235">
        <f>IF((O$4-$G157)&lt;($C157+$B157),IF(O$4=$G157+$B157,SUMIFS(INDEX('ABP REC Calc'!$G$6:$AB$69,,MATCH('ABP RECs'!$H157,'ABP REC Calc'!$G$5:$AB$5,0)),'ABP REC Calc'!$C$6:$C$69,'ABP RECs'!$E157,'ABP REC Calc'!$B$6:$B$69,'ABP RECs'!$F157),
IF(O$4&gt;$G157,N157*(1-Inputs_ByYear!$D$4),0)),0)</f>
        <v>0</v>
      </c>
      <c r="P157" s="235">
        <f>IF((P$4-$G157)&lt;($C157+$B157),IF(P$4=$G157+$B157,SUMIFS(INDEX('ABP REC Calc'!$G$6:$AB$69,,MATCH('ABP RECs'!$H157,'ABP REC Calc'!$G$5:$AB$5,0)),'ABP REC Calc'!$C$6:$C$69,'ABP RECs'!$E157,'ABP REC Calc'!$B$6:$B$69,'ABP RECs'!$F157),
IF(P$4&gt;$G157,O157*(1-Inputs_ByYear!$D$4),0)),0)</f>
        <v>0</v>
      </c>
      <c r="Q157" s="235">
        <f>IF((Q$4-$G157)&lt;($C157+$B157),IF(Q$4=$G157+$B157,SUMIFS(INDEX('ABP REC Calc'!$G$6:$AB$69,,MATCH('ABP RECs'!$H157,'ABP REC Calc'!$G$5:$AB$5,0)),'ABP REC Calc'!$C$6:$C$69,'ABP RECs'!$E157,'ABP REC Calc'!$B$6:$B$69,'ABP RECs'!$F157),
IF(Q$4&gt;$G157,P157*(1-Inputs_ByYear!$D$4),0)),0)</f>
        <v>0</v>
      </c>
      <c r="R157" s="235">
        <f>IF((R$4-$G157)&lt;($C157+$B157),IF(R$4=$G157+$B157,SUMIFS(INDEX('ABP REC Calc'!$G$6:$AB$69,,MATCH('ABP RECs'!$H157,'ABP REC Calc'!$G$5:$AB$5,0)),'ABP REC Calc'!$C$6:$C$69,'ABP RECs'!$E157,'ABP REC Calc'!$B$6:$B$69,'ABP RECs'!$F157),
IF(R$4&gt;$G157,Q157*(1-Inputs_ByYear!$D$4),0)),0)</f>
        <v>0</v>
      </c>
      <c r="S157" s="235">
        <f>IF((S$4-$G157)&lt;($C157+$B157),IF(S$4=$G157+$B157,SUMIFS(INDEX('ABP REC Calc'!$G$6:$AB$69,,MATCH('ABP RECs'!$H157,'ABP REC Calc'!$G$5:$AB$5,0)),'ABP REC Calc'!$C$6:$C$69,'ABP RECs'!$E157,'ABP REC Calc'!$B$6:$B$69,'ABP RECs'!$F157),
IF(S$4&gt;$G157,R157*(1-Inputs_ByYear!$D$4),0)),0)</f>
        <v>0</v>
      </c>
      <c r="T157" s="235">
        <f>IF((T$4-$G157)&lt;($C157+$B157),IF(T$4=$G157+$B157,SUMIFS(INDEX('ABP REC Calc'!$G$6:$AB$69,,MATCH('ABP RECs'!$H157,'ABP REC Calc'!$G$5:$AB$5,0)),'ABP REC Calc'!$C$6:$C$69,'ABP RECs'!$E157,'ABP REC Calc'!$B$6:$B$69,'ABP RECs'!$F157),
IF(T$4&gt;$G157,S157*(1-Inputs_ByYear!$D$4),0)),0)</f>
        <v>0</v>
      </c>
      <c r="U157" s="235">
        <f>IF((U$4-$G157)&lt;($C157+$B157),IF(U$4=$G157+$B157,SUMIFS(INDEX('ABP REC Calc'!$G$6:$AB$69,,MATCH('ABP RECs'!$H157,'ABP REC Calc'!$G$5:$AB$5,0)),'ABP REC Calc'!$C$6:$C$69,'ABP RECs'!$E157,'ABP REC Calc'!$B$6:$B$69,'ABP RECs'!$F157),
IF(U$4&gt;$G157,T157*(1-Inputs_ByYear!$D$4),0)),0)</f>
        <v>0</v>
      </c>
      <c r="V157" s="235">
        <f>IF((V$4-$G157)&lt;($C157+$B157),IF(V$4=$G157+$B157,SUMIFS(INDEX('ABP REC Calc'!$G$6:$AB$69,,MATCH('ABP RECs'!$H157,'ABP REC Calc'!$G$5:$AB$5,0)),'ABP REC Calc'!$C$6:$C$69,'ABP RECs'!$E157,'ABP REC Calc'!$B$6:$B$69,'ABP RECs'!$F157),
IF(V$4&gt;$G157,U157*(1-Inputs_ByYear!$D$4),0)),0)</f>
        <v>0</v>
      </c>
      <c r="W157" s="235">
        <f>IF((W$4-$G157)&lt;($C157+$B157),IF(W$4=$G157+$B157,SUMIFS(INDEX('ABP REC Calc'!$G$6:$AB$69,,MATCH('ABP RECs'!$H157,'ABP REC Calc'!$G$5:$AB$5,0)),'ABP REC Calc'!$C$6:$C$69,'ABP RECs'!$E157,'ABP REC Calc'!$B$6:$B$69,'ABP RECs'!$F157),
IF(W$4&gt;$G157,V157*(1-Inputs_ByYear!$D$4),0)),0)</f>
        <v>0</v>
      </c>
      <c r="X157" s="235">
        <f>IF((X$4-$G157)&lt;($C157+$B157),IF(X$4=$G157+$B157,SUMIFS(INDEX('ABP REC Calc'!$G$6:$AB$69,,MATCH('ABP RECs'!$H157,'ABP REC Calc'!$G$5:$AB$5,0)),'ABP REC Calc'!$C$6:$C$69,'ABP RECs'!$E157,'ABP REC Calc'!$B$6:$B$69,'ABP RECs'!$F157),
IF(X$4&gt;$G157,W157*(1-Inputs_ByYear!$D$4),0)),0)</f>
        <v>0</v>
      </c>
      <c r="Y157" s="235">
        <f>IF((Y$4-$G157)&lt;($C157+$B157),IF(Y$4=$G157+$B157,SUMIFS(INDEX('ABP REC Calc'!$G$6:$AB$69,,MATCH('ABP RECs'!$H157,'ABP REC Calc'!$G$5:$AB$5,0)),'ABP REC Calc'!$C$6:$C$69,'ABP RECs'!$E157,'ABP REC Calc'!$B$6:$B$69,'ABP RECs'!$F157),
IF(Y$4&gt;$G157,X157*(1-Inputs_ByYear!$D$4),0)),0)</f>
        <v>20330.73428049119</v>
      </c>
      <c r="Z157" s="235">
        <f>IF((Z$4-$G157)&lt;($C157+$B157),IF(Z$4=$G157+$B157,SUMIFS(INDEX('ABP REC Calc'!$G$6:$AB$69,,MATCH('ABP RECs'!$H157,'ABP REC Calc'!$G$5:$AB$5,0)),'ABP REC Calc'!$C$6:$C$69,'ABP RECs'!$E157,'ABP REC Calc'!$B$6:$B$69,'ABP RECs'!$F157),
IF(Z$4&gt;$G157,Y157*(1-Inputs_ByYear!$D$4),0)),0)</f>
        <v>20229.080609088734</v>
      </c>
      <c r="AA157" s="235">
        <f>IF((AA$4-$G157)&lt;($C157+$B157),IF(AA$4=$G157+$B157,SUMIFS(INDEX('ABP REC Calc'!$G$6:$AB$69,,MATCH('ABP RECs'!$H157,'ABP REC Calc'!$G$5:$AB$5,0)),'ABP REC Calc'!$C$6:$C$69,'ABP RECs'!$E157,'ABP REC Calc'!$B$6:$B$69,'ABP RECs'!$F157),
IF(AA$4&gt;$G157,Z157*(1-Inputs_ByYear!$D$4),0)),0)</f>
        <v>20127.93520604329</v>
      </c>
      <c r="AB157" s="235">
        <f>IF((AB$4-$G157)&lt;($C157+$B157),IF(AB$4=$G157+$B157,SUMIFS(INDEX('ABP REC Calc'!$G$6:$AB$69,,MATCH('ABP RECs'!$H157,'ABP REC Calc'!$G$5:$AB$5,0)),'ABP REC Calc'!$C$6:$C$69,'ABP RECs'!$E157,'ABP REC Calc'!$B$6:$B$69,'ABP RECs'!$F157),
IF(AB$4&gt;$G157,AA157*(1-Inputs_ByYear!$D$4),0)),0)</f>
        <v>20027.295530013074</v>
      </c>
      <c r="AC157" s="235">
        <f>IF((AC$4-$G157)&lt;($C157+$B157),IF(AC$4=$G157+$B157,SUMIFS(INDEX('ABP REC Calc'!$G$6:$AB$69,,MATCH('ABP RECs'!$H157,'ABP REC Calc'!$G$5:$AB$5,0)),'ABP REC Calc'!$C$6:$C$69,'ABP RECs'!$E157,'ABP REC Calc'!$B$6:$B$69,'ABP RECs'!$F157),
IF(AC$4&gt;$G157,AB157*(1-Inputs_ByYear!$D$4),0)),0)</f>
        <v>19927.159052363008</v>
      </c>
      <c r="AD157" s="235">
        <f>IF((AD$4-$G157)&lt;($C157+$B157),IF(AD$4=$G157+$B157,SUMIFS(INDEX('ABP REC Calc'!$G$6:$AB$69,,MATCH('ABP RECs'!$H157,'ABP REC Calc'!$G$5:$AB$5,0)),'ABP REC Calc'!$C$6:$C$69,'ABP RECs'!$E157,'ABP REC Calc'!$B$6:$B$69,'ABP RECs'!$F157),
IF(AD$4&gt;$G157,AC157*(1-Inputs_ByYear!$D$4),0)),0)</f>
        <v>19827.523257101191</v>
      </c>
    </row>
    <row r="158" spans="2:30" ht="14.75" customHeight="1" x14ac:dyDescent="0.25">
      <c r="B158" s="332" cm="1">
        <f t="array" ref="B158">INDEX(Inputs_ByYear!$D$87:$D$92, MATCH('ABP RECs'!$E158, Inputs_ByYear!$B$87:$B$92, 0),)</f>
        <v>0</v>
      </c>
      <c r="C158" s="332" cm="1">
        <f t="array" ref="C158">INDEX(Inputs_ByYear!$D$51:$D$56, MATCH('ABP RECs'!$E158, Inputs_ByYear!$B$51:$B$56,0),)</f>
        <v>20</v>
      </c>
      <c r="D158" s="332" t="str" cm="1">
        <f t="array" ref="D158">INDEX(Inputs_ByYear!$D$96:$D$101, MATCH('ABP RECs'!$E158, Inputs_ByYear!$B$96:$B$101,0),)</f>
        <v>n/a</v>
      </c>
      <c r="E158" s="222" t="s">
        <v>248</v>
      </c>
      <c r="F158" s="219" t="s">
        <v>258</v>
      </c>
      <c r="G158" s="219">
        <f t="shared" si="7"/>
        <v>2041</v>
      </c>
      <c r="H158" s="227" t="s">
        <v>39</v>
      </c>
      <c r="I158" s="235">
        <f>IF((I$4-$G158)&lt;($C158+$B158),IF(I$4=$G158+$B158,SUMIFS(INDEX('ABP REC Calc'!$G$6:$AB$69,,MATCH('ABP RECs'!$H158,'ABP REC Calc'!$G$5:$AB$5,0)),'ABP REC Calc'!$C$6:$C$69,'ABP RECs'!$E158,'ABP REC Calc'!$B$6:$B$69,'ABP RECs'!$F158),
IF(I$4&gt;$G158,H158*(1-Inputs_ByYear!$D$4),0)),0)</f>
        <v>0</v>
      </c>
      <c r="J158" s="235">
        <f>IF((J$4-$G158)&lt;($C158+$B158),IF(J$4=$G158+$B158,SUMIFS(INDEX('ABP REC Calc'!$G$6:$AB$69,,MATCH('ABP RECs'!$H158,'ABP REC Calc'!$G$5:$AB$5,0)),'ABP REC Calc'!$C$6:$C$69,'ABP RECs'!$E158,'ABP REC Calc'!$B$6:$B$69,'ABP RECs'!$F158),
IF(J$4&gt;$G158,I158*(1-Inputs_ByYear!$D$4),0)),0)</f>
        <v>0</v>
      </c>
      <c r="K158" s="235">
        <f>IF((K$4-$G158)&lt;($C158+$B158),IF(K$4=$G158+$B158,SUMIFS(INDEX('ABP REC Calc'!$G$6:$AB$69,,MATCH('ABP RECs'!$H158,'ABP REC Calc'!$G$5:$AB$5,0)),'ABP REC Calc'!$C$6:$C$69,'ABP RECs'!$E158,'ABP REC Calc'!$B$6:$B$69,'ABP RECs'!$F158),
IF(K$4&gt;$G158,J158*(1-Inputs_ByYear!$D$4),0)),0)</f>
        <v>0</v>
      </c>
      <c r="L158" s="235">
        <f>IF((L$4-$G158)&lt;($C158+$B158),IF(L$4=$G158+$B158,SUMIFS(INDEX('ABP REC Calc'!$G$6:$AB$69,,MATCH('ABP RECs'!$H158,'ABP REC Calc'!$G$5:$AB$5,0)),'ABP REC Calc'!$C$6:$C$69,'ABP RECs'!$E158,'ABP REC Calc'!$B$6:$B$69,'ABP RECs'!$F158),
IF(L$4&gt;$G158,K158*(1-Inputs_ByYear!$D$4),0)),0)</f>
        <v>0</v>
      </c>
      <c r="M158" s="235">
        <f>IF((M$4-$G158)&lt;($C158+$B158),IF(M$4=$G158+$B158,SUMIFS(INDEX('ABP REC Calc'!$G$6:$AB$69,,MATCH('ABP RECs'!$H158,'ABP REC Calc'!$G$5:$AB$5,0)),'ABP REC Calc'!$C$6:$C$69,'ABP RECs'!$E158,'ABP REC Calc'!$B$6:$B$69,'ABP RECs'!$F158),
IF(M$4&gt;$G158,L158*(1-Inputs_ByYear!$D$4),0)),0)</f>
        <v>0</v>
      </c>
      <c r="N158" s="235">
        <f>IF((N$4-$G158)&lt;($C158+$B158),IF(N$4=$G158+$B158,SUMIFS(INDEX('ABP REC Calc'!$G$6:$AB$69,,MATCH('ABP RECs'!$H158,'ABP REC Calc'!$G$5:$AB$5,0)),'ABP REC Calc'!$C$6:$C$69,'ABP RECs'!$E158,'ABP REC Calc'!$B$6:$B$69,'ABP RECs'!$F158),
IF(N$4&gt;$G158,M158*(1-Inputs_ByYear!$D$4),0)),0)</f>
        <v>0</v>
      </c>
      <c r="O158" s="235">
        <f>IF((O$4-$G158)&lt;($C158+$B158),IF(O$4=$G158+$B158,SUMIFS(INDEX('ABP REC Calc'!$G$6:$AB$69,,MATCH('ABP RECs'!$H158,'ABP REC Calc'!$G$5:$AB$5,0)),'ABP REC Calc'!$C$6:$C$69,'ABP RECs'!$E158,'ABP REC Calc'!$B$6:$B$69,'ABP RECs'!$F158),
IF(O$4&gt;$G158,N158*(1-Inputs_ByYear!$D$4),0)),0)</f>
        <v>0</v>
      </c>
      <c r="P158" s="235">
        <f>IF((P$4-$G158)&lt;($C158+$B158),IF(P$4=$G158+$B158,SUMIFS(INDEX('ABP REC Calc'!$G$6:$AB$69,,MATCH('ABP RECs'!$H158,'ABP REC Calc'!$G$5:$AB$5,0)),'ABP REC Calc'!$C$6:$C$69,'ABP RECs'!$E158,'ABP REC Calc'!$B$6:$B$69,'ABP RECs'!$F158),
IF(P$4&gt;$G158,O158*(1-Inputs_ByYear!$D$4),0)),0)</f>
        <v>0</v>
      </c>
      <c r="Q158" s="235">
        <f>IF((Q$4-$G158)&lt;($C158+$B158),IF(Q$4=$G158+$B158,SUMIFS(INDEX('ABP REC Calc'!$G$6:$AB$69,,MATCH('ABP RECs'!$H158,'ABP REC Calc'!$G$5:$AB$5,0)),'ABP REC Calc'!$C$6:$C$69,'ABP RECs'!$E158,'ABP REC Calc'!$B$6:$B$69,'ABP RECs'!$F158),
IF(Q$4&gt;$G158,P158*(1-Inputs_ByYear!$D$4),0)),0)</f>
        <v>0</v>
      </c>
      <c r="R158" s="235">
        <f>IF((R$4-$G158)&lt;($C158+$B158),IF(R$4=$G158+$B158,SUMIFS(INDEX('ABP REC Calc'!$G$6:$AB$69,,MATCH('ABP RECs'!$H158,'ABP REC Calc'!$G$5:$AB$5,0)),'ABP REC Calc'!$C$6:$C$69,'ABP RECs'!$E158,'ABP REC Calc'!$B$6:$B$69,'ABP RECs'!$F158),
IF(R$4&gt;$G158,Q158*(1-Inputs_ByYear!$D$4),0)),0)</f>
        <v>0</v>
      </c>
      <c r="S158" s="235">
        <f>IF((S$4-$G158)&lt;($C158+$B158),IF(S$4=$G158+$B158,SUMIFS(INDEX('ABP REC Calc'!$G$6:$AB$69,,MATCH('ABP RECs'!$H158,'ABP REC Calc'!$G$5:$AB$5,0)),'ABP REC Calc'!$C$6:$C$69,'ABP RECs'!$E158,'ABP REC Calc'!$B$6:$B$69,'ABP RECs'!$F158),
IF(S$4&gt;$G158,R158*(1-Inputs_ByYear!$D$4),0)),0)</f>
        <v>0</v>
      </c>
      <c r="T158" s="235">
        <f>IF((T$4-$G158)&lt;($C158+$B158),IF(T$4=$G158+$B158,SUMIFS(INDEX('ABP REC Calc'!$G$6:$AB$69,,MATCH('ABP RECs'!$H158,'ABP REC Calc'!$G$5:$AB$5,0)),'ABP REC Calc'!$C$6:$C$69,'ABP RECs'!$E158,'ABP REC Calc'!$B$6:$B$69,'ABP RECs'!$F158),
IF(T$4&gt;$G158,S158*(1-Inputs_ByYear!$D$4),0)),0)</f>
        <v>0</v>
      </c>
      <c r="U158" s="235">
        <f>IF((U$4-$G158)&lt;($C158+$B158),IF(U$4=$G158+$B158,SUMIFS(INDEX('ABP REC Calc'!$G$6:$AB$69,,MATCH('ABP RECs'!$H158,'ABP REC Calc'!$G$5:$AB$5,0)),'ABP REC Calc'!$C$6:$C$69,'ABP RECs'!$E158,'ABP REC Calc'!$B$6:$B$69,'ABP RECs'!$F158),
IF(U$4&gt;$G158,T158*(1-Inputs_ByYear!$D$4),0)),0)</f>
        <v>0</v>
      </c>
      <c r="V158" s="235">
        <f>IF((V$4-$G158)&lt;($C158+$B158),IF(V$4=$G158+$B158,SUMIFS(INDEX('ABP REC Calc'!$G$6:$AB$69,,MATCH('ABP RECs'!$H158,'ABP REC Calc'!$G$5:$AB$5,0)),'ABP REC Calc'!$C$6:$C$69,'ABP RECs'!$E158,'ABP REC Calc'!$B$6:$B$69,'ABP RECs'!$F158),
IF(V$4&gt;$G158,U158*(1-Inputs_ByYear!$D$4),0)),0)</f>
        <v>0</v>
      </c>
      <c r="W158" s="235">
        <f>IF((W$4-$G158)&lt;($C158+$B158),IF(W$4=$G158+$B158,SUMIFS(INDEX('ABP REC Calc'!$G$6:$AB$69,,MATCH('ABP RECs'!$H158,'ABP REC Calc'!$G$5:$AB$5,0)),'ABP REC Calc'!$C$6:$C$69,'ABP RECs'!$E158,'ABP REC Calc'!$B$6:$B$69,'ABP RECs'!$F158),
IF(W$4&gt;$G158,V158*(1-Inputs_ByYear!$D$4),0)),0)</f>
        <v>0</v>
      </c>
      <c r="X158" s="235">
        <f>IF((X$4-$G158)&lt;($C158+$B158),IF(X$4=$G158+$B158,SUMIFS(INDEX('ABP REC Calc'!$G$6:$AB$69,,MATCH('ABP RECs'!$H158,'ABP REC Calc'!$G$5:$AB$5,0)),'ABP REC Calc'!$C$6:$C$69,'ABP RECs'!$E158,'ABP REC Calc'!$B$6:$B$69,'ABP RECs'!$F158),
IF(X$4&gt;$G158,W158*(1-Inputs_ByYear!$D$4),0)),0)</f>
        <v>0</v>
      </c>
      <c r="Y158" s="235">
        <f>IF((Y$4-$G158)&lt;($C158+$B158),IF(Y$4=$G158+$B158,SUMIFS(INDEX('ABP REC Calc'!$G$6:$AB$69,,MATCH('ABP RECs'!$H158,'ABP REC Calc'!$G$5:$AB$5,0)),'ABP REC Calc'!$C$6:$C$69,'ABP RECs'!$E158,'ABP REC Calc'!$B$6:$B$69,'ABP RECs'!$F158),
IF(Y$4&gt;$G158,X158*(1-Inputs_ByYear!$D$4),0)),0)</f>
        <v>0</v>
      </c>
      <c r="Z158" s="235">
        <f>IF((Z$4-$G158)&lt;($C158+$B158),IF(Z$4=$G158+$B158,SUMIFS(INDEX('ABP REC Calc'!$G$6:$AB$69,,MATCH('ABP RECs'!$H158,'ABP REC Calc'!$G$5:$AB$5,0)),'ABP REC Calc'!$C$6:$C$69,'ABP RECs'!$E158,'ABP REC Calc'!$B$6:$B$69,'ABP RECs'!$F158),
IF(Z$4&gt;$G158,Y158*(1-Inputs_ByYear!$D$4),0)),0)</f>
        <v>20330.73428049119</v>
      </c>
      <c r="AA158" s="235">
        <f>IF((AA$4-$G158)&lt;($C158+$B158),IF(AA$4=$G158+$B158,SUMIFS(INDEX('ABP REC Calc'!$G$6:$AB$69,,MATCH('ABP RECs'!$H158,'ABP REC Calc'!$G$5:$AB$5,0)),'ABP REC Calc'!$C$6:$C$69,'ABP RECs'!$E158,'ABP REC Calc'!$B$6:$B$69,'ABP RECs'!$F158),
IF(AA$4&gt;$G158,Z158*(1-Inputs_ByYear!$D$4),0)),0)</f>
        <v>20229.080609088734</v>
      </c>
      <c r="AB158" s="235">
        <f>IF((AB$4-$G158)&lt;($C158+$B158),IF(AB$4=$G158+$B158,SUMIFS(INDEX('ABP REC Calc'!$G$6:$AB$69,,MATCH('ABP RECs'!$H158,'ABP REC Calc'!$G$5:$AB$5,0)),'ABP REC Calc'!$C$6:$C$69,'ABP RECs'!$E158,'ABP REC Calc'!$B$6:$B$69,'ABP RECs'!$F158),
IF(AB$4&gt;$G158,AA158*(1-Inputs_ByYear!$D$4),0)),0)</f>
        <v>20127.93520604329</v>
      </c>
      <c r="AC158" s="235">
        <f>IF((AC$4-$G158)&lt;($C158+$B158),IF(AC$4=$G158+$B158,SUMIFS(INDEX('ABP REC Calc'!$G$6:$AB$69,,MATCH('ABP RECs'!$H158,'ABP REC Calc'!$G$5:$AB$5,0)),'ABP REC Calc'!$C$6:$C$69,'ABP RECs'!$E158,'ABP REC Calc'!$B$6:$B$69,'ABP RECs'!$F158),
IF(AC$4&gt;$G158,AB158*(1-Inputs_ByYear!$D$4),0)),0)</f>
        <v>20027.295530013074</v>
      </c>
      <c r="AD158" s="235">
        <f>IF((AD$4-$G158)&lt;($C158+$B158),IF(AD$4=$G158+$B158,SUMIFS(INDEX('ABP REC Calc'!$G$6:$AB$69,,MATCH('ABP RECs'!$H158,'ABP REC Calc'!$G$5:$AB$5,0)),'ABP REC Calc'!$C$6:$C$69,'ABP RECs'!$E158,'ABP REC Calc'!$B$6:$B$69,'ABP RECs'!$F158),
IF(AD$4&gt;$G158,AC158*(1-Inputs_ByYear!$D$4),0)),0)</f>
        <v>19927.159052363008</v>
      </c>
    </row>
    <row r="159" spans="2:30" ht="14.75" customHeight="1" x14ac:dyDescent="0.25">
      <c r="B159" s="332" cm="1">
        <f t="array" ref="B159">INDEX(Inputs_ByYear!$D$87:$D$92, MATCH('ABP RECs'!$E159, Inputs_ByYear!$B$87:$B$92, 0),)</f>
        <v>0</v>
      </c>
      <c r="C159" s="332" cm="1">
        <f t="array" ref="C159">INDEX(Inputs_ByYear!$D$51:$D$56, MATCH('ABP RECs'!$E159, Inputs_ByYear!$B$51:$B$56,0),)</f>
        <v>20</v>
      </c>
      <c r="D159" s="332" t="str" cm="1">
        <f t="array" ref="D159">INDEX(Inputs_ByYear!$D$96:$D$101, MATCH('ABP RECs'!$E159, Inputs_ByYear!$B$96:$B$101,0),)</f>
        <v>n/a</v>
      </c>
      <c r="E159" s="222" t="s">
        <v>248</v>
      </c>
      <c r="F159" s="219" t="s">
        <v>258</v>
      </c>
      <c r="G159" s="219">
        <f t="shared" si="7"/>
        <v>2042</v>
      </c>
      <c r="H159" s="227" t="s">
        <v>40</v>
      </c>
      <c r="I159" s="235">
        <f>IF((I$4-$G159)&lt;($C159+$B159),IF(I$4=$G159+$B159,SUMIFS(INDEX('ABP REC Calc'!$G$6:$AB$69,,MATCH('ABP RECs'!$H159,'ABP REC Calc'!$G$5:$AB$5,0)),'ABP REC Calc'!$C$6:$C$69,'ABP RECs'!$E159,'ABP REC Calc'!$B$6:$B$69,'ABP RECs'!$F159),
IF(I$4&gt;$G159,H159*(1-Inputs_ByYear!$D$4),0)),0)</f>
        <v>0</v>
      </c>
      <c r="J159" s="235">
        <f>IF((J$4-$G159)&lt;($C159+$B159),IF(J$4=$G159+$B159,SUMIFS(INDEX('ABP REC Calc'!$G$6:$AB$69,,MATCH('ABP RECs'!$H159,'ABP REC Calc'!$G$5:$AB$5,0)),'ABP REC Calc'!$C$6:$C$69,'ABP RECs'!$E159,'ABP REC Calc'!$B$6:$B$69,'ABP RECs'!$F159),
IF(J$4&gt;$G159,I159*(1-Inputs_ByYear!$D$4),0)),0)</f>
        <v>0</v>
      </c>
      <c r="K159" s="235">
        <f>IF((K$4-$G159)&lt;($C159+$B159),IF(K$4=$G159+$B159,SUMIFS(INDEX('ABP REC Calc'!$G$6:$AB$69,,MATCH('ABP RECs'!$H159,'ABP REC Calc'!$G$5:$AB$5,0)),'ABP REC Calc'!$C$6:$C$69,'ABP RECs'!$E159,'ABP REC Calc'!$B$6:$B$69,'ABP RECs'!$F159),
IF(K$4&gt;$G159,J159*(1-Inputs_ByYear!$D$4),0)),0)</f>
        <v>0</v>
      </c>
      <c r="L159" s="235">
        <f>IF((L$4-$G159)&lt;($C159+$B159),IF(L$4=$G159+$B159,SUMIFS(INDEX('ABP REC Calc'!$G$6:$AB$69,,MATCH('ABP RECs'!$H159,'ABP REC Calc'!$G$5:$AB$5,0)),'ABP REC Calc'!$C$6:$C$69,'ABP RECs'!$E159,'ABP REC Calc'!$B$6:$B$69,'ABP RECs'!$F159),
IF(L$4&gt;$G159,K159*(1-Inputs_ByYear!$D$4),0)),0)</f>
        <v>0</v>
      </c>
      <c r="M159" s="235">
        <f>IF((M$4-$G159)&lt;($C159+$B159),IF(M$4=$G159+$B159,SUMIFS(INDEX('ABP REC Calc'!$G$6:$AB$69,,MATCH('ABP RECs'!$H159,'ABP REC Calc'!$G$5:$AB$5,0)),'ABP REC Calc'!$C$6:$C$69,'ABP RECs'!$E159,'ABP REC Calc'!$B$6:$B$69,'ABP RECs'!$F159),
IF(M$4&gt;$G159,L159*(1-Inputs_ByYear!$D$4),0)),0)</f>
        <v>0</v>
      </c>
      <c r="N159" s="235">
        <f>IF((N$4-$G159)&lt;($C159+$B159),IF(N$4=$G159+$B159,SUMIFS(INDEX('ABP REC Calc'!$G$6:$AB$69,,MATCH('ABP RECs'!$H159,'ABP REC Calc'!$G$5:$AB$5,0)),'ABP REC Calc'!$C$6:$C$69,'ABP RECs'!$E159,'ABP REC Calc'!$B$6:$B$69,'ABP RECs'!$F159),
IF(N$4&gt;$G159,M159*(1-Inputs_ByYear!$D$4),0)),0)</f>
        <v>0</v>
      </c>
      <c r="O159" s="235">
        <f>IF((O$4-$G159)&lt;($C159+$B159),IF(O$4=$G159+$B159,SUMIFS(INDEX('ABP REC Calc'!$G$6:$AB$69,,MATCH('ABP RECs'!$H159,'ABP REC Calc'!$G$5:$AB$5,0)),'ABP REC Calc'!$C$6:$C$69,'ABP RECs'!$E159,'ABP REC Calc'!$B$6:$B$69,'ABP RECs'!$F159),
IF(O$4&gt;$G159,N159*(1-Inputs_ByYear!$D$4),0)),0)</f>
        <v>0</v>
      </c>
      <c r="P159" s="235">
        <f>IF((P$4-$G159)&lt;($C159+$B159),IF(P$4=$G159+$B159,SUMIFS(INDEX('ABP REC Calc'!$G$6:$AB$69,,MATCH('ABP RECs'!$H159,'ABP REC Calc'!$G$5:$AB$5,0)),'ABP REC Calc'!$C$6:$C$69,'ABP RECs'!$E159,'ABP REC Calc'!$B$6:$B$69,'ABP RECs'!$F159),
IF(P$4&gt;$G159,O159*(1-Inputs_ByYear!$D$4),0)),0)</f>
        <v>0</v>
      </c>
      <c r="Q159" s="235">
        <f>IF((Q$4-$G159)&lt;($C159+$B159),IF(Q$4=$G159+$B159,SUMIFS(INDEX('ABP REC Calc'!$G$6:$AB$69,,MATCH('ABP RECs'!$H159,'ABP REC Calc'!$G$5:$AB$5,0)),'ABP REC Calc'!$C$6:$C$69,'ABP RECs'!$E159,'ABP REC Calc'!$B$6:$B$69,'ABP RECs'!$F159),
IF(Q$4&gt;$G159,P159*(1-Inputs_ByYear!$D$4),0)),0)</f>
        <v>0</v>
      </c>
      <c r="R159" s="235">
        <f>IF((R$4-$G159)&lt;($C159+$B159),IF(R$4=$G159+$B159,SUMIFS(INDEX('ABP REC Calc'!$G$6:$AB$69,,MATCH('ABP RECs'!$H159,'ABP REC Calc'!$G$5:$AB$5,0)),'ABP REC Calc'!$C$6:$C$69,'ABP RECs'!$E159,'ABP REC Calc'!$B$6:$B$69,'ABP RECs'!$F159),
IF(R$4&gt;$G159,Q159*(1-Inputs_ByYear!$D$4),0)),0)</f>
        <v>0</v>
      </c>
      <c r="S159" s="235">
        <f>IF((S$4-$G159)&lt;($C159+$B159),IF(S$4=$G159+$B159,SUMIFS(INDEX('ABP REC Calc'!$G$6:$AB$69,,MATCH('ABP RECs'!$H159,'ABP REC Calc'!$G$5:$AB$5,0)),'ABP REC Calc'!$C$6:$C$69,'ABP RECs'!$E159,'ABP REC Calc'!$B$6:$B$69,'ABP RECs'!$F159),
IF(S$4&gt;$G159,R159*(1-Inputs_ByYear!$D$4),0)),0)</f>
        <v>0</v>
      </c>
      <c r="T159" s="235">
        <f>IF((T$4-$G159)&lt;($C159+$B159),IF(T$4=$G159+$B159,SUMIFS(INDEX('ABP REC Calc'!$G$6:$AB$69,,MATCH('ABP RECs'!$H159,'ABP REC Calc'!$G$5:$AB$5,0)),'ABP REC Calc'!$C$6:$C$69,'ABP RECs'!$E159,'ABP REC Calc'!$B$6:$B$69,'ABP RECs'!$F159),
IF(T$4&gt;$G159,S159*(1-Inputs_ByYear!$D$4),0)),0)</f>
        <v>0</v>
      </c>
      <c r="U159" s="235">
        <f>IF((U$4-$G159)&lt;($C159+$B159),IF(U$4=$G159+$B159,SUMIFS(INDEX('ABP REC Calc'!$G$6:$AB$69,,MATCH('ABP RECs'!$H159,'ABP REC Calc'!$G$5:$AB$5,0)),'ABP REC Calc'!$C$6:$C$69,'ABP RECs'!$E159,'ABP REC Calc'!$B$6:$B$69,'ABP RECs'!$F159),
IF(U$4&gt;$G159,T159*(1-Inputs_ByYear!$D$4),0)),0)</f>
        <v>0</v>
      </c>
      <c r="V159" s="235">
        <f>IF((V$4-$G159)&lt;($C159+$B159),IF(V$4=$G159+$B159,SUMIFS(INDEX('ABP REC Calc'!$G$6:$AB$69,,MATCH('ABP RECs'!$H159,'ABP REC Calc'!$G$5:$AB$5,0)),'ABP REC Calc'!$C$6:$C$69,'ABP RECs'!$E159,'ABP REC Calc'!$B$6:$B$69,'ABP RECs'!$F159),
IF(V$4&gt;$G159,U159*(1-Inputs_ByYear!$D$4),0)),0)</f>
        <v>0</v>
      </c>
      <c r="W159" s="235">
        <f>IF((W$4-$G159)&lt;($C159+$B159),IF(W$4=$G159+$B159,SUMIFS(INDEX('ABP REC Calc'!$G$6:$AB$69,,MATCH('ABP RECs'!$H159,'ABP REC Calc'!$G$5:$AB$5,0)),'ABP REC Calc'!$C$6:$C$69,'ABP RECs'!$E159,'ABP REC Calc'!$B$6:$B$69,'ABP RECs'!$F159),
IF(W$4&gt;$G159,V159*(1-Inputs_ByYear!$D$4),0)),0)</f>
        <v>0</v>
      </c>
      <c r="X159" s="235">
        <f>IF((X$4-$G159)&lt;($C159+$B159),IF(X$4=$G159+$B159,SUMIFS(INDEX('ABP REC Calc'!$G$6:$AB$69,,MATCH('ABP RECs'!$H159,'ABP REC Calc'!$G$5:$AB$5,0)),'ABP REC Calc'!$C$6:$C$69,'ABP RECs'!$E159,'ABP REC Calc'!$B$6:$B$69,'ABP RECs'!$F159),
IF(X$4&gt;$G159,W159*(1-Inputs_ByYear!$D$4),0)),0)</f>
        <v>0</v>
      </c>
      <c r="Y159" s="235">
        <f>IF((Y$4-$G159)&lt;($C159+$B159),IF(Y$4=$G159+$B159,SUMIFS(INDEX('ABP REC Calc'!$G$6:$AB$69,,MATCH('ABP RECs'!$H159,'ABP REC Calc'!$G$5:$AB$5,0)),'ABP REC Calc'!$C$6:$C$69,'ABP RECs'!$E159,'ABP REC Calc'!$B$6:$B$69,'ABP RECs'!$F159),
IF(Y$4&gt;$G159,X159*(1-Inputs_ByYear!$D$4),0)),0)</f>
        <v>0</v>
      </c>
      <c r="Z159" s="235">
        <f>IF((Z$4-$G159)&lt;($C159+$B159),IF(Z$4=$G159+$B159,SUMIFS(INDEX('ABP REC Calc'!$G$6:$AB$69,,MATCH('ABP RECs'!$H159,'ABP REC Calc'!$G$5:$AB$5,0)),'ABP REC Calc'!$C$6:$C$69,'ABP RECs'!$E159,'ABP REC Calc'!$B$6:$B$69,'ABP RECs'!$F159),
IF(Z$4&gt;$G159,Y159*(1-Inputs_ByYear!$D$4),0)),0)</f>
        <v>0</v>
      </c>
      <c r="AA159" s="235">
        <f>IF((AA$4-$G159)&lt;($C159+$B159),IF(AA$4=$G159+$B159,SUMIFS(INDEX('ABP REC Calc'!$G$6:$AB$69,,MATCH('ABP RECs'!$H159,'ABP REC Calc'!$G$5:$AB$5,0)),'ABP REC Calc'!$C$6:$C$69,'ABP RECs'!$E159,'ABP REC Calc'!$B$6:$B$69,'ABP RECs'!$F159),
IF(AA$4&gt;$G159,Z159*(1-Inputs_ByYear!$D$4),0)),0)</f>
        <v>20330.73428049119</v>
      </c>
      <c r="AB159" s="235">
        <f>IF((AB$4-$G159)&lt;($C159+$B159),IF(AB$4=$G159+$B159,SUMIFS(INDEX('ABP REC Calc'!$G$6:$AB$69,,MATCH('ABP RECs'!$H159,'ABP REC Calc'!$G$5:$AB$5,0)),'ABP REC Calc'!$C$6:$C$69,'ABP RECs'!$E159,'ABP REC Calc'!$B$6:$B$69,'ABP RECs'!$F159),
IF(AB$4&gt;$G159,AA159*(1-Inputs_ByYear!$D$4),0)),0)</f>
        <v>20229.080609088734</v>
      </c>
      <c r="AC159" s="235">
        <f>IF((AC$4-$G159)&lt;($C159+$B159),IF(AC$4=$G159+$B159,SUMIFS(INDEX('ABP REC Calc'!$G$6:$AB$69,,MATCH('ABP RECs'!$H159,'ABP REC Calc'!$G$5:$AB$5,0)),'ABP REC Calc'!$C$6:$C$69,'ABP RECs'!$E159,'ABP REC Calc'!$B$6:$B$69,'ABP RECs'!$F159),
IF(AC$4&gt;$G159,AB159*(1-Inputs_ByYear!$D$4),0)),0)</f>
        <v>20127.93520604329</v>
      </c>
      <c r="AD159" s="235">
        <f>IF((AD$4-$G159)&lt;($C159+$B159),IF(AD$4=$G159+$B159,SUMIFS(INDEX('ABP REC Calc'!$G$6:$AB$69,,MATCH('ABP RECs'!$H159,'ABP REC Calc'!$G$5:$AB$5,0)),'ABP REC Calc'!$C$6:$C$69,'ABP RECs'!$E159,'ABP REC Calc'!$B$6:$B$69,'ABP RECs'!$F159),
IF(AD$4&gt;$G159,AC159*(1-Inputs_ByYear!$D$4),0)),0)</f>
        <v>20027.295530013074</v>
      </c>
    </row>
    <row r="160" spans="2:30" ht="14.75" customHeight="1" x14ac:dyDescent="0.25">
      <c r="B160" s="332" cm="1">
        <f t="array" ref="B160">INDEX(Inputs_ByYear!$D$87:$D$92, MATCH('ABP RECs'!$E160, Inputs_ByYear!$B$87:$B$92, 0),)</f>
        <v>0</v>
      </c>
      <c r="C160" s="332" cm="1">
        <f t="array" ref="C160">INDEX(Inputs_ByYear!$D$51:$D$56, MATCH('ABP RECs'!$E160, Inputs_ByYear!$B$51:$B$56,0),)</f>
        <v>20</v>
      </c>
      <c r="D160" s="332" t="str" cm="1">
        <f t="array" ref="D160">INDEX(Inputs_ByYear!$D$96:$D$101, MATCH('ABP RECs'!$E160, Inputs_ByYear!$B$96:$B$101,0),)</f>
        <v>n/a</v>
      </c>
      <c r="E160" s="222" t="s">
        <v>248</v>
      </c>
      <c r="F160" s="219" t="s">
        <v>258</v>
      </c>
      <c r="G160" s="219">
        <f t="shared" si="7"/>
        <v>2043</v>
      </c>
      <c r="H160" s="227" t="s">
        <v>41</v>
      </c>
      <c r="I160" s="235">
        <f>IF((I$4-$G160)&lt;($C160+$B160),IF(I$4=$G160+$B160,SUMIFS(INDEX('ABP REC Calc'!$G$6:$AB$69,,MATCH('ABP RECs'!$H160,'ABP REC Calc'!$G$5:$AB$5,0)),'ABP REC Calc'!$C$6:$C$69,'ABP RECs'!$E160,'ABP REC Calc'!$B$6:$B$69,'ABP RECs'!$F160),
IF(I$4&gt;$G160,H160*(1-Inputs_ByYear!$D$4),0)),0)</f>
        <v>0</v>
      </c>
      <c r="J160" s="235">
        <f>IF((J$4-$G160)&lt;($C160+$B160),IF(J$4=$G160+$B160,SUMIFS(INDEX('ABP REC Calc'!$G$6:$AB$69,,MATCH('ABP RECs'!$H160,'ABP REC Calc'!$G$5:$AB$5,0)),'ABP REC Calc'!$C$6:$C$69,'ABP RECs'!$E160,'ABP REC Calc'!$B$6:$B$69,'ABP RECs'!$F160),
IF(J$4&gt;$G160,I160*(1-Inputs_ByYear!$D$4),0)),0)</f>
        <v>0</v>
      </c>
      <c r="K160" s="235">
        <f>IF((K$4-$G160)&lt;($C160+$B160),IF(K$4=$G160+$B160,SUMIFS(INDEX('ABP REC Calc'!$G$6:$AB$69,,MATCH('ABP RECs'!$H160,'ABP REC Calc'!$G$5:$AB$5,0)),'ABP REC Calc'!$C$6:$C$69,'ABP RECs'!$E160,'ABP REC Calc'!$B$6:$B$69,'ABP RECs'!$F160),
IF(K$4&gt;$G160,J160*(1-Inputs_ByYear!$D$4),0)),0)</f>
        <v>0</v>
      </c>
      <c r="L160" s="235">
        <f>IF((L$4-$G160)&lt;($C160+$B160),IF(L$4=$G160+$B160,SUMIFS(INDEX('ABP REC Calc'!$G$6:$AB$69,,MATCH('ABP RECs'!$H160,'ABP REC Calc'!$G$5:$AB$5,0)),'ABP REC Calc'!$C$6:$C$69,'ABP RECs'!$E160,'ABP REC Calc'!$B$6:$B$69,'ABP RECs'!$F160),
IF(L$4&gt;$G160,K160*(1-Inputs_ByYear!$D$4),0)),0)</f>
        <v>0</v>
      </c>
      <c r="M160" s="235">
        <f>IF((M$4-$G160)&lt;($C160+$B160),IF(M$4=$G160+$B160,SUMIFS(INDEX('ABP REC Calc'!$G$6:$AB$69,,MATCH('ABP RECs'!$H160,'ABP REC Calc'!$G$5:$AB$5,0)),'ABP REC Calc'!$C$6:$C$69,'ABP RECs'!$E160,'ABP REC Calc'!$B$6:$B$69,'ABP RECs'!$F160),
IF(M$4&gt;$G160,L160*(1-Inputs_ByYear!$D$4),0)),0)</f>
        <v>0</v>
      </c>
      <c r="N160" s="235">
        <f>IF((N$4-$G160)&lt;($C160+$B160),IF(N$4=$G160+$B160,SUMIFS(INDEX('ABP REC Calc'!$G$6:$AB$69,,MATCH('ABP RECs'!$H160,'ABP REC Calc'!$G$5:$AB$5,0)),'ABP REC Calc'!$C$6:$C$69,'ABP RECs'!$E160,'ABP REC Calc'!$B$6:$B$69,'ABP RECs'!$F160),
IF(N$4&gt;$G160,M160*(1-Inputs_ByYear!$D$4),0)),0)</f>
        <v>0</v>
      </c>
      <c r="O160" s="235">
        <f>IF((O$4-$G160)&lt;($C160+$B160),IF(O$4=$G160+$B160,SUMIFS(INDEX('ABP REC Calc'!$G$6:$AB$69,,MATCH('ABP RECs'!$H160,'ABP REC Calc'!$G$5:$AB$5,0)),'ABP REC Calc'!$C$6:$C$69,'ABP RECs'!$E160,'ABP REC Calc'!$B$6:$B$69,'ABP RECs'!$F160),
IF(O$4&gt;$G160,N160*(1-Inputs_ByYear!$D$4),0)),0)</f>
        <v>0</v>
      </c>
      <c r="P160" s="235">
        <f>IF((P$4-$G160)&lt;($C160+$B160),IF(P$4=$G160+$B160,SUMIFS(INDEX('ABP REC Calc'!$G$6:$AB$69,,MATCH('ABP RECs'!$H160,'ABP REC Calc'!$G$5:$AB$5,0)),'ABP REC Calc'!$C$6:$C$69,'ABP RECs'!$E160,'ABP REC Calc'!$B$6:$B$69,'ABP RECs'!$F160),
IF(P$4&gt;$G160,O160*(1-Inputs_ByYear!$D$4),0)),0)</f>
        <v>0</v>
      </c>
      <c r="Q160" s="235">
        <f>IF((Q$4-$G160)&lt;($C160+$B160),IF(Q$4=$G160+$B160,SUMIFS(INDEX('ABP REC Calc'!$G$6:$AB$69,,MATCH('ABP RECs'!$H160,'ABP REC Calc'!$G$5:$AB$5,0)),'ABP REC Calc'!$C$6:$C$69,'ABP RECs'!$E160,'ABP REC Calc'!$B$6:$B$69,'ABP RECs'!$F160),
IF(Q$4&gt;$G160,P160*(1-Inputs_ByYear!$D$4),0)),0)</f>
        <v>0</v>
      </c>
      <c r="R160" s="235">
        <f>IF((R$4-$G160)&lt;($C160+$B160),IF(R$4=$G160+$B160,SUMIFS(INDEX('ABP REC Calc'!$G$6:$AB$69,,MATCH('ABP RECs'!$H160,'ABP REC Calc'!$G$5:$AB$5,0)),'ABP REC Calc'!$C$6:$C$69,'ABP RECs'!$E160,'ABP REC Calc'!$B$6:$B$69,'ABP RECs'!$F160),
IF(R$4&gt;$G160,Q160*(1-Inputs_ByYear!$D$4),0)),0)</f>
        <v>0</v>
      </c>
      <c r="S160" s="235">
        <f>IF((S$4-$G160)&lt;($C160+$B160),IF(S$4=$G160+$B160,SUMIFS(INDEX('ABP REC Calc'!$G$6:$AB$69,,MATCH('ABP RECs'!$H160,'ABP REC Calc'!$G$5:$AB$5,0)),'ABP REC Calc'!$C$6:$C$69,'ABP RECs'!$E160,'ABP REC Calc'!$B$6:$B$69,'ABP RECs'!$F160),
IF(S$4&gt;$G160,R160*(1-Inputs_ByYear!$D$4),0)),0)</f>
        <v>0</v>
      </c>
      <c r="T160" s="235">
        <f>IF((T$4-$G160)&lt;($C160+$B160),IF(T$4=$G160+$B160,SUMIFS(INDEX('ABP REC Calc'!$G$6:$AB$69,,MATCH('ABP RECs'!$H160,'ABP REC Calc'!$G$5:$AB$5,0)),'ABP REC Calc'!$C$6:$C$69,'ABP RECs'!$E160,'ABP REC Calc'!$B$6:$B$69,'ABP RECs'!$F160),
IF(T$4&gt;$G160,S160*(1-Inputs_ByYear!$D$4),0)),0)</f>
        <v>0</v>
      </c>
      <c r="U160" s="235">
        <f>IF((U$4-$G160)&lt;($C160+$B160),IF(U$4=$G160+$B160,SUMIFS(INDEX('ABP REC Calc'!$G$6:$AB$69,,MATCH('ABP RECs'!$H160,'ABP REC Calc'!$G$5:$AB$5,0)),'ABP REC Calc'!$C$6:$C$69,'ABP RECs'!$E160,'ABP REC Calc'!$B$6:$B$69,'ABP RECs'!$F160),
IF(U$4&gt;$G160,T160*(1-Inputs_ByYear!$D$4),0)),0)</f>
        <v>0</v>
      </c>
      <c r="V160" s="235">
        <f>IF((V$4-$G160)&lt;($C160+$B160),IF(V$4=$G160+$B160,SUMIFS(INDEX('ABP REC Calc'!$G$6:$AB$69,,MATCH('ABP RECs'!$H160,'ABP REC Calc'!$G$5:$AB$5,0)),'ABP REC Calc'!$C$6:$C$69,'ABP RECs'!$E160,'ABP REC Calc'!$B$6:$B$69,'ABP RECs'!$F160),
IF(V$4&gt;$G160,U160*(1-Inputs_ByYear!$D$4),0)),0)</f>
        <v>0</v>
      </c>
      <c r="W160" s="235">
        <f>IF((W$4-$G160)&lt;($C160+$B160),IF(W$4=$G160+$B160,SUMIFS(INDEX('ABP REC Calc'!$G$6:$AB$69,,MATCH('ABP RECs'!$H160,'ABP REC Calc'!$G$5:$AB$5,0)),'ABP REC Calc'!$C$6:$C$69,'ABP RECs'!$E160,'ABP REC Calc'!$B$6:$B$69,'ABP RECs'!$F160),
IF(W$4&gt;$G160,V160*(1-Inputs_ByYear!$D$4),0)),0)</f>
        <v>0</v>
      </c>
      <c r="X160" s="235">
        <f>IF((X$4-$G160)&lt;($C160+$B160),IF(X$4=$G160+$B160,SUMIFS(INDEX('ABP REC Calc'!$G$6:$AB$69,,MATCH('ABP RECs'!$H160,'ABP REC Calc'!$G$5:$AB$5,0)),'ABP REC Calc'!$C$6:$C$69,'ABP RECs'!$E160,'ABP REC Calc'!$B$6:$B$69,'ABP RECs'!$F160),
IF(X$4&gt;$G160,W160*(1-Inputs_ByYear!$D$4),0)),0)</f>
        <v>0</v>
      </c>
      <c r="Y160" s="235">
        <f>IF((Y$4-$G160)&lt;($C160+$B160),IF(Y$4=$G160+$B160,SUMIFS(INDEX('ABP REC Calc'!$G$6:$AB$69,,MATCH('ABP RECs'!$H160,'ABP REC Calc'!$G$5:$AB$5,0)),'ABP REC Calc'!$C$6:$C$69,'ABP RECs'!$E160,'ABP REC Calc'!$B$6:$B$69,'ABP RECs'!$F160),
IF(Y$4&gt;$G160,X160*(1-Inputs_ByYear!$D$4),0)),0)</f>
        <v>0</v>
      </c>
      <c r="Z160" s="235">
        <f>IF((Z$4-$G160)&lt;($C160+$B160),IF(Z$4=$G160+$B160,SUMIFS(INDEX('ABP REC Calc'!$G$6:$AB$69,,MATCH('ABP RECs'!$H160,'ABP REC Calc'!$G$5:$AB$5,0)),'ABP REC Calc'!$C$6:$C$69,'ABP RECs'!$E160,'ABP REC Calc'!$B$6:$B$69,'ABP RECs'!$F160),
IF(Z$4&gt;$G160,Y160*(1-Inputs_ByYear!$D$4),0)),0)</f>
        <v>0</v>
      </c>
      <c r="AA160" s="235">
        <f>IF((AA$4-$G160)&lt;($C160+$B160),IF(AA$4=$G160+$B160,SUMIFS(INDEX('ABP REC Calc'!$G$6:$AB$69,,MATCH('ABP RECs'!$H160,'ABP REC Calc'!$G$5:$AB$5,0)),'ABP REC Calc'!$C$6:$C$69,'ABP RECs'!$E160,'ABP REC Calc'!$B$6:$B$69,'ABP RECs'!$F160),
IF(AA$4&gt;$G160,Z160*(1-Inputs_ByYear!$D$4),0)),0)</f>
        <v>0</v>
      </c>
      <c r="AB160" s="235">
        <f>IF((AB$4-$G160)&lt;($C160+$B160),IF(AB$4=$G160+$B160,SUMIFS(INDEX('ABP REC Calc'!$G$6:$AB$69,,MATCH('ABP RECs'!$H160,'ABP REC Calc'!$G$5:$AB$5,0)),'ABP REC Calc'!$C$6:$C$69,'ABP RECs'!$E160,'ABP REC Calc'!$B$6:$B$69,'ABP RECs'!$F160),
IF(AB$4&gt;$G160,AA160*(1-Inputs_ByYear!$D$4),0)),0)</f>
        <v>0</v>
      </c>
      <c r="AC160" s="235">
        <f>IF((AC$4-$G160)&lt;($C160+$B160),IF(AC$4=$G160+$B160,SUMIFS(INDEX('ABP REC Calc'!$G$6:$AB$69,,MATCH('ABP RECs'!$H160,'ABP REC Calc'!$G$5:$AB$5,0)),'ABP REC Calc'!$C$6:$C$69,'ABP RECs'!$E160,'ABP REC Calc'!$B$6:$B$69,'ABP RECs'!$F160),
IF(AC$4&gt;$G160,AB160*(1-Inputs_ByYear!$D$4),0)),0)</f>
        <v>0</v>
      </c>
      <c r="AD160" s="235">
        <f>IF((AD$4-$G160)&lt;($C160+$B160),IF(AD$4=$G160+$B160,SUMIFS(INDEX('ABP REC Calc'!$G$6:$AB$69,,MATCH('ABP RECs'!$H160,'ABP REC Calc'!$G$5:$AB$5,0)),'ABP REC Calc'!$C$6:$C$69,'ABP RECs'!$E160,'ABP REC Calc'!$B$6:$B$69,'ABP RECs'!$F160),
IF(AD$4&gt;$G160,AC160*(1-Inputs_ByYear!$D$4),0)),0)</f>
        <v>0</v>
      </c>
    </row>
    <row r="161" spans="2:30" ht="14.75" customHeight="1" x14ac:dyDescent="0.25">
      <c r="B161" s="332" cm="1">
        <f t="array" ref="B161">INDEX(Inputs_ByYear!$D$87:$D$92, MATCH('ABP RECs'!$E161, Inputs_ByYear!$B$87:$B$92, 0),)</f>
        <v>0</v>
      </c>
      <c r="C161" s="332" cm="1">
        <f t="array" ref="C161">INDEX(Inputs_ByYear!$D$51:$D$56, MATCH('ABP RECs'!$E161, Inputs_ByYear!$B$51:$B$56,0),)</f>
        <v>20</v>
      </c>
      <c r="D161" s="332" t="str" cm="1">
        <f t="array" ref="D161">INDEX(Inputs_ByYear!$D$96:$D$101, MATCH('ABP RECs'!$E161, Inputs_ByYear!$B$96:$B$101,0),)</f>
        <v>n/a</v>
      </c>
      <c r="E161" s="222" t="s">
        <v>248</v>
      </c>
      <c r="F161" s="219" t="s">
        <v>258</v>
      </c>
      <c r="G161" s="219">
        <f t="shared" si="7"/>
        <v>2044</v>
      </c>
      <c r="H161" s="227" t="s">
        <v>42</v>
      </c>
      <c r="I161" s="235">
        <f>IF((I$4-$G161)&lt;($C161+$B161),IF(I$4=$G161+$B161,SUMIFS(INDEX('ABP REC Calc'!$G$6:$AB$69,,MATCH('ABP RECs'!$H161,'ABP REC Calc'!$G$5:$AB$5,0)),'ABP REC Calc'!$C$6:$C$69,'ABP RECs'!$E161,'ABP REC Calc'!$B$6:$B$69,'ABP RECs'!$F161),
IF(I$4&gt;$G161,H161*(1-Inputs_ByYear!$D$4),0)),0)</f>
        <v>0</v>
      </c>
      <c r="J161" s="235">
        <f>IF((J$4-$G161)&lt;($C161+$B161),IF(J$4=$G161+$B161,SUMIFS(INDEX('ABP REC Calc'!$G$6:$AB$69,,MATCH('ABP RECs'!$H161,'ABP REC Calc'!$G$5:$AB$5,0)),'ABP REC Calc'!$C$6:$C$69,'ABP RECs'!$E161,'ABP REC Calc'!$B$6:$B$69,'ABP RECs'!$F161),
IF(J$4&gt;$G161,I161*(1-Inputs_ByYear!$D$4),0)),0)</f>
        <v>0</v>
      </c>
      <c r="K161" s="235">
        <f>IF((K$4-$G161)&lt;($C161+$B161),IF(K$4=$G161+$B161,SUMIFS(INDEX('ABP REC Calc'!$G$6:$AB$69,,MATCH('ABP RECs'!$H161,'ABP REC Calc'!$G$5:$AB$5,0)),'ABP REC Calc'!$C$6:$C$69,'ABP RECs'!$E161,'ABP REC Calc'!$B$6:$B$69,'ABP RECs'!$F161),
IF(K$4&gt;$G161,J161*(1-Inputs_ByYear!$D$4),0)),0)</f>
        <v>0</v>
      </c>
      <c r="L161" s="235">
        <f>IF((L$4-$G161)&lt;($C161+$B161),IF(L$4=$G161+$B161,SUMIFS(INDEX('ABP REC Calc'!$G$6:$AB$69,,MATCH('ABP RECs'!$H161,'ABP REC Calc'!$G$5:$AB$5,0)),'ABP REC Calc'!$C$6:$C$69,'ABP RECs'!$E161,'ABP REC Calc'!$B$6:$B$69,'ABP RECs'!$F161),
IF(L$4&gt;$G161,K161*(1-Inputs_ByYear!$D$4),0)),0)</f>
        <v>0</v>
      </c>
      <c r="M161" s="235">
        <f>IF((M$4-$G161)&lt;($C161+$B161),IF(M$4=$G161+$B161,SUMIFS(INDEX('ABP REC Calc'!$G$6:$AB$69,,MATCH('ABP RECs'!$H161,'ABP REC Calc'!$G$5:$AB$5,0)),'ABP REC Calc'!$C$6:$C$69,'ABP RECs'!$E161,'ABP REC Calc'!$B$6:$B$69,'ABP RECs'!$F161),
IF(M$4&gt;$G161,L161*(1-Inputs_ByYear!$D$4),0)),0)</f>
        <v>0</v>
      </c>
      <c r="N161" s="235">
        <f>IF((N$4-$G161)&lt;($C161+$B161),IF(N$4=$G161+$B161,SUMIFS(INDEX('ABP REC Calc'!$G$6:$AB$69,,MATCH('ABP RECs'!$H161,'ABP REC Calc'!$G$5:$AB$5,0)),'ABP REC Calc'!$C$6:$C$69,'ABP RECs'!$E161,'ABP REC Calc'!$B$6:$B$69,'ABP RECs'!$F161),
IF(N$4&gt;$G161,M161*(1-Inputs_ByYear!$D$4),0)),0)</f>
        <v>0</v>
      </c>
      <c r="O161" s="235">
        <f>IF((O$4-$G161)&lt;($C161+$B161),IF(O$4=$G161+$B161,SUMIFS(INDEX('ABP REC Calc'!$G$6:$AB$69,,MATCH('ABP RECs'!$H161,'ABP REC Calc'!$G$5:$AB$5,0)),'ABP REC Calc'!$C$6:$C$69,'ABP RECs'!$E161,'ABP REC Calc'!$B$6:$B$69,'ABP RECs'!$F161),
IF(O$4&gt;$G161,N161*(1-Inputs_ByYear!$D$4),0)),0)</f>
        <v>0</v>
      </c>
      <c r="P161" s="235">
        <f>IF((P$4-$G161)&lt;($C161+$B161),IF(P$4=$G161+$B161,SUMIFS(INDEX('ABP REC Calc'!$G$6:$AB$69,,MATCH('ABP RECs'!$H161,'ABP REC Calc'!$G$5:$AB$5,0)),'ABP REC Calc'!$C$6:$C$69,'ABP RECs'!$E161,'ABP REC Calc'!$B$6:$B$69,'ABP RECs'!$F161),
IF(P$4&gt;$G161,O161*(1-Inputs_ByYear!$D$4),0)),0)</f>
        <v>0</v>
      </c>
      <c r="Q161" s="235">
        <f>IF((Q$4-$G161)&lt;($C161+$B161),IF(Q$4=$G161+$B161,SUMIFS(INDEX('ABP REC Calc'!$G$6:$AB$69,,MATCH('ABP RECs'!$H161,'ABP REC Calc'!$G$5:$AB$5,0)),'ABP REC Calc'!$C$6:$C$69,'ABP RECs'!$E161,'ABP REC Calc'!$B$6:$B$69,'ABP RECs'!$F161),
IF(Q$4&gt;$G161,P161*(1-Inputs_ByYear!$D$4),0)),0)</f>
        <v>0</v>
      </c>
      <c r="R161" s="235">
        <f>IF((R$4-$G161)&lt;($C161+$B161),IF(R$4=$G161+$B161,SUMIFS(INDEX('ABP REC Calc'!$G$6:$AB$69,,MATCH('ABP RECs'!$H161,'ABP REC Calc'!$G$5:$AB$5,0)),'ABP REC Calc'!$C$6:$C$69,'ABP RECs'!$E161,'ABP REC Calc'!$B$6:$B$69,'ABP RECs'!$F161),
IF(R$4&gt;$G161,Q161*(1-Inputs_ByYear!$D$4),0)),0)</f>
        <v>0</v>
      </c>
      <c r="S161" s="235">
        <f>IF((S$4-$G161)&lt;($C161+$B161),IF(S$4=$G161+$B161,SUMIFS(INDEX('ABP REC Calc'!$G$6:$AB$69,,MATCH('ABP RECs'!$H161,'ABP REC Calc'!$G$5:$AB$5,0)),'ABP REC Calc'!$C$6:$C$69,'ABP RECs'!$E161,'ABP REC Calc'!$B$6:$B$69,'ABP RECs'!$F161),
IF(S$4&gt;$G161,R161*(1-Inputs_ByYear!$D$4),0)),0)</f>
        <v>0</v>
      </c>
      <c r="T161" s="235">
        <f>IF((T$4-$G161)&lt;($C161+$B161),IF(T$4=$G161+$B161,SUMIFS(INDEX('ABP REC Calc'!$G$6:$AB$69,,MATCH('ABP RECs'!$H161,'ABP REC Calc'!$G$5:$AB$5,0)),'ABP REC Calc'!$C$6:$C$69,'ABP RECs'!$E161,'ABP REC Calc'!$B$6:$B$69,'ABP RECs'!$F161),
IF(T$4&gt;$G161,S161*(1-Inputs_ByYear!$D$4),0)),0)</f>
        <v>0</v>
      </c>
      <c r="U161" s="235">
        <f>IF((U$4-$G161)&lt;($C161+$B161),IF(U$4=$G161+$B161,SUMIFS(INDEX('ABP REC Calc'!$G$6:$AB$69,,MATCH('ABP RECs'!$H161,'ABP REC Calc'!$G$5:$AB$5,0)),'ABP REC Calc'!$C$6:$C$69,'ABP RECs'!$E161,'ABP REC Calc'!$B$6:$B$69,'ABP RECs'!$F161),
IF(U$4&gt;$G161,T161*(1-Inputs_ByYear!$D$4),0)),0)</f>
        <v>0</v>
      </c>
      <c r="V161" s="235">
        <f>IF((V$4-$G161)&lt;($C161+$B161),IF(V$4=$G161+$B161,SUMIFS(INDEX('ABP REC Calc'!$G$6:$AB$69,,MATCH('ABP RECs'!$H161,'ABP REC Calc'!$G$5:$AB$5,0)),'ABP REC Calc'!$C$6:$C$69,'ABP RECs'!$E161,'ABP REC Calc'!$B$6:$B$69,'ABP RECs'!$F161),
IF(V$4&gt;$G161,U161*(1-Inputs_ByYear!$D$4),0)),0)</f>
        <v>0</v>
      </c>
      <c r="W161" s="235">
        <f>IF((W$4-$G161)&lt;($C161+$B161),IF(W$4=$G161+$B161,SUMIFS(INDEX('ABP REC Calc'!$G$6:$AB$69,,MATCH('ABP RECs'!$H161,'ABP REC Calc'!$G$5:$AB$5,0)),'ABP REC Calc'!$C$6:$C$69,'ABP RECs'!$E161,'ABP REC Calc'!$B$6:$B$69,'ABP RECs'!$F161),
IF(W$4&gt;$G161,V161*(1-Inputs_ByYear!$D$4),0)),0)</f>
        <v>0</v>
      </c>
      <c r="X161" s="235">
        <f>IF((X$4-$G161)&lt;($C161+$B161),IF(X$4=$G161+$B161,SUMIFS(INDEX('ABP REC Calc'!$G$6:$AB$69,,MATCH('ABP RECs'!$H161,'ABP REC Calc'!$G$5:$AB$5,0)),'ABP REC Calc'!$C$6:$C$69,'ABP RECs'!$E161,'ABP REC Calc'!$B$6:$B$69,'ABP RECs'!$F161),
IF(X$4&gt;$G161,W161*(1-Inputs_ByYear!$D$4),0)),0)</f>
        <v>0</v>
      </c>
      <c r="Y161" s="235">
        <f>IF((Y$4-$G161)&lt;($C161+$B161),IF(Y$4=$G161+$B161,SUMIFS(INDEX('ABP REC Calc'!$G$6:$AB$69,,MATCH('ABP RECs'!$H161,'ABP REC Calc'!$G$5:$AB$5,0)),'ABP REC Calc'!$C$6:$C$69,'ABP RECs'!$E161,'ABP REC Calc'!$B$6:$B$69,'ABP RECs'!$F161),
IF(Y$4&gt;$G161,X161*(1-Inputs_ByYear!$D$4),0)),0)</f>
        <v>0</v>
      </c>
      <c r="Z161" s="235">
        <f>IF((Z$4-$G161)&lt;($C161+$B161),IF(Z$4=$G161+$B161,SUMIFS(INDEX('ABP REC Calc'!$G$6:$AB$69,,MATCH('ABP RECs'!$H161,'ABP REC Calc'!$G$5:$AB$5,0)),'ABP REC Calc'!$C$6:$C$69,'ABP RECs'!$E161,'ABP REC Calc'!$B$6:$B$69,'ABP RECs'!$F161),
IF(Z$4&gt;$G161,Y161*(1-Inputs_ByYear!$D$4),0)),0)</f>
        <v>0</v>
      </c>
      <c r="AA161" s="235">
        <f>IF((AA$4-$G161)&lt;($C161+$B161),IF(AA$4=$G161+$B161,SUMIFS(INDEX('ABP REC Calc'!$G$6:$AB$69,,MATCH('ABP RECs'!$H161,'ABP REC Calc'!$G$5:$AB$5,0)),'ABP REC Calc'!$C$6:$C$69,'ABP RECs'!$E161,'ABP REC Calc'!$B$6:$B$69,'ABP RECs'!$F161),
IF(AA$4&gt;$G161,Z161*(1-Inputs_ByYear!$D$4),0)),0)</f>
        <v>0</v>
      </c>
      <c r="AB161" s="235">
        <f>IF((AB$4-$G161)&lt;($C161+$B161),IF(AB$4=$G161+$B161,SUMIFS(INDEX('ABP REC Calc'!$G$6:$AB$69,,MATCH('ABP RECs'!$H161,'ABP REC Calc'!$G$5:$AB$5,0)),'ABP REC Calc'!$C$6:$C$69,'ABP RECs'!$E161,'ABP REC Calc'!$B$6:$B$69,'ABP RECs'!$F161),
IF(AB$4&gt;$G161,AA161*(1-Inputs_ByYear!$D$4),0)),0)</f>
        <v>0</v>
      </c>
      <c r="AC161" s="235">
        <f>IF((AC$4-$G161)&lt;($C161+$B161),IF(AC$4=$G161+$B161,SUMIFS(INDEX('ABP REC Calc'!$G$6:$AB$69,,MATCH('ABP RECs'!$H161,'ABP REC Calc'!$G$5:$AB$5,0)),'ABP REC Calc'!$C$6:$C$69,'ABP RECs'!$E161,'ABP REC Calc'!$B$6:$B$69,'ABP RECs'!$F161),
IF(AC$4&gt;$G161,AB161*(1-Inputs_ByYear!$D$4),0)),0)</f>
        <v>0</v>
      </c>
      <c r="AD161" s="235">
        <f>IF((AD$4-$G161)&lt;($C161+$B161),IF(AD$4=$G161+$B161,SUMIFS(INDEX('ABP REC Calc'!$G$6:$AB$69,,MATCH('ABP RECs'!$H161,'ABP REC Calc'!$G$5:$AB$5,0)),'ABP REC Calc'!$C$6:$C$69,'ABP RECs'!$E161,'ABP REC Calc'!$B$6:$B$69,'ABP RECs'!$F161),
IF(AD$4&gt;$G161,AC161*(1-Inputs_ByYear!$D$4),0)),0)</f>
        <v>0</v>
      </c>
    </row>
    <row r="162" spans="2:30" ht="14.75" customHeight="1" x14ac:dyDescent="0.25">
      <c r="B162" s="332" cm="1">
        <f t="array" ref="B162">INDEX(Inputs_ByYear!$D$87:$D$92, MATCH('ABP RECs'!$E162, Inputs_ByYear!$B$87:$B$92, 0),)</f>
        <v>0</v>
      </c>
      <c r="C162" s="332" cm="1">
        <f t="array" ref="C162">INDEX(Inputs_ByYear!$D$51:$D$56, MATCH('ABP RECs'!$E162, Inputs_ByYear!$B$51:$B$56,0),)</f>
        <v>20</v>
      </c>
      <c r="D162" s="332" t="str" cm="1">
        <f t="array" ref="D162">INDEX(Inputs_ByYear!$D$96:$D$101, MATCH('ABP RECs'!$E162, Inputs_ByYear!$B$96:$B$101,0),)</f>
        <v>n/a</v>
      </c>
      <c r="E162" s="222" t="s">
        <v>248</v>
      </c>
      <c r="F162" s="219" t="s">
        <v>258</v>
      </c>
      <c r="G162" s="219">
        <f t="shared" si="7"/>
        <v>2045</v>
      </c>
      <c r="H162" s="227" t="s">
        <v>43</v>
      </c>
      <c r="I162" s="235">
        <f>IF((I$4-$G162)&lt;($C162+$B162),IF(I$4=$G162+$B162,SUMIFS(INDEX('ABP REC Calc'!$G$6:$AB$69,,MATCH('ABP RECs'!$H162,'ABP REC Calc'!$G$5:$AB$5,0)),'ABP REC Calc'!$C$6:$C$69,'ABP RECs'!$E162,'ABP REC Calc'!$B$6:$B$69,'ABP RECs'!$F162),
IF(I$4&gt;$G162,H162*(1-Inputs_ByYear!$D$4),0)),0)</f>
        <v>0</v>
      </c>
      <c r="J162" s="235">
        <f>IF((J$4-$G162)&lt;($C162+$B162),IF(J$4=$G162+$B162,SUMIFS(INDEX('ABP REC Calc'!$G$6:$AB$69,,MATCH('ABP RECs'!$H162,'ABP REC Calc'!$G$5:$AB$5,0)),'ABP REC Calc'!$C$6:$C$69,'ABP RECs'!$E162,'ABP REC Calc'!$B$6:$B$69,'ABP RECs'!$F162),
IF(J$4&gt;$G162,I162*(1-Inputs_ByYear!$D$4),0)),0)</f>
        <v>0</v>
      </c>
      <c r="K162" s="235">
        <f>IF((K$4-$G162)&lt;($C162+$B162),IF(K$4=$G162+$B162,SUMIFS(INDEX('ABP REC Calc'!$G$6:$AB$69,,MATCH('ABP RECs'!$H162,'ABP REC Calc'!$G$5:$AB$5,0)),'ABP REC Calc'!$C$6:$C$69,'ABP RECs'!$E162,'ABP REC Calc'!$B$6:$B$69,'ABP RECs'!$F162),
IF(K$4&gt;$G162,J162*(1-Inputs_ByYear!$D$4),0)),0)</f>
        <v>0</v>
      </c>
      <c r="L162" s="235">
        <f>IF((L$4-$G162)&lt;($C162+$B162),IF(L$4=$G162+$B162,SUMIFS(INDEX('ABP REC Calc'!$G$6:$AB$69,,MATCH('ABP RECs'!$H162,'ABP REC Calc'!$G$5:$AB$5,0)),'ABP REC Calc'!$C$6:$C$69,'ABP RECs'!$E162,'ABP REC Calc'!$B$6:$B$69,'ABP RECs'!$F162),
IF(L$4&gt;$G162,K162*(1-Inputs_ByYear!$D$4),0)),0)</f>
        <v>0</v>
      </c>
      <c r="M162" s="235">
        <f>IF((M$4-$G162)&lt;($C162+$B162),IF(M$4=$G162+$B162,SUMIFS(INDEX('ABP REC Calc'!$G$6:$AB$69,,MATCH('ABP RECs'!$H162,'ABP REC Calc'!$G$5:$AB$5,0)),'ABP REC Calc'!$C$6:$C$69,'ABP RECs'!$E162,'ABP REC Calc'!$B$6:$B$69,'ABP RECs'!$F162),
IF(M$4&gt;$G162,L162*(1-Inputs_ByYear!$D$4),0)),0)</f>
        <v>0</v>
      </c>
      <c r="N162" s="235">
        <f>IF((N$4-$G162)&lt;($C162+$B162),IF(N$4=$G162+$B162,SUMIFS(INDEX('ABP REC Calc'!$G$6:$AB$69,,MATCH('ABP RECs'!$H162,'ABP REC Calc'!$G$5:$AB$5,0)),'ABP REC Calc'!$C$6:$C$69,'ABP RECs'!$E162,'ABP REC Calc'!$B$6:$B$69,'ABP RECs'!$F162),
IF(N$4&gt;$G162,M162*(1-Inputs_ByYear!$D$4),0)),0)</f>
        <v>0</v>
      </c>
      <c r="O162" s="235">
        <f>IF((O$4-$G162)&lt;($C162+$B162),IF(O$4=$G162+$B162,SUMIFS(INDEX('ABP REC Calc'!$G$6:$AB$69,,MATCH('ABP RECs'!$H162,'ABP REC Calc'!$G$5:$AB$5,0)),'ABP REC Calc'!$C$6:$C$69,'ABP RECs'!$E162,'ABP REC Calc'!$B$6:$B$69,'ABP RECs'!$F162),
IF(O$4&gt;$G162,N162*(1-Inputs_ByYear!$D$4),0)),0)</f>
        <v>0</v>
      </c>
      <c r="P162" s="235">
        <f>IF((P$4-$G162)&lt;($C162+$B162),IF(P$4=$G162+$B162,SUMIFS(INDEX('ABP REC Calc'!$G$6:$AB$69,,MATCH('ABP RECs'!$H162,'ABP REC Calc'!$G$5:$AB$5,0)),'ABP REC Calc'!$C$6:$C$69,'ABP RECs'!$E162,'ABP REC Calc'!$B$6:$B$69,'ABP RECs'!$F162),
IF(P$4&gt;$G162,O162*(1-Inputs_ByYear!$D$4),0)),0)</f>
        <v>0</v>
      </c>
      <c r="Q162" s="235">
        <f>IF((Q$4-$G162)&lt;($C162+$B162),IF(Q$4=$G162+$B162,SUMIFS(INDEX('ABP REC Calc'!$G$6:$AB$69,,MATCH('ABP RECs'!$H162,'ABP REC Calc'!$G$5:$AB$5,0)),'ABP REC Calc'!$C$6:$C$69,'ABP RECs'!$E162,'ABP REC Calc'!$B$6:$B$69,'ABP RECs'!$F162),
IF(Q$4&gt;$G162,P162*(1-Inputs_ByYear!$D$4),0)),0)</f>
        <v>0</v>
      </c>
      <c r="R162" s="235">
        <f>IF((R$4-$G162)&lt;($C162+$B162),IF(R$4=$G162+$B162,SUMIFS(INDEX('ABP REC Calc'!$G$6:$AB$69,,MATCH('ABP RECs'!$H162,'ABP REC Calc'!$G$5:$AB$5,0)),'ABP REC Calc'!$C$6:$C$69,'ABP RECs'!$E162,'ABP REC Calc'!$B$6:$B$69,'ABP RECs'!$F162),
IF(R$4&gt;$G162,Q162*(1-Inputs_ByYear!$D$4),0)),0)</f>
        <v>0</v>
      </c>
      <c r="S162" s="235">
        <f>IF((S$4-$G162)&lt;($C162+$B162),IF(S$4=$G162+$B162,SUMIFS(INDEX('ABP REC Calc'!$G$6:$AB$69,,MATCH('ABP RECs'!$H162,'ABP REC Calc'!$G$5:$AB$5,0)),'ABP REC Calc'!$C$6:$C$69,'ABP RECs'!$E162,'ABP REC Calc'!$B$6:$B$69,'ABP RECs'!$F162),
IF(S$4&gt;$G162,R162*(1-Inputs_ByYear!$D$4),0)),0)</f>
        <v>0</v>
      </c>
      <c r="T162" s="235">
        <f>IF((T$4-$G162)&lt;($C162+$B162),IF(T$4=$G162+$B162,SUMIFS(INDEX('ABP REC Calc'!$G$6:$AB$69,,MATCH('ABP RECs'!$H162,'ABP REC Calc'!$G$5:$AB$5,0)),'ABP REC Calc'!$C$6:$C$69,'ABP RECs'!$E162,'ABP REC Calc'!$B$6:$B$69,'ABP RECs'!$F162),
IF(T$4&gt;$G162,S162*(1-Inputs_ByYear!$D$4),0)),0)</f>
        <v>0</v>
      </c>
      <c r="U162" s="235">
        <f>IF((U$4-$G162)&lt;($C162+$B162),IF(U$4=$G162+$B162,SUMIFS(INDEX('ABP REC Calc'!$G$6:$AB$69,,MATCH('ABP RECs'!$H162,'ABP REC Calc'!$G$5:$AB$5,0)),'ABP REC Calc'!$C$6:$C$69,'ABP RECs'!$E162,'ABP REC Calc'!$B$6:$B$69,'ABP RECs'!$F162),
IF(U$4&gt;$G162,T162*(1-Inputs_ByYear!$D$4),0)),0)</f>
        <v>0</v>
      </c>
      <c r="V162" s="235">
        <f>IF((V$4-$G162)&lt;($C162+$B162),IF(V$4=$G162+$B162,SUMIFS(INDEX('ABP REC Calc'!$G$6:$AB$69,,MATCH('ABP RECs'!$H162,'ABP REC Calc'!$G$5:$AB$5,0)),'ABP REC Calc'!$C$6:$C$69,'ABP RECs'!$E162,'ABP REC Calc'!$B$6:$B$69,'ABP RECs'!$F162),
IF(V$4&gt;$G162,U162*(1-Inputs_ByYear!$D$4),0)),0)</f>
        <v>0</v>
      </c>
      <c r="W162" s="235">
        <f>IF((W$4-$G162)&lt;($C162+$B162),IF(W$4=$G162+$B162,SUMIFS(INDEX('ABP REC Calc'!$G$6:$AB$69,,MATCH('ABP RECs'!$H162,'ABP REC Calc'!$G$5:$AB$5,0)),'ABP REC Calc'!$C$6:$C$69,'ABP RECs'!$E162,'ABP REC Calc'!$B$6:$B$69,'ABP RECs'!$F162),
IF(W$4&gt;$G162,V162*(1-Inputs_ByYear!$D$4),0)),0)</f>
        <v>0</v>
      </c>
      <c r="X162" s="235">
        <f>IF((X$4-$G162)&lt;($C162+$B162),IF(X$4=$G162+$B162,SUMIFS(INDEX('ABP REC Calc'!$G$6:$AB$69,,MATCH('ABP RECs'!$H162,'ABP REC Calc'!$G$5:$AB$5,0)),'ABP REC Calc'!$C$6:$C$69,'ABP RECs'!$E162,'ABP REC Calc'!$B$6:$B$69,'ABP RECs'!$F162),
IF(X$4&gt;$G162,W162*(1-Inputs_ByYear!$D$4),0)),0)</f>
        <v>0</v>
      </c>
      <c r="Y162" s="235">
        <f>IF((Y$4-$G162)&lt;($C162+$B162),IF(Y$4=$G162+$B162,SUMIFS(INDEX('ABP REC Calc'!$G$6:$AB$69,,MATCH('ABP RECs'!$H162,'ABP REC Calc'!$G$5:$AB$5,0)),'ABP REC Calc'!$C$6:$C$69,'ABP RECs'!$E162,'ABP REC Calc'!$B$6:$B$69,'ABP RECs'!$F162),
IF(Y$4&gt;$G162,X162*(1-Inputs_ByYear!$D$4),0)),0)</f>
        <v>0</v>
      </c>
      <c r="Z162" s="235">
        <f>IF((Z$4-$G162)&lt;($C162+$B162),IF(Z$4=$G162+$B162,SUMIFS(INDEX('ABP REC Calc'!$G$6:$AB$69,,MATCH('ABP RECs'!$H162,'ABP REC Calc'!$G$5:$AB$5,0)),'ABP REC Calc'!$C$6:$C$69,'ABP RECs'!$E162,'ABP REC Calc'!$B$6:$B$69,'ABP RECs'!$F162),
IF(Z$4&gt;$G162,Y162*(1-Inputs_ByYear!$D$4),0)),0)</f>
        <v>0</v>
      </c>
      <c r="AA162" s="235">
        <f>IF((AA$4-$G162)&lt;($C162+$B162),IF(AA$4=$G162+$B162,SUMIFS(INDEX('ABP REC Calc'!$G$6:$AB$69,,MATCH('ABP RECs'!$H162,'ABP REC Calc'!$G$5:$AB$5,0)),'ABP REC Calc'!$C$6:$C$69,'ABP RECs'!$E162,'ABP REC Calc'!$B$6:$B$69,'ABP RECs'!$F162),
IF(AA$4&gt;$G162,Z162*(1-Inputs_ByYear!$D$4),0)),0)</f>
        <v>0</v>
      </c>
      <c r="AB162" s="235">
        <f>IF((AB$4-$G162)&lt;($C162+$B162),IF(AB$4=$G162+$B162,SUMIFS(INDEX('ABP REC Calc'!$G$6:$AB$69,,MATCH('ABP RECs'!$H162,'ABP REC Calc'!$G$5:$AB$5,0)),'ABP REC Calc'!$C$6:$C$69,'ABP RECs'!$E162,'ABP REC Calc'!$B$6:$B$69,'ABP RECs'!$F162),
IF(AB$4&gt;$G162,AA162*(1-Inputs_ByYear!$D$4),0)),0)</f>
        <v>0</v>
      </c>
      <c r="AC162" s="235">
        <f>IF((AC$4-$G162)&lt;($C162+$B162),IF(AC$4=$G162+$B162,SUMIFS(INDEX('ABP REC Calc'!$G$6:$AB$69,,MATCH('ABP RECs'!$H162,'ABP REC Calc'!$G$5:$AB$5,0)),'ABP REC Calc'!$C$6:$C$69,'ABP RECs'!$E162,'ABP REC Calc'!$B$6:$B$69,'ABP RECs'!$F162),
IF(AC$4&gt;$G162,AB162*(1-Inputs_ByYear!$D$4),0)),0)</f>
        <v>0</v>
      </c>
      <c r="AD162" s="235">
        <f>IF((AD$4-$G162)&lt;($C162+$B162),IF(AD$4=$G162+$B162,SUMIFS(INDEX('ABP REC Calc'!$G$6:$AB$69,,MATCH('ABP RECs'!$H162,'ABP REC Calc'!$G$5:$AB$5,0)),'ABP REC Calc'!$C$6:$C$69,'ABP RECs'!$E162,'ABP REC Calc'!$B$6:$B$69,'ABP RECs'!$F162),
IF(AD$4&gt;$G162,AC162*(1-Inputs_ByYear!$D$4),0)),0)</f>
        <v>0</v>
      </c>
    </row>
    <row r="163" spans="2:30" ht="14.75" customHeight="1" x14ac:dyDescent="0.25">
      <c r="B163" s="332" cm="1">
        <f t="array" ref="B163">INDEX(Inputs_ByYear!$D$87:$D$92, MATCH('ABP RECs'!$E163, Inputs_ByYear!$B$87:$B$92, 0),)</f>
        <v>0</v>
      </c>
      <c r="C163" s="332" cm="1">
        <f t="array" ref="C163">INDEX(Inputs_ByYear!$D$51:$D$56, MATCH('ABP RECs'!$E163, Inputs_ByYear!$B$51:$B$56,0),)</f>
        <v>20</v>
      </c>
      <c r="D163" s="332" t="str" cm="1">
        <f t="array" ref="D163">INDEX(Inputs_ByYear!$D$96:$D$101, MATCH('ABP RECs'!$E163, Inputs_ByYear!$B$96:$B$101,0),)</f>
        <v>n/a</v>
      </c>
      <c r="E163" s="222" t="s">
        <v>248</v>
      </c>
      <c r="F163" s="219" t="s">
        <v>259</v>
      </c>
      <c r="G163" s="219">
        <f>VALUE(LEFT(H163, FIND("-", H163)-1))</f>
        <v>2024</v>
      </c>
      <c r="H163" s="227" t="s">
        <v>22</v>
      </c>
      <c r="I163" s="235">
        <f>IF((I$4-$G163)&lt;($C163+$B163),IF(I$4=$G163+$B163,SUMIFS(INDEX('ABP REC Calc'!$G$6:$AB$69,,MATCH('ABP RECs'!$H163,'ABP REC Calc'!$G$5:$AB$5,0)),'ABP REC Calc'!$C$6:$C$69,'ABP RECs'!$E163,'ABP REC Calc'!$B$6:$B$69,'ABP RECs'!$F163),
IF(I$4&gt;$G163,H163*(1-Inputs_ByYear!$D$4),0)),0)</f>
        <v>0</v>
      </c>
      <c r="J163" s="235">
        <f>IF((J$4-$G163)&lt;($C163+$B163),IF(J$4=$G163+$B163,SUMIFS(INDEX('ABP REC Calc'!$G$6:$AB$69,,MATCH('ABP RECs'!$H163,'ABP REC Calc'!$G$5:$AB$5,0)),'ABP REC Calc'!$C$6:$C$69,'ABP RECs'!$E163,'ABP REC Calc'!$B$6:$B$69,'ABP RECs'!$F163),
IF(J$4&gt;$G163,I163*(1-Inputs_ByYear!$D$4),0)),0)</f>
        <v>0</v>
      </c>
      <c r="K163" s="235">
        <f>IF((K$4-$G163)&lt;($C163+$B163),IF(K$4=$G163+$B163,SUMIFS(INDEX('ABP REC Calc'!$G$6:$AB$69,,MATCH('ABP RECs'!$H163,'ABP REC Calc'!$G$5:$AB$5,0)),'ABP REC Calc'!$C$6:$C$69,'ABP RECs'!$E163,'ABP REC Calc'!$B$6:$B$69,'ABP RECs'!$F163),
IF(K$4&gt;$G163,J163*(1-Inputs_ByYear!$D$4),0)),0)</f>
        <v>0</v>
      </c>
      <c r="L163" s="235">
        <f>IF((L$4-$G163)&lt;($C163+$B163),IF(L$4=$G163+$B163,SUMIFS(INDEX('ABP REC Calc'!$G$6:$AB$69,,MATCH('ABP RECs'!$H163,'ABP REC Calc'!$G$5:$AB$5,0)),'ABP REC Calc'!$C$6:$C$69,'ABP RECs'!$E163,'ABP REC Calc'!$B$6:$B$69,'ABP RECs'!$F163),
IF(L$4&gt;$G163,K163*(1-Inputs_ByYear!$D$4),0)),0)</f>
        <v>0</v>
      </c>
      <c r="M163" s="235">
        <f>IF((M$4-$G163)&lt;($C163+$B163),IF(M$4=$G163+$B163,SUMIFS(INDEX('ABP REC Calc'!$G$6:$AB$69,,MATCH('ABP RECs'!$H163,'ABP REC Calc'!$G$5:$AB$5,0)),'ABP REC Calc'!$C$6:$C$69,'ABP RECs'!$E163,'ABP REC Calc'!$B$6:$B$69,'ABP RECs'!$F163),
IF(M$4&gt;$G163,L163*(1-Inputs_ByYear!$D$4),0)),0)</f>
        <v>0</v>
      </c>
      <c r="N163" s="235">
        <f>IF((N$4-$G163)&lt;($C163+$B163),IF(N$4=$G163+$B163,SUMIFS(INDEX('ABP REC Calc'!$G$6:$AB$69,,MATCH('ABP RECs'!$H163,'ABP REC Calc'!$G$5:$AB$5,0)),'ABP REC Calc'!$C$6:$C$69,'ABP RECs'!$E163,'ABP REC Calc'!$B$6:$B$69,'ABP RECs'!$F163),
IF(N$4&gt;$G163,M163*(1-Inputs_ByYear!$D$4),0)),0)</f>
        <v>0</v>
      </c>
      <c r="O163" s="235">
        <f>IF((O$4-$G163)&lt;($C163+$B163),IF(O$4=$G163+$B163,SUMIFS(INDEX('ABP REC Calc'!$G$6:$AB$69,,MATCH('ABP RECs'!$H163,'ABP REC Calc'!$G$5:$AB$5,0)),'ABP REC Calc'!$C$6:$C$69,'ABP RECs'!$E163,'ABP REC Calc'!$B$6:$B$69,'ABP RECs'!$F163),
IF(O$4&gt;$G163,N163*(1-Inputs_ByYear!$D$4),0)),0)</f>
        <v>0</v>
      </c>
      <c r="P163" s="235">
        <f>IF((P$4-$G163)&lt;($C163+$B163),IF(P$4=$G163+$B163,SUMIFS(INDEX('ABP REC Calc'!$G$6:$AB$69,,MATCH('ABP RECs'!$H163,'ABP REC Calc'!$G$5:$AB$5,0)),'ABP REC Calc'!$C$6:$C$69,'ABP RECs'!$E163,'ABP REC Calc'!$B$6:$B$69,'ABP RECs'!$F163),
IF(P$4&gt;$G163,O163*(1-Inputs_ByYear!$D$4),0)),0)</f>
        <v>0</v>
      </c>
      <c r="Q163" s="235">
        <f>IF((Q$4-$G163)&lt;($C163+$B163),IF(Q$4=$G163+$B163,SUMIFS(INDEX('ABP REC Calc'!$G$6:$AB$69,,MATCH('ABP RECs'!$H163,'ABP REC Calc'!$G$5:$AB$5,0)),'ABP REC Calc'!$C$6:$C$69,'ABP RECs'!$E163,'ABP REC Calc'!$B$6:$B$69,'ABP RECs'!$F163),
IF(Q$4&gt;$G163,P163*(1-Inputs_ByYear!$D$4),0)),0)</f>
        <v>0</v>
      </c>
      <c r="R163" s="235">
        <f>IF((R$4-$G163)&lt;($C163+$B163),IF(R$4=$G163+$B163,SUMIFS(INDEX('ABP REC Calc'!$G$6:$AB$69,,MATCH('ABP RECs'!$H163,'ABP REC Calc'!$G$5:$AB$5,0)),'ABP REC Calc'!$C$6:$C$69,'ABP RECs'!$E163,'ABP REC Calc'!$B$6:$B$69,'ABP RECs'!$F163),
IF(R$4&gt;$G163,Q163*(1-Inputs_ByYear!$D$4),0)),0)</f>
        <v>0</v>
      </c>
      <c r="S163" s="235">
        <f>IF((S$4-$G163)&lt;($C163+$B163),IF(S$4=$G163+$B163,SUMIFS(INDEX('ABP REC Calc'!$G$6:$AB$69,,MATCH('ABP RECs'!$H163,'ABP REC Calc'!$G$5:$AB$5,0)),'ABP REC Calc'!$C$6:$C$69,'ABP RECs'!$E163,'ABP REC Calc'!$B$6:$B$69,'ABP RECs'!$F163),
IF(S$4&gt;$G163,R163*(1-Inputs_ByYear!$D$4),0)),0)</f>
        <v>0</v>
      </c>
      <c r="T163" s="235">
        <f>IF((T$4-$G163)&lt;($C163+$B163),IF(T$4=$G163+$B163,SUMIFS(INDEX('ABP REC Calc'!$G$6:$AB$69,,MATCH('ABP RECs'!$H163,'ABP REC Calc'!$G$5:$AB$5,0)),'ABP REC Calc'!$C$6:$C$69,'ABP RECs'!$E163,'ABP REC Calc'!$B$6:$B$69,'ABP RECs'!$F163),
IF(T$4&gt;$G163,S163*(1-Inputs_ByYear!$D$4),0)),0)</f>
        <v>0</v>
      </c>
      <c r="U163" s="235">
        <f>IF((U$4-$G163)&lt;($C163+$B163),IF(U$4=$G163+$B163,SUMIFS(INDEX('ABP REC Calc'!$G$6:$AB$69,,MATCH('ABP RECs'!$H163,'ABP REC Calc'!$G$5:$AB$5,0)),'ABP REC Calc'!$C$6:$C$69,'ABP RECs'!$E163,'ABP REC Calc'!$B$6:$B$69,'ABP RECs'!$F163),
IF(U$4&gt;$G163,T163*(1-Inputs_ByYear!$D$4),0)),0)</f>
        <v>0</v>
      </c>
      <c r="V163" s="235">
        <f>IF((V$4-$G163)&lt;($C163+$B163),IF(V$4=$G163+$B163,SUMIFS(INDEX('ABP REC Calc'!$G$6:$AB$69,,MATCH('ABP RECs'!$H163,'ABP REC Calc'!$G$5:$AB$5,0)),'ABP REC Calc'!$C$6:$C$69,'ABP RECs'!$E163,'ABP REC Calc'!$B$6:$B$69,'ABP RECs'!$F163),
IF(V$4&gt;$G163,U163*(1-Inputs_ByYear!$D$4),0)),0)</f>
        <v>0</v>
      </c>
      <c r="W163" s="235">
        <f>IF((W$4-$G163)&lt;($C163+$B163),IF(W$4=$G163+$B163,SUMIFS(INDEX('ABP REC Calc'!$G$6:$AB$69,,MATCH('ABP RECs'!$H163,'ABP REC Calc'!$G$5:$AB$5,0)),'ABP REC Calc'!$C$6:$C$69,'ABP RECs'!$E163,'ABP REC Calc'!$B$6:$B$69,'ABP RECs'!$F163),
IF(W$4&gt;$G163,V163*(1-Inputs_ByYear!$D$4),0)),0)</f>
        <v>0</v>
      </c>
      <c r="X163" s="235">
        <f>IF((X$4-$G163)&lt;($C163+$B163),IF(X$4=$G163+$B163,SUMIFS(INDEX('ABP REC Calc'!$G$6:$AB$69,,MATCH('ABP RECs'!$H163,'ABP REC Calc'!$G$5:$AB$5,0)),'ABP REC Calc'!$C$6:$C$69,'ABP RECs'!$E163,'ABP REC Calc'!$B$6:$B$69,'ABP RECs'!$F163),
IF(X$4&gt;$G163,W163*(1-Inputs_ByYear!$D$4),0)),0)</f>
        <v>0</v>
      </c>
      <c r="Y163" s="235">
        <f>IF((Y$4-$G163)&lt;($C163+$B163),IF(Y$4=$G163+$B163,SUMIFS(INDEX('ABP REC Calc'!$G$6:$AB$69,,MATCH('ABP RECs'!$H163,'ABP REC Calc'!$G$5:$AB$5,0)),'ABP REC Calc'!$C$6:$C$69,'ABP RECs'!$E163,'ABP REC Calc'!$B$6:$B$69,'ABP RECs'!$F163),
IF(Y$4&gt;$G163,X163*(1-Inputs_ByYear!$D$4),0)),0)</f>
        <v>0</v>
      </c>
      <c r="Z163" s="235">
        <f>IF((Z$4-$G163)&lt;($C163+$B163),IF(Z$4=$G163+$B163,SUMIFS(INDEX('ABP REC Calc'!$G$6:$AB$69,,MATCH('ABP RECs'!$H163,'ABP REC Calc'!$G$5:$AB$5,0)),'ABP REC Calc'!$C$6:$C$69,'ABP RECs'!$E163,'ABP REC Calc'!$B$6:$B$69,'ABP RECs'!$F163),
IF(Z$4&gt;$G163,Y163*(1-Inputs_ByYear!$D$4),0)),0)</f>
        <v>0</v>
      </c>
      <c r="AA163" s="235">
        <f>IF((AA$4-$G163)&lt;($C163+$B163),IF(AA$4=$G163+$B163,SUMIFS(INDEX('ABP REC Calc'!$G$6:$AB$69,,MATCH('ABP RECs'!$H163,'ABP REC Calc'!$G$5:$AB$5,0)),'ABP REC Calc'!$C$6:$C$69,'ABP RECs'!$E163,'ABP REC Calc'!$B$6:$B$69,'ABP RECs'!$F163),
IF(AA$4&gt;$G163,Z163*(1-Inputs_ByYear!$D$4),0)),0)</f>
        <v>0</v>
      </c>
      <c r="AB163" s="235">
        <f>IF((AB$4-$G163)&lt;($C163+$B163),IF(AB$4=$G163+$B163,SUMIFS(INDEX('ABP REC Calc'!$G$6:$AB$69,,MATCH('ABP RECs'!$H163,'ABP REC Calc'!$G$5:$AB$5,0)),'ABP REC Calc'!$C$6:$C$69,'ABP RECs'!$E163,'ABP REC Calc'!$B$6:$B$69,'ABP RECs'!$F163),
IF(AB$4&gt;$G163,AA163*(1-Inputs_ByYear!$D$4),0)),0)</f>
        <v>0</v>
      </c>
      <c r="AC163" s="235">
        <f>IF((AC$4-$G163)&lt;($C163+$B163),IF(AC$4=$G163+$B163,SUMIFS(INDEX('ABP REC Calc'!$G$6:$AB$69,,MATCH('ABP RECs'!$H163,'ABP REC Calc'!$G$5:$AB$5,0)),'ABP REC Calc'!$C$6:$C$69,'ABP RECs'!$E163,'ABP REC Calc'!$B$6:$B$69,'ABP RECs'!$F163),
IF(AC$4&gt;$G163,AB163*(1-Inputs_ByYear!$D$4),0)),0)</f>
        <v>0</v>
      </c>
      <c r="AD163" s="235">
        <f>IF((AD$4-$G163)&lt;($C163+$B163),IF(AD$4=$G163+$B163,SUMIFS(INDEX('ABP REC Calc'!$G$6:$AB$69,,MATCH('ABP RECs'!$H163,'ABP REC Calc'!$G$5:$AB$5,0)),'ABP REC Calc'!$C$6:$C$69,'ABP RECs'!$E163,'ABP REC Calc'!$B$6:$B$69,'ABP RECs'!$F163),
IF(AD$4&gt;$G163,AC163*(1-Inputs_ByYear!$D$4),0)),0)</f>
        <v>0</v>
      </c>
    </row>
    <row r="164" spans="2:30" ht="14.75" customHeight="1" x14ac:dyDescent="0.25">
      <c r="B164" s="332" cm="1">
        <f t="array" ref="B164">INDEX(Inputs_ByYear!$D$87:$D$92, MATCH('ABP RECs'!$E164, Inputs_ByYear!$B$87:$B$92, 0),)</f>
        <v>0</v>
      </c>
      <c r="C164" s="332" cm="1">
        <f t="array" ref="C164">INDEX(Inputs_ByYear!$D$51:$D$56, MATCH('ABP RECs'!$E164, Inputs_ByYear!$B$51:$B$56,0),)</f>
        <v>20</v>
      </c>
      <c r="D164" s="332" t="str" cm="1">
        <f t="array" ref="D164">INDEX(Inputs_ByYear!$D$96:$D$101, MATCH('ABP RECs'!$E164, Inputs_ByYear!$B$96:$B$101,0),)</f>
        <v>n/a</v>
      </c>
      <c r="E164" s="222" t="s">
        <v>248</v>
      </c>
      <c r="F164" s="219" t="s">
        <v>259</v>
      </c>
      <c r="G164" s="219">
        <f t="shared" ref="G164:G184" si="8">VALUE(LEFT(H164, FIND("-", H164)-1))</f>
        <v>2025</v>
      </c>
      <c r="H164" s="227" t="s">
        <v>23</v>
      </c>
      <c r="I164" s="235">
        <f>IF((I$4-$G164)&lt;($C164+$B164),IF(I$4=$G164+$B164,SUMIFS(INDEX('ABP REC Calc'!$G$6:$AB$69,,MATCH('ABP RECs'!$H164,'ABP REC Calc'!$G$5:$AB$5,0)),'ABP REC Calc'!$C$6:$C$69,'ABP RECs'!$E164,'ABP REC Calc'!$B$6:$B$69,'ABP RECs'!$F164),
IF(I$4&gt;$G164,H164*(1-Inputs_ByYear!$D$4),0)),0)</f>
        <v>0</v>
      </c>
      <c r="J164" s="235">
        <f>IF((J$4-$G164)&lt;($C164+$B164),IF(J$4=$G164+$B164,SUMIFS(INDEX('ABP REC Calc'!$G$6:$AB$69,,MATCH('ABP RECs'!$H164,'ABP REC Calc'!$G$5:$AB$5,0)),'ABP REC Calc'!$C$6:$C$69,'ABP RECs'!$E164,'ABP REC Calc'!$B$6:$B$69,'ABP RECs'!$F164),
IF(J$4&gt;$G164,I164*(1-Inputs_ByYear!$D$4),0)),0)</f>
        <v>158399.54593257327</v>
      </c>
      <c r="K164" s="235">
        <f>IF((K$4-$G164)&lt;($C164+$B164),IF(K$4=$G164+$B164,SUMIFS(INDEX('ABP REC Calc'!$G$6:$AB$69,,MATCH('ABP RECs'!$H164,'ABP REC Calc'!$G$5:$AB$5,0)),'ABP REC Calc'!$C$6:$C$69,'ABP RECs'!$E164,'ABP REC Calc'!$B$6:$B$69,'ABP RECs'!$F164),
IF(K$4&gt;$G164,J164*(1-Inputs_ByYear!$D$4),0)),0)</f>
        <v>157607.5482029104</v>
      </c>
      <c r="L164" s="235">
        <f>IF((L$4-$G164)&lt;($C164+$B164),IF(L$4=$G164+$B164,SUMIFS(INDEX('ABP REC Calc'!$G$6:$AB$69,,MATCH('ABP RECs'!$H164,'ABP REC Calc'!$G$5:$AB$5,0)),'ABP REC Calc'!$C$6:$C$69,'ABP RECs'!$E164,'ABP REC Calc'!$B$6:$B$69,'ABP RECs'!$F164),
IF(L$4&gt;$G164,K164*(1-Inputs_ByYear!$D$4),0)),0)</f>
        <v>156819.51046189584</v>
      </c>
      <c r="M164" s="235">
        <f>IF((M$4-$G164)&lt;($C164+$B164),IF(M$4=$G164+$B164,SUMIFS(INDEX('ABP REC Calc'!$G$6:$AB$69,,MATCH('ABP RECs'!$H164,'ABP REC Calc'!$G$5:$AB$5,0)),'ABP REC Calc'!$C$6:$C$69,'ABP RECs'!$E164,'ABP REC Calc'!$B$6:$B$69,'ABP RECs'!$F164),
IF(M$4&gt;$G164,L164*(1-Inputs_ByYear!$D$4),0)),0)</f>
        <v>156035.41290958636</v>
      </c>
      <c r="N164" s="235">
        <f>IF((N$4-$G164)&lt;($C164+$B164),IF(N$4=$G164+$B164,SUMIFS(INDEX('ABP REC Calc'!$G$6:$AB$69,,MATCH('ABP RECs'!$H164,'ABP REC Calc'!$G$5:$AB$5,0)),'ABP REC Calc'!$C$6:$C$69,'ABP RECs'!$E164,'ABP REC Calc'!$B$6:$B$69,'ABP RECs'!$F164),
IF(N$4&gt;$G164,M164*(1-Inputs_ByYear!$D$4),0)),0)</f>
        <v>155255.23584503843</v>
      </c>
      <c r="O164" s="235">
        <f>IF((O$4-$G164)&lt;($C164+$B164),IF(O$4=$G164+$B164,SUMIFS(INDEX('ABP REC Calc'!$G$6:$AB$69,,MATCH('ABP RECs'!$H164,'ABP REC Calc'!$G$5:$AB$5,0)),'ABP REC Calc'!$C$6:$C$69,'ABP RECs'!$E164,'ABP REC Calc'!$B$6:$B$69,'ABP RECs'!$F164),
IF(O$4&gt;$G164,N164*(1-Inputs_ByYear!$D$4),0)),0)</f>
        <v>154478.95966581325</v>
      </c>
      <c r="P164" s="235">
        <f>IF((P$4-$G164)&lt;($C164+$B164),IF(P$4=$G164+$B164,SUMIFS(INDEX('ABP REC Calc'!$G$6:$AB$69,,MATCH('ABP RECs'!$H164,'ABP REC Calc'!$G$5:$AB$5,0)),'ABP REC Calc'!$C$6:$C$69,'ABP RECs'!$E164,'ABP REC Calc'!$B$6:$B$69,'ABP RECs'!$F164),
IF(P$4&gt;$G164,O164*(1-Inputs_ByYear!$D$4),0)),0)</f>
        <v>153706.56486748418</v>
      </c>
      <c r="Q164" s="235">
        <f>IF((Q$4-$G164)&lt;($C164+$B164),IF(Q$4=$G164+$B164,SUMIFS(INDEX('ABP REC Calc'!$G$6:$AB$69,,MATCH('ABP RECs'!$H164,'ABP REC Calc'!$G$5:$AB$5,0)),'ABP REC Calc'!$C$6:$C$69,'ABP RECs'!$E164,'ABP REC Calc'!$B$6:$B$69,'ABP RECs'!$F164),
IF(Q$4&gt;$G164,P164*(1-Inputs_ByYear!$D$4),0)),0)</f>
        <v>152938.03204314676</v>
      </c>
      <c r="R164" s="235">
        <f>IF((R$4-$G164)&lt;($C164+$B164),IF(R$4=$G164+$B164,SUMIFS(INDEX('ABP REC Calc'!$G$6:$AB$69,,MATCH('ABP RECs'!$H164,'ABP REC Calc'!$G$5:$AB$5,0)),'ABP REC Calc'!$C$6:$C$69,'ABP RECs'!$E164,'ABP REC Calc'!$B$6:$B$69,'ABP RECs'!$F164),
IF(R$4&gt;$G164,Q164*(1-Inputs_ByYear!$D$4),0)),0)</f>
        <v>152173.34188293101</v>
      </c>
      <c r="S164" s="235">
        <f>IF((S$4-$G164)&lt;($C164+$B164),IF(S$4=$G164+$B164,SUMIFS(INDEX('ABP REC Calc'!$G$6:$AB$69,,MATCH('ABP RECs'!$H164,'ABP REC Calc'!$G$5:$AB$5,0)),'ABP REC Calc'!$C$6:$C$69,'ABP RECs'!$E164,'ABP REC Calc'!$B$6:$B$69,'ABP RECs'!$F164),
IF(S$4&gt;$G164,R164*(1-Inputs_ByYear!$D$4),0)),0)</f>
        <v>151412.47517351634</v>
      </c>
      <c r="T164" s="235">
        <f>IF((T$4-$G164)&lt;($C164+$B164),IF(T$4=$G164+$B164,SUMIFS(INDEX('ABP REC Calc'!$G$6:$AB$69,,MATCH('ABP RECs'!$H164,'ABP REC Calc'!$G$5:$AB$5,0)),'ABP REC Calc'!$C$6:$C$69,'ABP RECs'!$E164,'ABP REC Calc'!$B$6:$B$69,'ABP RECs'!$F164),
IF(T$4&gt;$G164,S164*(1-Inputs_ByYear!$D$4),0)),0)</f>
        <v>150655.41279764875</v>
      </c>
      <c r="U164" s="235">
        <f>IF((U$4-$G164)&lt;($C164+$B164),IF(U$4=$G164+$B164,SUMIFS(INDEX('ABP REC Calc'!$G$6:$AB$69,,MATCH('ABP RECs'!$H164,'ABP REC Calc'!$G$5:$AB$5,0)),'ABP REC Calc'!$C$6:$C$69,'ABP RECs'!$E164,'ABP REC Calc'!$B$6:$B$69,'ABP RECs'!$F164),
IF(U$4&gt;$G164,T164*(1-Inputs_ByYear!$D$4),0)),0)</f>
        <v>149902.13573366051</v>
      </c>
      <c r="V164" s="235">
        <f>IF((V$4-$G164)&lt;($C164+$B164),IF(V$4=$G164+$B164,SUMIFS(INDEX('ABP REC Calc'!$G$6:$AB$69,,MATCH('ABP RECs'!$H164,'ABP REC Calc'!$G$5:$AB$5,0)),'ABP REC Calc'!$C$6:$C$69,'ABP RECs'!$E164,'ABP REC Calc'!$B$6:$B$69,'ABP RECs'!$F164),
IF(V$4&gt;$G164,U164*(1-Inputs_ByYear!$D$4),0)),0)</f>
        <v>149152.62505499221</v>
      </c>
      <c r="W164" s="235">
        <f>IF((W$4-$G164)&lt;($C164+$B164),IF(W$4=$G164+$B164,SUMIFS(INDEX('ABP REC Calc'!$G$6:$AB$69,,MATCH('ABP RECs'!$H164,'ABP REC Calc'!$G$5:$AB$5,0)),'ABP REC Calc'!$C$6:$C$69,'ABP RECs'!$E164,'ABP REC Calc'!$B$6:$B$69,'ABP RECs'!$F164),
IF(W$4&gt;$G164,V164*(1-Inputs_ByYear!$D$4),0)),0)</f>
        <v>148406.86192971724</v>
      </c>
      <c r="X164" s="235">
        <f>IF((X$4-$G164)&lt;($C164+$B164),IF(X$4=$G164+$B164,SUMIFS(INDEX('ABP REC Calc'!$G$6:$AB$69,,MATCH('ABP RECs'!$H164,'ABP REC Calc'!$G$5:$AB$5,0)),'ABP REC Calc'!$C$6:$C$69,'ABP RECs'!$E164,'ABP REC Calc'!$B$6:$B$69,'ABP RECs'!$F164),
IF(X$4&gt;$G164,W164*(1-Inputs_ByYear!$D$4),0)),0)</f>
        <v>147664.82762006865</v>
      </c>
      <c r="Y164" s="235">
        <f>IF((Y$4-$G164)&lt;($C164+$B164),IF(Y$4=$G164+$B164,SUMIFS(INDEX('ABP REC Calc'!$G$6:$AB$69,,MATCH('ABP RECs'!$H164,'ABP REC Calc'!$G$5:$AB$5,0)),'ABP REC Calc'!$C$6:$C$69,'ABP RECs'!$E164,'ABP REC Calc'!$B$6:$B$69,'ABP RECs'!$F164),
IF(Y$4&gt;$G164,X164*(1-Inputs_ByYear!$D$4),0)),0)</f>
        <v>146926.50348196831</v>
      </c>
      <c r="Z164" s="235">
        <f>IF((Z$4-$G164)&lt;($C164+$B164),IF(Z$4=$G164+$B164,SUMIFS(INDEX('ABP REC Calc'!$G$6:$AB$69,,MATCH('ABP RECs'!$H164,'ABP REC Calc'!$G$5:$AB$5,0)),'ABP REC Calc'!$C$6:$C$69,'ABP RECs'!$E164,'ABP REC Calc'!$B$6:$B$69,'ABP RECs'!$F164),
IF(Z$4&gt;$G164,Y164*(1-Inputs_ByYear!$D$4),0)),0)</f>
        <v>146191.87096455847</v>
      </c>
      <c r="AA164" s="235">
        <f>IF((AA$4-$G164)&lt;($C164+$B164),IF(AA$4=$G164+$B164,SUMIFS(INDEX('ABP REC Calc'!$G$6:$AB$69,,MATCH('ABP RECs'!$H164,'ABP REC Calc'!$G$5:$AB$5,0)),'ABP REC Calc'!$C$6:$C$69,'ABP RECs'!$E164,'ABP REC Calc'!$B$6:$B$69,'ABP RECs'!$F164),
IF(AA$4&gt;$G164,Z164*(1-Inputs_ByYear!$D$4),0)),0)</f>
        <v>145460.91160973569</v>
      </c>
      <c r="AB164" s="235">
        <f>IF((AB$4-$G164)&lt;($C164+$B164),IF(AB$4=$G164+$B164,SUMIFS(INDEX('ABP REC Calc'!$G$6:$AB$69,,MATCH('ABP RECs'!$H164,'ABP REC Calc'!$G$5:$AB$5,0)),'ABP REC Calc'!$C$6:$C$69,'ABP RECs'!$E164,'ABP REC Calc'!$B$6:$B$69,'ABP RECs'!$F164),
IF(AB$4&gt;$G164,AA164*(1-Inputs_ByYear!$D$4),0)),0)</f>
        <v>144733.60705168702</v>
      </c>
      <c r="AC164" s="235">
        <f>IF((AC$4-$G164)&lt;($C164+$B164),IF(AC$4=$G164+$B164,SUMIFS(INDEX('ABP REC Calc'!$G$6:$AB$69,,MATCH('ABP RECs'!$H164,'ABP REC Calc'!$G$5:$AB$5,0)),'ABP REC Calc'!$C$6:$C$69,'ABP RECs'!$E164,'ABP REC Calc'!$B$6:$B$69,'ABP RECs'!$F164),
IF(AC$4&gt;$G164,AB164*(1-Inputs_ByYear!$D$4),0)),0)</f>
        <v>144009.9390164286</v>
      </c>
      <c r="AD164" s="235">
        <f>IF((AD$4-$G164)&lt;($C164+$B164),IF(AD$4=$G164+$B164,SUMIFS(INDEX('ABP REC Calc'!$G$6:$AB$69,,MATCH('ABP RECs'!$H164,'ABP REC Calc'!$G$5:$AB$5,0)),'ABP REC Calc'!$C$6:$C$69,'ABP RECs'!$E164,'ABP REC Calc'!$B$6:$B$69,'ABP RECs'!$F164),
IF(AD$4&gt;$G164,AC164*(1-Inputs_ByYear!$D$4),0)),0)</f>
        <v>0</v>
      </c>
    </row>
    <row r="165" spans="2:30" ht="14.75" customHeight="1" x14ac:dyDescent="0.25">
      <c r="B165" s="332" cm="1">
        <f t="array" ref="B165">INDEX(Inputs_ByYear!$D$87:$D$92, MATCH('ABP RECs'!$E165, Inputs_ByYear!$B$87:$B$92, 0),)</f>
        <v>0</v>
      </c>
      <c r="C165" s="332" cm="1">
        <f t="array" ref="C165">INDEX(Inputs_ByYear!$D$51:$D$56, MATCH('ABP RECs'!$E165, Inputs_ByYear!$B$51:$B$56,0),)</f>
        <v>20</v>
      </c>
      <c r="D165" s="332" t="str" cm="1">
        <f t="array" ref="D165">INDEX(Inputs_ByYear!$D$96:$D$101, MATCH('ABP RECs'!$E165, Inputs_ByYear!$B$96:$B$101,0),)</f>
        <v>n/a</v>
      </c>
      <c r="E165" s="222" t="s">
        <v>248</v>
      </c>
      <c r="F165" s="219" t="s">
        <v>259</v>
      </c>
      <c r="G165" s="219">
        <f t="shared" si="8"/>
        <v>2026</v>
      </c>
      <c r="H165" s="227" t="s">
        <v>24</v>
      </c>
      <c r="I165" s="235">
        <f>IF((I$4-$G165)&lt;($C165+$B165),IF(I$4=$G165+$B165,SUMIFS(INDEX('ABP REC Calc'!$G$6:$AB$69,,MATCH('ABP RECs'!$H165,'ABP REC Calc'!$G$5:$AB$5,0)),'ABP REC Calc'!$C$6:$C$69,'ABP RECs'!$E165,'ABP REC Calc'!$B$6:$B$69,'ABP RECs'!$F165),
IF(I$4&gt;$G165,H165*(1-Inputs_ByYear!$D$4),0)),0)</f>
        <v>0</v>
      </c>
      <c r="J165" s="235">
        <f>IF((J$4-$G165)&lt;($C165+$B165),IF(J$4=$G165+$B165,SUMIFS(INDEX('ABP REC Calc'!$G$6:$AB$69,,MATCH('ABP RECs'!$H165,'ABP REC Calc'!$G$5:$AB$5,0)),'ABP REC Calc'!$C$6:$C$69,'ABP RECs'!$E165,'ABP REC Calc'!$B$6:$B$69,'ABP RECs'!$F165),
IF(J$4&gt;$G165,I165*(1-Inputs_ByYear!$D$4),0)),0)</f>
        <v>0</v>
      </c>
      <c r="K165" s="235">
        <f>IF((K$4-$G165)&lt;($C165+$B165),IF(K$4=$G165+$B165,SUMIFS(INDEX('ABP REC Calc'!$G$6:$AB$69,,MATCH('ABP RECs'!$H165,'ABP REC Calc'!$G$5:$AB$5,0)),'ABP REC Calc'!$C$6:$C$69,'ABP RECs'!$E165,'ABP REC Calc'!$B$6:$B$69,'ABP RECs'!$F165),
IF(K$4&gt;$G165,J165*(1-Inputs_ByYear!$D$4),0)),0)</f>
        <v>67303.822363532294</v>
      </c>
      <c r="L165" s="235">
        <f>IF((L$4-$G165)&lt;($C165+$B165),IF(L$4=$G165+$B165,SUMIFS(INDEX('ABP REC Calc'!$G$6:$AB$69,,MATCH('ABP RECs'!$H165,'ABP REC Calc'!$G$5:$AB$5,0)),'ABP REC Calc'!$C$6:$C$69,'ABP RECs'!$E165,'ABP REC Calc'!$B$6:$B$69,'ABP RECs'!$F165),
IF(L$4&gt;$G165,K165*(1-Inputs_ByYear!$D$4),0)),0)</f>
        <v>66967.303251714635</v>
      </c>
      <c r="M165" s="235">
        <f>IF((M$4-$G165)&lt;($C165+$B165),IF(M$4=$G165+$B165,SUMIFS(INDEX('ABP REC Calc'!$G$6:$AB$69,,MATCH('ABP RECs'!$H165,'ABP REC Calc'!$G$5:$AB$5,0)),'ABP REC Calc'!$C$6:$C$69,'ABP RECs'!$E165,'ABP REC Calc'!$B$6:$B$69,'ABP RECs'!$F165),
IF(M$4&gt;$G165,L165*(1-Inputs_ByYear!$D$4),0)),0)</f>
        <v>66632.466735456066</v>
      </c>
      <c r="N165" s="235">
        <f>IF((N$4-$G165)&lt;($C165+$B165),IF(N$4=$G165+$B165,SUMIFS(INDEX('ABP REC Calc'!$G$6:$AB$69,,MATCH('ABP RECs'!$H165,'ABP REC Calc'!$G$5:$AB$5,0)),'ABP REC Calc'!$C$6:$C$69,'ABP RECs'!$E165,'ABP REC Calc'!$B$6:$B$69,'ABP RECs'!$F165),
IF(N$4&gt;$G165,M165*(1-Inputs_ByYear!$D$4),0)),0)</f>
        <v>66299.304401778791</v>
      </c>
      <c r="O165" s="235">
        <f>IF((O$4-$G165)&lt;($C165+$B165),IF(O$4=$G165+$B165,SUMIFS(INDEX('ABP REC Calc'!$G$6:$AB$69,,MATCH('ABP RECs'!$H165,'ABP REC Calc'!$G$5:$AB$5,0)),'ABP REC Calc'!$C$6:$C$69,'ABP RECs'!$E165,'ABP REC Calc'!$B$6:$B$69,'ABP RECs'!$F165),
IF(O$4&gt;$G165,N165*(1-Inputs_ByYear!$D$4),0)),0)</f>
        <v>65967.807879769898</v>
      </c>
      <c r="P165" s="235">
        <f>IF((P$4-$G165)&lt;($C165+$B165),IF(P$4=$G165+$B165,SUMIFS(INDEX('ABP REC Calc'!$G$6:$AB$69,,MATCH('ABP RECs'!$H165,'ABP REC Calc'!$G$5:$AB$5,0)),'ABP REC Calc'!$C$6:$C$69,'ABP RECs'!$E165,'ABP REC Calc'!$B$6:$B$69,'ABP RECs'!$F165),
IF(P$4&gt;$G165,O165*(1-Inputs_ByYear!$D$4),0)),0)</f>
        <v>65637.968840371046</v>
      </c>
      <c r="Q165" s="235">
        <f>IF((Q$4-$G165)&lt;($C165+$B165),IF(Q$4=$G165+$B165,SUMIFS(INDEX('ABP REC Calc'!$G$6:$AB$69,,MATCH('ABP RECs'!$H165,'ABP REC Calc'!$G$5:$AB$5,0)),'ABP REC Calc'!$C$6:$C$69,'ABP RECs'!$E165,'ABP REC Calc'!$B$6:$B$69,'ABP RECs'!$F165),
IF(Q$4&gt;$G165,P165*(1-Inputs_ByYear!$D$4),0)),0)</f>
        <v>65309.778996169189</v>
      </c>
      <c r="R165" s="235">
        <f>IF((R$4-$G165)&lt;($C165+$B165),IF(R$4=$G165+$B165,SUMIFS(INDEX('ABP REC Calc'!$G$6:$AB$69,,MATCH('ABP RECs'!$H165,'ABP REC Calc'!$G$5:$AB$5,0)),'ABP REC Calc'!$C$6:$C$69,'ABP RECs'!$E165,'ABP REC Calc'!$B$6:$B$69,'ABP RECs'!$F165),
IF(R$4&gt;$G165,Q165*(1-Inputs_ByYear!$D$4),0)),0)</f>
        <v>64983.230101188339</v>
      </c>
      <c r="S165" s="235">
        <f>IF((S$4-$G165)&lt;($C165+$B165),IF(S$4=$G165+$B165,SUMIFS(INDEX('ABP REC Calc'!$G$6:$AB$69,,MATCH('ABP RECs'!$H165,'ABP REC Calc'!$G$5:$AB$5,0)),'ABP REC Calc'!$C$6:$C$69,'ABP RECs'!$E165,'ABP REC Calc'!$B$6:$B$69,'ABP RECs'!$F165),
IF(S$4&gt;$G165,R165*(1-Inputs_ByYear!$D$4),0)),0)</f>
        <v>64658.313950682394</v>
      </c>
      <c r="T165" s="235">
        <f>IF((T$4-$G165)&lt;($C165+$B165),IF(T$4=$G165+$B165,SUMIFS(INDEX('ABP REC Calc'!$G$6:$AB$69,,MATCH('ABP RECs'!$H165,'ABP REC Calc'!$G$5:$AB$5,0)),'ABP REC Calc'!$C$6:$C$69,'ABP RECs'!$E165,'ABP REC Calc'!$B$6:$B$69,'ABP RECs'!$F165),
IF(T$4&gt;$G165,S165*(1-Inputs_ByYear!$D$4),0)),0)</f>
        <v>64335.022380928982</v>
      </c>
      <c r="U165" s="235">
        <f>IF((U$4-$G165)&lt;($C165+$B165),IF(U$4=$G165+$B165,SUMIFS(INDEX('ABP REC Calc'!$G$6:$AB$69,,MATCH('ABP RECs'!$H165,'ABP REC Calc'!$G$5:$AB$5,0)),'ABP REC Calc'!$C$6:$C$69,'ABP RECs'!$E165,'ABP REC Calc'!$B$6:$B$69,'ABP RECs'!$F165),
IF(U$4&gt;$G165,T165*(1-Inputs_ByYear!$D$4),0)),0)</f>
        <v>64013.347269024336</v>
      </c>
      <c r="V165" s="235">
        <f>IF((V$4-$G165)&lt;($C165+$B165),IF(V$4=$G165+$B165,SUMIFS(INDEX('ABP REC Calc'!$G$6:$AB$69,,MATCH('ABP RECs'!$H165,'ABP REC Calc'!$G$5:$AB$5,0)),'ABP REC Calc'!$C$6:$C$69,'ABP RECs'!$E165,'ABP REC Calc'!$B$6:$B$69,'ABP RECs'!$F165),
IF(V$4&gt;$G165,U165*(1-Inputs_ByYear!$D$4),0)),0)</f>
        <v>63693.280532679215</v>
      </c>
      <c r="W165" s="235">
        <f>IF((W$4-$G165)&lt;($C165+$B165),IF(W$4=$G165+$B165,SUMIFS(INDEX('ABP REC Calc'!$G$6:$AB$69,,MATCH('ABP RECs'!$H165,'ABP REC Calc'!$G$5:$AB$5,0)),'ABP REC Calc'!$C$6:$C$69,'ABP RECs'!$E165,'ABP REC Calc'!$B$6:$B$69,'ABP RECs'!$F165),
IF(W$4&gt;$G165,V165*(1-Inputs_ByYear!$D$4),0)),0)</f>
        <v>63374.814130015817</v>
      </c>
      <c r="X165" s="235">
        <f>IF((X$4-$G165)&lt;($C165+$B165),IF(X$4=$G165+$B165,SUMIFS(INDEX('ABP REC Calc'!$G$6:$AB$69,,MATCH('ABP RECs'!$H165,'ABP REC Calc'!$G$5:$AB$5,0)),'ABP REC Calc'!$C$6:$C$69,'ABP RECs'!$E165,'ABP REC Calc'!$B$6:$B$69,'ABP RECs'!$F165),
IF(X$4&gt;$G165,W165*(1-Inputs_ByYear!$D$4),0)),0)</f>
        <v>63057.940059365741</v>
      </c>
      <c r="Y165" s="235">
        <f>IF((Y$4-$G165)&lt;($C165+$B165),IF(Y$4=$G165+$B165,SUMIFS(INDEX('ABP REC Calc'!$G$6:$AB$69,,MATCH('ABP RECs'!$H165,'ABP REC Calc'!$G$5:$AB$5,0)),'ABP REC Calc'!$C$6:$C$69,'ABP RECs'!$E165,'ABP REC Calc'!$B$6:$B$69,'ABP RECs'!$F165),
IF(Y$4&gt;$G165,X165*(1-Inputs_ByYear!$D$4),0)),0)</f>
        <v>62742.65035906891</v>
      </c>
      <c r="Z165" s="235">
        <f>IF((Z$4-$G165)&lt;($C165+$B165),IF(Z$4=$G165+$B165,SUMIFS(INDEX('ABP REC Calc'!$G$6:$AB$69,,MATCH('ABP RECs'!$H165,'ABP REC Calc'!$G$5:$AB$5,0)),'ABP REC Calc'!$C$6:$C$69,'ABP RECs'!$E165,'ABP REC Calc'!$B$6:$B$69,'ABP RECs'!$F165),
IF(Z$4&gt;$G165,Y165*(1-Inputs_ByYear!$D$4),0)),0)</f>
        <v>62428.937107273567</v>
      </c>
      <c r="AA165" s="235">
        <f>IF((AA$4-$G165)&lt;($C165+$B165),IF(AA$4=$G165+$B165,SUMIFS(INDEX('ABP REC Calc'!$G$6:$AB$69,,MATCH('ABP RECs'!$H165,'ABP REC Calc'!$G$5:$AB$5,0)),'ABP REC Calc'!$C$6:$C$69,'ABP RECs'!$E165,'ABP REC Calc'!$B$6:$B$69,'ABP RECs'!$F165),
IF(AA$4&gt;$G165,Z165*(1-Inputs_ByYear!$D$4),0)),0)</f>
        <v>62116.792421737198</v>
      </c>
      <c r="AB165" s="235">
        <f>IF((AB$4-$G165)&lt;($C165+$B165),IF(AB$4=$G165+$B165,SUMIFS(INDEX('ABP REC Calc'!$G$6:$AB$69,,MATCH('ABP RECs'!$H165,'ABP REC Calc'!$G$5:$AB$5,0)),'ABP REC Calc'!$C$6:$C$69,'ABP RECs'!$E165,'ABP REC Calc'!$B$6:$B$69,'ABP RECs'!$F165),
IF(AB$4&gt;$G165,AA165*(1-Inputs_ByYear!$D$4),0)),0)</f>
        <v>61806.208459628513</v>
      </c>
      <c r="AC165" s="235">
        <f>IF((AC$4-$G165)&lt;($C165+$B165),IF(AC$4=$G165+$B165,SUMIFS(INDEX('ABP REC Calc'!$G$6:$AB$69,,MATCH('ABP RECs'!$H165,'ABP REC Calc'!$G$5:$AB$5,0)),'ABP REC Calc'!$C$6:$C$69,'ABP RECs'!$E165,'ABP REC Calc'!$B$6:$B$69,'ABP RECs'!$F165),
IF(AC$4&gt;$G165,AB165*(1-Inputs_ByYear!$D$4),0)),0)</f>
        <v>61497.177417330371</v>
      </c>
      <c r="AD165" s="235">
        <f>IF((AD$4-$G165)&lt;($C165+$B165),IF(AD$4=$G165+$B165,SUMIFS(INDEX('ABP REC Calc'!$G$6:$AB$69,,MATCH('ABP RECs'!$H165,'ABP REC Calc'!$G$5:$AB$5,0)),'ABP REC Calc'!$C$6:$C$69,'ABP RECs'!$E165,'ABP REC Calc'!$B$6:$B$69,'ABP RECs'!$F165),
IF(AD$4&gt;$G165,AC165*(1-Inputs_ByYear!$D$4),0)),0)</f>
        <v>61189.691530243719</v>
      </c>
    </row>
    <row r="166" spans="2:30" ht="14.75" customHeight="1" x14ac:dyDescent="0.25">
      <c r="B166" s="332" cm="1">
        <f t="array" ref="B166">INDEX(Inputs_ByYear!$D$87:$D$92, MATCH('ABP RECs'!$E166, Inputs_ByYear!$B$87:$B$92, 0),)</f>
        <v>0</v>
      </c>
      <c r="C166" s="332" cm="1">
        <f t="array" ref="C166">INDEX(Inputs_ByYear!$D$51:$D$56, MATCH('ABP RECs'!$E166, Inputs_ByYear!$B$51:$B$56,0),)</f>
        <v>20</v>
      </c>
      <c r="D166" s="332" t="str" cm="1">
        <f t="array" ref="D166">INDEX(Inputs_ByYear!$D$96:$D$101, MATCH('ABP RECs'!$E166, Inputs_ByYear!$B$96:$B$101,0),)</f>
        <v>n/a</v>
      </c>
      <c r="E166" s="222" t="s">
        <v>248</v>
      </c>
      <c r="F166" s="219" t="s">
        <v>259</v>
      </c>
      <c r="G166" s="219">
        <f t="shared" si="8"/>
        <v>2027</v>
      </c>
      <c r="H166" s="227" t="s">
        <v>25</v>
      </c>
      <c r="I166" s="235">
        <f>IF((I$4-$G166)&lt;($C166+$B166),IF(I$4=$G166+$B166,SUMIFS(INDEX('ABP REC Calc'!$G$6:$AB$69,,MATCH('ABP RECs'!$H166,'ABP REC Calc'!$G$5:$AB$5,0)),'ABP REC Calc'!$C$6:$C$69,'ABP RECs'!$E166,'ABP REC Calc'!$B$6:$B$69,'ABP RECs'!$F166),
IF(I$4&gt;$G166,H166*(1-Inputs_ByYear!$D$4),0)),0)</f>
        <v>0</v>
      </c>
      <c r="J166" s="235">
        <f>IF((J$4-$G166)&lt;($C166+$B166),IF(J$4=$G166+$B166,SUMIFS(INDEX('ABP REC Calc'!$G$6:$AB$69,,MATCH('ABP RECs'!$H166,'ABP REC Calc'!$G$5:$AB$5,0)),'ABP REC Calc'!$C$6:$C$69,'ABP RECs'!$E166,'ABP REC Calc'!$B$6:$B$69,'ABP RECs'!$F166),
IF(J$4&gt;$G166,I166*(1-Inputs_ByYear!$D$4),0)),0)</f>
        <v>0</v>
      </c>
      <c r="K166" s="235">
        <f>IF((K$4-$G166)&lt;($C166+$B166),IF(K$4=$G166+$B166,SUMIFS(INDEX('ABP REC Calc'!$G$6:$AB$69,,MATCH('ABP RECs'!$H166,'ABP REC Calc'!$G$5:$AB$5,0)),'ABP REC Calc'!$C$6:$C$69,'ABP RECs'!$E166,'ABP REC Calc'!$B$6:$B$69,'ABP RECs'!$F166),
IF(K$4&gt;$G166,J166*(1-Inputs_ByYear!$D$4),0)),0)</f>
        <v>0</v>
      </c>
      <c r="L166" s="235">
        <f>IF((L$4-$G166)&lt;($C166+$B166),IF(L$4=$G166+$B166,SUMIFS(INDEX('ABP REC Calc'!$G$6:$AB$69,,MATCH('ABP RECs'!$H166,'ABP REC Calc'!$G$5:$AB$5,0)),'ABP REC Calc'!$C$6:$C$69,'ABP RECs'!$E166,'ABP REC Calc'!$B$6:$B$69,'ABP RECs'!$F166),
IF(L$4&gt;$G166,K166*(1-Inputs_ByYear!$D$4),0)),0)</f>
        <v>56086.518636276902</v>
      </c>
      <c r="M166" s="235">
        <f>IF((M$4-$G166)&lt;($C166+$B166),IF(M$4=$G166+$B166,SUMIFS(INDEX('ABP REC Calc'!$G$6:$AB$69,,MATCH('ABP RECs'!$H166,'ABP REC Calc'!$G$5:$AB$5,0)),'ABP REC Calc'!$C$6:$C$69,'ABP RECs'!$E166,'ABP REC Calc'!$B$6:$B$69,'ABP RECs'!$F166),
IF(M$4&gt;$G166,L166*(1-Inputs_ByYear!$D$4),0)),0)</f>
        <v>55806.086043095514</v>
      </c>
      <c r="N166" s="235">
        <f>IF((N$4-$G166)&lt;($C166+$B166),IF(N$4=$G166+$B166,SUMIFS(INDEX('ABP REC Calc'!$G$6:$AB$69,,MATCH('ABP RECs'!$H166,'ABP REC Calc'!$G$5:$AB$5,0)),'ABP REC Calc'!$C$6:$C$69,'ABP RECs'!$E166,'ABP REC Calc'!$B$6:$B$69,'ABP RECs'!$F166),
IF(N$4&gt;$G166,M166*(1-Inputs_ByYear!$D$4),0)),0)</f>
        <v>55527.055612880038</v>
      </c>
      <c r="O166" s="235">
        <f>IF((O$4-$G166)&lt;($C166+$B166),IF(O$4=$G166+$B166,SUMIFS(INDEX('ABP REC Calc'!$G$6:$AB$69,,MATCH('ABP RECs'!$H166,'ABP REC Calc'!$G$5:$AB$5,0)),'ABP REC Calc'!$C$6:$C$69,'ABP RECs'!$E166,'ABP REC Calc'!$B$6:$B$69,'ABP RECs'!$F166),
IF(O$4&gt;$G166,N166*(1-Inputs_ByYear!$D$4),0)),0)</f>
        <v>55249.420334815637</v>
      </c>
      <c r="P166" s="235">
        <f>IF((P$4-$G166)&lt;($C166+$B166),IF(P$4=$G166+$B166,SUMIFS(INDEX('ABP REC Calc'!$G$6:$AB$69,,MATCH('ABP RECs'!$H166,'ABP REC Calc'!$G$5:$AB$5,0)),'ABP REC Calc'!$C$6:$C$69,'ABP RECs'!$E166,'ABP REC Calc'!$B$6:$B$69,'ABP RECs'!$F166),
IF(P$4&gt;$G166,O166*(1-Inputs_ByYear!$D$4),0)),0)</f>
        <v>54973.173233141555</v>
      </c>
      <c r="Q166" s="235">
        <f>IF((Q$4-$G166)&lt;($C166+$B166),IF(Q$4=$G166+$B166,SUMIFS(INDEX('ABP REC Calc'!$G$6:$AB$69,,MATCH('ABP RECs'!$H166,'ABP REC Calc'!$G$5:$AB$5,0)),'ABP REC Calc'!$C$6:$C$69,'ABP RECs'!$E166,'ABP REC Calc'!$B$6:$B$69,'ABP RECs'!$F166),
IF(Q$4&gt;$G166,P166*(1-Inputs_ByYear!$D$4),0)),0)</f>
        <v>54698.307366975845</v>
      </c>
      <c r="R166" s="235">
        <f>IF((R$4-$G166)&lt;($C166+$B166),IF(R$4=$G166+$B166,SUMIFS(INDEX('ABP REC Calc'!$G$6:$AB$69,,MATCH('ABP RECs'!$H166,'ABP REC Calc'!$G$5:$AB$5,0)),'ABP REC Calc'!$C$6:$C$69,'ABP RECs'!$E166,'ABP REC Calc'!$B$6:$B$69,'ABP RECs'!$F166),
IF(R$4&gt;$G166,Q166*(1-Inputs_ByYear!$D$4),0)),0)</f>
        <v>54424.815830140964</v>
      </c>
      <c r="S166" s="235">
        <f>IF((S$4-$G166)&lt;($C166+$B166),IF(S$4=$G166+$B166,SUMIFS(INDEX('ABP REC Calc'!$G$6:$AB$69,,MATCH('ABP RECs'!$H166,'ABP REC Calc'!$G$5:$AB$5,0)),'ABP REC Calc'!$C$6:$C$69,'ABP RECs'!$E166,'ABP REC Calc'!$B$6:$B$69,'ABP RECs'!$F166),
IF(S$4&gt;$G166,R166*(1-Inputs_ByYear!$D$4),0)),0)</f>
        <v>54152.691750990256</v>
      </c>
      <c r="T166" s="235">
        <f>IF((T$4-$G166)&lt;($C166+$B166),IF(T$4=$G166+$B166,SUMIFS(INDEX('ABP REC Calc'!$G$6:$AB$69,,MATCH('ABP RECs'!$H166,'ABP REC Calc'!$G$5:$AB$5,0)),'ABP REC Calc'!$C$6:$C$69,'ABP RECs'!$E166,'ABP REC Calc'!$B$6:$B$69,'ABP RECs'!$F166),
IF(T$4&gt;$G166,S166*(1-Inputs_ByYear!$D$4),0)),0)</f>
        <v>53881.928292235301</v>
      </c>
      <c r="U166" s="235">
        <f>IF((U$4-$G166)&lt;($C166+$B166),IF(U$4=$G166+$B166,SUMIFS(INDEX('ABP REC Calc'!$G$6:$AB$69,,MATCH('ABP RECs'!$H166,'ABP REC Calc'!$G$5:$AB$5,0)),'ABP REC Calc'!$C$6:$C$69,'ABP RECs'!$E166,'ABP REC Calc'!$B$6:$B$69,'ABP RECs'!$F166),
IF(U$4&gt;$G166,T166*(1-Inputs_ByYear!$D$4),0)),0)</f>
        <v>53612.518650774124</v>
      </c>
      <c r="V166" s="235">
        <f>IF((V$4-$G166)&lt;($C166+$B166),IF(V$4=$G166+$B166,SUMIFS(INDEX('ABP REC Calc'!$G$6:$AB$69,,MATCH('ABP RECs'!$H166,'ABP REC Calc'!$G$5:$AB$5,0)),'ABP REC Calc'!$C$6:$C$69,'ABP RECs'!$E166,'ABP REC Calc'!$B$6:$B$69,'ABP RECs'!$F166),
IF(V$4&gt;$G166,U166*(1-Inputs_ByYear!$D$4),0)),0)</f>
        <v>53344.456057520256</v>
      </c>
      <c r="W166" s="235">
        <f>IF((W$4-$G166)&lt;($C166+$B166),IF(W$4=$G166+$B166,SUMIFS(INDEX('ABP REC Calc'!$G$6:$AB$69,,MATCH('ABP RECs'!$H166,'ABP REC Calc'!$G$5:$AB$5,0)),'ABP REC Calc'!$C$6:$C$69,'ABP RECs'!$E166,'ABP REC Calc'!$B$6:$B$69,'ABP RECs'!$F166),
IF(W$4&gt;$G166,V166*(1-Inputs_ByYear!$D$4),0)),0)</f>
        <v>53077.733777232657</v>
      </c>
      <c r="X166" s="235">
        <f>IF((X$4-$G166)&lt;($C166+$B166),IF(X$4=$G166+$B166,SUMIFS(INDEX('ABP REC Calc'!$G$6:$AB$69,,MATCH('ABP RECs'!$H166,'ABP REC Calc'!$G$5:$AB$5,0)),'ABP REC Calc'!$C$6:$C$69,'ABP RECs'!$E166,'ABP REC Calc'!$B$6:$B$69,'ABP RECs'!$F166),
IF(X$4&gt;$G166,W166*(1-Inputs_ByYear!$D$4),0)),0)</f>
        <v>52812.345108346497</v>
      </c>
      <c r="Y166" s="235">
        <f>IF((Y$4-$G166)&lt;($C166+$B166),IF(Y$4=$G166+$B166,SUMIFS(INDEX('ABP REC Calc'!$G$6:$AB$69,,MATCH('ABP RECs'!$H166,'ABP REC Calc'!$G$5:$AB$5,0)),'ABP REC Calc'!$C$6:$C$69,'ABP RECs'!$E166,'ABP REC Calc'!$B$6:$B$69,'ABP RECs'!$F166),
IF(Y$4&gt;$G166,X166*(1-Inputs_ByYear!$D$4),0)),0)</f>
        <v>52548.283382804766</v>
      </c>
      <c r="Z166" s="235">
        <f>IF((Z$4-$G166)&lt;($C166+$B166),IF(Z$4=$G166+$B166,SUMIFS(INDEX('ABP REC Calc'!$G$6:$AB$69,,MATCH('ABP RECs'!$H166,'ABP REC Calc'!$G$5:$AB$5,0)),'ABP REC Calc'!$C$6:$C$69,'ABP RECs'!$E166,'ABP REC Calc'!$B$6:$B$69,'ABP RECs'!$F166),
IF(Z$4&gt;$G166,Y166*(1-Inputs_ByYear!$D$4),0)),0)</f>
        <v>52285.541965890741</v>
      </c>
      <c r="AA166" s="235">
        <f>IF((AA$4-$G166)&lt;($C166+$B166),IF(AA$4=$G166+$B166,SUMIFS(INDEX('ABP REC Calc'!$G$6:$AB$69,,MATCH('ABP RECs'!$H166,'ABP REC Calc'!$G$5:$AB$5,0)),'ABP REC Calc'!$C$6:$C$69,'ABP RECs'!$E166,'ABP REC Calc'!$B$6:$B$69,'ABP RECs'!$F166),
IF(AA$4&gt;$G166,Z166*(1-Inputs_ByYear!$D$4),0)),0)</f>
        <v>52024.114256061286</v>
      </c>
      <c r="AB166" s="235">
        <f>IF((AB$4-$G166)&lt;($C166+$B166),IF(AB$4=$G166+$B166,SUMIFS(INDEX('ABP REC Calc'!$G$6:$AB$69,,MATCH('ABP RECs'!$H166,'ABP REC Calc'!$G$5:$AB$5,0)),'ABP REC Calc'!$C$6:$C$69,'ABP RECs'!$E166,'ABP REC Calc'!$B$6:$B$69,'ABP RECs'!$F166),
IF(AB$4&gt;$G166,AA166*(1-Inputs_ByYear!$D$4),0)),0)</f>
        <v>51763.99368478098</v>
      </c>
      <c r="AC166" s="235">
        <f>IF((AC$4-$G166)&lt;($C166+$B166),IF(AC$4=$G166+$B166,SUMIFS(INDEX('ABP REC Calc'!$G$6:$AB$69,,MATCH('ABP RECs'!$H166,'ABP REC Calc'!$G$5:$AB$5,0)),'ABP REC Calc'!$C$6:$C$69,'ABP RECs'!$E166,'ABP REC Calc'!$B$6:$B$69,'ABP RECs'!$F166),
IF(AC$4&gt;$G166,AB166*(1-Inputs_ByYear!$D$4),0)),0)</f>
        <v>51505.173716357072</v>
      </c>
      <c r="AD166" s="235">
        <f>IF((AD$4-$G166)&lt;($C166+$B166),IF(AD$4=$G166+$B166,SUMIFS(INDEX('ABP REC Calc'!$G$6:$AB$69,,MATCH('ABP RECs'!$H166,'ABP REC Calc'!$G$5:$AB$5,0)),'ABP REC Calc'!$C$6:$C$69,'ABP RECs'!$E166,'ABP REC Calc'!$B$6:$B$69,'ABP RECs'!$F166),
IF(AD$4&gt;$G166,AC166*(1-Inputs_ByYear!$D$4),0)),0)</f>
        <v>51247.64784777529</v>
      </c>
    </row>
    <row r="167" spans="2:30" ht="14.75" customHeight="1" x14ac:dyDescent="0.25">
      <c r="B167" s="332" cm="1">
        <f t="array" ref="B167">INDEX(Inputs_ByYear!$D$87:$D$92, MATCH('ABP RECs'!$E167, Inputs_ByYear!$B$87:$B$92, 0),)</f>
        <v>0</v>
      </c>
      <c r="C167" s="332" cm="1">
        <f t="array" ref="C167">INDEX(Inputs_ByYear!$D$51:$D$56, MATCH('ABP RECs'!$E167, Inputs_ByYear!$B$51:$B$56,0),)</f>
        <v>20</v>
      </c>
      <c r="D167" s="332" t="str" cm="1">
        <f t="array" ref="D167">INDEX(Inputs_ByYear!$D$96:$D$101, MATCH('ABP RECs'!$E167, Inputs_ByYear!$B$96:$B$101,0),)</f>
        <v>n/a</v>
      </c>
      <c r="E167" s="222" t="s">
        <v>248</v>
      </c>
      <c r="F167" s="219" t="s">
        <v>259</v>
      </c>
      <c r="G167" s="219">
        <f t="shared" si="8"/>
        <v>2028</v>
      </c>
      <c r="H167" s="227" t="s">
        <v>26</v>
      </c>
      <c r="I167" s="235">
        <f>IF((I$4-$G167)&lt;($C167+$B167),IF(I$4=$G167+$B167,SUMIFS(INDEX('ABP REC Calc'!$G$6:$AB$69,,MATCH('ABP RECs'!$H167,'ABP REC Calc'!$G$5:$AB$5,0)),'ABP REC Calc'!$C$6:$C$69,'ABP RECs'!$E167,'ABP REC Calc'!$B$6:$B$69,'ABP RECs'!$F167),
IF(I$4&gt;$G167,H167*(1-Inputs_ByYear!$D$4),0)),0)</f>
        <v>0</v>
      </c>
      <c r="J167" s="235">
        <f>IF((J$4-$G167)&lt;($C167+$B167),IF(J$4=$G167+$B167,SUMIFS(INDEX('ABP REC Calc'!$G$6:$AB$69,,MATCH('ABP RECs'!$H167,'ABP REC Calc'!$G$5:$AB$5,0)),'ABP REC Calc'!$C$6:$C$69,'ABP RECs'!$E167,'ABP REC Calc'!$B$6:$B$69,'ABP RECs'!$F167),
IF(J$4&gt;$G167,I167*(1-Inputs_ByYear!$D$4),0)),0)</f>
        <v>0</v>
      </c>
      <c r="K167" s="235">
        <f>IF((K$4-$G167)&lt;($C167+$B167),IF(K$4=$G167+$B167,SUMIFS(INDEX('ABP REC Calc'!$G$6:$AB$69,,MATCH('ABP RECs'!$H167,'ABP REC Calc'!$G$5:$AB$5,0)),'ABP REC Calc'!$C$6:$C$69,'ABP RECs'!$E167,'ABP REC Calc'!$B$6:$B$69,'ABP RECs'!$F167),
IF(K$4&gt;$G167,J167*(1-Inputs_ByYear!$D$4),0)),0)</f>
        <v>0</v>
      </c>
      <c r="L167" s="235">
        <f>IF((L$4-$G167)&lt;($C167+$B167),IF(L$4=$G167+$B167,SUMIFS(INDEX('ABP REC Calc'!$G$6:$AB$69,,MATCH('ABP RECs'!$H167,'ABP REC Calc'!$G$5:$AB$5,0)),'ABP REC Calc'!$C$6:$C$69,'ABP RECs'!$E167,'ABP REC Calc'!$B$6:$B$69,'ABP RECs'!$F167),
IF(L$4&gt;$G167,K167*(1-Inputs_ByYear!$D$4),0)),0)</f>
        <v>0</v>
      </c>
      <c r="M167" s="235">
        <f>IF((M$4-$G167)&lt;($C167+$B167),IF(M$4=$G167+$B167,SUMIFS(INDEX('ABP REC Calc'!$G$6:$AB$69,,MATCH('ABP RECs'!$H167,'ABP REC Calc'!$G$5:$AB$5,0)),'ABP REC Calc'!$C$6:$C$69,'ABP RECs'!$E167,'ABP REC Calc'!$B$6:$B$69,'ABP RECs'!$F167),
IF(M$4&gt;$G167,L167*(1-Inputs_ByYear!$D$4),0)),0)</f>
        <v>56086.518636276902</v>
      </c>
      <c r="N167" s="235">
        <f>IF((N$4-$G167)&lt;($C167+$B167),IF(N$4=$G167+$B167,SUMIFS(INDEX('ABP REC Calc'!$G$6:$AB$69,,MATCH('ABP RECs'!$H167,'ABP REC Calc'!$G$5:$AB$5,0)),'ABP REC Calc'!$C$6:$C$69,'ABP RECs'!$E167,'ABP REC Calc'!$B$6:$B$69,'ABP RECs'!$F167),
IF(N$4&gt;$G167,M167*(1-Inputs_ByYear!$D$4),0)),0)</f>
        <v>55806.086043095514</v>
      </c>
      <c r="O167" s="235">
        <f>IF((O$4-$G167)&lt;($C167+$B167),IF(O$4=$G167+$B167,SUMIFS(INDEX('ABP REC Calc'!$G$6:$AB$69,,MATCH('ABP RECs'!$H167,'ABP REC Calc'!$G$5:$AB$5,0)),'ABP REC Calc'!$C$6:$C$69,'ABP RECs'!$E167,'ABP REC Calc'!$B$6:$B$69,'ABP RECs'!$F167),
IF(O$4&gt;$G167,N167*(1-Inputs_ByYear!$D$4),0)),0)</f>
        <v>55527.055612880038</v>
      </c>
      <c r="P167" s="235">
        <f>IF((P$4-$G167)&lt;($C167+$B167),IF(P$4=$G167+$B167,SUMIFS(INDEX('ABP REC Calc'!$G$6:$AB$69,,MATCH('ABP RECs'!$H167,'ABP REC Calc'!$G$5:$AB$5,0)),'ABP REC Calc'!$C$6:$C$69,'ABP RECs'!$E167,'ABP REC Calc'!$B$6:$B$69,'ABP RECs'!$F167),
IF(P$4&gt;$G167,O167*(1-Inputs_ByYear!$D$4),0)),0)</f>
        <v>55249.420334815637</v>
      </c>
      <c r="Q167" s="235">
        <f>IF((Q$4-$G167)&lt;($C167+$B167),IF(Q$4=$G167+$B167,SUMIFS(INDEX('ABP REC Calc'!$G$6:$AB$69,,MATCH('ABP RECs'!$H167,'ABP REC Calc'!$G$5:$AB$5,0)),'ABP REC Calc'!$C$6:$C$69,'ABP RECs'!$E167,'ABP REC Calc'!$B$6:$B$69,'ABP RECs'!$F167),
IF(Q$4&gt;$G167,P167*(1-Inputs_ByYear!$D$4),0)),0)</f>
        <v>54973.173233141555</v>
      </c>
      <c r="R167" s="235">
        <f>IF((R$4-$G167)&lt;($C167+$B167),IF(R$4=$G167+$B167,SUMIFS(INDEX('ABP REC Calc'!$G$6:$AB$69,,MATCH('ABP RECs'!$H167,'ABP REC Calc'!$G$5:$AB$5,0)),'ABP REC Calc'!$C$6:$C$69,'ABP RECs'!$E167,'ABP REC Calc'!$B$6:$B$69,'ABP RECs'!$F167),
IF(R$4&gt;$G167,Q167*(1-Inputs_ByYear!$D$4),0)),0)</f>
        <v>54698.307366975845</v>
      </c>
      <c r="S167" s="235">
        <f>IF((S$4-$G167)&lt;($C167+$B167),IF(S$4=$G167+$B167,SUMIFS(INDEX('ABP REC Calc'!$G$6:$AB$69,,MATCH('ABP RECs'!$H167,'ABP REC Calc'!$G$5:$AB$5,0)),'ABP REC Calc'!$C$6:$C$69,'ABP RECs'!$E167,'ABP REC Calc'!$B$6:$B$69,'ABP RECs'!$F167),
IF(S$4&gt;$G167,R167*(1-Inputs_ByYear!$D$4),0)),0)</f>
        <v>54424.815830140964</v>
      </c>
      <c r="T167" s="235">
        <f>IF((T$4-$G167)&lt;($C167+$B167),IF(T$4=$G167+$B167,SUMIFS(INDEX('ABP REC Calc'!$G$6:$AB$69,,MATCH('ABP RECs'!$H167,'ABP REC Calc'!$G$5:$AB$5,0)),'ABP REC Calc'!$C$6:$C$69,'ABP RECs'!$E167,'ABP REC Calc'!$B$6:$B$69,'ABP RECs'!$F167),
IF(T$4&gt;$G167,S167*(1-Inputs_ByYear!$D$4),0)),0)</f>
        <v>54152.691750990256</v>
      </c>
      <c r="U167" s="235">
        <f>IF((U$4-$G167)&lt;($C167+$B167),IF(U$4=$G167+$B167,SUMIFS(INDEX('ABP REC Calc'!$G$6:$AB$69,,MATCH('ABP RECs'!$H167,'ABP REC Calc'!$G$5:$AB$5,0)),'ABP REC Calc'!$C$6:$C$69,'ABP RECs'!$E167,'ABP REC Calc'!$B$6:$B$69,'ABP RECs'!$F167),
IF(U$4&gt;$G167,T167*(1-Inputs_ByYear!$D$4),0)),0)</f>
        <v>53881.928292235301</v>
      </c>
      <c r="V167" s="235">
        <f>IF((V$4-$G167)&lt;($C167+$B167),IF(V$4=$G167+$B167,SUMIFS(INDEX('ABP REC Calc'!$G$6:$AB$69,,MATCH('ABP RECs'!$H167,'ABP REC Calc'!$G$5:$AB$5,0)),'ABP REC Calc'!$C$6:$C$69,'ABP RECs'!$E167,'ABP REC Calc'!$B$6:$B$69,'ABP RECs'!$F167),
IF(V$4&gt;$G167,U167*(1-Inputs_ByYear!$D$4),0)),0)</f>
        <v>53612.518650774124</v>
      </c>
      <c r="W167" s="235">
        <f>IF((W$4-$G167)&lt;($C167+$B167),IF(W$4=$G167+$B167,SUMIFS(INDEX('ABP REC Calc'!$G$6:$AB$69,,MATCH('ABP RECs'!$H167,'ABP REC Calc'!$G$5:$AB$5,0)),'ABP REC Calc'!$C$6:$C$69,'ABP RECs'!$E167,'ABP REC Calc'!$B$6:$B$69,'ABP RECs'!$F167),
IF(W$4&gt;$G167,V167*(1-Inputs_ByYear!$D$4),0)),0)</f>
        <v>53344.456057520256</v>
      </c>
      <c r="X167" s="235">
        <f>IF((X$4-$G167)&lt;($C167+$B167),IF(X$4=$G167+$B167,SUMIFS(INDEX('ABP REC Calc'!$G$6:$AB$69,,MATCH('ABP RECs'!$H167,'ABP REC Calc'!$G$5:$AB$5,0)),'ABP REC Calc'!$C$6:$C$69,'ABP RECs'!$E167,'ABP REC Calc'!$B$6:$B$69,'ABP RECs'!$F167),
IF(X$4&gt;$G167,W167*(1-Inputs_ByYear!$D$4),0)),0)</f>
        <v>53077.733777232657</v>
      </c>
      <c r="Y167" s="235">
        <f>IF((Y$4-$G167)&lt;($C167+$B167),IF(Y$4=$G167+$B167,SUMIFS(INDEX('ABP REC Calc'!$G$6:$AB$69,,MATCH('ABP RECs'!$H167,'ABP REC Calc'!$G$5:$AB$5,0)),'ABP REC Calc'!$C$6:$C$69,'ABP RECs'!$E167,'ABP REC Calc'!$B$6:$B$69,'ABP RECs'!$F167),
IF(Y$4&gt;$G167,X167*(1-Inputs_ByYear!$D$4),0)),0)</f>
        <v>52812.345108346497</v>
      </c>
      <c r="Z167" s="235">
        <f>IF((Z$4-$G167)&lt;($C167+$B167),IF(Z$4=$G167+$B167,SUMIFS(INDEX('ABP REC Calc'!$G$6:$AB$69,,MATCH('ABP RECs'!$H167,'ABP REC Calc'!$G$5:$AB$5,0)),'ABP REC Calc'!$C$6:$C$69,'ABP RECs'!$E167,'ABP REC Calc'!$B$6:$B$69,'ABP RECs'!$F167),
IF(Z$4&gt;$G167,Y167*(1-Inputs_ByYear!$D$4),0)),0)</f>
        <v>52548.283382804766</v>
      </c>
      <c r="AA167" s="235">
        <f>IF((AA$4-$G167)&lt;($C167+$B167),IF(AA$4=$G167+$B167,SUMIFS(INDEX('ABP REC Calc'!$G$6:$AB$69,,MATCH('ABP RECs'!$H167,'ABP REC Calc'!$G$5:$AB$5,0)),'ABP REC Calc'!$C$6:$C$69,'ABP RECs'!$E167,'ABP REC Calc'!$B$6:$B$69,'ABP RECs'!$F167),
IF(AA$4&gt;$G167,Z167*(1-Inputs_ByYear!$D$4),0)),0)</f>
        <v>52285.541965890741</v>
      </c>
      <c r="AB167" s="235">
        <f>IF((AB$4-$G167)&lt;($C167+$B167),IF(AB$4=$G167+$B167,SUMIFS(INDEX('ABP REC Calc'!$G$6:$AB$69,,MATCH('ABP RECs'!$H167,'ABP REC Calc'!$G$5:$AB$5,0)),'ABP REC Calc'!$C$6:$C$69,'ABP RECs'!$E167,'ABP REC Calc'!$B$6:$B$69,'ABP RECs'!$F167),
IF(AB$4&gt;$G167,AA167*(1-Inputs_ByYear!$D$4),0)),0)</f>
        <v>52024.114256061286</v>
      </c>
      <c r="AC167" s="235">
        <f>IF((AC$4-$G167)&lt;($C167+$B167),IF(AC$4=$G167+$B167,SUMIFS(INDEX('ABP REC Calc'!$G$6:$AB$69,,MATCH('ABP RECs'!$H167,'ABP REC Calc'!$G$5:$AB$5,0)),'ABP REC Calc'!$C$6:$C$69,'ABP RECs'!$E167,'ABP REC Calc'!$B$6:$B$69,'ABP RECs'!$F167),
IF(AC$4&gt;$G167,AB167*(1-Inputs_ByYear!$D$4),0)),0)</f>
        <v>51763.99368478098</v>
      </c>
      <c r="AD167" s="235">
        <f>IF((AD$4-$G167)&lt;($C167+$B167),IF(AD$4=$G167+$B167,SUMIFS(INDEX('ABP REC Calc'!$G$6:$AB$69,,MATCH('ABP RECs'!$H167,'ABP REC Calc'!$G$5:$AB$5,0)),'ABP REC Calc'!$C$6:$C$69,'ABP RECs'!$E167,'ABP REC Calc'!$B$6:$B$69,'ABP RECs'!$F167),
IF(AD$4&gt;$G167,AC167*(1-Inputs_ByYear!$D$4),0)),0)</f>
        <v>51505.173716357072</v>
      </c>
    </row>
    <row r="168" spans="2:30" ht="14.75" customHeight="1" x14ac:dyDescent="0.25">
      <c r="B168" s="332" cm="1">
        <f t="array" ref="B168">INDEX(Inputs_ByYear!$D$87:$D$92, MATCH('ABP RECs'!$E168, Inputs_ByYear!$B$87:$B$92, 0),)</f>
        <v>0</v>
      </c>
      <c r="C168" s="332" cm="1">
        <f t="array" ref="C168">INDEX(Inputs_ByYear!$D$51:$D$56, MATCH('ABP RECs'!$E168, Inputs_ByYear!$B$51:$B$56,0),)</f>
        <v>20</v>
      </c>
      <c r="D168" s="332" t="str" cm="1">
        <f t="array" ref="D168">INDEX(Inputs_ByYear!$D$96:$D$101, MATCH('ABP RECs'!$E168, Inputs_ByYear!$B$96:$B$101,0),)</f>
        <v>n/a</v>
      </c>
      <c r="E168" s="222" t="s">
        <v>248</v>
      </c>
      <c r="F168" s="219" t="s">
        <v>259</v>
      </c>
      <c r="G168" s="219">
        <f t="shared" si="8"/>
        <v>2029</v>
      </c>
      <c r="H168" s="227" t="s">
        <v>27</v>
      </c>
      <c r="I168" s="235">
        <f>IF((I$4-$G168)&lt;($C168+$B168),IF(I$4=$G168+$B168,SUMIFS(INDEX('ABP REC Calc'!$G$6:$AB$69,,MATCH('ABP RECs'!$H168,'ABP REC Calc'!$G$5:$AB$5,0)),'ABP REC Calc'!$C$6:$C$69,'ABP RECs'!$E168,'ABP REC Calc'!$B$6:$B$69,'ABP RECs'!$F168),
IF(I$4&gt;$G168,H168*(1-Inputs_ByYear!$D$4),0)),0)</f>
        <v>0</v>
      </c>
      <c r="J168" s="235">
        <f>IF((J$4-$G168)&lt;($C168+$B168),IF(J$4=$G168+$B168,SUMIFS(INDEX('ABP REC Calc'!$G$6:$AB$69,,MATCH('ABP RECs'!$H168,'ABP REC Calc'!$G$5:$AB$5,0)),'ABP REC Calc'!$C$6:$C$69,'ABP RECs'!$E168,'ABP REC Calc'!$B$6:$B$69,'ABP RECs'!$F168),
IF(J$4&gt;$G168,I168*(1-Inputs_ByYear!$D$4),0)),0)</f>
        <v>0</v>
      </c>
      <c r="K168" s="235">
        <f>IF((K$4-$G168)&lt;($C168+$B168),IF(K$4=$G168+$B168,SUMIFS(INDEX('ABP REC Calc'!$G$6:$AB$69,,MATCH('ABP RECs'!$H168,'ABP REC Calc'!$G$5:$AB$5,0)),'ABP REC Calc'!$C$6:$C$69,'ABP RECs'!$E168,'ABP REC Calc'!$B$6:$B$69,'ABP RECs'!$F168),
IF(K$4&gt;$G168,J168*(1-Inputs_ByYear!$D$4),0)),0)</f>
        <v>0</v>
      </c>
      <c r="L168" s="235">
        <f>IF((L$4-$G168)&lt;($C168+$B168),IF(L$4=$G168+$B168,SUMIFS(INDEX('ABP REC Calc'!$G$6:$AB$69,,MATCH('ABP RECs'!$H168,'ABP REC Calc'!$G$5:$AB$5,0)),'ABP REC Calc'!$C$6:$C$69,'ABP RECs'!$E168,'ABP REC Calc'!$B$6:$B$69,'ABP RECs'!$F168),
IF(L$4&gt;$G168,K168*(1-Inputs_ByYear!$D$4),0)),0)</f>
        <v>0</v>
      </c>
      <c r="M168" s="235">
        <f>IF((M$4-$G168)&lt;($C168+$B168),IF(M$4=$G168+$B168,SUMIFS(INDEX('ABP REC Calc'!$G$6:$AB$69,,MATCH('ABP RECs'!$H168,'ABP REC Calc'!$G$5:$AB$5,0)),'ABP REC Calc'!$C$6:$C$69,'ABP RECs'!$E168,'ABP REC Calc'!$B$6:$B$69,'ABP RECs'!$F168),
IF(M$4&gt;$G168,L168*(1-Inputs_ByYear!$D$4),0)),0)</f>
        <v>0</v>
      </c>
      <c r="N168" s="235">
        <f>IF((N$4-$G168)&lt;($C168+$B168),IF(N$4=$G168+$B168,SUMIFS(INDEX('ABP REC Calc'!$G$6:$AB$69,,MATCH('ABP RECs'!$H168,'ABP REC Calc'!$G$5:$AB$5,0)),'ABP REC Calc'!$C$6:$C$69,'ABP RECs'!$E168,'ABP REC Calc'!$B$6:$B$69,'ABP RECs'!$F168),
IF(N$4&gt;$G168,M168*(1-Inputs_ByYear!$D$4),0)),0)</f>
        <v>67303.822363532294</v>
      </c>
      <c r="O168" s="235">
        <f>IF((O$4-$G168)&lt;($C168+$B168),IF(O$4=$G168+$B168,SUMIFS(INDEX('ABP REC Calc'!$G$6:$AB$69,,MATCH('ABP RECs'!$H168,'ABP REC Calc'!$G$5:$AB$5,0)),'ABP REC Calc'!$C$6:$C$69,'ABP RECs'!$E168,'ABP REC Calc'!$B$6:$B$69,'ABP RECs'!$F168),
IF(O$4&gt;$G168,N168*(1-Inputs_ByYear!$D$4),0)),0)</f>
        <v>66967.303251714635</v>
      </c>
      <c r="P168" s="235">
        <f>IF((P$4-$G168)&lt;($C168+$B168),IF(P$4=$G168+$B168,SUMIFS(INDEX('ABP REC Calc'!$G$6:$AB$69,,MATCH('ABP RECs'!$H168,'ABP REC Calc'!$G$5:$AB$5,0)),'ABP REC Calc'!$C$6:$C$69,'ABP RECs'!$E168,'ABP REC Calc'!$B$6:$B$69,'ABP RECs'!$F168),
IF(P$4&gt;$G168,O168*(1-Inputs_ByYear!$D$4),0)),0)</f>
        <v>66632.466735456066</v>
      </c>
      <c r="Q168" s="235">
        <f>IF((Q$4-$G168)&lt;($C168+$B168),IF(Q$4=$G168+$B168,SUMIFS(INDEX('ABP REC Calc'!$G$6:$AB$69,,MATCH('ABP RECs'!$H168,'ABP REC Calc'!$G$5:$AB$5,0)),'ABP REC Calc'!$C$6:$C$69,'ABP RECs'!$E168,'ABP REC Calc'!$B$6:$B$69,'ABP RECs'!$F168),
IF(Q$4&gt;$G168,P168*(1-Inputs_ByYear!$D$4),0)),0)</f>
        <v>66299.304401778791</v>
      </c>
      <c r="R168" s="235">
        <f>IF((R$4-$G168)&lt;($C168+$B168),IF(R$4=$G168+$B168,SUMIFS(INDEX('ABP REC Calc'!$G$6:$AB$69,,MATCH('ABP RECs'!$H168,'ABP REC Calc'!$G$5:$AB$5,0)),'ABP REC Calc'!$C$6:$C$69,'ABP RECs'!$E168,'ABP REC Calc'!$B$6:$B$69,'ABP RECs'!$F168),
IF(R$4&gt;$G168,Q168*(1-Inputs_ByYear!$D$4),0)),0)</f>
        <v>65967.807879769898</v>
      </c>
      <c r="S168" s="235">
        <f>IF((S$4-$G168)&lt;($C168+$B168),IF(S$4=$G168+$B168,SUMIFS(INDEX('ABP REC Calc'!$G$6:$AB$69,,MATCH('ABP RECs'!$H168,'ABP REC Calc'!$G$5:$AB$5,0)),'ABP REC Calc'!$C$6:$C$69,'ABP RECs'!$E168,'ABP REC Calc'!$B$6:$B$69,'ABP RECs'!$F168),
IF(S$4&gt;$G168,R168*(1-Inputs_ByYear!$D$4),0)),0)</f>
        <v>65637.968840371046</v>
      </c>
      <c r="T168" s="235">
        <f>IF((T$4-$G168)&lt;($C168+$B168),IF(T$4=$G168+$B168,SUMIFS(INDEX('ABP REC Calc'!$G$6:$AB$69,,MATCH('ABP RECs'!$H168,'ABP REC Calc'!$G$5:$AB$5,0)),'ABP REC Calc'!$C$6:$C$69,'ABP RECs'!$E168,'ABP REC Calc'!$B$6:$B$69,'ABP RECs'!$F168),
IF(T$4&gt;$G168,S168*(1-Inputs_ByYear!$D$4),0)),0)</f>
        <v>65309.778996169189</v>
      </c>
      <c r="U168" s="235">
        <f>IF((U$4-$G168)&lt;($C168+$B168),IF(U$4=$G168+$B168,SUMIFS(INDEX('ABP REC Calc'!$G$6:$AB$69,,MATCH('ABP RECs'!$H168,'ABP REC Calc'!$G$5:$AB$5,0)),'ABP REC Calc'!$C$6:$C$69,'ABP RECs'!$E168,'ABP REC Calc'!$B$6:$B$69,'ABP RECs'!$F168),
IF(U$4&gt;$G168,T168*(1-Inputs_ByYear!$D$4),0)),0)</f>
        <v>64983.230101188339</v>
      </c>
      <c r="V168" s="235">
        <f>IF((V$4-$G168)&lt;($C168+$B168),IF(V$4=$G168+$B168,SUMIFS(INDEX('ABP REC Calc'!$G$6:$AB$69,,MATCH('ABP RECs'!$H168,'ABP REC Calc'!$G$5:$AB$5,0)),'ABP REC Calc'!$C$6:$C$69,'ABP RECs'!$E168,'ABP REC Calc'!$B$6:$B$69,'ABP RECs'!$F168),
IF(V$4&gt;$G168,U168*(1-Inputs_ByYear!$D$4),0)),0)</f>
        <v>64658.313950682394</v>
      </c>
      <c r="W168" s="235">
        <f>IF((W$4-$G168)&lt;($C168+$B168),IF(W$4=$G168+$B168,SUMIFS(INDEX('ABP REC Calc'!$G$6:$AB$69,,MATCH('ABP RECs'!$H168,'ABP REC Calc'!$G$5:$AB$5,0)),'ABP REC Calc'!$C$6:$C$69,'ABP RECs'!$E168,'ABP REC Calc'!$B$6:$B$69,'ABP RECs'!$F168),
IF(W$4&gt;$G168,V168*(1-Inputs_ByYear!$D$4),0)),0)</f>
        <v>64335.022380928982</v>
      </c>
      <c r="X168" s="235">
        <f>IF((X$4-$G168)&lt;($C168+$B168),IF(X$4=$G168+$B168,SUMIFS(INDEX('ABP REC Calc'!$G$6:$AB$69,,MATCH('ABP RECs'!$H168,'ABP REC Calc'!$G$5:$AB$5,0)),'ABP REC Calc'!$C$6:$C$69,'ABP RECs'!$E168,'ABP REC Calc'!$B$6:$B$69,'ABP RECs'!$F168),
IF(X$4&gt;$G168,W168*(1-Inputs_ByYear!$D$4),0)),0)</f>
        <v>64013.347269024336</v>
      </c>
      <c r="Y168" s="235">
        <f>IF((Y$4-$G168)&lt;($C168+$B168),IF(Y$4=$G168+$B168,SUMIFS(INDEX('ABP REC Calc'!$G$6:$AB$69,,MATCH('ABP RECs'!$H168,'ABP REC Calc'!$G$5:$AB$5,0)),'ABP REC Calc'!$C$6:$C$69,'ABP RECs'!$E168,'ABP REC Calc'!$B$6:$B$69,'ABP RECs'!$F168),
IF(Y$4&gt;$G168,X168*(1-Inputs_ByYear!$D$4),0)),0)</f>
        <v>63693.280532679215</v>
      </c>
      <c r="Z168" s="235">
        <f>IF((Z$4-$G168)&lt;($C168+$B168),IF(Z$4=$G168+$B168,SUMIFS(INDEX('ABP REC Calc'!$G$6:$AB$69,,MATCH('ABP RECs'!$H168,'ABP REC Calc'!$G$5:$AB$5,0)),'ABP REC Calc'!$C$6:$C$69,'ABP RECs'!$E168,'ABP REC Calc'!$B$6:$B$69,'ABP RECs'!$F168),
IF(Z$4&gt;$G168,Y168*(1-Inputs_ByYear!$D$4),0)),0)</f>
        <v>63374.814130015817</v>
      </c>
      <c r="AA168" s="235">
        <f>IF((AA$4-$G168)&lt;($C168+$B168),IF(AA$4=$G168+$B168,SUMIFS(INDEX('ABP REC Calc'!$G$6:$AB$69,,MATCH('ABP RECs'!$H168,'ABP REC Calc'!$G$5:$AB$5,0)),'ABP REC Calc'!$C$6:$C$69,'ABP RECs'!$E168,'ABP REC Calc'!$B$6:$B$69,'ABP RECs'!$F168),
IF(AA$4&gt;$G168,Z168*(1-Inputs_ByYear!$D$4),0)),0)</f>
        <v>63057.940059365741</v>
      </c>
      <c r="AB168" s="235">
        <f>IF((AB$4-$G168)&lt;($C168+$B168),IF(AB$4=$G168+$B168,SUMIFS(INDEX('ABP REC Calc'!$G$6:$AB$69,,MATCH('ABP RECs'!$H168,'ABP REC Calc'!$G$5:$AB$5,0)),'ABP REC Calc'!$C$6:$C$69,'ABP RECs'!$E168,'ABP REC Calc'!$B$6:$B$69,'ABP RECs'!$F168),
IF(AB$4&gt;$G168,AA168*(1-Inputs_ByYear!$D$4),0)),0)</f>
        <v>62742.65035906891</v>
      </c>
      <c r="AC168" s="235">
        <f>IF((AC$4-$G168)&lt;($C168+$B168),IF(AC$4=$G168+$B168,SUMIFS(INDEX('ABP REC Calc'!$G$6:$AB$69,,MATCH('ABP RECs'!$H168,'ABP REC Calc'!$G$5:$AB$5,0)),'ABP REC Calc'!$C$6:$C$69,'ABP RECs'!$E168,'ABP REC Calc'!$B$6:$B$69,'ABP RECs'!$F168),
IF(AC$4&gt;$G168,AB168*(1-Inputs_ByYear!$D$4),0)),0)</f>
        <v>62428.937107273567</v>
      </c>
      <c r="AD168" s="235">
        <f>IF((AD$4-$G168)&lt;($C168+$B168),IF(AD$4=$G168+$B168,SUMIFS(INDEX('ABP REC Calc'!$G$6:$AB$69,,MATCH('ABP RECs'!$H168,'ABP REC Calc'!$G$5:$AB$5,0)),'ABP REC Calc'!$C$6:$C$69,'ABP RECs'!$E168,'ABP REC Calc'!$B$6:$B$69,'ABP RECs'!$F168),
IF(AD$4&gt;$G168,AC168*(1-Inputs_ByYear!$D$4),0)),0)</f>
        <v>62116.792421737198</v>
      </c>
    </row>
    <row r="169" spans="2:30" ht="14.75" customHeight="1" x14ac:dyDescent="0.25">
      <c r="B169" s="332" cm="1">
        <f t="array" ref="B169">INDEX(Inputs_ByYear!$D$87:$D$92, MATCH('ABP RECs'!$E169, Inputs_ByYear!$B$87:$B$92, 0),)</f>
        <v>0</v>
      </c>
      <c r="C169" s="332" cm="1">
        <f t="array" ref="C169">INDEX(Inputs_ByYear!$D$51:$D$56, MATCH('ABP RECs'!$E169, Inputs_ByYear!$B$51:$B$56,0),)</f>
        <v>20</v>
      </c>
      <c r="D169" s="332" t="str" cm="1">
        <f t="array" ref="D169">INDEX(Inputs_ByYear!$D$96:$D$101, MATCH('ABP RECs'!$E169, Inputs_ByYear!$B$96:$B$101,0),)</f>
        <v>n/a</v>
      </c>
      <c r="E169" s="222" t="s">
        <v>248</v>
      </c>
      <c r="F169" s="219" t="s">
        <v>259</v>
      </c>
      <c r="G169" s="219">
        <f t="shared" si="8"/>
        <v>2030</v>
      </c>
      <c r="H169" s="227" t="s">
        <v>28</v>
      </c>
      <c r="I169" s="235">
        <f>IF((I$4-$G169)&lt;($C169+$B169),IF(I$4=$G169+$B169,SUMIFS(INDEX('ABP REC Calc'!$G$6:$AB$69,,MATCH('ABP RECs'!$H169,'ABP REC Calc'!$G$5:$AB$5,0)),'ABP REC Calc'!$C$6:$C$69,'ABP RECs'!$E169,'ABP REC Calc'!$B$6:$B$69,'ABP RECs'!$F169),
IF(I$4&gt;$G169,H169*(1-Inputs_ByYear!$D$4),0)),0)</f>
        <v>0</v>
      </c>
      <c r="J169" s="235">
        <f>IF((J$4-$G169)&lt;($C169+$B169),IF(J$4=$G169+$B169,SUMIFS(INDEX('ABP REC Calc'!$G$6:$AB$69,,MATCH('ABP RECs'!$H169,'ABP REC Calc'!$G$5:$AB$5,0)),'ABP REC Calc'!$C$6:$C$69,'ABP RECs'!$E169,'ABP REC Calc'!$B$6:$B$69,'ABP RECs'!$F169),
IF(J$4&gt;$G169,I169*(1-Inputs_ByYear!$D$4),0)),0)</f>
        <v>0</v>
      </c>
      <c r="K169" s="235">
        <f>IF((K$4-$G169)&lt;($C169+$B169),IF(K$4=$G169+$B169,SUMIFS(INDEX('ABP REC Calc'!$G$6:$AB$69,,MATCH('ABP RECs'!$H169,'ABP REC Calc'!$G$5:$AB$5,0)),'ABP REC Calc'!$C$6:$C$69,'ABP RECs'!$E169,'ABP REC Calc'!$B$6:$B$69,'ABP RECs'!$F169),
IF(K$4&gt;$G169,J169*(1-Inputs_ByYear!$D$4),0)),0)</f>
        <v>0</v>
      </c>
      <c r="L169" s="235">
        <f>IF((L$4-$G169)&lt;($C169+$B169),IF(L$4=$G169+$B169,SUMIFS(INDEX('ABP REC Calc'!$G$6:$AB$69,,MATCH('ABP RECs'!$H169,'ABP REC Calc'!$G$5:$AB$5,0)),'ABP REC Calc'!$C$6:$C$69,'ABP RECs'!$E169,'ABP REC Calc'!$B$6:$B$69,'ABP RECs'!$F169),
IF(L$4&gt;$G169,K169*(1-Inputs_ByYear!$D$4),0)),0)</f>
        <v>0</v>
      </c>
      <c r="M169" s="235">
        <f>IF((M$4-$G169)&lt;($C169+$B169),IF(M$4=$G169+$B169,SUMIFS(INDEX('ABP REC Calc'!$G$6:$AB$69,,MATCH('ABP RECs'!$H169,'ABP REC Calc'!$G$5:$AB$5,0)),'ABP REC Calc'!$C$6:$C$69,'ABP RECs'!$E169,'ABP REC Calc'!$B$6:$B$69,'ABP RECs'!$F169),
IF(M$4&gt;$G169,L169*(1-Inputs_ByYear!$D$4),0)),0)</f>
        <v>0</v>
      </c>
      <c r="N169" s="235">
        <f>IF((N$4-$G169)&lt;($C169+$B169),IF(N$4=$G169+$B169,SUMIFS(INDEX('ABP REC Calc'!$G$6:$AB$69,,MATCH('ABP RECs'!$H169,'ABP REC Calc'!$G$5:$AB$5,0)),'ABP REC Calc'!$C$6:$C$69,'ABP RECs'!$E169,'ABP REC Calc'!$B$6:$B$69,'ABP RECs'!$F169),
IF(N$4&gt;$G169,M169*(1-Inputs_ByYear!$D$4),0)),0)</f>
        <v>0</v>
      </c>
      <c r="O169" s="235">
        <f>IF((O$4-$G169)&lt;($C169+$B169),IF(O$4=$G169+$B169,SUMIFS(INDEX('ABP REC Calc'!$G$6:$AB$69,,MATCH('ABP RECs'!$H169,'ABP REC Calc'!$G$5:$AB$5,0)),'ABP REC Calc'!$C$6:$C$69,'ABP RECs'!$E169,'ABP REC Calc'!$B$6:$B$69,'ABP RECs'!$F169),
IF(O$4&gt;$G169,N169*(1-Inputs_ByYear!$D$4),0)),0)</f>
        <v>67303.822363532294</v>
      </c>
      <c r="P169" s="235">
        <f>IF((P$4-$G169)&lt;($C169+$B169),IF(P$4=$G169+$B169,SUMIFS(INDEX('ABP REC Calc'!$G$6:$AB$69,,MATCH('ABP RECs'!$H169,'ABP REC Calc'!$G$5:$AB$5,0)),'ABP REC Calc'!$C$6:$C$69,'ABP RECs'!$E169,'ABP REC Calc'!$B$6:$B$69,'ABP RECs'!$F169),
IF(P$4&gt;$G169,O169*(1-Inputs_ByYear!$D$4),0)),0)</f>
        <v>66967.303251714635</v>
      </c>
      <c r="Q169" s="235">
        <f>IF((Q$4-$G169)&lt;($C169+$B169),IF(Q$4=$G169+$B169,SUMIFS(INDEX('ABP REC Calc'!$G$6:$AB$69,,MATCH('ABP RECs'!$H169,'ABP REC Calc'!$G$5:$AB$5,0)),'ABP REC Calc'!$C$6:$C$69,'ABP RECs'!$E169,'ABP REC Calc'!$B$6:$B$69,'ABP RECs'!$F169),
IF(Q$4&gt;$G169,P169*(1-Inputs_ByYear!$D$4),0)),0)</f>
        <v>66632.466735456066</v>
      </c>
      <c r="R169" s="235">
        <f>IF((R$4-$G169)&lt;($C169+$B169),IF(R$4=$G169+$B169,SUMIFS(INDEX('ABP REC Calc'!$G$6:$AB$69,,MATCH('ABP RECs'!$H169,'ABP REC Calc'!$G$5:$AB$5,0)),'ABP REC Calc'!$C$6:$C$69,'ABP RECs'!$E169,'ABP REC Calc'!$B$6:$B$69,'ABP RECs'!$F169),
IF(R$4&gt;$G169,Q169*(1-Inputs_ByYear!$D$4),0)),0)</f>
        <v>66299.304401778791</v>
      </c>
      <c r="S169" s="235">
        <f>IF((S$4-$G169)&lt;($C169+$B169),IF(S$4=$G169+$B169,SUMIFS(INDEX('ABP REC Calc'!$G$6:$AB$69,,MATCH('ABP RECs'!$H169,'ABP REC Calc'!$G$5:$AB$5,0)),'ABP REC Calc'!$C$6:$C$69,'ABP RECs'!$E169,'ABP REC Calc'!$B$6:$B$69,'ABP RECs'!$F169),
IF(S$4&gt;$G169,R169*(1-Inputs_ByYear!$D$4),0)),0)</f>
        <v>65967.807879769898</v>
      </c>
      <c r="T169" s="235">
        <f>IF((T$4-$G169)&lt;($C169+$B169),IF(T$4=$G169+$B169,SUMIFS(INDEX('ABP REC Calc'!$G$6:$AB$69,,MATCH('ABP RECs'!$H169,'ABP REC Calc'!$G$5:$AB$5,0)),'ABP REC Calc'!$C$6:$C$69,'ABP RECs'!$E169,'ABP REC Calc'!$B$6:$B$69,'ABP RECs'!$F169),
IF(T$4&gt;$G169,S169*(1-Inputs_ByYear!$D$4),0)),0)</f>
        <v>65637.968840371046</v>
      </c>
      <c r="U169" s="235">
        <f>IF((U$4-$G169)&lt;($C169+$B169),IF(U$4=$G169+$B169,SUMIFS(INDEX('ABP REC Calc'!$G$6:$AB$69,,MATCH('ABP RECs'!$H169,'ABP REC Calc'!$G$5:$AB$5,0)),'ABP REC Calc'!$C$6:$C$69,'ABP RECs'!$E169,'ABP REC Calc'!$B$6:$B$69,'ABP RECs'!$F169),
IF(U$4&gt;$G169,T169*(1-Inputs_ByYear!$D$4),0)),0)</f>
        <v>65309.778996169189</v>
      </c>
      <c r="V169" s="235">
        <f>IF((V$4-$G169)&lt;($C169+$B169),IF(V$4=$G169+$B169,SUMIFS(INDEX('ABP REC Calc'!$G$6:$AB$69,,MATCH('ABP RECs'!$H169,'ABP REC Calc'!$G$5:$AB$5,0)),'ABP REC Calc'!$C$6:$C$69,'ABP RECs'!$E169,'ABP REC Calc'!$B$6:$B$69,'ABP RECs'!$F169),
IF(V$4&gt;$G169,U169*(1-Inputs_ByYear!$D$4),0)),0)</f>
        <v>64983.230101188339</v>
      </c>
      <c r="W169" s="235">
        <f>IF((W$4-$G169)&lt;($C169+$B169),IF(W$4=$G169+$B169,SUMIFS(INDEX('ABP REC Calc'!$G$6:$AB$69,,MATCH('ABP RECs'!$H169,'ABP REC Calc'!$G$5:$AB$5,0)),'ABP REC Calc'!$C$6:$C$69,'ABP RECs'!$E169,'ABP REC Calc'!$B$6:$B$69,'ABP RECs'!$F169),
IF(W$4&gt;$G169,V169*(1-Inputs_ByYear!$D$4),0)),0)</f>
        <v>64658.313950682394</v>
      </c>
      <c r="X169" s="235">
        <f>IF((X$4-$G169)&lt;($C169+$B169),IF(X$4=$G169+$B169,SUMIFS(INDEX('ABP REC Calc'!$G$6:$AB$69,,MATCH('ABP RECs'!$H169,'ABP REC Calc'!$G$5:$AB$5,0)),'ABP REC Calc'!$C$6:$C$69,'ABP RECs'!$E169,'ABP REC Calc'!$B$6:$B$69,'ABP RECs'!$F169),
IF(X$4&gt;$G169,W169*(1-Inputs_ByYear!$D$4),0)),0)</f>
        <v>64335.022380928982</v>
      </c>
      <c r="Y169" s="235">
        <f>IF((Y$4-$G169)&lt;($C169+$B169),IF(Y$4=$G169+$B169,SUMIFS(INDEX('ABP REC Calc'!$G$6:$AB$69,,MATCH('ABP RECs'!$H169,'ABP REC Calc'!$G$5:$AB$5,0)),'ABP REC Calc'!$C$6:$C$69,'ABP RECs'!$E169,'ABP REC Calc'!$B$6:$B$69,'ABP RECs'!$F169),
IF(Y$4&gt;$G169,X169*(1-Inputs_ByYear!$D$4),0)),0)</f>
        <v>64013.347269024336</v>
      </c>
      <c r="Z169" s="235">
        <f>IF((Z$4-$G169)&lt;($C169+$B169),IF(Z$4=$G169+$B169,SUMIFS(INDEX('ABP REC Calc'!$G$6:$AB$69,,MATCH('ABP RECs'!$H169,'ABP REC Calc'!$G$5:$AB$5,0)),'ABP REC Calc'!$C$6:$C$69,'ABP RECs'!$E169,'ABP REC Calc'!$B$6:$B$69,'ABP RECs'!$F169),
IF(Z$4&gt;$G169,Y169*(1-Inputs_ByYear!$D$4),0)),0)</f>
        <v>63693.280532679215</v>
      </c>
      <c r="AA169" s="235">
        <f>IF((AA$4-$G169)&lt;($C169+$B169),IF(AA$4=$G169+$B169,SUMIFS(INDEX('ABP REC Calc'!$G$6:$AB$69,,MATCH('ABP RECs'!$H169,'ABP REC Calc'!$G$5:$AB$5,0)),'ABP REC Calc'!$C$6:$C$69,'ABP RECs'!$E169,'ABP REC Calc'!$B$6:$B$69,'ABP RECs'!$F169),
IF(AA$4&gt;$G169,Z169*(1-Inputs_ByYear!$D$4),0)),0)</f>
        <v>63374.814130015817</v>
      </c>
      <c r="AB169" s="235">
        <f>IF((AB$4-$G169)&lt;($C169+$B169),IF(AB$4=$G169+$B169,SUMIFS(INDEX('ABP REC Calc'!$G$6:$AB$69,,MATCH('ABP RECs'!$H169,'ABP REC Calc'!$G$5:$AB$5,0)),'ABP REC Calc'!$C$6:$C$69,'ABP RECs'!$E169,'ABP REC Calc'!$B$6:$B$69,'ABP RECs'!$F169),
IF(AB$4&gt;$G169,AA169*(1-Inputs_ByYear!$D$4),0)),0)</f>
        <v>63057.940059365741</v>
      </c>
      <c r="AC169" s="235">
        <f>IF((AC$4-$G169)&lt;($C169+$B169),IF(AC$4=$G169+$B169,SUMIFS(INDEX('ABP REC Calc'!$G$6:$AB$69,,MATCH('ABP RECs'!$H169,'ABP REC Calc'!$G$5:$AB$5,0)),'ABP REC Calc'!$C$6:$C$69,'ABP RECs'!$E169,'ABP REC Calc'!$B$6:$B$69,'ABP RECs'!$F169),
IF(AC$4&gt;$G169,AB169*(1-Inputs_ByYear!$D$4),0)),0)</f>
        <v>62742.65035906891</v>
      </c>
      <c r="AD169" s="235">
        <f>IF((AD$4-$G169)&lt;($C169+$B169),IF(AD$4=$G169+$B169,SUMIFS(INDEX('ABP REC Calc'!$G$6:$AB$69,,MATCH('ABP RECs'!$H169,'ABP REC Calc'!$G$5:$AB$5,0)),'ABP REC Calc'!$C$6:$C$69,'ABP RECs'!$E169,'ABP REC Calc'!$B$6:$B$69,'ABP RECs'!$F169),
IF(AD$4&gt;$G169,AC169*(1-Inputs_ByYear!$D$4),0)),0)</f>
        <v>62428.937107273567</v>
      </c>
    </row>
    <row r="170" spans="2:30" ht="14.75" customHeight="1" x14ac:dyDescent="0.25">
      <c r="B170" s="332" cm="1">
        <f t="array" ref="B170">INDEX(Inputs_ByYear!$D$87:$D$92, MATCH('ABP RECs'!$E170, Inputs_ByYear!$B$87:$B$92, 0),)</f>
        <v>0</v>
      </c>
      <c r="C170" s="332" cm="1">
        <f t="array" ref="C170">INDEX(Inputs_ByYear!$D$51:$D$56, MATCH('ABP RECs'!$E170, Inputs_ByYear!$B$51:$B$56,0),)</f>
        <v>20</v>
      </c>
      <c r="D170" s="332" t="str" cm="1">
        <f t="array" ref="D170">INDEX(Inputs_ByYear!$D$96:$D$101, MATCH('ABP RECs'!$E170, Inputs_ByYear!$B$96:$B$101,0),)</f>
        <v>n/a</v>
      </c>
      <c r="E170" s="222" t="s">
        <v>248</v>
      </c>
      <c r="F170" s="219" t="s">
        <v>259</v>
      </c>
      <c r="G170" s="219">
        <f t="shared" si="8"/>
        <v>2031</v>
      </c>
      <c r="H170" s="227" t="s">
        <v>29</v>
      </c>
      <c r="I170" s="235">
        <f>IF((I$4-$G170)&lt;($C170+$B170),IF(I$4=$G170+$B170,SUMIFS(INDEX('ABP REC Calc'!$G$6:$AB$69,,MATCH('ABP RECs'!$H170,'ABP REC Calc'!$G$5:$AB$5,0)),'ABP REC Calc'!$C$6:$C$69,'ABP RECs'!$E170,'ABP REC Calc'!$B$6:$B$69,'ABP RECs'!$F170),
IF(I$4&gt;$G170,H170*(1-Inputs_ByYear!$D$4),0)),0)</f>
        <v>0</v>
      </c>
      <c r="J170" s="235">
        <f>IF((J$4-$G170)&lt;($C170+$B170),IF(J$4=$G170+$B170,SUMIFS(INDEX('ABP REC Calc'!$G$6:$AB$69,,MATCH('ABP RECs'!$H170,'ABP REC Calc'!$G$5:$AB$5,0)),'ABP REC Calc'!$C$6:$C$69,'ABP RECs'!$E170,'ABP REC Calc'!$B$6:$B$69,'ABP RECs'!$F170),
IF(J$4&gt;$G170,I170*(1-Inputs_ByYear!$D$4),0)),0)</f>
        <v>0</v>
      </c>
      <c r="K170" s="235">
        <f>IF((K$4-$G170)&lt;($C170+$B170),IF(K$4=$G170+$B170,SUMIFS(INDEX('ABP REC Calc'!$G$6:$AB$69,,MATCH('ABP RECs'!$H170,'ABP REC Calc'!$G$5:$AB$5,0)),'ABP REC Calc'!$C$6:$C$69,'ABP RECs'!$E170,'ABP REC Calc'!$B$6:$B$69,'ABP RECs'!$F170),
IF(K$4&gt;$G170,J170*(1-Inputs_ByYear!$D$4),0)),0)</f>
        <v>0</v>
      </c>
      <c r="L170" s="235">
        <f>IF((L$4-$G170)&lt;($C170+$B170),IF(L$4=$G170+$B170,SUMIFS(INDEX('ABP REC Calc'!$G$6:$AB$69,,MATCH('ABP RECs'!$H170,'ABP REC Calc'!$G$5:$AB$5,0)),'ABP REC Calc'!$C$6:$C$69,'ABP RECs'!$E170,'ABP REC Calc'!$B$6:$B$69,'ABP RECs'!$F170),
IF(L$4&gt;$G170,K170*(1-Inputs_ByYear!$D$4),0)),0)</f>
        <v>0</v>
      </c>
      <c r="M170" s="235">
        <f>IF((M$4-$G170)&lt;($C170+$B170),IF(M$4=$G170+$B170,SUMIFS(INDEX('ABP REC Calc'!$G$6:$AB$69,,MATCH('ABP RECs'!$H170,'ABP REC Calc'!$G$5:$AB$5,0)),'ABP REC Calc'!$C$6:$C$69,'ABP RECs'!$E170,'ABP REC Calc'!$B$6:$B$69,'ABP RECs'!$F170),
IF(M$4&gt;$G170,L170*(1-Inputs_ByYear!$D$4),0)),0)</f>
        <v>0</v>
      </c>
      <c r="N170" s="235">
        <f>IF((N$4-$G170)&lt;($C170+$B170),IF(N$4=$G170+$B170,SUMIFS(INDEX('ABP REC Calc'!$G$6:$AB$69,,MATCH('ABP RECs'!$H170,'ABP REC Calc'!$G$5:$AB$5,0)),'ABP REC Calc'!$C$6:$C$69,'ABP RECs'!$E170,'ABP REC Calc'!$B$6:$B$69,'ABP RECs'!$F170),
IF(N$4&gt;$G170,M170*(1-Inputs_ByYear!$D$4),0)),0)</f>
        <v>0</v>
      </c>
      <c r="O170" s="235">
        <f>IF((O$4-$G170)&lt;($C170+$B170),IF(O$4=$G170+$B170,SUMIFS(INDEX('ABP REC Calc'!$G$6:$AB$69,,MATCH('ABP RECs'!$H170,'ABP REC Calc'!$G$5:$AB$5,0)),'ABP REC Calc'!$C$6:$C$69,'ABP RECs'!$E170,'ABP REC Calc'!$B$6:$B$69,'ABP RECs'!$F170),
IF(O$4&gt;$G170,N170*(1-Inputs_ByYear!$D$4),0)),0)</f>
        <v>0</v>
      </c>
      <c r="P170" s="235">
        <f>IF((P$4-$G170)&lt;($C170+$B170),IF(P$4=$G170+$B170,SUMIFS(INDEX('ABP REC Calc'!$G$6:$AB$69,,MATCH('ABP RECs'!$H170,'ABP REC Calc'!$G$5:$AB$5,0)),'ABP REC Calc'!$C$6:$C$69,'ABP RECs'!$E170,'ABP REC Calc'!$B$6:$B$69,'ABP RECs'!$F170),
IF(P$4&gt;$G170,O170*(1-Inputs_ByYear!$D$4),0)),0)</f>
        <v>44869.214909021524</v>
      </c>
      <c r="Q170" s="235">
        <f>IF((Q$4-$G170)&lt;($C170+$B170),IF(Q$4=$G170+$B170,SUMIFS(INDEX('ABP REC Calc'!$G$6:$AB$69,,MATCH('ABP RECs'!$H170,'ABP REC Calc'!$G$5:$AB$5,0)),'ABP REC Calc'!$C$6:$C$69,'ABP RECs'!$E170,'ABP REC Calc'!$B$6:$B$69,'ABP RECs'!$F170),
IF(Q$4&gt;$G170,P170*(1-Inputs_ByYear!$D$4),0)),0)</f>
        <v>44644.868834476416</v>
      </c>
      <c r="R170" s="235">
        <f>IF((R$4-$G170)&lt;($C170+$B170),IF(R$4=$G170+$B170,SUMIFS(INDEX('ABP REC Calc'!$G$6:$AB$69,,MATCH('ABP RECs'!$H170,'ABP REC Calc'!$G$5:$AB$5,0)),'ABP REC Calc'!$C$6:$C$69,'ABP RECs'!$E170,'ABP REC Calc'!$B$6:$B$69,'ABP RECs'!$F170),
IF(R$4&gt;$G170,Q170*(1-Inputs_ByYear!$D$4),0)),0)</f>
        <v>44421.644490304032</v>
      </c>
      <c r="S170" s="235">
        <f>IF((S$4-$G170)&lt;($C170+$B170),IF(S$4=$G170+$B170,SUMIFS(INDEX('ABP REC Calc'!$G$6:$AB$69,,MATCH('ABP RECs'!$H170,'ABP REC Calc'!$G$5:$AB$5,0)),'ABP REC Calc'!$C$6:$C$69,'ABP RECs'!$E170,'ABP REC Calc'!$B$6:$B$69,'ABP RECs'!$F170),
IF(S$4&gt;$G170,R170*(1-Inputs_ByYear!$D$4),0)),0)</f>
        <v>44199.536267852513</v>
      </c>
      <c r="T170" s="235">
        <f>IF((T$4-$G170)&lt;($C170+$B170),IF(T$4=$G170+$B170,SUMIFS(INDEX('ABP REC Calc'!$G$6:$AB$69,,MATCH('ABP RECs'!$H170,'ABP REC Calc'!$G$5:$AB$5,0)),'ABP REC Calc'!$C$6:$C$69,'ABP RECs'!$E170,'ABP REC Calc'!$B$6:$B$69,'ABP RECs'!$F170),
IF(T$4&gt;$G170,S170*(1-Inputs_ByYear!$D$4),0)),0)</f>
        <v>43978.538586513248</v>
      </c>
      <c r="U170" s="235">
        <f>IF((U$4-$G170)&lt;($C170+$B170),IF(U$4=$G170+$B170,SUMIFS(INDEX('ABP REC Calc'!$G$6:$AB$69,,MATCH('ABP RECs'!$H170,'ABP REC Calc'!$G$5:$AB$5,0)),'ABP REC Calc'!$C$6:$C$69,'ABP RECs'!$E170,'ABP REC Calc'!$B$6:$B$69,'ABP RECs'!$F170),
IF(U$4&gt;$G170,T170*(1-Inputs_ByYear!$D$4),0)),0)</f>
        <v>43758.64589358068</v>
      </c>
      <c r="V170" s="235">
        <f>IF((V$4-$G170)&lt;($C170+$B170),IF(V$4=$G170+$B170,SUMIFS(INDEX('ABP REC Calc'!$G$6:$AB$69,,MATCH('ABP RECs'!$H170,'ABP REC Calc'!$G$5:$AB$5,0)),'ABP REC Calc'!$C$6:$C$69,'ABP RECs'!$E170,'ABP REC Calc'!$B$6:$B$69,'ABP RECs'!$F170),
IF(V$4&gt;$G170,U170*(1-Inputs_ByYear!$D$4),0)),0)</f>
        <v>43539.852664112776</v>
      </c>
      <c r="W170" s="235">
        <f>IF((W$4-$G170)&lt;($C170+$B170),IF(W$4=$G170+$B170,SUMIFS(INDEX('ABP REC Calc'!$G$6:$AB$69,,MATCH('ABP RECs'!$H170,'ABP REC Calc'!$G$5:$AB$5,0)),'ABP REC Calc'!$C$6:$C$69,'ABP RECs'!$E170,'ABP REC Calc'!$B$6:$B$69,'ABP RECs'!$F170),
IF(W$4&gt;$G170,V170*(1-Inputs_ByYear!$D$4),0)),0)</f>
        <v>43322.153400792209</v>
      </c>
      <c r="X170" s="235">
        <f>IF((X$4-$G170)&lt;($C170+$B170),IF(X$4=$G170+$B170,SUMIFS(INDEX('ABP REC Calc'!$G$6:$AB$69,,MATCH('ABP RECs'!$H170,'ABP REC Calc'!$G$5:$AB$5,0)),'ABP REC Calc'!$C$6:$C$69,'ABP RECs'!$E170,'ABP REC Calc'!$B$6:$B$69,'ABP RECs'!$F170),
IF(X$4&gt;$G170,W170*(1-Inputs_ByYear!$D$4),0)),0)</f>
        <v>43105.542633788245</v>
      </c>
      <c r="Y170" s="235">
        <f>IF((Y$4-$G170)&lt;($C170+$B170),IF(Y$4=$G170+$B170,SUMIFS(INDEX('ABP REC Calc'!$G$6:$AB$69,,MATCH('ABP RECs'!$H170,'ABP REC Calc'!$G$5:$AB$5,0)),'ABP REC Calc'!$C$6:$C$69,'ABP RECs'!$E170,'ABP REC Calc'!$B$6:$B$69,'ABP RECs'!$F170),
IF(Y$4&gt;$G170,X170*(1-Inputs_ByYear!$D$4),0)),0)</f>
        <v>42890.014920619302</v>
      </c>
      <c r="Z170" s="235">
        <f>IF((Z$4-$G170)&lt;($C170+$B170),IF(Z$4=$G170+$B170,SUMIFS(INDEX('ABP REC Calc'!$G$6:$AB$69,,MATCH('ABP RECs'!$H170,'ABP REC Calc'!$G$5:$AB$5,0)),'ABP REC Calc'!$C$6:$C$69,'ABP RECs'!$E170,'ABP REC Calc'!$B$6:$B$69,'ABP RECs'!$F170),
IF(Z$4&gt;$G170,Y170*(1-Inputs_ByYear!$D$4),0)),0)</f>
        <v>42675.564846016205</v>
      </c>
      <c r="AA170" s="235">
        <f>IF((AA$4-$G170)&lt;($C170+$B170),IF(AA$4=$G170+$B170,SUMIFS(INDEX('ABP REC Calc'!$G$6:$AB$69,,MATCH('ABP RECs'!$H170,'ABP REC Calc'!$G$5:$AB$5,0)),'ABP REC Calc'!$C$6:$C$69,'ABP RECs'!$E170,'ABP REC Calc'!$B$6:$B$69,'ABP RECs'!$F170),
IF(AA$4&gt;$G170,Z170*(1-Inputs_ByYear!$D$4),0)),0)</f>
        <v>42462.187021786121</v>
      </c>
      <c r="AB170" s="235">
        <f>IF((AB$4-$G170)&lt;($C170+$B170),IF(AB$4=$G170+$B170,SUMIFS(INDEX('ABP REC Calc'!$G$6:$AB$69,,MATCH('ABP RECs'!$H170,'ABP REC Calc'!$G$5:$AB$5,0)),'ABP REC Calc'!$C$6:$C$69,'ABP RECs'!$E170,'ABP REC Calc'!$B$6:$B$69,'ABP RECs'!$F170),
IF(AB$4&gt;$G170,AA170*(1-Inputs_ByYear!$D$4),0)),0)</f>
        <v>42249.876086677192</v>
      </c>
      <c r="AC170" s="235">
        <f>IF((AC$4-$G170)&lt;($C170+$B170),IF(AC$4=$G170+$B170,SUMIFS(INDEX('ABP REC Calc'!$G$6:$AB$69,,MATCH('ABP RECs'!$H170,'ABP REC Calc'!$G$5:$AB$5,0)),'ABP REC Calc'!$C$6:$C$69,'ABP RECs'!$E170,'ABP REC Calc'!$B$6:$B$69,'ABP RECs'!$F170),
IF(AC$4&gt;$G170,AB170*(1-Inputs_ByYear!$D$4),0)),0)</f>
        <v>42038.626706243806</v>
      </c>
      <c r="AD170" s="235">
        <f>IF((AD$4-$G170)&lt;($C170+$B170),IF(AD$4=$G170+$B170,SUMIFS(INDEX('ABP REC Calc'!$G$6:$AB$69,,MATCH('ABP RECs'!$H170,'ABP REC Calc'!$G$5:$AB$5,0)),'ABP REC Calc'!$C$6:$C$69,'ABP RECs'!$E170,'ABP REC Calc'!$B$6:$B$69,'ABP RECs'!$F170),
IF(AD$4&gt;$G170,AC170*(1-Inputs_ByYear!$D$4),0)),0)</f>
        <v>41828.433572712587</v>
      </c>
    </row>
    <row r="171" spans="2:30" ht="14.75" customHeight="1" x14ac:dyDescent="0.25">
      <c r="B171" s="332" cm="1">
        <f t="array" ref="B171">INDEX(Inputs_ByYear!$D$87:$D$92, MATCH('ABP RECs'!$E171, Inputs_ByYear!$B$87:$B$92, 0),)</f>
        <v>0</v>
      </c>
      <c r="C171" s="332" cm="1">
        <f t="array" ref="C171">INDEX(Inputs_ByYear!$D$51:$D$56, MATCH('ABP RECs'!$E171, Inputs_ByYear!$B$51:$B$56,0),)</f>
        <v>20</v>
      </c>
      <c r="D171" s="332" t="str" cm="1">
        <f t="array" ref="D171">INDEX(Inputs_ByYear!$D$96:$D$101, MATCH('ABP RECs'!$E171, Inputs_ByYear!$B$96:$B$101,0),)</f>
        <v>n/a</v>
      </c>
      <c r="E171" s="222" t="s">
        <v>248</v>
      </c>
      <c r="F171" s="219" t="s">
        <v>259</v>
      </c>
      <c r="G171" s="219">
        <f t="shared" si="8"/>
        <v>2032</v>
      </c>
      <c r="H171" s="227" t="s">
        <v>30</v>
      </c>
      <c r="I171" s="235">
        <f>IF((I$4-$G171)&lt;($C171+$B171),IF(I$4=$G171+$B171,SUMIFS(INDEX('ABP REC Calc'!$G$6:$AB$69,,MATCH('ABP RECs'!$H171,'ABP REC Calc'!$G$5:$AB$5,0)),'ABP REC Calc'!$C$6:$C$69,'ABP RECs'!$E171,'ABP REC Calc'!$B$6:$B$69,'ABP RECs'!$F171),
IF(I$4&gt;$G171,H171*(1-Inputs_ByYear!$D$4),0)),0)</f>
        <v>0</v>
      </c>
      <c r="J171" s="235">
        <f>IF((J$4-$G171)&lt;($C171+$B171),IF(J$4=$G171+$B171,SUMIFS(INDEX('ABP REC Calc'!$G$6:$AB$69,,MATCH('ABP RECs'!$H171,'ABP REC Calc'!$G$5:$AB$5,0)),'ABP REC Calc'!$C$6:$C$69,'ABP RECs'!$E171,'ABP REC Calc'!$B$6:$B$69,'ABP RECs'!$F171),
IF(J$4&gt;$G171,I171*(1-Inputs_ByYear!$D$4),0)),0)</f>
        <v>0</v>
      </c>
      <c r="K171" s="235">
        <f>IF((K$4-$G171)&lt;($C171+$B171),IF(K$4=$G171+$B171,SUMIFS(INDEX('ABP REC Calc'!$G$6:$AB$69,,MATCH('ABP RECs'!$H171,'ABP REC Calc'!$G$5:$AB$5,0)),'ABP REC Calc'!$C$6:$C$69,'ABP RECs'!$E171,'ABP REC Calc'!$B$6:$B$69,'ABP RECs'!$F171),
IF(K$4&gt;$G171,J171*(1-Inputs_ByYear!$D$4),0)),0)</f>
        <v>0</v>
      </c>
      <c r="L171" s="235">
        <f>IF((L$4-$G171)&lt;($C171+$B171),IF(L$4=$G171+$B171,SUMIFS(INDEX('ABP REC Calc'!$G$6:$AB$69,,MATCH('ABP RECs'!$H171,'ABP REC Calc'!$G$5:$AB$5,0)),'ABP REC Calc'!$C$6:$C$69,'ABP RECs'!$E171,'ABP REC Calc'!$B$6:$B$69,'ABP RECs'!$F171),
IF(L$4&gt;$G171,K171*(1-Inputs_ByYear!$D$4),0)),0)</f>
        <v>0</v>
      </c>
      <c r="M171" s="235">
        <f>IF((M$4-$G171)&lt;($C171+$B171),IF(M$4=$G171+$B171,SUMIFS(INDEX('ABP REC Calc'!$G$6:$AB$69,,MATCH('ABP RECs'!$H171,'ABP REC Calc'!$G$5:$AB$5,0)),'ABP REC Calc'!$C$6:$C$69,'ABP RECs'!$E171,'ABP REC Calc'!$B$6:$B$69,'ABP RECs'!$F171),
IF(M$4&gt;$G171,L171*(1-Inputs_ByYear!$D$4),0)),0)</f>
        <v>0</v>
      </c>
      <c r="N171" s="235">
        <f>IF((N$4-$G171)&lt;($C171+$B171),IF(N$4=$G171+$B171,SUMIFS(INDEX('ABP REC Calc'!$G$6:$AB$69,,MATCH('ABP RECs'!$H171,'ABP REC Calc'!$G$5:$AB$5,0)),'ABP REC Calc'!$C$6:$C$69,'ABP RECs'!$E171,'ABP REC Calc'!$B$6:$B$69,'ABP RECs'!$F171),
IF(N$4&gt;$G171,M171*(1-Inputs_ByYear!$D$4),0)),0)</f>
        <v>0</v>
      </c>
      <c r="O171" s="235">
        <f>IF((O$4-$G171)&lt;($C171+$B171),IF(O$4=$G171+$B171,SUMIFS(INDEX('ABP REC Calc'!$G$6:$AB$69,,MATCH('ABP RECs'!$H171,'ABP REC Calc'!$G$5:$AB$5,0)),'ABP REC Calc'!$C$6:$C$69,'ABP RECs'!$E171,'ABP REC Calc'!$B$6:$B$69,'ABP RECs'!$F171),
IF(O$4&gt;$G171,N171*(1-Inputs_ByYear!$D$4),0)),0)</f>
        <v>0</v>
      </c>
      <c r="P171" s="235">
        <f>IF((P$4-$G171)&lt;($C171+$B171),IF(P$4=$G171+$B171,SUMIFS(INDEX('ABP REC Calc'!$G$6:$AB$69,,MATCH('ABP RECs'!$H171,'ABP REC Calc'!$G$5:$AB$5,0)),'ABP REC Calc'!$C$6:$C$69,'ABP RECs'!$E171,'ABP REC Calc'!$B$6:$B$69,'ABP RECs'!$F171),
IF(P$4&gt;$G171,O171*(1-Inputs_ByYear!$D$4),0)),0)</f>
        <v>0</v>
      </c>
      <c r="Q171" s="235">
        <f>IF((Q$4-$G171)&lt;($C171+$B171),IF(Q$4=$G171+$B171,SUMIFS(INDEX('ABP REC Calc'!$G$6:$AB$69,,MATCH('ABP RECs'!$H171,'ABP REC Calc'!$G$5:$AB$5,0)),'ABP REC Calc'!$C$6:$C$69,'ABP RECs'!$E171,'ABP REC Calc'!$B$6:$B$69,'ABP RECs'!$F171),
IF(Q$4&gt;$G171,P171*(1-Inputs_ByYear!$D$4),0)),0)</f>
        <v>44869.214909021524</v>
      </c>
      <c r="R171" s="235">
        <f>IF((R$4-$G171)&lt;($C171+$B171),IF(R$4=$G171+$B171,SUMIFS(INDEX('ABP REC Calc'!$G$6:$AB$69,,MATCH('ABP RECs'!$H171,'ABP REC Calc'!$G$5:$AB$5,0)),'ABP REC Calc'!$C$6:$C$69,'ABP RECs'!$E171,'ABP REC Calc'!$B$6:$B$69,'ABP RECs'!$F171),
IF(R$4&gt;$G171,Q171*(1-Inputs_ByYear!$D$4),0)),0)</f>
        <v>44644.868834476416</v>
      </c>
      <c r="S171" s="235">
        <f>IF((S$4-$G171)&lt;($C171+$B171),IF(S$4=$G171+$B171,SUMIFS(INDEX('ABP REC Calc'!$G$6:$AB$69,,MATCH('ABP RECs'!$H171,'ABP REC Calc'!$G$5:$AB$5,0)),'ABP REC Calc'!$C$6:$C$69,'ABP RECs'!$E171,'ABP REC Calc'!$B$6:$B$69,'ABP RECs'!$F171),
IF(S$4&gt;$G171,R171*(1-Inputs_ByYear!$D$4),0)),0)</f>
        <v>44421.644490304032</v>
      </c>
      <c r="T171" s="235">
        <f>IF((T$4-$G171)&lt;($C171+$B171),IF(T$4=$G171+$B171,SUMIFS(INDEX('ABP REC Calc'!$G$6:$AB$69,,MATCH('ABP RECs'!$H171,'ABP REC Calc'!$G$5:$AB$5,0)),'ABP REC Calc'!$C$6:$C$69,'ABP RECs'!$E171,'ABP REC Calc'!$B$6:$B$69,'ABP RECs'!$F171),
IF(T$4&gt;$G171,S171*(1-Inputs_ByYear!$D$4),0)),0)</f>
        <v>44199.536267852513</v>
      </c>
      <c r="U171" s="235">
        <f>IF((U$4-$G171)&lt;($C171+$B171),IF(U$4=$G171+$B171,SUMIFS(INDEX('ABP REC Calc'!$G$6:$AB$69,,MATCH('ABP RECs'!$H171,'ABP REC Calc'!$G$5:$AB$5,0)),'ABP REC Calc'!$C$6:$C$69,'ABP RECs'!$E171,'ABP REC Calc'!$B$6:$B$69,'ABP RECs'!$F171),
IF(U$4&gt;$G171,T171*(1-Inputs_ByYear!$D$4),0)),0)</f>
        <v>43978.538586513248</v>
      </c>
      <c r="V171" s="235">
        <f>IF((V$4-$G171)&lt;($C171+$B171),IF(V$4=$G171+$B171,SUMIFS(INDEX('ABP REC Calc'!$G$6:$AB$69,,MATCH('ABP RECs'!$H171,'ABP REC Calc'!$G$5:$AB$5,0)),'ABP REC Calc'!$C$6:$C$69,'ABP RECs'!$E171,'ABP REC Calc'!$B$6:$B$69,'ABP RECs'!$F171),
IF(V$4&gt;$G171,U171*(1-Inputs_ByYear!$D$4),0)),0)</f>
        <v>43758.64589358068</v>
      </c>
      <c r="W171" s="235">
        <f>IF((W$4-$G171)&lt;($C171+$B171),IF(W$4=$G171+$B171,SUMIFS(INDEX('ABP REC Calc'!$G$6:$AB$69,,MATCH('ABP RECs'!$H171,'ABP REC Calc'!$G$5:$AB$5,0)),'ABP REC Calc'!$C$6:$C$69,'ABP RECs'!$E171,'ABP REC Calc'!$B$6:$B$69,'ABP RECs'!$F171),
IF(W$4&gt;$G171,V171*(1-Inputs_ByYear!$D$4),0)),0)</f>
        <v>43539.852664112776</v>
      </c>
      <c r="X171" s="235">
        <f>IF((X$4-$G171)&lt;($C171+$B171),IF(X$4=$G171+$B171,SUMIFS(INDEX('ABP REC Calc'!$G$6:$AB$69,,MATCH('ABP RECs'!$H171,'ABP REC Calc'!$G$5:$AB$5,0)),'ABP REC Calc'!$C$6:$C$69,'ABP RECs'!$E171,'ABP REC Calc'!$B$6:$B$69,'ABP RECs'!$F171),
IF(X$4&gt;$G171,W171*(1-Inputs_ByYear!$D$4),0)),0)</f>
        <v>43322.153400792209</v>
      </c>
      <c r="Y171" s="235">
        <f>IF((Y$4-$G171)&lt;($C171+$B171),IF(Y$4=$G171+$B171,SUMIFS(INDEX('ABP REC Calc'!$G$6:$AB$69,,MATCH('ABP RECs'!$H171,'ABP REC Calc'!$G$5:$AB$5,0)),'ABP REC Calc'!$C$6:$C$69,'ABP RECs'!$E171,'ABP REC Calc'!$B$6:$B$69,'ABP RECs'!$F171),
IF(Y$4&gt;$G171,X171*(1-Inputs_ByYear!$D$4),0)),0)</f>
        <v>43105.542633788245</v>
      </c>
      <c r="Z171" s="235">
        <f>IF((Z$4-$G171)&lt;($C171+$B171),IF(Z$4=$G171+$B171,SUMIFS(INDEX('ABP REC Calc'!$G$6:$AB$69,,MATCH('ABP RECs'!$H171,'ABP REC Calc'!$G$5:$AB$5,0)),'ABP REC Calc'!$C$6:$C$69,'ABP RECs'!$E171,'ABP REC Calc'!$B$6:$B$69,'ABP RECs'!$F171),
IF(Z$4&gt;$G171,Y171*(1-Inputs_ByYear!$D$4),0)),0)</f>
        <v>42890.014920619302</v>
      </c>
      <c r="AA171" s="235">
        <f>IF((AA$4-$G171)&lt;($C171+$B171),IF(AA$4=$G171+$B171,SUMIFS(INDEX('ABP REC Calc'!$G$6:$AB$69,,MATCH('ABP RECs'!$H171,'ABP REC Calc'!$G$5:$AB$5,0)),'ABP REC Calc'!$C$6:$C$69,'ABP RECs'!$E171,'ABP REC Calc'!$B$6:$B$69,'ABP RECs'!$F171),
IF(AA$4&gt;$G171,Z171*(1-Inputs_ByYear!$D$4),0)),0)</f>
        <v>42675.564846016205</v>
      </c>
      <c r="AB171" s="235">
        <f>IF((AB$4-$G171)&lt;($C171+$B171),IF(AB$4=$G171+$B171,SUMIFS(INDEX('ABP REC Calc'!$G$6:$AB$69,,MATCH('ABP RECs'!$H171,'ABP REC Calc'!$G$5:$AB$5,0)),'ABP REC Calc'!$C$6:$C$69,'ABP RECs'!$E171,'ABP REC Calc'!$B$6:$B$69,'ABP RECs'!$F171),
IF(AB$4&gt;$G171,AA171*(1-Inputs_ByYear!$D$4),0)),0)</f>
        <v>42462.187021786121</v>
      </c>
      <c r="AC171" s="235">
        <f>IF((AC$4-$G171)&lt;($C171+$B171),IF(AC$4=$G171+$B171,SUMIFS(INDEX('ABP REC Calc'!$G$6:$AB$69,,MATCH('ABP RECs'!$H171,'ABP REC Calc'!$G$5:$AB$5,0)),'ABP REC Calc'!$C$6:$C$69,'ABP RECs'!$E171,'ABP REC Calc'!$B$6:$B$69,'ABP RECs'!$F171),
IF(AC$4&gt;$G171,AB171*(1-Inputs_ByYear!$D$4),0)),0)</f>
        <v>42249.876086677192</v>
      </c>
      <c r="AD171" s="235">
        <f>IF((AD$4-$G171)&lt;($C171+$B171),IF(AD$4=$G171+$B171,SUMIFS(INDEX('ABP REC Calc'!$G$6:$AB$69,,MATCH('ABP RECs'!$H171,'ABP REC Calc'!$G$5:$AB$5,0)),'ABP REC Calc'!$C$6:$C$69,'ABP RECs'!$E171,'ABP REC Calc'!$B$6:$B$69,'ABP RECs'!$F171),
IF(AD$4&gt;$G171,AC171*(1-Inputs_ByYear!$D$4),0)),0)</f>
        <v>42038.626706243806</v>
      </c>
    </row>
    <row r="172" spans="2:30" ht="14.75" customHeight="1" x14ac:dyDescent="0.25">
      <c r="B172" s="332" cm="1">
        <f t="array" ref="B172">INDEX(Inputs_ByYear!$D$87:$D$92, MATCH('ABP RECs'!$E172, Inputs_ByYear!$B$87:$B$92, 0),)</f>
        <v>0</v>
      </c>
      <c r="C172" s="332" cm="1">
        <f t="array" ref="C172">INDEX(Inputs_ByYear!$D$51:$D$56, MATCH('ABP RECs'!$E172, Inputs_ByYear!$B$51:$B$56,0),)</f>
        <v>20</v>
      </c>
      <c r="D172" s="332" t="str" cm="1">
        <f t="array" ref="D172">INDEX(Inputs_ByYear!$D$96:$D$101, MATCH('ABP RECs'!$E172, Inputs_ByYear!$B$96:$B$101,0),)</f>
        <v>n/a</v>
      </c>
      <c r="E172" s="222" t="s">
        <v>248</v>
      </c>
      <c r="F172" s="219" t="s">
        <v>259</v>
      </c>
      <c r="G172" s="219">
        <f t="shared" si="8"/>
        <v>2033</v>
      </c>
      <c r="H172" s="227" t="s">
        <v>31</v>
      </c>
      <c r="I172" s="235">
        <f>IF((I$4-$G172)&lt;($C172+$B172),IF(I$4=$G172+$B172,SUMIFS(INDEX('ABP REC Calc'!$G$6:$AB$69,,MATCH('ABP RECs'!$H172,'ABP REC Calc'!$G$5:$AB$5,0)),'ABP REC Calc'!$C$6:$C$69,'ABP RECs'!$E172,'ABP REC Calc'!$B$6:$B$69,'ABP RECs'!$F172),
IF(I$4&gt;$G172,H172*(1-Inputs_ByYear!$D$4),0)),0)</f>
        <v>0</v>
      </c>
      <c r="J172" s="235">
        <f>IF((J$4-$G172)&lt;($C172+$B172),IF(J$4=$G172+$B172,SUMIFS(INDEX('ABP REC Calc'!$G$6:$AB$69,,MATCH('ABP RECs'!$H172,'ABP REC Calc'!$G$5:$AB$5,0)),'ABP REC Calc'!$C$6:$C$69,'ABP RECs'!$E172,'ABP REC Calc'!$B$6:$B$69,'ABP RECs'!$F172),
IF(J$4&gt;$G172,I172*(1-Inputs_ByYear!$D$4),0)),0)</f>
        <v>0</v>
      </c>
      <c r="K172" s="235">
        <f>IF((K$4-$G172)&lt;($C172+$B172),IF(K$4=$G172+$B172,SUMIFS(INDEX('ABP REC Calc'!$G$6:$AB$69,,MATCH('ABP RECs'!$H172,'ABP REC Calc'!$G$5:$AB$5,0)),'ABP REC Calc'!$C$6:$C$69,'ABP RECs'!$E172,'ABP REC Calc'!$B$6:$B$69,'ABP RECs'!$F172),
IF(K$4&gt;$G172,J172*(1-Inputs_ByYear!$D$4),0)),0)</f>
        <v>0</v>
      </c>
      <c r="L172" s="235">
        <f>IF((L$4-$G172)&lt;($C172+$B172),IF(L$4=$G172+$B172,SUMIFS(INDEX('ABP REC Calc'!$G$6:$AB$69,,MATCH('ABP RECs'!$H172,'ABP REC Calc'!$G$5:$AB$5,0)),'ABP REC Calc'!$C$6:$C$69,'ABP RECs'!$E172,'ABP REC Calc'!$B$6:$B$69,'ABP RECs'!$F172),
IF(L$4&gt;$G172,K172*(1-Inputs_ByYear!$D$4),0)),0)</f>
        <v>0</v>
      </c>
      <c r="M172" s="235">
        <f>IF((M$4-$G172)&lt;($C172+$B172),IF(M$4=$G172+$B172,SUMIFS(INDEX('ABP REC Calc'!$G$6:$AB$69,,MATCH('ABP RECs'!$H172,'ABP REC Calc'!$G$5:$AB$5,0)),'ABP REC Calc'!$C$6:$C$69,'ABP RECs'!$E172,'ABP REC Calc'!$B$6:$B$69,'ABP RECs'!$F172),
IF(M$4&gt;$G172,L172*(1-Inputs_ByYear!$D$4),0)),0)</f>
        <v>0</v>
      </c>
      <c r="N172" s="235">
        <f>IF((N$4-$G172)&lt;($C172+$B172),IF(N$4=$G172+$B172,SUMIFS(INDEX('ABP REC Calc'!$G$6:$AB$69,,MATCH('ABP RECs'!$H172,'ABP REC Calc'!$G$5:$AB$5,0)),'ABP REC Calc'!$C$6:$C$69,'ABP RECs'!$E172,'ABP REC Calc'!$B$6:$B$69,'ABP RECs'!$F172),
IF(N$4&gt;$G172,M172*(1-Inputs_ByYear!$D$4),0)),0)</f>
        <v>0</v>
      </c>
      <c r="O172" s="235">
        <f>IF((O$4-$G172)&lt;($C172+$B172),IF(O$4=$G172+$B172,SUMIFS(INDEX('ABP REC Calc'!$G$6:$AB$69,,MATCH('ABP RECs'!$H172,'ABP REC Calc'!$G$5:$AB$5,0)),'ABP REC Calc'!$C$6:$C$69,'ABP RECs'!$E172,'ABP REC Calc'!$B$6:$B$69,'ABP RECs'!$F172),
IF(O$4&gt;$G172,N172*(1-Inputs_ByYear!$D$4),0)),0)</f>
        <v>0</v>
      </c>
      <c r="P172" s="235">
        <f>IF((P$4-$G172)&lt;($C172+$B172),IF(P$4=$G172+$B172,SUMIFS(INDEX('ABP REC Calc'!$G$6:$AB$69,,MATCH('ABP RECs'!$H172,'ABP REC Calc'!$G$5:$AB$5,0)),'ABP REC Calc'!$C$6:$C$69,'ABP RECs'!$E172,'ABP REC Calc'!$B$6:$B$69,'ABP RECs'!$F172),
IF(P$4&gt;$G172,O172*(1-Inputs_ByYear!$D$4),0)),0)</f>
        <v>0</v>
      </c>
      <c r="Q172" s="235">
        <f>IF((Q$4-$G172)&lt;($C172+$B172),IF(Q$4=$G172+$B172,SUMIFS(INDEX('ABP REC Calc'!$G$6:$AB$69,,MATCH('ABP RECs'!$H172,'ABP REC Calc'!$G$5:$AB$5,0)),'ABP REC Calc'!$C$6:$C$69,'ABP RECs'!$E172,'ABP REC Calc'!$B$6:$B$69,'ABP RECs'!$F172),
IF(Q$4&gt;$G172,P172*(1-Inputs_ByYear!$D$4),0)),0)</f>
        <v>0</v>
      </c>
      <c r="R172" s="235">
        <f>IF((R$4-$G172)&lt;($C172+$B172),IF(R$4=$G172+$B172,SUMIFS(INDEX('ABP REC Calc'!$G$6:$AB$69,,MATCH('ABP RECs'!$H172,'ABP REC Calc'!$G$5:$AB$5,0)),'ABP REC Calc'!$C$6:$C$69,'ABP RECs'!$E172,'ABP REC Calc'!$B$6:$B$69,'ABP RECs'!$F172),
IF(R$4&gt;$G172,Q172*(1-Inputs_ByYear!$D$4),0)),0)</f>
        <v>44869.214909021524</v>
      </c>
      <c r="S172" s="235">
        <f>IF((S$4-$G172)&lt;($C172+$B172),IF(S$4=$G172+$B172,SUMIFS(INDEX('ABP REC Calc'!$G$6:$AB$69,,MATCH('ABP RECs'!$H172,'ABP REC Calc'!$G$5:$AB$5,0)),'ABP REC Calc'!$C$6:$C$69,'ABP RECs'!$E172,'ABP REC Calc'!$B$6:$B$69,'ABP RECs'!$F172),
IF(S$4&gt;$G172,R172*(1-Inputs_ByYear!$D$4),0)),0)</f>
        <v>44644.868834476416</v>
      </c>
      <c r="T172" s="235">
        <f>IF((T$4-$G172)&lt;($C172+$B172),IF(T$4=$G172+$B172,SUMIFS(INDEX('ABP REC Calc'!$G$6:$AB$69,,MATCH('ABP RECs'!$H172,'ABP REC Calc'!$G$5:$AB$5,0)),'ABP REC Calc'!$C$6:$C$69,'ABP RECs'!$E172,'ABP REC Calc'!$B$6:$B$69,'ABP RECs'!$F172),
IF(T$4&gt;$G172,S172*(1-Inputs_ByYear!$D$4),0)),0)</f>
        <v>44421.644490304032</v>
      </c>
      <c r="U172" s="235">
        <f>IF((U$4-$G172)&lt;($C172+$B172),IF(U$4=$G172+$B172,SUMIFS(INDEX('ABP REC Calc'!$G$6:$AB$69,,MATCH('ABP RECs'!$H172,'ABP REC Calc'!$G$5:$AB$5,0)),'ABP REC Calc'!$C$6:$C$69,'ABP RECs'!$E172,'ABP REC Calc'!$B$6:$B$69,'ABP RECs'!$F172),
IF(U$4&gt;$G172,T172*(1-Inputs_ByYear!$D$4),0)),0)</f>
        <v>44199.536267852513</v>
      </c>
      <c r="V172" s="235">
        <f>IF((V$4-$G172)&lt;($C172+$B172),IF(V$4=$G172+$B172,SUMIFS(INDEX('ABP REC Calc'!$G$6:$AB$69,,MATCH('ABP RECs'!$H172,'ABP REC Calc'!$G$5:$AB$5,0)),'ABP REC Calc'!$C$6:$C$69,'ABP RECs'!$E172,'ABP REC Calc'!$B$6:$B$69,'ABP RECs'!$F172),
IF(V$4&gt;$G172,U172*(1-Inputs_ByYear!$D$4),0)),0)</f>
        <v>43978.538586513248</v>
      </c>
      <c r="W172" s="235">
        <f>IF((W$4-$G172)&lt;($C172+$B172),IF(W$4=$G172+$B172,SUMIFS(INDEX('ABP REC Calc'!$G$6:$AB$69,,MATCH('ABP RECs'!$H172,'ABP REC Calc'!$G$5:$AB$5,0)),'ABP REC Calc'!$C$6:$C$69,'ABP RECs'!$E172,'ABP REC Calc'!$B$6:$B$69,'ABP RECs'!$F172),
IF(W$4&gt;$G172,V172*(1-Inputs_ByYear!$D$4),0)),0)</f>
        <v>43758.64589358068</v>
      </c>
      <c r="X172" s="235">
        <f>IF((X$4-$G172)&lt;($C172+$B172),IF(X$4=$G172+$B172,SUMIFS(INDEX('ABP REC Calc'!$G$6:$AB$69,,MATCH('ABP RECs'!$H172,'ABP REC Calc'!$G$5:$AB$5,0)),'ABP REC Calc'!$C$6:$C$69,'ABP RECs'!$E172,'ABP REC Calc'!$B$6:$B$69,'ABP RECs'!$F172),
IF(X$4&gt;$G172,W172*(1-Inputs_ByYear!$D$4),0)),0)</f>
        <v>43539.852664112776</v>
      </c>
      <c r="Y172" s="235">
        <f>IF((Y$4-$G172)&lt;($C172+$B172),IF(Y$4=$G172+$B172,SUMIFS(INDEX('ABP REC Calc'!$G$6:$AB$69,,MATCH('ABP RECs'!$H172,'ABP REC Calc'!$G$5:$AB$5,0)),'ABP REC Calc'!$C$6:$C$69,'ABP RECs'!$E172,'ABP REC Calc'!$B$6:$B$69,'ABP RECs'!$F172),
IF(Y$4&gt;$G172,X172*(1-Inputs_ByYear!$D$4),0)),0)</f>
        <v>43322.153400792209</v>
      </c>
      <c r="Z172" s="235">
        <f>IF((Z$4-$G172)&lt;($C172+$B172),IF(Z$4=$G172+$B172,SUMIFS(INDEX('ABP REC Calc'!$G$6:$AB$69,,MATCH('ABP RECs'!$H172,'ABP REC Calc'!$G$5:$AB$5,0)),'ABP REC Calc'!$C$6:$C$69,'ABP RECs'!$E172,'ABP REC Calc'!$B$6:$B$69,'ABP RECs'!$F172),
IF(Z$4&gt;$G172,Y172*(1-Inputs_ByYear!$D$4),0)),0)</f>
        <v>43105.542633788245</v>
      </c>
      <c r="AA172" s="235">
        <f>IF((AA$4-$G172)&lt;($C172+$B172),IF(AA$4=$G172+$B172,SUMIFS(INDEX('ABP REC Calc'!$G$6:$AB$69,,MATCH('ABP RECs'!$H172,'ABP REC Calc'!$G$5:$AB$5,0)),'ABP REC Calc'!$C$6:$C$69,'ABP RECs'!$E172,'ABP REC Calc'!$B$6:$B$69,'ABP RECs'!$F172),
IF(AA$4&gt;$G172,Z172*(1-Inputs_ByYear!$D$4),0)),0)</f>
        <v>42890.014920619302</v>
      </c>
      <c r="AB172" s="235">
        <f>IF((AB$4-$G172)&lt;($C172+$B172),IF(AB$4=$G172+$B172,SUMIFS(INDEX('ABP REC Calc'!$G$6:$AB$69,,MATCH('ABP RECs'!$H172,'ABP REC Calc'!$G$5:$AB$5,0)),'ABP REC Calc'!$C$6:$C$69,'ABP RECs'!$E172,'ABP REC Calc'!$B$6:$B$69,'ABP RECs'!$F172),
IF(AB$4&gt;$G172,AA172*(1-Inputs_ByYear!$D$4),0)),0)</f>
        <v>42675.564846016205</v>
      </c>
      <c r="AC172" s="235">
        <f>IF((AC$4-$G172)&lt;($C172+$B172),IF(AC$4=$G172+$B172,SUMIFS(INDEX('ABP REC Calc'!$G$6:$AB$69,,MATCH('ABP RECs'!$H172,'ABP REC Calc'!$G$5:$AB$5,0)),'ABP REC Calc'!$C$6:$C$69,'ABP RECs'!$E172,'ABP REC Calc'!$B$6:$B$69,'ABP RECs'!$F172),
IF(AC$4&gt;$G172,AB172*(1-Inputs_ByYear!$D$4),0)),0)</f>
        <v>42462.187021786121</v>
      </c>
      <c r="AD172" s="235">
        <f>IF((AD$4-$G172)&lt;($C172+$B172),IF(AD$4=$G172+$B172,SUMIFS(INDEX('ABP REC Calc'!$G$6:$AB$69,,MATCH('ABP RECs'!$H172,'ABP REC Calc'!$G$5:$AB$5,0)),'ABP REC Calc'!$C$6:$C$69,'ABP RECs'!$E172,'ABP REC Calc'!$B$6:$B$69,'ABP RECs'!$F172),
IF(AD$4&gt;$G172,AC172*(1-Inputs_ByYear!$D$4),0)),0)</f>
        <v>42249.876086677192</v>
      </c>
    </row>
    <row r="173" spans="2:30" ht="14.75" customHeight="1" x14ac:dyDescent="0.25">
      <c r="B173" s="332" cm="1">
        <f t="array" ref="B173">INDEX(Inputs_ByYear!$D$87:$D$92, MATCH('ABP RECs'!$E173, Inputs_ByYear!$B$87:$B$92, 0),)</f>
        <v>0</v>
      </c>
      <c r="C173" s="332" cm="1">
        <f t="array" ref="C173">INDEX(Inputs_ByYear!$D$51:$D$56, MATCH('ABP RECs'!$E173, Inputs_ByYear!$B$51:$B$56,0),)</f>
        <v>20</v>
      </c>
      <c r="D173" s="332" t="str" cm="1">
        <f t="array" ref="D173">INDEX(Inputs_ByYear!$D$96:$D$101, MATCH('ABP RECs'!$E173, Inputs_ByYear!$B$96:$B$101,0),)</f>
        <v>n/a</v>
      </c>
      <c r="E173" s="222" t="s">
        <v>248</v>
      </c>
      <c r="F173" s="219" t="s">
        <v>259</v>
      </c>
      <c r="G173" s="219">
        <f t="shared" si="8"/>
        <v>2034</v>
      </c>
      <c r="H173" s="227" t="s">
        <v>32</v>
      </c>
      <c r="I173" s="235">
        <f>IF((I$4-$G173)&lt;($C173+$B173),IF(I$4=$G173+$B173,SUMIFS(INDEX('ABP REC Calc'!$G$6:$AB$69,,MATCH('ABP RECs'!$H173,'ABP REC Calc'!$G$5:$AB$5,0)),'ABP REC Calc'!$C$6:$C$69,'ABP RECs'!$E173,'ABP REC Calc'!$B$6:$B$69,'ABP RECs'!$F173),
IF(I$4&gt;$G173,H173*(1-Inputs_ByYear!$D$4),0)),0)</f>
        <v>0</v>
      </c>
      <c r="J173" s="235">
        <f>IF((J$4-$G173)&lt;($C173+$B173),IF(J$4=$G173+$B173,SUMIFS(INDEX('ABP REC Calc'!$G$6:$AB$69,,MATCH('ABP RECs'!$H173,'ABP REC Calc'!$G$5:$AB$5,0)),'ABP REC Calc'!$C$6:$C$69,'ABP RECs'!$E173,'ABP REC Calc'!$B$6:$B$69,'ABP RECs'!$F173),
IF(J$4&gt;$G173,I173*(1-Inputs_ByYear!$D$4),0)),0)</f>
        <v>0</v>
      </c>
      <c r="K173" s="235">
        <f>IF((K$4-$G173)&lt;($C173+$B173),IF(K$4=$G173+$B173,SUMIFS(INDEX('ABP REC Calc'!$G$6:$AB$69,,MATCH('ABP RECs'!$H173,'ABP REC Calc'!$G$5:$AB$5,0)),'ABP REC Calc'!$C$6:$C$69,'ABP RECs'!$E173,'ABP REC Calc'!$B$6:$B$69,'ABP RECs'!$F173),
IF(K$4&gt;$G173,J173*(1-Inputs_ByYear!$D$4),0)),0)</f>
        <v>0</v>
      </c>
      <c r="L173" s="235">
        <f>IF((L$4-$G173)&lt;($C173+$B173),IF(L$4=$G173+$B173,SUMIFS(INDEX('ABP REC Calc'!$G$6:$AB$69,,MATCH('ABP RECs'!$H173,'ABP REC Calc'!$G$5:$AB$5,0)),'ABP REC Calc'!$C$6:$C$69,'ABP RECs'!$E173,'ABP REC Calc'!$B$6:$B$69,'ABP RECs'!$F173),
IF(L$4&gt;$G173,K173*(1-Inputs_ByYear!$D$4),0)),0)</f>
        <v>0</v>
      </c>
      <c r="M173" s="235">
        <f>IF((M$4-$G173)&lt;($C173+$B173),IF(M$4=$G173+$B173,SUMIFS(INDEX('ABP REC Calc'!$G$6:$AB$69,,MATCH('ABP RECs'!$H173,'ABP REC Calc'!$G$5:$AB$5,0)),'ABP REC Calc'!$C$6:$C$69,'ABP RECs'!$E173,'ABP REC Calc'!$B$6:$B$69,'ABP RECs'!$F173),
IF(M$4&gt;$G173,L173*(1-Inputs_ByYear!$D$4),0)),0)</f>
        <v>0</v>
      </c>
      <c r="N173" s="235">
        <f>IF((N$4-$G173)&lt;($C173+$B173),IF(N$4=$G173+$B173,SUMIFS(INDEX('ABP REC Calc'!$G$6:$AB$69,,MATCH('ABP RECs'!$H173,'ABP REC Calc'!$G$5:$AB$5,0)),'ABP REC Calc'!$C$6:$C$69,'ABP RECs'!$E173,'ABP REC Calc'!$B$6:$B$69,'ABP RECs'!$F173),
IF(N$4&gt;$G173,M173*(1-Inputs_ByYear!$D$4),0)),0)</f>
        <v>0</v>
      </c>
      <c r="O173" s="235">
        <f>IF((O$4-$G173)&lt;($C173+$B173),IF(O$4=$G173+$B173,SUMIFS(INDEX('ABP REC Calc'!$G$6:$AB$69,,MATCH('ABP RECs'!$H173,'ABP REC Calc'!$G$5:$AB$5,0)),'ABP REC Calc'!$C$6:$C$69,'ABP RECs'!$E173,'ABP REC Calc'!$B$6:$B$69,'ABP RECs'!$F173),
IF(O$4&gt;$G173,N173*(1-Inputs_ByYear!$D$4),0)),0)</f>
        <v>0</v>
      </c>
      <c r="P173" s="235">
        <f>IF((P$4-$G173)&lt;($C173+$B173),IF(P$4=$G173+$B173,SUMIFS(INDEX('ABP REC Calc'!$G$6:$AB$69,,MATCH('ABP RECs'!$H173,'ABP REC Calc'!$G$5:$AB$5,0)),'ABP REC Calc'!$C$6:$C$69,'ABP RECs'!$E173,'ABP REC Calc'!$B$6:$B$69,'ABP RECs'!$F173),
IF(P$4&gt;$G173,O173*(1-Inputs_ByYear!$D$4),0)),0)</f>
        <v>0</v>
      </c>
      <c r="Q173" s="235">
        <f>IF((Q$4-$G173)&lt;($C173+$B173),IF(Q$4=$G173+$B173,SUMIFS(INDEX('ABP REC Calc'!$G$6:$AB$69,,MATCH('ABP RECs'!$H173,'ABP REC Calc'!$G$5:$AB$5,0)),'ABP REC Calc'!$C$6:$C$69,'ABP RECs'!$E173,'ABP REC Calc'!$B$6:$B$69,'ABP RECs'!$F173),
IF(Q$4&gt;$G173,P173*(1-Inputs_ByYear!$D$4),0)),0)</f>
        <v>0</v>
      </c>
      <c r="R173" s="235">
        <f>IF((R$4-$G173)&lt;($C173+$B173),IF(R$4=$G173+$B173,SUMIFS(INDEX('ABP REC Calc'!$G$6:$AB$69,,MATCH('ABP RECs'!$H173,'ABP REC Calc'!$G$5:$AB$5,0)),'ABP REC Calc'!$C$6:$C$69,'ABP RECs'!$E173,'ABP REC Calc'!$B$6:$B$69,'ABP RECs'!$F173),
IF(R$4&gt;$G173,Q173*(1-Inputs_ByYear!$D$4),0)),0)</f>
        <v>0</v>
      </c>
      <c r="S173" s="235">
        <f>IF((S$4-$G173)&lt;($C173+$B173),IF(S$4=$G173+$B173,SUMIFS(INDEX('ABP REC Calc'!$G$6:$AB$69,,MATCH('ABP RECs'!$H173,'ABP REC Calc'!$G$5:$AB$5,0)),'ABP REC Calc'!$C$6:$C$69,'ABP RECs'!$E173,'ABP REC Calc'!$B$6:$B$69,'ABP RECs'!$F173),
IF(S$4&gt;$G173,R173*(1-Inputs_ByYear!$D$4),0)),0)</f>
        <v>44869.214909021524</v>
      </c>
      <c r="T173" s="235">
        <f>IF((T$4-$G173)&lt;($C173+$B173),IF(T$4=$G173+$B173,SUMIFS(INDEX('ABP REC Calc'!$G$6:$AB$69,,MATCH('ABP RECs'!$H173,'ABP REC Calc'!$G$5:$AB$5,0)),'ABP REC Calc'!$C$6:$C$69,'ABP RECs'!$E173,'ABP REC Calc'!$B$6:$B$69,'ABP RECs'!$F173),
IF(T$4&gt;$G173,S173*(1-Inputs_ByYear!$D$4),0)),0)</f>
        <v>44644.868834476416</v>
      </c>
      <c r="U173" s="235">
        <f>IF((U$4-$G173)&lt;($C173+$B173),IF(U$4=$G173+$B173,SUMIFS(INDEX('ABP REC Calc'!$G$6:$AB$69,,MATCH('ABP RECs'!$H173,'ABP REC Calc'!$G$5:$AB$5,0)),'ABP REC Calc'!$C$6:$C$69,'ABP RECs'!$E173,'ABP REC Calc'!$B$6:$B$69,'ABP RECs'!$F173),
IF(U$4&gt;$G173,T173*(1-Inputs_ByYear!$D$4),0)),0)</f>
        <v>44421.644490304032</v>
      </c>
      <c r="V173" s="235">
        <f>IF((V$4-$G173)&lt;($C173+$B173),IF(V$4=$G173+$B173,SUMIFS(INDEX('ABP REC Calc'!$G$6:$AB$69,,MATCH('ABP RECs'!$H173,'ABP REC Calc'!$G$5:$AB$5,0)),'ABP REC Calc'!$C$6:$C$69,'ABP RECs'!$E173,'ABP REC Calc'!$B$6:$B$69,'ABP RECs'!$F173),
IF(V$4&gt;$G173,U173*(1-Inputs_ByYear!$D$4),0)),0)</f>
        <v>44199.536267852513</v>
      </c>
      <c r="W173" s="235">
        <f>IF((W$4-$G173)&lt;($C173+$B173),IF(W$4=$G173+$B173,SUMIFS(INDEX('ABP REC Calc'!$G$6:$AB$69,,MATCH('ABP RECs'!$H173,'ABP REC Calc'!$G$5:$AB$5,0)),'ABP REC Calc'!$C$6:$C$69,'ABP RECs'!$E173,'ABP REC Calc'!$B$6:$B$69,'ABP RECs'!$F173),
IF(W$4&gt;$G173,V173*(1-Inputs_ByYear!$D$4),0)),0)</f>
        <v>43978.538586513248</v>
      </c>
      <c r="X173" s="235">
        <f>IF((X$4-$G173)&lt;($C173+$B173),IF(X$4=$G173+$B173,SUMIFS(INDEX('ABP REC Calc'!$G$6:$AB$69,,MATCH('ABP RECs'!$H173,'ABP REC Calc'!$G$5:$AB$5,0)),'ABP REC Calc'!$C$6:$C$69,'ABP RECs'!$E173,'ABP REC Calc'!$B$6:$B$69,'ABP RECs'!$F173),
IF(X$4&gt;$G173,W173*(1-Inputs_ByYear!$D$4),0)),0)</f>
        <v>43758.64589358068</v>
      </c>
      <c r="Y173" s="235">
        <f>IF((Y$4-$G173)&lt;($C173+$B173),IF(Y$4=$G173+$B173,SUMIFS(INDEX('ABP REC Calc'!$G$6:$AB$69,,MATCH('ABP RECs'!$H173,'ABP REC Calc'!$G$5:$AB$5,0)),'ABP REC Calc'!$C$6:$C$69,'ABP RECs'!$E173,'ABP REC Calc'!$B$6:$B$69,'ABP RECs'!$F173),
IF(Y$4&gt;$G173,X173*(1-Inputs_ByYear!$D$4),0)),0)</f>
        <v>43539.852664112776</v>
      </c>
      <c r="Z173" s="235">
        <f>IF((Z$4-$G173)&lt;($C173+$B173),IF(Z$4=$G173+$B173,SUMIFS(INDEX('ABP REC Calc'!$G$6:$AB$69,,MATCH('ABP RECs'!$H173,'ABP REC Calc'!$G$5:$AB$5,0)),'ABP REC Calc'!$C$6:$C$69,'ABP RECs'!$E173,'ABP REC Calc'!$B$6:$B$69,'ABP RECs'!$F173),
IF(Z$4&gt;$G173,Y173*(1-Inputs_ByYear!$D$4),0)),0)</f>
        <v>43322.153400792209</v>
      </c>
      <c r="AA173" s="235">
        <f>IF((AA$4-$G173)&lt;($C173+$B173),IF(AA$4=$G173+$B173,SUMIFS(INDEX('ABP REC Calc'!$G$6:$AB$69,,MATCH('ABP RECs'!$H173,'ABP REC Calc'!$G$5:$AB$5,0)),'ABP REC Calc'!$C$6:$C$69,'ABP RECs'!$E173,'ABP REC Calc'!$B$6:$B$69,'ABP RECs'!$F173),
IF(AA$4&gt;$G173,Z173*(1-Inputs_ByYear!$D$4),0)),0)</f>
        <v>43105.542633788245</v>
      </c>
      <c r="AB173" s="235">
        <f>IF((AB$4-$G173)&lt;($C173+$B173),IF(AB$4=$G173+$B173,SUMIFS(INDEX('ABP REC Calc'!$G$6:$AB$69,,MATCH('ABP RECs'!$H173,'ABP REC Calc'!$G$5:$AB$5,0)),'ABP REC Calc'!$C$6:$C$69,'ABP RECs'!$E173,'ABP REC Calc'!$B$6:$B$69,'ABP RECs'!$F173),
IF(AB$4&gt;$G173,AA173*(1-Inputs_ByYear!$D$4),0)),0)</f>
        <v>42890.014920619302</v>
      </c>
      <c r="AC173" s="235">
        <f>IF((AC$4-$G173)&lt;($C173+$B173),IF(AC$4=$G173+$B173,SUMIFS(INDEX('ABP REC Calc'!$G$6:$AB$69,,MATCH('ABP RECs'!$H173,'ABP REC Calc'!$G$5:$AB$5,0)),'ABP REC Calc'!$C$6:$C$69,'ABP RECs'!$E173,'ABP REC Calc'!$B$6:$B$69,'ABP RECs'!$F173),
IF(AC$4&gt;$G173,AB173*(1-Inputs_ByYear!$D$4),0)),0)</f>
        <v>42675.564846016205</v>
      </c>
      <c r="AD173" s="235">
        <f>IF((AD$4-$G173)&lt;($C173+$B173),IF(AD$4=$G173+$B173,SUMIFS(INDEX('ABP REC Calc'!$G$6:$AB$69,,MATCH('ABP RECs'!$H173,'ABP REC Calc'!$G$5:$AB$5,0)),'ABP REC Calc'!$C$6:$C$69,'ABP RECs'!$E173,'ABP REC Calc'!$B$6:$B$69,'ABP RECs'!$F173),
IF(AD$4&gt;$G173,AC173*(1-Inputs_ByYear!$D$4),0)),0)</f>
        <v>42462.187021786121</v>
      </c>
    </row>
    <row r="174" spans="2:30" ht="14.75" customHeight="1" x14ac:dyDescent="0.25">
      <c r="B174" s="332" cm="1">
        <f t="array" ref="B174">INDEX(Inputs_ByYear!$D$87:$D$92, MATCH('ABP RECs'!$E174, Inputs_ByYear!$B$87:$B$92, 0),)</f>
        <v>0</v>
      </c>
      <c r="C174" s="332" cm="1">
        <f t="array" ref="C174">INDEX(Inputs_ByYear!$D$51:$D$56, MATCH('ABP RECs'!$E174, Inputs_ByYear!$B$51:$B$56,0),)</f>
        <v>20</v>
      </c>
      <c r="D174" s="332" t="str" cm="1">
        <f t="array" ref="D174">INDEX(Inputs_ByYear!$D$96:$D$101, MATCH('ABP RECs'!$E174, Inputs_ByYear!$B$96:$B$101,0),)</f>
        <v>n/a</v>
      </c>
      <c r="E174" s="222" t="s">
        <v>248</v>
      </c>
      <c r="F174" s="219" t="s">
        <v>259</v>
      </c>
      <c r="G174" s="219">
        <f t="shared" si="8"/>
        <v>2035</v>
      </c>
      <c r="H174" s="227" t="s">
        <v>33</v>
      </c>
      <c r="I174" s="235">
        <f>IF((I$4-$G174)&lt;($C174+$B174),IF(I$4=$G174+$B174,SUMIFS(INDEX('ABP REC Calc'!$G$6:$AB$69,,MATCH('ABP RECs'!$H174,'ABP REC Calc'!$G$5:$AB$5,0)),'ABP REC Calc'!$C$6:$C$69,'ABP RECs'!$E174,'ABP REC Calc'!$B$6:$B$69,'ABP RECs'!$F174),
IF(I$4&gt;$G174,H174*(1-Inputs_ByYear!$D$4),0)),0)</f>
        <v>0</v>
      </c>
      <c r="J174" s="235">
        <f>IF((J$4-$G174)&lt;($C174+$B174),IF(J$4=$G174+$B174,SUMIFS(INDEX('ABP REC Calc'!$G$6:$AB$69,,MATCH('ABP RECs'!$H174,'ABP REC Calc'!$G$5:$AB$5,0)),'ABP REC Calc'!$C$6:$C$69,'ABP RECs'!$E174,'ABP REC Calc'!$B$6:$B$69,'ABP RECs'!$F174),
IF(J$4&gt;$G174,I174*(1-Inputs_ByYear!$D$4),0)),0)</f>
        <v>0</v>
      </c>
      <c r="K174" s="235">
        <f>IF((K$4-$G174)&lt;($C174+$B174),IF(K$4=$G174+$B174,SUMIFS(INDEX('ABP REC Calc'!$G$6:$AB$69,,MATCH('ABP RECs'!$H174,'ABP REC Calc'!$G$5:$AB$5,0)),'ABP REC Calc'!$C$6:$C$69,'ABP RECs'!$E174,'ABP REC Calc'!$B$6:$B$69,'ABP RECs'!$F174),
IF(K$4&gt;$G174,J174*(1-Inputs_ByYear!$D$4),0)),0)</f>
        <v>0</v>
      </c>
      <c r="L174" s="235">
        <f>IF((L$4-$G174)&lt;($C174+$B174),IF(L$4=$G174+$B174,SUMIFS(INDEX('ABP REC Calc'!$G$6:$AB$69,,MATCH('ABP RECs'!$H174,'ABP REC Calc'!$G$5:$AB$5,0)),'ABP REC Calc'!$C$6:$C$69,'ABP RECs'!$E174,'ABP REC Calc'!$B$6:$B$69,'ABP RECs'!$F174),
IF(L$4&gt;$G174,K174*(1-Inputs_ByYear!$D$4),0)),0)</f>
        <v>0</v>
      </c>
      <c r="M174" s="235">
        <f>IF((M$4-$G174)&lt;($C174+$B174),IF(M$4=$G174+$B174,SUMIFS(INDEX('ABP REC Calc'!$G$6:$AB$69,,MATCH('ABP RECs'!$H174,'ABP REC Calc'!$G$5:$AB$5,0)),'ABP REC Calc'!$C$6:$C$69,'ABP RECs'!$E174,'ABP REC Calc'!$B$6:$B$69,'ABP RECs'!$F174),
IF(M$4&gt;$G174,L174*(1-Inputs_ByYear!$D$4),0)),0)</f>
        <v>0</v>
      </c>
      <c r="N174" s="235">
        <f>IF((N$4-$G174)&lt;($C174+$B174),IF(N$4=$G174+$B174,SUMIFS(INDEX('ABP REC Calc'!$G$6:$AB$69,,MATCH('ABP RECs'!$H174,'ABP REC Calc'!$G$5:$AB$5,0)),'ABP REC Calc'!$C$6:$C$69,'ABP RECs'!$E174,'ABP REC Calc'!$B$6:$B$69,'ABP RECs'!$F174),
IF(N$4&gt;$G174,M174*(1-Inputs_ByYear!$D$4),0)),0)</f>
        <v>0</v>
      </c>
      <c r="O174" s="235">
        <f>IF((O$4-$G174)&lt;($C174+$B174),IF(O$4=$G174+$B174,SUMIFS(INDEX('ABP REC Calc'!$G$6:$AB$69,,MATCH('ABP RECs'!$H174,'ABP REC Calc'!$G$5:$AB$5,0)),'ABP REC Calc'!$C$6:$C$69,'ABP RECs'!$E174,'ABP REC Calc'!$B$6:$B$69,'ABP RECs'!$F174),
IF(O$4&gt;$G174,N174*(1-Inputs_ByYear!$D$4),0)),0)</f>
        <v>0</v>
      </c>
      <c r="P174" s="235">
        <f>IF((P$4-$G174)&lt;($C174+$B174),IF(P$4=$G174+$B174,SUMIFS(INDEX('ABP REC Calc'!$G$6:$AB$69,,MATCH('ABP RECs'!$H174,'ABP REC Calc'!$G$5:$AB$5,0)),'ABP REC Calc'!$C$6:$C$69,'ABP RECs'!$E174,'ABP REC Calc'!$B$6:$B$69,'ABP RECs'!$F174),
IF(P$4&gt;$G174,O174*(1-Inputs_ByYear!$D$4),0)),0)</f>
        <v>0</v>
      </c>
      <c r="Q174" s="235">
        <f>IF((Q$4-$G174)&lt;($C174+$B174),IF(Q$4=$G174+$B174,SUMIFS(INDEX('ABP REC Calc'!$G$6:$AB$69,,MATCH('ABP RECs'!$H174,'ABP REC Calc'!$G$5:$AB$5,0)),'ABP REC Calc'!$C$6:$C$69,'ABP RECs'!$E174,'ABP REC Calc'!$B$6:$B$69,'ABP RECs'!$F174),
IF(Q$4&gt;$G174,P174*(1-Inputs_ByYear!$D$4),0)),0)</f>
        <v>0</v>
      </c>
      <c r="R174" s="235">
        <f>IF((R$4-$G174)&lt;($C174+$B174),IF(R$4=$G174+$B174,SUMIFS(INDEX('ABP REC Calc'!$G$6:$AB$69,,MATCH('ABP RECs'!$H174,'ABP REC Calc'!$G$5:$AB$5,0)),'ABP REC Calc'!$C$6:$C$69,'ABP RECs'!$E174,'ABP REC Calc'!$B$6:$B$69,'ABP RECs'!$F174),
IF(R$4&gt;$G174,Q174*(1-Inputs_ByYear!$D$4),0)),0)</f>
        <v>0</v>
      </c>
      <c r="S174" s="235">
        <f>IF((S$4-$G174)&lt;($C174+$B174),IF(S$4=$G174+$B174,SUMIFS(INDEX('ABP REC Calc'!$G$6:$AB$69,,MATCH('ABP RECs'!$H174,'ABP REC Calc'!$G$5:$AB$5,0)),'ABP REC Calc'!$C$6:$C$69,'ABP RECs'!$E174,'ABP REC Calc'!$B$6:$B$69,'ABP RECs'!$F174),
IF(S$4&gt;$G174,R174*(1-Inputs_ByYear!$D$4),0)),0)</f>
        <v>0</v>
      </c>
      <c r="T174" s="235">
        <f>IF((T$4-$G174)&lt;($C174+$B174),IF(T$4=$G174+$B174,SUMIFS(INDEX('ABP REC Calc'!$G$6:$AB$69,,MATCH('ABP RECs'!$H174,'ABP REC Calc'!$G$5:$AB$5,0)),'ABP REC Calc'!$C$6:$C$69,'ABP RECs'!$E174,'ABP REC Calc'!$B$6:$B$69,'ABP RECs'!$F174),
IF(T$4&gt;$G174,S174*(1-Inputs_ByYear!$D$4),0)),0)</f>
        <v>44869.214909021524</v>
      </c>
      <c r="U174" s="235">
        <f>IF((U$4-$G174)&lt;($C174+$B174),IF(U$4=$G174+$B174,SUMIFS(INDEX('ABP REC Calc'!$G$6:$AB$69,,MATCH('ABP RECs'!$H174,'ABP REC Calc'!$G$5:$AB$5,0)),'ABP REC Calc'!$C$6:$C$69,'ABP RECs'!$E174,'ABP REC Calc'!$B$6:$B$69,'ABP RECs'!$F174),
IF(U$4&gt;$G174,T174*(1-Inputs_ByYear!$D$4),0)),0)</f>
        <v>44644.868834476416</v>
      </c>
      <c r="V174" s="235">
        <f>IF((V$4-$G174)&lt;($C174+$B174),IF(V$4=$G174+$B174,SUMIFS(INDEX('ABP REC Calc'!$G$6:$AB$69,,MATCH('ABP RECs'!$H174,'ABP REC Calc'!$G$5:$AB$5,0)),'ABP REC Calc'!$C$6:$C$69,'ABP RECs'!$E174,'ABP REC Calc'!$B$6:$B$69,'ABP RECs'!$F174),
IF(V$4&gt;$G174,U174*(1-Inputs_ByYear!$D$4),0)),0)</f>
        <v>44421.644490304032</v>
      </c>
      <c r="W174" s="235">
        <f>IF((W$4-$G174)&lt;($C174+$B174),IF(W$4=$G174+$B174,SUMIFS(INDEX('ABP REC Calc'!$G$6:$AB$69,,MATCH('ABP RECs'!$H174,'ABP REC Calc'!$G$5:$AB$5,0)),'ABP REC Calc'!$C$6:$C$69,'ABP RECs'!$E174,'ABP REC Calc'!$B$6:$B$69,'ABP RECs'!$F174),
IF(W$4&gt;$G174,V174*(1-Inputs_ByYear!$D$4),0)),0)</f>
        <v>44199.536267852513</v>
      </c>
      <c r="X174" s="235">
        <f>IF((X$4-$G174)&lt;($C174+$B174),IF(X$4=$G174+$B174,SUMIFS(INDEX('ABP REC Calc'!$G$6:$AB$69,,MATCH('ABP RECs'!$H174,'ABP REC Calc'!$G$5:$AB$5,0)),'ABP REC Calc'!$C$6:$C$69,'ABP RECs'!$E174,'ABP REC Calc'!$B$6:$B$69,'ABP RECs'!$F174),
IF(X$4&gt;$G174,W174*(1-Inputs_ByYear!$D$4),0)),0)</f>
        <v>43978.538586513248</v>
      </c>
      <c r="Y174" s="235">
        <f>IF((Y$4-$G174)&lt;($C174+$B174),IF(Y$4=$G174+$B174,SUMIFS(INDEX('ABP REC Calc'!$G$6:$AB$69,,MATCH('ABP RECs'!$H174,'ABP REC Calc'!$G$5:$AB$5,0)),'ABP REC Calc'!$C$6:$C$69,'ABP RECs'!$E174,'ABP REC Calc'!$B$6:$B$69,'ABP RECs'!$F174),
IF(Y$4&gt;$G174,X174*(1-Inputs_ByYear!$D$4),0)),0)</f>
        <v>43758.64589358068</v>
      </c>
      <c r="Z174" s="235">
        <f>IF((Z$4-$G174)&lt;($C174+$B174),IF(Z$4=$G174+$B174,SUMIFS(INDEX('ABP REC Calc'!$G$6:$AB$69,,MATCH('ABP RECs'!$H174,'ABP REC Calc'!$G$5:$AB$5,0)),'ABP REC Calc'!$C$6:$C$69,'ABP RECs'!$E174,'ABP REC Calc'!$B$6:$B$69,'ABP RECs'!$F174),
IF(Z$4&gt;$G174,Y174*(1-Inputs_ByYear!$D$4),0)),0)</f>
        <v>43539.852664112776</v>
      </c>
      <c r="AA174" s="235">
        <f>IF((AA$4-$G174)&lt;($C174+$B174),IF(AA$4=$G174+$B174,SUMIFS(INDEX('ABP REC Calc'!$G$6:$AB$69,,MATCH('ABP RECs'!$H174,'ABP REC Calc'!$G$5:$AB$5,0)),'ABP REC Calc'!$C$6:$C$69,'ABP RECs'!$E174,'ABP REC Calc'!$B$6:$B$69,'ABP RECs'!$F174),
IF(AA$4&gt;$G174,Z174*(1-Inputs_ByYear!$D$4),0)),0)</f>
        <v>43322.153400792209</v>
      </c>
      <c r="AB174" s="235">
        <f>IF((AB$4-$G174)&lt;($C174+$B174),IF(AB$4=$G174+$B174,SUMIFS(INDEX('ABP REC Calc'!$G$6:$AB$69,,MATCH('ABP RECs'!$H174,'ABP REC Calc'!$G$5:$AB$5,0)),'ABP REC Calc'!$C$6:$C$69,'ABP RECs'!$E174,'ABP REC Calc'!$B$6:$B$69,'ABP RECs'!$F174),
IF(AB$4&gt;$G174,AA174*(1-Inputs_ByYear!$D$4),0)),0)</f>
        <v>43105.542633788245</v>
      </c>
      <c r="AC174" s="235">
        <f>IF((AC$4-$G174)&lt;($C174+$B174),IF(AC$4=$G174+$B174,SUMIFS(INDEX('ABP REC Calc'!$G$6:$AB$69,,MATCH('ABP RECs'!$H174,'ABP REC Calc'!$G$5:$AB$5,0)),'ABP REC Calc'!$C$6:$C$69,'ABP RECs'!$E174,'ABP REC Calc'!$B$6:$B$69,'ABP RECs'!$F174),
IF(AC$4&gt;$G174,AB174*(1-Inputs_ByYear!$D$4),0)),0)</f>
        <v>42890.014920619302</v>
      </c>
      <c r="AD174" s="235">
        <f>IF((AD$4-$G174)&lt;($C174+$B174),IF(AD$4=$G174+$B174,SUMIFS(INDEX('ABP REC Calc'!$G$6:$AB$69,,MATCH('ABP RECs'!$H174,'ABP REC Calc'!$G$5:$AB$5,0)),'ABP REC Calc'!$C$6:$C$69,'ABP RECs'!$E174,'ABP REC Calc'!$B$6:$B$69,'ABP RECs'!$F174),
IF(AD$4&gt;$G174,AC174*(1-Inputs_ByYear!$D$4),0)),0)</f>
        <v>42675.564846016205</v>
      </c>
    </row>
    <row r="175" spans="2:30" ht="14.75" customHeight="1" x14ac:dyDescent="0.25">
      <c r="B175" s="332" cm="1">
        <f t="array" ref="B175">INDEX(Inputs_ByYear!$D$87:$D$92, MATCH('ABP RECs'!$E175, Inputs_ByYear!$B$87:$B$92, 0),)</f>
        <v>0</v>
      </c>
      <c r="C175" s="332" cm="1">
        <f t="array" ref="C175">INDEX(Inputs_ByYear!$D$51:$D$56, MATCH('ABP RECs'!$E175, Inputs_ByYear!$B$51:$B$56,0),)</f>
        <v>20</v>
      </c>
      <c r="D175" s="332" t="str" cm="1">
        <f t="array" ref="D175">INDEX(Inputs_ByYear!$D$96:$D$101, MATCH('ABP RECs'!$E175, Inputs_ByYear!$B$96:$B$101,0),)</f>
        <v>n/a</v>
      </c>
      <c r="E175" s="222" t="s">
        <v>248</v>
      </c>
      <c r="F175" s="219" t="s">
        <v>259</v>
      </c>
      <c r="G175" s="219">
        <f t="shared" si="8"/>
        <v>2036</v>
      </c>
      <c r="H175" s="227" t="s">
        <v>34</v>
      </c>
      <c r="I175" s="235">
        <f>IF((I$4-$G175)&lt;($C175+$B175),IF(I$4=$G175+$B175,SUMIFS(INDEX('ABP REC Calc'!$G$6:$AB$69,,MATCH('ABP RECs'!$H175,'ABP REC Calc'!$G$5:$AB$5,0)),'ABP REC Calc'!$C$6:$C$69,'ABP RECs'!$E175,'ABP REC Calc'!$B$6:$B$69,'ABP RECs'!$F175),
IF(I$4&gt;$G175,H175*(1-Inputs_ByYear!$D$4),0)),0)</f>
        <v>0</v>
      </c>
      <c r="J175" s="235">
        <f>IF((J$4-$G175)&lt;($C175+$B175),IF(J$4=$G175+$B175,SUMIFS(INDEX('ABP REC Calc'!$G$6:$AB$69,,MATCH('ABP RECs'!$H175,'ABP REC Calc'!$G$5:$AB$5,0)),'ABP REC Calc'!$C$6:$C$69,'ABP RECs'!$E175,'ABP REC Calc'!$B$6:$B$69,'ABP RECs'!$F175),
IF(J$4&gt;$G175,I175*(1-Inputs_ByYear!$D$4),0)),0)</f>
        <v>0</v>
      </c>
      <c r="K175" s="235">
        <f>IF((K$4-$G175)&lt;($C175+$B175),IF(K$4=$G175+$B175,SUMIFS(INDEX('ABP REC Calc'!$G$6:$AB$69,,MATCH('ABP RECs'!$H175,'ABP REC Calc'!$G$5:$AB$5,0)),'ABP REC Calc'!$C$6:$C$69,'ABP RECs'!$E175,'ABP REC Calc'!$B$6:$B$69,'ABP RECs'!$F175),
IF(K$4&gt;$G175,J175*(1-Inputs_ByYear!$D$4),0)),0)</f>
        <v>0</v>
      </c>
      <c r="L175" s="235">
        <f>IF((L$4-$G175)&lt;($C175+$B175),IF(L$4=$G175+$B175,SUMIFS(INDEX('ABP REC Calc'!$G$6:$AB$69,,MATCH('ABP RECs'!$H175,'ABP REC Calc'!$G$5:$AB$5,0)),'ABP REC Calc'!$C$6:$C$69,'ABP RECs'!$E175,'ABP REC Calc'!$B$6:$B$69,'ABP RECs'!$F175),
IF(L$4&gt;$G175,K175*(1-Inputs_ByYear!$D$4),0)),0)</f>
        <v>0</v>
      </c>
      <c r="M175" s="235">
        <f>IF((M$4-$G175)&lt;($C175+$B175),IF(M$4=$G175+$B175,SUMIFS(INDEX('ABP REC Calc'!$G$6:$AB$69,,MATCH('ABP RECs'!$H175,'ABP REC Calc'!$G$5:$AB$5,0)),'ABP REC Calc'!$C$6:$C$69,'ABP RECs'!$E175,'ABP REC Calc'!$B$6:$B$69,'ABP RECs'!$F175),
IF(M$4&gt;$G175,L175*(1-Inputs_ByYear!$D$4),0)),0)</f>
        <v>0</v>
      </c>
      <c r="N175" s="235">
        <f>IF((N$4-$G175)&lt;($C175+$B175),IF(N$4=$G175+$B175,SUMIFS(INDEX('ABP REC Calc'!$G$6:$AB$69,,MATCH('ABP RECs'!$H175,'ABP REC Calc'!$G$5:$AB$5,0)),'ABP REC Calc'!$C$6:$C$69,'ABP RECs'!$E175,'ABP REC Calc'!$B$6:$B$69,'ABP RECs'!$F175),
IF(N$4&gt;$G175,M175*(1-Inputs_ByYear!$D$4),0)),0)</f>
        <v>0</v>
      </c>
      <c r="O175" s="235">
        <f>IF((O$4-$G175)&lt;($C175+$B175),IF(O$4=$G175+$B175,SUMIFS(INDEX('ABP REC Calc'!$G$6:$AB$69,,MATCH('ABP RECs'!$H175,'ABP REC Calc'!$G$5:$AB$5,0)),'ABP REC Calc'!$C$6:$C$69,'ABP RECs'!$E175,'ABP REC Calc'!$B$6:$B$69,'ABP RECs'!$F175),
IF(O$4&gt;$G175,N175*(1-Inputs_ByYear!$D$4),0)),0)</f>
        <v>0</v>
      </c>
      <c r="P175" s="235">
        <f>IF((P$4-$G175)&lt;($C175+$B175),IF(P$4=$G175+$B175,SUMIFS(INDEX('ABP REC Calc'!$G$6:$AB$69,,MATCH('ABP RECs'!$H175,'ABP REC Calc'!$G$5:$AB$5,0)),'ABP REC Calc'!$C$6:$C$69,'ABP RECs'!$E175,'ABP REC Calc'!$B$6:$B$69,'ABP RECs'!$F175),
IF(P$4&gt;$G175,O175*(1-Inputs_ByYear!$D$4),0)),0)</f>
        <v>0</v>
      </c>
      <c r="Q175" s="235">
        <f>IF((Q$4-$G175)&lt;($C175+$B175),IF(Q$4=$G175+$B175,SUMIFS(INDEX('ABP REC Calc'!$G$6:$AB$69,,MATCH('ABP RECs'!$H175,'ABP REC Calc'!$G$5:$AB$5,0)),'ABP REC Calc'!$C$6:$C$69,'ABP RECs'!$E175,'ABP REC Calc'!$B$6:$B$69,'ABP RECs'!$F175),
IF(Q$4&gt;$G175,P175*(1-Inputs_ByYear!$D$4),0)),0)</f>
        <v>0</v>
      </c>
      <c r="R175" s="235">
        <f>IF((R$4-$G175)&lt;($C175+$B175),IF(R$4=$G175+$B175,SUMIFS(INDEX('ABP REC Calc'!$G$6:$AB$69,,MATCH('ABP RECs'!$H175,'ABP REC Calc'!$G$5:$AB$5,0)),'ABP REC Calc'!$C$6:$C$69,'ABP RECs'!$E175,'ABP REC Calc'!$B$6:$B$69,'ABP RECs'!$F175),
IF(R$4&gt;$G175,Q175*(1-Inputs_ByYear!$D$4),0)),0)</f>
        <v>0</v>
      </c>
      <c r="S175" s="235">
        <f>IF((S$4-$G175)&lt;($C175+$B175),IF(S$4=$G175+$B175,SUMIFS(INDEX('ABP REC Calc'!$G$6:$AB$69,,MATCH('ABP RECs'!$H175,'ABP REC Calc'!$G$5:$AB$5,0)),'ABP REC Calc'!$C$6:$C$69,'ABP RECs'!$E175,'ABP REC Calc'!$B$6:$B$69,'ABP RECs'!$F175),
IF(S$4&gt;$G175,R175*(1-Inputs_ByYear!$D$4),0)),0)</f>
        <v>0</v>
      </c>
      <c r="T175" s="235">
        <f>IF((T$4-$G175)&lt;($C175+$B175),IF(T$4=$G175+$B175,SUMIFS(INDEX('ABP REC Calc'!$G$6:$AB$69,,MATCH('ABP RECs'!$H175,'ABP REC Calc'!$G$5:$AB$5,0)),'ABP REC Calc'!$C$6:$C$69,'ABP RECs'!$E175,'ABP REC Calc'!$B$6:$B$69,'ABP RECs'!$F175),
IF(T$4&gt;$G175,S175*(1-Inputs_ByYear!$D$4),0)),0)</f>
        <v>0</v>
      </c>
      <c r="U175" s="235">
        <f>IF((U$4-$G175)&lt;($C175+$B175),IF(U$4=$G175+$B175,SUMIFS(INDEX('ABP REC Calc'!$G$6:$AB$69,,MATCH('ABP RECs'!$H175,'ABP REC Calc'!$G$5:$AB$5,0)),'ABP REC Calc'!$C$6:$C$69,'ABP RECs'!$E175,'ABP REC Calc'!$B$6:$B$69,'ABP RECs'!$F175),
IF(U$4&gt;$G175,T175*(1-Inputs_ByYear!$D$4),0)),0)</f>
        <v>44869.214909021524</v>
      </c>
      <c r="V175" s="235">
        <f>IF((V$4-$G175)&lt;($C175+$B175),IF(V$4=$G175+$B175,SUMIFS(INDEX('ABP REC Calc'!$G$6:$AB$69,,MATCH('ABP RECs'!$H175,'ABP REC Calc'!$G$5:$AB$5,0)),'ABP REC Calc'!$C$6:$C$69,'ABP RECs'!$E175,'ABP REC Calc'!$B$6:$B$69,'ABP RECs'!$F175),
IF(V$4&gt;$G175,U175*(1-Inputs_ByYear!$D$4),0)),0)</f>
        <v>44644.868834476416</v>
      </c>
      <c r="W175" s="235">
        <f>IF((W$4-$G175)&lt;($C175+$B175),IF(W$4=$G175+$B175,SUMIFS(INDEX('ABP REC Calc'!$G$6:$AB$69,,MATCH('ABP RECs'!$H175,'ABP REC Calc'!$G$5:$AB$5,0)),'ABP REC Calc'!$C$6:$C$69,'ABP RECs'!$E175,'ABP REC Calc'!$B$6:$B$69,'ABP RECs'!$F175),
IF(W$4&gt;$G175,V175*(1-Inputs_ByYear!$D$4),0)),0)</f>
        <v>44421.644490304032</v>
      </c>
      <c r="X175" s="235">
        <f>IF((X$4-$G175)&lt;($C175+$B175),IF(X$4=$G175+$B175,SUMIFS(INDEX('ABP REC Calc'!$G$6:$AB$69,,MATCH('ABP RECs'!$H175,'ABP REC Calc'!$G$5:$AB$5,0)),'ABP REC Calc'!$C$6:$C$69,'ABP RECs'!$E175,'ABP REC Calc'!$B$6:$B$69,'ABP RECs'!$F175),
IF(X$4&gt;$G175,W175*(1-Inputs_ByYear!$D$4),0)),0)</f>
        <v>44199.536267852513</v>
      </c>
      <c r="Y175" s="235">
        <f>IF((Y$4-$G175)&lt;($C175+$B175),IF(Y$4=$G175+$B175,SUMIFS(INDEX('ABP REC Calc'!$G$6:$AB$69,,MATCH('ABP RECs'!$H175,'ABP REC Calc'!$G$5:$AB$5,0)),'ABP REC Calc'!$C$6:$C$69,'ABP RECs'!$E175,'ABP REC Calc'!$B$6:$B$69,'ABP RECs'!$F175),
IF(Y$4&gt;$G175,X175*(1-Inputs_ByYear!$D$4),0)),0)</f>
        <v>43978.538586513248</v>
      </c>
      <c r="Z175" s="235">
        <f>IF((Z$4-$G175)&lt;($C175+$B175),IF(Z$4=$G175+$B175,SUMIFS(INDEX('ABP REC Calc'!$G$6:$AB$69,,MATCH('ABP RECs'!$H175,'ABP REC Calc'!$G$5:$AB$5,0)),'ABP REC Calc'!$C$6:$C$69,'ABP RECs'!$E175,'ABP REC Calc'!$B$6:$B$69,'ABP RECs'!$F175),
IF(Z$4&gt;$G175,Y175*(1-Inputs_ByYear!$D$4),0)),0)</f>
        <v>43758.64589358068</v>
      </c>
      <c r="AA175" s="235">
        <f>IF((AA$4-$G175)&lt;($C175+$B175),IF(AA$4=$G175+$B175,SUMIFS(INDEX('ABP REC Calc'!$G$6:$AB$69,,MATCH('ABP RECs'!$H175,'ABP REC Calc'!$G$5:$AB$5,0)),'ABP REC Calc'!$C$6:$C$69,'ABP RECs'!$E175,'ABP REC Calc'!$B$6:$B$69,'ABP RECs'!$F175),
IF(AA$4&gt;$G175,Z175*(1-Inputs_ByYear!$D$4),0)),0)</f>
        <v>43539.852664112776</v>
      </c>
      <c r="AB175" s="235">
        <f>IF((AB$4-$G175)&lt;($C175+$B175),IF(AB$4=$G175+$B175,SUMIFS(INDEX('ABP REC Calc'!$G$6:$AB$69,,MATCH('ABP RECs'!$H175,'ABP REC Calc'!$G$5:$AB$5,0)),'ABP REC Calc'!$C$6:$C$69,'ABP RECs'!$E175,'ABP REC Calc'!$B$6:$B$69,'ABP RECs'!$F175),
IF(AB$4&gt;$G175,AA175*(1-Inputs_ByYear!$D$4),0)),0)</f>
        <v>43322.153400792209</v>
      </c>
      <c r="AC175" s="235">
        <f>IF((AC$4-$G175)&lt;($C175+$B175),IF(AC$4=$G175+$B175,SUMIFS(INDEX('ABP REC Calc'!$G$6:$AB$69,,MATCH('ABP RECs'!$H175,'ABP REC Calc'!$G$5:$AB$5,0)),'ABP REC Calc'!$C$6:$C$69,'ABP RECs'!$E175,'ABP REC Calc'!$B$6:$B$69,'ABP RECs'!$F175),
IF(AC$4&gt;$G175,AB175*(1-Inputs_ByYear!$D$4),0)),0)</f>
        <v>43105.542633788245</v>
      </c>
      <c r="AD175" s="235">
        <f>IF((AD$4-$G175)&lt;($C175+$B175),IF(AD$4=$G175+$B175,SUMIFS(INDEX('ABP REC Calc'!$G$6:$AB$69,,MATCH('ABP RECs'!$H175,'ABP REC Calc'!$G$5:$AB$5,0)),'ABP REC Calc'!$C$6:$C$69,'ABP RECs'!$E175,'ABP REC Calc'!$B$6:$B$69,'ABP RECs'!$F175),
IF(AD$4&gt;$G175,AC175*(1-Inputs_ByYear!$D$4),0)),0)</f>
        <v>42890.014920619302</v>
      </c>
    </row>
    <row r="176" spans="2:30" ht="14.75" customHeight="1" x14ac:dyDescent="0.25">
      <c r="B176" s="332" cm="1">
        <f t="array" ref="B176">INDEX(Inputs_ByYear!$D$87:$D$92, MATCH('ABP RECs'!$E176, Inputs_ByYear!$B$87:$B$92, 0),)</f>
        <v>0</v>
      </c>
      <c r="C176" s="332" cm="1">
        <f t="array" ref="C176">INDEX(Inputs_ByYear!$D$51:$D$56, MATCH('ABP RECs'!$E176, Inputs_ByYear!$B$51:$B$56,0),)</f>
        <v>20</v>
      </c>
      <c r="D176" s="332" t="str" cm="1">
        <f t="array" ref="D176">INDEX(Inputs_ByYear!$D$96:$D$101, MATCH('ABP RECs'!$E176, Inputs_ByYear!$B$96:$B$101,0),)</f>
        <v>n/a</v>
      </c>
      <c r="E176" s="222" t="s">
        <v>248</v>
      </c>
      <c r="F176" s="219" t="s">
        <v>259</v>
      </c>
      <c r="G176" s="219">
        <f t="shared" si="8"/>
        <v>2037</v>
      </c>
      <c r="H176" s="227" t="s">
        <v>35</v>
      </c>
      <c r="I176" s="235">
        <f>IF((I$4-$G176)&lt;($C176+$B176),IF(I$4=$G176+$B176,SUMIFS(INDEX('ABP REC Calc'!$G$6:$AB$69,,MATCH('ABP RECs'!$H176,'ABP REC Calc'!$G$5:$AB$5,0)),'ABP REC Calc'!$C$6:$C$69,'ABP RECs'!$E176,'ABP REC Calc'!$B$6:$B$69,'ABP RECs'!$F176),
IF(I$4&gt;$G176,H176*(1-Inputs_ByYear!$D$4),0)),0)</f>
        <v>0</v>
      </c>
      <c r="J176" s="235">
        <f>IF((J$4-$G176)&lt;($C176+$B176),IF(J$4=$G176+$B176,SUMIFS(INDEX('ABP REC Calc'!$G$6:$AB$69,,MATCH('ABP RECs'!$H176,'ABP REC Calc'!$G$5:$AB$5,0)),'ABP REC Calc'!$C$6:$C$69,'ABP RECs'!$E176,'ABP REC Calc'!$B$6:$B$69,'ABP RECs'!$F176),
IF(J$4&gt;$G176,I176*(1-Inputs_ByYear!$D$4),0)),0)</f>
        <v>0</v>
      </c>
      <c r="K176" s="235">
        <f>IF((K$4-$G176)&lt;($C176+$B176),IF(K$4=$G176+$B176,SUMIFS(INDEX('ABP REC Calc'!$G$6:$AB$69,,MATCH('ABP RECs'!$H176,'ABP REC Calc'!$G$5:$AB$5,0)),'ABP REC Calc'!$C$6:$C$69,'ABP RECs'!$E176,'ABP REC Calc'!$B$6:$B$69,'ABP RECs'!$F176),
IF(K$4&gt;$G176,J176*(1-Inputs_ByYear!$D$4),0)),0)</f>
        <v>0</v>
      </c>
      <c r="L176" s="235">
        <f>IF((L$4-$G176)&lt;($C176+$B176),IF(L$4=$G176+$B176,SUMIFS(INDEX('ABP REC Calc'!$G$6:$AB$69,,MATCH('ABP RECs'!$H176,'ABP REC Calc'!$G$5:$AB$5,0)),'ABP REC Calc'!$C$6:$C$69,'ABP RECs'!$E176,'ABP REC Calc'!$B$6:$B$69,'ABP RECs'!$F176),
IF(L$4&gt;$G176,K176*(1-Inputs_ByYear!$D$4),0)),0)</f>
        <v>0</v>
      </c>
      <c r="M176" s="235">
        <f>IF((M$4-$G176)&lt;($C176+$B176),IF(M$4=$G176+$B176,SUMIFS(INDEX('ABP REC Calc'!$G$6:$AB$69,,MATCH('ABP RECs'!$H176,'ABP REC Calc'!$G$5:$AB$5,0)),'ABP REC Calc'!$C$6:$C$69,'ABP RECs'!$E176,'ABP REC Calc'!$B$6:$B$69,'ABP RECs'!$F176),
IF(M$4&gt;$G176,L176*(1-Inputs_ByYear!$D$4),0)),0)</f>
        <v>0</v>
      </c>
      <c r="N176" s="235">
        <f>IF((N$4-$G176)&lt;($C176+$B176),IF(N$4=$G176+$B176,SUMIFS(INDEX('ABP REC Calc'!$G$6:$AB$69,,MATCH('ABP RECs'!$H176,'ABP REC Calc'!$G$5:$AB$5,0)),'ABP REC Calc'!$C$6:$C$69,'ABP RECs'!$E176,'ABP REC Calc'!$B$6:$B$69,'ABP RECs'!$F176),
IF(N$4&gt;$G176,M176*(1-Inputs_ByYear!$D$4),0)),0)</f>
        <v>0</v>
      </c>
      <c r="O176" s="235">
        <f>IF((O$4-$G176)&lt;($C176+$B176),IF(O$4=$G176+$B176,SUMIFS(INDEX('ABP REC Calc'!$G$6:$AB$69,,MATCH('ABP RECs'!$H176,'ABP REC Calc'!$G$5:$AB$5,0)),'ABP REC Calc'!$C$6:$C$69,'ABP RECs'!$E176,'ABP REC Calc'!$B$6:$B$69,'ABP RECs'!$F176),
IF(O$4&gt;$G176,N176*(1-Inputs_ByYear!$D$4),0)),0)</f>
        <v>0</v>
      </c>
      <c r="P176" s="235">
        <f>IF((P$4-$G176)&lt;($C176+$B176),IF(P$4=$G176+$B176,SUMIFS(INDEX('ABP REC Calc'!$G$6:$AB$69,,MATCH('ABP RECs'!$H176,'ABP REC Calc'!$G$5:$AB$5,0)),'ABP REC Calc'!$C$6:$C$69,'ABP RECs'!$E176,'ABP REC Calc'!$B$6:$B$69,'ABP RECs'!$F176),
IF(P$4&gt;$G176,O176*(1-Inputs_ByYear!$D$4),0)),0)</f>
        <v>0</v>
      </c>
      <c r="Q176" s="235">
        <f>IF((Q$4-$G176)&lt;($C176+$B176),IF(Q$4=$G176+$B176,SUMIFS(INDEX('ABP REC Calc'!$G$6:$AB$69,,MATCH('ABP RECs'!$H176,'ABP REC Calc'!$G$5:$AB$5,0)),'ABP REC Calc'!$C$6:$C$69,'ABP RECs'!$E176,'ABP REC Calc'!$B$6:$B$69,'ABP RECs'!$F176),
IF(Q$4&gt;$G176,P176*(1-Inputs_ByYear!$D$4),0)),0)</f>
        <v>0</v>
      </c>
      <c r="R176" s="235">
        <f>IF((R$4-$G176)&lt;($C176+$B176),IF(R$4=$G176+$B176,SUMIFS(INDEX('ABP REC Calc'!$G$6:$AB$69,,MATCH('ABP RECs'!$H176,'ABP REC Calc'!$G$5:$AB$5,0)),'ABP REC Calc'!$C$6:$C$69,'ABP RECs'!$E176,'ABP REC Calc'!$B$6:$B$69,'ABP RECs'!$F176),
IF(R$4&gt;$G176,Q176*(1-Inputs_ByYear!$D$4),0)),0)</f>
        <v>0</v>
      </c>
      <c r="S176" s="235">
        <f>IF((S$4-$G176)&lt;($C176+$B176),IF(S$4=$G176+$B176,SUMIFS(INDEX('ABP REC Calc'!$G$6:$AB$69,,MATCH('ABP RECs'!$H176,'ABP REC Calc'!$G$5:$AB$5,0)),'ABP REC Calc'!$C$6:$C$69,'ABP RECs'!$E176,'ABP REC Calc'!$B$6:$B$69,'ABP RECs'!$F176),
IF(S$4&gt;$G176,R176*(1-Inputs_ByYear!$D$4),0)),0)</f>
        <v>0</v>
      </c>
      <c r="T176" s="235">
        <f>IF((T$4-$G176)&lt;($C176+$B176),IF(T$4=$G176+$B176,SUMIFS(INDEX('ABP REC Calc'!$G$6:$AB$69,,MATCH('ABP RECs'!$H176,'ABP REC Calc'!$G$5:$AB$5,0)),'ABP REC Calc'!$C$6:$C$69,'ABP RECs'!$E176,'ABP REC Calc'!$B$6:$B$69,'ABP RECs'!$F176),
IF(T$4&gt;$G176,S176*(1-Inputs_ByYear!$D$4),0)),0)</f>
        <v>0</v>
      </c>
      <c r="U176" s="235">
        <f>IF((U$4-$G176)&lt;($C176+$B176),IF(U$4=$G176+$B176,SUMIFS(INDEX('ABP REC Calc'!$G$6:$AB$69,,MATCH('ABP RECs'!$H176,'ABP REC Calc'!$G$5:$AB$5,0)),'ABP REC Calc'!$C$6:$C$69,'ABP RECs'!$E176,'ABP REC Calc'!$B$6:$B$69,'ABP RECs'!$F176),
IF(U$4&gt;$G176,T176*(1-Inputs_ByYear!$D$4),0)),0)</f>
        <v>0</v>
      </c>
      <c r="V176" s="235">
        <f>IF((V$4-$G176)&lt;($C176+$B176),IF(V$4=$G176+$B176,SUMIFS(INDEX('ABP REC Calc'!$G$6:$AB$69,,MATCH('ABP RECs'!$H176,'ABP REC Calc'!$G$5:$AB$5,0)),'ABP REC Calc'!$C$6:$C$69,'ABP RECs'!$E176,'ABP REC Calc'!$B$6:$B$69,'ABP RECs'!$F176),
IF(V$4&gt;$G176,U176*(1-Inputs_ByYear!$D$4),0)),0)</f>
        <v>44869.214909021524</v>
      </c>
      <c r="W176" s="235">
        <f>IF((W$4-$G176)&lt;($C176+$B176),IF(W$4=$G176+$B176,SUMIFS(INDEX('ABP REC Calc'!$G$6:$AB$69,,MATCH('ABP RECs'!$H176,'ABP REC Calc'!$G$5:$AB$5,0)),'ABP REC Calc'!$C$6:$C$69,'ABP RECs'!$E176,'ABP REC Calc'!$B$6:$B$69,'ABP RECs'!$F176),
IF(W$4&gt;$G176,V176*(1-Inputs_ByYear!$D$4),0)),0)</f>
        <v>44644.868834476416</v>
      </c>
      <c r="X176" s="235">
        <f>IF((X$4-$G176)&lt;($C176+$B176),IF(X$4=$G176+$B176,SUMIFS(INDEX('ABP REC Calc'!$G$6:$AB$69,,MATCH('ABP RECs'!$H176,'ABP REC Calc'!$G$5:$AB$5,0)),'ABP REC Calc'!$C$6:$C$69,'ABP RECs'!$E176,'ABP REC Calc'!$B$6:$B$69,'ABP RECs'!$F176),
IF(X$4&gt;$G176,W176*(1-Inputs_ByYear!$D$4),0)),0)</f>
        <v>44421.644490304032</v>
      </c>
      <c r="Y176" s="235">
        <f>IF((Y$4-$G176)&lt;($C176+$B176),IF(Y$4=$G176+$B176,SUMIFS(INDEX('ABP REC Calc'!$G$6:$AB$69,,MATCH('ABP RECs'!$H176,'ABP REC Calc'!$G$5:$AB$5,0)),'ABP REC Calc'!$C$6:$C$69,'ABP RECs'!$E176,'ABP REC Calc'!$B$6:$B$69,'ABP RECs'!$F176),
IF(Y$4&gt;$G176,X176*(1-Inputs_ByYear!$D$4),0)),0)</f>
        <v>44199.536267852513</v>
      </c>
      <c r="Z176" s="235">
        <f>IF((Z$4-$G176)&lt;($C176+$B176),IF(Z$4=$G176+$B176,SUMIFS(INDEX('ABP REC Calc'!$G$6:$AB$69,,MATCH('ABP RECs'!$H176,'ABP REC Calc'!$G$5:$AB$5,0)),'ABP REC Calc'!$C$6:$C$69,'ABP RECs'!$E176,'ABP REC Calc'!$B$6:$B$69,'ABP RECs'!$F176),
IF(Z$4&gt;$G176,Y176*(1-Inputs_ByYear!$D$4),0)),0)</f>
        <v>43978.538586513248</v>
      </c>
      <c r="AA176" s="235">
        <f>IF((AA$4-$G176)&lt;($C176+$B176),IF(AA$4=$G176+$B176,SUMIFS(INDEX('ABP REC Calc'!$G$6:$AB$69,,MATCH('ABP RECs'!$H176,'ABP REC Calc'!$G$5:$AB$5,0)),'ABP REC Calc'!$C$6:$C$69,'ABP RECs'!$E176,'ABP REC Calc'!$B$6:$B$69,'ABP RECs'!$F176),
IF(AA$4&gt;$G176,Z176*(1-Inputs_ByYear!$D$4),0)),0)</f>
        <v>43758.64589358068</v>
      </c>
      <c r="AB176" s="235">
        <f>IF((AB$4-$G176)&lt;($C176+$B176),IF(AB$4=$G176+$B176,SUMIFS(INDEX('ABP REC Calc'!$G$6:$AB$69,,MATCH('ABP RECs'!$H176,'ABP REC Calc'!$G$5:$AB$5,0)),'ABP REC Calc'!$C$6:$C$69,'ABP RECs'!$E176,'ABP REC Calc'!$B$6:$B$69,'ABP RECs'!$F176),
IF(AB$4&gt;$G176,AA176*(1-Inputs_ByYear!$D$4),0)),0)</f>
        <v>43539.852664112776</v>
      </c>
      <c r="AC176" s="235">
        <f>IF((AC$4-$G176)&lt;($C176+$B176),IF(AC$4=$G176+$B176,SUMIFS(INDEX('ABP REC Calc'!$G$6:$AB$69,,MATCH('ABP RECs'!$H176,'ABP REC Calc'!$G$5:$AB$5,0)),'ABP REC Calc'!$C$6:$C$69,'ABP RECs'!$E176,'ABP REC Calc'!$B$6:$B$69,'ABP RECs'!$F176),
IF(AC$4&gt;$G176,AB176*(1-Inputs_ByYear!$D$4),0)),0)</f>
        <v>43322.153400792209</v>
      </c>
      <c r="AD176" s="235">
        <f>IF((AD$4-$G176)&lt;($C176+$B176),IF(AD$4=$G176+$B176,SUMIFS(INDEX('ABP REC Calc'!$G$6:$AB$69,,MATCH('ABP RECs'!$H176,'ABP REC Calc'!$G$5:$AB$5,0)),'ABP REC Calc'!$C$6:$C$69,'ABP RECs'!$E176,'ABP REC Calc'!$B$6:$B$69,'ABP RECs'!$F176),
IF(AD$4&gt;$G176,AC176*(1-Inputs_ByYear!$D$4),0)),0)</f>
        <v>43105.542633788245</v>
      </c>
    </row>
    <row r="177" spans="2:30" ht="14.75" customHeight="1" x14ac:dyDescent="0.25">
      <c r="B177" s="332" cm="1">
        <f t="array" ref="B177">INDEX(Inputs_ByYear!$D$87:$D$92, MATCH('ABP RECs'!$E177, Inputs_ByYear!$B$87:$B$92, 0),)</f>
        <v>0</v>
      </c>
      <c r="C177" s="332" cm="1">
        <f t="array" ref="C177">INDEX(Inputs_ByYear!$D$51:$D$56, MATCH('ABP RECs'!$E177, Inputs_ByYear!$B$51:$B$56,0),)</f>
        <v>20</v>
      </c>
      <c r="D177" s="332" t="str" cm="1">
        <f t="array" ref="D177">INDEX(Inputs_ByYear!$D$96:$D$101, MATCH('ABP RECs'!$E177, Inputs_ByYear!$B$96:$B$101,0),)</f>
        <v>n/a</v>
      </c>
      <c r="E177" s="222" t="s">
        <v>248</v>
      </c>
      <c r="F177" s="219" t="s">
        <v>259</v>
      </c>
      <c r="G177" s="219">
        <f t="shared" si="8"/>
        <v>2038</v>
      </c>
      <c r="H177" s="227" t="s">
        <v>36</v>
      </c>
      <c r="I177" s="235">
        <f>IF((I$4-$G177)&lt;($C177+$B177),IF(I$4=$G177+$B177,SUMIFS(INDEX('ABP REC Calc'!$G$6:$AB$69,,MATCH('ABP RECs'!$H177,'ABP REC Calc'!$G$5:$AB$5,0)),'ABP REC Calc'!$C$6:$C$69,'ABP RECs'!$E177,'ABP REC Calc'!$B$6:$B$69,'ABP RECs'!$F177),
IF(I$4&gt;$G177,H177*(1-Inputs_ByYear!$D$4),0)),0)</f>
        <v>0</v>
      </c>
      <c r="J177" s="235">
        <f>IF((J$4-$G177)&lt;($C177+$B177),IF(J$4=$G177+$B177,SUMIFS(INDEX('ABP REC Calc'!$G$6:$AB$69,,MATCH('ABP RECs'!$H177,'ABP REC Calc'!$G$5:$AB$5,0)),'ABP REC Calc'!$C$6:$C$69,'ABP RECs'!$E177,'ABP REC Calc'!$B$6:$B$69,'ABP RECs'!$F177),
IF(J$4&gt;$G177,I177*(1-Inputs_ByYear!$D$4),0)),0)</f>
        <v>0</v>
      </c>
      <c r="K177" s="235">
        <f>IF((K$4-$G177)&lt;($C177+$B177),IF(K$4=$G177+$B177,SUMIFS(INDEX('ABP REC Calc'!$G$6:$AB$69,,MATCH('ABP RECs'!$H177,'ABP REC Calc'!$G$5:$AB$5,0)),'ABP REC Calc'!$C$6:$C$69,'ABP RECs'!$E177,'ABP REC Calc'!$B$6:$B$69,'ABP RECs'!$F177),
IF(K$4&gt;$G177,J177*(1-Inputs_ByYear!$D$4),0)),0)</f>
        <v>0</v>
      </c>
      <c r="L177" s="235">
        <f>IF((L$4-$G177)&lt;($C177+$B177),IF(L$4=$G177+$B177,SUMIFS(INDEX('ABP REC Calc'!$G$6:$AB$69,,MATCH('ABP RECs'!$H177,'ABP REC Calc'!$G$5:$AB$5,0)),'ABP REC Calc'!$C$6:$C$69,'ABP RECs'!$E177,'ABP REC Calc'!$B$6:$B$69,'ABP RECs'!$F177),
IF(L$4&gt;$G177,K177*(1-Inputs_ByYear!$D$4),0)),0)</f>
        <v>0</v>
      </c>
      <c r="M177" s="235">
        <f>IF((M$4-$G177)&lt;($C177+$B177),IF(M$4=$G177+$B177,SUMIFS(INDEX('ABP REC Calc'!$G$6:$AB$69,,MATCH('ABP RECs'!$H177,'ABP REC Calc'!$G$5:$AB$5,0)),'ABP REC Calc'!$C$6:$C$69,'ABP RECs'!$E177,'ABP REC Calc'!$B$6:$B$69,'ABP RECs'!$F177),
IF(M$4&gt;$G177,L177*(1-Inputs_ByYear!$D$4),0)),0)</f>
        <v>0</v>
      </c>
      <c r="N177" s="235">
        <f>IF((N$4-$G177)&lt;($C177+$B177),IF(N$4=$G177+$B177,SUMIFS(INDEX('ABP REC Calc'!$G$6:$AB$69,,MATCH('ABP RECs'!$H177,'ABP REC Calc'!$G$5:$AB$5,0)),'ABP REC Calc'!$C$6:$C$69,'ABP RECs'!$E177,'ABP REC Calc'!$B$6:$B$69,'ABP RECs'!$F177),
IF(N$4&gt;$G177,M177*(1-Inputs_ByYear!$D$4),0)),0)</f>
        <v>0</v>
      </c>
      <c r="O177" s="235">
        <f>IF((O$4-$G177)&lt;($C177+$B177),IF(O$4=$G177+$B177,SUMIFS(INDEX('ABP REC Calc'!$G$6:$AB$69,,MATCH('ABP RECs'!$H177,'ABP REC Calc'!$G$5:$AB$5,0)),'ABP REC Calc'!$C$6:$C$69,'ABP RECs'!$E177,'ABP REC Calc'!$B$6:$B$69,'ABP RECs'!$F177),
IF(O$4&gt;$G177,N177*(1-Inputs_ByYear!$D$4),0)),0)</f>
        <v>0</v>
      </c>
      <c r="P177" s="235">
        <f>IF((P$4-$G177)&lt;($C177+$B177),IF(P$4=$G177+$B177,SUMIFS(INDEX('ABP REC Calc'!$G$6:$AB$69,,MATCH('ABP RECs'!$H177,'ABP REC Calc'!$G$5:$AB$5,0)),'ABP REC Calc'!$C$6:$C$69,'ABP RECs'!$E177,'ABP REC Calc'!$B$6:$B$69,'ABP RECs'!$F177),
IF(P$4&gt;$G177,O177*(1-Inputs_ByYear!$D$4),0)),0)</f>
        <v>0</v>
      </c>
      <c r="Q177" s="235">
        <f>IF((Q$4-$G177)&lt;($C177+$B177),IF(Q$4=$G177+$B177,SUMIFS(INDEX('ABP REC Calc'!$G$6:$AB$69,,MATCH('ABP RECs'!$H177,'ABP REC Calc'!$G$5:$AB$5,0)),'ABP REC Calc'!$C$6:$C$69,'ABP RECs'!$E177,'ABP REC Calc'!$B$6:$B$69,'ABP RECs'!$F177),
IF(Q$4&gt;$G177,P177*(1-Inputs_ByYear!$D$4),0)),0)</f>
        <v>0</v>
      </c>
      <c r="R177" s="235">
        <f>IF((R$4-$G177)&lt;($C177+$B177),IF(R$4=$G177+$B177,SUMIFS(INDEX('ABP REC Calc'!$G$6:$AB$69,,MATCH('ABP RECs'!$H177,'ABP REC Calc'!$G$5:$AB$5,0)),'ABP REC Calc'!$C$6:$C$69,'ABP RECs'!$E177,'ABP REC Calc'!$B$6:$B$69,'ABP RECs'!$F177),
IF(R$4&gt;$G177,Q177*(1-Inputs_ByYear!$D$4),0)),0)</f>
        <v>0</v>
      </c>
      <c r="S177" s="235">
        <f>IF((S$4-$G177)&lt;($C177+$B177),IF(S$4=$G177+$B177,SUMIFS(INDEX('ABP REC Calc'!$G$6:$AB$69,,MATCH('ABP RECs'!$H177,'ABP REC Calc'!$G$5:$AB$5,0)),'ABP REC Calc'!$C$6:$C$69,'ABP RECs'!$E177,'ABP REC Calc'!$B$6:$B$69,'ABP RECs'!$F177),
IF(S$4&gt;$G177,R177*(1-Inputs_ByYear!$D$4),0)),0)</f>
        <v>0</v>
      </c>
      <c r="T177" s="235">
        <f>IF((T$4-$G177)&lt;($C177+$B177),IF(T$4=$G177+$B177,SUMIFS(INDEX('ABP REC Calc'!$G$6:$AB$69,,MATCH('ABP RECs'!$H177,'ABP REC Calc'!$G$5:$AB$5,0)),'ABP REC Calc'!$C$6:$C$69,'ABP RECs'!$E177,'ABP REC Calc'!$B$6:$B$69,'ABP RECs'!$F177),
IF(T$4&gt;$G177,S177*(1-Inputs_ByYear!$D$4),0)),0)</f>
        <v>0</v>
      </c>
      <c r="U177" s="235">
        <f>IF((U$4-$G177)&lt;($C177+$B177),IF(U$4=$G177+$B177,SUMIFS(INDEX('ABP REC Calc'!$G$6:$AB$69,,MATCH('ABP RECs'!$H177,'ABP REC Calc'!$G$5:$AB$5,0)),'ABP REC Calc'!$C$6:$C$69,'ABP RECs'!$E177,'ABP REC Calc'!$B$6:$B$69,'ABP RECs'!$F177),
IF(U$4&gt;$G177,T177*(1-Inputs_ByYear!$D$4),0)),0)</f>
        <v>0</v>
      </c>
      <c r="V177" s="235">
        <f>IF((V$4-$G177)&lt;($C177+$B177),IF(V$4=$G177+$B177,SUMIFS(INDEX('ABP REC Calc'!$G$6:$AB$69,,MATCH('ABP RECs'!$H177,'ABP REC Calc'!$G$5:$AB$5,0)),'ABP REC Calc'!$C$6:$C$69,'ABP RECs'!$E177,'ABP REC Calc'!$B$6:$B$69,'ABP RECs'!$F177),
IF(V$4&gt;$G177,U177*(1-Inputs_ByYear!$D$4),0)),0)</f>
        <v>0</v>
      </c>
      <c r="W177" s="235">
        <f>IF((W$4-$G177)&lt;($C177+$B177),IF(W$4=$G177+$B177,SUMIFS(INDEX('ABP REC Calc'!$G$6:$AB$69,,MATCH('ABP RECs'!$H177,'ABP REC Calc'!$G$5:$AB$5,0)),'ABP REC Calc'!$C$6:$C$69,'ABP RECs'!$E177,'ABP REC Calc'!$B$6:$B$69,'ABP RECs'!$F177),
IF(W$4&gt;$G177,V177*(1-Inputs_ByYear!$D$4),0)),0)</f>
        <v>44869.214909021524</v>
      </c>
      <c r="X177" s="235">
        <f>IF((X$4-$G177)&lt;($C177+$B177),IF(X$4=$G177+$B177,SUMIFS(INDEX('ABP REC Calc'!$G$6:$AB$69,,MATCH('ABP RECs'!$H177,'ABP REC Calc'!$G$5:$AB$5,0)),'ABP REC Calc'!$C$6:$C$69,'ABP RECs'!$E177,'ABP REC Calc'!$B$6:$B$69,'ABP RECs'!$F177),
IF(X$4&gt;$G177,W177*(1-Inputs_ByYear!$D$4),0)),0)</f>
        <v>44644.868834476416</v>
      </c>
      <c r="Y177" s="235">
        <f>IF((Y$4-$G177)&lt;($C177+$B177),IF(Y$4=$G177+$B177,SUMIFS(INDEX('ABP REC Calc'!$G$6:$AB$69,,MATCH('ABP RECs'!$H177,'ABP REC Calc'!$G$5:$AB$5,0)),'ABP REC Calc'!$C$6:$C$69,'ABP RECs'!$E177,'ABP REC Calc'!$B$6:$B$69,'ABP RECs'!$F177),
IF(Y$4&gt;$G177,X177*(1-Inputs_ByYear!$D$4),0)),0)</f>
        <v>44421.644490304032</v>
      </c>
      <c r="Z177" s="235">
        <f>IF((Z$4-$G177)&lt;($C177+$B177),IF(Z$4=$G177+$B177,SUMIFS(INDEX('ABP REC Calc'!$G$6:$AB$69,,MATCH('ABP RECs'!$H177,'ABP REC Calc'!$G$5:$AB$5,0)),'ABP REC Calc'!$C$6:$C$69,'ABP RECs'!$E177,'ABP REC Calc'!$B$6:$B$69,'ABP RECs'!$F177),
IF(Z$4&gt;$G177,Y177*(1-Inputs_ByYear!$D$4),0)),0)</f>
        <v>44199.536267852513</v>
      </c>
      <c r="AA177" s="235">
        <f>IF((AA$4-$G177)&lt;($C177+$B177),IF(AA$4=$G177+$B177,SUMIFS(INDEX('ABP REC Calc'!$G$6:$AB$69,,MATCH('ABP RECs'!$H177,'ABP REC Calc'!$G$5:$AB$5,0)),'ABP REC Calc'!$C$6:$C$69,'ABP RECs'!$E177,'ABP REC Calc'!$B$6:$B$69,'ABP RECs'!$F177),
IF(AA$4&gt;$G177,Z177*(1-Inputs_ByYear!$D$4),0)),0)</f>
        <v>43978.538586513248</v>
      </c>
      <c r="AB177" s="235">
        <f>IF((AB$4-$G177)&lt;($C177+$B177),IF(AB$4=$G177+$B177,SUMIFS(INDEX('ABP REC Calc'!$G$6:$AB$69,,MATCH('ABP RECs'!$H177,'ABP REC Calc'!$G$5:$AB$5,0)),'ABP REC Calc'!$C$6:$C$69,'ABP RECs'!$E177,'ABP REC Calc'!$B$6:$B$69,'ABP RECs'!$F177),
IF(AB$4&gt;$G177,AA177*(1-Inputs_ByYear!$D$4),0)),0)</f>
        <v>43758.64589358068</v>
      </c>
      <c r="AC177" s="235">
        <f>IF((AC$4-$G177)&lt;($C177+$B177),IF(AC$4=$G177+$B177,SUMIFS(INDEX('ABP REC Calc'!$G$6:$AB$69,,MATCH('ABP RECs'!$H177,'ABP REC Calc'!$G$5:$AB$5,0)),'ABP REC Calc'!$C$6:$C$69,'ABP RECs'!$E177,'ABP REC Calc'!$B$6:$B$69,'ABP RECs'!$F177),
IF(AC$4&gt;$G177,AB177*(1-Inputs_ByYear!$D$4),0)),0)</f>
        <v>43539.852664112776</v>
      </c>
      <c r="AD177" s="235">
        <f>IF((AD$4-$G177)&lt;($C177+$B177),IF(AD$4=$G177+$B177,SUMIFS(INDEX('ABP REC Calc'!$G$6:$AB$69,,MATCH('ABP RECs'!$H177,'ABP REC Calc'!$G$5:$AB$5,0)),'ABP REC Calc'!$C$6:$C$69,'ABP RECs'!$E177,'ABP REC Calc'!$B$6:$B$69,'ABP RECs'!$F177),
IF(AD$4&gt;$G177,AC177*(1-Inputs_ByYear!$D$4),0)),0)</f>
        <v>43322.153400792209</v>
      </c>
    </row>
    <row r="178" spans="2:30" ht="14.75" customHeight="1" x14ac:dyDescent="0.25">
      <c r="B178" s="332" cm="1">
        <f t="array" ref="B178">INDEX(Inputs_ByYear!$D$87:$D$92, MATCH('ABP RECs'!$E178, Inputs_ByYear!$B$87:$B$92, 0),)</f>
        <v>0</v>
      </c>
      <c r="C178" s="332" cm="1">
        <f t="array" ref="C178">INDEX(Inputs_ByYear!$D$51:$D$56, MATCH('ABP RECs'!$E178, Inputs_ByYear!$B$51:$B$56,0),)</f>
        <v>20</v>
      </c>
      <c r="D178" s="332" t="str" cm="1">
        <f t="array" ref="D178">INDEX(Inputs_ByYear!$D$96:$D$101, MATCH('ABP RECs'!$E178, Inputs_ByYear!$B$96:$B$101,0),)</f>
        <v>n/a</v>
      </c>
      <c r="E178" s="222" t="s">
        <v>248</v>
      </c>
      <c r="F178" s="219" t="s">
        <v>259</v>
      </c>
      <c r="G178" s="219">
        <f t="shared" si="8"/>
        <v>2039</v>
      </c>
      <c r="H178" s="227" t="s">
        <v>37</v>
      </c>
      <c r="I178" s="235">
        <f>IF((I$4-$G178)&lt;($C178+$B178),IF(I$4=$G178+$B178,SUMIFS(INDEX('ABP REC Calc'!$G$6:$AB$69,,MATCH('ABP RECs'!$H178,'ABP REC Calc'!$G$5:$AB$5,0)),'ABP REC Calc'!$C$6:$C$69,'ABP RECs'!$E178,'ABP REC Calc'!$B$6:$B$69,'ABP RECs'!$F178),
IF(I$4&gt;$G178,H178*(1-Inputs_ByYear!$D$4),0)),0)</f>
        <v>0</v>
      </c>
      <c r="J178" s="235">
        <f>IF((J$4-$G178)&lt;($C178+$B178),IF(J$4=$G178+$B178,SUMIFS(INDEX('ABP REC Calc'!$G$6:$AB$69,,MATCH('ABP RECs'!$H178,'ABP REC Calc'!$G$5:$AB$5,0)),'ABP REC Calc'!$C$6:$C$69,'ABP RECs'!$E178,'ABP REC Calc'!$B$6:$B$69,'ABP RECs'!$F178),
IF(J$4&gt;$G178,I178*(1-Inputs_ByYear!$D$4),0)),0)</f>
        <v>0</v>
      </c>
      <c r="K178" s="235">
        <f>IF((K$4-$G178)&lt;($C178+$B178),IF(K$4=$G178+$B178,SUMIFS(INDEX('ABP REC Calc'!$G$6:$AB$69,,MATCH('ABP RECs'!$H178,'ABP REC Calc'!$G$5:$AB$5,0)),'ABP REC Calc'!$C$6:$C$69,'ABP RECs'!$E178,'ABP REC Calc'!$B$6:$B$69,'ABP RECs'!$F178),
IF(K$4&gt;$G178,J178*(1-Inputs_ByYear!$D$4),0)),0)</f>
        <v>0</v>
      </c>
      <c r="L178" s="235">
        <f>IF((L$4-$G178)&lt;($C178+$B178),IF(L$4=$G178+$B178,SUMIFS(INDEX('ABP REC Calc'!$G$6:$AB$69,,MATCH('ABP RECs'!$H178,'ABP REC Calc'!$G$5:$AB$5,0)),'ABP REC Calc'!$C$6:$C$69,'ABP RECs'!$E178,'ABP REC Calc'!$B$6:$B$69,'ABP RECs'!$F178),
IF(L$4&gt;$G178,K178*(1-Inputs_ByYear!$D$4),0)),0)</f>
        <v>0</v>
      </c>
      <c r="M178" s="235">
        <f>IF((M$4-$G178)&lt;($C178+$B178),IF(M$4=$G178+$B178,SUMIFS(INDEX('ABP REC Calc'!$G$6:$AB$69,,MATCH('ABP RECs'!$H178,'ABP REC Calc'!$G$5:$AB$5,0)),'ABP REC Calc'!$C$6:$C$69,'ABP RECs'!$E178,'ABP REC Calc'!$B$6:$B$69,'ABP RECs'!$F178),
IF(M$4&gt;$G178,L178*(1-Inputs_ByYear!$D$4),0)),0)</f>
        <v>0</v>
      </c>
      <c r="N178" s="235">
        <f>IF((N$4-$G178)&lt;($C178+$B178),IF(N$4=$G178+$B178,SUMIFS(INDEX('ABP REC Calc'!$G$6:$AB$69,,MATCH('ABP RECs'!$H178,'ABP REC Calc'!$G$5:$AB$5,0)),'ABP REC Calc'!$C$6:$C$69,'ABP RECs'!$E178,'ABP REC Calc'!$B$6:$B$69,'ABP RECs'!$F178),
IF(N$4&gt;$G178,M178*(1-Inputs_ByYear!$D$4),0)),0)</f>
        <v>0</v>
      </c>
      <c r="O178" s="235">
        <f>IF((O$4-$G178)&lt;($C178+$B178),IF(O$4=$G178+$B178,SUMIFS(INDEX('ABP REC Calc'!$G$6:$AB$69,,MATCH('ABP RECs'!$H178,'ABP REC Calc'!$G$5:$AB$5,0)),'ABP REC Calc'!$C$6:$C$69,'ABP RECs'!$E178,'ABP REC Calc'!$B$6:$B$69,'ABP RECs'!$F178),
IF(O$4&gt;$G178,N178*(1-Inputs_ByYear!$D$4),0)),0)</f>
        <v>0</v>
      </c>
      <c r="P178" s="235">
        <f>IF((P$4-$G178)&lt;($C178+$B178),IF(P$4=$G178+$B178,SUMIFS(INDEX('ABP REC Calc'!$G$6:$AB$69,,MATCH('ABP RECs'!$H178,'ABP REC Calc'!$G$5:$AB$5,0)),'ABP REC Calc'!$C$6:$C$69,'ABP RECs'!$E178,'ABP REC Calc'!$B$6:$B$69,'ABP RECs'!$F178),
IF(P$4&gt;$G178,O178*(1-Inputs_ByYear!$D$4),0)),0)</f>
        <v>0</v>
      </c>
      <c r="Q178" s="235">
        <f>IF((Q$4-$G178)&lt;($C178+$B178),IF(Q$4=$G178+$B178,SUMIFS(INDEX('ABP REC Calc'!$G$6:$AB$69,,MATCH('ABP RECs'!$H178,'ABP REC Calc'!$G$5:$AB$5,0)),'ABP REC Calc'!$C$6:$C$69,'ABP RECs'!$E178,'ABP REC Calc'!$B$6:$B$69,'ABP RECs'!$F178),
IF(Q$4&gt;$G178,P178*(1-Inputs_ByYear!$D$4),0)),0)</f>
        <v>0</v>
      </c>
      <c r="R178" s="235">
        <f>IF((R$4-$G178)&lt;($C178+$B178),IF(R$4=$G178+$B178,SUMIFS(INDEX('ABP REC Calc'!$G$6:$AB$69,,MATCH('ABP RECs'!$H178,'ABP REC Calc'!$G$5:$AB$5,0)),'ABP REC Calc'!$C$6:$C$69,'ABP RECs'!$E178,'ABP REC Calc'!$B$6:$B$69,'ABP RECs'!$F178),
IF(R$4&gt;$G178,Q178*(1-Inputs_ByYear!$D$4),0)),0)</f>
        <v>0</v>
      </c>
      <c r="S178" s="235">
        <f>IF((S$4-$G178)&lt;($C178+$B178),IF(S$4=$G178+$B178,SUMIFS(INDEX('ABP REC Calc'!$G$6:$AB$69,,MATCH('ABP RECs'!$H178,'ABP REC Calc'!$G$5:$AB$5,0)),'ABP REC Calc'!$C$6:$C$69,'ABP RECs'!$E178,'ABP REC Calc'!$B$6:$B$69,'ABP RECs'!$F178),
IF(S$4&gt;$G178,R178*(1-Inputs_ByYear!$D$4),0)),0)</f>
        <v>0</v>
      </c>
      <c r="T178" s="235">
        <f>IF((T$4-$G178)&lt;($C178+$B178),IF(T$4=$G178+$B178,SUMIFS(INDEX('ABP REC Calc'!$G$6:$AB$69,,MATCH('ABP RECs'!$H178,'ABP REC Calc'!$G$5:$AB$5,0)),'ABP REC Calc'!$C$6:$C$69,'ABP RECs'!$E178,'ABP REC Calc'!$B$6:$B$69,'ABP RECs'!$F178),
IF(T$4&gt;$G178,S178*(1-Inputs_ByYear!$D$4),0)),0)</f>
        <v>0</v>
      </c>
      <c r="U178" s="235">
        <f>IF((U$4-$G178)&lt;($C178+$B178),IF(U$4=$G178+$B178,SUMIFS(INDEX('ABP REC Calc'!$G$6:$AB$69,,MATCH('ABP RECs'!$H178,'ABP REC Calc'!$G$5:$AB$5,0)),'ABP REC Calc'!$C$6:$C$69,'ABP RECs'!$E178,'ABP REC Calc'!$B$6:$B$69,'ABP RECs'!$F178),
IF(U$4&gt;$G178,T178*(1-Inputs_ByYear!$D$4),0)),0)</f>
        <v>0</v>
      </c>
      <c r="V178" s="235">
        <f>IF((V$4-$G178)&lt;($C178+$B178),IF(V$4=$G178+$B178,SUMIFS(INDEX('ABP REC Calc'!$G$6:$AB$69,,MATCH('ABP RECs'!$H178,'ABP REC Calc'!$G$5:$AB$5,0)),'ABP REC Calc'!$C$6:$C$69,'ABP RECs'!$E178,'ABP REC Calc'!$B$6:$B$69,'ABP RECs'!$F178),
IF(V$4&gt;$G178,U178*(1-Inputs_ByYear!$D$4),0)),0)</f>
        <v>0</v>
      </c>
      <c r="W178" s="235">
        <f>IF((W$4-$G178)&lt;($C178+$B178),IF(W$4=$G178+$B178,SUMIFS(INDEX('ABP REC Calc'!$G$6:$AB$69,,MATCH('ABP RECs'!$H178,'ABP REC Calc'!$G$5:$AB$5,0)),'ABP REC Calc'!$C$6:$C$69,'ABP RECs'!$E178,'ABP REC Calc'!$B$6:$B$69,'ABP RECs'!$F178),
IF(W$4&gt;$G178,V178*(1-Inputs_ByYear!$D$4),0)),0)</f>
        <v>0</v>
      </c>
      <c r="X178" s="235">
        <f>IF((X$4-$G178)&lt;($C178+$B178),IF(X$4=$G178+$B178,SUMIFS(INDEX('ABP REC Calc'!$G$6:$AB$69,,MATCH('ABP RECs'!$H178,'ABP REC Calc'!$G$5:$AB$5,0)),'ABP REC Calc'!$C$6:$C$69,'ABP RECs'!$E178,'ABP REC Calc'!$B$6:$B$69,'ABP RECs'!$F178),
IF(X$4&gt;$G178,W178*(1-Inputs_ByYear!$D$4),0)),0)</f>
        <v>44869.214909021524</v>
      </c>
      <c r="Y178" s="235">
        <f>IF((Y$4-$G178)&lt;($C178+$B178),IF(Y$4=$G178+$B178,SUMIFS(INDEX('ABP REC Calc'!$G$6:$AB$69,,MATCH('ABP RECs'!$H178,'ABP REC Calc'!$G$5:$AB$5,0)),'ABP REC Calc'!$C$6:$C$69,'ABP RECs'!$E178,'ABP REC Calc'!$B$6:$B$69,'ABP RECs'!$F178),
IF(Y$4&gt;$G178,X178*(1-Inputs_ByYear!$D$4),0)),0)</f>
        <v>44644.868834476416</v>
      </c>
      <c r="Z178" s="235">
        <f>IF((Z$4-$G178)&lt;($C178+$B178),IF(Z$4=$G178+$B178,SUMIFS(INDEX('ABP REC Calc'!$G$6:$AB$69,,MATCH('ABP RECs'!$H178,'ABP REC Calc'!$G$5:$AB$5,0)),'ABP REC Calc'!$C$6:$C$69,'ABP RECs'!$E178,'ABP REC Calc'!$B$6:$B$69,'ABP RECs'!$F178),
IF(Z$4&gt;$G178,Y178*(1-Inputs_ByYear!$D$4),0)),0)</f>
        <v>44421.644490304032</v>
      </c>
      <c r="AA178" s="235">
        <f>IF((AA$4-$G178)&lt;($C178+$B178),IF(AA$4=$G178+$B178,SUMIFS(INDEX('ABP REC Calc'!$G$6:$AB$69,,MATCH('ABP RECs'!$H178,'ABP REC Calc'!$G$5:$AB$5,0)),'ABP REC Calc'!$C$6:$C$69,'ABP RECs'!$E178,'ABP REC Calc'!$B$6:$B$69,'ABP RECs'!$F178),
IF(AA$4&gt;$G178,Z178*(1-Inputs_ByYear!$D$4),0)),0)</f>
        <v>44199.536267852513</v>
      </c>
      <c r="AB178" s="235">
        <f>IF((AB$4-$G178)&lt;($C178+$B178),IF(AB$4=$G178+$B178,SUMIFS(INDEX('ABP REC Calc'!$G$6:$AB$69,,MATCH('ABP RECs'!$H178,'ABP REC Calc'!$G$5:$AB$5,0)),'ABP REC Calc'!$C$6:$C$69,'ABP RECs'!$E178,'ABP REC Calc'!$B$6:$B$69,'ABP RECs'!$F178),
IF(AB$4&gt;$G178,AA178*(1-Inputs_ByYear!$D$4),0)),0)</f>
        <v>43978.538586513248</v>
      </c>
      <c r="AC178" s="235">
        <f>IF((AC$4-$G178)&lt;($C178+$B178),IF(AC$4=$G178+$B178,SUMIFS(INDEX('ABP REC Calc'!$G$6:$AB$69,,MATCH('ABP RECs'!$H178,'ABP REC Calc'!$G$5:$AB$5,0)),'ABP REC Calc'!$C$6:$C$69,'ABP RECs'!$E178,'ABP REC Calc'!$B$6:$B$69,'ABP RECs'!$F178),
IF(AC$4&gt;$G178,AB178*(1-Inputs_ByYear!$D$4),0)),0)</f>
        <v>43758.64589358068</v>
      </c>
      <c r="AD178" s="235">
        <f>IF((AD$4-$G178)&lt;($C178+$B178),IF(AD$4=$G178+$B178,SUMIFS(INDEX('ABP REC Calc'!$G$6:$AB$69,,MATCH('ABP RECs'!$H178,'ABP REC Calc'!$G$5:$AB$5,0)),'ABP REC Calc'!$C$6:$C$69,'ABP RECs'!$E178,'ABP REC Calc'!$B$6:$B$69,'ABP RECs'!$F178),
IF(AD$4&gt;$G178,AC178*(1-Inputs_ByYear!$D$4),0)),0)</f>
        <v>43539.852664112776</v>
      </c>
    </row>
    <row r="179" spans="2:30" ht="14.75" customHeight="1" x14ac:dyDescent="0.25">
      <c r="B179" s="332" cm="1">
        <f t="array" ref="B179">INDEX(Inputs_ByYear!$D$87:$D$92, MATCH('ABP RECs'!$E179, Inputs_ByYear!$B$87:$B$92, 0),)</f>
        <v>0</v>
      </c>
      <c r="C179" s="332" cm="1">
        <f t="array" ref="C179">INDEX(Inputs_ByYear!$D$51:$D$56, MATCH('ABP RECs'!$E179, Inputs_ByYear!$B$51:$B$56,0),)</f>
        <v>20</v>
      </c>
      <c r="D179" s="332" t="str" cm="1">
        <f t="array" ref="D179">INDEX(Inputs_ByYear!$D$96:$D$101, MATCH('ABP RECs'!$E179, Inputs_ByYear!$B$96:$B$101,0),)</f>
        <v>n/a</v>
      </c>
      <c r="E179" s="222" t="s">
        <v>248</v>
      </c>
      <c r="F179" s="219" t="s">
        <v>259</v>
      </c>
      <c r="G179" s="219">
        <f t="shared" si="8"/>
        <v>2040</v>
      </c>
      <c r="H179" s="227" t="s">
        <v>38</v>
      </c>
      <c r="I179" s="235">
        <f>IF((I$4-$G179)&lt;($C179+$B179),IF(I$4=$G179+$B179,SUMIFS(INDEX('ABP REC Calc'!$G$6:$AB$69,,MATCH('ABP RECs'!$H179,'ABP REC Calc'!$G$5:$AB$5,0)),'ABP REC Calc'!$C$6:$C$69,'ABP RECs'!$E179,'ABP REC Calc'!$B$6:$B$69,'ABP RECs'!$F179),
IF(I$4&gt;$G179,H179*(1-Inputs_ByYear!$D$4),0)),0)</f>
        <v>0</v>
      </c>
      <c r="J179" s="235">
        <f>IF((J$4-$G179)&lt;($C179+$B179),IF(J$4=$G179+$B179,SUMIFS(INDEX('ABP REC Calc'!$G$6:$AB$69,,MATCH('ABP RECs'!$H179,'ABP REC Calc'!$G$5:$AB$5,0)),'ABP REC Calc'!$C$6:$C$69,'ABP RECs'!$E179,'ABP REC Calc'!$B$6:$B$69,'ABP RECs'!$F179),
IF(J$4&gt;$G179,I179*(1-Inputs_ByYear!$D$4),0)),0)</f>
        <v>0</v>
      </c>
      <c r="K179" s="235">
        <f>IF((K$4-$G179)&lt;($C179+$B179),IF(K$4=$G179+$B179,SUMIFS(INDEX('ABP REC Calc'!$G$6:$AB$69,,MATCH('ABP RECs'!$H179,'ABP REC Calc'!$G$5:$AB$5,0)),'ABP REC Calc'!$C$6:$C$69,'ABP RECs'!$E179,'ABP REC Calc'!$B$6:$B$69,'ABP RECs'!$F179),
IF(K$4&gt;$G179,J179*(1-Inputs_ByYear!$D$4),0)),0)</f>
        <v>0</v>
      </c>
      <c r="L179" s="235">
        <f>IF((L$4-$G179)&lt;($C179+$B179),IF(L$4=$G179+$B179,SUMIFS(INDEX('ABP REC Calc'!$G$6:$AB$69,,MATCH('ABP RECs'!$H179,'ABP REC Calc'!$G$5:$AB$5,0)),'ABP REC Calc'!$C$6:$C$69,'ABP RECs'!$E179,'ABP REC Calc'!$B$6:$B$69,'ABP RECs'!$F179),
IF(L$4&gt;$G179,K179*(1-Inputs_ByYear!$D$4),0)),0)</f>
        <v>0</v>
      </c>
      <c r="M179" s="235">
        <f>IF((M$4-$G179)&lt;($C179+$B179),IF(M$4=$G179+$B179,SUMIFS(INDEX('ABP REC Calc'!$G$6:$AB$69,,MATCH('ABP RECs'!$H179,'ABP REC Calc'!$G$5:$AB$5,0)),'ABP REC Calc'!$C$6:$C$69,'ABP RECs'!$E179,'ABP REC Calc'!$B$6:$B$69,'ABP RECs'!$F179),
IF(M$4&gt;$G179,L179*(1-Inputs_ByYear!$D$4),0)),0)</f>
        <v>0</v>
      </c>
      <c r="N179" s="235">
        <f>IF((N$4-$G179)&lt;($C179+$B179),IF(N$4=$G179+$B179,SUMIFS(INDEX('ABP REC Calc'!$G$6:$AB$69,,MATCH('ABP RECs'!$H179,'ABP REC Calc'!$G$5:$AB$5,0)),'ABP REC Calc'!$C$6:$C$69,'ABP RECs'!$E179,'ABP REC Calc'!$B$6:$B$69,'ABP RECs'!$F179),
IF(N$4&gt;$G179,M179*(1-Inputs_ByYear!$D$4),0)),0)</f>
        <v>0</v>
      </c>
      <c r="O179" s="235">
        <f>IF((O$4-$G179)&lt;($C179+$B179),IF(O$4=$G179+$B179,SUMIFS(INDEX('ABP REC Calc'!$G$6:$AB$69,,MATCH('ABP RECs'!$H179,'ABP REC Calc'!$G$5:$AB$5,0)),'ABP REC Calc'!$C$6:$C$69,'ABP RECs'!$E179,'ABP REC Calc'!$B$6:$B$69,'ABP RECs'!$F179),
IF(O$4&gt;$G179,N179*(1-Inputs_ByYear!$D$4),0)),0)</f>
        <v>0</v>
      </c>
      <c r="P179" s="235">
        <f>IF((P$4-$G179)&lt;($C179+$B179),IF(P$4=$G179+$B179,SUMIFS(INDEX('ABP REC Calc'!$G$6:$AB$69,,MATCH('ABP RECs'!$H179,'ABP REC Calc'!$G$5:$AB$5,0)),'ABP REC Calc'!$C$6:$C$69,'ABP RECs'!$E179,'ABP REC Calc'!$B$6:$B$69,'ABP RECs'!$F179),
IF(P$4&gt;$G179,O179*(1-Inputs_ByYear!$D$4),0)),0)</f>
        <v>0</v>
      </c>
      <c r="Q179" s="235">
        <f>IF((Q$4-$G179)&lt;($C179+$B179),IF(Q$4=$G179+$B179,SUMIFS(INDEX('ABP REC Calc'!$G$6:$AB$69,,MATCH('ABP RECs'!$H179,'ABP REC Calc'!$G$5:$AB$5,0)),'ABP REC Calc'!$C$6:$C$69,'ABP RECs'!$E179,'ABP REC Calc'!$B$6:$B$69,'ABP RECs'!$F179),
IF(Q$4&gt;$G179,P179*(1-Inputs_ByYear!$D$4),0)),0)</f>
        <v>0</v>
      </c>
      <c r="R179" s="235">
        <f>IF((R$4-$G179)&lt;($C179+$B179),IF(R$4=$G179+$B179,SUMIFS(INDEX('ABP REC Calc'!$G$6:$AB$69,,MATCH('ABP RECs'!$H179,'ABP REC Calc'!$G$5:$AB$5,0)),'ABP REC Calc'!$C$6:$C$69,'ABP RECs'!$E179,'ABP REC Calc'!$B$6:$B$69,'ABP RECs'!$F179),
IF(R$4&gt;$G179,Q179*(1-Inputs_ByYear!$D$4),0)),0)</f>
        <v>0</v>
      </c>
      <c r="S179" s="235">
        <f>IF((S$4-$G179)&lt;($C179+$B179),IF(S$4=$G179+$B179,SUMIFS(INDEX('ABP REC Calc'!$G$6:$AB$69,,MATCH('ABP RECs'!$H179,'ABP REC Calc'!$G$5:$AB$5,0)),'ABP REC Calc'!$C$6:$C$69,'ABP RECs'!$E179,'ABP REC Calc'!$B$6:$B$69,'ABP RECs'!$F179),
IF(S$4&gt;$G179,R179*(1-Inputs_ByYear!$D$4),0)),0)</f>
        <v>0</v>
      </c>
      <c r="T179" s="235">
        <f>IF((T$4-$G179)&lt;($C179+$B179),IF(T$4=$G179+$B179,SUMIFS(INDEX('ABP REC Calc'!$G$6:$AB$69,,MATCH('ABP RECs'!$H179,'ABP REC Calc'!$G$5:$AB$5,0)),'ABP REC Calc'!$C$6:$C$69,'ABP RECs'!$E179,'ABP REC Calc'!$B$6:$B$69,'ABP RECs'!$F179),
IF(T$4&gt;$G179,S179*(1-Inputs_ByYear!$D$4),0)),0)</f>
        <v>0</v>
      </c>
      <c r="U179" s="235">
        <f>IF((U$4-$G179)&lt;($C179+$B179),IF(U$4=$G179+$B179,SUMIFS(INDEX('ABP REC Calc'!$G$6:$AB$69,,MATCH('ABP RECs'!$H179,'ABP REC Calc'!$G$5:$AB$5,0)),'ABP REC Calc'!$C$6:$C$69,'ABP RECs'!$E179,'ABP REC Calc'!$B$6:$B$69,'ABP RECs'!$F179),
IF(U$4&gt;$G179,T179*(1-Inputs_ByYear!$D$4),0)),0)</f>
        <v>0</v>
      </c>
      <c r="V179" s="235">
        <f>IF((V$4-$G179)&lt;($C179+$B179),IF(V$4=$G179+$B179,SUMIFS(INDEX('ABP REC Calc'!$G$6:$AB$69,,MATCH('ABP RECs'!$H179,'ABP REC Calc'!$G$5:$AB$5,0)),'ABP REC Calc'!$C$6:$C$69,'ABP RECs'!$E179,'ABP REC Calc'!$B$6:$B$69,'ABP RECs'!$F179),
IF(V$4&gt;$G179,U179*(1-Inputs_ByYear!$D$4),0)),0)</f>
        <v>0</v>
      </c>
      <c r="W179" s="235">
        <f>IF((W$4-$G179)&lt;($C179+$B179),IF(W$4=$G179+$B179,SUMIFS(INDEX('ABP REC Calc'!$G$6:$AB$69,,MATCH('ABP RECs'!$H179,'ABP REC Calc'!$G$5:$AB$5,0)),'ABP REC Calc'!$C$6:$C$69,'ABP RECs'!$E179,'ABP REC Calc'!$B$6:$B$69,'ABP RECs'!$F179),
IF(W$4&gt;$G179,V179*(1-Inputs_ByYear!$D$4),0)),0)</f>
        <v>0</v>
      </c>
      <c r="X179" s="235">
        <f>IF((X$4-$G179)&lt;($C179+$B179),IF(X$4=$G179+$B179,SUMIFS(INDEX('ABP REC Calc'!$G$6:$AB$69,,MATCH('ABP RECs'!$H179,'ABP REC Calc'!$G$5:$AB$5,0)),'ABP REC Calc'!$C$6:$C$69,'ABP RECs'!$E179,'ABP REC Calc'!$B$6:$B$69,'ABP RECs'!$F179),
IF(X$4&gt;$G179,W179*(1-Inputs_ByYear!$D$4),0)),0)</f>
        <v>0</v>
      </c>
      <c r="Y179" s="235">
        <f>IF((Y$4-$G179)&lt;($C179+$B179),IF(Y$4=$G179+$B179,SUMIFS(INDEX('ABP REC Calc'!$G$6:$AB$69,,MATCH('ABP RECs'!$H179,'ABP REC Calc'!$G$5:$AB$5,0)),'ABP REC Calc'!$C$6:$C$69,'ABP RECs'!$E179,'ABP REC Calc'!$B$6:$B$69,'ABP RECs'!$F179),
IF(Y$4&gt;$G179,X179*(1-Inputs_ByYear!$D$4),0)),0)</f>
        <v>44869.214909021524</v>
      </c>
      <c r="Z179" s="235">
        <f>IF((Z$4-$G179)&lt;($C179+$B179),IF(Z$4=$G179+$B179,SUMIFS(INDEX('ABP REC Calc'!$G$6:$AB$69,,MATCH('ABP RECs'!$H179,'ABP REC Calc'!$G$5:$AB$5,0)),'ABP REC Calc'!$C$6:$C$69,'ABP RECs'!$E179,'ABP REC Calc'!$B$6:$B$69,'ABP RECs'!$F179),
IF(Z$4&gt;$G179,Y179*(1-Inputs_ByYear!$D$4),0)),0)</f>
        <v>44644.868834476416</v>
      </c>
      <c r="AA179" s="235">
        <f>IF((AA$4-$G179)&lt;($C179+$B179),IF(AA$4=$G179+$B179,SUMIFS(INDEX('ABP REC Calc'!$G$6:$AB$69,,MATCH('ABP RECs'!$H179,'ABP REC Calc'!$G$5:$AB$5,0)),'ABP REC Calc'!$C$6:$C$69,'ABP RECs'!$E179,'ABP REC Calc'!$B$6:$B$69,'ABP RECs'!$F179),
IF(AA$4&gt;$G179,Z179*(1-Inputs_ByYear!$D$4),0)),0)</f>
        <v>44421.644490304032</v>
      </c>
      <c r="AB179" s="235">
        <f>IF((AB$4-$G179)&lt;($C179+$B179),IF(AB$4=$G179+$B179,SUMIFS(INDEX('ABP REC Calc'!$G$6:$AB$69,,MATCH('ABP RECs'!$H179,'ABP REC Calc'!$G$5:$AB$5,0)),'ABP REC Calc'!$C$6:$C$69,'ABP RECs'!$E179,'ABP REC Calc'!$B$6:$B$69,'ABP RECs'!$F179),
IF(AB$4&gt;$G179,AA179*(1-Inputs_ByYear!$D$4),0)),0)</f>
        <v>44199.536267852513</v>
      </c>
      <c r="AC179" s="235">
        <f>IF((AC$4-$G179)&lt;($C179+$B179),IF(AC$4=$G179+$B179,SUMIFS(INDEX('ABP REC Calc'!$G$6:$AB$69,,MATCH('ABP RECs'!$H179,'ABP REC Calc'!$G$5:$AB$5,0)),'ABP REC Calc'!$C$6:$C$69,'ABP RECs'!$E179,'ABP REC Calc'!$B$6:$B$69,'ABP RECs'!$F179),
IF(AC$4&gt;$G179,AB179*(1-Inputs_ByYear!$D$4),0)),0)</f>
        <v>43978.538586513248</v>
      </c>
      <c r="AD179" s="235">
        <f>IF((AD$4-$G179)&lt;($C179+$B179),IF(AD$4=$G179+$B179,SUMIFS(INDEX('ABP REC Calc'!$G$6:$AB$69,,MATCH('ABP RECs'!$H179,'ABP REC Calc'!$G$5:$AB$5,0)),'ABP REC Calc'!$C$6:$C$69,'ABP RECs'!$E179,'ABP REC Calc'!$B$6:$B$69,'ABP RECs'!$F179),
IF(AD$4&gt;$G179,AC179*(1-Inputs_ByYear!$D$4),0)),0)</f>
        <v>43758.64589358068</v>
      </c>
    </row>
    <row r="180" spans="2:30" ht="14.75" customHeight="1" x14ac:dyDescent="0.25">
      <c r="B180" s="332" cm="1">
        <f t="array" ref="B180">INDEX(Inputs_ByYear!$D$87:$D$92, MATCH('ABP RECs'!$E180, Inputs_ByYear!$B$87:$B$92, 0),)</f>
        <v>0</v>
      </c>
      <c r="C180" s="332" cm="1">
        <f t="array" ref="C180">INDEX(Inputs_ByYear!$D$51:$D$56, MATCH('ABP RECs'!$E180, Inputs_ByYear!$B$51:$B$56,0),)</f>
        <v>20</v>
      </c>
      <c r="D180" s="332" t="str" cm="1">
        <f t="array" ref="D180">INDEX(Inputs_ByYear!$D$96:$D$101, MATCH('ABP RECs'!$E180, Inputs_ByYear!$B$96:$B$101,0),)</f>
        <v>n/a</v>
      </c>
      <c r="E180" s="222" t="s">
        <v>248</v>
      </c>
      <c r="F180" s="219" t="s">
        <v>259</v>
      </c>
      <c r="G180" s="219">
        <f t="shared" si="8"/>
        <v>2041</v>
      </c>
      <c r="H180" s="227" t="s">
        <v>39</v>
      </c>
      <c r="I180" s="235">
        <f>IF((I$4-$G180)&lt;($C180+$B180),IF(I$4=$G180+$B180,SUMIFS(INDEX('ABP REC Calc'!$G$6:$AB$69,,MATCH('ABP RECs'!$H180,'ABP REC Calc'!$G$5:$AB$5,0)),'ABP REC Calc'!$C$6:$C$69,'ABP RECs'!$E180,'ABP REC Calc'!$B$6:$B$69,'ABP RECs'!$F180),
IF(I$4&gt;$G180,H180*(1-Inputs_ByYear!$D$4),0)),0)</f>
        <v>0</v>
      </c>
      <c r="J180" s="235">
        <f>IF((J$4-$G180)&lt;($C180+$B180),IF(J$4=$G180+$B180,SUMIFS(INDEX('ABP REC Calc'!$G$6:$AB$69,,MATCH('ABP RECs'!$H180,'ABP REC Calc'!$G$5:$AB$5,0)),'ABP REC Calc'!$C$6:$C$69,'ABP RECs'!$E180,'ABP REC Calc'!$B$6:$B$69,'ABP RECs'!$F180),
IF(J$4&gt;$G180,I180*(1-Inputs_ByYear!$D$4),0)),0)</f>
        <v>0</v>
      </c>
      <c r="K180" s="235">
        <f>IF((K$4-$G180)&lt;($C180+$B180),IF(K$4=$G180+$B180,SUMIFS(INDEX('ABP REC Calc'!$G$6:$AB$69,,MATCH('ABP RECs'!$H180,'ABP REC Calc'!$G$5:$AB$5,0)),'ABP REC Calc'!$C$6:$C$69,'ABP RECs'!$E180,'ABP REC Calc'!$B$6:$B$69,'ABP RECs'!$F180),
IF(K$4&gt;$G180,J180*(1-Inputs_ByYear!$D$4),0)),0)</f>
        <v>0</v>
      </c>
      <c r="L180" s="235">
        <f>IF((L$4-$G180)&lt;($C180+$B180),IF(L$4=$G180+$B180,SUMIFS(INDEX('ABP REC Calc'!$G$6:$AB$69,,MATCH('ABP RECs'!$H180,'ABP REC Calc'!$G$5:$AB$5,0)),'ABP REC Calc'!$C$6:$C$69,'ABP RECs'!$E180,'ABP REC Calc'!$B$6:$B$69,'ABP RECs'!$F180),
IF(L$4&gt;$G180,K180*(1-Inputs_ByYear!$D$4),0)),0)</f>
        <v>0</v>
      </c>
      <c r="M180" s="235">
        <f>IF((M$4-$G180)&lt;($C180+$B180),IF(M$4=$G180+$B180,SUMIFS(INDEX('ABP REC Calc'!$G$6:$AB$69,,MATCH('ABP RECs'!$H180,'ABP REC Calc'!$G$5:$AB$5,0)),'ABP REC Calc'!$C$6:$C$69,'ABP RECs'!$E180,'ABP REC Calc'!$B$6:$B$69,'ABP RECs'!$F180),
IF(M$4&gt;$G180,L180*(1-Inputs_ByYear!$D$4),0)),0)</f>
        <v>0</v>
      </c>
      <c r="N180" s="235">
        <f>IF((N$4-$G180)&lt;($C180+$B180),IF(N$4=$G180+$B180,SUMIFS(INDEX('ABP REC Calc'!$G$6:$AB$69,,MATCH('ABP RECs'!$H180,'ABP REC Calc'!$G$5:$AB$5,0)),'ABP REC Calc'!$C$6:$C$69,'ABP RECs'!$E180,'ABP REC Calc'!$B$6:$B$69,'ABP RECs'!$F180),
IF(N$4&gt;$G180,M180*(1-Inputs_ByYear!$D$4),0)),0)</f>
        <v>0</v>
      </c>
      <c r="O180" s="235">
        <f>IF((O$4-$G180)&lt;($C180+$B180),IF(O$4=$G180+$B180,SUMIFS(INDEX('ABP REC Calc'!$G$6:$AB$69,,MATCH('ABP RECs'!$H180,'ABP REC Calc'!$G$5:$AB$5,0)),'ABP REC Calc'!$C$6:$C$69,'ABP RECs'!$E180,'ABP REC Calc'!$B$6:$B$69,'ABP RECs'!$F180),
IF(O$4&gt;$G180,N180*(1-Inputs_ByYear!$D$4),0)),0)</f>
        <v>0</v>
      </c>
      <c r="P180" s="235">
        <f>IF((P$4-$G180)&lt;($C180+$B180),IF(P$4=$G180+$B180,SUMIFS(INDEX('ABP REC Calc'!$G$6:$AB$69,,MATCH('ABP RECs'!$H180,'ABP REC Calc'!$G$5:$AB$5,0)),'ABP REC Calc'!$C$6:$C$69,'ABP RECs'!$E180,'ABP REC Calc'!$B$6:$B$69,'ABP RECs'!$F180),
IF(P$4&gt;$G180,O180*(1-Inputs_ByYear!$D$4),0)),0)</f>
        <v>0</v>
      </c>
      <c r="Q180" s="235">
        <f>IF((Q$4-$G180)&lt;($C180+$B180),IF(Q$4=$G180+$B180,SUMIFS(INDEX('ABP REC Calc'!$G$6:$AB$69,,MATCH('ABP RECs'!$H180,'ABP REC Calc'!$G$5:$AB$5,0)),'ABP REC Calc'!$C$6:$C$69,'ABP RECs'!$E180,'ABP REC Calc'!$B$6:$B$69,'ABP RECs'!$F180),
IF(Q$4&gt;$G180,P180*(1-Inputs_ByYear!$D$4),0)),0)</f>
        <v>0</v>
      </c>
      <c r="R180" s="235">
        <f>IF((R$4-$G180)&lt;($C180+$B180),IF(R$4=$G180+$B180,SUMIFS(INDEX('ABP REC Calc'!$G$6:$AB$69,,MATCH('ABP RECs'!$H180,'ABP REC Calc'!$G$5:$AB$5,0)),'ABP REC Calc'!$C$6:$C$69,'ABP RECs'!$E180,'ABP REC Calc'!$B$6:$B$69,'ABP RECs'!$F180),
IF(R$4&gt;$G180,Q180*(1-Inputs_ByYear!$D$4),0)),0)</f>
        <v>0</v>
      </c>
      <c r="S180" s="235">
        <f>IF((S$4-$G180)&lt;($C180+$B180),IF(S$4=$G180+$B180,SUMIFS(INDEX('ABP REC Calc'!$G$6:$AB$69,,MATCH('ABP RECs'!$H180,'ABP REC Calc'!$G$5:$AB$5,0)),'ABP REC Calc'!$C$6:$C$69,'ABP RECs'!$E180,'ABP REC Calc'!$B$6:$B$69,'ABP RECs'!$F180),
IF(S$4&gt;$G180,R180*(1-Inputs_ByYear!$D$4),0)),0)</f>
        <v>0</v>
      </c>
      <c r="T180" s="235">
        <f>IF((T$4-$G180)&lt;($C180+$B180),IF(T$4=$G180+$B180,SUMIFS(INDEX('ABP REC Calc'!$G$6:$AB$69,,MATCH('ABP RECs'!$H180,'ABP REC Calc'!$G$5:$AB$5,0)),'ABP REC Calc'!$C$6:$C$69,'ABP RECs'!$E180,'ABP REC Calc'!$B$6:$B$69,'ABP RECs'!$F180),
IF(T$4&gt;$G180,S180*(1-Inputs_ByYear!$D$4),0)),0)</f>
        <v>0</v>
      </c>
      <c r="U180" s="235">
        <f>IF((U$4-$G180)&lt;($C180+$B180),IF(U$4=$G180+$B180,SUMIFS(INDEX('ABP REC Calc'!$G$6:$AB$69,,MATCH('ABP RECs'!$H180,'ABP REC Calc'!$G$5:$AB$5,0)),'ABP REC Calc'!$C$6:$C$69,'ABP RECs'!$E180,'ABP REC Calc'!$B$6:$B$69,'ABP RECs'!$F180),
IF(U$4&gt;$G180,T180*(1-Inputs_ByYear!$D$4),0)),0)</f>
        <v>0</v>
      </c>
      <c r="V180" s="235">
        <f>IF((V$4-$G180)&lt;($C180+$B180),IF(V$4=$G180+$B180,SUMIFS(INDEX('ABP REC Calc'!$G$6:$AB$69,,MATCH('ABP RECs'!$H180,'ABP REC Calc'!$G$5:$AB$5,0)),'ABP REC Calc'!$C$6:$C$69,'ABP RECs'!$E180,'ABP REC Calc'!$B$6:$B$69,'ABP RECs'!$F180),
IF(V$4&gt;$G180,U180*(1-Inputs_ByYear!$D$4),0)),0)</f>
        <v>0</v>
      </c>
      <c r="W180" s="235">
        <f>IF((W$4-$G180)&lt;($C180+$B180),IF(W$4=$G180+$B180,SUMIFS(INDEX('ABP REC Calc'!$G$6:$AB$69,,MATCH('ABP RECs'!$H180,'ABP REC Calc'!$G$5:$AB$5,0)),'ABP REC Calc'!$C$6:$C$69,'ABP RECs'!$E180,'ABP REC Calc'!$B$6:$B$69,'ABP RECs'!$F180),
IF(W$4&gt;$G180,V180*(1-Inputs_ByYear!$D$4),0)),0)</f>
        <v>0</v>
      </c>
      <c r="X180" s="235">
        <f>IF((X$4-$G180)&lt;($C180+$B180),IF(X$4=$G180+$B180,SUMIFS(INDEX('ABP REC Calc'!$G$6:$AB$69,,MATCH('ABP RECs'!$H180,'ABP REC Calc'!$G$5:$AB$5,0)),'ABP REC Calc'!$C$6:$C$69,'ABP RECs'!$E180,'ABP REC Calc'!$B$6:$B$69,'ABP RECs'!$F180),
IF(X$4&gt;$G180,W180*(1-Inputs_ByYear!$D$4),0)),0)</f>
        <v>0</v>
      </c>
      <c r="Y180" s="235">
        <f>IF((Y$4-$G180)&lt;($C180+$B180),IF(Y$4=$G180+$B180,SUMIFS(INDEX('ABP REC Calc'!$G$6:$AB$69,,MATCH('ABP RECs'!$H180,'ABP REC Calc'!$G$5:$AB$5,0)),'ABP REC Calc'!$C$6:$C$69,'ABP RECs'!$E180,'ABP REC Calc'!$B$6:$B$69,'ABP RECs'!$F180),
IF(Y$4&gt;$G180,X180*(1-Inputs_ByYear!$D$4),0)),0)</f>
        <v>0</v>
      </c>
      <c r="Z180" s="235">
        <f>IF((Z$4-$G180)&lt;($C180+$B180),IF(Z$4=$G180+$B180,SUMIFS(INDEX('ABP REC Calc'!$G$6:$AB$69,,MATCH('ABP RECs'!$H180,'ABP REC Calc'!$G$5:$AB$5,0)),'ABP REC Calc'!$C$6:$C$69,'ABP RECs'!$E180,'ABP REC Calc'!$B$6:$B$69,'ABP RECs'!$F180),
IF(Z$4&gt;$G180,Y180*(1-Inputs_ByYear!$D$4),0)),0)</f>
        <v>44869.214909021524</v>
      </c>
      <c r="AA180" s="235">
        <f>IF((AA$4-$G180)&lt;($C180+$B180),IF(AA$4=$G180+$B180,SUMIFS(INDEX('ABP REC Calc'!$G$6:$AB$69,,MATCH('ABP RECs'!$H180,'ABP REC Calc'!$G$5:$AB$5,0)),'ABP REC Calc'!$C$6:$C$69,'ABP RECs'!$E180,'ABP REC Calc'!$B$6:$B$69,'ABP RECs'!$F180),
IF(AA$4&gt;$G180,Z180*(1-Inputs_ByYear!$D$4),0)),0)</f>
        <v>44644.868834476416</v>
      </c>
      <c r="AB180" s="235">
        <f>IF((AB$4-$G180)&lt;($C180+$B180),IF(AB$4=$G180+$B180,SUMIFS(INDEX('ABP REC Calc'!$G$6:$AB$69,,MATCH('ABP RECs'!$H180,'ABP REC Calc'!$G$5:$AB$5,0)),'ABP REC Calc'!$C$6:$C$69,'ABP RECs'!$E180,'ABP REC Calc'!$B$6:$B$69,'ABP RECs'!$F180),
IF(AB$4&gt;$G180,AA180*(1-Inputs_ByYear!$D$4),0)),0)</f>
        <v>44421.644490304032</v>
      </c>
      <c r="AC180" s="235">
        <f>IF((AC$4-$G180)&lt;($C180+$B180),IF(AC$4=$G180+$B180,SUMIFS(INDEX('ABP REC Calc'!$G$6:$AB$69,,MATCH('ABP RECs'!$H180,'ABP REC Calc'!$G$5:$AB$5,0)),'ABP REC Calc'!$C$6:$C$69,'ABP RECs'!$E180,'ABP REC Calc'!$B$6:$B$69,'ABP RECs'!$F180),
IF(AC$4&gt;$G180,AB180*(1-Inputs_ByYear!$D$4),0)),0)</f>
        <v>44199.536267852513</v>
      </c>
      <c r="AD180" s="235">
        <f>IF((AD$4-$G180)&lt;($C180+$B180),IF(AD$4=$G180+$B180,SUMIFS(INDEX('ABP REC Calc'!$G$6:$AB$69,,MATCH('ABP RECs'!$H180,'ABP REC Calc'!$G$5:$AB$5,0)),'ABP REC Calc'!$C$6:$C$69,'ABP RECs'!$E180,'ABP REC Calc'!$B$6:$B$69,'ABP RECs'!$F180),
IF(AD$4&gt;$G180,AC180*(1-Inputs_ByYear!$D$4),0)),0)</f>
        <v>43978.538586513248</v>
      </c>
    </row>
    <row r="181" spans="2:30" ht="14.75" customHeight="1" x14ac:dyDescent="0.25">
      <c r="B181" s="332" cm="1">
        <f t="array" ref="B181">INDEX(Inputs_ByYear!$D$87:$D$92, MATCH('ABP RECs'!$E181, Inputs_ByYear!$B$87:$B$92, 0),)</f>
        <v>0</v>
      </c>
      <c r="C181" s="332" cm="1">
        <f t="array" ref="C181">INDEX(Inputs_ByYear!$D$51:$D$56, MATCH('ABP RECs'!$E181, Inputs_ByYear!$B$51:$B$56,0),)</f>
        <v>20</v>
      </c>
      <c r="D181" s="332" t="str" cm="1">
        <f t="array" ref="D181">INDEX(Inputs_ByYear!$D$96:$D$101, MATCH('ABP RECs'!$E181, Inputs_ByYear!$B$96:$B$101,0),)</f>
        <v>n/a</v>
      </c>
      <c r="E181" s="222" t="s">
        <v>248</v>
      </c>
      <c r="F181" s="219" t="s">
        <v>259</v>
      </c>
      <c r="G181" s="219">
        <f t="shared" si="8"/>
        <v>2042</v>
      </c>
      <c r="H181" s="227" t="s">
        <v>40</v>
      </c>
      <c r="I181" s="235">
        <f>IF((I$4-$G181)&lt;($C181+$B181),IF(I$4=$G181+$B181,SUMIFS(INDEX('ABP REC Calc'!$G$6:$AB$69,,MATCH('ABP RECs'!$H181,'ABP REC Calc'!$G$5:$AB$5,0)),'ABP REC Calc'!$C$6:$C$69,'ABP RECs'!$E181,'ABP REC Calc'!$B$6:$B$69,'ABP RECs'!$F181),
IF(I$4&gt;$G181,H181*(1-Inputs_ByYear!$D$4),0)),0)</f>
        <v>0</v>
      </c>
      <c r="J181" s="235">
        <f>IF((J$4-$G181)&lt;($C181+$B181),IF(J$4=$G181+$B181,SUMIFS(INDEX('ABP REC Calc'!$G$6:$AB$69,,MATCH('ABP RECs'!$H181,'ABP REC Calc'!$G$5:$AB$5,0)),'ABP REC Calc'!$C$6:$C$69,'ABP RECs'!$E181,'ABP REC Calc'!$B$6:$B$69,'ABP RECs'!$F181),
IF(J$4&gt;$G181,I181*(1-Inputs_ByYear!$D$4),0)),0)</f>
        <v>0</v>
      </c>
      <c r="K181" s="235">
        <f>IF((K$4-$G181)&lt;($C181+$B181),IF(K$4=$G181+$B181,SUMIFS(INDEX('ABP REC Calc'!$G$6:$AB$69,,MATCH('ABP RECs'!$H181,'ABP REC Calc'!$G$5:$AB$5,0)),'ABP REC Calc'!$C$6:$C$69,'ABP RECs'!$E181,'ABP REC Calc'!$B$6:$B$69,'ABP RECs'!$F181),
IF(K$4&gt;$G181,J181*(1-Inputs_ByYear!$D$4),0)),0)</f>
        <v>0</v>
      </c>
      <c r="L181" s="235">
        <f>IF((L$4-$G181)&lt;($C181+$B181),IF(L$4=$G181+$B181,SUMIFS(INDEX('ABP REC Calc'!$G$6:$AB$69,,MATCH('ABP RECs'!$H181,'ABP REC Calc'!$G$5:$AB$5,0)),'ABP REC Calc'!$C$6:$C$69,'ABP RECs'!$E181,'ABP REC Calc'!$B$6:$B$69,'ABP RECs'!$F181),
IF(L$4&gt;$G181,K181*(1-Inputs_ByYear!$D$4),0)),0)</f>
        <v>0</v>
      </c>
      <c r="M181" s="235">
        <f>IF((M$4-$G181)&lt;($C181+$B181),IF(M$4=$G181+$B181,SUMIFS(INDEX('ABP REC Calc'!$G$6:$AB$69,,MATCH('ABP RECs'!$H181,'ABP REC Calc'!$G$5:$AB$5,0)),'ABP REC Calc'!$C$6:$C$69,'ABP RECs'!$E181,'ABP REC Calc'!$B$6:$B$69,'ABP RECs'!$F181),
IF(M$4&gt;$G181,L181*(1-Inputs_ByYear!$D$4),0)),0)</f>
        <v>0</v>
      </c>
      <c r="N181" s="235">
        <f>IF((N$4-$G181)&lt;($C181+$B181),IF(N$4=$G181+$B181,SUMIFS(INDEX('ABP REC Calc'!$G$6:$AB$69,,MATCH('ABP RECs'!$H181,'ABP REC Calc'!$G$5:$AB$5,0)),'ABP REC Calc'!$C$6:$C$69,'ABP RECs'!$E181,'ABP REC Calc'!$B$6:$B$69,'ABP RECs'!$F181),
IF(N$4&gt;$G181,M181*(1-Inputs_ByYear!$D$4),0)),0)</f>
        <v>0</v>
      </c>
      <c r="O181" s="235">
        <f>IF((O$4-$G181)&lt;($C181+$B181),IF(O$4=$G181+$B181,SUMIFS(INDEX('ABP REC Calc'!$G$6:$AB$69,,MATCH('ABP RECs'!$H181,'ABP REC Calc'!$G$5:$AB$5,0)),'ABP REC Calc'!$C$6:$C$69,'ABP RECs'!$E181,'ABP REC Calc'!$B$6:$B$69,'ABP RECs'!$F181),
IF(O$4&gt;$G181,N181*(1-Inputs_ByYear!$D$4),0)),0)</f>
        <v>0</v>
      </c>
      <c r="P181" s="235">
        <f>IF((P$4-$G181)&lt;($C181+$B181),IF(P$4=$G181+$B181,SUMIFS(INDEX('ABP REC Calc'!$G$6:$AB$69,,MATCH('ABP RECs'!$H181,'ABP REC Calc'!$G$5:$AB$5,0)),'ABP REC Calc'!$C$6:$C$69,'ABP RECs'!$E181,'ABP REC Calc'!$B$6:$B$69,'ABP RECs'!$F181),
IF(P$4&gt;$G181,O181*(1-Inputs_ByYear!$D$4),0)),0)</f>
        <v>0</v>
      </c>
      <c r="Q181" s="235">
        <f>IF((Q$4-$G181)&lt;($C181+$B181),IF(Q$4=$G181+$B181,SUMIFS(INDEX('ABP REC Calc'!$G$6:$AB$69,,MATCH('ABP RECs'!$H181,'ABP REC Calc'!$G$5:$AB$5,0)),'ABP REC Calc'!$C$6:$C$69,'ABP RECs'!$E181,'ABP REC Calc'!$B$6:$B$69,'ABP RECs'!$F181),
IF(Q$4&gt;$G181,P181*(1-Inputs_ByYear!$D$4),0)),0)</f>
        <v>0</v>
      </c>
      <c r="R181" s="235">
        <f>IF((R$4-$G181)&lt;($C181+$B181),IF(R$4=$G181+$B181,SUMIFS(INDEX('ABP REC Calc'!$G$6:$AB$69,,MATCH('ABP RECs'!$H181,'ABP REC Calc'!$G$5:$AB$5,0)),'ABP REC Calc'!$C$6:$C$69,'ABP RECs'!$E181,'ABP REC Calc'!$B$6:$B$69,'ABP RECs'!$F181),
IF(R$4&gt;$G181,Q181*(1-Inputs_ByYear!$D$4),0)),0)</f>
        <v>0</v>
      </c>
      <c r="S181" s="235">
        <f>IF((S$4-$G181)&lt;($C181+$B181),IF(S$4=$G181+$B181,SUMIFS(INDEX('ABP REC Calc'!$G$6:$AB$69,,MATCH('ABP RECs'!$H181,'ABP REC Calc'!$G$5:$AB$5,0)),'ABP REC Calc'!$C$6:$C$69,'ABP RECs'!$E181,'ABP REC Calc'!$B$6:$B$69,'ABP RECs'!$F181),
IF(S$4&gt;$G181,R181*(1-Inputs_ByYear!$D$4),0)),0)</f>
        <v>0</v>
      </c>
      <c r="T181" s="235">
        <f>IF((T$4-$G181)&lt;($C181+$B181),IF(T$4=$G181+$B181,SUMIFS(INDEX('ABP REC Calc'!$G$6:$AB$69,,MATCH('ABP RECs'!$H181,'ABP REC Calc'!$G$5:$AB$5,0)),'ABP REC Calc'!$C$6:$C$69,'ABP RECs'!$E181,'ABP REC Calc'!$B$6:$B$69,'ABP RECs'!$F181),
IF(T$4&gt;$G181,S181*(1-Inputs_ByYear!$D$4),0)),0)</f>
        <v>0</v>
      </c>
      <c r="U181" s="235">
        <f>IF((U$4-$G181)&lt;($C181+$B181),IF(U$4=$G181+$B181,SUMIFS(INDEX('ABP REC Calc'!$G$6:$AB$69,,MATCH('ABP RECs'!$H181,'ABP REC Calc'!$G$5:$AB$5,0)),'ABP REC Calc'!$C$6:$C$69,'ABP RECs'!$E181,'ABP REC Calc'!$B$6:$B$69,'ABP RECs'!$F181),
IF(U$4&gt;$G181,T181*(1-Inputs_ByYear!$D$4),0)),0)</f>
        <v>0</v>
      </c>
      <c r="V181" s="235">
        <f>IF((V$4-$G181)&lt;($C181+$B181),IF(V$4=$G181+$B181,SUMIFS(INDEX('ABP REC Calc'!$G$6:$AB$69,,MATCH('ABP RECs'!$H181,'ABP REC Calc'!$G$5:$AB$5,0)),'ABP REC Calc'!$C$6:$C$69,'ABP RECs'!$E181,'ABP REC Calc'!$B$6:$B$69,'ABP RECs'!$F181),
IF(V$4&gt;$G181,U181*(1-Inputs_ByYear!$D$4),0)),0)</f>
        <v>0</v>
      </c>
      <c r="W181" s="235">
        <f>IF((W$4-$G181)&lt;($C181+$B181),IF(W$4=$G181+$B181,SUMIFS(INDEX('ABP REC Calc'!$G$6:$AB$69,,MATCH('ABP RECs'!$H181,'ABP REC Calc'!$G$5:$AB$5,0)),'ABP REC Calc'!$C$6:$C$69,'ABP RECs'!$E181,'ABP REC Calc'!$B$6:$B$69,'ABP RECs'!$F181),
IF(W$4&gt;$G181,V181*(1-Inputs_ByYear!$D$4),0)),0)</f>
        <v>0</v>
      </c>
      <c r="X181" s="235">
        <f>IF((X$4-$G181)&lt;($C181+$B181),IF(X$4=$G181+$B181,SUMIFS(INDEX('ABP REC Calc'!$G$6:$AB$69,,MATCH('ABP RECs'!$H181,'ABP REC Calc'!$G$5:$AB$5,0)),'ABP REC Calc'!$C$6:$C$69,'ABP RECs'!$E181,'ABP REC Calc'!$B$6:$B$69,'ABP RECs'!$F181),
IF(X$4&gt;$G181,W181*(1-Inputs_ByYear!$D$4),0)),0)</f>
        <v>0</v>
      </c>
      <c r="Y181" s="235">
        <f>IF((Y$4-$G181)&lt;($C181+$B181),IF(Y$4=$G181+$B181,SUMIFS(INDEX('ABP REC Calc'!$G$6:$AB$69,,MATCH('ABP RECs'!$H181,'ABP REC Calc'!$G$5:$AB$5,0)),'ABP REC Calc'!$C$6:$C$69,'ABP RECs'!$E181,'ABP REC Calc'!$B$6:$B$69,'ABP RECs'!$F181),
IF(Y$4&gt;$G181,X181*(1-Inputs_ByYear!$D$4),0)),0)</f>
        <v>0</v>
      </c>
      <c r="Z181" s="235">
        <f>IF((Z$4-$G181)&lt;($C181+$B181),IF(Z$4=$G181+$B181,SUMIFS(INDEX('ABP REC Calc'!$G$6:$AB$69,,MATCH('ABP RECs'!$H181,'ABP REC Calc'!$G$5:$AB$5,0)),'ABP REC Calc'!$C$6:$C$69,'ABP RECs'!$E181,'ABP REC Calc'!$B$6:$B$69,'ABP RECs'!$F181),
IF(Z$4&gt;$G181,Y181*(1-Inputs_ByYear!$D$4),0)),0)</f>
        <v>0</v>
      </c>
      <c r="AA181" s="235">
        <f>IF((AA$4-$G181)&lt;($C181+$B181),IF(AA$4=$G181+$B181,SUMIFS(INDEX('ABP REC Calc'!$G$6:$AB$69,,MATCH('ABP RECs'!$H181,'ABP REC Calc'!$G$5:$AB$5,0)),'ABP REC Calc'!$C$6:$C$69,'ABP RECs'!$E181,'ABP REC Calc'!$B$6:$B$69,'ABP RECs'!$F181),
IF(AA$4&gt;$G181,Z181*(1-Inputs_ByYear!$D$4),0)),0)</f>
        <v>44869.214909021524</v>
      </c>
      <c r="AB181" s="235">
        <f>IF((AB$4-$G181)&lt;($C181+$B181),IF(AB$4=$G181+$B181,SUMIFS(INDEX('ABP REC Calc'!$G$6:$AB$69,,MATCH('ABP RECs'!$H181,'ABP REC Calc'!$G$5:$AB$5,0)),'ABP REC Calc'!$C$6:$C$69,'ABP RECs'!$E181,'ABP REC Calc'!$B$6:$B$69,'ABP RECs'!$F181),
IF(AB$4&gt;$G181,AA181*(1-Inputs_ByYear!$D$4),0)),0)</f>
        <v>44644.868834476416</v>
      </c>
      <c r="AC181" s="235">
        <f>IF((AC$4-$G181)&lt;($C181+$B181),IF(AC$4=$G181+$B181,SUMIFS(INDEX('ABP REC Calc'!$G$6:$AB$69,,MATCH('ABP RECs'!$H181,'ABP REC Calc'!$G$5:$AB$5,0)),'ABP REC Calc'!$C$6:$C$69,'ABP RECs'!$E181,'ABP REC Calc'!$B$6:$B$69,'ABP RECs'!$F181),
IF(AC$4&gt;$G181,AB181*(1-Inputs_ByYear!$D$4),0)),0)</f>
        <v>44421.644490304032</v>
      </c>
      <c r="AD181" s="235">
        <f>IF((AD$4-$G181)&lt;($C181+$B181),IF(AD$4=$G181+$B181,SUMIFS(INDEX('ABP REC Calc'!$G$6:$AB$69,,MATCH('ABP RECs'!$H181,'ABP REC Calc'!$G$5:$AB$5,0)),'ABP REC Calc'!$C$6:$C$69,'ABP RECs'!$E181,'ABP REC Calc'!$B$6:$B$69,'ABP RECs'!$F181),
IF(AD$4&gt;$G181,AC181*(1-Inputs_ByYear!$D$4),0)),0)</f>
        <v>44199.536267852513</v>
      </c>
    </row>
    <row r="182" spans="2:30" ht="14.75" customHeight="1" x14ac:dyDescent="0.25">
      <c r="B182" s="332" cm="1">
        <f t="array" ref="B182">INDEX(Inputs_ByYear!$D$87:$D$92, MATCH('ABP RECs'!$E182, Inputs_ByYear!$B$87:$B$92, 0),)</f>
        <v>0</v>
      </c>
      <c r="C182" s="332" cm="1">
        <f t="array" ref="C182">INDEX(Inputs_ByYear!$D$51:$D$56, MATCH('ABP RECs'!$E182, Inputs_ByYear!$B$51:$B$56,0),)</f>
        <v>20</v>
      </c>
      <c r="D182" s="332" t="str" cm="1">
        <f t="array" ref="D182">INDEX(Inputs_ByYear!$D$96:$D$101, MATCH('ABP RECs'!$E182, Inputs_ByYear!$B$96:$B$101,0),)</f>
        <v>n/a</v>
      </c>
      <c r="E182" s="222" t="s">
        <v>248</v>
      </c>
      <c r="F182" s="219" t="s">
        <v>259</v>
      </c>
      <c r="G182" s="219">
        <f t="shared" si="8"/>
        <v>2043</v>
      </c>
      <c r="H182" s="227" t="s">
        <v>41</v>
      </c>
      <c r="I182" s="235">
        <f>IF((I$4-$G182)&lt;($C182+$B182),IF(I$4=$G182+$B182,SUMIFS(INDEX('ABP REC Calc'!$G$6:$AB$69,,MATCH('ABP RECs'!$H182,'ABP REC Calc'!$G$5:$AB$5,0)),'ABP REC Calc'!$C$6:$C$69,'ABP RECs'!$E182,'ABP REC Calc'!$B$6:$B$69,'ABP RECs'!$F182),
IF(I$4&gt;$G182,H182*(1-Inputs_ByYear!$D$4),0)),0)</f>
        <v>0</v>
      </c>
      <c r="J182" s="235">
        <f>IF((J$4-$G182)&lt;($C182+$B182),IF(J$4=$G182+$B182,SUMIFS(INDEX('ABP REC Calc'!$G$6:$AB$69,,MATCH('ABP RECs'!$H182,'ABP REC Calc'!$G$5:$AB$5,0)),'ABP REC Calc'!$C$6:$C$69,'ABP RECs'!$E182,'ABP REC Calc'!$B$6:$B$69,'ABP RECs'!$F182),
IF(J$4&gt;$G182,I182*(1-Inputs_ByYear!$D$4),0)),0)</f>
        <v>0</v>
      </c>
      <c r="K182" s="235">
        <f>IF((K$4-$G182)&lt;($C182+$B182),IF(K$4=$G182+$B182,SUMIFS(INDEX('ABP REC Calc'!$G$6:$AB$69,,MATCH('ABP RECs'!$H182,'ABP REC Calc'!$G$5:$AB$5,0)),'ABP REC Calc'!$C$6:$C$69,'ABP RECs'!$E182,'ABP REC Calc'!$B$6:$B$69,'ABP RECs'!$F182),
IF(K$4&gt;$G182,J182*(1-Inputs_ByYear!$D$4),0)),0)</f>
        <v>0</v>
      </c>
      <c r="L182" s="235">
        <f>IF((L$4-$G182)&lt;($C182+$B182),IF(L$4=$G182+$B182,SUMIFS(INDEX('ABP REC Calc'!$G$6:$AB$69,,MATCH('ABP RECs'!$H182,'ABP REC Calc'!$G$5:$AB$5,0)),'ABP REC Calc'!$C$6:$C$69,'ABP RECs'!$E182,'ABP REC Calc'!$B$6:$B$69,'ABP RECs'!$F182),
IF(L$4&gt;$G182,K182*(1-Inputs_ByYear!$D$4),0)),0)</f>
        <v>0</v>
      </c>
      <c r="M182" s="235">
        <f>IF((M$4-$G182)&lt;($C182+$B182),IF(M$4=$G182+$B182,SUMIFS(INDEX('ABP REC Calc'!$G$6:$AB$69,,MATCH('ABP RECs'!$H182,'ABP REC Calc'!$G$5:$AB$5,0)),'ABP REC Calc'!$C$6:$C$69,'ABP RECs'!$E182,'ABP REC Calc'!$B$6:$B$69,'ABP RECs'!$F182),
IF(M$4&gt;$G182,L182*(1-Inputs_ByYear!$D$4),0)),0)</f>
        <v>0</v>
      </c>
      <c r="N182" s="235">
        <f>IF((N$4-$G182)&lt;($C182+$B182),IF(N$4=$G182+$B182,SUMIFS(INDEX('ABP REC Calc'!$G$6:$AB$69,,MATCH('ABP RECs'!$H182,'ABP REC Calc'!$G$5:$AB$5,0)),'ABP REC Calc'!$C$6:$C$69,'ABP RECs'!$E182,'ABP REC Calc'!$B$6:$B$69,'ABP RECs'!$F182),
IF(N$4&gt;$G182,M182*(1-Inputs_ByYear!$D$4),0)),0)</f>
        <v>0</v>
      </c>
      <c r="O182" s="235">
        <f>IF((O$4-$G182)&lt;($C182+$B182),IF(O$4=$G182+$B182,SUMIFS(INDEX('ABP REC Calc'!$G$6:$AB$69,,MATCH('ABP RECs'!$H182,'ABP REC Calc'!$G$5:$AB$5,0)),'ABP REC Calc'!$C$6:$C$69,'ABP RECs'!$E182,'ABP REC Calc'!$B$6:$B$69,'ABP RECs'!$F182),
IF(O$4&gt;$G182,N182*(1-Inputs_ByYear!$D$4),0)),0)</f>
        <v>0</v>
      </c>
      <c r="P182" s="235">
        <f>IF((P$4-$G182)&lt;($C182+$B182),IF(P$4=$G182+$B182,SUMIFS(INDEX('ABP REC Calc'!$G$6:$AB$69,,MATCH('ABP RECs'!$H182,'ABP REC Calc'!$G$5:$AB$5,0)),'ABP REC Calc'!$C$6:$C$69,'ABP RECs'!$E182,'ABP REC Calc'!$B$6:$B$69,'ABP RECs'!$F182),
IF(P$4&gt;$G182,O182*(1-Inputs_ByYear!$D$4),0)),0)</f>
        <v>0</v>
      </c>
      <c r="Q182" s="235">
        <f>IF((Q$4-$G182)&lt;($C182+$B182),IF(Q$4=$G182+$B182,SUMIFS(INDEX('ABP REC Calc'!$G$6:$AB$69,,MATCH('ABP RECs'!$H182,'ABP REC Calc'!$G$5:$AB$5,0)),'ABP REC Calc'!$C$6:$C$69,'ABP RECs'!$E182,'ABP REC Calc'!$B$6:$B$69,'ABP RECs'!$F182),
IF(Q$4&gt;$G182,P182*(1-Inputs_ByYear!$D$4),0)),0)</f>
        <v>0</v>
      </c>
      <c r="R182" s="235">
        <f>IF((R$4-$G182)&lt;($C182+$B182),IF(R$4=$G182+$B182,SUMIFS(INDEX('ABP REC Calc'!$G$6:$AB$69,,MATCH('ABP RECs'!$H182,'ABP REC Calc'!$G$5:$AB$5,0)),'ABP REC Calc'!$C$6:$C$69,'ABP RECs'!$E182,'ABP REC Calc'!$B$6:$B$69,'ABP RECs'!$F182),
IF(R$4&gt;$G182,Q182*(1-Inputs_ByYear!$D$4),0)),0)</f>
        <v>0</v>
      </c>
      <c r="S182" s="235">
        <f>IF((S$4-$G182)&lt;($C182+$B182),IF(S$4=$G182+$B182,SUMIFS(INDEX('ABP REC Calc'!$G$6:$AB$69,,MATCH('ABP RECs'!$H182,'ABP REC Calc'!$G$5:$AB$5,0)),'ABP REC Calc'!$C$6:$C$69,'ABP RECs'!$E182,'ABP REC Calc'!$B$6:$B$69,'ABP RECs'!$F182),
IF(S$4&gt;$G182,R182*(1-Inputs_ByYear!$D$4),0)),0)</f>
        <v>0</v>
      </c>
      <c r="T182" s="235">
        <f>IF((T$4-$G182)&lt;($C182+$B182),IF(T$4=$G182+$B182,SUMIFS(INDEX('ABP REC Calc'!$G$6:$AB$69,,MATCH('ABP RECs'!$H182,'ABP REC Calc'!$G$5:$AB$5,0)),'ABP REC Calc'!$C$6:$C$69,'ABP RECs'!$E182,'ABP REC Calc'!$B$6:$B$69,'ABP RECs'!$F182),
IF(T$4&gt;$G182,S182*(1-Inputs_ByYear!$D$4),0)),0)</f>
        <v>0</v>
      </c>
      <c r="U182" s="235">
        <f>IF((U$4-$G182)&lt;($C182+$B182),IF(U$4=$G182+$B182,SUMIFS(INDEX('ABP REC Calc'!$G$6:$AB$69,,MATCH('ABP RECs'!$H182,'ABP REC Calc'!$G$5:$AB$5,0)),'ABP REC Calc'!$C$6:$C$69,'ABP RECs'!$E182,'ABP REC Calc'!$B$6:$B$69,'ABP RECs'!$F182),
IF(U$4&gt;$G182,T182*(1-Inputs_ByYear!$D$4),0)),0)</f>
        <v>0</v>
      </c>
      <c r="V182" s="235">
        <f>IF((V$4-$G182)&lt;($C182+$B182),IF(V$4=$G182+$B182,SUMIFS(INDEX('ABP REC Calc'!$G$6:$AB$69,,MATCH('ABP RECs'!$H182,'ABP REC Calc'!$G$5:$AB$5,0)),'ABP REC Calc'!$C$6:$C$69,'ABP RECs'!$E182,'ABP REC Calc'!$B$6:$B$69,'ABP RECs'!$F182),
IF(V$4&gt;$G182,U182*(1-Inputs_ByYear!$D$4),0)),0)</f>
        <v>0</v>
      </c>
      <c r="W182" s="235">
        <f>IF((W$4-$G182)&lt;($C182+$B182),IF(W$4=$G182+$B182,SUMIFS(INDEX('ABP REC Calc'!$G$6:$AB$69,,MATCH('ABP RECs'!$H182,'ABP REC Calc'!$G$5:$AB$5,0)),'ABP REC Calc'!$C$6:$C$69,'ABP RECs'!$E182,'ABP REC Calc'!$B$6:$B$69,'ABP RECs'!$F182),
IF(W$4&gt;$G182,V182*(1-Inputs_ByYear!$D$4),0)),0)</f>
        <v>0</v>
      </c>
      <c r="X182" s="235">
        <f>IF((X$4-$G182)&lt;($C182+$B182),IF(X$4=$G182+$B182,SUMIFS(INDEX('ABP REC Calc'!$G$6:$AB$69,,MATCH('ABP RECs'!$H182,'ABP REC Calc'!$G$5:$AB$5,0)),'ABP REC Calc'!$C$6:$C$69,'ABP RECs'!$E182,'ABP REC Calc'!$B$6:$B$69,'ABP RECs'!$F182),
IF(X$4&gt;$G182,W182*(1-Inputs_ByYear!$D$4),0)),0)</f>
        <v>0</v>
      </c>
      <c r="Y182" s="235">
        <f>IF((Y$4-$G182)&lt;($C182+$B182),IF(Y$4=$G182+$B182,SUMIFS(INDEX('ABP REC Calc'!$G$6:$AB$69,,MATCH('ABP RECs'!$H182,'ABP REC Calc'!$G$5:$AB$5,0)),'ABP REC Calc'!$C$6:$C$69,'ABP RECs'!$E182,'ABP REC Calc'!$B$6:$B$69,'ABP RECs'!$F182),
IF(Y$4&gt;$G182,X182*(1-Inputs_ByYear!$D$4),0)),0)</f>
        <v>0</v>
      </c>
      <c r="Z182" s="235">
        <f>IF((Z$4-$G182)&lt;($C182+$B182),IF(Z$4=$G182+$B182,SUMIFS(INDEX('ABP REC Calc'!$G$6:$AB$69,,MATCH('ABP RECs'!$H182,'ABP REC Calc'!$G$5:$AB$5,0)),'ABP REC Calc'!$C$6:$C$69,'ABP RECs'!$E182,'ABP REC Calc'!$B$6:$B$69,'ABP RECs'!$F182),
IF(Z$4&gt;$G182,Y182*(1-Inputs_ByYear!$D$4),0)),0)</f>
        <v>0</v>
      </c>
      <c r="AA182" s="235">
        <f>IF((AA$4-$G182)&lt;($C182+$B182),IF(AA$4=$G182+$B182,SUMIFS(INDEX('ABP REC Calc'!$G$6:$AB$69,,MATCH('ABP RECs'!$H182,'ABP REC Calc'!$G$5:$AB$5,0)),'ABP REC Calc'!$C$6:$C$69,'ABP RECs'!$E182,'ABP REC Calc'!$B$6:$B$69,'ABP RECs'!$F182),
IF(AA$4&gt;$G182,Z182*(1-Inputs_ByYear!$D$4),0)),0)</f>
        <v>0</v>
      </c>
      <c r="AB182" s="235">
        <f>IF((AB$4-$G182)&lt;($C182+$B182),IF(AB$4=$G182+$B182,SUMIFS(INDEX('ABP REC Calc'!$G$6:$AB$69,,MATCH('ABP RECs'!$H182,'ABP REC Calc'!$G$5:$AB$5,0)),'ABP REC Calc'!$C$6:$C$69,'ABP RECs'!$E182,'ABP REC Calc'!$B$6:$B$69,'ABP RECs'!$F182),
IF(AB$4&gt;$G182,AA182*(1-Inputs_ByYear!$D$4),0)),0)</f>
        <v>0</v>
      </c>
      <c r="AC182" s="235">
        <f>IF((AC$4-$G182)&lt;($C182+$B182),IF(AC$4=$G182+$B182,SUMIFS(INDEX('ABP REC Calc'!$G$6:$AB$69,,MATCH('ABP RECs'!$H182,'ABP REC Calc'!$G$5:$AB$5,0)),'ABP REC Calc'!$C$6:$C$69,'ABP RECs'!$E182,'ABP REC Calc'!$B$6:$B$69,'ABP RECs'!$F182),
IF(AC$4&gt;$G182,AB182*(1-Inputs_ByYear!$D$4),0)),0)</f>
        <v>0</v>
      </c>
      <c r="AD182" s="235">
        <f>IF((AD$4-$G182)&lt;($C182+$B182),IF(AD$4=$G182+$B182,SUMIFS(INDEX('ABP REC Calc'!$G$6:$AB$69,,MATCH('ABP RECs'!$H182,'ABP REC Calc'!$G$5:$AB$5,0)),'ABP REC Calc'!$C$6:$C$69,'ABP RECs'!$E182,'ABP REC Calc'!$B$6:$B$69,'ABP RECs'!$F182),
IF(AD$4&gt;$G182,AC182*(1-Inputs_ByYear!$D$4),0)),0)</f>
        <v>0</v>
      </c>
    </row>
    <row r="183" spans="2:30" ht="14.75" customHeight="1" x14ac:dyDescent="0.25">
      <c r="B183" s="332" cm="1">
        <f t="array" ref="B183">INDEX(Inputs_ByYear!$D$87:$D$92, MATCH('ABP RECs'!$E183, Inputs_ByYear!$B$87:$B$92, 0),)</f>
        <v>0</v>
      </c>
      <c r="C183" s="332" cm="1">
        <f t="array" ref="C183">INDEX(Inputs_ByYear!$D$51:$D$56, MATCH('ABP RECs'!$E183, Inputs_ByYear!$B$51:$B$56,0),)</f>
        <v>20</v>
      </c>
      <c r="D183" s="332" t="str" cm="1">
        <f t="array" ref="D183">INDEX(Inputs_ByYear!$D$96:$D$101, MATCH('ABP RECs'!$E183, Inputs_ByYear!$B$96:$B$101,0),)</f>
        <v>n/a</v>
      </c>
      <c r="E183" s="222" t="s">
        <v>248</v>
      </c>
      <c r="F183" s="219" t="s">
        <v>259</v>
      </c>
      <c r="G183" s="219">
        <f t="shared" si="8"/>
        <v>2044</v>
      </c>
      <c r="H183" s="227" t="s">
        <v>42</v>
      </c>
      <c r="I183" s="235">
        <f>IF((I$4-$G183)&lt;($C183+$B183),IF(I$4=$G183+$B183,SUMIFS(INDEX('ABP REC Calc'!$G$6:$AB$69,,MATCH('ABP RECs'!$H183,'ABP REC Calc'!$G$5:$AB$5,0)),'ABP REC Calc'!$C$6:$C$69,'ABP RECs'!$E183,'ABP REC Calc'!$B$6:$B$69,'ABP RECs'!$F183),
IF(I$4&gt;$G183,H183*(1-Inputs_ByYear!$D$4),0)),0)</f>
        <v>0</v>
      </c>
      <c r="J183" s="235">
        <f>IF((J$4-$G183)&lt;($C183+$B183),IF(J$4=$G183+$B183,SUMIFS(INDEX('ABP REC Calc'!$G$6:$AB$69,,MATCH('ABP RECs'!$H183,'ABP REC Calc'!$G$5:$AB$5,0)),'ABP REC Calc'!$C$6:$C$69,'ABP RECs'!$E183,'ABP REC Calc'!$B$6:$B$69,'ABP RECs'!$F183),
IF(J$4&gt;$G183,I183*(1-Inputs_ByYear!$D$4),0)),0)</f>
        <v>0</v>
      </c>
      <c r="K183" s="235">
        <f>IF((K$4-$G183)&lt;($C183+$B183),IF(K$4=$G183+$B183,SUMIFS(INDEX('ABP REC Calc'!$G$6:$AB$69,,MATCH('ABP RECs'!$H183,'ABP REC Calc'!$G$5:$AB$5,0)),'ABP REC Calc'!$C$6:$C$69,'ABP RECs'!$E183,'ABP REC Calc'!$B$6:$B$69,'ABP RECs'!$F183),
IF(K$4&gt;$G183,J183*(1-Inputs_ByYear!$D$4),0)),0)</f>
        <v>0</v>
      </c>
      <c r="L183" s="235">
        <f>IF((L$4-$G183)&lt;($C183+$B183),IF(L$4=$G183+$B183,SUMIFS(INDEX('ABP REC Calc'!$G$6:$AB$69,,MATCH('ABP RECs'!$H183,'ABP REC Calc'!$G$5:$AB$5,0)),'ABP REC Calc'!$C$6:$C$69,'ABP RECs'!$E183,'ABP REC Calc'!$B$6:$B$69,'ABP RECs'!$F183),
IF(L$4&gt;$G183,K183*(1-Inputs_ByYear!$D$4),0)),0)</f>
        <v>0</v>
      </c>
      <c r="M183" s="235">
        <f>IF((M$4-$G183)&lt;($C183+$B183),IF(M$4=$G183+$B183,SUMIFS(INDEX('ABP REC Calc'!$G$6:$AB$69,,MATCH('ABP RECs'!$H183,'ABP REC Calc'!$G$5:$AB$5,0)),'ABP REC Calc'!$C$6:$C$69,'ABP RECs'!$E183,'ABP REC Calc'!$B$6:$B$69,'ABP RECs'!$F183),
IF(M$4&gt;$G183,L183*(1-Inputs_ByYear!$D$4),0)),0)</f>
        <v>0</v>
      </c>
      <c r="N183" s="235">
        <f>IF((N$4-$G183)&lt;($C183+$B183),IF(N$4=$G183+$B183,SUMIFS(INDEX('ABP REC Calc'!$G$6:$AB$69,,MATCH('ABP RECs'!$H183,'ABP REC Calc'!$G$5:$AB$5,0)),'ABP REC Calc'!$C$6:$C$69,'ABP RECs'!$E183,'ABP REC Calc'!$B$6:$B$69,'ABP RECs'!$F183),
IF(N$4&gt;$G183,M183*(1-Inputs_ByYear!$D$4),0)),0)</f>
        <v>0</v>
      </c>
      <c r="O183" s="235">
        <f>IF((O$4-$G183)&lt;($C183+$B183),IF(O$4=$G183+$B183,SUMIFS(INDEX('ABP REC Calc'!$G$6:$AB$69,,MATCH('ABP RECs'!$H183,'ABP REC Calc'!$G$5:$AB$5,0)),'ABP REC Calc'!$C$6:$C$69,'ABP RECs'!$E183,'ABP REC Calc'!$B$6:$B$69,'ABP RECs'!$F183),
IF(O$4&gt;$G183,N183*(1-Inputs_ByYear!$D$4),0)),0)</f>
        <v>0</v>
      </c>
      <c r="P183" s="235">
        <f>IF((P$4-$G183)&lt;($C183+$B183),IF(P$4=$G183+$B183,SUMIFS(INDEX('ABP REC Calc'!$G$6:$AB$69,,MATCH('ABP RECs'!$H183,'ABP REC Calc'!$G$5:$AB$5,0)),'ABP REC Calc'!$C$6:$C$69,'ABP RECs'!$E183,'ABP REC Calc'!$B$6:$B$69,'ABP RECs'!$F183),
IF(P$4&gt;$G183,O183*(1-Inputs_ByYear!$D$4),0)),0)</f>
        <v>0</v>
      </c>
      <c r="Q183" s="235">
        <f>IF((Q$4-$G183)&lt;($C183+$B183),IF(Q$4=$G183+$B183,SUMIFS(INDEX('ABP REC Calc'!$G$6:$AB$69,,MATCH('ABP RECs'!$H183,'ABP REC Calc'!$G$5:$AB$5,0)),'ABP REC Calc'!$C$6:$C$69,'ABP RECs'!$E183,'ABP REC Calc'!$B$6:$B$69,'ABP RECs'!$F183),
IF(Q$4&gt;$G183,P183*(1-Inputs_ByYear!$D$4),0)),0)</f>
        <v>0</v>
      </c>
      <c r="R183" s="235">
        <f>IF((R$4-$G183)&lt;($C183+$B183),IF(R$4=$G183+$B183,SUMIFS(INDEX('ABP REC Calc'!$G$6:$AB$69,,MATCH('ABP RECs'!$H183,'ABP REC Calc'!$G$5:$AB$5,0)),'ABP REC Calc'!$C$6:$C$69,'ABP RECs'!$E183,'ABP REC Calc'!$B$6:$B$69,'ABP RECs'!$F183),
IF(R$4&gt;$G183,Q183*(1-Inputs_ByYear!$D$4),0)),0)</f>
        <v>0</v>
      </c>
      <c r="S183" s="235">
        <f>IF((S$4-$G183)&lt;($C183+$B183),IF(S$4=$G183+$B183,SUMIFS(INDEX('ABP REC Calc'!$G$6:$AB$69,,MATCH('ABP RECs'!$H183,'ABP REC Calc'!$G$5:$AB$5,0)),'ABP REC Calc'!$C$6:$C$69,'ABP RECs'!$E183,'ABP REC Calc'!$B$6:$B$69,'ABP RECs'!$F183),
IF(S$4&gt;$G183,R183*(1-Inputs_ByYear!$D$4),0)),0)</f>
        <v>0</v>
      </c>
      <c r="T183" s="235">
        <f>IF((T$4-$G183)&lt;($C183+$B183),IF(T$4=$G183+$B183,SUMIFS(INDEX('ABP REC Calc'!$G$6:$AB$69,,MATCH('ABP RECs'!$H183,'ABP REC Calc'!$G$5:$AB$5,0)),'ABP REC Calc'!$C$6:$C$69,'ABP RECs'!$E183,'ABP REC Calc'!$B$6:$B$69,'ABP RECs'!$F183),
IF(T$4&gt;$G183,S183*(1-Inputs_ByYear!$D$4),0)),0)</f>
        <v>0</v>
      </c>
      <c r="U183" s="235">
        <f>IF((U$4-$G183)&lt;($C183+$B183),IF(U$4=$G183+$B183,SUMIFS(INDEX('ABP REC Calc'!$G$6:$AB$69,,MATCH('ABP RECs'!$H183,'ABP REC Calc'!$G$5:$AB$5,0)),'ABP REC Calc'!$C$6:$C$69,'ABP RECs'!$E183,'ABP REC Calc'!$B$6:$B$69,'ABP RECs'!$F183),
IF(U$4&gt;$G183,T183*(1-Inputs_ByYear!$D$4),0)),0)</f>
        <v>0</v>
      </c>
      <c r="V183" s="235">
        <f>IF((V$4-$G183)&lt;($C183+$B183),IF(V$4=$G183+$B183,SUMIFS(INDEX('ABP REC Calc'!$G$6:$AB$69,,MATCH('ABP RECs'!$H183,'ABP REC Calc'!$G$5:$AB$5,0)),'ABP REC Calc'!$C$6:$C$69,'ABP RECs'!$E183,'ABP REC Calc'!$B$6:$B$69,'ABP RECs'!$F183),
IF(V$4&gt;$G183,U183*(1-Inputs_ByYear!$D$4),0)),0)</f>
        <v>0</v>
      </c>
      <c r="W183" s="235">
        <f>IF((W$4-$G183)&lt;($C183+$B183),IF(W$4=$G183+$B183,SUMIFS(INDEX('ABP REC Calc'!$G$6:$AB$69,,MATCH('ABP RECs'!$H183,'ABP REC Calc'!$G$5:$AB$5,0)),'ABP REC Calc'!$C$6:$C$69,'ABP RECs'!$E183,'ABP REC Calc'!$B$6:$B$69,'ABP RECs'!$F183),
IF(W$4&gt;$G183,V183*(1-Inputs_ByYear!$D$4),0)),0)</f>
        <v>0</v>
      </c>
      <c r="X183" s="235">
        <f>IF((X$4-$G183)&lt;($C183+$B183),IF(X$4=$G183+$B183,SUMIFS(INDEX('ABP REC Calc'!$G$6:$AB$69,,MATCH('ABP RECs'!$H183,'ABP REC Calc'!$G$5:$AB$5,0)),'ABP REC Calc'!$C$6:$C$69,'ABP RECs'!$E183,'ABP REC Calc'!$B$6:$B$69,'ABP RECs'!$F183),
IF(X$4&gt;$G183,W183*(1-Inputs_ByYear!$D$4),0)),0)</f>
        <v>0</v>
      </c>
      <c r="Y183" s="235">
        <f>IF((Y$4-$G183)&lt;($C183+$B183),IF(Y$4=$G183+$B183,SUMIFS(INDEX('ABP REC Calc'!$G$6:$AB$69,,MATCH('ABP RECs'!$H183,'ABP REC Calc'!$G$5:$AB$5,0)),'ABP REC Calc'!$C$6:$C$69,'ABP RECs'!$E183,'ABP REC Calc'!$B$6:$B$69,'ABP RECs'!$F183),
IF(Y$4&gt;$G183,X183*(1-Inputs_ByYear!$D$4),0)),0)</f>
        <v>0</v>
      </c>
      <c r="Z183" s="235">
        <f>IF((Z$4-$G183)&lt;($C183+$B183),IF(Z$4=$G183+$B183,SUMIFS(INDEX('ABP REC Calc'!$G$6:$AB$69,,MATCH('ABP RECs'!$H183,'ABP REC Calc'!$G$5:$AB$5,0)),'ABP REC Calc'!$C$6:$C$69,'ABP RECs'!$E183,'ABP REC Calc'!$B$6:$B$69,'ABP RECs'!$F183),
IF(Z$4&gt;$G183,Y183*(1-Inputs_ByYear!$D$4),0)),0)</f>
        <v>0</v>
      </c>
      <c r="AA183" s="235">
        <f>IF((AA$4-$G183)&lt;($C183+$B183),IF(AA$4=$G183+$B183,SUMIFS(INDEX('ABP REC Calc'!$G$6:$AB$69,,MATCH('ABP RECs'!$H183,'ABP REC Calc'!$G$5:$AB$5,0)),'ABP REC Calc'!$C$6:$C$69,'ABP RECs'!$E183,'ABP REC Calc'!$B$6:$B$69,'ABP RECs'!$F183),
IF(AA$4&gt;$G183,Z183*(1-Inputs_ByYear!$D$4),0)),0)</f>
        <v>0</v>
      </c>
      <c r="AB183" s="235">
        <f>IF((AB$4-$G183)&lt;($C183+$B183),IF(AB$4=$G183+$B183,SUMIFS(INDEX('ABP REC Calc'!$G$6:$AB$69,,MATCH('ABP RECs'!$H183,'ABP REC Calc'!$G$5:$AB$5,0)),'ABP REC Calc'!$C$6:$C$69,'ABP RECs'!$E183,'ABP REC Calc'!$B$6:$B$69,'ABP RECs'!$F183),
IF(AB$4&gt;$G183,AA183*(1-Inputs_ByYear!$D$4),0)),0)</f>
        <v>0</v>
      </c>
      <c r="AC183" s="235">
        <f>IF((AC$4-$G183)&lt;($C183+$B183),IF(AC$4=$G183+$B183,SUMIFS(INDEX('ABP REC Calc'!$G$6:$AB$69,,MATCH('ABP RECs'!$H183,'ABP REC Calc'!$G$5:$AB$5,0)),'ABP REC Calc'!$C$6:$C$69,'ABP RECs'!$E183,'ABP REC Calc'!$B$6:$B$69,'ABP RECs'!$F183),
IF(AC$4&gt;$G183,AB183*(1-Inputs_ByYear!$D$4),0)),0)</f>
        <v>0</v>
      </c>
      <c r="AD183" s="235">
        <f>IF((AD$4-$G183)&lt;($C183+$B183),IF(AD$4=$G183+$B183,SUMIFS(INDEX('ABP REC Calc'!$G$6:$AB$69,,MATCH('ABP RECs'!$H183,'ABP REC Calc'!$G$5:$AB$5,0)),'ABP REC Calc'!$C$6:$C$69,'ABP RECs'!$E183,'ABP REC Calc'!$B$6:$B$69,'ABP RECs'!$F183),
IF(AD$4&gt;$G183,AC183*(1-Inputs_ByYear!$D$4),0)),0)</f>
        <v>0</v>
      </c>
    </row>
    <row r="184" spans="2:30" ht="14.75" customHeight="1" x14ac:dyDescent="0.25">
      <c r="B184" s="332" cm="1">
        <f t="array" ref="B184">INDEX(Inputs_ByYear!$D$87:$D$92, MATCH('ABP RECs'!$E184, Inputs_ByYear!$B$87:$B$92, 0),)</f>
        <v>0</v>
      </c>
      <c r="C184" s="332" cm="1">
        <f t="array" ref="C184">INDEX(Inputs_ByYear!$D$51:$D$56, MATCH('ABP RECs'!$E184, Inputs_ByYear!$B$51:$B$56,0),)</f>
        <v>20</v>
      </c>
      <c r="D184" s="332" t="str" cm="1">
        <f t="array" ref="D184">INDEX(Inputs_ByYear!$D$96:$D$101, MATCH('ABP RECs'!$E184, Inputs_ByYear!$B$96:$B$101,0),)</f>
        <v>n/a</v>
      </c>
      <c r="E184" s="222" t="s">
        <v>248</v>
      </c>
      <c r="F184" s="219" t="s">
        <v>259</v>
      </c>
      <c r="G184" s="219">
        <f t="shared" si="8"/>
        <v>2045</v>
      </c>
      <c r="H184" s="227" t="s">
        <v>43</v>
      </c>
      <c r="I184" s="235">
        <f>IF((I$4-$G184)&lt;($C184+$B184),IF(I$4=$G184+$B184,SUMIFS(INDEX('ABP REC Calc'!$G$6:$AB$69,,MATCH('ABP RECs'!$H184,'ABP REC Calc'!$G$5:$AB$5,0)),'ABP REC Calc'!$C$6:$C$69,'ABP RECs'!$E184,'ABP REC Calc'!$B$6:$B$69,'ABP RECs'!$F184),
IF(I$4&gt;$G184,H184*(1-Inputs_ByYear!$D$4),0)),0)</f>
        <v>0</v>
      </c>
      <c r="J184" s="235">
        <f>IF((J$4-$G184)&lt;($C184+$B184),IF(J$4=$G184+$B184,SUMIFS(INDEX('ABP REC Calc'!$G$6:$AB$69,,MATCH('ABP RECs'!$H184,'ABP REC Calc'!$G$5:$AB$5,0)),'ABP REC Calc'!$C$6:$C$69,'ABP RECs'!$E184,'ABP REC Calc'!$B$6:$B$69,'ABP RECs'!$F184),
IF(J$4&gt;$G184,I184*(1-Inputs_ByYear!$D$4),0)),0)</f>
        <v>0</v>
      </c>
      <c r="K184" s="235">
        <f>IF((K$4-$G184)&lt;($C184+$B184),IF(K$4=$G184+$B184,SUMIFS(INDEX('ABP REC Calc'!$G$6:$AB$69,,MATCH('ABP RECs'!$H184,'ABP REC Calc'!$G$5:$AB$5,0)),'ABP REC Calc'!$C$6:$C$69,'ABP RECs'!$E184,'ABP REC Calc'!$B$6:$B$69,'ABP RECs'!$F184),
IF(K$4&gt;$G184,J184*(1-Inputs_ByYear!$D$4),0)),0)</f>
        <v>0</v>
      </c>
      <c r="L184" s="235">
        <f>IF((L$4-$G184)&lt;($C184+$B184),IF(L$4=$G184+$B184,SUMIFS(INDEX('ABP REC Calc'!$G$6:$AB$69,,MATCH('ABP RECs'!$H184,'ABP REC Calc'!$G$5:$AB$5,0)),'ABP REC Calc'!$C$6:$C$69,'ABP RECs'!$E184,'ABP REC Calc'!$B$6:$B$69,'ABP RECs'!$F184),
IF(L$4&gt;$G184,K184*(1-Inputs_ByYear!$D$4),0)),0)</f>
        <v>0</v>
      </c>
      <c r="M184" s="235">
        <f>IF((M$4-$G184)&lt;($C184+$B184),IF(M$4=$G184+$B184,SUMIFS(INDEX('ABP REC Calc'!$G$6:$AB$69,,MATCH('ABP RECs'!$H184,'ABP REC Calc'!$G$5:$AB$5,0)),'ABP REC Calc'!$C$6:$C$69,'ABP RECs'!$E184,'ABP REC Calc'!$B$6:$B$69,'ABP RECs'!$F184),
IF(M$4&gt;$G184,L184*(1-Inputs_ByYear!$D$4),0)),0)</f>
        <v>0</v>
      </c>
      <c r="N184" s="235">
        <f>IF((N$4-$G184)&lt;($C184+$B184),IF(N$4=$G184+$B184,SUMIFS(INDEX('ABP REC Calc'!$G$6:$AB$69,,MATCH('ABP RECs'!$H184,'ABP REC Calc'!$G$5:$AB$5,0)),'ABP REC Calc'!$C$6:$C$69,'ABP RECs'!$E184,'ABP REC Calc'!$B$6:$B$69,'ABP RECs'!$F184),
IF(N$4&gt;$G184,M184*(1-Inputs_ByYear!$D$4),0)),0)</f>
        <v>0</v>
      </c>
      <c r="O184" s="235">
        <f>IF((O$4-$G184)&lt;($C184+$B184),IF(O$4=$G184+$B184,SUMIFS(INDEX('ABP REC Calc'!$G$6:$AB$69,,MATCH('ABP RECs'!$H184,'ABP REC Calc'!$G$5:$AB$5,0)),'ABP REC Calc'!$C$6:$C$69,'ABP RECs'!$E184,'ABP REC Calc'!$B$6:$B$69,'ABP RECs'!$F184),
IF(O$4&gt;$G184,N184*(1-Inputs_ByYear!$D$4),0)),0)</f>
        <v>0</v>
      </c>
      <c r="P184" s="235">
        <f>IF((P$4-$G184)&lt;($C184+$B184),IF(P$4=$G184+$B184,SUMIFS(INDEX('ABP REC Calc'!$G$6:$AB$69,,MATCH('ABP RECs'!$H184,'ABP REC Calc'!$G$5:$AB$5,0)),'ABP REC Calc'!$C$6:$C$69,'ABP RECs'!$E184,'ABP REC Calc'!$B$6:$B$69,'ABP RECs'!$F184),
IF(P$4&gt;$G184,O184*(1-Inputs_ByYear!$D$4),0)),0)</f>
        <v>0</v>
      </c>
      <c r="Q184" s="235">
        <f>IF((Q$4-$G184)&lt;($C184+$B184),IF(Q$4=$G184+$B184,SUMIFS(INDEX('ABP REC Calc'!$G$6:$AB$69,,MATCH('ABP RECs'!$H184,'ABP REC Calc'!$G$5:$AB$5,0)),'ABP REC Calc'!$C$6:$C$69,'ABP RECs'!$E184,'ABP REC Calc'!$B$6:$B$69,'ABP RECs'!$F184),
IF(Q$4&gt;$G184,P184*(1-Inputs_ByYear!$D$4),0)),0)</f>
        <v>0</v>
      </c>
      <c r="R184" s="235">
        <f>IF((R$4-$G184)&lt;($C184+$B184),IF(R$4=$G184+$B184,SUMIFS(INDEX('ABP REC Calc'!$G$6:$AB$69,,MATCH('ABP RECs'!$H184,'ABP REC Calc'!$G$5:$AB$5,0)),'ABP REC Calc'!$C$6:$C$69,'ABP RECs'!$E184,'ABP REC Calc'!$B$6:$B$69,'ABP RECs'!$F184),
IF(R$4&gt;$G184,Q184*(1-Inputs_ByYear!$D$4),0)),0)</f>
        <v>0</v>
      </c>
      <c r="S184" s="235">
        <f>IF((S$4-$G184)&lt;($C184+$B184),IF(S$4=$G184+$B184,SUMIFS(INDEX('ABP REC Calc'!$G$6:$AB$69,,MATCH('ABP RECs'!$H184,'ABP REC Calc'!$G$5:$AB$5,0)),'ABP REC Calc'!$C$6:$C$69,'ABP RECs'!$E184,'ABP REC Calc'!$B$6:$B$69,'ABP RECs'!$F184),
IF(S$4&gt;$G184,R184*(1-Inputs_ByYear!$D$4),0)),0)</f>
        <v>0</v>
      </c>
      <c r="T184" s="235">
        <f>IF((T$4-$G184)&lt;($C184+$B184),IF(T$4=$G184+$B184,SUMIFS(INDEX('ABP REC Calc'!$G$6:$AB$69,,MATCH('ABP RECs'!$H184,'ABP REC Calc'!$G$5:$AB$5,0)),'ABP REC Calc'!$C$6:$C$69,'ABP RECs'!$E184,'ABP REC Calc'!$B$6:$B$69,'ABP RECs'!$F184),
IF(T$4&gt;$G184,S184*(1-Inputs_ByYear!$D$4),0)),0)</f>
        <v>0</v>
      </c>
      <c r="U184" s="235">
        <f>IF((U$4-$G184)&lt;($C184+$B184),IF(U$4=$G184+$B184,SUMIFS(INDEX('ABP REC Calc'!$G$6:$AB$69,,MATCH('ABP RECs'!$H184,'ABP REC Calc'!$G$5:$AB$5,0)),'ABP REC Calc'!$C$6:$C$69,'ABP RECs'!$E184,'ABP REC Calc'!$B$6:$B$69,'ABP RECs'!$F184),
IF(U$4&gt;$G184,T184*(1-Inputs_ByYear!$D$4),0)),0)</f>
        <v>0</v>
      </c>
      <c r="V184" s="235">
        <f>IF((V$4-$G184)&lt;($C184+$B184),IF(V$4=$G184+$B184,SUMIFS(INDEX('ABP REC Calc'!$G$6:$AB$69,,MATCH('ABP RECs'!$H184,'ABP REC Calc'!$G$5:$AB$5,0)),'ABP REC Calc'!$C$6:$C$69,'ABP RECs'!$E184,'ABP REC Calc'!$B$6:$B$69,'ABP RECs'!$F184),
IF(V$4&gt;$G184,U184*(1-Inputs_ByYear!$D$4),0)),0)</f>
        <v>0</v>
      </c>
      <c r="W184" s="235">
        <f>IF((W$4-$G184)&lt;($C184+$B184),IF(W$4=$G184+$B184,SUMIFS(INDEX('ABP REC Calc'!$G$6:$AB$69,,MATCH('ABP RECs'!$H184,'ABP REC Calc'!$G$5:$AB$5,0)),'ABP REC Calc'!$C$6:$C$69,'ABP RECs'!$E184,'ABP REC Calc'!$B$6:$B$69,'ABP RECs'!$F184),
IF(W$4&gt;$G184,V184*(1-Inputs_ByYear!$D$4),0)),0)</f>
        <v>0</v>
      </c>
      <c r="X184" s="235">
        <f>IF((X$4-$G184)&lt;($C184+$B184),IF(X$4=$G184+$B184,SUMIFS(INDEX('ABP REC Calc'!$G$6:$AB$69,,MATCH('ABP RECs'!$H184,'ABP REC Calc'!$G$5:$AB$5,0)),'ABP REC Calc'!$C$6:$C$69,'ABP RECs'!$E184,'ABP REC Calc'!$B$6:$B$69,'ABP RECs'!$F184),
IF(X$4&gt;$G184,W184*(1-Inputs_ByYear!$D$4),0)),0)</f>
        <v>0</v>
      </c>
      <c r="Y184" s="235">
        <f>IF((Y$4-$G184)&lt;($C184+$B184),IF(Y$4=$G184+$B184,SUMIFS(INDEX('ABP REC Calc'!$G$6:$AB$69,,MATCH('ABP RECs'!$H184,'ABP REC Calc'!$G$5:$AB$5,0)),'ABP REC Calc'!$C$6:$C$69,'ABP RECs'!$E184,'ABP REC Calc'!$B$6:$B$69,'ABP RECs'!$F184),
IF(Y$4&gt;$G184,X184*(1-Inputs_ByYear!$D$4),0)),0)</f>
        <v>0</v>
      </c>
      <c r="Z184" s="235">
        <f>IF((Z$4-$G184)&lt;($C184+$B184),IF(Z$4=$G184+$B184,SUMIFS(INDEX('ABP REC Calc'!$G$6:$AB$69,,MATCH('ABP RECs'!$H184,'ABP REC Calc'!$G$5:$AB$5,0)),'ABP REC Calc'!$C$6:$C$69,'ABP RECs'!$E184,'ABP REC Calc'!$B$6:$B$69,'ABP RECs'!$F184),
IF(Z$4&gt;$G184,Y184*(1-Inputs_ByYear!$D$4),0)),0)</f>
        <v>0</v>
      </c>
      <c r="AA184" s="235">
        <f>IF((AA$4-$G184)&lt;($C184+$B184),IF(AA$4=$G184+$B184,SUMIFS(INDEX('ABP REC Calc'!$G$6:$AB$69,,MATCH('ABP RECs'!$H184,'ABP REC Calc'!$G$5:$AB$5,0)),'ABP REC Calc'!$C$6:$C$69,'ABP RECs'!$E184,'ABP REC Calc'!$B$6:$B$69,'ABP RECs'!$F184),
IF(AA$4&gt;$G184,Z184*(1-Inputs_ByYear!$D$4),0)),0)</f>
        <v>0</v>
      </c>
      <c r="AB184" s="235">
        <f>IF((AB$4-$G184)&lt;($C184+$B184),IF(AB$4=$G184+$B184,SUMIFS(INDEX('ABP REC Calc'!$G$6:$AB$69,,MATCH('ABP RECs'!$H184,'ABP REC Calc'!$G$5:$AB$5,0)),'ABP REC Calc'!$C$6:$C$69,'ABP RECs'!$E184,'ABP REC Calc'!$B$6:$B$69,'ABP RECs'!$F184),
IF(AB$4&gt;$G184,AA184*(1-Inputs_ByYear!$D$4),0)),0)</f>
        <v>0</v>
      </c>
      <c r="AC184" s="235">
        <f>IF((AC$4-$G184)&lt;($C184+$B184),IF(AC$4=$G184+$B184,SUMIFS(INDEX('ABP REC Calc'!$G$6:$AB$69,,MATCH('ABP RECs'!$H184,'ABP REC Calc'!$G$5:$AB$5,0)),'ABP REC Calc'!$C$6:$C$69,'ABP RECs'!$E184,'ABP REC Calc'!$B$6:$B$69,'ABP RECs'!$F184),
IF(AC$4&gt;$G184,AB184*(1-Inputs_ByYear!$D$4),0)),0)</f>
        <v>0</v>
      </c>
      <c r="AD184" s="235">
        <f>IF((AD$4-$G184)&lt;($C184+$B184),IF(AD$4=$G184+$B184,SUMIFS(INDEX('ABP REC Calc'!$G$6:$AB$69,,MATCH('ABP RECs'!$H184,'ABP REC Calc'!$G$5:$AB$5,0)),'ABP REC Calc'!$C$6:$C$69,'ABP RECs'!$E184,'ABP REC Calc'!$B$6:$B$69,'ABP RECs'!$F184),
IF(AD$4&gt;$G184,AC184*(1-Inputs_ByYear!$D$4),0)),0)</f>
        <v>0</v>
      </c>
    </row>
    <row r="185" spans="2:30" ht="14.75" customHeight="1" x14ac:dyDescent="0.25">
      <c r="B185"/>
      <c r="C185"/>
      <c r="F185" s="219"/>
      <c r="H185" s="232"/>
      <c r="I185" s="232"/>
      <c r="J185" s="232"/>
      <c r="K185" s="232"/>
      <c r="L185" s="232"/>
      <c r="M185" s="232"/>
      <c r="N185" s="232"/>
      <c r="O185" s="232"/>
      <c r="P185" s="232"/>
      <c r="Q185" s="232"/>
      <c r="R185" s="232"/>
      <c r="S185" s="232"/>
      <c r="T185" s="232"/>
      <c r="U185" s="232"/>
      <c r="V185" s="232"/>
      <c r="W185" s="232"/>
      <c r="X185" s="232"/>
      <c r="Y185" s="232"/>
      <c r="Z185" s="232"/>
      <c r="AA185" s="232"/>
      <c r="AB185" s="232"/>
      <c r="AC185" s="232"/>
      <c r="AD185" s="232"/>
    </row>
    <row r="186" spans="2:30" ht="14.75" customHeight="1" x14ac:dyDescent="0.25">
      <c r="B186" s="332" cm="1">
        <f t="array" ref="B186">INDEX(Inputs_ByYear!$D$87:$D$92, MATCH('ABP RECs'!$E186, Inputs_ByYear!$B$87:$B$92, 0),)</f>
        <v>0</v>
      </c>
      <c r="C186" s="332" cm="1">
        <f t="array" ref="C186">INDEX(Inputs_ByYear!$D$51:$D$56, MATCH('ABP RECs'!$E186, Inputs_ByYear!$B$51:$B$56,0),)</f>
        <v>15</v>
      </c>
      <c r="D186" s="332" t="str" cm="1">
        <f t="array" ref="D186">INDEX(Inputs_ByYear!$D$96:$D$101, MATCH('ABP RECs'!$E186, Inputs_ByYear!$B$96:$B$101,0),)</f>
        <v>n/a</v>
      </c>
      <c r="E186" s="222" t="s">
        <v>237</v>
      </c>
      <c r="F186" s="219" t="s">
        <v>258</v>
      </c>
      <c r="G186" s="219">
        <f>VALUE(LEFT(H186, FIND("-", H186)-1))</f>
        <v>2024</v>
      </c>
      <c r="H186" s="227" t="s">
        <v>22</v>
      </c>
      <c r="I186" s="235">
        <f>IF((I$4-$G186)&lt;($C186+$B186),IF(I$4=$G186+$B186,SUMIFS(INDEX('ABP REC Calc'!$G$6:$AB$69,,MATCH('ABP RECs'!$H186,'ABP REC Calc'!$G$5:$AB$5,0)),'ABP REC Calc'!$C$6:$C$69,'ABP RECs'!$E186,'ABP REC Calc'!$B$6:$B$69,'ABP RECs'!$F186),
IF(I$4&gt;$G186,H186*(1-Inputs_ByYear!$D$4),0)),0)</f>
        <v>0</v>
      </c>
      <c r="J186" s="235">
        <f>IF((J$4-$G186)&lt;($C186+$B186),IF(J$4=$G186+$B186,SUMIFS(INDEX('ABP REC Calc'!$G$6:$AB$69,,MATCH('ABP RECs'!$H186,'ABP REC Calc'!$G$5:$AB$5,0)),'ABP REC Calc'!$C$6:$C$69,'ABP RECs'!$E186,'ABP REC Calc'!$B$6:$B$69,'ABP RECs'!$F186),
IF(J$4&gt;$G186,I186*(1-Inputs_ByYear!$D$4),0)),0)</f>
        <v>0</v>
      </c>
      <c r="K186" s="235">
        <f>IF((K$4-$G186)&lt;($C186+$B186),IF(K$4=$G186+$B186,SUMIFS(INDEX('ABP REC Calc'!$G$6:$AB$69,,MATCH('ABP RECs'!$H186,'ABP REC Calc'!$G$5:$AB$5,0)),'ABP REC Calc'!$C$6:$C$69,'ABP RECs'!$E186,'ABP REC Calc'!$B$6:$B$69,'ABP RECs'!$F186),
IF(K$4&gt;$G186,J186*(1-Inputs_ByYear!$D$4),0)),0)</f>
        <v>0</v>
      </c>
      <c r="L186" s="235">
        <f>IF((L$4-$G186)&lt;($C186+$B186),IF(L$4=$G186+$B186,SUMIFS(INDEX('ABP REC Calc'!$G$6:$AB$69,,MATCH('ABP RECs'!$H186,'ABP REC Calc'!$G$5:$AB$5,0)),'ABP REC Calc'!$C$6:$C$69,'ABP RECs'!$E186,'ABP REC Calc'!$B$6:$B$69,'ABP RECs'!$F186),
IF(L$4&gt;$G186,K186*(1-Inputs_ByYear!$D$4),0)),0)</f>
        <v>0</v>
      </c>
      <c r="M186" s="235">
        <f>IF((M$4-$G186)&lt;($C186+$B186),IF(M$4=$G186+$B186,SUMIFS(INDEX('ABP REC Calc'!$G$6:$AB$69,,MATCH('ABP RECs'!$H186,'ABP REC Calc'!$G$5:$AB$5,0)),'ABP REC Calc'!$C$6:$C$69,'ABP RECs'!$E186,'ABP REC Calc'!$B$6:$B$69,'ABP RECs'!$F186),
IF(M$4&gt;$G186,L186*(1-Inputs_ByYear!$D$4),0)),0)</f>
        <v>0</v>
      </c>
      <c r="N186" s="235">
        <f>IF((N$4-$G186)&lt;($C186+$B186),IF(N$4=$G186+$B186,SUMIFS(INDEX('ABP REC Calc'!$G$6:$AB$69,,MATCH('ABP RECs'!$H186,'ABP REC Calc'!$G$5:$AB$5,0)),'ABP REC Calc'!$C$6:$C$69,'ABP RECs'!$E186,'ABP REC Calc'!$B$6:$B$69,'ABP RECs'!$F186),
IF(N$4&gt;$G186,M186*(1-Inputs_ByYear!$D$4),0)),0)</f>
        <v>0</v>
      </c>
      <c r="O186" s="235">
        <f>IF((O$4-$G186)&lt;($C186+$B186),IF(O$4=$G186+$B186,SUMIFS(INDEX('ABP REC Calc'!$G$6:$AB$69,,MATCH('ABP RECs'!$H186,'ABP REC Calc'!$G$5:$AB$5,0)),'ABP REC Calc'!$C$6:$C$69,'ABP RECs'!$E186,'ABP REC Calc'!$B$6:$B$69,'ABP RECs'!$F186),
IF(O$4&gt;$G186,N186*(1-Inputs_ByYear!$D$4),0)),0)</f>
        <v>0</v>
      </c>
      <c r="P186" s="235">
        <f>IF((P$4-$G186)&lt;($C186+$B186),IF(P$4=$G186+$B186,SUMIFS(INDEX('ABP REC Calc'!$G$6:$AB$69,,MATCH('ABP RECs'!$H186,'ABP REC Calc'!$G$5:$AB$5,0)),'ABP REC Calc'!$C$6:$C$69,'ABP RECs'!$E186,'ABP REC Calc'!$B$6:$B$69,'ABP RECs'!$F186),
IF(P$4&gt;$G186,O186*(1-Inputs_ByYear!$D$4),0)),0)</f>
        <v>0</v>
      </c>
      <c r="Q186" s="235">
        <f>IF((Q$4-$G186)&lt;($C186+$B186),IF(Q$4=$G186+$B186,SUMIFS(INDEX('ABP REC Calc'!$G$6:$AB$69,,MATCH('ABP RECs'!$H186,'ABP REC Calc'!$G$5:$AB$5,0)),'ABP REC Calc'!$C$6:$C$69,'ABP RECs'!$E186,'ABP REC Calc'!$B$6:$B$69,'ABP RECs'!$F186),
IF(Q$4&gt;$G186,P186*(1-Inputs_ByYear!$D$4),0)),0)</f>
        <v>0</v>
      </c>
      <c r="R186" s="235">
        <f>IF((R$4-$G186)&lt;($C186+$B186),IF(R$4=$G186+$B186,SUMIFS(INDEX('ABP REC Calc'!$G$6:$AB$69,,MATCH('ABP RECs'!$H186,'ABP REC Calc'!$G$5:$AB$5,0)),'ABP REC Calc'!$C$6:$C$69,'ABP RECs'!$E186,'ABP REC Calc'!$B$6:$B$69,'ABP RECs'!$F186),
IF(R$4&gt;$G186,Q186*(1-Inputs_ByYear!$D$4),0)),0)</f>
        <v>0</v>
      </c>
      <c r="S186" s="235">
        <f>IF((S$4-$G186)&lt;($C186+$B186),IF(S$4=$G186+$B186,SUMIFS(INDEX('ABP REC Calc'!$G$6:$AB$69,,MATCH('ABP RECs'!$H186,'ABP REC Calc'!$G$5:$AB$5,0)),'ABP REC Calc'!$C$6:$C$69,'ABP RECs'!$E186,'ABP REC Calc'!$B$6:$B$69,'ABP RECs'!$F186),
IF(S$4&gt;$G186,R186*(1-Inputs_ByYear!$D$4),0)),0)</f>
        <v>0</v>
      </c>
      <c r="T186" s="235">
        <f>IF((T$4-$G186)&lt;($C186+$B186),IF(T$4=$G186+$B186,SUMIFS(INDEX('ABP REC Calc'!$G$6:$AB$69,,MATCH('ABP RECs'!$H186,'ABP REC Calc'!$G$5:$AB$5,0)),'ABP REC Calc'!$C$6:$C$69,'ABP RECs'!$E186,'ABP REC Calc'!$B$6:$B$69,'ABP RECs'!$F186),
IF(T$4&gt;$G186,S186*(1-Inputs_ByYear!$D$4),0)),0)</f>
        <v>0</v>
      </c>
      <c r="U186" s="235">
        <f>IF((U$4-$G186)&lt;($C186+$B186),IF(U$4=$G186+$B186,SUMIFS(INDEX('ABP REC Calc'!$G$6:$AB$69,,MATCH('ABP RECs'!$H186,'ABP REC Calc'!$G$5:$AB$5,0)),'ABP REC Calc'!$C$6:$C$69,'ABP RECs'!$E186,'ABP REC Calc'!$B$6:$B$69,'ABP RECs'!$F186),
IF(U$4&gt;$G186,T186*(1-Inputs_ByYear!$D$4),0)),0)</f>
        <v>0</v>
      </c>
      <c r="V186" s="235">
        <f>IF((V$4-$G186)&lt;($C186+$B186),IF(V$4=$G186+$B186,SUMIFS(INDEX('ABP REC Calc'!$G$6:$AB$69,,MATCH('ABP RECs'!$H186,'ABP REC Calc'!$G$5:$AB$5,0)),'ABP REC Calc'!$C$6:$C$69,'ABP RECs'!$E186,'ABP REC Calc'!$B$6:$B$69,'ABP RECs'!$F186),
IF(V$4&gt;$G186,U186*(1-Inputs_ByYear!$D$4),0)),0)</f>
        <v>0</v>
      </c>
      <c r="W186" s="235">
        <f>IF((W$4-$G186)&lt;($C186+$B186),IF(W$4=$G186+$B186,SUMIFS(INDEX('ABP REC Calc'!$G$6:$AB$69,,MATCH('ABP RECs'!$H186,'ABP REC Calc'!$G$5:$AB$5,0)),'ABP REC Calc'!$C$6:$C$69,'ABP RECs'!$E186,'ABP REC Calc'!$B$6:$B$69,'ABP RECs'!$F186),
IF(W$4&gt;$G186,V186*(1-Inputs_ByYear!$D$4),0)),0)</f>
        <v>0</v>
      </c>
      <c r="X186" s="235">
        <f>IF((X$4-$G186)&lt;($C186+$B186),IF(X$4=$G186+$B186,SUMIFS(INDEX('ABP REC Calc'!$G$6:$AB$69,,MATCH('ABP RECs'!$H186,'ABP REC Calc'!$G$5:$AB$5,0)),'ABP REC Calc'!$C$6:$C$69,'ABP RECs'!$E186,'ABP REC Calc'!$B$6:$B$69,'ABP RECs'!$F186),
IF(X$4&gt;$G186,W186*(1-Inputs_ByYear!$D$4),0)),0)</f>
        <v>0</v>
      </c>
      <c r="Y186" s="235">
        <f>IF((Y$4-$G186)&lt;($C186+$B186),IF(Y$4=$G186+$B186,SUMIFS(INDEX('ABP REC Calc'!$G$6:$AB$69,,MATCH('ABP RECs'!$H186,'ABP REC Calc'!$G$5:$AB$5,0)),'ABP REC Calc'!$C$6:$C$69,'ABP RECs'!$E186,'ABP REC Calc'!$B$6:$B$69,'ABP RECs'!$F186),
IF(Y$4&gt;$G186,X186*(1-Inputs_ByYear!$D$4),0)),0)</f>
        <v>0</v>
      </c>
      <c r="Z186" s="235">
        <f>IF((Z$4-$G186)&lt;($C186+$B186),IF(Z$4=$G186+$B186,SUMIFS(INDEX('ABP REC Calc'!$G$6:$AB$69,,MATCH('ABP RECs'!$H186,'ABP REC Calc'!$G$5:$AB$5,0)),'ABP REC Calc'!$C$6:$C$69,'ABP RECs'!$E186,'ABP REC Calc'!$B$6:$B$69,'ABP RECs'!$F186),
IF(Z$4&gt;$G186,Y186*(1-Inputs_ByYear!$D$4),0)),0)</f>
        <v>0</v>
      </c>
      <c r="AA186" s="235">
        <f>IF((AA$4-$G186)&lt;($C186+$B186),IF(AA$4=$G186+$B186,SUMIFS(INDEX('ABP REC Calc'!$G$6:$AB$69,,MATCH('ABP RECs'!$H186,'ABP REC Calc'!$G$5:$AB$5,0)),'ABP REC Calc'!$C$6:$C$69,'ABP RECs'!$E186,'ABP REC Calc'!$B$6:$B$69,'ABP RECs'!$F186),
IF(AA$4&gt;$G186,Z186*(1-Inputs_ByYear!$D$4),0)),0)</f>
        <v>0</v>
      </c>
      <c r="AB186" s="235">
        <f>IF((AB$4-$G186)&lt;($C186+$B186),IF(AB$4=$G186+$B186,SUMIFS(INDEX('ABP REC Calc'!$G$6:$AB$69,,MATCH('ABP RECs'!$H186,'ABP REC Calc'!$G$5:$AB$5,0)),'ABP REC Calc'!$C$6:$C$69,'ABP RECs'!$E186,'ABP REC Calc'!$B$6:$B$69,'ABP RECs'!$F186),
IF(AB$4&gt;$G186,AA186*(1-Inputs_ByYear!$D$4),0)),0)</f>
        <v>0</v>
      </c>
      <c r="AC186" s="235">
        <f>IF((AC$4-$G186)&lt;($C186+$B186),IF(AC$4=$G186+$B186,SUMIFS(INDEX('ABP REC Calc'!$G$6:$AB$69,,MATCH('ABP RECs'!$H186,'ABP REC Calc'!$G$5:$AB$5,0)),'ABP REC Calc'!$C$6:$C$69,'ABP RECs'!$E186,'ABP REC Calc'!$B$6:$B$69,'ABP RECs'!$F186),
IF(AC$4&gt;$G186,AB186*(1-Inputs_ByYear!$D$4),0)),0)</f>
        <v>0</v>
      </c>
      <c r="AD186" s="235">
        <f>IF((AD$4-$G186)&lt;($C186+$B186),IF(AD$4=$G186+$B186,SUMIFS(INDEX('ABP REC Calc'!$G$6:$AB$69,,MATCH('ABP RECs'!$H186,'ABP REC Calc'!$G$5:$AB$5,0)),'ABP REC Calc'!$C$6:$C$69,'ABP RECs'!$E186,'ABP REC Calc'!$B$6:$B$69,'ABP RECs'!$F186),
IF(AD$4&gt;$G186,AC186*(1-Inputs_ByYear!$D$4),0)),0)</f>
        <v>0</v>
      </c>
    </row>
    <row r="187" spans="2:30" ht="14.75" customHeight="1" x14ac:dyDescent="0.25">
      <c r="B187" s="332" cm="1">
        <f t="array" ref="B187">INDEX(Inputs_ByYear!$D$87:$D$92, MATCH('ABP RECs'!$E187, Inputs_ByYear!$B$87:$B$92, 0),)</f>
        <v>0</v>
      </c>
      <c r="C187" s="332" cm="1">
        <f t="array" ref="C187">INDEX(Inputs_ByYear!$D$51:$D$56, MATCH('ABP RECs'!$E187, Inputs_ByYear!$B$51:$B$56,0),)</f>
        <v>15</v>
      </c>
      <c r="D187" s="332" t="str" cm="1">
        <f t="array" ref="D187">INDEX(Inputs_ByYear!$D$96:$D$101, MATCH('ABP RECs'!$E187, Inputs_ByYear!$B$96:$B$101,0),)</f>
        <v>n/a</v>
      </c>
      <c r="E187" s="222" t="s">
        <v>237</v>
      </c>
      <c r="F187" s="219" t="s">
        <v>258</v>
      </c>
      <c r="G187" s="219">
        <f t="shared" ref="G187:G207" si="9">VALUE(LEFT(H187, FIND("-", H187)-1))</f>
        <v>2025</v>
      </c>
      <c r="H187" s="227" t="s">
        <v>23</v>
      </c>
      <c r="I187" s="235">
        <f>IF((I$4-$G187)&lt;($C187+$B187),IF(I$4=$G187+$B187,SUMIFS(INDEX('ABP REC Calc'!$G$6:$AB$69,,MATCH('ABP RECs'!$H187,'ABP REC Calc'!$G$5:$AB$5,0)),'ABP REC Calc'!$C$6:$C$69,'ABP RECs'!$E187,'ABP REC Calc'!$B$6:$B$69,'ABP RECs'!$F187),
IF(I$4&gt;$G187,H187*(1-Inputs_ByYear!$D$4),0)),0)</f>
        <v>0</v>
      </c>
      <c r="J187" s="235">
        <f>IF((J$4-$G187)&lt;($C187+$B187),IF(J$4=$G187+$B187,SUMIFS(INDEX('ABP REC Calc'!$G$6:$AB$69,,MATCH('ABP RECs'!$H187,'ABP REC Calc'!$G$5:$AB$5,0)),'ABP REC Calc'!$C$6:$C$69,'ABP RECs'!$E187,'ABP REC Calc'!$B$6:$B$69,'ABP RECs'!$F187),
IF(J$4&gt;$G187,I187*(1-Inputs_ByYear!$D$4),0)),0)</f>
        <v>51330.495166079163</v>
      </c>
      <c r="K187" s="235">
        <f>IF((K$4-$G187)&lt;($C187+$B187),IF(K$4=$G187+$B187,SUMIFS(INDEX('ABP REC Calc'!$G$6:$AB$69,,MATCH('ABP RECs'!$H187,'ABP REC Calc'!$G$5:$AB$5,0)),'ABP REC Calc'!$C$6:$C$69,'ABP RECs'!$E187,'ABP REC Calc'!$B$6:$B$69,'ABP RECs'!$F187),
IF(K$4&gt;$G187,J187*(1-Inputs_ByYear!$D$4),0)),0)</f>
        <v>51073.84269024877</v>
      </c>
      <c r="L187" s="235">
        <f>IF((L$4-$G187)&lt;($C187+$B187),IF(L$4=$G187+$B187,SUMIFS(INDEX('ABP REC Calc'!$G$6:$AB$69,,MATCH('ABP RECs'!$H187,'ABP REC Calc'!$G$5:$AB$5,0)),'ABP REC Calc'!$C$6:$C$69,'ABP RECs'!$E187,'ABP REC Calc'!$B$6:$B$69,'ABP RECs'!$F187),
IF(L$4&gt;$G187,K187*(1-Inputs_ByYear!$D$4),0)),0)</f>
        <v>50818.473476797524</v>
      </c>
      <c r="M187" s="235">
        <f>IF((M$4-$G187)&lt;($C187+$B187),IF(M$4=$G187+$B187,SUMIFS(INDEX('ABP REC Calc'!$G$6:$AB$69,,MATCH('ABP RECs'!$H187,'ABP REC Calc'!$G$5:$AB$5,0)),'ABP REC Calc'!$C$6:$C$69,'ABP RECs'!$E187,'ABP REC Calc'!$B$6:$B$69,'ABP RECs'!$F187),
IF(M$4&gt;$G187,L187*(1-Inputs_ByYear!$D$4),0)),0)</f>
        <v>50564.381109413538</v>
      </c>
      <c r="N187" s="235">
        <f>IF((N$4-$G187)&lt;($C187+$B187),IF(N$4=$G187+$B187,SUMIFS(INDEX('ABP REC Calc'!$G$6:$AB$69,,MATCH('ABP RECs'!$H187,'ABP REC Calc'!$G$5:$AB$5,0)),'ABP REC Calc'!$C$6:$C$69,'ABP RECs'!$E187,'ABP REC Calc'!$B$6:$B$69,'ABP RECs'!$F187),
IF(N$4&gt;$G187,M187*(1-Inputs_ByYear!$D$4),0)),0)</f>
        <v>50311.559203866469</v>
      </c>
      <c r="O187" s="235">
        <f>IF((O$4-$G187)&lt;($C187+$B187),IF(O$4=$G187+$B187,SUMIFS(INDEX('ABP REC Calc'!$G$6:$AB$69,,MATCH('ABP RECs'!$H187,'ABP REC Calc'!$G$5:$AB$5,0)),'ABP REC Calc'!$C$6:$C$69,'ABP RECs'!$E187,'ABP REC Calc'!$B$6:$B$69,'ABP RECs'!$F187),
IF(O$4&gt;$G187,N187*(1-Inputs_ByYear!$D$4),0)),0)</f>
        <v>50060.001407847136</v>
      </c>
      <c r="P187" s="235">
        <f>IF((P$4-$G187)&lt;($C187+$B187),IF(P$4=$G187+$B187,SUMIFS(INDEX('ABP REC Calc'!$G$6:$AB$69,,MATCH('ABP RECs'!$H187,'ABP REC Calc'!$G$5:$AB$5,0)),'ABP REC Calc'!$C$6:$C$69,'ABP RECs'!$E187,'ABP REC Calc'!$B$6:$B$69,'ABP RECs'!$F187),
IF(P$4&gt;$G187,O187*(1-Inputs_ByYear!$D$4),0)),0)</f>
        <v>49809.701400807899</v>
      </c>
      <c r="Q187" s="235">
        <f>IF((Q$4-$G187)&lt;($C187+$B187),IF(Q$4=$G187+$B187,SUMIFS(INDEX('ABP REC Calc'!$G$6:$AB$69,,MATCH('ABP RECs'!$H187,'ABP REC Calc'!$G$5:$AB$5,0)),'ABP REC Calc'!$C$6:$C$69,'ABP RECs'!$E187,'ABP REC Calc'!$B$6:$B$69,'ABP RECs'!$F187),
IF(Q$4&gt;$G187,P187*(1-Inputs_ByYear!$D$4),0)),0)</f>
        <v>49560.652893803861</v>
      </c>
      <c r="R187" s="235">
        <f>IF((R$4-$G187)&lt;($C187+$B187),IF(R$4=$G187+$B187,SUMIFS(INDEX('ABP REC Calc'!$G$6:$AB$69,,MATCH('ABP RECs'!$H187,'ABP REC Calc'!$G$5:$AB$5,0)),'ABP REC Calc'!$C$6:$C$69,'ABP RECs'!$E187,'ABP REC Calc'!$B$6:$B$69,'ABP RECs'!$F187),
IF(R$4&gt;$G187,Q187*(1-Inputs_ByYear!$D$4),0)),0)</f>
        <v>49312.849629334843</v>
      </c>
      <c r="S187" s="235">
        <f>IF((S$4-$G187)&lt;($C187+$B187),IF(S$4=$G187+$B187,SUMIFS(INDEX('ABP REC Calc'!$G$6:$AB$69,,MATCH('ABP RECs'!$H187,'ABP REC Calc'!$G$5:$AB$5,0)),'ABP REC Calc'!$C$6:$C$69,'ABP RECs'!$E187,'ABP REC Calc'!$B$6:$B$69,'ABP RECs'!$F187),
IF(S$4&gt;$G187,R187*(1-Inputs_ByYear!$D$4),0)),0)</f>
        <v>49066.285381188172</v>
      </c>
      <c r="T187" s="235">
        <f>IF((T$4-$G187)&lt;($C187+$B187),IF(T$4=$G187+$B187,SUMIFS(INDEX('ABP REC Calc'!$G$6:$AB$69,,MATCH('ABP RECs'!$H187,'ABP REC Calc'!$G$5:$AB$5,0)),'ABP REC Calc'!$C$6:$C$69,'ABP RECs'!$E187,'ABP REC Calc'!$B$6:$B$69,'ABP RECs'!$F187),
IF(T$4&gt;$G187,S187*(1-Inputs_ByYear!$D$4),0)),0)</f>
        <v>48820.953954282231</v>
      </c>
      <c r="U187" s="235">
        <f>IF((U$4-$G187)&lt;($C187+$B187),IF(U$4=$G187+$B187,SUMIFS(INDEX('ABP REC Calc'!$G$6:$AB$69,,MATCH('ABP RECs'!$H187,'ABP REC Calc'!$G$5:$AB$5,0)),'ABP REC Calc'!$C$6:$C$69,'ABP RECs'!$E187,'ABP REC Calc'!$B$6:$B$69,'ABP RECs'!$F187),
IF(U$4&gt;$G187,T187*(1-Inputs_ByYear!$D$4),0)),0)</f>
        <v>48576.849184510822</v>
      </c>
      <c r="V187" s="235">
        <f>IF((V$4-$G187)&lt;($C187+$B187),IF(V$4=$G187+$B187,SUMIFS(INDEX('ABP REC Calc'!$G$6:$AB$69,,MATCH('ABP RECs'!$H187,'ABP REC Calc'!$G$5:$AB$5,0)),'ABP REC Calc'!$C$6:$C$69,'ABP RECs'!$E187,'ABP REC Calc'!$B$6:$B$69,'ABP RECs'!$F187),
IF(V$4&gt;$G187,U187*(1-Inputs_ByYear!$D$4),0)),0)</f>
        <v>48333.964938588266</v>
      </c>
      <c r="W187" s="235">
        <f>IF((W$4-$G187)&lt;($C187+$B187),IF(W$4=$G187+$B187,SUMIFS(INDEX('ABP REC Calc'!$G$6:$AB$69,,MATCH('ABP RECs'!$H187,'ABP REC Calc'!$G$5:$AB$5,0)),'ABP REC Calc'!$C$6:$C$69,'ABP RECs'!$E187,'ABP REC Calc'!$B$6:$B$69,'ABP RECs'!$F187),
IF(W$4&gt;$G187,V187*(1-Inputs_ByYear!$D$4),0)),0)</f>
        <v>48092.295113895321</v>
      </c>
      <c r="X187" s="235">
        <f>IF((X$4-$G187)&lt;($C187+$B187),IF(X$4=$G187+$B187,SUMIFS(INDEX('ABP REC Calc'!$G$6:$AB$69,,MATCH('ABP RECs'!$H187,'ABP REC Calc'!$G$5:$AB$5,0)),'ABP REC Calc'!$C$6:$C$69,'ABP RECs'!$E187,'ABP REC Calc'!$B$6:$B$69,'ABP RECs'!$F187),
IF(X$4&gt;$G187,W187*(1-Inputs_ByYear!$D$4),0)),0)</f>
        <v>47851.833638325843</v>
      </c>
      <c r="Y187" s="235">
        <f>IF((Y$4-$G187)&lt;($C187+$B187),IF(Y$4=$G187+$B187,SUMIFS(INDEX('ABP REC Calc'!$G$6:$AB$69,,MATCH('ABP RECs'!$H187,'ABP REC Calc'!$G$5:$AB$5,0)),'ABP REC Calc'!$C$6:$C$69,'ABP RECs'!$E187,'ABP REC Calc'!$B$6:$B$69,'ABP RECs'!$F187),
IF(Y$4&gt;$G187,X187*(1-Inputs_ByYear!$D$4),0)),0)</f>
        <v>0</v>
      </c>
      <c r="Z187" s="235">
        <f>IF((Z$4-$G187)&lt;($C187+$B187),IF(Z$4=$G187+$B187,SUMIFS(INDEX('ABP REC Calc'!$G$6:$AB$69,,MATCH('ABP RECs'!$H187,'ABP REC Calc'!$G$5:$AB$5,0)),'ABP REC Calc'!$C$6:$C$69,'ABP RECs'!$E187,'ABP REC Calc'!$B$6:$B$69,'ABP RECs'!$F187),
IF(Z$4&gt;$G187,Y187*(1-Inputs_ByYear!$D$4),0)),0)</f>
        <v>0</v>
      </c>
      <c r="AA187" s="235">
        <f>IF((AA$4-$G187)&lt;($C187+$B187),IF(AA$4=$G187+$B187,SUMIFS(INDEX('ABP REC Calc'!$G$6:$AB$69,,MATCH('ABP RECs'!$H187,'ABP REC Calc'!$G$5:$AB$5,0)),'ABP REC Calc'!$C$6:$C$69,'ABP RECs'!$E187,'ABP REC Calc'!$B$6:$B$69,'ABP RECs'!$F187),
IF(AA$4&gt;$G187,Z187*(1-Inputs_ByYear!$D$4),0)),0)</f>
        <v>0</v>
      </c>
      <c r="AB187" s="235">
        <f>IF((AB$4-$G187)&lt;($C187+$B187),IF(AB$4=$G187+$B187,SUMIFS(INDEX('ABP REC Calc'!$G$6:$AB$69,,MATCH('ABP RECs'!$H187,'ABP REC Calc'!$G$5:$AB$5,0)),'ABP REC Calc'!$C$6:$C$69,'ABP RECs'!$E187,'ABP REC Calc'!$B$6:$B$69,'ABP RECs'!$F187),
IF(AB$4&gt;$G187,AA187*(1-Inputs_ByYear!$D$4),0)),0)</f>
        <v>0</v>
      </c>
      <c r="AC187" s="235">
        <f>IF((AC$4-$G187)&lt;($C187+$B187),IF(AC$4=$G187+$B187,SUMIFS(INDEX('ABP REC Calc'!$G$6:$AB$69,,MATCH('ABP RECs'!$H187,'ABP REC Calc'!$G$5:$AB$5,0)),'ABP REC Calc'!$C$6:$C$69,'ABP RECs'!$E187,'ABP REC Calc'!$B$6:$B$69,'ABP RECs'!$F187),
IF(AC$4&gt;$G187,AB187*(1-Inputs_ByYear!$D$4),0)),0)</f>
        <v>0</v>
      </c>
      <c r="AD187" s="235">
        <f>IF((AD$4-$G187)&lt;($C187+$B187),IF(AD$4=$G187+$B187,SUMIFS(INDEX('ABP REC Calc'!$G$6:$AB$69,,MATCH('ABP RECs'!$H187,'ABP REC Calc'!$G$5:$AB$5,0)),'ABP REC Calc'!$C$6:$C$69,'ABP RECs'!$E187,'ABP REC Calc'!$B$6:$B$69,'ABP RECs'!$F187),
IF(AD$4&gt;$G187,AC187*(1-Inputs_ByYear!$D$4),0)),0)</f>
        <v>0</v>
      </c>
    </row>
    <row r="188" spans="2:30" ht="14.75" customHeight="1" x14ac:dyDescent="0.25">
      <c r="B188" s="332" cm="1">
        <f t="array" ref="B188">INDEX(Inputs_ByYear!$D$87:$D$92, MATCH('ABP RECs'!$E188, Inputs_ByYear!$B$87:$B$92, 0),)</f>
        <v>0</v>
      </c>
      <c r="C188" s="332" cm="1">
        <f t="array" ref="C188">INDEX(Inputs_ByYear!$D$51:$D$56, MATCH('ABP RECs'!$E188, Inputs_ByYear!$B$51:$B$56,0),)</f>
        <v>15</v>
      </c>
      <c r="D188" s="332" t="str" cm="1">
        <f t="array" ref="D188">INDEX(Inputs_ByYear!$D$96:$D$101, MATCH('ABP RECs'!$E188, Inputs_ByYear!$B$96:$B$101,0),)</f>
        <v>n/a</v>
      </c>
      <c r="E188" s="222" t="s">
        <v>237</v>
      </c>
      <c r="F188" s="219" t="s">
        <v>258</v>
      </c>
      <c r="G188" s="219">
        <f t="shared" si="9"/>
        <v>2026</v>
      </c>
      <c r="H188" s="227" t="s">
        <v>24</v>
      </c>
      <c r="I188" s="235">
        <f>IF((I$4-$G188)&lt;($C188+$B188),IF(I$4=$G188+$B188,SUMIFS(INDEX('ABP REC Calc'!$G$6:$AB$69,,MATCH('ABP RECs'!$H188,'ABP REC Calc'!$G$5:$AB$5,0)),'ABP REC Calc'!$C$6:$C$69,'ABP RECs'!$E188,'ABP REC Calc'!$B$6:$B$69,'ABP RECs'!$F188),
IF(I$4&gt;$G188,H188*(1-Inputs_ByYear!$D$4),0)),0)</f>
        <v>0</v>
      </c>
      <c r="J188" s="235">
        <f>IF((J$4-$G188)&lt;($C188+$B188),IF(J$4=$G188+$B188,SUMIFS(INDEX('ABP REC Calc'!$G$6:$AB$69,,MATCH('ABP RECs'!$H188,'ABP REC Calc'!$G$5:$AB$5,0)),'ABP REC Calc'!$C$6:$C$69,'ABP RECs'!$E188,'ABP REC Calc'!$B$6:$B$69,'ABP RECs'!$F188),
IF(J$4&gt;$G188,I188*(1-Inputs_ByYear!$D$4),0)),0)</f>
        <v>0</v>
      </c>
      <c r="K188" s="235">
        <f>IF((K$4-$G188)&lt;($C188+$B188),IF(K$4=$G188+$B188,SUMIFS(INDEX('ABP REC Calc'!$G$6:$AB$69,,MATCH('ABP RECs'!$H188,'ABP REC Calc'!$G$5:$AB$5,0)),'ABP REC Calc'!$C$6:$C$69,'ABP RECs'!$E188,'ABP REC Calc'!$B$6:$B$69,'ABP RECs'!$F188),
IF(K$4&gt;$G188,J188*(1-Inputs_ByYear!$D$4),0)),0)</f>
        <v>78994.39059759074</v>
      </c>
      <c r="L188" s="235">
        <f>IF((L$4-$G188)&lt;($C188+$B188),IF(L$4=$G188+$B188,SUMIFS(INDEX('ABP REC Calc'!$G$6:$AB$69,,MATCH('ABP RECs'!$H188,'ABP REC Calc'!$G$5:$AB$5,0)),'ABP REC Calc'!$C$6:$C$69,'ABP RECs'!$E188,'ABP REC Calc'!$B$6:$B$69,'ABP RECs'!$F188),
IF(L$4&gt;$G188,K188*(1-Inputs_ByYear!$D$4),0)),0)</f>
        <v>78599.418644602789</v>
      </c>
      <c r="M188" s="235">
        <f>IF((M$4-$G188)&lt;($C188+$B188),IF(M$4=$G188+$B188,SUMIFS(INDEX('ABP REC Calc'!$G$6:$AB$69,,MATCH('ABP RECs'!$H188,'ABP REC Calc'!$G$5:$AB$5,0)),'ABP REC Calc'!$C$6:$C$69,'ABP RECs'!$E188,'ABP REC Calc'!$B$6:$B$69,'ABP RECs'!$F188),
IF(M$4&gt;$G188,L188*(1-Inputs_ByYear!$D$4),0)),0)</f>
        <v>78206.421551379768</v>
      </c>
      <c r="N188" s="235">
        <f>IF((N$4-$G188)&lt;($C188+$B188),IF(N$4=$G188+$B188,SUMIFS(INDEX('ABP REC Calc'!$G$6:$AB$69,,MATCH('ABP RECs'!$H188,'ABP REC Calc'!$G$5:$AB$5,0)),'ABP REC Calc'!$C$6:$C$69,'ABP RECs'!$E188,'ABP REC Calc'!$B$6:$B$69,'ABP RECs'!$F188),
IF(N$4&gt;$G188,M188*(1-Inputs_ByYear!$D$4),0)),0)</f>
        <v>77815.389443622873</v>
      </c>
      <c r="O188" s="235">
        <f>IF((O$4-$G188)&lt;($C188+$B188),IF(O$4=$G188+$B188,SUMIFS(INDEX('ABP REC Calc'!$G$6:$AB$69,,MATCH('ABP RECs'!$H188,'ABP REC Calc'!$G$5:$AB$5,0)),'ABP REC Calc'!$C$6:$C$69,'ABP RECs'!$E188,'ABP REC Calc'!$B$6:$B$69,'ABP RECs'!$F188),
IF(O$4&gt;$G188,N188*(1-Inputs_ByYear!$D$4),0)),0)</f>
        <v>77426.31249640476</v>
      </c>
      <c r="P188" s="235">
        <f>IF((P$4-$G188)&lt;($C188+$B188),IF(P$4=$G188+$B188,SUMIFS(INDEX('ABP REC Calc'!$G$6:$AB$69,,MATCH('ABP RECs'!$H188,'ABP REC Calc'!$G$5:$AB$5,0)),'ABP REC Calc'!$C$6:$C$69,'ABP RECs'!$E188,'ABP REC Calc'!$B$6:$B$69,'ABP RECs'!$F188),
IF(P$4&gt;$G188,O188*(1-Inputs_ByYear!$D$4),0)),0)</f>
        <v>77039.180933922733</v>
      </c>
      <c r="Q188" s="235">
        <f>IF((Q$4-$G188)&lt;($C188+$B188),IF(Q$4=$G188+$B188,SUMIFS(INDEX('ABP REC Calc'!$G$6:$AB$69,,MATCH('ABP RECs'!$H188,'ABP REC Calc'!$G$5:$AB$5,0)),'ABP REC Calc'!$C$6:$C$69,'ABP RECs'!$E188,'ABP REC Calc'!$B$6:$B$69,'ABP RECs'!$F188),
IF(Q$4&gt;$G188,P188*(1-Inputs_ByYear!$D$4),0)),0)</f>
        <v>76653.985029253119</v>
      </c>
      <c r="R188" s="235">
        <f>IF((R$4-$G188)&lt;($C188+$B188),IF(R$4=$G188+$B188,SUMIFS(INDEX('ABP REC Calc'!$G$6:$AB$69,,MATCH('ABP RECs'!$H188,'ABP REC Calc'!$G$5:$AB$5,0)),'ABP REC Calc'!$C$6:$C$69,'ABP RECs'!$E188,'ABP REC Calc'!$B$6:$B$69,'ABP RECs'!$F188),
IF(R$4&gt;$G188,Q188*(1-Inputs_ByYear!$D$4),0)),0)</f>
        <v>76270.715104106857</v>
      </c>
      <c r="S188" s="235">
        <f>IF((S$4-$G188)&lt;($C188+$B188),IF(S$4=$G188+$B188,SUMIFS(INDEX('ABP REC Calc'!$G$6:$AB$69,,MATCH('ABP RECs'!$H188,'ABP REC Calc'!$G$5:$AB$5,0)),'ABP REC Calc'!$C$6:$C$69,'ABP RECs'!$E188,'ABP REC Calc'!$B$6:$B$69,'ABP RECs'!$F188),
IF(S$4&gt;$G188,R188*(1-Inputs_ByYear!$D$4),0)),0)</f>
        <v>75889.36152858632</v>
      </c>
      <c r="T188" s="235">
        <f>IF((T$4-$G188)&lt;($C188+$B188),IF(T$4=$G188+$B188,SUMIFS(INDEX('ABP REC Calc'!$G$6:$AB$69,,MATCH('ABP RECs'!$H188,'ABP REC Calc'!$G$5:$AB$5,0)),'ABP REC Calc'!$C$6:$C$69,'ABP RECs'!$E188,'ABP REC Calc'!$B$6:$B$69,'ABP RECs'!$F188),
IF(T$4&gt;$G188,S188*(1-Inputs_ByYear!$D$4),0)),0)</f>
        <v>75509.914720943387</v>
      </c>
      <c r="U188" s="235">
        <f>IF((U$4-$G188)&lt;($C188+$B188),IF(U$4=$G188+$B188,SUMIFS(INDEX('ABP REC Calc'!$G$6:$AB$69,,MATCH('ABP RECs'!$H188,'ABP REC Calc'!$G$5:$AB$5,0)),'ABP REC Calc'!$C$6:$C$69,'ABP RECs'!$E188,'ABP REC Calc'!$B$6:$B$69,'ABP RECs'!$F188),
IF(U$4&gt;$G188,T188*(1-Inputs_ByYear!$D$4),0)),0)</f>
        <v>75132.365147338671</v>
      </c>
      <c r="V188" s="235">
        <f>IF((V$4-$G188)&lt;($C188+$B188),IF(V$4=$G188+$B188,SUMIFS(INDEX('ABP REC Calc'!$G$6:$AB$69,,MATCH('ABP RECs'!$H188,'ABP REC Calc'!$G$5:$AB$5,0)),'ABP REC Calc'!$C$6:$C$69,'ABP RECs'!$E188,'ABP REC Calc'!$B$6:$B$69,'ABP RECs'!$F188),
IF(V$4&gt;$G188,U188*(1-Inputs_ByYear!$D$4),0)),0)</f>
        <v>74756.703321601977</v>
      </c>
      <c r="W188" s="235">
        <f>IF((W$4-$G188)&lt;($C188+$B188),IF(W$4=$G188+$B188,SUMIFS(INDEX('ABP REC Calc'!$G$6:$AB$69,,MATCH('ABP RECs'!$H188,'ABP REC Calc'!$G$5:$AB$5,0)),'ABP REC Calc'!$C$6:$C$69,'ABP RECs'!$E188,'ABP REC Calc'!$B$6:$B$69,'ABP RECs'!$F188),
IF(W$4&gt;$G188,V188*(1-Inputs_ByYear!$D$4),0)),0)</f>
        <v>74382.919804993973</v>
      </c>
      <c r="X188" s="235">
        <f>IF((X$4-$G188)&lt;($C188+$B188),IF(X$4=$G188+$B188,SUMIFS(INDEX('ABP REC Calc'!$G$6:$AB$69,,MATCH('ABP RECs'!$H188,'ABP REC Calc'!$G$5:$AB$5,0)),'ABP REC Calc'!$C$6:$C$69,'ABP RECs'!$E188,'ABP REC Calc'!$B$6:$B$69,'ABP RECs'!$F188),
IF(X$4&gt;$G188,W188*(1-Inputs_ByYear!$D$4),0)),0)</f>
        <v>74011.005205969006</v>
      </c>
      <c r="Y188" s="235">
        <f>IF((Y$4-$G188)&lt;($C188+$B188),IF(Y$4=$G188+$B188,SUMIFS(INDEX('ABP REC Calc'!$G$6:$AB$69,,MATCH('ABP RECs'!$H188,'ABP REC Calc'!$G$5:$AB$5,0)),'ABP REC Calc'!$C$6:$C$69,'ABP RECs'!$E188,'ABP REC Calc'!$B$6:$B$69,'ABP RECs'!$F188),
IF(Y$4&gt;$G188,X188*(1-Inputs_ByYear!$D$4),0)),0)</f>
        <v>73640.950179939158</v>
      </c>
      <c r="Z188" s="235">
        <f>IF((Z$4-$G188)&lt;($C188+$B188),IF(Z$4=$G188+$B188,SUMIFS(INDEX('ABP REC Calc'!$G$6:$AB$69,,MATCH('ABP RECs'!$H188,'ABP REC Calc'!$G$5:$AB$5,0)),'ABP REC Calc'!$C$6:$C$69,'ABP RECs'!$E188,'ABP REC Calc'!$B$6:$B$69,'ABP RECs'!$F188),
IF(Z$4&gt;$G188,Y188*(1-Inputs_ByYear!$D$4),0)),0)</f>
        <v>0</v>
      </c>
      <c r="AA188" s="235">
        <f>IF((AA$4-$G188)&lt;($C188+$B188),IF(AA$4=$G188+$B188,SUMIFS(INDEX('ABP REC Calc'!$G$6:$AB$69,,MATCH('ABP RECs'!$H188,'ABP REC Calc'!$G$5:$AB$5,0)),'ABP REC Calc'!$C$6:$C$69,'ABP RECs'!$E188,'ABP REC Calc'!$B$6:$B$69,'ABP RECs'!$F188),
IF(AA$4&gt;$G188,Z188*(1-Inputs_ByYear!$D$4),0)),0)</f>
        <v>0</v>
      </c>
      <c r="AB188" s="235">
        <f>IF((AB$4-$G188)&lt;($C188+$B188),IF(AB$4=$G188+$B188,SUMIFS(INDEX('ABP REC Calc'!$G$6:$AB$69,,MATCH('ABP RECs'!$H188,'ABP REC Calc'!$G$5:$AB$5,0)),'ABP REC Calc'!$C$6:$C$69,'ABP RECs'!$E188,'ABP REC Calc'!$B$6:$B$69,'ABP RECs'!$F188),
IF(AB$4&gt;$G188,AA188*(1-Inputs_ByYear!$D$4),0)),0)</f>
        <v>0</v>
      </c>
      <c r="AC188" s="235">
        <f>IF((AC$4-$G188)&lt;($C188+$B188),IF(AC$4=$G188+$B188,SUMIFS(INDEX('ABP REC Calc'!$G$6:$AB$69,,MATCH('ABP RECs'!$H188,'ABP REC Calc'!$G$5:$AB$5,0)),'ABP REC Calc'!$C$6:$C$69,'ABP RECs'!$E188,'ABP REC Calc'!$B$6:$B$69,'ABP RECs'!$F188),
IF(AC$4&gt;$G188,AB188*(1-Inputs_ByYear!$D$4),0)),0)</f>
        <v>0</v>
      </c>
      <c r="AD188" s="235">
        <f>IF((AD$4-$G188)&lt;($C188+$B188),IF(AD$4=$G188+$B188,SUMIFS(INDEX('ABP REC Calc'!$G$6:$AB$69,,MATCH('ABP RECs'!$H188,'ABP REC Calc'!$G$5:$AB$5,0)),'ABP REC Calc'!$C$6:$C$69,'ABP RECs'!$E188,'ABP REC Calc'!$B$6:$B$69,'ABP RECs'!$F188),
IF(AD$4&gt;$G188,AC188*(1-Inputs_ByYear!$D$4),0)),0)</f>
        <v>0</v>
      </c>
    </row>
    <row r="189" spans="2:30" ht="14.75" customHeight="1" x14ac:dyDescent="0.25">
      <c r="B189" s="332" cm="1">
        <f t="array" ref="B189">INDEX(Inputs_ByYear!$D$87:$D$92, MATCH('ABP RECs'!$E189, Inputs_ByYear!$B$87:$B$92, 0),)</f>
        <v>0</v>
      </c>
      <c r="C189" s="332" cm="1">
        <f t="array" ref="C189">INDEX(Inputs_ByYear!$D$51:$D$56, MATCH('ABP RECs'!$E189, Inputs_ByYear!$B$51:$B$56,0),)</f>
        <v>15</v>
      </c>
      <c r="D189" s="332" t="str" cm="1">
        <f t="array" ref="D189">INDEX(Inputs_ByYear!$D$96:$D$101, MATCH('ABP RECs'!$E189, Inputs_ByYear!$B$96:$B$101,0),)</f>
        <v>n/a</v>
      </c>
      <c r="E189" s="222" t="s">
        <v>237</v>
      </c>
      <c r="F189" s="219" t="s">
        <v>258</v>
      </c>
      <c r="G189" s="219">
        <f t="shared" si="9"/>
        <v>2027</v>
      </c>
      <c r="H189" s="227" t="s">
        <v>25</v>
      </c>
      <c r="I189" s="235">
        <f>IF((I$4-$G189)&lt;($C189+$B189),IF(I$4=$G189+$B189,SUMIFS(INDEX('ABP REC Calc'!$G$6:$AB$69,,MATCH('ABP RECs'!$H189,'ABP REC Calc'!$G$5:$AB$5,0)),'ABP REC Calc'!$C$6:$C$69,'ABP RECs'!$E189,'ABP REC Calc'!$B$6:$B$69,'ABP RECs'!$F189),
IF(I$4&gt;$G189,H189*(1-Inputs_ByYear!$D$4),0)),0)</f>
        <v>0</v>
      </c>
      <c r="J189" s="235">
        <f>IF((J$4-$G189)&lt;($C189+$B189),IF(J$4=$G189+$B189,SUMIFS(INDEX('ABP REC Calc'!$G$6:$AB$69,,MATCH('ABP RECs'!$H189,'ABP REC Calc'!$G$5:$AB$5,0)),'ABP REC Calc'!$C$6:$C$69,'ABP RECs'!$E189,'ABP REC Calc'!$B$6:$B$69,'ABP RECs'!$F189),
IF(J$4&gt;$G189,I189*(1-Inputs_ByYear!$D$4),0)),0)</f>
        <v>0</v>
      </c>
      <c r="K189" s="235">
        <f>IF((K$4-$G189)&lt;($C189+$B189),IF(K$4=$G189+$B189,SUMIFS(INDEX('ABP REC Calc'!$G$6:$AB$69,,MATCH('ABP RECs'!$H189,'ABP REC Calc'!$G$5:$AB$5,0)),'ABP REC Calc'!$C$6:$C$69,'ABP RECs'!$E189,'ABP REC Calc'!$B$6:$B$69,'ABP RECs'!$F189),
IF(K$4&gt;$G189,J189*(1-Inputs_ByYear!$D$4),0)),0)</f>
        <v>0</v>
      </c>
      <c r="L189" s="235">
        <f>IF((L$4-$G189)&lt;($C189+$B189),IF(L$4=$G189+$B189,SUMIFS(INDEX('ABP REC Calc'!$G$6:$AB$69,,MATCH('ABP RECs'!$H189,'ABP REC Calc'!$G$5:$AB$5,0)),'ABP REC Calc'!$C$6:$C$69,'ABP RECs'!$E189,'ABP REC Calc'!$B$6:$B$69,'ABP RECs'!$F189),
IF(L$4&gt;$G189,K189*(1-Inputs_ByYear!$D$4),0)),0)</f>
        <v>65828.658831325622</v>
      </c>
      <c r="M189" s="235">
        <f>IF((M$4-$G189)&lt;($C189+$B189),IF(M$4=$G189+$B189,SUMIFS(INDEX('ABP REC Calc'!$G$6:$AB$69,,MATCH('ABP RECs'!$H189,'ABP REC Calc'!$G$5:$AB$5,0)),'ABP REC Calc'!$C$6:$C$69,'ABP RECs'!$E189,'ABP REC Calc'!$B$6:$B$69,'ABP RECs'!$F189),
IF(M$4&gt;$G189,L189*(1-Inputs_ByYear!$D$4),0)),0)</f>
        <v>65499.515537168991</v>
      </c>
      <c r="N189" s="235">
        <f>IF((N$4-$G189)&lt;($C189+$B189),IF(N$4=$G189+$B189,SUMIFS(INDEX('ABP REC Calc'!$G$6:$AB$69,,MATCH('ABP RECs'!$H189,'ABP REC Calc'!$G$5:$AB$5,0)),'ABP REC Calc'!$C$6:$C$69,'ABP RECs'!$E189,'ABP REC Calc'!$B$6:$B$69,'ABP RECs'!$F189),
IF(N$4&gt;$G189,M189*(1-Inputs_ByYear!$D$4),0)),0)</f>
        <v>65172.017959483142</v>
      </c>
      <c r="O189" s="235">
        <f>IF((O$4-$G189)&lt;($C189+$B189),IF(O$4=$G189+$B189,SUMIFS(INDEX('ABP REC Calc'!$G$6:$AB$69,,MATCH('ABP RECs'!$H189,'ABP REC Calc'!$G$5:$AB$5,0)),'ABP REC Calc'!$C$6:$C$69,'ABP RECs'!$E189,'ABP REC Calc'!$B$6:$B$69,'ABP RECs'!$F189),
IF(O$4&gt;$G189,N189*(1-Inputs_ByYear!$D$4),0)),0)</f>
        <v>64846.157869685725</v>
      </c>
      <c r="P189" s="235">
        <f>IF((P$4-$G189)&lt;($C189+$B189),IF(P$4=$G189+$B189,SUMIFS(INDEX('ABP REC Calc'!$G$6:$AB$69,,MATCH('ABP RECs'!$H189,'ABP REC Calc'!$G$5:$AB$5,0)),'ABP REC Calc'!$C$6:$C$69,'ABP RECs'!$E189,'ABP REC Calc'!$B$6:$B$69,'ABP RECs'!$F189),
IF(P$4&gt;$G189,O189*(1-Inputs_ByYear!$D$4),0)),0)</f>
        <v>64521.927080337293</v>
      </c>
      <c r="Q189" s="235">
        <f>IF((Q$4-$G189)&lt;($C189+$B189),IF(Q$4=$G189+$B189,SUMIFS(INDEX('ABP REC Calc'!$G$6:$AB$69,,MATCH('ABP RECs'!$H189,'ABP REC Calc'!$G$5:$AB$5,0)),'ABP REC Calc'!$C$6:$C$69,'ABP RECs'!$E189,'ABP REC Calc'!$B$6:$B$69,'ABP RECs'!$F189),
IF(Q$4&gt;$G189,P189*(1-Inputs_ByYear!$D$4),0)),0)</f>
        <v>64199.317444935608</v>
      </c>
      <c r="R189" s="235">
        <f>IF((R$4-$G189)&lt;($C189+$B189),IF(R$4=$G189+$B189,SUMIFS(INDEX('ABP REC Calc'!$G$6:$AB$69,,MATCH('ABP RECs'!$H189,'ABP REC Calc'!$G$5:$AB$5,0)),'ABP REC Calc'!$C$6:$C$69,'ABP RECs'!$E189,'ABP REC Calc'!$B$6:$B$69,'ABP RECs'!$F189),
IF(R$4&gt;$G189,Q189*(1-Inputs_ByYear!$D$4),0)),0)</f>
        <v>63878.320857710933</v>
      </c>
      <c r="S189" s="235">
        <f>IF((S$4-$G189)&lt;($C189+$B189),IF(S$4=$G189+$B189,SUMIFS(INDEX('ABP REC Calc'!$G$6:$AB$69,,MATCH('ABP RECs'!$H189,'ABP REC Calc'!$G$5:$AB$5,0)),'ABP REC Calc'!$C$6:$C$69,'ABP RECs'!$E189,'ABP REC Calc'!$B$6:$B$69,'ABP RECs'!$F189),
IF(S$4&gt;$G189,R189*(1-Inputs_ByYear!$D$4),0)),0)</f>
        <v>63558.929253422379</v>
      </c>
      <c r="T189" s="235">
        <f>IF((T$4-$G189)&lt;($C189+$B189),IF(T$4=$G189+$B189,SUMIFS(INDEX('ABP REC Calc'!$G$6:$AB$69,,MATCH('ABP RECs'!$H189,'ABP REC Calc'!$G$5:$AB$5,0)),'ABP REC Calc'!$C$6:$C$69,'ABP RECs'!$E189,'ABP REC Calc'!$B$6:$B$69,'ABP RECs'!$F189),
IF(T$4&gt;$G189,S189*(1-Inputs_ByYear!$D$4),0)),0)</f>
        <v>63241.134607155269</v>
      </c>
      <c r="U189" s="235">
        <f>IF((U$4-$G189)&lt;($C189+$B189),IF(U$4=$G189+$B189,SUMIFS(INDEX('ABP REC Calc'!$G$6:$AB$69,,MATCH('ABP RECs'!$H189,'ABP REC Calc'!$G$5:$AB$5,0)),'ABP REC Calc'!$C$6:$C$69,'ABP RECs'!$E189,'ABP REC Calc'!$B$6:$B$69,'ABP RECs'!$F189),
IF(U$4&gt;$G189,T189*(1-Inputs_ByYear!$D$4),0)),0)</f>
        <v>62924.928934119489</v>
      </c>
      <c r="V189" s="235">
        <f>IF((V$4-$G189)&lt;($C189+$B189),IF(V$4=$G189+$B189,SUMIFS(INDEX('ABP REC Calc'!$G$6:$AB$69,,MATCH('ABP RECs'!$H189,'ABP REC Calc'!$G$5:$AB$5,0)),'ABP REC Calc'!$C$6:$C$69,'ABP RECs'!$E189,'ABP REC Calc'!$B$6:$B$69,'ABP RECs'!$F189),
IF(V$4&gt;$G189,U189*(1-Inputs_ByYear!$D$4),0)),0)</f>
        <v>62610.30428944889</v>
      </c>
      <c r="W189" s="235">
        <f>IF((W$4-$G189)&lt;($C189+$B189),IF(W$4=$G189+$B189,SUMIFS(INDEX('ABP REC Calc'!$G$6:$AB$69,,MATCH('ABP RECs'!$H189,'ABP REC Calc'!$G$5:$AB$5,0)),'ABP REC Calc'!$C$6:$C$69,'ABP RECs'!$E189,'ABP REC Calc'!$B$6:$B$69,'ABP RECs'!$F189),
IF(W$4&gt;$G189,V189*(1-Inputs_ByYear!$D$4),0)),0)</f>
        <v>62297.252768001643</v>
      </c>
      <c r="X189" s="235">
        <f>IF((X$4-$G189)&lt;($C189+$B189),IF(X$4=$G189+$B189,SUMIFS(INDEX('ABP REC Calc'!$G$6:$AB$69,,MATCH('ABP RECs'!$H189,'ABP REC Calc'!$G$5:$AB$5,0)),'ABP REC Calc'!$C$6:$C$69,'ABP RECs'!$E189,'ABP REC Calc'!$B$6:$B$69,'ABP RECs'!$F189),
IF(X$4&gt;$G189,W189*(1-Inputs_ByYear!$D$4),0)),0)</f>
        <v>61985.766504161635</v>
      </c>
      <c r="Y189" s="235">
        <f>IF((Y$4-$G189)&lt;($C189+$B189),IF(Y$4=$G189+$B189,SUMIFS(INDEX('ABP REC Calc'!$G$6:$AB$69,,MATCH('ABP RECs'!$H189,'ABP REC Calc'!$G$5:$AB$5,0)),'ABP REC Calc'!$C$6:$C$69,'ABP RECs'!$E189,'ABP REC Calc'!$B$6:$B$69,'ABP RECs'!$F189),
IF(Y$4&gt;$G189,X189*(1-Inputs_ByYear!$D$4),0)),0)</f>
        <v>61675.837671640824</v>
      </c>
      <c r="Z189" s="235">
        <f>IF((Z$4-$G189)&lt;($C189+$B189),IF(Z$4=$G189+$B189,SUMIFS(INDEX('ABP REC Calc'!$G$6:$AB$69,,MATCH('ABP RECs'!$H189,'ABP REC Calc'!$G$5:$AB$5,0)),'ABP REC Calc'!$C$6:$C$69,'ABP RECs'!$E189,'ABP REC Calc'!$B$6:$B$69,'ABP RECs'!$F189),
IF(Z$4&gt;$G189,Y189*(1-Inputs_ByYear!$D$4),0)),0)</f>
        <v>61367.458483282622</v>
      </c>
      <c r="AA189" s="235">
        <f>IF((AA$4-$G189)&lt;($C189+$B189),IF(AA$4=$G189+$B189,SUMIFS(INDEX('ABP REC Calc'!$G$6:$AB$69,,MATCH('ABP RECs'!$H189,'ABP REC Calc'!$G$5:$AB$5,0)),'ABP REC Calc'!$C$6:$C$69,'ABP RECs'!$E189,'ABP REC Calc'!$B$6:$B$69,'ABP RECs'!$F189),
IF(AA$4&gt;$G189,Z189*(1-Inputs_ByYear!$D$4),0)),0)</f>
        <v>0</v>
      </c>
      <c r="AB189" s="235">
        <f>IF((AB$4-$G189)&lt;($C189+$B189),IF(AB$4=$G189+$B189,SUMIFS(INDEX('ABP REC Calc'!$G$6:$AB$69,,MATCH('ABP RECs'!$H189,'ABP REC Calc'!$G$5:$AB$5,0)),'ABP REC Calc'!$C$6:$C$69,'ABP RECs'!$E189,'ABP REC Calc'!$B$6:$B$69,'ABP RECs'!$F189),
IF(AB$4&gt;$G189,AA189*(1-Inputs_ByYear!$D$4),0)),0)</f>
        <v>0</v>
      </c>
      <c r="AC189" s="235">
        <f>IF((AC$4-$G189)&lt;($C189+$B189),IF(AC$4=$G189+$B189,SUMIFS(INDEX('ABP REC Calc'!$G$6:$AB$69,,MATCH('ABP RECs'!$H189,'ABP REC Calc'!$G$5:$AB$5,0)),'ABP REC Calc'!$C$6:$C$69,'ABP RECs'!$E189,'ABP REC Calc'!$B$6:$B$69,'ABP RECs'!$F189),
IF(AC$4&gt;$G189,AB189*(1-Inputs_ByYear!$D$4),0)),0)</f>
        <v>0</v>
      </c>
      <c r="AD189" s="235">
        <f>IF((AD$4-$G189)&lt;($C189+$B189),IF(AD$4=$G189+$B189,SUMIFS(INDEX('ABP REC Calc'!$G$6:$AB$69,,MATCH('ABP RECs'!$H189,'ABP REC Calc'!$G$5:$AB$5,0)),'ABP REC Calc'!$C$6:$C$69,'ABP RECs'!$E189,'ABP REC Calc'!$B$6:$B$69,'ABP RECs'!$F189),
IF(AD$4&gt;$G189,AC189*(1-Inputs_ByYear!$D$4),0)),0)</f>
        <v>0</v>
      </c>
    </row>
    <row r="190" spans="2:30" ht="14.75" customHeight="1" x14ac:dyDescent="0.25">
      <c r="B190" s="332" cm="1">
        <f t="array" ref="B190">INDEX(Inputs_ByYear!$D$87:$D$92, MATCH('ABP RECs'!$E190, Inputs_ByYear!$B$87:$B$92, 0),)</f>
        <v>0</v>
      </c>
      <c r="C190" s="332" cm="1">
        <f t="array" ref="C190">INDEX(Inputs_ByYear!$D$51:$D$56, MATCH('ABP RECs'!$E190, Inputs_ByYear!$B$51:$B$56,0),)</f>
        <v>15</v>
      </c>
      <c r="D190" s="332" t="str" cm="1">
        <f t="array" ref="D190">INDEX(Inputs_ByYear!$D$96:$D$101, MATCH('ABP RECs'!$E190, Inputs_ByYear!$B$96:$B$101,0),)</f>
        <v>n/a</v>
      </c>
      <c r="E190" s="222" t="s">
        <v>237</v>
      </c>
      <c r="F190" s="219" t="s">
        <v>258</v>
      </c>
      <c r="G190" s="219">
        <f t="shared" si="9"/>
        <v>2028</v>
      </c>
      <c r="H190" s="227" t="s">
        <v>26</v>
      </c>
      <c r="I190" s="235">
        <f>IF((I$4-$G190)&lt;($C190+$B190),IF(I$4=$G190+$B190,SUMIFS(INDEX('ABP REC Calc'!$G$6:$AB$69,,MATCH('ABP RECs'!$H190,'ABP REC Calc'!$G$5:$AB$5,0)),'ABP REC Calc'!$C$6:$C$69,'ABP RECs'!$E190,'ABP REC Calc'!$B$6:$B$69,'ABP RECs'!$F190),
IF(I$4&gt;$G190,H190*(1-Inputs_ByYear!$D$4),0)),0)</f>
        <v>0</v>
      </c>
      <c r="J190" s="235">
        <f>IF((J$4-$G190)&lt;($C190+$B190),IF(J$4=$G190+$B190,SUMIFS(INDEX('ABP REC Calc'!$G$6:$AB$69,,MATCH('ABP RECs'!$H190,'ABP REC Calc'!$G$5:$AB$5,0)),'ABP REC Calc'!$C$6:$C$69,'ABP RECs'!$E190,'ABP REC Calc'!$B$6:$B$69,'ABP RECs'!$F190),
IF(J$4&gt;$G190,I190*(1-Inputs_ByYear!$D$4),0)),0)</f>
        <v>0</v>
      </c>
      <c r="K190" s="235">
        <f>IF((K$4-$G190)&lt;($C190+$B190),IF(K$4=$G190+$B190,SUMIFS(INDEX('ABP REC Calc'!$G$6:$AB$69,,MATCH('ABP RECs'!$H190,'ABP REC Calc'!$G$5:$AB$5,0)),'ABP REC Calc'!$C$6:$C$69,'ABP RECs'!$E190,'ABP REC Calc'!$B$6:$B$69,'ABP RECs'!$F190),
IF(K$4&gt;$G190,J190*(1-Inputs_ByYear!$D$4),0)),0)</f>
        <v>0</v>
      </c>
      <c r="L190" s="235">
        <f>IF((L$4-$G190)&lt;($C190+$B190),IF(L$4=$G190+$B190,SUMIFS(INDEX('ABP REC Calc'!$G$6:$AB$69,,MATCH('ABP RECs'!$H190,'ABP REC Calc'!$G$5:$AB$5,0)),'ABP REC Calc'!$C$6:$C$69,'ABP RECs'!$E190,'ABP REC Calc'!$B$6:$B$69,'ABP RECs'!$F190),
IF(L$4&gt;$G190,K190*(1-Inputs_ByYear!$D$4),0)),0)</f>
        <v>0</v>
      </c>
      <c r="M190" s="235">
        <f>IF((M$4-$G190)&lt;($C190+$B190),IF(M$4=$G190+$B190,SUMIFS(INDEX('ABP REC Calc'!$G$6:$AB$69,,MATCH('ABP RECs'!$H190,'ABP REC Calc'!$G$5:$AB$5,0)),'ABP REC Calc'!$C$6:$C$69,'ABP RECs'!$E190,'ABP REC Calc'!$B$6:$B$69,'ABP RECs'!$F190),
IF(M$4&gt;$G190,L190*(1-Inputs_ByYear!$D$4),0)),0)</f>
        <v>65828.658831325622</v>
      </c>
      <c r="N190" s="235">
        <f>IF((N$4-$G190)&lt;($C190+$B190),IF(N$4=$G190+$B190,SUMIFS(INDEX('ABP REC Calc'!$G$6:$AB$69,,MATCH('ABP RECs'!$H190,'ABP REC Calc'!$G$5:$AB$5,0)),'ABP REC Calc'!$C$6:$C$69,'ABP RECs'!$E190,'ABP REC Calc'!$B$6:$B$69,'ABP RECs'!$F190),
IF(N$4&gt;$G190,M190*(1-Inputs_ByYear!$D$4),0)),0)</f>
        <v>65499.515537168991</v>
      </c>
      <c r="O190" s="235">
        <f>IF((O$4-$G190)&lt;($C190+$B190),IF(O$4=$G190+$B190,SUMIFS(INDEX('ABP REC Calc'!$G$6:$AB$69,,MATCH('ABP RECs'!$H190,'ABP REC Calc'!$G$5:$AB$5,0)),'ABP REC Calc'!$C$6:$C$69,'ABP RECs'!$E190,'ABP REC Calc'!$B$6:$B$69,'ABP RECs'!$F190),
IF(O$4&gt;$G190,N190*(1-Inputs_ByYear!$D$4),0)),0)</f>
        <v>65172.017959483142</v>
      </c>
      <c r="P190" s="235">
        <f>IF((P$4-$G190)&lt;($C190+$B190),IF(P$4=$G190+$B190,SUMIFS(INDEX('ABP REC Calc'!$G$6:$AB$69,,MATCH('ABP RECs'!$H190,'ABP REC Calc'!$G$5:$AB$5,0)),'ABP REC Calc'!$C$6:$C$69,'ABP RECs'!$E190,'ABP REC Calc'!$B$6:$B$69,'ABP RECs'!$F190),
IF(P$4&gt;$G190,O190*(1-Inputs_ByYear!$D$4),0)),0)</f>
        <v>64846.157869685725</v>
      </c>
      <c r="Q190" s="235">
        <f>IF((Q$4-$G190)&lt;($C190+$B190),IF(Q$4=$G190+$B190,SUMIFS(INDEX('ABP REC Calc'!$G$6:$AB$69,,MATCH('ABP RECs'!$H190,'ABP REC Calc'!$G$5:$AB$5,0)),'ABP REC Calc'!$C$6:$C$69,'ABP RECs'!$E190,'ABP REC Calc'!$B$6:$B$69,'ABP RECs'!$F190),
IF(Q$4&gt;$G190,P190*(1-Inputs_ByYear!$D$4),0)),0)</f>
        <v>64521.927080337293</v>
      </c>
      <c r="R190" s="235">
        <f>IF((R$4-$G190)&lt;($C190+$B190),IF(R$4=$G190+$B190,SUMIFS(INDEX('ABP REC Calc'!$G$6:$AB$69,,MATCH('ABP RECs'!$H190,'ABP REC Calc'!$G$5:$AB$5,0)),'ABP REC Calc'!$C$6:$C$69,'ABP RECs'!$E190,'ABP REC Calc'!$B$6:$B$69,'ABP RECs'!$F190),
IF(R$4&gt;$G190,Q190*(1-Inputs_ByYear!$D$4),0)),0)</f>
        <v>64199.317444935608</v>
      </c>
      <c r="S190" s="235">
        <f>IF((S$4-$G190)&lt;($C190+$B190),IF(S$4=$G190+$B190,SUMIFS(INDEX('ABP REC Calc'!$G$6:$AB$69,,MATCH('ABP RECs'!$H190,'ABP REC Calc'!$G$5:$AB$5,0)),'ABP REC Calc'!$C$6:$C$69,'ABP RECs'!$E190,'ABP REC Calc'!$B$6:$B$69,'ABP RECs'!$F190),
IF(S$4&gt;$G190,R190*(1-Inputs_ByYear!$D$4),0)),0)</f>
        <v>63878.320857710933</v>
      </c>
      <c r="T190" s="235">
        <f>IF((T$4-$G190)&lt;($C190+$B190),IF(T$4=$G190+$B190,SUMIFS(INDEX('ABP REC Calc'!$G$6:$AB$69,,MATCH('ABP RECs'!$H190,'ABP REC Calc'!$G$5:$AB$5,0)),'ABP REC Calc'!$C$6:$C$69,'ABP RECs'!$E190,'ABP REC Calc'!$B$6:$B$69,'ABP RECs'!$F190),
IF(T$4&gt;$G190,S190*(1-Inputs_ByYear!$D$4),0)),0)</f>
        <v>63558.929253422379</v>
      </c>
      <c r="U190" s="235">
        <f>IF((U$4-$G190)&lt;($C190+$B190),IF(U$4=$G190+$B190,SUMIFS(INDEX('ABP REC Calc'!$G$6:$AB$69,,MATCH('ABP RECs'!$H190,'ABP REC Calc'!$G$5:$AB$5,0)),'ABP REC Calc'!$C$6:$C$69,'ABP RECs'!$E190,'ABP REC Calc'!$B$6:$B$69,'ABP RECs'!$F190),
IF(U$4&gt;$G190,T190*(1-Inputs_ByYear!$D$4),0)),0)</f>
        <v>63241.134607155269</v>
      </c>
      <c r="V190" s="235">
        <f>IF((V$4-$G190)&lt;($C190+$B190),IF(V$4=$G190+$B190,SUMIFS(INDEX('ABP REC Calc'!$G$6:$AB$69,,MATCH('ABP RECs'!$H190,'ABP REC Calc'!$G$5:$AB$5,0)),'ABP REC Calc'!$C$6:$C$69,'ABP RECs'!$E190,'ABP REC Calc'!$B$6:$B$69,'ABP RECs'!$F190),
IF(V$4&gt;$G190,U190*(1-Inputs_ByYear!$D$4),0)),0)</f>
        <v>62924.928934119489</v>
      </c>
      <c r="W190" s="235">
        <f>IF((W$4-$G190)&lt;($C190+$B190),IF(W$4=$G190+$B190,SUMIFS(INDEX('ABP REC Calc'!$G$6:$AB$69,,MATCH('ABP RECs'!$H190,'ABP REC Calc'!$G$5:$AB$5,0)),'ABP REC Calc'!$C$6:$C$69,'ABP RECs'!$E190,'ABP REC Calc'!$B$6:$B$69,'ABP RECs'!$F190),
IF(W$4&gt;$G190,V190*(1-Inputs_ByYear!$D$4),0)),0)</f>
        <v>62610.30428944889</v>
      </c>
      <c r="X190" s="235">
        <f>IF((X$4-$G190)&lt;($C190+$B190),IF(X$4=$G190+$B190,SUMIFS(INDEX('ABP REC Calc'!$G$6:$AB$69,,MATCH('ABP RECs'!$H190,'ABP REC Calc'!$G$5:$AB$5,0)),'ABP REC Calc'!$C$6:$C$69,'ABP RECs'!$E190,'ABP REC Calc'!$B$6:$B$69,'ABP RECs'!$F190),
IF(X$4&gt;$G190,W190*(1-Inputs_ByYear!$D$4),0)),0)</f>
        <v>62297.252768001643</v>
      </c>
      <c r="Y190" s="235">
        <f>IF((Y$4-$G190)&lt;($C190+$B190),IF(Y$4=$G190+$B190,SUMIFS(INDEX('ABP REC Calc'!$G$6:$AB$69,,MATCH('ABP RECs'!$H190,'ABP REC Calc'!$G$5:$AB$5,0)),'ABP REC Calc'!$C$6:$C$69,'ABP RECs'!$E190,'ABP REC Calc'!$B$6:$B$69,'ABP RECs'!$F190),
IF(Y$4&gt;$G190,X190*(1-Inputs_ByYear!$D$4),0)),0)</f>
        <v>61985.766504161635</v>
      </c>
      <c r="Z190" s="235">
        <f>IF((Z$4-$G190)&lt;($C190+$B190),IF(Z$4=$G190+$B190,SUMIFS(INDEX('ABP REC Calc'!$G$6:$AB$69,,MATCH('ABP RECs'!$H190,'ABP REC Calc'!$G$5:$AB$5,0)),'ABP REC Calc'!$C$6:$C$69,'ABP RECs'!$E190,'ABP REC Calc'!$B$6:$B$69,'ABP RECs'!$F190),
IF(Z$4&gt;$G190,Y190*(1-Inputs_ByYear!$D$4),0)),0)</f>
        <v>61675.837671640824</v>
      </c>
      <c r="AA190" s="235">
        <f>IF((AA$4-$G190)&lt;($C190+$B190),IF(AA$4=$G190+$B190,SUMIFS(INDEX('ABP REC Calc'!$G$6:$AB$69,,MATCH('ABP RECs'!$H190,'ABP REC Calc'!$G$5:$AB$5,0)),'ABP REC Calc'!$C$6:$C$69,'ABP RECs'!$E190,'ABP REC Calc'!$B$6:$B$69,'ABP RECs'!$F190),
IF(AA$4&gt;$G190,Z190*(1-Inputs_ByYear!$D$4),0)),0)</f>
        <v>61367.458483282622</v>
      </c>
      <c r="AB190" s="235">
        <f>IF((AB$4-$G190)&lt;($C190+$B190),IF(AB$4=$G190+$B190,SUMIFS(INDEX('ABP REC Calc'!$G$6:$AB$69,,MATCH('ABP RECs'!$H190,'ABP REC Calc'!$G$5:$AB$5,0)),'ABP REC Calc'!$C$6:$C$69,'ABP RECs'!$E190,'ABP REC Calc'!$B$6:$B$69,'ABP RECs'!$F190),
IF(AB$4&gt;$G190,AA190*(1-Inputs_ByYear!$D$4),0)),0)</f>
        <v>0</v>
      </c>
      <c r="AC190" s="235">
        <f>IF((AC$4-$G190)&lt;($C190+$B190),IF(AC$4=$G190+$B190,SUMIFS(INDEX('ABP REC Calc'!$G$6:$AB$69,,MATCH('ABP RECs'!$H190,'ABP REC Calc'!$G$5:$AB$5,0)),'ABP REC Calc'!$C$6:$C$69,'ABP RECs'!$E190,'ABP REC Calc'!$B$6:$B$69,'ABP RECs'!$F190),
IF(AC$4&gt;$G190,AB190*(1-Inputs_ByYear!$D$4),0)),0)</f>
        <v>0</v>
      </c>
      <c r="AD190" s="235">
        <f>IF((AD$4-$G190)&lt;($C190+$B190),IF(AD$4=$G190+$B190,SUMIFS(INDEX('ABP REC Calc'!$G$6:$AB$69,,MATCH('ABP RECs'!$H190,'ABP REC Calc'!$G$5:$AB$5,0)),'ABP REC Calc'!$C$6:$C$69,'ABP RECs'!$E190,'ABP REC Calc'!$B$6:$B$69,'ABP RECs'!$F190),
IF(AD$4&gt;$G190,AC190*(1-Inputs_ByYear!$D$4),0)),0)</f>
        <v>0</v>
      </c>
    </row>
    <row r="191" spans="2:30" ht="14.75" customHeight="1" x14ac:dyDescent="0.25">
      <c r="B191" s="332" cm="1">
        <f t="array" ref="B191">INDEX(Inputs_ByYear!$D$87:$D$92, MATCH('ABP RECs'!$E191, Inputs_ByYear!$B$87:$B$92, 0),)</f>
        <v>0</v>
      </c>
      <c r="C191" s="332" cm="1">
        <f t="array" ref="C191">INDEX(Inputs_ByYear!$D$51:$D$56, MATCH('ABP RECs'!$E191, Inputs_ByYear!$B$51:$B$56,0),)</f>
        <v>15</v>
      </c>
      <c r="D191" s="332" t="str" cm="1">
        <f t="array" ref="D191">INDEX(Inputs_ByYear!$D$96:$D$101, MATCH('ABP RECs'!$E191, Inputs_ByYear!$B$96:$B$101,0),)</f>
        <v>n/a</v>
      </c>
      <c r="E191" s="222" t="s">
        <v>237</v>
      </c>
      <c r="F191" s="219" t="s">
        <v>258</v>
      </c>
      <c r="G191" s="219">
        <f t="shared" si="9"/>
        <v>2029</v>
      </c>
      <c r="H191" s="227" t="s">
        <v>27</v>
      </c>
      <c r="I191" s="235">
        <f>IF((I$4-$G191)&lt;($C191+$B191),IF(I$4=$G191+$B191,SUMIFS(INDEX('ABP REC Calc'!$G$6:$AB$69,,MATCH('ABP RECs'!$H191,'ABP REC Calc'!$G$5:$AB$5,0)),'ABP REC Calc'!$C$6:$C$69,'ABP RECs'!$E191,'ABP REC Calc'!$B$6:$B$69,'ABP RECs'!$F191),
IF(I$4&gt;$G191,H191*(1-Inputs_ByYear!$D$4),0)),0)</f>
        <v>0</v>
      </c>
      <c r="J191" s="235">
        <f>IF((J$4-$G191)&lt;($C191+$B191),IF(J$4=$G191+$B191,SUMIFS(INDEX('ABP REC Calc'!$G$6:$AB$69,,MATCH('ABP RECs'!$H191,'ABP REC Calc'!$G$5:$AB$5,0)),'ABP REC Calc'!$C$6:$C$69,'ABP RECs'!$E191,'ABP REC Calc'!$B$6:$B$69,'ABP RECs'!$F191),
IF(J$4&gt;$G191,I191*(1-Inputs_ByYear!$D$4),0)),0)</f>
        <v>0</v>
      </c>
      <c r="K191" s="235">
        <f>IF((K$4-$G191)&lt;($C191+$B191),IF(K$4=$G191+$B191,SUMIFS(INDEX('ABP REC Calc'!$G$6:$AB$69,,MATCH('ABP RECs'!$H191,'ABP REC Calc'!$G$5:$AB$5,0)),'ABP REC Calc'!$C$6:$C$69,'ABP RECs'!$E191,'ABP REC Calc'!$B$6:$B$69,'ABP RECs'!$F191),
IF(K$4&gt;$G191,J191*(1-Inputs_ByYear!$D$4),0)),0)</f>
        <v>0</v>
      </c>
      <c r="L191" s="235">
        <f>IF((L$4-$G191)&lt;($C191+$B191),IF(L$4=$G191+$B191,SUMIFS(INDEX('ABP REC Calc'!$G$6:$AB$69,,MATCH('ABP RECs'!$H191,'ABP REC Calc'!$G$5:$AB$5,0)),'ABP REC Calc'!$C$6:$C$69,'ABP RECs'!$E191,'ABP REC Calc'!$B$6:$B$69,'ABP RECs'!$F191),
IF(L$4&gt;$G191,K191*(1-Inputs_ByYear!$D$4),0)),0)</f>
        <v>0</v>
      </c>
      <c r="M191" s="235">
        <f>IF((M$4-$G191)&lt;($C191+$B191),IF(M$4=$G191+$B191,SUMIFS(INDEX('ABP REC Calc'!$G$6:$AB$69,,MATCH('ABP RECs'!$H191,'ABP REC Calc'!$G$5:$AB$5,0)),'ABP REC Calc'!$C$6:$C$69,'ABP RECs'!$E191,'ABP REC Calc'!$B$6:$B$69,'ABP RECs'!$F191),
IF(M$4&gt;$G191,L191*(1-Inputs_ByYear!$D$4),0)),0)</f>
        <v>0</v>
      </c>
      <c r="N191" s="235">
        <f>IF((N$4-$G191)&lt;($C191+$B191),IF(N$4=$G191+$B191,SUMIFS(INDEX('ABP REC Calc'!$G$6:$AB$69,,MATCH('ABP RECs'!$H191,'ABP REC Calc'!$G$5:$AB$5,0)),'ABP REC Calc'!$C$6:$C$69,'ABP RECs'!$E191,'ABP REC Calc'!$B$6:$B$69,'ABP RECs'!$F191),
IF(N$4&gt;$G191,M191*(1-Inputs_ByYear!$D$4),0)),0)</f>
        <v>78994.39059759074</v>
      </c>
      <c r="O191" s="235">
        <f>IF((O$4-$G191)&lt;($C191+$B191),IF(O$4=$G191+$B191,SUMIFS(INDEX('ABP REC Calc'!$G$6:$AB$69,,MATCH('ABP RECs'!$H191,'ABP REC Calc'!$G$5:$AB$5,0)),'ABP REC Calc'!$C$6:$C$69,'ABP RECs'!$E191,'ABP REC Calc'!$B$6:$B$69,'ABP RECs'!$F191),
IF(O$4&gt;$G191,N191*(1-Inputs_ByYear!$D$4),0)),0)</f>
        <v>78599.418644602789</v>
      </c>
      <c r="P191" s="235">
        <f>IF((P$4-$G191)&lt;($C191+$B191),IF(P$4=$G191+$B191,SUMIFS(INDEX('ABP REC Calc'!$G$6:$AB$69,,MATCH('ABP RECs'!$H191,'ABP REC Calc'!$G$5:$AB$5,0)),'ABP REC Calc'!$C$6:$C$69,'ABP RECs'!$E191,'ABP REC Calc'!$B$6:$B$69,'ABP RECs'!$F191),
IF(P$4&gt;$G191,O191*(1-Inputs_ByYear!$D$4),0)),0)</f>
        <v>78206.421551379768</v>
      </c>
      <c r="Q191" s="235">
        <f>IF((Q$4-$G191)&lt;($C191+$B191),IF(Q$4=$G191+$B191,SUMIFS(INDEX('ABP REC Calc'!$G$6:$AB$69,,MATCH('ABP RECs'!$H191,'ABP REC Calc'!$G$5:$AB$5,0)),'ABP REC Calc'!$C$6:$C$69,'ABP RECs'!$E191,'ABP REC Calc'!$B$6:$B$69,'ABP RECs'!$F191),
IF(Q$4&gt;$G191,P191*(1-Inputs_ByYear!$D$4),0)),0)</f>
        <v>77815.389443622873</v>
      </c>
      <c r="R191" s="235">
        <f>IF((R$4-$G191)&lt;($C191+$B191),IF(R$4=$G191+$B191,SUMIFS(INDEX('ABP REC Calc'!$G$6:$AB$69,,MATCH('ABP RECs'!$H191,'ABP REC Calc'!$G$5:$AB$5,0)),'ABP REC Calc'!$C$6:$C$69,'ABP RECs'!$E191,'ABP REC Calc'!$B$6:$B$69,'ABP RECs'!$F191),
IF(R$4&gt;$G191,Q191*(1-Inputs_ByYear!$D$4),0)),0)</f>
        <v>77426.31249640476</v>
      </c>
      <c r="S191" s="235">
        <f>IF((S$4-$G191)&lt;($C191+$B191),IF(S$4=$G191+$B191,SUMIFS(INDEX('ABP REC Calc'!$G$6:$AB$69,,MATCH('ABP RECs'!$H191,'ABP REC Calc'!$G$5:$AB$5,0)),'ABP REC Calc'!$C$6:$C$69,'ABP RECs'!$E191,'ABP REC Calc'!$B$6:$B$69,'ABP RECs'!$F191),
IF(S$4&gt;$G191,R191*(1-Inputs_ByYear!$D$4),0)),0)</f>
        <v>77039.180933922733</v>
      </c>
      <c r="T191" s="235">
        <f>IF((T$4-$G191)&lt;($C191+$B191),IF(T$4=$G191+$B191,SUMIFS(INDEX('ABP REC Calc'!$G$6:$AB$69,,MATCH('ABP RECs'!$H191,'ABP REC Calc'!$G$5:$AB$5,0)),'ABP REC Calc'!$C$6:$C$69,'ABP RECs'!$E191,'ABP REC Calc'!$B$6:$B$69,'ABP RECs'!$F191),
IF(T$4&gt;$G191,S191*(1-Inputs_ByYear!$D$4),0)),0)</f>
        <v>76653.985029253119</v>
      </c>
      <c r="U191" s="235">
        <f>IF((U$4-$G191)&lt;($C191+$B191),IF(U$4=$G191+$B191,SUMIFS(INDEX('ABP REC Calc'!$G$6:$AB$69,,MATCH('ABP RECs'!$H191,'ABP REC Calc'!$G$5:$AB$5,0)),'ABP REC Calc'!$C$6:$C$69,'ABP RECs'!$E191,'ABP REC Calc'!$B$6:$B$69,'ABP RECs'!$F191),
IF(U$4&gt;$G191,T191*(1-Inputs_ByYear!$D$4),0)),0)</f>
        <v>76270.715104106857</v>
      </c>
      <c r="V191" s="235">
        <f>IF((V$4-$G191)&lt;($C191+$B191),IF(V$4=$G191+$B191,SUMIFS(INDEX('ABP REC Calc'!$G$6:$AB$69,,MATCH('ABP RECs'!$H191,'ABP REC Calc'!$G$5:$AB$5,0)),'ABP REC Calc'!$C$6:$C$69,'ABP RECs'!$E191,'ABP REC Calc'!$B$6:$B$69,'ABP RECs'!$F191),
IF(V$4&gt;$G191,U191*(1-Inputs_ByYear!$D$4),0)),0)</f>
        <v>75889.36152858632</v>
      </c>
      <c r="W191" s="235">
        <f>IF((W$4-$G191)&lt;($C191+$B191),IF(W$4=$G191+$B191,SUMIFS(INDEX('ABP REC Calc'!$G$6:$AB$69,,MATCH('ABP RECs'!$H191,'ABP REC Calc'!$G$5:$AB$5,0)),'ABP REC Calc'!$C$6:$C$69,'ABP RECs'!$E191,'ABP REC Calc'!$B$6:$B$69,'ABP RECs'!$F191),
IF(W$4&gt;$G191,V191*(1-Inputs_ByYear!$D$4),0)),0)</f>
        <v>75509.914720943387</v>
      </c>
      <c r="X191" s="235">
        <f>IF((X$4-$G191)&lt;($C191+$B191),IF(X$4=$G191+$B191,SUMIFS(INDEX('ABP REC Calc'!$G$6:$AB$69,,MATCH('ABP RECs'!$H191,'ABP REC Calc'!$G$5:$AB$5,0)),'ABP REC Calc'!$C$6:$C$69,'ABP RECs'!$E191,'ABP REC Calc'!$B$6:$B$69,'ABP RECs'!$F191),
IF(X$4&gt;$G191,W191*(1-Inputs_ByYear!$D$4),0)),0)</f>
        <v>75132.365147338671</v>
      </c>
      <c r="Y191" s="235">
        <f>IF((Y$4-$G191)&lt;($C191+$B191),IF(Y$4=$G191+$B191,SUMIFS(INDEX('ABP REC Calc'!$G$6:$AB$69,,MATCH('ABP RECs'!$H191,'ABP REC Calc'!$G$5:$AB$5,0)),'ABP REC Calc'!$C$6:$C$69,'ABP RECs'!$E191,'ABP REC Calc'!$B$6:$B$69,'ABP RECs'!$F191),
IF(Y$4&gt;$G191,X191*(1-Inputs_ByYear!$D$4),0)),0)</f>
        <v>74756.703321601977</v>
      </c>
      <c r="Z191" s="235">
        <f>IF((Z$4-$G191)&lt;($C191+$B191),IF(Z$4=$G191+$B191,SUMIFS(INDEX('ABP REC Calc'!$G$6:$AB$69,,MATCH('ABP RECs'!$H191,'ABP REC Calc'!$G$5:$AB$5,0)),'ABP REC Calc'!$C$6:$C$69,'ABP RECs'!$E191,'ABP REC Calc'!$B$6:$B$69,'ABP RECs'!$F191),
IF(Z$4&gt;$G191,Y191*(1-Inputs_ByYear!$D$4),0)),0)</f>
        <v>74382.919804993973</v>
      </c>
      <c r="AA191" s="235">
        <f>IF((AA$4-$G191)&lt;($C191+$B191),IF(AA$4=$G191+$B191,SUMIFS(INDEX('ABP REC Calc'!$G$6:$AB$69,,MATCH('ABP RECs'!$H191,'ABP REC Calc'!$G$5:$AB$5,0)),'ABP REC Calc'!$C$6:$C$69,'ABP RECs'!$E191,'ABP REC Calc'!$B$6:$B$69,'ABP RECs'!$F191),
IF(AA$4&gt;$G191,Z191*(1-Inputs_ByYear!$D$4),0)),0)</f>
        <v>74011.005205969006</v>
      </c>
      <c r="AB191" s="235">
        <f>IF((AB$4-$G191)&lt;($C191+$B191),IF(AB$4=$G191+$B191,SUMIFS(INDEX('ABP REC Calc'!$G$6:$AB$69,,MATCH('ABP RECs'!$H191,'ABP REC Calc'!$G$5:$AB$5,0)),'ABP REC Calc'!$C$6:$C$69,'ABP RECs'!$E191,'ABP REC Calc'!$B$6:$B$69,'ABP RECs'!$F191),
IF(AB$4&gt;$G191,AA191*(1-Inputs_ByYear!$D$4),0)),0)</f>
        <v>73640.950179939158</v>
      </c>
      <c r="AC191" s="235">
        <f>IF((AC$4-$G191)&lt;($C191+$B191),IF(AC$4=$G191+$B191,SUMIFS(INDEX('ABP REC Calc'!$G$6:$AB$69,,MATCH('ABP RECs'!$H191,'ABP REC Calc'!$G$5:$AB$5,0)),'ABP REC Calc'!$C$6:$C$69,'ABP RECs'!$E191,'ABP REC Calc'!$B$6:$B$69,'ABP RECs'!$F191),
IF(AC$4&gt;$G191,AB191*(1-Inputs_ByYear!$D$4),0)),0)</f>
        <v>0</v>
      </c>
      <c r="AD191" s="235">
        <f>IF((AD$4-$G191)&lt;($C191+$B191),IF(AD$4=$G191+$B191,SUMIFS(INDEX('ABP REC Calc'!$G$6:$AB$69,,MATCH('ABP RECs'!$H191,'ABP REC Calc'!$G$5:$AB$5,0)),'ABP REC Calc'!$C$6:$C$69,'ABP RECs'!$E191,'ABP REC Calc'!$B$6:$B$69,'ABP RECs'!$F191),
IF(AD$4&gt;$G191,AC191*(1-Inputs_ByYear!$D$4),0)),0)</f>
        <v>0</v>
      </c>
    </row>
    <row r="192" spans="2:30" ht="14.75" customHeight="1" x14ac:dyDescent="0.25">
      <c r="B192" s="332" cm="1">
        <f t="array" ref="B192">INDEX(Inputs_ByYear!$D$87:$D$92, MATCH('ABP RECs'!$E192, Inputs_ByYear!$B$87:$B$92, 0),)</f>
        <v>0</v>
      </c>
      <c r="C192" s="332" cm="1">
        <f t="array" ref="C192">INDEX(Inputs_ByYear!$D$51:$D$56, MATCH('ABP RECs'!$E192, Inputs_ByYear!$B$51:$B$56,0),)</f>
        <v>15</v>
      </c>
      <c r="D192" s="332" t="str" cm="1">
        <f t="array" ref="D192">INDEX(Inputs_ByYear!$D$96:$D$101, MATCH('ABP RECs'!$E192, Inputs_ByYear!$B$96:$B$101,0),)</f>
        <v>n/a</v>
      </c>
      <c r="E192" s="222" t="s">
        <v>237</v>
      </c>
      <c r="F192" s="219" t="s">
        <v>258</v>
      </c>
      <c r="G192" s="219">
        <f t="shared" si="9"/>
        <v>2030</v>
      </c>
      <c r="H192" s="227" t="s">
        <v>28</v>
      </c>
      <c r="I192" s="235">
        <f>IF((I$4-$G192)&lt;($C192+$B192),IF(I$4=$G192+$B192,SUMIFS(INDEX('ABP REC Calc'!$G$6:$AB$69,,MATCH('ABP RECs'!$H192,'ABP REC Calc'!$G$5:$AB$5,0)),'ABP REC Calc'!$C$6:$C$69,'ABP RECs'!$E192,'ABP REC Calc'!$B$6:$B$69,'ABP RECs'!$F192),
IF(I$4&gt;$G192,H192*(1-Inputs_ByYear!$D$4),0)),0)</f>
        <v>0</v>
      </c>
      <c r="J192" s="235">
        <f>IF((J$4-$G192)&lt;($C192+$B192),IF(J$4=$G192+$B192,SUMIFS(INDEX('ABP REC Calc'!$G$6:$AB$69,,MATCH('ABP RECs'!$H192,'ABP REC Calc'!$G$5:$AB$5,0)),'ABP REC Calc'!$C$6:$C$69,'ABP RECs'!$E192,'ABP REC Calc'!$B$6:$B$69,'ABP RECs'!$F192),
IF(J$4&gt;$G192,I192*(1-Inputs_ByYear!$D$4),0)),0)</f>
        <v>0</v>
      </c>
      <c r="K192" s="235">
        <f>IF((K$4-$G192)&lt;($C192+$B192),IF(K$4=$G192+$B192,SUMIFS(INDEX('ABP REC Calc'!$G$6:$AB$69,,MATCH('ABP RECs'!$H192,'ABP REC Calc'!$G$5:$AB$5,0)),'ABP REC Calc'!$C$6:$C$69,'ABP RECs'!$E192,'ABP REC Calc'!$B$6:$B$69,'ABP RECs'!$F192),
IF(K$4&gt;$G192,J192*(1-Inputs_ByYear!$D$4),0)),0)</f>
        <v>0</v>
      </c>
      <c r="L192" s="235">
        <f>IF((L$4-$G192)&lt;($C192+$B192),IF(L$4=$G192+$B192,SUMIFS(INDEX('ABP REC Calc'!$G$6:$AB$69,,MATCH('ABP RECs'!$H192,'ABP REC Calc'!$G$5:$AB$5,0)),'ABP REC Calc'!$C$6:$C$69,'ABP RECs'!$E192,'ABP REC Calc'!$B$6:$B$69,'ABP RECs'!$F192),
IF(L$4&gt;$G192,K192*(1-Inputs_ByYear!$D$4),0)),0)</f>
        <v>0</v>
      </c>
      <c r="M192" s="235">
        <f>IF((M$4-$G192)&lt;($C192+$B192),IF(M$4=$G192+$B192,SUMIFS(INDEX('ABP REC Calc'!$G$6:$AB$69,,MATCH('ABP RECs'!$H192,'ABP REC Calc'!$G$5:$AB$5,0)),'ABP REC Calc'!$C$6:$C$69,'ABP RECs'!$E192,'ABP REC Calc'!$B$6:$B$69,'ABP RECs'!$F192),
IF(M$4&gt;$G192,L192*(1-Inputs_ByYear!$D$4),0)),0)</f>
        <v>0</v>
      </c>
      <c r="N192" s="235">
        <f>IF((N$4-$G192)&lt;($C192+$B192),IF(N$4=$G192+$B192,SUMIFS(INDEX('ABP REC Calc'!$G$6:$AB$69,,MATCH('ABP RECs'!$H192,'ABP REC Calc'!$G$5:$AB$5,0)),'ABP REC Calc'!$C$6:$C$69,'ABP RECs'!$E192,'ABP REC Calc'!$B$6:$B$69,'ABP RECs'!$F192),
IF(N$4&gt;$G192,M192*(1-Inputs_ByYear!$D$4),0)),0)</f>
        <v>0</v>
      </c>
      <c r="O192" s="235">
        <f>IF((O$4-$G192)&lt;($C192+$B192),IF(O$4=$G192+$B192,SUMIFS(INDEX('ABP REC Calc'!$G$6:$AB$69,,MATCH('ABP RECs'!$H192,'ABP REC Calc'!$G$5:$AB$5,0)),'ABP REC Calc'!$C$6:$C$69,'ABP RECs'!$E192,'ABP REC Calc'!$B$6:$B$69,'ABP RECs'!$F192),
IF(O$4&gt;$G192,N192*(1-Inputs_ByYear!$D$4),0)),0)</f>
        <v>78994.39059759074</v>
      </c>
      <c r="P192" s="235">
        <f>IF((P$4-$G192)&lt;($C192+$B192),IF(P$4=$G192+$B192,SUMIFS(INDEX('ABP REC Calc'!$G$6:$AB$69,,MATCH('ABP RECs'!$H192,'ABP REC Calc'!$G$5:$AB$5,0)),'ABP REC Calc'!$C$6:$C$69,'ABP RECs'!$E192,'ABP REC Calc'!$B$6:$B$69,'ABP RECs'!$F192),
IF(P$4&gt;$G192,O192*(1-Inputs_ByYear!$D$4),0)),0)</f>
        <v>78599.418644602789</v>
      </c>
      <c r="Q192" s="235">
        <f>IF((Q$4-$G192)&lt;($C192+$B192),IF(Q$4=$G192+$B192,SUMIFS(INDEX('ABP REC Calc'!$G$6:$AB$69,,MATCH('ABP RECs'!$H192,'ABP REC Calc'!$G$5:$AB$5,0)),'ABP REC Calc'!$C$6:$C$69,'ABP RECs'!$E192,'ABP REC Calc'!$B$6:$B$69,'ABP RECs'!$F192),
IF(Q$4&gt;$G192,P192*(1-Inputs_ByYear!$D$4),0)),0)</f>
        <v>78206.421551379768</v>
      </c>
      <c r="R192" s="235">
        <f>IF((R$4-$G192)&lt;($C192+$B192),IF(R$4=$G192+$B192,SUMIFS(INDEX('ABP REC Calc'!$G$6:$AB$69,,MATCH('ABP RECs'!$H192,'ABP REC Calc'!$G$5:$AB$5,0)),'ABP REC Calc'!$C$6:$C$69,'ABP RECs'!$E192,'ABP REC Calc'!$B$6:$B$69,'ABP RECs'!$F192),
IF(R$4&gt;$G192,Q192*(1-Inputs_ByYear!$D$4),0)),0)</f>
        <v>77815.389443622873</v>
      </c>
      <c r="S192" s="235">
        <f>IF((S$4-$G192)&lt;($C192+$B192),IF(S$4=$G192+$B192,SUMIFS(INDEX('ABP REC Calc'!$G$6:$AB$69,,MATCH('ABP RECs'!$H192,'ABP REC Calc'!$G$5:$AB$5,0)),'ABP REC Calc'!$C$6:$C$69,'ABP RECs'!$E192,'ABP REC Calc'!$B$6:$B$69,'ABP RECs'!$F192),
IF(S$4&gt;$G192,R192*(1-Inputs_ByYear!$D$4),0)),0)</f>
        <v>77426.31249640476</v>
      </c>
      <c r="T192" s="235">
        <f>IF((T$4-$G192)&lt;($C192+$B192),IF(T$4=$G192+$B192,SUMIFS(INDEX('ABP REC Calc'!$G$6:$AB$69,,MATCH('ABP RECs'!$H192,'ABP REC Calc'!$G$5:$AB$5,0)),'ABP REC Calc'!$C$6:$C$69,'ABP RECs'!$E192,'ABP REC Calc'!$B$6:$B$69,'ABP RECs'!$F192),
IF(T$4&gt;$G192,S192*(1-Inputs_ByYear!$D$4),0)),0)</f>
        <v>77039.180933922733</v>
      </c>
      <c r="U192" s="235">
        <f>IF((U$4-$G192)&lt;($C192+$B192),IF(U$4=$G192+$B192,SUMIFS(INDEX('ABP REC Calc'!$G$6:$AB$69,,MATCH('ABP RECs'!$H192,'ABP REC Calc'!$G$5:$AB$5,0)),'ABP REC Calc'!$C$6:$C$69,'ABP RECs'!$E192,'ABP REC Calc'!$B$6:$B$69,'ABP RECs'!$F192),
IF(U$4&gt;$G192,T192*(1-Inputs_ByYear!$D$4),0)),0)</f>
        <v>76653.985029253119</v>
      </c>
      <c r="V192" s="235">
        <f>IF((V$4-$G192)&lt;($C192+$B192),IF(V$4=$G192+$B192,SUMIFS(INDEX('ABP REC Calc'!$G$6:$AB$69,,MATCH('ABP RECs'!$H192,'ABP REC Calc'!$G$5:$AB$5,0)),'ABP REC Calc'!$C$6:$C$69,'ABP RECs'!$E192,'ABP REC Calc'!$B$6:$B$69,'ABP RECs'!$F192),
IF(V$4&gt;$G192,U192*(1-Inputs_ByYear!$D$4),0)),0)</f>
        <v>76270.715104106857</v>
      </c>
      <c r="W192" s="235">
        <f>IF((W$4-$G192)&lt;($C192+$B192),IF(W$4=$G192+$B192,SUMIFS(INDEX('ABP REC Calc'!$G$6:$AB$69,,MATCH('ABP RECs'!$H192,'ABP REC Calc'!$G$5:$AB$5,0)),'ABP REC Calc'!$C$6:$C$69,'ABP RECs'!$E192,'ABP REC Calc'!$B$6:$B$69,'ABP RECs'!$F192),
IF(W$4&gt;$G192,V192*(1-Inputs_ByYear!$D$4),0)),0)</f>
        <v>75889.36152858632</v>
      </c>
      <c r="X192" s="235">
        <f>IF((X$4-$G192)&lt;($C192+$B192),IF(X$4=$G192+$B192,SUMIFS(INDEX('ABP REC Calc'!$G$6:$AB$69,,MATCH('ABP RECs'!$H192,'ABP REC Calc'!$G$5:$AB$5,0)),'ABP REC Calc'!$C$6:$C$69,'ABP RECs'!$E192,'ABP REC Calc'!$B$6:$B$69,'ABP RECs'!$F192),
IF(X$4&gt;$G192,W192*(1-Inputs_ByYear!$D$4),0)),0)</f>
        <v>75509.914720943387</v>
      </c>
      <c r="Y192" s="235">
        <f>IF((Y$4-$G192)&lt;($C192+$B192),IF(Y$4=$G192+$B192,SUMIFS(INDEX('ABP REC Calc'!$G$6:$AB$69,,MATCH('ABP RECs'!$H192,'ABP REC Calc'!$G$5:$AB$5,0)),'ABP REC Calc'!$C$6:$C$69,'ABP RECs'!$E192,'ABP REC Calc'!$B$6:$B$69,'ABP RECs'!$F192),
IF(Y$4&gt;$G192,X192*(1-Inputs_ByYear!$D$4),0)),0)</f>
        <v>75132.365147338671</v>
      </c>
      <c r="Z192" s="235">
        <f>IF((Z$4-$G192)&lt;($C192+$B192),IF(Z$4=$G192+$B192,SUMIFS(INDEX('ABP REC Calc'!$G$6:$AB$69,,MATCH('ABP RECs'!$H192,'ABP REC Calc'!$G$5:$AB$5,0)),'ABP REC Calc'!$C$6:$C$69,'ABP RECs'!$E192,'ABP REC Calc'!$B$6:$B$69,'ABP RECs'!$F192),
IF(Z$4&gt;$G192,Y192*(1-Inputs_ByYear!$D$4),0)),0)</f>
        <v>74756.703321601977</v>
      </c>
      <c r="AA192" s="235">
        <f>IF((AA$4-$G192)&lt;($C192+$B192),IF(AA$4=$G192+$B192,SUMIFS(INDEX('ABP REC Calc'!$G$6:$AB$69,,MATCH('ABP RECs'!$H192,'ABP REC Calc'!$G$5:$AB$5,0)),'ABP REC Calc'!$C$6:$C$69,'ABP RECs'!$E192,'ABP REC Calc'!$B$6:$B$69,'ABP RECs'!$F192),
IF(AA$4&gt;$G192,Z192*(1-Inputs_ByYear!$D$4),0)),0)</f>
        <v>74382.919804993973</v>
      </c>
      <c r="AB192" s="235">
        <f>IF((AB$4-$G192)&lt;($C192+$B192),IF(AB$4=$G192+$B192,SUMIFS(INDEX('ABP REC Calc'!$G$6:$AB$69,,MATCH('ABP RECs'!$H192,'ABP REC Calc'!$G$5:$AB$5,0)),'ABP REC Calc'!$C$6:$C$69,'ABP RECs'!$E192,'ABP REC Calc'!$B$6:$B$69,'ABP RECs'!$F192),
IF(AB$4&gt;$G192,AA192*(1-Inputs_ByYear!$D$4),0)),0)</f>
        <v>74011.005205969006</v>
      </c>
      <c r="AC192" s="235">
        <f>IF((AC$4-$G192)&lt;($C192+$B192),IF(AC$4=$G192+$B192,SUMIFS(INDEX('ABP REC Calc'!$G$6:$AB$69,,MATCH('ABP RECs'!$H192,'ABP REC Calc'!$G$5:$AB$5,0)),'ABP REC Calc'!$C$6:$C$69,'ABP RECs'!$E192,'ABP REC Calc'!$B$6:$B$69,'ABP RECs'!$F192),
IF(AC$4&gt;$G192,AB192*(1-Inputs_ByYear!$D$4),0)),0)</f>
        <v>73640.950179939158</v>
      </c>
      <c r="AD192" s="235">
        <f>IF((AD$4-$G192)&lt;($C192+$B192),IF(AD$4=$G192+$B192,SUMIFS(INDEX('ABP REC Calc'!$G$6:$AB$69,,MATCH('ABP RECs'!$H192,'ABP REC Calc'!$G$5:$AB$5,0)),'ABP REC Calc'!$C$6:$C$69,'ABP RECs'!$E192,'ABP REC Calc'!$B$6:$B$69,'ABP RECs'!$F192),
IF(AD$4&gt;$G192,AC192*(1-Inputs_ByYear!$D$4),0)),0)</f>
        <v>0</v>
      </c>
    </row>
    <row r="193" spans="2:30" ht="14.75" customHeight="1" x14ac:dyDescent="0.25">
      <c r="B193" s="332" cm="1">
        <f t="array" ref="B193">INDEX(Inputs_ByYear!$D$87:$D$92, MATCH('ABP RECs'!$E193, Inputs_ByYear!$B$87:$B$92, 0),)</f>
        <v>0</v>
      </c>
      <c r="C193" s="332" cm="1">
        <f t="array" ref="C193">INDEX(Inputs_ByYear!$D$51:$D$56, MATCH('ABP RECs'!$E193, Inputs_ByYear!$B$51:$B$56,0),)</f>
        <v>15</v>
      </c>
      <c r="D193" s="332" t="str" cm="1">
        <f t="array" ref="D193">INDEX(Inputs_ByYear!$D$96:$D$101, MATCH('ABP RECs'!$E193, Inputs_ByYear!$B$96:$B$101,0),)</f>
        <v>n/a</v>
      </c>
      <c r="E193" s="222" t="s">
        <v>237</v>
      </c>
      <c r="F193" s="219" t="s">
        <v>258</v>
      </c>
      <c r="G193" s="219">
        <f t="shared" si="9"/>
        <v>2031</v>
      </c>
      <c r="H193" s="227" t="s">
        <v>29</v>
      </c>
      <c r="I193" s="235">
        <f>IF((I$4-$G193)&lt;($C193+$B193),IF(I$4=$G193+$B193,SUMIFS(INDEX('ABP REC Calc'!$G$6:$AB$69,,MATCH('ABP RECs'!$H193,'ABP REC Calc'!$G$5:$AB$5,0)),'ABP REC Calc'!$C$6:$C$69,'ABP RECs'!$E193,'ABP REC Calc'!$B$6:$B$69,'ABP RECs'!$F193),
IF(I$4&gt;$G193,H193*(1-Inputs_ByYear!$D$4),0)),0)</f>
        <v>0</v>
      </c>
      <c r="J193" s="235">
        <f>IF((J$4-$G193)&lt;($C193+$B193),IF(J$4=$G193+$B193,SUMIFS(INDEX('ABP REC Calc'!$G$6:$AB$69,,MATCH('ABP RECs'!$H193,'ABP REC Calc'!$G$5:$AB$5,0)),'ABP REC Calc'!$C$6:$C$69,'ABP RECs'!$E193,'ABP REC Calc'!$B$6:$B$69,'ABP RECs'!$F193),
IF(J$4&gt;$G193,I193*(1-Inputs_ByYear!$D$4),0)),0)</f>
        <v>0</v>
      </c>
      <c r="K193" s="235">
        <f>IF((K$4-$G193)&lt;($C193+$B193),IF(K$4=$G193+$B193,SUMIFS(INDEX('ABP REC Calc'!$G$6:$AB$69,,MATCH('ABP RECs'!$H193,'ABP REC Calc'!$G$5:$AB$5,0)),'ABP REC Calc'!$C$6:$C$69,'ABP RECs'!$E193,'ABP REC Calc'!$B$6:$B$69,'ABP RECs'!$F193),
IF(K$4&gt;$G193,J193*(1-Inputs_ByYear!$D$4),0)),0)</f>
        <v>0</v>
      </c>
      <c r="L193" s="235">
        <f>IF((L$4-$G193)&lt;($C193+$B193),IF(L$4=$G193+$B193,SUMIFS(INDEX('ABP REC Calc'!$G$6:$AB$69,,MATCH('ABP RECs'!$H193,'ABP REC Calc'!$G$5:$AB$5,0)),'ABP REC Calc'!$C$6:$C$69,'ABP RECs'!$E193,'ABP REC Calc'!$B$6:$B$69,'ABP RECs'!$F193),
IF(L$4&gt;$G193,K193*(1-Inputs_ByYear!$D$4),0)),0)</f>
        <v>0</v>
      </c>
      <c r="M193" s="235">
        <f>IF((M$4-$G193)&lt;($C193+$B193),IF(M$4=$G193+$B193,SUMIFS(INDEX('ABP REC Calc'!$G$6:$AB$69,,MATCH('ABP RECs'!$H193,'ABP REC Calc'!$G$5:$AB$5,0)),'ABP REC Calc'!$C$6:$C$69,'ABP RECs'!$E193,'ABP REC Calc'!$B$6:$B$69,'ABP RECs'!$F193),
IF(M$4&gt;$G193,L193*(1-Inputs_ByYear!$D$4),0)),0)</f>
        <v>0</v>
      </c>
      <c r="N193" s="235">
        <f>IF((N$4-$G193)&lt;($C193+$B193),IF(N$4=$G193+$B193,SUMIFS(INDEX('ABP REC Calc'!$G$6:$AB$69,,MATCH('ABP RECs'!$H193,'ABP REC Calc'!$G$5:$AB$5,0)),'ABP REC Calc'!$C$6:$C$69,'ABP RECs'!$E193,'ABP REC Calc'!$B$6:$B$69,'ABP RECs'!$F193),
IF(N$4&gt;$G193,M193*(1-Inputs_ByYear!$D$4),0)),0)</f>
        <v>0</v>
      </c>
      <c r="O193" s="235">
        <f>IF((O$4-$G193)&lt;($C193+$B193),IF(O$4=$G193+$B193,SUMIFS(INDEX('ABP REC Calc'!$G$6:$AB$69,,MATCH('ABP RECs'!$H193,'ABP REC Calc'!$G$5:$AB$5,0)),'ABP REC Calc'!$C$6:$C$69,'ABP RECs'!$E193,'ABP REC Calc'!$B$6:$B$69,'ABP RECs'!$F193),
IF(O$4&gt;$G193,N193*(1-Inputs_ByYear!$D$4),0)),0)</f>
        <v>0</v>
      </c>
      <c r="P193" s="235">
        <f>IF((P$4-$G193)&lt;($C193+$B193),IF(P$4=$G193+$B193,SUMIFS(INDEX('ABP REC Calc'!$G$6:$AB$69,,MATCH('ABP RECs'!$H193,'ABP REC Calc'!$G$5:$AB$5,0)),'ABP REC Calc'!$C$6:$C$69,'ABP RECs'!$E193,'ABP REC Calc'!$B$6:$B$69,'ABP RECs'!$F193),
IF(P$4&gt;$G193,O193*(1-Inputs_ByYear!$D$4),0)),0)</f>
        <v>52662.927065060496</v>
      </c>
      <c r="Q193" s="235">
        <f>IF((Q$4-$G193)&lt;($C193+$B193),IF(Q$4=$G193+$B193,SUMIFS(INDEX('ABP REC Calc'!$G$6:$AB$69,,MATCH('ABP RECs'!$H193,'ABP REC Calc'!$G$5:$AB$5,0)),'ABP REC Calc'!$C$6:$C$69,'ABP RECs'!$E193,'ABP REC Calc'!$B$6:$B$69,'ABP RECs'!$F193),
IF(Q$4&gt;$G193,P193*(1-Inputs_ByYear!$D$4),0)),0)</f>
        <v>52399.612429735193</v>
      </c>
      <c r="R193" s="235">
        <f>IF((R$4-$G193)&lt;($C193+$B193),IF(R$4=$G193+$B193,SUMIFS(INDEX('ABP REC Calc'!$G$6:$AB$69,,MATCH('ABP RECs'!$H193,'ABP REC Calc'!$G$5:$AB$5,0)),'ABP REC Calc'!$C$6:$C$69,'ABP RECs'!$E193,'ABP REC Calc'!$B$6:$B$69,'ABP RECs'!$F193),
IF(R$4&gt;$G193,Q193*(1-Inputs_ByYear!$D$4),0)),0)</f>
        <v>52137.614367586517</v>
      </c>
      <c r="S193" s="235">
        <f>IF((S$4-$G193)&lt;($C193+$B193),IF(S$4=$G193+$B193,SUMIFS(INDEX('ABP REC Calc'!$G$6:$AB$69,,MATCH('ABP RECs'!$H193,'ABP REC Calc'!$G$5:$AB$5,0)),'ABP REC Calc'!$C$6:$C$69,'ABP RECs'!$E193,'ABP REC Calc'!$B$6:$B$69,'ABP RECs'!$F193),
IF(S$4&gt;$G193,R193*(1-Inputs_ByYear!$D$4),0)),0)</f>
        <v>51876.926295748584</v>
      </c>
      <c r="T193" s="235">
        <f>IF((T$4-$G193)&lt;($C193+$B193),IF(T$4=$G193+$B193,SUMIFS(INDEX('ABP REC Calc'!$G$6:$AB$69,,MATCH('ABP RECs'!$H193,'ABP REC Calc'!$G$5:$AB$5,0)),'ABP REC Calc'!$C$6:$C$69,'ABP RECs'!$E193,'ABP REC Calc'!$B$6:$B$69,'ABP RECs'!$F193),
IF(T$4&gt;$G193,S193*(1-Inputs_ByYear!$D$4),0)),0)</f>
        <v>51617.54166426984</v>
      </c>
      <c r="U193" s="235">
        <f>IF((U$4-$G193)&lt;($C193+$B193),IF(U$4=$G193+$B193,SUMIFS(INDEX('ABP REC Calc'!$G$6:$AB$69,,MATCH('ABP RECs'!$H193,'ABP REC Calc'!$G$5:$AB$5,0)),'ABP REC Calc'!$C$6:$C$69,'ABP RECs'!$E193,'ABP REC Calc'!$B$6:$B$69,'ABP RECs'!$F193),
IF(U$4&gt;$G193,T193*(1-Inputs_ByYear!$D$4),0)),0)</f>
        <v>51359.453955948491</v>
      </c>
      <c r="V193" s="235">
        <f>IF((V$4-$G193)&lt;($C193+$B193),IF(V$4=$G193+$B193,SUMIFS(INDEX('ABP REC Calc'!$G$6:$AB$69,,MATCH('ABP RECs'!$H193,'ABP REC Calc'!$G$5:$AB$5,0)),'ABP REC Calc'!$C$6:$C$69,'ABP RECs'!$E193,'ABP REC Calc'!$B$6:$B$69,'ABP RECs'!$F193),
IF(V$4&gt;$G193,U193*(1-Inputs_ByYear!$D$4),0)),0)</f>
        <v>51102.656686168746</v>
      </c>
      <c r="W193" s="235">
        <f>IF((W$4-$G193)&lt;($C193+$B193),IF(W$4=$G193+$B193,SUMIFS(INDEX('ABP REC Calc'!$G$6:$AB$69,,MATCH('ABP RECs'!$H193,'ABP REC Calc'!$G$5:$AB$5,0)),'ABP REC Calc'!$C$6:$C$69,'ABP RECs'!$E193,'ABP REC Calc'!$B$6:$B$69,'ABP RECs'!$F193),
IF(W$4&gt;$G193,V193*(1-Inputs_ByYear!$D$4),0)),0)</f>
        <v>50847.1434027379</v>
      </c>
      <c r="X193" s="235">
        <f>IF((X$4-$G193)&lt;($C193+$B193),IF(X$4=$G193+$B193,SUMIFS(INDEX('ABP REC Calc'!$G$6:$AB$69,,MATCH('ABP RECs'!$H193,'ABP REC Calc'!$G$5:$AB$5,0)),'ABP REC Calc'!$C$6:$C$69,'ABP RECs'!$E193,'ABP REC Calc'!$B$6:$B$69,'ABP RECs'!$F193),
IF(X$4&gt;$G193,W193*(1-Inputs_ByYear!$D$4),0)),0)</f>
        <v>50592.907685724211</v>
      </c>
      <c r="Y193" s="235">
        <f>IF((Y$4-$G193)&lt;($C193+$B193),IF(Y$4=$G193+$B193,SUMIFS(INDEX('ABP REC Calc'!$G$6:$AB$69,,MATCH('ABP RECs'!$H193,'ABP REC Calc'!$G$5:$AB$5,0)),'ABP REC Calc'!$C$6:$C$69,'ABP RECs'!$E193,'ABP REC Calc'!$B$6:$B$69,'ABP RECs'!$F193),
IF(Y$4&gt;$G193,X193*(1-Inputs_ByYear!$D$4),0)),0)</f>
        <v>50339.943147295591</v>
      </c>
      <c r="Z193" s="235">
        <f>IF((Z$4-$G193)&lt;($C193+$B193),IF(Z$4=$G193+$B193,SUMIFS(INDEX('ABP REC Calc'!$G$6:$AB$69,,MATCH('ABP RECs'!$H193,'ABP REC Calc'!$G$5:$AB$5,0)),'ABP REC Calc'!$C$6:$C$69,'ABP RECs'!$E193,'ABP REC Calc'!$B$6:$B$69,'ABP RECs'!$F193),
IF(Z$4&gt;$G193,Y193*(1-Inputs_ByYear!$D$4),0)),0)</f>
        <v>50088.243431559116</v>
      </c>
      <c r="AA193" s="235">
        <f>IF((AA$4-$G193)&lt;($C193+$B193),IF(AA$4=$G193+$B193,SUMIFS(INDEX('ABP REC Calc'!$G$6:$AB$69,,MATCH('ABP RECs'!$H193,'ABP REC Calc'!$G$5:$AB$5,0)),'ABP REC Calc'!$C$6:$C$69,'ABP RECs'!$E193,'ABP REC Calc'!$B$6:$B$69,'ABP RECs'!$F193),
IF(AA$4&gt;$G193,Z193*(1-Inputs_ByYear!$D$4),0)),0)</f>
        <v>49837.802214401323</v>
      </c>
      <c r="AB193" s="235">
        <f>IF((AB$4-$G193)&lt;($C193+$B193),IF(AB$4=$G193+$B193,SUMIFS(INDEX('ABP REC Calc'!$G$6:$AB$69,,MATCH('ABP RECs'!$H193,'ABP REC Calc'!$G$5:$AB$5,0)),'ABP REC Calc'!$C$6:$C$69,'ABP RECs'!$E193,'ABP REC Calc'!$B$6:$B$69,'ABP RECs'!$F193),
IF(AB$4&gt;$G193,AA193*(1-Inputs_ByYear!$D$4),0)),0)</f>
        <v>49588.613203329318</v>
      </c>
      <c r="AC193" s="235">
        <f>IF((AC$4-$G193)&lt;($C193+$B193),IF(AC$4=$G193+$B193,SUMIFS(INDEX('ABP REC Calc'!$G$6:$AB$69,,MATCH('ABP RECs'!$H193,'ABP REC Calc'!$G$5:$AB$5,0)),'ABP REC Calc'!$C$6:$C$69,'ABP RECs'!$E193,'ABP REC Calc'!$B$6:$B$69,'ABP RECs'!$F193),
IF(AC$4&gt;$G193,AB193*(1-Inputs_ByYear!$D$4),0)),0)</f>
        <v>49340.670137312671</v>
      </c>
      <c r="AD193" s="235">
        <f>IF((AD$4-$G193)&lt;($C193+$B193),IF(AD$4=$G193+$B193,SUMIFS(INDEX('ABP REC Calc'!$G$6:$AB$69,,MATCH('ABP RECs'!$H193,'ABP REC Calc'!$G$5:$AB$5,0)),'ABP REC Calc'!$C$6:$C$69,'ABP RECs'!$E193,'ABP REC Calc'!$B$6:$B$69,'ABP RECs'!$F193),
IF(AD$4&gt;$G193,AC193*(1-Inputs_ByYear!$D$4),0)),0)</f>
        <v>49093.966786626108</v>
      </c>
    </row>
    <row r="194" spans="2:30" ht="14.75" customHeight="1" x14ac:dyDescent="0.25">
      <c r="B194" s="332" cm="1">
        <f t="array" ref="B194">INDEX(Inputs_ByYear!$D$87:$D$92, MATCH('ABP RECs'!$E194, Inputs_ByYear!$B$87:$B$92, 0),)</f>
        <v>0</v>
      </c>
      <c r="C194" s="332" cm="1">
        <f t="array" ref="C194">INDEX(Inputs_ByYear!$D$51:$D$56, MATCH('ABP RECs'!$E194, Inputs_ByYear!$B$51:$B$56,0),)</f>
        <v>15</v>
      </c>
      <c r="D194" s="332" t="str" cm="1">
        <f t="array" ref="D194">INDEX(Inputs_ByYear!$D$96:$D$101, MATCH('ABP RECs'!$E194, Inputs_ByYear!$B$96:$B$101,0),)</f>
        <v>n/a</v>
      </c>
      <c r="E194" s="222" t="s">
        <v>237</v>
      </c>
      <c r="F194" s="219" t="s">
        <v>258</v>
      </c>
      <c r="G194" s="219">
        <f t="shared" si="9"/>
        <v>2032</v>
      </c>
      <c r="H194" s="227" t="s">
        <v>30</v>
      </c>
      <c r="I194" s="235">
        <f>IF((I$4-$G194)&lt;($C194+$B194),IF(I$4=$G194+$B194,SUMIFS(INDEX('ABP REC Calc'!$G$6:$AB$69,,MATCH('ABP RECs'!$H194,'ABP REC Calc'!$G$5:$AB$5,0)),'ABP REC Calc'!$C$6:$C$69,'ABP RECs'!$E194,'ABP REC Calc'!$B$6:$B$69,'ABP RECs'!$F194),
IF(I$4&gt;$G194,H194*(1-Inputs_ByYear!$D$4),0)),0)</f>
        <v>0</v>
      </c>
      <c r="J194" s="235">
        <f>IF((J$4-$G194)&lt;($C194+$B194),IF(J$4=$G194+$B194,SUMIFS(INDEX('ABP REC Calc'!$G$6:$AB$69,,MATCH('ABP RECs'!$H194,'ABP REC Calc'!$G$5:$AB$5,0)),'ABP REC Calc'!$C$6:$C$69,'ABP RECs'!$E194,'ABP REC Calc'!$B$6:$B$69,'ABP RECs'!$F194),
IF(J$4&gt;$G194,I194*(1-Inputs_ByYear!$D$4),0)),0)</f>
        <v>0</v>
      </c>
      <c r="K194" s="235">
        <f>IF((K$4-$G194)&lt;($C194+$B194),IF(K$4=$G194+$B194,SUMIFS(INDEX('ABP REC Calc'!$G$6:$AB$69,,MATCH('ABP RECs'!$H194,'ABP REC Calc'!$G$5:$AB$5,0)),'ABP REC Calc'!$C$6:$C$69,'ABP RECs'!$E194,'ABP REC Calc'!$B$6:$B$69,'ABP RECs'!$F194),
IF(K$4&gt;$G194,J194*(1-Inputs_ByYear!$D$4),0)),0)</f>
        <v>0</v>
      </c>
      <c r="L194" s="235">
        <f>IF((L$4-$G194)&lt;($C194+$B194),IF(L$4=$G194+$B194,SUMIFS(INDEX('ABP REC Calc'!$G$6:$AB$69,,MATCH('ABP RECs'!$H194,'ABP REC Calc'!$G$5:$AB$5,0)),'ABP REC Calc'!$C$6:$C$69,'ABP RECs'!$E194,'ABP REC Calc'!$B$6:$B$69,'ABP RECs'!$F194),
IF(L$4&gt;$G194,K194*(1-Inputs_ByYear!$D$4),0)),0)</f>
        <v>0</v>
      </c>
      <c r="M194" s="235">
        <f>IF((M$4-$G194)&lt;($C194+$B194),IF(M$4=$G194+$B194,SUMIFS(INDEX('ABP REC Calc'!$G$6:$AB$69,,MATCH('ABP RECs'!$H194,'ABP REC Calc'!$G$5:$AB$5,0)),'ABP REC Calc'!$C$6:$C$69,'ABP RECs'!$E194,'ABP REC Calc'!$B$6:$B$69,'ABP RECs'!$F194),
IF(M$4&gt;$G194,L194*(1-Inputs_ByYear!$D$4),0)),0)</f>
        <v>0</v>
      </c>
      <c r="N194" s="235">
        <f>IF((N$4-$G194)&lt;($C194+$B194),IF(N$4=$G194+$B194,SUMIFS(INDEX('ABP REC Calc'!$G$6:$AB$69,,MATCH('ABP RECs'!$H194,'ABP REC Calc'!$G$5:$AB$5,0)),'ABP REC Calc'!$C$6:$C$69,'ABP RECs'!$E194,'ABP REC Calc'!$B$6:$B$69,'ABP RECs'!$F194),
IF(N$4&gt;$G194,M194*(1-Inputs_ByYear!$D$4),0)),0)</f>
        <v>0</v>
      </c>
      <c r="O194" s="235">
        <f>IF((O$4-$G194)&lt;($C194+$B194),IF(O$4=$G194+$B194,SUMIFS(INDEX('ABP REC Calc'!$G$6:$AB$69,,MATCH('ABP RECs'!$H194,'ABP REC Calc'!$G$5:$AB$5,0)),'ABP REC Calc'!$C$6:$C$69,'ABP RECs'!$E194,'ABP REC Calc'!$B$6:$B$69,'ABP RECs'!$F194),
IF(O$4&gt;$G194,N194*(1-Inputs_ByYear!$D$4),0)),0)</f>
        <v>0</v>
      </c>
      <c r="P194" s="235">
        <f>IF((P$4-$G194)&lt;($C194+$B194),IF(P$4=$G194+$B194,SUMIFS(INDEX('ABP REC Calc'!$G$6:$AB$69,,MATCH('ABP RECs'!$H194,'ABP REC Calc'!$G$5:$AB$5,0)),'ABP REC Calc'!$C$6:$C$69,'ABP RECs'!$E194,'ABP REC Calc'!$B$6:$B$69,'ABP RECs'!$F194),
IF(P$4&gt;$G194,O194*(1-Inputs_ByYear!$D$4),0)),0)</f>
        <v>0</v>
      </c>
      <c r="Q194" s="235">
        <f>IF((Q$4-$G194)&lt;($C194+$B194),IF(Q$4=$G194+$B194,SUMIFS(INDEX('ABP REC Calc'!$G$6:$AB$69,,MATCH('ABP RECs'!$H194,'ABP REC Calc'!$G$5:$AB$5,0)),'ABP REC Calc'!$C$6:$C$69,'ABP RECs'!$E194,'ABP REC Calc'!$B$6:$B$69,'ABP RECs'!$F194),
IF(Q$4&gt;$G194,P194*(1-Inputs_ByYear!$D$4),0)),0)</f>
        <v>52662.927065060496</v>
      </c>
      <c r="R194" s="235">
        <f>IF((R$4-$G194)&lt;($C194+$B194),IF(R$4=$G194+$B194,SUMIFS(INDEX('ABP REC Calc'!$G$6:$AB$69,,MATCH('ABP RECs'!$H194,'ABP REC Calc'!$G$5:$AB$5,0)),'ABP REC Calc'!$C$6:$C$69,'ABP RECs'!$E194,'ABP REC Calc'!$B$6:$B$69,'ABP RECs'!$F194),
IF(R$4&gt;$G194,Q194*(1-Inputs_ByYear!$D$4),0)),0)</f>
        <v>52399.612429735193</v>
      </c>
      <c r="S194" s="235">
        <f>IF((S$4-$G194)&lt;($C194+$B194),IF(S$4=$G194+$B194,SUMIFS(INDEX('ABP REC Calc'!$G$6:$AB$69,,MATCH('ABP RECs'!$H194,'ABP REC Calc'!$G$5:$AB$5,0)),'ABP REC Calc'!$C$6:$C$69,'ABP RECs'!$E194,'ABP REC Calc'!$B$6:$B$69,'ABP RECs'!$F194),
IF(S$4&gt;$G194,R194*(1-Inputs_ByYear!$D$4),0)),0)</f>
        <v>52137.614367586517</v>
      </c>
      <c r="T194" s="235">
        <f>IF((T$4-$G194)&lt;($C194+$B194),IF(T$4=$G194+$B194,SUMIFS(INDEX('ABP REC Calc'!$G$6:$AB$69,,MATCH('ABP RECs'!$H194,'ABP REC Calc'!$G$5:$AB$5,0)),'ABP REC Calc'!$C$6:$C$69,'ABP RECs'!$E194,'ABP REC Calc'!$B$6:$B$69,'ABP RECs'!$F194),
IF(T$4&gt;$G194,S194*(1-Inputs_ByYear!$D$4),0)),0)</f>
        <v>51876.926295748584</v>
      </c>
      <c r="U194" s="235">
        <f>IF((U$4-$G194)&lt;($C194+$B194),IF(U$4=$G194+$B194,SUMIFS(INDEX('ABP REC Calc'!$G$6:$AB$69,,MATCH('ABP RECs'!$H194,'ABP REC Calc'!$G$5:$AB$5,0)),'ABP REC Calc'!$C$6:$C$69,'ABP RECs'!$E194,'ABP REC Calc'!$B$6:$B$69,'ABP RECs'!$F194),
IF(U$4&gt;$G194,T194*(1-Inputs_ByYear!$D$4),0)),0)</f>
        <v>51617.54166426984</v>
      </c>
      <c r="V194" s="235">
        <f>IF((V$4-$G194)&lt;($C194+$B194),IF(V$4=$G194+$B194,SUMIFS(INDEX('ABP REC Calc'!$G$6:$AB$69,,MATCH('ABP RECs'!$H194,'ABP REC Calc'!$G$5:$AB$5,0)),'ABP REC Calc'!$C$6:$C$69,'ABP RECs'!$E194,'ABP REC Calc'!$B$6:$B$69,'ABP RECs'!$F194),
IF(V$4&gt;$G194,U194*(1-Inputs_ByYear!$D$4),0)),0)</f>
        <v>51359.453955948491</v>
      </c>
      <c r="W194" s="235">
        <f>IF((W$4-$G194)&lt;($C194+$B194),IF(W$4=$G194+$B194,SUMIFS(INDEX('ABP REC Calc'!$G$6:$AB$69,,MATCH('ABP RECs'!$H194,'ABP REC Calc'!$G$5:$AB$5,0)),'ABP REC Calc'!$C$6:$C$69,'ABP RECs'!$E194,'ABP REC Calc'!$B$6:$B$69,'ABP RECs'!$F194),
IF(W$4&gt;$G194,V194*(1-Inputs_ByYear!$D$4),0)),0)</f>
        <v>51102.656686168746</v>
      </c>
      <c r="X194" s="235">
        <f>IF((X$4-$G194)&lt;($C194+$B194),IF(X$4=$G194+$B194,SUMIFS(INDEX('ABP REC Calc'!$G$6:$AB$69,,MATCH('ABP RECs'!$H194,'ABP REC Calc'!$G$5:$AB$5,0)),'ABP REC Calc'!$C$6:$C$69,'ABP RECs'!$E194,'ABP REC Calc'!$B$6:$B$69,'ABP RECs'!$F194),
IF(X$4&gt;$G194,W194*(1-Inputs_ByYear!$D$4),0)),0)</f>
        <v>50847.1434027379</v>
      </c>
      <c r="Y194" s="235">
        <f>IF((Y$4-$G194)&lt;($C194+$B194),IF(Y$4=$G194+$B194,SUMIFS(INDEX('ABP REC Calc'!$G$6:$AB$69,,MATCH('ABP RECs'!$H194,'ABP REC Calc'!$G$5:$AB$5,0)),'ABP REC Calc'!$C$6:$C$69,'ABP RECs'!$E194,'ABP REC Calc'!$B$6:$B$69,'ABP RECs'!$F194),
IF(Y$4&gt;$G194,X194*(1-Inputs_ByYear!$D$4),0)),0)</f>
        <v>50592.907685724211</v>
      </c>
      <c r="Z194" s="235">
        <f>IF((Z$4-$G194)&lt;($C194+$B194),IF(Z$4=$G194+$B194,SUMIFS(INDEX('ABP REC Calc'!$G$6:$AB$69,,MATCH('ABP RECs'!$H194,'ABP REC Calc'!$G$5:$AB$5,0)),'ABP REC Calc'!$C$6:$C$69,'ABP RECs'!$E194,'ABP REC Calc'!$B$6:$B$69,'ABP RECs'!$F194),
IF(Z$4&gt;$G194,Y194*(1-Inputs_ByYear!$D$4),0)),0)</f>
        <v>50339.943147295591</v>
      </c>
      <c r="AA194" s="235">
        <f>IF((AA$4-$G194)&lt;($C194+$B194),IF(AA$4=$G194+$B194,SUMIFS(INDEX('ABP REC Calc'!$G$6:$AB$69,,MATCH('ABP RECs'!$H194,'ABP REC Calc'!$G$5:$AB$5,0)),'ABP REC Calc'!$C$6:$C$69,'ABP RECs'!$E194,'ABP REC Calc'!$B$6:$B$69,'ABP RECs'!$F194),
IF(AA$4&gt;$G194,Z194*(1-Inputs_ByYear!$D$4),0)),0)</f>
        <v>50088.243431559116</v>
      </c>
      <c r="AB194" s="235">
        <f>IF((AB$4-$G194)&lt;($C194+$B194),IF(AB$4=$G194+$B194,SUMIFS(INDEX('ABP REC Calc'!$G$6:$AB$69,,MATCH('ABP RECs'!$H194,'ABP REC Calc'!$G$5:$AB$5,0)),'ABP REC Calc'!$C$6:$C$69,'ABP RECs'!$E194,'ABP REC Calc'!$B$6:$B$69,'ABP RECs'!$F194),
IF(AB$4&gt;$G194,AA194*(1-Inputs_ByYear!$D$4),0)),0)</f>
        <v>49837.802214401323</v>
      </c>
      <c r="AC194" s="235">
        <f>IF((AC$4-$G194)&lt;($C194+$B194),IF(AC$4=$G194+$B194,SUMIFS(INDEX('ABP REC Calc'!$G$6:$AB$69,,MATCH('ABP RECs'!$H194,'ABP REC Calc'!$G$5:$AB$5,0)),'ABP REC Calc'!$C$6:$C$69,'ABP RECs'!$E194,'ABP REC Calc'!$B$6:$B$69,'ABP RECs'!$F194),
IF(AC$4&gt;$G194,AB194*(1-Inputs_ByYear!$D$4),0)),0)</f>
        <v>49588.613203329318</v>
      </c>
      <c r="AD194" s="235">
        <f>IF((AD$4-$G194)&lt;($C194+$B194),IF(AD$4=$G194+$B194,SUMIFS(INDEX('ABP REC Calc'!$G$6:$AB$69,,MATCH('ABP RECs'!$H194,'ABP REC Calc'!$G$5:$AB$5,0)),'ABP REC Calc'!$C$6:$C$69,'ABP RECs'!$E194,'ABP REC Calc'!$B$6:$B$69,'ABP RECs'!$F194),
IF(AD$4&gt;$G194,AC194*(1-Inputs_ByYear!$D$4),0)),0)</f>
        <v>49340.670137312671</v>
      </c>
    </row>
    <row r="195" spans="2:30" ht="14.75" customHeight="1" x14ac:dyDescent="0.25">
      <c r="B195" s="332" cm="1">
        <f t="array" ref="B195">INDEX(Inputs_ByYear!$D$87:$D$92, MATCH('ABP RECs'!$E195, Inputs_ByYear!$B$87:$B$92, 0),)</f>
        <v>0</v>
      </c>
      <c r="C195" s="332" cm="1">
        <f t="array" ref="C195">INDEX(Inputs_ByYear!$D$51:$D$56, MATCH('ABP RECs'!$E195, Inputs_ByYear!$B$51:$B$56,0),)</f>
        <v>15</v>
      </c>
      <c r="D195" s="332" t="str" cm="1">
        <f t="array" ref="D195">INDEX(Inputs_ByYear!$D$96:$D$101, MATCH('ABP RECs'!$E195, Inputs_ByYear!$B$96:$B$101,0),)</f>
        <v>n/a</v>
      </c>
      <c r="E195" s="222" t="s">
        <v>237</v>
      </c>
      <c r="F195" s="219" t="s">
        <v>258</v>
      </c>
      <c r="G195" s="219">
        <f t="shared" si="9"/>
        <v>2033</v>
      </c>
      <c r="H195" s="227" t="s">
        <v>31</v>
      </c>
      <c r="I195" s="235">
        <f>IF((I$4-$G195)&lt;($C195+$B195),IF(I$4=$G195+$B195,SUMIFS(INDEX('ABP REC Calc'!$G$6:$AB$69,,MATCH('ABP RECs'!$H195,'ABP REC Calc'!$G$5:$AB$5,0)),'ABP REC Calc'!$C$6:$C$69,'ABP RECs'!$E195,'ABP REC Calc'!$B$6:$B$69,'ABP RECs'!$F195),
IF(I$4&gt;$G195,H195*(1-Inputs_ByYear!$D$4),0)),0)</f>
        <v>0</v>
      </c>
      <c r="J195" s="235">
        <f>IF((J$4-$G195)&lt;($C195+$B195),IF(J$4=$G195+$B195,SUMIFS(INDEX('ABP REC Calc'!$G$6:$AB$69,,MATCH('ABP RECs'!$H195,'ABP REC Calc'!$G$5:$AB$5,0)),'ABP REC Calc'!$C$6:$C$69,'ABP RECs'!$E195,'ABP REC Calc'!$B$6:$B$69,'ABP RECs'!$F195),
IF(J$4&gt;$G195,I195*(1-Inputs_ByYear!$D$4),0)),0)</f>
        <v>0</v>
      </c>
      <c r="K195" s="235">
        <f>IF((K$4-$G195)&lt;($C195+$B195),IF(K$4=$G195+$B195,SUMIFS(INDEX('ABP REC Calc'!$G$6:$AB$69,,MATCH('ABP RECs'!$H195,'ABP REC Calc'!$G$5:$AB$5,0)),'ABP REC Calc'!$C$6:$C$69,'ABP RECs'!$E195,'ABP REC Calc'!$B$6:$B$69,'ABP RECs'!$F195),
IF(K$4&gt;$G195,J195*(1-Inputs_ByYear!$D$4),0)),0)</f>
        <v>0</v>
      </c>
      <c r="L195" s="235">
        <f>IF((L$4-$G195)&lt;($C195+$B195),IF(L$4=$G195+$B195,SUMIFS(INDEX('ABP REC Calc'!$G$6:$AB$69,,MATCH('ABP RECs'!$H195,'ABP REC Calc'!$G$5:$AB$5,0)),'ABP REC Calc'!$C$6:$C$69,'ABP RECs'!$E195,'ABP REC Calc'!$B$6:$B$69,'ABP RECs'!$F195),
IF(L$4&gt;$G195,K195*(1-Inputs_ByYear!$D$4),0)),0)</f>
        <v>0</v>
      </c>
      <c r="M195" s="235">
        <f>IF((M$4-$G195)&lt;($C195+$B195),IF(M$4=$G195+$B195,SUMIFS(INDEX('ABP REC Calc'!$G$6:$AB$69,,MATCH('ABP RECs'!$H195,'ABP REC Calc'!$G$5:$AB$5,0)),'ABP REC Calc'!$C$6:$C$69,'ABP RECs'!$E195,'ABP REC Calc'!$B$6:$B$69,'ABP RECs'!$F195),
IF(M$4&gt;$G195,L195*(1-Inputs_ByYear!$D$4),0)),0)</f>
        <v>0</v>
      </c>
      <c r="N195" s="235">
        <f>IF((N$4-$G195)&lt;($C195+$B195),IF(N$4=$G195+$B195,SUMIFS(INDEX('ABP REC Calc'!$G$6:$AB$69,,MATCH('ABP RECs'!$H195,'ABP REC Calc'!$G$5:$AB$5,0)),'ABP REC Calc'!$C$6:$C$69,'ABP RECs'!$E195,'ABP REC Calc'!$B$6:$B$69,'ABP RECs'!$F195),
IF(N$4&gt;$G195,M195*(1-Inputs_ByYear!$D$4),0)),0)</f>
        <v>0</v>
      </c>
      <c r="O195" s="235">
        <f>IF((O$4-$G195)&lt;($C195+$B195),IF(O$4=$G195+$B195,SUMIFS(INDEX('ABP REC Calc'!$G$6:$AB$69,,MATCH('ABP RECs'!$H195,'ABP REC Calc'!$G$5:$AB$5,0)),'ABP REC Calc'!$C$6:$C$69,'ABP RECs'!$E195,'ABP REC Calc'!$B$6:$B$69,'ABP RECs'!$F195),
IF(O$4&gt;$G195,N195*(1-Inputs_ByYear!$D$4),0)),0)</f>
        <v>0</v>
      </c>
      <c r="P195" s="235">
        <f>IF((P$4-$G195)&lt;($C195+$B195),IF(P$4=$G195+$B195,SUMIFS(INDEX('ABP REC Calc'!$G$6:$AB$69,,MATCH('ABP RECs'!$H195,'ABP REC Calc'!$G$5:$AB$5,0)),'ABP REC Calc'!$C$6:$C$69,'ABP RECs'!$E195,'ABP REC Calc'!$B$6:$B$69,'ABP RECs'!$F195),
IF(P$4&gt;$G195,O195*(1-Inputs_ByYear!$D$4),0)),0)</f>
        <v>0</v>
      </c>
      <c r="Q195" s="235">
        <f>IF((Q$4-$G195)&lt;($C195+$B195),IF(Q$4=$G195+$B195,SUMIFS(INDEX('ABP REC Calc'!$G$6:$AB$69,,MATCH('ABP RECs'!$H195,'ABP REC Calc'!$G$5:$AB$5,0)),'ABP REC Calc'!$C$6:$C$69,'ABP RECs'!$E195,'ABP REC Calc'!$B$6:$B$69,'ABP RECs'!$F195),
IF(Q$4&gt;$G195,P195*(1-Inputs_ByYear!$D$4),0)),0)</f>
        <v>0</v>
      </c>
      <c r="R195" s="235">
        <f>IF((R$4-$G195)&lt;($C195+$B195),IF(R$4=$G195+$B195,SUMIFS(INDEX('ABP REC Calc'!$G$6:$AB$69,,MATCH('ABP RECs'!$H195,'ABP REC Calc'!$G$5:$AB$5,0)),'ABP REC Calc'!$C$6:$C$69,'ABP RECs'!$E195,'ABP REC Calc'!$B$6:$B$69,'ABP RECs'!$F195),
IF(R$4&gt;$G195,Q195*(1-Inputs_ByYear!$D$4),0)),0)</f>
        <v>52662.927065060496</v>
      </c>
      <c r="S195" s="235">
        <f>IF((S$4-$G195)&lt;($C195+$B195),IF(S$4=$G195+$B195,SUMIFS(INDEX('ABP REC Calc'!$G$6:$AB$69,,MATCH('ABP RECs'!$H195,'ABP REC Calc'!$G$5:$AB$5,0)),'ABP REC Calc'!$C$6:$C$69,'ABP RECs'!$E195,'ABP REC Calc'!$B$6:$B$69,'ABP RECs'!$F195),
IF(S$4&gt;$G195,R195*(1-Inputs_ByYear!$D$4),0)),0)</f>
        <v>52399.612429735193</v>
      </c>
      <c r="T195" s="235">
        <f>IF((T$4-$G195)&lt;($C195+$B195),IF(T$4=$G195+$B195,SUMIFS(INDEX('ABP REC Calc'!$G$6:$AB$69,,MATCH('ABP RECs'!$H195,'ABP REC Calc'!$G$5:$AB$5,0)),'ABP REC Calc'!$C$6:$C$69,'ABP RECs'!$E195,'ABP REC Calc'!$B$6:$B$69,'ABP RECs'!$F195),
IF(T$4&gt;$G195,S195*(1-Inputs_ByYear!$D$4),0)),0)</f>
        <v>52137.614367586517</v>
      </c>
      <c r="U195" s="235">
        <f>IF((U$4-$G195)&lt;($C195+$B195),IF(U$4=$G195+$B195,SUMIFS(INDEX('ABP REC Calc'!$G$6:$AB$69,,MATCH('ABP RECs'!$H195,'ABP REC Calc'!$G$5:$AB$5,0)),'ABP REC Calc'!$C$6:$C$69,'ABP RECs'!$E195,'ABP REC Calc'!$B$6:$B$69,'ABP RECs'!$F195),
IF(U$4&gt;$G195,T195*(1-Inputs_ByYear!$D$4),0)),0)</f>
        <v>51876.926295748584</v>
      </c>
      <c r="V195" s="235">
        <f>IF((V$4-$G195)&lt;($C195+$B195),IF(V$4=$G195+$B195,SUMIFS(INDEX('ABP REC Calc'!$G$6:$AB$69,,MATCH('ABP RECs'!$H195,'ABP REC Calc'!$G$5:$AB$5,0)),'ABP REC Calc'!$C$6:$C$69,'ABP RECs'!$E195,'ABP REC Calc'!$B$6:$B$69,'ABP RECs'!$F195),
IF(V$4&gt;$G195,U195*(1-Inputs_ByYear!$D$4),0)),0)</f>
        <v>51617.54166426984</v>
      </c>
      <c r="W195" s="235">
        <f>IF((W$4-$G195)&lt;($C195+$B195),IF(W$4=$G195+$B195,SUMIFS(INDEX('ABP REC Calc'!$G$6:$AB$69,,MATCH('ABP RECs'!$H195,'ABP REC Calc'!$G$5:$AB$5,0)),'ABP REC Calc'!$C$6:$C$69,'ABP RECs'!$E195,'ABP REC Calc'!$B$6:$B$69,'ABP RECs'!$F195),
IF(W$4&gt;$G195,V195*(1-Inputs_ByYear!$D$4),0)),0)</f>
        <v>51359.453955948491</v>
      </c>
      <c r="X195" s="235">
        <f>IF((X$4-$G195)&lt;($C195+$B195),IF(X$4=$G195+$B195,SUMIFS(INDEX('ABP REC Calc'!$G$6:$AB$69,,MATCH('ABP RECs'!$H195,'ABP REC Calc'!$G$5:$AB$5,0)),'ABP REC Calc'!$C$6:$C$69,'ABP RECs'!$E195,'ABP REC Calc'!$B$6:$B$69,'ABP RECs'!$F195),
IF(X$4&gt;$G195,W195*(1-Inputs_ByYear!$D$4),0)),0)</f>
        <v>51102.656686168746</v>
      </c>
      <c r="Y195" s="235">
        <f>IF((Y$4-$G195)&lt;($C195+$B195),IF(Y$4=$G195+$B195,SUMIFS(INDEX('ABP REC Calc'!$G$6:$AB$69,,MATCH('ABP RECs'!$H195,'ABP REC Calc'!$G$5:$AB$5,0)),'ABP REC Calc'!$C$6:$C$69,'ABP RECs'!$E195,'ABP REC Calc'!$B$6:$B$69,'ABP RECs'!$F195),
IF(Y$4&gt;$G195,X195*(1-Inputs_ByYear!$D$4),0)),0)</f>
        <v>50847.1434027379</v>
      </c>
      <c r="Z195" s="235">
        <f>IF((Z$4-$G195)&lt;($C195+$B195),IF(Z$4=$G195+$B195,SUMIFS(INDEX('ABP REC Calc'!$G$6:$AB$69,,MATCH('ABP RECs'!$H195,'ABP REC Calc'!$G$5:$AB$5,0)),'ABP REC Calc'!$C$6:$C$69,'ABP RECs'!$E195,'ABP REC Calc'!$B$6:$B$69,'ABP RECs'!$F195),
IF(Z$4&gt;$G195,Y195*(1-Inputs_ByYear!$D$4),0)),0)</f>
        <v>50592.907685724211</v>
      </c>
      <c r="AA195" s="235">
        <f>IF((AA$4-$G195)&lt;($C195+$B195),IF(AA$4=$G195+$B195,SUMIFS(INDEX('ABP REC Calc'!$G$6:$AB$69,,MATCH('ABP RECs'!$H195,'ABP REC Calc'!$G$5:$AB$5,0)),'ABP REC Calc'!$C$6:$C$69,'ABP RECs'!$E195,'ABP REC Calc'!$B$6:$B$69,'ABP RECs'!$F195),
IF(AA$4&gt;$G195,Z195*(1-Inputs_ByYear!$D$4),0)),0)</f>
        <v>50339.943147295591</v>
      </c>
      <c r="AB195" s="235">
        <f>IF((AB$4-$G195)&lt;($C195+$B195),IF(AB$4=$G195+$B195,SUMIFS(INDEX('ABP REC Calc'!$G$6:$AB$69,,MATCH('ABP RECs'!$H195,'ABP REC Calc'!$G$5:$AB$5,0)),'ABP REC Calc'!$C$6:$C$69,'ABP RECs'!$E195,'ABP REC Calc'!$B$6:$B$69,'ABP RECs'!$F195),
IF(AB$4&gt;$G195,AA195*(1-Inputs_ByYear!$D$4),0)),0)</f>
        <v>50088.243431559116</v>
      </c>
      <c r="AC195" s="235">
        <f>IF((AC$4-$G195)&lt;($C195+$B195),IF(AC$4=$G195+$B195,SUMIFS(INDEX('ABP REC Calc'!$G$6:$AB$69,,MATCH('ABP RECs'!$H195,'ABP REC Calc'!$G$5:$AB$5,0)),'ABP REC Calc'!$C$6:$C$69,'ABP RECs'!$E195,'ABP REC Calc'!$B$6:$B$69,'ABP RECs'!$F195),
IF(AC$4&gt;$G195,AB195*(1-Inputs_ByYear!$D$4),0)),0)</f>
        <v>49837.802214401323</v>
      </c>
      <c r="AD195" s="235">
        <f>IF((AD$4-$G195)&lt;($C195+$B195),IF(AD$4=$G195+$B195,SUMIFS(INDEX('ABP REC Calc'!$G$6:$AB$69,,MATCH('ABP RECs'!$H195,'ABP REC Calc'!$G$5:$AB$5,0)),'ABP REC Calc'!$C$6:$C$69,'ABP RECs'!$E195,'ABP REC Calc'!$B$6:$B$69,'ABP RECs'!$F195),
IF(AD$4&gt;$G195,AC195*(1-Inputs_ByYear!$D$4),0)),0)</f>
        <v>49588.613203329318</v>
      </c>
    </row>
    <row r="196" spans="2:30" ht="14.75" customHeight="1" x14ac:dyDescent="0.25">
      <c r="B196" s="332" cm="1">
        <f t="array" ref="B196">INDEX(Inputs_ByYear!$D$87:$D$92, MATCH('ABP RECs'!$E196, Inputs_ByYear!$B$87:$B$92, 0),)</f>
        <v>0</v>
      </c>
      <c r="C196" s="332" cm="1">
        <f t="array" ref="C196">INDEX(Inputs_ByYear!$D$51:$D$56, MATCH('ABP RECs'!$E196, Inputs_ByYear!$B$51:$B$56,0),)</f>
        <v>15</v>
      </c>
      <c r="D196" s="332" t="str" cm="1">
        <f t="array" ref="D196">INDEX(Inputs_ByYear!$D$96:$D$101, MATCH('ABP RECs'!$E196, Inputs_ByYear!$B$96:$B$101,0),)</f>
        <v>n/a</v>
      </c>
      <c r="E196" s="222" t="s">
        <v>237</v>
      </c>
      <c r="F196" s="219" t="s">
        <v>258</v>
      </c>
      <c r="G196" s="219">
        <f t="shared" si="9"/>
        <v>2034</v>
      </c>
      <c r="H196" s="227" t="s">
        <v>32</v>
      </c>
      <c r="I196" s="235">
        <f>IF((I$4-$G196)&lt;($C196+$B196),IF(I$4=$G196+$B196,SUMIFS(INDEX('ABP REC Calc'!$G$6:$AB$69,,MATCH('ABP RECs'!$H196,'ABP REC Calc'!$G$5:$AB$5,0)),'ABP REC Calc'!$C$6:$C$69,'ABP RECs'!$E196,'ABP REC Calc'!$B$6:$B$69,'ABP RECs'!$F196),
IF(I$4&gt;$G196,H196*(1-Inputs_ByYear!$D$4),0)),0)</f>
        <v>0</v>
      </c>
      <c r="J196" s="235">
        <f>IF((J$4-$G196)&lt;($C196+$B196),IF(J$4=$G196+$B196,SUMIFS(INDEX('ABP REC Calc'!$G$6:$AB$69,,MATCH('ABP RECs'!$H196,'ABP REC Calc'!$G$5:$AB$5,0)),'ABP REC Calc'!$C$6:$C$69,'ABP RECs'!$E196,'ABP REC Calc'!$B$6:$B$69,'ABP RECs'!$F196),
IF(J$4&gt;$G196,I196*(1-Inputs_ByYear!$D$4),0)),0)</f>
        <v>0</v>
      </c>
      <c r="K196" s="235">
        <f>IF((K$4-$G196)&lt;($C196+$B196),IF(K$4=$G196+$B196,SUMIFS(INDEX('ABP REC Calc'!$G$6:$AB$69,,MATCH('ABP RECs'!$H196,'ABP REC Calc'!$G$5:$AB$5,0)),'ABP REC Calc'!$C$6:$C$69,'ABP RECs'!$E196,'ABP REC Calc'!$B$6:$B$69,'ABP RECs'!$F196),
IF(K$4&gt;$G196,J196*(1-Inputs_ByYear!$D$4),0)),0)</f>
        <v>0</v>
      </c>
      <c r="L196" s="235">
        <f>IF((L$4-$G196)&lt;($C196+$B196),IF(L$4=$G196+$B196,SUMIFS(INDEX('ABP REC Calc'!$G$6:$AB$69,,MATCH('ABP RECs'!$H196,'ABP REC Calc'!$G$5:$AB$5,0)),'ABP REC Calc'!$C$6:$C$69,'ABP RECs'!$E196,'ABP REC Calc'!$B$6:$B$69,'ABP RECs'!$F196),
IF(L$4&gt;$G196,K196*(1-Inputs_ByYear!$D$4),0)),0)</f>
        <v>0</v>
      </c>
      <c r="M196" s="235">
        <f>IF((M$4-$G196)&lt;($C196+$B196),IF(M$4=$G196+$B196,SUMIFS(INDEX('ABP REC Calc'!$G$6:$AB$69,,MATCH('ABP RECs'!$H196,'ABP REC Calc'!$G$5:$AB$5,0)),'ABP REC Calc'!$C$6:$C$69,'ABP RECs'!$E196,'ABP REC Calc'!$B$6:$B$69,'ABP RECs'!$F196),
IF(M$4&gt;$G196,L196*(1-Inputs_ByYear!$D$4),0)),0)</f>
        <v>0</v>
      </c>
      <c r="N196" s="235">
        <f>IF((N$4-$G196)&lt;($C196+$B196),IF(N$4=$G196+$B196,SUMIFS(INDEX('ABP REC Calc'!$G$6:$AB$69,,MATCH('ABP RECs'!$H196,'ABP REC Calc'!$G$5:$AB$5,0)),'ABP REC Calc'!$C$6:$C$69,'ABP RECs'!$E196,'ABP REC Calc'!$B$6:$B$69,'ABP RECs'!$F196),
IF(N$4&gt;$G196,M196*(1-Inputs_ByYear!$D$4),0)),0)</f>
        <v>0</v>
      </c>
      <c r="O196" s="235">
        <f>IF((O$4-$G196)&lt;($C196+$B196),IF(O$4=$G196+$B196,SUMIFS(INDEX('ABP REC Calc'!$G$6:$AB$69,,MATCH('ABP RECs'!$H196,'ABP REC Calc'!$G$5:$AB$5,0)),'ABP REC Calc'!$C$6:$C$69,'ABP RECs'!$E196,'ABP REC Calc'!$B$6:$B$69,'ABP RECs'!$F196),
IF(O$4&gt;$G196,N196*(1-Inputs_ByYear!$D$4),0)),0)</f>
        <v>0</v>
      </c>
      <c r="P196" s="235">
        <f>IF((P$4-$G196)&lt;($C196+$B196),IF(P$4=$G196+$B196,SUMIFS(INDEX('ABP REC Calc'!$G$6:$AB$69,,MATCH('ABP RECs'!$H196,'ABP REC Calc'!$G$5:$AB$5,0)),'ABP REC Calc'!$C$6:$C$69,'ABP RECs'!$E196,'ABP REC Calc'!$B$6:$B$69,'ABP RECs'!$F196),
IF(P$4&gt;$G196,O196*(1-Inputs_ByYear!$D$4),0)),0)</f>
        <v>0</v>
      </c>
      <c r="Q196" s="235">
        <f>IF((Q$4-$G196)&lt;($C196+$B196),IF(Q$4=$G196+$B196,SUMIFS(INDEX('ABP REC Calc'!$G$6:$AB$69,,MATCH('ABP RECs'!$H196,'ABP REC Calc'!$G$5:$AB$5,0)),'ABP REC Calc'!$C$6:$C$69,'ABP RECs'!$E196,'ABP REC Calc'!$B$6:$B$69,'ABP RECs'!$F196),
IF(Q$4&gt;$G196,P196*(1-Inputs_ByYear!$D$4),0)),0)</f>
        <v>0</v>
      </c>
      <c r="R196" s="235">
        <f>IF((R$4-$G196)&lt;($C196+$B196),IF(R$4=$G196+$B196,SUMIFS(INDEX('ABP REC Calc'!$G$6:$AB$69,,MATCH('ABP RECs'!$H196,'ABP REC Calc'!$G$5:$AB$5,0)),'ABP REC Calc'!$C$6:$C$69,'ABP RECs'!$E196,'ABP REC Calc'!$B$6:$B$69,'ABP RECs'!$F196),
IF(R$4&gt;$G196,Q196*(1-Inputs_ByYear!$D$4),0)),0)</f>
        <v>0</v>
      </c>
      <c r="S196" s="235">
        <f>IF((S$4-$G196)&lt;($C196+$B196),IF(S$4=$G196+$B196,SUMIFS(INDEX('ABP REC Calc'!$G$6:$AB$69,,MATCH('ABP RECs'!$H196,'ABP REC Calc'!$G$5:$AB$5,0)),'ABP REC Calc'!$C$6:$C$69,'ABP RECs'!$E196,'ABP REC Calc'!$B$6:$B$69,'ABP RECs'!$F196),
IF(S$4&gt;$G196,R196*(1-Inputs_ByYear!$D$4),0)),0)</f>
        <v>52662.927065060496</v>
      </c>
      <c r="T196" s="235">
        <f>IF((T$4-$G196)&lt;($C196+$B196),IF(T$4=$G196+$B196,SUMIFS(INDEX('ABP REC Calc'!$G$6:$AB$69,,MATCH('ABP RECs'!$H196,'ABP REC Calc'!$G$5:$AB$5,0)),'ABP REC Calc'!$C$6:$C$69,'ABP RECs'!$E196,'ABP REC Calc'!$B$6:$B$69,'ABP RECs'!$F196),
IF(T$4&gt;$G196,S196*(1-Inputs_ByYear!$D$4),0)),0)</f>
        <v>52399.612429735193</v>
      </c>
      <c r="U196" s="235">
        <f>IF((U$4-$G196)&lt;($C196+$B196),IF(U$4=$G196+$B196,SUMIFS(INDEX('ABP REC Calc'!$G$6:$AB$69,,MATCH('ABP RECs'!$H196,'ABP REC Calc'!$G$5:$AB$5,0)),'ABP REC Calc'!$C$6:$C$69,'ABP RECs'!$E196,'ABP REC Calc'!$B$6:$B$69,'ABP RECs'!$F196),
IF(U$4&gt;$G196,T196*(1-Inputs_ByYear!$D$4),0)),0)</f>
        <v>52137.614367586517</v>
      </c>
      <c r="V196" s="235">
        <f>IF((V$4-$G196)&lt;($C196+$B196),IF(V$4=$G196+$B196,SUMIFS(INDEX('ABP REC Calc'!$G$6:$AB$69,,MATCH('ABP RECs'!$H196,'ABP REC Calc'!$G$5:$AB$5,0)),'ABP REC Calc'!$C$6:$C$69,'ABP RECs'!$E196,'ABP REC Calc'!$B$6:$B$69,'ABP RECs'!$F196),
IF(V$4&gt;$G196,U196*(1-Inputs_ByYear!$D$4),0)),0)</f>
        <v>51876.926295748584</v>
      </c>
      <c r="W196" s="235">
        <f>IF((W$4-$G196)&lt;($C196+$B196),IF(W$4=$G196+$B196,SUMIFS(INDEX('ABP REC Calc'!$G$6:$AB$69,,MATCH('ABP RECs'!$H196,'ABP REC Calc'!$G$5:$AB$5,0)),'ABP REC Calc'!$C$6:$C$69,'ABP RECs'!$E196,'ABP REC Calc'!$B$6:$B$69,'ABP RECs'!$F196),
IF(W$4&gt;$G196,V196*(1-Inputs_ByYear!$D$4),0)),0)</f>
        <v>51617.54166426984</v>
      </c>
      <c r="X196" s="235">
        <f>IF((X$4-$G196)&lt;($C196+$B196),IF(X$4=$G196+$B196,SUMIFS(INDEX('ABP REC Calc'!$G$6:$AB$69,,MATCH('ABP RECs'!$H196,'ABP REC Calc'!$G$5:$AB$5,0)),'ABP REC Calc'!$C$6:$C$69,'ABP RECs'!$E196,'ABP REC Calc'!$B$6:$B$69,'ABP RECs'!$F196),
IF(X$4&gt;$G196,W196*(1-Inputs_ByYear!$D$4),0)),0)</f>
        <v>51359.453955948491</v>
      </c>
      <c r="Y196" s="235">
        <f>IF((Y$4-$G196)&lt;($C196+$B196),IF(Y$4=$G196+$B196,SUMIFS(INDEX('ABP REC Calc'!$G$6:$AB$69,,MATCH('ABP RECs'!$H196,'ABP REC Calc'!$G$5:$AB$5,0)),'ABP REC Calc'!$C$6:$C$69,'ABP RECs'!$E196,'ABP REC Calc'!$B$6:$B$69,'ABP RECs'!$F196),
IF(Y$4&gt;$G196,X196*(1-Inputs_ByYear!$D$4),0)),0)</f>
        <v>51102.656686168746</v>
      </c>
      <c r="Z196" s="235">
        <f>IF((Z$4-$G196)&lt;($C196+$B196),IF(Z$4=$G196+$B196,SUMIFS(INDEX('ABP REC Calc'!$G$6:$AB$69,,MATCH('ABP RECs'!$H196,'ABP REC Calc'!$G$5:$AB$5,0)),'ABP REC Calc'!$C$6:$C$69,'ABP RECs'!$E196,'ABP REC Calc'!$B$6:$B$69,'ABP RECs'!$F196),
IF(Z$4&gt;$G196,Y196*(1-Inputs_ByYear!$D$4),0)),0)</f>
        <v>50847.1434027379</v>
      </c>
      <c r="AA196" s="235">
        <f>IF((AA$4-$G196)&lt;($C196+$B196),IF(AA$4=$G196+$B196,SUMIFS(INDEX('ABP REC Calc'!$G$6:$AB$69,,MATCH('ABP RECs'!$H196,'ABP REC Calc'!$G$5:$AB$5,0)),'ABP REC Calc'!$C$6:$C$69,'ABP RECs'!$E196,'ABP REC Calc'!$B$6:$B$69,'ABP RECs'!$F196),
IF(AA$4&gt;$G196,Z196*(1-Inputs_ByYear!$D$4),0)),0)</f>
        <v>50592.907685724211</v>
      </c>
      <c r="AB196" s="235">
        <f>IF((AB$4-$G196)&lt;($C196+$B196),IF(AB$4=$G196+$B196,SUMIFS(INDEX('ABP REC Calc'!$G$6:$AB$69,,MATCH('ABP RECs'!$H196,'ABP REC Calc'!$G$5:$AB$5,0)),'ABP REC Calc'!$C$6:$C$69,'ABP RECs'!$E196,'ABP REC Calc'!$B$6:$B$69,'ABP RECs'!$F196),
IF(AB$4&gt;$G196,AA196*(1-Inputs_ByYear!$D$4),0)),0)</f>
        <v>50339.943147295591</v>
      </c>
      <c r="AC196" s="235">
        <f>IF((AC$4-$G196)&lt;($C196+$B196),IF(AC$4=$G196+$B196,SUMIFS(INDEX('ABP REC Calc'!$G$6:$AB$69,,MATCH('ABP RECs'!$H196,'ABP REC Calc'!$G$5:$AB$5,0)),'ABP REC Calc'!$C$6:$C$69,'ABP RECs'!$E196,'ABP REC Calc'!$B$6:$B$69,'ABP RECs'!$F196),
IF(AC$4&gt;$G196,AB196*(1-Inputs_ByYear!$D$4),0)),0)</f>
        <v>50088.243431559116</v>
      </c>
      <c r="AD196" s="235">
        <f>IF((AD$4-$G196)&lt;($C196+$B196),IF(AD$4=$G196+$B196,SUMIFS(INDEX('ABP REC Calc'!$G$6:$AB$69,,MATCH('ABP RECs'!$H196,'ABP REC Calc'!$G$5:$AB$5,0)),'ABP REC Calc'!$C$6:$C$69,'ABP RECs'!$E196,'ABP REC Calc'!$B$6:$B$69,'ABP RECs'!$F196),
IF(AD$4&gt;$G196,AC196*(1-Inputs_ByYear!$D$4),0)),0)</f>
        <v>49837.802214401323</v>
      </c>
    </row>
    <row r="197" spans="2:30" ht="14.75" customHeight="1" x14ac:dyDescent="0.25">
      <c r="B197" s="332" cm="1">
        <f t="array" ref="B197">INDEX(Inputs_ByYear!$D$87:$D$92, MATCH('ABP RECs'!$E197, Inputs_ByYear!$B$87:$B$92, 0),)</f>
        <v>0</v>
      </c>
      <c r="C197" s="332" cm="1">
        <f t="array" ref="C197">INDEX(Inputs_ByYear!$D$51:$D$56, MATCH('ABP RECs'!$E197, Inputs_ByYear!$B$51:$B$56,0),)</f>
        <v>15</v>
      </c>
      <c r="D197" s="332" t="str" cm="1">
        <f t="array" ref="D197">INDEX(Inputs_ByYear!$D$96:$D$101, MATCH('ABP RECs'!$E197, Inputs_ByYear!$B$96:$B$101,0),)</f>
        <v>n/a</v>
      </c>
      <c r="E197" s="222" t="s">
        <v>237</v>
      </c>
      <c r="F197" s="219" t="s">
        <v>258</v>
      </c>
      <c r="G197" s="219">
        <f t="shared" si="9"/>
        <v>2035</v>
      </c>
      <c r="H197" s="227" t="s">
        <v>33</v>
      </c>
      <c r="I197" s="235">
        <f>IF((I$4-$G197)&lt;($C197+$B197),IF(I$4=$G197+$B197,SUMIFS(INDEX('ABP REC Calc'!$G$6:$AB$69,,MATCH('ABP RECs'!$H197,'ABP REC Calc'!$G$5:$AB$5,0)),'ABP REC Calc'!$C$6:$C$69,'ABP RECs'!$E197,'ABP REC Calc'!$B$6:$B$69,'ABP RECs'!$F197),
IF(I$4&gt;$G197,H197*(1-Inputs_ByYear!$D$4),0)),0)</f>
        <v>0</v>
      </c>
      <c r="J197" s="235">
        <f>IF((J$4-$G197)&lt;($C197+$B197),IF(J$4=$G197+$B197,SUMIFS(INDEX('ABP REC Calc'!$G$6:$AB$69,,MATCH('ABP RECs'!$H197,'ABP REC Calc'!$G$5:$AB$5,0)),'ABP REC Calc'!$C$6:$C$69,'ABP RECs'!$E197,'ABP REC Calc'!$B$6:$B$69,'ABP RECs'!$F197),
IF(J$4&gt;$G197,I197*(1-Inputs_ByYear!$D$4),0)),0)</f>
        <v>0</v>
      </c>
      <c r="K197" s="235">
        <f>IF((K$4-$G197)&lt;($C197+$B197),IF(K$4=$G197+$B197,SUMIFS(INDEX('ABP REC Calc'!$G$6:$AB$69,,MATCH('ABP RECs'!$H197,'ABP REC Calc'!$G$5:$AB$5,0)),'ABP REC Calc'!$C$6:$C$69,'ABP RECs'!$E197,'ABP REC Calc'!$B$6:$B$69,'ABP RECs'!$F197),
IF(K$4&gt;$G197,J197*(1-Inputs_ByYear!$D$4),0)),0)</f>
        <v>0</v>
      </c>
      <c r="L197" s="235">
        <f>IF((L$4-$G197)&lt;($C197+$B197),IF(L$4=$G197+$B197,SUMIFS(INDEX('ABP REC Calc'!$G$6:$AB$69,,MATCH('ABP RECs'!$H197,'ABP REC Calc'!$G$5:$AB$5,0)),'ABP REC Calc'!$C$6:$C$69,'ABP RECs'!$E197,'ABP REC Calc'!$B$6:$B$69,'ABP RECs'!$F197),
IF(L$4&gt;$G197,K197*(1-Inputs_ByYear!$D$4),0)),0)</f>
        <v>0</v>
      </c>
      <c r="M197" s="235">
        <f>IF((M$4-$G197)&lt;($C197+$B197),IF(M$4=$G197+$B197,SUMIFS(INDEX('ABP REC Calc'!$G$6:$AB$69,,MATCH('ABP RECs'!$H197,'ABP REC Calc'!$G$5:$AB$5,0)),'ABP REC Calc'!$C$6:$C$69,'ABP RECs'!$E197,'ABP REC Calc'!$B$6:$B$69,'ABP RECs'!$F197),
IF(M$4&gt;$G197,L197*(1-Inputs_ByYear!$D$4),0)),0)</f>
        <v>0</v>
      </c>
      <c r="N197" s="235">
        <f>IF((N$4-$G197)&lt;($C197+$B197),IF(N$4=$G197+$B197,SUMIFS(INDEX('ABP REC Calc'!$G$6:$AB$69,,MATCH('ABP RECs'!$H197,'ABP REC Calc'!$G$5:$AB$5,0)),'ABP REC Calc'!$C$6:$C$69,'ABP RECs'!$E197,'ABP REC Calc'!$B$6:$B$69,'ABP RECs'!$F197),
IF(N$4&gt;$G197,M197*(1-Inputs_ByYear!$D$4),0)),0)</f>
        <v>0</v>
      </c>
      <c r="O197" s="235">
        <f>IF((O$4-$G197)&lt;($C197+$B197),IF(O$4=$G197+$B197,SUMIFS(INDEX('ABP REC Calc'!$G$6:$AB$69,,MATCH('ABP RECs'!$H197,'ABP REC Calc'!$G$5:$AB$5,0)),'ABP REC Calc'!$C$6:$C$69,'ABP RECs'!$E197,'ABP REC Calc'!$B$6:$B$69,'ABP RECs'!$F197),
IF(O$4&gt;$G197,N197*(1-Inputs_ByYear!$D$4),0)),0)</f>
        <v>0</v>
      </c>
      <c r="P197" s="235">
        <f>IF((P$4-$G197)&lt;($C197+$B197),IF(P$4=$G197+$B197,SUMIFS(INDEX('ABP REC Calc'!$G$6:$AB$69,,MATCH('ABP RECs'!$H197,'ABP REC Calc'!$G$5:$AB$5,0)),'ABP REC Calc'!$C$6:$C$69,'ABP RECs'!$E197,'ABP REC Calc'!$B$6:$B$69,'ABP RECs'!$F197),
IF(P$4&gt;$G197,O197*(1-Inputs_ByYear!$D$4),0)),0)</f>
        <v>0</v>
      </c>
      <c r="Q197" s="235">
        <f>IF((Q$4-$G197)&lt;($C197+$B197),IF(Q$4=$G197+$B197,SUMIFS(INDEX('ABP REC Calc'!$G$6:$AB$69,,MATCH('ABP RECs'!$H197,'ABP REC Calc'!$G$5:$AB$5,0)),'ABP REC Calc'!$C$6:$C$69,'ABP RECs'!$E197,'ABP REC Calc'!$B$6:$B$69,'ABP RECs'!$F197),
IF(Q$4&gt;$G197,P197*(1-Inputs_ByYear!$D$4),0)),0)</f>
        <v>0</v>
      </c>
      <c r="R197" s="235">
        <f>IF((R$4-$G197)&lt;($C197+$B197),IF(R$4=$G197+$B197,SUMIFS(INDEX('ABP REC Calc'!$G$6:$AB$69,,MATCH('ABP RECs'!$H197,'ABP REC Calc'!$G$5:$AB$5,0)),'ABP REC Calc'!$C$6:$C$69,'ABP RECs'!$E197,'ABP REC Calc'!$B$6:$B$69,'ABP RECs'!$F197),
IF(R$4&gt;$G197,Q197*(1-Inputs_ByYear!$D$4),0)),0)</f>
        <v>0</v>
      </c>
      <c r="S197" s="235">
        <f>IF((S$4-$G197)&lt;($C197+$B197),IF(S$4=$G197+$B197,SUMIFS(INDEX('ABP REC Calc'!$G$6:$AB$69,,MATCH('ABP RECs'!$H197,'ABP REC Calc'!$G$5:$AB$5,0)),'ABP REC Calc'!$C$6:$C$69,'ABP RECs'!$E197,'ABP REC Calc'!$B$6:$B$69,'ABP RECs'!$F197),
IF(S$4&gt;$G197,R197*(1-Inputs_ByYear!$D$4),0)),0)</f>
        <v>0</v>
      </c>
      <c r="T197" s="235">
        <f>IF((T$4-$G197)&lt;($C197+$B197),IF(T$4=$G197+$B197,SUMIFS(INDEX('ABP REC Calc'!$G$6:$AB$69,,MATCH('ABP RECs'!$H197,'ABP REC Calc'!$G$5:$AB$5,0)),'ABP REC Calc'!$C$6:$C$69,'ABP RECs'!$E197,'ABP REC Calc'!$B$6:$B$69,'ABP RECs'!$F197),
IF(T$4&gt;$G197,S197*(1-Inputs_ByYear!$D$4),0)),0)</f>
        <v>52662.927065060496</v>
      </c>
      <c r="U197" s="235">
        <f>IF((U$4-$G197)&lt;($C197+$B197),IF(U$4=$G197+$B197,SUMIFS(INDEX('ABP REC Calc'!$G$6:$AB$69,,MATCH('ABP RECs'!$H197,'ABP REC Calc'!$G$5:$AB$5,0)),'ABP REC Calc'!$C$6:$C$69,'ABP RECs'!$E197,'ABP REC Calc'!$B$6:$B$69,'ABP RECs'!$F197),
IF(U$4&gt;$G197,T197*(1-Inputs_ByYear!$D$4),0)),0)</f>
        <v>52399.612429735193</v>
      </c>
      <c r="V197" s="235">
        <f>IF((V$4-$G197)&lt;($C197+$B197),IF(V$4=$G197+$B197,SUMIFS(INDEX('ABP REC Calc'!$G$6:$AB$69,,MATCH('ABP RECs'!$H197,'ABP REC Calc'!$G$5:$AB$5,0)),'ABP REC Calc'!$C$6:$C$69,'ABP RECs'!$E197,'ABP REC Calc'!$B$6:$B$69,'ABP RECs'!$F197),
IF(V$4&gt;$G197,U197*(1-Inputs_ByYear!$D$4),0)),0)</f>
        <v>52137.614367586517</v>
      </c>
      <c r="W197" s="235">
        <f>IF((W$4-$G197)&lt;($C197+$B197),IF(W$4=$G197+$B197,SUMIFS(INDEX('ABP REC Calc'!$G$6:$AB$69,,MATCH('ABP RECs'!$H197,'ABP REC Calc'!$G$5:$AB$5,0)),'ABP REC Calc'!$C$6:$C$69,'ABP RECs'!$E197,'ABP REC Calc'!$B$6:$B$69,'ABP RECs'!$F197),
IF(W$4&gt;$G197,V197*(1-Inputs_ByYear!$D$4),0)),0)</f>
        <v>51876.926295748584</v>
      </c>
      <c r="X197" s="235">
        <f>IF((X$4-$G197)&lt;($C197+$B197),IF(X$4=$G197+$B197,SUMIFS(INDEX('ABP REC Calc'!$G$6:$AB$69,,MATCH('ABP RECs'!$H197,'ABP REC Calc'!$G$5:$AB$5,0)),'ABP REC Calc'!$C$6:$C$69,'ABP RECs'!$E197,'ABP REC Calc'!$B$6:$B$69,'ABP RECs'!$F197),
IF(X$4&gt;$G197,W197*(1-Inputs_ByYear!$D$4),0)),0)</f>
        <v>51617.54166426984</v>
      </c>
      <c r="Y197" s="235">
        <f>IF((Y$4-$G197)&lt;($C197+$B197),IF(Y$4=$G197+$B197,SUMIFS(INDEX('ABP REC Calc'!$G$6:$AB$69,,MATCH('ABP RECs'!$H197,'ABP REC Calc'!$G$5:$AB$5,0)),'ABP REC Calc'!$C$6:$C$69,'ABP RECs'!$E197,'ABP REC Calc'!$B$6:$B$69,'ABP RECs'!$F197),
IF(Y$4&gt;$G197,X197*(1-Inputs_ByYear!$D$4),0)),0)</f>
        <v>51359.453955948491</v>
      </c>
      <c r="Z197" s="235">
        <f>IF((Z$4-$G197)&lt;($C197+$B197),IF(Z$4=$G197+$B197,SUMIFS(INDEX('ABP REC Calc'!$G$6:$AB$69,,MATCH('ABP RECs'!$H197,'ABP REC Calc'!$G$5:$AB$5,0)),'ABP REC Calc'!$C$6:$C$69,'ABP RECs'!$E197,'ABP REC Calc'!$B$6:$B$69,'ABP RECs'!$F197),
IF(Z$4&gt;$G197,Y197*(1-Inputs_ByYear!$D$4),0)),0)</f>
        <v>51102.656686168746</v>
      </c>
      <c r="AA197" s="235">
        <f>IF((AA$4-$G197)&lt;($C197+$B197),IF(AA$4=$G197+$B197,SUMIFS(INDEX('ABP REC Calc'!$G$6:$AB$69,,MATCH('ABP RECs'!$H197,'ABP REC Calc'!$G$5:$AB$5,0)),'ABP REC Calc'!$C$6:$C$69,'ABP RECs'!$E197,'ABP REC Calc'!$B$6:$B$69,'ABP RECs'!$F197),
IF(AA$4&gt;$G197,Z197*(1-Inputs_ByYear!$D$4),0)),0)</f>
        <v>50847.1434027379</v>
      </c>
      <c r="AB197" s="235">
        <f>IF((AB$4-$G197)&lt;($C197+$B197),IF(AB$4=$G197+$B197,SUMIFS(INDEX('ABP REC Calc'!$G$6:$AB$69,,MATCH('ABP RECs'!$H197,'ABP REC Calc'!$G$5:$AB$5,0)),'ABP REC Calc'!$C$6:$C$69,'ABP RECs'!$E197,'ABP REC Calc'!$B$6:$B$69,'ABP RECs'!$F197),
IF(AB$4&gt;$G197,AA197*(1-Inputs_ByYear!$D$4),0)),0)</f>
        <v>50592.907685724211</v>
      </c>
      <c r="AC197" s="235">
        <f>IF((AC$4-$G197)&lt;($C197+$B197),IF(AC$4=$G197+$B197,SUMIFS(INDEX('ABP REC Calc'!$G$6:$AB$69,,MATCH('ABP RECs'!$H197,'ABP REC Calc'!$G$5:$AB$5,0)),'ABP REC Calc'!$C$6:$C$69,'ABP RECs'!$E197,'ABP REC Calc'!$B$6:$B$69,'ABP RECs'!$F197),
IF(AC$4&gt;$G197,AB197*(1-Inputs_ByYear!$D$4),0)),0)</f>
        <v>50339.943147295591</v>
      </c>
      <c r="AD197" s="235">
        <f>IF((AD$4-$G197)&lt;($C197+$B197),IF(AD$4=$G197+$B197,SUMIFS(INDEX('ABP REC Calc'!$G$6:$AB$69,,MATCH('ABP RECs'!$H197,'ABP REC Calc'!$G$5:$AB$5,0)),'ABP REC Calc'!$C$6:$C$69,'ABP RECs'!$E197,'ABP REC Calc'!$B$6:$B$69,'ABP RECs'!$F197),
IF(AD$4&gt;$G197,AC197*(1-Inputs_ByYear!$D$4),0)),0)</f>
        <v>50088.243431559116</v>
      </c>
    </row>
    <row r="198" spans="2:30" ht="14.75" customHeight="1" x14ac:dyDescent="0.25">
      <c r="B198" s="332" cm="1">
        <f t="array" ref="B198">INDEX(Inputs_ByYear!$D$87:$D$92, MATCH('ABP RECs'!$E198, Inputs_ByYear!$B$87:$B$92, 0),)</f>
        <v>0</v>
      </c>
      <c r="C198" s="332" cm="1">
        <f t="array" ref="C198">INDEX(Inputs_ByYear!$D$51:$D$56, MATCH('ABP RECs'!$E198, Inputs_ByYear!$B$51:$B$56,0),)</f>
        <v>15</v>
      </c>
      <c r="D198" s="332" t="str" cm="1">
        <f t="array" ref="D198">INDEX(Inputs_ByYear!$D$96:$D$101, MATCH('ABP RECs'!$E198, Inputs_ByYear!$B$96:$B$101,0),)</f>
        <v>n/a</v>
      </c>
      <c r="E198" s="222" t="s">
        <v>237</v>
      </c>
      <c r="F198" s="219" t="s">
        <v>258</v>
      </c>
      <c r="G198" s="219">
        <f t="shared" si="9"/>
        <v>2036</v>
      </c>
      <c r="H198" s="227" t="s">
        <v>34</v>
      </c>
      <c r="I198" s="235">
        <f>IF((I$4-$G198)&lt;($C198+$B198),IF(I$4=$G198+$B198,SUMIFS(INDEX('ABP REC Calc'!$G$6:$AB$69,,MATCH('ABP RECs'!$H198,'ABP REC Calc'!$G$5:$AB$5,0)),'ABP REC Calc'!$C$6:$C$69,'ABP RECs'!$E198,'ABP REC Calc'!$B$6:$B$69,'ABP RECs'!$F198),
IF(I$4&gt;$G198,H198*(1-Inputs_ByYear!$D$4),0)),0)</f>
        <v>0</v>
      </c>
      <c r="J198" s="235">
        <f>IF((J$4-$G198)&lt;($C198+$B198),IF(J$4=$G198+$B198,SUMIFS(INDEX('ABP REC Calc'!$G$6:$AB$69,,MATCH('ABP RECs'!$H198,'ABP REC Calc'!$G$5:$AB$5,0)),'ABP REC Calc'!$C$6:$C$69,'ABP RECs'!$E198,'ABP REC Calc'!$B$6:$B$69,'ABP RECs'!$F198),
IF(J$4&gt;$G198,I198*(1-Inputs_ByYear!$D$4),0)),0)</f>
        <v>0</v>
      </c>
      <c r="K198" s="235">
        <f>IF((K$4-$G198)&lt;($C198+$B198),IF(K$4=$G198+$B198,SUMIFS(INDEX('ABP REC Calc'!$G$6:$AB$69,,MATCH('ABP RECs'!$H198,'ABP REC Calc'!$G$5:$AB$5,0)),'ABP REC Calc'!$C$6:$C$69,'ABP RECs'!$E198,'ABP REC Calc'!$B$6:$B$69,'ABP RECs'!$F198),
IF(K$4&gt;$G198,J198*(1-Inputs_ByYear!$D$4),0)),0)</f>
        <v>0</v>
      </c>
      <c r="L198" s="235">
        <f>IF((L$4-$G198)&lt;($C198+$B198),IF(L$4=$G198+$B198,SUMIFS(INDEX('ABP REC Calc'!$G$6:$AB$69,,MATCH('ABP RECs'!$H198,'ABP REC Calc'!$G$5:$AB$5,0)),'ABP REC Calc'!$C$6:$C$69,'ABP RECs'!$E198,'ABP REC Calc'!$B$6:$B$69,'ABP RECs'!$F198),
IF(L$4&gt;$G198,K198*(1-Inputs_ByYear!$D$4),0)),0)</f>
        <v>0</v>
      </c>
      <c r="M198" s="235">
        <f>IF((M$4-$G198)&lt;($C198+$B198),IF(M$4=$G198+$B198,SUMIFS(INDEX('ABP REC Calc'!$G$6:$AB$69,,MATCH('ABP RECs'!$H198,'ABP REC Calc'!$G$5:$AB$5,0)),'ABP REC Calc'!$C$6:$C$69,'ABP RECs'!$E198,'ABP REC Calc'!$B$6:$B$69,'ABP RECs'!$F198),
IF(M$4&gt;$G198,L198*(1-Inputs_ByYear!$D$4),0)),0)</f>
        <v>0</v>
      </c>
      <c r="N198" s="235">
        <f>IF((N$4-$G198)&lt;($C198+$B198),IF(N$4=$G198+$B198,SUMIFS(INDEX('ABP REC Calc'!$G$6:$AB$69,,MATCH('ABP RECs'!$H198,'ABP REC Calc'!$G$5:$AB$5,0)),'ABP REC Calc'!$C$6:$C$69,'ABP RECs'!$E198,'ABP REC Calc'!$B$6:$B$69,'ABP RECs'!$F198),
IF(N$4&gt;$G198,M198*(1-Inputs_ByYear!$D$4),0)),0)</f>
        <v>0</v>
      </c>
      <c r="O198" s="235">
        <f>IF((O$4-$G198)&lt;($C198+$B198),IF(O$4=$G198+$B198,SUMIFS(INDEX('ABP REC Calc'!$G$6:$AB$69,,MATCH('ABP RECs'!$H198,'ABP REC Calc'!$G$5:$AB$5,0)),'ABP REC Calc'!$C$6:$C$69,'ABP RECs'!$E198,'ABP REC Calc'!$B$6:$B$69,'ABP RECs'!$F198),
IF(O$4&gt;$G198,N198*(1-Inputs_ByYear!$D$4),0)),0)</f>
        <v>0</v>
      </c>
      <c r="P198" s="235">
        <f>IF((P$4-$G198)&lt;($C198+$B198),IF(P$4=$G198+$B198,SUMIFS(INDEX('ABP REC Calc'!$G$6:$AB$69,,MATCH('ABP RECs'!$H198,'ABP REC Calc'!$G$5:$AB$5,0)),'ABP REC Calc'!$C$6:$C$69,'ABP RECs'!$E198,'ABP REC Calc'!$B$6:$B$69,'ABP RECs'!$F198),
IF(P$4&gt;$G198,O198*(1-Inputs_ByYear!$D$4),0)),0)</f>
        <v>0</v>
      </c>
      <c r="Q198" s="235">
        <f>IF((Q$4-$G198)&lt;($C198+$B198),IF(Q$4=$G198+$B198,SUMIFS(INDEX('ABP REC Calc'!$G$6:$AB$69,,MATCH('ABP RECs'!$H198,'ABP REC Calc'!$G$5:$AB$5,0)),'ABP REC Calc'!$C$6:$C$69,'ABP RECs'!$E198,'ABP REC Calc'!$B$6:$B$69,'ABP RECs'!$F198),
IF(Q$4&gt;$G198,P198*(1-Inputs_ByYear!$D$4),0)),0)</f>
        <v>0</v>
      </c>
      <c r="R198" s="235">
        <f>IF((R$4-$G198)&lt;($C198+$B198),IF(R$4=$G198+$B198,SUMIFS(INDEX('ABP REC Calc'!$G$6:$AB$69,,MATCH('ABP RECs'!$H198,'ABP REC Calc'!$G$5:$AB$5,0)),'ABP REC Calc'!$C$6:$C$69,'ABP RECs'!$E198,'ABP REC Calc'!$B$6:$B$69,'ABP RECs'!$F198),
IF(R$4&gt;$G198,Q198*(1-Inputs_ByYear!$D$4),0)),0)</f>
        <v>0</v>
      </c>
      <c r="S198" s="235">
        <f>IF((S$4-$G198)&lt;($C198+$B198),IF(S$4=$G198+$B198,SUMIFS(INDEX('ABP REC Calc'!$G$6:$AB$69,,MATCH('ABP RECs'!$H198,'ABP REC Calc'!$G$5:$AB$5,0)),'ABP REC Calc'!$C$6:$C$69,'ABP RECs'!$E198,'ABP REC Calc'!$B$6:$B$69,'ABP RECs'!$F198),
IF(S$4&gt;$G198,R198*(1-Inputs_ByYear!$D$4),0)),0)</f>
        <v>0</v>
      </c>
      <c r="T198" s="235">
        <f>IF((T$4-$G198)&lt;($C198+$B198),IF(T$4=$G198+$B198,SUMIFS(INDEX('ABP REC Calc'!$G$6:$AB$69,,MATCH('ABP RECs'!$H198,'ABP REC Calc'!$G$5:$AB$5,0)),'ABP REC Calc'!$C$6:$C$69,'ABP RECs'!$E198,'ABP REC Calc'!$B$6:$B$69,'ABP RECs'!$F198),
IF(T$4&gt;$G198,S198*(1-Inputs_ByYear!$D$4),0)),0)</f>
        <v>0</v>
      </c>
      <c r="U198" s="235">
        <f>IF((U$4-$G198)&lt;($C198+$B198),IF(U$4=$G198+$B198,SUMIFS(INDEX('ABP REC Calc'!$G$6:$AB$69,,MATCH('ABP RECs'!$H198,'ABP REC Calc'!$G$5:$AB$5,0)),'ABP REC Calc'!$C$6:$C$69,'ABP RECs'!$E198,'ABP REC Calc'!$B$6:$B$69,'ABP RECs'!$F198),
IF(U$4&gt;$G198,T198*(1-Inputs_ByYear!$D$4),0)),0)</f>
        <v>52662.927065060496</v>
      </c>
      <c r="V198" s="235">
        <f>IF((V$4-$G198)&lt;($C198+$B198),IF(V$4=$G198+$B198,SUMIFS(INDEX('ABP REC Calc'!$G$6:$AB$69,,MATCH('ABP RECs'!$H198,'ABP REC Calc'!$G$5:$AB$5,0)),'ABP REC Calc'!$C$6:$C$69,'ABP RECs'!$E198,'ABP REC Calc'!$B$6:$B$69,'ABP RECs'!$F198),
IF(V$4&gt;$G198,U198*(1-Inputs_ByYear!$D$4),0)),0)</f>
        <v>52399.612429735193</v>
      </c>
      <c r="W198" s="235">
        <f>IF((W$4-$G198)&lt;($C198+$B198),IF(W$4=$G198+$B198,SUMIFS(INDEX('ABP REC Calc'!$G$6:$AB$69,,MATCH('ABP RECs'!$H198,'ABP REC Calc'!$G$5:$AB$5,0)),'ABP REC Calc'!$C$6:$C$69,'ABP RECs'!$E198,'ABP REC Calc'!$B$6:$B$69,'ABP RECs'!$F198),
IF(W$4&gt;$G198,V198*(1-Inputs_ByYear!$D$4),0)),0)</f>
        <v>52137.614367586517</v>
      </c>
      <c r="X198" s="235">
        <f>IF((X$4-$G198)&lt;($C198+$B198),IF(X$4=$G198+$B198,SUMIFS(INDEX('ABP REC Calc'!$G$6:$AB$69,,MATCH('ABP RECs'!$H198,'ABP REC Calc'!$G$5:$AB$5,0)),'ABP REC Calc'!$C$6:$C$69,'ABP RECs'!$E198,'ABP REC Calc'!$B$6:$B$69,'ABP RECs'!$F198),
IF(X$4&gt;$G198,W198*(1-Inputs_ByYear!$D$4),0)),0)</f>
        <v>51876.926295748584</v>
      </c>
      <c r="Y198" s="235">
        <f>IF((Y$4-$G198)&lt;($C198+$B198),IF(Y$4=$G198+$B198,SUMIFS(INDEX('ABP REC Calc'!$G$6:$AB$69,,MATCH('ABP RECs'!$H198,'ABP REC Calc'!$G$5:$AB$5,0)),'ABP REC Calc'!$C$6:$C$69,'ABP RECs'!$E198,'ABP REC Calc'!$B$6:$B$69,'ABP RECs'!$F198),
IF(Y$4&gt;$G198,X198*(1-Inputs_ByYear!$D$4),0)),0)</f>
        <v>51617.54166426984</v>
      </c>
      <c r="Z198" s="235">
        <f>IF((Z$4-$G198)&lt;($C198+$B198),IF(Z$4=$G198+$B198,SUMIFS(INDEX('ABP REC Calc'!$G$6:$AB$69,,MATCH('ABP RECs'!$H198,'ABP REC Calc'!$G$5:$AB$5,0)),'ABP REC Calc'!$C$6:$C$69,'ABP RECs'!$E198,'ABP REC Calc'!$B$6:$B$69,'ABP RECs'!$F198),
IF(Z$4&gt;$G198,Y198*(1-Inputs_ByYear!$D$4),0)),0)</f>
        <v>51359.453955948491</v>
      </c>
      <c r="AA198" s="235">
        <f>IF((AA$4-$G198)&lt;($C198+$B198),IF(AA$4=$G198+$B198,SUMIFS(INDEX('ABP REC Calc'!$G$6:$AB$69,,MATCH('ABP RECs'!$H198,'ABP REC Calc'!$G$5:$AB$5,0)),'ABP REC Calc'!$C$6:$C$69,'ABP RECs'!$E198,'ABP REC Calc'!$B$6:$B$69,'ABP RECs'!$F198),
IF(AA$4&gt;$G198,Z198*(1-Inputs_ByYear!$D$4),0)),0)</f>
        <v>51102.656686168746</v>
      </c>
      <c r="AB198" s="235">
        <f>IF((AB$4-$G198)&lt;($C198+$B198),IF(AB$4=$G198+$B198,SUMIFS(INDEX('ABP REC Calc'!$G$6:$AB$69,,MATCH('ABP RECs'!$H198,'ABP REC Calc'!$G$5:$AB$5,0)),'ABP REC Calc'!$C$6:$C$69,'ABP RECs'!$E198,'ABP REC Calc'!$B$6:$B$69,'ABP RECs'!$F198),
IF(AB$4&gt;$G198,AA198*(1-Inputs_ByYear!$D$4),0)),0)</f>
        <v>50847.1434027379</v>
      </c>
      <c r="AC198" s="235">
        <f>IF((AC$4-$G198)&lt;($C198+$B198),IF(AC$4=$G198+$B198,SUMIFS(INDEX('ABP REC Calc'!$G$6:$AB$69,,MATCH('ABP RECs'!$H198,'ABP REC Calc'!$G$5:$AB$5,0)),'ABP REC Calc'!$C$6:$C$69,'ABP RECs'!$E198,'ABP REC Calc'!$B$6:$B$69,'ABP RECs'!$F198),
IF(AC$4&gt;$G198,AB198*(1-Inputs_ByYear!$D$4),0)),0)</f>
        <v>50592.907685724211</v>
      </c>
      <c r="AD198" s="235">
        <f>IF((AD$4-$G198)&lt;($C198+$B198),IF(AD$4=$G198+$B198,SUMIFS(INDEX('ABP REC Calc'!$G$6:$AB$69,,MATCH('ABP RECs'!$H198,'ABP REC Calc'!$G$5:$AB$5,0)),'ABP REC Calc'!$C$6:$C$69,'ABP RECs'!$E198,'ABP REC Calc'!$B$6:$B$69,'ABP RECs'!$F198),
IF(AD$4&gt;$G198,AC198*(1-Inputs_ByYear!$D$4),0)),0)</f>
        <v>50339.943147295591</v>
      </c>
    </row>
    <row r="199" spans="2:30" ht="14.75" customHeight="1" x14ac:dyDescent="0.25">
      <c r="B199" s="332" cm="1">
        <f t="array" ref="B199">INDEX(Inputs_ByYear!$D$87:$D$92, MATCH('ABP RECs'!$E199, Inputs_ByYear!$B$87:$B$92, 0),)</f>
        <v>0</v>
      </c>
      <c r="C199" s="332" cm="1">
        <f t="array" ref="C199">INDEX(Inputs_ByYear!$D$51:$D$56, MATCH('ABP RECs'!$E199, Inputs_ByYear!$B$51:$B$56,0),)</f>
        <v>15</v>
      </c>
      <c r="D199" s="332" t="str" cm="1">
        <f t="array" ref="D199">INDEX(Inputs_ByYear!$D$96:$D$101, MATCH('ABP RECs'!$E199, Inputs_ByYear!$B$96:$B$101,0),)</f>
        <v>n/a</v>
      </c>
      <c r="E199" s="222" t="s">
        <v>237</v>
      </c>
      <c r="F199" s="219" t="s">
        <v>258</v>
      </c>
      <c r="G199" s="219">
        <f t="shared" si="9"/>
        <v>2037</v>
      </c>
      <c r="H199" s="227" t="s">
        <v>35</v>
      </c>
      <c r="I199" s="235">
        <f>IF((I$4-$G199)&lt;($C199+$B199),IF(I$4=$G199+$B199,SUMIFS(INDEX('ABP REC Calc'!$G$6:$AB$69,,MATCH('ABP RECs'!$H199,'ABP REC Calc'!$G$5:$AB$5,0)),'ABP REC Calc'!$C$6:$C$69,'ABP RECs'!$E199,'ABP REC Calc'!$B$6:$B$69,'ABP RECs'!$F199),
IF(I$4&gt;$G199,H199*(1-Inputs_ByYear!$D$4),0)),0)</f>
        <v>0</v>
      </c>
      <c r="J199" s="235">
        <f>IF((J$4-$G199)&lt;($C199+$B199),IF(J$4=$G199+$B199,SUMIFS(INDEX('ABP REC Calc'!$G$6:$AB$69,,MATCH('ABP RECs'!$H199,'ABP REC Calc'!$G$5:$AB$5,0)),'ABP REC Calc'!$C$6:$C$69,'ABP RECs'!$E199,'ABP REC Calc'!$B$6:$B$69,'ABP RECs'!$F199),
IF(J$4&gt;$G199,I199*(1-Inputs_ByYear!$D$4),0)),0)</f>
        <v>0</v>
      </c>
      <c r="K199" s="235">
        <f>IF((K$4-$G199)&lt;($C199+$B199),IF(K$4=$G199+$B199,SUMIFS(INDEX('ABP REC Calc'!$G$6:$AB$69,,MATCH('ABP RECs'!$H199,'ABP REC Calc'!$G$5:$AB$5,0)),'ABP REC Calc'!$C$6:$C$69,'ABP RECs'!$E199,'ABP REC Calc'!$B$6:$B$69,'ABP RECs'!$F199),
IF(K$4&gt;$G199,J199*(1-Inputs_ByYear!$D$4),0)),0)</f>
        <v>0</v>
      </c>
      <c r="L199" s="235">
        <f>IF((L$4-$G199)&lt;($C199+$B199),IF(L$4=$G199+$B199,SUMIFS(INDEX('ABP REC Calc'!$G$6:$AB$69,,MATCH('ABP RECs'!$H199,'ABP REC Calc'!$G$5:$AB$5,0)),'ABP REC Calc'!$C$6:$C$69,'ABP RECs'!$E199,'ABP REC Calc'!$B$6:$B$69,'ABP RECs'!$F199),
IF(L$4&gt;$G199,K199*(1-Inputs_ByYear!$D$4),0)),0)</f>
        <v>0</v>
      </c>
      <c r="M199" s="235">
        <f>IF((M$4-$G199)&lt;($C199+$B199),IF(M$4=$G199+$B199,SUMIFS(INDEX('ABP REC Calc'!$G$6:$AB$69,,MATCH('ABP RECs'!$H199,'ABP REC Calc'!$G$5:$AB$5,0)),'ABP REC Calc'!$C$6:$C$69,'ABP RECs'!$E199,'ABP REC Calc'!$B$6:$B$69,'ABP RECs'!$F199),
IF(M$4&gt;$G199,L199*(1-Inputs_ByYear!$D$4),0)),0)</f>
        <v>0</v>
      </c>
      <c r="N199" s="235">
        <f>IF((N$4-$G199)&lt;($C199+$B199),IF(N$4=$G199+$B199,SUMIFS(INDEX('ABP REC Calc'!$G$6:$AB$69,,MATCH('ABP RECs'!$H199,'ABP REC Calc'!$G$5:$AB$5,0)),'ABP REC Calc'!$C$6:$C$69,'ABP RECs'!$E199,'ABP REC Calc'!$B$6:$B$69,'ABP RECs'!$F199),
IF(N$4&gt;$G199,M199*(1-Inputs_ByYear!$D$4),0)),0)</f>
        <v>0</v>
      </c>
      <c r="O199" s="235">
        <f>IF((O$4-$G199)&lt;($C199+$B199),IF(O$4=$G199+$B199,SUMIFS(INDEX('ABP REC Calc'!$G$6:$AB$69,,MATCH('ABP RECs'!$H199,'ABP REC Calc'!$G$5:$AB$5,0)),'ABP REC Calc'!$C$6:$C$69,'ABP RECs'!$E199,'ABP REC Calc'!$B$6:$B$69,'ABP RECs'!$F199),
IF(O$4&gt;$G199,N199*(1-Inputs_ByYear!$D$4),0)),0)</f>
        <v>0</v>
      </c>
      <c r="P199" s="235">
        <f>IF((P$4-$G199)&lt;($C199+$B199),IF(P$4=$G199+$B199,SUMIFS(INDEX('ABP REC Calc'!$G$6:$AB$69,,MATCH('ABP RECs'!$H199,'ABP REC Calc'!$G$5:$AB$5,0)),'ABP REC Calc'!$C$6:$C$69,'ABP RECs'!$E199,'ABP REC Calc'!$B$6:$B$69,'ABP RECs'!$F199),
IF(P$4&gt;$G199,O199*(1-Inputs_ByYear!$D$4),0)),0)</f>
        <v>0</v>
      </c>
      <c r="Q199" s="235">
        <f>IF((Q$4-$G199)&lt;($C199+$B199),IF(Q$4=$G199+$B199,SUMIFS(INDEX('ABP REC Calc'!$G$6:$AB$69,,MATCH('ABP RECs'!$H199,'ABP REC Calc'!$G$5:$AB$5,0)),'ABP REC Calc'!$C$6:$C$69,'ABP RECs'!$E199,'ABP REC Calc'!$B$6:$B$69,'ABP RECs'!$F199),
IF(Q$4&gt;$G199,P199*(1-Inputs_ByYear!$D$4),0)),0)</f>
        <v>0</v>
      </c>
      <c r="R199" s="235">
        <f>IF((R$4-$G199)&lt;($C199+$B199),IF(R$4=$G199+$B199,SUMIFS(INDEX('ABP REC Calc'!$G$6:$AB$69,,MATCH('ABP RECs'!$H199,'ABP REC Calc'!$G$5:$AB$5,0)),'ABP REC Calc'!$C$6:$C$69,'ABP RECs'!$E199,'ABP REC Calc'!$B$6:$B$69,'ABP RECs'!$F199),
IF(R$4&gt;$G199,Q199*(1-Inputs_ByYear!$D$4),0)),0)</f>
        <v>0</v>
      </c>
      <c r="S199" s="235">
        <f>IF((S$4-$G199)&lt;($C199+$B199),IF(S$4=$G199+$B199,SUMIFS(INDEX('ABP REC Calc'!$G$6:$AB$69,,MATCH('ABP RECs'!$H199,'ABP REC Calc'!$G$5:$AB$5,0)),'ABP REC Calc'!$C$6:$C$69,'ABP RECs'!$E199,'ABP REC Calc'!$B$6:$B$69,'ABP RECs'!$F199),
IF(S$4&gt;$G199,R199*(1-Inputs_ByYear!$D$4),0)),0)</f>
        <v>0</v>
      </c>
      <c r="T199" s="235">
        <f>IF((T$4-$G199)&lt;($C199+$B199),IF(T$4=$G199+$B199,SUMIFS(INDEX('ABP REC Calc'!$G$6:$AB$69,,MATCH('ABP RECs'!$H199,'ABP REC Calc'!$G$5:$AB$5,0)),'ABP REC Calc'!$C$6:$C$69,'ABP RECs'!$E199,'ABP REC Calc'!$B$6:$B$69,'ABP RECs'!$F199),
IF(T$4&gt;$G199,S199*(1-Inputs_ByYear!$D$4),0)),0)</f>
        <v>0</v>
      </c>
      <c r="U199" s="235">
        <f>IF((U$4-$G199)&lt;($C199+$B199),IF(U$4=$G199+$B199,SUMIFS(INDEX('ABP REC Calc'!$G$6:$AB$69,,MATCH('ABP RECs'!$H199,'ABP REC Calc'!$G$5:$AB$5,0)),'ABP REC Calc'!$C$6:$C$69,'ABP RECs'!$E199,'ABP REC Calc'!$B$6:$B$69,'ABP RECs'!$F199),
IF(U$4&gt;$G199,T199*(1-Inputs_ByYear!$D$4),0)),0)</f>
        <v>0</v>
      </c>
      <c r="V199" s="235">
        <f>IF((V$4-$G199)&lt;($C199+$B199),IF(V$4=$G199+$B199,SUMIFS(INDEX('ABP REC Calc'!$G$6:$AB$69,,MATCH('ABP RECs'!$H199,'ABP REC Calc'!$G$5:$AB$5,0)),'ABP REC Calc'!$C$6:$C$69,'ABP RECs'!$E199,'ABP REC Calc'!$B$6:$B$69,'ABP RECs'!$F199),
IF(V$4&gt;$G199,U199*(1-Inputs_ByYear!$D$4),0)),0)</f>
        <v>52662.927065060496</v>
      </c>
      <c r="W199" s="235">
        <f>IF((W$4-$G199)&lt;($C199+$B199),IF(W$4=$G199+$B199,SUMIFS(INDEX('ABP REC Calc'!$G$6:$AB$69,,MATCH('ABP RECs'!$H199,'ABP REC Calc'!$G$5:$AB$5,0)),'ABP REC Calc'!$C$6:$C$69,'ABP RECs'!$E199,'ABP REC Calc'!$B$6:$B$69,'ABP RECs'!$F199),
IF(W$4&gt;$G199,V199*(1-Inputs_ByYear!$D$4),0)),0)</f>
        <v>52399.612429735193</v>
      </c>
      <c r="X199" s="235">
        <f>IF((X$4-$G199)&lt;($C199+$B199),IF(X$4=$G199+$B199,SUMIFS(INDEX('ABP REC Calc'!$G$6:$AB$69,,MATCH('ABP RECs'!$H199,'ABP REC Calc'!$G$5:$AB$5,0)),'ABP REC Calc'!$C$6:$C$69,'ABP RECs'!$E199,'ABP REC Calc'!$B$6:$B$69,'ABP RECs'!$F199),
IF(X$4&gt;$G199,W199*(1-Inputs_ByYear!$D$4),0)),0)</f>
        <v>52137.614367586517</v>
      </c>
      <c r="Y199" s="235">
        <f>IF((Y$4-$G199)&lt;($C199+$B199),IF(Y$4=$G199+$B199,SUMIFS(INDEX('ABP REC Calc'!$G$6:$AB$69,,MATCH('ABP RECs'!$H199,'ABP REC Calc'!$G$5:$AB$5,0)),'ABP REC Calc'!$C$6:$C$69,'ABP RECs'!$E199,'ABP REC Calc'!$B$6:$B$69,'ABP RECs'!$F199),
IF(Y$4&gt;$G199,X199*(1-Inputs_ByYear!$D$4),0)),0)</f>
        <v>51876.926295748584</v>
      </c>
      <c r="Z199" s="235">
        <f>IF((Z$4-$G199)&lt;($C199+$B199),IF(Z$4=$G199+$B199,SUMIFS(INDEX('ABP REC Calc'!$G$6:$AB$69,,MATCH('ABP RECs'!$H199,'ABP REC Calc'!$G$5:$AB$5,0)),'ABP REC Calc'!$C$6:$C$69,'ABP RECs'!$E199,'ABP REC Calc'!$B$6:$B$69,'ABP RECs'!$F199),
IF(Z$4&gt;$G199,Y199*(1-Inputs_ByYear!$D$4),0)),0)</f>
        <v>51617.54166426984</v>
      </c>
      <c r="AA199" s="235">
        <f>IF((AA$4-$G199)&lt;($C199+$B199),IF(AA$4=$G199+$B199,SUMIFS(INDEX('ABP REC Calc'!$G$6:$AB$69,,MATCH('ABP RECs'!$H199,'ABP REC Calc'!$G$5:$AB$5,0)),'ABP REC Calc'!$C$6:$C$69,'ABP RECs'!$E199,'ABP REC Calc'!$B$6:$B$69,'ABP RECs'!$F199),
IF(AA$4&gt;$G199,Z199*(1-Inputs_ByYear!$D$4),0)),0)</f>
        <v>51359.453955948491</v>
      </c>
      <c r="AB199" s="235">
        <f>IF((AB$4-$G199)&lt;($C199+$B199),IF(AB$4=$G199+$B199,SUMIFS(INDEX('ABP REC Calc'!$G$6:$AB$69,,MATCH('ABP RECs'!$H199,'ABP REC Calc'!$G$5:$AB$5,0)),'ABP REC Calc'!$C$6:$C$69,'ABP RECs'!$E199,'ABP REC Calc'!$B$6:$B$69,'ABP RECs'!$F199),
IF(AB$4&gt;$G199,AA199*(1-Inputs_ByYear!$D$4),0)),0)</f>
        <v>51102.656686168746</v>
      </c>
      <c r="AC199" s="235">
        <f>IF((AC$4-$G199)&lt;($C199+$B199),IF(AC$4=$G199+$B199,SUMIFS(INDEX('ABP REC Calc'!$G$6:$AB$69,,MATCH('ABP RECs'!$H199,'ABP REC Calc'!$G$5:$AB$5,0)),'ABP REC Calc'!$C$6:$C$69,'ABP RECs'!$E199,'ABP REC Calc'!$B$6:$B$69,'ABP RECs'!$F199),
IF(AC$4&gt;$G199,AB199*(1-Inputs_ByYear!$D$4),0)),0)</f>
        <v>50847.1434027379</v>
      </c>
      <c r="AD199" s="235">
        <f>IF((AD$4-$G199)&lt;($C199+$B199),IF(AD$4=$G199+$B199,SUMIFS(INDEX('ABP REC Calc'!$G$6:$AB$69,,MATCH('ABP RECs'!$H199,'ABP REC Calc'!$G$5:$AB$5,0)),'ABP REC Calc'!$C$6:$C$69,'ABP RECs'!$E199,'ABP REC Calc'!$B$6:$B$69,'ABP RECs'!$F199),
IF(AD$4&gt;$G199,AC199*(1-Inputs_ByYear!$D$4),0)),0)</f>
        <v>50592.907685724211</v>
      </c>
    </row>
    <row r="200" spans="2:30" ht="14.75" customHeight="1" x14ac:dyDescent="0.25">
      <c r="B200" s="332" cm="1">
        <f t="array" ref="B200">INDEX(Inputs_ByYear!$D$87:$D$92, MATCH('ABP RECs'!$E200, Inputs_ByYear!$B$87:$B$92, 0),)</f>
        <v>0</v>
      </c>
      <c r="C200" s="332" cm="1">
        <f t="array" ref="C200">INDEX(Inputs_ByYear!$D$51:$D$56, MATCH('ABP RECs'!$E200, Inputs_ByYear!$B$51:$B$56,0),)</f>
        <v>15</v>
      </c>
      <c r="D200" s="332" t="str" cm="1">
        <f t="array" ref="D200">INDEX(Inputs_ByYear!$D$96:$D$101, MATCH('ABP RECs'!$E200, Inputs_ByYear!$B$96:$B$101,0),)</f>
        <v>n/a</v>
      </c>
      <c r="E200" s="222" t="s">
        <v>237</v>
      </c>
      <c r="F200" s="219" t="s">
        <v>258</v>
      </c>
      <c r="G200" s="219">
        <f t="shared" si="9"/>
        <v>2038</v>
      </c>
      <c r="H200" s="227" t="s">
        <v>36</v>
      </c>
      <c r="I200" s="235">
        <f>IF((I$4-$G200)&lt;($C200+$B200),IF(I$4=$G200+$B200,SUMIFS(INDEX('ABP REC Calc'!$G$6:$AB$69,,MATCH('ABP RECs'!$H200,'ABP REC Calc'!$G$5:$AB$5,0)),'ABP REC Calc'!$C$6:$C$69,'ABP RECs'!$E200,'ABP REC Calc'!$B$6:$B$69,'ABP RECs'!$F200),
IF(I$4&gt;$G200,H200*(1-Inputs_ByYear!$D$4),0)),0)</f>
        <v>0</v>
      </c>
      <c r="J200" s="235">
        <f>IF((J$4-$G200)&lt;($C200+$B200),IF(J$4=$G200+$B200,SUMIFS(INDEX('ABP REC Calc'!$G$6:$AB$69,,MATCH('ABP RECs'!$H200,'ABP REC Calc'!$G$5:$AB$5,0)),'ABP REC Calc'!$C$6:$C$69,'ABP RECs'!$E200,'ABP REC Calc'!$B$6:$B$69,'ABP RECs'!$F200),
IF(J$4&gt;$G200,I200*(1-Inputs_ByYear!$D$4),0)),0)</f>
        <v>0</v>
      </c>
      <c r="K200" s="235">
        <f>IF((K$4-$G200)&lt;($C200+$B200),IF(K$4=$G200+$B200,SUMIFS(INDEX('ABP REC Calc'!$G$6:$AB$69,,MATCH('ABP RECs'!$H200,'ABP REC Calc'!$G$5:$AB$5,0)),'ABP REC Calc'!$C$6:$C$69,'ABP RECs'!$E200,'ABP REC Calc'!$B$6:$B$69,'ABP RECs'!$F200),
IF(K$4&gt;$G200,J200*(1-Inputs_ByYear!$D$4),0)),0)</f>
        <v>0</v>
      </c>
      <c r="L200" s="235">
        <f>IF((L$4-$G200)&lt;($C200+$B200),IF(L$4=$G200+$B200,SUMIFS(INDEX('ABP REC Calc'!$G$6:$AB$69,,MATCH('ABP RECs'!$H200,'ABP REC Calc'!$G$5:$AB$5,0)),'ABP REC Calc'!$C$6:$C$69,'ABP RECs'!$E200,'ABP REC Calc'!$B$6:$B$69,'ABP RECs'!$F200),
IF(L$4&gt;$G200,K200*(1-Inputs_ByYear!$D$4),0)),0)</f>
        <v>0</v>
      </c>
      <c r="M200" s="235">
        <f>IF((M$4-$G200)&lt;($C200+$B200),IF(M$4=$G200+$B200,SUMIFS(INDEX('ABP REC Calc'!$G$6:$AB$69,,MATCH('ABP RECs'!$H200,'ABP REC Calc'!$G$5:$AB$5,0)),'ABP REC Calc'!$C$6:$C$69,'ABP RECs'!$E200,'ABP REC Calc'!$B$6:$B$69,'ABP RECs'!$F200),
IF(M$4&gt;$G200,L200*(1-Inputs_ByYear!$D$4),0)),0)</f>
        <v>0</v>
      </c>
      <c r="N200" s="235">
        <f>IF((N$4-$G200)&lt;($C200+$B200),IF(N$4=$G200+$B200,SUMIFS(INDEX('ABP REC Calc'!$G$6:$AB$69,,MATCH('ABP RECs'!$H200,'ABP REC Calc'!$G$5:$AB$5,0)),'ABP REC Calc'!$C$6:$C$69,'ABP RECs'!$E200,'ABP REC Calc'!$B$6:$B$69,'ABP RECs'!$F200),
IF(N$4&gt;$G200,M200*(1-Inputs_ByYear!$D$4),0)),0)</f>
        <v>0</v>
      </c>
      <c r="O200" s="235">
        <f>IF((O$4-$G200)&lt;($C200+$B200),IF(O$4=$G200+$B200,SUMIFS(INDEX('ABP REC Calc'!$G$6:$AB$69,,MATCH('ABP RECs'!$H200,'ABP REC Calc'!$G$5:$AB$5,0)),'ABP REC Calc'!$C$6:$C$69,'ABP RECs'!$E200,'ABP REC Calc'!$B$6:$B$69,'ABP RECs'!$F200),
IF(O$4&gt;$G200,N200*(1-Inputs_ByYear!$D$4),0)),0)</f>
        <v>0</v>
      </c>
      <c r="P200" s="235">
        <f>IF((P$4-$G200)&lt;($C200+$B200),IF(P$4=$G200+$B200,SUMIFS(INDEX('ABP REC Calc'!$G$6:$AB$69,,MATCH('ABP RECs'!$H200,'ABP REC Calc'!$G$5:$AB$5,0)),'ABP REC Calc'!$C$6:$C$69,'ABP RECs'!$E200,'ABP REC Calc'!$B$6:$B$69,'ABP RECs'!$F200),
IF(P$4&gt;$G200,O200*(1-Inputs_ByYear!$D$4),0)),0)</f>
        <v>0</v>
      </c>
      <c r="Q200" s="235">
        <f>IF((Q$4-$G200)&lt;($C200+$B200),IF(Q$4=$G200+$B200,SUMIFS(INDEX('ABP REC Calc'!$G$6:$AB$69,,MATCH('ABP RECs'!$H200,'ABP REC Calc'!$G$5:$AB$5,0)),'ABP REC Calc'!$C$6:$C$69,'ABP RECs'!$E200,'ABP REC Calc'!$B$6:$B$69,'ABP RECs'!$F200),
IF(Q$4&gt;$G200,P200*(1-Inputs_ByYear!$D$4),0)),0)</f>
        <v>0</v>
      </c>
      <c r="R200" s="235">
        <f>IF((R$4-$G200)&lt;($C200+$B200),IF(R$4=$G200+$B200,SUMIFS(INDEX('ABP REC Calc'!$G$6:$AB$69,,MATCH('ABP RECs'!$H200,'ABP REC Calc'!$G$5:$AB$5,0)),'ABP REC Calc'!$C$6:$C$69,'ABP RECs'!$E200,'ABP REC Calc'!$B$6:$B$69,'ABP RECs'!$F200),
IF(R$4&gt;$G200,Q200*(1-Inputs_ByYear!$D$4),0)),0)</f>
        <v>0</v>
      </c>
      <c r="S200" s="235">
        <f>IF((S$4-$G200)&lt;($C200+$B200),IF(S$4=$G200+$B200,SUMIFS(INDEX('ABP REC Calc'!$G$6:$AB$69,,MATCH('ABP RECs'!$H200,'ABP REC Calc'!$G$5:$AB$5,0)),'ABP REC Calc'!$C$6:$C$69,'ABP RECs'!$E200,'ABP REC Calc'!$B$6:$B$69,'ABP RECs'!$F200),
IF(S$4&gt;$G200,R200*(1-Inputs_ByYear!$D$4),0)),0)</f>
        <v>0</v>
      </c>
      <c r="T200" s="235">
        <f>IF((T$4-$G200)&lt;($C200+$B200),IF(T$4=$G200+$B200,SUMIFS(INDEX('ABP REC Calc'!$G$6:$AB$69,,MATCH('ABP RECs'!$H200,'ABP REC Calc'!$G$5:$AB$5,0)),'ABP REC Calc'!$C$6:$C$69,'ABP RECs'!$E200,'ABP REC Calc'!$B$6:$B$69,'ABP RECs'!$F200),
IF(T$4&gt;$G200,S200*(1-Inputs_ByYear!$D$4),0)),0)</f>
        <v>0</v>
      </c>
      <c r="U200" s="235">
        <f>IF((U$4-$G200)&lt;($C200+$B200),IF(U$4=$G200+$B200,SUMIFS(INDEX('ABP REC Calc'!$G$6:$AB$69,,MATCH('ABP RECs'!$H200,'ABP REC Calc'!$G$5:$AB$5,0)),'ABP REC Calc'!$C$6:$C$69,'ABP RECs'!$E200,'ABP REC Calc'!$B$6:$B$69,'ABP RECs'!$F200),
IF(U$4&gt;$G200,T200*(1-Inputs_ByYear!$D$4),0)),0)</f>
        <v>0</v>
      </c>
      <c r="V200" s="235">
        <f>IF((V$4-$G200)&lt;($C200+$B200),IF(V$4=$G200+$B200,SUMIFS(INDEX('ABP REC Calc'!$G$6:$AB$69,,MATCH('ABP RECs'!$H200,'ABP REC Calc'!$G$5:$AB$5,0)),'ABP REC Calc'!$C$6:$C$69,'ABP RECs'!$E200,'ABP REC Calc'!$B$6:$B$69,'ABP RECs'!$F200),
IF(V$4&gt;$G200,U200*(1-Inputs_ByYear!$D$4),0)),0)</f>
        <v>0</v>
      </c>
      <c r="W200" s="235">
        <f>IF((W$4-$G200)&lt;($C200+$B200),IF(W$4=$G200+$B200,SUMIFS(INDEX('ABP REC Calc'!$G$6:$AB$69,,MATCH('ABP RECs'!$H200,'ABP REC Calc'!$G$5:$AB$5,0)),'ABP REC Calc'!$C$6:$C$69,'ABP RECs'!$E200,'ABP REC Calc'!$B$6:$B$69,'ABP RECs'!$F200),
IF(W$4&gt;$G200,V200*(1-Inputs_ByYear!$D$4),0)),0)</f>
        <v>52662.927065060496</v>
      </c>
      <c r="X200" s="235">
        <f>IF((X$4-$G200)&lt;($C200+$B200),IF(X$4=$G200+$B200,SUMIFS(INDEX('ABP REC Calc'!$G$6:$AB$69,,MATCH('ABP RECs'!$H200,'ABP REC Calc'!$G$5:$AB$5,0)),'ABP REC Calc'!$C$6:$C$69,'ABP RECs'!$E200,'ABP REC Calc'!$B$6:$B$69,'ABP RECs'!$F200),
IF(X$4&gt;$G200,W200*(1-Inputs_ByYear!$D$4),0)),0)</f>
        <v>52399.612429735193</v>
      </c>
      <c r="Y200" s="235">
        <f>IF((Y$4-$G200)&lt;($C200+$B200),IF(Y$4=$G200+$B200,SUMIFS(INDEX('ABP REC Calc'!$G$6:$AB$69,,MATCH('ABP RECs'!$H200,'ABP REC Calc'!$G$5:$AB$5,0)),'ABP REC Calc'!$C$6:$C$69,'ABP RECs'!$E200,'ABP REC Calc'!$B$6:$B$69,'ABP RECs'!$F200),
IF(Y$4&gt;$G200,X200*(1-Inputs_ByYear!$D$4),0)),0)</f>
        <v>52137.614367586517</v>
      </c>
      <c r="Z200" s="235">
        <f>IF((Z$4-$G200)&lt;($C200+$B200),IF(Z$4=$G200+$B200,SUMIFS(INDEX('ABP REC Calc'!$G$6:$AB$69,,MATCH('ABP RECs'!$H200,'ABP REC Calc'!$G$5:$AB$5,0)),'ABP REC Calc'!$C$6:$C$69,'ABP RECs'!$E200,'ABP REC Calc'!$B$6:$B$69,'ABP RECs'!$F200),
IF(Z$4&gt;$G200,Y200*(1-Inputs_ByYear!$D$4),0)),0)</f>
        <v>51876.926295748584</v>
      </c>
      <c r="AA200" s="235">
        <f>IF((AA$4-$G200)&lt;($C200+$B200),IF(AA$4=$G200+$B200,SUMIFS(INDEX('ABP REC Calc'!$G$6:$AB$69,,MATCH('ABP RECs'!$H200,'ABP REC Calc'!$G$5:$AB$5,0)),'ABP REC Calc'!$C$6:$C$69,'ABP RECs'!$E200,'ABP REC Calc'!$B$6:$B$69,'ABP RECs'!$F200),
IF(AA$4&gt;$G200,Z200*(1-Inputs_ByYear!$D$4),0)),0)</f>
        <v>51617.54166426984</v>
      </c>
      <c r="AB200" s="235">
        <f>IF((AB$4-$G200)&lt;($C200+$B200),IF(AB$4=$G200+$B200,SUMIFS(INDEX('ABP REC Calc'!$G$6:$AB$69,,MATCH('ABP RECs'!$H200,'ABP REC Calc'!$G$5:$AB$5,0)),'ABP REC Calc'!$C$6:$C$69,'ABP RECs'!$E200,'ABP REC Calc'!$B$6:$B$69,'ABP RECs'!$F200),
IF(AB$4&gt;$G200,AA200*(1-Inputs_ByYear!$D$4),0)),0)</f>
        <v>51359.453955948491</v>
      </c>
      <c r="AC200" s="235">
        <f>IF((AC$4-$G200)&lt;($C200+$B200),IF(AC$4=$G200+$B200,SUMIFS(INDEX('ABP REC Calc'!$G$6:$AB$69,,MATCH('ABP RECs'!$H200,'ABP REC Calc'!$G$5:$AB$5,0)),'ABP REC Calc'!$C$6:$C$69,'ABP RECs'!$E200,'ABP REC Calc'!$B$6:$B$69,'ABP RECs'!$F200),
IF(AC$4&gt;$G200,AB200*(1-Inputs_ByYear!$D$4),0)),0)</f>
        <v>51102.656686168746</v>
      </c>
      <c r="AD200" s="235">
        <f>IF((AD$4-$G200)&lt;($C200+$B200),IF(AD$4=$G200+$B200,SUMIFS(INDEX('ABP REC Calc'!$G$6:$AB$69,,MATCH('ABP RECs'!$H200,'ABP REC Calc'!$G$5:$AB$5,0)),'ABP REC Calc'!$C$6:$C$69,'ABP RECs'!$E200,'ABP REC Calc'!$B$6:$B$69,'ABP RECs'!$F200),
IF(AD$4&gt;$G200,AC200*(1-Inputs_ByYear!$D$4),0)),0)</f>
        <v>50847.1434027379</v>
      </c>
    </row>
    <row r="201" spans="2:30" ht="14.75" customHeight="1" x14ac:dyDescent="0.25">
      <c r="B201" s="332" cm="1">
        <f t="array" ref="B201">INDEX(Inputs_ByYear!$D$87:$D$92, MATCH('ABP RECs'!$E201, Inputs_ByYear!$B$87:$B$92, 0),)</f>
        <v>0</v>
      </c>
      <c r="C201" s="332" cm="1">
        <f t="array" ref="C201">INDEX(Inputs_ByYear!$D$51:$D$56, MATCH('ABP RECs'!$E201, Inputs_ByYear!$B$51:$B$56,0),)</f>
        <v>15</v>
      </c>
      <c r="D201" s="332" t="str" cm="1">
        <f t="array" ref="D201">INDEX(Inputs_ByYear!$D$96:$D$101, MATCH('ABP RECs'!$E201, Inputs_ByYear!$B$96:$B$101,0),)</f>
        <v>n/a</v>
      </c>
      <c r="E201" s="222" t="s">
        <v>237</v>
      </c>
      <c r="F201" s="219" t="s">
        <v>258</v>
      </c>
      <c r="G201" s="219">
        <f t="shared" si="9"/>
        <v>2039</v>
      </c>
      <c r="H201" s="227" t="s">
        <v>37</v>
      </c>
      <c r="I201" s="235">
        <f>IF((I$4-$G201)&lt;($C201+$B201),IF(I$4=$G201+$B201,SUMIFS(INDEX('ABP REC Calc'!$G$6:$AB$69,,MATCH('ABP RECs'!$H201,'ABP REC Calc'!$G$5:$AB$5,0)),'ABP REC Calc'!$C$6:$C$69,'ABP RECs'!$E201,'ABP REC Calc'!$B$6:$B$69,'ABP RECs'!$F201),
IF(I$4&gt;$G201,H201*(1-Inputs_ByYear!$D$4),0)),0)</f>
        <v>0</v>
      </c>
      <c r="J201" s="235">
        <f>IF((J$4-$G201)&lt;($C201+$B201),IF(J$4=$G201+$B201,SUMIFS(INDEX('ABP REC Calc'!$G$6:$AB$69,,MATCH('ABP RECs'!$H201,'ABP REC Calc'!$G$5:$AB$5,0)),'ABP REC Calc'!$C$6:$C$69,'ABP RECs'!$E201,'ABP REC Calc'!$B$6:$B$69,'ABP RECs'!$F201),
IF(J$4&gt;$G201,I201*(1-Inputs_ByYear!$D$4),0)),0)</f>
        <v>0</v>
      </c>
      <c r="K201" s="235">
        <f>IF((K$4-$G201)&lt;($C201+$B201),IF(K$4=$G201+$B201,SUMIFS(INDEX('ABP REC Calc'!$G$6:$AB$69,,MATCH('ABP RECs'!$H201,'ABP REC Calc'!$G$5:$AB$5,0)),'ABP REC Calc'!$C$6:$C$69,'ABP RECs'!$E201,'ABP REC Calc'!$B$6:$B$69,'ABP RECs'!$F201),
IF(K$4&gt;$G201,J201*(1-Inputs_ByYear!$D$4),0)),0)</f>
        <v>0</v>
      </c>
      <c r="L201" s="235">
        <f>IF((L$4-$G201)&lt;($C201+$B201),IF(L$4=$G201+$B201,SUMIFS(INDEX('ABP REC Calc'!$G$6:$AB$69,,MATCH('ABP RECs'!$H201,'ABP REC Calc'!$G$5:$AB$5,0)),'ABP REC Calc'!$C$6:$C$69,'ABP RECs'!$E201,'ABP REC Calc'!$B$6:$B$69,'ABP RECs'!$F201),
IF(L$4&gt;$G201,K201*(1-Inputs_ByYear!$D$4),0)),0)</f>
        <v>0</v>
      </c>
      <c r="M201" s="235">
        <f>IF((M$4-$G201)&lt;($C201+$B201),IF(M$4=$G201+$B201,SUMIFS(INDEX('ABP REC Calc'!$G$6:$AB$69,,MATCH('ABP RECs'!$H201,'ABP REC Calc'!$G$5:$AB$5,0)),'ABP REC Calc'!$C$6:$C$69,'ABP RECs'!$E201,'ABP REC Calc'!$B$6:$B$69,'ABP RECs'!$F201),
IF(M$4&gt;$G201,L201*(1-Inputs_ByYear!$D$4),0)),0)</f>
        <v>0</v>
      </c>
      <c r="N201" s="235">
        <f>IF((N$4-$G201)&lt;($C201+$B201),IF(N$4=$G201+$B201,SUMIFS(INDEX('ABP REC Calc'!$G$6:$AB$69,,MATCH('ABP RECs'!$H201,'ABP REC Calc'!$G$5:$AB$5,0)),'ABP REC Calc'!$C$6:$C$69,'ABP RECs'!$E201,'ABP REC Calc'!$B$6:$B$69,'ABP RECs'!$F201),
IF(N$4&gt;$G201,M201*(1-Inputs_ByYear!$D$4),0)),0)</f>
        <v>0</v>
      </c>
      <c r="O201" s="235">
        <f>IF((O$4-$G201)&lt;($C201+$B201),IF(O$4=$G201+$B201,SUMIFS(INDEX('ABP REC Calc'!$G$6:$AB$69,,MATCH('ABP RECs'!$H201,'ABP REC Calc'!$G$5:$AB$5,0)),'ABP REC Calc'!$C$6:$C$69,'ABP RECs'!$E201,'ABP REC Calc'!$B$6:$B$69,'ABP RECs'!$F201),
IF(O$4&gt;$G201,N201*(1-Inputs_ByYear!$D$4),0)),0)</f>
        <v>0</v>
      </c>
      <c r="P201" s="235">
        <f>IF((P$4-$G201)&lt;($C201+$B201),IF(P$4=$G201+$B201,SUMIFS(INDEX('ABP REC Calc'!$G$6:$AB$69,,MATCH('ABP RECs'!$H201,'ABP REC Calc'!$G$5:$AB$5,0)),'ABP REC Calc'!$C$6:$C$69,'ABP RECs'!$E201,'ABP REC Calc'!$B$6:$B$69,'ABP RECs'!$F201),
IF(P$4&gt;$G201,O201*(1-Inputs_ByYear!$D$4),0)),0)</f>
        <v>0</v>
      </c>
      <c r="Q201" s="235">
        <f>IF((Q$4-$G201)&lt;($C201+$B201),IF(Q$4=$G201+$B201,SUMIFS(INDEX('ABP REC Calc'!$G$6:$AB$69,,MATCH('ABP RECs'!$H201,'ABP REC Calc'!$G$5:$AB$5,0)),'ABP REC Calc'!$C$6:$C$69,'ABP RECs'!$E201,'ABP REC Calc'!$B$6:$B$69,'ABP RECs'!$F201),
IF(Q$4&gt;$G201,P201*(1-Inputs_ByYear!$D$4),0)),0)</f>
        <v>0</v>
      </c>
      <c r="R201" s="235">
        <f>IF((R$4-$G201)&lt;($C201+$B201),IF(R$4=$G201+$B201,SUMIFS(INDEX('ABP REC Calc'!$G$6:$AB$69,,MATCH('ABP RECs'!$H201,'ABP REC Calc'!$G$5:$AB$5,0)),'ABP REC Calc'!$C$6:$C$69,'ABP RECs'!$E201,'ABP REC Calc'!$B$6:$B$69,'ABP RECs'!$F201),
IF(R$4&gt;$G201,Q201*(1-Inputs_ByYear!$D$4),0)),0)</f>
        <v>0</v>
      </c>
      <c r="S201" s="235">
        <f>IF((S$4-$G201)&lt;($C201+$B201),IF(S$4=$G201+$B201,SUMIFS(INDEX('ABP REC Calc'!$G$6:$AB$69,,MATCH('ABP RECs'!$H201,'ABP REC Calc'!$G$5:$AB$5,0)),'ABP REC Calc'!$C$6:$C$69,'ABP RECs'!$E201,'ABP REC Calc'!$B$6:$B$69,'ABP RECs'!$F201),
IF(S$4&gt;$G201,R201*(1-Inputs_ByYear!$D$4),0)),0)</f>
        <v>0</v>
      </c>
      <c r="T201" s="235">
        <f>IF((T$4-$G201)&lt;($C201+$B201),IF(T$4=$G201+$B201,SUMIFS(INDEX('ABP REC Calc'!$G$6:$AB$69,,MATCH('ABP RECs'!$H201,'ABP REC Calc'!$G$5:$AB$5,0)),'ABP REC Calc'!$C$6:$C$69,'ABP RECs'!$E201,'ABP REC Calc'!$B$6:$B$69,'ABP RECs'!$F201),
IF(T$4&gt;$G201,S201*(1-Inputs_ByYear!$D$4),0)),0)</f>
        <v>0</v>
      </c>
      <c r="U201" s="235">
        <f>IF((U$4-$G201)&lt;($C201+$B201),IF(U$4=$G201+$B201,SUMIFS(INDEX('ABP REC Calc'!$G$6:$AB$69,,MATCH('ABP RECs'!$H201,'ABP REC Calc'!$G$5:$AB$5,0)),'ABP REC Calc'!$C$6:$C$69,'ABP RECs'!$E201,'ABP REC Calc'!$B$6:$B$69,'ABP RECs'!$F201),
IF(U$4&gt;$G201,T201*(1-Inputs_ByYear!$D$4),0)),0)</f>
        <v>0</v>
      </c>
      <c r="V201" s="235">
        <f>IF((V$4-$G201)&lt;($C201+$B201),IF(V$4=$G201+$B201,SUMIFS(INDEX('ABP REC Calc'!$G$6:$AB$69,,MATCH('ABP RECs'!$H201,'ABP REC Calc'!$G$5:$AB$5,0)),'ABP REC Calc'!$C$6:$C$69,'ABP RECs'!$E201,'ABP REC Calc'!$B$6:$B$69,'ABP RECs'!$F201),
IF(V$4&gt;$G201,U201*(1-Inputs_ByYear!$D$4),0)),0)</f>
        <v>0</v>
      </c>
      <c r="W201" s="235">
        <f>IF((W$4-$G201)&lt;($C201+$B201),IF(W$4=$G201+$B201,SUMIFS(INDEX('ABP REC Calc'!$G$6:$AB$69,,MATCH('ABP RECs'!$H201,'ABP REC Calc'!$G$5:$AB$5,0)),'ABP REC Calc'!$C$6:$C$69,'ABP RECs'!$E201,'ABP REC Calc'!$B$6:$B$69,'ABP RECs'!$F201),
IF(W$4&gt;$G201,V201*(1-Inputs_ByYear!$D$4),0)),0)</f>
        <v>0</v>
      </c>
      <c r="X201" s="235">
        <f>IF((X$4-$G201)&lt;($C201+$B201),IF(X$4=$G201+$B201,SUMIFS(INDEX('ABP REC Calc'!$G$6:$AB$69,,MATCH('ABP RECs'!$H201,'ABP REC Calc'!$G$5:$AB$5,0)),'ABP REC Calc'!$C$6:$C$69,'ABP RECs'!$E201,'ABP REC Calc'!$B$6:$B$69,'ABP RECs'!$F201),
IF(X$4&gt;$G201,W201*(1-Inputs_ByYear!$D$4),0)),0)</f>
        <v>52662.927065060496</v>
      </c>
      <c r="Y201" s="235">
        <f>IF((Y$4-$G201)&lt;($C201+$B201),IF(Y$4=$G201+$B201,SUMIFS(INDEX('ABP REC Calc'!$G$6:$AB$69,,MATCH('ABP RECs'!$H201,'ABP REC Calc'!$G$5:$AB$5,0)),'ABP REC Calc'!$C$6:$C$69,'ABP RECs'!$E201,'ABP REC Calc'!$B$6:$B$69,'ABP RECs'!$F201),
IF(Y$4&gt;$G201,X201*(1-Inputs_ByYear!$D$4),0)),0)</f>
        <v>52399.612429735193</v>
      </c>
      <c r="Z201" s="235">
        <f>IF((Z$4-$G201)&lt;($C201+$B201),IF(Z$4=$G201+$B201,SUMIFS(INDEX('ABP REC Calc'!$G$6:$AB$69,,MATCH('ABP RECs'!$H201,'ABP REC Calc'!$G$5:$AB$5,0)),'ABP REC Calc'!$C$6:$C$69,'ABP RECs'!$E201,'ABP REC Calc'!$B$6:$B$69,'ABP RECs'!$F201),
IF(Z$4&gt;$G201,Y201*(1-Inputs_ByYear!$D$4),0)),0)</f>
        <v>52137.614367586517</v>
      </c>
      <c r="AA201" s="235">
        <f>IF((AA$4-$G201)&lt;($C201+$B201),IF(AA$4=$G201+$B201,SUMIFS(INDEX('ABP REC Calc'!$G$6:$AB$69,,MATCH('ABP RECs'!$H201,'ABP REC Calc'!$G$5:$AB$5,0)),'ABP REC Calc'!$C$6:$C$69,'ABP RECs'!$E201,'ABP REC Calc'!$B$6:$B$69,'ABP RECs'!$F201),
IF(AA$4&gt;$G201,Z201*(1-Inputs_ByYear!$D$4),0)),0)</f>
        <v>51876.926295748584</v>
      </c>
      <c r="AB201" s="235">
        <f>IF((AB$4-$G201)&lt;($C201+$B201),IF(AB$4=$G201+$B201,SUMIFS(INDEX('ABP REC Calc'!$G$6:$AB$69,,MATCH('ABP RECs'!$H201,'ABP REC Calc'!$G$5:$AB$5,0)),'ABP REC Calc'!$C$6:$C$69,'ABP RECs'!$E201,'ABP REC Calc'!$B$6:$B$69,'ABP RECs'!$F201),
IF(AB$4&gt;$G201,AA201*(1-Inputs_ByYear!$D$4),0)),0)</f>
        <v>51617.54166426984</v>
      </c>
      <c r="AC201" s="235">
        <f>IF((AC$4-$G201)&lt;($C201+$B201),IF(AC$4=$G201+$B201,SUMIFS(INDEX('ABP REC Calc'!$G$6:$AB$69,,MATCH('ABP RECs'!$H201,'ABP REC Calc'!$G$5:$AB$5,0)),'ABP REC Calc'!$C$6:$C$69,'ABP RECs'!$E201,'ABP REC Calc'!$B$6:$B$69,'ABP RECs'!$F201),
IF(AC$4&gt;$G201,AB201*(1-Inputs_ByYear!$D$4),0)),0)</f>
        <v>51359.453955948491</v>
      </c>
      <c r="AD201" s="235">
        <f>IF((AD$4-$G201)&lt;($C201+$B201),IF(AD$4=$G201+$B201,SUMIFS(INDEX('ABP REC Calc'!$G$6:$AB$69,,MATCH('ABP RECs'!$H201,'ABP REC Calc'!$G$5:$AB$5,0)),'ABP REC Calc'!$C$6:$C$69,'ABP RECs'!$E201,'ABP REC Calc'!$B$6:$B$69,'ABP RECs'!$F201),
IF(AD$4&gt;$G201,AC201*(1-Inputs_ByYear!$D$4),0)),0)</f>
        <v>51102.656686168746</v>
      </c>
    </row>
    <row r="202" spans="2:30" ht="14.75" customHeight="1" x14ac:dyDescent="0.25">
      <c r="B202" s="332" cm="1">
        <f t="array" ref="B202">INDEX(Inputs_ByYear!$D$87:$D$92, MATCH('ABP RECs'!$E202, Inputs_ByYear!$B$87:$B$92, 0),)</f>
        <v>0</v>
      </c>
      <c r="C202" s="332" cm="1">
        <f t="array" ref="C202">INDEX(Inputs_ByYear!$D$51:$D$56, MATCH('ABP RECs'!$E202, Inputs_ByYear!$B$51:$B$56,0),)</f>
        <v>15</v>
      </c>
      <c r="D202" s="332" t="str" cm="1">
        <f t="array" ref="D202">INDEX(Inputs_ByYear!$D$96:$D$101, MATCH('ABP RECs'!$E202, Inputs_ByYear!$B$96:$B$101,0),)</f>
        <v>n/a</v>
      </c>
      <c r="E202" s="222" t="s">
        <v>237</v>
      </c>
      <c r="F202" s="219" t="s">
        <v>258</v>
      </c>
      <c r="G202" s="219">
        <f t="shared" si="9"/>
        <v>2040</v>
      </c>
      <c r="H202" s="227" t="s">
        <v>38</v>
      </c>
      <c r="I202" s="235">
        <f>IF((I$4-$G202)&lt;($C202+$B202),IF(I$4=$G202+$B202,SUMIFS(INDEX('ABP REC Calc'!$G$6:$AB$69,,MATCH('ABP RECs'!$H202,'ABP REC Calc'!$G$5:$AB$5,0)),'ABP REC Calc'!$C$6:$C$69,'ABP RECs'!$E202,'ABP REC Calc'!$B$6:$B$69,'ABP RECs'!$F202),
IF(I$4&gt;$G202,H202*(1-Inputs_ByYear!$D$4),0)),0)</f>
        <v>0</v>
      </c>
      <c r="J202" s="235">
        <f>IF((J$4-$G202)&lt;($C202+$B202),IF(J$4=$G202+$B202,SUMIFS(INDEX('ABP REC Calc'!$G$6:$AB$69,,MATCH('ABP RECs'!$H202,'ABP REC Calc'!$G$5:$AB$5,0)),'ABP REC Calc'!$C$6:$C$69,'ABP RECs'!$E202,'ABP REC Calc'!$B$6:$B$69,'ABP RECs'!$F202),
IF(J$4&gt;$G202,I202*(1-Inputs_ByYear!$D$4),0)),0)</f>
        <v>0</v>
      </c>
      <c r="K202" s="235">
        <f>IF((K$4-$G202)&lt;($C202+$B202),IF(K$4=$G202+$B202,SUMIFS(INDEX('ABP REC Calc'!$G$6:$AB$69,,MATCH('ABP RECs'!$H202,'ABP REC Calc'!$G$5:$AB$5,0)),'ABP REC Calc'!$C$6:$C$69,'ABP RECs'!$E202,'ABP REC Calc'!$B$6:$B$69,'ABP RECs'!$F202),
IF(K$4&gt;$G202,J202*(1-Inputs_ByYear!$D$4),0)),0)</f>
        <v>0</v>
      </c>
      <c r="L202" s="235">
        <f>IF((L$4-$G202)&lt;($C202+$B202),IF(L$4=$G202+$B202,SUMIFS(INDEX('ABP REC Calc'!$G$6:$AB$69,,MATCH('ABP RECs'!$H202,'ABP REC Calc'!$G$5:$AB$5,0)),'ABP REC Calc'!$C$6:$C$69,'ABP RECs'!$E202,'ABP REC Calc'!$B$6:$B$69,'ABP RECs'!$F202),
IF(L$4&gt;$G202,K202*(1-Inputs_ByYear!$D$4),0)),0)</f>
        <v>0</v>
      </c>
      <c r="M202" s="235">
        <f>IF((M$4-$G202)&lt;($C202+$B202),IF(M$4=$G202+$B202,SUMIFS(INDEX('ABP REC Calc'!$G$6:$AB$69,,MATCH('ABP RECs'!$H202,'ABP REC Calc'!$G$5:$AB$5,0)),'ABP REC Calc'!$C$6:$C$69,'ABP RECs'!$E202,'ABP REC Calc'!$B$6:$B$69,'ABP RECs'!$F202),
IF(M$4&gt;$G202,L202*(1-Inputs_ByYear!$D$4),0)),0)</f>
        <v>0</v>
      </c>
      <c r="N202" s="235">
        <f>IF((N$4-$G202)&lt;($C202+$B202),IF(N$4=$G202+$B202,SUMIFS(INDEX('ABP REC Calc'!$G$6:$AB$69,,MATCH('ABP RECs'!$H202,'ABP REC Calc'!$G$5:$AB$5,0)),'ABP REC Calc'!$C$6:$C$69,'ABP RECs'!$E202,'ABP REC Calc'!$B$6:$B$69,'ABP RECs'!$F202),
IF(N$4&gt;$G202,M202*(1-Inputs_ByYear!$D$4),0)),0)</f>
        <v>0</v>
      </c>
      <c r="O202" s="235">
        <f>IF((O$4-$G202)&lt;($C202+$B202),IF(O$4=$G202+$B202,SUMIFS(INDEX('ABP REC Calc'!$G$6:$AB$69,,MATCH('ABP RECs'!$H202,'ABP REC Calc'!$G$5:$AB$5,0)),'ABP REC Calc'!$C$6:$C$69,'ABP RECs'!$E202,'ABP REC Calc'!$B$6:$B$69,'ABP RECs'!$F202),
IF(O$4&gt;$G202,N202*(1-Inputs_ByYear!$D$4),0)),0)</f>
        <v>0</v>
      </c>
      <c r="P202" s="235">
        <f>IF((P$4-$G202)&lt;($C202+$B202),IF(P$4=$G202+$B202,SUMIFS(INDEX('ABP REC Calc'!$G$6:$AB$69,,MATCH('ABP RECs'!$H202,'ABP REC Calc'!$G$5:$AB$5,0)),'ABP REC Calc'!$C$6:$C$69,'ABP RECs'!$E202,'ABP REC Calc'!$B$6:$B$69,'ABP RECs'!$F202),
IF(P$4&gt;$G202,O202*(1-Inputs_ByYear!$D$4),0)),0)</f>
        <v>0</v>
      </c>
      <c r="Q202" s="235">
        <f>IF((Q$4-$G202)&lt;($C202+$B202),IF(Q$4=$G202+$B202,SUMIFS(INDEX('ABP REC Calc'!$G$6:$AB$69,,MATCH('ABP RECs'!$H202,'ABP REC Calc'!$G$5:$AB$5,0)),'ABP REC Calc'!$C$6:$C$69,'ABP RECs'!$E202,'ABP REC Calc'!$B$6:$B$69,'ABP RECs'!$F202),
IF(Q$4&gt;$G202,P202*(1-Inputs_ByYear!$D$4),0)),0)</f>
        <v>0</v>
      </c>
      <c r="R202" s="235">
        <f>IF((R$4-$G202)&lt;($C202+$B202),IF(R$4=$G202+$B202,SUMIFS(INDEX('ABP REC Calc'!$G$6:$AB$69,,MATCH('ABP RECs'!$H202,'ABP REC Calc'!$G$5:$AB$5,0)),'ABP REC Calc'!$C$6:$C$69,'ABP RECs'!$E202,'ABP REC Calc'!$B$6:$B$69,'ABP RECs'!$F202),
IF(R$4&gt;$G202,Q202*(1-Inputs_ByYear!$D$4),0)),0)</f>
        <v>0</v>
      </c>
      <c r="S202" s="235">
        <f>IF((S$4-$G202)&lt;($C202+$B202),IF(S$4=$G202+$B202,SUMIFS(INDEX('ABP REC Calc'!$G$6:$AB$69,,MATCH('ABP RECs'!$H202,'ABP REC Calc'!$G$5:$AB$5,0)),'ABP REC Calc'!$C$6:$C$69,'ABP RECs'!$E202,'ABP REC Calc'!$B$6:$B$69,'ABP RECs'!$F202),
IF(S$4&gt;$G202,R202*(1-Inputs_ByYear!$D$4),0)),0)</f>
        <v>0</v>
      </c>
      <c r="T202" s="235">
        <f>IF((T$4-$G202)&lt;($C202+$B202),IF(T$4=$G202+$B202,SUMIFS(INDEX('ABP REC Calc'!$G$6:$AB$69,,MATCH('ABP RECs'!$H202,'ABP REC Calc'!$G$5:$AB$5,0)),'ABP REC Calc'!$C$6:$C$69,'ABP RECs'!$E202,'ABP REC Calc'!$B$6:$B$69,'ABP RECs'!$F202),
IF(T$4&gt;$G202,S202*(1-Inputs_ByYear!$D$4),0)),0)</f>
        <v>0</v>
      </c>
      <c r="U202" s="235">
        <f>IF((U$4-$G202)&lt;($C202+$B202),IF(U$4=$G202+$B202,SUMIFS(INDEX('ABP REC Calc'!$G$6:$AB$69,,MATCH('ABP RECs'!$H202,'ABP REC Calc'!$G$5:$AB$5,0)),'ABP REC Calc'!$C$6:$C$69,'ABP RECs'!$E202,'ABP REC Calc'!$B$6:$B$69,'ABP RECs'!$F202),
IF(U$4&gt;$G202,T202*(1-Inputs_ByYear!$D$4),0)),0)</f>
        <v>0</v>
      </c>
      <c r="V202" s="235">
        <f>IF((V$4-$G202)&lt;($C202+$B202),IF(V$4=$G202+$B202,SUMIFS(INDEX('ABP REC Calc'!$G$6:$AB$69,,MATCH('ABP RECs'!$H202,'ABP REC Calc'!$G$5:$AB$5,0)),'ABP REC Calc'!$C$6:$C$69,'ABP RECs'!$E202,'ABP REC Calc'!$B$6:$B$69,'ABP RECs'!$F202),
IF(V$4&gt;$G202,U202*(1-Inputs_ByYear!$D$4),0)),0)</f>
        <v>0</v>
      </c>
      <c r="W202" s="235">
        <f>IF((W$4-$G202)&lt;($C202+$B202),IF(W$4=$G202+$B202,SUMIFS(INDEX('ABP REC Calc'!$G$6:$AB$69,,MATCH('ABP RECs'!$H202,'ABP REC Calc'!$G$5:$AB$5,0)),'ABP REC Calc'!$C$6:$C$69,'ABP RECs'!$E202,'ABP REC Calc'!$B$6:$B$69,'ABP RECs'!$F202),
IF(W$4&gt;$G202,V202*(1-Inputs_ByYear!$D$4),0)),0)</f>
        <v>0</v>
      </c>
      <c r="X202" s="235">
        <f>IF((X$4-$G202)&lt;($C202+$B202),IF(X$4=$G202+$B202,SUMIFS(INDEX('ABP REC Calc'!$G$6:$AB$69,,MATCH('ABP RECs'!$H202,'ABP REC Calc'!$G$5:$AB$5,0)),'ABP REC Calc'!$C$6:$C$69,'ABP RECs'!$E202,'ABP REC Calc'!$B$6:$B$69,'ABP RECs'!$F202),
IF(X$4&gt;$G202,W202*(1-Inputs_ByYear!$D$4),0)),0)</f>
        <v>0</v>
      </c>
      <c r="Y202" s="235">
        <f>IF((Y$4-$G202)&lt;($C202+$B202),IF(Y$4=$G202+$B202,SUMIFS(INDEX('ABP REC Calc'!$G$6:$AB$69,,MATCH('ABP RECs'!$H202,'ABP REC Calc'!$G$5:$AB$5,0)),'ABP REC Calc'!$C$6:$C$69,'ABP RECs'!$E202,'ABP REC Calc'!$B$6:$B$69,'ABP RECs'!$F202),
IF(Y$4&gt;$G202,X202*(1-Inputs_ByYear!$D$4),0)),0)</f>
        <v>52662.927065060496</v>
      </c>
      <c r="Z202" s="235">
        <f>IF((Z$4-$G202)&lt;($C202+$B202),IF(Z$4=$G202+$B202,SUMIFS(INDEX('ABP REC Calc'!$G$6:$AB$69,,MATCH('ABP RECs'!$H202,'ABP REC Calc'!$G$5:$AB$5,0)),'ABP REC Calc'!$C$6:$C$69,'ABP RECs'!$E202,'ABP REC Calc'!$B$6:$B$69,'ABP RECs'!$F202),
IF(Z$4&gt;$G202,Y202*(1-Inputs_ByYear!$D$4),0)),0)</f>
        <v>52399.612429735193</v>
      </c>
      <c r="AA202" s="235">
        <f>IF((AA$4-$G202)&lt;($C202+$B202),IF(AA$4=$G202+$B202,SUMIFS(INDEX('ABP REC Calc'!$G$6:$AB$69,,MATCH('ABP RECs'!$H202,'ABP REC Calc'!$G$5:$AB$5,0)),'ABP REC Calc'!$C$6:$C$69,'ABP RECs'!$E202,'ABP REC Calc'!$B$6:$B$69,'ABP RECs'!$F202),
IF(AA$4&gt;$G202,Z202*(1-Inputs_ByYear!$D$4),0)),0)</f>
        <v>52137.614367586517</v>
      </c>
      <c r="AB202" s="235">
        <f>IF((AB$4-$G202)&lt;($C202+$B202),IF(AB$4=$G202+$B202,SUMIFS(INDEX('ABP REC Calc'!$G$6:$AB$69,,MATCH('ABP RECs'!$H202,'ABP REC Calc'!$G$5:$AB$5,0)),'ABP REC Calc'!$C$6:$C$69,'ABP RECs'!$E202,'ABP REC Calc'!$B$6:$B$69,'ABP RECs'!$F202),
IF(AB$4&gt;$G202,AA202*(1-Inputs_ByYear!$D$4),0)),0)</f>
        <v>51876.926295748584</v>
      </c>
      <c r="AC202" s="235">
        <f>IF((AC$4-$G202)&lt;($C202+$B202),IF(AC$4=$G202+$B202,SUMIFS(INDEX('ABP REC Calc'!$G$6:$AB$69,,MATCH('ABP RECs'!$H202,'ABP REC Calc'!$G$5:$AB$5,0)),'ABP REC Calc'!$C$6:$C$69,'ABP RECs'!$E202,'ABP REC Calc'!$B$6:$B$69,'ABP RECs'!$F202),
IF(AC$4&gt;$G202,AB202*(1-Inputs_ByYear!$D$4),0)),0)</f>
        <v>51617.54166426984</v>
      </c>
      <c r="AD202" s="235">
        <f>IF((AD$4-$G202)&lt;($C202+$B202),IF(AD$4=$G202+$B202,SUMIFS(INDEX('ABP REC Calc'!$G$6:$AB$69,,MATCH('ABP RECs'!$H202,'ABP REC Calc'!$G$5:$AB$5,0)),'ABP REC Calc'!$C$6:$C$69,'ABP RECs'!$E202,'ABP REC Calc'!$B$6:$B$69,'ABP RECs'!$F202),
IF(AD$4&gt;$G202,AC202*(1-Inputs_ByYear!$D$4),0)),0)</f>
        <v>51359.453955948491</v>
      </c>
    </row>
    <row r="203" spans="2:30" ht="14.75" customHeight="1" x14ac:dyDescent="0.25">
      <c r="B203" s="332" cm="1">
        <f t="array" ref="B203">INDEX(Inputs_ByYear!$D$87:$D$92, MATCH('ABP RECs'!$E203, Inputs_ByYear!$B$87:$B$92, 0),)</f>
        <v>0</v>
      </c>
      <c r="C203" s="332" cm="1">
        <f t="array" ref="C203">INDEX(Inputs_ByYear!$D$51:$D$56, MATCH('ABP RECs'!$E203, Inputs_ByYear!$B$51:$B$56,0),)</f>
        <v>15</v>
      </c>
      <c r="D203" s="332" t="str" cm="1">
        <f t="array" ref="D203">INDEX(Inputs_ByYear!$D$96:$D$101, MATCH('ABP RECs'!$E203, Inputs_ByYear!$B$96:$B$101,0),)</f>
        <v>n/a</v>
      </c>
      <c r="E203" s="222" t="s">
        <v>237</v>
      </c>
      <c r="F203" s="219" t="s">
        <v>258</v>
      </c>
      <c r="G203" s="219">
        <f t="shared" si="9"/>
        <v>2041</v>
      </c>
      <c r="H203" s="227" t="s">
        <v>39</v>
      </c>
      <c r="I203" s="235">
        <f>IF((I$4-$G203)&lt;($C203+$B203),IF(I$4=$G203+$B203,SUMIFS(INDEX('ABP REC Calc'!$G$6:$AB$69,,MATCH('ABP RECs'!$H203,'ABP REC Calc'!$G$5:$AB$5,0)),'ABP REC Calc'!$C$6:$C$69,'ABP RECs'!$E203,'ABP REC Calc'!$B$6:$B$69,'ABP RECs'!$F203),
IF(I$4&gt;$G203,H203*(1-Inputs_ByYear!$D$4),0)),0)</f>
        <v>0</v>
      </c>
      <c r="J203" s="235">
        <f>IF((J$4-$G203)&lt;($C203+$B203),IF(J$4=$G203+$B203,SUMIFS(INDEX('ABP REC Calc'!$G$6:$AB$69,,MATCH('ABP RECs'!$H203,'ABP REC Calc'!$G$5:$AB$5,0)),'ABP REC Calc'!$C$6:$C$69,'ABP RECs'!$E203,'ABP REC Calc'!$B$6:$B$69,'ABP RECs'!$F203),
IF(J$4&gt;$G203,I203*(1-Inputs_ByYear!$D$4),0)),0)</f>
        <v>0</v>
      </c>
      <c r="K203" s="235">
        <f>IF((K$4-$G203)&lt;($C203+$B203),IF(K$4=$G203+$B203,SUMIFS(INDEX('ABP REC Calc'!$G$6:$AB$69,,MATCH('ABP RECs'!$H203,'ABP REC Calc'!$G$5:$AB$5,0)),'ABP REC Calc'!$C$6:$C$69,'ABP RECs'!$E203,'ABP REC Calc'!$B$6:$B$69,'ABP RECs'!$F203),
IF(K$4&gt;$G203,J203*(1-Inputs_ByYear!$D$4),0)),0)</f>
        <v>0</v>
      </c>
      <c r="L203" s="235">
        <f>IF((L$4-$G203)&lt;($C203+$B203),IF(L$4=$G203+$B203,SUMIFS(INDEX('ABP REC Calc'!$G$6:$AB$69,,MATCH('ABP RECs'!$H203,'ABP REC Calc'!$G$5:$AB$5,0)),'ABP REC Calc'!$C$6:$C$69,'ABP RECs'!$E203,'ABP REC Calc'!$B$6:$B$69,'ABP RECs'!$F203),
IF(L$4&gt;$G203,K203*(1-Inputs_ByYear!$D$4),0)),0)</f>
        <v>0</v>
      </c>
      <c r="M203" s="235">
        <f>IF((M$4-$G203)&lt;($C203+$B203),IF(M$4=$G203+$B203,SUMIFS(INDEX('ABP REC Calc'!$G$6:$AB$69,,MATCH('ABP RECs'!$H203,'ABP REC Calc'!$G$5:$AB$5,0)),'ABP REC Calc'!$C$6:$C$69,'ABP RECs'!$E203,'ABP REC Calc'!$B$6:$B$69,'ABP RECs'!$F203),
IF(M$4&gt;$G203,L203*(1-Inputs_ByYear!$D$4),0)),0)</f>
        <v>0</v>
      </c>
      <c r="N203" s="235">
        <f>IF((N$4-$G203)&lt;($C203+$B203),IF(N$4=$G203+$B203,SUMIFS(INDEX('ABP REC Calc'!$G$6:$AB$69,,MATCH('ABP RECs'!$H203,'ABP REC Calc'!$G$5:$AB$5,0)),'ABP REC Calc'!$C$6:$C$69,'ABP RECs'!$E203,'ABP REC Calc'!$B$6:$B$69,'ABP RECs'!$F203),
IF(N$4&gt;$G203,M203*(1-Inputs_ByYear!$D$4),0)),0)</f>
        <v>0</v>
      </c>
      <c r="O203" s="235">
        <f>IF((O$4-$G203)&lt;($C203+$B203),IF(O$4=$G203+$B203,SUMIFS(INDEX('ABP REC Calc'!$G$6:$AB$69,,MATCH('ABP RECs'!$H203,'ABP REC Calc'!$G$5:$AB$5,0)),'ABP REC Calc'!$C$6:$C$69,'ABP RECs'!$E203,'ABP REC Calc'!$B$6:$B$69,'ABP RECs'!$F203),
IF(O$4&gt;$G203,N203*(1-Inputs_ByYear!$D$4),0)),0)</f>
        <v>0</v>
      </c>
      <c r="P203" s="235">
        <f>IF((P$4-$G203)&lt;($C203+$B203),IF(P$4=$G203+$B203,SUMIFS(INDEX('ABP REC Calc'!$G$6:$AB$69,,MATCH('ABP RECs'!$H203,'ABP REC Calc'!$G$5:$AB$5,0)),'ABP REC Calc'!$C$6:$C$69,'ABP RECs'!$E203,'ABP REC Calc'!$B$6:$B$69,'ABP RECs'!$F203),
IF(P$4&gt;$G203,O203*(1-Inputs_ByYear!$D$4),0)),0)</f>
        <v>0</v>
      </c>
      <c r="Q203" s="235">
        <f>IF((Q$4-$G203)&lt;($C203+$B203),IF(Q$4=$G203+$B203,SUMIFS(INDEX('ABP REC Calc'!$G$6:$AB$69,,MATCH('ABP RECs'!$H203,'ABP REC Calc'!$G$5:$AB$5,0)),'ABP REC Calc'!$C$6:$C$69,'ABP RECs'!$E203,'ABP REC Calc'!$B$6:$B$69,'ABP RECs'!$F203),
IF(Q$4&gt;$G203,P203*(1-Inputs_ByYear!$D$4),0)),0)</f>
        <v>0</v>
      </c>
      <c r="R203" s="235">
        <f>IF((R$4-$G203)&lt;($C203+$B203),IF(R$4=$G203+$B203,SUMIFS(INDEX('ABP REC Calc'!$G$6:$AB$69,,MATCH('ABP RECs'!$H203,'ABP REC Calc'!$G$5:$AB$5,0)),'ABP REC Calc'!$C$6:$C$69,'ABP RECs'!$E203,'ABP REC Calc'!$B$6:$B$69,'ABP RECs'!$F203),
IF(R$4&gt;$G203,Q203*(1-Inputs_ByYear!$D$4),0)),0)</f>
        <v>0</v>
      </c>
      <c r="S203" s="235">
        <f>IF((S$4-$G203)&lt;($C203+$B203),IF(S$4=$G203+$B203,SUMIFS(INDEX('ABP REC Calc'!$G$6:$AB$69,,MATCH('ABP RECs'!$H203,'ABP REC Calc'!$G$5:$AB$5,0)),'ABP REC Calc'!$C$6:$C$69,'ABP RECs'!$E203,'ABP REC Calc'!$B$6:$B$69,'ABP RECs'!$F203),
IF(S$4&gt;$G203,R203*(1-Inputs_ByYear!$D$4),0)),0)</f>
        <v>0</v>
      </c>
      <c r="T203" s="235">
        <f>IF((T$4-$G203)&lt;($C203+$B203),IF(T$4=$G203+$B203,SUMIFS(INDEX('ABP REC Calc'!$G$6:$AB$69,,MATCH('ABP RECs'!$H203,'ABP REC Calc'!$G$5:$AB$5,0)),'ABP REC Calc'!$C$6:$C$69,'ABP RECs'!$E203,'ABP REC Calc'!$B$6:$B$69,'ABP RECs'!$F203),
IF(T$4&gt;$G203,S203*(1-Inputs_ByYear!$D$4),0)),0)</f>
        <v>0</v>
      </c>
      <c r="U203" s="235">
        <f>IF((U$4-$G203)&lt;($C203+$B203),IF(U$4=$G203+$B203,SUMIFS(INDEX('ABP REC Calc'!$G$6:$AB$69,,MATCH('ABP RECs'!$H203,'ABP REC Calc'!$G$5:$AB$5,0)),'ABP REC Calc'!$C$6:$C$69,'ABP RECs'!$E203,'ABP REC Calc'!$B$6:$B$69,'ABP RECs'!$F203),
IF(U$4&gt;$G203,T203*(1-Inputs_ByYear!$D$4),0)),0)</f>
        <v>0</v>
      </c>
      <c r="V203" s="235">
        <f>IF((V$4-$G203)&lt;($C203+$B203),IF(V$4=$G203+$B203,SUMIFS(INDEX('ABP REC Calc'!$G$6:$AB$69,,MATCH('ABP RECs'!$H203,'ABP REC Calc'!$G$5:$AB$5,0)),'ABP REC Calc'!$C$6:$C$69,'ABP RECs'!$E203,'ABP REC Calc'!$B$6:$B$69,'ABP RECs'!$F203),
IF(V$4&gt;$G203,U203*(1-Inputs_ByYear!$D$4),0)),0)</f>
        <v>0</v>
      </c>
      <c r="W203" s="235">
        <f>IF((W$4-$G203)&lt;($C203+$B203),IF(W$4=$G203+$B203,SUMIFS(INDEX('ABP REC Calc'!$G$6:$AB$69,,MATCH('ABP RECs'!$H203,'ABP REC Calc'!$G$5:$AB$5,0)),'ABP REC Calc'!$C$6:$C$69,'ABP RECs'!$E203,'ABP REC Calc'!$B$6:$B$69,'ABP RECs'!$F203),
IF(W$4&gt;$G203,V203*(1-Inputs_ByYear!$D$4),0)),0)</f>
        <v>0</v>
      </c>
      <c r="X203" s="235">
        <f>IF((X$4-$G203)&lt;($C203+$B203),IF(X$4=$G203+$B203,SUMIFS(INDEX('ABP REC Calc'!$G$6:$AB$69,,MATCH('ABP RECs'!$H203,'ABP REC Calc'!$G$5:$AB$5,0)),'ABP REC Calc'!$C$6:$C$69,'ABP RECs'!$E203,'ABP REC Calc'!$B$6:$B$69,'ABP RECs'!$F203),
IF(X$4&gt;$G203,W203*(1-Inputs_ByYear!$D$4),0)),0)</f>
        <v>0</v>
      </c>
      <c r="Y203" s="235">
        <f>IF((Y$4-$G203)&lt;($C203+$B203),IF(Y$4=$G203+$B203,SUMIFS(INDEX('ABP REC Calc'!$G$6:$AB$69,,MATCH('ABP RECs'!$H203,'ABP REC Calc'!$G$5:$AB$5,0)),'ABP REC Calc'!$C$6:$C$69,'ABP RECs'!$E203,'ABP REC Calc'!$B$6:$B$69,'ABP RECs'!$F203),
IF(Y$4&gt;$G203,X203*(1-Inputs_ByYear!$D$4),0)),0)</f>
        <v>0</v>
      </c>
      <c r="Z203" s="235">
        <f>IF((Z$4-$G203)&lt;($C203+$B203),IF(Z$4=$G203+$B203,SUMIFS(INDEX('ABP REC Calc'!$G$6:$AB$69,,MATCH('ABP RECs'!$H203,'ABP REC Calc'!$G$5:$AB$5,0)),'ABP REC Calc'!$C$6:$C$69,'ABP RECs'!$E203,'ABP REC Calc'!$B$6:$B$69,'ABP RECs'!$F203),
IF(Z$4&gt;$G203,Y203*(1-Inputs_ByYear!$D$4),0)),0)</f>
        <v>52662.927065060496</v>
      </c>
      <c r="AA203" s="235">
        <f>IF((AA$4-$G203)&lt;($C203+$B203),IF(AA$4=$G203+$B203,SUMIFS(INDEX('ABP REC Calc'!$G$6:$AB$69,,MATCH('ABP RECs'!$H203,'ABP REC Calc'!$G$5:$AB$5,0)),'ABP REC Calc'!$C$6:$C$69,'ABP RECs'!$E203,'ABP REC Calc'!$B$6:$B$69,'ABP RECs'!$F203),
IF(AA$4&gt;$G203,Z203*(1-Inputs_ByYear!$D$4),0)),0)</f>
        <v>52399.612429735193</v>
      </c>
      <c r="AB203" s="235">
        <f>IF((AB$4-$G203)&lt;($C203+$B203),IF(AB$4=$G203+$B203,SUMIFS(INDEX('ABP REC Calc'!$G$6:$AB$69,,MATCH('ABP RECs'!$H203,'ABP REC Calc'!$G$5:$AB$5,0)),'ABP REC Calc'!$C$6:$C$69,'ABP RECs'!$E203,'ABP REC Calc'!$B$6:$B$69,'ABP RECs'!$F203),
IF(AB$4&gt;$G203,AA203*(1-Inputs_ByYear!$D$4),0)),0)</f>
        <v>52137.614367586517</v>
      </c>
      <c r="AC203" s="235">
        <f>IF((AC$4-$G203)&lt;($C203+$B203),IF(AC$4=$G203+$B203,SUMIFS(INDEX('ABP REC Calc'!$G$6:$AB$69,,MATCH('ABP RECs'!$H203,'ABP REC Calc'!$G$5:$AB$5,0)),'ABP REC Calc'!$C$6:$C$69,'ABP RECs'!$E203,'ABP REC Calc'!$B$6:$B$69,'ABP RECs'!$F203),
IF(AC$4&gt;$G203,AB203*(1-Inputs_ByYear!$D$4),0)),0)</f>
        <v>51876.926295748584</v>
      </c>
      <c r="AD203" s="235">
        <f>IF((AD$4-$G203)&lt;($C203+$B203),IF(AD$4=$G203+$B203,SUMIFS(INDEX('ABP REC Calc'!$G$6:$AB$69,,MATCH('ABP RECs'!$H203,'ABP REC Calc'!$G$5:$AB$5,0)),'ABP REC Calc'!$C$6:$C$69,'ABP RECs'!$E203,'ABP REC Calc'!$B$6:$B$69,'ABP RECs'!$F203),
IF(AD$4&gt;$G203,AC203*(1-Inputs_ByYear!$D$4),0)),0)</f>
        <v>51617.54166426984</v>
      </c>
    </row>
    <row r="204" spans="2:30" ht="14.75" customHeight="1" x14ac:dyDescent="0.25">
      <c r="B204" s="332" cm="1">
        <f t="array" ref="B204">INDEX(Inputs_ByYear!$D$87:$D$92, MATCH('ABP RECs'!$E204, Inputs_ByYear!$B$87:$B$92, 0),)</f>
        <v>0</v>
      </c>
      <c r="C204" s="332" cm="1">
        <f t="array" ref="C204">INDEX(Inputs_ByYear!$D$51:$D$56, MATCH('ABP RECs'!$E204, Inputs_ByYear!$B$51:$B$56,0),)</f>
        <v>15</v>
      </c>
      <c r="D204" s="332" t="str" cm="1">
        <f t="array" ref="D204">INDEX(Inputs_ByYear!$D$96:$D$101, MATCH('ABP RECs'!$E204, Inputs_ByYear!$B$96:$B$101,0),)</f>
        <v>n/a</v>
      </c>
      <c r="E204" s="222" t="s">
        <v>237</v>
      </c>
      <c r="F204" s="219" t="s">
        <v>258</v>
      </c>
      <c r="G204" s="219">
        <f t="shared" si="9"/>
        <v>2042</v>
      </c>
      <c r="H204" s="227" t="s">
        <v>40</v>
      </c>
      <c r="I204" s="235">
        <f>IF((I$4-$G204)&lt;($C204+$B204),IF(I$4=$G204+$B204,SUMIFS(INDEX('ABP REC Calc'!$G$6:$AB$69,,MATCH('ABP RECs'!$H204,'ABP REC Calc'!$G$5:$AB$5,0)),'ABP REC Calc'!$C$6:$C$69,'ABP RECs'!$E204,'ABP REC Calc'!$B$6:$B$69,'ABP RECs'!$F204),
IF(I$4&gt;$G204,H204*(1-Inputs_ByYear!$D$4),0)),0)</f>
        <v>0</v>
      </c>
      <c r="J204" s="235">
        <f>IF((J$4-$G204)&lt;($C204+$B204),IF(J$4=$G204+$B204,SUMIFS(INDEX('ABP REC Calc'!$G$6:$AB$69,,MATCH('ABP RECs'!$H204,'ABP REC Calc'!$G$5:$AB$5,0)),'ABP REC Calc'!$C$6:$C$69,'ABP RECs'!$E204,'ABP REC Calc'!$B$6:$B$69,'ABP RECs'!$F204),
IF(J$4&gt;$G204,I204*(1-Inputs_ByYear!$D$4),0)),0)</f>
        <v>0</v>
      </c>
      <c r="K204" s="235">
        <f>IF((K$4-$G204)&lt;($C204+$B204),IF(K$4=$G204+$B204,SUMIFS(INDEX('ABP REC Calc'!$G$6:$AB$69,,MATCH('ABP RECs'!$H204,'ABP REC Calc'!$G$5:$AB$5,0)),'ABP REC Calc'!$C$6:$C$69,'ABP RECs'!$E204,'ABP REC Calc'!$B$6:$B$69,'ABP RECs'!$F204),
IF(K$4&gt;$G204,J204*(1-Inputs_ByYear!$D$4),0)),0)</f>
        <v>0</v>
      </c>
      <c r="L204" s="235">
        <f>IF((L$4-$G204)&lt;($C204+$B204),IF(L$4=$G204+$B204,SUMIFS(INDEX('ABP REC Calc'!$G$6:$AB$69,,MATCH('ABP RECs'!$H204,'ABP REC Calc'!$G$5:$AB$5,0)),'ABP REC Calc'!$C$6:$C$69,'ABP RECs'!$E204,'ABP REC Calc'!$B$6:$B$69,'ABP RECs'!$F204),
IF(L$4&gt;$G204,K204*(1-Inputs_ByYear!$D$4),0)),0)</f>
        <v>0</v>
      </c>
      <c r="M204" s="235">
        <f>IF((M$4-$G204)&lt;($C204+$B204),IF(M$4=$G204+$B204,SUMIFS(INDEX('ABP REC Calc'!$G$6:$AB$69,,MATCH('ABP RECs'!$H204,'ABP REC Calc'!$G$5:$AB$5,0)),'ABP REC Calc'!$C$6:$C$69,'ABP RECs'!$E204,'ABP REC Calc'!$B$6:$B$69,'ABP RECs'!$F204),
IF(M$4&gt;$G204,L204*(1-Inputs_ByYear!$D$4),0)),0)</f>
        <v>0</v>
      </c>
      <c r="N204" s="235">
        <f>IF((N$4-$G204)&lt;($C204+$B204),IF(N$4=$G204+$B204,SUMIFS(INDEX('ABP REC Calc'!$G$6:$AB$69,,MATCH('ABP RECs'!$H204,'ABP REC Calc'!$G$5:$AB$5,0)),'ABP REC Calc'!$C$6:$C$69,'ABP RECs'!$E204,'ABP REC Calc'!$B$6:$B$69,'ABP RECs'!$F204),
IF(N$4&gt;$G204,M204*(1-Inputs_ByYear!$D$4),0)),0)</f>
        <v>0</v>
      </c>
      <c r="O204" s="235">
        <f>IF((O$4-$G204)&lt;($C204+$B204),IF(O$4=$G204+$B204,SUMIFS(INDEX('ABP REC Calc'!$G$6:$AB$69,,MATCH('ABP RECs'!$H204,'ABP REC Calc'!$G$5:$AB$5,0)),'ABP REC Calc'!$C$6:$C$69,'ABP RECs'!$E204,'ABP REC Calc'!$B$6:$B$69,'ABP RECs'!$F204),
IF(O$4&gt;$G204,N204*(1-Inputs_ByYear!$D$4),0)),0)</f>
        <v>0</v>
      </c>
      <c r="P204" s="235">
        <f>IF((P$4-$G204)&lt;($C204+$B204),IF(P$4=$G204+$B204,SUMIFS(INDEX('ABP REC Calc'!$G$6:$AB$69,,MATCH('ABP RECs'!$H204,'ABP REC Calc'!$G$5:$AB$5,0)),'ABP REC Calc'!$C$6:$C$69,'ABP RECs'!$E204,'ABP REC Calc'!$B$6:$B$69,'ABP RECs'!$F204),
IF(P$4&gt;$G204,O204*(1-Inputs_ByYear!$D$4),0)),0)</f>
        <v>0</v>
      </c>
      <c r="Q204" s="235">
        <f>IF((Q$4-$G204)&lt;($C204+$B204),IF(Q$4=$G204+$B204,SUMIFS(INDEX('ABP REC Calc'!$G$6:$AB$69,,MATCH('ABP RECs'!$H204,'ABP REC Calc'!$G$5:$AB$5,0)),'ABP REC Calc'!$C$6:$C$69,'ABP RECs'!$E204,'ABP REC Calc'!$B$6:$B$69,'ABP RECs'!$F204),
IF(Q$4&gt;$G204,P204*(1-Inputs_ByYear!$D$4),0)),0)</f>
        <v>0</v>
      </c>
      <c r="R204" s="235">
        <f>IF((R$4-$G204)&lt;($C204+$B204),IF(R$4=$G204+$B204,SUMIFS(INDEX('ABP REC Calc'!$G$6:$AB$69,,MATCH('ABP RECs'!$H204,'ABP REC Calc'!$G$5:$AB$5,0)),'ABP REC Calc'!$C$6:$C$69,'ABP RECs'!$E204,'ABP REC Calc'!$B$6:$B$69,'ABP RECs'!$F204),
IF(R$4&gt;$G204,Q204*(1-Inputs_ByYear!$D$4),0)),0)</f>
        <v>0</v>
      </c>
      <c r="S204" s="235">
        <f>IF((S$4-$G204)&lt;($C204+$B204),IF(S$4=$G204+$B204,SUMIFS(INDEX('ABP REC Calc'!$G$6:$AB$69,,MATCH('ABP RECs'!$H204,'ABP REC Calc'!$G$5:$AB$5,0)),'ABP REC Calc'!$C$6:$C$69,'ABP RECs'!$E204,'ABP REC Calc'!$B$6:$B$69,'ABP RECs'!$F204),
IF(S$4&gt;$G204,R204*(1-Inputs_ByYear!$D$4),0)),0)</f>
        <v>0</v>
      </c>
      <c r="T204" s="235">
        <f>IF((T$4-$G204)&lt;($C204+$B204),IF(T$4=$G204+$B204,SUMIFS(INDEX('ABP REC Calc'!$G$6:$AB$69,,MATCH('ABP RECs'!$H204,'ABP REC Calc'!$G$5:$AB$5,0)),'ABP REC Calc'!$C$6:$C$69,'ABP RECs'!$E204,'ABP REC Calc'!$B$6:$B$69,'ABP RECs'!$F204),
IF(T$4&gt;$G204,S204*(1-Inputs_ByYear!$D$4),0)),0)</f>
        <v>0</v>
      </c>
      <c r="U204" s="235">
        <f>IF((U$4-$G204)&lt;($C204+$B204),IF(U$4=$G204+$B204,SUMIFS(INDEX('ABP REC Calc'!$G$6:$AB$69,,MATCH('ABP RECs'!$H204,'ABP REC Calc'!$G$5:$AB$5,0)),'ABP REC Calc'!$C$6:$C$69,'ABP RECs'!$E204,'ABP REC Calc'!$B$6:$B$69,'ABP RECs'!$F204),
IF(U$4&gt;$G204,T204*(1-Inputs_ByYear!$D$4),0)),0)</f>
        <v>0</v>
      </c>
      <c r="V204" s="235">
        <f>IF((V$4-$G204)&lt;($C204+$B204),IF(V$4=$G204+$B204,SUMIFS(INDEX('ABP REC Calc'!$G$6:$AB$69,,MATCH('ABP RECs'!$H204,'ABP REC Calc'!$G$5:$AB$5,0)),'ABP REC Calc'!$C$6:$C$69,'ABP RECs'!$E204,'ABP REC Calc'!$B$6:$B$69,'ABP RECs'!$F204),
IF(V$4&gt;$G204,U204*(1-Inputs_ByYear!$D$4),0)),0)</f>
        <v>0</v>
      </c>
      <c r="W204" s="235">
        <f>IF((W$4-$G204)&lt;($C204+$B204),IF(W$4=$G204+$B204,SUMIFS(INDEX('ABP REC Calc'!$G$6:$AB$69,,MATCH('ABP RECs'!$H204,'ABP REC Calc'!$G$5:$AB$5,0)),'ABP REC Calc'!$C$6:$C$69,'ABP RECs'!$E204,'ABP REC Calc'!$B$6:$B$69,'ABP RECs'!$F204),
IF(W$4&gt;$G204,V204*(1-Inputs_ByYear!$D$4),0)),0)</f>
        <v>0</v>
      </c>
      <c r="X204" s="235">
        <f>IF((X$4-$G204)&lt;($C204+$B204),IF(X$4=$G204+$B204,SUMIFS(INDEX('ABP REC Calc'!$G$6:$AB$69,,MATCH('ABP RECs'!$H204,'ABP REC Calc'!$G$5:$AB$5,0)),'ABP REC Calc'!$C$6:$C$69,'ABP RECs'!$E204,'ABP REC Calc'!$B$6:$B$69,'ABP RECs'!$F204),
IF(X$4&gt;$G204,W204*(1-Inputs_ByYear!$D$4),0)),0)</f>
        <v>0</v>
      </c>
      <c r="Y204" s="235">
        <f>IF((Y$4-$G204)&lt;($C204+$B204),IF(Y$4=$G204+$B204,SUMIFS(INDEX('ABP REC Calc'!$G$6:$AB$69,,MATCH('ABP RECs'!$H204,'ABP REC Calc'!$G$5:$AB$5,0)),'ABP REC Calc'!$C$6:$C$69,'ABP RECs'!$E204,'ABP REC Calc'!$B$6:$B$69,'ABP RECs'!$F204),
IF(Y$4&gt;$G204,X204*(1-Inputs_ByYear!$D$4),0)),0)</f>
        <v>0</v>
      </c>
      <c r="Z204" s="235">
        <f>IF((Z$4-$G204)&lt;($C204+$B204),IF(Z$4=$G204+$B204,SUMIFS(INDEX('ABP REC Calc'!$G$6:$AB$69,,MATCH('ABP RECs'!$H204,'ABP REC Calc'!$G$5:$AB$5,0)),'ABP REC Calc'!$C$6:$C$69,'ABP RECs'!$E204,'ABP REC Calc'!$B$6:$B$69,'ABP RECs'!$F204),
IF(Z$4&gt;$G204,Y204*(1-Inputs_ByYear!$D$4),0)),0)</f>
        <v>0</v>
      </c>
      <c r="AA204" s="235">
        <f>IF((AA$4-$G204)&lt;($C204+$B204),IF(AA$4=$G204+$B204,SUMIFS(INDEX('ABP REC Calc'!$G$6:$AB$69,,MATCH('ABP RECs'!$H204,'ABP REC Calc'!$G$5:$AB$5,0)),'ABP REC Calc'!$C$6:$C$69,'ABP RECs'!$E204,'ABP REC Calc'!$B$6:$B$69,'ABP RECs'!$F204),
IF(AA$4&gt;$G204,Z204*(1-Inputs_ByYear!$D$4),0)),0)</f>
        <v>52662.927065060496</v>
      </c>
      <c r="AB204" s="235">
        <f>IF((AB$4-$G204)&lt;($C204+$B204),IF(AB$4=$G204+$B204,SUMIFS(INDEX('ABP REC Calc'!$G$6:$AB$69,,MATCH('ABP RECs'!$H204,'ABP REC Calc'!$G$5:$AB$5,0)),'ABP REC Calc'!$C$6:$C$69,'ABP RECs'!$E204,'ABP REC Calc'!$B$6:$B$69,'ABP RECs'!$F204),
IF(AB$4&gt;$G204,AA204*(1-Inputs_ByYear!$D$4),0)),0)</f>
        <v>52399.612429735193</v>
      </c>
      <c r="AC204" s="235">
        <f>IF((AC$4-$G204)&lt;($C204+$B204),IF(AC$4=$G204+$B204,SUMIFS(INDEX('ABP REC Calc'!$G$6:$AB$69,,MATCH('ABP RECs'!$H204,'ABP REC Calc'!$G$5:$AB$5,0)),'ABP REC Calc'!$C$6:$C$69,'ABP RECs'!$E204,'ABP REC Calc'!$B$6:$B$69,'ABP RECs'!$F204),
IF(AC$4&gt;$G204,AB204*(1-Inputs_ByYear!$D$4),0)),0)</f>
        <v>52137.614367586517</v>
      </c>
      <c r="AD204" s="235">
        <f>IF((AD$4-$G204)&lt;($C204+$B204),IF(AD$4=$G204+$B204,SUMIFS(INDEX('ABP REC Calc'!$G$6:$AB$69,,MATCH('ABP RECs'!$H204,'ABP REC Calc'!$G$5:$AB$5,0)),'ABP REC Calc'!$C$6:$C$69,'ABP RECs'!$E204,'ABP REC Calc'!$B$6:$B$69,'ABP RECs'!$F204),
IF(AD$4&gt;$G204,AC204*(1-Inputs_ByYear!$D$4),0)),0)</f>
        <v>51876.926295748584</v>
      </c>
    </row>
    <row r="205" spans="2:30" ht="14.75" customHeight="1" x14ac:dyDescent="0.25">
      <c r="B205" s="332" cm="1">
        <f t="array" ref="B205">INDEX(Inputs_ByYear!$D$87:$D$92, MATCH('ABP RECs'!$E205, Inputs_ByYear!$B$87:$B$92, 0),)</f>
        <v>0</v>
      </c>
      <c r="C205" s="332" cm="1">
        <f t="array" ref="C205">INDEX(Inputs_ByYear!$D$51:$D$56, MATCH('ABP RECs'!$E205, Inputs_ByYear!$B$51:$B$56,0),)</f>
        <v>15</v>
      </c>
      <c r="D205" s="332" t="str" cm="1">
        <f t="array" ref="D205">INDEX(Inputs_ByYear!$D$96:$D$101, MATCH('ABP RECs'!$E205, Inputs_ByYear!$B$96:$B$101,0),)</f>
        <v>n/a</v>
      </c>
      <c r="E205" s="222" t="s">
        <v>237</v>
      </c>
      <c r="F205" s="219" t="s">
        <v>258</v>
      </c>
      <c r="G205" s="219">
        <f t="shared" si="9"/>
        <v>2043</v>
      </c>
      <c r="H205" s="227" t="s">
        <v>41</v>
      </c>
      <c r="I205" s="235">
        <f>IF((I$4-$G205)&lt;($C205+$B205),IF(I$4=$G205+$B205,SUMIFS(INDEX('ABP REC Calc'!$G$6:$AB$69,,MATCH('ABP RECs'!$H205,'ABP REC Calc'!$G$5:$AB$5,0)),'ABP REC Calc'!$C$6:$C$69,'ABP RECs'!$E205,'ABP REC Calc'!$B$6:$B$69,'ABP RECs'!$F205),
IF(I$4&gt;$G205,H205*(1-Inputs_ByYear!$D$4),0)),0)</f>
        <v>0</v>
      </c>
      <c r="J205" s="235">
        <f>IF((J$4-$G205)&lt;($C205+$B205),IF(J$4=$G205+$B205,SUMIFS(INDEX('ABP REC Calc'!$G$6:$AB$69,,MATCH('ABP RECs'!$H205,'ABP REC Calc'!$G$5:$AB$5,0)),'ABP REC Calc'!$C$6:$C$69,'ABP RECs'!$E205,'ABP REC Calc'!$B$6:$B$69,'ABP RECs'!$F205),
IF(J$4&gt;$G205,I205*(1-Inputs_ByYear!$D$4),0)),0)</f>
        <v>0</v>
      </c>
      <c r="K205" s="235">
        <f>IF((K$4-$G205)&lt;($C205+$B205),IF(K$4=$G205+$B205,SUMIFS(INDEX('ABP REC Calc'!$G$6:$AB$69,,MATCH('ABP RECs'!$H205,'ABP REC Calc'!$G$5:$AB$5,0)),'ABP REC Calc'!$C$6:$C$69,'ABP RECs'!$E205,'ABP REC Calc'!$B$6:$B$69,'ABP RECs'!$F205),
IF(K$4&gt;$G205,J205*(1-Inputs_ByYear!$D$4),0)),0)</f>
        <v>0</v>
      </c>
      <c r="L205" s="235">
        <f>IF((L$4-$G205)&lt;($C205+$B205),IF(L$4=$G205+$B205,SUMIFS(INDEX('ABP REC Calc'!$G$6:$AB$69,,MATCH('ABP RECs'!$H205,'ABP REC Calc'!$G$5:$AB$5,0)),'ABP REC Calc'!$C$6:$C$69,'ABP RECs'!$E205,'ABP REC Calc'!$B$6:$B$69,'ABP RECs'!$F205),
IF(L$4&gt;$G205,K205*(1-Inputs_ByYear!$D$4),0)),0)</f>
        <v>0</v>
      </c>
      <c r="M205" s="235">
        <f>IF((M$4-$G205)&lt;($C205+$B205),IF(M$4=$G205+$B205,SUMIFS(INDEX('ABP REC Calc'!$G$6:$AB$69,,MATCH('ABP RECs'!$H205,'ABP REC Calc'!$G$5:$AB$5,0)),'ABP REC Calc'!$C$6:$C$69,'ABP RECs'!$E205,'ABP REC Calc'!$B$6:$B$69,'ABP RECs'!$F205),
IF(M$4&gt;$G205,L205*(1-Inputs_ByYear!$D$4),0)),0)</f>
        <v>0</v>
      </c>
      <c r="N205" s="235">
        <f>IF((N$4-$G205)&lt;($C205+$B205),IF(N$4=$G205+$B205,SUMIFS(INDEX('ABP REC Calc'!$G$6:$AB$69,,MATCH('ABP RECs'!$H205,'ABP REC Calc'!$G$5:$AB$5,0)),'ABP REC Calc'!$C$6:$C$69,'ABP RECs'!$E205,'ABP REC Calc'!$B$6:$B$69,'ABP RECs'!$F205),
IF(N$4&gt;$G205,M205*(1-Inputs_ByYear!$D$4),0)),0)</f>
        <v>0</v>
      </c>
      <c r="O205" s="235">
        <f>IF((O$4-$G205)&lt;($C205+$B205),IF(O$4=$G205+$B205,SUMIFS(INDEX('ABP REC Calc'!$G$6:$AB$69,,MATCH('ABP RECs'!$H205,'ABP REC Calc'!$G$5:$AB$5,0)),'ABP REC Calc'!$C$6:$C$69,'ABP RECs'!$E205,'ABP REC Calc'!$B$6:$B$69,'ABP RECs'!$F205),
IF(O$4&gt;$G205,N205*(1-Inputs_ByYear!$D$4),0)),0)</f>
        <v>0</v>
      </c>
      <c r="P205" s="235">
        <f>IF((P$4-$G205)&lt;($C205+$B205),IF(P$4=$G205+$B205,SUMIFS(INDEX('ABP REC Calc'!$G$6:$AB$69,,MATCH('ABP RECs'!$H205,'ABP REC Calc'!$G$5:$AB$5,0)),'ABP REC Calc'!$C$6:$C$69,'ABP RECs'!$E205,'ABP REC Calc'!$B$6:$B$69,'ABP RECs'!$F205),
IF(P$4&gt;$G205,O205*(1-Inputs_ByYear!$D$4),0)),0)</f>
        <v>0</v>
      </c>
      <c r="Q205" s="235">
        <f>IF((Q$4-$G205)&lt;($C205+$B205),IF(Q$4=$G205+$B205,SUMIFS(INDEX('ABP REC Calc'!$G$6:$AB$69,,MATCH('ABP RECs'!$H205,'ABP REC Calc'!$G$5:$AB$5,0)),'ABP REC Calc'!$C$6:$C$69,'ABP RECs'!$E205,'ABP REC Calc'!$B$6:$B$69,'ABP RECs'!$F205),
IF(Q$4&gt;$G205,P205*(1-Inputs_ByYear!$D$4),0)),0)</f>
        <v>0</v>
      </c>
      <c r="R205" s="235">
        <f>IF((R$4-$G205)&lt;($C205+$B205),IF(R$4=$G205+$B205,SUMIFS(INDEX('ABP REC Calc'!$G$6:$AB$69,,MATCH('ABP RECs'!$H205,'ABP REC Calc'!$G$5:$AB$5,0)),'ABP REC Calc'!$C$6:$C$69,'ABP RECs'!$E205,'ABP REC Calc'!$B$6:$B$69,'ABP RECs'!$F205),
IF(R$4&gt;$G205,Q205*(1-Inputs_ByYear!$D$4),0)),0)</f>
        <v>0</v>
      </c>
      <c r="S205" s="235">
        <f>IF((S$4-$G205)&lt;($C205+$B205),IF(S$4=$G205+$B205,SUMIFS(INDEX('ABP REC Calc'!$G$6:$AB$69,,MATCH('ABP RECs'!$H205,'ABP REC Calc'!$G$5:$AB$5,0)),'ABP REC Calc'!$C$6:$C$69,'ABP RECs'!$E205,'ABP REC Calc'!$B$6:$B$69,'ABP RECs'!$F205),
IF(S$4&gt;$G205,R205*(1-Inputs_ByYear!$D$4),0)),0)</f>
        <v>0</v>
      </c>
      <c r="T205" s="235">
        <f>IF((T$4-$G205)&lt;($C205+$B205),IF(T$4=$G205+$B205,SUMIFS(INDEX('ABP REC Calc'!$G$6:$AB$69,,MATCH('ABP RECs'!$H205,'ABP REC Calc'!$G$5:$AB$5,0)),'ABP REC Calc'!$C$6:$C$69,'ABP RECs'!$E205,'ABP REC Calc'!$B$6:$B$69,'ABP RECs'!$F205),
IF(T$4&gt;$G205,S205*(1-Inputs_ByYear!$D$4),0)),0)</f>
        <v>0</v>
      </c>
      <c r="U205" s="235">
        <f>IF((U$4-$G205)&lt;($C205+$B205),IF(U$4=$G205+$B205,SUMIFS(INDEX('ABP REC Calc'!$G$6:$AB$69,,MATCH('ABP RECs'!$H205,'ABP REC Calc'!$G$5:$AB$5,0)),'ABP REC Calc'!$C$6:$C$69,'ABP RECs'!$E205,'ABP REC Calc'!$B$6:$B$69,'ABP RECs'!$F205),
IF(U$4&gt;$G205,T205*(1-Inputs_ByYear!$D$4),0)),0)</f>
        <v>0</v>
      </c>
      <c r="V205" s="235">
        <f>IF((V$4-$G205)&lt;($C205+$B205),IF(V$4=$G205+$B205,SUMIFS(INDEX('ABP REC Calc'!$G$6:$AB$69,,MATCH('ABP RECs'!$H205,'ABP REC Calc'!$G$5:$AB$5,0)),'ABP REC Calc'!$C$6:$C$69,'ABP RECs'!$E205,'ABP REC Calc'!$B$6:$B$69,'ABP RECs'!$F205),
IF(V$4&gt;$G205,U205*(1-Inputs_ByYear!$D$4),0)),0)</f>
        <v>0</v>
      </c>
      <c r="W205" s="235">
        <f>IF((W$4-$G205)&lt;($C205+$B205),IF(W$4=$G205+$B205,SUMIFS(INDEX('ABP REC Calc'!$G$6:$AB$69,,MATCH('ABP RECs'!$H205,'ABP REC Calc'!$G$5:$AB$5,0)),'ABP REC Calc'!$C$6:$C$69,'ABP RECs'!$E205,'ABP REC Calc'!$B$6:$B$69,'ABP RECs'!$F205),
IF(W$4&gt;$G205,V205*(1-Inputs_ByYear!$D$4),0)),0)</f>
        <v>0</v>
      </c>
      <c r="X205" s="235">
        <f>IF((X$4-$G205)&lt;($C205+$B205),IF(X$4=$G205+$B205,SUMIFS(INDEX('ABP REC Calc'!$G$6:$AB$69,,MATCH('ABP RECs'!$H205,'ABP REC Calc'!$G$5:$AB$5,0)),'ABP REC Calc'!$C$6:$C$69,'ABP RECs'!$E205,'ABP REC Calc'!$B$6:$B$69,'ABP RECs'!$F205),
IF(X$4&gt;$G205,W205*(1-Inputs_ByYear!$D$4),0)),0)</f>
        <v>0</v>
      </c>
      <c r="Y205" s="235">
        <f>IF((Y$4-$G205)&lt;($C205+$B205),IF(Y$4=$G205+$B205,SUMIFS(INDEX('ABP REC Calc'!$G$6:$AB$69,,MATCH('ABP RECs'!$H205,'ABP REC Calc'!$G$5:$AB$5,0)),'ABP REC Calc'!$C$6:$C$69,'ABP RECs'!$E205,'ABP REC Calc'!$B$6:$B$69,'ABP RECs'!$F205),
IF(Y$4&gt;$G205,X205*(1-Inputs_ByYear!$D$4),0)),0)</f>
        <v>0</v>
      </c>
      <c r="Z205" s="235">
        <f>IF((Z$4-$G205)&lt;($C205+$B205),IF(Z$4=$G205+$B205,SUMIFS(INDEX('ABP REC Calc'!$G$6:$AB$69,,MATCH('ABP RECs'!$H205,'ABP REC Calc'!$G$5:$AB$5,0)),'ABP REC Calc'!$C$6:$C$69,'ABP RECs'!$E205,'ABP REC Calc'!$B$6:$B$69,'ABP RECs'!$F205),
IF(Z$4&gt;$G205,Y205*(1-Inputs_ByYear!$D$4),0)),0)</f>
        <v>0</v>
      </c>
      <c r="AA205" s="235">
        <f>IF((AA$4-$G205)&lt;($C205+$B205),IF(AA$4=$G205+$B205,SUMIFS(INDEX('ABP REC Calc'!$G$6:$AB$69,,MATCH('ABP RECs'!$H205,'ABP REC Calc'!$G$5:$AB$5,0)),'ABP REC Calc'!$C$6:$C$69,'ABP RECs'!$E205,'ABP REC Calc'!$B$6:$B$69,'ABP RECs'!$F205),
IF(AA$4&gt;$G205,Z205*(1-Inputs_ByYear!$D$4),0)),0)</f>
        <v>0</v>
      </c>
      <c r="AB205" s="235">
        <f>IF((AB$4-$G205)&lt;($C205+$B205),IF(AB$4=$G205+$B205,SUMIFS(INDEX('ABP REC Calc'!$G$6:$AB$69,,MATCH('ABP RECs'!$H205,'ABP REC Calc'!$G$5:$AB$5,0)),'ABP REC Calc'!$C$6:$C$69,'ABP RECs'!$E205,'ABP REC Calc'!$B$6:$B$69,'ABP RECs'!$F205),
IF(AB$4&gt;$G205,AA205*(1-Inputs_ByYear!$D$4),0)),0)</f>
        <v>0</v>
      </c>
      <c r="AC205" s="235">
        <f>IF((AC$4-$G205)&lt;($C205+$B205),IF(AC$4=$G205+$B205,SUMIFS(INDEX('ABP REC Calc'!$G$6:$AB$69,,MATCH('ABP RECs'!$H205,'ABP REC Calc'!$G$5:$AB$5,0)),'ABP REC Calc'!$C$6:$C$69,'ABP RECs'!$E205,'ABP REC Calc'!$B$6:$B$69,'ABP RECs'!$F205),
IF(AC$4&gt;$G205,AB205*(1-Inputs_ByYear!$D$4),0)),0)</f>
        <v>0</v>
      </c>
      <c r="AD205" s="235">
        <f>IF((AD$4-$G205)&lt;($C205+$B205),IF(AD$4=$G205+$B205,SUMIFS(INDEX('ABP REC Calc'!$G$6:$AB$69,,MATCH('ABP RECs'!$H205,'ABP REC Calc'!$G$5:$AB$5,0)),'ABP REC Calc'!$C$6:$C$69,'ABP RECs'!$E205,'ABP REC Calc'!$B$6:$B$69,'ABP RECs'!$F205),
IF(AD$4&gt;$G205,AC205*(1-Inputs_ByYear!$D$4),0)),0)</f>
        <v>0</v>
      </c>
    </row>
    <row r="206" spans="2:30" ht="14.75" customHeight="1" x14ac:dyDescent="0.25">
      <c r="B206" s="332" cm="1">
        <f t="array" ref="B206">INDEX(Inputs_ByYear!$D$87:$D$92, MATCH('ABP RECs'!$E206, Inputs_ByYear!$B$87:$B$92, 0),)</f>
        <v>0</v>
      </c>
      <c r="C206" s="332" cm="1">
        <f t="array" ref="C206">INDEX(Inputs_ByYear!$D$51:$D$56, MATCH('ABP RECs'!$E206, Inputs_ByYear!$B$51:$B$56,0),)</f>
        <v>15</v>
      </c>
      <c r="D206" s="332" t="str" cm="1">
        <f t="array" ref="D206">INDEX(Inputs_ByYear!$D$96:$D$101, MATCH('ABP RECs'!$E206, Inputs_ByYear!$B$96:$B$101,0),)</f>
        <v>n/a</v>
      </c>
      <c r="E206" s="222" t="s">
        <v>237</v>
      </c>
      <c r="F206" s="219" t="s">
        <v>258</v>
      </c>
      <c r="G206" s="219">
        <f t="shared" si="9"/>
        <v>2044</v>
      </c>
      <c r="H206" s="227" t="s">
        <v>42</v>
      </c>
      <c r="I206" s="235">
        <f>IF((I$4-$G206)&lt;($C206+$B206),IF(I$4=$G206+$B206,SUMIFS(INDEX('ABP REC Calc'!$G$6:$AB$69,,MATCH('ABP RECs'!$H206,'ABP REC Calc'!$G$5:$AB$5,0)),'ABP REC Calc'!$C$6:$C$69,'ABP RECs'!$E206,'ABP REC Calc'!$B$6:$B$69,'ABP RECs'!$F206),
IF(I$4&gt;$G206,H206*(1-Inputs_ByYear!$D$4),0)),0)</f>
        <v>0</v>
      </c>
      <c r="J206" s="235">
        <f>IF((J$4-$G206)&lt;($C206+$B206),IF(J$4=$G206+$B206,SUMIFS(INDEX('ABP REC Calc'!$G$6:$AB$69,,MATCH('ABP RECs'!$H206,'ABP REC Calc'!$G$5:$AB$5,0)),'ABP REC Calc'!$C$6:$C$69,'ABP RECs'!$E206,'ABP REC Calc'!$B$6:$B$69,'ABP RECs'!$F206),
IF(J$4&gt;$G206,I206*(1-Inputs_ByYear!$D$4),0)),0)</f>
        <v>0</v>
      </c>
      <c r="K206" s="235">
        <f>IF((K$4-$G206)&lt;($C206+$B206),IF(K$4=$G206+$B206,SUMIFS(INDEX('ABP REC Calc'!$G$6:$AB$69,,MATCH('ABP RECs'!$H206,'ABP REC Calc'!$G$5:$AB$5,0)),'ABP REC Calc'!$C$6:$C$69,'ABP RECs'!$E206,'ABP REC Calc'!$B$6:$B$69,'ABP RECs'!$F206),
IF(K$4&gt;$G206,J206*(1-Inputs_ByYear!$D$4),0)),0)</f>
        <v>0</v>
      </c>
      <c r="L206" s="235">
        <f>IF((L$4-$G206)&lt;($C206+$B206),IF(L$4=$G206+$B206,SUMIFS(INDEX('ABP REC Calc'!$G$6:$AB$69,,MATCH('ABP RECs'!$H206,'ABP REC Calc'!$G$5:$AB$5,0)),'ABP REC Calc'!$C$6:$C$69,'ABP RECs'!$E206,'ABP REC Calc'!$B$6:$B$69,'ABP RECs'!$F206),
IF(L$4&gt;$G206,K206*(1-Inputs_ByYear!$D$4),0)),0)</f>
        <v>0</v>
      </c>
      <c r="M206" s="235">
        <f>IF((M$4-$G206)&lt;($C206+$B206),IF(M$4=$G206+$B206,SUMIFS(INDEX('ABP REC Calc'!$G$6:$AB$69,,MATCH('ABP RECs'!$H206,'ABP REC Calc'!$G$5:$AB$5,0)),'ABP REC Calc'!$C$6:$C$69,'ABP RECs'!$E206,'ABP REC Calc'!$B$6:$B$69,'ABP RECs'!$F206),
IF(M$4&gt;$G206,L206*(1-Inputs_ByYear!$D$4),0)),0)</f>
        <v>0</v>
      </c>
      <c r="N206" s="235">
        <f>IF((N$4-$G206)&lt;($C206+$B206),IF(N$4=$G206+$B206,SUMIFS(INDEX('ABP REC Calc'!$G$6:$AB$69,,MATCH('ABP RECs'!$H206,'ABP REC Calc'!$G$5:$AB$5,0)),'ABP REC Calc'!$C$6:$C$69,'ABP RECs'!$E206,'ABP REC Calc'!$B$6:$B$69,'ABP RECs'!$F206),
IF(N$4&gt;$G206,M206*(1-Inputs_ByYear!$D$4),0)),0)</f>
        <v>0</v>
      </c>
      <c r="O206" s="235">
        <f>IF((O$4-$G206)&lt;($C206+$B206),IF(O$4=$G206+$B206,SUMIFS(INDEX('ABP REC Calc'!$G$6:$AB$69,,MATCH('ABP RECs'!$H206,'ABP REC Calc'!$G$5:$AB$5,0)),'ABP REC Calc'!$C$6:$C$69,'ABP RECs'!$E206,'ABP REC Calc'!$B$6:$B$69,'ABP RECs'!$F206),
IF(O$4&gt;$G206,N206*(1-Inputs_ByYear!$D$4),0)),0)</f>
        <v>0</v>
      </c>
      <c r="P206" s="235">
        <f>IF((P$4-$G206)&lt;($C206+$B206),IF(P$4=$G206+$B206,SUMIFS(INDEX('ABP REC Calc'!$G$6:$AB$69,,MATCH('ABP RECs'!$H206,'ABP REC Calc'!$G$5:$AB$5,0)),'ABP REC Calc'!$C$6:$C$69,'ABP RECs'!$E206,'ABP REC Calc'!$B$6:$B$69,'ABP RECs'!$F206),
IF(P$4&gt;$G206,O206*(1-Inputs_ByYear!$D$4),0)),0)</f>
        <v>0</v>
      </c>
      <c r="Q206" s="235">
        <f>IF((Q$4-$G206)&lt;($C206+$B206),IF(Q$4=$G206+$B206,SUMIFS(INDEX('ABP REC Calc'!$G$6:$AB$69,,MATCH('ABP RECs'!$H206,'ABP REC Calc'!$G$5:$AB$5,0)),'ABP REC Calc'!$C$6:$C$69,'ABP RECs'!$E206,'ABP REC Calc'!$B$6:$B$69,'ABP RECs'!$F206),
IF(Q$4&gt;$G206,P206*(1-Inputs_ByYear!$D$4),0)),0)</f>
        <v>0</v>
      </c>
      <c r="R206" s="235">
        <f>IF((R$4-$G206)&lt;($C206+$B206),IF(R$4=$G206+$B206,SUMIFS(INDEX('ABP REC Calc'!$G$6:$AB$69,,MATCH('ABP RECs'!$H206,'ABP REC Calc'!$G$5:$AB$5,0)),'ABP REC Calc'!$C$6:$C$69,'ABP RECs'!$E206,'ABP REC Calc'!$B$6:$B$69,'ABP RECs'!$F206),
IF(R$4&gt;$G206,Q206*(1-Inputs_ByYear!$D$4),0)),0)</f>
        <v>0</v>
      </c>
      <c r="S206" s="235">
        <f>IF((S$4-$G206)&lt;($C206+$B206),IF(S$4=$G206+$B206,SUMIFS(INDEX('ABP REC Calc'!$G$6:$AB$69,,MATCH('ABP RECs'!$H206,'ABP REC Calc'!$G$5:$AB$5,0)),'ABP REC Calc'!$C$6:$C$69,'ABP RECs'!$E206,'ABP REC Calc'!$B$6:$B$69,'ABP RECs'!$F206),
IF(S$4&gt;$G206,R206*(1-Inputs_ByYear!$D$4),0)),0)</f>
        <v>0</v>
      </c>
      <c r="T206" s="235">
        <f>IF((T$4-$G206)&lt;($C206+$B206),IF(T$4=$G206+$B206,SUMIFS(INDEX('ABP REC Calc'!$G$6:$AB$69,,MATCH('ABP RECs'!$H206,'ABP REC Calc'!$G$5:$AB$5,0)),'ABP REC Calc'!$C$6:$C$69,'ABP RECs'!$E206,'ABP REC Calc'!$B$6:$B$69,'ABP RECs'!$F206),
IF(T$4&gt;$G206,S206*(1-Inputs_ByYear!$D$4),0)),0)</f>
        <v>0</v>
      </c>
      <c r="U206" s="235">
        <f>IF((U$4-$G206)&lt;($C206+$B206),IF(U$4=$G206+$B206,SUMIFS(INDEX('ABP REC Calc'!$G$6:$AB$69,,MATCH('ABP RECs'!$H206,'ABP REC Calc'!$G$5:$AB$5,0)),'ABP REC Calc'!$C$6:$C$69,'ABP RECs'!$E206,'ABP REC Calc'!$B$6:$B$69,'ABP RECs'!$F206),
IF(U$4&gt;$G206,T206*(1-Inputs_ByYear!$D$4),0)),0)</f>
        <v>0</v>
      </c>
      <c r="V206" s="235">
        <f>IF((V$4-$G206)&lt;($C206+$B206),IF(V$4=$G206+$B206,SUMIFS(INDEX('ABP REC Calc'!$G$6:$AB$69,,MATCH('ABP RECs'!$H206,'ABP REC Calc'!$G$5:$AB$5,0)),'ABP REC Calc'!$C$6:$C$69,'ABP RECs'!$E206,'ABP REC Calc'!$B$6:$B$69,'ABP RECs'!$F206),
IF(V$4&gt;$G206,U206*(1-Inputs_ByYear!$D$4),0)),0)</f>
        <v>0</v>
      </c>
      <c r="W206" s="235">
        <f>IF((W$4-$G206)&lt;($C206+$B206),IF(W$4=$G206+$B206,SUMIFS(INDEX('ABP REC Calc'!$G$6:$AB$69,,MATCH('ABP RECs'!$H206,'ABP REC Calc'!$G$5:$AB$5,0)),'ABP REC Calc'!$C$6:$C$69,'ABP RECs'!$E206,'ABP REC Calc'!$B$6:$B$69,'ABP RECs'!$F206),
IF(W$4&gt;$G206,V206*(1-Inputs_ByYear!$D$4),0)),0)</f>
        <v>0</v>
      </c>
      <c r="X206" s="235">
        <f>IF((X$4-$G206)&lt;($C206+$B206),IF(X$4=$G206+$B206,SUMIFS(INDEX('ABP REC Calc'!$G$6:$AB$69,,MATCH('ABP RECs'!$H206,'ABP REC Calc'!$G$5:$AB$5,0)),'ABP REC Calc'!$C$6:$C$69,'ABP RECs'!$E206,'ABP REC Calc'!$B$6:$B$69,'ABP RECs'!$F206),
IF(X$4&gt;$G206,W206*(1-Inputs_ByYear!$D$4),0)),0)</f>
        <v>0</v>
      </c>
      <c r="Y206" s="235">
        <f>IF((Y$4-$G206)&lt;($C206+$B206),IF(Y$4=$G206+$B206,SUMIFS(INDEX('ABP REC Calc'!$G$6:$AB$69,,MATCH('ABP RECs'!$H206,'ABP REC Calc'!$G$5:$AB$5,0)),'ABP REC Calc'!$C$6:$C$69,'ABP RECs'!$E206,'ABP REC Calc'!$B$6:$B$69,'ABP RECs'!$F206),
IF(Y$4&gt;$G206,X206*(1-Inputs_ByYear!$D$4),0)),0)</f>
        <v>0</v>
      </c>
      <c r="Z206" s="235">
        <f>IF((Z$4-$G206)&lt;($C206+$B206),IF(Z$4=$G206+$B206,SUMIFS(INDEX('ABP REC Calc'!$G$6:$AB$69,,MATCH('ABP RECs'!$H206,'ABP REC Calc'!$G$5:$AB$5,0)),'ABP REC Calc'!$C$6:$C$69,'ABP RECs'!$E206,'ABP REC Calc'!$B$6:$B$69,'ABP RECs'!$F206),
IF(Z$4&gt;$G206,Y206*(1-Inputs_ByYear!$D$4),0)),0)</f>
        <v>0</v>
      </c>
      <c r="AA206" s="235">
        <f>IF((AA$4-$G206)&lt;($C206+$B206),IF(AA$4=$G206+$B206,SUMIFS(INDEX('ABP REC Calc'!$G$6:$AB$69,,MATCH('ABP RECs'!$H206,'ABP REC Calc'!$G$5:$AB$5,0)),'ABP REC Calc'!$C$6:$C$69,'ABP RECs'!$E206,'ABP REC Calc'!$B$6:$B$69,'ABP RECs'!$F206),
IF(AA$4&gt;$G206,Z206*(1-Inputs_ByYear!$D$4),0)),0)</f>
        <v>0</v>
      </c>
      <c r="AB206" s="235">
        <f>IF((AB$4-$G206)&lt;($C206+$B206),IF(AB$4=$G206+$B206,SUMIFS(INDEX('ABP REC Calc'!$G$6:$AB$69,,MATCH('ABP RECs'!$H206,'ABP REC Calc'!$G$5:$AB$5,0)),'ABP REC Calc'!$C$6:$C$69,'ABP RECs'!$E206,'ABP REC Calc'!$B$6:$B$69,'ABP RECs'!$F206),
IF(AB$4&gt;$G206,AA206*(1-Inputs_ByYear!$D$4),0)),0)</f>
        <v>0</v>
      </c>
      <c r="AC206" s="235">
        <f>IF((AC$4-$G206)&lt;($C206+$B206),IF(AC$4=$G206+$B206,SUMIFS(INDEX('ABP REC Calc'!$G$6:$AB$69,,MATCH('ABP RECs'!$H206,'ABP REC Calc'!$G$5:$AB$5,0)),'ABP REC Calc'!$C$6:$C$69,'ABP RECs'!$E206,'ABP REC Calc'!$B$6:$B$69,'ABP RECs'!$F206),
IF(AC$4&gt;$G206,AB206*(1-Inputs_ByYear!$D$4),0)),0)</f>
        <v>0</v>
      </c>
      <c r="AD206" s="235">
        <f>IF((AD$4-$G206)&lt;($C206+$B206),IF(AD$4=$G206+$B206,SUMIFS(INDEX('ABP REC Calc'!$G$6:$AB$69,,MATCH('ABP RECs'!$H206,'ABP REC Calc'!$G$5:$AB$5,0)),'ABP REC Calc'!$C$6:$C$69,'ABP RECs'!$E206,'ABP REC Calc'!$B$6:$B$69,'ABP RECs'!$F206),
IF(AD$4&gt;$G206,AC206*(1-Inputs_ByYear!$D$4),0)),0)</f>
        <v>0</v>
      </c>
    </row>
    <row r="207" spans="2:30" ht="14.75" customHeight="1" x14ac:dyDescent="0.25">
      <c r="B207" s="332" cm="1">
        <f t="array" ref="B207">INDEX(Inputs_ByYear!$D$87:$D$92, MATCH('ABP RECs'!$E207, Inputs_ByYear!$B$87:$B$92, 0),)</f>
        <v>0</v>
      </c>
      <c r="C207" s="332" cm="1">
        <f t="array" ref="C207">INDEX(Inputs_ByYear!$D$51:$D$56, MATCH('ABP RECs'!$E207, Inputs_ByYear!$B$51:$B$56,0),)</f>
        <v>15</v>
      </c>
      <c r="D207" s="332" t="str" cm="1">
        <f t="array" ref="D207">INDEX(Inputs_ByYear!$D$96:$D$101, MATCH('ABP RECs'!$E207, Inputs_ByYear!$B$96:$B$101,0),)</f>
        <v>n/a</v>
      </c>
      <c r="E207" s="222" t="s">
        <v>237</v>
      </c>
      <c r="F207" s="219" t="s">
        <v>258</v>
      </c>
      <c r="G207" s="219">
        <f t="shared" si="9"/>
        <v>2045</v>
      </c>
      <c r="H207" s="227" t="s">
        <v>43</v>
      </c>
      <c r="I207" s="235">
        <f>IF((I$4-$G207)&lt;($C207+$B207),IF(I$4=$G207+$B207,SUMIFS(INDEX('ABP REC Calc'!$G$6:$AB$69,,MATCH('ABP RECs'!$H207,'ABP REC Calc'!$G$5:$AB$5,0)),'ABP REC Calc'!$C$6:$C$69,'ABP RECs'!$E207,'ABP REC Calc'!$B$6:$B$69,'ABP RECs'!$F207),
IF(I$4&gt;$G207,H207*(1-Inputs_ByYear!$D$4),0)),0)</f>
        <v>0</v>
      </c>
      <c r="J207" s="235">
        <f>IF((J$4-$G207)&lt;($C207+$B207),IF(J$4=$G207+$B207,SUMIFS(INDEX('ABP REC Calc'!$G$6:$AB$69,,MATCH('ABP RECs'!$H207,'ABP REC Calc'!$G$5:$AB$5,0)),'ABP REC Calc'!$C$6:$C$69,'ABP RECs'!$E207,'ABP REC Calc'!$B$6:$B$69,'ABP RECs'!$F207),
IF(J$4&gt;$G207,I207*(1-Inputs_ByYear!$D$4),0)),0)</f>
        <v>0</v>
      </c>
      <c r="K207" s="235">
        <f>IF((K$4-$G207)&lt;($C207+$B207),IF(K$4=$G207+$B207,SUMIFS(INDEX('ABP REC Calc'!$G$6:$AB$69,,MATCH('ABP RECs'!$H207,'ABP REC Calc'!$G$5:$AB$5,0)),'ABP REC Calc'!$C$6:$C$69,'ABP RECs'!$E207,'ABP REC Calc'!$B$6:$B$69,'ABP RECs'!$F207),
IF(K$4&gt;$G207,J207*(1-Inputs_ByYear!$D$4),0)),0)</f>
        <v>0</v>
      </c>
      <c r="L207" s="235">
        <f>IF((L$4-$G207)&lt;($C207+$B207),IF(L$4=$G207+$B207,SUMIFS(INDEX('ABP REC Calc'!$G$6:$AB$69,,MATCH('ABP RECs'!$H207,'ABP REC Calc'!$G$5:$AB$5,0)),'ABP REC Calc'!$C$6:$C$69,'ABP RECs'!$E207,'ABP REC Calc'!$B$6:$B$69,'ABP RECs'!$F207),
IF(L$4&gt;$G207,K207*(1-Inputs_ByYear!$D$4),0)),0)</f>
        <v>0</v>
      </c>
      <c r="M207" s="235">
        <f>IF((M$4-$G207)&lt;($C207+$B207),IF(M$4=$G207+$B207,SUMIFS(INDEX('ABP REC Calc'!$G$6:$AB$69,,MATCH('ABP RECs'!$H207,'ABP REC Calc'!$G$5:$AB$5,0)),'ABP REC Calc'!$C$6:$C$69,'ABP RECs'!$E207,'ABP REC Calc'!$B$6:$B$69,'ABP RECs'!$F207),
IF(M$4&gt;$G207,L207*(1-Inputs_ByYear!$D$4),0)),0)</f>
        <v>0</v>
      </c>
      <c r="N207" s="235">
        <f>IF((N$4-$G207)&lt;($C207+$B207),IF(N$4=$G207+$B207,SUMIFS(INDEX('ABP REC Calc'!$G$6:$AB$69,,MATCH('ABP RECs'!$H207,'ABP REC Calc'!$G$5:$AB$5,0)),'ABP REC Calc'!$C$6:$C$69,'ABP RECs'!$E207,'ABP REC Calc'!$B$6:$B$69,'ABP RECs'!$F207),
IF(N$4&gt;$G207,M207*(1-Inputs_ByYear!$D$4),0)),0)</f>
        <v>0</v>
      </c>
      <c r="O207" s="235">
        <f>IF((O$4-$G207)&lt;($C207+$B207),IF(O$4=$G207+$B207,SUMIFS(INDEX('ABP REC Calc'!$G$6:$AB$69,,MATCH('ABP RECs'!$H207,'ABP REC Calc'!$G$5:$AB$5,0)),'ABP REC Calc'!$C$6:$C$69,'ABP RECs'!$E207,'ABP REC Calc'!$B$6:$B$69,'ABP RECs'!$F207),
IF(O$4&gt;$G207,N207*(1-Inputs_ByYear!$D$4),0)),0)</f>
        <v>0</v>
      </c>
      <c r="P207" s="235">
        <f>IF((P$4-$G207)&lt;($C207+$B207),IF(P$4=$G207+$B207,SUMIFS(INDEX('ABP REC Calc'!$G$6:$AB$69,,MATCH('ABP RECs'!$H207,'ABP REC Calc'!$G$5:$AB$5,0)),'ABP REC Calc'!$C$6:$C$69,'ABP RECs'!$E207,'ABP REC Calc'!$B$6:$B$69,'ABP RECs'!$F207),
IF(P$4&gt;$G207,O207*(1-Inputs_ByYear!$D$4),0)),0)</f>
        <v>0</v>
      </c>
      <c r="Q207" s="235">
        <f>IF((Q$4-$G207)&lt;($C207+$B207),IF(Q$4=$G207+$B207,SUMIFS(INDEX('ABP REC Calc'!$G$6:$AB$69,,MATCH('ABP RECs'!$H207,'ABP REC Calc'!$G$5:$AB$5,0)),'ABP REC Calc'!$C$6:$C$69,'ABP RECs'!$E207,'ABP REC Calc'!$B$6:$B$69,'ABP RECs'!$F207),
IF(Q$4&gt;$G207,P207*(1-Inputs_ByYear!$D$4),0)),0)</f>
        <v>0</v>
      </c>
      <c r="R207" s="235">
        <f>IF((R$4-$G207)&lt;($C207+$B207),IF(R$4=$G207+$B207,SUMIFS(INDEX('ABP REC Calc'!$G$6:$AB$69,,MATCH('ABP RECs'!$H207,'ABP REC Calc'!$G$5:$AB$5,0)),'ABP REC Calc'!$C$6:$C$69,'ABP RECs'!$E207,'ABP REC Calc'!$B$6:$B$69,'ABP RECs'!$F207),
IF(R$4&gt;$G207,Q207*(1-Inputs_ByYear!$D$4),0)),0)</f>
        <v>0</v>
      </c>
      <c r="S207" s="235">
        <f>IF((S$4-$G207)&lt;($C207+$B207),IF(S$4=$G207+$B207,SUMIFS(INDEX('ABP REC Calc'!$G$6:$AB$69,,MATCH('ABP RECs'!$H207,'ABP REC Calc'!$G$5:$AB$5,0)),'ABP REC Calc'!$C$6:$C$69,'ABP RECs'!$E207,'ABP REC Calc'!$B$6:$B$69,'ABP RECs'!$F207),
IF(S$4&gt;$G207,R207*(1-Inputs_ByYear!$D$4),0)),0)</f>
        <v>0</v>
      </c>
      <c r="T207" s="235">
        <f>IF((T$4-$G207)&lt;($C207+$B207),IF(T$4=$G207+$B207,SUMIFS(INDEX('ABP REC Calc'!$G$6:$AB$69,,MATCH('ABP RECs'!$H207,'ABP REC Calc'!$G$5:$AB$5,0)),'ABP REC Calc'!$C$6:$C$69,'ABP RECs'!$E207,'ABP REC Calc'!$B$6:$B$69,'ABP RECs'!$F207),
IF(T$4&gt;$G207,S207*(1-Inputs_ByYear!$D$4),0)),0)</f>
        <v>0</v>
      </c>
      <c r="U207" s="235">
        <f>IF((U$4-$G207)&lt;($C207+$B207),IF(U$4=$G207+$B207,SUMIFS(INDEX('ABP REC Calc'!$G$6:$AB$69,,MATCH('ABP RECs'!$H207,'ABP REC Calc'!$G$5:$AB$5,0)),'ABP REC Calc'!$C$6:$C$69,'ABP RECs'!$E207,'ABP REC Calc'!$B$6:$B$69,'ABP RECs'!$F207),
IF(U$4&gt;$G207,T207*(1-Inputs_ByYear!$D$4),0)),0)</f>
        <v>0</v>
      </c>
      <c r="V207" s="235">
        <f>IF((V$4-$G207)&lt;($C207+$B207),IF(V$4=$G207+$B207,SUMIFS(INDEX('ABP REC Calc'!$G$6:$AB$69,,MATCH('ABP RECs'!$H207,'ABP REC Calc'!$G$5:$AB$5,0)),'ABP REC Calc'!$C$6:$C$69,'ABP RECs'!$E207,'ABP REC Calc'!$B$6:$B$69,'ABP RECs'!$F207),
IF(V$4&gt;$G207,U207*(1-Inputs_ByYear!$D$4),0)),0)</f>
        <v>0</v>
      </c>
      <c r="W207" s="235">
        <f>IF((W$4-$G207)&lt;($C207+$B207),IF(W$4=$G207+$B207,SUMIFS(INDEX('ABP REC Calc'!$G$6:$AB$69,,MATCH('ABP RECs'!$H207,'ABP REC Calc'!$G$5:$AB$5,0)),'ABP REC Calc'!$C$6:$C$69,'ABP RECs'!$E207,'ABP REC Calc'!$B$6:$B$69,'ABP RECs'!$F207),
IF(W$4&gt;$G207,V207*(1-Inputs_ByYear!$D$4),0)),0)</f>
        <v>0</v>
      </c>
      <c r="X207" s="235">
        <f>IF((X$4-$G207)&lt;($C207+$B207),IF(X$4=$G207+$B207,SUMIFS(INDEX('ABP REC Calc'!$G$6:$AB$69,,MATCH('ABP RECs'!$H207,'ABP REC Calc'!$G$5:$AB$5,0)),'ABP REC Calc'!$C$6:$C$69,'ABP RECs'!$E207,'ABP REC Calc'!$B$6:$B$69,'ABP RECs'!$F207),
IF(X$4&gt;$G207,W207*(1-Inputs_ByYear!$D$4),0)),0)</f>
        <v>0</v>
      </c>
      <c r="Y207" s="235">
        <f>IF((Y$4-$G207)&lt;($C207+$B207),IF(Y$4=$G207+$B207,SUMIFS(INDEX('ABP REC Calc'!$G$6:$AB$69,,MATCH('ABP RECs'!$H207,'ABP REC Calc'!$G$5:$AB$5,0)),'ABP REC Calc'!$C$6:$C$69,'ABP RECs'!$E207,'ABP REC Calc'!$B$6:$B$69,'ABP RECs'!$F207),
IF(Y$4&gt;$G207,X207*(1-Inputs_ByYear!$D$4),0)),0)</f>
        <v>0</v>
      </c>
      <c r="Z207" s="235">
        <f>IF((Z$4-$G207)&lt;($C207+$B207),IF(Z$4=$G207+$B207,SUMIFS(INDEX('ABP REC Calc'!$G$6:$AB$69,,MATCH('ABP RECs'!$H207,'ABP REC Calc'!$G$5:$AB$5,0)),'ABP REC Calc'!$C$6:$C$69,'ABP RECs'!$E207,'ABP REC Calc'!$B$6:$B$69,'ABP RECs'!$F207),
IF(Z$4&gt;$G207,Y207*(1-Inputs_ByYear!$D$4),0)),0)</f>
        <v>0</v>
      </c>
      <c r="AA207" s="235">
        <f>IF((AA$4-$G207)&lt;($C207+$B207),IF(AA$4=$G207+$B207,SUMIFS(INDEX('ABP REC Calc'!$G$6:$AB$69,,MATCH('ABP RECs'!$H207,'ABP REC Calc'!$G$5:$AB$5,0)),'ABP REC Calc'!$C$6:$C$69,'ABP RECs'!$E207,'ABP REC Calc'!$B$6:$B$69,'ABP RECs'!$F207),
IF(AA$4&gt;$G207,Z207*(1-Inputs_ByYear!$D$4),0)),0)</f>
        <v>0</v>
      </c>
      <c r="AB207" s="235">
        <f>IF((AB$4-$G207)&lt;($C207+$B207),IF(AB$4=$G207+$B207,SUMIFS(INDEX('ABP REC Calc'!$G$6:$AB$69,,MATCH('ABP RECs'!$H207,'ABP REC Calc'!$G$5:$AB$5,0)),'ABP REC Calc'!$C$6:$C$69,'ABP RECs'!$E207,'ABP REC Calc'!$B$6:$B$69,'ABP RECs'!$F207),
IF(AB$4&gt;$G207,AA207*(1-Inputs_ByYear!$D$4),0)),0)</f>
        <v>0</v>
      </c>
      <c r="AC207" s="235">
        <f>IF((AC$4-$G207)&lt;($C207+$B207),IF(AC$4=$G207+$B207,SUMIFS(INDEX('ABP REC Calc'!$G$6:$AB$69,,MATCH('ABP RECs'!$H207,'ABP REC Calc'!$G$5:$AB$5,0)),'ABP REC Calc'!$C$6:$C$69,'ABP RECs'!$E207,'ABP REC Calc'!$B$6:$B$69,'ABP RECs'!$F207),
IF(AC$4&gt;$G207,AB207*(1-Inputs_ByYear!$D$4),0)),0)</f>
        <v>0</v>
      </c>
      <c r="AD207" s="235">
        <f>IF((AD$4-$G207)&lt;($C207+$B207),IF(AD$4=$G207+$B207,SUMIFS(INDEX('ABP REC Calc'!$G$6:$AB$69,,MATCH('ABP RECs'!$H207,'ABP REC Calc'!$G$5:$AB$5,0)),'ABP REC Calc'!$C$6:$C$69,'ABP RECs'!$E207,'ABP REC Calc'!$B$6:$B$69,'ABP RECs'!$F207),
IF(AD$4&gt;$G207,AC207*(1-Inputs_ByYear!$D$4),0)),0)</f>
        <v>0</v>
      </c>
    </row>
    <row r="208" spans="2:30" ht="14.75" customHeight="1" x14ac:dyDescent="0.25">
      <c r="B208" s="332" cm="1">
        <f t="array" ref="B208">INDEX(Inputs_ByYear!$D$87:$D$92, MATCH('ABP RECs'!$E208, Inputs_ByYear!$B$87:$B$92, 0),)</f>
        <v>0</v>
      </c>
      <c r="C208" s="332" cm="1">
        <f t="array" ref="C208">INDEX(Inputs_ByYear!$D$51:$D$56, MATCH('ABP RECs'!$E208, Inputs_ByYear!$B$51:$B$56,0),)</f>
        <v>15</v>
      </c>
      <c r="D208" s="332" t="str" cm="1">
        <f t="array" ref="D208">INDEX(Inputs_ByYear!$D$96:$D$101, MATCH('ABP RECs'!$E208, Inputs_ByYear!$B$96:$B$101,0),)</f>
        <v>n/a</v>
      </c>
      <c r="E208" s="222" t="s">
        <v>237</v>
      </c>
      <c r="F208" s="219" t="s">
        <v>259</v>
      </c>
      <c r="G208" s="219">
        <f>VALUE(LEFT(H208, FIND("-", H208)-1))</f>
        <v>2024</v>
      </c>
      <c r="H208" s="227" t="s">
        <v>22</v>
      </c>
      <c r="I208" s="235">
        <f>IF((I$4-$G208)&lt;($C208+$B208),IF(I$4=$G208+$B208,SUMIFS(INDEX('ABP REC Calc'!$G$6:$AB$69,,MATCH('ABP RECs'!$H208,'ABP REC Calc'!$G$5:$AB$5,0)),'ABP REC Calc'!$C$6:$C$69,'ABP RECs'!$E208,'ABP REC Calc'!$B$6:$B$69,'ABP RECs'!$F208),
IF(I$4&gt;$G208,H208*(1-Inputs_ByYear!$D$4),0)),0)</f>
        <v>0</v>
      </c>
      <c r="J208" s="235">
        <f>IF((J$4-$G208)&lt;($C208+$B208),IF(J$4=$G208+$B208,SUMIFS(INDEX('ABP REC Calc'!$G$6:$AB$69,,MATCH('ABP RECs'!$H208,'ABP REC Calc'!$G$5:$AB$5,0)),'ABP REC Calc'!$C$6:$C$69,'ABP RECs'!$E208,'ABP REC Calc'!$B$6:$B$69,'ABP RECs'!$F208),
IF(J$4&gt;$G208,I208*(1-Inputs_ByYear!$D$4),0)),0)</f>
        <v>0</v>
      </c>
      <c r="K208" s="235">
        <f>IF((K$4-$G208)&lt;($C208+$B208),IF(K$4=$G208+$B208,SUMIFS(INDEX('ABP REC Calc'!$G$6:$AB$69,,MATCH('ABP RECs'!$H208,'ABP REC Calc'!$G$5:$AB$5,0)),'ABP REC Calc'!$C$6:$C$69,'ABP RECs'!$E208,'ABP REC Calc'!$B$6:$B$69,'ABP RECs'!$F208),
IF(K$4&gt;$G208,J208*(1-Inputs_ByYear!$D$4),0)),0)</f>
        <v>0</v>
      </c>
      <c r="L208" s="235">
        <f>IF((L$4-$G208)&lt;($C208+$B208),IF(L$4=$G208+$B208,SUMIFS(INDEX('ABP REC Calc'!$G$6:$AB$69,,MATCH('ABP RECs'!$H208,'ABP REC Calc'!$G$5:$AB$5,0)),'ABP REC Calc'!$C$6:$C$69,'ABP RECs'!$E208,'ABP REC Calc'!$B$6:$B$69,'ABP RECs'!$F208),
IF(L$4&gt;$G208,K208*(1-Inputs_ByYear!$D$4),0)),0)</f>
        <v>0</v>
      </c>
      <c r="M208" s="235">
        <f>IF((M$4-$G208)&lt;($C208+$B208),IF(M$4=$G208+$B208,SUMIFS(INDEX('ABP REC Calc'!$G$6:$AB$69,,MATCH('ABP RECs'!$H208,'ABP REC Calc'!$G$5:$AB$5,0)),'ABP REC Calc'!$C$6:$C$69,'ABP RECs'!$E208,'ABP REC Calc'!$B$6:$B$69,'ABP RECs'!$F208),
IF(M$4&gt;$G208,L208*(1-Inputs_ByYear!$D$4),0)),0)</f>
        <v>0</v>
      </c>
      <c r="N208" s="235">
        <f>IF((N$4-$G208)&lt;($C208+$B208),IF(N$4=$G208+$B208,SUMIFS(INDEX('ABP REC Calc'!$G$6:$AB$69,,MATCH('ABP RECs'!$H208,'ABP REC Calc'!$G$5:$AB$5,0)),'ABP REC Calc'!$C$6:$C$69,'ABP RECs'!$E208,'ABP REC Calc'!$B$6:$B$69,'ABP RECs'!$F208),
IF(N$4&gt;$G208,M208*(1-Inputs_ByYear!$D$4),0)),0)</f>
        <v>0</v>
      </c>
      <c r="O208" s="235">
        <f>IF((O$4-$G208)&lt;($C208+$B208),IF(O$4=$G208+$B208,SUMIFS(INDEX('ABP REC Calc'!$G$6:$AB$69,,MATCH('ABP RECs'!$H208,'ABP REC Calc'!$G$5:$AB$5,0)),'ABP REC Calc'!$C$6:$C$69,'ABP RECs'!$E208,'ABP REC Calc'!$B$6:$B$69,'ABP RECs'!$F208),
IF(O$4&gt;$G208,N208*(1-Inputs_ByYear!$D$4),0)),0)</f>
        <v>0</v>
      </c>
      <c r="P208" s="235">
        <f>IF((P$4-$G208)&lt;($C208+$B208),IF(P$4=$G208+$B208,SUMIFS(INDEX('ABP REC Calc'!$G$6:$AB$69,,MATCH('ABP RECs'!$H208,'ABP REC Calc'!$G$5:$AB$5,0)),'ABP REC Calc'!$C$6:$C$69,'ABP RECs'!$E208,'ABP REC Calc'!$B$6:$B$69,'ABP RECs'!$F208),
IF(P$4&gt;$G208,O208*(1-Inputs_ByYear!$D$4),0)),0)</f>
        <v>0</v>
      </c>
      <c r="Q208" s="235">
        <f>IF((Q$4-$G208)&lt;($C208+$B208),IF(Q$4=$G208+$B208,SUMIFS(INDEX('ABP REC Calc'!$G$6:$AB$69,,MATCH('ABP RECs'!$H208,'ABP REC Calc'!$G$5:$AB$5,0)),'ABP REC Calc'!$C$6:$C$69,'ABP RECs'!$E208,'ABP REC Calc'!$B$6:$B$69,'ABP RECs'!$F208),
IF(Q$4&gt;$G208,P208*(1-Inputs_ByYear!$D$4),0)),0)</f>
        <v>0</v>
      </c>
      <c r="R208" s="235">
        <f>IF((R$4-$G208)&lt;($C208+$B208),IF(R$4=$G208+$B208,SUMIFS(INDEX('ABP REC Calc'!$G$6:$AB$69,,MATCH('ABP RECs'!$H208,'ABP REC Calc'!$G$5:$AB$5,0)),'ABP REC Calc'!$C$6:$C$69,'ABP RECs'!$E208,'ABP REC Calc'!$B$6:$B$69,'ABP RECs'!$F208),
IF(R$4&gt;$G208,Q208*(1-Inputs_ByYear!$D$4),0)),0)</f>
        <v>0</v>
      </c>
      <c r="S208" s="235">
        <f>IF((S$4-$G208)&lt;($C208+$B208),IF(S$4=$G208+$B208,SUMIFS(INDEX('ABP REC Calc'!$G$6:$AB$69,,MATCH('ABP RECs'!$H208,'ABP REC Calc'!$G$5:$AB$5,0)),'ABP REC Calc'!$C$6:$C$69,'ABP RECs'!$E208,'ABP REC Calc'!$B$6:$B$69,'ABP RECs'!$F208),
IF(S$4&gt;$G208,R208*(1-Inputs_ByYear!$D$4),0)),0)</f>
        <v>0</v>
      </c>
      <c r="T208" s="235">
        <f>IF((T$4-$G208)&lt;($C208+$B208),IF(T$4=$G208+$B208,SUMIFS(INDEX('ABP REC Calc'!$G$6:$AB$69,,MATCH('ABP RECs'!$H208,'ABP REC Calc'!$G$5:$AB$5,0)),'ABP REC Calc'!$C$6:$C$69,'ABP RECs'!$E208,'ABP REC Calc'!$B$6:$B$69,'ABP RECs'!$F208),
IF(T$4&gt;$G208,S208*(1-Inputs_ByYear!$D$4),0)),0)</f>
        <v>0</v>
      </c>
      <c r="U208" s="235">
        <f>IF((U$4-$G208)&lt;($C208+$B208),IF(U$4=$G208+$B208,SUMIFS(INDEX('ABP REC Calc'!$G$6:$AB$69,,MATCH('ABP RECs'!$H208,'ABP REC Calc'!$G$5:$AB$5,0)),'ABP REC Calc'!$C$6:$C$69,'ABP RECs'!$E208,'ABP REC Calc'!$B$6:$B$69,'ABP RECs'!$F208),
IF(U$4&gt;$G208,T208*(1-Inputs_ByYear!$D$4),0)),0)</f>
        <v>0</v>
      </c>
      <c r="V208" s="235">
        <f>IF((V$4-$G208)&lt;($C208+$B208),IF(V$4=$G208+$B208,SUMIFS(INDEX('ABP REC Calc'!$G$6:$AB$69,,MATCH('ABP RECs'!$H208,'ABP REC Calc'!$G$5:$AB$5,0)),'ABP REC Calc'!$C$6:$C$69,'ABP RECs'!$E208,'ABP REC Calc'!$B$6:$B$69,'ABP RECs'!$F208),
IF(V$4&gt;$G208,U208*(1-Inputs_ByYear!$D$4),0)),0)</f>
        <v>0</v>
      </c>
      <c r="W208" s="235">
        <f>IF((W$4-$G208)&lt;($C208+$B208),IF(W$4=$G208+$B208,SUMIFS(INDEX('ABP REC Calc'!$G$6:$AB$69,,MATCH('ABP RECs'!$H208,'ABP REC Calc'!$G$5:$AB$5,0)),'ABP REC Calc'!$C$6:$C$69,'ABP RECs'!$E208,'ABP REC Calc'!$B$6:$B$69,'ABP RECs'!$F208),
IF(W$4&gt;$G208,V208*(1-Inputs_ByYear!$D$4),0)),0)</f>
        <v>0</v>
      </c>
      <c r="X208" s="235">
        <f>IF((X$4-$G208)&lt;($C208+$B208),IF(X$4=$G208+$B208,SUMIFS(INDEX('ABP REC Calc'!$G$6:$AB$69,,MATCH('ABP RECs'!$H208,'ABP REC Calc'!$G$5:$AB$5,0)),'ABP REC Calc'!$C$6:$C$69,'ABP RECs'!$E208,'ABP REC Calc'!$B$6:$B$69,'ABP RECs'!$F208),
IF(X$4&gt;$G208,W208*(1-Inputs_ByYear!$D$4),0)),0)</f>
        <v>0</v>
      </c>
      <c r="Y208" s="235">
        <f>IF((Y$4-$G208)&lt;($C208+$B208),IF(Y$4=$G208+$B208,SUMIFS(INDEX('ABP REC Calc'!$G$6:$AB$69,,MATCH('ABP RECs'!$H208,'ABP REC Calc'!$G$5:$AB$5,0)),'ABP REC Calc'!$C$6:$C$69,'ABP RECs'!$E208,'ABP REC Calc'!$B$6:$B$69,'ABP RECs'!$F208),
IF(Y$4&gt;$G208,X208*(1-Inputs_ByYear!$D$4),0)),0)</f>
        <v>0</v>
      </c>
      <c r="Z208" s="235">
        <f>IF((Z$4-$G208)&lt;($C208+$B208),IF(Z$4=$G208+$B208,SUMIFS(INDEX('ABP REC Calc'!$G$6:$AB$69,,MATCH('ABP RECs'!$H208,'ABP REC Calc'!$G$5:$AB$5,0)),'ABP REC Calc'!$C$6:$C$69,'ABP RECs'!$E208,'ABP REC Calc'!$B$6:$B$69,'ABP RECs'!$F208),
IF(Z$4&gt;$G208,Y208*(1-Inputs_ByYear!$D$4),0)),0)</f>
        <v>0</v>
      </c>
      <c r="AA208" s="235">
        <f>IF((AA$4-$G208)&lt;($C208+$B208),IF(AA$4=$G208+$B208,SUMIFS(INDEX('ABP REC Calc'!$G$6:$AB$69,,MATCH('ABP RECs'!$H208,'ABP REC Calc'!$G$5:$AB$5,0)),'ABP REC Calc'!$C$6:$C$69,'ABP RECs'!$E208,'ABP REC Calc'!$B$6:$B$69,'ABP RECs'!$F208),
IF(AA$4&gt;$G208,Z208*(1-Inputs_ByYear!$D$4),0)),0)</f>
        <v>0</v>
      </c>
      <c r="AB208" s="235">
        <f>IF((AB$4-$G208)&lt;($C208+$B208),IF(AB$4=$G208+$B208,SUMIFS(INDEX('ABP REC Calc'!$G$6:$AB$69,,MATCH('ABP RECs'!$H208,'ABP REC Calc'!$G$5:$AB$5,0)),'ABP REC Calc'!$C$6:$C$69,'ABP RECs'!$E208,'ABP REC Calc'!$B$6:$B$69,'ABP RECs'!$F208),
IF(AB$4&gt;$G208,AA208*(1-Inputs_ByYear!$D$4),0)),0)</f>
        <v>0</v>
      </c>
      <c r="AC208" s="235">
        <f>IF((AC$4-$G208)&lt;($C208+$B208),IF(AC$4=$G208+$B208,SUMIFS(INDEX('ABP REC Calc'!$G$6:$AB$69,,MATCH('ABP RECs'!$H208,'ABP REC Calc'!$G$5:$AB$5,0)),'ABP REC Calc'!$C$6:$C$69,'ABP RECs'!$E208,'ABP REC Calc'!$B$6:$B$69,'ABP RECs'!$F208),
IF(AC$4&gt;$G208,AB208*(1-Inputs_ByYear!$D$4),0)),0)</f>
        <v>0</v>
      </c>
      <c r="AD208" s="235">
        <f>IF((AD$4-$G208)&lt;($C208+$B208),IF(AD$4=$G208+$B208,SUMIFS(INDEX('ABP REC Calc'!$G$6:$AB$69,,MATCH('ABP RECs'!$H208,'ABP REC Calc'!$G$5:$AB$5,0)),'ABP REC Calc'!$C$6:$C$69,'ABP RECs'!$E208,'ABP REC Calc'!$B$6:$B$69,'ABP RECs'!$F208),
IF(AD$4&gt;$G208,AC208*(1-Inputs_ByYear!$D$4),0)),0)</f>
        <v>0</v>
      </c>
    </row>
    <row r="209" spans="2:30" ht="14.75" customHeight="1" x14ac:dyDescent="0.25">
      <c r="B209" s="332" cm="1">
        <f t="array" ref="B209">INDEX(Inputs_ByYear!$D$87:$D$92, MATCH('ABP RECs'!$E209, Inputs_ByYear!$B$87:$B$92, 0),)</f>
        <v>0</v>
      </c>
      <c r="C209" s="332" cm="1">
        <f t="array" ref="C209">INDEX(Inputs_ByYear!$D$51:$D$56, MATCH('ABP RECs'!$E209, Inputs_ByYear!$B$51:$B$56,0),)</f>
        <v>15</v>
      </c>
      <c r="D209" s="332" t="str" cm="1">
        <f t="array" ref="D209">INDEX(Inputs_ByYear!$D$96:$D$101, MATCH('ABP RECs'!$E209, Inputs_ByYear!$B$96:$B$101,0),)</f>
        <v>n/a</v>
      </c>
      <c r="E209" s="222" t="s">
        <v>237</v>
      </c>
      <c r="F209" s="219" t="s">
        <v>259</v>
      </c>
      <c r="G209" s="219">
        <f t="shared" ref="G209:G229" si="10">VALUE(LEFT(H209, FIND("-", H209)-1))</f>
        <v>2025</v>
      </c>
      <c r="H209" s="227" t="s">
        <v>23</v>
      </c>
      <c r="I209" s="235">
        <f>IF((I$4-$G209)&lt;($C209+$B209),IF(I$4=$G209+$B209,SUMIFS(INDEX('ABP REC Calc'!$G$6:$AB$69,,MATCH('ABP RECs'!$H209,'ABP REC Calc'!$G$5:$AB$5,0)),'ABP REC Calc'!$C$6:$C$69,'ABP RECs'!$E209,'ABP REC Calc'!$B$6:$B$69,'ABP RECs'!$F209),
IF(I$4&gt;$G209,H209*(1-Inputs_ByYear!$D$4),0)),0)</f>
        <v>0</v>
      </c>
      <c r="J209" s="235">
        <f>IF((J$4-$G209)&lt;($C209+$B209),IF(J$4=$G209+$B209,SUMIFS(INDEX('ABP REC Calc'!$G$6:$AB$69,,MATCH('ABP RECs'!$H209,'ABP REC Calc'!$G$5:$AB$5,0)),'ABP REC Calc'!$C$6:$C$69,'ABP RECs'!$E209,'ABP REC Calc'!$B$6:$B$69,'ABP RECs'!$F209),
IF(J$4&gt;$G209,I209*(1-Inputs_ByYear!$D$4),0)),0)</f>
        <v>114594.84418286584</v>
      </c>
      <c r="K209" s="235">
        <f>IF((K$4-$G209)&lt;($C209+$B209),IF(K$4=$G209+$B209,SUMIFS(INDEX('ABP REC Calc'!$G$6:$AB$69,,MATCH('ABP RECs'!$H209,'ABP REC Calc'!$G$5:$AB$5,0)),'ABP REC Calc'!$C$6:$C$69,'ABP RECs'!$E209,'ABP REC Calc'!$B$6:$B$69,'ABP RECs'!$F209),
IF(K$4&gt;$G209,J209*(1-Inputs_ByYear!$D$4),0)),0)</f>
        <v>114021.86996195151</v>
      </c>
      <c r="L209" s="235">
        <f>IF((L$4-$G209)&lt;($C209+$B209),IF(L$4=$G209+$B209,SUMIFS(INDEX('ABP REC Calc'!$G$6:$AB$69,,MATCH('ABP RECs'!$H209,'ABP REC Calc'!$G$5:$AB$5,0)),'ABP REC Calc'!$C$6:$C$69,'ABP RECs'!$E209,'ABP REC Calc'!$B$6:$B$69,'ABP RECs'!$F209),
IF(L$4&gt;$G209,K209*(1-Inputs_ByYear!$D$4),0)),0)</f>
        <v>113451.76061214175</v>
      </c>
      <c r="M209" s="235">
        <f>IF((M$4-$G209)&lt;($C209+$B209),IF(M$4=$G209+$B209,SUMIFS(INDEX('ABP REC Calc'!$G$6:$AB$69,,MATCH('ABP RECs'!$H209,'ABP REC Calc'!$G$5:$AB$5,0)),'ABP REC Calc'!$C$6:$C$69,'ABP RECs'!$E209,'ABP REC Calc'!$B$6:$B$69,'ABP RECs'!$F209),
IF(M$4&gt;$G209,L209*(1-Inputs_ByYear!$D$4),0)),0)</f>
        <v>112884.50180908103</v>
      </c>
      <c r="N209" s="235">
        <f>IF((N$4-$G209)&lt;($C209+$B209),IF(N$4=$G209+$B209,SUMIFS(INDEX('ABP REC Calc'!$G$6:$AB$69,,MATCH('ABP RECs'!$H209,'ABP REC Calc'!$G$5:$AB$5,0)),'ABP REC Calc'!$C$6:$C$69,'ABP RECs'!$E209,'ABP REC Calc'!$B$6:$B$69,'ABP RECs'!$F209),
IF(N$4&gt;$G209,M209*(1-Inputs_ByYear!$D$4),0)),0)</f>
        <v>112320.07930003562</v>
      </c>
      <c r="O209" s="235">
        <f>IF((O$4-$G209)&lt;($C209+$B209),IF(O$4=$G209+$B209,SUMIFS(INDEX('ABP REC Calc'!$G$6:$AB$69,,MATCH('ABP RECs'!$H209,'ABP REC Calc'!$G$5:$AB$5,0)),'ABP REC Calc'!$C$6:$C$69,'ABP RECs'!$E209,'ABP REC Calc'!$B$6:$B$69,'ABP RECs'!$F209),
IF(O$4&gt;$G209,N209*(1-Inputs_ByYear!$D$4),0)),0)</f>
        <v>111758.47890353545</v>
      </c>
      <c r="P209" s="235">
        <f>IF((P$4-$G209)&lt;($C209+$B209),IF(P$4=$G209+$B209,SUMIFS(INDEX('ABP REC Calc'!$G$6:$AB$69,,MATCH('ABP RECs'!$H209,'ABP REC Calc'!$G$5:$AB$5,0)),'ABP REC Calc'!$C$6:$C$69,'ABP RECs'!$E209,'ABP REC Calc'!$B$6:$B$69,'ABP RECs'!$F209),
IF(P$4&gt;$G209,O209*(1-Inputs_ByYear!$D$4),0)),0)</f>
        <v>111199.68650901777</v>
      </c>
      <c r="Q209" s="235">
        <f>IF((Q$4-$G209)&lt;($C209+$B209),IF(Q$4=$G209+$B209,SUMIFS(INDEX('ABP REC Calc'!$G$6:$AB$69,,MATCH('ABP RECs'!$H209,'ABP REC Calc'!$G$5:$AB$5,0)),'ABP REC Calc'!$C$6:$C$69,'ABP RECs'!$E209,'ABP REC Calc'!$B$6:$B$69,'ABP RECs'!$F209),
IF(Q$4&gt;$G209,P209*(1-Inputs_ByYear!$D$4),0)),0)</f>
        <v>110643.68807647268</v>
      </c>
      <c r="R209" s="235">
        <f>IF((R$4-$G209)&lt;($C209+$B209),IF(R$4=$G209+$B209,SUMIFS(INDEX('ABP REC Calc'!$G$6:$AB$69,,MATCH('ABP RECs'!$H209,'ABP REC Calc'!$G$5:$AB$5,0)),'ABP REC Calc'!$C$6:$C$69,'ABP RECs'!$E209,'ABP REC Calc'!$B$6:$B$69,'ABP RECs'!$F209),
IF(R$4&gt;$G209,Q209*(1-Inputs_ByYear!$D$4),0)),0)</f>
        <v>110090.46963609032</v>
      </c>
      <c r="S209" s="235">
        <f>IF((S$4-$G209)&lt;($C209+$B209),IF(S$4=$G209+$B209,SUMIFS(INDEX('ABP REC Calc'!$G$6:$AB$69,,MATCH('ABP RECs'!$H209,'ABP REC Calc'!$G$5:$AB$5,0)),'ABP REC Calc'!$C$6:$C$69,'ABP RECs'!$E209,'ABP REC Calc'!$B$6:$B$69,'ABP RECs'!$F209),
IF(S$4&gt;$G209,R209*(1-Inputs_ByYear!$D$4),0)),0)</f>
        <v>109540.01728790987</v>
      </c>
      <c r="T209" s="235">
        <f>IF((T$4-$G209)&lt;($C209+$B209),IF(T$4=$G209+$B209,SUMIFS(INDEX('ABP REC Calc'!$G$6:$AB$69,,MATCH('ABP RECs'!$H209,'ABP REC Calc'!$G$5:$AB$5,0)),'ABP REC Calc'!$C$6:$C$69,'ABP RECs'!$E209,'ABP REC Calc'!$B$6:$B$69,'ABP RECs'!$F209),
IF(T$4&gt;$G209,S209*(1-Inputs_ByYear!$D$4),0)),0)</f>
        <v>108992.31720147032</v>
      </c>
      <c r="U209" s="235">
        <f>IF((U$4-$G209)&lt;($C209+$B209),IF(U$4=$G209+$B209,SUMIFS(INDEX('ABP REC Calc'!$G$6:$AB$69,,MATCH('ABP RECs'!$H209,'ABP REC Calc'!$G$5:$AB$5,0)),'ABP REC Calc'!$C$6:$C$69,'ABP RECs'!$E209,'ABP REC Calc'!$B$6:$B$69,'ABP RECs'!$F209),
IF(U$4&gt;$G209,T209*(1-Inputs_ByYear!$D$4),0)),0)</f>
        <v>108447.35561546296</v>
      </c>
      <c r="V209" s="235">
        <f>IF((V$4-$G209)&lt;($C209+$B209),IF(V$4=$G209+$B209,SUMIFS(INDEX('ABP REC Calc'!$G$6:$AB$69,,MATCH('ABP RECs'!$H209,'ABP REC Calc'!$G$5:$AB$5,0)),'ABP REC Calc'!$C$6:$C$69,'ABP RECs'!$E209,'ABP REC Calc'!$B$6:$B$69,'ABP RECs'!$F209),
IF(V$4&gt;$G209,U209*(1-Inputs_ByYear!$D$4),0)),0)</f>
        <v>107905.11883738564</v>
      </c>
      <c r="W209" s="235">
        <f>IF((W$4-$G209)&lt;($C209+$B209),IF(W$4=$G209+$B209,SUMIFS(INDEX('ABP REC Calc'!$G$6:$AB$69,,MATCH('ABP RECs'!$H209,'ABP REC Calc'!$G$5:$AB$5,0)),'ABP REC Calc'!$C$6:$C$69,'ABP RECs'!$E209,'ABP REC Calc'!$B$6:$B$69,'ABP RECs'!$F209),
IF(W$4&gt;$G209,V209*(1-Inputs_ByYear!$D$4),0)),0)</f>
        <v>107365.59324319872</v>
      </c>
      <c r="X209" s="235">
        <f>IF((X$4-$G209)&lt;($C209+$B209),IF(X$4=$G209+$B209,SUMIFS(INDEX('ABP REC Calc'!$G$6:$AB$69,,MATCH('ABP RECs'!$H209,'ABP REC Calc'!$G$5:$AB$5,0)),'ABP REC Calc'!$C$6:$C$69,'ABP RECs'!$E209,'ABP REC Calc'!$B$6:$B$69,'ABP RECs'!$F209),
IF(X$4&gt;$G209,W209*(1-Inputs_ByYear!$D$4),0)),0)</f>
        <v>106828.76527698273</v>
      </c>
      <c r="Y209" s="235">
        <f>IF((Y$4-$G209)&lt;($C209+$B209),IF(Y$4=$G209+$B209,SUMIFS(INDEX('ABP REC Calc'!$G$6:$AB$69,,MATCH('ABP RECs'!$H209,'ABP REC Calc'!$G$5:$AB$5,0)),'ABP REC Calc'!$C$6:$C$69,'ABP RECs'!$E209,'ABP REC Calc'!$B$6:$B$69,'ABP RECs'!$F209),
IF(Y$4&gt;$G209,X209*(1-Inputs_ByYear!$D$4),0)),0)</f>
        <v>0</v>
      </c>
      <c r="Z209" s="235">
        <f>IF((Z$4-$G209)&lt;($C209+$B209),IF(Z$4=$G209+$B209,SUMIFS(INDEX('ABP REC Calc'!$G$6:$AB$69,,MATCH('ABP RECs'!$H209,'ABP REC Calc'!$G$5:$AB$5,0)),'ABP REC Calc'!$C$6:$C$69,'ABP RECs'!$E209,'ABP REC Calc'!$B$6:$B$69,'ABP RECs'!$F209),
IF(Z$4&gt;$G209,Y209*(1-Inputs_ByYear!$D$4),0)),0)</f>
        <v>0</v>
      </c>
      <c r="AA209" s="235">
        <f>IF((AA$4-$G209)&lt;($C209+$B209),IF(AA$4=$G209+$B209,SUMIFS(INDEX('ABP REC Calc'!$G$6:$AB$69,,MATCH('ABP RECs'!$H209,'ABP REC Calc'!$G$5:$AB$5,0)),'ABP REC Calc'!$C$6:$C$69,'ABP RECs'!$E209,'ABP REC Calc'!$B$6:$B$69,'ABP RECs'!$F209),
IF(AA$4&gt;$G209,Z209*(1-Inputs_ByYear!$D$4),0)),0)</f>
        <v>0</v>
      </c>
      <c r="AB209" s="235">
        <f>IF((AB$4-$G209)&lt;($C209+$B209),IF(AB$4=$G209+$B209,SUMIFS(INDEX('ABP REC Calc'!$G$6:$AB$69,,MATCH('ABP RECs'!$H209,'ABP REC Calc'!$G$5:$AB$5,0)),'ABP REC Calc'!$C$6:$C$69,'ABP RECs'!$E209,'ABP REC Calc'!$B$6:$B$69,'ABP RECs'!$F209),
IF(AB$4&gt;$G209,AA209*(1-Inputs_ByYear!$D$4),0)),0)</f>
        <v>0</v>
      </c>
      <c r="AC209" s="235">
        <f>IF((AC$4-$G209)&lt;($C209+$B209),IF(AC$4=$G209+$B209,SUMIFS(INDEX('ABP REC Calc'!$G$6:$AB$69,,MATCH('ABP RECs'!$H209,'ABP REC Calc'!$G$5:$AB$5,0)),'ABP REC Calc'!$C$6:$C$69,'ABP RECs'!$E209,'ABP REC Calc'!$B$6:$B$69,'ABP RECs'!$F209),
IF(AC$4&gt;$G209,AB209*(1-Inputs_ByYear!$D$4),0)),0)</f>
        <v>0</v>
      </c>
      <c r="AD209" s="235">
        <f>IF((AD$4-$G209)&lt;($C209+$B209),IF(AD$4=$G209+$B209,SUMIFS(INDEX('ABP REC Calc'!$G$6:$AB$69,,MATCH('ABP RECs'!$H209,'ABP REC Calc'!$G$5:$AB$5,0)),'ABP REC Calc'!$C$6:$C$69,'ABP RECs'!$E209,'ABP REC Calc'!$B$6:$B$69,'ABP RECs'!$F209),
IF(AD$4&gt;$G209,AC209*(1-Inputs_ByYear!$D$4),0)),0)</f>
        <v>0</v>
      </c>
    </row>
    <row r="210" spans="2:30" ht="14.75" customHeight="1" x14ac:dyDescent="0.25">
      <c r="B210" s="332" cm="1">
        <f t="array" ref="B210">INDEX(Inputs_ByYear!$D$87:$D$92, MATCH('ABP RECs'!$E210, Inputs_ByYear!$B$87:$B$92, 0),)</f>
        <v>0</v>
      </c>
      <c r="C210" s="332" cm="1">
        <f t="array" ref="C210">INDEX(Inputs_ByYear!$D$51:$D$56, MATCH('ABP RECs'!$E210, Inputs_ByYear!$B$51:$B$56,0),)</f>
        <v>15</v>
      </c>
      <c r="D210" s="332" t="str" cm="1">
        <f t="array" ref="D210">INDEX(Inputs_ByYear!$D$96:$D$101, MATCH('ABP RECs'!$E210, Inputs_ByYear!$B$96:$B$101,0),)</f>
        <v>n/a</v>
      </c>
      <c r="E210" s="222" t="s">
        <v>237</v>
      </c>
      <c r="F210" s="219" t="s">
        <v>259</v>
      </c>
      <c r="G210" s="219">
        <f t="shared" si="10"/>
        <v>2026</v>
      </c>
      <c r="H210" s="227" t="s">
        <v>24</v>
      </c>
      <c r="I210" s="235">
        <f>IF((I$4-$G210)&lt;($C210+$B210),IF(I$4=$G210+$B210,SUMIFS(INDEX('ABP REC Calc'!$G$6:$AB$69,,MATCH('ABP RECs'!$H210,'ABP REC Calc'!$G$5:$AB$5,0)),'ABP REC Calc'!$C$6:$C$69,'ABP RECs'!$E210,'ABP REC Calc'!$B$6:$B$69,'ABP RECs'!$F210),
IF(I$4&gt;$G210,H210*(1-Inputs_ByYear!$D$4),0)),0)</f>
        <v>0</v>
      </c>
      <c r="J210" s="235">
        <f>IF((J$4-$G210)&lt;($C210+$B210),IF(J$4=$G210+$B210,SUMIFS(INDEX('ABP REC Calc'!$G$6:$AB$69,,MATCH('ABP RECs'!$H210,'ABP REC Calc'!$G$5:$AB$5,0)),'ABP REC Calc'!$C$6:$C$69,'ABP RECs'!$E210,'ABP REC Calc'!$B$6:$B$69,'ABP RECs'!$F210),
IF(J$4&gt;$G210,I210*(1-Inputs_ByYear!$D$4),0)),0)</f>
        <v>0</v>
      </c>
      <c r="K210" s="235">
        <f>IF((K$4-$G210)&lt;($C210+$B210),IF(K$4=$G210+$B210,SUMIFS(INDEX('ABP REC Calc'!$G$6:$AB$69,,MATCH('ABP RECs'!$H210,'ABP REC Calc'!$G$5:$AB$5,0)),'ABP REC Calc'!$C$6:$C$69,'ABP RECs'!$E210,'ABP REC Calc'!$B$6:$B$69,'ABP RECs'!$F210),
IF(K$4&gt;$G210,J210*(1-Inputs_ByYear!$D$4),0)),0)</f>
        <v>170255.58272325224</v>
      </c>
      <c r="L210" s="235">
        <f>IF((L$4-$G210)&lt;($C210+$B210),IF(L$4=$G210+$B210,SUMIFS(INDEX('ABP REC Calc'!$G$6:$AB$69,,MATCH('ABP RECs'!$H210,'ABP REC Calc'!$G$5:$AB$5,0)),'ABP REC Calc'!$C$6:$C$69,'ABP RECs'!$E210,'ABP REC Calc'!$B$6:$B$69,'ABP RECs'!$F210),
IF(L$4&gt;$G210,K210*(1-Inputs_ByYear!$D$4),0)),0)</f>
        <v>169404.30480963597</v>
      </c>
      <c r="M210" s="235">
        <f>IF((M$4-$G210)&lt;($C210+$B210),IF(M$4=$G210+$B210,SUMIFS(INDEX('ABP REC Calc'!$G$6:$AB$69,,MATCH('ABP RECs'!$H210,'ABP REC Calc'!$G$5:$AB$5,0)),'ABP REC Calc'!$C$6:$C$69,'ABP RECs'!$E210,'ABP REC Calc'!$B$6:$B$69,'ABP RECs'!$F210),
IF(M$4&gt;$G210,L210*(1-Inputs_ByYear!$D$4),0)),0)</f>
        <v>168557.28328558779</v>
      </c>
      <c r="N210" s="235">
        <f>IF((N$4-$G210)&lt;($C210+$B210),IF(N$4=$G210+$B210,SUMIFS(INDEX('ABP REC Calc'!$G$6:$AB$69,,MATCH('ABP RECs'!$H210,'ABP REC Calc'!$G$5:$AB$5,0)),'ABP REC Calc'!$C$6:$C$69,'ABP RECs'!$E210,'ABP REC Calc'!$B$6:$B$69,'ABP RECs'!$F210),
IF(N$4&gt;$G210,M210*(1-Inputs_ByYear!$D$4),0)),0)</f>
        <v>167714.49686915986</v>
      </c>
      <c r="O210" s="235">
        <f>IF((O$4-$G210)&lt;($C210+$B210),IF(O$4=$G210+$B210,SUMIFS(INDEX('ABP REC Calc'!$G$6:$AB$69,,MATCH('ABP RECs'!$H210,'ABP REC Calc'!$G$5:$AB$5,0)),'ABP REC Calc'!$C$6:$C$69,'ABP RECs'!$E210,'ABP REC Calc'!$B$6:$B$69,'ABP RECs'!$F210),
IF(O$4&gt;$G210,N210*(1-Inputs_ByYear!$D$4),0)),0)</f>
        <v>166875.92438481408</v>
      </c>
      <c r="P210" s="235">
        <f>IF((P$4-$G210)&lt;($C210+$B210),IF(P$4=$G210+$B210,SUMIFS(INDEX('ABP REC Calc'!$G$6:$AB$69,,MATCH('ABP RECs'!$H210,'ABP REC Calc'!$G$5:$AB$5,0)),'ABP REC Calc'!$C$6:$C$69,'ABP RECs'!$E210,'ABP REC Calc'!$B$6:$B$69,'ABP RECs'!$F210),
IF(P$4&gt;$G210,O210*(1-Inputs_ByYear!$D$4),0)),0)</f>
        <v>166041.54476289</v>
      </c>
      <c r="Q210" s="235">
        <f>IF((Q$4-$G210)&lt;($C210+$B210),IF(Q$4=$G210+$B210,SUMIFS(INDEX('ABP REC Calc'!$G$6:$AB$69,,MATCH('ABP RECs'!$H210,'ABP REC Calc'!$G$5:$AB$5,0)),'ABP REC Calc'!$C$6:$C$69,'ABP RECs'!$E210,'ABP REC Calc'!$B$6:$B$69,'ABP RECs'!$F210),
IF(Q$4&gt;$G210,P210*(1-Inputs_ByYear!$D$4),0)),0)</f>
        <v>165211.33703907556</v>
      </c>
      <c r="R210" s="235">
        <f>IF((R$4-$G210)&lt;($C210+$B210),IF(R$4=$G210+$B210,SUMIFS(INDEX('ABP REC Calc'!$G$6:$AB$69,,MATCH('ABP RECs'!$H210,'ABP REC Calc'!$G$5:$AB$5,0)),'ABP REC Calc'!$C$6:$C$69,'ABP RECs'!$E210,'ABP REC Calc'!$B$6:$B$69,'ABP RECs'!$F210),
IF(R$4&gt;$G210,Q210*(1-Inputs_ByYear!$D$4),0)),0)</f>
        <v>164385.28035388017</v>
      </c>
      <c r="S210" s="235">
        <f>IF((S$4-$G210)&lt;($C210+$B210),IF(S$4=$G210+$B210,SUMIFS(INDEX('ABP REC Calc'!$G$6:$AB$69,,MATCH('ABP RECs'!$H210,'ABP REC Calc'!$G$5:$AB$5,0)),'ABP REC Calc'!$C$6:$C$69,'ABP RECs'!$E210,'ABP REC Calc'!$B$6:$B$69,'ABP RECs'!$F210),
IF(S$4&gt;$G210,R210*(1-Inputs_ByYear!$D$4),0)),0)</f>
        <v>163563.35395211077</v>
      </c>
      <c r="T210" s="235">
        <f>IF((T$4-$G210)&lt;($C210+$B210),IF(T$4=$G210+$B210,SUMIFS(INDEX('ABP REC Calc'!$G$6:$AB$69,,MATCH('ABP RECs'!$H210,'ABP REC Calc'!$G$5:$AB$5,0)),'ABP REC Calc'!$C$6:$C$69,'ABP RECs'!$E210,'ABP REC Calc'!$B$6:$B$69,'ABP RECs'!$F210),
IF(T$4&gt;$G210,S210*(1-Inputs_ByYear!$D$4),0)),0)</f>
        <v>162745.53718235021</v>
      </c>
      <c r="U210" s="235">
        <f>IF((U$4-$G210)&lt;($C210+$B210),IF(U$4=$G210+$B210,SUMIFS(INDEX('ABP REC Calc'!$G$6:$AB$69,,MATCH('ABP RECs'!$H210,'ABP REC Calc'!$G$5:$AB$5,0)),'ABP REC Calc'!$C$6:$C$69,'ABP RECs'!$E210,'ABP REC Calc'!$B$6:$B$69,'ABP RECs'!$F210),
IF(U$4&gt;$G210,T210*(1-Inputs_ByYear!$D$4),0)),0)</f>
        <v>161931.80949643845</v>
      </c>
      <c r="V210" s="235">
        <f>IF((V$4-$G210)&lt;($C210+$B210),IF(V$4=$G210+$B210,SUMIFS(INDEX('ABP REC Calc'!$G$6:$AB$69,,MATCH('ABP RECs'!$H210,'ABP REC Calc'!$G$5:$AB$5,0)),'ABP REC Calc'!$C$6:$C$69,'ABP RECs'!$E210,'ABP REC Calc'!$B$6:$B$69,'ABP RECs'!$F210),
IF(V$4&gt;$G210,U210*(1-Inputs_ByYear!$D$4),0)),0)</f>
        <v>161122.15044895626</v>
      </c>
      <c r="W210" s="235">
        <f>IF((W$4-$G210)&lt;($C210+$B210),IF(W$4=$G210+$B210,SUMIFS(INDEX('ABP REC Calc'!$G$6:$AB$69,,MATCH('ABP RECs'!$H210,'ABP REC Calc'!$G$5:$AB$5,0)),'ABP REC Calc'!$C$6:$C$69,'ABP RECs'!$E210,'ABP REC Calc'!$B$6:$B$69,'ABP RECs'!$F210),
IF(W$4&gt;$G210,V210*(1-Inputs_ByYear!$D$4),0)),0)</f>
        <v>160316.53969671149</v>
      </c>
      <c r="X210" s="235">
        <f>IF((X$4-$G210)&lt;($C210+$B210),IF(X$4=$G210+$B210,SUMIFS(INDEX('ABP REC Calc'!$G$6:$AB$69,,MATCH('ABP RECs'!$H210,'ABP REC Calc'!$G$5:$AB$5,0)),'ABP REC Calc'!$C$6:$C$69,'ABP RECs'!$E210,'ABP REC Calc'!$B$6:$B$69,'ABP RECs'!$F210),
IF(X$4&gt;$G210,W210*(1-Inputs_ByYear!$D$4),0)),0)</f>
        <v>159514.95699822795</v>
      </c>
      <c r="Y210" s="235">
        <f>IF((Y$4-$G210)&lt;($C210+$B210),IF(Y$4=$G210+$B210,SUMIFS(INDEX('ABP REC Calc'!$G$6:$AB$69,,MATCH('ABP RECs'!$H210,'ABP REC Calc'!$G$5:$AB$5,0)),'ABP REC Calc'!$C$6:$C$69,'ABP RECs'!$E210,'ABP REC Calc'!$B$6:$B$69,'ABP RECs'!$F210),
IF(Y$4&gt;$G210,X210*(1-Inputs_ByYear!$D$4),0)),0)</f>
        <v>158717.38221323682</v>
      </c>
      <c r="Z210" s="235">
        <f>IF((Z$4-$G210)&lt;($C210+$B210),IF(Z$4=$G210+$B210,SUMIFS(INDEX('ABP REC Calc'!$G$6:$AB$69,,MATCH('ABP RECs'!$H210,'ABP REC Calc'!$G$5:$AB$5,0)),'ABP REC Calc'!$C$6:$C$69,'ABP RECs'!$E210,'ABP REC Calc'!$B$6:$B$69,'ABP RECs'!$F210),
IF(Z$4&gt;$G210,Y210*(1-Inputs_ByYear!$D$4),0)),0)</f>
        <v>0</v>
      </c>
      <c r="AA210" s="235">
        <f>IF((AA$4-$G210)&lt;($C210+$B210),IF(AA$4=$G210+$B210,SUMIFS(INDEX('ABP REC Calc'!$G$6:$AB$69,,MATCH('ABP RECs'!$H210,'ABP REC Calc'!$G$5:$AB$5,0)),'ABP REC Calc'!$C$6:$C$69,'ABP RECs'!$E210,'ABP REC Calc'!$B$6:$B$69,'ABP RECs'!$F210),
IF(AA$4&gt;$G210,Z210*(1-Inputs_ByYear!$D$4),0)),0)</f>
        <v>0</v>
      </c>
      <c r="AB210" s="235">
        <f>IF((AB$4-$G210)&lt;($C210+$B210),IF(AB$4=$G210+$B210,SUMIFS(INDEX('ABP REC Calc'!$G$6:$AB$69,,MATCH('ABP RECs'!$H210,'ABP REC Calc'!$G$5:$AB$5,0)),'ABP REC Calc'!$C$6:$C$69,'ABP RECs'!$E210,'ABP REC Calc'!$B$6:$B$69,'ABP RECs'!$F210),
IF(AB$4&gt;$G210,AA210*(1-Inputs_ByYear!$D$4),0)),0)</f>
        <v>0</v>
      </c>
      <c r="AC210" s="235">
        <f>IF((AC$4-$G210)&lt;($C210+$B210),IF(AC$4=$G210+$B210,SUMIFS(INDEX('ABP REC Calc'!$G$6:$AB$69,,MATCH('ABP RECs'!$H210,'ABP REC Calc'!$G$5:$AB$5,0)),'ABP REC Calc'!$C$6:$C$69,'ABP RECs'!$E210,'ABP REC Calc'!$B$6:$B$69,'ABP RECs'!$F210),
IF(AC$4&gt;$G210,AB210*(1-Inputs_ByYear!$D$4),0)),0)</f>
        <v>0</v>
      </c>
      <c r="AD210" s="235">
        <f>IF((AD$4-$G210)&lt;($C210+$B210),IF(AD$4=$G210+$B210,SUMIFS(INDEX('ABP REC Calc'!$G$6:$AB$69,,MATCH('ABP RECs'!$H210,'ABP REC Calc'!$G$5:$AB$5,0)),'ABP REC Calc'!$C$6:$C$69,'ABP RECs'!$E210,'ABP REC Calc'!$B$6:$B$69,'ABP RECs'!$F210),
IF(AD$4&gt;$G210,AC210*(1-Inputs_ByYear!$D$4),0)),0)</f>
        <v>0</v>
      </c>
    </row>
    <row r="211" spans="2:30" ht="14.75" customHeight="1" x14ac:dyDescent="0.25">
      <c r="B211" s="332" cm="1">
        <f t="array" ref="B211">INDEX(Inputs_ByYear!$D$87:$D$92, MATCH('ABP RECs'!$E211, Inputs_ByYear!$B$87:$B$92, 0),)</f>
        <v>0</v>
      </c>
      <c r="C211" s="332" cm="1">
        <f t="array" ref="C211">INDEX(Inputs_ByYear!$D$51:$D$56, MATCH('ABP RECs'!$E211, Inputs_ByYear!$B$51:$B$56,0),)</f>
        <v>15</v>
      </c>
      <c r="D211" s="332" t="str" cm="1">
        <f t="array" ref="D211">INDEX(Inputs_ByYear!$D$96:$D$101, MATCH('ABP RECs'!$E211, Inputs_ByYear!$B$96:$B$101,0),)</f>
        <v>n/a</v>
      </c>
      <c r="E211" s="222" t="s">
        <v>237</v>
      </c>
      <c r="F211" s="219" t="s">
        <v>259</v>
      </c>
      <c r="G211" s="219">
        <f t="shared" si="10"/>
        <v>2027</v>
      </c>
      <c r="H211" s="227" t="s">
        <v>25</v>
      </c>
      <c r="I211" s="235">
        <f>IF((I$4-$G211)&lt;($C211+$B211),IF(I$4=$G211+$B211,SUMIFS(INDEX('ABP REC Calc'!$G$6:$AB$69,,MATCH('ABP RECs'!$H211,'ABP REC Calc'!$G$5:$AB$5,0)),'ABP REC Calc'!$C$6:$C$69,'ABP RECs'!$E211,'ABP REC Calc'!$B$6:$B$69,'ABP RECs'!$F211),
IF(I$4&gt;$G211,H211*(1-Inputs_ByYear!$D$4),0)),0)</f>
        <v>0</v>
      </c>
      <c r="J211" s="235">
        <f>IF((J$4-$G211)&lt;($C211+$B211),IF(J$4=$G211+$B211,SUMIFS(INDEX('ABP REC Calc'!$G$6:$AB$69,,MATCH('ABP RECs'!$H211,'ABP REC Calc'!$G$5:$AB$5,0)),'ABP REC Calc'!$C$6:$C$69,'ABP RECs'!$E211,'ABP REC Calc'!$B$6:$B$69,'ABP RECs'!$F211),
IF(J$4&gt;$G211,I211*(1-Inputs_ByYear!$D$4),0)),0)</f>
        <v>0</v>
      </c>
      <c r="K211" s="235">
        <f>IF((K$4-$G211)&lt;($C211+$B211),IF(K$4=$G211+$B211,SUMIFS(INDEX('ABP REC Calc'!$G$6:$AB$69,,MATCH('ABP RECs'!$H211,'ABP REC Calc'!$G$5:$AB$5,0)),'ABP REC Calc'!$C$6:$C$69,'ABP RECs'!$E211,'ABP REC Calc'!$B$6:$B$69,'ABP RECs'!$F211),
IF(K$4&gt;$G211,J211*(1-Inputs_ByYear!$D$4),0)),0)</f>
        <v>0</v>
      </c>
      <c r="L211" s="235">
        <f>IF((L$4-$G211)&lt;($C211+$B211),IF(L$4=$G211+$B211,SUMIFS(INDEX('ABP REC Calc'!$G$6:$AB$69,,MATCH('ABP RECs'!$H211,'ABP REC Calc'!$G$5:$AB$5,0)),'ABP REC Calc'!$C$6:$C$69,'ABP RECs'!$E211,'ABP REC Calc'!$B$6:$B$69,'ABP RECs'!$F211),
IF(L$4&gt;$G211,K211*(1-Inputs_ByYear!$D$4),0)),0)</f>
        <v>141879.65226937685</v>
      </c>
      <c r="M211" s="235">
        <f>IF((M$4-$G211)&lt;($C211+$B211),IF(M$4=$G211+$B211,SUMIFS(INDEX('ABP REC Calc'!$G$6:$AB$69,,MATCH('ABP RECs'!$H211,'ABP REC Calc'!$G$5:$AB$5,0)),'ABP REC Calc'!$C$6:$C$69,'ABP RECs'!$E211,'ABP REC Calc'!$B$6:$B$69,'ABP RECs'!$F211),
IF(M$4&gt;$G211,L211*(1-Inputs_ByYear!$D$4),0)),0)</f>
        <v>141170.25400802997</v>
      </c>
      <c r="N211" s="235">
        <f>IF((N$4-$G211)&lt;($C211+$B211),IF(N$4=$G211+$B211,SUMIFS(INDEX('ABP REC Calc'!$G$6:$AB$69,,MATCH('ABP RECs'!$H211,'ABP REC Calc'!$G$5:$AB$5,0)),'ABP REC Calc'!$C$6:$C$69,'ABP RECs'!$E211,'ABP REC Calc'!$B$6:$B$69,'ABP RECs'!$F211),
IF(N$4&gt;$G211,M211*(1-Inputs_ByYear!$D$4),0)),0)</f>
        <v>140464.40273798982</v>
      </c>
      <c r="O211" s="235">
        <f>IF((O$4-$G211)&lt;($C211+$B211),IF(O$4=$G211+$B211,SUMIFS(INDEX('ABP REC Calc'!$G$6:$AB$69,,MATCH('ABP RECs'!$H211,'ABP REC Calc'!$G$5:$AB$5,0)),'ABP REC Calc'!$C$6:$C$69,'ABP RECs'!$E211,'ABP REC Calc'!$B$6:$B$69,'ABP RECs'!$F211),
IF(O$4&gt;$G211,N211*(1-Inputs_ByYear!$D$4),0)),0)</f>
        <v>139762.08072429986</v>
      </c>
      <c r="P211" s="235">
        <f>IF((P$4-$G211)&lt;($C211+$B211),IF(P$4=$G211+$B211,SUMIFS(INDEX('ABP REC Calc'!$G$6:$AB$69,,MATCH('ABP RECs'!$H211,'ABP REC Calc'!$G$5:$AB$5,0)),'ABP REC Calc'!$C$6:$C$69,'ABP RECs'!$E211,'ABP REC Calc'!$B$6:$B$69,'ABP RECs'!$F211),
IF(P$4&gt;$G211,O211*(1-Inputs_ByYear!$D$4),0)),0)</f>
        <v>139063.27032067836</v>
      </c>
      <c r="Q211" s="235">
        <f>IF((Q$4-$G211)&lt;($C211+$B211),IF(Q$4=$G211+$B211,SUMIFS(INDEX('ABP REC Calc'!$G$6:$AB$69,,MATCH('ABP RECs'!$H211,'ABP REC Calc'!$G$5:$AB$5,0)),'ABP REC Calc'!$C$6:$C$69,'ABP RECs'!$E211,'ABP REC Calc'!$B$6:$B$69,'ABP RECs'!$F211),
IF(Q$4&gt;$G211,P211*(1-Inputs_ByYear!$D$4),0)),0)</f>
        <v>138367.95396907497</v>
      </c>
      <c r="R211" s="235">
        <f>IF((R$4-$G211)&lt;($C211+$B211),IF(R$4=$G211+$B211,SUMIFS(INDEX('ABP REC Calc'!$G$6:$AB$69,,MATCH('ABP RECs'!$H211,'ABP REC Calc'!$G$5:$AB$5,0)),'ABP REC Calc'!$C$6:$C$69,'ABP RECs'!$E211,'ABP REC Calc'!$B$6:$B$69,'ABP RECs'!$F211),
IF(R$4&gt;$G211,Q211*(1-Inputs_ByYear!$D$4),0)),0)</f>
        <v>137676.1141992296</v>
      </c>
      <c r="S211" s="235">
        <f>IF((S$4-$G211)&lt;($C211+$B211),IF(S$4=$G211+$B211,SUMIFS(INDEX('ABP REC Calc'!$G$6:$AB$69,,MATCH('ABP RECs'!$H211,'ABP REC Calc'!$G$5:$AB$5,0)),'ABP REC Calc'!$C$6:$C$69,'ABP RECs'!$E211,'ABP REC Calc'!$B$6:$B$69,'ABP RECs'!$F211),
IF(S$4&gt;$G211,R211*(1-Inputs_ByYear!$D$4),0)),0)</f>
        <v>136987.73362823346</v>
      </c>
      <c r="T211" s="235">
        <f>IF((T$4-$G211)&lt;($C211+$B211),IF(T$4=$G211+$B211,SUMIFS(INDEX('ABP REC Calc'!$G$6:$AB$69,,MATCH('ABP RECs'!$H211,'ABP REC Calc'!$G$5:$AB$5,0)),'ABP REC Calc'!$C$6:$C$69,'ABP RECs'!$E211,'ABP REC Calc'!$B$6:$B$69,'ABP RECs'!$F211),
IF(T$4&gt;$G211,S211*(1-Inputs_ByYear!$D$4),0)),0)</f>
        <v>136302.79496009229</v>
      </c>
      <c r="U211" s="235">
        <f>IF((U$4-$G211)&lt;($C211+$B211),IF(U$4=$G211+$B211,SUMIFS(INDEX('ABP REC Calc'!$G$6:$AB$69,,MATCH('ABP RECs'!$H211,'ABP REC Calc'!$G$5:$AB$5,0)),'ABP REC Calc'!$C$6:$C$69,'ABP RECs'!$E211,'ABP REC Calc'!$B$6:$B$69,'ABP RECs'!$F211),
IF(U$4&gt;$G211,T211*(1-Inputs_ByYear!$D$4),0)),0)</f>
        <v>135621.28098529181</v>
      </c>
      <c r="V211" s="235">
        <f>IF((V$4-$G211)&lt;($C211+$B211),IF(V$4=$G211+$B211,SUMIFS(INDEX('ABP REC Calc'!$G$6:$AB$69,,MATCH('ABP RECs'!$H211,'ABP REC Calc'!$G$5:$AB$5,0)),'ABP REC Calc'!$C$6:$C$69,'ABP RECs'!$E211,'ABP REC Calc'!$B$6:$B$69,'ABP RECs'!$F211),
IF(V$4&gt;$G211,U211*(1-Inputs_ByYear!$D$4),0)),0)</f>
        <v>134943.17458036536</v>
      </c>
      <c r="W211" s="235">
        <f>IF((W$4-$G211)&lt;($C211+$B211),IF(W$4=$G211+$B211,SUMIFS(INDEX('ABP REC Calc'!$G$6:$AB$69,,MATCH('ABP RECs'!$H211,'ABP REC Calc'!$G$5:$AB$5,0)),'ABP REC Calc'!$C$6:$C$69,'ABP RECs'!$E211,'ABP REC Calc'!$B$6:$B$69,'ABP RECs'!$F211),
IF(W$4&gt;$G211,V211*(1-Inputs_ByYear!$D$4),0)),0)</f>
        <v>134268.45870746352</v>
      </c>
      <c r="X211" s="235">
        <f>IF((X$4-$G211)&lt;($C211+$B211),IF(X$4=$G211+$B211,SUMIFS(INDEX('ABP REC Calc'!$G$6:$AB$69,,MATCH('ABP RECs'!$H211,'ABP REC Calc'!$G$5:$AB$5,0)),'ABP REC Calc'!$C$6:$C$69,'ABP RECs'!$E211,'ABP REC Calc'!$B$6:$B$69,'ABP RECs'!$F211),
IF(X$4&gt;$G211,W211*(1-Inputs_ByYear!$D$4),0)),0)</f>
        <v>133597.11641392621</v>
      </c>
      <c r="Y211" s="235">
        <f>IF((Y$4-$G211)&lt;($C211+$B211),IF(Y$4=$G211+$B211,SUMIFS(INDEX('ABP REC Calc'!$G$6:$AB$69,,MATCH('ABP RECs'!$H211,'ABP REC Calc'!$G$5:$AB$5,0)),'ABP REC Calc'!$C$6:$C$69,'ABP RECs'!$E211,'ABP REC Calc'!$B$6:$B$69,'ABP RECs'!$F211),
IF(Y$4&gt;$G211,X211*(1-Inputs_ByYear!$D$4),0)),0)</f>
        <v>132929.13083185657</v>
      </c>
      <c r="Z211" s="235">
        <f>IF((Z$4-$G211)&lt;($C211+$B211),IF(Z$4=$G211+$B211,SUMIFS(INDEX('ABP REC Calc'!$G$6:$AB$69,,MATCH('ABP RECs'!$H211,'ABP REC Calc'!$G$5:$AB$5,0)),'ABP REC Calc'!$C$6:$C$69,'ABP RECs'!$E211,'ABP REC Calc'!$B$6:$B$69,'ABP RECs'!$F211),
IF(Z$4&gt;$G211,Y211*(1-Inputs_ByYear!$D$4),0)),0)</f>
        <v>132264.48517769729</v>
      </c>
      <c r="AA211" s="235">
        <f>IF((AA$4-$G211)&lt;($C211+$B211),IF(AA$4=$G211+$B211,SUMIFS(INDEX('ABP REC Calc'!$G$6:$AB$69,,MATCH('ABP RECs'!$H211,'ABP REC Calc'!$G$5:$AB$5,0)),'ABP REC Calc'!$C$6:$C$69,'ABP RECs'!$E211,'ABP REC Calc'!$B$6:$B$69,'ABP RECs'!$F211),
IF(AA$4&gt;$G211,Z211*(1-Inputs_ByYear!$D$4),0)),0)</f>
        <v>0</v>
      </c>
      <c r="AB211" s="235">
        <f>IF((AB$4-$G211)&lt;($C211+$B211),IF(AB$4=$G211+$B211,SUMIFS(INDEX('ABP REC Calc'!$G$6:$AB$69,,MATCH('ABP RECs'!$H211,'ABP REC Calc'!$G$5:$AB$5,0)),'ABP REC Calc'!$C$6:$C$69,'ABP RECs'!$E211,'ABP REC Calc'!$B$6:$B$69,'ABP RECs'!$F211),
IF(AB$4&gt;$G211,AA211*(1-Inputs_ByYear!$D$4),0)),0)</f>
        <v>0</v>
      </c>
      <c r="AC211" s="235">
        <f>IF((AC$4-$G211)&lt;($C211+$B211),IF(AC$4=$G211+$B211,SUMIFS(INDEX('ABP REC Calc'!$G$6:$AB$69,,MATCH('ABP RECs'!$H211,'ABP REC Calc'!$G$5:$AB$5,0)),'ABP REC Calc'!$C$6:$C$69,'ABP RECs'!$E211,'ABP REC Calc'!$B$6:$B$69,'ABP RECs'!$F211),
IF(AC$4&gt;$G211,AB211*(1-Inputs_ByYear!$D$4),0)),0)</f>
        <v>0</v>
      </c>
      <c r="AD211" s="235">
        <f>IF((AD$4-$G211)&lt;($C211+$B211),IF(AD$4=$G211+$B211,SUMIFS(INDEX('ABP REC Calc'!$G$6:$AB$69,,MATCH('ABP RECs'!$H211,'ABP REC Calc'!$G$5:$AB$5,0)),'ABP REC Calc'!$C$6:$C$69,'ABP RECs'!$E211,'ABP REC Calc'!$B$6:$B$69,'ABP RECs'!$F211),
IF(AD$4&gt;$G211,AC211*(1-Inputs_ByYear!$D$4),0)),0)</f>
        <v>0</v>
      </c>
    </row>
    <row r="212" spans="2:30" ht="14.75" customHeight="1" x14ac:dyDescent="0.25">
      <c r="B212" s="332" cm="1">
        <f t="array" ref="B212">INDEX(Inputs_ByYear!$D$87:$D$92, MATCH('ABP RECs'!$E212, Inputs_ByYear!$B$87:$B$92, 0),)</f>
        <v>0</v>
      </c>
      <c r="C212" s="332" cm="1">
        <f t="array" ref="C212">INDEX(Inputs_ByYear!$D$51:$D$56, MATCH('ABP RECs'!$E212, Inputs_ByYear!$B$51:$B$56,0),)</f>
        <v>15</v>
      </c>
      <c r="D212" s="332" t="str" cm="1">
        <f t="array" ref="D212">INDEX(Inputs_ByYear!$D$96:$D$101, MATCH('ABP RECs'!$E212, Inputs_ByYear!$B$96:$B$101,0),)</f>
        <v>n/a</v>
      </c>
      <c r="E212" s="222" t="s">
        <v>237</v>
      </c>
      <c r="F212" s="219" t="s">
        <v>259</v>
      </c>
      <c r="G212" s="219">
        <f t="shared" si="10"/>
        <v>2028</v>
      </c>
      <c r="H212" s="227" t="s">
        <v>26</v>
      </c>
      <c r="I212" s="235">
        <f>IF((I$4-$G212)&lt;($C212+$B212),IF(I$4=$G212+$B212,SUMIFS(INDEX('ABP REC Calc'!$G$6:$AB$69,,MATCH('ABP RECs'!$H212,'ABP REC Calc'!$G$5:$AB$5,0)),'ABP REC Calc'!$C$6:$C$69,'ABP RECs'!$E212,'ABP REC Calc'!$B$6:$B$69,'ABP RECs'!$F212),
IF(I$4&gt;$G212,H212*(1-Inputs_ByYear!$D$4),0)),0)</f>
        <v>0</v>
      </c>
      <c r="J212" s="235">
        <f>IF((J$4-$G212)&lt;($C212+$B212),IF(J$4=$G212+$B212,SUMIFS(INDEX('ABP REC Calc'!$G$6:$AB$69,,MATCH('ABP RECs'!$H212,'ABP REC Calc'!$G$5:$AB$5,0)),'ABP REC Calc'!$C$6:$C$69,'ABP RECs'!$E212,'ABP REC Calc'!$B$6:$B$69,'ABP RECs'!$F212),
IF(J$4&gt;$G212,I212*(1-Inputs_ByYear!$D$4),0)),0)</f>
        <v>0</v>
      </c>
      <c r="K212" s="235">
        <f>IF((K$4-$G212)&lt;($C212+$B212),IF(K$4=$G212+$B212,SUMIFS(INDEX('ABP REC Calc'!$G$6:$AB$69,,MATCH('ABP RECs'!$H212,'ABP REC Calc'!$G$5:$AB$5,0)),'ABP REC Calc'!$C$6:$C$69,'ABP RECs'!$E212,'ABP REC Calc'!$B$6:$B$69,'ABP RECs'!$F212),
IF(K$4&gt;$G212,J212*(1-Inputs_ByYear!$D$4),0)),0)</f>
        <v>0</v>
      </c>
      <c r="L212" s="235">
        <f>IF((L$4-$G212)&lt;($C212+$B212),IF(L$4=$G212+$B212,SUMIFS(INDEX('ABP REC Calc'!$G$6:$AB$69,,MATCH('ABP RECs'!$H212,'ABP REC Calc'!$G$5:$AB$5,0)),'ABP REC Calc'!$C$6:$C$69,'ABP RECs'!$E212,'ABP REC Calc'!$B$6:$B$69,'ABP RECs'!$F212),
IF(L$4&gt;$G212,K212*(1-Inputs_ByYear!$D$4),0)),0)</f>
        <v>0</v>
      </c>
      <c r="M212" s="235">
        <f>IF((M$4-$G212)&lt;($C212+$B212),IF(M$4=$G212+$B212,SUMIFS(INDEX('ABP REC Calc'!$G$6:$AB$69,,MATCH('ABP RECs'!$H212,'ABP REC Calc'!$G$5:$AB$5,0)),'ABP REC Calc'!$C$6:$C$69,'ABP RECs'!$E212,'ABP REC Calc'!$B$6:$B$69,'ABP RECs'!$F212),
IF(M$4&gt;$G212,L212*(1-Inputs_ByYear!$D$4),0)),0)</f>
        <v>141879.65226937685</v>
      </c>
      <c r="N212" s="235">
        <f>IF((N$4-$G212)&lt;($C212+$B212),IF(N$4=$G212+$B212,SUMIFS(INDEX('ABP REC Calc'!$G$6:$AB$69,,MATCH('ABP RECs'!$H212,'ABP REC Calc'!$G$5:$AB$5,0)),'ABP REC Calc'!$C$6:$C$69,'ABP RECs'!$E212,'ABP REC Calc'!$B$6:$B$69,'ABP RECs'!$F212),
IF(N$4&gt;$G212,M212*(1-Inputs_ByYear!$D$4),0)),0)</f>
        <v>141170.25400802997</v>
      </c>
      <c r="O212" s="235">
        <f>IF((O$4-$G212)&lt;($C212+$B212),IF(O$4=$G212+$B212,SUMIFS(INDEX('ABP REC Calc'!$G$6:$AB$69,,MATCH('ABP RECs'!$H212,'ABP REC Calc'!$G$5:$AB$5,0)),'ABP REC Calc'!$C$6:$C$69,'ABP RECs'!$E212,'ABP REC Calc'!$B$6:$B$69,'ABP RECs'!$F212),
IF(O$4&gt;$G212,N212*(1-Inputs_ByYear!$D$4),0)),0)</f>
        <v>140464.40273798982</v>
      </c>
      <c r="P212" s="235">
        <f>IF((P$4-$G212)&lt;($C212+$B212),IF(P$4=$G212+$B212,SUMIFS(INDEX('ABP REC Calc'!$G$6:$AB$69,,MATCH('ABP RECs'!$H212,'ABP REC Calc'!$G$5:$AB$5,0)),'ABP REC Calc'!$C$6:$C$69,'ABP RECs'!$E212,'ABP REC Calc'!$B$6:$B$69,'ABP RECs'!$F212),
IF(P$4&gt;$G212,O212*(1-Inputs_ByYear!$D$4),0)),0)</f>
        <v>139762.08072429986</v>
      </c>
      <c r="Q212" s="235">
        <f>IF((Q$4-$G212)&lt;($C212+$B212),IF(Q$4=$G212+$B212,SUMIFS(INDEX('ABP REC Calc'!$G$6:$AB$69,,MATCH('ABP RECs'!$H212,'ABP REC Calc'!$G$5:$AB$5,0)),'ABP REC Calc'!$C$6:$C$69,'ABP RECs'!$E212,'ABP REC Calc'!$B$6:$B$69,'ABP RECs'!$F212),
IF(Q$4&gt;$G212,P212*(1-Inputs_ByYear!$D$4),0)),0)</f>
        <v>139063.27032067836</v>
      </c>
      <c r="R212" s="235">
        <f>IF((R$4-$G212)&lt;($C212+$B212),IF(R$4=$G212+$B212,SUMIFS(INDEX('ABP REC Calc'!$G$6:$AB$69,,MATCH('ABP RECs'!$H212,'ABP REC Calc'!$G$5:$AB$5,0)),'ABP REC Calc'!$C$6:$C$69,'ABP RECs'!$E212,'ABP REC Calc'!$B$6:$B$69,'ABP RECs'!$F212),
IF(R$4&gt;$G212,Q212*(1-Inputs_ByYear!$D$4),0)),0)</f>
        <v>138367.95396907497</v>
      </c>
      <c r="S212" s="235">
        <f>IF((S$4-$G212)&lt;($C212+$B212),IF(S$4=$G212+$B212,SUMIFS(INDEX('ABP REC Calc'!$G$6:$AB$69,,MATCH('ABP RECs'!$H212,'ABP REC Calc'!$G$5:$AB$5,0)),'ABP REC Calc'!$C$6:$C$69,'ABP RECs'!$E212,'ABP REC Calc'!$B$6:$B$69,'ABP RECs'!$F212),
IF(S$4&gt;$G212,R212*(1-Inputs_ByYear!$D$4),0)),0)</f>
        <v>137676.1141992296</v>
      </c>
      <c r="T212" s="235">
        <f>IF((T$4-$G212)&lt;($C212+$B212),IF(T$4=$G212+$B212,SUMIFS(INDEX('ABP REC Calc'!$G$6:$AB$69,,MATCH('ABP RECs'!$H212,'ABP REC Calc'!$G$5:$AB$5,0)),'ABP REC Calc'!$C$6:$C$69,'ABP RECs'!$E212,'ABP REC Calc'!$B$6:$B$69,'ABP RECs'!$F212),
IF(T$4&gt;$G212,S212*(1-Inputs_ByYear!$D$4),0)),0)</f>
        <v>136987.73362823346</v>
      </c>
      <c r="U212" s="235">
        <f>IF((U$4-$G212)&lt;($C212+$B212),IF(U$4=$G212+$B212,SUMIFS(INDEX('ABP REC Calc'!$G$6:$AB$69,,MATCH('ABP RECs'!$H212,'ABP REC Calc'!$G$5:$AB$5,0)),'ABP REC Calc'!$C$6:$C$69,'ABP RECs'!$E212,'ABP REC Calc'!$B$6:$B$69,'ABP RECs'!$F212),
IF(U$4&gt;$G212,T212*(1-Inputs_ByYear!$D$4),0)),0)</f>
        <v>136302.79496009229</v>
      </c>
      <c r="V212" s="235">
        <f>IF((V$4-$G212)&lt;($C212+$B212),IF(V$4=$G212+$B212,SUMIFS(INDEX('ABP REC Calc'!$G$6:$AB$69,,MATCH('ABP RECs'!$H212,'ABP REC Calc'!$G$5:$AB$5,0)),'ABP REC Calc'!$C$6:$C$69,'ABP RECs'!$E212,'ABP REC Calc'!$B$6:$B$69,'ABP RECs'!$F212),
IF(V$4&gt;$G212,U212*(1-Inputs_ByYear!$D$4),0)),0)</f>
        <v>135621.28098529181</v>
      </c>
      <c r="W212" s="235">
        <f>IF((W$4-$G212)&lt;($C212+$B212),IF(W$4=$G212+$B212,SUMIFS(INDEX('ABP REC Calc'!$G$6:$AB$69,,MATCH('ABP RECs'!$H212,'ABP REC Calc'!$G$5:$AB$5,0)),'ABP REC Calc'!$C$6:$C$69,'ABP RECs'!$E212,'ABP REC Calc'!$B$6:$B$69,'ABP RECs'!$F212),
IF(W$4&gt;$G212,V212*(1-Inputs_ByYear!$D$4),0)),0)</f>
        <v>134943.17458036536</v>
      </c>
      <c r="X212" s="235">
        <f>IF((X$4-$G212)&lt;($C212+$B212),IF(X$4=$G212+$B212,SUMIFS(INDEX('ABP REC Calc'!$G$6:$AB$69,,MATCH('ABP RECs'!$H212,'ABP REC Calc'!$G$5:$AB$5,0)),'ABP REC Calc'!$C$6:$C$69,'ABP RECs'!$E212,'ABP REC Calc'!$B$6:$B$69,'ABP RECs'!$F212),
IF(X$4&gt;$G212,W212*(1-Inputs_ByYear!$D$4),0)),0)</f>
        <v>134268.45870746352</v>
      </c>
      <c r="Y212" s="235">
        <f>IF((Y$4-$G212)&lt;($C212+$B212),IF(Y$4=$G212+$B212,SUMIFS(INDEX('ABP REC Calc'!$G$6:$AB$69,,MATCH('ABP RECs'!$H212,'ABP REC Calc'!$G$5:$AB$5,0)),'ABP REC Calc'!$C$6:$C$69,'ABP RECs'!$E212,'ABP REC Calc'!$B$6:$B$69,'ABP RECs'!$F212),
IF(Y$4&gt;$G212,X212*(1-Inputs_ByYear!$D$4),0)),0)</f>
        <v>133597.11641392621</v>
      </c>
      <c r="Z212" s="235">
        <f>IF((Z$4-$G212)&lt;($C212+$B212),IF(Z$4=$G212+$B212,SUMIFS(INDEX('ABP REC Calc'!$G$6:$AB$69,,MATCH('ABP RECs'!$H212,'ABP REC Calc'!$G$5:$AB$5,0)),'ABP REC Calc'!$C$6:$C$69,'ABP RECs'!$E212,'ABP REC Calc'!$B$6:$B$69,'ABP RECs'!$F212),
IF(Z$4&gt;$G212,Y212*(1-Inputs_ByYear!$D$4),0)),0)</f>
        <v>132929.13083185657</v>
      </c>
      <c r="AA212" s="235">
        <f>IF((AA$4-$G212)&lt;($C212+$B212),IF(AA$4=$G212+$B212,SUMIFS(INDEX('ABP REC Calc'!$G$6:$AB$69,,MATCH('ABP RECs'!$H212,'ABP REC Calc'!$G$5:$AB$5,0)),'ABP REC Calc'!$C$6:$C$69,'ABP RECs'!$E212,'ABP REC Calc'!$B$6:$B$69,'ABP RECs'!$F212),
IF(AA$4&gt;$G212,Z212*(1-Inputs_ByYear!$D$4),0)),0)</f>
        <v>132264.48517769729</v>
      </c>
      <c r="AB212" s="235">
        <f>IF((AB$4-$G212)&lt;($C212+$B212),IF(AB$4=$G212+$B212,SUMIFS(INDEX('ABP REC Calc'!$G$6:$AB$69,,MATCH('ABP RECs'!$H212,'ABP REC Calc'!$G$5:$AB$5,0)),'ABP REC Calc'!$C$6:$C$69,'ABP RECs'!$E212,'ABP REC Calc'!$B$6:$B$69,'ABP RECs'!$F212),
IF(AB$4&gt;$G212,AA212*(1-Inputs_ByYear!$D$4),0)),0)</f>
        <v>0</v>
      </c>
      <c r="AC212" s="235">
        <f>IF((AC$4-$G212)&lt;($C212+$B212),IF(AC$4=$G212+$B212,SUMIFS(INDEX('ABP REC Calc'!$G$6:$AB$69,,MATCH('ABP RECs'!$H212,'ABP REC Calc'!$G$5:$AB$5,0)),'ABP REC Calc'!$C$6:$C$69,'ABP RECs'!$E212,'ABP REC Calc'!$B$6:$B$69,'ABP RECs'!$F212),
IF(AC$4&gt;$G212,AB212*(1-Inputs_ByYear!$D$4),0)),0)</f>
        <v>0</v>
      </c>
      <c r="AD212" s="235">
        <f>IF((AD$4-$G212)&lt;($C212+$B212),IF(AD$4=$G212+$B212,SUMIFS(INDEX('ABP REC Calc'!$G$6:$AB$69,,MATCH('ABP RECs'!$H212,'ABP REC Calc'!$G$5:$AB$5,0)),'ABP REC Calc'!$C$6:$C$69,'ABP RECs'!$E212,'ABP REC Calc'!$B$6:$B$69,'ABP RECs'!$F212),
IF(AD$4&gt;$G212,AC212*(1-Inputs_ByYear!$D$4),0)),0)</f>
        <v>0</v>
      </c>
    </row>
    <row r="213" spans="2:30" ht="14.75" customHeight="1" x14ac:dyDescent="0.25">
      <c r="B213" s="332" cm="1">
        <f t="array" ref="B213">INDEX(Inputs_ByYear!$D$87:$D$92, MATCH('ABP RECs'!$E213, Inputs_ByYear!$B$87:$B$92, 0),)</f>
        <v>0</v>
      </c>
      <c r="C213" s="332" cm="1">
        <f t="array" ref="C213">INDEX(Inputs_ByYear!$D$51:$D$56, MATCH('ABP RECs'!$E213, Inputs_ByYear!$B$51:$B$56,0),)</f>
        <v>15</v>
      </c>
      <c r="D213" s="332" t="str" cm="1">
        <f t="array" ref="D213">INDEX(Inputs_ByYear!$D$96:$D$101, MATCH('ABP RECs'!$E213, Inputs_ByYear!$B$96:$B$101,0),)</f>
        <v>n/a</v>
      </c>
      <c r="E213" s="222" t="s">
        <v>237</v>
      </c>
      <c r="F213" s="219" t="s">
        <v>259</v>
      </c>
      <c r="G213" s="219">
        <f t="shared" si="10"/>
        <v>2029</v>
      </c>
      <c r="H213" s="227" t="s">
        <v>27</v>
      </c>
      <c r="I213" s="235">
        <f>IF((I$4-$G213)&lt;($C213+$B213),IF(I$4=$G213+$B213,SUMIFS(INDEX('ABP REC Calc'!$G$6:$AB$69,,MATCH('ABP RECs'!$H213,'ABP REC Calc'!$G$5:$AB$5,0)),'ABP REC Calc'!$C$6:$C$69,'ABP RECs'!$E213,'ABP REC Calc'!$B$6:$B$69,'ABP RECs'!$F213),
IF(I$4&gt;$G213,H213*(1-Inputs_ByYear!$D$4),0)),0)</f>
        <v>0</v>
      </c>
      <c r="J213" s="235">
        <f>IF((J$4-$G213)&lt;($C213+$B213),IF(J$4=$G213+$B213,SUMIFS(INDEX('ABP REC Calc'!$G$6:$AB$69,,MATCH('ABP RECs'!$H213,'ABP REC Calc'!$G$5:$AB$5,0)),'ABP REC Calc'!$C$6:$C$69,'ABP RECs'!$E213,'ABP REC Calc'!$B$6:$B$69,'ABP RECs'!$F213),
IF(J$4&gt;$G213,I213*(1-Inputs_ByYear!$D$4),0)),0)</f>
        <v>0</v>
      </c>
      <c r="K213" s="235">
        <f>IF((K$4-$G213)&lt;($C213+$B213),IF(K$4=$G213+$B213,SUMIFS(INDEX('ABP REC Calc'!$G$6:$AB$69,,MATCH('ABP RECs'!$H213,'ABP REC Calc'!$G$5:$AB$5,0)),'ABP REC Calc'!$C$6:$C$69,'ABP RECs'!$E213,'ABP REC Calc'!$B$6:$B$69,'ABP RECs'!$F213),
IF(K$4&gt;$G213,J213*(1-Inputs_ByYear!$D$4),0)),0)</f>
        <v>0</v>
      </c>
      <c r="L213" s="235">
        <f>IF((L$4-$G213)&lt;($C213+$B213),IF(L$4=$G213+$B213,SUMIFS(INDEX('ABP REC Calc'!$G$6:$AB$69,,MATCH('ABP RECs'!$H213,'ABP REC Calc'!$G$5:$AB$5,0)),'ABP REC Calc'!$C$6:$C$69,'ABP RECs'!$E213,'ABP REC Calc'!$B$6:$B$69,'ABP RECs'!$F213),
IF(L$4&gt;$G213,K213*(1-Inputs_ByYear!$D$4),0)),0)</f>
        <v>0</v>
      </c>
      <c r="M213" s="235">
        <f>IF((M$4-$G213)&lt;($C213+$B213),IF(M$4=$G213+$B213,SUMIFS(INDEX('ABP REC Calc'!$G$6:$AB$69,,MATCH('ABP RECs'!$H213,'ABP REC Calc'!$G$5:$AB$5,0)),'ABP REC Calc'!$C$6:$C$69,'ABP RECs'!$E213,'ABP REC Calc'!$B$6:$B$69,'ABP RECs'!$F213),
IF(M$4&gt;$G213,L213*(1-Inputs_ByYear!$D$4),0)),0)</f>
        <v>0</v>
      </c>
      <c r="N213" s="235">
        <f>IF((N$4-$G213)&lt;($C213+$B213),IF(N$4=$G213+$B213,SUMIFS(INDEX('ABP REC Calc'!$G$6:$AB$69,,MATCH('ABP RECs'!$H213,'ABP REC Calc'!$G$5:$AB$5,0)),'ABP REC Calc'!$C$6:$C$69,'ABP RECs'!$E213,'ABP REC Calc'!$B$6:$B$69,'ABP RECs'!$F213),
IF(N$4&gt;$G213,M213*(1-Inputs_ByYear!$D$4),0)),0)</f>
        <v>170255.58272325224</v>
      </c>
      <c r="O213" s="235">
        <f>IF((O$4-$G213)&lt;($C213+$B213),IF(O$4=$G213+$B213,SUMIFS(INDEX('ABP REC Calc'!$G$6:$AB$69,,MATCH('ABP RECs'!$H213,'ABP REC Calc'!$G$5:$AB$5,0)),'ABP REC Calc'!$C$6:$C$69,'ABP RECs'!$E213,'ABP REC Calc'!$B$6:$B$69,'ABP RECs'!$F213),
IF(O$4&gt;$G213,N213*(1-Inputs_ByYear!$D$4),0)),0)</f>
        <v>169404.30480963597</v>
      </c>
      <c r="P213" s="235">
        <f>IF((P$4-$G213)&lt;($C213+$B213),IF(P$4=$G213+$B213,SUMIFS(INDEX('ABP REC Calc'!$G$6:$AB$69,,MATCH('ABP RECs'!$H213,'ABP REC Calc'!$G$5:$AB$5,0)),'ABP REC Calc'!$C$6:$C$69,'ABP RECs'!$E213,'ABP REC Calc'!$B$6:$B$69,'ABP RECs'!$F213),
IF(P$4&gt;$G213,O213*(1-Inputs_ByYear!$D$4),0)),0)</f>
        <v>168557.28328558779</v>
      </c>
      <c r="Q213" s="235">
        <f>IF((Q$4-$G213)&lt;($C213+$B213),IF(Q$4=$G213+$B213,SUMIFS(INDEX('ABP REC Calc'!$G$6:$AB$69,,MATCH('ABP RECs'!$H213,'ABP REC Calc'!$G$5:$AB$5,0)),'ABP REC Calc'!$C$6:$C$69,'ABP RECs'!$E213,'ABP REC Calc'!$B$6:$B$69,'ABP RECs'!$F213),
IF(Q$4&gt;$G213,P213*(1-Inputs_ByYear!$D$4),0)),0)</f>
        <v>167714.49686915986</v>
      </c>
      <c r="R213" s="235">
        <f>IF((R$4-$G213)&lt;($C213+$B213),IF(R$4=$G213+$B213,SUMIFS(INDEX('ABP REC Calc'!$G$6:$AB$69,,MATCH('ABP RECs'!$H213,'ABP REC Calc'!$G$5:$AB$5,0)),'ABP REC Calc'!$C$6:$C$69,'ABP RECs'!$E213,'ABP REC Calc'!$B$6:$B$69,'ABP RECs'!$F213),
IF(R$4&gt;$G213,Q213*(1-Inputs_ByYear!$D$4),0)),0)</f>
        <v>166875.92438481408</v>
      </c>
      <c r="S213" s="235">
        <f>IF((S$4-$G213)&lt;($C213+$B213),IF(S$4=$G213+$B213,SUMIFS(INDEX('ABP REC Calc'!$G$6:$AB$69,,MATCH('ABP RECs'!$H213,'ABP REC Calc'!$G$5:$AB$5,0)),'ABP REC Calc'!$C$6:$C$69,'ABP RECs'!$E213,'ABP REC Calc'!$B$6:$B$69,'ABP RECs'!$F213),
IF(S$4&gt;$G213,R213*(1-Inputs_ByYear!$D$4),0)),0)</f>
        <v>166041.54476289</v>
      </c>
      <c r="T213" s="235">
        <f>IF((T$4-$G213)&lt;($C213+$B213),IF(T$4=$G213+$B213,SUMIFS(INDEX('ABP REC Calc'!$G$6:$AB$69,,MATCH('ABP RECs'!$H213,'ABP REC Calc'!$G$5:$AB$5,0)),'ABP REC Calc'!$C$6:$C$69,'ABP RECs'!$E213,'ABP REC Calc'!$B$6:$B$69,'ABP RECs'!$F213),
IF(T$4&gt;$G213,S213*(1-Inputs_ByYear!$D$4),0)),0)</f>
        <v>165211.33703907556</v>
      </c>
      <c r="U213" s="235">
        <f>IF((U$4-$G213)&lt;($C213+$B213),IF(U$4=$G213+$B213,SUMIFS(INDEX('ABP REC Calc'!$G$6:$AB$69,,MATCH('ABP RECs'!$H213,'ABP REC Calc'!$G$5:$AB$5,0)),'ABP REC Calc'!$C$6:$C$69,'ABP RECs'!$E213,'ABP REC Calc'!$B$6:$B$69,'ABP RECs'!$F213),
IF(U$4&gt;$G213,T213*(1-Inputs_ByYear!$D$4),0)),0)</f>
        <v>164385.28035388017</v>
      </c>
      <c r="V213" s="235">
        <f>IF((V$4-$G213)&lt;($C213+$B213),IF(V$4=$G213+$B213,SUMIFS(INDEX('ABP REC Calc'!$G$6:$AB$69,,MATCH('ABP RECs'!$H213,'ABP REC Calc'!$G$5:$AB$5,0)),'ABP REC Calc'!$C$6:$C$69,'ABP RECs'!$E213,'ABP REC Calc'!$B$6:$B$69,'ABP RECs'!$F213),
IF(V$4&gt;$G213,U213*(1-Inputs_ByYear!$D$4),0)),0)</f>
        <v>163563.35395211077</v>
      </c>
      <c r="W213" s="235">
        <f>IF((W$4-$G213)&lt;($C213+$B213),IF(W$4=$G213+$B213,SUMIFS(INDEX('ABP REC Calc'!$G$6:$AB$69,,MATCH('ABP RECs'!$H213,'ABP REC Calc'!$G$5:$AB$5,0)),'ABP REC Calc'!$C$6:$C$69,'ABP RECs'!$E213,'ABP REC Calc'!$B$6:$B$69,'ABP RECs'!$F213),
IF(W$4&gt;$G213,V213*(1-Inputs_ByYear!$D$4),0)),0)</f>
        <v>162745.53718235021</v>
      </c>
      <c r="X213" s="235">
        <f>IF((X$4-$G213)&lt;($C213+$B213),IF(X$4=$G213+$B213,SUMIFS(INDEX('ABP REC Calc'!$G$6:$AB$69,,MATCH('ABP RECs'!$H213,'ABP REC Calc'!$G$5:$AB$5,0)),'ABP REC Calc'!$C$6:$C$69,'ABP RECs'!$E213,'ABP REC Calc'!$B$6:$B$69,'ABP RECs'!$F213),
IF(X$4&gt;$G213,W213*(1-Inputs_ByYear!$D$4),0)),0)</f>
        <v>161931.80949643845</v>
      </c>
      <c r="Y213" s="235">
        <f>IF((Y$4-$G213)&lt;($C213+$B213),IF(Y$4=$G213+$B213,SUMIFS(INDEX('ABP REC Calc'!$G$6:$AB$69,,MATCH('ABP RECs'!$H213,'ABP REC Calc'!$G$5:$AB$5,0)),'ABP REC Calc'!$C$6:$C$69,'ABP RECs'!$E213,'ABP REC Calc'!$B$6:$B$69,'ABP RECs'!$F213),
IF(Y$4&gt;$G213,X213*(1-Inputs_ByYear!$D$4),0)),0)</f>
        <v>161122.15044895626</v>
      </c>
      <c r="Z213" s="235">
        <f>IF((Z$4-$G213)&lt;($C213+$B213),IF(Z$4=$G213+$B213,SUMIFS(INDEX('ABP REC Calc'!$G$6:$AB$69,,MATCH('ABP RECs'!$H213,'ABP REC Calc'!$G$5:$AB$5,0)),'ABP REC Calc'!$C$6:$C$69,'ABP RECs'!$E213,'ABP REC Calc'!$B$6:$B$69,'ABP RECs'!$F213),
IF(Z$4&gt;$G213,Y213*(1-Inputs_ByYear!$D$4),0)),0)</f>
        <v>160316.53969671149</v>
      </c>
      <c r="AA213" s="235">
        <f>IF((AA$4-$G213)&lt;($C213+$B213),IF(AA$4=$G213+$B213,SUMIFS(INDEX('ABP REC Calc'!$G$6:$AB$69,,MATCH('ABP RECs'!$H213,'ABP REC Calc'!$G$5:$AB$5,0)),'ABP REC Calc'!$C$6:$C$69,'ABP RECs'!$E213,'ABP REC Calc'!$B$6:$B$69,'ABP RECs'!$F213),
IF(AA$4&gt;$G213,Z213*(1-Inputs_ByYear!$D$4),0)),0)</f>
        <v>159514.95699822795</v>
      </c>
      <c r="AB213" s="235">
        <f>IF((AB$4-$G213)&lt;($C213+$B213),IF(AB$4=$G213+$B213,SUMIFS(INDEX('ABP REC Calc'!$G$6:$AB$69,,MATCH('ABP RECs'!$H213,'ABP REC Calc'!$G$5:$AB$5,0)),'ABP REC Calc'!$C$6:$C$69,'ABP RECs'!$E213,'ABP REC Calc'!$B$6:$B$69,'ABP RECs'!$F213),
IF(AB$4&gt;$G213,AA213*(1-Inputs_ByYear!$D$4),0)),0)</f>
        <v>158717.38221323682</v>
      </c>
      <c r="AC213" s="235">
        <f>IF((AC$4-$G213)&lt;($C213+$B213),IF(AC$4=$G213+$B213,SUMIFS(INDEX('ABP REC Calc'!$G$6:$AB$69,,MATCH('ABP RECs'!$H213,'ABP REC Calc'!$G$5:$AB$5,0)),'ABP REC Calc'!$C$6:$C$69,'ABP RECs'!$E213,'ABP REC Calc'!$B$6:$B$69,'ABP RECs'!$F213),
IF(AC$4&gt;$G213,AB213*(1-Inputs_ByYear!$D$4),0)),0)</f>
        <v>0</v>
      </c>
      <c r="AD213" s="235">
        <f>IF((AD$4-$G213)&lt;($C213+$B213),IF(AD$4=$G213+$B213,SUMIFS(INDEX('ABP REC Calc'!$G$6:$AB$69,,MATCH('ABP RECs'!$H213,'ABP REC Calc'!$G$5:$AB$5,0)),'ABP REC Calc'!$C$6:$C$69,'ABP RECs'!$E213,'ABP REC Calc'!$B$6:$B$69,'ABP RECs'!$F213),
IF(AD$4&gt;$G213,AC213*(1-Inputs_ByYear!$D$4),0)),0)</f>
        <v>0</v>
      </c>
    </row>
    <row r="214" spans="2:30" ht="14.75" customHeight="1" x14ac:dyDescent="0.25">
      <c r="B214" s="332" cm="1">
        <f t="array" ref="B214">INDEX(Inputs_ByYear!$D$87:$D$92, MATCH('ABP RECs'!$E214, Inputs_ByYear!$B$87:$B$92, 0),)</f>
        <v>0</v>
      </c>
      <c r="C214" s="332" cm="1">
        <f t="array" ref="C214">INDEX(Inputs_ByYear!$D$51:$D$56, MATCH('ABP RECs'!$E214, Inputs_ByYear!$B$51:$B$56,0),)</f>
        <v>15</v>
      </c>
      <c r="D214" s="332" t="str" cm="1">
        <f t="array" ref="D214">INDEX(Inputs_ByYear!$D$96:$D$101, MATCH('ABP RECs'!$E214, Inputs_ByYear!$B$96:$B$101,0),)</f>
        <v>n/a</v>
      </c>
      <c r="E214" s="222" t="s">
        <v>237</v>
      </c>
      <c r="F214" s="219" t="s">
        <v>259</v>
      </c>
      <c r="G214" s="219">
        <f t="shared" si="10"/>
        <v>2030</v>
      </c>
      <c r="H214" s="227" t="s">
        <v>28</v>
      </c>
      <c r="I214" s="235">
        <f>IF((I$4-$G214)&lt;($C214+$B214),IF(I$4=$G214+$B214,SUMIFS(INDEX('ABP REC Calc'!$G$6:$AB$69,,MATCH('ABP RECs'!$H214,'ABP REC Calc'!$G$5:$AB$5,0)),'ABP REC Calc'!$C$6:$C$69,'ABP RECs'!$E214,'ABP REC Calc'!$B$6:$B$69,'ABP RECs'!$F214),
IF(I$4&gt;$G214,H214*(1-Inputs_ByYear!$D$4),0)),0)</f>
        <v>0</v>
      </c>
      <c r="J214" s="235">
        <f>IF((J$4-$G214)&lt;($C214+$B214),IF(J$4=$G214+$B214,SUMIFS(INDEX('ABP REC Calc'!$G$6:$AB$69,,MATCH('ABP RECs'!$H214,'ABP REC Calc'!$G$5:$AB$5,0)),'ABP REC Calc'!$C$6:$C$69,'ABP RECs'!$E214,'ABP REC Calc'!$B$6:$B$69,'ABP RECs'!$F214),
IF(J$4&gt;$G214,I214*(1-Inputs_ByYear!$D$4),0)),0)</f>
        <v>0</v>
      </c>
      <c r="K214" s="235">
        <f>IF((K$4-$G214)&lt;($C214+$B214),IF(K$4=$G214+$B214,SUMIFS(INDEX('ABP REC Calc'!$G$6:$AB$69,,MATCH('ABP RECs'!$H214,'ABP REC Calc'!$G$5:$AB$5,0)),'ABP REC Calc'!$C$6:$C$69,'ABP RECs'!$E214,'ABP REC Calc'!$B$6:$B$69,'ABP RECs'!$F214),
IF(K$4&gt;$G214,J214*(1-Inputs_ByYear!$D$4),0)),0)</f>
        <v>0</v>
      </c>
      <c r="L214" s="235">
        <f>IF((L$4-$G214)&lt;($C214+$B214),IF(L$4=$G214+$B214,SUMIFS(INDEX('ABP REC Calc'!$G$6:$AB$69,,MATCH('ABP RECs'!$H214,'ABP REC Calc'!$G$5:$AB$5,0)),'ABP REC Calc'!$C$6:$C$69,'ABP RECs'!$E214,'ABP REC Calc'!$B$6:$B$69,'ABP RECs'!$F214),
IF(L$4&gt;$G214,K214*(1-Inputs_ByYear!$D$4),0)),0)</f>
        <v>0</v>
      </c>
      <c r="M214" s="235">
        <f>IF((M$4-$G214)&lt;($C214+$B214),IF(M$4=$G214+$B214,SUMIFS(INDEX('ABP REC Calc'!$G$6:$AB$69,,MATCH('ABP RECs'!$H214,'ABP REC Calc'!$G$5:$AB$5,0)),'ABP REC Calc'!$C$6:$C$69,'ABP RECs'!$E214,'ABP REC Calc'!$B$6:$B$69,'ABP RECs'!$F214),
IF(M$4&gt;$G214,L214*(1-Inputs_ByYear!$D$4),0)),0)</f>
        <v>0</v>
      </c>
      <c r="N214" s="235">
        <f>IF((N$4-$G214)&lt;($C214+$B214),IF(N$4=$G214+$B214,SUMIFS(INDEX('ABP REC Calc'!$G$6:$AB$69,,MATCH('ABP RECs'!$H214,'ABP REC Calc'!$G$5:$AB$5,0)),'ABP REC Calc'!$C$6:$C$69,'ABP RECs'!$E214,'ABP REC Calc'!$B$6:$B$69,'ABP RECs'!$F214),
IF(N$4&gt;$G214,M214*(1-Inputs_ByYear!$D$4),0)),0)</f>
        <v>0</v>
      </c>
      <c r="O214" s="235">
        <f>IF((O$4-$G214)&lt;($C214+$B214),IF(O$4=$G214+$B214,SUMIFS(INDEX('ABP REC Calc'!$G$6:$AB$69,,MATCH('ABP RECs'!$H214,'ABP REC Calc'!$G$5:$AB$5,0)),'ABP REC Calc'!$C$6:$C$69,'ABP RECs'!$E214,'ABP REC Calc'!$B$6:$B$69,'ABP RECs'!$F214),
IF(O$4&gt;$G214,N214*(1-Inputs_ByYear!$D$4),0)),0)</f>
        <v>170255.58272325224</v>
      </c>
      <c r="P214" s="235">
        <f>IF((P$4-$G214)&lt;($C214+$B214),IF(P$4=$G214+$B214,SUMIFS(INDEX('ABP REC Calc'!$G$6:$AB$69,,MATCH('ABP RECs'!$H214,'ABP REC Calc'!$G$5:$AB$5,0)),'ABP REC Calc'!$C$6:$C$69,'ABP RECs'!$E214,'ABP REC Calc'!$B$6:$B$69,'ABP RECs'!$F214),
IF(P$4&gt;$G214,O214*(1-Inputs_ByYear!$D$4),0)),0)</f>
        <v>169404.30480963597</v>
      </c>
      <c r="Q214" s="235">
        <f>IF((Q$4-$G214)&lt;($C214+$B214),IF(Q$4=$G214+$B214,SUMIFS(INDEX('ABP REC Calc'!$G$6:$AB$69,,MATCH('ABP RECs'!$H214,'ABP REC Calc'!$G$5:$AB$5,0)),'ABP REC Calc'!$C$6:$C$69,'ABP RECs'!$E214,'ABP REC Calc'!$B$6:$B$69,'ABP RECs'!$F214),
IF(Q$4&gt;$G214,P214*(1-Inputs_ByYear!$D$4),0)),0)</f>
        <v>168557.28328558779</v>
      </c>
      <c r="R214" s="235">
        <f>IF((R$4-$G214)&lt;($C214+$B214),IF(R$4=$G214+$B214,SUMIFS(INDEX('ABP REC Calc'!$G$6:$AB$69,,MATCH('ABP RECs'!$H214,'ABP REC Calc'!$G$5:$AB$5,0)),'ABP REC Calc'!$C$6:$C$69,'ABP RECs'!$E214,'ABP REC Calc'!$B$6:$B$69,'ABP RECs'!$F214),
IF(R$4&gt;$G214,Q214*(1-Inputs_ByYear!$D$4),0)),0)</f>
        <v>167714.49686915986</v>
      </c>
      <c r="S214" s="235">
        <f>IF((S$4-$G214)&lt;($C214+$B214),IF(S$4=$G214+$B214,SUMIFS(INDEX('ABP REC Calc'!$G$6:$AB$69,,MATCH('ABP RECs'!$H214,'ABP REC Calc'!$G$5:$AB$5,0)),'ABP REC Calc'!$C$6:$C$69,'ABP RECs'!$E214,'ABP REC Calc'!$B$6:$B$69,'ABP RECs'!$F214),
IF(S$4&gt;$G214,R214*(1-Inputs_ByYear!$D$4),0)),0)</f>
        <v>166875.92438481408</v>
      </c>
      <c r="T214" s="235">
        <f>IF((T$4-$G214)&lt;($C214+$B214),IF(T$4=$G214+$B214,SUMIFS(INDEX('ABP REC Calc'!$G$6:$AB$69,,MATCH('ABP RECs'!$H214,'ABP REC Calc'!$G$5:$AB$5,0)),'ABP REC Calc'!$C$6:$C$69,'ABP RECs'!$E214,'ABP REC Calc'!$B$6:$B$69,'ABP RECs'!$F214),
IF(T$4&gt;$G214,S214*(1-Inputs_ByYear!$D$4),0)),0)</f>
        <v>166041.54476289</v>
      </c>
      <c r="U214" s="235">
        <f>IF((U$4-$G214)&lt;($C214+$B214),IF(U$4=$G214+$B214,SUMIFS(INDEX('ABP REC Calc'!$G$6:$AB$69,,MATCH('ABP RECs'!$H214,'ABP REC Calc'!$G$5:$AB$5,0)),'ABP REC Calc'!$C$6:$C$69,'ABP RECs'!$E214,'ABP REC Calc'!$B$6:$B$69,'ABP RECs'!$F214),
IF(U$4&gt;$G214,T214*(1-Inputs_ByYear!$D$4),0)),0)</f>
        <v>165211.33703907556</v>
      </c>
      <c r="V214" s="235">
        <f>IF((V$4-$G214)&lt;($C214+$B214),IF(V$4=$G214+$B214,SUMIFS(INDEX('ABP REC Calc'!$G$6:$AB$69,,MATCH('ABP RECs'!$H214,'ABP REC Calc'!$G$5:$AB$5,0)),'ABP REC Calc'!$C$6:$C$69,'ABP RECs'!$E214,'ABP REC Calc'!$B$6:$B$69,'ABP RECs'!$F214),
IF(V$4&gt;$G214,U214*(1-Inputs_ByYear!$D$4),0)),0)</f>
        <v>164385.28035388017</v>
      </c>
      <c r="W214" s="235">
        <f>IF((W$4-$G214)&lt;($C214+$B214),IF(W$4=$G214+$B214,SUMIFS(INDEX('ABP REC Calc'!$G$6:$AB$69,,MATCH('ABP RECs'!$H214,'ABP REC Calc'!$G$5:$AB$5,0)),'ABP REC Calc'!$C$6:$C$69,'ABP RECs'!$E214,'ABP REC Calc'!$B$6:$B$69,'ABP RECs'!$F214),
IF(W$4&gt;$G214,V214*(1-Inputs_ByYear!$D$4),0)),0)</f>
        <v>163563.35395211077</v>
      </c>
      <c r="X214" s="235">
        <f>IF((X$4-$G214)&lt;($C214+$B214),IF(X$4=$G214+$B214,SUMIFS(INDEX('ABP REC Calc'!$G$6:$AB$69,,MATCH('ABP RECs'!$H214,'ABP REC Calc'!$G$5:$AB$5,0)),'ABP REC Calc'!$C$6:$C$69,'ABP RECs'!$E214,'ABP REC Calc'!$B$6:$B$69,'ABP RECs'!$F214),
IF(X$4&gt;$G214,W214*(1-Inputs_ByYear!$D$4),0)),0)</f>
        <v>162745.53718235021</v>
      </c>
      <c r="Y214" s="235">
        <f>IF((Y$4-$G214)&lt;($C214+$B214),IF(Y$4=$G214+$B214,SUMIFS(INDEX('ABP REC Calc'!$G$6:$AB$69,,MATCH('ABP RECs'!$H214,'ABP REC Calc'!$G$5:$AB$5,0)),'ABP REC Calc'!$C$6:$C$69,'ABP RECs'!$E214,'ABP REC Calc'!$B$6:$B$69,'ABP RECs'!$F214),
IF(Y$4&gt;$G214,X214*(1-Inputs_ByYear!$D$4),0)),0)</f>
        <v>161931.80949643845</v>
      </c>
      <c r="Z214" s="235">
        <f>IF((Z$4-$G214)&lt;($C214+$B214),IF(Z$4=$G214+$B214,SUMIFS(INDEX('ABP REC Calc'!$G$6:$AB$69,,MATCH('ABP RECs'!$H214,'ABP REC Calc'!$G$5:$AB$5,0)),'ABP REC Calc'!$C$6:$C$69,'ABP RECs'!$E214,'ABP REC Calc'!$B$6:$B$69,'ABP RECs'!$F214),
IF(Z$4&gt;$G214,Y214*(1-Inputs_ByYear!$D$4),0)),0)</f>
        <v>161122.15044895626</v>
      </c>
      <c r="AA214" s="235">
        <f>IF((AA$4-$G214)&lt;($C214+$B214),IF(AA$4=$G214+$B214,SUMIFS(INDEX('ABP REC Calc'!$G$6:$AB$69,,MATCH('ABP RECs'!$H214,'ABP REC Calc'!$G$5:$AB$5,0)),'ABP REC Calc'!$C$6:$C$69,'ABP RECs'!$E214,'ABP REC Calc'!$B$6:$B$69,'ABP RECs'!$F214),
IF(AA$4&gt;$G214,Z214*(1-Inputs_ByYear!$D$4),0)),0)</f>
        <v>160316.53969671149</v>
      </c>
      <c r="AB214" s="235">
        <f>IF((AB$4-$G214)&lt;($C214+$B214),IF(AB$4=$G214+$B214,SUMIFS(INDEX('ABP REC Calc'!$G$6:$AB$69,,MATCH('ABP RECs'!$H214,'ABP REC Calc'!$G$5:$AB$5,0)),'ABP REC Calc'!$C$6:$C$69,'ABP RECs'!$E214,'ABP REC Calc'!$B$6:$B$69,'ABP RECs'!$F214),
IF(AB$4&gt;$G214,AA214*(1-Inputs_ByYear!$D$4),0)),0)</f>
        <v>159514.95699822795</v>
      </c>
      <c r="AC214" s="235">
        <f>IF((AC$4-$G214)&lt;($C214+$B214),IF(AC$4=$G214+$B214,SUMIFS(INDEX('ABP REC Calc'!$G$6:$AB$69,,MATCH('ABP RECs'!$H214,'ABP REC Calc'!$G$5:$AB$5,0)),'ABP REC Calc'!$C$6:$C$69,'ABP RECs'!$E214,'ABP REC Calc'!$B$6:$B$69,'ABP RECs'!$F214),
IF(AC$4&gt;$G214,AB214*(1-Inputs_ByYear!$D$4),0)),0)</f>
        <v>158717.38221323682</v>
      </c>
      <c r="AD214" s="235">
        <f>IF((AD$4-$G214)&lt;($C214+$B214),IF(AD$4=$G214+$B214,SUMIFS(INDEX('ABP REC Calc'!$G$6:$AB$69,,MATCH('ABP RECs'!$H214,'ABP REC Calc'!$G$5:$AB$5,0)),'ABP REC Calc'!$C$6:$C$69,'ABP RECs'!$E214,'ABP REC Calc'!$B$6:$B$69,'ABP RECs'!$F214),
IF(AD$4&gt;$G214,AC214*(1-Inputs_ByYear!$D$4),0)),0)</f>
        <v>0</v>
      </c>
    </row>
    <row r="215" spans="2:30" ht="14.75" customHeight="1" x14ac:dyDescent="0.25">
      <c r="B215" s="332" cm="1">
        <f t="array" ref="B215">INDEX(Inputs_ByYear!$D$87:$D$92, MATCH('ABP RECs'!$E215, Inputs_ByYear!$B$87:$B$92, 0),)</f>
        <v>0</v>
      </c>
      <c r="C215" s="332" cm="1">
        <f t="array" ref="C215">INDEX(Inputs_ByYear!$D$51:$D$56, MATCH('ABP RECs'!$E215, Inputs_ByYear!$B$51:$B$56,0),)</f>
        <v>15</v>
      </c>
      <c r="D215" s="332" t="str" cm="1">
        <f t="array" ref="D215">INDEX(Inputs_ByYear!$D$96:$D$101, MATCH('ABP RECs'!$E215, Inputs_ByYear!$B$96:$B$101,0),)</f>
        <v>n/a</v>
      </c>
      <c r="E215" s="222" t="s">
        <v>237</v>
      </c>
      <c r="F215" s="219" t="s">
        <v>259</v>
      </c>
      <c r="G215" s="219">
        <f t="shared" si="10"/>
        <v>2031</v>
      </c>
      <c r="H215" s="227" t="s">
        <v>29</v>
      </c>
      <c r="I215" s="235">
        <f>IF((I$4-$G215)&lt;($C215+$B215),IF(I$4=$G215+$B215,SUMIFS(INDEX('ABP REC Calc'!$G$6:$AB$69,,MATCH('ABP RECs'!$H215,'ABP REC Calc'!$G$5:$AB$5,0)),'ABP REC Calc'!$C$6:$C$69,'ABP RECs'!$E215,'ABP REC Calc'!$B$6:$B$69,'ABP RECs'!$F215),
IF(I$4&gt;$G215,H215*(1-Inputs_ByYear!$D$4),0)),0)</f>
        <v>0</v>
      </c>
      <c r="J215" s="235">
        <f>IF((J$4-$G215)&lt;($C215+$B215),IF(J$4=$G215+$B215,SUMIFS(INDEX('ABP REC Calc'!$G$6:$AB$69,,MATCH('ABP RECs'!$H215,'ABP REC Calc'!$G$5:$AB$5,0)),'ABP REC Calc'!$C$6:$C$69,'ABP RECs'!$E215,'ABP REC Calc'!$B$6:$B$69,'ABP RECs'!$F215),
IF(J$4&gt;$G215,I215*(1-Inputs_ByYear!$D$4),0)),0)</f>
        <v>0</v>
      </c>
      <c r="K215" s="235">
        <f>IF((K$4-$G215)&lt;($C215+$B215),IF(K$4=$G215+$B215,SUMIFS(INDEX('ABP REC Calc'!$G$6:$AB$69,,MATCH('ABP RECs'!$H215,'ABP REC Calc'!$G$5:$AB$5,0)),'ABP REC Calc'!$C$6:$C$69,'ABP RECs'!$E215,'ABP REC Calc'!$B$6:$B$69,'ABP RECs'!$F215),
IF(K$4&gt;$G215,J215*(1-Inputs_ByYear!$D$4),0)),0)</f>
        <v>0</v>
      </c>
      <c r="L215" s="235">
        <f>IF((L$4-$G215)&lt;($C215+$B215),IF(L$4=$G215+$B215,SUMIFS(INDEX('ABP REC Calc'!$G$6:$AB$69,,MATCH('ABP RECs'!$H215,'ABP REC Calc'!$G$5:$AB$5,0)),'ABP REC Calc'!$C$6:$C$69,'ABP RECs'!$E215,'ABP REC Calc'!$B$6:$B$69,'ABP RECs'!$F215),
IF(L$4&gt;$G215,K215*(1-Inputs_ByYear!$D$4),0)),0)</f>
        <v>0</v>
      </c>
      <c r="M215" s="235">
        <f>IF((M$4-$G215)&lt;($C215+$B215),IF(M$4=$G215+$B215,SUMIFS(INDEX('ABP REC Calc'!$G$6:$AB$69,,MATCH('ABP RECs'!$H215,'ABP REC Calc'!$G$5:$AB$5,0)),'ABP REC Calc'!$C$6:$C$69,'ABP RECs'!$E215,'ABP REC Calc'!$B$6:$B$69,'ABP RECs'!$F215),
IF(M$4&gt;$G215,L215*(1-Inputs_ByYear!$D$4),0)),0)</f>
        <v>0</v>
      </c>
      <c r="N215" s="235">
        <f>IF((N$4-$G215)&lt;($C215+$B215),IF(N$4=$G215+$B215,SUMIFS(INDEX('ABP REC Calc'!$G$6:$AB$69,,MATCH('ABP RECs'!$H215,'ABP REC Calc'!$G$5:$AB$5,0)),'ABP REC Calc'!$C$6:$C$69,'ABP RECs'!$E215,'ABP REC Calc'!$B$6:$B$69,'ABP RECs'!$F215),
IF(N$4&gt;$G215,M215*(1-Inputs_ByYear!$D$4),0)),0)</f>
        <v>0</v>
      </c>
      <c r="O215" s="235">
        <f>IF((O$4-$G215)&lt;($C215+$B215),IF(O$4=$G215+$B215,SUMIFS(INDEX('ABP REC Calc'!$G$6:$AB$69,,MATCH('ABP RECs'!$H215,'ABP REC Calc'!$G$5:$AB$5,0)),'ABP REC Calc'!$C$6:$C$69,'ABP RECs'!$E215,'ABP REC Calc'!$B$6:$B$69,'ABP RECs'!$F215),
IF(O$4&gt;$G215,N215*(1-Inputs_ByYear!$D$4),0)),0)</f>
        <v>0</v>
      </c>
      <c r="P215" s="235">
        <f>IF((P$4-$G215)&lt;($C215+$B215),IF(P$4=$G215+$B215,SUMIFS(INDEX('ABP REC Calc'!$G$6:$AB$69,,MATCH('ABP RECs'!$H215,'ABP REC Calc'!$G$5:$AB$5,0)),'ABP REC Calc'!$C$6:$C$69,'ABP RECs'!$E215,'ABP REC Calc'!$B$6:$B$69,'ABP RECs'!$F215),
IF(P$4&gt;$G215,O215*(1-Inputs_ByYear!$D$4),0)),0)</f>
        <v>113503.72181550147</v>
      </c>
      <c r="Q215" s="235">
        <f>IF((Q$4-$G215)&lt;($C215+$B215),IF(Q$4=$G215+$B215,SUMIFS(INDEX('ABP REC Calc'!$G$6:$AB$69,,MATCH('ABP RECs'!$H215,'ABP REC Calc'!$G$5:$AB$5,0)),'ABP REC Calc'!$C$6:$C$69,'ABP RECs'!$E215,'ABP REC Calc'!$B$6:$B$69,'ABP RECs'!$F215),
IF(Q$4&gt;$G215,P215*(1-Inputs_ByYear!$D$4),0)),0)</f>
        <v>112936.20320642396</v>
      </c>
      <c r="R215" s="235">
        <f>IF((R$4-$G215)&lt;($C215+$B215),IF(R$4=$G215+$B215,SUMIFS(INDEX('ABP REC Calc'!$G$6:$AB$69,,MATCH('ABP RECs'!$H215,'ABP REC Calc'!$G$5:$AB$5,0)),'ABP REC Calc'!$C$6:$C$69,'ABP RECs'!$E215,'ABP REC Calc'!$B$6:$B$69,'ABP RECs'!$F215),
IF(R$4&gt;$G215,Q215*(1-Inputs_ByYear!$D$4),0)),0)</f>
        <v>112371.52219039184</v>
      </c>
      <c r="S215" s="235">
        <f>IF((S$4-$G215)&lt;($C215+$B215),IF(S$4=$G215+$B215,SUMIFS(INDEX('ABP REC Calc'!$G$6:$AB$69,,MATCH('ABP RECs'!$H215,'ABP REC Calc'!$G$5:$AB$5,0)),'ABP REC Calc'!$C$6:$C$69,'ABP RECs'!$E215,'ABP REC Calc'!$B$6:$B$69,'ABP RECs'!$F215),
IF(S$4&gt;$G215,R215*(1-Inputs_ByYear!$D$4),0)),0)</f>
        <v>111809.66457943988</v>
      </c>
      <c r="T215" s="235">
        <f>IF((T$4-$G215)&lt;($C215+$B215),IF(T$4=$G215+$B215,SUMIFS(INDEX('ABP REC Calc'!$G$6:$AB$69,,MATCH('ABP RECs'!$H215,'ABP REC Calc'!$G$5:$AB$5,0)),'ABP REC Calc'!$C$6:$C$69,'ABP RECs'!$E215,'ABP REC Calc'!$B$6:$B$69,'ABP RECs'!$F215),
IF(T$4&gt;$G215,S215*(1-Inputs_ByYear!$D$4),0)),0)</f>
        <v>111250.61625654268</v>
      </c>
      <c r="U215" s="235">
        <f>IF((U$4-$G215)&lt;($C215+$B215),IF(U$4=$G215+$B215,SUMIFS(INDEX('ABP REC Calc'!$G$6:$AB$69,,MATCH('ABP RECs'!$H215,'ABP REC Calc'!$G$5:$AB$5,0)),'ABP REC Calc'!$C$6:$C$69,'ABP RECs'!$E215,'ABP REC Calc'!$B$6:$B$69,'ABP RECs'!$F215),
IF(U$4&gt;$G215,T215*(1-Inputs_ByYear!$D$4),0)),0)</f>
        <v>110694.36317525996</v>
      </c>
      <c r="V215" s="235">
        <f>IF((V$4-$G215)&lt;($C215+$B215),IF(V$4=$G215+$B215,SUMIFS(INDEX('ABP REC Calc'!$G$6:$AB$69,,MATCH('ABP RECs'!$H215,'ABP REC Calc'!$G$5:$AB$5,0)),'ABP REC Calc'!$C$6:$C$69,'ABP RECs'!$E215,'ABP REC Calc'!$B$6:$B$69,'ABP RECs'!$F215),
IF(V$4&gt;$G215,U215*(1-Inputs_ByYear!$D$4),0)),0)</f>
        <v>110140.89135938366</v>
      </c>
      <c r="W215" s="235">
        <f>IF((W$4-$G215)&lt;($C215+$B215),IF(W$4=$G215+$B215,SUMIFS(INDEX('ABP REC Calc'!$G$6:$AB$69,,MATCH('ABP RECs'!$H215,'ABP REC Calc'!$G$5:$AB$5,0)),'ABP REC Calc'!$C$6:$C$69,'ABP RECs'!$E215,'ABP REC Calc'!$B$6:$B$69,'ABP RECs'!$F215),
IF(W$4&gt;$G215,V215*(1-Inputs_ByYear!$D$4),0)),0)</f>
        <v>109590.18690258675</v>
      </c>
      <c r="X215" s="235">
        <f>IF((X$4-$G215)&lt;($C215+$B215),IF(X$4=$G215+$B215,SUMIFS(INDEX('ABP REC Calc'!$G$6:$AB$69,,MATCH('ABP RECs'!$H215,'ABP REC Calc'!$G$5:$AB$5,0)),'ABP REC Calc'!$C$6:$C$69,'ABP RECs'!$E215,'ABP REC Calc'!$B$6:$B$69,'ABP RECs'!$F215),
IF(X$4&gt;$G215,W215*(1-Inputs_ByYear!$D$4),0)),0)</f>
        <v>109042.23596807382</v>
      </c>
      <c r="Y215" s="235">
        <f>IF((Y$4-$G215)&lt;($C215+$B215),IF(Y$4=$G215+$B215,SUMIFS(INDEX('ABP REC Calc'!$G$6:$AB$69,,MATCH('ABP RECs'!$H215,'ABP REC Calc'!$G$5:$AB$5,0)),'ABP REC Calc'!$C$6:$C$69,'ABP RECs'!$E215,'ABP REC Calc'!$B$6:$B$69,'ABP RECs'!$F215),
IF(Y$4&gt;$G215,X215*(1-Inputs_ByYear!$D$4),0)),0)</f>
        <v>108497.02478823345</v>
      </c>
      <c r="Z215" s="235">
        <f>IF((Z$4-$G215)&lt;($C215+$B215),IF(Z$4=$G215+$B215,SUMIFS(INDEX('ABP REC Calc'!$G$6:$AB$69,,MATCH('ABP RECs'!$H215,'ABP REC Calc'!$G$5:$AB$5,0)),'ABP REC Calc'!$C$6:$C$69,'ABP RECs'!$E215,'ABP REC Calc'!$B$6:$B$69,'ABP RECs'!$F215),
IF(Z$4&gt;$G215,Y215*(1-Inputs_ByYear!$D$4),0)),0)</f>
        <v>107954.53966429229</v>
      </c>
      <c r="AA215" s="235">
        <f>IF((AA$4-$G215)&lt;($C215+$B215),IF(AA$4=$G215+$B215,SUMIFS(INDEX('ABP REC Calc'!$G$6:$AB$69,,MATCH('ABP RECs'!$H215,'ABP REC Calc'!$G$5:$AB$5,0)),'ABP REC Calc'!$C$6:$C$69,'ABP RECs'!$E215,'ABP REC Calc'!$B$6:$B$69,'ABP RECs'!$F215),
IF(AA$4&gt;$G215,Z215*(1-Inputs_ByYear!$D$4),0)),0)</f>
        <v>107414.76696597082</v>
      </c>
      <c r="AB215" s="235">
        <f>IF((AB$4-$G215)&lt;($C215+$B215),IF(AB$4=$G215+$B215,SUMIFS(INDEX('ABP REC Calc'!$G$6:$AB$69,,MATCH('ABP RECs'!$H215,'ABP REC Calc'!$G$5:$AB$5,0)),'ABP REC Calc'!$C$6:$C$69,'ABP RECs'!$E215,'ABP REC Calc'!$B$6:$B$69,'ABP RECs'!$F215),
IF(AB$4&gt;$G215,AA215*(1-Inputs_ByYear!$D$4),0)),0)</f>
        <v>106877.69313114097</v>
      </c>
      <c r="AC215" s="235">
        <f>IF((AC$4-$G215)&lt;($C215+$B215),IF(AC$4=$G215+$B215,SUMIFS(INDEX('ABP REC Calc'!$G$6:$AB$69,,MATCH('ABP RECs'!$H215,'ABP REC Calc'!$G$5:$AB$5,0)),'ABP REC Calc'!$C$6:$C$69,'ABP RECs'!$E215,'ABP REC Calc'!$B$6:$B$69,'ABP RECs'!$F215),
IF(AC$4&gt;$G215,AB215*(1-Inputs_ByYear!$D$4),0)),0)</f>
        <v>106343.30466548527</v>
      </c>
      <c r="AD215" s="235">
        <f>IF((AD$4-$G215)&lt;($C215+$B215),IF(AD$4=$G215+$B215,SUMIFS(INDEX('ABP REC Calc'!$G$6:$AB$69,,MATCH('ABP RECs'!$H215,'ABP REC Calc'!$G$5:$AB$5,0)),'ABP REC Calc'!$C$6:$C$69,'ABP RECs'!$E215,'ABP REC Calc'!$B$6:$B$69,'ABP RECs'!$F215),
IF(AD$4&gt;$G215,AC215*(1-Inputs_ByYear!$D$4),0)),0)</f>
        <v>105811.58814215784</v>
      </c>
    </row>
    <row r="216" spans="2:30" ht="14.75" customHeight="1" x14ac:dyDescent="0.25">
      <c r="B216" s="332" cm="1">
        <f t="array" ref="B216">INDEX(Inputs_ByYear!$D$87:$D$92, MATCH('ABP RECs'!$E216, Inputs_ByYear!$B$87:$B$92, 0),)</f>
        <v>0</v>
      </c>
      <c r="C216" s="332" cm="1">
        <f t="array" ref="C216">INDEX(Inputs_ByYear!$D$51:$D$56, MATCH('ABP RECs'!$E216, Inputs_ByYear!$B$51:$B$56,0),)</f>
        <v>15</v>
      </c>
      <c r="D216" s="332" t="str" cm="1">
        <f t="array" ref="D216">INDEX(Inputs_ByYear!$D$96:$D$101, MATCH('ABP RECs'!$E216, Inputs_ByYear!$B$96:$B$101,0),)</f>
        <v>n/a</v>
      </c>
      <c r="E216" s="222" t="s">
        <v>237</v>
      </c>
      <c r="F216" s="219" t="s">
        <v>259</v>
      </c>
      <c r="G216" s="219">
        <f t="shared" si="10"/>
        <v>2032</v>
      </c>
      <c r="H216" s="227" t="s">
        <v>30</v>
      </c>
      <c r="I216" s="235">
        <f>IF((I$4-$G216)&lt;($C216+$B216),IF(I$4=$G216+$B216,SUMIFS(INDEX('ABP REC Calc'!$G$6:$AB$69,,MATCH('ABP RECs'!$H216,'ABP REC Calc'!$G$5:$AB$5,0)),'ABP REC Calc'!$C$6:$C$69,'ABP RECs'!$E216,'ABP REC Calc'!$B$6:$B$69,'ABP RECs'!$F216),
IF(I$4&gt;$G216,H216*(1-Inputs_ByYear!$D$4),0)),0)</f>
        <v>0</v>
      </c>
      <c r="J216" s="235">
        <f>IF((J$4-$G216)&lt;($C216+$B216),IF(J$4=$G216+$B216,SUMIFS(INDEX('ABP REC Calc'!$G$6:$AB$69,,MATCH('ABP RECs'!$H216,'ABP REC Calc'!$G$5:$AB$5,0)),'ABP REC Calc'!$C$6:$C$69,'ABP RECs'!$E216,'ABP REC Calc'!$B$6:$B$69,'ABP RECs'!$F216),
IF(J$4&gt;$G216,I216*(1-Inputs_ByYear!$D$4),0)),0)</f>
        <v>0</v>
      </c>
      <c r="K216" s="235">
        <f>IF((K$4-$G216)&lt;($C216+$B216),IF(K$4=$G216+$B216,SUMIFS(INDEX('ABP REC Calc'!$G$6:$AB$69,,MATCH('ABP RECs'!$H216,'ABP REC Calc'!$G$5:$AB$5,0)),'ABP REC Calc'!$C$6:$C$69,'ABP RECs'!$E216,'ABP REC Calc'!$B$6:$B$69,'ABP RECs'!$F216),
IF(K$4&gt;$G216,J216*(1-Inputs_ByYear!$D$4),0)),0)</f>
        <v>0</v>
      </c>
      <c r="L216" s="235">
        <f>IF((L$4-$G216)&lt;($C216+$B216),IF(L$4=$G216+$B216,SUMIFS(INDEX('ABP REC Calc'!$G$6:$AB$69,,MATCH('ABP RECs'!$H216,'ABP REC Calc'!$G$5:$AB$5,0)),'ABP REC Calc'!$C$6:$C$69,'ABP RECs'!$E216,'ABP REC Calc'!$B$6:$B$69,'ABP RECs'!$F216),
IF(L$4&gt;$G216,K216*(1-Inputs_ByYear!$D$4),0)),0)</f>
        <v>0</v>
      </c>
      <c r="M216" s="235">
        <f>IF((M$4-$G216)&lt;($C216+$B216),IF(M$4=$G216+$B216,SUMIFS(INDEX('ABP REC Calc'!$G$6:$AB$69,,MATCH('ABP RECs'!$H216,'ABP REC Calc'!$G$5:$AB$5,0)),'ABP REC Calc'!$C$6:$C$69,'ABP RECs'!$E216,'ABP REC Calc'!$B$6:$B$69,'ABP RECs'!$F216),
IF(M$4&gt;$G216,L216*(1-Inputs_ByYear!$D$4),0)),0)</f>
        <v>0</v>
      </c>
      <c r="N216" s="235">
        <f>IF((N$4-$G216)&lt;($C216+$B216),IF(N$4=$G216+$B216,SUMIFS(INDEX('ABP REC Calc'!$G$6:$AB$69,,MATCH('ABP RECs'!$H216,'ABP REC Calc'!$G$5:$AB$5,0)),'ABP REC Calc'!$C$6:$C$69,'ABP RECs'!$E216,'ABP REC Calc'!$B$6:$B$69,'ABP RECs'!$F216),
IF(N$4&gt;$G216,M216*(1-Inputs_ByYear!$D$4),0)),0)</f>
        <v>0</v>
      </c>
      <c r="O216" s="235">
        <f>IF((O$4-$G216)&lt;($C216+$B216),IF(O$4=$G216+$B216,SUMIFS(INDEX('ABP REC Calc'!$G$6:$AB$69,,MATCH('ABP RECs'!$H216,'ABP REC Calc'!$G$5:$AB$5,0)),'ABP REC Calc'!$C$6:$C$69,'ABP RECs'!$E216,'ABP REC Calc'!$B$6:$B$69,'ABP RECs'!$F216),
IF(O$4&gt;$G216,N216*(1-Inputs_ByYear!$D$4),0)),0)</f>
        <v>0</v>
      </c>
      <c r="P216" s="235">
        <f>IF((P$4-$G216)&lt;($C216+$B216),IF(P$4=$G216+$B216,SUMIFS(INDEX('ABP REC Calc'!$G$6:$AB$69,,MATCH('ABP RECs'!$H216,'ABP REC Calc'!$G$5:$AB$5,0)),'ABP REC Calc'!$C$6:$C$69,'ABP RECs'!$E216,'ABP REC Calc'!$B$6:$B$69,'ABP RECs'!$F216),
IF(P$4&gt;$G216,O216*(1-Inputs_ByYear!$D$4),0)),0)</f>
        <v>0</v>
      </c>
      <c r="Q216" s="235">
        <f>IF((Q$4-$G216)&lt;($C216+$B216),IF(Q$4=$G216+$B216,SUMIFS(INDEX('ABP REC Calc'!$G$6:$AB$69,,MATCH('ABP RECs'!$H216,'ABP REC Calc'!$G$5:$AB$5,0)),'ABP REC Calc'!$C$6:$C$69,'ABP RECs'!$E216,'ABP REC Calc'!$B$6:$B$69,'ABP RECs'!$F216),
IF(Q$4&gt;$G216,P216*(1-Inputs_ByYear!$D$4),0)),0)</f>
        <v>113503.72181550147</v>
      </c>
      <c r="R216" s="235">
        <f>IF((R$4-$G216)&lt;($C216+$B216),IF(R$4=$G216+$B216,SUMIFS(INDEX('ABP REC Calc'!$G$6:$AB$69,,MATCH('ABP RECs'!$H216,'ABP REC Calc'!$G$5:$AB$5,0)),'ABP REC Calc'!$C$6:$C$69,'ABP RECs'!$E216,'ABP REC Calc'!$B$6:$B$69,'ABP RECs'!$F216),
IF(R$4&gt;$G216,Q216*(1-Inputs_ByYear!$D$4),0)),0)</f>
        <v>112936.20320642396</v>
      </c>
      <c r="S216" s="235">
        <f>IF((S$4-$G216)&lt;($C216+$B216),IF(S$4=$G216+$B216,SUMIFS(INDEX('ABP REC Calc'!$G$6:$AB$69,,MATCH('ABP RECs'!$H216,'ABP REC Calc'!$G$5:$AB$5,0)),'ABP REC Calc'!$C$6:$C$69,'ABP RECs'!$E216,'ABP REC Calc'!$B$6:$B$69,'ABP RECs'!$F216),
IF(S$4&gt;$G216,R216*(1-Inputs_ByYear!$D$4),0)),0)</f>
        <v>112371.52219039184</v>
      </c>
      <c r="T216" s="235">
        <f>IF((T$4-$G216)&lt;($C216+$B216),IF(T$4=$G216+$B216,SUMIFS(INDEX('ABP REC Calc'!$G$6:$AB$69,,MATCH('ABP RECs'!$H216,'ABP REC Calc'!$G$5:$AB$5,0)),'ABP REC Calc'!$C$6:$C$69,'ABP RECs'!$E216,'ABP REC Calc'!$B$6:$B$69,'ABP RECs'!$F216),
IF(T$4&gt;$G216,S216*(1-Inputs_ByYear!$D$4),0)),0)</f>
        <v>111809.66457943988</v>
      </c>
      <c r="U216" s="235">
        <f>IF((U$4-$G216)&lt;($C216+$B216),IF(U$4=$G216+$B216,SUMIFS(INDEX('ABP REC Calc'!$G$6:$AB$69,,MATCH('ABP RECs'!$H216,'ABP REC Calc'!$G$5:$AB$5,0)),'ABP REC Calc'!$C$6:$C$69,'ABP RECs'!$E216,'ABP REC Calc'!$B$6:$B$69,'ABP RECs'!$F216),
IF(U$4&gt;$G216,T216*(1-Inputs_ByYear!$D$4),0)),0)</f>
        <v>111250.61625654268</v>
      </c>
      <c r="V216" s="235">
        <f>IF((V$4-$G216)&lt;($C216+$B216),IF(V$4=$G216+$B216,SUMIFS(INDEX('ABP REC Calc'!$G$6:$AB$69,,MATCH('ABP RECs'!$H216,'ABP REC Calc'!$G$5:$AB$5,0)),'ABP REC Calc'!$C$6:$C$69,'ABP RECs'!$E216,'ABP REC Calc'!$B$6:$B$69,'ABP RECs'!$F216),
IF(V$4&gt;$G216,U216*(1-Inputs_ByYear!$D$4),0)),0)</f>
        <v>110694.36317525996</v>
      </c>
      <c r="W216" s="235">
        <f>IF((W$4-$G216)&lt;($C216+$B216),IF(W$4=$G216+$B216,SUMIFS(INDEX('ABP REC Calc'!$G$6:$AB$69,,MATCH('ABP RECs'!$H216,'ABP REC Calc'!$G$5:$AB$5,0)),'ABP REC Calc'!$C$6:$C$69,'ABP RECs'!$E216,'ABP REC Calc'!$B$6:$B$69,'ABP RECs'!$F216),
IF(W$4&gt;$G216,V216*(1-Inputs_ByYear!$D$4),0)),0)</f>
        <v>110140.89135938366</v>
      </c>
      <c r="X216" s="235">
        <f>IF((X$4-$G216)&lt;($C216+$B216),IF(X$4=$G216+$B216,SUMIFS(INDEX('ABP REC Calc'!$G$6:$AB$69,,MATCH('ABP RECs'!$H216,'ABP REC Calc'!$G$5:$AB$5,0)),'ABP REC Calc'!$C$6:$C$69,'ABP RECs'!$E216,'ABP REC Calc'!$B$6:$B$69,'ABP RECs'!$F216),
IF(X$4&gt;$G216,W216*(1-Inputs_ByYear!$D$4),0)),0)</f>
        <v>109590.18690258675</v>
      </c>
      <c r="Y216" s="235">
        <f>IF((Y$4-$G216)&lt;($C216+$B216),IF(Y$4=$G216+$B216,SUMIFS(INDEX('ABP REC Calc'!$G$6:$AB$69,,MATCH('ABP RECs'!$H216,'ABP REC Calc'!$G$5:$AB$5,0)),'ABP REC Calc'!$C$6:$C$69,'ABP RECs'!$E216,'ABP REC Calc'!$B$6:$B$69,'ABP RECs'!$F216),
IF(Y$4&gt;$G216,X216*(1-Inputs_ByYear!$D$4),0)),0)</f>
        <v>109042.23596807382</v>
      </c>
      <c r="Z216" s="235">
        <f>IF((Z$4-$G216)&lt;($C216+$B216),IF(Z$4=$G216+$B216,SUMIFS(INDEX('ABP REC Calc'!$G$6:$AB$69,,MATCH('ABP RECs'!$H216,'ABP REC Calc'!$G$5:$AB$5,0)),'ABP REC Calc'!$C$6:$C$69,'ABP RECs'!$E216,'ABP REC Calc'!$B$6:$B$69,'ABP RECs'!$F216),
IF(Z$4&gt;$G216,Y216*(1-Inputs_ByYear!$D$4),0)),0)</f>
        <v>108497.02478823345</v>
      </c>
      <c r="AA216" s="235">
        <f>IF((AA$4-$G216)&lt;($C216+$B216),IF(AA$4=$G216+$B216,SUMIFS(INDEX('ABP REC Calc'!$G$6:$AB$69,,MATCH('ABP RECs'!$H216,'ABP REC Calc'!$G$5:$AB$5,0)),'ABP REC Calc'!$C$6:$C$69,'ABP RECs'!$E216,'ABP REC Calc'!$B$6:$B$69,'ABP RECs'!$F216),
IF(AA$4&gt;$G216,Z216*(1-Inputs_ByYear!$D$4),0)),0)</f>
        <v>107954.53966429229</v>
      </c>
      <c r="AB216" s="235">
        <f>IF((AB$4-$G216)&lt;($C216+$B216),IF(AB$4=$G216+$B216,SUMIFS(INDEX('ABP REC Calc'!$G$6:$AB$69,,MATCH('ABP RECs'!$H216,'ABP REC Calc'!$G$5:$AB$5,0)),'ABP REC Calc'!$C$6:$C$69,'ABP RECs'!$E216,'ABP REC Calc'!$B$6:$B$69,'ABP RECs'!$F216),
IF(AB$4&gt;$G216,AA216*(1-Inputs_ByYear!$D$4),0)),0)</f>
        <v>107414.76696597082</v>
      </c>
      <c r="AC216" s="235">
        <f>IF((AC$4-$G216)&lt;($C216+$B216),IF(AC$4=$G216+$B216,SUMIFS(INDEX('ABP REC Calc'!$G$6:$AB$69,,MATCH('ABP RECs'!$H216,'ABP REC Calc'!$G$5:$AB$5,0)),'ABP REC Calc'!$C$6:$C$69,'ABP RECs'!$E216,'ABP REC Calc'!$B$6:$B$69,'ABP RECs'!$F216),
IF(AC$4&gt;$G216,AB216*(1-Inputs_ByYear!$D$4),0)),0)</f>
        <v>106877.69313114097</v>
      </c>
      <c r="AD216" s="235">
        <f>IF((AD$4-$G216)&lt;($C216+$B216),IF(AD$4=$G216+$B216,SUMIFS(INDEX('ABP REC Calc'!$G$6:$AB$69,,MATCH('ABP RECs'!$H216,'ABP REC Calc'!$G$5:$AB$5,0)),'ABP REC Calc'!$C$6:$C$69,'ABP RECs'!$E216,'ABP REC Calc'!$B$6:$B$69,'ABP RECs'!$F216),
IF(AD$4&gt;$G216,AC216*(1-Inputs_ByYear!$D$4),0)),0)</f>
        <v>106343.30466548527</v>
      </c>
    </row>
    <row r="217" spans="2:30" ht="14.75" customHeight="1" x14ac:dyDescent="0.25">
      <c r="B217" s="332" cm="1">
        <f t="array" ref="B217">INDEX(Inputs_ByYear!$D$87:$D$92, MATCH('ABP RECs'!$E217, Inputs_ByYear!$B$87:$B$92, 0),)</f>
        <v>0</v>
      </c>
      <c r="C217" s="332" cm="1">
        <f t="array" ref="C217">INDEX(Inputs_ByYear!$D$51:$D$56, MATCH('ABP RECs'!$E217, Inputs_ByYear!$B$51:$B$56,0),)</f>
        <v>15</v>
      </c>
      <c r="D217" s="332" t="str" cm="1">
        <f t="array" ref="D217">INDEX(Inputs_ByYear!$D$96:$D$101, MATCH('ABP RECs'!$E217, Inputs_ByYear!$B$96:$B$101,0),)</f>
        <v>n/a</v>
      </c>
      <c r="E217" s="222" t="s">
        <v>237</v>
      </c>
      <c r="F217" s="219" t="s">
        <v>259</v>
      </c>
      <c r="G217" s="219">
        <f t="shared" si="10"/>
        <v>2033</v>
      </c>
      <c r="H217" s="227" t="s">
        <v>31</v>
      </c>
      <c r="I217" s="235">
        <f>IF((I$4-$G217)&lt;($C217+$B217),IF(I$4=$G217+$B217,SUMIFS(INDEX('ABP REC Calc'!$G$6:$AB$69,,MATCH('ABP RECs'!$H217,'ABP REC Calc'!$G$5:$AB$5,0)),'ABP REC Calc'!$C$6:$C$69,'ABP RECs'!$E217,'ABP REC Calc'!$B$6:$B$69,'ABP RECs'!$F217),
IF(I$4&gt;$G217,H217*(1-Inputs_ByYear!$D$4),0)),0)</f>
        <v>0</v>
      </c>
      <c r="J217" s="235">
        <f>IF((J$4-$G217)&lt;($C217+$B217),IF(J$4=$G217+$B217,SUMIFS(INDEX('ABP REC Calc'!$G$6:$AB$69,,MATCH('ABP RECs'!$H217,'ABP REC Calc'!$G$5:$AB$5,0)),'ABP REC Calc'!$C$6:$C$69,'ABP RECs'!$E217,'ABP REC Calc'!$B$6:$B$69,'ABP RECs'!$F217),
IF(J$4&gt;$G217,I217*(1-Inputs_ByYear!$D$4),0)),0)</f>
        <v>0</v>
      </c>
      <c r="K217" s="235">
        <f>IF((K$4-$G217)&lt;($C217+$B217),IF(K$4=$G217+$B217,SUMIFS(INDEX('ABP REC Calc'!$G$6:$AB$69,,MATCH('ABP RECs'!$H217,'ABP REC Calc'!$G$5:$AB$5,0)),'ABP REC Calc'!$C$6:$C$69,'ABP RECs'!$E217,'ABP REC Calc'!$B$6:$B$69,'ABP RECs'!$F217),
IF(K$4&gt;$G217,J217*(1-Inputs_ByYear!$D$4),0)),0)</f>
        <v>0</v>
      </c>
      <c r="L217" s="235">
        <f>IF((L$4-$G217)&lt;($C217+$B217),IF(L$4=$G217+$B217,SUMIFS(INDEX('ABP REC Calc'!$G$6:$AB$69,,MATCH('ABP RECs'!$H217,'ABP REC Calc'!$G$5:$AB$5,0)),'ABP REC Calc'!$C$6:$C$69,'ABP RECs'!$E217,'ABP REC Calc'!$B$6:$B$69,'ABP RECs'!$F217),
IF(L$4&gt;$G217,K217*(1-Inputs_ByYear!$D$4),0)),0)</f>
        <v>0</v>
      </c>
      <c r="M217" s="235">
        <f>IF((M$4-$G217)&lt;($C217+$B217),IF(M$4=$G217+$B217,SUMIFS(INDEX('ABP REC Calc'!$G$6:$AB$69,,MATCH('ABP RECs'!$H217,'ABP REC Calc'!$G$5:$AB$5,0)),'ABP REC Calc'!$C$6:$C$69,'ABP RECs'!$E217,'ABP REC Calc'!$B$6:$B$69,'ABP RECs'!$F217),
IF(M$4&gt;$G217,L217*(1-Inputs_ByYear!$D$4),0)),0)</f>
        <v>0</v>
      </c>
      <c r="N217" s="235">
        <f>IF((N$4-$G217)&lt;($C217+$B217),IF(N$4=$G217+$B217,SUMIFS(INDEX('ABP REC Calc'!$G$6:$AB$69,,MATCH('ABP RECs'!$H217,'ABP REC Calc'!$G$5:$AB$5,0)),'ABP REC Calc'!$C$6:$C$69,'ABP RECs'!$E217,'ABP REC Calc'!$B$6:$B$69,'ABP RECs'!$F217),
IF(N$4&gt;$G217,M217*(1-Inputs_ByYear!$D$4),0)),0)</f>
        <v>0</v>
      </c>
      <c r="O217" s="235">
        <f>IF((O$4-$G217)&lt;($C217+$B217),IF(O$4=$G217+$B217,SUMIFS(INDEX('ABP REC Calc'!$G$6:$AB$69,,MATCH('ABP RECs'!$H217,'ABP REC Calc'!$G$5:$AB$5,0)),'ABP REC Calc'!$C$6:$C$69,'ABP RECs'!$E217,'ABP REC Calc'!$B$6:$B$69,'ABP RECs'!$F217),
IF(O$4&gt;$G217,N217*(1-Inputs_ByYear!$D$4),0)),0)</f>
        <v>0</v>
      </c>
      <c r="P217" s="235">
        <f>IF((P$4-$G217)&lt;($C217+$B217),IF(P$4=$G217+$B217,SUMIFS(INDEX('ABP REC Calc'!$G$6:$AB$69,,MATCH('ABP RECs'!$H217,'ABP REC Calc'!$G$5:$AB$5,0)),'ABP REC Calc'!$C$6:$C$69,'ABP RECs'!$E217,'ABP REC Calc'!$B$6:$B$69,'ABP RECs'!$F217),
IF(P$4&gt;$G217,O217*(1-Inputs_ByYear!$D$4),0)),0)</f>
        <v>0</v>
      </c>
      <c r="Q217" s="235">
        <f>IF((Q$4-$G217)&lt;($C217+$B217),IF(Q$4=$G217+$B217,SUMIFS(INDEX('ABP REC Calc'!$G$6:$AB$69,,MATCH('ABP RECs'!$H217,'ABP REC Calc'!$G$5:$AB$5,0)),'ABP REC Calc'!$C$6:$C$69,'ABP RECs'!$E217,'ABP REC Calc'!$B$6:$B$69,'ABP RECs'!$F217),
IF(Q$4&gt;$G217,P217*(1-Inputs_ByYear!$D$4),0)),0)</f>
        <v>0</v>
      </c>
      <c r="R217" s="235">
        <f>IF((R$4-$G217)&lt;($C217+$B217),IF(R$4=$G217+$B217,SUMIFS(INDEX('ABP REC Calc'!$G$6:$AB$69,,MATCH('ABP RECs'!$H217,'ABP REC Calc'!$G$5:$AB$5,0)),'ABP REC Calc'!$C$6:$C$69,'ABP RECs'!$E217,'ABP REC Calc'!$B$6:$B$69,'ABP RECs'!$F217),
IF(R$4&gt;$G217,Q217*(1-Inputs_ByYear!$D$4),0)),0)</f>
        <v>113503.72181550147</v>
      </c>
      <c r="S217" s="235">
        <f>IF((S$4-$G217)&lt;($C217+$B217),IF(S$4=$G217+$B217,SUMIFS(INDEX('ABP REC Calc'!$G$6:$AB$69,,MATCH('ABP RECs'!$H217,'ABP REC Calc'!$G$5:$AB$5,0)),'ABP REC Calc'!$C$6:$C$69,'ABP RECs'!$E217,'ABP REC Calc'!$B$6:$B$69,'ABP RECs'!$F217),
IF(S$4&gt;$G217,R217*(1-Inputs_ByYear!$D$4),0)),0)</f>
        <v>112936.20320642396</v>
      </c>
      <c r="T217" s="235">
        <f>IF((T$4-$G217)&lt;($C217+$B217),IF(T$4=$G217+$B217,SUMIFS(INDEX('ABP REC Calc'!$G$6:$AB$69,,MATCH('ABP RECs'!$H217,'ABP REC Calc'!$G$5:$AB$5,0)),'ABP REC Calc'!$C$6:$C$69,'ABP RECs'!$E217,'ABP REC Calc'!$B$6:$B$69,'ABP RECs'!$F217),
IF(T$4&gt;$G217,S217*(1-Inputs_ByYear!$D$4),0)),0)</f>
        <v>112371.52219039184</v>
      </c>
      <c r="U217" s="235">
        <f>IF((U$4-$G217)&lt;($C217+$B217),IF(U$4=$G217+$B217,SUMIFS(INDEX('ABP REC Calc'!$G$6:$AB$69,,MATCH('ABP RECs'!$H217,'ABP REC Calc'!$G$5:$AB$5,0)),'ABP REC Calc'!$C$6:$C$69,'ABP RECs'!$E217,'ABP REC Calc'!$B$6:$B$69,'ABP RECs'!$F217),
IF(U$4&gt;$G217,T217*(1-Inputs_ByYear!$D$4),0)),0)</f>
        <v>111809.66457943988</v>
      </c>
      <c r="V217" s="235">
        <f>IF((V$4-$G217)&lt;($C217+$B217),IF(V$4=$G217+$B217,SUMIFS(INDEX('ABP REC Calc'!$G$6:$AB$69,,MATCH('ABP RECs'!$H217,'ABP REC Calc'!$G$5:$AB$5,0)),'ABP REC Calc'!$C$6:$C$69,'ABP RECs'!$E217,'ABP REC Calc'!$B$6:$B$69,'ABP RECs'!$F217),
IF(V$4&gt;$G217,U217*(1-Inputs_ByYear!$D$4),0)),0)</f>
        <v>111250.61625654268</v>
      </c>
      <c r="W217" s="235">
        <f>IF((W$4-$G217)&lt;($C217+$B217),IF(W$4=$G217+$B217,SUMIFS(INDEX('ABP REC Calc'!$G$6:$AB$69,,MATCH('ABP RECs'!$H217,'ABP REC Calc'!$G$5:$AB$5,0)),'ABP REC Calc'!$C$6:$C$69,'ABP RECs'!$E217,'ABP REC Calc'!$B$6:$B$69,'ABP RECs'!$F217),
IF(W$4&gt;$G217,V217*(1-Inputs_ByYear!$D$4),0)),0)</f>
        <v>110694.36317525996</v>
      </c>
      <c r="X217" s="235">
        <f>IF((X$4-$G217)&lt;($C217+$B217),IF(X$4=$G217+$B217,SUMIFS(INDEX('ABP REC Calc'!$G$6:$AB$69,,MATCH('ABP RECs'!$H217,'ABP REC Calc'!$G$5:$AB$5,0)),'ABP REC Calc'!$C$6:$C$69,'ABP RECs'!$E217,'ABP REC Calc'!$B$6:$B$69,'ABP RECs'!$F217),
IF(X$4&gt;$G217,W217*(1-Inputs_ByYear!$D$4),0)),0)</f>
        <v>110140.89135938366</v>
      </c>
      <c r="Y217" s="235">
        <f>IF((Y$4-$G217)&lt;($C217+$B217),IF(Y$4=$G217+$B217,SUMIFS(INDEX('ABP REC Calc'!$G$6:$AB$69,,MATCH('ABP RECs'!$H217,'ABP REC Calc'!$G$5:$AB$5,0)),'ABP REC Calc'!$C$6:$C$69,'ABP RECs'!$E217,'ABP REC Calc'!$B$6:$B$69,'ABP RECs'!$F217),
IF(Y$4&gt;$G217,X217*(1-Inputs_ByYear!$D$4),0)),0)</f>
        <v>109590.18690258675</v>
      </c>
      <c r="Z217" s="235">
        <f>IF((Z$4-$G217)&lt;($C217+$B217),IF(Z$4=$G217+$B217,SUMIFS(INDEX('ABP REC Calc'!$G$6:$AB$69,,MATCH('ABP RECs'!$H217,'ABP REC Calc'!$G$5:$AB$5,0)),'ABP REC Calc'!$C$6:$C$69,'ABP RECs'!$E217,'ABP REC Calc'!$B$6:$B$69,'ABP RECs'!$F217),
IF(Z$4&gt;$G217,Y217*(1-Inputs_ByYear!$D$4),0)),0)</f>
        <v>109042.23596807382</v>
      </c>
      <c r="AA217" s="235">
        <f>IF((AA$4-$G217)&lt;($C217+$B217),IF(AA$4=$G217+$B217,SUMIFS(INDEX('ABP REC Calc'!$G$6:$AB$69,,MATCH('ABP RECs'!$H217,'ABP REC Calc'!$G$5:$AB$5,0)),'ABP REC Calc'!$C$6:$C$69,'ABP RECs'!$E217,'ABP REC Calc'!$B$6:$B$69,'ABP RECs'!$F217),
IF(AA$4&gt;$G217,Z217*(1-Inputs_ByYear!$D$4),0)),0)</f>
        <v>108497.02478823345</v>
      </c>
      <c r="AB217" s="235">
        <f>IF((AB$4-$G217)&lt;($C217+$B217),IF(AB$4=$G217+$B217,SUMIFS(INDEX('ABP REC Calc'!$G$6:$AB$69,,MATCH('ABP RECs'!$H217,'ABP REC Calc'!$G$5:$AB$5,0)),'ABP REC Calc'!$C$6:$C$69,'ABP RECs'!$E217,'ABP REC Calc'!$B$6:$B$69,'ABP RECs'!$F217),
IF(AB$4&gt;$G217,AA217*(1-Inputs_ByYear!$D$4),0)),0)</f>
        <v>107954.53966429229</v>
      </c>
      <c r="AC217" s="235">
        <f>IF((AC$4-$G217)&lt;($C217+$B217),IF(AC$4=$G217+$B217,SUMIFS(INDEX('ABP REC Calc'!$G$6:$AB$69,,MATCH('ABP RECs'!$H217,'ABP REC Calc'!$G$5:$AB$5,0)),'ABP REC Calc'!$C$6:$C$69,'ABP RECs'!$E217,'ABP REC Calc'!$B$6:$B$69,'ABP RECs'!$F217),
IF(AC$4&gt;$G217,AB217*(1-Inputs_ByYear!$D$4),0)),0)</f>
        <v>107414.76696597082</v>
      </c>
      <c r="AD217" s="235">
        <f>IF((AD$4-$G217)&lt;($C217+$B217),IF(AD$4=$G217+$B217,SUMIFS(INDEX('ABP REC Calc'!$G$6:$AB$69,,MATCH('ABP RECs'!$H217,'ABP REC Calc'!$G$5:$AB$5,0)),'ABP REC Calc'!$C$6:$C$69,'ABP RECs'!$E217,'ABP REC Calc'!$B$6:$B$69,'ABP RECs'!$F217),
IF(AD$4&gt;$G217,AC217*(1-Inputs_ByYear!$D$4),0)),0)</f>
        <v>106877.69313114097</v>
      </c>
    </row>
    <row r="218" spans="2:30" ht="14.75" customHeight="1" x14ac:dyDescent="0.25">
      <c r="B218" s="332" cm="1">
        <f t="array" ref="B218">INDEX(Inputs_ByYear!$D$87:$D$92, MATCH('ABP RECs'!$E218, Inputs_ByYear!$B$87:$B$92, 0),)</f>
        <v>0</v>
      </c>
      <c r="C218" s="332" cm="1">
        <f t="array" ref="C218">INDEX(Inputs_ByYear!$D$51:$D$56, MATCH('ABP RECs'!$E218, Inputs_ByYear!$B$51:$B$56,0),)</f>
        <v>15</v>
      </c>
      <c r="D218" s="332" t="str" cm="1">
        <f t="array" ref="D218">INDEX(Inputs_ByYear!$D$96:$D$101, MATCH('ABP RECs'!$E218, Inputs_ByYear!$B$96:$B$101,0),)</f>
        <v>n/a</v>
      </c>
      <c r="E218" s="222" t="s">
        <v>237</v>
      </c>
      <c r="F218" s="219" t="s">
        <v>259</v>
      </c>
      <c r="G218" s="219">
        <f t="shared" si="10"/>
        <v>2034</v>
      </c>
      <c r="H218" s="227" t="s">
        <v>32</v>
      </c>
      <c r="I218" s="235">
        <f>IF((I$4-$G218)&lt;($C218+$B218),IF(I$4=$G218+$B218,SUMIFS(INDEX('ABP REC Calc'!$G$6:$AB$69,,MATCH('ABP RECs'!$H218,'ABP REC Calc'!$G$5:$AB$5,0)),'ABP REC Calc'!$C$6:$C$69,'ABP RECs'!$E218,'ABP REC Calc'!$B$6:$B$69,'ABP RECs'!$F218),
IF(I$4&gt;$G218,H218*(1-Inputs_ByYear!$D$4),0)),0)</f>
        <v>0</v>
      </c>
      <c r="J218" s="235">
        <f>IF((J$4-$G218)&lt;($C218+$B218),IF(J$4=$G218+$B218,SUMIFS(INDEX('ABP REC Calc'!$G$6:$AB$69,,MATCH('ABP RECs'!$H218,'ABP REC Calc'!$G$5:$AB$5,0)),'ABP REC Calc'!$C$6:$C$69,'ABP RECs'!$E218,'ABP REC Calc'!$B$6:$B$69,'ABP RECs'!$F218),
IF(J$4&gt;$G218,I218*(1-Inputs_ByYear!$D$4),0)),0)</f>
        <v>0</v>
      </c>
      <c r="K218" s="235">
        <f>IF((K$4-$G218)&lt;($C218+$B218),IF(K$4=$G218+$B218,SUMIFS(INDEX('ABP REC Calc'!$G$6:$AB$69,,MATCH('ABP RECs'!$H218,'ABP REC Calc'!$G$5:$AB$5,0)),'ABP REC Calc'!$C$6:$C$69,'ABP RECs'!$E218,'ABP REC Calc'!$B$6:$B$69,'ABP RECs'!$F218),
IF(K$4&gt;$G218,J218*(1-Inputs_ByYear!$D$4),0)),0)</f>
        <v>0</v>
      </c>
      <c r="L218" s="235">
        <f>IF((L$4-$G218)&lt;($C218+$B218),IF(L$4=$G218+$B218,SUMIFS(INDEX('ABP REC Calc'!$G$6:$AB$69,,MATCH('ABP RECs'!$H218,'ABP REC Calc'!$G$5:$AB$5,0)),'ABP REC Calc'!$C$6:$C$69,'ABP RECs'!$E218,'ABP REC Calc'!$B$6:$B$69,'ABP RECs'!$F218),
IF(L$4&gt;$G218,K218*(1-Inputs_ByYear!$D$4),0)),0)</f>
        <v>0</v>
      </c>
      <c r="M218" s="235">
        <f>IF((M$4-$G218)&lt;($C218+$B218),IF(M$4=$G218+$B218,SUMIFS(INDEX('ABP REC Calc'!$G$6:$AB$69,,MATCH('ABP RECs'!$H218,'ABP REC Calc'!$G$5:$AB$5,0)),'ABP REC Calc'!$C$6:$C$69,'ABP RECs'!$E218,'ABP REC Calc'!$B$6:$B$69,'ABP RECs'!$F218),
IF(M$4&gt;$G218,L218*(1-Inputs_ByYear!$D$4),0)),0)</f>
        <v>0</v>
      </c>
      <c r="N218" s="235">
        <f>IF((N$4-$G218)&lt;($C218+$B218),IF(N$4=$G218+$B218,SUMIFS(INDEX('ABP REC Calc'!$G$6:$AB$69,,MATCH('ABP RECs'!$H218,'ABP REC Calc'!$G$5:$AB$5,0)),'ABP REC Calc'!$C$6:$C$69,'ABP RECs'!$E218,'ABP REC Calc'!$B$6:$B$69,'ABP RECs'!$F218),
IF(N$4&gt;$G218,M218*(1-Inputs_ByYear!$D$4),0)),0)</f>
        <v>0</v>
      </c>
      <c r="O218" s="235">
        <f>IF((O$4-$G218)&lt;($C218+$B218),IF(O$4=$G218+$B218,SUMIFS(INDEX('ABP REC Calc'!$G$6:$AB$69,,MATCH('ABP RECs'!$H218,'ABP REC Calc'!$G$5:$AB$5,0)),'ABP REC Calc'!$C$6:$C$69,'ABP RECs'!$E218,'ABP REC Calc'!$B$6:$B$69,'ABP RECs'!$F218),
IF(O$4&gt;$G218,N218*(1-Inputs_ByYear!$D$4),0)),0)</f>
        <v>0</v>
      </c>
      <c r="P218" s="235">
        <f>IF((P$4-$G218)&lt;($C218+$B218),IF(P$4=$G218+$B218,SUMIFS(INDEX('ABP REC Calc'!$G$6:$AB$69,,MATCH('ABP RECs'!$H218,'ABP REC Calc'!$G$5:$AB$5,0)),'ABP REC Calc'!$C$6:$C$69,'ABP RECs'!$E218,'ABP REC Calc'!$B$6:$B$69,'ABP RECs'!$F218),
IF(P$4&gt;$G218,O218*(1-Inputs_ByYear!$D$4),0)),0)</f>
        <v>0</v>
      </c>
      <c r="Q218" s="235">
        <f>IF((Q$4-$G218)&lt;($C218+$B218),IF(Q$4=$G218+$B218,SUMIFS(INDEX('ABP REC Calc'!$G$6:$AB$69,,MATCH('ABP RECs'!$H218,'ABP REC Calc'!$G$5:$AB$5,0)),'ABP REC Calc'!$C$6:$C$69,'ABP RECs'!$E218,'ABP REC Calc'!$B$6:$B$69,'ABP RECs'!$F218),
IF(Q$4&gt;$G218,P218*(1-Inputs_ByYear!$D$4),0)),0)</f>
        <v>0</v>
      </c>
      <c r="R218" s="235">
        <f>IF((R$4-$G218)&lt;($C218+$B218),IF(R$4=$G218+$B218,SUMIFS(INDEX('ABP REC Calc'!$G$6:$AB$69,,MATCH('ABP RECs'!$H218,'ABP REC Calc'!$G$5:$AB$5,0)),'ABP REC Calc'!$C$6:$C$69,'ABP RECs'!$E218,'ABP REC Calc'!$B$6:$B$69,'ABP RECs'!$F218),
IF(R$4&gt;$G218,Q218*(1-Inputs_ByYear!$D$4),0)),0)</f>
        <v>0</v>
      </c>
      <c r="S218" s="235">
        <f>IF((S$4-$G218)&lt;($C218+$B218),IF(S$4=$G218+$B218,SUMIFS(INDEX('ABP REC Calc'!$G$6:$AB$69,,MATCH('ABP RECs'!$H218,'ABP REC Calc'!$G$5:$AB$5,0)),'ABP REC Calc'!$C$6:$C$69,'ABP RECs'!$E218,'ABP REC Calc'!$B$6:$B$69,'ABP RECs'!$F218),
IF(S$4&gt;$G218,R218*(1-Inputs_ByYear!$D$4),0)),0)</f>
        <v>113503.72181550147</v>
      </c>
      <c r="T218" s="235">
        <f>IF((T$4-$G218)&lt;($C218+$B218),IF(T$4=$G218+$B218,SUMIFS(INDEX('ABP REC Calc'!$G$6:$AB$69,,MATCH('ABP RECs'!$H218,'ABP REC Calc'!$G$5:$AB$5,0)),'ABP REC Calc'!$C$6:$C$69,'ABP RECs'!$E218,'ABP REC Calc'!$B$6:$B$69,'ABP RECs'!$F218),
IF(T$4&gt;$G218,S218*(1-Inputs_ByYear!$D$4),0)),0)</f>
        <v>112936.20320642396</v>
      </c>
      <c r="U218" s="235">
        <f>IF((U$4-$G218)&lt;($C218+$B218),IF(U$4=$G218+$B218,SUMIFS(INDEX('ABP REC Calc'!$G$6:$AB$69,,MATCH('ABP RECs'!$H218,'ABP REC Calc'!$G$5:$AB$5,0)),'ABP REC Calc'!$C$6:$C$69,'ABP RECs'!$E218,'ABP REC Calc'!$B$6:$B$69,'ABP RECs'!$F218),
IF(U$4&gt;$G218,T218*(1-Inputs_ByYear!$D$4),0)),0)</f>
        <v>112371.52219039184</v>
      </c>
      <c r="V218" s="235">
        <f>IF((V$4-$G218)&lt;($C218+$B218),IF(V$4=$G218+$B218,SUMIFS(INDEX('ABP REC Calc'!$G$6:$AB$69,,MATCH('ABP RECs'!$H218,'ABP REC Calc'!$G$5:$AB$5,0)),'ABP REC Calc'!$C$6:$C$69,'ABP RECs'!$E218,'ABP REC Calc'!$B$6:$B$69,'ABP RECs'!$F218),
IF(V$4&gt;$G218,U218*(1-Inputs_ByYear!$D$4),0)),0)</f>
        <v>111809.66457943988</v>
      </c>
      <c r="W218" s="235">
        <f>IF((W$4-$G218)&lt;($C218+$B218),IF(W$4=$G218+$B218,SUMIFS(INDEX('ABP REC Calc'!$G$6:$AB$69,,MATCH('ABP RECs'!$H218,'ABP REC Calc'!$G$5:$AB$5,0)),'ABP REC Calc'!$C$6:$C$69,'ABP RECs'!$E218,'ABP REC Calc'!$B$6:$B$69,'ABP RECs'!$F218),
IF(W$4&gt;$G218,V218*(1-Inputs_ByYear!$D$4),0)),0)</f>
        <v>111250.61625654268</v>
      </c>
      <c r="X218" s="235">
        <f>IF((X$4-$G218)&lt;($C218+$B218),IF(X$4=$G218+$B218,SUMIFS(INDEX('ABP REC Calc'!$G$6:$AB$69,,MATCH('ABP RECs'!$H218,'ABP REC Calc'!$G$5:$AB$5,0)),'ABP REC Calc'!$C$6:$C$69,'ABP RECs'!$E218,'ABP REC Calc'!$B$6:$B$69,'ABP RECs'!$F218),
IF(X$4&gt;$G218,W218*(1-Inputs_ByYear!$D$4),0)),0)</f>
        <v>110694.36317525996</v>
      </c>
      <c r="Y218" s="235">
        <f>IF((Y$4-$G218)&lt;($C218+$B218),IF(Y$4=$G218+$B218,SUMIFS(INDEX('ABP REC Calc'!$G$6:$AB$69,,MATCH('ABP RECs'!$H218,'ABP REC Calc'!$G$5:$AB$5,0)),'ABP REC Calc'!$C$6:$C$69,'ABP RECs'!$E218,'ABP REC Calc'!$B$6:$B$69,'ABP RECs'!$F218),
IF(Y$4&gt;$G218,X218*(1-Inputs_ByYear!$D$4),0)),0)</f>
        <v>110140.89135938366</v>
      </c>
      <c r="Z218" s="235">
        <f>IF((Z$4-$G218)&lt;($C218+$B218),IF(Z$4=$G218+$B218,SUMIFS(INDEX('ABP REC Calc'!$G$6:$AB$69,,MATCH('ABP RECs'!$H218,'ABP REC Calc'!$G$5:$AB$5,0)),'ABP REC Calc'!$C$6:$C$69,'ABP RECs'!$E218,'ABP REC Calc'!$B$6:$B$69,'ABP RECs'!$F218),
IF(Z$4&gt;$G218,Y218*(1-Inputs_ByYear!$D$4),0)),0)</f>
        <v>109590.18690258675</v>
      </c>
      <c r="AA218" s="235">
        <f>IF((AA$4-$G218)&lt;($C218+$B218),IF(AA$4=$G218+$B218,SUMIFS(INDEX('ABP REC Calc'!$G$6:$AB$69,,MATCH('ABP RECs'!$H218,'ABP REC Calc'!$G$5:$AB$5,0)),'ABP REC Calc'!$C$6:$C$69,'ABP RECs'!$E218,'ABP REC Calc'!$B$6:$B$69,'ABP RECs'!$F218),
IF(AA$4&gt;$G218,Z218*(1-Inputs_ByYear!$D$4),0)),0)</f>
        <v>109042.23596807382</v>
      </c>
      <c r="AB218" s="235">
        <f>IF((AB$4-$G218)&lt;($C218+$B218),IF(AB$4=$G218+$B218,SUMIFS(INDEX('ABP REC Calc'!$G$6:$AB$69,,MATCH('ABP RECs'!$H218,'ABP REC Calc'!$G$5:$AB$5,0)),'ABP REC Calc'!$C$6:$C$69,'ABP RECs'!$E218,'ABP REC Calc'!$B$6:$B$69,'ABP RECs'!$F218),
IF(AB$4&gt;$G218,AA218*(1-Inputs_ByYear!$D$4),0)),0)</f>
        <v>108497.02478823345</v>
      </c>
      <c r="AC218" s="235">
        <f>IF((AC$4-$G218)&lt;($C218+$B218),IF(AC$4=$G218+$B218,SUMIFS(INDEX('ABP REC Calc'!$G$6:$AB$69,,MATCH('ABP RECs'!$H218,'ABP REC Calc'!$G$5:$AB$5,0)),'ABP REC Calc'!$C$6:$C$69,'ABP RECs'!$E218,'ABP REC Calc'!$B$6:$B$69,'ABP RECs'!$F218),
IF(AC$4&gt;$G218,AB218*(1-Inputs_ByYear!$D$4),0)),0)</f>
        <v>107954.53966429229</v>
      </c>
      <c r="AD218" s="235">
        <f>IF((AD$4-$G218)&lt;($C218+$B218),IF(AD$4=$G218+$B218,SUMIFS(INDEX('ABP REC Calc'!$G$6:$AB$69,,MATCH('ABP RECs'!$H218,'ABP REC Calc'!$G$5:$AB$5,0)),'ABP REC Calc'!$C$6:$C$69,'ABP RECs'!$E218,'ABP REC Calc'!$B$6:$B$69,'ABP RECs'!$F218),
IF(AD$4&gt;$G218,AC218*(1-Inputs_ByYear!$D$4),0)),0)</f>
        <v>107414.76696597082</v>
      </c>
    </row>
    <row r="219" spans="2:30" ht="14.75" customHeight="1" x14ac:dyDescent="0.25">
      <c r="B219" s="332" cm="1">
        <f t="array" ref="B219">INDEX(Inputs_ByYear!$D$87:$D$92, MATCH('ABP RECs'!$E219, Inputs_ByYear!$B$87:$B$92, 0),)</f>
        <v>0</v>
      </c>
      <c r="C219" s="332" cm="1">
        <f t="array" ref="C219">INDEX(Inputs_ByYear!$D$51:$D$56, MATCH('ABP RECs'!$E219, Inputs_ByYear!$B$51:$B$56,0),)</f>
        <v>15</v>
      </c>
      <c r="D219" s="332" t="str" cm="1">
        <f t="array" ref="D219">INDEX(Inputs_ByYear!$D$96:$D$101, MATCH('ABP RECs'!$E219, Inputs_ByYear!$B$96:$B$101,0),)</f>
        <v>n/a</v>
      </c>
      <c r="E219" s="222" t="s">
        <v>237</v>
      </c>
      <c r="F219" s="219" t="s">
        <v>259</v>
      </c>
      <c r="G219" s="219">
        <f t="shared" si="10"/>
        <v>2035</v>
      </c>
      <c r="H219" s="227" t="s">
        <v>33</v>
      </c>
      <c r="I219" s="235">
        <f>IF((I$4-$G219)&lt;($C219+$B219),IF(I$4=$G219+$B219,SUMIFS(INDEX('ABP REC Calc'!$G$6:$AB$69,,MATCH('ABP RECs'!$H219,'ABP REC Calc'!$G$5:$AB$5,0)),'ABP REC Calc'!$C$6:$C$69,'ABP RECs'!$E219,'ABP REC Calc'!$B$6:$B$69,'ABP RECs'!$F219),
IF(I$4&gt;$G219,H219*(1-Inputs_ByYear!$D$4),0)),0)</f>
        <v>0</v>
      </c>
      <c r="J219" s="235">
        <f>IF((J$4-$G219)&lt;($C219+$B219),IF(J$4=$G219+$B219,SUMIFS(INDEX('ABP REC Calc'!$G$6:$AB$69,,MATCH('ABP RECs'!$H219,'ABP REC Calc'!$G$5:$AB$5,0)),'ABP REC Calc'!$C$6:$C$69,'ABP RECs'!$E219,'ABP REC Calc'!$B$6:$B$69,'ABP RECs'!$F219),
IF(J$4&gt;$G219,I219*(1-Inputs_ByYear!$D$4),0)),0)</f>
        <v>0</v>
      </c>
      <c r="K219" s="235">
        <f>IF((K$4-$G219)&lt;($C219+$B219),IF(K$4=$G219+$B219,SUMIFS(INDEX('ABP REC Calc'!$G$6:$AB$69,,MATCH('ABP RECs'!$H219,'ABP REC Calc'!$G$5:$AB$5,0)),'ABP REC Calc'!$C$6:$C$69,'ABP RECs'!$E219,'ABP REC Calc'!$B$6:$B$69,'ABP RECs'!$F219),
IF(K$4&gt;$G219,J219*(1-Inputs_ByYear!$D$4),0)),0)</f>
        <v>0</v>
      </c>
      <c r="L219" s="235">
        <f>IF((L$4-$G219)&lt;($C219+$B219),IF(L$4=$G219+$B219,SUMIFS(INDEX('ABP REC Calc'!$G$6:$AB$69,,MATCH('ABP RECs'!$H219,'ABP REC Calc'!$G$5:$AB$5,0)),'ABP REC Calc'!$C$6:$C$69,'ABP RECs'!$E219,'ABP REC Calc'!$B$6:$B$69,'ABP RECs'!$F219),
IF(L$4&gt;$G219,K219*(1-Inputs_ByYear!$D$4),0)),0)</f>
        <v>0</v>
      </c>
      <c r="M219" s="235">
        <f>IF((M$4-$G219)&lt;($C219+$B219),IF(M$4=$G219+$B219,SUMIFS(INDEX('ABP REC Calc'!$G$6:$AB$69,,MATCH('ABP RECs'!$H219,'ABP REC Calc'!$G$5:$AB$5,0)),'ABP REC Calc'!$C$6:$C$69,'ABP RECs'!$E219,'ABP REC Calc'!$B$6:$B$69,'ABP RECs'!$F219),
IF(M$4&gt;$G219,L219*(1-Inputs_ByYear!$D$4),0)),0)</f>
        <v>0</v>
      </c>
      <c r="N219" s="235">
        <f>IF((N$4-$G219)&lt;($C219+$B219),IF(N$4=$G219+$B219,SUMIFS(INDEX('ABP REC Calc'!$G$6:$AB$69,,MATCH('ABP RECs'!$H219,'ABP REC Calc'!$G$5:$AB$5,0)),'ABP REC Calc'!$C$6:$C$69,'ABP RECs'!$E219,'ABP REC Calc'!$B$6:$B$69,'ABP RECs'!$F219),
IF(N$4&gt;$G219,M219*(1-Inputs_ByYear!$D$4),0)),0)</f>
        <v>0</v>
      </c>
      <c r="O219" s="235">
        <f>IF((O$4-$G219)&lt;($C219+$B219),IF(O$4=$G219+$B219,SUMIFS(INDEX('ABP REC Calc'!$G$6:$AB$69,,MATCH('ABP RECs'!$H219,'ABP REC Calc'!$G$5:$AB$5,0)),'ABP REC Calc'!$C$6:$C$69,'ABP RECs'!$E219,'ABP REC Calc'!$B$6:$B$69,'ABP RECs'!$F219),
IF(O$4&gt;$G219,N219*(1-Inputs_ByYear!$D$4),0)),0)</f>
        <v>0</v>
      </c>
      <c r="P219" s="235">
        <f>IF((P$4-$G219)&lt;($C219+$B219),IF(P$4=$G219+$B219,SUMIFS(INDEX('ABP REC Calc'!$G$6:$AB$69,,MATCH('ABP RECs'!$H219,'ABP REC Calc'!$G$5:$AB$5,0)),'ABP REC Calc'!$C$6:$C$69,'ABP RECs'!$E219,'ABP REC Calc'!$B$6:$B$69,'ABP RECs'!$F219),
IF(P$4&gt;$G219,O219*(1-Inputs_ByYear!$D$4),0)),0)</f>
        <v>0</v>
      </c>
      <c r="Q219" s="235">
        <f>IF((Q$4-$G219)&lt;($C219+$B219),IF(Q$4=$G219+$B219,SUMIFS(INDEX('ABP REC Calc'!$G$6:$AB$69,,MATCH('ABP RECs'!$H219,'ABP REC Calc'!$G$5:$AB$5,0)),'ABP REC Calc'!$C$6:$C$69,'ABP RECs'!$E219,'ABP REC Calc'!$B$6:$B$69,'ABP RECs'!$F219),
IF(Q$4&gt;$G219,P219*(1-Inputs_ByYear!$D$4),0)),0)</f>
        <v>0</v>
      </c>
      <c r="R219" s="235">
        <f>IF((R$4-$G219)&lt;($C219+$B219),IF(R$4=$G219+$B219,SUMIFS(INDEX('ABP REC Calc'!$G$6:$AB$69,,MATCH('ABP RECs'!$H219,'ABP REC Calc'!$G$5:$AB$5,0)),'ABP REC Calc'!$C$6:$C$69,'ABP RECs'!$E219,'ABP REC Calc'!$B$6:$B$69,'ABP RECs'!$F219),
IF(R$4&gt;$G219,Q219*(1-Inputs_ByYear!$D$4),0)),0)</f>
        <v>0</v>
      </c>
      <c r="S219" s="235">
        <f>IF((S$4-$G219)&lt;($C219+$B219),IF(S$4=$G219+$B219,SUMIFS(INDEX('ABP REC Calc'!$G$6:$AB$69,,MATCH('ABP RECs'!$H219,'ABP REC Calc'!$G$5:$AB$5,0)),'ABP REC Calc'!$C$6:$C$69,'ABP RECs'!$E219,'ABP REC Calc'!$B$6:$B$69,'ABP RECs'!$F219),
IF(S$4&gt;$G219,R219*(1-Inputs_ByYear!$D$4),0)),0)</f>
        <v>0</v>
      </c>
      <c r="T219" s="235">
        <f>IF((T$4-$G219)&lt;($C219+$B219),IF(T$4=$G219+$B219,SUMIFS(INDEX('ABP REC Calc'!$G$6:$AB$69,,MATCH('ABP RECs'!$H219,'ABP REC Calc'!$G$5:$AB$5,0)),'ABP REC Calc'!$C$6:$C$69,'ABP RECs'!$E219,'ABP REC Calc'!$B$6:$B$69,'ABP RECs'!$F219),
IF(T$4&gt;$G219,S219*(1-Inputs_ByYear!$D$4),0)),0)</f>
        <v>113503.72181550147</v>
      </c>
      <c r="U219" s="235">
        <f>IF((U$4-$G219)&lt;($C219+$B219),IF(U$4=$G219+$B219,SUMIFS(INDEX('ABP REC Calc'!$G$6:$AB$69,,MATCH('ABP RECs'!$H219,'ABP REC Calc'!$G$5:$AB$5,0)),'ABP REC Calc'!$C$6:$C$69,'ABP RECs'!$E219,'ABP REC Calc'!$B$6:$B$69,'ABP RECs'!$F219),
IF(U$4&gt;$G219,T219*(1-Inputs_ByYear!$D$4),0)),0)</f>
        <v>112936.20320642396</v>
      </c>
      <c r="V219" s="235">
        <f>IF((V$4-$G219)&lt;($C219+$B219),IF(V$4=$G219+$B219,SUMIFS(INDEX('ABP REC Calc'!$G$6:$AB$69,,MATCH('ABP RECs'!$H219,'ABP REC Calc'!$G$5:$AB$5,0)),'ABP REC Calc'!$C$6:$C$69,'ABP RECs'!$E219,'ABP REC Calc'!$B$6:$B$69,'ABP RECs'!$F219),
IF(V$4&gt;$G219,U219*(1-Inputs_ByYear!$D$4),0)),0)</f>
        <v>112371.52219039184</v>
      </c>
      <c r="W219" s="235">
        <f>IF((W$4-$G219)&lt;($C219+$B219),IF(W$4=$G219+$B219,SUMIFS(INDEX('ABP REC Calc'!$G$6:$AB$69,,MATCH('ABP RECs'!$H219,'ABP REC Calc'!$G$5:$AB$5,0)),'ABP REC Calc'!$C$6:$C$69,'ABP RECs'!$E219,'ABP REC Calc'!$B$6:$B$69,'ABP RECs'!$F219),
IF(W$4&gt;$G219,V219*(1-Inputs_ByYear!$D$4),0)),0)</f>
        <v>111809.66457943988</v>
      </c>
      <c r="X219" s="235">
        <f>IF((X$4-$G219)&lt;($C219+$B219),IF(X$4=$G219+$B219,SUMIFS(INDEX('ABP REC Calc'!$G$6:$AB$69,,MATCH('ABP RECs'!$H219,'ABP REC Calc'!$G$5:$AB$5,0)),'ABP REC Calc'!$C$6:$C$69,'ABP RECs'!$E219,'ABP REC Calc'!$B$6:$B$69,'ABP RECs'!$F219),
IF(X$4&gt;$G219,W219*(1-Inputs_ByYear!$D$4),0)),0)</f>
        <v>111250.61625654268</v>
      </c>
      <c r="Y219" s="235">
        <f>IF((Y$4-$G219)&lt;($C219+$B219),IF(Y$4=$G219+$B219,SUMIFS(INDEX('ABP REC Calc'!$G$6:$AB$69,,MATCH('ABP RECs'!$H219,'ABP REC Calc'!$G$5:$AB$5,0)),'ABP REC Calc'!$C$6:$C$69,'ABP RECs'!$E219,'ABP REC Calc'!$B$6:$B$69,'ABP RECs'!$F219),
IF(Y$4&gt;$G219,X219*(1-Inputs_ByYear!$D$4),0)),0)</f>
        <v>110694.36317525996</v>
      </c>
      <c r="Z219" s="235">
        <f>IF((Z$4-$G219)&lt;($C219+$B219),IF(Z$4=$G219+$B219,SUMIFS(INDEX('ABP REC Calc'!$G$6:$AB$69,,MATCH('ABP RECs'!$H219,'ABP REC Calc'!$G$5:$AB$5,0)),'ABP REC Calc'!$C$6:$C$69,'ABP RECs'!$E219,'ABP REC Calc'!$B$6:$B$69,'ABP RECs'!$F219),
IF(Z$4&gt;$G219,Y219*(1-Inputs_ByYear!$D$4),0)),0)</f>
        <v>110140.89135938366</v>
      </c>
      <c r="AA219" s="235">
        <f>IF((AA$4-$G219)&lt;($C219+$B219),IF(AA$4=$G219+$B219,SUMIFS(INDEX('ABP REC Calc'!$G$6:$AB$69,,MATCH('ABP RECs'!$H219,'ABP REC Calc'!$G$5:$AB$5,0)),'ABP REC Calc'!$C$6:$C$69,'ABP RECs'!$E219,'ABP REC Calc'!$B$6:$B$69,'ABP RECs'!$F219),
IF(AA$4&gt;$G219,Z219*(1-Inputs_ByYear!$D$4),0)),0)</f>
        <v>109590.18690258675</v>
      </c>
      <c r="AB219" s="235">
        <f>IF((AB$4-$G219)&lt;($C219+$B219),IF(AB$4=$G219+$B219,SUMIFS(INDEX('ABP REC Calc'!$G$6:$AB$69,,MATCH('ABP RECs'!$H219,'ABP REC Calc'!$G$5:$AB$5,0)),'ABP REC Calc'!$C$6:$C$69,'ABP RECs'!$E219,'ABP REC Calc'!$B$6:$B$69,'ABP RECs'!$F219),
IF(AB$4&gt;$G219,AA219*(1-Inputs_ByYear!$D$4),0)),0)</f>
        <v>109042.23596807382</v>
      </c>
      <c r="AC219" s="235">
        <f>IF((AC$4-$G219)&lt;($C219+$B219),IF(AC$4=$G219+$B219,SUMIFS(INDEX('ABP REC Calc'!$G$6:$AB$69,,MATCH('ABP RECs'!$H219,'ABP REC Calc'!$G$5:$AB$5,0)),'ABP REC Calc'!$C$6:$C$69,'ABP RECs'!$E219,'ABP REC Calc'!$B$6:$B$69,'ABP RECs'!$F219),
IF(AC$4&gt;$G219,AB219*(1-Inputs_ByYear!$D$4),0)),0)</f>
        <v>108497.02478823345</v>
      </c>
      <c r="AD219" s="235">
        <f>IF((AD$4-$G219)&lt;($C219+$B219),IF(AD$4=$G219+$B219,SUMIFS(INDEX('ABP REC Calc'!$G$6:$AB$69,,MATCH('ABP RECs'!$H219,'ABP REC Calc'!$G$5:$AB$5,0)),'ABP REC Calc'!$C$6:$C$69,'ABP RECs'!$E219,'ABP REC Calc'!$B$6:$B$69,'ABP RECs'!$F219),
IF(AD$4&gt;$G219,AC219*(1-Inputs_ByYear!$D$4),0)),0)</f>
        <v>107954.53966429229</v>
      </c>
    </row>
    <row r="220" spans="2:30" ht="14.75" customHeight="1" x14ac:dyDescent="0.25">
      <c r="B220" s="332" cm="1">
        <f t="array" ref="B220">INDEX(Inputs_ByYear!$D$87:$D$92, MATCH('ABP RECs'!$E220, Inputs_ByYear!$B$87:$B$92, 0),)</f>
        <v>0</v>
      </c>
      <c r="C220" s="332" cm="1">
        <f t="array" ref="C220">INDEX(Inputs_ByYear!$D$51:$D$56, MATCH('ABP RECs'!$E220, Inputs_ByYear!$B$51:$B$56,0),)</f>
        <v>15</v>
      </c>
      <c r="D220" s="332" t="str" cm="1">
        <f t="array" ref="D220">INDEX(Inputs_ByYear!$D$96:$D$101, MATCH('ABP RECs'!$E220, Inputs_ByYear!$B$96:$B$101,0),)</f>
        <v>n/a</v>
      </c>
      <c r="E220" s="222" t="s">
        <v>237</v>
      </c>
      <c r="F220" s="219" t="s">
        <v>259</v>
      </c>
      <c r="G220" s="219">
        <f t="shared" si="10"/>
        <v>2036</v>
      </c>
      <c r="H220" s="227" t="s">
        <v>34</v>
      </c>
      <c r="I220" s="235">
        <f>IF((I$4-$G220)&lt;($C220+$B220),IF(I$4=$G220+$B220,SUMIFS(INDEX('ABP REC Calc'!$G$6:$AB$69,,MATCH('ABP RECs'!$H220,'ABP REC Calc'!$G$5:$AB$5,0)),'ABP REC Calc'!$C$6:$C$69,'ABP RECs'!$E220,'ABP REC Calc'!$B$6:$B$69,'ABP RECs'!$F220),
IF(I$4&gt;$G220,H220*(1-Inputs_ByYear!$D$4),0)),0)</f>
        <v>0</v>
      </c>
      <c r="J220" s="235">
        <f>IF((J$4-$G220)&lt;($C220+$B220),IF(J$4=$G220+$B220,SUMIFS(INDEX('ABP REC Calc'!$G$6:$AB$69,,MATCH('ABP RECs'!$H220,'ABP REC Calc'!$G$5:$AB$5,0)),'ABP REC Calc'!$C$6:$C$69,'ABP RECs'!$E220,'ABP REC Calc'!$B$6:$B$69,'ABP RECs'!$F220),
IF(J$4&gt;$G220,I220*(1-Inputs_ByYear!$D$4),0)),0)</f>
        <v>0</v>
      </c>
      <c r="K220" s="235">
        <f>IF((K$4-$G220)&lt;($C220+$B220),IF(K$4=$G220+$B220,SUMIFS(INDEX('ABP REC Calc'!$G$6:$AB$69,,MATCH('ABP RECs'!$H220,'ABP REC Calc'!$G$5:$AB$5,0)),'ABP REC Calc'!$C$6:$C$69,'ABP RECs'!$E220,'ABP REC Calc'!$B$6:$B$69,'ABP RECs'!$F220),
IF(K$4&gt;$G220,J220*(1-Inputs_ByYear!$D$4),0)),0)</f>
        <v>0</v>
      </c>
      <c r="L220" s="235">
        <f>IF((L$4-$G220)&lt;($C220+$B220),IF(L$4=$G220+$B220,SUMIFS(INDEX('ABP REC Calc'!$G$6:$AB$69,,MATCH('ABP RECs'!$H220,'ABP REC Calc'!$G$5:$AB$5,0)),'ABP REC Calc'!$C$6:$C$69,'ABP RECs'!$E220,'ABP REC Calc'!$B$6:$B$69,'ABP RECs'!$F220),
IF(L$4&gt;$G220,K220*(1-Inputs_ByYear!$D$4),0)),0)</f>
        <v>0</v>
      </c>
      <c r="M220" s="235">
        <f>IF((M$4-$G220)&lt;($C220+$B220),IF(M$4=$G220+$B220,SUMIFS(INDEX('ABP REC Calc'!$G$6:$AB$69,,MATCH('ABP RECs'!$H220,'ABP REC Calc'!$G$5:$AB$5,0)),'ABP REC Calc'!$C$6:$C$69,'ABP RECs'!$E220,'ABP REC Calc'!$B$6:$B$69,'ABP RECs'!$F220),
IF(M$4&gt;$G220,L220*(1-Inputs_ByYear!$D$4),0)),0)</f>
        <v>0</v>
      </c>
      <c r="N220" s="235">
        <f>IF((N$4-$G220)&lt;($C220+$B220),IF(N$4=$G220+$B220,SUMIFS(INDEX('ABP REC Calc'!$G$6:$AB$69,,MATCH('ABP RECs'!$H220,'ABP REC Calc'!$G$5:$AB$5,0)),'ABP REC Calc'!$C$6:$C$69,'ABP RECs'!$E220,'ABP REC Calc'!$B$6:$B$69,'ABP RECs'!$F220),
IF(N$4&gt;$G220,M220*(1-Inputs_ByYear!$D$4),0)),0)</f>
        <v>0</v>
      </c>
      <c r="O220" s="235">
        <f>IF((O$4-$G220)&lt;($C220+$B220),IF(O$4=$G220+$B220,SUMIFS(INDEX('ABP REC Calc'!$G$6:$AB$69,,MATCH('ABP RECs'!$H220,'ABP REC Calc'!$G$5:$AB$5,0)),'ABP REC Calc'!$C$6:$C$69,'ABP RECs'!$E220,'ABP REC Calc'!$B$6:$B$69,'ABP RECs'!$F220),
IF(O$4&gt;$G220,N220*(1-Inputs_ByYear!$D$4),0)),0)</f>
        <v>0</v>
      </c>
      <c r="P220" s="235">
        <f>IF((P$4-$G220)&lt;($C220+$B220),IF(P$4=$G220+$B220,SUMIFS(INDEX('ABP REC Calc'!$G$6:$AB$69,,MATCH('ABP RECs'!$H220,'ABP REC Calc'!$G$5:$AB$5,0)),'ABP REC Calc'!$C$6:$C$69,'ABP RECs'!$E220,'ABP REC Calc'!$B$6:$B$69,'ABP RECs'!$F220),
IF(P$4&gt;$G220,O220*(1-Inputs_ByYear!$D$4),0)),0)</f>
        <v>0</v>
      </c>
      <c r="Q220" s="235">
        <f>IF((Q$4-$G220)&lt;($C220+$B220),IF(Q$4=$G220+$B220,SUMIFS(INDEX('ABP REC Calc'!$G$6:$AB$69,,MATCH('ABP RECs'!$H220,'ABP REC Calc'!$G$5:$AB$5,0)),'ABP REC Calc'!$C$6:$C$69,'ABP RECs'!$E220,'ABP REC Calc'!$B$6:$B$69,'ABP RECs'!$F220),
IF(Q$4&gt;$G220,P220*(1-Inputs_ByYear!$D$4),0)),0)</f>
        <v>0</v>
      </c>
      <c r="R220" s="235">
        <f>IF((R$4-$G220)&lt;($C220+$B220),IF(R$4=$G220+$B220,SUMIFS(INDEX('ABP REC Calc'!$G$6:$AB$69,,MATCH('ABP RECs'!$H220,'ABP REC Calc'!$G$5:$AB$5,0)),'ABP REC Calc'!$C$6:$C$69,'ABP RECs'!$E220,'ABP REC Calc'!$B$6:$B$69,'ABP RECs'!$F220),
IF(R$4&gt;$G220,Q220*(1-Inputs_ByYear!$D$4),0)),0)</f>
        <v>0</v>
      </c>
      <c r="S220" s="235">
        <f>IF((S$4-$G220)&lt;($C220+$B220),IF(S$4=$G220+$B220,SUMIFS(INDEX('ABP REC Calc'!$G$6:$AB$69,,MATCH('ABP RECs'!$H220,'ABP REC Calc'!$G$5:$AB$5,0)),'ABP REC Calc'!$C$6:$C$69,'ABP RECs'!$E220,'ABP REC Calc'!$B$6:$B$69,'ABP RECs'!$F220),
IF(S$4&gt;$G220,R220*(1-Inputs_ByYear!$D$4),0)),0)</f>
        <v>0</v>
      </c>
      <c r="T220" s="235">
        <f>IF((T$4-$G220)&lt;($C220+$B220),IF(T$4=$G220+$B220,SUMIFS(INDEX('ABP REC Calc'!$G$6:$AB$69,,MATCH('ABP RECs'!$H220,'ABP REC Calc'!$G$5:$AB$5,0)),'ABP REC Calc'!$C$6:$C$69,'ABP RECs'!$E220,'ABP REC Calc'!$B$6:$B$69,'ABP RECs'!$F220),
IF(T$4&gt;$G220,S220*(1-Inputs_ByYear!$D$4),0)),0)</f>
        <v>0</v>
      </c>
      <c r="U220" s="235">
        <f>IF((U$4-$G220)&lt;($C220+$B220),IF(U$4=$G220+$B220,SUMIFS(INDEX('ABP REC Calc'!$G$6:$AB$69,,MATCH('ABP RECs'!$H220,'ABP REC Calc'!$G$5:$AB$5,0)),'ABP REC Calc'!$C$6:$C$69,'ABP RECs'!$E220,'ABP REC Calc'!$B$6:$B$69,'ABP RECs'!$F220),
IF(U$4&gt;$G220,T220*(1-Inputs_ByYear!$D$4),0)),0)</f>
        <v>113503.72181550147</v>
      </c>
      <c r="V220" s="235">
        <f>IF((V$4-$G220)&lt;($C220+$B220),IF(V$4=$G220+$B220,SUMIFS(INDEX('ABP REC Calc'!$G$6:$AB$69,,MATCH('ABP RECs'!$H220,'ABP REC Calc'!$G$5:$AB$5,0)),'ABP REC Calc'!$C$6:$C$69,'ABP RECs'!$E220,'ABP REC Calc'!$B$6:$B$69,'ABP RECs'!$F220),
IF(V$4&gt;$G220,U220*(1-Inputs_ByYear!$D$4),0)),0)</f>
        <v>112936.20320642396</v>
      </c>
      <c r="W220" s="235">
        <f>IF((W$4-$G220)&lt;($C220+$B220),IF(W$4=$G220+$B220,SUMIFS(INDEX('ABP REC Calc'!$G$6:$AB$69,,MATCH('ABP RECs'!$H220,'ABP REC Calc'!$G$5:$AB$5,0)),'ABP REC Calc'!$C$6:$C$69,'ABP RECs'!$E220,'ABP REC Calc'!$B$6:$B$69,'ABP RECs'!$F220),
IF(W$4&gt;$G220,V220*(1-Inputs_ByYear!$D$4),0)),0)</f>
        <v>112371.52219039184</v>
      </c>
      <c r="X220" s="235">
        <f>IF((X$4-$G220)&lt;($C220+$B220),IF(X$4=$G220+$B220,SUMIFS(INDEX('ABP REC Calc'!$G$6:$AB$69,,MATCH('ABP RECs'!$H220,'ABP REC Calc'!$G$5:$AB$5,0)),'ABP REC Calc'!$C$6:$C$69,'ABP RECs'!$E220,'ABP REC Calc'!$B$6:$B$69,'ABP RECs'!$F220),
IF(X$4&gt;$G220,W220*(1-Inputs_ByYear!$D$4),0)),0)</f>
        <v>111809.66457943988</v>
      </c>
      <c r="Y220" s="235">
        <f>IF((Y$4-$G220)&lt;($C220+$B220),IF(Y$4=$G220+$B220,SUMIFS(INDEX('ABP REC Calc'!$G$6:$AB$69,,MATCH('ABP RECs'!$H220,'ABP REC Calc'!$G$5:$AB$5,0)),'ABP REC Calc'!$C$6:$C$69,'ABP RECs'!$E220,'ABP REC Calc'!$B$6:$B$69,'ABP RECs'!$F220),
IF(Y$4&gt;$G220,X220*(1-Inputs_ByYear!$D$4),0)),0)</f>
        <v>111250.61625654268</v>
      </c>
      <c r="Z220" s="235">
        <f>IF((Z$4-$G220)&lt;($C220+$B220),IF(Z$4=$G220+$B220,SUMIFS(INDEX('ABP REC Calc'!$G$6:$AB$69,,MATCH('ABP RECs'!$H220,'ABP REC Calc'!$G$5:$AB$5,0)),'ABP REC Calc'!$C$6:$C$69,'ABP RECs'!$E220,'ABP REC Calc'!$B$6:$B$69,'ABP RECs'!$F220),
IF(Z$4&gt;$G220,Y220*(1-Inputs_ByYear!$D$4),0)),0)</f>
        <v>110694.36317525996</v>
      </c>
      <c r="AA220" s="235">
        <f>IF((AA$4-$G220)&lt;($C220+$B220),IF(AA$4=$G220+$B220,SUMIFS(INDEX('ABP REC Calc'!$G$6:$AB$69,,MATCH('ABP RECs'!$H220,'ABP REC Calc'!$G$5:$AB$5,0)),'ABP REC Calc'!$C$6:$C$69,'ABP RECs'!$E220,'ABP REC Calc'!$B$6:$B$69,'ABP RECs'!$F220),
IF(AA$4&gt;$G220,Z220*(1-Inputs_ByYear!$D$4),0)),0)</f>
        <v>110140.89135938366</v>
      </c>
      <c r="AB220" s="235">
        <f>IF((AB$4-$G220)&lt;($C220+$B220),IF(AB$4=$G220+$B220,SUMIFS(INDEX('ABP REC Calc'!$G$6:$AB$69,,MATCH('ABP RECs'!$H220,'ABP REC Calc'!$G$5:$AB$5,0)),'ABP REC Calc'!$C$6:$C$69,'ABP RECs'!$E220,'ABP REC Calc'!$B$6:$B$69,'ABP RECs'!$F220),
IF(AB$4&gt;$G220,AA220*(1-Inputs_ByYear!$D$4),0)),0)</f>
        <v>109590.18690258675</v>
      </c>
      <c r="AC220" s="235">
        <f>IF((AC$4-$G220)&lt;($C220+$B220),IF(AC$4=$G220+$B220,SUMIFS(INDEX('ABP REC Calc'!$G$6:$AB$69,,MATCH('ABP RECs'!$H220,'ABP REC Calc'!$G$5:$AB$5,0)),'ABP REC Calc'!$C$6:$C$69,'ABP RECs'!$E220,'ABP REC Calc'!$B$6:$B$69,'ABP RECs'!$F220),
IF(AC$4&gt;$G220,AB220*(1-Inputs_ByYear!$D$4),0)),0)</f>
        <v>109042.23596807382</v>
      </c>
      <c r="AD220" s="235">
        <f>IF((AD$4-$G220)&lt;($C220+$B220),IF(AD$4=$G220+$B220,SUMIFS(INDEX('ABP REC Calc'!$G$6:$AB$69,,MATCH('ABP RECs'!$H220,'ABP REC Calc'!$G$5:$AB$5,0)),'ABP REC Calc'!$C$6:$C$69,'ABP RECs'!$E220,'ABP REC Calc'!$B$6:$B$69,'ABP RECs'!$F220),
IF(AD$4&gt;$G220,AC220*(1-Inputs_ByYear!$D$4),0)),0)</f>
        <v>108497.02478823345</v>
      </c>
    </row>
    <row r="221" spans="2:30" ht="14.75" customHeight="1" x14ac:dyDescent="0.25">
      <c r="B221" s="332" cm="1">
        <f t="array" ref="B221">INDEX(Inputs_ByYear!$D$87:$D$92, MATCH('ABP RECs'!$E221, Inputs_ByYear!$B$87:$B$92, 0),)</f>
        <v>0</v>
      </c>
      <c r="C221" s="332" cm="1">
        <f t="array" ref="C221">INDEX(Inputs_ByYear!$D$51:$D$56, MATCH('ABP RECs'!$E221, Inputs_ByYear!$B$51:$B$56,0),)</f>
        <v>15</v>
      </c>
      <c r="D221" s="332" t="str" cm="1">
        <f t="array" ref="D221">INDEX(Inputs_ByYear!$D$96:$D$101, MATCH('ABP RECs'!$E221, Inputs_ByYear!$B$96:$B$101,0),)</f>
        <v>n/a</v>
      </c>
      <c r="E221" s="222" t="s">
        <v>237</v>
      </c>
      <c r="F221" s="219" t="s">
        <v>259</v>
      </c>
      <c r="G221" s="219">
        <f t="shared" si="10"/>
        <v>2037</v>
      </c>
      <c r="H221" s="227" t="s">
        <v>35</v>
      </c>
      <c r="I221" s="235">
        <f>IF((I$4-$G221)&lt;($C221+$B221),IF(I$4=$G221+$B221,SUMIFS(INDEX('ABP REC Calc'!$G$6:$AB$69,,MATCH('ABP RECs'!$H221,'ABP REC Calc'!$G$5:$AB$5,0)),'ABP REC Calc'!$C$6:$C$69,'ABP RECs'!$E221,'ABP REC Calc'!$B$6:$B$69,'ABP RECs'!$F221),
IF(I$4&gt;$G221,H221*(1-Inputs_ByYear!$D$4),0)),0)</f>
        <v>0</v>
      </c>
      <c r="J221" s="235">
        <f>IF((J$4-$G221)&lt;($C221+$B221),IF(J$4=$G221+$B221,SUMIFS(INDEX('ABP REC Calc'!$G$6:$AB$69,,MATCH('ABP RECs'!$H221,'ABP REC Calc'!$G$5:$AB$5,0)),'ABP REC Calc'!$C$6:$C$69,'ABP RECs'!$E221,'ABP REC Calc'!$B$6:$B$69,'ABP RECs'!$F221),
IF(J$4&gt;$G221,I221*(1-Inputs_ByYear!$D$4),0)),0)</f>
        <v>0</v>
      </c>
      <c r="K221" s="235">
        <f>IF((K$4-$G221)&lt;($C221+$B221),IF(K$4=$G221+$B221,SUMIFS(INDEX('ABP REC Calc'!$G$6:$AB$69,,MATCH('ABP RECs'!$H221,'ABP REC Calc'!$G$5:$AB$5,0)),'ABP REC Calc'!$C$6:$C$69,'ABP RECs'!$E221,'ABP REC Calc'!$B$6:$B$69,'ABP RECs'!$F221),
IF(K$4&gt;$G221,J221*(1-Inputs_ByYear!$D$4),0)),0)</f>
        <v>0</v>
      </c>
      <c r="L221" s="235">
        <f>IF((L$4-$G221)&lt;($C221+$B221),IF(L$4=$G221+$B221,SUMIFS(INDEX('ABP REC Calc'!$G$6:$AB$69,,MATCH('ABP RECs'!$H221,'ABP REC Calc'!$G$5:$AB$5,0)),'ABP REC Calc'!$C$6:$C$69,'ABP RECs'!$E221,'ABP REC Calc'!$B$6:$B$69,'ABP RECs'!$F221),
IF(L$4&gt;$G221,K221*(1-Inputs_ByYear!$D$4),0)),0)</f>
        <v>0</v>
      </c>
      <c r="M221" s="235">
        <f>IF((M$4-$G221)&lt;($C221+$B221),IF(M$4=$G221+$B221,SUMIFS(INDEX('ABP REC Calc'!$G$6:$AB$69,,MATCH('ABP RECs'!$H221,'ABP REC Calc'!$G$5:$AB$5,0)),'ABP REC Calc'!$C$6:$C$69,'ABP RECs'!$E221,'ABP REC Calc'!$B$6:$B$69,'ABP RECs'!$F221),
IF(M$4&gt;$G221,L221*(1-Inputs_ByYear!$D$4),0)),0)</f>
        <v>0</v>
      </c>
      <c r="N221" s="235">
        <f>IF((N$4-$G221)&lt;($C221+$B221),IF(N$4=$G221+$B221,SUMIFS(INDEX('ABP REC Calc'!$G$6:$AB$69,,MATCH('ABP RECs'!$H221,'ABP REC Calc'!$G$5:$AB$5,0)),'ABP REC Calc'!$C$6:$C$69,'ABP RECs'!$E221,'ABP REC Calc'!$B$6:$B$69,'ABP RECs'!$F221),
IF(N$4&gt;$G221,M221*(1-Inputs_ByYear!$D$4),0)),0)</f>
        <v>0</v>
      </c>
      <c r="O221" s="235">
        <f>IF((O$4-$G221)&lt;($C221+$B221),IF(O$4=$G221+$B221,SUMIFS(INDEX('ABP REC Calc'!$G$6:$AB$69,,MATCH('ABP RECs'!$H221,'ABP REC Calc'!$G$5:$AB$5,0)),'ABP REC Calc'!$C$6:$C$69,'ABP RECs'!$E221,'ABP REC Calc'!$B$6:$B$69,'ABP RECs'!$F221),
IF(O$4&gt;$G221,N221*(1-Inputs_ByYear!$D$4),0)),0)</f>
        <v>0</v>
      </c>
      <c r="P221" s="235">
        <f>IF((P$4-$G221)&lt;($C221+$B221),IF(P$4=$G221+$B221,SUMIFS(INDEX('ABP REC Calc'!$G$6:$AB$69,,MATCH('ABP RECs'!$H221,'ABP REC Calc'!$G$5:$AB$5,0)),'ABP REC Calc'!$C$6:$C$69,'ABP RECs'!$E221,'ABP REC Calc'!$B$6:$B$69,'ABP RECs'!$F221),
IF(P$4&gt;$G221,O221*(1-Inputs_ByYear!$D$4),0)),0)</f>
        <v>0</v>
      </c>
      <c r="Q221" s="235">
        <f>IF((Q$4-$G221)&lt;($C221+$B221),IF(Q$4=$G221+$B221,SUMIFS(INDEX('ABP REC Calc'!$G$6:$AB$69,,MATCH('ABP RECs'!$H221,'ABP REC Calc'!$G$5:$AB$5,0)),'ABP REC Calc'!$C$6:$C$69,'ABP RECs'!$E221,'ABP REC Calc'!$B$6:$B$69,'ABP RECs'!$F221),
IF(Q$4&gt;$G221,P221*(1-Inputs_ByYear!$D$4),0)),0)</f>
        <v>0</v>
      </c>
      <c r="R221" s="235">
        <f>IF((R$4-$G221)&lt;($C221+$B221),IF(R$4=$G221+$B221,SUMIFS(INDEX('ABP REC Calc'!$G$6:$AB$69,,MATCH('ABP RECs'!$H221,'ABP REC Calc'!$G$5:$AB$5,0)),'ABP REC Calc'!$C$6:$C$69,'ABP RECs'!$E221,'ABP REC Calc'!$B$6:$B$69,'ABP RECs'!$F221),
IF(R$4&gt;$G221,Q221*(1-Inputs_ByYear!$D$4),0)),0)</f>
        <v>0</v>
      </c>
      <c r="S221" s="235">
        <f>IF((S$4-$G221)&lt;($C221+$B221),IF(S$4=$G221+$B221,SUMIFS(INDEX('ABP REC Calc'!$G$6:$AB$69,,MATCH('ABP RECs'!$H221,'ABP REC Calc'!$G$5:$AB$5,0)),'ABP REC Calc'!$C$6:$C$69,'ABP RECs'!$E221,'ABP REC Calc'!$B$6:$B$69,'ABP RECs'!$F221),
IF(S$4&gt;$G221,R221*(1-Inputs_ByYear!$D$4),0)),0)</f>
        <v>0</v>
      </c>
      <c r="T221" s="235">
        <f>IF((T$4-$G221)&lt;($C221+$B221),IF(T$4=$G221+$B221,SUMIFS(INDEX('ABP REC Calc'!$G$6:$AB$69,,MATCH('ABP RECs'!$H221,'ABP REC Calc'!$G$5:$AB$5,0)),'ABP REC Calc'!$C$6:$C$69,'ABP RECs'!$E221,'ABP REC Calc'!$B$6:$B$69,'ABP RECs'!$F221),
IF(T$4&gt;$G221,S221*(1-Inputs_ByYear!$D$4),0)),0)</f>
        <v>0</v>
      </c>
      <c r="U221" s="235">
        <f>IF((U$4-$G221)&lt;($C221+$B221),IF(U$4=$G221+$B221,SUMIFS(INDEX('ABP REC Calc'!$G$6:$AB$69,,MATCH('ABP RECs'!$H221,'ABP REC Calc'!$G$5:$AB$5,0)),'ABP REC Calc'!$C$6:$C$69,'ABP RECs'!$E221,'ABP REC Calc'!$B$6:$B$69,'ABP RECs'!$F221),
IF(U$4&gt;$G221,T221*(1-Inputs_ByYear!$D$4),0)),0)</f>
        <v>0</v>
      </c>
      <c r="V221" s="235">
        <f>IF((V$4-$G221)&lt;($C221+$B221),IF(V$4=$G221+$B221,SUMIFS(INDEX('ABP REC Calc'!$G$6:$AB$69,,MATCH('ABP RECs'!$H221,'ABP REC Calc'!$G$5:$AB$5,0)),'ABP REC Calc'!$C$6:$C$69,'ABP RECs'!$E221,'ABP REC Calc'!$B$6:$B$69,'ABP RECs'!$F221),
IF(V$4&gt;$G221,U221*(1-Inputs_ByYear!$D$4),0)),0)</f>
        <v>113503.72181550147</v>
      </c>
      <c r="W221" s="235">
        <f>IF((W$4-$G221)&lt;($C221+$B221),IF(W$4=$G221+$B221,SUMIFS(INDEX('ABP REC Calc'!$G$6:$AB$69,,MATCH('ABP RECs'!$H221,'ABP REC Calc'!$G$5:$AB$5,0)),'ABP REC Calc'!$C$6:$C$69,'ABP RECs'!$E221,'ABP REC Calc'!$B$6:$B$69,'ABP RECs'!$F221),
IF(W$4&gt;$G221,V221*(1-Inputs_ByYear!$D$4),0)),0)</f>
        <v>112936.20320642396</v>
      </c>
      <c r="X221" s="235">
        <f>IF((X$4-$G221)&lt;($C221+$B221),IF(X$4=$G221+$B221,SUMIFS(INDEX('ABP REC Calc'!$G$6:$AB$69,,MATCH('ABP RECs'!$H221,'ABP REC Calc'!$G$5:$AB$5,0)),'ABP REC Calc'!$C$6:$C$69,'ABP RECs'!$E221,'ABP REC Calc'!$B$6:$B$69,'ABP RECs'!$F221),
IF(X$4&gt;$G221,W221*(1-Inputs_ByYear!$D$4),0)),0)</f>
        <v>112371.52219039184</v>
      </c>
      <c r="Y221" s="235">
        <f>IF((Y$4-$G221)&lt;($C221+$B221),IF(Y$4=$G221+$B221,SUMIFS(INDEX('ABP REC Calc'!$G$6:$AB$69,,MATCH('ABP RECs'!$H221,'ABP REC Calc'!$G$5:$AB$5,0)),'ABP REC Calc'!$C$6:$C$69,'ABP RECs'!$E221,'ABP REC Calc'!$B$6:$B$69,'ABP RECs'!$F221),
IF(Y$4&gt;$G221,X221*(1-Inputs_ByYear!$D$4),0)),0)</f>
        <v>111809.66457943988</v>
      </c>
      <c r="Z221" s="235">
        <f>IF((Z$4-$G221)&lt;($C221+$B221),IF(Z$4=$G221+$B221,SUMIFS(INDEX('ABP REC Calc'!$G$6:$AB$69,,MATCH('ABP RECs'!$H221,'ABP REC Calc'!$G$5:$AB$5,0)),'ABP REC Calc'!$C$6:$C$69,'ABP RECs'!$E221,'ABP REC Calc'!$B$6:$B$69,'ABP RECs'!$F221),
IF(Z$4&gt;$G221,Y221*(1-Inputs_ByYear!$D$4),0)),0)</f>
        <v>111250.61625654268</v>
      </c>
      <c r="AA221" s="235">
        <f>IF((AA$4-$G221)&lt;($C221+$B221),IF(AA$4=$G221+$B221,SUMIFS(INDEX('ABP REC Calc'!$G$6:$AB$69,,MATCH('ABP RECs'!$H221,'ABP REC Calc'!$G$5:$AB$5,0)),'ABP REC Calc'!$C$6:$C$69,'ABP RECs'!$E221,'ABP REC Calc'!$B$6:$B$69,'ABP RECs'!$F221),
IF(AA$4&gt;$G221,Z221*(1-Inputs_ByYear!$D$4),0)),0)</f>
        <v>110694.36317525996</v>
      </c>
      <c r="AB221" s="235">
        <f>IF((AB$4-$G221)&lt;($C221+$B221),IF(AB$4=$G221+$B221,SUMIFS(INDEX('ABP REC Calc'!$G$6:$AB$69,,MATCH('ABP RECs'!$H221,'ABP REC Calc'!$G$5:$AB$5,0)),'ABP REC Calc'!$C$6:$C$69,'ABP RECs'!$E221,'ABP REC Calc'!$B$6:$B$69,'ABP RECs'!$F221),
IF(AB$4&gt;$G221,AA221*(1-Inputs_ByYear!$D$4),0)),0)</f>
        <v>110140.89135938366</v>
      </c>
      <c r="AC221" s="235">
        <f>IF((AC$4-$G221)&lt;($C221+$B221),IF(AC$4=$G221+$B221,SUMIFS(INDEX('ABP REC Calc'!$G$6:$AB$69,,MATCH('ABP RECs'!$H221,'ABP REC Calc'!$G$5:$AB$5,0)),'ABP REC Calc'!$C$6:$C$69,'ABP RECs'!$E221,'ABP REC Calc'!$B$6:$B$69,'ABP RECs'!$F221),
IF(AC$4&gt;$G221,AB221*(1-Inputs_ByYear!$D$4),0)),0)</f>
        <v>109590.18690258675</v>
      </c>
      <c r="AD221" s="235">
        <f>IF((AD$4-$G221)&lt;($C221+$B221),IF(AD$4=$G221+$B221,SUMIFS(INDEX('ABP REC Calc'!$G$6:$AB$69,,MATCH('ABP RECs'!$H221,'ABP REC Calc'!$G$5:$AB$5,0)),'ABP REC Calc'!$C$6:$C$69,'ABP RECs'!$E221,'ABP REC Calc'!$B$6:$B$69,'ABP RECs'!$F221),
IF(AD$4&gt;$G221,AC221*(1-Inputs_ByYear!$D$4),0)),0)</f>
        <v>109042.23596807382</v>
      </c>
    </row>
    <row r="222" spans="2:30" ht="14.75" customHeight="1" x14ac:dyDescent="0.25">
      <c r="B222" s="332" cm="1">
        <f t="array" ref="B222">INDEX(Inputs_ByYear!$D$87:$D$92, MATCH('ABP RECs'!$E222, Inputs_ByYear!$B$87:$B$92, 0),)</f>
        <v>0</v>
      </c>
      <c r="C222" s="332" cm="1">
        <f t="array" ref="C222">INDEX(Inputs_ByYear!$D$51:$D$56, MATCH('ABP RECs'!$E222, Inputs_ByYear!$B$51:$B$56,0),)</f>
        <v>15</v>
      </c>
      <c r="D222" s="332" t="str" cm="1">
        <f t="array" ref="D222">INDEX(Inputs_ByYear!$D$96:$D$101, MATCH('ABP RECs'!$E222, Inputs_ByYear!$B$96:$B$101,0),)</f>
        <v>n/a</v>
      </c>
      <c r="E222" s="222" t="s">
        <v>237</v>
      </c>
      <c r="F222" s="219" t="s">
        <v>259</v>
      </c>
      <c r="G222" s="219">
        <f t="shared" si="10"/>
        <v>2038</v>
      </c>
      <c r="H222" s="227" t="s">
        <v>36</v>
      </c>
      <c r="I222" s="235">
        <f>IF((I$4-$G222)&lt;($C222+$B222),IF(I$4=$G222+$B222,SUMIFS(INDEX('ABP REC Calc'!$G$6:$AB$69,,MATCH('ABP RECs'!$H222,'ABP REC Calc'!$G$5:$AB$5,0)),'ABP REC Calc'!$C$6:$C$69,'ABP RECs'!$E222,'ABP REC Calc'!$B$6:$B$69,'ABP RECs'!$F222),
IF(I$4&gt;$G222,H222*(1-Inputs_ByYear!$D$4),0)),0)</f>
        <v>0</v>
      </c>
      <c r="J222" s="235">
        <f>IF((J$4-$G222)&lt;($C222+$B222),IF(J$4=$G222+$B222,SUMIFS(INDEX('ABP REC Calc'!$G$6:$AB$69,,MATCH('ABP RECs'!$H222,'ABP REC Calc'!$G$5:$AB$5,0)),'ABP REC Calc'!$C$6:$C$69,'ABP RECs'!$E222,'ABP REC Calc'!$B$6:$B$69,'ABP RECs'!$F222),
IF(J$4&gt;$G222,I222*(1-Inputs_ByYear!$D$4),0)),0)</f>
        <v>0</v>
      </c>
      <c r="K222" s="235">
        <f>IF((K$4-$G222)&lt;($C222+$B222),IF(K$4=$G222+$B222,SUMIFS(INDEX('ABP REC Calc'!$G$6:$AB$69,,MATCH('ABP RECs'!$H222,'ABP REC Calc'!$G$5:$AB$5,0)),'ABP REC Calc'!$C$6:$C$69,'ABP RECs'!$E222,'ABP REC Calc'!$B$6:$B$69,'ABP RECs'!$F222),
IF(K$4&gt;$G222,J222*(1-Inputs_ByYear!$D$4),0)),0)</f>
        <v>0</v>
      </c>
      <c r="L222" s="235">
        <f>IF((L$4-$G222)&lt;($C222+$B222),IF(L$4=$G222+$B222,SUMIFS(INDEX('ABP REC Calc'!$G$6:$AB$69,,MATCH('ABP RECs'!$H222,'ABP REC Calc'!$G$5:$AB$5,0)),'ABP REC Calc'!$C$6:$C$69,'ABP RECs'!$E222,'ABP REC Calc'!$B$6:$B$69,'ABP RECs'!$F222),
IF(L$4&gt;$G222,K222*(1-Inputs_ByYear!$D$4),0)),0)</f>
        <v>0</v>
      </c>
      <c r="M222" s="235">
        <f>IF((M$4-$G222)&lt;($C222+$B222),IF(M$4=$G222+$B222,SUMIFS(INDEX('ABP REC Calc'!$G$6:$AB$69,,MATCH('ABP RECs'!$H222,'ABP REC Calc'!$G$5:$AB$5,0)),'ABP REC Calc'!$C$6:$C$69,'ABP RECs'!$E222,'ABP REC Calc'!$B$6:$B$69,'ABP RECs'!$F222),
IF(M$4&gt;$G222,L222*(1-Inputs_ByYear!$D$4),0)),0)</f>
        <v>0</v>
      </c>
      <c r="N222" s="235">
        <f>IF((N$4-$G222)&lt;($C222+$B222),IF(N$4=$G222+$B222,SUMIFS(INDEX('ABP REC Calc'!$G$6:$AB$69,,MATCH('ABP RECs'!$H222,'ABP REC Calc'!$G$5:$AB$5,0)),'ABP REC Calc'!$C$6:$C$69,'ABP RECs'!$E222,'ABP REC Calc'!$B$6:$B$69,'ABP RECs'!$F222),
IF(N$4&gt;$G222,M222*(1-Inputs_ByYear!$D$4),0)),0)</f>
        <v>0</v>
      </c>
      <c r="O222" s="235">
        <f>IF((O$4-$G222)&lt;($C222+$B222),IF(O$4=$G222+$B222,SUMIFS(INDEX('ABP REC Calc'!$G$6:$AB$69,,MATCH('ABP RECs'!$H222,'ABP REC Calc'!$G$5:$AB$5,0)),'ABP REC Calc'!$C$6:$C$69,'ABP RECs'!$E222,'ABP REC Calc'!$B$6:$B$69,'ABP RECs'!$F222),
IF(O$4&gt;$G222,N222*(1-Inputs_ByYear!$D$4),0)),0)</f>
        <v>0</v>
      </c>
      <c r="P222" s="235">
        <f>IF((P$4-$G222)&lt;($C222+$B222),IF(P$4=$G222+$B222,SUMIFS(INDEX('ABP REC Calc'!$G$6:$AB$69,,MATCH('ABP RECs'!$H222,'ABP REC Calc'!$G$5:$AB$5,0)),'ABP REC Calc'!$C$6:$C$69,'ABP RECs'!$E222,'ABP REC Calc'!$B$6:$B$69,'ABP RECs'!$F222),
IF(P$4&gt;$G222,O222*(1-Inputs_ByYear!$D$4),0)),0)</f>
        <v>0</v>
      </c>
      <c r="Q222" s="235">
        <f>IF((Q$4-$G222)&lt;($C222+$B222),IF(Q$4=$G222+$B222,SUMIFS(INDEX('ABP REC Calc'!$G$6:$AB$69,,MATCH('ABP RECs'!$H222,'ABP REC Calc'!$G$5:$AB$5,0)),'ABP REC Calc'!$C$6:$C$69,'ABP RECs'!$E222,'ABP REC Calc'!$B$6:$B$69,'ABP RECs'!$F222),
IF(Q$4&gt;$G222,P222*(1-Inputs_ByYear!$D$4),0)),0)</f>
        <v>0</v>
      </c>
      <c r="R222" s="235">
        <f>IF((R$4-$G222)&lt;($C222+$B222),IF(R$4=$G222+$B222,SUMIFS(INDEX('ABP REC Calc'!$G$6:$AB$69,,MATCH('ABP RECs'!$H222,'ABP REC Calc'!$G$5:$AB$5,0)),'ABP REC Calc'!$C$6:$C$69,'ABP RECs'!$E222,'ABP REC Calc'!$B$6:$B$69,'ABP RECs'!$F222),
IF(R$4&gt;$G222,Q222*(1-Inputs_ByYear!$D$4),0)),0)</f>
        <v>0</v>
      </c>
      <c r="S222" s="235">
        <f>IF((S$4-$G222)&lt;($C222+$B222),IF(S$4=$G222+$B222,SUMIFS(INDEX('ABP REC Calc'!$G$6:$AB$69,,MATCH('ABP RECs'!$H222,'ABP REC Calc'!$G$5:$AB$5,0)),'ABP REC Calc'!$C$6:$C$69,'ABP RECs'!$E222,'ABP REC Calc'!$B$6:$B$69,'ABP RECs'!$F222),
IF(S$4&gt;$G222,R222*(1-Inputs_ByYear!$D$4),0)),0)</f>
        <v>0</v>
      </c>
      <c r="T222" s="235">
        <f>IF((T$4-$G222)&lt;($C222+$B222),IF(T$4=$G222+$B222,SUMIFS(INDEX('ABP REC Calc'!$G$6:$AB$69,,MATCH('ABP RECs'!$H222,'ABP REC Calc'!$G$5:$AB$5,0)),'ABP REC Calc'!$C$6:$C$69,'ABP RECs'!$E222,'ABP REC Calc'!$B$6:$B$69,'ABP RECs'!$F222),
IF(T$4&gt;$G222,S222*(1-Inputs_ByYear!$D$4),0)),0)</f>
        <v>0</v>
      </c>
      <c r="U222" s="235">
        <f>IF((U$4-$G222)&lt;($C222+$B222),IF(U$4=$G222+$B222,SUMIFS(INDEX('ABP REC Calc'!$G$6:$AB$69,,MATCH('ABP RECs'!$H222,'ABP REC Calc'!$G$5:$AB$5,0)),'ABP REC Calc'!$C$6:$C$69,'ABP RECs'!$E222,'ABP REC Calc'!$B$6:$B$69,'ABP RECs'!$F222),
IF(U$4&gt;$G222,T222*(1-Inputs_ByYear!$D$4),0)),0)</f>
        <v>0</v>
      </c>
      <c r="V222" s="235">
        <f>IF((V$4-$G222)&lt;($C222+$B222),IF(V$4=$G222+$B222,SUMIFS(INDEX('ABP REC Calc'!$G$6:$AB$69,,MATCH('ABP RECs'!$H222,'ABP REC Calc'!$G$5:$AB$5,0)),'ABP REC Calc'!$C$6:$C$69,'ABP RECs'!$E222,'ABP REC Calc'!$B$6:$B$69,'ABP RECs'!$F222),
IF(V$4&gt;$G222,U222*(1-Inputs_ByYear!$D$4),0)),0)</f>
        <v>0</v>
      </c>
      <c r="W222" s="235">
        <f>IF((W$4-$G222)&lt;($C222+$B222),IF(W$4=$G222+$B222,SUMIFS(INDEX('ABP REC Calc'!$G$6:$AB$69,,MATCH('ABP RECs'!$H222,'ABP REC Calc'!$G$5:$AB$5,0)),'ABP REC Calc'!$C$6:$C$69,'ABP RECs'!$E222,'ABP REC Calc'!$B$6:$B$69,'ABP RECs'!$F222),
IF(W$4&gt;$G222,V222*(1-Inputs_ByYear!$D$4),0)),0)</f>
        <v>113503.72181550147</v>
      </c>
      <c r="X222" s="235">
        <f>IF((X$4-$G222)&lt;($C222+$B222),IF(X$4=$G222+$B222,SUMIFS(INDEX('ABP REC Calc'!$G$6:$AB$69,,MATCH('ABP RECs'!$H222,'ABP REC Calc'!$G$5:$AB$5,0)),'ABP REC Calc'!$C$6:$C$69,'ABP RECs'!$E222,'ABP REC Calc'!$B$6:$B$69,'ABP RECs'!$F222),
IF(X$4&gt;$G222,W222*(1-Inputs_ByYear!$D$4),0)),0)</f>
        <v>112936.20320642396</v>
      </c>
      <c r="Y222" s="235">
        <f>IF((Y$4-$G222)&lt;($C222+$B222),IF(Y$4=$G222+$B222,SUMIFS(INDEX('ABP REC Calc'!$G$6:$AB$69,,MATCH('ABP RECs'!$H222,'ABP REC Calc'!$G$5:$AB$5,0)),'ABP REC Calc'!$C$6:$C$69,'ABP RECs'!$E222,'ABP REC Calc'!$B$6:$B$69,'ABP RECs'!$F222),
IF(Y$4&gt;$G222,X222*(1-Inputs_ByYear!$D$4),0)),0)</f>
        <v>112371.52219039184</v>
      </c>
      <c r="Z222" s="235">
        <f>IF((Z$4-$G222)&lt;($C222+$B222),IF(Z$4=$G222+$B222,SUMIFS(INDEX('ABP REC Calc'!$G$6:$AB$69,,MATCH('ABP RECs'!$H222,'ABP REC Calc'!$G$5:$AB$5,0)),'ABP REC Calc'!$C$6:$C$69,'ABP RECs'!$E222,'ABP REC Calc'!$B$6:$B$69,'ABP RECs'!$F222),
IF(Z$4&gt;$G222,Y222*(1-Inputs_ByYear!$D$4),0)),0)</f>
        <v>111809.66457943988</v>
      </c>
      <c r="AA222" s="235">
        <f>IF((AA$4-$G222)&lt;($C222+$B222),IF(AA$4=$G222+$B222,SUMIFS(INDEX('ABP REC Calc'!$G$6:$AB$69,,MATCH('ABP RECs'!$H222,'ABP REC Calc'!$G$5:$AB$5,0)),'ABP REC Calc'!$C$6:$C$69,'ABP RECs'!$E222,'ABP REC Calc'!$B$6:$B$69,'ABP RECs'!$F222),
IF(AA$4&gt;$G222,Z222*(1-Inputs_ByYear!$D$4),0)),0)</f>
        <v>111250.61625654268</v>
      </c>
      <c r="AB222" s="235">
        <f>IF((AB$4-$G222)&lt;($C222+$B222),IF(AB$4=$G222+$B222,SUMIFS(INDEX('ABP REC Calc'!$G$6:$AB$69,,MATCH('ABP RECs'!$H222,'ABP REC Calc'!$G$5:$AB$5,0)),'ABP REC Calc'!$C$6:$C$69,'ABP RECs'!$E222,'ABP REC Calc'!$B$6:$B$69,'ABP RECs'!$F222),
IF(AB$4&gt;$G222,AA222*(1-Inputs_ByYear!$D$4),0)),0)</f>
        <v>110694.36317525996</v>
      </c>
      <c r="AC222" s="235">
        <f>IF((AC$4-$G222)&lt;($C222+$B222),IF(AC$4=$G222+$B222,SUMIFS(INDEX('ABP REC Calc'!$G$6:$AB$69,,MATCH('ABP RECs'!$H222,'ABP REC Calc'!$G$5:$AB$5,0)),'ABP REC Calc'!$C$6:$C$69,'ABP RECs'!$E222,'ABP REC Calc'!$B$6:$B$69,'ABP RECs'!$F222),
IF(AC$4&gt;$G222,AB222*(1-Inputs_ByYear!$D$4),0)),0)</f>
        <v>110140.89135938366</v>
      </c>
      <c r="AD222" s="235">
        <f>IF((AD$4-$G222)&lt;($C222+$B222),IF(AD$4=$G222+$B222,SUMIFS(INDEX('ABP REC Calc'!$G$6:$AB$69,,MATCH('ABP RECs'!$H222,'ABP REC Calc'!$G$5:$AB$5,0)),'ABP REC Calc'!$C$6:$C$69,'ABP RECs'!$E222,'ABP REC Calc'!$B$6:$B$69,'ABP RECs'!$F222),
IF(AD$4&gt;$G222,AC222*(1-Inputs_ByYear!$D$4),0)),0)</f>
        <v>109590.18690258675</v>
      </c>
    </row>
    <row r="223" spans="2:30" ht="14.75" customHeight="1" x14ac:dyDescent="0.25">
      <c r="B223" s="332" cm="1">
        <f t="array" ref="B223">INDEX(Inputs_ByYear!$D$87:$D$92, MATCH('ABP RECs'!$E223, Inputs_ByYear!$B$87:$B$92, 0),)</f>
        <v>0</v>
      </c>
      <c r="C223" s="332" cm="1">
        <f t="array" ref="C223">INDEX(Inputs_ByYear!$D$51:$D$56, MATCH('ABP RECs'!$E223, Inputs_ByYear!$B$51:$B$56,0),)</f>
        <v>15</v>
      </c>
      <c r="D223" s="332" t="str" cm="1">
        <f t="array" ref="D223">INDEX(Inputs_ByYear!$D$96:$D$101, MATCH('ABP RECs'!$E223, Inputs_ByYear!$B$96:$B$101,0),)</f>
        <v>n/a</v>
      </c>
      <c r="E223" s="222" t="s">
        <v>237</v>
      </c>
      <c r="F223" s="219" t="s">
        <v>259</v>
      </c>
      <c r="G223" s="219">
        <f t="shared" si="10"/>
        <v>2039</v>
      </c>
      <c r="H223" s="227" t="s">
        <v>37</v>
      </c>
      <c r="I223" s="235">
        <f>IF((I$4-$G223)&lt;($C223+$B223),IF(I$4=$G223+$B223,SUMIFS(INDEX('ABP REC Calc'!$G$6:$AB$69,,MATCH('ABP RECs'!$H223,'ABP REC Calc'!$G$5:$AB$5,0)),'ABP REC Calc'!$C$6:$C$69,'ABP RECs'!$E223,'ABP REC Calc'!$B$6:$B$69,'ABP RECs'!$F223),
IF(I$4&gt;$G223,H223*(1-Inputs_ByYear!$D$4),0)),0)</f>
        <v>0</v>
      </c>
      <c r="J223" s="235">
        <f>IF((J$4-$G223)&lt;($C223+$B223),IF(J$4=$G223+$B223,SUMIFS(INDEX('ABP REC Calc'!$G$6:$AB$69,,MATCH('ABP RECs'!$H223,'ABP REC Calc'!$G$5:$AB$5,0)),'ABP REC Calc'!$C$6:$C$69,'ABP RECs'!$E223,'ABP REC Calc'!$B$6:$B$69,'ABP RECs'!$F223),
IF(J$4&gt;$G223,I223*(1-Inputs_ByYear!$D$4),0)),0)</f>
        <v>0</v>
      </c>
      <c r="K223" s="235">
        <f>IF((K$4-$G223)&lt;($C223+$B223),IF(K$4=$G223+$B223,SUMIFS(INDEX('ABP REC Calc'!$G$6:$AB$69,,MATCH('ABP RECs'!$H223,'ABP REC Calc'!$G$5:$AB$5,0)),'ABP REC Calc'!$C$6:$C$69,'ABP RECs'!$E223,'ABP REC Calc'!$B$6:$B$69,'ABP RECs'!$F223),
IF(K$4&gt;$G223,J223*(1-Inputs_ByYear!$D$4),0)),0)</f>
        <v>0</v>
      </c>
      <c r="L223" s="235">
        <f>IF((L$4-$G223)&lt;($C223+$B223),IF(L$4=$G223+$B223,SUMIFS(INDEX('ABP REC Calc'!$G$6:$AB$69,,MATCH('ABP RECs'!$H223,'ABP REC Calc'!$G$5:$AB$5,0)),'ABP REC Calc'!$C$6:$C$69,'ABP RECs'!$E223,'ABP REC Calc'!$B$6:$B$69,'ABP RECs'!$F223),
IF(L$4&gt;$G223,K223*(1-Inputs_ByYear!$D$4),0)),0)</f>
        <v>0</v>
      </c>
      <c r="M223" s="235">
        <f>IF((M$4-$G223)&lt;($C223+$B223),IF(M$4=$G223+$B223,SUMIFS(INDEX('ABP REC Calc'!$G$6:$AB$69,,MATCH('ABP RECs'!$H223,'ABP REC Calc'!$G$5:$AB$5,0)),'ABP REC Calc'!$C$6:$C$69,'ABP RECs'!$E223,'ABP REC Calc'!$B$6:$B$69,'ABP RECs'!$F223),
IF(M$4&gt;$G223,L223*(1-Inputs_ByYear!$D$4),0)),0)</f>
        <v>0</v>
      </c>
      <c r="N223" s="235">
        <f>IF((N$4-$G223)&lt;($C223+$B223),IF(N$4=$G223+$B223,SUMIFS(INDEX('ABP REC Calc'!$G$6:$AB$69,,MATCH('ABP RECs'!$H223,'ABP REC Calc'!$G$5:$AB$5,0)),'ABP REC Calc'!$C$6:$C$69,'ABP RECs'!$E223,'ABP REC Calc'!$B$6:$B$69,'ABP RECs'!$F223),
IF(N$4&gt;$G223,M223*(1-Inputs_ByYear!$D$4),0)),0)</f>
        <v>0</v>
      </c>
      <c r="O223" s="235">
        <f>IF((O$4-$G223)&lt;($C223+$B223),IF(O$4=$G223+$B223,SUMIFS(INDEX('ABP REC Calc'!$G$6:$AB$69,,MATCH('ABP RECs'!$H223,'ABP REC Calc'!$G$5:$AB$5,0)),'ABP REC Calc'!$C$6:$C$69,'ABP RECs'!$E223,'ABP REC Calc'!$B$6:$B$69,'ABP RECs'!$F223),
IF(O$4&gt;$G223,N223*(1-Inputs_ByYear!$D$4),0)),0)</f>
        <v>0</v>
      </c>
      <c r="P223" s="235">
        <f>IF((P$4-$G223)&lt;($C223+$B223),IF(P$4=$G223+$B223,SUMIFS(INDEX('ABP REC Calc'!$G$6:$AB$69,,MATCH('ABP RECs'!$H223,'ABP REC Calc'!$G$5:$AB$5,0)),'ABP REC Calc'!$C$6:$C$69,'ABP RECs'!$E223,'ABP REC Calc'!$B$6:$B$69,'ABP RECs'!$F223),
IF(P$4&gt;$G223,O223*(1-Inputs_ByYear!$D$4),0)),0)</f>
        <v>0</v>
      </c>
      <c r="Q223" s="235">
        <f>IF((Q$4-$G223)&lt;($C223+$B223),IF(Q$4=$G223+$B223,SUMIFS(INDEX('ABP REC Calc'!$G$6:$AB$69,,MATCH('ABP RECs'!$H223,'ABP REC Calc'!$G$5:$AB$5,0)),'ABP REC Calc'!$C$6:$C$69,'ABP RECs'!$E223,'ABP REC Calc'!$B$6:$B$69,'ABP RECs'!$F223),
IF(Q$4&gt;$G223,P223*(1-Inputs_ByYear!$D$4),0)),0)</f>
        <v>0</v>
      </c>
      <c r="R223" s="235">
        <f>IF((R$4-$G223)&lt;($C223+$B223),IF(R$4=$G223+$B223,SUMIFS(INDEX('ABP REC Calc'!$G$6:$AB$69,,MATCH('ABP RECs'!$H223,'ABP REC Calc'!$G$5:$AB$5,0)),'ABP REC Calc'!$C$6:$C$69,'ABP RECs'!$E223,'ABP REC Calc'!$B$6:$B$69,'ABP RECs'!$F223),
IF(R$4&gt;$G223,Q223*(1-Inputs_ByYear!$D$4),0)),0)</f>
        <v>0</v>
      </c>
      <c r="S223" s="235">
        <f>IF((S$4-$G223)&lt;($C223+$B223),IF(S$4=$G223+$B223,SUMIFS(INDEX('ABP REC Calc'!$G$6:$AB$69,,MATCH('ABP RECs'!$H223,'ABP REC Calc'!$G$5:$AB$5,0)),'ABP REC Calc'!$C$6:$C$69,'ABP RECs'!$E223,'ABP REC Calc'!$B$6:$B$69,'ABP RECs'!$F223),
IF(S$4&gt;$G223,R223*(1-Inputs_ByYear!$D$4),0)),0)</f>
        <v>0</v>
      </c>
      <c r="T223" s="235">
        <f>IF((T$4-$G223)&lt;($C223+$B223),IF(T$4=$G223+$B223,SUMIFS(INDEX('ABP REC Calc'!$G$6:$AB$69,,MATCH('ABP RECs'!$H223,'ABP REC Calc'!$G$5:$AB$5,0)),'ABP REC Calc'!$C$6:$C$69,'ABP RECs'!$E223,'ABP REC Calc'!$B$6:$B$69,'ABP RECs'!$F223),
IF(T$4&gt;$G223,S223*(1-Inputs_ByYear!$D$4),0)),0)</f>
        <v>0</v>
      </c>
      <c r="U223" s="235">
        <f>IF((U$4-$G223)&lt;($C223+$B223),IF(U$4=$G223+$B223,SUMIFS(INDEX('ABP REC Calc'!$G$6:$AB$69,,MATCH('ABP RECs'!$H223,'ABP REC Calc'!$G$5:$AB$5,0)),'ABP REC Calc'!$C$6:$C$69,'ABP RECs'!$E223,'ABP REC Calc'!$B$6:$B$69,'ABP RECs'!$F223),
IF(U$4&gt;$G223,T223*(1-Inputs_ByYear!$D$4),0)),0)</f>
        <v>0</v>
      </c>
      <c r="V223" s="235">
        <f>IF((V$4-$G223)&lt;($C223+$B223),IF(V$4=$G223+$B223,SUMIFS(INDEX('ABP REC Calc'!$G$6:$AB$69,,MATCH('ABP RECs'!$H223,'ABP REC Calc'!$G$5:$AB$5,0)),'ABP REC Calc'!$C$6:$C$69,'ABP RECs'!$E223,'ABP REC Calc'!$B$6:$B$69,'ABP RECs'!$F223),
IF(V$4&gt;$G223,U223*(1-Inputs_ByYear!$D$4),0)),0)</f>
        <v>0</v>
      </c>
      <c r="W223" s="235">
        <f>IF((W$4-$G223)&lt;($C223+$B223),IF(W$4=$G223+$B223,SUMIFS(INDEX('ABP REC Calc'!$G$6:$AB$69,,MATCH('ABP RECs'!$H223,'ABP REC Calc'!$G$5:$AB$5,0)),'ABP REC Calc'!$C$6:$C$69,'ABP RECs'!$E223,'ABP REC Calc'!$B$6:$B$69,'ABP RECs'!$F223),
IF(W$4&gt;$G223,V223*(1-Inputs_ByYear!$D$4),0)),0)</f>
        <v>0</v>
      </c>
      <c r="X223" s="235">
        <f>IF((X$4-$G223)&lt;($C223+$B223),IF(X$4=$G223+$B223,SUMIFS(INDEX('ABP REC Calc'!$G$6:$AB$69,,MATCH('ABP RECs'!$H223,'ABP REC Calc'!$G$5:$AB$5,0)),'ABP REC Calc'!$C$6:$C$69,'ABP RECs'!$E223,'ABP REC Calc'!$B$6:$B$69,'ABP RECs'!$F223),
IF(X$4&gt;$G223,W223*(1-Inputs_ByYear!$D$4),0)),0)</f>
        <v>113503.72181550147</v>
      </c>
      <c r="Y223" s="235">
        <f>IF((Y$4-$G223)&lt;($C223+$B223),IF(Y$4=$G223+$B223,SUMIFS(INDEX('ABP REC Calc'!$G$6:$AB$69,,MATCH('ABP RECs'!$H223,'ABP REC Calc'!$G$5:$AB$5,0)),'ABP REC Calc'!$C$6:$C$69,'ABP RECs'!$E223,'ABP REC Calc'!$B$6:$B$69,'ABP RECs'!$F223),
IF(Y$4&gt;$G223,X223*(1-Inputs_ByYear!$D$4),0)),0)</f>
        <v>112936.20320642396</v>
      </c>
      <c r="Z223" s="235">
        <f>IF((Z$4-$G223)&lt;($C223+$B223),IF(Z$4=$G223+$B223,SUMIFS(INDEX('ABP REC Calc'!$G$6:$AB$69,,MATCH('ABP RECs'!$H223,'ABP REC Calc'!$G$5:$AB$5,0)),'ABP REC Calc'!$C$6:$C$69,'ABP RECs'!$E223,'ABP REC Calc'!$B$6:$B$69,'ABP RECs'!$F223),
IF(Z$4&gt;$G223,Y223*(1-Inputs_ByYear!$D$4),0)),0)</f>
        <v>112371.52219039184</v>
      </c>
      <c r="AA223" s="235">
        <f>IF((AA$4-$G223)&lt;($C223+$B223),IF(AA$4=$G223+$B223,SUMIFS(INDEX('ABP REC Calc'!$G$6:$AB$69,,MATCH('ABP RECs'!$H223,'ABP REC Calc'!$G$5:$AB$5,0)),'ABP REC Calc'!$C$6:$C$69,'ABP RECs'!$E223,'ABP REC Calc'!$B$6:$B$69,'ABP RECs'!$F223),
IF(AA$4&gt;$G223,Z223*(1-Inputs_ByYear!$D$4),0)),0)</f>
        <v>111809.66457943988</v>
      </c>
      <c r="AB223" s="235">
        <f>IF((AB$4-$G223)&lt;($C223+$B223),IF(AB$4=$G223+$B223,SUMIFS(INDEX('ABP REC Calc'!$G$6:$AB$69,,MATCH('ABP RECs'!$H223,'ABP REC Calc'!$G$5:$AB$5,0)),'ABP REC Calc'!$C$6:$C$69,'ABP RECs'!$E223,'ABP REC Calc'!$B$6:$B$69,'ABP RECs'!$F223),
IF(AB$4&gt;$G223,AA223*(1-Inputs_ByYear!$D$4),0)),0)</f>
        <v>111250.61625654268</v>
      </c>
      <c r="AC223" s="235">
        <f>IF((AC$4-$G223)&lt;($C223+$B223),IF(AC$4=$G223+$B223,SUMIFS(INDEX('ABP REC Calc'!$G$6:$AB$69,,MATCH('ABP RECs'!$H223,'ABP REC Calc'!$G$5:$AB$5,0)),'ABP REC Calc'!$C$6:$C$69,'ABP RECs'!$E223,'ABP REC Calc'!$B$6:$B$69,'ABP RECs'!$F223),
IF(AC$4&gt;$G223,AB223*(1-Inputs_ByYear!$D$4),0)),0)</f>
        <v>110694.36317525996</v>
      </c>
      <c r="AD223" s="235">
        <f>IF((AD$4-$G223)&lt;($C223+$B223),IF(AD$4=$G223+$B223,SUMIFS(INDEX('ABP REC Calc'!$G$6:$AB$69,,MATCH('ABP RECs'!$H223,'ABP REC Calc'!$G$5:$AB$5,0)),'ABP REC Calc'!$C$6:$C$69,'ABP RECs'!$E223,'ABP REC Calc'!$B$6:$B$69,'ABP RECs'!$F223),
IF(AD$4&gt;$G223,AC223*(1-Inputs_ByYear!$D$4),0)),0)</f>
        <v>110140.89135938366</v>
      </c>
    </row>
    <row r="224" spans="2:30" ht="14.75" customHeight="1" x14ac:dyDescent="0.25">
      <c r="B224" s="332" cm="1">
        <f t="array" ref="B224">INDEX(Inputs_ByYear!$D$87:$D$92, MATCH('ABP RECs'!$E224, Inputs_ByYear!$B$87:$B$92, 0),)</f>
        <v>0</v>
      </c>
      <c r="C224" s="332" cm="1">
        <f t="array" ref="C224">INDEX(Inputs_ByYear!$D$51:$D$56, MATCH('ABP RECs'!$E224, Inputs_ByYear!$B$51:$B$56,0),)</f>
        <v>15</v>
      </c>
      <c r="D224" s="332" t="str" cm="1">
        <f t="array" ref="D224">INDEX(Inputs_ByYear!$D$96:$D$101, MATCH('ABP RECs'!$E224, Inputs_ByYear!$B$96:$B$101,0),)</f>
        <v>n/a</v>
      </c>
      <c r="E224" s="222" t="s">
        <v>237</v>
      </c>
      <c r="F224" s="219" t="s">
        <v>259</v>
      </c>
      <c r="G224" s="219">
        <f t="shared" si="10"/>
        <v>2040</v>
      </c>
      <c r="H224" s="227" t="s">
        <v>38</v>
      </c>
      <c r="I224" s="235">
        <f>IF((I$4-$G224)&lt;($C224+$B224),IF(I$4=$G224+$B224,SUMIFS(INDEX('ABP REC Calc'!$G$6:$AB$69,,MATCH('ABP RECs'!$H224,'ABP REC Calc'!$G$5:$AB$5,0)),'ABP REC Calc'!$C$6:$C$69,'ABP RECs'!$E224,'ABP REC Calc'!$B$6:$B$69,'ABP RECs'!$F224),
IF(I$4&gt;$G224,H224*(1-Inputs_ByYear!$D$4),0)),0)</f>
        <v>0</v>
      </c>
      <c r="J224" s="235">
        <f>IF((J$4-$G224)&lt;($C224+$B224),IF(J$4=$G224+$B224,SUMIFS(INDEX('ABP REC Calc'!$G$6:$AB$69,,MATCH('ABP RECs'!$H224,'ABP REC Calc'!$G$5:$AB$5,0)),'ABP REC Calc'!$C$6:$C$69,'ABP RECs'!$E224,'ABP REC Calc'!$B$6:$B$69,'ABP RECs'!$F224),
IF(J$4&gt;$G224,I224*(1-Inputs_ByYear!$D$4),0)),0)</f>
        <v>0</v>
      </c>
      <c r="K224" s="235">
        <f>IF((K$4-$G224)&lt;($C224+$B224),IF(K$4=$G224+$B224,SUMIFS(INDEX('ABP REC Calc'!$G$6:$AB$69,,MATCH('ABP RECs'!$H224,'ABP REC Calc'!$G$5:$AB$5,0)),'ABP REC Calc'!$C$6:$C$69,'ABP RECs'!$E224,'ABP REC Calc'!$B$6:$B$69,'ABP RECs'!$F224),
IF(K$4&gt;$G224,J224*(1-Inputs_ByYear!$D$4),0)),0)</f>
        <v>0</v>
      </c>
      <c r="L224" s="235">
        <f>IF((L$4-$G224)&lt;($C224+$B224),IF(L$4=$G224+$B224,SUMIFS(INDEX('ABP REC Calc'!$G$6:$AB$69,,MATCH('ABP RECs'!$H224,'ABP REC Calc'!$G$5:$AB$5,0)),'ABP REC Calc'!$C$6:$C$69,'ABP RECs'!$E224,'ABP REC Calc'!$B$6:$B$69,'ABP RECs'!$F224),
IF(L$4&gt;$G224,K224*(1-Inputs_ByYear!$D$4),0)),0)</f>
        <v>0</v>
      </c>
      <c r="M224" s="235">
        <f>IF((M$4-$G224)&lt;($C224+$B224),IF(M$4=$G224+$B224,SUMIFS(INDEX('ABP REC Calc'!$G$6:$AB$69,,MATCH('ABP RECs'!$H224,'ABP REC Calc'!$G$5:$AB$5,0)),'ABP REC Calc'!$C$6:$C$69,'ABP RECs'!$E224,'ABP REC Calc'!$B$6:$B$69,'ABP RECs'!$F224),
IF(M$4&gt;$G224,L224*(1-Inputs_ByYear!$D$4),0)),0)</f>
        <v>0</v>
      </c>
      <c r="N224" s="235">
        <f>IF((N$4-$G224)&lt;($C224+$B224),IF(N$4=$G224+$B224,SUMIFS(INDEX('ABP REC Calc'!$G$6:$AB$69,,MATCH('ABP RECs'!$H224,'ABP REC Calc'!$G$5:$AB$5,0)),'ABP REC Calc'!$C$6:$C$69,'ABP RECs'!$E224,'ABP REC Calc'!$B$6:$B$69,'ABP RECs'!$F224),
IF(N$4&gt;$G224,M224*(1-Inputs_ByYear!$D$4),0)),0)</f>
        <v>0</v>
      </c>
      <c r="O224" s="235">
        <f>IF((O$4-$G224)&lt;($C224+$B224),IF(O$4=$G224+$B224,SUMIFS(INDEX('ABP REC Calc'!$G$6:$AB$69,,MATCH('ABP RECs'!$H224,'ABP REC Calc'!$G$5:$AB$5,0)),'ABP REC Calc'!$C$6:$C$69,'ABP RECs'!$E224,'ABP REC Calc'!$B$6:$B$69,'ABP RECs'!$F224),
IF(O$4&gt;$G224,N224*(1-Inputs_ByYear!$D$4),0)),0)</f>
        <v>0</v>
      </c>
      <c r="P224" s="235">
        <f>IF((P$4-$G224)&lt;($C224+$B224),IF(P$4=$G224+$B224,SUMIFS(INDEX('ABP REC Calc'!$G$6:$AB$69,,MATCH('ABP RECs'!$H224,'ABP REC Calc'!$G$5:$AB$5,0)),'ABP REC Calc'!$C$6:$C$69,'ABP RECs'!$E224,'ABP REC Calc'!$B$6:$B$69,'ABP RECs'!$F224),
IF(P$4&gt;$G224,O224*(1-Inputs_ByYear!$D$4),0)),0)</f>
        <v>0</v>
      </c>
      <c r="Q224" s="235">
        <f>IF((Q$4-$G224)&lt;($C224+$B224),IF(Q$4=$G224+$B224,SUMIFS(INDEX('ABP REC Calc'!$G$6:$AB$69,,MATCH('ABP RECs'!$H224,'ABP REC Calc'!$G$5:$AB$5,0)),'ABP REC Calc'!$C$6:$C$69,'ABP RECs'!$E224,'ABP REC Calc'!$B$6:$B$69,'ABP RECs'!$F224),
IF(Q$4&gt;$G224,P224*(1-Inputs_ByYear!$D$4),0)),0)</f>
        <v>0</v>
      </c>
      <c r="R224" s="235">
        <f>IF((R$4-$G224)&lt;($C224+$B224),IF(R$4=$G224+$B224,SUMIFS(INDEX('ABP REC Calc'!$G$6:$AB$69,,MATCH('ABP RECs'!$H224,'ABP REC Calc'!$G$5:$AB$5,0)),'ABP REC Calc'!$C$6:$C$69,'ABP RECs'!$E224,'ABP REC Calc'!$B$6:$B$69,'ABP RECs'!$F224),
IF(R$4&gt;$G224,Q224*(1-Inputs_ByYear!$D$4),0)),0)</f>
        <v>0</v>
      </c>
      <c r="S224" s="235">
        <f>IF((S$4-$G224)&lt;($C224+$B224),IF(S$4=$G224+$B224,SUMIFS(INDEX('ABP REC Calc'!$G$6:$AB$69,,MATCH('ABP RECs'!$H224,'ABP REC Calc'!$G$5:$AB$5,0)),'ABP REC Calc'!$C$6:$C$69,'ABP RECs'!$E224,'ABP REC Calc'!$B$6:$B$69,'ABP RECs'!$F224),
IF(S$4&gt;$G224,R224*(1-Inputs_ByYear!$D$4),0)),0)</f>
        <v>0</v>
      </c>
      <c r="T224" s="235">
        <f>IF((T$4-$G224)&lt;($C224+$B224),IF(T$4=$G224+$B224,SUMIFS(INDEX('ABP REC Calc'!$G$6:$AB$69,,MATCH('ABP RECs'!$H224,'ABP REC Calc'!$G$5:$AB$5,0)),'ABP REC Calc'!$C$6:$C$69,'ABP RECs'!$E224,'ABP REC Calc'!$B$6:$B$69,'ABP RECs'!$F224),
IF(T$4&gt;$G224,S224*(1-Inputs_ByYear!$D$4),0)),0)</f>
        <v>0</v>
      </c>
      <c r="U224" s="235">
        <f>IF((U$4-$G224)&lt;($C224+$B224),IF(U$4=$G224+$B224,SUMIFS(INDEX('ABP REC Calc'!$G$6:$AB$69,,MATCH('ABP RECs'!$H224,'ABP REC Calc'!$G$5:$AB$5,0)),'ABP REC Calc'!$C$6:$C$69,'ABP RECs'!$E224,'ABP REC Calc'!$B$6:$B$69,'ABP RECs'!$F224),
IF(U$4&gt;$G224,T224*(1-Inputs_ByYear!$D$4),0)),0)</f>
        <v>0</v>
      </c>
      <c r="V224" s="235">
        <f>IF((V$4-$G224)&lt;($C224+$B224),IF(V$4=$G224+$B224,SUMIFS(INDEX('ABP REC Calc'!$G$6:$AB$69,,MATCH('ABP RECs'!$H224,'ABP REC Calc'!$G$5:$AB$5,0)),'ABP REC Calc'!$C$6:$C$69,'ABP RECs'!$E224,'ABP REC Calc'!$B$6:$B$69,'ABP RECs'!$F224),
IF(V$4&gt;$G224,U224*(1-Inputs_ByYear!$D$4),0)),0)</f>
        <v>0</v>
      </c>
      <c r="W224" s="235">
        <f>IF((W$4-$G224)&lt;($C224+$B224),IF(W$4=$G224+$B224,SUMIFS(INDEX('ABP REC Calc'!$G$6:$AB$69,,MATCH('ABP RECs'!$H224,'ABP REC Calc'!$G$5:$AB$5,0)),'ABP REC Calc'!$C$6:$C$69,'ABP RECs'!$E224,'ABP REC Calc'!$B$6:$B$69,'ABP RECs'!$F224),
IF(W$4&gt;$G224,V224*(1-Inputs_ByYear!$D$4),0)),0)</f>
        <v>0</v>
      </c>
      <c r="X224" s="235">
        <f>IF((X$4-$G224)&lt;($C224+$B224),IF(X$4=$G224+$B224,SUMIFS(INDEX('ABP REC Calc'!$G$6:$AB$69,,MATCH('ABP RECs'!$H224,'ABP REC Calc'!$G$5:$AB$5,0)),'ABP REC Calc'!$C$6:$C$69,'ABP RECs'!$E224,'ABP REC Calc'!$B$6:$B$69,'ABP RECs'!$F224),
IF(X$4&gt;$G224,W224*(1-Inputs_ByYear!$D$4),0)),0)</f>
        <v>0</v>
      </c>
      <c r="Y224" s="235">
        <f>IF((Y$4-$G224)&lt;($C224+$B224),IF(Y$4=$G224+$B224,SUMIFS(INDEX('ABP REC Calc'!$G$6:$AB$69,,MATCH('ABP RECs'!$H224,'ABP REC Calc'!$G$5:$AB$5,0)),'ABP REC Calc'!$C$6:$C$69,'ABP RECs'!$E224,'ABP REC Calc'!$B$6:$B$69,'ABP RECs'!$F224),
IF(Y$4&gt;$G224,X224*(1-Inputs_ByYear!$D$4),0)),0)</f>
        <v>113503.72181550147</v>
      </c>
      <c r="Z224" s="235">
        <f>IF((Z$4-$G224)&lt;($C224+$B224),IF(Z$4=$G224+$B224,SUMIFS(INDEX('ABP REC Calc'!$G$6:$AB$69,,MATCH('ABP RECs'!$H224,'ABP REC Calc'!$G$5:$AB$5,0)),'ABP REC Calc'!$C$6:$C$69,'ABP RECs'!$E224,'ABP REC Calc'!$B$6:$B$69,'ABP RECs'!$F224),
IF(Z$4&gt;$G224,Y224*(1-Inputs_ByYear!$D$4),0)),0)</f>
        <v>112936.20320642396</v>
      </c>
      <c r="AA224" s="235">
        <f>IF((AA$4-$G224)&lt;($C224+$B224),IF(AA$4=$G224+$B224,SUMIFS(INDEX('ABP REC Calc'!$G$6:$AB$69,,MATCH('ABP RECs'!$H224,'ABP REC Calc'!$G$5:$AB$5,0)),'ABP REC Calc'!$C$6:$C$69,'ABP RECs'!$E224,'ABP REC Calc'!$B$6:$B$69,'ABP RECs'!$F224),
IF(AA$4&gt;$G224,Z224*(1-Inputs_ByYear!$D$4),0)),0)</f>
        <v>112371.52219039184</v>
      </c>
      <c r="AB224" s="235">
        <f>IF((AB$4-$G224)&lt;($C224+$B224),IF(AB$4=$G224+$B224,SUMIFS(INDEX('ABP REC Calc'!$G$6:$AB$69,,MATCH('ABP RECs'!$H224,'ABP REC Calc'!$G$5:$AB$5,0)),'ABP REC Calc'!$C$6:$C$69,'ABP RECs'!$E224,'ABP REC Calc'!$B$6:$B$69,'ABP RECs'!$F224),
IF(AB$4&gt;$G224,AA224*(1-Inputs_ByYear!$D$4),0)),0)</f>
        <v>111809.66457943988</v>
      </c>
      <c r="AC224" s="235">
        <f>IF((AC$4-$G224)&lt;($C224+$B224),IF(AC$4=$G224+$B224,SUMIFS(INDEX('ABP REC Calc'!$G$6:$AB$69,,MATCH('ABP RECs'!$H224,'ABP REC Calc'!$G$5:$AB$5,0)),'ABP REC Calc'!$C$6:$C$69,'ABP RECs'!$E224,'ABP REC Calc'!$B$6:$B$69,'ABP RECs'!$F224),
IF(AC$4&gt;$G224,AB224*(1-Inputs_ByYear!$D$4),0)),0)</f>
        <v>111250.61625654268</v>
      </c>
      <c r="AD224" s="235">
        <f>IF((AD$4-$G224)&lt;($C224+$B224),IF(AD$4=$G224+$B224,SUMIFS(INDEX('ABP REC Calc'!$G$6:$AB$69,,MATCH('ABP RECs'!$H224,'ABP REC Calc'!$G$5:$AB$5,0)),'ABP REC Calc'!$C$6:$C$69,'ABP RECs'!$E224,'ABP REC Calc'!$B$6:$B$69,'ABP RECs'!$F224),
IF(AD$4&gt;$G224,AC224*(1-Inputs_ByYear!$D$4),0)),0)</f>
        <v>110694.36317525996</v>
      </c>
    </row>
    <row r="225" spans="2:30" ht="14.75" customHeight="1" x14ac:dyDescent="0.25">
      <c r="B225" s="332" cm="1">
        <f t="array" ref="B225">INDEX(Inputs_ByYear!$D$87:$D$92, MATCH('ABP RECs'!$E225, Inputs_ByYear!$B$87:$B$92, 0),)</f>
        <v>0</v>
      </c>
      <c r="C225" s="332" cm="1">
        <f t="array" ref="C225">INDEX(Inputs_ByYear!$D$51:$D$56, MATCH('ABP RECs'!$E225, Inputs_ByYear!$B$51:$B$56,0),)</f>
        <v>15</v>
      </c>
      <c r="D225" s="332" t="str" cm="1">
        <f t="array" ref="D225">INDEX(Inputs_ByYear!$D$96:$D$101, MATCH('ABP RECs'!$E225, Inputs_ByYear!$B$96:$B$101,0),)</f>
        <v>n/a</v>
      </c>
      <c r="E225" s="222" t="s">
        <v>237</v>
      </c>
      <c r="F225" s="219" t="s">
        <v>259</v>
      </c>
      <c r="G225" s="219">
        <f t="shared" si="10"/>
        <v>2041</v>
      </c>
      <c r="H225" s="227" t="s">
        <v>39</v>
      </c>
      <c r="I225" s="235">
        <f>IF((I$4-$G225)&lt;($C225+$B225),IF(I$4=$G225+$B225,SUMIFS(INDEX('ABP REC Calc'!$G$6:$AB$69,,MATCH('ABP RECs'!$H225,'ABP REC Calc'!$G$5:$AB$5,0)),'ABP REC Calc'!$C$6:$C$69,'ABP RECs'!$E225,'ABP REC Calc'!$B$6:$B$69,'ABP RECs'!$F225),
IF(I$4&gt;$G225,H225*(1-Inputs_ByYear!$D$4),0)),0)</f>
        <v>0</v>
      </c>
      <c r="J225" s="235">
        <f>IF((J$4-$G225)&lt;($C225+$B225),IF(J$4=$G225+$B225,SUMIFS(INDEX('ABP REC Calc'!$G$6:$AB$69,,MATCH('ABP RECs'!$H225,'ABP REC Calc'!$G$5:$AB$5,0)),'ABP REC Calc'!$C$6:$C$69,'ABP RECs'!$E225,'ABP REC Calc'!$B$6:$B$69,'ABP RECs'!$F225),
IF(J$4&gt;$G225,I225*(1-Inputs_ByYear!$D$4),0)),0)</f>
        <v>0</v>
      </c>
      <c r="K225" s="235">
        <f>IF((K$4-$G225)&lt;($C225+$B225),IF(K$4=$G225+$B225,SUMIFS(INDEX('ABP REC Calc'!$G$6:$AB$69,,MATCH('ABP RECs'!$H225,'ABP REC Calc'!$G$5:$AB$5,0)),'ABP REC Calc'!$C$6:$C$69,'ABP RECs'!$E225,'ABP REC Calc'!$B$6:$B$69,'ABP RECs'!$F225),
IF(K$4&gt;$G225,J225*(1-Inputs_ByYear!$D$4),0)),0)</f>
        <v>0</v>
      </c>
      <c r="L225" s="235">
        <f>IF((L$4-$G225)&lt;($C225+$B225),IF(L$4=$G225+$B225,SUMIFS(INDEX('ABP REC Calc'!$G$6:$AB$69,,MATCH('ABP RECs'!$H225,'ABP REC Calc'!$G$5:$AB$5,0)),'ABP REC Calc'!$C$6:$C$69,'ABP RECs'!$E225,'ABP REC Calc'!$B$6:$B$69,'ABP RECs'!$F225),
IF(L$4&gt;$G225,K225*(1-Inputs_ByYear!$D$4),0)),0)</f>
        <v>0</v>
      </c>
      <c r="M225" s="235">
        <f>IF((M$4-$G225)&lt;($C225+$B225),IF(M$4=$G225+$B225,SUMIFS(INDEX('ABP REC Calc'!$G$6:$AB$69,,MATCH('ABP RECs'!$H225,'ABP REC Calc'!$G$5:$AB$5,0)),'ABP REC Calc'!$C$6:$C$69,'ABP RECs'!$E225,'ABP REC Calc'!$B$6:$B$69,'ABP RECs'!$F225),
IF(M$4&gt;$G225,L225*(1-Inputs_ByYear!$D$4),0)),0)</f>
        <v>0</v>
      </c>
      <c r="N225" s="235">
        <f>IF((N$4-$G225)&lt;($C225+$B225),IF(N$4=$G225+$B225,SUMIFS(INDEX('ABP REC Calc'!$G$6:$AB$69,,MATCH('ABP RECs'!$H225,'ABP REC Calc'!$G$5:$AB$5,0)),'ABP REC Calc'!$C$6:$C$69,'ABP RECs'!$E225,'ABP REC Calc'!$B$6:$B$69,'ABP RECs'!$F225),
IF(N$4&gt;$G225,M225*(1-Inputs_ByYear!$D$4),0)),0)</f>
        <v>0</v>
      </c>
      <c r="O225" s="235">
        <f>IF((O$4-$G225)&lt;($C225+$B225),IF(O$4=$G225+$B225,SUMIFS(INDEX('ABP REC Calc'!$G$6:$AB$69,,MATCH('ABP RECs'!$H225,'ABP REC Calc'!$G$5:$AB$5,0)),'ABP REC Calc'!$C$6:$C$69,'ABP RECs'!$E225,'ABP REC Calc'!$B$6:$B$69,'ABP RECs'!$F225),
IF(O$4&gt;$G225,N225*(1-Inputs_ByYear!$D$4),0)),0)</f>
        <v>0</v>
      </c>
      <c r="P225" s="235">
        <f>IF((P$4-$G225)&lt;($C225+$B225),IF(P$4=$G225+$B225,SUMIFS(INDEX('ABP REC Calc'!$G$6:$AB$69,,MATCH('ABP RECs'!$H225,'ABP REC Calc'!$G$5:$AB$5,0)),'ABP REC Calc'!$C$6:$C$69,'ABP RECs'!$E225,'ABP REC Calc'!$B$6:$B$69,'ABP RECs'!$F225),
IF(P$4&gt;$G225,O225*(1-Inputs_ByYear!$D$4),0)),0)</f>
        <v>0</v>
      </c>
      <c r="Q225" s="235">
        <f>IF((Q$4-$G225)&lt;($C225+$B225),IF(Q$4=$G225+$B225,SUMIFS(INDEX('ABP REC Calc'!$G$6:$AB$69,,MATCH('ABP RECs'!$H225,'ABP REC Calc'!$G$5:$AB$5,0)),'ABP REC Calc'!$C$6:$C$69,'ABP RECs'!$E225,'ABP REC Calc'!$B$6:$B$69,'ABP RECs'!$F225),
IF(Q$4&gt;$G225,P225*(1-Inputs_ByYear!$D$4),0)),0)</f>
        <v>0</v>
      </c>
      <c r="R225" s="235">
        <f>IF((R$4-$G225)&lt;($C225+$B225),IF(R$4=$G225+$B225,SUMIFS(INDEX('ABP REC Calc'!$G$6:$AB$69,,MATCH('ABP RECs'!$H225,'ABP REC Calc'!$G$5:$AB$5,0)),'ABP REC Calc'!$C$6:$C$69,'ABP RECs'!$E225,'ABP REC Calc'!$B$6:$B$69,'ABP RECs'!$F225),
IF(R$4&gt;$G225,Q225*(1-Inputs_ByYear!$D$4),0)),0)</f>
        <v>0</v>
      </c>
      <c r="S225" s="235">
        <f>IF((S$4-$G225)&lt;($C225+$B225),IF(S$4=$G225+$B225,SUMIFS(INDEX('ABP REC Calc'!$G$6:$AB$69,,MATCH('ABP RECs'!$H225,'ABP REC Calc'!$G$5:$AB$5,0)),'ABP REC Calc'!$C$6:$C$69,'ABP RECs'!$E225,'ABP REC Calc'!$B$6:$B$69,'ABP RECs'!$F225),
IF(S$4&gt;$G225,R225*(1-Inputs_ByYear!$D$4),0)),0)</f>
        <v>0</v>
      </c>
      <c r="T225" s="235">
        <f>IF((T$4-$G225)&lt;($C225+$B225),IF(T$4=$G225+$B225,SUMIFS(INDEX('ABP REC Calc'!$G$6:$AB$69,,MATCH('ABP RECs'!$H225,'ABP REC Calc'!$G$5:$AB$5,0)),'ABP REC Calc'!$C$6:$C$69,'ABP RECs'!$E225,'ABP REC Calc'!$B$6:$B$69,'ABP RECs'!$F225),
IF(T$4&gt;$G225,S225*(1-Inputs_ByYear!$D$4),0)),0)</f>
        <v>0</v>
      </c>
      <c r="U225" s="235">
        <f>IF((U$4-$G225)&lt;($C225+$B225),IF(U$4=$G225+$B225,SUMIFS(INDEX('ABP REC Calc'!$G$6:$AB$69,,MATCH('ABP RECs'!$H225,'ABP REC Calc'!$G$5:$AB$5,0)),'ABP REC Calc'!$C$6:$C$69,'ABP RECs'!$E225,'ABP REC Calc'!$B$6:$B$69,'ABP RECs'!$F225),
IF(U$4&gt;$G225,T225*(1-Inputs_ByYear!$D$4),0)),0)</f>
        <v>0</v>
      </c>
      <c r="V225" s="235">
        <f>IF((V$4-$G225)&lt;($C225+$B225),IF(V$4=$G225+$B225,SUMIFS(INDEX('ABP REC Calc'!$G$6:$AB$69,,MATCH('ABP RECs'!$H225,'ABP REC Calc'!$G$5:$AB$5,0)),'ABP REC Calc'!$C$6:$C$69,'ABP RECs'!$E225,'ABP REC Calc'!$B$6:$B$69,'ABP RECs'!$F225),
IF(V$4&gt;$G225,U225*(1-Inputs_ByYear!$D$4),0)),0)</f>
        <v>0</v>
      </c>
      <c r="W225" s="235">
        <f>IF((W$4-$G225)&lt;($C225+$B225),IF(W$4=$G225+$B225,SUMIFS(INDEX('ABP REC Calc'!$G$6:$AB$69,,MATCH('ABP RECs'!$H225,'ABP REC Calc'!$G$5:$AB$5,0)),'ABP REC Calc'!$C$6:$C$69,'ABP RECs'!$E225,'ABP REC Calc'!$B$6:$B$69,'ABP RECs'!$F225),
IF(W$4&gt;$G225,V225*(1-Inputs_ByYear!$D$4),0)),0)</f>
        <v>0</v>
      </c>
      <c r="X225" s="235">
        <f>IF((X$4-$G225)&lt;($C225+$B225),IF(X$4=$G225+$B225,SUMIFS(INDEX('ABP REC Calc'!$G$6:$AB$69,,MATCH('ABP RECs'!$H225,'ABP REC Calc'!$G$5:$AB$5,0)),'ABP REC Calc'!$C$6:$C$69,'ABP RECs'!$E225,'ABP REC Calc'!$B$6:$B$69,'ABP RECs'!$F225),
IF(X$4&gt;$G225,W225*(1-Inputs_ByYear!$D$4),0)),0)</f>
        <v>0</v>
      </c>
      <c r="Y225" s="235">
        <f>IF((Y$4-$G225)&lt;($C225+$B225),IF(Y$4=$G225+$B225,SUMIFS(INDEX('ABP REC Calc'!$G$6:$AB$69,,MATCH('ABP RECs'!$H225,'ABP REC Calc'!$G$5:$AB$5,0)),'ABP REC Calc'!$C$6:$C$69,'ABP RECs'!$E225,'ABP REC Calc'!$B$6:$B$69,'ABP RECs'!$F225),
IF(Y$4&gt;$G225,X225*(1-Inputs_ByYear!$D$4),0)),0)</f>
        <v>0</v>
      </c>
      <c r="Z225" s="235">
        <f>IF((Z$4-$G225)&lt;($C225+$B225),IF(Z$4=$G225+$B225,SUMIFS(INDEX('ABP REC Calc'!$G$6:$AB$69,,MATCH('ABP RECs'!$H225,'ABP REC Calc'!$G$5:$AB$5,0)),'ABP REC Calc'!$C$6:$C$69,'ABP RECs'!$E225,'ABP REC Calc'!$B$6:$B$69,'ABP RECs'!$F225),
IF(Z$4&gt;$G225,Y225*(1-Inputs_ByYear!$D$4),0)),0)</f>
        <v>113503.72181550147</v>
      </c>
      <c r="AA225" s="235">
        <f>IF((AA$4-$G225)&lt;($C225+$B225),IF(AA$4=$G225+$B225,SUMIFS(INDEX('ABP REC Calc'!$G$6:$AB$69,,MATCH('ABP RECs'!$H225,'ABP REC Calc'!$G$5:$AB$5,0)),'ABP REC Calc'!$C$6:$C$69,'ABP RECs'!$E225,'ABP REC Calc'!$B$6:$B$69,'ABP RECs'!$F225),
IF(AA$4&gt;$G225,Z225*(1-Inputs_ByYear!$D$4),0)),0)</f>
        <v>112936.20320642396</v>
      </c>
      <c r="AB225" s="235">
        <f>IF((AB$4-$G225)&lt;($C225+$B225),IF(AB$4=$G225+$B225,SUMIFS(INDEX('ABP REC Calc'!$G$6:$AB$69,,MATCH('ABP RECs'!$H225,'ABP REC Calc'!$G$5:$AB$5,0)),'ABP REC Calc'!$C$6:$C$69,'ABP RECs'!$E225,'ABP REC Calc'!$B$6:$B$69,'ABP RECs'!$F225),
IF(AB$4&gt;$G225,AA225*(1-Inputs_ByYear!$D$4),0)),0)</f>
        <v>112371.52219039184</v>
      </c>
      <c r="AC225" s="235">
        <f>IF((AC$4-$G225)&lt;($C225+$B225),IF(AC$4=$G225+$B225,SUMIFS(INDEX('ABP REC Calc'!$G$6:$AB$69,,MATCH('ABP RECs'!$H225,'ABP REC Calc'!$G$5:$AB$5,0)),'ABP REC Calc'!$C$6:$C$69,'ABP RECs'!$E225,'ABP REC Calc'!$B$6:$B$69,'ABP RECs'!$F225),
IF(AC$4&gt;$G225,AB225*(1-Inputs_ByYear!$D$4),0)),0)</f>
        <v>111809.66457943988</v>
      </c>
      <c r="AD225" s="235">
        <f>IF((AD$4-$G225)&lt;($C225+$B225),IF(AD$4=$G225+$B225,SUMIFS(INDEX('ABP REC Calc'!$G$6:$AB$69,,MATCH('ABP RECs'!$H225,'ABP REC Calc'!$G$5:$AB$5,0)),'ABP REC Calc'!$C$6:$C$69,'ABP RECs'!$E225,'ABP REC Calc'!$B$6:$B$69,'ABP RECs'!$F225),
IF(AD$4&gt;$G225,AC225*(1-Inputs_ByYear!$D$4),0)),0)</f>
        <v>111250.61625654268</v>
      </c>
    </row>
    <row r="226" spans="2:30" ht="14.75" customHeight="1" x14ac:dyDescent="0.25">
      <c r="B226" s="332" cm="1">
        <f t="array" ref="B226">INDEX(Inputs_ByYear!$D$87:$D$92, MATCH('ABP RECs'!$E226, Inputs_ByYear!$B$87:$B$92, 0),)</f>
        <v>0</v>
      </c>
      <c r="C226" s="332" cm="1">
        <f t="array" ref="C226">INDEX(Inputs_ByYear!$D$51:$D$56, MATCH('ABP RECs'!$E226, Inputs_ByYear!$B$51:$B$56,0),)</f>
        <v>15</v>
      </c>
      <c r="D226" s="332" t="str" cm="1">
        <f t="array" ref="D226">INDEX(Inputs_ByYear!$D$96:$D$101, MATCH('ABP RECs'!$E226, Inputs_ByYear!$B$96:$B$101,0),)</f>
        <v>n/a</v>
      </c>
      <c r="E226" s="222" t="s">
        <v>237</v>
      </c>
      <c r="F226" s="219" t="s">
        <v>259</v>
      </c>
      <c r="G226" s="219">
        <f t="shared" si="10"/>
        <v>2042</v>
      </c>
      <c r="H226" s="227" t="s">
        <v>40</v>
      </c>
      <c r="I226" s="235">
        <f>IF((I$4-$G226)&lt;($C226+$B226),IF(I$4=$G226+$B226,SUMIFS(INDEX('ABP REC Calc'!$G$6:$AB$69,,MATCH('ABP RECs'!$H226,'ABP REC Calc'!$G$5:$AB$5,0)),'ABP REC Calc'!$C$6:$C$69,'ABP RECs'!$E226,'ABP REC Calc'!$B$6:$B$69,'ABP RECs'!$F226),
IF(I$4&gt;$G226,H226*(1-Inputs_ByYear!$D$4),0)),0)</f>
        <v>0</v>
      </c>
      <c r="J226" s="235">
        <f>IF((J$4-$G226)&lt;($C226+$B226),IF(J$4=$G226+$B226,SUMIFS(INDEX('ABP REC Calc'!$G$6:$AB$69,,MATCH('ABP RECs'!$H226,'ABP REC Calc'!$G$5:$AB$5,0)),'ABP REC Calc'!$C$6:$C$69,'ABP RECs'!$E226,'ABP REC Calc'!$B$6:$B$69,'ABP RECs'!$F226),
IF(J$4&gt;$G226,I226*(1-Inputs_ByYear!$D$4),0)),0)</f>
        <v>0</v>
      </c>
      <c r="K226" s="235">
        <f>IF((K$4-$G226)&lt;($C226+$B226),IF(K$4=$G226+$B226,SUMIFS(INDEX('ABP REC Calc'!$G$6:$AB$69,,MATCH('ABP RECs'!$H226,'ABP REC Calc'!$G$5:$AB$5,0)),'ABP REC Calc'!$C$6:$C$69,'ABP RECs'!$E226,'ABP REC Calc'!$B$6:$B$69,'ABP RECs'!$F226),
IF(K$4&gt;$G226,J226*(1-Inputs_ByYear!$D$4),0)),0)</f>
        <v>0</v>
      </c>
      <c r="L226" s="235">
        <f>IF((L$4-$G226)&lt;($C226+$B226),IF(L$4=$G226+$B226,SUMIFS(INDEX('ABP REC Calc'!$G$6:$AB$69,,MATCH('ABP RECs'!$H226,'ABP REC Calc'!$G$5:$AB$5,0)),'ABP REC Calc'!$C$6:$C$69,'ABP RECs'!$E226,'ABP REC Calc'!$B$6:$B$69,'ABP RECs'!$F226),
IF(L$4&gt;$G226,K226*(1-Inputs_ByYear!$D$4),0)),0)</f>
        <v>0</v>
      </c>
      <c r="M226" s="235">
        <f>IF((M$4-$G226)&lt;($C226+$B226),IF(M$4=$G226+$B226,SUMIFS(INDEX('ABP REC Calc'!$G$6:$AB$69,,MATCH('ABP RECs'!$H226,'ABP REC Calc'!$G$5:$AB$5,0)),'ABP REC Calc'!$C$6:$C$69,'ABP RECs'!$E226,'ABP REC Calc'!$B$6:$B$69,'ABP RECs'!$F226),
IF(M$4&gt;$G226,L226*(1-Inputs_ByYear!$D$4),0)),0)</f>
        <v>0</v>
      </c>
      <c r="N226" s="235">
        <f>IF((N$4-$G226)&lt;($C226+$B226),IF(N$4=$G226+$B226,SUMIFS(INDEX('ABP REC Calc'!$G$6:$AB$69,,MATCH('ABP RECs'!$H226,'ABP REC Calc'!$G$5:$AB$5,0)),'ABP REC Calc'!$C$6:$C$69,'ABP RECs'!$E226,'ABP REC Calc'!$B$6:$B$69,'ABP RECs'!$F226),
IF(N$4&gt;$G226,M226*(1-Inputs_ByYear!$D$4),0)),0)</f>
        <v>0</v>
      </c>
      <c r="O226" s="235">
        <f>IF((O$4-$G226)&lt;($C226+$B226),IF(O$4=$G226+$B226,SUMIFS(INDEX('ABP REC Calc'!$G$6:$AB$69,,MATCH('ABP RECs'!$H226,'ABP REC Calc'!$G$5:$AB$5,0)),'ABP REC Calc'!$C$6:$C$69,'ABP RECs'!$E226,'ABP REC Calc'!$B$6:$B$69,'ABP RECs'!$F226),
IF(O$4&gt;$G226,N226*(1-Inputs_ByYear!$D$4),0)),0)</f>
        <v>0</v>
      </c>
      <c r="P226" s="235">
        <f>IF((P$4-$G226)&lt;($C226+$B226),IF(P$4=$G226+$B226,SUMIFS(INDEX('ABP REC Calc'!$G$6:$AB$69,,MATCH('ABP RECs'!$H226,'ABP REC Calc'!$G$5:$AB$5,0)),'ABP REC Calc'!$C$6:$C$69,'ABP RECs'!$E226,'ABP REC Calc'!$B$6:$B$69,'ABP RECs'!$F226),
IF(P$4&gt;$G226,O226*(1-Inputs_ByYear!$D$4),0)),0)</f>
        <v>0</v>
      </c>
      <c r="Q226" s="235">
        <f>IF((Q$4-$G226)&lt;($C226+$B226),IF(Q$4=$G226+$B226,SUMIFS(INDEX('ABP REC Calc'!$G$6:$AB$69,,MATCH('ABP RECs'!$H226,'ABP REC Calc'!$G$5:$AB$5,0)),'ABP REC Calc'!$C$6:$C$69,'ABP RECs'!$E226,'ABP REC Calc'!$B$6:$B$69,'ABP RECs'!$F226),
IF(Q$4&gt;$G226,P226*(1-Inputs_ByYear!$D$4),0)),0)</f>
        <v>0</v>
      </c>
      <c r="R226" s="235">
        <f>IF((R$4-$G226)&lt;($C226+$B226),IF(R$4=$G226+$B226,SUMIFS(INDEX('ABP REC Calc'!$G$6:$AB$69,,MATCH('ABP RECs'!$H226,'ABP REC Calc'!$G$5:$AB$5,0)),'ABP REC Calc'!$C$6:$C$69,'ABP RECs'!$E226,'ABP REC Calc'!$B$6:$B$69,'ABP RECs'!$F226),
IF(R$4&gt;$G226,Q226*(1-Inputs_ByYear!$D$4),0)),0)</f>
        <v>0</v>
      </c>
      <c r="S226" s="235">
        <f>IF((S$4-$G226)&lt;($C226+$B226),IF(S$4=$G226+$B226,SUMIFS(INDEX('ABP REC Calc'!$G$6:$AB$69,,MATCH('ABP RECs'!$H226,'ABP REC Calc'!$G$5:$AB$5,0)),'ABP REC Calc'!$C$6:$C$69,'ABP RECs'!$E226,'ABP REC Calc'!$B$6:$B$69,'ABP RECs'!$F226),
IF(S$4&gt;$G226,R226*(1-Inputs_ByYear!$D$4),0)),0)</f>
        <v>0</v>
      </c>
      <c r="T226" s="235">
        <f>IF((T$4-$G226)&lt;($C226+$B226),IF(T$4=$G226+$B226,SUMIFS(INDEX('ABP REC Calc'!$G$6:$AB$69,,MATCH('ABP RECs'!$H226,'ABP REC Calc'!$G$5:$AB$5,0)),'ABP REC Calc'!$C$6:$C$69,'ABP RECs'!$E226,'ABP REC Calc'!$B$6:$B$69,'ABP RECs'!$F226),
IF(T$4&gt;$G226,S226*(1-Inputs_ByYear!$D$4),0)),0)</f>
        <v>0</v>
      </c>
      <c r="U226" s="235">
        <f>IF((U$4-$G226)&lt;($C226+$B226),IF(U$4=$G226+$B226,SUMIFS(INDEX('ABP REC Calc'!$G$6:$AB$69,,MATCH('ABP RECs'!$H226,'ABP REC Calc'!$G$5:$AB$5,0)),'ABP REC Calc'!$C$6:$C$69,'ABP RECs'!$E226,'ABP REC Calc'!$B$6:$B$69,'ABP RECs'!$F226),
IF(U$4&gt;$G226,T226*(1-Inputs_ByYear!$D$4),0)),0)</f>
        <v>0</v>
      </c>
      <c r="V226" s="235">
        <f>IF((V$4-$G226)&lt;($C226+$B226),IF(V$4=$G226+$B226,SUMIFS(INDEX('ABP REC Calc'!$G$6:$AB$69,,MATCH('ABP RECs'!$H226,'ABP REC Calc'!$G$5:$AB$5,0)),'ABP REC Calc'!$C$6:$C$69,'ABP RECs'!$E226,'ABP REC Calc'!$B$6:$B$69,'ABP RECs'!$F226),
IF(V$4&gt;$G226,U226*(1-Inputs_ByYear!$D$4),0)),0)</f>
        <v>0</v>
      </c>
      <c r="W226" s="235">
        <f>IF((W$4-$G226)&lt;($C226+$B226),IF(W$4=$G226+$B226,SUMIFS(INDEX('ABP REC Calc'!$G$6:$AB$69,,MATCH('ABP RECs'!$H226,'ABP REC Calc'!$G$5:$AB$5,0)),'ABP REC Calc'!$C$6:$C$69,'ABP RECs'!$E226,'ABP REC Calc'!$B$6:$B$69,'ABP RECs'!$F226),
IF(W$4&gt;$G226,V226*(1-Inputs_ByYear!$D$4),0)),0)</f>
        <v>0</v>
      </c>
      <c r="X226" s="235">
        <f>IF((X$4-$G226)&lt;($C226+$B226),IF(X$4=$G226+$B226,SUMIFS(INDEX('ABP REC Calc'!$G$6:$AB$69,,MATCH('ABP RECs'!$H226,'ABP REC Calc'!$G$5:$AB$5,0)),'ABP REC Calc'!$C$6:$C$69,'ABP RECs'!$E226,'ABP REC Calc'!$B$6:$B$69,'ABP RECs'!$F226),
IF(X$4&gt;$G226,W226*(1-Inputs_ByYear!$D$4),0)),0)</f>
        <v>0</v>
      </c>
      <c r="Y226" s="235">
        <f>IF((Y$4-$G226)&lt;($C226+$B226),IF(Y$4=$G226+$B226,SUMIFS(INDEX('ABP REC Calc'!$G$6:$AB$69,,MATCH('ABP RECs'!$H226,'ABP REC Calc'!$G$5:$AB$5,0)),'ABP REC Calc'!$C$6:$C$69,'ABP RECs'!$E226,'ABP REC Calc'!$B$6:$B$69,'ABP RECs'!$F226),
IF(Y$4&gt;$G226,X226*(1-Inputs_ByYear!$D$4),0)),0)</f>
        <v>0</v>
      </c>
      <c r="Z226" s="235">
        <f>IF((Z$4-$G226)&lt;($C226+$B226),IF(Z$4=$G226+$B226,SUMIFS(INDEX('ABP REC Calc'!$G$6:$AB$69,,MATCH('ABP RECs'!$H226,'ABP REC Calc'!$G$5:$AB$5,0)),'ABP REC Calc'!$C$6:$C$69,'ABP RECs'!$E226,'ABP REC Calc'!$B$6:$B$69,'ABP RECs'!$F226),
IF(Z$4&gt;$G226,Y226*(1-Inputs_ByYear!$D$4),0)),0)</f>
        <v>0</v>
      </c>
      <c r="AA226" s="235">
        <f>IF((AA$4-$G226)&lt;($C226+$B226),IF(AA$4=$G226+$B226,SUMIFS(INDEX('ABP REC Calc'!$G$6:$AB$69,,MATCH('ABP RECs'!$H226,'ABP REC Calc'!$G$5:$AB$5,0)),'ABP REC Calc'!$C$6:$C$69,'ABP RECs'!$E226,'ABP REC Calc'!$B$6:$B$69,'ABP RECs'!$F226),
IF(AA$4&gt;$G226,Z226*(1-Inputs_ByYear!$D$4),0)),0)</f>
        <v>113503.72181550147</v>
      </c>
      <c r="AB226" s="235">
        <f>IF((AB$4-$G226)&lt;($C226+$B226),IF(AB$4=$G226+$B226,SUMIFS(INDEX('ABP REC Calc'!$G$6:$AB$69,,MATCH('ABP RECs'!$H226,'ABP REC Calc'!$G$5:$AB$5,0)),'ABP REC Calc'!$C$6:$C$69,'ABP RECs'!$E226,'ABP REC Calc'!$B$6:$B$69,'ABP RECs'!$F226),
IF(AB$4&gt;$G226,AA226*(1-Inputs_ByYear!$D$4),0)),0)</f>
        <v>112936.20320642396</v>
      </c>
      <c r="AC226" s="235">
        <f>IF((AC$4-$G226)&lt;($C226+$B226),IF(AC$4=$G226+$B226,SUMIFS(INDEX('ABP REC Calc'!$G$6:$AB$69,,MATCH('ABP RECs'!$H226,'ABP REC Calc'!$G$5:$AB$5,0)),'ABP REC Calc'!$C$6:$C$69,'ABP RECs'!$E226,'ABP REC Calc'!$B$6:$B$69,'ABP RECs'!$F226),
IF(AC$4&gt;$G226,AB226*(1-Inputs_ByYear!$D$4),0)),0)</f>
        <v>112371.52219039184</v>
      </c>
      <c r="AD226" s="235">
        <f>IF((AD$4-$G226)&lt;($C226+$B226),IF(AD$4=$G226+$B226,SUMIFS(INDEX('ABP REC Calc'!$G$6:$AB$69,,MATCH('ABP RECs'!$H226,'ABP REC Calc'!$G$5:$AB$5,0)),'ABP REC Calc'!$C$6:$C$69,'ABP RECs'!$E226,'ABP REC Calc'!$B$6:$B$69,'ABP RECs'!$F226),
IF(AD$4&gt;$G226,AC226*(1-Inputs_ByYear!$D$4),0)),0)</f>
        <v>111809.66457943988</v>
      </c>
    </row>
    <row r="227" spans="2:30" ht="14.75" customHeight="1" x14ac:dyDescent="0.25">
      <c r="B227" s="332" cm="1">
        <f t="array" ref="B227">INDEX(Inputs_ByYear!$D$87:$D$92, MATCH('ABP RECs'!$E227, Inputs_ByYear!$B$87:$B$92, 0),)</f>
        <v>0</v>
      </c>
      <c r="C227" s="332" cm="1">
        <f t="array" ref="C227">INDEX(Inputs_ByYear!$D$51:$D$56, MATCH('ABP RECs'!$E227, Inputs_ByYear!$B$51:$B$56,0),)</f>
        <v>15</v>
      </c>
      <c r="D227" s="332" t="str" cm="1">
        <f t="array" ref="D227">INDEX(Inputs_ByYear!$D$96:$D$101, MATCH('ABP RECs'!$E227, Inputs_ByYear!$B$96:$B$101,0),)</f>
        <v>n/a</v>
      </c>
      <c r="E227" s="222" t="s">
        <v>237</v>
      </c>
      <c r="F227" s="219" t="s">
        <v>259</v>
      </c>
      <c r="G227" s="219">
        <f t="shared" si="10"/>
        <v>2043</v>
      </c>
      <c r="H227" s="227" t="s">
        <v>41</v>
      </c>
      <c r="I227" s="235">
        <f>IF((I$4-$G227)&lt;($C227+$B227),IF(I$4=$G227+$B227,SUMIFS(INDEX('ABP REC Calc'!$G$6:$AB$69,,MATCH('ABP RECs'!$H227,'ABP REC Calc'!$G$5:$AB$5,0)),'ABP REC Calc'!$C$6:$C$69,'ABP RECs'!$E227,'ABP REC Calc'!$B$6:$B$69,'ABP RECs'!$F227),
IF(I$4&gt;$G227,H227*(1-Inputs_ByYear!$D$4),0)),0)</f>
        <v>0</v>
      </c>
      <c r="J227" s="235">
        <f>IF((J$4-$G227)&lt;($C227+$B227),IF(J$4=$G227+$B227,SUMIFS(INDEX('ABP REC Calc'!$G$6:$AB$69,,MATCH('ABP RECs'!$H227,'ABP REC Calc'!$G$5:$AB$5,0)),'ABP REC Calc'!$C$6:$C$69,'ABP RECs'!$E227,'ABP REC Calc'!$B$6:$B$69,'ABP RECs'!$F227),
IF(J$4&gt;$G227,I227*(1-Inputs_ByYear!$D$4),0)),0)</f>
        <v>0</v>
      </c>
      <c r="K227" s="235">
        <f>IF((K$4-$G227)&lt;($C227+$B227),IF(K$4=$G227+$B227,SUMIFS(INDEX('ABP REC Calc'!$G$6:$AB$69,,MATCH('ABP RECs'!$H227,'ABP REC Calc'!$G$5:$AB$5,0)),'ABP REC Calc'!$C$6:$C$69,'ABP RECs'!$E227,'ABP REC Calc'!$B$6:$B$69,'ABP RECs'!$F227),
IF(K$4&gt;$G227,J227*(1-Inputs_ByYear!$D$4),0)),0)</f>
        <v>0</v>
      </c>
      <c r="L227" s="235">
        <f>IF((L$4-$G227)&lt;($C227+$B227),IF(L$4=$G227+$B227,SUMIFS(INDEX('ABP REC Calc'!$G$6:$AB$69,,MATCH('ABP RECs'!$H227,'ABP REC Calc'!$G$5:$AB$5,0)),'ABP REC Calc'!$C$6:$C$69,'ABP RECs'!$E227,'ABP REC Calc'!$B$6:$B$69,'ABP RECs'!$F227),
IF(L$4&gt;$G227,K227*(1-Inputs_ByYear!$D$4),0)),0)</f>
        <v>0</v>
      </c>
      <c r="M227" s="235">
        <f>IF((M$4-$G227)&lt;($C227+$B227),IF(M$4=$G227+$B227,SUMIFS(INDEX('ABP REC Calc'!$G$6:$AB$69,,MATCH('ABP RECs'!$H227,'ABP REC Calc'!$G$5:$AB$5,0)),'ABP REC Calc'!$C$6:$C$69,'ABP RECs'!$E227,'ABP REC Calc'!$B$6:$B$69,'ABP RECs'!$F227),
IF(M$4&gt;$G227,L227*(1-Inputs_ByYear!$D$4),0)),0)</f>
        <v>0</v>
      </c>
      <c r="N227" s="235">
        <f>IF((N$4-$G227)&lt;($C227+$B227),IF(N$4=$G227+$B227,SUMIFS(INDEX('ABP REC Calc'!$G$6:$AB$69,,MATCH('ABP RECs'!$H227,'ABP REC Calc'!$G$5:$AB$5,0)),'ABP REC Calc'!$C$6:$C$69,'ABP RECs'!$E227,'ABP REC Calc'!$B$6:$B$69,'ABP RECs'!$F227),
IF(N$4&gt;$G227,M227*(1-Inputs_ByYear!$D$4),0)),0)</f>
        <v>0</v>
      </c>
      <c r="O227" s="235">
        <f>IF((O$4-$G227)&lt;($C227+$B227),IF(O$4=$G227+$B227,SUMIFS(INDEX('ABP REC Calc'!$G$6:$AB$69,,MATCH('ABP RECs'!$H227,'ABP REC Calc'!$G$5:$AB$5,0)),'ABP REC Calc'!$C$6:$C$69,'ABP RECs'!$E227,'ABP REC Calc'!$B$6:$B$69,'ABP RECs'!$F227),
IF(O$4&gt;$G227,N227*(1-Inputs_ByYear!$D$4),0)),0)</f>
        <v>0</v>
      </c>
      <c r="P227" s="235">
        <f>IF((P$4-$G227)&lt;($C227+$B227),IF(P$4=$G227+$B227,SUMIFS(INDEX('ABP REC Calc'!$G$6:$AB$69,,MATCH('ABP RECs'!$H227,'ABP REC Calc'!$G$5:$AB$5,0)),'ABP REC Calc'!$C$6:$C$69,'ABP RECs'!$E227,'ABP REC Calc'!$B$6:$B$69,'ABP RECs'!$F227),
IF(P$4&gt;$G227,O227*(1-Inputs_ByYear!$D$4),0)),0)</f>
        <v>0</v>
      </c>
      <c r="Q227" s="235">
        <f>IF((Q$4-$G227)&lt;($C227+$B227),IF(Q$4=$G227+$B227,SUMIFS(INDEX('ABP REC Calc'!$G$6:$AB$69,,MATCH('ABP RECs'!$H227,'ABP REC Calc'!$G$5:$AB$5,0)),'ABP REC Calc'!$C$6:$C$69,'ABP RECs'!$E227,'ABP REC Calc'!$B$6:$B$69,'ABP RECs'!$F227),
IF(Q$4&gt;$G227,P227*(1-Inputs_ByYear!$D$4),0)),0)</f>
        <v>0</v>
      </c>
      <c r="R227" s="235">
        <f>IF((R$4-$G227)&lt;($C227+$B227),IF(R$4=$G227+$B227,SUMIFS(INDEX('ABP REC Calc'!$G$6:$AB$69,,MATCH('ABP RECs'!$H227,'ABP REC Calc'!$G$5:$AB$5,0)),'ABP REC Calc'!$C$6:$C$69,'ABP RECs'!$E227,'ABP REC Calc'!$B$6:$B$69,'ABP RECs'!$F227),
IF(R$4&gt;$G227,Q227*(1-Inputs_ByYear!$D$4),0)),0)</f>
        <v>0</v>
      </c>
      <c r="S227" s="235">
        <f>IF((S$4-$G227)&lt;($C227+$B227),IF(S$4=$G227+$B227,SUMIFS(INDEX('ABP REC Calc'!$G$6:$AB$69,,MATCH('ABP RECs'!$H227,'ABP REC Calc'!$G$5:$AB$5,0)),'ABP REC Calc'!$C$6:$C$69,'ABP RECs'!$E227,'ABP REC Calc'!$B$6:$B$69,'ABP RECs'!$F227),
IF(S$4&gt;$G227,R227*(1-Inputs_ByYear!$D$4),0)),0)</f>
        <v>0</v>
      </c>
      <c r="T227" s="235">
        <f>IF((T$4-$G227)&lt;($C227+$B227),IF(T$4=$G227+$B227,SUMIFS(INDEX('ABP REC Calc'!$G$6:$AB$69,,MATCH('ABP RECs'!$H227,'ABP REC Calc'!$G$5:$AB$5,0)),'ABP REC Calc'!$C$6:$C$69,'ABP RECs'!$E227,'ABP REC Calc'!$B$6:$B$69,'ABP RECs'!$F227),
IF(T$4&gt;$G227,S227*(1-Inputs_ByYear!$D$4),0)),0)</f>
        <v>0</v>
      </c>
      <c r="U227" s="235">
        <f>IF((U$4-$G227)&lt;($C227+$B227),IF(U$4=$G227+$B227,SUMIFS(INDEX('ABP REC Calc'!$G$6:$AB$69,,MATCH('ABP RECs'!$H227,'ABP REC Calc'!$G$5:$AB$5,0)),'ABP REC Calc'!$C$6:$C$69,'ABP RECs'!$E227,'ABP REC Calc'!$B$6:$B$69,'ABP RECs'!$F227),
IF(U$4&gt;$G227,T227*(1-Inputs_ByYear!$D$4),0)),0)</f>
        <v>0</v>
      </c>
      <c r="V227" s="235">
        <f>IF((V$4-$G227)&lt;($C227+$B227),IF(V$4=$G227+$B227,SUMIFS(INDEX('ABP REC Calc'!$G$6:$AB$69,,MATCH('ABP RECs'!$H227,'ABP REC Calc'!$G$5:$AB$5,0)),'ABP REC Calc'!$C$6:$C$69,'ABP RECs'!$E227,'ABP REC Calc'!$B$6:$B$69,'ABP RECs'!$F227),
IF(V$4&gt;$G227,U227*(1-Inputs_ByYear!$D$4),0)),0)</f>
        <v>0</v>
      </c>
      <c r="W227" s="235">
        <f>IF((W$4-$G227)&lt;($C227+$B227),IF(W$4=$G227+$B227,SUMIFS(INDEX('ABP REC Calc'!$G$6:$AB$69,,MATCH('ABP RECs'!$H227,'ABP REC Calc'!$G$5:$AB$5,0)),'ABP REC Calc'!$C$6:$C$69,'ABP RECs'!$E227,'ABP REC Calc'!$B$6:$B$69,'ABP RECs'!$F227),
IF(W$4&gt;$G227,V227*(1-Inputs_ByYear!$D$4),0)),0)</f>
        <v>0</v>
      </c>
      <c r="X227" s="235">
        <f>IF((X$4-$G227)&lt;($C227+$B227),IF(X$4=$G227+$B227,SUMIFS(INDEX('ABP REC Calc'!$G$6:$AB$69,,MATCH('ABP RECs'!$H227,'ABP REC Calc'!$G$5:$AB$5,0)),'ABP REC Calc'!$C$6:$C$69,'ABP RECs'!$E227,'ABP REC Calc'!$B$6:$B$69,'ABP RECs'!$F227),
IF(X$4&gt;$G227,W227*(1-Inputs_ByYear!$D$4),0)),0)</f>
        <v>0</v>
      </c>
      <c r="Y227" s="235">
        <f>IF((Y$4-$G227)&lt;($C227+$B227),IF(Y$4=$G227+$B227,SUMIFS(INDEX('ABP REC Calc'!$G$6:$AB$69,,MATCH('ABP RECs'!$H227,'ABP REC Calc'!$G$5:$AB$5,0)),'ABP REC Calc'!$C$6:$C$69,'ABP RECs'!$E227,'ABP REC Calc'!$B$6:$B$69,'ABP RECs'!$F227),
IF(Y$4&gt;$G227,X227*(1-Inputs_ByYear!$D$4),0)),0)</f>
        <v>0</v>
      </c>
      <c r="Z227" s="235">
        <f>IF((Z$4-$G227)&lt;($C227+$B227),IF(Z$4=$G227+$B227,SUMIFS(INDEX('ABP REC Calc'!$G$6:$AB$69,,MATCH('ABP RECs'!$H227,'ABP REC Calc'!$G$5:$AB$5,0)),'ABP REC Calc'!$C$6:$C$69,'ABP RECs'!$E227,'ABP REC Calc'!$B$6:$B$69,'ABP RECs'!$F227),
IF(Z$4&gt;$G227,Y227*(1-Inputs_ByYear!$D$4),0)),0)</f>
        <v>0</v>
      </c>
      <c r="AA227" s="235">
        <f>IF((AA$4-$G227)&lt;($C227+$B227),IF(AA$4=$G227+$B227,SUMIFS(INDEX('ABP REC Calc'!$G$6:$AB$69,,MATCH('ABP RECs'!$H227,'ABP REC Calc'!$G$5:$AB$5,0)),'ABP REC Calc'!$C$6:$C$69,'ABP RECs'!$E227,'ABP REC Calc'!$B$6:$B$69,'ABP RECs'!$F227),
IF(AA$4&gt;$G227,Z227*(1-Inputs_ByYear!$D$4),0)),0)</f>
        <v>0</v>
      </c>
      <c r="AB227" s="235">
        <f>IF((AB$4-$G227)&lt;($C227+$B227),IF(AB$4=$G227+$B227,SUMIFS(INDEX('ABP REC Calc'!$G$6:$AB$69,,MATCH('ABP RECs'!$H227,'ABP REC Calc'!$G$5:$AB$5,0)),'ABP REC Calc'!$C$6:$C$69,'ABP RECs'!$E227,'ABP REC Calc'!$B$6:$B$69,'ABP RECs'!$F227),
IF(AB$4&gt;$G227,AA227*(1-Inputs_ByYear!$D$4),0)),0)</f>
        <v>0</v>
      </c>
      <c r="AC227" s="235">
        <f>IF((AC$4-$G227)&lt;($C227+$B227),IF(AC$4=$G227+$B227,SUMIFS(INDEX('ABP REC Calc'!$G$6:$AB$69,,MATCH('ABP RECs'!$H227,'ABP REC Calc'!$G$5:$AB$5,0)),'ABP REC Calc'!$C$6:$C$69,'ABP RECs'!$E227,'ABP REC Calc'!$B$6:$B$69,'ABP RECs'!$F227),
IF(AC$4&gt;$G227,AB227*(1-Inputs_ByYear!$D$4),0)),0)</f>
        <v>0</v>
      </c>
      <c r="AD227" s="235">
        <f>IF((AD$4-$G227)&lt;($C227+$B227),IF(AD$4=$G227+$B227,SUMIFS(INDEX('ABP REC Calc'!$G$6:$AB$69,,MATCH('ABP RECs'!$H227,'ABP REC Calc'!$G$5:$AB$5,0)),'ABP REC Calc'!$C$6:$C$69,'ABP RECs'!$E227,'ABP REC Calc'!$B$6:$B$69,'ABP RECs'!$F227),
IF(AD$4&gt;$G227,AC227*(1-Inputs_ByYear!$D$4),0)),0)</f>
        <v>0</v>
      </c>
    </row>
    <row r="228" spans="2:30" ht="14.75" customHeight="1" x14ac:dyDescent="0.25">
      <c r="B228" s="332" cm="1">
        <f t="array" ref="B228">INDEX(Inputs_ByYear!$D$87:$D$92, MATCH('ABP RECs'!$E228, Inputs_ByYear!$B$87:$B$92, 0),)</f>
        <v>0</v>
      </c>
      <c r="C228" s="332" cm="1">
        <f t="array" ref="C228">INDEX(Inputs_ByYear!$D$51:$D$56, MATCH('ABP RECs'!$E228, Inputs_ByYear!$B$51:$B$56,0),)</f>
        <v>15</v>
      </c>
      <c r="D228" s="332" t="str" cm="1">
        <f t="array" ref="D228">INDEX(Inputs_ByYear!$D$96:$D$101, MATCH('ABP RECs'!$E228, Inputs_ByYear!$B$96:$B$101,0),)</f>
        <v>n/a</v>
      </c>
      <c r="E228" s="222" t="s">
        <v>237</v>
      </c>
      <c r="F228" s="219" t="s">
        <v>259</v>
      </c>
      <c r="G228" s="219">
        <f t="shared" si="10"/>
        <v>2044</v>
      </c>
      <c r="H228" s="227" t="s">
        <v>42</v>
      </c>
      <c r="I228" s="235">
        <f>IF((I$4-$G228)&lt;($C228+$B228),IF(I$4=$G228+$B228,SUMIFS(INDEX('ABP REC Calc'!$G$6:$AB$69,,MATCH('ABP RECs'!$H228,'ABP REC Calc'!$G$5:$AB$5,0)),'ABP REC Calc'!$C$6:$C$69,'ABP RECs'!$E228,'ABP REC Calc'!$B$6:$B$69,'ABP RECs'!$F228),
IF(I$4&gt;$G228,H228*(1-Inputs_ByYear!$D$4),0)),0)</f>
        <v>0</v>
      </c>
      <c r="J228" s="235">
        <f>IF((J$4-$G228)&lt;($C228+$B228),IF(J$4=$G228+$B228,SUMIFS(INDEX('ABP REC Calc'!$G$6:$AB$69,,MATCH('ABP RECs'!$H228,'ABP REC Calc'!$G$5:$AB$5,0)),'ABP REC Calc'!$C$6:$C$69,'ABP RECs'!$E228,'ABP REC Calc'!$B$6:$B$69,'ABP RECs'!$F228),
IF(J$4&gt;$G228,I228*(1-Inputs_ByYear!$D$4),0)),0)</f>
        <v>0</v>
      </c>
      <c r="K228" s="235">
        <f>IF((K$4-$G228)&lt;($C228+$B228),IF(K$4=$G228+$B228,SUMIFS(INDEX('ABP REC Calc'!$G$6:$AB$69,,MATCH('ABP RECs'!$H228,'ABP REC Calc'!$G$5:$AB$5,0)),'ABP REC Calc'!$C$6:$C$69,'ABP RECs'!$E228,'ABP REC Calc'!$B$6:$B$69,'ABP RECs'!$F228),
IF(K$4&gt;$G228,J228*(1-Inputs_ByYear!$D$4),0)),0)</f>
        <v>0</v>
      </c>
      <c r="L228" s="235">
        <f>IF((L$4-$G228)&lt;($C228+$B228),IF(L$4=$G228+$B228,SUMIFS(INDEX('ABP REC Calc'!$G$6:$AB$69,,MATCH('ABP RECs'!$H228,'ABP REC Calc'!$G$5:$AB$5,0)),'ABP REC Calc'!$C$6:$C$69,'ABP RECs'!$E228,'ABP REC Calc'!$B$6:$B$69,'ABP RECs'!$F228),
IF(L$4&gt;$G228,K228*(1-Inputs_ByYear!$D$4),0)),0)</f>
        <v>0</v>
      </c>
      <c r="M228" s="235">
        <f>IF((M$4-$G228)&lt;($C228+$B228),IF(M$4=$G228+$B228,SUMIFS(INDEX('ABP REC Calc'!$G$6:$AB$69,,MATCH('ABP RECs'!$H228,'ABP REC Calc'!$G$5:$AB$5,0)),'ABP REC Calc'!$C$6:$C$69,'ABP RECs'!$E228,'ABP REC Calc'!$B$6:$B$69,'ABP RECs'!$F228),
IF(M$4&gt;$G228,L228*(1-Inputs_ByYear!$D$4),0)),0)</f>
        <v>0</v>
      </c>
      <c r="N228" s="235">
        <f>IF((N$4-$G228)&lt;($C228+$B228),IF(N$4=$G228+$B228,SUMIFS(INDEX('ABP REC Calc'!$G$6:$AB$69,,MATCH('ABP RECs'!$H228,'ABP REC Calc'!$G$5:$AB$5,0)),'ABP REC Calc'!$C$6:$C$69,'ABP RECs'!$E228,'ABP REC Calc'!$B$6:$B$69,'ABP RECs'!$F228),
IF(N$4&gt;$G228,M228*(1-Inputs_ByYear!$D$4),0)),0)</f>
        <v>0</v>
      </c>
      <c r="O228" s="235">
        <f>IF((O$4-$G228)&lt;($C228+$B228),IF(O$4=$G228+$B228,SUMIFS(INDEX('ABP REC Calc'!$G$6:$AB$69,,MATCH('ABP RECs'!$H228,'ABP REC Calc'!$G$5:$AB$5,0)),'ABP REC Calc'!$C$6:$C$69,'ABP RECs'!$E228,'ABP REC Calc'!$B$6:$B$69,'ABP RECs'!$F228),
IF(O$4&gt;$G228,N228*(1-Inputs_ByYear!$D$4),0)),0)</f>
        <v>0</v>
      </c>
      <c r="P228" s="235">
        <f>IF((P$4-$G228)&lt;($C228+$B228),IF(P$4=$G228+$B228,SUMIFS(INDEX('ABP REC Calc'!$G$6:$AB$69,,MATCH('ABP RECs'!$H228,'ABP REC Calc'!$G$5:$AB$5,0)),'ABP REC Calc'!$C$6:$C$69,'ABP RECs'!$E228,'ABP REC Calc'!$B$6:$B$69,'ABP RECs'!$F228),
IF(P$4&gt;$G228,O228*(1-Inputs_ByYear!$D$4),0)),0)</f>
        <v>0</v>
      </c>
      <c r="Q228" s="235">
        <f>IF((Q$4-$G228)&lt;($C228+$B228),IF(Q$4=$G228+$B228,SUMIFS(INDEX('ABP REC Calc'!$G$6:$AB$69,,MATCH('ABP RECs'!$H228,'ABP REC Calc'!$G$5:$AB$5,0)),'ABP REC Calc'!$C$6:$C$69,'ABP RECs'!$E228,'ABP REC Calc'!$B$6:$B$69,'ABP RECs'!$F228),
IF(Q$4&gt;$G228,P228*(1-Inputs_ByYear!$D$4),0)),0)</f>
        <v>0</v>
      </c>
      <c r="R228" s="235">
        <f>IF((R$4-$G228)&lt;($C228+$B228),IF(R$4=$G228+$B228,SUMIFS(INDEX('ABP REC Calc'!$G$6:$AB$69,,MATCH('ABP RECs'!$H228,'ABP REC Calc'!$G$5:$AB$5,0)),'ABP REC Calc'!$C$6:$C$69,'ABP RECs'!$E228,'ABP REC Calc'!$B$6:$B$69,'ABP RECs'!$F228),
IF(R$4&gt;$G228,Q228*(1-Inputs_ByYear!$D$4),0)),0)</f>
        <v>0</v>
      </c>
      <c r="S228" s="235">
        <f>IF((S$4-$G228)&lt;($C228+$B228),IF(S$4=$G228+$B228,SUMIFS(INDEX('ABP REC Calc'!$G$6:$AB$69,,MATCH('ABP RECs'!$H228,'ABP REC Calc'!$G$5:$AB$5,0)),'ABP REC Calc'!$C$6:$C$69,'ABP RECs'!$E228,'ABP REC Calc'!$B$6:$B$69,'ABP RECs'!$F228),
IF(S$4&gt;$G228,R228*(1-Inputs_ByYear!$D$4),0)),0)</f>
        <v>0</v>
      </c>
      <c r="T228" s="235">
        <f>IF((T$4-$G228)&lt;($C228+$B228),IF(T$4=$G228+$B228,SUMIFS(INDEX('ABP REC Calc'!$G$6:$AB$69,,MATCH('ABP RECs'!$H228,'ABP REC Calc'!$G$5:$AB$5,0)),'ABP REC Calc'!$C$6:$C$69,'ABP RECs'!$E228,'ABP REC Calc'!$B$6:$B$69,'ABP RECs'!$F228),
IF(T$4&gt;$G228,S228*(1-Inputs_ByYear!$D$4),0)),0)</f>
        <v>0</v>
      </c>
      <c r="U228" s="235">
        <f>IF((U$4-$G228)&lt;($C228+$B228),IF(U$4=$G228+$B228,SUMIFS(INDEX('ABP REC Calc'!$G$6:$AB$69,,MATCH('ABP RECs'!$H228,'ABP REC Calc'!$G$5:$AB$5,0)),'ABP REC Calc'!$C$6:$C$69,'ABP RECs'!$E228,'ABP REC Calc'!$B$6:$B$69,'ABP RECs'!$F228),
IF(U$4&gt;$G228,T228*(1-Inputs_ByYear!$D$4),0)),0)</f>
        <v>0</v>
      </c>
      <c r="V228" s="235">
        <f>IF((V$4-$G228)&lt;($C228+$B228),IF(V$4=$G228+$B228,SUMIFS(INDEX('ABP REC Calc'!$G$6:$AB$69,,MATCH('ABP RECs'!$H228,'ABP REC Calc'!$G$5:$AB$5,0)),'ABP REC Calc'!$C$6:$C$69,'ABP RECs'!$E228,'ABP REC Calc'!$B$6:$B$69,'ABP RECs'!$F228),
IF(V$4&gt;$G228,U228*(1-Inputs_ByYear!$D$4),0)),0)</f>
        <v>0</v>
      </c>
      <c r="W228" s="235">
        <f>IF((W$4-$G228)&lt;($C228+$B228),IF(W$4=$G228+$B228,SUMIFS(INDEX('ABP REC Calc'!$G$6:$AB$69,,MATCH('ABP RECs'!$H228,'ABP REC Calc'!$G$5:$AB$5,0)),'ABP REC Calc'!$C$6:$C$69,'ABP RECs'!$E228,'ABP REC Calc'!$B$6:$B$69,'ABP RECs'!$F228),
IF(W$4&gt;$G228,V228*(1-Inputs_ByYear!$D$4),0)),0)</f>
        <v>0</v>
      </c>
      <c r="X228" s="235">
        <f>IF((X$4-$G228)&lt;($C228+$B228),IF(X$4=$G228+$B228,SUMIFS(INDEX('ABP REC Calc'!$G$6:$AB$69,,MATCH('ABP RECs'!$H228,'ABP REC Calc'!$G$5:$AB$5,0)),'ABP REC Calc'!$C$6:$C$69,'ABP RECs'!$E228,'ABP REC Calc'!$B$6:$B$69,'ABP RECs'!$F228),
IF(X$4&gt;$G228,W228*(1-Inputs_ByYear!$D$4),0)),0)</f>
        <v>0</v>
      </c>
      <c r="Y228" s="235">
        <f>IF((Y$4-$G228)&lt;($C228+$B228),IF(Y$4=$G228+$B228,SUMIFS(INDEX('ABP REC Calc'!$G$6:$AB$69,,MATCH('ABP RECs'!$H228,'ABP REC Calc'!$G$5:$AB$5,0)),'ABP REC Calc'!$C$6:$C$69,'ABP RECs'!$E228,'ABP REC Calc'!$B$6:$B$69,'ABP RECs'!$F228),
IF(Y$4&gt;$G228,X228*(1-Inputs_ByYear!$D$4),0)),0)</f>
        <v>0</v>
      </c>
      <c r="Z228" s="235">
        <f>IF((Z$4-$G228)&lt;($C228+$B228),IF(Z$4=$G228+$B228,SUMIFS(INDEX('ABP REC Calc'!$G$6:$AB$69,,MATCH('ABP RECs'!$H228,'ABP REC Calc'!$G$5:$AB$5,0)),'ABP REC Calc'!$C$6:$C$69,'ABP RECs'!$E228,'ABP REC Calc'!$B$6:$B$69,'ABP RECs'!$F228),
IF(Z$4&gt;$G228,Y228*(1-Inputs_ByYear!$D$4),0)),0)</f>
        <v>0</v>
      </c>
      <c r="AA228" s="235">
        <f>IF((AA$4-$G228)&lt;($C228+$B228),IF(AA$4=$G228+$B228,SUMIFS(INDEX('ABP REC Calc'!$G$6:$AB$69,,MATCH('ABP RECs'!$H228,'ABP REC Calc'!$G$5:$AB$5,0)),'ABP REC Calc'!$C$6:$C$69,'ABP RECs'!$E228,'ABP REC Calc'!$B$6:$B$69,'ABP RECs'!$F228),
IF(AA$4&gt;$G228,Z228*(1-Inputs_ByYear!$D$4),0)),0)</f>
        <v>0</v>
      </c>
      <c r="AB228" s="235">
        <f>IF((AB$4-$G228)&lt;($C228+$B228),IF(AB$4=$G228+$B228,SUMIFS(INDEX('ABP REC Calc'!$G$6:$AB$69,,MATCH('ABP RECs'!$H228,'ABP REC Calc'!$G$5:$AB$5,0)),'ABP REC Calc'!$C$6:$C$69,'ABP RECs'!$E228,'ABP REC Calc'!$B$6:$B$69,'ABP RECs'!$F228),
IF(AB$4&gt;$G228,AA228*(1-Inputs_ByYear!$D$4),0)),0)</f>
        <v>0</v>
      </c>
      <c r="AC228" s="235">
        <f>IF((AC$4-$G228)&lt;($C228+$B228),IF(AC$4=$G228+$B228,SUMIFS(INDEX('ABP REC Calc'!$G$6:$AB$69,,MATCH('ABP RECs'!$H228,'ABP REC Calc'!$G$5:$AB$5,0)),'ABP REC Calc'!$C$6:$C$69,'ABP RECs'!$E228,'ABP REC Calc'!$B$6:$B$69,'ABP RECs'!$F228),
IF(AC$4&gt;$G228,AB228*(1-Inputs_ByYear!$D$4),0)),0)</f>
        <v>0</v>
      </c>
      <c r="AD228" s="235">
        <f>IF((AD$4-$G228)&lt;($C228+$B228),IF(AD$4=$G228+$B228,SUMIFS(INDEX('ABP REC Calc'!$G$6:$AB$69,,MATCH('ABP RECs'!$H228,'ABP REC Calc'!$G$5:$AB$5,0)),'ABP REC Calc'!$C$6:$C$69,'ABP RECs'!$E228,'ABP REC Calc'!$B$6:$B$69,'ABP RECs'!$F228),
IF(AD$4&gt;$G228,AC228*(1-Inputs_ByYear!$D$4),0)),0)</f>
        <v>0</v>
      </c>
    </row>
    <row r="229" spans="2:30" ht="14.75" customHeight="1" x14ac:dyDescent="0.25">
      <c r="B229" s="332" cm="1">
        <f t="array" ref="B229">INDEX(Inputs_ByYear!$D$87:$D$92, MATCH('ABP RECs'!$E229, Inputs_ByYear!$B$87:$B$92, 0),)</f>
        <v>0</v>
      </c>
      <c r="C229" s="332" cm="1">
        <f t="array" ref="C229">INDEX(Inputs_ByYear!$D$51:$D$56, MATCH('ABP RECs'!$E229, Inputs_ByYear!$B$51:$B$56,0),)</f>
        <v>15</v>
      </c>
      <c r="D229" s="332" t="str" cm="1">
        <f t="array" ref="D229">INDEX(Inputs_ByYear!$D$96:$D$101, MATCH('ABP RECs'!$E229, Inputs_ByYear!$B$96:$B$101,0),)</f>
        <v>n/a</v>
      </c>
      <c r="E229" s="222" t="s">
        <v>237</v>
      </c>
      <c r="F229" s="219" t="s">
        <v>259</v>
      </c>
      <c r="G229" s="219">
        <f t="shared" si="10"/>
        <v>2045</v>
      </c>
      <c r="H229" s="227" t="s">
        <v>43</v>
      </c>
      <c r="I229" s="235">
        <f>IF((I$4-$G229)&lt;($C229+$B229),IF(I$4=$G229+$B229,SUMIFS(INDEX('ABP REC Calc'!$G$6:$AB$69,,MATCH('ABP RECs'!$H229,'ABP REC Calc'!$G$5:$AB$5,0)),'ABP REC Calc'!$C$6:$C$69,'ABP RECs'!$E229,'ABP REC Calc'!$B$6:$B$69,'ABP RECs'!$F229),
IF(I$4&gt;$G229,H229*(1-Inputs_ByYear!$D$4),0)),0)</f>
        <v>0</v>
      </c>
      <c r="J229" s="235">
        <f>IF((J$4-$G229)&lt;($C229+$B229),IF(J$4=$G229+$B229,SUMIFS(INDEX('ABP REC Calc'!$G$6:$AB$69,,MATCH('ABP RECs'!$H229,'ABP REC Calc'!$G$5:$AB$5,0)),'ABP REC Calc'!$C$6:$C$69,'ABP RECs'!$E229,'ABP REC Calc'!$B$6:$B$69,'ABP RECs'!$F229),
IF(J$4&gt;$G229,I229*(1-Inputs_ByYear!$D$4),0)),0)</f>
        <v>0</v>
      </c>
      <c r="K229" s="235">
        <f>IF((K$4-$G229)&lt;($C229+$B229),IF(K$4=$G229+$B229,SUMIFS(INDEX('ABP REC Calc'!$G$6:$AB$69,,MATCH('ABP RECs'!$H229,'ABP REC Calc'!$G$5:$AB$5,0)),'ABP REC Calc'!$C$6:$C$69,'ABP RECs'!$E229,'ABP REC Calc'!$B$6:$B$69,'ABP RECs'!$F229),
IF(K$4&gt;$G229,J229*(1-Inputs_ByYear!$D$4),0)),0)</f>
        <v>0</v>
      </c>
      <c r="L229" s="235">
        <f>IF((L$4-$G229)&lt;($C229+$B229),IF(L$4=$G229+$B229,SUMIFS(INDEX('ABP REC Calc'!$G$6:$AB$69,,MATCH('ABP RECs'!$H229,'ABP REC Calc'!$G$5:$AB$5,0)),'ABP REC Calc'!$C$6:$C$69,'ABP RECs'!$E229,'ABP REC Calc'!$B$6:$B$69,'ABP RECs'!$F229),
IF(L$4&gt;$G229,K229*(1-Inputs_ByYear!$D$4),0)),0)</f>
        <v>0</v>
      </c>
      <c r="M229" s="235">
        <f>IF((M$4-$G229)&lt;($C229+$B229),IF(M$4=$G229+$B229,SUMIFS(INDEX('ABP REC Calc'!$G$6:$AB$69,,MATCH('ABP RECs'!$H229,'ABP REC Calc'!$G$5:$AB$5,0)),'ABP REC Calc'!$C$6:$C$69,'ABP RECs'!$E229,'ABP REC Calc'!$B$6:$B$69,'ABP RECs'!$F229),
IF(M$4&gt;$G229,L229*(1-Inputs_ByYear!$D$4),0)),0)</f>
        <v>0</v>
      </c>
      <c r="N229" s="235">
        <f>IF((N$4-$G229)&lt;($C229+$B229),IF(N$4=$G229+$B229,SUMIFS(INDEX('ABP REC Calc'!$G$6:$AB$69,,MATCH('ABP RECs'!$H229,'ABP REC Calc'!$G$5:$AB$5,0)),'ABP REC Calc'!$C$6:$C$69,'ABP RECs'!$E229,'ABP REC Calc'!$B$6:$B$69,'ABP RECs'!$F229),
IF(N$4&gt;$G229,M229*(1-Inputs_ByYear!$D$4),0)),0)</f>
        <v>0</v>
      </c>
      <c r="O229" s="235">
        <f>IF((O$4-$G229)&lt;($C229+$B229),IF(O$4=$G229+$B229,SUMIFS(INDEX('ABP REC Calc'!$G$6:$AB$69,,MATCH('ABP RECs'!$H229,'ABP REC Calc'!$G$5:$AB$5,0)),'ABP REC Calc'!$C$6:$C$69,'ABP RECs'!$E229,'ABP REC Calc'!$B$6:$B$69,'ABP RECs'!$F229),
IF(O$4&gt;$G229,N229*(1-Inputs_ByYear!$D$4),0)),0)</f>
        <v>0</v>
      </c>
      <c r="P229" s="235">
        <f>IF((P$4-$G229)&lt;($C229+$B229),IF(P$4=$G229+$B229,SUMIFS(INDEX('ABP REC Calc'!$G$6:$AB$69,,MATCH('ABP RECs'!$H229,'ABP REC Calc'!$G$5:$AB$5,0)),'ABP REC Calc'!$C$6:$C$69,'ABP RECs'!$E229,'ABP REC Calc'!$B$6:$B$69,'ABP RECs'!$F229),
IF(P$4&gt;$G229,O229*(1-Inputs_ByYear!$D$4),0)),0)</f>
        <v>0</v>
      </c>
      <c r="Q229" s="235">
        <f>IF((Q$4-$G229)&lt;($C229+$B229),IF(Q$4=$G229+$B229,SUMIFS(INDEX('ABP REC Calc'!$G$6:$AB$69,,MATCH('ABP RECs'!$H229,'ABP REC Calc'!$G$5:$AB$5,0)),'ABP REC Calc'!$C$6:$C$69,'ABP RECs'!$E229,'ABP REC Calc'!$B$6:$B$69,'ABP RECs'!$F229),
IF(Q$4&gt;$G229,P229*(1-Inputs_ByYear!$D$4),0)),0)</f>
        <v>0</v>
      </c>
      <c r="R229" s="235">
        <f>IF((R$4-$G229)&lt;($C229+$B229),IF(R$4=$G229+$B229,SUMIFS(INDEX('ABP REC Calc'!$G$6:$AB$69,,MATCH('ABP RECs'!$H229,'ABP REC Calc'!$G$5:$AB$5,0)),'ABP REC Calc'!$C$6:$C$69,'ABP RECs'!$E229,'ABP REC Calc'!$B$6:$B$69,'ABP RECs'!$F229),
IF(R$4&gt;$G229,Q229*(1-Inputs_ByYear!$D$4),0)),0)</f>
        <v>0</v>
      </c>
      <c r="S229" s="235">
        <f>IF((S$4-$G229)&lt;($C229+$B229),IF(S$4=$G229+$B229,SUMIFS(INDEX('ABP REC Calc'!$G$6:$AB$69,,MATCH('ABP RECs'!$H229,'ABP REC Calc'!$G$5:$AB$5,0)),'ABP REC Calc'!$C$6:$C$69,'ABP RECs'!$E229,'ABP REC Calc'!$B$6:$B$69,'ABP RECs'!$F229),
IF(S$4&gt;$G229,R229*(1-Inputs_ByYear!$D$4),0)),0)</f>
        <v>0</v>
      </c>
      <c r="T229" s="235">
        <f>IF((T$4-$G229)&lt;($C229+$B229),IF(T$4=$G229+$B229,SUMIFS(INDEX('ABP REC Calc'!$G$6:$AB$69,,MATCH('ABP RECs'!$H229,'ABP REC Calc'!$G$5:$AB$5,0)),'ABP REC Calc'!$C$6:$C$69,'ABP RECs'!$E229,'ABP REC Calc'!$B$6:$B$69,'ABP RECs'!$F229),
IF(T$4&gt;$G229,S229*(1-Inputs_ByYear!$D$4),0)),0)</f>
        <v>0</v>
      </c>
      <c r="U229" s="235">
        <f>IF((U$4-$G229)&lt;($C229+$B229),IF(U$4=$G229+$B229,SUMIFS(INDEX('ABP REC Calc'!$G$6:$AB$69,,MATCH('ABP RECs'!$H229,'ABP REC Calc'!$G$5:$AB$5,0)),'ABP REC Calc'!$C$6:$C$69,'ABP RECs'!$E229,'ABP REC Calc'!$B$6:$B$69,'ABP RECs'!$F229),
IF(U$4&gt;$G229,T229*(1-Inputs_ByYear!$D$4),0)),0)</f>
        <v>0</v>
      </c>
      <c r="V229" s="235">
        <f>IF((V$4-$G229)&lt;($C229+$B229),IF(V$4=$G229+$B229,SUMIFS(INDEX('ABP REC Calc'!$G$6:$AB$69,,MATCH('ABP RECs'!$H229,'ABP REC Calc'!$G$5:$AB$5,0)),'ABP REC Calc'!$C$6:$C$69,'ABP RECs'!$E229,'ABP REC Calc'!$B$6:$B$69,'ABP RECs'!$F229),
IF(V$4&gt;$G229,U229*(1-Inputs_ByYear!$D$4),0)),0)</f>
        <v>0</v>
      </c>
      <c r="W229" s="235">
        <f>IF((W$4-$G229)&lt;($C229+$B229),IF(W$4=$G229+$B229,SUMIFS(INDEX('ABP REC Calc'!$G$6:$AB$69,,MATCH('ABP RECs'!$H229,'ABP REC Calc'!$G$5:$AB$5,0)),'ABP REC Calc'!$C$6:$C$69,'ABP RECs'!$E229,'ABP REC Calc'!$B$6:$B$69,'ABP RECs'!$F229),
IF(W$4&gt;$G229,V229*(1-Inputs_ByYear!$D$4),0)),0)</f>
        <v>0</v>
      </c>
      <c r="X229" s="235">
        <f>IF((X$4-$G229)&lt;($C229+$B229),IF(X$4=$G229+$B229,SUMIFS(INDEX('ABP REC Calc'!$G$6:$AB$69,,MATCH('ABP RECs'!$H229,'ABP REC Calc'!$G$5:$AB$5,0)),'ABP REC Calc'!$C$6:$C$69,'ABP RECs'!$E229,'ABP REC Calc'!$B$6:$B$69,'ABP RECs'!$F229),
IF(X$4&gt;$G229,W229*(1-Inputs_ByYear!$D$4),0)),0)</f>
        <v>0</v>
      </c>
      <c r="Y229" s="235">
        <f>IF((Y$4-$G229)&lt;($C229+$B229),IF(Y$4=$G229+$B229,SUMIFS(INDEX('ABP REC Calc'!$G$6:$AB$69,,MATCH('ABP RECs'!$H229,'ABP REC Calc'!$G$5:$AB$5,0)),'ABP REC Calc'!$C$6:$C$69,'ABP RECs'!$E229,'ABP REC Calc'!$B$6:$B$69,'ABP RECs'!$F229),
IF(Y$4&gt;$G229,X229*(1-Inputs_ByYear!$D$4),0)),0)</f>
        <v>0</v>
      </c>
      <c r="Z229" s="235">
        <f>IF((Z$4-$G229)&lt;($C229+$B229),IF(Z$4=$G229+$B229,SUMIFS(INDEX('ABP REC Calc'!$G$6:$AB$69,,MATCH('ABP RECs'!$H229,'ABP REC Calc'!$G$5:$AB$5,0)),'ABP REC Calc'!$C$6:$C$69,'ABP RECs'!$E229,'ABP REC Calc'!$B$6:$B$69,'ABP RECs'!$F229),
IF(Z$4&gt;$G229,Y229*(1-Inputs_ByYear!$D$4),0)),0)</f>
        <v>0</v>
      </c>
      <c r="AA229" s="235">
        <f>IF((AA$4-$G229)&lt;($C229+$B229),IF(AA$4=$G229+$B229,SUMIFS(INDEX('ABP REC Calc'!$G$6:$AB$69,,MATCH('ABP RECs'!$H229,'ABP REC Calc'!$G$5:$AB$5,0)),'ABP REC Calc'!$C$6:$C$69,'ABP RECs'!$E229,'ABP REC Calc'!$B$6:$B$69,'ABP RECs'!$F229),
IF(AA$4&gt;$G229,Z229*(1-Inputs_ByYear!$D$4),0)),0)</f>
        <v>0</v>
      </c>
      <c r="AB229" s="235">
        <f>IF((AB$4-$G229)&lt;($C229+$B229),IF(AB$4=$G229+$B229,SUMIFS(INDEX('ABP REC Calc'!$G$6:$AB$69,,MATCH('ABP RECs'!$H229,'ABP REC Calc'!$G$5:$AB$5,0)),'ABP REC Calc'!$C$6:$C$69,'ABP RECs'!$E229,'ABP REC Calc'!$B$6:$B$69,'ABP RECs'!$F229),
IF(AB$4&gt;$G229,AA229*(1-Inputs_ByYear!$D$4),0)),0)</f>
        <v>0</v>
      </c>
      <c r="AC229" s="235">
        <f>IF((AC$4-$G229)&lt;($C229+$B229),IF(AC$4=$G229+$B229,SUMIFS(INDEX('ABP REC Calc'!$G$6:$AB$69,,MATCH('ABP RECs'!$H229,'ABP REC Calc'!$G$5:$AB$5,0)),'ABP REC Calc'!$C$6:$C$69,'ABP RECs'!$E229,'ABP REC Calc'!$B$6:$B$69,'ABP RECs'!$F229),
IF(AC$4&gt;$G229,AB229*(1-Inputs_ByYear!$D$4),0)),0)</f>
        <v>0</v>
      </c>
      <c r="AD229" s="235">
        <f>IF((AD$4-$G229)&lt;($C229+$B229),IF(AD$4=$G229+$B229,SUMIFS(INDEX('ABP REC Calc'!$G$6:$AB$69,,MATCH('ABP RECs'!$H229,'ABP REC Calc'!$G$5:$AB$5,0)),'ABP REC Calc'!$C$6:$C$69,'ABP RECs'!$E229,'ABP REC Calc'!$B$6:$B$69,'ABP RECs'!$F229),
IF(AD$4&gt;$G229,AC229*(1-Inputs_ByYear!$D$4),0)),0)</f>
        <v>0</v>
      </c>
    </row>
    <row r="230" spans="2:30" ht="14.75" customHeight="1" x14ac:dyDescent="0.25"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28"/>
      <c r="X230" s="228"/>
      <c r="Y230" s="228"/>
      <c r="Z230" s="228"/>
      <c r="AA230" s="228"/>
      <c r="AB230" s="228"/>
      <c r="AC230" s="228"/>
      <c r="AD230" s="228"/>
    </row>
    <row r="231" spans="2:30" ht="14.75" customHeight="1" x14ac:dyDescent="0.25">
      <c r="B231" s="332" cm="1">
        <f t="array" ref="B231">INDEX(Inputs_ByYear!$D$87:$D$92, MATCH('ABP RECs'!$E231, Inputs_ByYear!$B$87:$B$92, 0),)</f>
        <v>0</v>
      </c>
      <c r="C231" s="332" cm="1">
        <f t="array" ref="C231">INDEX(Inputs_ByYear!$D$51:$D$56, MATCH('ABP RECs'!$E231, Inputs_ByYear!$B$51:$B$56,0),)</f>
        <v>15</v>
      </c>
      <c r="D231" s="332" t="str" cm="1">
        <f t="array" ref="D231">INDEX(Inputs_ByYear!$D$96:$D$101, MATCH('ABP RECs'!$E231, Inputs_ByYear!$B$96:$B$101,0),)</f>
        <v>n/a</v>
      </c>
      <c r="E231" s="222" t="s">
        <v>238</v>
      </c>
      <c r="F231" s="219" t="s">
        <v>258</v>
      </c>
      <c r="G231" s="219">
        <f>VALUE(LEFT(H231, FIND("-", H231)-1))</f>
        <v>2024</v>
      </c>
      <c r="H231" s="227" t="s">
        <v>22</v>
      </c>
      <c r="I231" s="235">
        <f>IF((I$4-$G231)&lt;($C231+$B231),IF(I$4=$G231+$B231,SUMIFS(INDEX('ABP REC Calc'!$G$6:$AB$69,,MATCH('ABP RECs'!$H231,'ABP REC Calc'!$G$5:$AB$5,0)),'ABP REC Calc'!$C$6:$C$69,'ABP RECs'!$E231,'ABP REC Calc'!$B$6:$B$69,'ABP RECs'!$F231),
IF(I$4&gt;$G231,H231*(1-Inputs_ByYear!$D$4),0)),0)</f>
        <v>0</v>
      </c>
      <c r="J231" s="235">
        <f>IF((J$4-$G231)&lt;($C231+$B231),IF(J$4=$G231+$B231,SUMIFS(INDEX('ABP REC Calc'!$G$6:$AB$69,,MATCH('ABP RECs'!$H231,'ABP REC Calc'!$G$5:$AB$5,0)),'ABP REC Calc'!$C$6:$C$69,'ABP RECs'!$E231,'ABP REC Calc'!$B$6:$B$69,'ABP RECs'!$F231),
IF(J$4&gt;$G231,I231*(1-Inputs_ByYear!$D$4),0)),0)</f>
        <v>0</v>
      </c>
      <c r="K231" s="235">
        <f>IF((K$4-$G231)&lt;($C231+$B231),IF(K$4=$G231+$B231,SUMIFS(INDEX('ABP REC Calc'!$G$6:$AB$69,,MATCH('ABP RECs'!$H231,'ABP REC Calc'!$G$5:$AB$5,0)),'ABP REC Calc'!$C$6:$C$69,'ABP RECs'!$E231,'ABP REC Calc'!$B$6:$B$69,'ABP RECs'!$F231),
IF(K$4&gt;$G231,J231*(1-Inputs_ByYear!$D$4),0)),0)</f>
        <v>0</v>
      </c>
      <c r="L231" s="235">
        <f>IF((L$4-$G231)&lt;($C231+$B231),IF(L$4=$G231+$B231,SUMIFS(INDEX('ABP REC Calc'!$G$6:$AB$69,,MATCH('ABP RECs'!$H231,'ABP REC Calc'!$G$5:$AB$5,0)),'ABP REC Calc'!$C$6:$C$69,'ABP RECs'!$E231,'ABP REC Calc'!$B$6:$B$69,'ABP RECs'!$F231),
IF(L$4&gt;$G231,K231*(1-Inputs_ByYear!$D$4),0)),0)</f>
        <v>0</v>
      </c>
      <c r="M231" s="235">
        <f>IF((M$4-$G231)&lt;($C231+$B231),IF(M$4=$G231+$B231,SUMIFS(INDEX('ABP REC Calc'!$G$6:$AB$69,,MATCH('ABP RECs'!$H231,'ABP REC Calc'!$G$5:$AB$5,0)),'ABP REC Calc'!$C$6:$C$69,'ABP RECs'!$E231,'ABP REC Calc'!$B$6:$B$69,'ABP RECs'!$F231),
IF(M$4&gt;$G231,L231*(1-Inputs_ByYear!$D$4),0)),0)</f>
        <v>0</v>
      </c>
      <c r="N231" s="235">
        <f>IF((N$4-$G231)&lt;($C231+$B231),IF(N$4=$G231+$B231,SUMIFS(INDEX('ABP REC Calc'!$G$6:$AB$69,,MATCH('ABP RECs'!$H231,'ABP REC Calc'!$G$5:$AB$5,0)),'ABP REC Calc'!$C$6:$C$69,'ABP RECs'!$E231,'ABP REC Calc'!$B$6:$B$69,'ABP RECs'!$F231),
IF(N$4&gt;$G231,M231*(1-Inputs_ByYear!$D$4),0)),0)</f>
        <v>0</v>
      </c>
      <c r="O231" s="235">
        <f>IF((O$4-$G231)&lt;($C231+$B231),IF(O$4=$G231+$B231,SUMIFS(INDEX('ABP REC Calc'!$G$6:$AB$69,,MATCH('ABP RECs'!$H231,'ABP REC Calc'!$G$5:$AB$5,0)),'ABP REC Calc'!$C$6:$C$69,'ABP RECs'!$E231,'ABP REC Calc'!$B$6:$B$69,'ABP RECs'!$F231),
IF(O$4&gt;$G231,N231*(1-Inputs_ByYear!$D$4),0)),0)</f>
        <v>0</v>
      </c>
      <c r="P231" s="235">
        <f>IF((P$4-$G231)&lt;($C231+$B231),IF(P$4=$G231+$B231,SUMIFS(INDEX('ABP REC Calc'!$G$6:$AB$69,,MATCH('ABP RECs'!$H231,'ABP REC Calc'!$G$5:$AB$5,0)),'ABP REC Calc'!$C$6:$C$69,'ABP RECs'!$E231,'ABP REC Calc'!$B$6:$B$69,'ABP RECs'!$F231),
IF(P$4&gt;$G231,O231*(1-Inputs_ByYear!$D$4),0)),0)</f>
        <v>0</v>
      </c>
      <c r="Q231" s="235">
        <f>IF((Q$4-$G231)&lt;($C231+$B231),IF(Q$4=$G231+$B231,SUMIFS(INDEX('ABP REC Calc'!$G$6:$AB$69,,MATCH('ABP RECs'!$H231,'ABP REC Calc'!$G$5:$AB$5,0)),'ABP REC Calc'!$C$6:$C$69,'ABP RECs'!$E231,'ABP REC Calc'!$B$6:$B$69,'ABP RECs'!$F231),
IF(Q$4&gt;$G231,P231*(1-Inputs_ByYear!$D$4),0)),0)</f>
        <v>0</v>
      </c>
      <c r="R231" s="235">
        <f>IF((R$4-$G231)&lt;($C231+$B231),IF(R$4=$G231+$B231,SUMIFS(INDEX('ABP REC Calc'!$G$6:$AB$69,,MATCH('ABP RECs'!$H231,'ABP REC Calc'!$G$5:$AB$5,0)),'ABP REC Calc'!$C$6:$C$69,'ABP RECs'!$E231,'ABP REC Calc'!$B$6:$B$69,'ABP RECs'!$F231),
IF(R$4&gt;$G231,Q231*(1-Inputs_ByYear!$D$4),0)),0)</f>
        <v>0</v>
      </c>
      <c r="S231" s="235">
        <f>IF((S$4-$G231)&lt;($C231+$B231),IF(S$4=$G231+$B231,SUMIFS(INDEX('ABP REC Calc'!$G$6:$AB$69,,MATCH('ABP RECs'!$H231,'ABP REC Calc'!$G$5:$AB$5,0)),'ABP REC Calc'!$C$6:$C$69,'ABP RECs'!$E231,'ABP REC Calc'!$B$6:$B$69,'ABP RECs'!$F231),
IF(S$4&gt;$G231,R231*(1-Inputs_ByYear!$D$4),0)),0)</f>
        <v>0</v>
      </c>
      <c r="T231" s="235">
        <f>IF((T$4-$G231)&lt;($C231+$B231),IF(T$4=$G231+$B231,SUMIFS(INDEX('ABP REC Calc'!$G$6:$AB$69,,MATCH('ABP RECs'!$H231,'ABP REC Calc'!$G$5:$AB$5,0)),'ABP REC Calc'!$C$6:$C$69,'ABP RECs'!$E231,'ABP REC Calc'!$B$6:$B$69,'ABP RECs'!$F231),
IF(T$4&gt;$G231,S231*(1-Inputs_ByYear!$D$4),0)),0)</f>
        <v>0</v>
      </c>
      <c r="U231" s="235">
        <f>IF((U$4-$G231)&lt;($C231+$B231),IF(U$4=$G231+$B231,SUMIFS(INDEX('ABP REC Calc'!$G$6:$AB$69,,MATCH('ABP RECs'!$H231,'ABP REC Calc'!$G$5:$AB$5,0)),'ABP REC Calc'!$C$6:$C$69,'ABP RECs'!$E231,'ABP REC Calc'!$B$6:$B$69,'ABP RECs'!$F231),
IF(U$4&gt;$G231,T231*(1-Inputs_ByYear!$D$4),0)),0)</f>
        <v>0</v>
      </c>
      <c r="V231" s="235">
        <f>IF((V$4-$G231)&lt;($C231+$B231),IF(V$4=$G231+$B231,SUMIFS(INDEX('ABP REC Calc'!$G$6:$AB$69,,MATCH('ABP RECs'!$H231,'ABP REC Calc'!$G$5:$AB$5,0)),'ABP REC Calc'!$C$6:$C$69,'ABP RECs'!$E231,'ABP REC Calc'!$B$6:$B$69,'ABP RECs'!$F231),
IF(V$4&gt;$G231,U231*(1-Inputs_ByYear!$D$4),0)),0)</f>
        <v>0</v>
      </c>
      <c r="W231" s="235">
        <f>IF((W$4-$G231)&lt;($C231+$B231),IF(W$4=$G231+$B231,SUMIFS(INDEX('ABP REC Calc'!$G$6:$AB$69,,MATCH('ABP RECs'!$H231,'ABP REC Calc'!$G$5:$AB$5,0)),'ABP REC Calc'!$C$6:$C$69,'ABP RECs'!$E231,'ABP REC Calc'!$B$6:$B$69,'ABP RECs'!$F231),
IF(W$4&gt;$G231,V231*(1-Inputs_ByYear!$D$4),0)),0)</f>
        <v>0</v>
      </c>
      <c r="X231" s="235">
        <f>IF((X$4-$G231)&lt;($C231+$B231),IF(X$4=$G231+$B231,SUMIFS(INDEX('ABP REC Calc'!$G$6:$AB$69,,MATCH('ABP RECs'!$H231,'ABP REC Calc'!$G$5:$AB$5,0)),'ABP REC Calc'!$C$6:$C$69,'ABP RECs'!$E231,'ABP REC Calc'!$B$6:$B$69,'ABP RECs'!$F231),
IF(X$4&gt;$G231,W231*(1-Inputs_ByYear!$D$4),0)),0)</f>
        <v>0</v>
      </c>
      <c r="Y231" s="235">
        <f>IF((Y$4-$G231)&lt;($C231+$B231),IF(Y$4=$G231+$B231,SUMIFS(INDEX('ABP REC Calc'!$G$6:$AB$69,,MATCH('ABP RECs'!$H231,'ABP REC Calc'!$G$5:$AB$5,0)),'ABP REC Calc'!$C$6:$C$69,'ABP RECs'!$E231,'ABP REC Calc'!$B$6:$B$69,'ABP RECs'!$F231),
IF(Y$4&gt;$G231,X231*(1-Inputs_ByYear!$D$4),0)),0)</f>
        <v>0</v>
      </c>
      <c r="Z231" s="235">
        <f>IF((Z$4-$G231)&lt;($C231+$B231),IF(Z$4=$G231+$B231,SUMIFS(INDEX('ABP REC Calc'!$G$6:$AB$69,,MATCH('ABP RECs'!$H231,'ABP REC Calc'!$G$5:$AB$5,0)),'ABP REC Calc'!$C$6:$C$69,'ABP RECs'!$E231,'ABP REC Calc'!$B$6:$B$69,'ABP RECs'!$F231),
IF(Z$4&gt;$G231,Y231*(1-Inputs_ByYear!$D$4),0)),0)</f>
        <v>0</v>
      </c>
      <c r="AA231" s="235">
        <f>IF((AA$4-$G231)&lt;($C231+$B231),IF(AA$4=$G231+$B231,SUMIFS(INDEX('ABP REC Calc'!$G$6:$AB$69,,MATCH('ABP RECs'!$H231,'ABP REC Calc'!$G$5:$AB$5,0)),'ABP REC Calc'!$C$6:$C$69,'ABP RECs'!$E231,'ABP REC Calc'!$B$6:$B$69,'ABP RECs'!$F231),
IF(AA$4&gt;$G231,Z231*(1-Inputs_ByYear!$D$4),0)),0)</f>
        <v>0</v>
      </c>
      <c r="AB231" s="235">
        <f>IF((AB$4-$G231)&lt;($C231+$B231),IF(AB$4=$G231+$B231,SUMIFS(INDEX('ABP REC Calc'!$G$6:$AB$69,,MATCH('ABP RECs'!$H231,'ABP REC Calc'!$G$5:$AB$5,0)),'ABP REC Calc'!$C$6:$C$69,'ABP RECs'!$E231,'ABP REC Calc'!$B$6:$B$69,'ABP RECs'!$F231),
IF(AB$4&gt;$G231,AA231*(1-Inputs_ByYear!$D$4),0)),0)</f>
        <v>0</v>
      </c>
      <c r="AC231" s="235">
        <f>IF((AC$4-$G231)&lt;($C231+$B231),IF(AC$4=$G231+$B231,SUMIFS(INDEX('ABP REC Calc'!$G$6:$AB$69,,MATCH('ABP RECs'!$H231,'ABP REC Calc'!$G$5:$AB$5,0)),'ABP REC Calc'!$C$6:$C$69,'ABP RECs'!$E231,'ABP REC Calc'!$B$6:$B$69,'ABP RECs'!$F231),
IF(AC$4&gt;$G231,AB231*(1-Inputs_ByYear!$D$4),0)),0)</f>
        <v>0</v>
      </c>
      <c r="AD231" s="235">
        <f>IF((AD$4-$G231)&lt;($C231+$B231),IF(AD$4=$G231+$B231,SUMIFS(INDEX('ABP REC Calc'!$G$6:$AB$69,,MATCH('ABP RECs'!$H231,'ABP REC Calc'!$G$5:$AB$5,0)),'ABP REC Calc'!$C$6:$C$69,'ABP RECs'!$E231,'ABP REC Calc'!$B$6:$B$69,'ABP RECs'!$F231),
IF(AD$4&gt;$G231,AC231*(1-Inputs_ByYear!$D$4),0)),0)</f>
        <v>0</v>
      </c>
    </row>
    <row r="232" spans="2:30" ht="14.75" customHeight="1" x14ac:dyDescent="0.25">
      <c r="B232" s="332" cm="1">
        <f t="array" ref="B232">INDEX(Inputs_ByYear!$D$87:$D$92, MATCH('ABP RECs'!$E232, Inputs_ByYear!$B$87:$B$92, 0),)</f>
        <v>0</v>
      </c>
      <c r="C232" s="332" cm="1">
        <f t="array" ref="C232">INDEX(Inputs_ByYear!$D$51:$D$56, MATCH('ABP RECs'!$E232, Inputs_ByYear!$B$51:$B$56,0),)</f>
        <v>15</v>
      </c>
      <c r="D232" s="332" t="str" cm="1">
        <f t="array" ref="D232">INDEX(Inputs_ByYear!$D$96:$D$101, MATCH('ABP RECs'!$E232, Inputs_ByYear!$B$96:$B$101,0),)</f>
        <v>n/a</v>
      </c>
      <c r="E232" s="222" t="s">
        <v>238</v>
      </c>
      <c r="F232" s="219" t="s">
        <v>258</v>
      </c>
      <c r="G232" s="219">
        <f t="shared" ref="G232:G252" si="11">VALUE(LEFT(H232, FIND("-", H232)-1))</f>
        <v>2025</v>
      </c>
      <c r="H232" s="227" t="s">
        <v>23</v>
      </c>
      <c r="I232" s="235">
        <f>IF((I$4-$G232)&lt;($C232+$B232),IF(I$4=$G232+$B232,SUMIFS(INDEX('ABP REC Calc'!$G$6:$AB$69,,MATCH('ABP RECs'!$H232,'ABP REC Calc'!$G$5:$AB$5,0)),'ABP REC Calc'!$C$6:$C$69,'ABP RECs'!$E232,'ABP REC Calc'!$B$6:$B$69,'ABP RECs'!$F232),
IF(I$4&gt;$G232,H232*(1-Inputs_ByYear!$D$4),0)),0)</f>
        <v>0</v>
      </c>
      <c r="J232" s="235">
        <f>IF((J$4-$G232)&lt;($C232+$B232),IF(J$4=$G232+$B232,SUMIFS(INDEX('ABP REC Calc'!$G$6:$AB$69,,MATCH('ABP RECs'!$H232,'ABP REC Calc'!$G$5:$AB$5,0)),'ABP REC Calc'!$C$6:$C$69,'ABP RECs'!$E232,'ABP REC Calc'!$B$6:$B$69,'ABP RECs'!$F232),
IF(J$4&gt;$G232,I232*(1-Inputs_ByYear!$D$4),0)),0)</f>
        <v>79683.887243964404</v>
      </c>
      <c r="K232" s="235">
        <f>IF((K$4-$G232)&lt;($C232+$B232),IF(K$4=$G232+$B232,SUMIFS(INDEX('ABP REC Calc'!$G$6:$AB$69,,MATCH('ABP RECs'!$H232,'ABP REC Calc'!$G$5:$AB$5,0)),'ABP REC Calc'!$C$6:$C$69,'ABP RECs'!$E232,'ABP REC Calc'!$B$6:$B$69,'ABP RECs'!$F232),
IF(K$4&gt;$G232,J232*(1-Inputs_ByYear!$D$4),0)),0)</f>
        <v>79285.467807744586</v>
      </c>
      <c r="L232" s="235">
        <f>IF((L$4-$G232)&lt;($C232+$B232),IF(L$4=$G232+$B232,SUMIFS(INDEX('ABP REC Calc'!$G$6:$AB$69,,MATCH('ABP RECs'!$H232,'ABP REC Calc'!$G$5:$AB$5,0)),'ABP REC Calc'!$C$6:$C$69,'ABP RECs'!$E232,'ABP REC Calc'!$B$6:$B$69,'ABP RECs'!$F232),
IF(L$4&gt;$G232,K232*(1-Inputs_ByYear!$D$4),0)),0)</f>
        <v>78889.040468705862</v>
      </c>
      <c r="M232" s="235">
        <f>IF((M$4-$G232)&lt;($C232+$B232),IF(M$4=$G232+$B232,SUMIFS(INDEX('ABP REC Calc'!$G$6:$AB$69,,MATCH('ABP RECs'!$H232,'ABP REC Calc'!$G$5:$AB$5,0)),'ABP REC Calc'!$C$6:$C$69,'ABP RECs'!$E232,'ABP REC Calc'!$B$6:$B$69,'ABP RECs'!$F232),
IF(M$4&gt;$G232,L232*(1-Inputs_ByYear!$D$4),0)),0)</f>
        <v>78494.595266362332</v>
      </c>
      <c r="N232" s="235">
        <f>IF((N$4-$G232)&lt;($C232+$B232),IF(N$4=$G232+$B232,SUMIFS(INDEX('ABP REC Calc'!$G$6:$AB$69,,MATCH('ABP RECs'!$H232,'ABP REC Calc'!$G$5:$AB$5,0)),'ABP REC Calc'!$C$6:$C$69,'ABP RECs'!$E232,'ABP REC Calc'!$B$6:$B$69,'ABP RECs'!$F232),
IF(N$4&gt;$G232,M232*(1-Inputs_ByYear!$D$4),0)),0)</f>
        <v>78102.122290030515</v>
      </c>
      <c r="O232" s="235">
        <f>IF((O$4-$G232)&lt;($C232+$B232),IF(O$4=$G232+$B232,SUMIFS(INDEX('ABP REC Calc'!$G$6:$AB$69,,MATCH('ABP RECs'!$H232,'ABP REC Calc'!$G$5:$AB$5,0)),'ABP REC Calc'!$C$6:$C$69,'ABP RECs'!$E232,'ABP REC Calc'!$B$6:$B$69,'ABP RECs'!$F232),
IF(O$4&gt;$G232,N232*(1-Inputs_ByYear!$D$4),0)),0)</f>
        <v>77711.611678580361</v>
      </c>
      <c r="P232" s="235">
        <f>IF((P$4-$G232)&lt;($C232+$B232),IF(P$4=$G232+$B232,SUMIFS(INDEX('ABP REC Calc'!$G$6:$AB$69,,MATCH('ABP RECs'!$H232,'ABP REC Calc'!$G$5:$AB$5,0)),'ABP REC Calc'!$C$6:$C$69,'ABP RECs'!$E232,'ABP REC Calc'!$B$6:$B$69,'ABP RECs'!$F232),
IF(P$4&gt;$G232,O232*(1-Inputs_ByYear!$D$4),0)),0)</f>
        <v>77323.053620187464</v>
      </c>
      <c r="Q232" s="235">
        <f>IF((Q$4-$G232)&lt;($C232+$B232),IF(Q$4=$G232+$B232,SUMIFS(INDEX('ABP REC Calc'!$G$6:$AB$69,,MATCH('ABP RECs'!$H232,'ABP REC Calc'!$G$5:$AB$5,0)),'ABP REC Calc'!$C$6:$C$69,'ABP RECs'!$E232,'ABP REC Calc'!$B$6:$B$69,'ABP RECs'!$F232),
IF(Q$4&gt;$G232,P232*(1-Inputs_ByYear!$D$4),0)),0)</f>
        <v>76936.438352086523</v>
      </c>
      <c r="R232" s="235">
        <f>IF((R$4-$G232)&lt;($C232+$B232),IF(R$4=$G232+$B232,SUMIFS(INDEX('ABP REC Calc'!$G$6:$AB$69,,MATCH('ABP RECs'!$H232,'ABP REC Calc'!$G$5:$AB$5,0)),'ABP REC Calc'!$C$6:$C$69,'ABP RECs'!$E232,'ABP REC Calc'!$B$6:$B$69,'ABP RECs'!$F232),
IF(R$4&gt;$G232,Q232*(1-Inputs_ByYear!$D$4),0)),0)</f>
        <v>76551.756160326084</v>
      </c>
      <c r="S232" s="235">
        <f>IF((S$4-$G232)&lt;($C232+$B232),IF(S$4=$G232+$B232,SUMIFS(INDEX('ABP REC Calc'!$G$6:$AB$69,,MATCH('ABP RECs'!$H232,'ABP REC Calc'!$G$5:$AB$5,0)),'ABP REC Calc'!$C$6:$C$69,'ABP RECs'!$E232,'ABP REC Calc'!$B$6:$B$69,'ABP RECs'!$F232),
IF(S$4&gt;$G232,R232*(1-Inputs_ByYear!$D$4),0)),0)</f>
        <v>76168.997379524459</v>
      </c>
      <c r="T232" s="235">
        <f>IF((T$4-$G232)&lt;($C232+$B232),IF(T$4=$G232+$B232,SUMIFS(INDEX('ABP REC Calc'!$G$6:$AB$69,,MATCH('ABP RECs'!$H232,'ABP REC Calc'!$G$5:$AB$5,0)),'ABP REC Calc'!$C$6:$C$69,'ABP RECs'!$E232,'ABP REC Calc'!$B$6:$B$69,'ABP RECs'!$F232),
IF(T$4&gt;$G232,S232*(1-Inputs_ByYear!$D$4),0)),0)</f>
        <v>75788.152392626842</v>
      </c>
      <c r="U232" s="235">
        <f>IF((U$4-$G232)&lt;($C232+$B232),IF(U$4=$G232+$B232,SUMIFS(INDEX('ABP REC Calc'!$G$6:$AB$69,,MATCH('ABP RECs'!$H232,'ABP REC Calc'!$G$5:$AB$5,0)),'ABP REC Calc'!$C$6:$C$69,'ABP RECs'!$E232,'ABP REC Calc'!$B$6:$B$69,'ABP RECs'!$F232),
IF(U$4&gt;$G232,T232*(1-Inputs_ByYear!$D$4),0)),0)</f>
        <v>75409.211630663704</v>
      </c>
      <c r="V232" s="235">
        <f>IF((V$4-$G232)&lt;($C232+$B232),IF(V$4=$G232+$B232,SUMIFS(INDEX('ABP REC Calc'!$G$6:$AB$69,,MATCH('ABP RECs'!$H232,'ABP REC Calc'!$G$5:$AB$5,0)),'ABP REC Calc'!$C$6:$C$69,'ABP RECs'!$E232,'ABP REC Calc'!$B$6:$B$69,'ABP RECs'!$F232),
IF(V$4&gt;$G232,U232*(1-Inputs_ByYear!$D$4),0)),0)</f>
        <v>75032.165572510392</v>
      </c>
      <c r="W232" s="235">
        <f>IF((W$4-$G232)&lt;($C232+$B232),IF(W$4=$G232+$B232,SUMIFS(INDEX('ABP REC Calc'!$G$6:$AB$69,,MATCH('ABP RECs'!$H232,'ABP REC Calc'!$G$5:$AB$5,0)),'ABP REC Calc'!$C$6:$C$69,'ABP RECs'!$E232,'ABP REC Calc'!$B$6:$B$69,'ABP RECs'!$F232),
IF(W$4&gt;$G232,V232*(1-Inputs_ByYear!$D$4),0)),0)</f>
        <v>74657.004744647842</v>
      </c>
      <c r="X232" s="235">
        <f>IF((X$4-$G232)&lt;($C232+$B232),IF(X$4=$G232+$B232,SUMIFS(INDEX('ABP REC Calc'!$G$6:$AB$69,,MATCH('ABP RECs'!$H232,'ABP REC Calc'!$G$5:$AB$5,0)),'ABP REC Calc'!$C$6:$C$69,'ABP RECs'!$E232,'ABP REC Calc'!$B$6:$B$69,'ABP RECs'!$F232),
IF(X$4&gt;$G232,W232*(1-Inputs_ByYear!$D$4),0)),0)</f>
        <v>74283.719720924608</v>
      </c>
      <c r="Y232" s="235">
        <f>IF((Y$4-$G232)&lt;($C232+$B232),IF(Y$4=$G232+$B232,SUMIFS(INDEX('ABP REC Calc'!$G$6:$AB$69,,MATCH('ABP RECs'!$H232,'ABP REC Calc'!$G$5:$AB$5,0)),'ABP REC Calc'!$C$6:$C$69,'ABP RECs'!$E232,'ABP REC Calc'!$B$6:$B$69,'ABP RECs'!$F232),
IF(Y$4&gt;$G232,X232*(1-Inputs_ByYear!$D$4),0)),0)</f>
        <v>0</v>
      </c>
      <c r="Z232" s="235">
        <f>IF((Z$4-$G232)&lt;($C232+$B232),IF(Z$4=$G232+$B232,SUMIFS(INDEX('ABP REC Calc'!$G$6:$AB$69,,MATCH('ABP RECs'!$H232,'ABP REC Calc'!$G$5:$AB$5,0)),'ABP REC Calc'!$C$6:$C$69,'ABP RECs'!$E232,'ABP REC Calc'!$B$6:$B$69,'ABP RECs'!$F232),
IF(Z$4&gt;$G232,Y232*(1-Inputs_ByYear!$D$4),0)),0)</f>
        <v>0</v>
      </c>
      <c r="AA232" s="235">
        <f>IF((AA$4-$G232)&lt;($C232+$B232),IF(AA$4=$G232+$B232,SUMIFS(INDEX('ABP REC Calc'!$G$6:$AB$69,,MATCH('ABP RECs'!$H232,'ABP REC Calc'!$G$5:$AB$5,0)),'ABP REC Calc'!$C$6:$C$69,'ABP RECs'!$E232,'ABP REC Calc'!$B$6:$B$69,'ABP RECs'!$F232),
IF(AA$4&gt;$G232,Z232*(1-Inputs_ByYear!$D$4),0)),0)</f>
        <v>0</v>
      </c>
      <c r="AB232" s="235">
        <f>IF((AB$4-$G232)&lt;($C232+$B232),IF(AB$4=$G232+$B232,SUMIFS(INDEX('ABP REC Calc'!$G$6:$AB$69,,MATCH('ABP RECs'!$H232,'ABP REC Calc'!$G$5:$AB$5,0)),'ABP REC Calc'!$C$6:$C$69,'ABP RECs'!$E232,'ABP REC Calc'!$B$6:$B$69,'ABP RECs'!$F232),
IF(AB$4&gt;$G232,AA232*(1-Inputs_ByYear!$D$4),0)),0)</f>
        <v>0</v>
      </c>
      <c r="AC232" s="235">
        <f>IF((AC$4-$G232)&lt;($C232+$B232),IF(AC$4=$G232+$B232,SUMIFS(INDEX('ABP REC Calc'!$G$6:$AB$69,,MATCH('ABP RECs'!$H232,'ABP REC Calc'!$G$5:$AB$5,0)),'ABP REC Calc'!$C$6:$C$69,'ABP RECs'!$E232,'ABP REC Calc'!$B$6:$B$69,'ABP RECs'!$F232),
IF(AC$4&gt;$G232,AB232*(1-Inputs_ByYear!$D$4),0)),0)</f>
        <v>0</v>
      </c>
      <c r="AD232" s="235">
        <f>IF((AD$4-$G232)&lt;($C232+$B232),IF(AD$4=$G232+$B232,SUMIFS(INDEX('ABP REC Calc'!$G$6:$AB$69,,MATCH('ABP RECs'!$H232,'ABP REC Calc'!$G$5:$AB$5,0)),'ABP REC Calc'!$C$6:$C$69,'ABP RECs'!$E232,'ABP REC Calc'!$B$6:$B$69,'ABP RECs'!$F232),
IF(AD$4&gt;$G232,AC232*(1-Inputs_ByYear!$D$4),0)),0)</f>
        <v>0</v>
      </c>
    </row>
    <row r="233" spans="2:30" ht="14.75" customHeight="1" x14ac:dyDescent="0.25">
      <c r="B233" s="332" cm="1">
        <f t="array" ref="B233">INDEX(Inputs_ByYear!$D$87:$D$92, MATCH('ABP RECs'!$E233, Inputs_ByYear!$B$87:$B$92, 0),)</f>
        <v>0</v>
      </c>
      <c r="C233" s="332" cm="1">
        <f t="array" ref="C233">INDEX(Inputs_ByYear!$D$51:$D$56, MATCH('ABP RECs'!$E233, Inputs_ByYear!$B$51:$B$56,0),)</f>
        <v>15</v>
      </c>
      <c r="D233" s="332" t="str" cm="1">
        <f t="array" ref="D233">INDEX(Inputs_ByYear!$D$96:$D$101, MATCH('ABP RECs'!$E233, Inputs_ByYear!$B$96:$B$101,0),)</f>
        <v>n/a</v>
      </c>
      <c r="E233" s="222" t="s">
        <v>238</v>
      </c>
      <c r="F233" s="219" t="s">
        <v>258</v>
      </c>
      <c r="G233" s="219">
        <f t="shared" si="11"/>
        <v>2026</v>
      </c>
      <c r="H233" s="227" t="s">
        <v>24</v>
      </c>
      <c r="I233" s="235">
        <f>IF((I$4-$G233)&lt;($C233+$B233),IF(I$4=$G233+$B233,SUMIFS(INDEX('ABP REC Calc'!$G$6:$AB$69,,MATCH('ABP RECs'!$H233,'ABP REC Calc'!$G$5:$AB$5,0)),'ABP REC Calc'!$C$6:$C$69,'ABP RECs'!$E233,'ABP REC Calc'!$B$6:$B$69,'ABP RECs'!$F233),
IF(I$4&gt;$G233,H233*(1-Inputs_ByYear!$D$4),0)),0)</f>
        <v>0</v>
      </c>
      <c r="J233" s="235">
        <f>IF((J$4-$G233)&lt;($C233+$B233),IF(J$4=$G233+$B233,SUMIFS(INDEX('ABP REC Calc'!$G$6:$AB$69,,MATCH('ABP RECs'!$H233,'ABP REC Calc'!$G$5:$AB$5,0)),'ABP REC Calc'!$C$6:$C$69,'ABP RECs'!$E233,'ABP REC Calc'!$B$6:$B$69,'ABP RECs'!$F233),
IF(J$4&gt;$G233,I233*(1-Inputs_ByYear!$D$4),0)),0)</f>
        <v>0</v>
      </c>
      <c r="K233" s="235">
        <f>IF((K$4-$G233)&lt;($C233+$B233),IF(K$4=$G233+$B233,SUMIFS(INDEX('ABP REC Calc'!$G$6:$AB$69,,MATCH('ABP RECs'!$H233,'ABP REC Calc'!$G$5:$AB$5,0)),'ABP REC Calc'!$C$6:$C$69,'ABP RECs'!$E233,'ABP REC Calc'!$B$6:$B$69,'ABP RECs'!$F233),
IF(K$4&gt;$G233,J233*(1-Inputs_ByYear!$D$4),0)),0)</f>
        <v>127489.19110758105</v>
      </c>
      <c r="L233" s="235">
        <f>IF((L$4-$G233)&lt;($C233+$B233),IF(L$4=$G233+$B233,SUMIFS(INDEX('ABP REC Calc'!$G$6:$AB$69,,MATCH('ABP RECs'!$H233,'ABP REC Calc'!$G$5:$AB$5,0)),'ABP REC Calc'!$C$6:$C$69,'ABP RECs'!$E233,'ABP REC Calc'!$B$6:$B$69,'ABP RECs'!$F233),
IF(L$4&gt;$G233,K233*(1-Inputs_ByYear!$D$4),0)),0)</f>
        <v>126851.74515204315</v>
      </c>
      <c r="M233" s="235">
        <f>IF((M$4-$G233)&lt;($C233+$B233),IF(M$4=$G233+$B233,SUMIFS(INDEX('ABP REC Calc'!$G$6:$AB$69,,MATCH('ABP RECs'!$H233,'ABP REC Calc'!$G$5:$AB$5,0)),'ABP REC Calc'!$C$6:$C$69,'ABP RECs'!$E233,'ABP REC Calc'!$B$6:$B$69,'ABP RECs'!$F233),
IF(M$4&gt;$G233,L233*(1-Inputs_ByYear!$D$4),0)),0)</f>
        <v>126217.48642628294</v>
      </c>
      <c r="N233" s="235">
        <f>IF((N$4-$G233)&lt;($C233+$B233),IF(N$4=$G233+$B233,SUMIFS(INDEX('ABP REC Calc'!$G$6:$AB$69,,MATCH('ABP RECs'!$H233,'ABP REC Calc'!$G$5:$AB$5,0)),'ABP REC Calc'!$C$6:$C$69,'ABP RECs'!$E233,'ABP REC Calc'!$B$6:$B$69,'ABP RECs'!$F233),
IF(N$4&gt;$G233,M233*(1-Inputs_ByYear!$D$4),0)),0)</f>
        <v>125586.39899415152</v>
      </c>
      <c r="O233" s="235">
        <f>IF((O$4-$G233)&lt;($C233+$B233),IF(O$4=$G233+$B233,SUMIFS(INDEX('ABP REC Calc'!$G$6:$AB$69,,MATCH('ABP RECs'!$H233,'ABP REC Calc'!$G$5:$AB$5,0)),'ABP REC Calc'!$C$6:$C$69,'ABP RECs'!$E233,'ABP REC Calc'!$B$6:$B$69,'ABP RECs'!$F233),
IF(O$4&gt;$G233,N233*(1-Inputs_ByYear!$D$4),0)),0)</f>
        <v>124958.46699918076</v>
      </c>
      <c r="P233" s="235">
        <f>IF((P$4-$G233)&lt;($C233+$B233),IF(P$4=$G233+$B233,SUMIFS(INDEX('ABP REC Calc'!$G$6:$AB$69,,MATCH('ABP RECs'!$H233,'ABP REC Calc'!$G$5:$AB$5,0)),'ABP REC Calc'!$C$6:$C$69,'ABP RECs'!$E233,'ABP REC Calc'!$B$6:$B$69,'ABP RECs'!$F233),
IF(P$4&gt;$G233,O233*(1-Inputs_ByYear!$D$4),0)),0)</f>
        <v>124333.67466418486</v>
      </c>
      <c r="Q233" s="235">
        <f>IF((Q$4-$G233)&lt;($C233+$B233),IF(Q$4=$G233+$B233,SUMIFS(INDEX('ABP REC Calc'!$G$6:$AB$69,,MATCH('ABP RECs'!$H233,'ABP REC Calc'!$G$5:$AB$5,0)),'ABP REC Calc'!$C$6:$C$69,'ABP RECs'!$E233,'ABP REC Calc'!$B$6:$B$69,'ABP RECs'!$F233),
IF(Q$4&gt;$G233,P233*(1-Inputs_ByYear!$D$4),0)),0)</f>
        <v>123712.00629086394</v>
      </c>
      <c r="R233" s="235">
        <f>IF((R$4-$G233)&lt;($C233+$B233),IF(R$4=$G233+$B233,SUMIFS(INDEX('ABP REC Calc'!$G$6:$AB$69,,MATCH('ABP RECs'!$H233,'ABP REC Calc'!$G$5:$AB$5,0)),'ABP REC Calc'!$C$6:$C$69,'ABP RECs'!$E233,'ABP REC Calc'!$B$6:$B$69,'ABP RECs'!$F233),
IF(R$4&gt;$G233,Q233*(1-Inputs_ByYear!$D$4),0)),0)</f>
        <v>123093.44625940961</v>
      </c>
      <c r="S233" s="235">
        <f>IF((S$4-$G233)&lt;($C233+$B233),IF(S$4=$G233+$B233,SUMIFS(INDEX('ABP REC Calc'!$G$6:$AB$69,,MATCH('ABP RECs'!$H233,'ABP REC Calc'!$G$5:$AB$5,0)),'ABP REC Calc'!$C$6:$C$69,'ABP RECs'!$E233,'ABP REC Calc'!$B$6:$B$69,'ABP RECs'!$F233),
IF(S$4&gt;$G233,R233*(1-Inputs_ByYear!$D$4),0)),0)</f>
        <v>122477.97902811256</v>
      </c>
      <c r="T233" s="235">
        <f>IF((T$4-$G233)&lt;($C233+$B233),IF(T$4=$G233+$B233,SUMIFS(INDEX('ABP REC Calc'!$G$6:$AB$69,,MATCH('ABP RECs'!$H233,'ABP REC Calc'!$G$5:$AB$5,0)),'ABP REC Calc'!$C$6:$C$69,'ABP RECs'!$E233,'ABP REC Calc'!$B$6:$B$69,'ABP RECs'!$F233),
IF(T$4&gt;$G233,S233*(1-Inputs_ByYear!$D$4),0)),0)</f>
        <v>121865.589132972</v>
      </c>
      <c r="U233" s="235">
        <f>IF((U$4-$G233)&lt;($C233+$B233),IF(U$4=$G233+$B233,SUMIFS(INDEX('ABP REC Calc'!$G$6:$AB$69,,MATCH('ABP RECs'!$H233,'ABP REC Calc'!$G$5:$AB$5,0)),'ABP REC Calc'!$C$6:$C$69,'ABP RECs'!$E233,'ABP REC Calc'!$B$6:$B$69,'ABP RECs'!$F233),
IF(U$4&gt;$G233,T233*(1-Inputs_ByYear!$D$4),0)),0)</f>
        <v>121256.26118730714</v>
      </c>
      <c r="V233" s="235">
        <f>IF((V$4-$G233)&lt;($C233+$B233),IF(V$4=$G233+$B233,SUMIFS(INDEX('ABP REC Calc'!$G$6:$AB$69,,MATCH('ABP RECs'!$H233,'ABP REC Calc'!$G$5:$AB$5,0)),'ABP REC Calc'!$C$6:$C$69,'ABP RECs'!$E233,'ABP REC Calc'!$B$6:$B$69,'ABP RECs'!$F233),
IF(V$4&gt;$G233,U233*(1-Inputs_ByYear!$D$4),0)),0)</f>
        <v>120649.9798813706</v>
      </c>
      <c r="W233" s="235">
        <f>IF((W$4-$G233)&lt;($C233+$B233),IF(W$4=$G233+$B233,SUMIFS(INDEX('ABP REC Calc'!$G$6:$AB$69,,MATCH('ABP RECs'!$H233,'ABP REC Calc'!$G$5:$AB$5,0)),'ABP REC Calc'!$C$6:$C$69,'ABP RECs'!$E233,'ABP REC Calc'!$B$6:$B$69,'ABP RECs'!$F233),
IF(W$4&gt;$G233,V233*(1-Inputs_ByYear!$D$4),0)),0)</f>
        <v>120046.72998196374</v>
      </c>
      <c r="X233" s="235">
        <f>IF((X$4-$G233)&lt;($C233+$B233),IF(X$4=$G233+$B233,SUMIFS(INDEX('ABP REC Calc'!$G$6:$AB$69,,MATCH('ABP RECs'!$H233,'ABP REC Calc'!$G$5:$AB$5,0)),'ABP REC Calc'!$C$6:$C$69,'ABP RECs'!$E233,'ABP REC Calc'!$B$6:$B$69,'ABP RECs'!$F233),
IF(X$4&gt;$G233,W233*(1-Inputs_ByYear!$D$4),0)),0)</f>
        <v>119446.49633205392</v>
      </c>
      <c r="Y233" s="235">
        <f>IF((Y$4-$G233)&lt;($C233+$B233),IF(Y$4=$G233+$B233,SUMIFS(INDEX('ABP REC Calc'!$G$6:$AB$69,,MATCH('ABP RECs'!$H233,'ABP REC Calc'!$G$5:$AB$5,0)),'ABP REC Calc'!$C$6:$C$69,'ABP RECs'!$E233,'ABP REC Calc'!$B$6:$B$69,'ABP RECs'!$F233),
IF(Y$4&gt;$G233,X233*(1-Inputs_ByYear!$D$4),0)),0)</f>
        <v>118849.26385039366</v>
      </c>
      <c r="Z233" s="235">
        <f>IF((Z$4-$G233)&lt;($C233+$B233),IF(Z$4=$G233+$B233,SUMIFS(INDEX('ABP REC Calc'!$G$6:$AB$69,,MATCH('ABP RECs'!$H233,'ABP REC Calc'!$G$5:$AB$5,0)),'ABP REC Calc'!$C$6:$C$69,'ABP RECs'!$E233,'ABP REC Calc'!$B$6:$B$69,'ABP RECs'!$F233),
IF(Z$4&gt;$G233,Y233*(1-Inputs_ByYear!$D$4),0)),0)</f>
        <v>0</v>
      </c>
      <c r="AA233" s="235">
        <f>IF((AA$4-$G233)&lt;($C233+$B233),IF(AA$4=$G233+$B233,SUMIFS(INDEX('ABP REC Calc'!$G$6:$AB$69,,MATCH('ABP RECs'!$H233,'ABP REC Calc'!$G$5:$AB$5,0)),'ABP REC Calc'!$C$6:$C$69,'ABP RECs'!$E233,'ABP REC Calc'!$B$6:$B$69,'ABP RECs'!$F233),
IF(AA$4&gt;$G233,Z233*(1-Inputs_ByYear!$D$4),0)),0)</f>
        <v>0</v>
      </c>
      <c r="AB233" s="235">
        <f>IF((AB$4-$G233)&lt;($C233+$B233),IF(AB$4=$G233+$B233,SUMIFS(INDEX('ABP REC Calc'!$G$6:$AB$69,,MATCH('ABP RECs'!$H233,'ABP REC Calc'!$G$5:$AB$5,0)),'ABP REC Calc'!$C$6:$C$69,'ABP RECs'!$E233,'ABP REC Calc'!$B$6:$B$69,'ABP RECs'!$F233),
IF(AB$4&gt;$G233,AA233*(1-Inputs_ByYear!$D$4),0)),0)</f>
        <v>0</v>
      </c>
      <c r="AC233" s="235">
        <f>IF((AC$4-$G233)&lt;($C233+$B233),IF(AC$4=$G233+$B233,SUMIFS(INDEX('ABP REC Calc'!$G$6:$AB$69,,MATCH('ABP RECs'!$H233,'ABP REC Calc'!$G$5:$AB$5,0)),'ABP REC Calc'!$C$6:$C$69,'ABP RECs'!$E233,'ABP REC Calc'!$B$6:$B$69,'ABP RECs'!$F233),
IF(AC$4&gt;$G233,AB233*(1-Inputs_ByYear!$D$4),0)),0)</f>
        <v>0</v>
      </c>
      <c r="AD233" s="235">
        <f>IF((AD$4-$G233)&lt;($C233+$B233),IF(AD$4=$G233+$B233,SUMIFS(INDEX('ABP REC Calc'!$G$6:$AB$69,,MATCH('ABP RECs'!$H233,'ABP REC Calc'!$G$5:$AB$5,0)),'ABP REC Calc'!$C$6:$C$69,'ABP RECs'!$E233,'ABP REC Calc'!$B$6:$B$69,'ABP RECs'!$F233),
IF(AD$4&gt;$G233,AC233*(1-Inputs_ByYear!$D$4),0)),0)</f>
        <v>0</v>
      </c>
    </row>
    <row r="234" spans="2:30" ht="14.75" customHeight="1" x14ac:dyDescent="0.25">
      <c r="B234" s="332" cm="1">
        <f t="array" ref="B234">INDEX(Inputs_ByYear!$D$87:$D$92, MATCH('ABP RECs'!$E234, Inputs_ByYear!$B$87:$B$92, 0),)</f>
        <v>0</v>
      </c>
      <c r="C234" s="332" cm="1">
        <f t="array" ref="C234">INDEX(Inputs_ByYear!$D$51:$D$56, MATCH('ABP RECs'!$E234, Inputs_ByYear!$B$51:$B$56,0),)</f>
        <v>15</v>
      </c>
      <c r="D234" s="332" t="str" cm="1">
        <f t="array" ref="D234">INDEX(Inputs_ByYear!$D$96:$D$101, MATCH('ABP RECs'!$E234, Inputs_ByYear!$B$96:$B$101,0),)</f>
        <v>n/a</v>
      </c>
      <c r="E234" s="222" t="s">
        <v>238</v>
      </c>
      <c r="F234" s="219" t="s">
        <v>258</v>
      </c>
      <c r="G234" s="219">
        <f t="shared" si="11"/>
        <v>2027</v>
      </c>
      <c r="H234" s="227" t="s">
        <v>25</v>
      </c>
      <c r="I234" s="235">
        <f>IF((I$4-$G234)&lt;($C234+$B234),IF(I$4=$G234+$B234,SUMIFS(INDEX('ABP REC Calc'!$G$6:$AB$69,,MATCH('ABP RECs'!$H234,'ABP REC Calc'!$G$5:$AB$5,0)),'ABP REC Calc'!$C$6:$C$69,'ABP RECs'!$E234,'ABP REC Calc'!$B$6:$B$69,'ABP RECs'!$F234),
IF(I$4&gt;$G234,H234*(1-Inputs_ByYear!$D$4),0)),0)</f>
        <v>0</v>
      </c>
      <c r="J234" s="235">
        <f>IF((J$4-$G234)&lt;($C234+$B234),IF(J$4=$G234+$B234,SUMIFS(INDEX('ABP REC Calc'!$G$6:$AB$69,,MATCH('ABP RECs'!$H234,'ABP REC Calc'!$G$5:$AB$5,0)),'ABP REC Calc'!$C$6:$C$69,'ABP RECs'!$E234,'ABP REC Calc'!$B$6:$B$69,'ABP RECs'!$F234),
IF(J$4&gt;$G234,I234*(1-Inputs_ByYear!$D$4),0)),0)</f>
        <v>0</v>
      </c>
      <c r="K234" s="235">
        <f>IF((K$4-$G234)&lt;($C234+$B234),IF(K$4=$G234+$B234,SUMIFS(INDEX('ABP REC Calc'!$G$6:$AB$69,,MATCH('ABP RECs'!$H234,'ABP REC Calc'!$G$5:$AB$5,0)),'ABP REC Calc'!$C$6:$C$69,'ABP RECs'!$E234,'ABP REC Calc'!$B$6:$B$69,'ABP RECs'!$F234),
IF(K$4&gt;$G234,J234*(1-Inputs_ByYear!$D$4),0)),0)</f>
        <v>0</v>
      </c>
      <c r="L234" s="235">
        <f>IF((L$4-$G234)&lt;($C234+$B234),IF(L$4=$G234+$B234,SUMIFS(INDEX('ABP REC Calc'!$G$6:$AB$69,,MATCH('ABP RECs'!$H234,'ABP REC Calc'!$G$5:$AB$5,0)),'ABP REC Calc'!$C$6:$C$69,'ABP RECs'!$E234,'ABP REC Calc'!$B$6:$B$69,'ABP RECs'!$F234),
IF(L$4&gt;$G234,K234*(1-Inputs_ByYear!$D$4),0)),0)</f>
        <v>120728.40067005783</v>
      </c>
      <c r="M234" s="235">
        <f>IF((M$4-$G234)&lt;($C234+$B234),IF(M$4=$G234+$B234,SUMIFS(INDEX('ABP REC Calc'!$G$6:$AB$69,,MATCH('ABP RECs'!$H234,'ABP REC Calc'!$G$5:$AB$5,0)),'ABP REC Calc'!$C$6:$C$69,'ABP RECs'!$E234,'ABP REC Calc'!$B$6:$B$69,'ABP RECs'!$F234),
IF(M$4&gt;$G234,L234*(1-Inputs_ByYear!$D$4),0)),0)</f>
        <v>120124.75866670754</v>
      </c>
      <c r="N234" s="235">
        <f>IF((N$4-$G234)&lt;($C234+$B234),IF(N$4=$G234+$B234,SUMIFS(INDEX('ABP REC Calc'!$G$6:$AB$69,,MATCH('ABP RECs'!$H234,'ABP REC Calc'!$G$5:$AB$5,0)),'ABP REC Calc'!$C$6:$C$69,'ABP RECs'!$E234,'ABP REC Calc'!$B$6:$B$69,'ABP RECs'!$F234),
IF(N$4&gt;$G234,M234*(1-Inputs_ByYear!$D$4),0)),0)</f>
        <v>119524.134873374</v>
      </c>
      <c r="O234" s="235">
        <f>IF((O$4-$G234)&lt;($C234+$B234),IF(O$4=$G234+$B234,SUMIFS(INDEX('ABP REC Calc'!$G$6:$AB$69,,MATCH('ABP RECs'!$H234,'ABP REC Calc'!$G$5:$AB$5,0)),'ABP REC Calc'!$C$6:$C$69,'ABP RECs'!$E234,'ABP REC Calc'!$B$6:$B$69,'ABP RECs'!$F234),
IF(O$4&gt;$G234,N234*(1-Inputs_ByYear!$D$4),0)),0)</f>
        <v>118926.51419900713</v>
      </c>
      <c r="P234" s="235">
        <f>IF((P$4-$G234)&lt;($C234+$B234),IF(P$4=$G234+$B234,SUMIFS(INDEX('ABP REC Calc'!$G$6:$AB$69,,MATCH('ABP RECs'!$H234,'ABP REC Calc'!$G$5:$AB$5,0)),'ABP REC Calc'!$C$6:$C$69,'ABP RECs'!$E234,'ABP REC Calc'!$B$6:$B$69,'ABP RECs'!$F234),
IF(P$4&gt;$G234,O234*(1-Inputs_ByYear!$D$4),0)),0)</f>
        <v>118331.8816280121</v>
      </c>
      <c r="Q234" s="235">
        <f>IF((Q$4-$G234)&lt;($C234+$B234),IF(Q$4=$G234+$B234,SUMIFS(INDEX('ABP REC Calc'!$G$6:$AB$69,,MATCH('ABP RECs'!$H234,'ABP REC Calc'!$G$5:$AB$5,0)),'ABP REC Calc'!$C$6:$C$69,'ABP RECs'!$E234,'ABP REC Calc'!$B$6:$B$69,'ABP RECs'!$F234),
IF(Q$4&gt;$G234,P234*(1-Inputs_ByYear!$D$4),0)),0)</f>
        <v>117740.22221987204</v>
      </c>
      <c r="R234" s="235">
        <f>IF((R$4-$G234)&lt;($C234+$B234),IF(R$4=$G234+$B234,SUMIFS(INDEX('ABP REC Calc'!$G$6:$AB$69,,MATCH('ABP RECs'!$H234,'ABP REC Calc'!$G$5:$AB$5,0)),'ABP REC Calc'!$C$6:$C$69,'ABP RECs'!$E234,'ABP REC Calc'!$B$6:$B$69,'ABP RECs'!$F234),
IF(R$4&gt;$G234,Q234*(1-Inputs_ByYear!$D$4),0)),0)</f>
        <v>117151.52110877268</v>
      </c>
      <c r="S234" s="235">
        <f>IF((S$4-$G234)&lt;($C234+$B234),IF(S$4=$G234+$B234,SUMIFS(INDEX('ABP REC Calc'!$G$6:$AB$69,,MATCH('ABP RECs'!$H234,'ABP REC Calc'!$G$5:$AB$5,0)),'ABP REC Calc'!$C$6:$C$69,'ABP RECs'!$E234,'ABP REC Calc'!$B$6:$B$69,'ABP RECs'!$F234),
IF(S$4&gt;$G234,R234*(1-Inputs_ByYear!$D$4),0)),0)</f>
        <v>116565.76350322881</v>
      </c>
      <c r="T234" s="235">
        <f>IF((T$4-$G234)&lt;($C234+$B234),IF(T$4=$G234+$B234,SUMIFS(INDEX('ABP REC Calc'!$G$6:$AB$69,,MATCH('ABP RECs'!$H234,'ABP REC Calc'!$G$5:$AB$5,0)),'ABP REC Calc'!$C$6:$C$69,'ABP RECs'!$E234,'ABP REC Calc'!$B$6:$B$69,'ABP RECs'!$F234),
IF(T$4&gt;$G234,S234*(1-Inputs_ByYear!$D$4),0)),0)</f>
        <v>115982.93468571267</v>
      </c>
      <c r="U234" s="235">
        <f>IF((U$4-$G234)&lt;($C234+$B234),IF(U$4=$G234+$B234,SUMIFS(INDEX('ABP REC Calc'!$G$6:$AB$69,,MATCH('ABP RECs'!$H234,'ABP REC Calc'!$G$5:$AB$5,0)),'ABP REC Calc'!$C$6:$C$69,'ABP RECs'!$E234,'ABP REC Calc'!$B$6:$B$69,'ABP RECs'!$F234),
IF(U$4&gt;$G234,T234*(1-Inputs_ByYear!$D$4),0)),0)</f>
        <v>115403.02001228411</v>
      </c>
      <c r="V234" s="235">
        <f>IF((V$4-$G234)&lt;($C234+$B234),IF(V$4=$G234+$B234,SUMIFS(INDEX('ABP REC Calc'!$G$6:$AB$69,,MATCH('ABP RECs'!$H234,'ABP REC Calc'!$G$5:$AB$5,0)),'ABP REC Calc'!$C$6:$C$69,'ABP RECs'!$E234,'ABP REC Calc'!$B$6:$B$69,'ABP RECs'!$F234),
IF(V$4&gt;$G234,U234*(1-Inputs_ByYear!$D$4),0)),0)</f>
        <v>114826.00491222268</v>
      </c>
      <c r="W234" s="235">
        <f>IF((W$4-$G234)&lt;($C234+$B234),IF(W$4=$G234+$B234,SUMIFS(INDEX('ABP REC Calc'!$G$6:$AB$69,,MATCH('ABP RECs'!$H234,'ABP REC Calc'!$G$5:$AB$5,0)),'ABP REC Calc'!$C$6:$C$69,'ABP RECs'!$E234,'ABP REC Calc'!$B$6:$B$69,'ABP RECs'!$F234),
IF(W$4&gt;$G234,V234*(1-Inputs_ByYear!$D$4),0)),0)</f>
        <v>114251.87488766156</v>
      </c>
      <c r="X234" s="235">
        <f>IF((X$4-$G234)&lt;($C234+$B234),IF(X$4=$G234+$B234,SUMIFS(INDEX('ABP REC Calc'!$G$6:$AB$69,,MATCH('ABP RECs'!$H234,'ABP REC Calc'!$G$5:$AB$5,0)),'ABP REC Calc'!$C$6:$C$69,'ABP RECs'!$E234,'ABP REC Calc'!$B$6:$B$69,'ABP RECs'!$F234),
IF(X$4&gt;$G234,W234*(1-Inputs_ByYear!$D$4),0)),0)</f>
        <v>113680.61551322325</v>
      </c>
      <c r="Y234" s="235">
        <f>IF((Y$4-$G234)&lt;($C234+$B234),IF(Y$4=$G234+$B234,SUMIFS(INDEX('ABP REC Calc'!$G$6:$AB$69,,MATCH('ABP RECs'!$H234,'ABP REC Calc'!$G$5:$AB$5,0)),'ABP REC Calc'!$C$6:$C$69,'ABP RECs'!$E234,'ABP REC Calc'!$B$6:$B$69,'ABP RECs'!$F234),
IF(Y$4&gt;$G234,X234*(1-Inputs_ByYear!$D$4),0)),0)</f>
        <v>113112.21243565713</v>
      </c>
      <c r="Z234" s="235">
        <f>IF((Z$4-$G234)&lt;($C234+$B234),IF(Z$4=$G234+$B234,SUMIFS(INDEX('ABP REC Calc'!$G$6:$AB$69,,MATCH('ABP RECs'!$H234,'ABP REC Calc'!$G$5:$AB$5,0)),'ABP REC Calc'!$C$6:$C$69,'ABP RECs'!$E234,'ABP REC Calc'!$B$6:$B$69,'ABP RECs'!$F234),
IF(Z$4&gt;$G234,Y234*(1-Inputs_ByYear!$D$4),0)),0)</f>
        <v>112546.65137347885</v>
      </c>
      <c r="AA234" s="235">
        <f>IF((AA$4-$G234)&lt;($C234+$B234),IF(AA$4=$G234+$B234,SUMIFS(INDEX('ABP REC Calc'!$G$6:$AB$69,,MATCH('ABP RECs'!$H234,'ABP REC Calc'!$G$5:$AB$5,0)),'ABP REC Calc'!$C$6:$C$69,'ABP RECs'!$E234,'ABP REC Calc'!$B$6:$B$69,'ABP RECs'!$F234),
IF(AA$4&gt;$G234,Z234*(1-Inputs_ByYear!$D$4),0)),0)</f>
        <v>0</v>
      </c>
      <c r="AB234" s="235">
        <f>IF((AB$4-$G234)&lt;($C234+$B234),IF(AB$4=$G234+$B234,SUMIFS(INDEX('ABP REC Calc'!$G$6:$AB$69,,MATCH('ABP RECs'!$H234,'ABP REC Calc'!$G$5:$AB$5,0)),'ABP REC Calc'!$C$6:$C$69,'ABP RECs'!$E234,'ABP REC Calc'!$B$6:$B$69,'ABP RECs'!$F234),
IF(AB$4&gt;$G234,AA234*(1-Inputs_ByYear!$D$4),0)),0)</f>
        <v>0</v>
      </c>
      <c r="AC234" s="235">
        <f>IF((AC$4-$G234)&lt;($C234+$B234),IF(AC$4=$G234+$B234,SUMIFS(INDEX('ABP REC Calc'!$G$6:$AB$69,,MATCH('ABP RECs'!$H234,'ABP REC Calc'!$G$5:$AB$5,0)),'ABP REC Calc'!$C$6:$C$69,'ABP RECs'!$E234,'ABP REC Calc'!$B$6:$B$69,'ABP RECs'!$F234),
IF(AC$4&gt;$G234,AB234*(1-Inputs_ByYear!$D$4),0)),0)</f>
        <v>0</v>
      </c>
      <c r="AD234" s="235">
        <f>IF((AD$4-$G234)&lt;($C234+$B234),IF(AD$4=$G234+$B234,SUMIFS(INDEX('ABP REC Calc'!$G$6:$AB$69,,MATCH('ABP RECs'!$H234,'ABP REC Calc'!$G$5:$AB$5,0)),'ABP REC Calc'!$C$6:$C$69,'ABP RECs'!$E234,'ABP REC Calc'!$B$6:$B$69,'ABP RECs'!$F234),
IF(AD$4&gt;$G234,AC234*(1-Inputs_ByYear!$D$4),0)),0)</f>
        <v>0</v>
      </c>
    </row>
    <row r="235" spans="2:30" ht="14.75" customHeight="1" x14ac:dyDescent="0.25">
      <c r="B235" s="332" cm="1">
        <f t="array" ref="B235">INDEX(Inputs_ByYear!$D$87:$D$92, MATCH('ABP RECs'!$E235, Inputs_ByYear!$B$87:$B$92, 0),)</f>
        <v>0</v>
      </c>
      <c r="C235" s="332" cm="1">
        <f t="array" ref="C235">INDEX(Inputs_ByYear!$D$51:$D$56, MATCH('ABP RECs'!$E235, Inputs_ByYear!$B$51:$B$56,0),)</f>
        <v>15</v>
      </c>
      <c r="D235" s="332" t="str" cm="1">
        <f t="array" ref="D235">INDEX(Inputs_ByYear!$D$96:$D$101, MATCH('ABP RECs'!$E235, Inputs_ByYear!$B$96:$B$101,0),)</f>
        <v>n/a</v>
      </c>
      <c r="E235" s="222" t="s">
        <v>238</v>
      </c>
      <c r="F235" s="219" t="s">
        <v>258</v>
      </c>
      <c r="G235" s="219">
        <f t="shared" si="11"/>
        <v>2028</v>
      </c>
      <c r="H235" s="227" t="s">
        <v>26</v>
      </c>
      <c r="I235" s="235">
        <f>IF((I$4-$G235)&lt;($C235+$B235),IF(I$4=$G235+$B235,SUMIFS(INDEX('ABP REC Calc'!$G$6:$AB$69,,MATCH('ABP RECs'!$H235,'ABP REC Calc'!$G$5:$AB$5,0)),'ABP REC Calc'!$C$6:$C$69,'ABP RECs'!$E235,'ABP REC Calc'!$B$6:$B$69,'ABP RECs'!$F235),
IF(I$4&gt;$G235,H235*(1-Inputs_ByYear!$D$4),0)),0)</f>
        <v>0</v>
      </c>
      <c r="J235" s="235">
        <f>IF((J$4-$G235)&lt;($C235+$B235),IF(J$4=$G235+$B235,SUMIFS(INDEX('ABP REC Calc'!$G$6:$AB$69,,MATCH('ABP RECs'!$H235,'ABP REC Calc'!$G$5:$AB$5,0)),'ABP REC Calc'!$C$6:$C$69,'ABP RECs'!$E235,'ABP REC Calc'!$B$6:$B$69,'ABP RECs'!$F235),
IF(J$4&gt;$G235,I235*(1-Inputs_ByYear!$D$4),0)),0)</f>
        <v>0</v>
      </c>
      <c r="K235" s="235">
        <f>IF((K$4-$G235)&lt;($C235+$B235),IF(K$4=$G235+$B235,SUMIFS(INDEX('ABP REC Calc'!$G$6:$AB$69,,MATCH('ABP RECs'!$H235,'ABP REC Calc'!$G$5:$AB$5,0)),'ABP REC Calc'!$C$6:$C$69,'ABP RECs'!$E235,'ABP REC Calc'!$B$6:$B$69,'ABP RECs'!$F235),
IF(K$4&gt;$G235,J235*(1-Inputs_ByYear!$D$4),0)),0)</f>
        <v>0</v>
      </c>
      <c r="L235" s="235">
        <f>IF((L$4-$G235)&lt;($C235+$B235),IF(L$4=$G235+$B235,SUMIFS(INDEX('ABP REC Calc'!$G$6:$AB$69,,MATCH('ABP RECs'!$H235,'ABP REC Calc'!$G$5:$AB$5,0)),'ABP REC Calc'!$C$6:$C$69,'ABP RECs'!$E235,'ABP REC Calc'!$B$6:$B$69,'ABP RECs'!$F235),
IF(L$4&gt;$G235,K235*(1-Inputs_ByYear!$D$4),0)),0)</f>
        <v>0</v>
      </c>
      <c r="M235" s="235">
        <f>IF((M$4-$G235)&lt;($C235+$B235),IF(M$4=$G235+$B235,SUMIFS(INDEX('ABP REC Calc'!$G$6:$AB$69,,MATCH('ABP RECs'!$H235,'ABP REC Calc'!$G$5:$AB$5,0)),'ABP REC Calc'!$C$6:$C$69,'ABP RECs'!$E235,'ABP REC Calc'!$B$6:$B$69,'ABP RECs'!$F235),
IF(M$4&gt;$G235,L235*(1-Inputs_ByYear!$D$4),0)),0)</f>
        <v>120728.40067005783</v>
      </c>
      <c r="N235" s="235">
        <f>IF((N$4-$G235)&lt;($C235+$B235),IF(N$4=$G235+$B235,SUMIFS(INDEX('ABP REC Calc'!$G$6:$AB$69,,MATCH('ABP RECs'!$H235,'ABP REC Calc'!$G$5:$AB$5,0)),'ABP REC Calc'!$C$6:$C$69,'ABP RECs'!$E235,'ABP REC Calc'!$B$6:$B$69,'ABP RECs'!$F235),
IF(N$4&gt;$G235,M235*(1-Inputs_ByYear!$D$4),0)),0)</f>
        <v>120124.75866670754</v>
      </c>
      <c r="O235" s="235">
        <f>IF((O$4-$G235)&lt;($C235+$B235),IF(O$4=$G235+$B235,SUMIFS(INDEX('ABP REC Calc'!$G$6:$AB$69,,MATCH('ABP RECs'!$H235,'ABP REC Calc'!$G$5:$AB$5,0)),'ABP REC Calc'!$C$6:$C$69,'ABP RECs'!$E235,'ABP REC Calc'!$B$6:$B$69,'ABP RECs'!$F235),
IF(O$4&gt;$G235,N235*(1-Inputs_ByYear!$D$4),0)),0)</f>
        <v>119524.134873374</v>
      </c>
      <c r="P235" s="235">
        <f>IF((P$4-$G235)&lt;($C235+$B235),IF(P$4=$G235+$B235,SUMIFS(INDEX('ABP REC Calc'!$G$6:$AB$69,,MATCH('ABP RECs'!$H235,'ABP REC Calc'!$G$5:$AB$5,0)),'ABP REC Calc'!$C$6:$C$69,'ABP RECs'!$E235,'ABP REC Calc'!$B$6:$B$69,'ABP RECs'!$F235),
IF(P$4&gt;$G235,O235*(1-Inputs_ByYear!$D$4),0)),0)</f>
        <v>118926.51419900713</v>
      </c>
      <c r="Q235" s="235">
        <f>IF((Q$4-$G235)&lt;($C235+$B235),IF(Q$4=$G235+$B235,SUMIFS(INDEX('ABP REC Calc'!$G$6:$AB$69,,MATCH('ABP RECs'!$H235,'ABP REC Calc'!$G$5:$AB$5,0)),'ABP REC Calc'!$C$6:$C$69,'ABP RECs'!$E235,'ABP REC Calc'!$B$6:$B$69,'ABP RECs'!$F235),
IF(Q$4&gt;$G235,P235*(1-Inputs_ByYear!$D$4),0)),0)</f>
        <v>118331.8816280121</v>
      </c>
      <c r="R235" s="235">
        <f>IF((R$4-$G235)&lt;($C235+$B235),IF(R$4=$G235+$B235,SUMIFS(INDEX('ABP REC Calc'!$G$6:$AB$69,,MATCH('ABP RECs'!$H235,'ABP REC Calc'!$G$5:$AB$5,0)),'ABP REC Calc'!$C$6:$C$69,'ABP RECs'!$E235,'ABP REC Calc'!$B$6:$B$69,'ABP RECs'!$F235),
IF(R$4&gt;$G235,Q235*(1-Inputs_ByYear!$D$4),0)),0)</f>
        <v>117740.22221987204</v>
      </c>
      <c r="S235" s="235">
        <f>IF((S$4-$G235)&lt;($C235+$B235),IF(S$4=$G235+$B235,SUMIFS(INDEX('ABP REC Calc'!$G$6:$AB$69,,MATCH('ABP RECs'!$H235,'ABP REC Calc'!$G$5:$AB$5,0)),'ABP REC Calc'!$C$6:$C$69,'ABP RECs'!$E235,'ABP REC Calc'!$B$6:$B$69,'ABP RECs'!$F235),
IF(S$4&gt;$G235,R235*(1-Inputs_ByYear!$D$4),0)),0)</f>
        <v>117151.52110877268</v>
      </c>
      <c r="T235" s="235">
        <f>IF((T$4-$G235)&lt;($C235+$B235),IF(T$4=$G235+$B235,SUMIFS(INDEX('ABP REC Calc'!$G$6:$AB$69,,MATCH('ABP RECs'!$H235,'ABP REC Calc'!$G$5:$AB$5,0)),'ABP REC Calc'!$C$6:$C$69,'ABP RECs'!$E235,'ABP REC Calc'!$B$6:$B$69,'ABP RECs'!$F235),
IF(T$4&gt;$G235,S235*(1-Inputs_ByYear!$D$4),0)),0)</f>
        <v>116565.76350322881</v>
      </c>
      <c r="U235" s="235">
        <f>IF((U$4-$G235)&lt;($C235+$B235),IF(U$4=$G235+$B235,SUMIFS(INDEX('ABP REC Calc'!$G$6:$AB$69,,MATCH('ABP RECs'!$H235,'ABP REC Calc'!$G$5:$AB$5,0)),'ABP REC Calc'!$C$6:$C$69,'ABP RECs'!$E235,'ABP REC Calc'!$B$6:$B$69,'ABP RECs'!$F235),
IF(U$4&gt;$G235,T235*(1-Inputs_ByYear!$D$4),0)),0)</f>
        <v>115982.93468571267</v>
      </c>
      <c r="V235" s="235">
        <f>IF((V$4-$G235)&lt;($C235+$B235),IF(V$4=$G235+$B235,SUMIFS(INDEX('ABP REC Calc'!$G$6:$AB$69,,MATCH('ABP RECs'!$H235,'ABP REC Calc'!$G$5:$AB$5,0)),'ABP REC Calc'!$C$6:$C$69,'ABP RECs'!$E235,'ABP REC Calc'!$B$6:$B$69,'ABP RECs'!$F235),
IF(V$4&gt;$G235,U235*(1-Inputs_ByYear!$D$4),0)),0)</f>
        <v>115403.02001228411</v>
      </c>
      <c r="W235" s="235">
        <f>IF((W$4-$G235)&lt;($C235+$B235),IF(W$4=$G235+$B235,SUMIFS(INDEX('ABP REC Calc'!$G$6:$AB$69,,MATCH('ABP RECs'!$H235,'ABP REC Calc'!$G$5:$AB$5,0)),'ABP REC Calc'!$C$6:$C$69,'ABP RECs'!$E235,'ABP REC Calc'!$B$6:$B$69,'ABP RECs'!$F235),
IF(W$4&gt;$G235,V235*(1-Inputs_ByYear!$D$4),0)),0)</f>
        <v>114826.00491222268</v>
      </c>
      <c r="X235" s="235">
        <f>IF((X$4-$G235)&lt;($C235+$B235),IF(X$4=$G235+$B235,SUMIFS(INDEX('ABP REC Calc'!$G$6:$AB$69,,MATCH('ABP RECs'!$H235,'ABP REC Calc'!$G$5:$AB$5,0)),'ABP REC Calc'!$C$6:$C$69,'ABP RECs'!$E235,'ABP REC Calc'!$B$6:$B$69,'ABP RECs'!$F235),
IF(X$4&gt;$G235,W235*(1-Inputs_ByYear!$D$4),0)),0)</f>
        <v>114251.87488766156</v>
      </c>
      <c r="Y235" s="235">
        <f>IF((Y$4-$G235)&lt;($C235+$B235),IF(Y$4=$G235+$B235,SUMIFS(INDEX('ABP REC Calc'!$G$6:$AB$69,,MATCH('ABP RECs'!$H235,'ABP REC Calc'!$G$5:$AB$5,0)),'ABP REC Calc'!$C$6:$C$69,'ABP RECs'!$E235,'ABP REC Calc'!$B$6:$B$69,'ABP RECs'!$F235),
IF(Y$4&gt;$G235,X235*(1-Inputs_ByYear!$D$4),0)),0)</f>
        <v>113680.61551322325</v>
      </c>
      <c r="Z235" s="235">
        <f>IF((Z$4-$G235)&lt;($C235+$B235),IF(Z$4=$G235+$B235,SUMIFS(INDEX('ABP REC Calc'!$G$6:$AB$69,,MATCH('ABP RECs'!$H235,'ABP REC Calc'!$G$5:$AB$5,0)),'ABP REC Calc'!$C$6:$C$69,'ABP RECs'!$E235,'ABP REC Calc'!$B$6:$B$69,'ABP RECs'!$F235),
IF(Z$4&gt;$G235,Y235*(1-Inputs_ByYear!$D$4),0)),0)</f>
        <v>113112.21243565713</v>
      </c>
      <c r="AA235" s="235">
        <f>IF((AA$4-$G235)&lt;($C235+$B235),IF(AA$4=$G235+$B235,SUMIFS(INDEX('ABP REC Calc'!$G$6:$AB$69,,MATCH('ABP RECs'!$H235,'ABP REC Calc'!$G$5:$AB$5,0)),'ABP REC Calc'!$C$6:$C$69,'ABP RECs'!$E235,'ABP REC Calc'!$B$6:$B$69,'ABP RECs'!$F235),
IF(AA$4&gt;$G235,Z235*(1-Inputs_ByYear!$D$4),0)),0)</f>
        <v>112546.65137347885</v>
      </c>
      <c r="AB235" s="235">
        <f>IF((AB$4-$G235)&lt;($C235+$B235),IF(AB$4=$G235+$B235,SUMIFS(INDEX('ABP REC Calc'!$G$6:$AB$69,,MATCH('ABP RECs'!$H235,'ABP REC Calc'!$G$5:$AB$5,0)),'ABP REC Calc'!$C$6:$C$69,'ABP RECs'!$E235,'ABP REC Calc'!$B$6:$B$69,'ABP RECs'!$F235),
IF(AB$4&gt;$G235,AA235*(1-Inputs_ByYear!$D$4),0)),0)</f>
        <v>0</v>
      </c>
      <c r="AC235" s="235">
        <f>IF((AC$4-$G235)&lt;($C235+$B235),IF(AC$4=$G235+$B235,SUMIFS(INDEX('ABP REC Calc'!$G$6:$AB$69,,MATCH('ABP RECs'!$H235,'ABP REC Calc'!$G$5:$AB$5,0)),'ABP REC Calc'!$C$6:$C$69,'ABP RECs'!$E235,'ABP REC Calc'!$B$6:$B$69,'ABP RECs'!$F235),
IF(AC$4&gt;$G235,AB235*(1-Inputs_ByYear!$D$4),0)),0)</f>
        <v>0</v>
      </c>
      <c r="AD235" s="235">
        <f>IF((AD$4-$G235)&lt;($C235+$B235),IF(AD$4=$G235+$B235,SUMIFS(INDEX('ABP REC Calc'!$G$6:$AB$69,,MATCH('ABP RECs'!$H235,'ABP REC Calc'!$G$5:$AB$5,0)),'ABP REC Calc'!$C$6:$C$69,'ABP RECs'!$E235,'ABP REC Calc'!$B$6:$B$69,'ABP RECs'!$F235),
IF(AD$4&gt;$G235,AC235*(1-Inputs_ByYear!$D$4),0)),0)</f>
        <v>0</v>
      </c>
    </row>
    <row r="236" spans="2:30" ht="14.75" customHeight="1" x14ac:dyDescent="0.25">
      <c r="B236" s="332" cm="1">
        <f t="array" ref="B236">INDEX(Inputs_ByYear!$D$87:$D$92, MATCH('ABP RECs'!$E236, Inputs_ByYear!$B$87:$B$92, 0),)</f>
        <v>0</v>
      </c>
      <c r="C236" s="332" cm="1">
        <f t="array" ref="C236">INDEX(Inputs_ByYear!$D$51:$D$56, MATCH('ABP RECs'!$E236, Inputs_ByYear!$B$51:$B$56,0),)</f>
        <v>15</v>
      </c>
      <c r="D236" s="332" t="str" cm="1">
        <f t="array" ref="D236">INDEX(Inputs_ByYear!$D$96:$D$101, MATCH('ABP RECs'!$E236, Inputs_ByYear!$B$96:$B$101,0),)</f>
        <v>n/a</v>
      </c>
      <c r="E236" s="222" t="s">
        <v>238</v>
      </c>
      <c r="F236" s="219" t="s">
        <v>258</v>
      </c>
      <c r="G236" s="219">
        <f t="shared" si="11"/>
        <v>2029</v>
      </c>
      <c r="H236" s="227" t="s">
        <v>27</v>
      </c>
      <c r="I236" s="235">
        <f>IF((I$4-$G236)&lt;($C236+$B236),IF(I$4=$G236+$B236,SUMIFS(INDEX('ABP REC Calc'!$G$6:$AB$69,,MATCH('ABP RECs'!$H236,'ABP REC Calc'!$G$5:$AB$5,0)),'ABP REC Calc'!$C$6:$C$69,'ABP RECs'!$E236,'ABP REC Calc'!$B$6:$B$69,'ABP RECs'!$F236),
IF(I$4&gt;$G236,H236*(1-Inputs_ByYear!$D$4),0)),0)</f>
        <v>0</v>
      </c>
      <c r="J236" s="235">
        <f>IF((J$4-$G236)&lt;($C236+$B236),IF(J$4=$G236+$B236,SUMIFS(INDEX('ABP REC Calc'!$G$6:$AB$69,,MATCH('ABP RECs'!$H236,'ABP REC Calc'!$G$5:$AB$5,0)),'ABP REC Calc'!$C$6:$C$69,'ABP RECs'!$E236,'ABP REC Calc'!$B$6:$B$69,'ABP RECs'!$F236),
IF(J$4&gt;$G236,I236*(1-Inputs_ByYear!$D$4),0)),0)</f>
        <v>0</v>
      </c>
      <c r="K236" s="235">
        <f>IF((K$4-$G236)&lt;($C236+$B236),IF(K$4=$G236+$B236,SUMIFS(INDEX('ABP REC Calc'!$G$6:$AB$69,,MATCH('ABP RECs'!$H236,'ABP REC Calc'!$G$5:$AB$5,0)),'ABP REC Calc'!$C$6:$C$69,'ABP RECs'!$E236,'ABP REC Calc'!$B$6:$B$69,'ABP RECs'!$F236),
IF(K$4&gt;$G236,J236*(1-Inputs_ByYear!$D$4),0)),0)</f>
        <v>0</v>
      </c>
      <c r="L236" s="235">
        <f>IF((L$4-$G236)&lt;($C236+$B236),IF(L$4=$G236+$B236,SUMIFS(INDEX('ABP REC Calc'!$G$6:$AB$69,,MATCH('ABP RECs'!$H236,'ABP REC Calc'!$G$5:$AB$5,0)),'ABP REC Calc'!$C$6:$C$69,'ABP RECs'!$E236,'ABP REC Calc'!$B$6:$B$69,'ABP RECs'!$F236),
IF(L$4&gt;$G236,K236*(1-Inputs_ByYear!$D$4),0)),0)</f>
        <v>0</v>
      </c>
      <c r="M236" s="235">
        <f>IF((M$4-$G236)&lt;($C236+$B236),IF(M$4=$G236+$B236,SUMIFS(INDEX('ABP REC Calc'!$G$6:$AB$69,,MATCH('ABP RECs'!$H236,'ABP REC Calc'!$G$5:$AB$5,0)),'ABP REC Calc'!$C$6:$C$69,'ABP RECs'!$E236,'ABP REC Calc'!$B$6:$B$69,'ABP RECs'!$F236),
IF(M$4&gt;$G236,L236*(1-Inputs_ByYear!$D$4),0)),0)</f>
        <v>0</v>
      </c>
      <c r="N236" s="235">
        <f>IF((N$4-$G236)&lt;($C236+$B236),IF(N$4=$G236+$B236,SUMIFS(INDEX('ABP REC Calc'!$G$6:$AB$69,,MATCH('ABP RECs'!$H236,'ABP REC Calc'!$G$5:$AB$5,0)),'ABP REC Calc'!$C$6:$C$69,'ABP RECs'!$E236,'ABP REC Calc'!$B$6:$B$69,'ABP RECs'!$F236),
IF(N$4&gt;$G236,M236*(1-Inputs_ByYear!$D$4),0)),0)</f>
        <v>144874.08080406941</v>
      </c>
      <c r="O236" s="235">
        <f>IF((O$4-$G236)&lt;($C236+$B236),IF(O$4=$G236+$B236,SUMIFS(INDEX('ABP REC Calc'!$G$6:$AB$69,,MATCH('ABP RECs'!$H236,'ABP REC Calc'!$G$5:$AB$5,0)),'ABP REC Calc'!$C$6:$C$69,'ABP RECs'!$E236,'ABP REC Calc'!$B$6:$B$69,'ABP RECs'!$F236),
IF(O$4&gt;$G236,N236*(1-Inputs_ByYear!$D$4),0)),0)</f>
        <v>144149.71040004905</v>
      </c>
      <c r="P236" s="235">
        <f>IF((P$4-$G236)&lt;($C236+$B236),IF(P$4=$G236+$B236,SUMIFS(INDEX('ABP REC Calc'!$G$6:$AB$69,,MATCH('ABP RECs'!$H236,'ABP REC Calc'!$G$5:$AB$5,0)),'ABP REC Calc'!$C$6:$C$69,'ABP RECs'!$E236,'ABP REC Calc'!$B$6:$B$69,'ABP RECs'!$F236),
IF(P$4&gt;$G236,O236*(1-Inputs_ByYear!$D$4),0)),0)</f>
        <v>143428.96184804881</v>
      </c>
      <c r="Q236" s="235">
        <f>IF((Q$4-$G236)&lt;($C236+$B236),IF(Q$4=$G236+$B236,SUMIFS(INDEX('ABP REC Calc'!$G$6:$AB$69,,MATCH('ABP RECs'!$H236,'ABP REC Calc'!$G$5:$AB$5,0)),'ABP REC Calc'!$C$6:$C$69,'ABP RECs'!$E236,'ABP REC Calc'!$B$6:$B$69,'ABP RECs'!$F236),
IF(Q$4&gt;$G236,P236*(1-Inputs_ByYear!$D$4),0)),0)</f>
        <v>142711.81703880857</v>
      </c>
      <c r="R236" s="235">
        <f>IF((R$4-$G236)&lt;($C236+$B236),IF(R$4=$G236+$B236,SUMIFS(INDEX('ABP REC Calc'!$G$6:$AB$69,,MATCH('ABP RECs'!$H236,'ABP REC Calc'!$G$5:$AB$5,0)),'ABP REC Calc'!$C$6:$C$69,'ABP RECs'!$E236,'ABP REC Calc'!$B$6:$B$69,'ABP RECs'!$F236),
IF(R$4&gt;$G236,Q236*(1-Inputs_ByYear!$D$4),0)),0)</f>
        <v>141998.25795361452</v>
      </c>
      <c r="S236" s="235">
        <f>IF((S$4-$G236)&lt;($C236+$B236),IF(S$4=$G236+$B236,SUMIFS(INDEX('ABP REC Calc'!$G$6:$AB$69,,MATCH('ABP RECs'!$H236,'ABP REC Calc'!$G$5:$AB$5,0)),'ABP REC Calc'!$C$6:$C$69,'ABP RECs'!$E236,'ABP REC Calc'!$B$6:$B$69,'ABP RECs'!$F236),
IF(S$4&gt;$G236,R236*(1-Inputs_ByYear!$D$4),0)),0)</f>
        <v>141288.26666384644</v>
      </c>
      <c r="T236" s="235">
        <f>IF((T$4-$G236)&lt;($C236+$B236),IF(T$4=$G236+$B236,SUMIFS(INDEX('ABP REC Calc'!$G$6:$AB$69,,MATCH('ABP RECs'!$H236,'ABP REC Calc'!$G$5:$AB$5,0)),'ABP REC Calc'!$C$6:$C$69,'ABP RECs'!$E236,'ABP REC Calc'!$B$6:$B$69,'ABP RECs'!$F236),
IF(T$4&gt;$G236,S236*(1-Inputs_ByYear!$D$4),0)),0)</f>
        <v>140581.82533052721</v>
      </c>
      <c r="U236" s="235">
        <f>IF((U$4-$G236)&lt;($C236+$B236),IF(U$4=$G236+$B236,SUMIFS(INDEX('ABP REC Calc'!$G$6:$AB$69,,MATCH('ABP RECs'!$H236,'ABP REC Calc'!$G$5:$AB$5,0)),'ABP REC Calc'!$C$6:$C$69,'ABP RECs'!$E236,'ABP REC Calc'!$B$6:$B$69,'ABP RECs'!$F236),
IF(U$4&gt;$G236,T236*(1-Inputs_ByYear!$D$4),0)),0)</f>
        <v>139878.91620387457</v>
      </c>
      <c r="V236" s="235">
        <f>IF((V$4-$G236)&lt;($C236+$B236),IF(V$4=$G236+$B236,SUMIFS(INDEX('ABP REC Calc'!$G$6:$AB$69,,MATCH('ABP RECs'!$H236,'ABP REC Calc'!$G$5:$AB$5,0)),'ABP REC Calc'!$C$6:$C$69,'ABP RECs'!$E236,'ABP REC Calc'!$B$6:$B$69,'ABP RECs'!$F236),
IF(V$4&gt;$G236,U236*(1-Inputs_ByYear!$D$4),0)),0)</f>
        <v>139179.52162285519</v>
      </c>
      <c r="W236" s="235">
        <f>IF((W$4-$G236)&lt;($C236+$B236),IF(W$4=$G236+$B236,SUMIFS(INDEX('ABP REC Calc'!$G$6:$AB$69,,MATCH('ABP RECs'!$H236,'ABP REC Calc'!$G$5:$AB$5,0)),'ABP REC Calc'!$C$6:$C$69,'ABP RECs'!$E236,'ABP REC Calc'!$B$6:$B$69,'ABP RECs'!$F236),
IF(W$4&gt;$G236,V236*(1-Inputs_ByYear!$D$4),0)),0)</f>
        <v>138483.6240147409</v>
      </c>
      <c r="X236" s="235">
        <f>IF((X$4-$G236)&lt;($C236+$B236),IF(X$4=$G236+$B236,SUMIFS(INDEX('ABP REC Calc'!$G$6:$AB$69,,MATCH('ABP RECs'!$H236,'ABP REC Calc'!$G$5:$AB$5,0)),'ABP REC Calc'!$C$6:$C$69,'ABP RECs'!$E236,'ABP REC Calc'!$B$6:$B$69,'ABP RECs'!$F236),
IF(X$4&gt;$G236,W236*(1-Inputs_ByYear!$D$4),0)),0)</f>
        <v>137791.20589466719</v>
      </c>
      <c r="Y236" s="235">
        <f>IF((Y$4-$G236)&lt;($C236+$B236),IF(Y$4=$G236+$B236,SUMIFS(INDEX('ABP REC Calc'!$G$6:$AB$69,,MATCH('ABP RECs'!$H236,'ABP REC Calc'!$G$5:$AB$5,0)),'ABP REC Calc'!$C$6:$C$69,'ABP RECs'!$E236,'ABP REC Calc'!$B$6:$B$69,'ABP RECs'!$F236),
IF(Y$4&gt;$G236,X236*(1-Inputs_ByYear!$D$4),0)),0)</f>
        <v>137102.24986519385</v>
      </c>
      <c r="Z236" s="235">
        <f>IF((Z$4-$G236)&lt;($C236+$B236),IF(Z$4=$G236+$B236,SUMIFS(INDEX('ABP REC Calc'!$G$6:$AB$69,,MATCH('ABP RECs'!$H236,'ABP REC Calc'!$G$5:$AB$5,0)),'ABP REC Calc'!$C$6:$C$69,'ABP RECs'!$E236,'ABP REC Calc'!$B$6:$B$69,'ABP RECs'!$F236),
IF(Z$4&gt;$G236,Y236*(1-Inputs_ByYear!$D$4),0)),0)</f>
        <v>136416.73861586789</v>
      </c>
      <c r="AA236" s="235">
        <f>IF((AA$4-$G236)&lt;($C236+$B236),IF(AA$4=$G236+$B236,SUMIFS(INDEX('ABP REC Calc'!$G$6:$AB$69,,MATCH('ABP RECs'!$H236,'ABP REC Calc'!$G$5:$AB$5,0)),'ABP REC Calc'!$C$6:$C$69,'ABP RECs'!$E236,'ABP REC Calc'!$B$6:$B$69,'ABP RECs'!$F236),
IF(AA$4&gt;$G236,Z236*(1-Inputs_ByYear!$D$4),0)),0)</f>
        <v>135734.65492278856</v>
      </c>
      <c r="AB236" s="235">
        <f>IF((AB$4-$G236)&lt;($C236+$B236),IF(AB$4=$G236+$B236,SUMIFS(INDEX('ABP REC Calc'!$G$6:$AB$69,,MATCH('ABP RECs'!$H236,'ABP REC Calc'!$G$5:$AB$5,0)),'ABP REC Calc'!$C$6:$C$69,'ABP RECs'!$E236,'ABP REC Calc'!$B$6:$B$69,'ABP RECs'!$F236),
IF(AB$4&gt;$G236,AA236*(1-Inputs_ByYear!$D$4),0)),0)</f>
        <v>135055.98164817461</v>
      </c>
      <c r="AC236" s="235">
        <f>IF((AC$4-$G236)&lt;($C236+$B236),IF(AC$4=$G236+$B236,SUMIFS(INDEX('ABP REC Calc'!$G$6:$AB$69,,MATCH('ABP RECs'!$H236,'ABP REC Calc'!$G$5:$AB$5,0)),'ABP REC Calc'!$C$6:$C$69,'ABP RECs'!$E236,'ABP REC Calc'!$B$6:$B$69,'ABP RECs'!$F236),
IF(AC$4&gt;$G236,AB236*(1-Inputs_ByYear!$D$4),0)),0)</f>
        <v>0</v>
      </c>
      <c r="AD236" s="235">
        <f>IF((AD$4-$G236)&lt;($C236+$B236),IF(AD$4=$G236+$B236,SUMIFS(INDEX('ABP REC Calc'!$G$6:$AB$69,,MATCH('ABP RECs'!$H236,'ABP REC Calc'!$G$5:$AB$5,0)),'ABP REC Calc'!$C$6:$C$69,'ABP RECs'!$E236,'ABP REC Calc'!$B$6:$B$69,'ABP RECs'!$F236),
IF(AD$4&gt;$G236,AC236*(1-Inputs_ByYear!$D$4),0)),0)</f>
        <v>0</v>
      </c>
    </row>
    <row r="237" spans="2:30" ht="14.75" customHeight="1" x14ac:dyDescent="0.25">
      <c r="B237" s="332" cm="1">
        <f t="array" ref="B237">INDEX(Inputs_ByYear!$D$87:$D$92, MATCH('ABP RECs'!$E237, Inputs_ByYear!$B$87:$B$92, 0),)</f>
        <v>0</v>
      </c>
      <c r="C237" s="332" cm="1">
        <f t="array" ref="C237">INDEX(Inputs_ByYear!$D$51:$D$56, MATCH('ABP RECs'!$E237, Inputs_ByYear!$B$51:$B$56,0),)</f>
        <v>15</v>
      </c>
      <c r="D237" s="332" t="str" cm="1">
        <f t="array" ref="D237">INDEX(Inputs_ByYear!$D$96:$D$101, MATCH('ABP RECs'!$E237, Inputs_ByYear!$B$96:$B$101,0),)</f>
        <v>n/a</v>
      </c>
      <c r="E237" s="222" t="s">
        <v>238</v>
      </c>
      <c r="F237" s="219" t="s">
        <v>258</v>
      </c>
      <c r="G237" s="219">
        <f t="shared" si="11"/>
        <v>2030</v>
      </c>
      <c r="H237" s="227" t="s">
        <v>28</v>
      </c>
      <c r="I237" s="235">
        <f>IF((I$4-$G237)&lt;($C237+$B237),IF(I$4=$G237+$B237,SUMIFS(INDEX('ABP REC Calc'!$G$6:$AB$69,,MATCH('ABP RECs'!$H237,'ABP REC Calc'!$G$5:$AB$5,0)),'ABP REC Calc'!$C$6:$C$69,'ABP RECs'!$E237,'ABP REC Calc'!$B$6:$B$69,'ABP RECs'!$F237),
IF(I$4&gt;$G237,H237*(1-Inputs_ByYear!$D$4),0)),0)</f>
        <v>0</v>
      </c>
      <c r="J237" s="235">
        <f>IF((J$4-$G237)&lt;($C237+$B237),IF(J$4=$G237+$B237,SUMIFS(INDEX('ABP REC Calc'!$G$6:$AB$69,,MATCH('ABP RECs'!$H237,'ABP REC Calc'!$G$5:$AB$5,0)),'ABP REC Calc'!$C$6:$C$69,'ABP RECs'!$E237,'ABP REC Calc'!$B$6:$B$69,'ABP RECs'!$F237),
IF(J$4&gt;$G237,I237*(1-Inputs_ByYear!$D$4),0)),0)</f>
        <v>0</v>
      </c>
      <c r="K237" s="235">
        <f>IF((K$4-$G237)&lt;($C237+$B237),IF(K$4=$G237+$B237,SUMIFS(INDEX('ABP REC Calc'!$G$6:$AB$69,,MATCH('ABP RECs'!$H237,'ABP REC Calc'!$G$5:$AB$5,0)),'ABP REC Calc'!$C$6:$C$69,'ABP RECs'!$E237,'ABP REC Calc'!$B$6:$B$69,'ABP RECs'!$F237),
IF(K$4&gt;$G237,J237*(1-Inputs_ByYear!$D$4),0)),0)</f>
        <v>0</v>
      </c>
      <c r="L237" s="235">
        <f>IF((L$4-$G237)&lt;($C237+$B237),IF(L$4=$G237+$B237,SUMIFS(INDEX('ABP REC Calc'!$G$6:$AB$69,,MATCH('ABP RECs'!$H237,'ABP REC Calc'!$G$5:$AB$5,0)),'ABP REC Calc'!$C$6:$C$69,'ABP RECs'!$E237,'ABP REC Calc'!$B$6:$B$69,'ABP RECs'!$F237),
IF(L$4&gt;$G237,K237*(1-Inputs_ByYear!$D$4),0)),0)</f>
        <v>0</v>
      </c>
      <c r="M237" s="235">
        <f>IF((M$4-$G237)&lt;($C237+$B237),IF(M$4=$G237+$B237,SUMIFS(INDEX('ABP REC Calc'!$G$6:$AB$69,,MATCH('ABP RECs'!$H237,'ABP REC Calc'!$G$5:$AB$5,0)),'ABP REC Calc'!$C$6:$C$69,'ABP RECs'!$E237,'ABP REC Calc'!$B$6:$B$69,'ABP RECs'!$F237),
IF(M$4&gt;$G237,L237*(1-Inputs_ByYear!$D$4),0)),0)</f>
        <v>0</v>
      </c>
      <c r="N237" s="235">
        <f>IF((N$4-$G237)&lt;($C237+$B237),IF(N$4=$G237+$B237,SUMIFS(INDEX('ABP REC Calc'!$G$6:$AB$69,,MATCH('ABP RECs'!$H237,'ABP REC Calc'!$G$5:$AB$5,0)),'ABP REC Calc'!$C$6:$C$69,'ABP RECs'!$E237,'ABP REC Calc'!$B$6:$B$69,'ABP RECs'!$F237),
IF(N$4&gt;$G237,M237*(1-Inputs_ByYear!$D$4),0)),0)</f>
        <v>0</v>
      </c>
      <c r="O237" s="235">
        <f>IF((O$4-$G237)&lt;($C237+$B237),IF(O$4=$G237+$B237,SUMIFS(INDEX('ABP REC Calc'!$G$6:$AB$69,,MATCH('ABP RECs'!$H237,'ABP REC Calc'!$G$5:$AB$5,0)),'ABP REC Calc'!$C$6:$C$69,'ABP RECs'!$E237,'ABP REC Calc'!$B$6:$B$69,'ABP RECs'!$F237),
IF(O$4&gt;$G237,N237*(1-Inputs_ByYear!$D$4),0)),0)</f>
        <v>144874.08080406941</v>
      </c>
      <c r="P237" s="235">
        <f>IF((P$4-$G237)&lt;($C237+$B237),IF(P$4=$G237+$B237,SUMIFS(INDEX('ABP REC Calc'!$G$6:$AB$69,,MATCH('ABP RECs'!$H237,'ABP REC Calc'!$G$5:$AB$5,0)),'ABP REC Calc'!$C$6:$C$69,'ABP RECs'!$E237,'ABP REC Calc'!$B$6:$B$69,'ABP RECs'!$F237),
IF(P$4&gt;$G237,O237*(1-Inputs_ByYear!$D$4),0)),0)</f>
        <v>144149.71040004905</v>
      </c>
      <c r="Q237" s="235">
        <f>IF((Q$4-$G237)&lt;($C237+$B237),IF(Q$4=$G237+$B237,SUMIFS(INDEX('ABP REC Calc'!$G$6:$AB$69,,MATCH('ABP RECs'!$H237,'ABP REC Calc'!$G$5:$AB$5,0)),'ABP REC Calc'!$C$6:$C$69,'ABP RECs'!$E237,'ABP REC Calc'!$B$6:$B$69,'ABP RECs'!$F237),
IF(Q$4&gt;$G237,P237*(1-Inputs_ByYear!$D$4),0)),0)</f>
        <v>143428.96184804881</v>
      </c>
      <c r="R237" s="235">
        <f>IF((R$4-$G237)&lt;($C237+$B237),IF(R$4=$G237+$B237,SUMIFS(INDEX('ABP REC Calc'!$G$6:$AB$69,,MATCH('ABP RECs'!$H237,'ABP REC Calc'!$G$5:$AB$5,0)),'ABP REC Calc'!$C$6:$C$69,'ABP RECs'!$E237,'ABP REC Calc'!$B$6:$B$69,'ABP RECs'!$F237),
IF(R$4&gt;$G237,Q237*(1-Inputs_ByYear!$D$4),0)),0)</f>
        <v>142711.81703880857</v>
      </c>
      <c r="S237" s="235">
        <f>IF((S$4-$G237)&lt;($C237+$B237),IF(S$4=$G237+$B237,SUMIFS(INDEX('ABP REC Calc'!$G$6:$AB$69,,MATCH('ABP RECs'!$H237,'ABP REC Calc'!$G$5:$AB$5,0)),'ABP REC Calc'!$C$6:$C$69,'ABP RECs'!$E237,'ABP REC Calc'!$B$6:$B$69,'ABP RECs'!$F237),
IF(S$4&gt;$G237,R237*(1-Inputs_ByYear!$D$4),0)),0)</f>
        <v>141998.25795361452</v>
      </c>
      <c r="T237" s="235">
        <f>IF((T$4-$G237)&lt;($C237+$B237),IF(T$4=$G237+$B237,SUMIFS(INDEX('ABP REC Calc'!$G$6:$AB$69,,MATCH('ABP RECs'!$H237,'ABP REC Calc'!$G$5:$AB$5,0)),'ABP REC Calc'!$C$6:$C$69,'ABP RECs'!$E237,'ABP REC Calc'!$B$6:$B$69,'ABP RECs'!$F237),
IF(T$4&gt;$G237,S237*(1-Inputs_ByYear!$D$4),0)),0)</f>
        <v>141288.26666384644</v>
      </c>
      <c r="U237" s="235">
        <f>IF((U$4-$G237)&lt;($C237+$B237),IF(U$4=$G237+$B237,SUMIFS(INDEX('ABP REC Calc'!$G$6:$AB$69,,MATCH('ABP RECs'!$H237,'ABP REC Calc'!$G$5:$AB$5,0)),'ABP REC Calc'!$C$6:$C$69,'ABP RECs'!$E237,'ABP REC Calc'!$B$6:$B$69,'ABP RECs'!$F237),
IF(U$4&gt;$G237,T237*(1-Inputs_ByYear!$D$4),0)),0)</f>
        <v>140581.82533052721</v>
      </c>
      <c r="V237" s="235">
        <f>IF((V$4-$G237)&lt;($C237+$B237),IF(V$4=$G237+$B237,SUMIFS(INDEX('ABP REC Calc'!$G$6:$AB$69,,MATCH('ABP RECs'!$H237,'ABP REC Calc'!$G$5:$AB$5,0)),'ABP REC Calc'!$C$6:$C$69,'ABP RECs'!$E237,'ABP REC Calc'!$B$6:$B$69,'ABP RECs'!$F237),
IF(V$4&gt;$G237,U237*(1-Inputs_ByYear!$D$4),0)),0)</f>
        <v>139878.91620387457</v>
      </c>
      <c r="W237" s="235">
        <f>IF((W$4-$G237)&lt;($C237+$B237),IF(W$4=$G237+$B237,SUMIFS(INDEX('ABP REC Calc'!$G$6:$AB$69,,MATCH('ABP RECs'!$H237,'ABP REC Calc'!$G$5:$AB$5,0)),'ABP REC Calc'!$C$6:$C$69,'ABP RECs'!$E237,'ABP REC Calc'!$B$6:$B$69,'ABP RECs'!$F237),
IF(W$4&gt;$G237,V237*(1-Inputs_ByYear!$D$4),0)),0)</f>
        <v>139179.52162285519</v>
      </c>
      <c r="X237" s="235">
        <f>IF((X$4-$G237)&lt;($C237+$B237),IF(X$4=$G237+$B237,SUMIFS(INDEX('ABP REC Calc'!$G$6:$AB$69,,MATCH('ABP RECs'!$H237,'ABP REC Calc'!$G$5:$AB$5,0)),'ABP REC Calc'!$C$6:$C$69,'ABP RECs'!$E237,'ABP REC Calc'!$B$6:$B$69,'ABP RECs'!$F237),
IF(X$4&gt;$G237,W237*(1-Inputs_ByYear!$D$4),0)),0)</f>
        <v>138483.6240147409</v>
      </c>
      <c r="Y237" s="235">
        <f>IF((Y$4-$G237)&lt;($C237+$B237),IF(Y$4=$G237+$B237,SUMIFS(INDEX('ABP REC Calc'!$G$6:$AB$69,,MATCH('ABP RECs'!$H237,'ABP REC Calc'!$G$5:$AB$5,0)),'ABP REC Calc'!$C$6:$C$69,'ABP RECs'!$E237,'ABP REC Calc'!$B$6:$B$69,'ABP RECs'!$F237),
IF(Y$4&gt;$G237,X237*(1-Inputs_ByYear!$D$4),0)),0)</f>
        <v>137791.20589466719</v>
      </c>
      <c r="Z237" s="235">
        <f>IF((Z$4-$G237)&lt;($C237+$B237),IF(Z$4=$G237+$B237,SUMIFS(INDEX('ABP REC Calc'!$G$6:$AB$69,,MATCH('ABP RECs'!$H237,'ABP REC Calc'!$G$5:$AB$5,0)),'ABP REC Calc'!$C$6:$C$69,'ABP RECs'!$E237,'ABP REC Calc'!$B$6:$B$69,'ABP RECs'!$F237),
IF(Z$4&gt;$G237,Y237*(1-Inputs_ByYear!$D$4),0)),0)</f>
        <v>137102.24986519385</v>
      </c>
      <c r="AA237" s="235">
        <f>IF((AA$4-$G237)&lt;($C237+$B237),IF(AA$4=$G237+$B237,SUMIFS(INDEX('ABP REC Calc'!$G$6:$AB$69,,MATCH('ABP RECs'!$H237,'ABP REC Calc'!$G$5:$AB$5,0)),'ABP REC Calc'!$C$6:$C$69,'ABP RECs'!$E237,'ABP REC Calc'!$B$6:$B$69,'ABP RECs'!$F237),
IF(AA$4&gt;$G237,Z237*(1-Inputs_ByYear!$D$4),0)),0)</f>
        <v>136416.73861586789</v>
      </c>
      <c r="AB237" s="235">
        <f>IF((AB$4-$G237)&lt;($C237+$B237),IF(AB$4=$G237+$B237,SUMIFS(INDEX('ABP REC Calc'!$G$6:$AB$69,,MATCH('ABP RECs'!$H237,'ABP REC Calc'!$G$5:$AB$5,0)),'ABP REC Calc'!$C$6:$C$69,'ABP RECs'!$E237,'ABP REC Calc'!$B$6:$B$69,'ABP RECs'!$F237),
IF(AB$4&gt;$G237,AA237*(1-Inputs_ByYear!$D$4),0)),0)</f>
        <v>135734.65492278856</v>
      </c>
      <c r="AC237" s="235">
        <f>IF((AC$4-$G237)&lt;($C237+$B237),IF(AC$4=$G237+$B237,SUMIFS(INDEX('ABP REC Calc'!$G$6:$AB$69,,MATCH('ABP RECs'!$H237,'ABP REC Calc'!$G$5:$AB$5,0)),'ABP REC Calc'!$C$6:$C$69,'ABP RECs'!$E237,'ABP REC Calc'!$B$6:$B$69,'ABP RECs'!$F237),
IF(AC$4&gt;$G237,AB237*(1-Inputs_ByYear!$D$4),0)),0)</f>
        <v>135055.98164817461</v>
      </c>
      <c r="AD237" s="235">
        <f>IF((AD$4-$G237)&lt;($C237+$B237),IF(AD$4=$G237+$B237,SUMIFS(INDEX('ABP REC Calc'!$G$6:$AB$69,,MATCH('ABP RECs'!$H237,'ABP REC Calc'!$G$5:$AB$5,0)),'ABP REC Calc'!$C$6:$C$69,'ABP RECs'!$E237,'ABP REC Calc'!$B$6:$B$69,'ABP RECs'!$F237),
IF(AD$4&gt;$G237,AC237*(1-Inputs_ByYear!$D$4),0)),0)</f>
        <v>0</v>
      </c>
    </row>
    <row r="238" spans="2:30" ht="14.75" customHeight="1" x14ac:dyDescent="0.25">
      <c r="B238" s="332" cm="1">
        <f t="array" ref="B238">INDEX(Inputs_ByYear!$D$87:$D$92, MATCH('ABP RECs'!$E238, Inputs_ByYear!$B$87:$B$92, 0),)</f>
        <v>0</v>
      </c>
      <c r="C238" s="332" cm="1">
        <f t="array" ref="C238">INDEX(Inputs_ByYear!$D$51:$D$56, MATCH('ABP RECs'!$E238, Inputs_ByYear!$B$51:$B$56,0),)</f>
        <v>15</v>
      </c>
      <c r="D238" s="332" t="str" cm="1">
        <f t="array" ref="D238">INDEX(Inputs_ByYear!$D$96:$D$101, MATCH('ABP RECs'!$E238, Inputs_ByYear!$B$96:$B$101,0),)</f>
        <v>n/a</v>
      </c>
      <c r="E238" s="222" t="s">
        <v>238</v>
      </c>
      <c r="F238" s="219" t="s">
        <v>258</v>
      </c>
      <c r="G238" s="219">
        <f t="shared" si="11"/>
        <v>2031</v>
      </c>
      <c r="H238" s="227" t="s">
        <v>29</v>
      </c>
      <c r="I238" s="235">
        <f>IF((I$4-$G238)&lt;($C238+$B238),IF(I$4=$G238+$B238,SUMIFS(INDEX('ABP REC Calc'!$G$6:$AB$69,,MATCH('ABP RECs'!$H238,'ABP REC Calc'!$G$5:$AB$5,0)),'ABP REC Calc'!$C$6:$C$69,'ABP RECs'!$E238,'ABP REC Calc'!$B$6:$B$69,'ABP RECs'!$F238),
IF(I$4&gt;$G238,H238*(1-Inputs_ByYear!$D$4),0)),0)</f>
        <v>0</v>
      </c>
      <c r="J238" s="235">
        <f>IF((J$4-$G238)&lt;($C238+$B238),IF(J$4=$G238+$B238,SUMIFS(INDEX('ABP REC Calc'!$G$6:$AB$69,,MATCH('ABP RECs'!$H238,'ABP REC Calc'!$G$5:$AB$5,0)),'ABP REC Calc'!$C$6:$C$69,'ABP RECs'!$E238,'ABP REC Calc'!$B$6:$B$69,'ABP RECs'!$F238),
IF(J$4&gt;$G238,I238*(1-Inputs_ByYear!$D$4),0)),0)</f>
        <v>0</v>
      </c>
      <c r="K238" s="235">
        <f>IF((K$4-$G238)&lt;($C238+$B238),IF(K$4=$G238+$B238,SUMIFS(INDEX('ABP REC Calc'!$G$6:$AB$69,,MATCH('ABP RECs'!$H238,'ABP REC Calc'!$G$5:$AB$5,0)),'ABP REC Calc'!$C$6:$C$69,'ABP RECs'!$E238,'ABP REC Calc'!$B$6:$B$69,'ABP RECs'!$F238),
IF(K$4&gt;$G238,J238*(1-Inputs_ByYear!$D$4),0)),0)</f>
        <v>0</v>
      </c>
      <c r="L238" s="235">
        <f>IF((L$4-$G238)&lt;($C238+$B238),IF(L$4=$G238+$B238,SUMIFS(INDEX('ABP REC Calc'!$G$6:$AB$69,,MATCH('ABP RECs'!$H238,'ABP REC Calc'!$G$5:$AB$5,0)),'ABP REC Calc'!$C$6:$C$69,'ABP RECs'!$E238,'ABP REC Calc'!$B$6:$B$69,'ABP RECs'!$F238),
IF(L$4&gt;$G238,K238*(1-Inputs_ByYear!$D$4),0)),0)</f>
        <v>0</v>
      </c>
      <c r="M238" s="235">
        <f>IF((M$4-$G238)&lt;($C238+$B238),IF(M$4=$G238+$B238,SUMIFS(INDEX('ABP REC Calc'!$G$6:$AB$69,,MATCH('ABP RECs'!$H238,'ABP REC Calc'!$G$5:$AB$5,0)),'ABP REC Calc'!$C$6:$C$69,'ABP RECs'!$E238,'ABP REC Calc'!$B$6:$B$69,'ABP RECs'!$F238),
IF(M$4&gt;$G238,L238*(1-Inputs_ByYear!$D$4),0)),0)</f>
        <v>0</v>
      </c>
      <c r="N238" s="235">
        <f>IF((N$4-$G238)&lt;($C238+$B238),IF(N$4=$G238+$B238,SUMIFS(INDEX('ABP REC Calc'!$G$6:$AB$69,,MATCH('ABP RECs'!$H238,'ABP REC Calc'!$G$5:$AB$5,0)),'ABP REC Calc'!$C$6:$C$69,'ABP RECs'!$E238,'ABP REC Calc'!$B$6:$B$69,'ABP RECs'!$F238),
IF(N$4&gt;$G238,M238*(1-Inputs_ByYear!$D$4),0)),0)</f>
        <v>0</v>
      </c>
      <c r="O238" s="235">
        <f>IF((O$4-$G238)&lt;($C238+$B238),IF(O$4=$G238+$B238,SUMIFS(INDEX('ABP REC Calc'!$G$6:$AB$69,,MATCH('ABP RECs'!$H238,'ABP REC Calc'!$G$5:$AB$5,0)),'ABP REC Calc'!$C$6:$C$69,'ABP RECs'!$E238,'ABP REC Calc'!$B$6:$B$69,'ABP RECs'!$F238),
IF(O$4&gt;$G238,N238*(1-Inputs_ByYear!$D$4),0)),0)</f>
        <v>0</v>
      </c>
      <c r="P238" s="235">
        <f>IF((P$4-$G238)&lt;($C238+$B238),IF(P$4=$G238+$B238,SUMIFS(INDEX('ABP REC Calc'!$G$6:$AB$69,,MATCH('ABP RECs'!$H238,'ABP REC Calc'!$G$5:$AB$5,0)),'ABP REC Calc'!$C$6:$C$69,'ABP RECs'!$E238,'ABP REC Calc'!$B$6:$B$69,'ABP RECs'!$F238),
IF(P$4&gt;$G238,O238*(1-Inputs_ByYear!$D$4),0)),0)</f>
        <v>96582.720536046254</v>
      </c>
      <c r="Q238" s="235">
        <f>IF((Q$4-$G238)&lt;($C238+$B238),IF(Q$4=$G238+$B238,SUMIFS(INDEX('ABP REC Calc'!$G$6:$AB$69,,MATCH('ABP RECs'!$H238,'ABP REC Calc'!$G$5:$AB$5,0)),'ABP REC Calc'!$C$6:$C$69,'ABP RECs'!$E238,'ABP REC Calc'!$B$6:$B$69,'ABP RECs'!$F238),
IF(Q$4&gt;$G238,P238*(1-Inputs_ByYear!$D$4),0)),0)</f>
        <v>96099.806933366024</v>
      </c>
      <c r="R238" s="235">
        <f>IF((R$4-$G238)&lt;($C238+$B238),IF(R$4=$G238+$B238,SUMIFS(INDEX('ABP REC Calc'!$G$6:$AB$69,,MATCH('ABP RECs'!$H238,'ABP REC Calc'!$G$5:$AB$5,0)),'ABP REC Calc'!$C$6:$C$69,'ABP RECs'!$E238,'ABP REC Calc'!$B$6:$B$69,'ABP RECs'!$F238),
IF(R$4&gt;$G238,Q238*(1-Inputs_ByYear!$D$4),0)),0)</f>
        <v>95619.30789869919</v>
      </c>
      <c r="S238" s="235">
        <f>IF((S$4-$G238)&lt;($C238+$B238),IF(S$4=$G238+$B238,SUMIFS(INDEX('ABP REC Calc'!$G$6:$AB$69,,MATCH('ABP RECs'!$H238,'ABP REC Calc'!$G$5:$AB$5,0)),'ABP REC Calc'!$C$6:$C$69,'ABP RECs'!$E238,'ABP REC Calc'!$B$6:$B$69,'ABP RECs'!$F238),
IF(S$4&gt;$G238,R238*(1-Inputs_ByYear!$D$4),0)),0)</f>
        <v>95141.211359205699</v>
      </c>
      <c r="T238" s="235">
        <f>IF((T$4-$G238)&lt;($C238+$B238),IF(T$4=$G238+$B238,SUMIFS(INDEX('ABP REC Calc'!$G$6:$AB$69,,MATCH('ABP RECs'!$H238,'ABP REC Calc'!$G$5:$AB$5,0)),'ABP REC Calc'!$C$6:$C$69,'ABP RECs'!$E238,'ABP REC Calc'!$B$6:$B$69,'ABP RECs'!$F238),
IF(T$4&gt;$G238,S238*(1-Inputs_ByYear!$D$4),0)),0)</f>
        <v>94665.505302409671</v>
      </c>
      <c r="U238" s="235">
        <f>IF((U$4-$G238)&lt;($C238+$B238),IF(U$4=$G238+$B238,SUMIFS(INDEX('ABP REC Calc'!$G$6:$AB$69,,MATCH('ABP RECs'!$H238,'ABP REC Calc'!$G$5:$AB$5,0)),'ABP REC Calc'!$C$6:$C$69,'ABP RECs'!$E238,'ABP REC Calc'!$B$6:$B$69,'ABP RECs'!$F238),
IF(U$4&gt;$G238,T238*(1-Inputs_ByYear!$D$4),0)),0)</f>
        <v>94192.177775897624</v>
      </c>
      <c r="V238" s="235">
        <f>IF((V$4-$G238)&lt;($C238+$B238),IF(V$4=$G238+$B238,SUMIFS(INDEX('ABP REC Calc'!$G$6:$AB$69,,MATCH('ABP RECs'!$H238,'ABP REC Calc'!$G$5:$AB$5,0)),'ABP REC Calc'!$C$6:$C$69,'ABP RECs'!$E238,'ABP REC Calc'!$B$6:$B$69,'ABP RECs'!$F238),
IF(V$4&gt;$G238,U238*(1-Inputs_ByYear!$D$4),0)),0)</f>
        <v>93721.216887018134</v>
      </c>
      <c r="W238" s="235">
        <f>IF((W$4-$G238)&lt;($C238+$B238),IF(W$4=$G238+$B238,SUMIFS(INDEX('ABP REC Calc'!$G$6:$AB$69,,MATCH('ABP RECs'!$H238,'ABP REC Calc'!$G$5:$AB$5,0)),'ABP REC Calc'!$C$6:$C$69,'ABP RECs'!$E238,'ABP REC Calc'!$B$6:$B$69,'ABP RECs'!$F238),
IF(W$4&gt;$G238,V238*(1-Inputs_ByYear!$D$4),0)),0)</f>
        <v>93252.610802583047</v>
      </c>
      <c r="X238" s="235">
        <f>IF((X$4-$G238)&lt;($C238+$B238),IF(X$4=$G238+$B238,SUMIFS(INDEX('ABP REC Calc'!$G$6:$AB$69,,MATCH('ABP RECs'!$H238,'ABP REC Calc'!$G$5:$AB$5,0)),'ABP REC Calc'!$C$6:$C$69,'ABP RECs'!$E238,'ABP REC Calc'!$B$6:$B$69,'ABP RECs'!$F238),
IF(X$4&gt;$G238,W238*(1-Inputs_ByYear!$D$4),0)),0)</f>
        <v>92786.34774857013</v>
      </c>
      <c r="Y238" s="235">
        <f>IF((Y$4-$G238)&lt;($C238+$B238),IF(Y$4=$G238+$B238,SUMIFS(INDEX('ABP REC Calc'!$G$6:$AB$69,,MATCH('ABP RECs'!$H238,'ABP REC Calc'!$G$5:$AB$5,0)),'ABP REC Calc'!$C$6:$C$69,'ABP RECs'!$E238,'ABP REC Calc'!$B$6:$B$69,'ABP RECs'!$F238),
IF(Y$4&gt;$G238,X238*(1-Inputs_ByYear!$D$4),0)),0)</f>
        <v>92322.416009827284</v>
      </c>
      <c r="Z238" s="235">
        <f>IF((Z$4-$G238)&lt;($C238+$B238),IF(Z$4=$G238+$B238,SUMIFS(INDEX('ABP REC Calc'!$G$6:$AB$69,,MATCH('ABP RECs'!$H238,'ABP REC Calc'!$G$5:$AB$5,0)),'ABP REC Calc'!$C$6:$C$69,'ABP RECs'!$E238,'ABP REC Calc'!$B$6:$B$69,'ABP RECs'!$F238),
IF(Z$4&gt;$G238,Y238*(1-Inputs_ByYear!$D$4),0)),0)</f>
        <v>91860.803929778151</v>
      </c>
      <c r="AA238" s="235">
        <f>IF((AA$4-$G238)&lt;($C238+$B238),IF(AA$4=$G238+$B238,SUMIFS(INDEX('ABP REC Calc'!$G$6:$AB$69,,MATCH('ABP RECs'!$H238,'ABP REC Calc'!$G$5:$AB$5,0)),'ABP REC Calc'!$C$6:$C$69,'ABP RECs'!$E238,'ABP REC Calc'!$B$6:$B$69,'ABP RECs'!$F238),
IF(AA$4&gt;$G238,Z238*(1-Inputs_ByYear!$D$4),0)),0)</f>
        <v>91401.499910129263</v>
      </c>
      <c r="AB238" s="235">
        <f>IF((AB$4-$G238)&lt;($C238+$B238),IF(AB$4=$G238+$B238,SUMIFS(INDEX('ABP REC Calc'!$G$6:$AB$69,,MATCH('ABP RECs'!$H238,'ABP REC Calc'!$G$5:$AB$5,0)),'ABP REC Calc'!$C$6:$C$69,'ABP RECs'!$E238,'ABP REC Calc'!$B$6:$B$69,'ABP RECs'!$F238),
IF(AB$4&gt;$G238,AA238*(1-Inputs_ByYear!$D$4),0)),0)</f>
        <v>90944.492410578619</v>
      </c>
      <c r="AC238" s="235">
        <f>IF((AC$4-$G238)&lt;($C238+$B238),IF(AC$4=$G238+$B238,SUMIFS(INDEX('ABP REC Calc'!$G$6:$AB$69,,MATCH('ABP RECs'!$H238,'ABP REC Calc'!$G$5:$AB$5,0)),'ABP REC Calc'!$C$6:$C$69,'ABP RECs'!$E238,'ABP REC Calc'!$B$6:$B$69,'ABP RECs'!$F238),
IF(AC$4&gt;$G238,AB238*(1-Inputs_ByYear!$D$4),0)),0)</f>
        <v>90489.769948525733</v>
      </c>
      <c r="AD238" s="235">
        <f>IF((AD$4-$G238)&lt;($C238+$B238),IF(AD$4=$G238+$B238,SUMIFS(INDEX('ABP REC Calc'!$G$6:$AB$69,,MATCH('ABP RECs'!$H238,'ABP REC Calc'!$G$5:$AB$5,0)),'ABP REC Calc'!$C$6:$C$69,'ABP RECs'!$E238,'ABP REC Calc'!$B$6:$B$69,'ABP RECs'!$F238),
IF(AD$4&gt;$G238,AC238*(1-Inputs_ByYear!$D$4),0)),0)</f>
        <v>90037.321098783097</v>
      </c>
    </row>
    <row r="239" spans="2:30" ht="14.75" customHeight="1" x14ac:dyDescent="0.25">
      <c r="B239" s="332" cm="1">
        <f t="array" ref="B239">INDEX(Inputs_ByYear!$D$87:$D$92, MATCH('ABP RECs'!$E239, Inputs_ByYear!$B$87:$B$92, 0),)</f>
        <v>0</v>
      </c>
      <c r="C239" s="332" cm="1">
        <f t="array" ref="C239">INDEX(Inputs_ByYear!$D$51:$D$56, MATCH('ABP RECs'!$E239, Inputs_ByYear!$B$51:$B$56,0),)</f>
        <v>15</v>
      </c>
      <c r="D239" s="332" t="str" cm="1">
        <f t="array" ref="D239">INDEX(Inputs_ByYear!$D$96:$D$101, MATCH('ABP RECs'!$E239, Inputs_ByYear!$B$96:$B$101,0),)</f>
        <v>n/a</v>
      </c>
      <c r="E239" s="222" t="s">
        <v>238</v>
      </c>
      <c r="F239" s="219" t="s">
        <v>258</v>
      </c>
      <c r="G239" s="219">
        <f t="shared" si="11"/>
        <v>2032</v>
      </c>
      <c r="H239" s="227" t="s">
        <v>30</v>
      </c>
      <c r="I239" s="235">
        <f>IF((I$4-$G239)&lt;($C239+$B239),IF(I$4=$G239+$B239,SUMIFS(INDEX('ABP REC Calc'!$G$6:$AB$69,,MATCH('ABP RECs'!$H239,'ABP REC Calc'!$G$5:$AB$5,0)),'ABP REC Calc'!$C$6:$C$69,'ABP RECs'!$E239,'ABP REC Calc'!$B$6:$B$69,'ABP RECs'!$F239),
IF(I$4&gt;$G239,H239*(1-Inputs_ByYear!$D$4),0)),0)</f>
        <v>0</v>
      </c>
      <c r="J239" s="235">
        <f>IF((J$4-$G239)&lt;($C239+$B239),IF(J$4=$G239+$B239,SUMIFS(INDEX('ABP REC Calc'!$G$6:$AB$69,,MATCH('ABP RECs'!$H239,'ABP REC Calc'!$G$5:$AB$5,0)),'ABP REC Calc'!$C$6:$C$69,'ABP RECs'!$E239,'ABP REC Calc'!$B$6:$B$69,'ABP RECs'!$F239),
IF(J$4&gt;$G239,I239*(1-Inputs_ByYear!$D$4),0)),0)</f>
        <v>0</v>
      </c>
      <c r="K239" s="235">
        <f>IF((K$4-$G239)&lt;($C239+$B239),IF(K$4=$G239+$B239,SUMIFS(INDEX('ABP REC Calc'!$G$6:$AB$69,,MATCH('ABP RECs'!$H239,'ABP REC Calc'!$G$5:$AB$5,0)),'ABP REC Calc'!$C$6:$C$69,'ABP RECs'!$E239,'ABP REC Calc'!$B$6:$B$69,'ABP RECs'!$F239),
IF(K$4&gt;$G239,J239*(1-Inputs_ByYear!$D$4),0)),0)</f>
        <v>0</v>
      </c>
      <c r="L239" s="235">
        <f>IF((L$4-$G239)&lt;($C239+$B239),IF(L$4=$G239+$B239,SUMIFS(INDEX('ABP REC Calc'!$G$6:$AB$69,,MATCH('ABP RECs'!$H239,'ABP REC Calc'!$G$5:$AB$5,0)),'ABP REC Calc'!$C$6:$C$69,'ABP RECs'!$E239,'ABP REC Calc'!$B$6:$B$69,'ABP RECs'!$F239),
IF(L$4&gt;$G239,K239*(1-Inputs_ByYear!$D$4),0)),0)</f>
        <v>0</v>
      </c>
      <c r="M239" s="235">
        <f>IF((M$4-$G239)&lt;($C239+$B239),IF(M$4=$G239+$B239,SUMIFS(INDEX('ABP REC Calc'!$G$6:$AB$69,,MATCH('ABP RECs'!$H239,'ABP REC Calc'!$G$5:$AB$5,0)),'ABP REC Calc'!$C$6:$C$69,'ABP RECs'!$E239,'ABP REC Calc'!$B$6:$B$69,'ABP RECs'!$F239),
IF(M$4&gt;$G239,L239*(1-Inputs_ByYear!$D$4),0)),0)</f>
        <v>0</v>
      </c>
      <c r="N239" s="235">
        <f>IF((N$4-$G239)&lt;($C239+$B239),IF(N$4=$G239+$B239,SUMIFS(INDEX('ABP REC Calc'!$G$6:$AB$69,,MATCH('ABP RECs'!$H239,'ABP REC Calc'!$G$5:$AB$5,0)),'ABP REC Calc'!$C$6:$C$69,'ABP RECs'!$E239,'ABP REC Calc'!$B$6:$B$69,'ABP RECs'!$F239),
IF(N$4&gt;$G239,M239*(1-Inputs_ByYear!$D$4),0)),0)</f>
        <v>0</v>
      </c>
      <c r="O239" s="235">
        <f>IF((O$4-$G239)&lt;($C239+$B239),IF(O$4=$G239+$B239,SUMIFS(INDEX('ABP REC Calc'!$G$6:$AB$69,,MATCH('ABP RECs'!$H239,'ABP REC Calc'!$G$5:$AB$5,0)),'ABP REC Calc'!$C$6:$C$69,'ABP RECs'!$E239,'ABP REC Calc'!$B$6:$B$69,'ABP RECs'!$F239),
IF(O$4&gt;$G239,N239*(1-Inputs_ByYear!$D$4),0)),0)</f>
        <v>0</v>
      </c>
      <c r="P239" s="235">
        <f>IF((P$4-$G239)&lt;($C239+$B239),IF(P$4=$G239+$B239,SUMIFS(INDEX('ABP REC Calc'!$G$6:$AB$69,,MATCH('ABP RECs'!$H239,'ABP REC Calc'!$G$5:$AB$5,0)),'ABP REC Calc'!$C$6:$C$69,'ABP RECs'!$E239,'ABP REC Calc'!$B$6:$B$69,'ABP RECs'!$F239),
IF(P$4&gt;$G239,O239*(1-Inputs_ByYear!$D$4),0)),0)</f>
        <v>0</v>
      </c>
      <c r="Q239" s="235">
        <f>IF((Q$4-$G239)&lt;($C239+$B239),IF(Q$4=$G239+$B239,SUMIFS(INDEX('ABP REC Calc'!$G$6:$AB$69,,MATCH('ABP RECs'!$H239,'ABP REC Calc'!$G$5:$AB$5,0)),'ABP REC Calc'!$C$6:$C$69,'ABP RECs'!$E239,'ABP REC Calc'!$B$6:$B$69,'ABP RECs'!$F239),
IF(Q$4&gt;$G239,P239*(1-Inputs_ByYear!$D$4),0)),0)</f>
        <v>96582.720536046254</v>
      </c>
      <c r="R239" s="235">
        <f>IF((R$4-$G239)&lt;($C239+$B239),IF(R$4=$G239+$B239,SUMIFS(INDEX('ABP REC Calc'!$G$6:$AB$69,,MATCH('ABP RECs'!$H239,'ABP REC Calc'!$G$5:$AB$5,0)),'ABP REC Calc'!$C$6:$C$69,'ABP RECs'!$E239,'ABP REC Calc'!$B$6:$B$69,'ABP RECs'!$F239),
IF(R$4&gt;$G239,Q239*(1-Inputs_ByYear!$D$4),0)),0)</f>
        <v>96099.806933366024</v>
      </c>
      <c r="S239" s="235">
        <f>IF((S$4-$G239)&lt;($C239+$B239),IF(S$4=$G239+$B239,SUMIFS(INDEX('ABP REC Calc'!$G$6:$AB$69,,MATCH('ABP RECs'!$H239,'ABP REC Calc'!$G$5:$AB$5,0)),'ABP REC Calc'!$C$6:$C$69,'ABP RECs'!$E239,'ABP REC Calc'!$B$6:$B$69,'ABP RECs'!$F239),
IF(S$4&gt;$G239,R239*(1-Inputs_ByYear!$D$4),0)),0)</f>
        <v>95619.30789869919</v>
      </c>
      <c r="T239" s="235">
        <f>IF((T$4-$G239)&lt;($C239+$B239),IF(T$4=$G239+$B239,SUMIFS(INDEX('ABP REC Calc'!$G$6:$AB$69,,MATCH('ABP RECs'!$H239,'ABP REC Calc'!$G$5:$AB$5,0)),'ABP REC Calc'!$C$6:$C$69,'ABP RECs'!$E239,'ABP REC Calc'!$B$6:$B$69,'ABP RECs'!$F239),
IF(T$4&gt;$G239,S239*(1-Inputs_ByYear!$D$4),0)),0)</f>
        <v>95141.211359205699</v>
      </c>
      <c r="U239" s="235">
        <f>IF((U$4-$G239)&lt;($C239+$B239),IF(U$4=$G239+$B239,SUMIFS(INDEX('ABP REC Calc'!$G$6:$AB$69,,MATCH('ABP RECs'!$H239,'ABP REC Calc'!$G$5:$AB$5,0)),'ABP REC Calc'!$C$6:$C$69,'ABP RECs'!$E239,'ABP REC Calc'!$B$6:$B$69,'ABP RECs'!$F239),
IF(U$4&gt;$G239,T239*(1-Inputs_ByYear!$D$4),0)),0)</f>
        <v>94665.505302409671</v>
      </c>
      <c r="V239" s="235">
        <f>IF((V$4-$G239)&lt;($C239+$B239),IF(V$4=$G239+$B239,SUMIFS(INDEX('ABP REC Calc'!$G$6:$AB$69,,MATCH('ABP RECs'!$H239,'ABP REC Calc'!$G$5:$AB$5,0)),'ABP REC Calc'!$C$6:$C$69,'ABP RECs'!$E239,'ABP REC Calc'!$B$6:$B$69,'ABP RECs'!$F239),
IF(V$4&gt;$G239,U239*(1-Inputs_ByYear!$D$4),0)),0)</f>
        <v>94192.177775897624</v>
      </c>
      <c r="W239" s="235">
        <f>IF((W$4-$G239)&lt;($C239+$B239),IF(W$4=$G239+$B239,SUMIFS(INDEX('ABP REC Calc'!$G$6:$AB$69,,MATCH('ABP RECs'!$H239,'ABP REC Calc'!$G$5:$AB$5,0)),'ABP REC Calc'!$C$6:$C$69,'ABP RECs'!$E239,'ABP REC Calc'!$B$6:$B$69,'ABP RECs'!$F239),
IF(W$4&gt;$G239,V239*(1-Inputs_ByYear!$D$4),0)),0)</f>
        <v>93721.216887018134</v>
      </c>
      <c r="X239" s="235">
        <f>IF((X$4-$G239)&lt;($C239+$B239),IF(X$4=$G239+$B239,SUMIFS(INDEX('ABP REC Calc'!$G$6:$AB$69,,MATCH('ABP RECs'!$H239,'ABP REC Calc'!$G$5:$AB$5,0)),'ABP REC Calc'!$C$6:$C$69,'ABP RECs'!$E239,'ABP REC Calc'!$B$6:$B$69,'ABP RECs'!$F239),
IF(X$4&gt;$G239,W239*(1-Inputs_ByYear!$D$4),0)),0)</f>
        <v>93252.610802583047</v>
      </c>
      <c r="Y239" s="235">
        <f>IF((Y$4-$G239)&lt;($C239+$B239),IF(Y$4=$G239+$B239,SUMIFS(INDEX('ABP REC Calc'!$G$6:$AB$69,,MATCH('ABP RECs'!$H239,'ABP REC Calc'!$G$5:$AB$5,0)),'ABP REC Calc'!$C$6:$C$69,'ABP RECs'!$E239,'ABP REC Calc'!$B$6:$B$69,'ABP RECs'!$F239),
IF(Y$4&gt;$G239,X239*(1-Inputs_ByYear!$D$4),0)),0)</f>
        <v>92786.34774857013</v>
      </c>
      <c r="Z239" s="235">
        <f>IF((Z$4-$G239)&lt;($C239+$B239),IF(Z$4=$G239+$B239,SUMIFS(INDEX('ABP REC Calc'!$G$6:$AB$69,,MATCH('ABP RECs'!$H239,'ABP REC Calc'!$G$5:$AB$5,0)),'ABP REC Calc'!$C$6:$C$69,'ABP RECs'!$E239,'ABP REC Calc'!$B$6:$B$69,'ABP RECs'!$F239),
IF(Z$4&gt;$G239,Y239*(1-Inputs_ByYear!$D$4),0)),0)</f>
        <v>92322.416009827284</v>
      </c>
      <c r="AA239" s="235">
        <f>IF((AA$4-$G239)&lt;($C239+$B239),IF(AA$4=$G239+$B239,SUMIFS(INDEX('ABP REC Calc'!$G$6:$AB$69,,MATCH('ABP RECs'!$H239,'ABP REC Calc'!$G$5:$AB$5,0)),'ABP REC Calc'!$C$6:$C$69,'ABP RECs'!$E239,'ABP REC Calc'!$B$6:$B$69,'ABP RECs'!$F239),
IF(AA$4&gt;$G239,Z239*(1-Inputs_ByYear!$D$4),0)),0)</f>
        <v>91860.803929778151</v>
      </c>
      <c r="AB239" s="235">
        <f>IF((AB$4-$G239)&lt;($C239+$B239),IF(AB$4=$G239+$B239,SUMIFS(INDEX('ABP REC Calc'!$G$6:$AB$69,,MATCH('ABP RECs'!$H239,'ABP REC Calc'!$G$5:$AB$5,0)),'ABP REC Calc'!$C$6:$C$69,'ABP RECs'!$E239,'ABP REC Calc'!$B$6:$B$69,'ABP RECs'!$F239),
IF(AB$4&gt;$G239,AA239*(1-Inputs_ByYear!$D$4),0)),0)</f>
        <v>91401.499910129263</v>
      </c>
      <c r="AC239" s="235">
        <f>IF((AC$4-$G239)&lt;($C239+$B239),IF(AC$4=$G239+$B239,SUMIFS(INDEX('ABP REC Calc'!$G$6:$AB$69,,MATCH('ABP RECs'!$H239,'ABP REC Calc'!$G$5:$AB$5,0)),'ABP REC Calc'!$C$6:$C$69,'ABP RECs'!$E239,'ABP REC Calc'!$B$6:$B$69,'ABP RECs'!$F239),
IF(AC$4&gt;$G239,AB239*(1-Inputs_ByYear!$D$4),0)),0)</f>
        <v>90944.492410578619</v>
      </c>
      <c r="AD239" s="235">
        <f>IF((AD$4-$G239)&lt;($C239+$B239),IF(AD$4=$G239+$B239,SUMIFS(INDEX('ABP REC Calc'!$G$6:$AB$69,,MATCH('ABP RECs'!$H239,'ABP REC Calc'!$G$5:$AB$5,0)),'ABP REC Calc'!$C$6:$C$69,'ABP RECs'!$E239,'ABP REC Calc'!$B$6:$B$69,'ABP RECs'!$F239),
IF(AD$4&gt;$G239,AC239*(1-Inputs_ByYear!$D$4),0)),0)</f>
        <v>90489.769948525733</v>
      </c>
    </row>
    <row r="240" spans="2:30" ht="14.75" customHeight="1" x14ac:dyDescent="0.25">
      <c r="B240" s="332" cm="1">
        <f t="array" ref="B240">INDEX(Inputs_ByYear!$D$87:$D$92, MATCH('ABP RECs'!$E240, Inputs_ByYear!$B$87:$B$92, 0),)</f>
        <v>0</v>
      </c>
      <c r="C240" s="332" cm="1">
        <f t="array" ref="C240">INDEX(Inputs_ByYear!$D$51:$D$56, MATCH('ABP RECs'!$E240, Inputs_ByYear!$B$51:$B$56,0),)</f>
        <v>15</v>
      </c>
      <c r="D240" s="332" t="str" cm="1">
        <f t="array" ref="D240">INDEX(Inputs_ByYear!$D$96:$D$101, MATCH('ABP RECs'!$E240, Inputs_ByYear!$B$96:$B$101,0),)</f>
        <v>n/a</v>
      </c>
      <c r="E240" s="222" t="s">
        <v>238</v>
      </c>
      <c r="F240" s="219" t="s">
        <v>258</v>
      </c>
      <c r="G240" s="219">
        <f t="shared" si="11"/>
        <v>2033</v>
      </c>
      <c r="H240" s="227" t="s">
        <v>31</v>
      </c>
      <c r="I240" s="235">
        <f>IF((I$4-$G240)&lt;($C240+$B240),IF(I$4=$G240+$B240,SUMIFS(INDEX('ABP REC Calc'!$G$6:$AB$69,,MATCH('ABP RECs'!$H240,'ABP REC Calc'!$G$5:$AB$5,0)),'ABP REC Calc'!$C$6:$C$69,'ABP RECs'!$E240,'ABP REC Calc'!$B$6:$B$69,'ABP RECs'!$F240),
IF(I$4&gt;$G240,H240*(1-Inputs_ByYear!$D$4),0)),0)</f>
        <v>0</v>
      </c>
      <c r="J240" s="235">
        <f>IF((J$4-$G240)&lt;($C240+$B240),IF(J$4=$G240+$B240,SUMIFS(INDEX('ABP REC Calc'!$G$6:$AB$69,,MATCH('ABP RECs'!$H240,'ABP REC Calc'!$G$5:$AB$5,0)),'ABP REC Calc'!$C$6:$C$69,'ABP RECs'!$E240,'ABP REC Calc'!$B$6:$B$69,'ABP RECs'!$F240),
IF(J$4&gt;$G240,I240*(1-Inputs_ByYear!$D$4),0)),0)</f>
        <v>0</v>
      </c>
      <c r="K240" s="235">
        <f>IF((K$4-$G240)&lt;($C240+$B240),IF(K$4=$G240+$B240,SUMIFS(INDEX('ABP REC Calc'!$G$6:$AB$69,,MATCH('ABP RECs'!$H240,'ABP REC Calc'!$G$5:$AB$5,0)),'ABP REC Calc'!$C$6:$C$69,'ABP RECs'!$E240,'ABP REC Calc'!$B$6:$B$69,'ABP RECs'!$F240),
IF(K$4&gt;$G240,J240*(1-Inputs_ByYear!$D$4),0)),0)</f>
        <v>0</v>
      </c>
      <c r="L240" s="235">
        <f>IF((L$4-$G240)&lt;($C240+$B240),IF(L$4=$G240+$B240,SUMIFS(INDEX('ABP REC Calc'!$G$6:$AB$69,,MATCH('ABP RECs'!$H240,'ABP REC Calc'!$G$5:$AB$5,0)),'ABP REC Calc'!$C$6:$C$69,'ABP RECs'!$E240,'ABP REC Calc'!$B$6:$B$69,'ABP RECs'!$F240),
IF(L$4&gt;$G240,K240*(1-Inputs_ByYear!$D$4),0)),0)</f>
        <v>0</v>
      </c>
      <c r="M240" s="235">
        <f>IF((M$4-$G240)&lt;($C240+$B240),IF(M$4=$G240+$B240,SUMIFS(INDEX('ABP REC Calc'!$G$6:$AB$69,,MATCH('ABP RECs'!$H240,'ABP REC Calc'!$G$5:$AB$5,0)),'ABP REC Calc'!$C$6:$C$69,'ABP RECs'!$E240,'ABP REC Calc'!$B$6:$B$69,'ABP RECs'!$F240),
IF(M$4&gt;$G240,L240*(1-Inputs_ByYear!$D$4),0)),0)</f>
        <v>0</v>
      </c>
      <c r="N240" s="235">
        <f>IF((N$4-$G240)&lt;($C240+$B240),IF(N$4=$G240+$B240,SUMIFS(INDEX('ABP REC Calc'!$G$6:$AB$69,,MATCH('ABP RECs'!$H240,'ABP REC Calc'!$G$5:$AB$5,0)),'ABP REC Calc'!$C$6:$C$69,'ABP RECs'!$E240,'ABP REC Calc'!$B$6:$B$69,'ABP RECs'!$F240),
IF(N$4&gt;$G240,M240*(1-Inputs_ByYear!$D$4),0)),0)</f>
        <v>0</v>
      </c>
      <c r="O240" s="235">
        <f>IF((O$4-$G240)&lt;($C240+$B240),IF(O$4=$G240+$B240,SUMIFS(INDEX('ABP REC Calc'!$G$6:$AB$69,,MATCH('ABP RECs'!$H240,'ABP REC Calc'!$G$5:$AB$5,0)),'ABP REC Calc'!$C$6:$C$69,'ABP RECs'!$E240,'ABP REC Calc'!$B$6:$B$69,'ABP RECs'!$F240),
IF(O$4&gt;$G240,N240*(1-Inputs_ByYear!$D$4),0)),0)</f>
        <v>0</v>
      </c>
      <c r="P240" s="235">
        <f>IF((P$4-$G240)&lt;($C240+$B240),IF(P$4=$G240+$B240,SUMIFS(INDEX('ABP REC Calc'!$G$6:$AB$69,,MATCH('ABP RECs'!$H240,'ABP REC Calc'!$G$5:$AB$5,0)),'ABP REC Calc'!$C$6:$C$69,'ABP RECs'!$E240,'ABP REC Calc'!$B$6:$B$69,'ABP RECs'!$F240),
IF(P$4&gt;$G240,O240*(1-Inputs_ByYear!$D$4),0)),0)</f>
        <v>0</v>
      </c>
      <c r="Q240" s="235">
        <f>IF((Q$4-$G240)&lt;($C240+$B240),IF(Q$4=$G240+$B240,SUMIFS(INDEX('ABP REC Calc'!$G$6:$AB$69,,MATCH('ABP RECs'!$H240,'ABP REC Calc'!$G$5:$AB$5,0)),'ABP REC Calc'!$C$6:$C$69,'ABP RECs'!$E240,'ABP REC Calc'!$B$6:$B$69,'ABP RECs'!$F240),
IF(Q$4&gt;$G240,P240*(1-Inputs_ByYear!$D$4),0)),0)</f>
        <v>0</v>
      </c>
      <c r="R240" s="235">
        <f>IF((R$4-$G240)&lt;($C240+$B240),IF(R$4=$G240+$B240,SUMIFS(INDEX('ABP REC Calc'!$G$6:$AB$69,,MATCH('ABP RECs'!$H240,'ABP REC Calc'!$G$5:$AB$5,0)),'ABP REC Calc'!$C$6:$C$69,'ABP RECs'!$E240,'ABP REC Calc'!$B$6:$B$69,'ABP RECs'!$F240),
IF(R$4&gt;$G240,Q240*(1-Inputs_ByYear!$D$4),0)),0)</f>
        <v>96582.720536046254</v>
      </c>
      <c r="S240" s="235">
        <f>IF((S$4-$G240)&lt;($C240+$B240),IF(S$4=$G240+$B240,SUMIFS(INDEX('ABP REC Calc'!$G$6:$AB$69,,MATCH('ABP RECs'!$H240,'ABP REC Calc'!$G$5:$AB$5,0)),'ABP REC Calc'!$C$6:$C$69,'ABP RECs'!$E240,'ABP REC Calc'!$B$6:$B$69,'ABP RECs'!$F240),
IF(S$4&gt;$G240,R240*(1-Inputs_ByYear!$D$4),0)),0)</f>
        <v>96099.806933366024</v>
      </c>
      <c r="T240" s="235">
        <f>IF((T$4-$G240)&lt;($C240+$B240),IF(T$4=$G240+$B240,SUMIFS(INDEX('ABP REC Calc'!$G$6:$AB$69,,MATCH('ABP RECs'!$H240,'ABP REC Calc'!$G$5:$AB$5,0)),'ABP REC Calc'!$C$6:$C$69,'ABP RECs'!$E240,'ABP REC Calc'!$B$6:$B$69,'ABP RECs'!$F240),
IF(T$4&gt;$G240,S240*(1-Inputs_ByYear!$D$4),0)),0)</f>
        <v>95619.30789869919</v>
      </c>
      <c r="U240" s="235">
        <f>IF((U$4-$G240)&lt;($C240+$B240),IF(U$4=$G240+$B240,SUMIFS(INDEX('ABP REC Calc'!$G$6:$AB$69,,MATCH('ABP RECs'!$H240,'ABP REC Calc'!$G$5:$AB$5,0)),'ABP REC Calc'!$C$6:$C$69,'ABP RECs'!$E240,'ABP REC Calc'!$B$6:$B$69,'ABP RECs'!$F240),
IF(U$4&gt;$G240,T240*(1-Inputs_ByYear!$D$4),0)),0)</f>
        <v>95141.211359205699</v>
      </c>
      <c r="V240" s="235">
        <f>IF((V$4-$G240)&lt;($C240+$B240),IF(V$4=$G240+$B240,SUMIFS(INDEX('ABP REC Calc'!$G$6:$AB$69,,MATCH('ABP RECs'!$H240,'ABP REC Calc'!$G$5:$AB$5,0)),'ABP REC Calc'!$C$6:$C$69,'ABP RECs'!$E240,'ABP REC Calc'!$B$6:$B$69,'ABP RECs'!$F240),
IF(V$4&gt;$G240,U240*(1-Inputs_ByYear!$D$4),0)),0)</f>
        <v>94665.505302409671</v>
      </c>
      <c r="W240" s="235">
        <f>IF((W$4-$G240)&lt;($C240+$B240),IF(W$4=$G240+$B240,SUMIFS(INDEX('ABP REC Calc'!$G$6:$AB$69,,MATCH('ABP RECs'!$H240,'ABP REC Calc'!$G$5:$AB$5,0)),'ABP REC Calc'!$C$6:$C$69,'ABP RECs'!$E240,'ABP REC Calc'!$B$6:$B$69,'ABP RECs'!$F240),
IF(W$4&gt;$G240,V240*(1-Inputs_ByYear!$D$4),0)),0)</f>
        <v>94192.177775897624</v>
      </c>
      <c r="X240" s="235">
        <f>IF((X$4-$G240)&lt;($C240+$B240),IF(X$4=$G240+$B240,SUMIFS(INDEX('ABP REC Calc'!$G$6:$AB$69,,MATCH('ABP RECs'!$H240,'ABP REC Calc'!$G$5:$AB$5,0)),'ABP REC Calc'!$C$6:$C$69,'ABP RECs'!$E240,'ABP REC Calc'!$B$6:$B$69,'ABP RECs'!$F240),
IF(X$4&gt;$G240,W240*(1-Inputs_ByYear!$D$4),0)),0)</f>
        <v>93721.216887018134</v>
      </c>
      <c r="Y240" s="235">
        <f>IF((Y$4-$G240)&lt;($C240+$B240),IF(Y$4=$G240+$B240,SUMIFS(INDEX('ABP REC Calc'!$G$6:$AB$69,,MATCH('ABP RECs'!$H240,'ABP REC Calc'!$G$5:$AB$5,0)),'ABP REC Calc'!$C$6:$C$69,'ABP RECs'!$E240,'ABP REC Calc'!$B$6:$B$69,'ABP RECs'!$F240),
IF(Y$4&gt;$G240,X240*(1-Inputs_ByYear!$D$4),0)),0)</f>
        <v>93252.610802583047</v>
      </c>
      <c r="Z240" s="235">
        <f>IF((Z$4-$G240)&lt;($C240+$B240),IF(Z$4=$G240+$B240,SUMIFS(INDEX('ABP REC Calc'!$G$6:$AB$69,,MATCH('ABP RECs'!$H240,'ABP REC Calc'!$G$5:$AB$5,0)),'ABP REC Calc'!$C$6:$C$69,'ABP RECs'!$E240,'ABP REC Calc'!$B$6:$B$69,'ABP RECs'!$F240),
IF(Z$4&gt;$G240,Y240*(1-Inputs_ByYear!$D$4),0)),0)</f>
        <v>92786.34774857013</v>
      </c>
      <c r="AA240" s="235">
        <f>IF((AA$4-$G240)&lt;($C240+$B240),IF(AA$4=$G240+$B240,SUMIFS(INDEX('ABP REC Calc'!$G$6:$AB$69,,MATCH('ABP RECs'!$H240,'ABP REC Calc'!$G$5:$AB$5,0)),'ABP REC Calc'!$C$6:$C$69,'ABP RECs'!$E240,'ABP REC Calc'!$B$6:$B$69,'ABP RECs'!$F240),
IF(AA$4&gt;$G240,Z240*(1-Inputs_ByYear!$D$4),0)),0)</f>
        <v>92322.416009827284</v>
      </c>
      <c r="AB240" s="235">
        <f>IF((AB$4-$G240)&lt;($C240+$B240),IF(AB$4=$G240+$B240,SUMIFS(INDEX('ABP REC Calc'!$G$6:$AB$69,,MATCH('ABP RECs'!$H240,'ABP REC Calc'!$G$5:$AB$5,0)),'ABP REC Calc'!$C$6:$C$69,'ABP RECs'!$E240,'ABP REC Calc'!$B$6:$B$69,'ABP RECs'!$F240),
IF(AB$4&gt;$G240,AA240*(1-Inputs_ByYear!$D$4),0)),0)</f>
        <v>91860.803929778151</v>
      </c>
      <c r="AC240" s="235">
        <f>IF((AC$4-$G240)&lt;($C240+$B240),IF(AC$4=$G240+$B240,SUMIFS(INDEX('ABP REC Calc'!$G$6:$AB$69,,MATCH('ABP RECs'!$H240,'ABP REC Calc'!$G$5:$AB$5,0)),'ABP REC Calc'!$C$6:$C$69,'ABP RECs'!$E240,'ABP REC Calc'!$B$6:$B$69,'ABP RECs'!$F240),
IF(AC$4&gt;$G240,AB240*(1-Inputs_ByYear!$D$4),0)),0)</f>
        <v>91401.499910129263</v>
      </c>
      <c r="AD240" s="235">
        <f>IF((AD$4-$G240)&lt;($C240+$B240),IF(AD$4=$G240+$B240,SUMIFS(INDEX('ABP REC Calc'!$G$6:$AB$69,,MATCH('ABP RECs'!$H240,'ABP REC Calc'!$G$5:$AB$5,0)),'ABP REC Calc'!$C$6:$C$69,'ABP RECs'!$E240,'ABP REC Calc'!$B$6:$B$69,'ABP RECs'!$F240),
IF(AD$4&gt;$G240,AC240*(1-Inputs_ByYear!$D$4),0)),0)</f>
        <v>90944.492410578619</v>
      </c>
    </row>
    <row r="241" spans="2:30" ht="14.75" customHeight="1" x14ac:dyDescent="0.25">
      <c r="B241" s="332" cm="1">
        <f t="array" ref="B241">INDEX(Inputs_ByYear!$D$87:$D$92, MATCH('ABP RECs'!$E241, Inputs_ByYear!$B$87:$B$92, 0),)</f>
        <v>0</v>
      </c>
      <c r="C241" s="332" cm="1">
        <f t="array" ref="C241">INDEX(Inputs_ByYear!$D$51:$D$56, MATCH('ABP RECs'!$E241, Inputs_ByYear!$B$51:$B$56,0),)</f>
        <v>15</v>
      </c>
      <c r="D241" s="332" t="str" cm="1">
        <f t="array" ref="D241">INDEX(Inputs_ByYear!$D$96:$D$101, MATCH('ABP RECs'!$E241, Inputs_ByYear!$B$96:$B$101,0),)</f>
        <v>n/a</v>
      </c>
      <c r="E241" s="222" t="s">
        <v>238</v>
      </c>
      <c r="F241" s="219" t="s">
        <v>258</v>
      </c>
      <c r="G241" s="219">
        <f t="shared" si="11"/>
        <v>2034</v>
      </c>
      <c r="H241" s="227" t="s">
        <v>32</v>
      </c>
      <c r="I241" s="235">
        <f>IF((I$4-$G241)&lt;($C241+$B241),IF(I$4=$G241+$B241,SUMIFS(INDEX('ABP REC Calc'!$G$6:$AB$69,,MATCH('ABP RECs'!$H241,'ABP REC Calc'!$G$5:$AB$5,0)),'ABP REC Calc'!$C$6:$C$69,'ABP RECs'!$E241,'ABP REC Calc'!$B$6:$B$69,'ABP RECs'!$F241),
IF(I$4&gt;$G241,H241*(1-Inputs_ByYear!$D$4),0)),0)</f>
        <v>0</v>
      </c>
      <c r="J241" s="235">
        <f>IF((J$4-$G241)&lt;($C241+$B241),IF(J$4=$G241+$B241,SUMIFS(INDEX('ABP REC Calc'!$G$6:$AB$69,,MATCH('ABP RECs'!$H241,'ABP REC Calc'!$G$5:$AB$5,0)),'ABP REC Calc'!$C$6:$C$69,'ABP RECs'!$E241,'ABP REC Calc'!$B$6:$B$69,'ABP RECs'!$F241),
IF(J$4&gt;$G241,I241*(1-Inputs_ByYear!$D$4),0)),0)</f>
        <v>0</v>
      </c>
      <c r="K241" s="235">
        <f>IF((K$4-$G241)&lt;($C241+$B241),IF(K$4=$G241+$B241,SUMIFS(INDEX('ABP REC Calc'!$G$6:$AB$69,,MATCH('ABP RECs'!$H241,'ABP REC Calc'!$G$5:$AB$5,0)),'ABP REC Calc'!$C$6:$C$69,'ABP RECs'!$E241,'ABP REC Calc'!$B$6:$B$69,'ABP RECs'!$F241),
IF(K$4&gt;$G241,J241*(1-Inputs_ByYear!$D$4),0)),0)</f>
        <v>0</v>
      </c>
      <c r="L241" s="235">
        <f>IF((L$4-$G241)&lt;($C241+$B241),IF(L$4=$G241+$B241,SUMIFS(INDEX('ABP REC Calc'!$G$6:$AB$69,,MATCH('ABP RECs'!$H241,'ABP REC Calc'!$G$5:$AB$5,0)),'ABP REC Calc'!$C$6:$C$69,'ABP RECs'!$E241,'ABP REC Calc'!$B$6:$B$69,'ABP RECs'!$F241),
IF(L$4&gt;$G241,K241*(1-Inputs_ByYear!$D$4),0)),0)</f>
        <v>0</v>
      </c>
      <c r="M241" s="235">
        <f>IF((M$4-$G241)&lt;($C241+$B241),IF(M$4=$G241+$B241,SUMIFS(INDEX('ABP REC Calc'!$G$6:$AB$69,,MATCH('ABP RECs'!$H241,'ABP REC Calc'!$G$5:$AB$5,0)),'ABP REC Calc'!$C$6:$C$69,'ABP RECs'!$E241,'ABP REC Calc'!$B$6:$B$69,'ABP RECs'!$F241),
IF(M$4&gt;$G241,L241*(1-Inputs_ByYear!$D$4),0)),0)</f>
        <v>0</v>
      </c>
      <c r="N241" s="235">
        <f>IF((N$4-$G241)&lt;($C241+$B241),IF(N$4=$G241+$B241,SUMIFS(INDEX('ABP REC Calc'!$G$6:$AB$69,,MATCH('ABP RECs'!$H241,'ABP REC Calc'!$G$5:$AB$5,0)),'ABP REC Calc'!$C$6:$C$69,'ABP RECs'!$E241,'ABP REC Calc'!$B$6:$B$69,'ABP RECs'!$F241),
IF(N$4&gt;$G241,M241*(1-Inputs_ByYear!$D$4),0)),0)</f>
        <v>0</v>
      </c>
      <c r="O241" s="235">
        <f>IF((O$4-$G241)&lt;($C241+$B241),IF(O$4=$G241+$B241,SUMIFS(INDEX('ABP REC Calc'!$G$6:$AB$69,,MATCH('ABP RECs'!$H241,'ABP REC Calc'!$G$5:$AB$5,0)),'ABP REC Calc'!$C$6:$C$69,'ABP RECs'!$E241,'ABP REC Calc'!$B$6:$B$69,'ABP RECs'!$F241),
IF(O$4&gt;$G241,N241*(1-Inputs_ByYear!$D$4),0)),0)</f>
        <v>0</v>
      </c>
      <c r="P241" s="235">
        <f>IF((P$4-$G241)&lt;($C241+$B241),IF(P$4=$G241+$B241,SUMIFS(INDEX('ABP REC Calc'!$G$6:$AB$69,,MATCH('ABP RECs'!$H241,'ABP REC Calc'!$G$5:$AB$5,0)),'ABP REC Calc'!$C$6:$C$69,'ABP RECs'!$E241,'ABP REC Calc'!$B$6:$B$69,'ABP RECs'!$F241),
IF(P$4&gt;$G241,O241*(1-Inputs_ByYear!$D$4),0)),0)</f>
        <v>0</v>
      </c>
      <c r="Q241" s="235">
        <f>IF((Q$4-$G241)&lt;($C241+$B241),IF(Q$4=$G241+$B241,SUMIFS(INDEX('ABP REC Calc'!$G$6:$AB$69,,MATCH('ABP RECs'!$H241,'ABP REC Calc'!$G$5:$AB$5,0)),'ABP REC Calc'!$C$6:$C$69,'ABP RECs'!$E241,'ABP REC Calc'!$B$6:$B$69,'ABP RECs'!$F241),
IF(Q$4&gt;$G241,P241*(1-Inputs_ByYear!$D$4),0)),0)</f>
        <v>0</v>
      </c>
      <c r="R241" s="235">
        <f>IF((R$4-$G241)&lt;($C241+$B241),IF(R$4=$G241+$B241,SUMIFS(INDEX('ABP REC Calc'!$G$6:$AB$69,,MATCH('ABP RECs'!$H241,'ABP REC Calc'!$G$5:$AB$5,0)),'ABP REC Calc'!$C$6:$C$69,'ABP RECs'!$E241,'ABP REC Calc'!$B$6:$B$69,'ABP RECs'!$F241),
IF(R$4&gt;$G241,Q241*(1-Inputs_ByYear!$D$4),0)),0)</f>
        <v>0</v>
      </c>
      <c r="S241" s="235">
        <f>IF((S$4-$G241)&lt;($C241+$B241),IF(S$4=$G241+$B241,SUMIFS(INDEX('ABP REC Calc'!$G$6:$AB$69,,MATCH('ABP RECs'!$H241,'ABP REC Calc'!$G$5:$AB$5,0)),'ABP REC Calc'!$C$6:$C$69,'ABP RECs'!$E241,'ABP REC Calc'!$B$6:$B$69,'ABP RECs'!$F241),
IF(S$4&gt;$G241,R241*(1-Inputs_ByYear!$D$4),0)),0)</f>
        <v>96582.720536046254</v>
      </c>
      <c r="T241" s="235">
        <f>IF((T$4-$G241)&lt;($C241+$B241),IF(T$4=$G241+$B241,SUMIFS(INDEX('ABP REC Calc'!$G$6:$AB$69,,MATCH('ABP RECs'!$H241,'ABP REC Calc'!$G$5:$AB$5,0)),'ABP REC Calc'!$C$6:$C$69,'ABP RECs'!$E241,'ABP REC Calc'!$B$6:$B$69,'ABP RECs'!$F241),
IF(T$4&gt;$G241,S241*(1-Inputs_ByYear!$D$4),0)),0)</f>
        <v>96099.806933366024</v>
      </c>
      <c r="U241" s="235">
        <f>IF((U$4-$G241)&lt;($C241+$B241),IF(U$4=$G241+$B241,SUMIFS(INDEX('ABP REC Calc'!$G$6:$AB$69,,MATCH('ABP RECs'!$H241,'ABP REC Calc'!$G$5:$AB$5,0)),'ABP REC Calc'!$C$6:$C$69,'ABP RECs'!$E241,'ABP REC Calc'!$B$6:$B$69,'ABP RECs'!$F241),
IF(U$4&gt;$G241,T241*(1-Inputs_ByYear!$D$4),0)),0)</f>
        <v>95619.30789869919</v>
      </c>
      <c r="V241" s="235">
        <f>IF((V$4-$G241)&lt;($C241+$B241),IF(V$4=$G241+$B241,SUMIFS(INDEX('ABP REC Calc'!$G$6:$AB$69,,MATCH('ABP RECs'!$H241,'ABP REC Calc'!$G$5:$AB$5,0)),'ABP REC Calc'!$C$6:$C$69,'ABP RECs'!$E241,'ABP REC Calc'!$B$6:$B$69,'ABP RECs'!$F241),
IF(V$4&gt;$G241,U241*(1-Inputs_ByYear!$D$4),0)),0)</f>
        <v>95141.211359205699</v>
      </c>
      <c r="W241" s="235">
        <f>IF((W$4-$G241)&lt;($C241+$B241),IF(W$4=$G241+$B241,SUMIFS(INDEX('ABP REC Calc'!$G$6:$AB$69,,MATCH('ABP RECs'!$H241,'ABP REC Calc'!$G$5:$AB$5,0)),'ABP REC Calc'!$C$6:$C$69,'ABP RECs'!$E241,'ABP REC Calc'!$B$6:$B$69,'ABP RECs'!$F241),
IF(W$4&gt;$G241,V241*(1-Inputs_ByYear!$D$4),0)),0)</f>
        <v>94665.505302409671</v>
      </c>
      <c r="X241" s="235">
        <f>IF((X$4-$G241)&lt;($C241+$B241),IF(X$4=$G241+$B241,SUMIFS(INDEX('ABP REC Calc'!$G$6:$AB$69,,MATCH('ABP RECs'!$H241,'ABP REC Calc'!$G$5:$AB$5,0)),'ABP REC Calc'!$C$6:$C$69,'ABP RECs'!$E241,'ABP REC Calc'!$B$6:$B$69,'ABP RECs'!$F241),
IF(X$4&gt;$G241,W241*(1-Inputs_ByYear!$D$4),0)),0)</f>
        <v>94192.177775897624</v>
      </c>
      <c r="Y241" s="235">
        <f>IF((Y$4-$G241)&lt;($C241+$B241),IF(Y$4=$G241+$B241,SUMIFS(INDEX('ABP REC Calc'!$G$6:$AB$69,,MATCH('ABP RECs'!$H241,'ABP REC Calc'!$G$5:$AB$5,0)),'ABP REC Calc'!$C$6:$C$69,'ABP RECs'!$E241,'ABP REC Calc'!$B$6:$B$69,'ABP RECs'!$F241),
IF(Y$4&gt;$G241,X241*(1-Inputs_ByYear!$D$4),0)),0)</f>
        <v>93721.216887018134</v>
      </c>
      <c r="Z241" s="235">
        <f>IF((Z$4-$G241)&lt;($C241+$B241),IF(Z$4=$G241+$B241,SUMIFS(INDEX('ABP REC Calc'!$G$6:$AB$69,,MATCH('ABP RECs'!$H241,'ABP REC Calc'!$G$5:$AB$5,0)),'ABP REC Calc'!$C$6:$C$69,'ABP RECs'!$E241,'ABP REC Calc'!$B$6:$B$69,'ABP RECs'!$F241),
IF(Z$4&gt;$G241,Y241*(1-Inputs_ByYear!$D$4),0)),0)</f>
        <v>93252.610802583047</v>
      </c>
      <c r="AA241" s="235">
        <f>IF((AA$4-$G241)&lt;($C241+$B241),IF(AA$4=$G241+$B241,SUMIFS(INDEX('ABP REC Calc'!$G$6:$AB$69,,MATCH('ABP RECs'!$H241,'ABP REC Calc'!$G$5:$AB$5,0)),'ABP REC Calc'!$C$6:$C$69,'ABP RECs'!$E241,'ABP REC Calc'!$B$6:$B$69,'ABP RECs'!$F241),
IF(AA$4&gt;$G241,Z241*(1-Inputs_ByYear!$D$4),0)),0)</f>
        <v>92786.34774857013</v>
      </c>
      <c r="AB241" s="235">
        <f>IF((AB$4-$G241)&lt;($C241+$B241),IF(AB$4=$G241+$B241,SUMIFS(INDEX('ABP REC Calc'!$G$6:$AB$69,,MATCH('ABP RECs'!$H241,'ABP REC Calc'!$G$5:$AB$5,0)),'ABP REC Calc'!$C$6:$C$69,'ABP RECs'!$E241,'ABP REC Calc'!$B$6:$B$69,'ABP RECs'!$F241),
IF(AB$4&gt;$G241,AA241*(1-Inputs_ByYear!$D$4),0)),0)</f>
        <v>92322.416009827284</v>
      </c>
      <c r="AC241" s="235">
        <f>IF((AC$4-$G241)&lt;($C241+$B241),IF(AC$4=$G241+$B241,SUMIFS(INDEX('ABP REC Calc'!$G$6:$AB$69,,MATCH('ABP RECs'!$H241,'ABP REC Calc'!$G$5:$AB$5,0)),'ABP REC Calc'!$C$6:$C$69,'ABP RECs'!$E241,'ABP REC Calc'!$B$6:$B$69,'ABP RECs'!$F241),
IF(AC$4&gt;$G241,AB241*(1-Inputs_ByYear!$D$4),0)),0)</f>
        <v>91860.803929778151</v>
      </c>
      <c r="AD241" s="235">
        <f>IF((AD$4-$G241)&lt;($C241+$B241),IF(AD$4=$G241+$B241,SUMIFS(INDEX('ABP REC Calc'!$G$6:$AB$69,,MATCH('ABP RECs'!$H241,'ABP REC Calc'!$G$5:$AB$5,0)),'ABP REC Calc'!$C$6:$C$69,'ABP RECs'!$E241,'ABP REC Calc'!$B$6:$B$69,'ABP RECs'!$F241),
IF(AD$4&gt;$G241,AC241*(1-Inputs_ByYear!$D$4),0)),0)</f>
        <v>91401.499910129263</v>
      </c>
    </row>
    <row r="242" spans="2:30" ht="14.75" customHeight="1" x14ac:dyDescent="0.25">
      <c r="B242" s="332" cm="1">
        <f t="array" ref="B242">INDEX(Inputs_ByYear!$D$87:$D$92, MATCH('ABP RECs'!$E242, Inputs_ByYear!$B$87:$B$92, 0),)</f>
        <v>0</v>
      </c>
      <c r="C242" s="332" cm="1">
        <f t="array" ref="C242">INDEX(Inputs_ByYear!$D$51:$D$56, MATCH('ABP RECs'!$E242, Inputs_ByYear!$B$51:$B$56,0),)</f>
        <v>15</v>
      </c>
      <c r="D242" s="332" t="str" cm="1">
        <f t="array" ref="D242">INDEX(Inputs_ByYear!$D$96:$D$101, MATCH('ABP RECs'!$E242, Inputs_ByYear!$B$96:$B$101,0),)</f>
        <v>n/a</v>
      </c>
      <c r="E242" s="222" t="s">
        <v>238</v>
      </c>
      <c r="F242" s="219" t="s">
        <v>258</v>
      </c>
      <c r="G242" s="219">
        <f t="shared" si="11"/>
        <v>2035</v>
      </c>
      <c r="H242" s="227" t="s">
        <v>33</v>
      </c>
      <c r="I242" s="235">
        <f>IF((I$4-$G242)&lt;($C242+$B242),IF(I$4=$G242+$B242,SUMIFS(INDEX('ABP REC Calc'!$G$6:$AB$69,,MATCH('ABP RECs'!$H242,'ABP REC Calc'!$G$5:$AB$5,0)),'ABP REC Calc'!$C$6:$C$69,'ABP RECs'!$E242,'ABP REC Calc'!$B$6:$B$69,'ABP RECs'!$F242),
IF(I$4&gt;$G242,H242*(1-Inputs_ByYear!$D$4),0)),0)</f>
        <v>0</v>
      </c>
      <c r="J242" s="235">
        <f>IF((J$4-$G242)&lt;($C242+$B242),IF(J$4=$G242+$B242,SUMIFS(INDEX('ABP REC Calc'!$G$6:$AB$69,,MATCH('ABP RECs'!$H242,'ABP REC Calc'!$G$5:$AB$5,0)),'ABP REC Calc'!$C$6:$C$69,'ABP RECs'!$E242,'ABP REC Calc'!$B$6:$B$69,'ABP RECs'!$F242),
IF(J$4&gt;$G242,I242*(1-Inputs_ByYear!$D$4),0)),0)</f>
        <v>0</v>
      </c>
      <c r="K242" s="235">
        <f>IF((K$4-$G242)&lt;($C242+$B242),IF(K$4=$G242+$B242,SUMIFS(INDEX('ABP REC Calc'!$G$6:$AB$69,,MATCH('ABP RECs'!$H242,'ABP REC Calc'!$G$5:$AB$5,0)),'ABP REC Calc'!$C$6:$C$69,'ABP RECs'!$E242,'ABP REC Calc'!$B$6:$B$69,'ABP RECs'!$F242),
IF(K$4&gt;$G242,J242*(1-Inputs_ByYear!$D$4),0)),0)</f>
        <v>0</v>
      </c>
      <c r="L242" s="235">
        <f>IF((L$4-$G242)&lt;($C242+$B242),IF(L$4=$G242+$B242,SUMIFS(INDEX('ABP REC Calc'!$G$6:$AB$69,,MATCH('ABP RECs'!$H242,'ABP REC Calc'!$G$5:$AB$5,0)),'ABP REC Calc'!$C$6:$C$69,'ABP RECs'!$E242,'ABP REC Calc'!$B$6:$B$69,'ABP RECs'!$F242),
IF(L$4&gt;$G242,K242*(1-Inputs_ByYear!$D$4),0)),0)</f>
        <v>0</v>
      </c>
      <c r="M242" s="235">
        <f>IF((M$4-$G242)&lt;($C242+$B242),IF(M$4=$G242+$B242,SUMIFS(INDEX('ABP REC Calc'!$G$6:$AB$69,,MATCH('ABP RECs'!$H242,'ABP REC Calc'!$G$5:$AB$5,0)),'ABP REC Calc'!$C$6:$C$69,'ABP RECs'!$E242,'ABP REC Calc'!$B$6:$B$69,'ABP RECs'!$F242),
IF(M$4&gt;$G242,L242*(1-Inputs_ByYear!$D$4),0)),0)</f>
        <v>0</v>
      </c>
      <c r="N242" s="235">
        <f>IF((N$4-$G242)&lt;($C242+$B242),IF(N$4=$G242+$B242,SUMIFS(INDEX('ABP REC Calc'!$G$6:$AB$69,,MATCH('ABP RECs'!$H242,'ABP REC Calc'!$G$5:$AB$5,0)),'ABP REC Calc'!$C$6:$C$69,'ABP RECs'!$E242,'ABP REC Calc'!$B$6:$B$69,'ABP RECs'!$F242),
IF(N$4&gt;$G242,M242*(1-Inputs_ByYear!$D$4),0)),0)</f>
        <v>0</v>
      </c>
      <c r="O242" s="235">
        <f>IF((O$4-$G242)&lt;($C242+$B242),IF(O$4=$G242+$B242,SUMIFS(INDEX('ABP REC Calc'!$G$6:$AB$69,,MATCH('ABP RECs'!$H242,'ABP REC Calc'!$G$5:$AB$5,0)),'ABP REC Calc'!$C$6:$C$69,'ABP RECs'!$E242,'ABP REC Calc'!$B$6:$B$69,'ABP RECs'!$F242),
IF(O$4&gt;$G242,N242*(1-Inputs_ByYear!$D$4),0)),0)</f>
        <v>0</v>
      </c>
      <c r="P242" s="235">
        <f>IF((P$4-$G242)&lt;($C242+$B242),IF(P$4=$G242+$B242,SUMIFS(INDEX('ABP REC Calc'!$G$6:$AB$69,,MATCH('ABP RECs'!$H242,'ABP REC Calc'!$G$5:$AB$5,0)),'ABP REC Calc'!$C$6:$C$69,'ABP RECs'!$E242,'ABP REC Calc'!$B$6:$B$69,'ABP RECs'!$F242),
IF(P$4&gt;$G242,O242*(1-Inputs_ByYear!$D$4),0)),0)</f>
        <v>0</v>
      </c>
      <c r="Q242" s="235">
        <f>IF((Q$4-$G242)&lt;($C242+$B242),IF(Q$4=$G242+$B242,SUMIFS(INDEX('ABP REC Calc'!$G$6:$AB$69,,MATCH('ABP RECs'!$H242,'ABP REC Calc'!$G$5:$AB$5,0)),'ABP REC Calc'!$C$6:$C$69,'ABP RECs'!$E242,'ABP REC Calc'!$B$6:$B$69,'ABP RECs'!$F242),
IF(Q$4&gt;$G242,P242*(1-Inputs_ByYear!$D$4),0)),0)</f>
        <v>0</v>
      </c>
      <c r="R242" s="235">
        <f>IF((R$4-$G242)&lt;($C242+$B242),IF(R$4=$G242+$B242,SUMIFS(INDEX('ABP REC Calc'!$G$6:$AB$69,,MATCH('ABP RECs'!$H242,'ABP REC Calc'!$G$5:$AB$5,0)),'ABP REC Calc'!$C$6:$C$69,'ABP RECs'!$E242,'ABP REC Calc'!$B$6:$B$69,'ABP RECs'!$F242),
IF(R$4&gt;$G242,Q242*(1-Inputs_ByYear!$D$4),0)),0)</f>
        <v>0</v>
      </c>
      <c r="S242" s="235">
        <f>IF((S$4-$G242)&lt;($C242+$B242),IF(S$4=$G242+$B242,SUMIFS(INDEX('ABP REC Calc'!$G$6:$AB$69,,MATCH('ABP RECs'!$H242,'ABP REC Calc'!$G$5:$AB$5,0)),'ABP REC Calc'!$C$6:$C$69,'ABP RECs'!$E242,'ABP REC Calc'!$B$6:$B$69,'ABP RECs'!$F242),
IF(S$4&gt;$G242,R242*(1-Inputs_ByYear!$D$4),0)),0)</f>
        <v>0</v>
      </c>
      <c r="T242" s="235">
        <f>IF((T$4-$G242)&lt;($C242+$B242),IF(T$4=$G242+$B242,SUMIFS(INDEX('ABP REC Calc'!$G$6:$AB$69,,MATCH('ABP RECs'!$H242,'ABP REC Calc'!$G$5:$AB$5,0)),'ABP REC Calc'!$C$6:$C$69,'ABP RECs'!$E242,'ABP REC Calc'!$B$6:$B$69,'ABP RECs'!$F242),
IF(T$4&gt;$G242,S242*(1-Inputs_ByYear!$D$4),0)),0)</f>
        <v>96582.720536046254</v>
      </c>
      <c r="U242" s="235">
        <f>IF((U$4-$G242)&lt;($C242+$B242),IF(U$4=$G242+$B242,SUMIFS(INDEX('ABP REC Calc'!$G$6:$AB$69,,MATCH('ABP RECs'!$H242,'ABP REC Calc'!$G$5:$AB$5,0)),'ABP REC Calc'!$C$6:$C$69,'ABP RECs'!$E242,'ABP REC Calc'!$B$6:$B$69,'ABP RECs'!$F242),
IF(U$4&gt;$G242,T242*(1-Inputs_ByYear!$D$4),0)),0)</f>
        <v>96099.806933366024</v>
      </c>
      <c r="V242" s="235">
        <f>IF((V$4-$G242)&lt;($C242+$B242),IF(V$4=$G242+$B242,SUMIFS(INDEX('ABP REC Calc'!$G$6:$AB$69,,MATCH('ABP RECs'!$H242,'ABP REC Calc'!$G$5:$AB$5,0)),'ABP REC Calc'!$C$6:$C$69,'ABP RECs'!$E242,'ABP REC Calc'!$B$6:$B$69,'ABP RECs'!$F242),
IF(V$4&gt;$G242,U242*(1-Inputs_ByYear!$D$4),0)),0)</f>
        <v>95619.30789869919</v>
      </c>
      <c r="W242" s="235">
        <f>IF((W$4-$G242)&lt;($C242+$B242),IF(W$4=$G242+$B242,SUMIFS(INDEX('ABP REC Calc'!$G$6:$AB$69,,MATCH('ABP RECs'!$H242,'ABP REC Calc'!$G$5:$AB$5,0)),'ABP REC Calc'!$C$6:$C$69,'ABP RECs'!$E242,'ABP REC Calc'!$B$6:$B$69,'ABP RECs'!$F242),
IF(W$4&gt;$G242,V242*(1-Inputs_ByYear!$D$4),0)),0)</f>
        <v>95141.211359205699</v>
      </c>
      <c r="X242" s="235">
        <f>IF((X$4-$G242)&lt;($C242+$B242),IF(X$4=$G242+$B242,SUMIFS(INDEX('ABP REC Calc'!$G$6:$AB$69,,MATCH('ABP RECs'!$H242,'ABP REC Calc'!$G$5:$AB$5,0)),'ABP REC Calc'!$C$6:$C$69,'ABP RECs'!$E242,'ABP REC Calc'!$B$6:$B$69,'ABP RECs'!$F242),
IF(X$4&gt;$G242,W242*(1-Inputs_ByYear!$D$4),0)),0)</f>
        <v>94665.505302409671</v>
      </c>
      <c r="Y242" s="235">
        <f>IF((Y$4-$G242)&lt;($C242+$B242),IF(Y$4=$G242+$B242,SUMIFS(INDEX('ABP REC Calc'!$G$6:$AB$69,,MATCH('ABP RECs'!$H242,'ABP REC Calc'!$G$5:$AB$5,0)),'ABP REC Calc'!$C$6:$C$69,'ABP RECs'!$E242,'ABP REC Calc'!$B$6:$B$69,'ABP RECs'!$F242),
IF(Y$4&gt;$G242,X242*(1-Inputs_ByYear!$D$4),0)),0)</f>
        <v>94192.177775897624</v>
      </c>
      <c r="Z242" s="235">
        <f>IF((Z$4-$G242)&lt;($C242+$B242),IF(Z$4=$G242+$B242,SUMIFS(INDEX('ABP REC Calc'!$G$6:$AB$69,,MATCH('ABP RECs'!$H242,'ABP REC Calc'!$G$5:$AB$5,0)),'ABP REC Calc'!$C$6:$C$69,'ABP RECs'!$E242,'ABP REC Calc'!$B$6:$B$69,'ABP RECs'!$F242),
IF(Z$4&gt;$G242,Y242*(1-Inputs_ByYear!$D$4),0)),0)</f>
        <v>93721.216887018134</v>
      </c>
      <c r="AA242" s="235">
        <f>IF((AA$4-$G242)&lt;($C242+$B242),IF(AA$4=$G242+$B242,SUMIFS(INDEX('ABP REC Calc'!$G$6:$AB$69,,MATCH('ABP RECs'!$H242,'ABP REC Calc'!$G$5:$AB$5,0)),'ABP REC Calc'!$C$6:$C$69,'ABP RECs'!$E242,'ABP REC Calc'!$B$6:$B$69,'ABP RECs'!$F242),
IF(AA$4&gt;$G242,Z242*(1-Inputs_ByYear!$D$4),0)),0)</f>
        <v>93252.610802583047</v>
      </c>
      <c r="AB242" s="235">
        <f>IF((AB$4-$G242)&lt;($C242+$B242),IF(AB$4=$G242+$B242,SUMIFS(INDEX('ABP REC Calc'!$G$6:$AB$69,,MATCH('ABP RECs'!$H242,'ABP REC Calc'!$G$5:$AB$5,0)),'ABP REC Calc'!$C$6:$C$69,'ABP RECs'!$E242,'ABP REC Calc'!$B$6:$B$69,'ABP RECs'!$F242),
IF(AB$4&gt;$G242,AA242*(1-Inputs_ByYear!$D$4),0)),0)</f>
        <v>92786.34774857013</v>
      </c>
      <c r="AC242" s="235">
        <f>IF((AC$4-$G242)&lt;($C242+$B242),IF(AC$4=$G242+$B242,SUMIFS(INDEX('ABP REC Calc'!$G$6:$AB$69,,MATCH('ABP RECs'!$H242,'ABP REC Calc'!$G$5:$AB$5,0)),'ABP REC Calc'!$C$6:$C$69,'ABP RECs'!$E242,'ABP REC Calc'!$B$6:$B$69,'ABP RECs'!$F242),
IF(AC$4&gt;$G242,AB242*(1-Inputs_ByYear!$D$4),0)),0)</f>
        <v>92322.416009827284</v>
      </c>
      <c r="AD242" s="235">
        <f>IF((AD$4-$G242)&lt;($C242+$B242),IF(AD$4=$G242+$B242,SUMIFS(INDEX('ABP REC Calc'!$G$6:$AB$69,,MATCH('ABP RECs'!$H242,'ABP REC Calc'!$G$5:$AB$5,0)),'ABP REC Calc'!$C$6:$C$69,'ABP RECs'!$E242,'ABP REC Calc'!$B$6:$B$69,'ABP RECs'!$F242),
IF(AD$4&gt;$G242,AC242*(1-Inputs_ByYear!$D$4),0)),0)</f>
        <v>91860.803929778151</v>
      </c>
    </row>
    <row r="243" spans="2:30" ht="14.75" customHeight="1" x14ac:dyDescent="0.25">
      <c r="B243" s="332" cm="1">
        <f t="array" ref="B243">INDEX(Inputs_ByYear!$D$87:$D$92, MATCH('ABP RECs'!$E243, Inputs_ByYear!$B$87:$B$92, 0),)</f>
        <v>0</v>
      </c>
      <c r="C243" s="332" cm="1">
        <f t="array" ref="C243">INDEX(Inputs_ByYear!$D$51:$D$56, MATCH('ABP RECs'!$E243, Inputs_ByYear!$B$51:$B$56,0),)</f>
        <v>15</v>
      </c>
      <c r="D243" s="332" t="str" cm="1">
        <f t="array" ref="D243">INDEX(Inputs_ByYear!$D$96:$D$101, MATCH('ABP RECs'!$E243, Inputs_ByYear!$B$96:$B$101,0),)</f>
        <v>n/a</v>
      </c>
      <c r="E243" s="222" t="s">
        <v>238</v>
      </c>
      <c r="F243" s="219" t="s">
        <v>258</v>
      </c>
      <c r="G243" s="219">
        <f t="shared" si="11"/>
        <v>2036</v>
      </c>
      <c r="H243" s="227" t="s">
        <v>34</v>
      </c>
      <c r="I243" s="235">
        <f>IF((I$4-$G243)&lt;($C243+$B243),IF(I$4=$G243+$B243,SUMIFS(INDEX('ABP REC Calc'!$G$6:$AB$69,,MATCH('ABP RECs'!$H243,'ABP REC Calc'!$G$5:$AB$5,0)),'ABP REC Calc'!$C$6:$C$69,'ABP RECs'!$E243,'ABP REC Calc'!$B$6:$B$69,'ABP RECs'!$F243),
IF(I$4&gt;$G243,H243*(1-Inputs_ByYear!$D$4),0)),0)</f>
        <v>0</v>
      </c>
      <c r="J243" s="235">
        <f>IF((J$4-$G243)&lt;($C243+$B243),IF(J$4=$G243+$B243,SUMIFS(INDEX('ABP REC Calc'!$G$6:$AB$69,,MATCH('ABP RECs'!$H243,'ABP REC Calc'!$G$5:$AB$5,0)),'ABP REC Calc'!$C$6:$C$69,'ABP RECs'!$E243,'ABP REC Calc'!$B$6:$B$69,'ABP RECs'!$F243),
IF(J$4&gt;$G243,I243*(1-Inputs_ByYear!$D$4),0)),0)</f>
        <v>0</v>
      </c>
      <c r="K243" s="235">
        <f>IF((K$4-$G243)&lt;($C243+$B243),IF(K$4=$G243+$B243,SUMIFS(INDEX('ABP REC Calc'!$G$6:$AB$69,,MATCH('ABP RECs'!$H243,'ABP REC Calc'!$G$5:$AB$5,0)),'ABP REC Calc'!$C$6:$C$69,'ABP RECs'!$E243,'ABP REC Calc'!$B$6:$B$69,'ABP RECs'!$F243),
IF(K$4&gt;$G243,J243*(1-Inputs_ByYear!$D$4),0)),0)</f>
        <v>0</v>
      </c>
      <c r="L243" s="235">
        <f>IF((L$4-$G243)&lt;($C243+$B243),IF(L$4=$G243+$B243,SUMIFS(INDEX('ABP REC Calc'!$G$6:$AB$69,,MATCH('ABP RECs'!$H243,'ABP REC Calc'!$G$5:$AB$5,0)),'ABP REC Calc'!$C$6:$C$69,'ABP RECs'!$E243,'ABP REC Calc'!$B$6:$B$69,'ABP RECs'!$F243),
IF(L$4&gt;$G243,K243*(1-Inputs_ByYear!$D$4),0)),0)</f>
        <v>0</v>
      </c>
      <c r="M243" s="235">
        <f>IF((M$4-$G243)&lt;($C243+$B243),IF(M$4=$G243+$B243,SUMIFS(INDEX('ABP REC Calc'!$G$6:$AB$69,,MATCH('ABP RECs'!$H243,'ABP REC Calc'!$G$5:$AB$5,0)),'ABP REC Calc'!$C$6:$C$69,'ABP RECs'!$E243,'ABP REC Calc'!$B$6:$B$69,'ABP RECs'!$F243),
IF(M$4&gt;$G243,L243*(1-Inputs_ByYear!$D$4),0)),0)</f>
        <v>0</v>
      </c>
      <c r="N243" s="235">
        <f>IF((N$4-$G243)&lt;($C243+$B243),IF(N$4=$G243+$B243,SUMIFS(INDEX('ABP REC Calc'!$G$6:$AB$69,,MATCH('ABP RECs'!$H243,'ABP REC Calc'!$G$5:$AB$5,0)),'ABP REC Calc'!$C$6:$C$69,'ABP RECs'!$E243,'ABP REC Calc'!$B$6:$B$69,'ABP RECs'!$F243),
IF(N$4&gt;$G243,M243*(1-Inputs_ByYear!$D$4),0)),0)</f>
        <v>0</v>
      </c>
      <c r="O243" s="235">
        <f>IF((O$4-$G243)&lt;($C243+$B243),IF(O$4=$G243+$B243,SUMIFS(INDEX('ABP REC Calc'!$G$6:$AB$69,,MATCH('ABP RECs'!$H243,'ABP REC Calc'!$G$5:$AB$5,0)),'ABP REC Calc'!$C$6:$C$69,'ABP RECs'!$E243,'ABP REC Calc'!$B$6:$B$69,'ABP RECs'!$F243),
IF(O$4&gt;$G243,N243*(1-Inputs_ByYear!$D$4),0)),0)</f>
        <v>0</v>
      </c>
      <c r="P243" s="235">
        <f>IF((P$4-$G243)&lt;($C243+$B243),IF(P$4=$G243+$B243,SUMIFS(INDEX('ABP REC Calc'!$G$6:$AB$69,,MATCH('ABP RECs'!$H243,'ABP REC Calc'!$G$5:$AB$5,0)),'ABP REC Calc'!$C$6:$C$69,'ABP RECs'!$E243,'ABP REC Calc'!$B$6:$B$69,'ABP RECs'!$F243),
IF(P$4&gt;$G243,O243*(1-Inputs_ByYear!$D$4),0)),0)</f>
        <v>0</v>
      </c>
      <c r="Q243" s="235">
        <f>IF((Q$4-$G243)&lt;($C243+$B243),IF(Q$4=$G243+$B243,SUMIFS(INDEX('ABP REC Calc'!$G$6:$AB$69,,MATCH('ABP RECs'!$H243,'ABP REC Calc'!$G$5:$AB$5,0)),'ABP REC Calc'!$C$6:$C$69,'ABP RECs'!$E243,'ABP REC Calc'!$B$6:$B$69,'ABP RECs'!$F243),
IF(Q$4&gt;$G243,P243*(1-Inputs_ByYear!$D$4),0)),0)</f>
        <v>0</v>
      </c>
      <c r="R243" s="235">
        <f>IF((R$4-$G243)&lt;($C243+$B243),IF(R$4=$G243+$B243,SUMIFS(INDEX('ABP REC Calc'!$G$6:$AB$69,,MATCH('ABP RECs'!$H243,'ABP REC Calc'!$G$5:$AB$5,0)),'ABP REC Calc'!$C$6:$C$69,'ABP RECs'!$E243,'ABP REC Calc'!$B$6:$B$69,'ABP RECs'!$F243),
IF(R$4&gt;$G243,Q243*(1-Inputs_ByYear!$D$4),0)),0)</f>
        <v>0</v>
      </c>
      <c r="S243" s="235">
        <f>IF((S$4-$G243)&lt;($C243+$B243),IF(S$4=$G243+$B243,SUMIFS(INDEX('ABP REC Calc'!$G$6:$AB$69,,MATCH('ABP RECs'!$H243,'ABP REC Calc'!$G$5:$AB$5,0)),'ABP REC Calc'!$C$6:$C$69,'ABP RECs'!$E243,'ABP REC Calc'!$B$6:$B$69,'ABP RECs'!$F243),
IF(S$4&gt;$G243,R243*(1-Inputs_ByYear!$D$4),0)),0)</f>
        <v>0</v>
      </c>
      <c r="T243" s="235">
        <f>IF((T$4-$G243)&lt;($C243+$B243),IF(T$4=$G243+$B243,SUMIFS(INDEX('ABP REC Calc'!$G$6:$AB$69,,MATCH('ABP RECs'!$H243,'ABP REC Calc'!$G$5:$AB$5,0)),'ABP REC Calc'!$C$6:$C$69,'ABP RECs'!$E243,'ABP REC Calc'!$B$6:$B$69,'ABP RECs'!$F243),
IF(T$4&gt;$G243,S243*(1-Inputs_ByYear!$D$4),0)),0)</f>
        <v>0</v>
      </c>
      <c r="U243" s="235">
        <f>IF((U$4-$G243)&lt;($C243+$B243),IF(U$4=$G243+$B243,SUMIFS(INDEX('ABP REC Calc'!$G$6:$AB$69,,MATCH('ABP RECs'!$H243,'ABP REC Calc'!$G$5:$AB$5,0)),'ABP REC Calc'!$C$6:$C$69,'ABP RECs'!$E243,'ABP REC Calc'!$B$6:$B$69,'ABP RECs'!$F243),
IF(U$4&gt;$G243,T243*(1-Inputs_ByYear!$D$4),0)),0)</f>
        <v>96582.720536046254</v>
      </c>
      <c r="V243" s="235">
        <f>IF((V$4-$G243)&lt;($C243+$B243),IF(V$4=$G243+$B243,SUMIFS(INDEX('ABP REC Calc'!$G$6:$AB$69,,MATCH('ABP RECs'!$H243,'ABP REC Calc'!$G$5:$AB$5,0)),'ABP REC Calc'!$C$6:$C$69,'ABP RECs'!$E243,'ABP REC Calc'!$B$6:$B$69,'ABP RECs'!$F243),
IF(V$4&gt;$G243,U243*(1-Inputs_ByYear!$D$4),0)),0)</f>
        <v>96099.806933366024</v>
      </c>
      <c r="W243" s="235">
        <f>IF((W$4-$G243)&lt;($C243+$B243),IF(W$4=$G243+$B243,SUMIFS(INDEX('ABP REC Calc'!$G$6:$AB$69,,MATCH('ABP RECs'!$H243,'ABP REC Calc'!$G$5:$AB$5,0)),'ABP REC Calc'!$C$6:$C$69,'ABP RECs'!$E243,'ABP REC Calc'!$B$6:$B$69,'ABP RECs'!$F243),
IF(W$4&gt;$G243,V243*(1-Inputs_ByYear!$D$4),0)),0)</f>
        <v>95619.30789869919</v>
      </c>
      <c r="X243" s="235">
        <f>IF((X$4-$G243)&lt;($C243+$B243),IF(X$4=$G243+$B243,SUMIFS(INDEX('ABP REC Calc'!$G$6:$AB$69,,MATCH('ABP RECs'!$H243,'ABP REC Calc'!$G$5:$AB$5,0)),'ABP REC Calc'!$C$6:$C$69,'ABP RECs'!$E243,'ABP REC Calc'!$B$6:$B$69,'ABP RECs'!$F243),
IF(X$4&gt;$G243,W243*(1-Inputs_ByYear!$D$4),0)),0)</f>
        <v>95141.211359205699</v>
      </c>
      <c r="Y243" s="235">
        <f>IF((Y$4-$G243)&lt;($C243+$B243),IF(Y$4=$G243+$B243,SUMIFS(INDEX('ABP REC Calc'!$G$6:$AB$69,,MATCH('ABP RECs'!$H243,'ABP REC Calc'!$G$5:$AB$5,0)),'ABP REC Calc'!$C$6:$C$69,'ABP RECs'!$E243,'ABP REC Calc'!$B$6:$B$69,'ABP RECs'!$F243),
IF(Y$4&gt;$G243,X243*(1-Inputs_ByYear!$D$4),0)),0)</f>
        <v>94665.505302409671</v>
      </c>
      <c r="Z243" s="235">
        <f>IF((Z$4-$G243)&lt;($C243+$B243),IF(Z$4=$G243+$B243,SUMIFS(INDEX('ABP REC Calc'!$G$6:$AB$69,,MATCH('ABP RECs'!$H243,'ABP REC Calc'!$G$5:$AB$5,0)),'ABP REC Calc'!$C$6:$C$69,'ABP RECs'!$E243,'ABP REC Calc'!$B$6:$B$69,'ABP RECs'!$F243),
IF(Z$4&gt;$G243,Y243*(1-Inputs_ByYear!$D$4),0)),0)</f>
        <v>94192.177775897624</v>
      </c>
      <c r="AA243" s="235">
        <f>IF((AA$4-$G243)&lt;($C243+$B243),IF(AA$4=$G243+$B243,SUMIFS(INDEX('ABP REC Calc'!$G$6:$AB$69,,MATCH('ABP RECs'!$H243,'ABP REC Calc'!$G$5:$AB$5,0)),'ABP REC Calc'!$C$6:$C$69,'ABP RECs'!$E243,'ABP REC Calc'!$B$6:$B$69,'ABP RECs'!$F243),
IF(AA$4&gt;$G243,Z243*(1-Inputs_ByYear!$D$4),0)),0)</f>
        <v>93721.216887018134</v>
      </c>
      <c r="AB243" s="235">
        <f>IF((AB$4-$G243)&lt;($C243+$B243),IF(AB$4=$G243+$B243,SUMIFS(INDEX('ABP REC Calc'!$G$6:$AB$69,,MATCH('ABP RECs'!$H243,'ABP REC Calc'!$G$5:$AB$5,0)),'ABP REC Calc'!$C$6:$C$69,'ABP RECs'!$E243,'ABP REC Calc'!$B$6:$B$69,'ABP RECs'!$F243),
IF(AB$4&gt;$G243,AA243*(1-Inputs_ByYear!$D$4),0)),0)</f>
        <v>93252.610802583047</v>
      </c>
      <c r="AC243" s="235">
        <f>IF((AC$4-$G243)&lt;($C243+$B243),IF(AC$4=$G243+$B243,SUMIFS(INDEX('ABP REC Calc'!$G$6:$AB$69,,MATCH('ABP RECs'!$H243,'ABP REC Calc'!$G$5:$AB$5,0)),'ABP REC Calc'!$C$6:$C$69,'ABP RECs'!$E243,'ABP REC Calc'!$B$6:$B$69,'ABP RECs'!$F243),
IF(AC$4&gt;$G243,AB243*(1-Inputs_ByYear!$D$4),0)),0)</f>
        <v>92786.34774857013</v>
      </c>
      <c r="AD243" s="235">
        <f>IF((AD$4-$G243)&lt;($C243+$B243),IF(AD$4=$G243+$B243,SUMIFS(INDEX('ABP REC Calc'!$G$6:$AB$69,,MATCH('ABP RECs'!$H243,'ABP REC Calc'!$G$5:$AB$5,0)),'ABP REC Calc'!$C$6:$C$69,'ABP RECs'!$E243,'ABP REC Calc'!$B$6:$B$69,'ABP RECs'!$F243),
IF(AD$4&gt;$G243,AC243*(1-Inputs_ByYear!$D$4),0)),0)</f>
        <v>92322.416009827284</v>
      </c>
    </row>
    <row r="244" spans="2:30" ht="14.75" customHeight="1" x14ac:dyDescent="0.25">
      <c r="B244" s="332" cm="1">
        <f t="array" ref="B244">INDEX(Inputs_ByYear!$D$87:$D$92, MATCH('ABP RECs'!$E244, Inputs_ByYear!$B$87:$B$92, 0),)</f>
        <v>0</v>
      </c>
      <c r="C244" s="332" cm="1">
        <f t="array" ref="C244">INDEX(Inputs_ByYear!$D$51:$D$56, MATCH('ABP RECs'!$E244, Inputs_ByYear!$B$51:$B$56,0),)</f>
        <v>15</v>
      </c>
      <c r="D244" s="332" t="str" cm="1">
        <f t="array" ref="D244">INDEX(Inputs_ByYear!$D$96:$D$101, MATCH('ABP RECs'!$E244, Inputs_ByYear!$B$96:$B$101,0),)</f>
        <v>n/a</v>
      </c>
      <c r="E244" s="222" t="s">
        <v>238</v>
      </c>
      <c r="F244" s="219" t="s">
        <v>258</v>
      </c>
      <c r="G244" s="219">
        <f t="shared" si="11"/>
        <v>2037</v>
      </c>
      <c r="H244" s="227" t="s">
        <v>35</v>
      </c>
      <c r="I244" s="235">
        <f>IF((I$4-$G244)&lt;($C244+$B244),IF(I$4=$G244+$B244,SUMIFS(INDEX('ABP REC Calc'!$G$6:$AB$69,,MATCH('ABP RECs'!$H244,'ABP REC Calc'!$G$5:$AB$5,0)),'ABP REC Calc'!$C$6:$C$69,'ABP RECs'!$E244,'ABP REC Calc'!$B$6:$B$69,'ABP RECs'!$F244),
IF(I$4&gt;$G244,H244*(1-Inputs_ByYear!$D$4),0)),0)</f>
        <v>0</v>
      </c>
      <c r="J244" s="235">
        <f>IF((J$4-$G244)&lt;($C244+$B244),IF(J$4=$G244+$B244,SUMIFS(INDEX('ABP REC Calc'!$G$6:$AB$69,,MATCH('ABP RECs'!$H244,'ABP REC Calc'!$G$5:$AB$5,0)),'ABP REC Calc'!$C$6:$C$69,'ABP RECs'!$E244,'ABP REC Calc'!$B$6:$B$69,'ABP RECs'!$F244),
IF(J$4&gt;$G244,I244*(1-Inputs_ByYear!$D$4),0)),0)</f>
        <v>0</v>
      </c>
      <c r="K244" s="235">
        <f>IF((K$4-$G244)&lt;($C244+$B244),IF(K$4=$G244+$B244,SUMIFS(INDEX('ABP REC Calc'!$G$6:$AB$69,,MATCH('ABP RECs'!$H244,'ABP REC Calc'!$G$5:$AB$5,0)),'ABP REC Calc'!$C$6:$C$69,'ABP RECs'!$E244,'ABP REC Calc'!$B$6:$B$69,'ABP RECs'!$F244),
IF(K$4&gt;$G244,J244*(1-Inputs_ByYear!$D$4),0)),0)</f>
        <v>0</v>
      </c>
      <c r="L244" s="235">
        <f>IF((L$4-$G244)&lt;($C244+$B244),IF(L$4=$G244+$B244,SUMIFS(INDEX('ABP REC Calc'!$G$6:$AB$69,,MATCH('ABP RECs'!$H244,'ABP REC Calc'!$G$5:$AB$5,0)),'ABP REC Calc'!$C$6:$C$69,'ABP RECs'!$E244,'ABP REC Calc'!$B$6:$B$69,'ABP RECs'!$F244),
IF(L$4&gt;$G244,K244*(1-Inputs_ByYear!$D$4),0)),0)</f>
        <v>0</v>
      </c>
      <c r="M244" s="235">
        <f>IF((M$4-$G244)&lt;($C244+$B244),IF(M$4=$G244+$B244,SUMIFS(INDEX('ABP REC Calc'!$G$6:$AB$69,,MATCH('ABP RECs'!$H244,'ABP REC Calc'!$G$5:$AB$5,0)),'ABP REC Calc'!$C$6:$C$69,'ABP RECs'!$E244,'ABP REC Calc'!$B$6:$B$69,'ABP RECs'!$F244),
IF(M$4&gt;$G244,L244*(1-Inputs_ByYear!$D$4),0)),0)</f>
        <v>0</v>
      </c>
      <c r="N244" s="235">
        <f>IF((N$4-$G244)&lt;($C244+$B244),IF(N$4=$G244+$B244,SUMIFS(INDEX('ABP REC Calc'!$G$6:$AB$69,,MATCH('ABP RECs'!$H244,'ABP REC Calc'!$G$5:$AB$5,0)),'ABP REC Calc'!$C$6:$C$69,'ABP RECs'!$E244,'ABP REC Calc'!$B$6:$B$69,'ABP RECs'!$F244),
IF(N$4&gt;$G244,M244*(1-Inputs_ByYear!$D$4),0)),0)</f>
        <v>0</v>
      </c>
      <c r="O244" s="235">
        <f>IF((O$4-$G244)&lt;($C244+$B244),IF(O$4=$G244+$B244,SUMIFS(INDEX('ABP REC Calc'!$G$6:$AB$69,,MATCH('ABP RECs'!$H244,'ABP REC Calc'!$G$5:$AB$5,0)),'ABP REC Calc'!$C$6:$C$69,'ABP RECs'!$E244,'ABP REC Calc'!$B$6:$B$69,'ABP RECs'!$F244),
IF(O$4&gt;$G244,N244*(1-Inputs_ByYear!$D$4),0)),0)</f>
        <v>0</v>
      </c>
      <c r="P244" s="235">
        <f>IF((P$4-$G244)&lt;($C244+$B244),IF(P$4=$G244+$B244,SUMIFS(INDEX('ABP REC Calc'!$G$6:$AB$69,,MATCH('ABP RECs'!$H244,'ABP REC Calc'!$G$5:$AB$5,0)),'ABP REC Calc'!$C$6:$C$69,'ABP RECs'!$E244,'ABP REC Calc'!$B$6:$B$69,'ABP RECs'!$F244),
IF(P$4&gt;$G244,O244*(1-Inputs_ByYear!$D$4),0)),0)</f>
        <v>0</v>
      </c>
      <c r="Q244" s="235">
        <f>IF((Q$4-$G244)&lt;($C244+$B244),IF(Q$4=$G244+$B244,SUMIFS(INDEX('ABP REC Calc'!$G$6:$AB$69,,MATCH('ABP RECs'!$H244,'ABP REC Calc'!$G$5:$AB$5,0)),'ABP REC Calc'!$C$6:$C$69,'ABP RECs'!$E244,'ABP REC Calc'!$B$6:$B$69,'ABP RECs'!$F244),
IF(Q$4&gt;$G244,P244*(1-Inputs_ByYear!$D$4),0)),0)</f>
        <v>0</v>
      </c>
      <c r="R244" s="235">
        <f>IF((R$4-$G244)&lt;($C244+$B244),IF(R$4=$G244+$B244,SUMIFS(INDEX('ABP REC Calc'!$G$6:$AB$69,,MATCH('ABP RECs'!$H244,'ABP REC Calc'!$G$5:$AB$5,0)),'ABP REC Calc'!$C$6:$C$69,'ABP RECs'!$E244,'ABP REC Calc'!$B$6:$B$69,'ABP RECs'!$F244),
IF(R$4&gt;$G244,Q244*(1-Inputs_ByYear!$D$4),0)),0)</f>
        <v>0</v>
      </c>
      <c r="S244" s="235">
        <f>IF((S$4-$G244)&lt;($C244+$B244),IF(S$4=$G244+$B244,SUMIFS(INDEX('ABP REC Calc'!$G$6:$AB$69,,MATCH('ABP RECs'!$H244,'ABP REC Calc'!$G$5:$AB$5,0)),'ABP REC Calc'!$C$6:$C$69,'ABP RECs'!$E244,'ABP REC Calc'!$B$6:$B$69,'ABP RECs'!$F244),
IF(S$4&gt;$G244,R244*(1-Inputs_ByYear!$D$4),0)),0)</f>
        <v>0</v>
      </c>
      <c r="T244" s="235">
        <f>IF((T$4-$G244)&lt;($C244+$B244),IF(T$4=$G244+$B244,SUMIFS(INDEX('ABP REC Calc'!$G$6:$AB$69,,MATCH('ABP RECs'!$H244,'ABP REC Calc'!$G$5:$AB$5,0)),'ABP REC Calc'!$C$6:$C$69,'ABP RECs'!$E244,'ABP REC Calc'!$B$6:$B$69,'ABP RECs'!$F244),
IF(T$4&gt;$G244,S244*(1-Inputs_ByYear!$D$4),0)),0)</f>
        <v>0</v>
      </c>
      <c r="U244" s="235">
        <f>IF((U$4-$G244)&lt;($C244+$B244),IF(U$4=$G244+$B244,SUMIFS(INDEX('ABP REC Calc'!$G$6:$AB$69,,MATCH('ABP RECs'!$H244,'ABP REC Calc'!$G$5:$AB$5,0)),'ABP REC Calc'!$C$6:$C$69,'ABP RECs'!$E244,'ABP REC Calc'!$B$6:$B$69,'ABP RECs'!$F244),
IF(U$4&gt;$G244,T244*(1-Inputs_ByYear!$D$4),0)),0)</f>
        <v>0</v>
      </c>
      <c r="V244" s="235">
        <f>IF((V$4-$G244)&lt;($C244+$B244),IF(V$4=$G244+$B244,SUMIFS(INDEX('ABP REC Calc'!$G$6:$AB$69,,MATCH('ABP RECs'!$H244,'ABP REC Calc'!$G$5:$AB$5,0)),'ABP REC Calc'!$C$6:$C$69,'ABP RECs'!$E244,'ABP REC Calc'!$B$6:$B$69,'ABP RECs'!$F244),
IF(V$4&gt;$G244,U244*(1-Inputs_ByYear!$D$4),0)),0)</f>
        <v>96582.720536046254</v>
      </c>
      <c r="W244" s="235">
        <f>IF((W$4-$G244)&lt;($C244+$B244),IF(W$4=$G244+$B244,SUMIFS(INDEX('ABP REC Calc'!$G$6:$AB$69,,MATCH('ABP RECs'!$H244,'ABP REC Calc'!$G$5:$AB$5,0)),'ABP REC Calc'!$C$6:$C$69,'ABP RECs'!$E244,'ABP REC Calc'!$B$6:$B$69,'ABP RECs'!$F244),
IF(W$4&gt;$G244,V244*(1-Inputs_ByYear!$D$4),0)),0)</f>
        <v>96099.806933366024</v>
      </c>
      <c r="X244" s="235">
        <f>IF((X$4-$G244)&lt;($C244+$B244),IF(X$4=$G244+$B244,SUMIFS(INDEX('ABP REC Calc'!$G$6:$AB$69,,MATCH('ABP RECs'!$H244,'ABP REC Calc'!$G$5:$AB$5,0)),'ABP REC Calc'!$C$6:$C$69,'ABP RECs'!$E244,'ABP REC Calc'!$B$6:$B$69,'ABP RECs'!$F244),
IF(X$4&gt;$G244,W244*(1-Inputs_ByYear!$D$4),0)),0)</f>
        <v>95619.30789869919</v>
      </c>
      <c r="Y244" s="235">
        <f>IF((Y$4-$G244)&lt;($C244+$B244),IF(Y$4=$G244+$B244,SUMIFS(INDEX('ABP REC Calc'!$G$6:$AB$69,,MATCH('ABP RECs'!$H244,'ABP REC Calc'!$G$5:$AB$5,0)),'ABP REC Calc'!$C$6:$C$69,'ABP RECs'!$E244,'ABP REC Calc'!$B$6:$B$69,'ABP RECs'!$F244),
IF(Y$4&gt;$G244,X244*(1-Inputs_ByYear!$D$4),0)),0)</f>
        <v>95141.211359205699</v>
      </c>
      <c r="Z244" s="235">
        <f>IF((Z$4-$G244)&lt;($C244+$B244),IF(Z$4=$G244+$B244,SUMIFS(INDEX('ABP REC Calc'!$G$6:$AB$69,,MATCH('ABP RECs'!$H244,'ABP REC Calc'!$G$5:$AB$5,0)),'ABP REC Calc'!$C$6:$C$69,'ABP RECs'!$E244,'ABP REC Calc'!$B$6:$B$69,'ABP RECs'!$F244),
IF(Z$4&gt;$G244,Y244*(1-Inputs_ByYear!$D$4),0)),0)</f>
        <v>94665.505302409671</v>
      </c>
      <c r="AA244" s="235">
        <f>IF((AA$4-$G244)&lt;($C244+$B244),IF(AA$4=$G244+$B244,SUMIFS(INDEX('ABP REC Calc'!$G$6:$AB$69,,MATCH('ABP RECs'!$H244,'ABP REC Calc'!$G$5:$AB$5,0)),'ABP REC Calc'!$C$6:$C$69,'ABP RECs'!$E244,'ABP REC Calc'!$B$6:$B$69,'ABP RECs'!$F244),
IF(AA$4&gt;$G244,Z244*(1-Inputs_ByYear!$D$4),0)),0)</f>
        <v>94192.177775897624</v>
      </c>
      <c r="AB244" s="235">
        <f>IF((AB$4-$G244)&lt;($C244+$B244),IF(AB$4=$G244+$B244,SUMIFS(INDEX('ABP REC Calc'!$G$6:$AB$69,,MATCH('ABP RECs'!$H244,'ABP REC Calc'!$G$5:$AB$5,0)),'ABP REC Calc'!$C$6:$C$69,'ABP RECs'!$E244,'ABP REC Calc'!$B$6:$B$69,'ABP RECs'!$F244),
IF(AB$4&gt;$G244,AA244*(1-Inputs_ByYear!$D$4),0)),0)</f>
        <v>93721.216887018134</v>
      </c>
      <c r="AC244" s="235">
        <f>IF((AC$4-$G244)&lt;($C244+$B244),IF(AC$4=$G244+$B244,SUMIFS(INDEX('ABP REC Calc'!$G$6:$AB$69,,MATCH('ABP RECs'!$H244,'ABP REC Calc'!$G$5:$AB$5,0)),'ABP REC Calc'!$C$6:$C$69,'ABP RECs'!$E244,'ABP REC Calc'!$B$6:$B$69,'ABP RECs'!$F244),
IF(AC$4&gt;$G244,AB244*(1-Inputs_ByYear!$D$4),0)),0)</f>
        <v>93252.610802583047</v>
      </c>
      <c r="AD244" s="235">
        <f>IF((AD$4-$G244)&lt;($C244+$B244),IF(AD$4=$G244+$B244,SUMIFS(INDEX('ABP REC Calc'!$G$6:$AB$69,,MATCH('ABP RECs'!$H244,'ABP REC Calc'!$G$5:$AB$5,0)),'ABP REC Calc'!$C$6:$C$69,'ABP RECs'!$E244,'ABP REC Calc'!$B$6:$B$69,'ABP RECs'!$F244),
IF(AD$4&gt;$G244,AC244*(1-Inputs_ByYear!$D$4),0)),0)</f>
        <v>92786.34774857013</v>
      </c>
    </row>
    <row r="245" spans="2:30" ht="14.75" customHeight="1" x14ac:dyDescent="0.25">
      <c r="B245" s="332" cm="1">
        <f t="array" ref="B245">INDEX(Inputs_ByYear!$D$87:$D$92, MATCH('ABP RECs'!$E245, Inputs_ByYear!$B$87:$B$92, 0),)</f>
        <v>0</v>
      </c>
      <c r="C245" s="332" cm="1">
        <f t="array" ref="C245">INDEX(Inputs_ByYear!$D$51:$D$56, MATCH('ABP RECs'!$E245, Inputs_ByYear!$B$51:$B$56,0),)</f>
        <v>15</v>
      </c>
      <c r="D245" s="332" t="str" cm="1">
        <f t="array" ref="D245">INDEX(Inputs_ByYear!$D$96:$D$101, MATCH('ABP RECs'!$E245, Inputs_ByYear!$B$96:$B$101,0),)</f>
        <v>n/a</v>
      </c>
      <c r="E245" s="222" t="s">
        <v>238</v>
      </c>
      <c r="F245" s="219" t="s">
        <v>258</v>
      </c>
      <c r="G245" s="219">
        <f t="shared" si="11"/>
        <v>2038</v>
      </c>
      <c r="H245" s="227" t="s">
        <v>36</v>
      </c>
      <c r="I245" s="235">
        <f>IF((I$4-$G245)&lt;($C245+$B245),IF(I$4=$G245+$B245,SUMIFS(INDEX('ABP REC Calc'!$G$6:$AB$69,,MATCH('ABP RECs'!$H245,'ABP REC Calc'!$G$5:$AB$5,0)),'ABP REC Calc'!$C$6:$C$69,'ABP RECs'!$E245,'ABP REC Calc'!$B$6:$B$69,'ABP RECs'!$F245),
IF(I$4&gt;$G245,H245*(1-Inputs_ByYear!$D$4),0)),0)</f>
        <v>0</v>
      </c>
      <c r="J245" s="235">
        <f>IF((J$4-$G245)&lt;($C245+$B245),IF(J$4=$G245+$B245,SUMIFS(INDEX('ABP REC Calc'!$G$6:$AB$69,,MATCH('ABP RECs'!$H245,'ABP REC Calc'!$G$5:$AB$5,0)),'ABP REC Calc'!$C$6:$C$69,'ABP RECs'!$E245,'ABP REC Calc'!$B$6:$B$69,'ABP RECs'!$F245),
IF(J$4&gt;$G245,I245*(1-Inputs_ByYear!$D$4),0)),0)</f>
        <v>0</v>
      </c>
      <c r="K245" s="235">
        <f>IF((K$4-$G245)&lt;($C245+$B245),IF(K$4=$G245+$B245,SUMIFS(INDEX('ABP REC Calc'!$G$6:$AB$69,,MATCH('ABP RECs'!$H245,'ABP REC Calc'!$G$5:$AB$5,0)),'ABP REC Calc'!$C$6:$C$69,'ABP RECs'!$E245,'ABP REC Calc'!$B$6:$B$69,'ABP RECs'!$F245),
IF(K$4&gt;$G245,J245*(1-Inputs_ByYear!$D$4),0)),0)</f>
        <v>0</v>
      </c>
      <c r="L245" s="235">
        <f>IF((L$4-$G245)&lt;($C245+$B245),IF(L$4=$G245+$B245,SUMIFS(INDEX('ABP REC Calc'!$G$6:$AB$69,,MATCH('ABP RECs'!$H245,'ABP REC Calc'!$G$5:$AB$5,0)),'ABP REC Calc'!$C$6:$C$69,'ABP RECs'!$E245,'ABP REC Calc'!$B$6:$B$69,'ABP RECs'!$F245),
IF(L$4&gt;$G245,K245*(1-Inputs_ByYear!$D$4),0)),0)</f>
        <v>0</v>
      </c>
      <c r="M245" s="235">
        <f>IF((M$4-$G245)&lt;($C245+$B245),IF(M$4=$G245+$B245,SUMIFS(INDEX('ABP REC Calc'!$G$6:$AB$69,,MATCH('ABP RECs'!$H245,'ABP REC Calc'!$G$5:$AB$5,0)),'ABP REC Calc'!$C$6:$C$69,'ABP RECs'!$E245,'ABP REC Calc'!$B$6:$B$69,'ABP RECs'!$F245),
IF(M$4&gt;$G245,L245*(1-Inputs_ByYear!$D$4),0)),0)</f>
        <v>0</v>
      </c>
      <c r="N245" s="235">
        <f>IF((N$4-$G245)&lt;($C245+$B245),IF(N$4=$G245+$B245,SUMIFS(INDEX('ABP REC Calc'!$G$6:$AB$69,,MATCH('ABP RECs'!$H245,'ABP REC Calc'!$G$5:$AB$5,0)),'ABP REC Calc'!$C$6:$C$69,'ABP RECs'!$E245,'ABP REC Calc'!$B$6:$B$69,'ABP RECs'!$F245),
IF(N$4&gt;$G245,M245*(1-Inputs_ByYear!$D$4),0)),0)</f>
        <v>0</v>
      </c>
      <c r="O245" s="235">
        <f>IF((O$4-$G245)&lt;($C245+$B245),IF(O$4=$G245+$B245,SUMIFS(INDEX('ABP REC Calc'!$G$6:$AB$69,,MATCH('ABP RECs'!$H245,'ABP REC Calc'!$G$5:$AB$5,0)),'ABP REC Calc'!$C$6:$C$69,'ABP RECs'!$E245,'ABP REC Calc'!$B$6:$B$69,'ABP RECs'!$F245),
IF(O$4&gt;$G245,N245*(1-Inputs_ByYear!$D$4),0)),0)</f>
        <v>0</v>
      </c>
      <c r="P245" s="235">
        <f>IF((P$4-$G245)&lt;($C245+$B245),IF(P$4=$G245+$B245,SUMIFS(INDEX('ABP REC Calc'!$G$6:$AB$69,,MATCH('ABP RECs'!$H245,'ABP REC Calc'!$G$5:$AB$5,0)),'ABP REC Calc'!$C$6:$C$69,'ABP RECs'!$E245,'ABP REC Calc'!$B$6:$B$69,'ABP RECs'!$F245),
IF(P$4&gt;$G245,O245*(1-Inputs_ByYear!$D$4),0)),0)</f>
        <v>0</v>
      </c>
      <c r="Q245" s="235">
        <f>IF((Q$4-$G245)&lt;($C245+$B245),IF(Q$4=$G245+$B245,SUMIFS(INDEX('ABP REC Calc'!$G$6:$AB$69,,MATCH('ABP RECs'!$H245,'ABP REC Calc'!$G$5:$AB$5,0)),'ABP REC Calc'!$C$6:$C$69,'ABP RECs'!$E245,'ABP REC Calc'!$B$6:$B$69,'ABP RECs'!$F245),
IF(Q$4&gt;$G245,P245*(1-Inputs_ByYear!$D$4),0)),0)</f>
        <v>0</v>
      </c>
      <c r="R245" s="235">
        <f>IF((R$4-$G245)&lt;($C245+$B245),IF(R$4=$G245+$B245,SUMIFS(INDEX('ABP REC Calc'!$G$6:$AB$69,,MATCH('ABP RECs'!$H245,'ABP REC Calc'!$G$5:$AB$5,0)),'ABP REC Calc'!$C$6:$C$69,'ABP RECs'!$E245,'ABP REC Calc'!$B$6:$B$69,'ABP RECs'!$F245),
IF(R$4&gt;$G245,Q245*(1-Inputs_ByYear!$D$4),0)),0)</f>
        <v>0</v>
      </c>
      <c r="S245" s="235">
        <f>IF((S$4-$G245)&lt;($C245+$B245),IF(S$4=$G245+$B245,SUMIFS(INDEX('ABP REC Calc'!$G$6:$AB$69,,MATCH('ABP RECs'!$H245,'ABP REC Calc'!$G$5:$AB$5,0)),'ABP REC Calc'!$C$6:$C$69,'ABP RECs'!$E245,'ABP REC Calc'!$B$6:$B$69,'ABP RECs'!$F245),
IF(S$4&gt;$G245,R245*(1-Inputs_ByYear!$D$4),0)),0)</f>
        <v>0</v>
      </c>
      <c r="T245" s="235">
        <f>IF((T$4-$G245)&lt;($C245+$B245),IF(T$4=$G245+$B245,SUMIFS(INDEX('ABP REC Calc'!$G$6:$AB$69,,MATCH('ABP RECs'!$H245,'ABP REC Calc'!$G$5:$AB$5,0)),'ABP REC Calc'!$C$6:$C$69,'ABP RECs'!$E245,'ABP REC Calc'!$B$6:$B$69,'ABP RECs'!$F245),
IF(T$4&gt;$G245,S245*(1-Inputs_ByYear!$D$4),0)),0)</f>
        <v>0</v>
      </c>
      <c r="U245" s="235">
        <f>IF((U$4-$G245)&lt;($C245+$B245),IF(U$4=$G245+$B245,SUMIFS(INDEX('ABP REC Calc'!$G$6:$AB$69,,MATCH('ABP RECs'!$H245,'ABP REC Calc'!$G$5:$AB$5,0)),'ABP REC Calc'!$C$6:$C$69,'ABP RECs'!$E245,'ABP REC Calc'!$B$6:$B$69,'ABP RECs'!$F245),
IF(U$4&gt;$G245,T245*(1-Inputs_ByYear!$D$4),0)),0)</f>
        <v>0</v>
      </c>
      <c r="V245" s="235">
        <f>IF((V$4-$G245)&lt;($C245+$B245),IF(V$4=$G245+$B245,SUMIFS(INDEX('ABP REC Calc'!$G$6:$AB$69,,MATCH('ABP RECs'!$H245,'ABP REC Calc'!$G$5:$AB$5,0)),'ABP REC Calc'!$C$6:$C$69,'ABP RECs'!$E245,'ABP REC Calc'!$B$6:$B$69,'ABP RECs'!$F245),
IF(V$4&gt;$G245,U245*(1-Inputs_ByYear!$D$4),0)),0)</f>
        <v>0</v>
      </c>
      <c r="W245" s="235">
        <f>IF((W$4-$G245)&lt;($C245+$B245),IF(W$4=$G245+$B245,SUMIFS(INDEX('ABP REC Calc'!$G$6:$AB$69,,MATCH('ABP RECs'!$H245,'ABP REC Calc'!$G$5:$AB$5,0)),'ABP REC Calc'!$C$6:$C$69,'ABP RECs'!$E245,'ABP REC Calc'!$B$6:$B$69,'ABP RECs'!$F245),
IF(W$4&gt;$G245,V245*(1-Inputs_ByYear!$D$4),0)),0)</f>
        <v>96582.720536046254</v>
      </c>
      <c r="X245" s="235">
        <f>IF((X$4-$G245)&lt;($C245+$B245),IF(X$4=$G245+$B245,SUMIFS(INDEX('ABP REC Calc'!$G$6:$AB$69,,MATCH('ABP RECs'!$H245,'ABP REC Calc'!$G$5:$AB$5,0)),'ABP REC Calc'!$C$6:$C$69,'ABP RECs'!$E245,'ABP REC Calc'!$B$6:$B$69,'ABP RECs'!$F245),
IF(X$4&gt;$G245,W245*(1-Inputs_ByYear!$D$4),0)),0)</f>
        <v>96099.806933366024</v>
      </c>
      <c r="Y245" s="235">
        <f>IF((Y$4-$G245)&lt;($C245+$B245),IF(Y$4=$G245+$B245,SUMIFS(INDEX('ABP REC Calc'!$G$6:$AB$69,,MATCH('ABP RECs'!$H245,'ABP REC Calc'!$G$5:$AB$5,0)),'ABP REC Calc'!$C$6:$C$69,'ABP RECs'!$E245,'ABP REC Calc'!$B$6:$B$69,'ABP RECs'!$F245),
IF(Y$4&gt;$G245,X245*(1-Inputs_ByYear!$D$4),0)),0)</f>
        <v>95619.30789869919</v>
      </c>
      <c r="Z245" s="235">
        <f>IF((Z$4-$G245)&lt;($C245+$B245),IF(Z$4=$G245+$B245,SUMIFS(INDEX('ABP REC Calc'!$G$6:$AB$69,,MATCH('ABP RECs'!$H245,'ABP REC Calc'!$G$5:$AB$5,0)),'ABP REC Calc'!$C$6:$C$69,'ABP RECs'!$E245,'ABP REC Calc'!$B$6:$B$69,'ABP RECs'!$F245),
IF(Z$4&gt;$G245,Y245*(1-Inputs_ByYear!$D$4),0)),0)</f>
        <v>95141.211359205699</v>
      </c>
      <c r="AA245" s="235">
        <f>IF((AA$4-$G245)&lt;($C245+$B245),IF(AA$4=$G245+$B245,SUMIFS(INDEX('ABP REC Calc'!$G$6:$AB$69,,MATCH('ABP RECs'!$H245,'ABP REC Calc'!$G$5:$AB$5,0)),'ABP REC Calc'!$C$6:$C$69,'ABP RECs'!$E245,'ABP REC Calc'!$B$6:$B$69,'ABP RECs'!$F245),
IF(AA$4&gt;$G245,Z245*(1-Inputs_ByYear!$D$4),0)),0)</f>
        <v>94665.505302409671</v>
      </c>
      <c r="AB245" s="235">
        <f>IF((AB$4-$G245)&lt;($C245+$B245),IF(AB$4=$G245+$B245,SUMIFS(INDEX('ABP REC Calc'!$G$6:$AB$69,,MATCH('ABP RECs'!$H245,'ABP REC Calc'!$G$5:$AB$5,0)),'ABP REC Calc'!$C$6:$C$69,'ABP RECs'!$E245,'ABP REC Calc'!$B$6:$B$69,'ABP RECs'!$F245),
IF(AB$4&gt;$G245,AA245*(1-Inputs_ByYear!$D$4),0)),0)</f>
        <v>94192.177775897624</v>
      </c>
      <c r="AC245" s="235">
        <f>IF((AC$4-$G245)&lt;($C245+$B245),IF(AC$4=$G245+$B245,SUMIFS(INDEX('ABP REC Calc'!$G$6:$AB$69,,MATCH('ABP RECs'!$H245,'ABP REC Calc'!$G$5:$AB$5,0)),'ABP REC Calc'!$C$6:$C$69,'ABP RECs'!$E245,'ABP REC Calc'!$B$6:$B$69,'ABP RECs'!$F245),
IF(AC$4&gt;$G245,AB245*(1-Inputs_ByYear!$D$4),0)),0)</f>
        <v>93721.216887018134</v>
      </c>
      <c r="AD245" s="235">
        <f>IF((AD$4-$G245)&lt;($C245+$B245),IF(AD$4=$G245+$B245,SUMIFS(INDEX('ABP REC Calc'!$G$6:$AB$69,,MATCH('ABP RECs'!$H245,'ABP REC Calc'!$G$5:$AB$5,0)),'ABP REC Calc'!$C$6:$C$69,'ABP RECs'!$E245,'ABP REC Calc'!$B$6:$B$69,'ABP RECs'!$F245),
IF(AD$4&gt;$G245,AC245*(1-Inputs_ByYear!$D$4),0)),0)</f>
        <v>93252.610802583047</v>
      </c>
    </row>
    <row r="246" spans="2:30" ht="14.75" customHeight="1" x14ac:dyDescent="0.25">
      <c r="B246" s="332" cm="1">
        <f t="array" ref="B246">INDEX(Inputs_ByYear!$D$87:$D$92, MATCH('ABP RECs'!$E246, Inputs_ByYear!$B$87:$B$92, 0),)</f>
        <v>0</v>
      </c>
      <c r="C246" s="332" cm="1">
        <f t="array" ref="C246">INDEX(Inputs_ByYear!$D$51:$D$56, MATCH('ABP RECs'!$E246, Inputs_ByYear!$B$51:$B$56,0),)</f>
        <v>15</v>
      </c>
      <c r="D246" s="332" t="str" cm="1">
        <f t="array" ref="D246">INDEX(Inputs_ByYear!$D$96:$D$101, MATCH('ABP RECs'!$E246, Inputs_ByYear!$B$96:$B$101,0),)</f>
        <v>n/a</v>
      </c>
      <c r="E246" s="222" t="s">
        <v>238</v>
      </c>
      <c r="F246" s="219" t="s">
        <v>258</v>
      </c>
      <c r="G246" s="219">
        <f t="shared" si="11"/>
        <v>2039</v>
      </c>
      <c r="H246" s="227" t="s">
        <v>37</v>
      </c>
      <c r="I246" s="235">
        <f>IF((I$4-$G246)&lt;($C246+$B246),IF(I$4=$G246+$B246,SUMIFS(INDEX('ABP REC Calc'!$G$6:$AB$69,,MATCH('ABP RECs'!$H246,'ABP REC Calc'!$G$5:$AB$5,0)),'ABP REC Calc'!$C$6:$C$69,'ABP RECs'!$E246,'ABP REC Calc'!$B$6:$B$69,'ABP RECs'!$F246),
IF(I$4&gt;$G246,H246*(1-Inputs_ByYear!$D$4),0)),0)</f>
        <v>0</v>
      </c>
      <c r="J246" s="235">
        <f>IF((J$4-$G246)&lt;($C246+$B246),IF(J$4=$G246+$B246,SUMIFS(INDEX('ABP REC Calc'!$G$6:$AB$69,,MATCH('ABP RECs'!$H246,'ABP REC Calc'!$G$5:$AB$5,0)),'ABP REC Calc'!$C$6:$C$69,'ABP RECs'!$E246,'ABP REC Calc'!$B$6:$B$69,'ABP RECs'!$F246),
IF(J$4&gt;$G246,I246*(1-Inputs_ByYear!$D$4),0)),0)</f>
        <v>0</v>
      </c>
      <c r="K246" s="235">
        <f>IF((K$4-$G246)&lt;($C246+$B246),IF(K$4=$G246+$B246,SUMIFS(INDEX('ABP REC Calc'!$G$6:$AB$69,,MATCH('ABP RECs'!$H246,'ABP REC Calc'!$G$5:$AB$5,0)),'ABP REC Calc'!$C$6:$C$69,'ABP RECs'!$E246,'ABP REC Calc'!$B$6:$B$69,'ABP RECs'!$F246),
IF(K$4&gt;$G246,J246*(1-Inputs_ByYear!$D$4),0)),0)</f>
        <v>0</v>
      </c>
      <c r="L246" s="235">
        <f>IF((L$4-$G246)&lt;($C246+$B246),IF(L$4=$G246+$B246,SUMIFS(INDEX('ABP REC Calc'!$G$6:$AB$69,,MATCH('ABP RECs'!$H246,'ABP REC Calc'!$G$5:$AB$5,0)),'ABP REC Calc'!$C$6:$C$69,'ABP RECs'!$E246,'ABP REC Calc'!$B$6:$B$69,'ABP RECs'!$F246),
IF(L$4&gt;$G246,K246*(1-Inputs_ByYear!$D$4),0)),0)</f>
        <v>0</v>
      </c>
      <c r="M246" s="235">
        <f>IF((M$4-$G246)&lt;($C246+$B246),IF(M$4=$G246+$B246,SUMIFS(INDEX('ABP REC Calc'!$G$6:$AB$69,,MATCH('ABP RECs'!$H246,'ABP REC Calc'!$G$5:$AB$5,0)),'ABP REC Calc'!$C$6:$C$69,'ABP RECs'!$E246,'ABP REC Calc'!$B$6:$B$69,'ABP RECs'!$F246),
IF(M$4&gt;$G246,L246*(1-Inputs_ByYear!$D$4),0)),0)</f>
        <v>0</v>
      </c>
      <c r="N246" s="235">
        <f>IF((N$4-$G246)&lt;($C246+$B246),IF(N$4=$G246+$B246,SUMIFS(INDEX('ABP REC Calc'!$G$6:$AB$69,,MATCH('ABP RECs'!$H246,'ABP REC Calc'!$G$5:$AB$5,0)),'ABP REC Calc'!$C$6:$C$69,'ABP RECs'!$E246,'ABP REC Calc'!$B$6:$B$69,'ABP RECs'!$F246),
IF(N$4&gt;$G246,M246*(1-Inputs_ByYear!$D$4),0)),0)</f>
        <v>0</v>
      </c>
      <c r="O246" s="235">
        <f>IF((O$4-$G246)&lt;($C246+$B246),IF(O$4=$G246+$B246,SUMIFS(INDEX('ABP REC Calc'!$G$6:$AB$69,,MATCH('ABP RECs'!$H246,'ABP REC Calc'!$G$5:$AB$5,0)),'ABP REC Calc'!$C$6:$C$69,'ABP RECs'!$E246,'ABP REC Calc'!$B$6:$B$69,'ABP RECs'!$F246),
IF(O$4&gt;$G246,N246*(1-Inputs_ByYear!$D$4),0)),0)</f>
        <v>0</v>
      </c>
      <c r="P246" s="235">
        <f>IF((P$4-$G246)&lt;($C246+$B246),IF(P$4=$G246+$B246,SUMIFS(INDEX('ABP REC Calc'!$G$6:$AB$69,,MATCH('ABP RECs'!$H246,'ABP REC Calc'!$G$5:$AB$5,0)),'ABP REC Calc'!$C$6:$C$69,'ABP RECs'!$E246,'ABP REC Calc'!$B$6:$B$69,'ABP RECs'!$F246),
IF(P$4&gt;$G246,O246*(1-Inputs_ByYear!$D$4),0)),0)</f>
        <v>0</v>
      </c>
      <c r="Q246" s="235">
        <f>IF((Q$4-$G246)&lt;($C246+$B246),IF(Q$4=$G246+$B246,SUMIFS(INDEX('ABP REC Calc'!$G$6:$AB$69,,MATCH('ABP RECs'!$H246,'ABP REC Calc'!$G$5:$AB$5,0)),'ABP REC Calc'!$C$6:$C$69,'ABP RECs'!$E246,'ABP REC Calc'!$B$6:$B$69,'ABP RECs'!$F246),
IF(Q$4&gt;$G246,P246*(1-Inputs_ByYear!$D$4),0)),0)</f>
        <v>0</v>
      </c>
      <c r="R246" s="235">
        <f>IF((R$4-$G246)&lt;($C246+$B246),IF(R$4=$G246+$B246,SUMIFS(INDEX('ABP REC Calc'!$G$6:$AB$69,,MATCH('ABP RECs'!$H246,'ABP REC Calc'!$G$5:$AB$5,0)),'ABP REC Calc'!$C$6:$C$69,'ABP RECs'!$E246,'ABP REC Calc'!$B$6:$B$69,'ABP RECs'!$F246),
IF(R$4&gt;$G246,Q246*(1-Inputs_ByYear!$D$4),0)),0)</f>
        <v>0</v>
      </c>
      <c r="S246" s="235">
        <f>IF((S$4-$G246)&lt;($C246+$B246),IF(S$4=$G246+$B246,SUMIFS(INDEX('ABP REC Calc'!$G$6:$AB$69,,MATCH('ABP RECs'!$H246,'ABP REC Calc'!$G$5:$AB$5,0)),'ABP REC Calc'!$C$6:$C$69,'ABP RECs'!$E246,'ABP REC Calc'!$B$6:$B$69,'ABP RECs'!$F246),
IF(S$4&gt;$G246,R246*(1-Inputs_ByYear!$D$4),0)),0)</f>
        <v>0</v>
      </c>
      <c r="T246" s="235">
        <f>IF((T$4-$G246)&lt;($C246+$B246),IF(T$4=$G246+$B246,SUMIFS(INDEX('ABP REC Calc'!$G$6:$AB$69,,MATCH('ABP RECs'!$H246,'ABP REC Calc'!$G$5:$AB$5,0)),'ABP REC Calc'!$C$6:$C$69,'ABP RECs'!$E246,'ABP REC Calc'!$B$6:$B$69,'ABP RECs'!$F246),
IF(T$4&gt;$G246,S246*(1-Inputs_ByYear!$D$4),0)),0)</f>
        <v>0</v>
      </c>
      <c r="U246" s="235">
        <f>IF((U$4-$G246)&lt;($C246+$B246),IF(U$4=$G246+$B246,SUMIFS(INDEX('ABP REC Calc'!$G$6:$AB$69,,MATCH('ABP RECs'!$H246,'ABP REC Calc'!$G$5:$AB$5,0)),'ABP REC Calc'!$C$6:$C$69,'ABP RECs'!$E246,'ABP REC Calc'!$B$6:$B$69,'ABP RECs'!$F246),
IF(U$4&gt;$G246,T246*(1-Inputs_ByYear!$D$4),0)),0)</f>
        <v>0</v>
      </c>
      <c r="V246" s="235">
        <f>IF((V$4-$G246)&lt;($C246+$B246),IF(V$4=$G246+$B246,SUMIFS(INDEX('ABP REC Calc'!$G$6:$AB$69,,MATCH('ABP RECs'!$H246,'ABP REC Calc'!$G$5:$AB$5,0)),'ABP REC Calc'!$C$6:$C$69,'ABP RECs'!$E246,'ABP REC Calc'!$B$6:$B$69,'ABP RECs'!$F246),
IF(V$4&gt;$G246,U246*(1-Inputs_ByYear!$D$4),0)),0)</f>
        <v>0</v>
      </c>
      <c r="W246" s="235">
        <f>IF((W$4-$G246)&lt;($C246+$B246),IF(W$4=$G246+$B246,SUMIFS(INDEX('ABP REC Calc'!$G$6:$AB$69,,MATCH('ABP RECs'!$H246,'ABP REC Calc'!$G$5:$AB$5,0)),'ABP REC Calc'!$C$6:$C$69,'ABP RECs'!$E246,'ABP REC Calc'!$B$6:$B$69,'ABP RECs'!$F246),
IF(W$4&gt;$G246,V246*(1-Inputs_ByYear!$D$4),0)),0)</f>
        <v>0</v>
      </c>
      <c r="X246" s="235">
        <f>IF((X$4-$G246)&lt;($C246+$B246),IF(X$4=$G246+$B246,SUMIFS(INDEX('ABP REC Calc'!$G$6:$AB$69,,MATCH('ABP RECs'!$H246,'ABP REC Calc'!$G$5:$AB$5,0)),'ABP REC Calc'!$C$6:$C$69,'ABP RECs'!$E246,'ABP REC Calc'!$B$6:$B$69,'ABP RECs'!$F246),
IF(X$4&gt;$G246,W246*(1-Inputs_ByYear!$D$4),0)),0)</f>
        <v>96582.720536046254</v>
      </c>
      <c r="Y246" s="235">
        <f>IF((Y$4-$G246)&lt;($C246+$B246),IF(Y$4=$G246+$B246,SUMIFS(INDEX('ABP REC Calc'!$G$6:$AB$69,,MATCH('ABP RECs'!$H246,'ABP REC Calc'!$G$5:$AB$5,0)),'ABP REC Calc'!$C$6:$C$69,'ABP RECs'!$E246,'ABP REC Calc'!$B$6:$B$69,'ABP RECs'!$F246),
IF(Y$4&gt;$G246,X246*(1-Inputs_ByYear!$D$4),0)),0)</f>
        <v>96099.806933366024</v>
      </c>
      <c r="Z246" s="235">
        <f>IF((Z$4-$G246)&lt;($C246+$B246),IF(Z$4=$G246+$B246,SUMIFS(INDEX('ABP REC Calc'!$G$6:$AB$69,,MATCH('ABP RECs'!$H246,'ABP REC Calc'!$G$5:$AB$5,0)),'ABP REC Calc'!$C$6:$C$69,'ABP RECs'!$E246,'ABP REC Calc'!$B$6:$B$69,'ABP RECs'!$F246),
IF(Z$4&gt;$G246,Y246*(1-Inputs_ByYear!$D$4),0)),0)</f>
        <v>95619.30789869919</v>
      </c>
      <c r="AA246" s="235">
        <f>IF((AA$4-$G246)&lt;($C246+$B246),IF(AA$4=$G246+$B246,SUMIFS(INDEX('ABP REC Calc'!$G$6:$AB$69,,MATCH('ABP RECs'!$H246,'ABP REC Calc'!$G$5:$AB$5,0)),'ABP REC Calc'!$C$6:$C$69,'ABP RECs'!$E246,'ABP REC Calc'!$B$6:$B$69,'ABP RECs'!$F246),
IF(AA$4&gt;$G246,Z246*(1-Inputs_ByYear!$D$4),0)),0)</f>
        <v>95141.211359205699</v>
      </c>
      <c r="AB246" s="235">
        <f>IF((AB$4-$G246)&lt;($C246+$B246),IF(AB$4=$G246+$B246,SUMIFS(INDEX('ABP REC Calc'!$G$6:$AB$69,,MATCH('ABP RECs'!$H246,'ABP REC Calc'!$G$5:$AB$5,0)),'ABP REC Calc'!$C$6:$C$69,'ABP RECs'!$E246,'ABP REC Calc'!$B$6:$B$69,'ABP RECs'!$F246),
IF(AB$4&gt;$G246,AA246*(1-Inputs_ByYear!$D$4),0)),0)</f>
        <v>94665.505302409671</v>
      </c>
      <c r="AC246" s="235">
        <f>IF((AC$4-$G246)&lt;($C246+$B246),IF(AC$4=$G246+$B246,SUMIFS(INDEX('ABP REC Calc'!$G$6:$AB$69,,MATCH('ABP RECs'!$H246,'ABP REC Calc'!$G$5:$AB$5,0)),'ABP REC Calc'!$C$6:$C$69,'ABP RECs'!$E246,'ABP REC Calc'!$B$6:$B$69,'ABP RECs'!$F246),
IF(AC$4&gt;$G246,AB246*(1-Inputs_ByYear!$D$4),0)),0)</f>
        <v>94192.177775897624</v>
      </c>
      <c r="AD246" s="235">
        <f>IF((AD$4-$G246)&lt;($C246+$B246),IF(AD$4=$G246+$B246,SUMIFS(INDEX('ABP REC Calc'!$G$6:$AB$69,,MATCH('ABP RECs'!$H246,'ABP REC Calc'!$G$5:$AB$5,0)),'ABP REC Calc'!$C$6:$C$69,'ABP RECs'!$E246,'ABP REC Calc'!$B$6:$B$69,'ABP RECs'!$F246),
IF(AD$4&gt;$G246,AC246*(1-Inputs_ByYear!$D$4),0)),0)</f>
        <v>93721.216887018134</v>
      </c>
    </row>
    <row r="247" spans="2:30" ht="14.75" customHeight="1" x14ac:dyDescent="0.25">
      <c r="B247" s="332" cm="1">
        <f t="array" ref="B247">INDEX(Inputs_ByYear!$D$87:$D$92, MATCH('ABP RECs'!$E247, Inputs_ByYear!$B$87:$B$92, 0),)</f>
        <v>0</v>
      </c>
      <c r="C247" s="332" cm="1">
        <f t="array" ref="C247">INDEX(Inputs_ByYear!$D$51:$D$56, MATCH('ABP RECs'!$E247, Inputs_ByYear!$B$51:$B$56,0),)</f>
        <v>15</v>
      </c>
      <c r="D247" s="332" t="str" cm="1">
        <f t="array" ref="D247">INDEX(Inputs_ByYear!$D$96:$D$101, MATCH('ABP RECs'!$E247, Inputs_ByYear!$B$96:$B$101,0),)</f>
        <v>n/a</v>
      </c>
      <c r="E247" s="222" t="s">
        <v>238</v>
      </c>
      <c r="F247" s="219" t="s">
        <v>258</v>
      </c>
      <c r="G247" s="219">
        <f t="shared" si="11"/>
        <v>2040</v>
      </c>
      <c r="H247" s="227" t="s">
        <v>38</v>
      </c>
      <c r="I247" s="235">
        <f>IF((I$4-$G247)&lt;($C247+$B247),IF(I$4=$G247+$B247,SUMIFS(INDEX('ABP REC Calc'!$G$6:$AB$69,,MATCH('ABP RECs'!$H247,'ABP REC Calc'!$G$5:$AB$5,0)),'ABP REC Calc'!$C$6:$C$69,'ABP RECs'!$E247,'ABP REC Calc'!$B$6:$B$69,'ABP RECs'!$F247),
IF(I$4&gt;$G247,H247*(1-Inputs_ByYear!$D$4),0)),0)</f>
        <v>0</v>
      </c>
      <c r="J247" s="235">
        <f>IF((J$4-$G247)&lt;($C247+$B247),IF(J$4=$G247+$B247,SUMIFS(INDEX('ABP REC Calc'!$G$6:$AB$69,,MATCH('ABP RECs'!$H247,'ABP REC Calc'!$G$5:$AB$5,0)),'ABP REC Calc'!$C$6:$C$69,'ABP RECs'!$E247,'ABP REC Calc'!$B$6:$B$69,'ABP RECs'!$F247),
IF(J$4&gt;$G247,I247*(1-Inputs_ByYear!$D$4),0)),0)</f>
        <v>0</v>
      </c>
      <c r="K247" s="235">
        <f>IF((K$4-$G247)&lt;($C247+$B247),IF(K$4=$G247+$B247,SUMIFS(INDEX('ABP REC Calc'!$G$6:$AB$69,,MATCH('ABP RECs'!$H247,'ABP REC Calc'!$G$5:$AB$5,0)),'ABP REC Calc'!$C$6:$C$69,'ABP RECs'!$E247,'ABP REC Calc'!$B$6:$B$69,'ABP RECs'!$F247),
IF(K$4&gt;$G247,J247*(1-Inputs_ByYear!$D$4),0)),0)</f>
        <v>0</v>
      </c>
      <c r="L247" s="235">
        <f>IF((L$4-$G247)&lt;($C247+$B247),IF(L$4=$G247+$B247,SUMIFS(INDEX('ABP REC Calc'!$G$6:$AB$69,,MATCH('ABP RECs'!$H247,'ABP REC Calc'!$G$5:$AB$5,0)),'ABP REC Calc'!$C$6:$C$69,'ABP RECs'!$E247,'ABP REC Calc'!$B$6:$B$69,'ABP RECs'!$F247),
IF(L$4&gt;$G247,K247*(1-Inputs_ByYear!$D$4),0)),0)</f>
        <v>0</v>
      </c>
      <c r="M247" s="235">
        <f>IF((M$4-$G247)&lt;($C247+$B247),IF(M$4=$G247+$B247,SUMIFS(INDEX('ABP REC Calc'!$G$6:$AB$69,,MATCH('ABP RECs'!$H247,'ABP REC Calc'!$G$5:$AB$5,0)),'ABP REC Calc'!$C$6:$C$69,'ABP RECs'!$E247,'ABP REC Calc'!$B$6:$B$69,'ABP RECs'!$F247),
IF(M$4&gt;$G247,L247*(1-Inputs_ByYear!$D$4),0)),0)</f>
        <v>0</v>
      </c>
      <c r="N247" s="235">
        <f>IF((N$4-$G247)&lt;($C247+$B247),IF(N$4=$G247+$B247,SUMIFS(INDEX('ABP REC Calc'!$G$6:$AB$69,,MATCH('ABP RECs'!$H247,'ABP REC Calc'!$G$5:$AB$5,0)),'ABP REC Calc'!$C$6:$C$69,'ABP RECs'!$E247,'ABP REC Calc'!$B$6:$B$69,'ABP RECs'!$F247),
IF(N$4&gt;$G247,M247*(1-Inputs_ByYear!$D$4),0)),0)</f>
        <v>0</v>
      </c>
      <c r="O247" s="235">
        <f>IF((O$4-$G247)&lt;($C247+$B247),IF(O$4=$G247+$B247,SUMIFS(INDEX('ABP REC Calc'!$G$6:$AB$69,,MATCH('ABP RECs'!$H247,'ABP REC Calc'!$G$5:$AB$5,0)),'ABP REC Calc'!$C$6:$C$69,'ABP RECs'!$E247,'ABP REC Calc'!$B$6:$B$69,'ABP RECs'!$F247),
IF(O$4&gt;$G247,N247*(1-Inputs_ByYear!$D$4),0)),0)</f>
        <v>0</v>
      </c>
      <c r="P247" s="235">
        <f>IF((P$4-$G247)&lt;($C247+$B247),IF(P$4=$G247+$B247,SUMIFS(INDEX('ABP REC Calc'!$G$6:$AB$69,,MATCH('ABP RECs'!$H247,'ABP REC Calc'!$G$5:$AB$5,0)),'ABP REC Calc'!$C$6:$C$69,'ABP RECs'!$E247,'ABP REC Calc'!$B$6:$B$69,'ABP RECs'!$F247),
IF(P$4&gt;$G247,O247*(1-Inputs_ByYear!$D$4),0)),0)</f>
        <v>0</v>
      </c>
      <c r="Q247" s="235">
        <f>IF((Q$4-$G247)&lt;($C247+$B247),IF(Q$4=$G247+$B247,SUMIFS(INDEX('ABP REC Calc'!$G$6:$AB$69,,MATCH('ABP RECs'!$H247,'ABP REC Calc'!$G$5:$AB$5,0)),'ABP REC Calc'!$C$6:$C$69,'ABP RECs'!$E247,'ABP REC Calc'!$B$6:$B$69,'ABP RECs'!$F247),
IF(Q$4&gt;$G247,P247*(1-Inputs_ByYear!$D$4),0)),0)</f>
        <v>0</v>
      </c>
      <c r="R247" s="235">
        <f>IF((R$4-$G247)&lt;($C247+$B247),IF(R$4=$G247+$B247,SUMIFS(INDEX('ABP REC Calc'!$G$6:$AB$69,,MATCH('ABP RECs'!$H247,'ABP REC Calc'!$G$5:$AB$5,0)),'ABP REC Calc'!$C$6:$C$69,'ABP RECs'!$E247,'ABP REC Calc'!$B$6:$B$69,'ABP RECs'!$F247),
IF(R$4&gt;$G247,Q247*(1-Inputs_ByYear!$D$4),0)),0)</f>
        <v>0</v>
      </c>
      <c r="S247" s="235">
        <f>IF((S$4-$G247)&lt;($C247+$B247),IF(S$4=$G247+$B247,SUMIFS(INDEX('ABP REC Calc'!$G$6:$AB$69,,MATCH('ABP RECs'!$H247,'ABP REC Calc'!$G$5:$AB$5,0)),'ABP REC Calc'!$C$6:$C$69,'ABP RECs'!$E247,'ABP REC Calc'!$B$6:$B$69,'ABP RECs'!$F247),
IF(S$4&gt;$G247,R247*(1-Inputs_ByYear!$D$4),0)),0)</f>
        <v>0</v>
      </c>
      <c r="T247" s="235">
        <f>IF((T$4-$G247)&lt;($C247+$B247),IF(T$4=$G247+$B247,SUMIFS(INDEX('ABP REC Calc'!$G$6:$AB$69,,MATCH('ABP RECs'!$H247,'ABP REC Calc'!$G$5:$AB$5,0)),'ABP REC Calc'!$C$6:$C$69,'ABP RECs'!$E247,'ABP REC Calc'!$B$6:$B$69,'ABP RECs'!$F247),
IF(T$4&gt;$G247,S247*(1-Inputs_ByYear!$D$4),0)),0)</f>
        <v>0</v>
      </c>
      <c r="U247" s="235">
        <f>IF((U$4-$G247)&lt;($C247+$B247),IF(U$4=$G247+$B247,SUMIFS(INDEX('ABP REC Calc'!$G$6:$AB$69,,MATCH('ABP RECs'!$H247,'ABP REC Calc'!$G$5:$AB$5,0)),'ABP REC Calc'!$C$6:$C$69,'ABP RECs'!$E247,'ABP REC Calc'!$B$6:$B$69,'ABP RECs'!$F247),
IF(U$4&gt;$G247,T247*(1-Inputs_ByYear!$D$4),0)),0)</f>
        <v>0</v>
      </c>
      <c r="V247" s="235">
        <f>IF((V$4-$G247)&lt;($C247+$B247),IF(V$4=$G247+$B247,SUMIFS(INDEX('ABP REC Calc'!$G$6:$AB$69,,MATCH('ABP RECs'!$H247,'ABP REC Calc'!$G$5:$AB$5,0)),'ABP REC Calc'!$C$6:$C$69,'ABP RECs'!$E247,'ABP REC Calc'!$B$6:$B$69,'ABP RECs'!$F247),
IF(V$4&gt;$G247,U247*(1-Inputs_ByYear!$D$4),0)),0)</f>
        <v>0</v>
      </c>
      <c r="W247" s="235">
        <f>IF((W$4-$G247)&lt;($C247+$B247),IF(W$4=$G247+$B247,SUMIFS(INDEX('ABP REC Calc'!$G$6:$AB$69,,MATCH('ABP RECs'!$H247,'ABP REC Calc'!$G$5:$AB$5,0)),'ABP REC Calc'!$C$6:$C$69,'ABP RECs'!$E247,'ABP REC Calc'!$B$6:$B$69,'ABP RECs'!$F247),
IF(W$4&gt;$G247,V247*(1-Inputs_ByYear!$D$4),0)),0)</f>
        <v>0</v>
      </c>
      <c r="X247" s="235">
        <f>IF((X$4-$G247)&lt;($C247+$B247),IF(X$4=$G247+$B247,SUMIFS(INDEX('ABP REC Calc'!$G$6:$AB$69,,MATCH('ABP RECs'!$H247,'ABP REC Calc'!$G$5:$AB$5,0)),'ABP REC Calc'!$C$6:$C$69,'ABP RECs'!$E247,'ABP REC Calc'!$B$6:$B$69,'ABP RECs'!$F247),
IF(X$4&gt;$G247,W247*(1-Inputs_ByYear!$D$4),0)),0)</f>
        <v>0</v>
      </c>
      <c r="Y247" s="235">
        <f>IF((Y$4-$G247)&lt;($C247+$B247),IF(Y$4=$G247+$B247,SUMIFS(INDEX('ABP REC Calc'!$G$6:$AB$69,,MATCH('ABP RECs'!$H247,'ABP REC Calc'!$G$5:$AB$5,0)),'ABP REC Calc'!$C$6:$C$69,'ABP RECs'!$E247,'ABP REC Calc'!$B$6:$B$69,'ABP RECs'!$F247),
IF(Y$4&gt;$G247,X247*(1-Inputs_ByYear!$D$4),0)),0)</f>
        <v>96582.720536046254</v>
      </c>
      <c r="Z247" s="235">
        <f>IF((Z$4-$G247)&lt;($C247+$B247),IF(Z$4=$G247+$B247,SUMIFS(INDEX('ABP REC Calc'!$G$6:$AB$69,,MATCH('ABP RECs'!$H247,'ABP REC Calc'!$G$5:$AB$5,0)),'ABP REC Calc'!$C$6:$C$69,'ABP RECs'!$E247,'ABP REC Calc'!$B$6:$B$69,'ABP RECs'!$F247),
IF(Z$4&gt;$G247,Y247*(1-Inputs_ByYear!$D$4),0)),0)</f>
        <v>96099.806933366024</v>
      </c>
      <c r="AA247" s="235">
        <f>IF((AA$4-$G247)&lt;($C247+$B247),IF(AA$4=$G247+$B247,SUMIFS(INDEX('ABP REC Calc'!$G$6:$AB$69,,MATCH('ABP RECs'!$H247,'ABP REC Calc'!$G$5:$AB$5,0)),'ABP REC Calc'!$C$6:$C$69,'ABP RECs'!$E247,'ABP REC Calc'!$B$6:$B$69,'ABP RECs'!$F247),
IF(AA$4&gt;$G247,Z247*(1-Inputs_ByYear!$D$4),0)),0)</f>
        <v>95619.30789869919</v>
      </c>
      <c r="AB247" s="235">
        <f>IF((AB$4-$G247)&lt;($C247+$B247),IF(AB$4=$G247+$B247,SUMIFS(INDEX('ABP REC Calc'!$G$6:$AB$69,,MATCH('ABP RECs'!$H247,'ABP REC Calc'!$G$5:$AB$5,0)),'ABP REC Calc'!$C$6:$C$69,'ABP RECs'!$E247,'ABP REC Calc'!$B$6:$B$69,'ABP RECs'!$F247),
IF(AB$4&gt;$G247,AA247*(1-Inputs_ByYear!$D$4),0)),0)</f>
        <v>95141.211359205699</v>
      </c>
      <c r="AC247" s="235">
        <f>IF((AC$4-$G247)&lt;($C247+$B247),IF(AC$4=$G247+$B247,SUMIFS(INDEX('ABP REC Calc'!$G$6:$AB$69,,MATCH('ABP RECs'!$H247,'ABP REC Calc'!$G$5:$AB$5,0)),'ABP REC Calc'!$C$6:$C$69,'ABP RECs'!$E247,'ABP REC Calc'!$B$6:$B$69,'ABP RECs'!$F247),
IF(AC$4&gt;$G247,AB247*(1-Inputs_ByYear!$D$4),0)),0)</f>
        <v>94665.505302409671</v>
      </c>
      <c r="AD247" s="235">
        <f>IF((AD$4-$G247)&lt;($C247+$B247),IF(AD$4=$G247+$B247,SUMIFS(INDEX('ABP REC Calc'!$G$6:$AB$69,,MATCH('ABP RECs'!$H247,'ABP REC Calc'!$G$5:$AB$5,0)),'ABP REC Calc'!$C$6:$C$69,'ABP RECs'!$E247,'ABP REC Calc'!$B$6:$B$69,'ABP RECs'!$F247),
IF(AD$4&gt;$G247,AC247*(1-Inputs_ByYear!$D$4),0)),0)</f>
        <v>94192.177775897624</v>
      </c>
    </row>
    <row r="248" spans="2:30" ht="14.75" customHeight="1" x14ac:dyDescent="0.25">
      <c r="B248" s="332" cm="1">
        <f t="array" ref="B248">INDEX(Inputs_ByYear!$D$87:$D$92, MATCH('ABP RECs'!$E248, Inputs_ByYear!$B$87:$B$92, 0),)</f>
        <v>0</v>
      </c>
      <c r="C248" s="332" cm="1">
        <f t="array" ref="C248">INDEX(Inputs_ByYear!$D$51:$D$56, MATCH('ABP RECs'!$E248, Inputs_ByYear!$B$51:$B$56,0),)</f>
        <v>15</v>
      </c>
      <c r="D248" s="332" t="str" cm="1">
        <f t="array" ref="D248">INDEX(Inputs_ByYear!$D$96:$D$101, MATCH('ABP RECs'!$E248, Inputs_ByYear!$B$96:$B$101,0),)</f>
        <v>n/a</v>
      </c>
      <c r="E248" s="222" t="s">
        <v>238</v>
      </c>
      <c r="F248" s="219" t="s">
        <v>258</v>
      </c>
      <c r="G248" s="219">
        <f t="shared" si="11"/>
        <v>2041</v>
      </c>
      <c r="H248" s="227" t="s">
        <v>39</v>
      </c>
      <c r="I248" s="235">
        <f>IF((I$4-$G248)&lt;($C248+$B248),IF(I$4=$G248+$B248,SUMIFS(INDEX('ABP REC Calc'!$G$6:$AB$69,,MATCH('ABP RECs'!$H248,'ABP REC Calc'!$G$5:$AB$5,0)),'ABP REC Calc'!$C$6:$C$69,'ABP RECs'!$E248,'ABP REC Calc'!$B$6:$B$69,'ABP RECs'!$F248),
IF(I$4&gt;$G248,H248*(1-Inputs_ByYear!$D$4),0)),0)</f>
        <v>0</v>
      </c>
      <c r="J248" s="235">
        <f>IF((J$4-$G248)&lt;($C248+$B248),IF(J$4=$G248+$B248,SUMIFS(INDEX('ABP REC Calc'!$G$6:$AB$69,,MATCH('ABP RECs'!$H248,'ABP REC Calc'!$G$5:$AB$5,0)),'ABP REC Calc'!$C$6:$C$69,'ABP RECs'!$E248,'ABP REC Calc'!$B$6:$B$69,'ABP RECs'!$F248),
IF(J$4&gt;$G248,I248*(1-Inputs_ByYear!$D$4),0)),0)</f>
        <v>0</v>
      </c>
      <c r="K248" s="235">
        <f>IF((K$4-$G248)&lt;($C248+$B248),IF(K$4=$G248+$B248,SUMIFS(INDEX('ABP REC Calc'!$G$6:$AB$69,,MATCH('ABP RECs'!$H248,'ABP REC Calc'!$G$5:$AB$5,0)),'ABP REC Calc'!$C$6:$C$69,'ABP RECs'!$E248,'ABP REC Calc'!$B$6:$B$69,'ABP RECs'!$F248),
IF(K$4&gt;$G248,J248*(1-Inputs_ByYear!$D$4),0)),0)</f>
        <v>0</v>
      </c>
      <c r="L248" s="235">
        <f>IF((L$4-$G248)&lt;($C248+$B248),IF(L$4=$G248+$B248,SUMIFS(INDEX('ABP REC Calc'!$G$6:$AB$69,,MATCH('ABP RECs'!$H248,'ABP REC Calc'!$G$5:$AB$5,0)),'ABP REC Calc'!$C$6:$C$69,'ABP RECs'!$E248,'ABP REC Calc'!$B$6:$B$69,'ABP RECs'!$F248),
IF(L$4&gt;$G248,K248*(1-Inputs_ByYear!$D$4),0)),0)</f>
        <v>0</v>
      </c>
      <c r="M248" s="235">
        <f>IF((M$4-$G248)&lt;($C248+$B248),IF(M$4=$G248+$B248,SUMIFS(INDEX('ABP REC Calc'!$G$6:$AB$69,,MATCH('ABP RECs'!$H248,'ABP REC Calc'!$G$5:$AB$5,0)),'ABP REC Calc'!$C$6:$C$69,'ABP RECs'!$E248,'ABP REC Calc'!$B$6:$B$69,'ABP RECs'!$F248),
IF(M$4&gt;$G248,L248*(1-Inputs_ByYear!$D$4),0)),0)</f>
        <v>0</v>
      </c>
      <c r="N248" s="235">
        <f>IF((N$4-$G248)&lt;($C248+$B248),IF(N$4=$G248+$B248,SUMIFS(INDEX('ABP REC Calc'!$G$6:$AB$69,,MATCH('ABP RECs'!$H248,'ABP REC Calc'!$G$5:$AB$5,0)),'ABP REC Calc'!$C$6:$C$69,'ABP RECs'!$E248,'ABP REC Calc'!$B$6:$B$69,'ABP RECs'!$F248),
IF(N$4&gt;$G248,M248*(1-Inputs_ByYear!$D$4),0)),0)</f>
        <v>0</v>
      </c>
      <c r="O248" s="235">
        <f>IF((O$4-$G248)&lt;($C248+$B248),IF(O$4=$G248+$B248,SUMIFS(INDEX('ABP REC Calc'!$G$6:$AB$69,,MATCH('ABP RECs'!$H248,'ABP REC Calc'!$G$5:$AB$5,0)),'ABP REC Calc'!$C$6:$C$69,'ABP RECs'!$E248,'ABP REC Calc'!$B$6:$B$69,'ABP RECs'!$F248),
IF(O$4&gt;$G248,N248*(1-Inputs_ByYear!$D$4),0)),0)</f>
        <v>0</v>
      </c>
      <c r="P248" s="235">
        <f>IF((P$4-$G248)&lt;($C248+$B248),IF(P$4=$G248+$B248,SUMIFS(INDEX('ABP REC Calc'!$G$6:$AB$69,,MATCH('ABP RECs'!$H248,'ABP REC Calc'!$G$5:$AB$5,0)),'ABP REC Calc'!$C$6:$C$69,'ABP RECs'!$E248,'ABP REC Calc'!$B$6:$B$69,'ABP RECs'!$F248),
IF(P$4&gt;$G248,O248*(1-Inputs_ByYear!$D$4),0)),0)</f>
        <v>0</v>
      </c>
      <c r="Q248" s="235">
        <f>IF((Q$4-$G248)&lt;($C248+$B248),IF(Q$4=$G248+$B248,SUMIFS(INDEX('ABP REC Calc'!$G$6:$AB$69,,MATCH('ABP RECs'!$H248,'ABP REC Calc'!$G$5:$AB$5,0)),'ABP REC Calc'!$C$6:$C$69,'ABP RECs'!$E248,'ABP REC Calc'!$B$6:$B$69,'ABP RECs'!$F248),
IF(Q$4&gt;$G248,P248*(1-Inputs_ByYear!$D$4),0)),0)</f>
        <v>0</v>
      </c>
      <c r="R248" s="235">
        <f>IF((R$4-$G248)&lt;($C248+$B248),IF(R$4=$G248+$B248,SUMIFS(INDEX('ABP REC Calc'!$G$6:$AB$69,,MATCH('ABP RECs'!$H248,'ABP REC Calc'!$G$5:$AB$5,0)),'ABP REC Calc'!$C$6:$C$69,'ABP RECs'!$E248,'ABP REC Calc'!$B$6:$B$69,'ABP RECs'!$F248),
IF(R$4&gt;$G248,Q248*(1-Inputs_ByYear!$D$4),0)),0)</f>
        <v>0</v>
      </c>
      <c r="S248" s="235">
        <f>IF((S$4-$G248)&lt;($C248+$B248),IF(S$4=$G248+$B248,SUMIFS(INDEX('ABP REC Calc'!$G$6:$AB$69,,MATCH('ABP RECs'!$H248,'ABP REC Calc'!$G$5:$AB$5,0)),'ABP REC Calc'!$C$6:$C$69,'ABP RECs'!$E248,'ABP REC Calc'!$B$6:$B$69,'ABP RECs'!$F248),
IF(S$4&gt;$G248,R248*(1-Inputs_ByYear!$D$4),0)),0)</f>
        <v>0</v>
      </c>
      <c r="T248" s="235">
        <f>IF((T$4-$G248)&lt;($C248+$B248),IF(T$4=$G248+$B248,SUMIFS(INDEX('ABP REC Calc'!$G$6:$AB$69,,MATCH('ABP RECs'!$H248,'ABP REC Calc'!$G$5:$AB$5,0)),'ABP REC Calc'!$C$6:$C$69,'ABP RECs'!$E248,'ABP REC Calc'!$B$6:$B$69,'ABP RECs'!$F248),
IF(T$4&gt;$G248,S248*(1-Inputs_ByYear!$D$4),0)),0)</f>
        <v>0</v>
      </c>
      <c r="U248" s="235">
        <f>IF((U$4-$G248)&lt;($C248+$B248),IF(U$4=$G248+$B248,SUMIFS(INDEX('ABP REC Calc'!$G$6:$AB$69,,MATCH('ABP RECs'!$H248,'ABP REC Calc'!$G$5:$AB$5,0)),'ABP REC Calc'!$C$6:$C$69,'ABP RECs'!$E248,'ABP REC Calc'!$B$6:$B$69,'ABP RECs'!$F248),
IF(U$4&gt;$G248,T248*(1-Inputs_ByYear!$D$4),0)),0)</f>
        <v>0</v>
      </c>
      <c r="V248" s="235">
        <f>IF((V$4-$G248)&lt;($C248+$B248),IF(V$4=$G248+$B248,SUMIFS(INDEX('ABP REC Calc'!$G$6:$AB$69,,MATCH('ABP RECs'!$H248,'ABP REC Calc'!$G$5:$AB$5,0)),'ABP REC Calc'!$C$6:$C$69,'ABP RECs'!$E248,'ABP REC Calc'!$B$6:$B$69,'ABP RECs'!$F248),
IF(V$4&gt;$G248,U248*(1-Inputs_ByYear!$D$4),0)),0)</f>
        <v>0</v>
      </c>
      <c r="W248" s="235">
        <f>IF((W$4-$G248)&lt;($C248+$B248),IF(W$4=$G248+$B248,SUMIFS(INDEX('ABP REC Calc'!$G$6:$AB$69,,MATCH('ABP RECs'!$H248,'ABP REC Calc'!$G$5:$AB$5,0)),'ABP REC Calc'!$C$6:$C$69,'ABP RECs'!$E248,'ABP REC Calc'!$B$6:$B$69,'ABP RECs'!$F248),
IF(W$4&gt;$G248,V248*(1-Inputs_ByYear!$D$4),0)),0)</f>
        <v>0</v>
      </c>
      <c r="X248" s="235">
        <f>IF((X$4-$G248)&lt;($C248+$B248),IF(X$4=$G248+$B248,SUMIFS(INDEX('ABP REC Calc'!$G$6:$AB$69,,MATCH('ABP RECs'!$H248,'ABP REC Calc'!$G$5:$AB$5,0)),'ABP REC Calc'!$C$6:$C$69,'ABP RECs'!$E248,'ABP REC Calc'!$B$6:$B$69,'ABP RECs'!$F248),
IF(X$4&gt;$G248,W248*(1-Inputs_ByYear!$D$4),0)),0)</f>
        <v>0</v>
      </c>
      <c r="Y248" s="235">
        <f>IF((Y$4-$G248)&lt;($C248+$B248),IF(Y$4=$G248+$B248,SUMIFS(INDEX('ABP REC Calc'!$G$6:$AB$69,,MATCH('ABP RECs'!$H248,'ABP REC Calc'!$G$5:$AB$5,0)),'ABP REC Calc'!$C$6:$C$69,'ABP RECs'!$E248,'ABP REC Calc'!$B$6:$B$69,'ABP RECs'!$F248),
IF(Y$4&gt;$G248,X248*(1-Inputs_ByYear!$D$4),0)),0)</f>
        <v>0</v>
      </c>
      <c r="Z248" s="235">
        <f>IF((Z$4-$G248)&lt;($C248+$B248),IF(Z$4=$G248+$B248,SUMIFS(INDEX('ABP REC Calc'!$G$6:$AB$69,,MATCH('ABP RECs'!$H248,'ABP REC Calc'!$G$5:$AB$5,0)),'ABP REC Calc'!$C$6:$C$69,'ABP RECs'!$E248,'ABP REC Calc'!$B$6:$B$69,'ABP RECs'!$F248),
IF(Z$4&gt;$G248,Y248*(1-Inputs_ByYear!$D$4),0)),0)</f>
        <v>96582.720536046254</v>
      </c>
      <c r="AA248" s="235">
        <f>IF((AA$4-$G248)&lt;($C248+$B248),IF(AA$4=$G248+$B248,SUMIFS(INDEX('ABP REC Calc'!$G$6:$AB$69,,MATCH('ABP RECs'!$H248,'ABP REC Calc'!$G$5:$AB$5,0)),'ABP REC Calc'!$C$6:$C$69,'ABP RECs'!$E248,'ABP REC Calc'!$B$6:$B$69,'ABP RECs'!$F248),
IF(AA$4&gt;$G248,Z248*(1-Inputs_ByYear!$D$4),0)),0)</f>
        <v>96099.806933366024</v>
      </c>
      <c r="AB248" s="235">
        <f>IF((AB$4-$G248)&lt;($C248+$B248),IF(AB$4=$G248+$B248,SUMIFS(INDEX('ABP REC Calc'!$G$6:$AB$69,,MATCH('ABP RECs'!$H248,'ABP REC Calc'!$G$5:$AB$5,0)),'ABP REC Calc'!$C$6:$C$69,'ABP RECs'!$E248,'ABP REC Calc'!$B$6:$B$69,'ABP RECs'!$F248),
IF(AB$4&gt;$G248,AA248*(1-Inputs_ByYear!$D$4),0)),0)</f>
        <v>95619.30789869919</v>
      </c>
      <c r="AC248" s="235">
        <f>IF((AC$4-$G248)&lt;($C248+$B248),IF(AC$4=$G248+$B248,SUMIFS(INDEX('ABP REC Calc'!$G$6:$AB$69,,MATCH('ABP RECs'!$H248,'ABP REC Calc'!$G$5:$AB$5,0)),'ABP REC Calc'!$C$6:$C$69,'ABP RECs'!$E248,'ABP REC Calc'!$B$6:$B$69,'ABP RECs'!$F248),
IF(AC$4&gt;$G248,AB248*(1-Inputs_ByYear!$D$4),0)),0)</f>
        <v>95141.211359205699</v>
      </c>
      <c r="AD248" s="235">
        <f>IF((AD$4-$G248)&lt;($C248+$B248),IF(AD$4=$G248+$B248,SUMIFS(INDEX('ABP REC Calc'!$G$6:$AB$69,,MATCH('ABP RECs'!$H248,'ABP REC Calc'!$G$5:$AB$5,0)),'ABP REC Calc'!$C$6:$C$69,'ABP RECs'!$E248,'ABP REC Calc'!$B$6:$B$69,'ABP RECs'!$F248),
IF(AD$4&gt;$G248,AC248*(1-Inputs_ByYear!$D$4),0)),0)</f>
        <v>94665.505302409671</v>
      </c>
    </row>
    <row r="249" spans="2:30" ht="14.75" customHeight="1" x14ac:dyDescent="0.25">
      <c r="B249" s="332" cm="1">
        <f t="array" ref="B249">INDEX(Inputs_ByYear!$D$87:$D$92, MATCH('ABP RECs'!$E249, Inputs_ByYear!$B$87:$B$92, 0),)</f>
        <v>0</v>
      </c>
      <c r="C249" s="332" cm="1">
        <f t="array" ref="C249">INDEX(Inputs_ByYear!$D$51:$D$56, MATCH('ABP RECs'!$E249, Inputs_ByYear!$B$51:$B$56,0),)</f>
        <v>15</v>
      </c>
      <c r="D249" s="332" t="str" cm="1">
        <f t="array" ref="D249">INDEX(Inputs_ByYear!$D$96:$D$101, MATCH('ABP RECs'!$E249, Inputs_ByYear!$B$96:$B$101,0),)</f>
        <v>n/a</v>
      </c>
      <c r="E249" s="222" t="s">
        <v>238</v>
      </c>
      <c r="F249" s="219" t="s">
        <v>258</v>
      </c>
      <c r="G249" s="219">
        <f t="shared" si="11"/>
        <v>2042</v>
      </c>
      <c r="H249" s="227" t="s">
        <v>40</v>
      </c>
      <c r="I249" s="235">
        <f>IF((I$4-$G249)&lt;($C249+$B249),IF(I$4=$G249+$B249,SUMIFS(INDEX('ABP REC Calc'!$G$6:$AB$69,,MATCH('ABP RECs'!$H249,'ABP REC Calc'!$G$5:$AB$5,0)),'ABP REC Calc'!$C$6:$C$69,'ABP RECs'!$E249,'ABP REC Calc'!$B$6:$B$69,'ABP RECs'!$F249),
IF(I$4&gt;$G249,H249*(1-Inputs_ByYear!$D$4),0)),0)</f>
        <v>0</v>
      </c>
      <c r="J249" s="235">
        <f>IF((J$4-$G249)&lt;($C249+$B249),IF(J$4=$G249+$B249,SUMIFS(INDEX('ABP REC Calc'!$G$6:$AB$69,,MATCH('ABP RECs'!$H249,'ABP REC Calc'!$G$5:$AB$5,0)),'ABP REC Calc'!$C$6:$C$69,'ABP RECs'!$E249,'ABP REC Calc'!$B$6:$B$69,'ABP RECs'!$F249),
IF(J$4&gt;$G249,I249*(1-Inputs_ByYear!$D$4),0)),0)</f>
        <v>0</v>
      </c>
      <c r="K249" s="235">
        <f>IF((K$4-$G249)&lt;($C249+$B249),IF(K$4=$G249+$B249,SUMIFS(INDEX('ABP REC Calc'!$G$6:$AB$69,,MATCH('ABP RECs'!$H249,'ABP REC Calc'!$G$5:$AB$5,0)),'ABP REC Calc'!$C$6:$C$69,'ABP RECs'!$E249,'ABP REC Calc'!$B$6:$B$69,'ABP RECs'!$F249),
IF(K$4&gt;$G249,J249*(1-Inputs_ByYear!$D$4),0)),0)</f>
        <v>0</v>
      </c>
      <c r="L249" s="235">
        <f>IF((L$4-$G249)&lt;($C249+$B249),IF(L$4=$G249+$B249,SUMIFS(INDEX('ABP REC Calc'!$G$6:$AB$69,,MATCH('ABP RECs'!$H249,'ABP REC Calc'!$G$5:$AB$5,0)),'ABP REC Calc'!$C$6:$C$69,'ABP RECs'!$E249,'ABP REC Calc'!$B$6:$B$69,'ABP RECs'!$F249),
IF(L$4&gt;$G249,K249*(1-Inputs_ByYear!$D$4),0)),0)</f>
        <v>0</v>
      </c>
      <c r="M249" s="235">
        <f>IF((M$4-$G249)&lt;($C249+$B249),IF(M$4=$G249+$B249,SUMIFS(INDEX('ABP REC Calc'!$G$6:$AB$69,,MATCH('ABP RECs'!$H249,'ABP REC Calc'!$G$5:$AB$5,0)),'ABP REC Calc'!$C$6:$C$69,'ABP RECs'!$E249,'ABP REC Calc'!$B$6:$B$69,'ABP RECs'!$F249),
IF(M$4&gt;$G249,L249*(1-Inputs_ByYear!$D$4),0)),0)</f>
        <v>0</v>
      </c>
      <c r="N249" s="235">
        <f>IF((N$4-$G249)&lt;($C249+$B249),IF(N$4=$G249+$B249,SUMIFS(INDEX('ABP REC Calc'!$G$6:$AB$69,,MATCH('ABP RECs'!$H249,'ABP REC Calc'!$G$5:$AB$5,0)),'ABP REC Calc'!$C$6:$C$69,'ABP RECs'!$E249,'ABP REC Calc'!$B$6:$B$69,'ABP RECs'!$F249),
IF(N$4&gt;$G249,M249*(1-Inputs_ByYear!$D$4),0)),0)</f>
        <v>0</v>
      </c>
      <c r="O249" s="235">
        <f>IF((O$4-$G249)&lt;($C249+$B249),IF(O$4=$G249+$B249,SUMIFS(INDEX('ABP REC Calc'!$G$6:$AB$69,,MATCH('ABP RECs'!$H249,'ABP REC Calc'!$G$5:$AB$5,0)),'ABP REC Calc'!$C$6:$C$69,'ABP RECs'!$E249,'ABP REC Calc'!$B$6:$B$69,'ABP RECs'!$F249),
IF(O$4&gt;$G249,N249*(1-Inputs_ByYear!$D$4),0)),0)</f>
        <v>0</v>
      </c>
      <c r="P249" s="235">
        <f>IF((P$4-$G249)&lt;($C249+$B249),IF(P$4=$G249+$B249,SUMIFS(INDEX('ABP REC Calc'!$G$6:$AB$69,,MATCH('ABP RECs'!$H249,'ABP REC Calc'!$G$5:$AB$5,0)),'ABP REC Calc'!$C$6:$C$69,'ABP RECs'!$E249,'ABP REC Calc'!$B$6:$B$69,'ABP RECs'!$F249),
IF(P$4&gt;$G249,O249*(1-Inputs_ByYear!$D$4),0)),0)</f>
        <v>0</v>
      </c>
      <c r="Q249" s="235">
        <f>IF((Q$4-$G249)&lt;($C249+$B249),IF(Q$4=$G249+$B249,SUMIFS(INDEX('ABP REC Calc'!$G$6:$AB$69,,MATCH('ABP RECs'!$H249,'ABP REC Calc'!$G$5:$AB$5,0)),'ABP REC Calc'!$C$6:$C$69,'ABP RECs'!$E249,'ABP REC Calc'!$B$6:$B$69,'ABP RECs'!$F249),
IF(Q$4&gt;$G249,P249*(1-Inputs_ByYear!$D$4),0)),0)</f>
        <v>0</v>
      </c>
      <c r="R249" s="235">
        <f>IF((R$4-$G249)&lt;($C249+$B249),IF(R$4=$G249+$B249,SUMIFS(INDEX('ABP REC Calc'!$G$6:$AB$69,,MATCH('ABP RECs'!$H249,'ABP REC Calc'!$G$5:$AB$5,0)),'ABP REC Calc'!$C$6:$C$69,'ABP RECs'!$E249,'ABP REC Calc'!$B$6:$B$69,'ABP RECs'!$F249),
IF(R$4&gt;$G249,Q249*(1-Inputs_ByYear!$D$4),0)),0)</f>
        <v>0</v>
      </c>
      <c r="S249" s="235">
        <f>IF((S$4-$G249)&lt;($C249+$B249),IF(S$4=$G249+$B249,SUMIFS(INDEX('ABP REC Calc'!$G$6:$AB$69,,MATCH('ABP RECs'!$H249,'ABP REC Calc'!$G$5:$AB$5,0)),'ABP REC Calc'!$C$6:$C$69,'ABP RECs'!$E249,'ABP REC Calc'!$B$6:$B$69,'ABP RECs'!$F249),
IF(S$4&gt;$G249,R249*(1-Inputs_ByYear!$D$4),0)),0)</f>
        <v>0</v>
      </c>
      <c r="T249" s="235">
        <f>IF((T$4-$G249)&lt;($C249+$B249),IF(T$4=$G249+$B249,SUMIFS(INDEX('ABP REC Calc'!$G$6:$AB$69,,MATCH('ABP RECs'!$H249,'ABP REC Calc'!$G$5:$AB$5,0)),'ABP REC Calc'!$C$6:$C$69,'ABP RECs'!$E249,'ABP REC Calc'!$B$6:$B$69,'ABP RECs'!$F249),
IF(T$4&gt;$G249,S249*(1-Inputs_ByYear!$D$4),0)),0)</f>
        <v>0</v>
      </c>
      <c r="U249" s="235">
        <f>IF((U$4-$G249)&lt;($C249+$B249),IF(U$4=$G249+$B249,SUMIFS(INDEX('ABP REC Calc'!$G$6:$AB$69,,MATCH('ABP RECs'!$H249,'ABP REC Calc'!$G$5:$AB$5,0)),'ABP REC Calc'!$C$6:$C$69,'ABP RECs'!$E249,'ABP REC Calc'!$B$6:$B$69,'ABP RECs'!$F249),
IF(U$4&gt;$G249,T249*(1-Inputs_ByYear!$D$4),0)),0)</f>
        <v>0</v>
      </c>
      <c r="V249" s="235">
        <f>IF((V$4-$G249)&lt;($C249+$B249),IF(V$4=$G249+$B249,SUMIFS(INDEX('ABP REC Calc'!$G$6:$AB$69,,MATCH('ABP RECs'!$H249,'ABP REC Calc'!$G$5:$AB$5,0)),'ABP REC Calc'!$C$6:$C$69,'ABP RECs'!$E249,'ABP REC Calc'!$B$6:$B$69,'ABP RECs'!$F249),
IF(V$4&gt;$G249,U249*(1-Inputs_ByYear!$D$4),0)),0)</f>
        <v>0</v>
      </c>
      <c r="W249" s="235">
        <f>IF((W$4-$G249)&lt;($C249+$B249),IF(W$4=$G249+$B249,SUMIFS(INDEX('ABP REC Calc'!$G$6:$AB$69,,MATCH('ABP RECs'!$H249,'ABP REC Calc'!$G$5:$AB$5,0)),'ABP REC Calc'!$C$6:$C$69,'ABP RECs'!$E249,'ABP REC Calc'!$B$6:$B$69,'ABP RECs'!$F249),
IF(W$4&gt;$G249,V249*(1-Inputs_ByYear!$D$4),0)),0)</f>
        <v>0</v>
      </c>
      <c r="X249" s="235">
        <f>IF((X$4-$G249)&lt;($C249+$B249),IF(X$4=$G249+$B249,SUMIFS(INDEX('ABP REC Calc'!$G$6:$AB$69,,MATCH('ABP RECs'!$H249,'ABP REC Calc'!$G$5:$AB$5,0)),'ABP REC Calc'!$C$6:$C$69,'ABP RECs'!$E249,'ABP REC Calc'!$B$6:$B$69,'ABP RECs'!$F249),
IF(X$4&gt;$G249,W249*(1-Inputs_ByYear!$D$4),0)),0)</f>
        <v>0</v>
      </c>
      <c r="Y249" s="235">
        <f>IF((Y$4-$G249)&lt;($C249+$B249),IF(Y$4=$G249+$B249,SUMIFS(INDEX('ABP REC Calc'!$G$6:$AB$69,,MATCH('ABP RECs'!$H249,'ABP REC Calc'!$G$5:$AB$5,0)),'ABP REC Calc'!$C$6:$C$69,'ABP RECs'!$E249,'ABP REC Calc'!$B$6:$B$69,'ABP RECs'!$F249),
IF(Y$4&gt;$G249,X249*(1-Inputs_ByYear!$D$4),0)),0)</f>
        <v>0</v>
      </c>
      <c r="Z249" s="235">
        <f>IF((Z$4-$G249)&lt;($C249+$B249),IF(Z$4=$G249+$B249,SUMIFS(INDEX('ABP REC Calc'!$G$6:$AB$69,,MATCH('ABP RECs'!$H249,'ABP REC Calc'!$G$5:$AB$5,0)),'ABP REC Calc'!$C$6:$C$69,'ABP RECs'!$E249,'ABP REC Calc'!$B$6:$B$69,'ABP RECs'!$F249),
IF(Z$4&gt;$G249,Y249*(1-Inputs_ByYear!$D$4),0)),0)</f>
        <v>0</v>
      </c>
      <c r="AA249" s="235">
        <f>IF((AA$4-$G249)&lt;($C249+$B249),IF(AA$4=$G249+$B249,SUMIFS(INDEX('ABP REC Calc'!$G$6:$AB$69,,MATCH('ABP RECs'!$H249,'ABP REC Calc'!$G$5:$AB$5,0)),'ABP REC Calc'!$C$6:$C$69,'ABP RECs'!$E249,'ABP REC Calc'!$B$6:$B$69,'ABP RECs'!$F249),
IF(AA$4&gt;$G249,Z249*(1-Inputs_ByYear!$D$4),0)),0)</f>
        <v>96582.720536046254</v>
      </c>
      <c r="AB249" s="235">
        <f>IF((AB$4-$G249)&lt;($C249+$B249),IF(AB$4=$G249+$B249,SUMIFS(INDEX('ABP REC Calc'!$G$6:$AB$69,,MATCH('ABP RECs'!$H249,'ABP REC Calc'!$G$5:$AB$5,0)),'ABP REC Calc'!$C$6:$C$69,'ABP RECs'!$E249,'ABP REC Calc'!$B$6:$B$69,'ABP RECs'!$F249),
IF(AB$4&gt;$G249,AA249*(1-Inputs_ByYear!$D$4),0)),0)</f>
        <v>96099.806933366024</v>
      </c>
      <c r="AC249" s="235">
        <f>IF((AC$4-$G249)&lt;($C249+$B249),IF(AC$4=$G249+$B249,SUMIFS(INDEX('ABP REC Calc'!$G$6:$AB$69,,MATCH('ABP RECs'!$H249,'ABP REC Calc'!$G$5:$AB$5,0)),'ABP REC Calc'!$C$6:$C$69,'ABP RECs'!$E249,'ABP REC Calc'!$B$6:$B$69,'ABP RECs'!$F249),
IF(AC$4&gt;$G249,AB249*(1-Inputs_ByYear!$D$4),0)),0)</f>
        <v>95619.30789869919</v>
      </c>
      <c r="AD249" s="235">
        <f>IF((AD$4-$G249)&lt;($C249+$B249),IF(AD$4=$G249+$B249,SUMIFS(INDEX('ABP REC Calc'!$G$6:$AB$69,,MATCH('ABP RECs'!$H249,'ABP REC Calc'!$G$5:$AB$5,0)),'ABP REC Calc'!$C$6:$C$69,'ABP RECs'!$E249,'ABP REC Calc'!$B$6:$B$69,'ABP RECs'!$F249),
IF(AD$4&gt;$G249,AC249*(1-Inputs_ByYear!$D$4),0)),0)</f>
        <v>95141.211359205699</v>
      </c>
    </row>
    <row r="250" spans="2:30" ht="14.75" customHeight="1" x14ac:dyDescent="0.25">
      <c r="B250" s="332" cm="1">
        <f t="array" ref="B250">INDEX(Inputs_ByYear!$D$87:$D$92, MATCH('ABP RECs'!$E250, Inputs_ByYear!$B$87:$B$92, 0),)</f>
        <v>0</v>
      </c>
      <c r="C250" s="332" cm="1">
        <f t="array" ref="C250">INDEX(Inputs_ByYear!$D$51:$D$56, MATCH('ABP RECs'!$E250, Inputs_ByYear!$B$51:$B$56,0),)</f>
        <v>15</v>
      </c>
      <c r="D250" s="332" t="str" cm="1">
        <f t="array" ref="D250">INDEX(Inputs_ByYear!$D$96:$D$101, MATCH('ABP RECs'!$E250, Inputs_ByYear!$B$96:$B$101,0),)</f>
        <v>n/a</v>
      </c>
      <c r="E250" s="222" t="s">
        <v>238</v>
      </c>
      <c r="F250" s="219" t="s">
        <v>258</v>
      </c>
      <c r="G250" s="219">
        <f t="shared" si="11"/>
        <v>2043</v>
      </c>
      <c r="H250" s="227" t="s">
        <v>41</v>
      </c>
      <c r="I250" s="235">
        <f>IF((I$4-$G250)&lt;($C250+$B250),IF(I$4=$G250+$B250,SUMIFS(INDEX('ABP REC Calc'!$G$6:$AB$69,,MATCH('ABP RECs'!$H250,'ABP REC Calc'!$G$5:$AB$5,0)),'ABP REC Calc'!$C$6:$C$69,'ABP RECs'!$E250,'ABP REC Calc'!$B$6:$B$69,'ABP RECs'!$F250),
IF(I$4&gt;$G250,H250*(1-Inputs_ByYear!$D$4),0)),0)</f>
        <v>0</v>
      </c>
      <c r="J250" s="235">
        <f>IF((J$4-$G250)&lt;($C250+$B250),IF(J$4=$G250+$B250,SUMIFS(INDEX('ABP REC Calc'!$G$6:$AB$69,,MATCH('ABP RECs'!$H250,'ABP REC Calc'!$G$5:$AB$5,0)),'ABP REC Calc'!$C$6:$C$69,'ABP RECs'!$E250,'ABP REC Calc'!$B$6:$B$69,'ABP RECs'!$F250),
IF(J$4&gt;$G250,I250*(1-Inputs_ByYear!$D$4),0)),0)</f>
        <v>0</v>
      </c>
      <c r="K250" s="235">
        <f>IF((K$4-$G250)&lt;($C250+$B250),IF(K$4=$G250+$B250,SUMIFS(INDEX('ABP REC Calc'!$G$6:$AB$69,,MATCH('ABP RECs'!$H250,'ABP REC Calc'!$G$5:$AB$5,0)),'ABP REC Calc'!$C$6:$C$69,'ABP RECs'!$E250,'ABP REC Calc'!$B$6:$B$69,'ABP RECs'!$F250),
IF(K$4&gt;$G250,J250*(1-Inputs_ByYear!$D$4),0)),0)</f>
        <v>0</v>
      </c>
      <c r="L250" s="235">
        <f>IF((L$4-$G250)&lt;($C250+$B250),IF(L$4=$G250+$B250,SUMIFS(INDEX('ABP REC Calc'!$G$6:$AB$69,,MATCH('ABP RECs'!$H250,'ABP REC Calc'!$G$5:$AB$5,0)),'ABP REC Calc'!$C$6:$C$69,'ABP RECs'!$E250,'ABP REC Calc'!$B$6:$B$69,'ABP RECs'!$F250),
IF(L$4&gt;$G250,K250*(1-Inputs_ByYear!$D$4),0)),0)</f>
        <v>0</v>
      </c>
      <c r="M250" s="235">
        <f>IF((M$4-$G250)&lt;($C250+$B250),IF(M$4=$G250+$B250,SUMIFS(INDEX('ABP REC Calc'!$G$6:$AB$69,,MATCH('ABP RECs'!$H250,'ABP REC Calc'!$G$5:$AB$5,0)),'ABP REC Calc'!$C$6:$C$69,'ABP RECs'!$E250,'ABP REC Calc'!$B$6:$B$69,'ABP RECs'!$F250),
IF(M$4&gt;$G250,L250*(1-Inputs_ByYear!$D$4),0)),0)</f>
        <v>0</v>
      </c>
      <c r="N250" s="235">
        <f>IF((N$4-$G250)&lt;($C250+$B250),IF(N$4=$G250+$B250,SUMIFS(INDEX('ABP REC Calc'!$G$6:$AB$69,,MATCH('ABP RECs'!$H250,'ABP REC Calc'!$G$5:$AB$5,0)),'ABP REC Calc'!$C$6:$C$69,'ABP RECs'!$E250,'ABP REC Calc'!$B$6:$B$69,'ABP RECs'!$F250),
IF(N$4&gt;$G250,M250*(1-Inputs_ByYear!$D$4),0)),0)</f>
        <v>0</v>
      </c>
      <c r="O250" s="235">
        <f>IF((O$4-$G250)&lt;($C250+$B250),IF(O$4=$G250+$B250,SUMIFS(INDEX('ABP REC Calc'!$G$6:$AB$69,,MATCH('ABP RECs'!$H250,'ABP REC Calc'!$G$5:$AB$5,0)),'ABP REC Calc'!$C$6:$C$69,'ABP RECs'!$E250,'ABP REC Calc'!$B$6:$B$69,'ABP RECs'!$F250),
IF(O$4&gt;$G250,N250*(1-Inputs_ByYear!$D$4),0)),0)</f>
        <v>0</v>
      </c>
      <c r="P250" s="235">
        <f>IF((P$4-$G250)&lt;($C250+$B250),IF(P$4=$G250+$B250,SUMIFS(INDEX('ABP REC Calc'!$G$6:$AB$69,,MATCH('ABP RECs'!$H250,'ABP REC Calc'!$G$5:$AB$5,0)),'ABP REC Calc'!$C$6:$C$69,'ABP RECs'!$E250,'ABP REC Calc'!$B$6:$B$69,'ABP RECs'!$F250),
IF(P$4&gt;$G250,O250*(1-Inputs_ByYear!$D$4),0)),0)</f>
        <v>0</v>
      </c>
      <c r="Q250" s="235">
        <f>IF((Q$4-$G250)&lt;($C250+$B250),IF(Q$4=$G250+$B250,SUMIFS(INDEX('ABP REC Calc'!$G$6:$AB$69,,MATCH('ABP RECs'!$H250,'ABP REC Calc'!$G$5:$AB$5,0)),'ABP REC Calc'!$C$6:$C$69,'ABP RECs'!$E250,'ABP REC Calc'!$B$6:$B$69,'ABP RECs'!$F250),
IF(Q$4&gt;$G250,P250*(1-Inputs_ByYear!$D$4),0)),0)</f>
        <v>0</v>
      </c>
      <c r="R250" s="235">
        <f>IF((R$4-$G250)&lt;($C250+$B250),IF(R$4=$G250+$B250,SUMIFS(INDEX('ABP REC Calc'!$G$6:$AB$69,,MATCH('ABP RECs'!$H250,'ABP REC Calc'!$G$5:$AB$5,0)),'ABP REC Calc'!$C$6:$C$69,'ABP RECs'!$E250,'ABP REC Calc'!$B$6:$B$69,'ABP RECs'!$F250),
IF(R$4&gt;$G250,Q250*(1-Inputs_ByYear!$D$4),0)),0)</f>
        <v>0</v>
      </c>
      <c r="S250" s="235">
        <f>IF((S$4-$G250)&lt;($C250+$B250),IF(S$4=$G250+$B250,SUMIFS(INDEX('ABP REC Calc'!$G$6:$AB$69,,MATCH('ABP RECs'!$H250,'ABP REC Calc'!$G$5:$AB$5,0)),'ABP REC Calc'!$C$6:$C$69,'ABP RECs'!$E250,'ABP REC Calc'!$B$6:$B$69,'ABP RECs'!$F250),
IF(S$4&gt;$G250,R250*(1-Inputs_ByYear!$D$4),0)),0)</f>
        <v>0</v>
      </c>
      <c r="T250" s="235">
        <f>IF((T$4-$G250)&lt;($C250+$B250),IF(T$4=$G250+$B250,SUMIFS(INDEX('ABP REC Calc'!$G$6:$AB$69,,MATCH('ABP RECs'!$H250,'ABP REC Calc'!$G$5:$AB$5,0)),'ABP REC Calc'!$C$6:$C$69,'ABP RECs'!$E250,'ABP REC Calc'!$B$6:$B$69,'ABP RECs'!$F250),
IF(T$4&gt;$G250,S250*(1-Inputs_ByYear!$D$4),0)),0)</f>
        <v>0</v>
      </c>
      <c r="U250" s="235">
        <f>IF((U$4-$G250)&lt;($C250+$B250),IF(U$4=$G250+$B250,SUMIFS(INDEX('ABP REC Calc'!$G$6:$AB$69,,MATCH('ABP RECs'!$H250,'ABP REC Calc'!$G$5:$AB$5,0)),'ABP REC Calc'!$C$6:$C$69,'ABP RECs'!$E250,'ABP REC Calc'!$B$6:$B$69,'ABP RECs'!$F250),
IF(U$4&gt;$G250,T250*(1-Inputs_ByYear!$D$4),0)),0)</f>
        <v>0</v>
      </c>
      <c r="V250" s="235">
        <f>IF((V$4-$G250)&lt;($C250+$B250),IF(V$4=$G250+$B250,SUMIFS(INDEX('ABP REC Calc'!$G$6:$AB$69,,MATCH('ABP RECs'!$H250,'ABP REC Calc'!$G$5:$AB$5,0)),'ABP REC Calc'!$C$6:$C$69,'ABP RECs'!$E250,'ABP REC Calc'!$B$6:$B$69,'ABP RECs'!$F250),
IF(V$4&gt;$G250,U250*(1-Inputs_ByYear!$D$4),0)),0)</f>
        <v>0</v>
      </c>
      <c r="W250" s="235">
        <f>IF((W$4-$G250)&lt;($C250+$B250),IF(W$4=$G250+$B250,SUMIFS(INDEX('ABP REC Calc'!$G$6:$AB$69,,MATCH('ABP RECs'!$H250,'ABP REC Calc'!$G$5:$AB$5,0)),'ABP REC Calc'!$C$6:$C$69,'ABP RECs'!$E250,'ABP REC Calc'!$B$6:$B$69,'ABP RECs'!$F250),
IF(W$4&gt;$G250,V250*(1-Inputs_ByYear!$D$4),0)),0)</f>
        <v>0</v>
      </c>
      <c r="X250" s="235">
        <f>IF((X$4-$G250)&lt;($C250+$B250),IF(X$4=$G250+$B250,SUMIFS(INDEX('ABP REC Calc'!$G$6:$AB$69,,MATCH('ABP RECs'!$H250,'ABP REC Calc'!$G$5:$AB$5,0)),'ABP REC Calc'!$C$6:$C$69,'ABP RECs'!$E250,'ABP REC Calc'!$B$6:$B$69,'ABP RECs'!$F250),
IF(X$4&gt;$G250,W250*(1-Inputs_ByYear!$D$4),0)),0)</f>
        <v>0</v>
      </c>
      <c r="Y250" s="235">
        <f>IF((Y$4-$G250)&lt;($C250+$B250),IF(Y$4=$G250+$B250,SUMIFS(INDEX('ABP REC Calc'!$G$6:$AB$69,,MATCH('ABP RECs'!$H250,'ABP REC Calc'!$G$5:$AB$5,0)),'ABP REC Calc'!$C$6:$C$69,'ABP RECs'!$E250,'ABP REC Calc'!$B$6:$B$69,'ABP RECs'!$F250),
IF(Y$4&gt;$G250,X250*(1-Inputs_ByYear!$D$4),0)),0)</f>
        <v>0</v>
      </c>
      <c r="Z250" s="235">
        <f>IF((Z$4-$G250)&lt;($C250+$B250),IF(Z$4=$G250+$B250,SUMIFS(INDEX('ABP REC Calc'!$G$6:$AB$69,,MATCH('ABP RECs'!$H250,'ABP REC Calc'!$G$5:$AB$5,0)),'ABP REC Calc'!$C$6:$C$69,'ABP RECs'!$E250,'ABP REC Calc'!$B$6:$B$69,'ABP RECs'!$F250),
IF(Z$4&gt;$G250,Y250*(1-Inputs_ByYear!$D$4),0)),0)</f>
        <v>0</v>
      </c>
      <c r="AA250" s="235">
        <f>IF((AA$4-$G250)&lt;($C250+$B250),IF(AA$4=$G250+$B250,SUMIFS(INDEX('ABP REC Calc'!$G$6:$AB$69,,MATCH('ABP RECs'!$H250,'ABP REC Calc'!$G$5:$AB$5,0)),'ABP REC Calc'!$C$6:$C$69,'ABP RECs'!$E250,'ABP REC Calc'!$B$6:$B$69,'ABP RECs'!$F250),
IF(AA$4&gt;$G250,Z250*(1-Inputs_ByYear!$D$4),0)),0)</f>
        <v>0</v>
      </c>
      <c r="AB250" s="235">
        <f>IF((AB$4-$G250)&lt;($C250+$B250),IF(AB$4=$G250+$B250,SUMIFS(INDEX('ABP REC Calc'!$G$6:$AB$69,,MATCH('ABP RECs'!$H250,'ABP REC Calc'!$G$5:$AB$5,0)),'ABP REC Calc'!$C$6:$C$69,'ABP RECs'!$E250,'ABP REC Calc'!$B$6:$B$69,'ABP RECs'!$F250),
IF(AB$4&gt;$G250,AA250*(1-Inputs_ByYear!$D$4),0)),0)</f>
        <v>0</v>
      </c>
      <c r="AC250" s="235">
        <f>IF((AC$4-$G250)&lt;($C250+$B250),IF(AC$4=$G250+$B250,SUMIFS(INDEX('ABP REC Calc'!$G$6:$AB$69,,MATCH('ABP RECs'!$H250,'ABP REC Calc'!$G$5:$AB$5,0)),'ABP REC Calc'!$C$6:$C$69,'ABP RECs'!$E250,'ABP REC Calc'!$B$6:$B$69,'ABP RECs'!$F250),
IF(AC$4&gt;$G250,AB250*(1-Inputs_ByYear!$D$4),0)),0)</f>
        <v>0</v>
      </c>
      <c r="AD250" s="235">
        <f>IF((AD$4-$G250)&lt;($C250+$B250),IF(AD$4=$G250+$B250,SUMIFS(INDEX('ABP REC Calc'!$G$6:$AB$69,,MATCH('ABP RECs'!$H250,'ABP REC Calc'!$G$5:$AB$5,0)),'ABP REC Calc'!$C$6:$C$69,'ABP RECs'!$E250,'ABP REC Calc'!$B$6:$B$69,'ABP RECs'!$F250),
IF(AD$4&gt;$G250,AC250*(1-Inputs_ByYear!$D$4),0)),0)</f>
        <v>0</v>
      </c>
    </row>
    <row r="251" spans="2:30" ht="14.75" customHeight="1" x14ac:dyDescent="0.25">
      <c r="B251" s="332" cm="1">
        <f t="array" ref="B251">INDEX(Inputs_ByYear!$D$87:$D$92, MATCH('ABP RECs'!$E251, Inputs_ByYear!$B$87:$B$92, 0),)</f>
        <v>0</v>
      </c>
      <c r="C251" s="332" cm="1">
        <f t="array" ref="C251">INDEX(Inputs_ByYear!$D$51:$D$56, MATCH('ABP RECs'!$E251, Inputs_ByYear!$B$51:$B$56,0),)</f>
        <v>15</v>
      </c>
      <c r="D251" s="332" t="str" cm="1">
        <f t="array" ref="D251">INDEX(Inputs_ByYear!$D$96:$D$101, MATCH('ABP RECs'!$E251, Inputs_ByYear!$B$96:$B$101,0),)</f>
        <v>n/a</v>
      </c>
      <c r="E251" s="222" t="s">
        <v>238</v>
      </c>
      <c r="F251" s="219" t="s">
        <v>258</v>
      </c>
      <c r="G251" s="219">
        <f t="shared" si="11"/>
        <v>2044</v>
      </c>
      <c r="H251" s="227" t="s">
        <v>42</v>
      </c>
      <c r="I251" s="235">
        <f>IF((I$4-$G251)&lt;($C251+$B251),IF(I$4=$G251+$B251,SUMIFS(INDEX('ABP REC Calc'!$G$6:$AB$69,,MATCH('ABP RECs'!$H251,'ABP REC Calc'!$G$5:$AB$5,0)),'ABP REC Calc'!$C$6:$C$69,'ABP RECs'!$E251,'ABP REC Calc'!$B$6:$B$69,'ABP RECs'!$F251),
IF(I$4&gt;$G251,H251*(1-Inputs_ByYear!$D$4),0)),0)</f>
        <v>0</v>
      </c>
      <c r="J251" s="235">
        <f>IF((J$4-$G251)&lt;($C251+$B251),IF(J$4=$G251+$B251,SUMIFS(INDEX('ABP REC Calc'!$G$6:$AB$69,,MATCH('ABP RECs'!$H251,'ABP REC Calc'!$G$5:$AB$5,0)),'ABP REC Calc'!$C$6:$C$69,'ABP RECs'!$E251,'ABP REC Calc'!$B$6:$B$69,'ABP RECs'!$F251),
IF(J$4&gt;$G251,I251*(1-Inputs_ByYear!$D$4),0)),0)</f>
        <v>0</v>
      </c>
      <c r="K251" s="235">
        <f>IF((K$4-$G251)&lt;($C251+$B251),IF(K$4=$G251+$B251,SUMIFS(INDEX('ABP REC Calc'!$G$6:$AB$69,,MATCH('ABP RECs'!$H251,'ABP REC Calc'!$G$5:$AB$5,0)),'ABP REC Calc'!$C$6:$C$69,'ABP RECs'!$E251,'ABP REC Calc'!$B$6:$B$69,'ABP RECs'!$F251),
IF(K$4&gt;$G251,J251*(1-Inputs_ByYear!$D$4),0)),0)</f>
        <v>0</v>
      </c>
      <c r="L251" s="235">
        <f>IF((L$4-$G251)&lt;($C251+$B251),IF(L$4=$G251+$B251,SUMIFS(INDEX('ABP REC Calc'!$G$6:$AB$69,,MATCH('ABP RECs'!$H251,'ABP REC Calc'!$G$5:$AB$5,0)),'ABP REC Calc'!$C$6:$C$69,'ABP RECs'!$E251,'ABP REC Calc'!$B$6:$B$69,'ABP RECs'!$F251),
IF(L$4&gt;$G251,K251*(1-Inputs_ByYear!$D$4),0)),0)</f>
        <v>0</v>
      </c>
      <c r="M251" s="235">
        <f>IF((M$4-$G251)&lt;($C251+$B251),IF(M$4=$G251+$B251,SUMIFS(INDEX('ABP REC Calc'!$G$6:$AB$69,,MATCH('ABP RECs'!$H251,'ABP REC Calc'!$G$5:$AB$5,0)),'ABP REC Calc'!$C$6:$C$69,'ABP RECs'!$E251,'ABP REC Calc'!$B$6:$B$69,'ABP RECs'!$F251),
IF(M$4&gt;$G251,L251*(1-Inputs_ByYear!$D$4),0)),0)</f>
        <v>0</v>
      </c>
      <c r="N251" s="235">
        <f>IF((N$4-$G251)&lt;($C251+$B251),IF(N$4=$G251+$B251,SUMIFS(INDEX('ABP REC Calc'!$G$6:$AB$69,,MATCH('ABP RECs'!$H251,'ABP REC Calc'!$G$5:$AB$5,0)),'ABP REC Calc'!$C$6:$C$69,'ABP RECs'!$E251,'ABP REC Calc'!$B$6:$B$69,'ABP RECs'!$F251),
IF(N$4&gt;$G251,M251*(1-Inputs_ByYear!$D$4),0)),0)</f>
        <v>0</v>
      </c>
      <c r="O251" s="235">
        <f>IF((O$4-$G251)&lt;($C251+$B251),IF(O$4=$G251+$B251,SUMIFS(INDEX('ABP REC Calc'!$G$6:$AB$69,,MATCH('ABP RECs'!$H251,'ABP REC Calc'!$G$5:$AB$5,0)),'ABP REC Calc'!$C$6:$C$69,'ABP RECs'!$E251,'ABP REC Calc'!$B$6:$B$69,'ABP RECs'!$F251),
IF(O$4&gt;$G251,N251*(1-Inputs_ByYear!$D$4),0)),0)</f>
        <v>0</v>
      </c>
      <c r="P251" s="235">
        <f>IF((P$4-$G251)&lt;($C251+$B251),IF(P$4=$G251+$B251,SUMIFS(INDEX('ABP REC Calc'!$G$6:$AB$69,,MATCH('ABP RECs'!$H251,'ABP REC Calc'!$G$5:$AB$5,0)),'ABP REC Calc'!$C$6:$C$69,'ABP RECs'!$E251,'ABP REC Calc'!$B$6:$B$69,'ABP RECs'!$F251),
IF(P$4&gt;$G251,O251*(1-Inputs_ByYear!$D$4),0)),0)</f>
        <v>0</v>
      </c>
      <c r="Q251" s="235">
        <f>IF((Q$4-$G251)&lt;($C251+$B251),IF(Q$4=$G251+$B251,SUMIFS(INDEX('ABP REC Calc'!$G$6:$AB$69,,MATCH('ABP RECs'!$H251,'ABP REC Calc'!$G$5:$AB$5,0)),'ABP REC Calc'!$C$6:$C$69,'ABP RECs'!$E251,'ABP REC Calc'!$B$6:$B$69,'ABP RECs'!$F251),
IF(Q$4&gt;$G251,P251*(1-Inputs_ByYear!$D$4),0)),0)</f>
        <v>0</v>
      </c>
      <c r="R251" s="235">
        <f>IF((R$4-$G251)&lt;($C251+$B251),IF(R$4=$G251+$B251,SUMIFS(INDEX('ABP REC Calc'!$G$6:$AB$69,,MATCH('ABP RECs'!$H251,'ABP REC Calc'!$G$5:$AB$5,0)),'ABP REC Calc'!$C$6:$C$69,'ABP RECs'!$E251,'ABP REC Calc'!$B$6:$B$69,'ABP RECs'!$F251),
IF(R$4&gt;$G251,Q251*(1-Inputs_ByYear!$D$4),0)),0)</f>
        <v>0</v>
      </c>
      <c r="S251" s="235">
        <f>IF((S$4-$G251)&lt;($C251+$B251),IF(S$4=$G251+$B251,SUMIFS(INDEX('ABP REC Calc'!$G$6:$AB$69,,MATCH('ABP RECs'!$H251,'ABP REC Calc'!$G$5:$AB$5,0)),'ABP REC Calc'!$C$6:$C$69,'ABP RECs'!$E251,'ABP REC Calc'!$B$6:$B$69,'ABP RECs'!$F251),
IF(S$4&gt;$G251,R251*(1-Inputs_ByYear!$D$4),0)),0)</f>
        <v>0</v>
      </c>
      <c r="T251" s="235">
        <f>IF((T$4-$G251)&lt;($C251+$B251),IF(T$4=$G251+$B251,SUMIFS(INDEX('ABP REC Calc'!$G$6:$AB$69,,MATCH('ABP RECs'!$H251,'ABP REC Calc'!$G$5:$AB$5,0)),'ABP REC Calc'!$C$6:$C$69,'ABP RECs'!$E251,'ABP REC Calc'!$B$6:$B$69,'ABP RECs'!$F251),
IF(T$4&gt;$G251,S251*(1-Inputs_ByYear!$D$4),0)),0)</f>
        <v>0</v>
      </c>
      <c r="U251" s="235">
        <f>IF((U$4-$G251)&lt;($C251+$B251),IF(U$4=$G251+$B251,SUMIFS(INDEX('ABP REC Calc'!$G$6:$AB$69,,MATCH('ABP RECs'!$H251,'ABP REC Calc'!$G$5:$AB$5,0)),'ABP REC Calc'!$C$6:$C$69,'ABP RECs'!$E251,'ABP REC Calc'!$B$6:$B$69,'ABP RECs'!$F251),
IF(U$4&gt;$G251,T251*(1-Inputs_ByYear!$D$4),0)),0)</f>
        <v>0</v>
      </c>
      <c r="V251" s="235">
        <f>IF((V$4-$G251)&lt;($C251+$B251),IF(V$4=$G251+$B251,SUMIFS(INDEX('ABP REC Calc'!$G$6:$AB$69,,MATCH('ABP RECs'!$H251,'ABP REC Calc'!$G$5:$AB$5,0)),'ABP REC Calc'!$C$6:$C$69,'ABP RECs'!$E251,'ABP REC Calc'!$B$6:$B$69,'ABP RECs'!$F251),
IF(V$4&gt;$G251,U251*(1-Inputs_ByYear!$D$4),0)),0)</f>
        <v>0</v>
      </c>
      <c r="W251" s="235">
        <f>IF((W$4-$G251)&lt;($C251+$B251),IF(W$4=$G251+$B251,SUMIFS(INDEX('ABP REC Calc'!$G$6:$AB$69,,MATCH('ABP RECs'!$H251,'ABP REC Calc'!$G$5:$AB$5,0)),'ABP REC Calc'!$C$6:$C$69,'ABP RECs'!$E251,'ABP REC Calc'!$B$6:$B$69,'ABP RECs'!$F251),
IF(W$4&gt;$G251,V251*(1-Inputs_ByYear!$D$4),0)),0)</f>
        <v>0</v>
      </c>
      <c r="X251" s="235">
        <f>IF((X$4-$G251)&lt;($C251+$B251),IF(X$4=$G251+$B251,SUMIFS(INDEX('ABP REC Calc'!$G$6:$AB$69,,MATCH('ABP RECs'!$H251,'ABP REC Calc'!$G$5:$AB$5,0)),'ABP REC Calc'!$C$6:$C$69,'ABP RECs'!$E251,'ABP REC Calc'!$B$6:$B$69,'ABP RECs'!$F251),
IF(X$4&gt;$G251,W251*(1-Inputs_ByYear!$D$4),0)),0)</f>
        <v>0</v>
      </c>
      <c r="Y251" s="235">
        <f>IF((Y$4-$G251)&lt;($C251+$B251),IF(Y$4=$G251+$B251,SUMIFS(INDEX('ABP REC Calc'!$G$6:$AB$69,,MATCH('ABP RECs'!$H251,'ABP REC Calc'!$G$5:$AB$5,0)),'ABP REC Calc'!$C$6:$C$69,'ABP RECs'!$E251,'ABP REC Calc'!$B$6:$B$69,'ABP RECs'!$F251),
IF(Y$4&gt;$G251,X251*(1-Inputs_ByYear!$D$4),0)),0)</f>
        <v>0</v>
      </c>
      <c r="Z251" s="235">
        <f>IF((Z$4-$G251)&lt;($C251+$B251),IF(Z$4=$G251+$B251,SUMIFS(INDEX('ABP REC Calc'!$G$6:$AB$69,,MATCH('ABP RECs'!$H251,'ABP REC Calc'!$G$5:$AB$5,0)),'ABP REC Calc'!$C$6:$C$69,'ABP RECs'!$E251,'ABP REC Calc'!$B$6:$B$69,'ABP RECs'!$F251),
IF(Z$4&gt;$G251,Y251*(1-Inputs_ByYear!$D$4),0)),0)</f>
        <v>0</v>
      </c>
      <c r="AA251" s="235">
        <f>IF((AA$4-$G251)&lt;($C251+$B251),IF(AA$4=$G251+$B251,SUMIFS(INDEX('ABP REC Calc'!$G$6:$AB$69,,MATCH('ABP RECs'!$H251,'ABP REC Calc'!$G$5:$AB$5,0)),'ABP REC Calc'!$C$6:$C$69,'ABP RECs'!$E251,'ABP REC Calc'!$B$6:$B$69,'ABP RECs'!$F251),
IF(AA$4&gt;$G251,Z251*(1-Inputs_ByYear!$D$4),0)),0)</f>
        <v>0</v>
      </c>
      <c r="AB251" s="235">
        <f>IF((AB$4-$G251)&lt;($C251+$B251),IF(AB$4=$G251+$B251,SUMIFS(INDEX('ABP REC Calc'!$G$6:$AB$69,,MATCH('ABP RECs'!$H251,'ABP REC Calc'!$G$5:$AB$5,0)),'ABP REC Calc'!$C$6:$C$69,'ABP RECs'!$E251,'ABP REC Calc'!$B$6:$B$69,'ABP RECs'!$F251),
IF(AB$4&gt;$G251,AA251*(1-Inputs_ByYear!$D$4),0)),0)</f>
        <v>0</v>
      </c>
      <c r="AC251" s="235">
        <f>IF((AC$4-$G251)&lt;($C251+$B251),IF(AC$4=$G251+$B251,SUMIFS(INDEX('ABP REC Calc'!$G$6:$AB$69,,MATCH('ABP RECs'!$H251,'ABP REC Calc'!$G$5:$AB$5,0)),'ABP REC Calc'!$C$6:$C$69,'ABP RECs'!$E251,'ABP REC Calc'!$B$6:$B$69,'ABP RECs'!$F251),
IF(AC$4&gt;$G251,AB251*(1-Inputs_ByYear!$D$4),0)),0)</f>
        <v>0</v>
      </c>
      <c r="AD251" s="235">
        <f>IF((AD$4-$G251)&lt;($C251+$B251),IF(AD$4=$G251+$B251,SUMIFS(INDEX('ABP REC Calc'!$G$6:$AB$69,,MATCH('ABP RECs'!$H251,'ABP REC Calc'!$G$5:$AB$5,0)),'ABP REC Calc'!$C$6:$C$69,'ABP RECs'!$E251,'ABP REC Calc'!$B$6:$B$69,'ABP RECs'!$F251),
IF(AD$4&gt;$G251,AC251*(1-Inputs_ByYear!$D$4),0)),0)</f>
        <v>0</v>
      </c>
    </row>
    <row r="252" spans="2:30" ht="14.75" customHeight="1" x14ac:dyDescent="0.25">
      <c r="B252" s="332" cm="1">
        <f t="array" ref="B252">INDEX(Inputs_ByYear!$D$87:$D$92, MATCH('ABP RECs'!$E252, Inputs_ByYear!$B$87:$B$92, 0),)</f>
        <v>0</v>
      </c>
      <c r="C252" s="332" cm="1">
        <f t="array" ref="C252">INDEX(Inputs_ByYear!$D$51:$D$56, MATCH('ABP RECs'!$E252, Inputs_ByYear!$B$51:$B$56,0),)</f>
        <v>15</v>
      </c>
      <c r="D252" s="332" t="str" cm="1">
        <f t="array" ref="D252">INDEX(Inputs_ByYear!$D$96:$D$101, MATCH('ABP RECs'!$E252, Inputs_ByYear!$B$96:$B$101,0),)</f>
        <v>n/a</v>
      </c>
      <c r="E252" s="222" t="s">
        <v>238</v>
      </c>
      <c r="F252" s="219" t="s">
        <v>258</v>
      </c>
      <c r="G252" s="219">
        <f t="shared" si="11"/>
        <v>2045</v>
      </c>
      <c r="H252" s="227" t="s">
        <v>43</v>
      </c>
      <c r="I252" s="235">
        <f>IF((I$4-$G252)&lt;($C252+$B252),IF(I$4=$G252+$B252,SUMIFS(INDEX('ABP REC Calc'!$G$6:$AB$69,,MATCH('ABP RECs'!$H252,'ABP REC Calc'!$G$5:$AB$5,0)),'ABP REC Calc'!$C$6:$C$69,'ABP RECs'!$E252,'ABP REC Calc'!$B$6:$B$69,'ABP RECs'!$F252),
IF(I$4&gt;$G252,H252*(1-Inputs_ByYear!$D$4),0)),0)</f>
        <v>0</v>
      </c>
      <c r="J252" s="235">
        <f>IF((J$4-$G252)&lt;($C252+$B252),IF(J$4=$G252+$B252,SUMIFS(INDEX('ABP REC Calc'!$G$6:$AB$69,,MATCH('ABP RECs'!$H252,'ABP REC Calc'!$G$5:$AB$5,0)),'ABP REC Calc'!$C$6:$C$69,'ABP RECs'!$E252,'ABP REC Calc'!$B$6:$B$69,'ABP RECs'!$F252),
IF(J$4&gt;$G252,I252*(1-Inputs_ByYear!$D$4),0)),0)</f>
        <v>0</v>
      </c>
      <c r="K252" s="235">
        <f>IF((K$4-$G252)&lt;($C252+$B252),IF(K$4=$G252+$B252,SUMIFS(INDEX('ABP REC Calc'!$G$6:$AB$69,,MATCH('ABP RECs'!$H252,'ABP REC Calc'!$G$5:$AB$5,0)),'ABP REC Calc'!$C$6:$C$69,'ABP RECs'!$E252,'ABP REC Calc'!$B$6:$B$69,'ABP RECs'!$F252),
IF(K$4&gt;$G252,J252*(1-Inputs_ByYear!$D$4),0)),0)</f>
        <v>0</v>
      </c>
      <c r="L252" s="235">
        <f>IF((L$4-$G252)&lt;($C252+$B252),IF(L$4=$G252+$B252,SUMIFS(INDEX('ABP REC Calc'!$G$6:$AB$69,,MATCH('ABP RECs'!$H252,'ABP REC Calc'!$G$5:$AB$5,0)),'ABP REC Calc'!$C$6:$C$69,'ABP RECs'!$E252,'ABP REC Calc'!$B$6:$B$69,'ABP RECs'!$F252),
IF(L$4&gt;$G252,K252*(1-Inputs_ByYear!$D$4),0)),0)</f>
        <v>0</v>
      </c>
      <c r="M252" s="235">
        <f>IF((M$4-$G252)&lt;($C252+$B252),IF(M$4=$G252+$B252,SUMIFS(INDEX('ABP REC Calc'!$G$6:$AB$69,,MATCH('ABP RECs'!$H252,'ABP REC Calc'!$G$5:$AB$5,0)),'ABP REC Calc'!$C$6:$C$69,'ABP RECs'!$E252,'ABP REC Calc'!$B$6:$B$69,'ABP RECs'!$F252),
IF(M$4&gt;$G252,L252*(1-Inputs_ByYear!$D$4),0)),0)</f>
        <v>0</v>
      </c>
      <c r="N252" s="235">
        <f>IF((N$4-$G252)&lt;($C252+$B252),IF(N$4=$G252+$B252,SUMIFS(INDEX('ABP REC Calc'!$G$6:$AB$69,,MATCH('ABP RECs'!$H252,'ABP REC Calc'!$G$5:$AB$5,0)),'ABP REC Calc'!$C$6:$C$69,'ABP RECs'!$E252,'ABP REC Calc'!$B$6:$B$69,'ABP RECs'!$F252),
IF(N$4&gt;$G252,M252*(1-Inputs_ByYear!$D$4),0)),0)</f>
        <v>0</v>
      </c>
      <c r="O252" s="235">
        <f>IF((O$4-$G252)&lt;($C252+$B252),IF(O$4=$G252+$B252,SUMIFS(INDEX('ABP REC Calc'!$G$6:$AB$69,,MATCH('ABP RECs'!$H252,'ABP REC Calc'!$G$5:$AB$5,0)),'ABP REC Calc'!$C$6:$C$69,'ABP RECs'!$E252,'ABP REC Calc'!$B$6:$B$69,'ABP RECs'!$F252),
IF(O$4&gt;$G252,N252*(1-Inputs_ByYear!$D$4),0)),0)</f>
        <v>0</v>
      </c>
      <c r="P252" s="235">
        <f>IF((P$4-$G252)&lt;($C252+$B252),IF(P$4=$G252+$B252,SUMIFS(INDEX('ABP REC Calc'!$G$6:$AB$69,,MATCH('ABP RECs'!$H252,'ABP REC Calc'!$G$5:$AB$5,0)),'ABP REC Calc'!$C$6:$C$69,'ABP RECs'!$E252,'ABP REC Calc'!$B$6:$B$69,'ABP RECs'!$F252),
IF(P$4&gt;$G252,O252*(1-Inputs_ByYear!$D$4),0)),0)</f>
        <v>0</v>
      </c>
      <c r="Q252" s="235">
        <f>IF((Q$4-$G252)&lt;($C252+$B252),IF(Q$4=$G252+$B252,SUMIFS(INDEX('ABP REC Calc'!$G$6:$AB$69,,MATCH('ABP RECs'!$H252,'ABP REC Calc'!$G$5:$AB$5,0)),'ABP REC Calc'!$C$6:$C$69,'ABP RECs'!$E252,'ABP REC Calc'!$B$6:$B$69,'ABP RECs'!$F252),
IF(Q$4&gt;$G252,P252*(1-Inputs_ByYear!$D$4),0)),0)</f>
        <v>0</v>
      </c>
      <c r="R252" s="235">
        <f>IF((R$4-$G252)&lt;($C252+$B252),IF(R$4=$G252+$B252,SUMIFS(INDEX('ABP REC Calc'!$G$6:$AB$69,,MATCH('ABP RECs'!$H252,'ABP REC Calc'!$G$5:$AB$5,0)),'ABP REC Calc'!$C$6:$C$69,'ABP RECs'!$E252,'ABP REC Calc'!$B$6:$B$69,'ABP RECs'!$F252),
IF(R$4&gt;$G252,Q252*(1-Inputs_ByYear!$D$4),0)),0)</f>
        <v>0</v>
      </c>
      <c r="S252" s="235">
        <f>IF((S$4-$G252)&lt;($C252+$B252),IF(S$4=$G252+$B252,SUMIFS(INDEX('ABP REC Calc'!$G$6:$AB$69,,MATCH('ABP RECs'!$H252,'ABP REC Calc'!$G$5:$AB$5,0)),'ABP REC Calc'!$C$6:$C$69,'ABP RECs'!$E252,'ABP REC Calc'!$B$6:$B$69,'ABP RECs'!$F252),
IF(S$4&gt;$G252,R252*(1-Inputs_ByYear!$D$4),0)),0)</f>
        <v>0</v>
      </c>
      <c r="T252" s="235">
        <f>IF((T$4-$G252)&lt;($C252+$B252),IF(T$4=$G252+$B252,SUMIFS(INDEX('ABP REC Calc'!$G$6:$AB$69,,MATCH('ABP RECs'!$H252,'ABP REC Calc'!$G$5:$AB$5,0)),'ABP REC Calc'!$C$6:$C$69,'ABP RECs'!$E252,'ABP REC Calc'!$B$6:$B$69,'ABP RECs'!$F252),
IF(T$4&gt;$G252,S252*(1-Inputs_ByYear!$D$4),0)),0)</f>
        <v>0</v>
      </c>
      <c r="U252" s="235">
        <f>IF((U$4-$G252)&lt;($C252+$B252),IF(U$4=$G252+$B252,SUMIFS(INDEX('ABP REC Calc'!$G$6:$AB$69,,MATCH('ABP RECs'!$H252,'ABP REC Calc'!$G$5:$AB$5,0)),'ABP REC Calc'!$C$6:$C$69,'ABP RECs'!$E252,'ABP REC Calc'!$B$6:$B$69,'ABP RECs'!$F252),
IF(U$4&gt;$G252,T252*(1-Inputs_ByYear!$D$4),0)),0)</f>
        <v>0</v>
      </c>
      <c r="V252" s="235">
        <f>IF((V$4-$G252)&lt;($C252+$B252),IF(V$4=$G252+$B252,SUMIFS(INDEX('ABP REC Calc'!$G$6:$AB$69,,MATCH('ABP RECs'!$H252,'ABP REC Calc'!$G$5:$AB$5,0)),'ABP REC Calc'!$C$6:$C$69,'ABP RECs'!$E252,'ABP REC Calc'!$B$6:$B$69,'ABP RECs'!$F252),
IF(V$4&gt;$G252,U252*(1-Inputs_ByYear!$D$4),0)),0)</f>
        <v>0</v>
      </c>
      <c r="W252" s="235">
        <f>IF((W$4-$G252)&lt;($C252+$B252),IF(W$4=$G252+$B252,SUMIFS(INDEX('ABP REC Calc'!$G$6:$AB$69,,MATCH('ABP RECs'!$H252,'ABP REC Calc'!$G$5:$AB$5,0)),'ABP REC Calc'!$C$6:$C$69,'ABP RECs'!$E252,'ABP REC Calc'!$B$6:$B$69,'ABP RECs'!$F252),
IF(W$4&gt;$G252,V252*(1-Inputs_ByYear!$D$4),0)),0)</f>
        <v>0</v>
      </c>
      <c r="X252" s="235">
        <f>IF((X$4-$G252)&lt;($C252+$B252),IF(X$4=$G252+$B252,SUMIFS(INDEX('ABP REC Calc'!$G$6:$AB$69,,MATCH('ABP RECs'!$H252,'ABP REC Calc'!$G$5:$AB$5,0)),'ABP REC Calc'!$C$6:$C$69,'ABP RECs'!$E252,'ABP REC Calc'!$B$6:$B$69,'ABP RECs'!$F252),
IF(X$4&gt;$G252,W252*(1-Inputs_ByYear!$D$4),0)),0)</f>
        <v>0</v>
      </c>
      <c r="Y252" s="235">
        <f>IF((Y$4-$G252)&lt;($C252+$B252),IF(Y$4=$G252+$B252,SUMIFS(INDEX('ABP REC Calc'!$G$6:$AB$69,,MATCH('ABP RECs'!$H252,'ABP REC Calc'!$G$5:$AB$5,0)),'ABP REC Calc'!$C$6:$C$69,'ABP RECs'!$E252,'ABP REC Calc'!$B$6:$B$69,'ABP RECs'!$F252),
IF(Y$4&gt;$G252,X252*(1-Inputs_ByYear!$D$4),0)),0)</f>
        <v>0</v>
      </c>
      <c r="Z252" s="235">
        <f>IF((Z$4-$G252)&lt;($C252+$B252),IF(Z$4=$G252+$B252,SUMIFS(INDEX('ABP REC Calc'!$G$6:$AB$69,,MATCH('ABP RECs'!$H252,'ABP REC Calc'!$G$5:$AB$5,0)),'ABP REC Calc'!$C$6:$C$69,'ABP RECs'!$E252,'ABP REC Calc'!$B$6:$B$69,'ABP RECs'!$F252),
IF(Z$4&gt;$G252,Y252*(1-Inputs_ByYear!$D$4),0)),0)</f>
        <v>0</v>
      </c>
      <c r="AA252" s="235">
        <f>IF((AA$4-$G252)&lt;($C252+$B252),IF(AA$4=$G252+$B252,SUMIFS(INDEX('ABP REC Calc'!$G$6:$AB$69,,MATCH('ABP RECs'!$H252,'ABP REC Calc'!$G$5:$AB$5,0)),'ABP REC Calc'!$C$6:$C$69,'ABP RECs'!$E252,'ABP REC Calc'!$B$6:$B$69,'ABP RECs'!$F252),
IF(AA$4&gt;$G252,Z252*(1-Inputs_ByYear!$D$4),0)),0)</f>
        <v>0</v>
      </c>
      <c r="AB252" s="235">
        <f>IF((AB$4-$G252)&lt;($C252+$B252),IF(AB$4=$G252+$B252,SUMIFS(INDEX('ABP REC Calc'!$G$6:$AB$69,,MATCH('ABP RECs'!$H252,'ABP REC Calc'!$G$5:$AB$5,0)),'ABP REC Calc'!$C$6:$C$69,'ABP RECs'!$E252,'ABP REC Calc'!$B$6:$B$69,'ABP RECs'!$F252),
IF(AB$4&gt;$G252,AA252*(1-Inputs_ByYear!$D$4),0)),0)</f>
        <v>0</v>
      </c>
      <c r="AC252" s="235">
        <f>IF((AC$4-$G252)&lt;($C252+$B252),IF(AC$4=$G252+$B252,SUMIFS(INDEX('ABP REC Calc'!$G$6:$AB$69,,MATCH('ABP RECs'!$H252,'ABP REC Calc'!$G$5:$AB$5,0)),'ABP REC Calc'!$C$6:$C$69,'ABP RECs'!$E252,'ABP REC Calc'!$B$6:$B$69,'ABP RECs'!$F252),
IF(AC$4&gt;$G252,AB252*(1-Inputs_ByYear!$D$4),0)),0)</f>
        <v>0</v>
      </c>
      <c r="AD252" s="235">
        <f>IF((AD$4-$G252)&lt;($C252+$B252),IF(AD$4=$G252+$B252,SUMIFS(INDEX('ABP REC Calc'!$G$6:$AB$69,,MATCH('ABP RECs'!$H252,'ABP REC Calc'!$G$5:$AB$5,0)),'ABP REC Calc'!$C$6:$C$69,'ABP RECs'!$E252,'ABP REC Calc'!$B$6:$B$69,'ABP RECs'!$F252),
IF(AD$4&gt;$G252,AC252*(1-Inputs_ByYear!$D$4),0)),0)</f>
        <v>0</v>
      </c>
    </row>
    <row r="253" spans="2:30" ht="14.75" customHeight="1" x14ac:dyDescent="0.25">
      <c r="B253" s="332" cm="1">
        <f t="array" ref="B253">INDEX(Inputs_ByYear!$D$87:$D$92, MATCH('ABP RECs'!$E253, Inputs_ByYear!$B$87:$B$92, 0),)</f>
        <v>0</v>
      </c>
      <c r="C253" s="332" cm="1">
        <f t="array" ref="C253">INDEX(Inputs_ByYear!$D$51:$D$56, MATCH('ABP RECs'!$E253, Inputs_ByYear!$B$51:$B$56,0),)</f>
        <v>15</v>
      </c>
      <c r="D253" s="332" t="str" cm="1">
        <f t="array" ref="D253">INDEX(Inputs_ByYear!$D$96:$D$101, MATCH('ABP RECs'!$E253, Inputs_ByYear!$B$96:$B$101,0),)</f>
        <v>n/a</v>
      </c>
      <c r="E253" s="222" t="s">
        <v>238</v>
      </c>
      <c r="F253" s="219" t="s">
        <v>259</v>
      </c>
      <c r="G253" s="219">
        <f>VALUE(LEFT(H253, FIND("-", H253)-1))</f>
        <v>2024</v>
      </c>
      <c r="H253" s="227" t="s">
        <v>22</v>
      </c>
      <c r="I253" s="235">
        <f>IF((I$4-$G253)&lt;($C253+$B253),IF(I$4=$G253+$B253,SUMIFS(INDEX('ABP REC Calc'!$G$6:$AB$69,,MATCH('ABP RECs'!$H253,'ABP REC Calc'!$G$5:$AB$5,0)),'ABP REC Calc'!$C$6:$C$69,'ABP RECs'!$E253,'ABP REC Calc'!$B$6:$B$69,'ABP RECs'!$F253),
IF(I$4&gt;$G253,H253*(1-Inputs_ByYear!$D$4),0)),0)</f>
        <v>0</v>
      </c>
      <c r="J253" s="235">
        <f>IF((J$4-$G253)&lt;($C253+$B253),IF(J$4=$G253+$B253,SUMIFS(INDEX('ABP REC Calc'!$G$6:$AB$69,,MATCH('ABP RECs'!$H253,'ABP REC Calc'!$G$5:$AB$5,0)),'ABP REC Calc'!$C$6:$C$69,'ABP RECs'!$E253,'ABP REC Calc'!$B$6:$B$69,'ABP RECs'!$F253),
IF(J$4&gt;$G253,I253*(1-Inputs_ByYear!$D$4),0)),0)</f>
        <v>0</v>
      </c>
      <c r="K253" s="235">
        <f>IF((K$4-$G253)&lt;($C253+$B253),IF(K$4=$G253+$B253,SUMIFS(INDEX('ABP REC Calc'!$G$6:$AB$69,,MATCH('ABP RECs'!$H253,'ABP REC Calc'!$G$5:$AB$5,0)),'ABP REC Calc'!$C$6:$C$69,'ABP RECs'!$E253,'ABP REC Calc'!$B$6:$B$69,'ABP RECs'!$F253),
IF(K$4&gt;$G253,J253*(1-Inputs_ByYear!$D$4),0)),0)</f>
        <v>0</v>
      </c>
      <c r="L253" s="235">
        <f>IF((L$4-$G253)&lt;($C253+$B253),IF(L$4=$G253+$B253,SUMIFS(INDEX('ABP REC Calc'!$G$6:$AB$69,,MATCH('ABP RECs'!$H253,'ABP REC Calc'!$G$5:$AB$5,0)),'ABP REC Calc'!$C$6:$C$69,'ABP RECs'!$E253,'ABP REC Calc'!$B$6:$B$69,'ABP RECs'!$F253),
IF(L$4&gt;$G253,K253*(1-Inputs_ByYear!$D$4),0)),0)</f>
        <v>0</v>
      </c>
      <c r="M253" s="235">
        <f>IF((M$4-$G253)&lt;($C253+$B253),IF(M$4=$G253+$B253,SUMIFS(INDEX('ABP REC Calc'!$G$6:$AB$69,,MATCH('ABP RECs'!$H253,'ABP REC Calc'!$G$5:$AB$5,0)),'ABP REC Calc'!$C$6:$C$69,'ABP RECs'!$E253,'ABP REC Calc'!$B$6:$B$69,'ABP RECs'!$F253),
IF(M$4&gt;$G253,L253*(1-Inputs_ByYear!$D$4),0)),0)</f>
        <v>0</v>
      </c>
      <c r="N253" s="235">
        <f>IF((N$4-$G253)&lt;($C253+$B253),IF(N$4=$G253+$B253,SUMIFS(INDEX('ABP REC Calc'!$G$6:$AB$69,,MATCH('ABP RECs'!$H253,'ABP REC Calc'!$G$5:$AB$5,0)),'ABP REC Calc'!$C$6:$C$69,'ABP RECs'!$E253,'ABP REC Calc'!$B$6:$B$69,'ABP RECs'!$F253),
IF(N$4&gt;$G253,M253*(1-Inputs_ByYear!$D$4),0)),0)</f>
        <v>0</v>
      </c>
      <c r="O253" s="235">
        <f>IF((O$4-$G253)&lt;($C253+$B253),IF(O$4=$G253+$B253,SUMIFS(INDEX('ABP REC Calc'!$G$6:$AB$69,,MATCH('ABP RECs'!$H253,'ABP REC Calc'!$G$5:$AB$5,0)),'ABP REC Calc'!$C$6:$C$69,'ABP RECs'!$E253,'ABP REC Calc'!$B$6:$B$69,'ABP RECs'!$F253),
IF(O$4&gt;$G253,N253*(1-Inputs_ByYear!$D$4),0)),0)</f>
        <v>0</v>
      </c>
      <c r="P253" s="235">
        <f>IF((P$4-$G253)&lt;($C253+$B253),IF(P$4=$G253+$B253,SUMIFS(INDEX('ABP REC Calc'!$G$6:$AB$69,,MATCH('ABP RECs'!$H253,'ABP REC Calc'!$G$5:$AB$5,0)),'ABP REC Calc'!$C$6:$C$69,'ABP RECs'!$E253,'ABP REC Calc'!$B$6:$B$69,'ABP RECs'!$F253),
IF(P$4&gt;$G253,O253*(1-Inputs_ByYear!$D$4),0)),0)</f>
        <v>0</v>
      </c>
      <c r="Q253" s="235">
        <f>IF((Q$4-$G253)&lt;($C253+$B253),IF(Q$4=$G253+$B253,SUMIFS(INDEX('ABP REC Calc'!$G$6:$AB$69,,MATCH('ABP RECs'!$H253,'ABP REC Calc'!$G$5:$AB$5,0)),'ABP REC Calc'!$C$6:$C$69,'ABP RECs'!$E253,'ABP REC Calc'!$B$6:$B$69,'ABP RECs'!$F253),
IF(Q$4&gt;$G253,P253*(1-Inputs_ByYear!$D$4),0)),0)</f>
        <v>0</v>
      </c>
      <c r="R253" s="235">
        <f>IF((R$4-$G253)&lt;($C253+$B253),IF(R$4=$G253+$B253,SUMIFS(INDEX('ABP REC Calc'!$G$6:$AB$69,,MATCH('ABP RECs'!$H253,'ABP REC Calc'!$G$5:$AB$5,0)),'ABP REC Calc'!$C$6:$C$69,'ABP RECs'!$E253,'ABP REC Calc'!$B$6:$B$69,'ABP RECs'!$F253),
IF(R$4&gt;$G253,Q253*(1-Inputs_ByYear!$D$4),0)),0)</f>
        <v>0</v>
      </c>
      <c r="S253" s="235">
        <f>IF((S$4-$G253)&lt;($C253+$B253),IF(S$4=$G253+$B253,SUMIFS(INDEX('ABP REC Calc'!$G$6:$AB$69,,MATCH('ABP RECs'!$H253,'ABP REC Calc'!$G$5:$AB$5,0)),'ABP REC Calc'!$C$6:$C$69,'ABP RECs'!$E253,'ABP REC Calc'!$B$6:$B$69,'ABP RECs'!$F253),
IF(S$4&gt;$G253,R253*(1-Inputs_ByYear!$D$4),0)),0)</f>
        <v>0</v>
      </c>
      <c r="T253" s="235">
        <f>IF((T$4-$G253)&lt;($C253+$B253),IF(T$4=$G253+$B253,SUMIFS(INDEX('ABP REC Calc'!$G$6:$AB$69,,MATCH('ABP RECs'!$H253,'ABP REC Calc'!$G$5:$AB$5,0)),'ABP REC Calc'!$C$6:$C$69,'ABP RECs'!$E253,'ABP REC Calc'!$B$6:$B$69,'ABP RECs'!$F253),
IF(T$4&gt;$G253,S253*(1-Inputs_ByYear!$D$4),0)),0)</f>
        <v>0</v>
      </c>
      <c r="U253" s="235">
        <f>IF((U$4-$G253)&lt;($C253+$B253),IF(U$4=$G253+$B253,SUMIFS(INDEX('ABP REC Calc'!$G$6:$AB$69,,MATCH('ABP RECs'!$H253,'ABP REC Calc'!$G$5:$AB$5,0)),'ABP REC Calc'!$C$6:$C$69,'ABP RECs'!$E253,'ABP REC Calc'!$B$6:$B$69,'ABP RECs'!$F253),
IF(U$4&gt;$G253,T253*(1-Inputs_ByYear!$D$4),0)),0)</f>
        <v>0</v>
      </c>
      <c r="V253" s="235">
        <f>IF((V$4-$G253)&lt;($C253+$B253),IF(V$4=$G253+$B253,SUMIFS(INDEX('ABP REC Calc'!$G$6:$AB$69,,MATCH('ABP RECs'!$H253,'ABP REC Calc'!$G$5:$AB$5,0)),'ABP REC Calc'!$C$6:$C$69,'ABP RECs'!$E253,'ABP REC Calc'!$B$6:$B$69,'ABP RECs'!$F253),
IF(V$4&gt;$G253,U253*(1-Inputs_ByYear!$D$4),0)),0)</f>
        <v>0</v>
      </c>
      <c r="W253" s="235">
        <f>IF((W$4-$G253)&lt;($C253+$B253),IF(W$4=$G253+$B253,SUMIFS(INDEX('ABP REC Calc'!$G$6:$AB$69,,MATCH('ABP RECs'!$H253,'ABP REC Calc'!$G$5:$AB$5,0)),'ABP REC Calc'!$C$6:$C$69,'ABP RECs'!$E253,'ABP REC Calc'!$B$6:$B$69,'ABP RECs'!$F253),
IF(W$4&gt;$G253,V253*(1-Inputs_ByYear!$D$4),0)),0)</f>
        <v>0</v>
      </c>
      <c r="X253" s="235">
        <f>IF((X$4-$G253)&lt;($C253+$B253),IF(X$4=$G253+$B253,SUMIFS(INDEX('ABP REC Calc'!$G$6:$AB$69,,MATCH('ABP RECs'!$H253,'ABP REC Calc'!$G$5:$AB$5,0)),'ABP REC Calc'!$C$6:$C$69,'ABP RECs'!$E253,'ABP REC Calc'!$B$6:$B$69,'ABP RECs'!$F253),
IF(X$4&gt;$G253,W253*(1-Inputs_ByYear!$D$4),0)),0)</f>
        <v>0</v>
      </c>
      <c r="Y253" s="235">
        <f>IF((Y$4-$G253)&lt;($C253+$B253),IF(Y$4=$G253+$B253,SUMIFS(INDEX('ABP REC Calc'!$G$6:$AB$69,,MATCH('ABP RECs'!$H253,'ABP REC Calc'!$G$5:$AB$5,0)),'ABP REC Calc'!$C$6:$C$69,'ABP RECs'!$E253,'ABP REC Calc'!$B$6:$B$69,'ABP RECs'!$F253),
IF(Y$4&gt;$G253,X253*(1-Inputs_ByYear!$D$4),0)),0)</f>
        <v>0</v>
      </c>
      <c r="Z253" s="235">
        <f>IF((Z$4-$G253)&lt;($C253+$B253),IF(Z$4=$G253+$B253,SUMIFS(INDEX('ABP REC Calc'!$G$6:$AB$69,,MATCH('ABP RECs'!$H253,'ABP REC Calc'!$G$5:$AB$5,0)),'ABP REC Calc'!$C$6:$C$69,'ABP RECs'!$E253,'ABP REC Calc'!$B$6:$B$69,'ABP RECs'!$F253),
IF(Z$4&gt;$G253,Y253*(1-Inputs_ByYear!$D$4),0)),0)</f>
        <v>0</v>
      </c>
      <c r="AA253" s="235">
        <f>IF((AA$4-$G253)&lt;($C253+$B253),IF(AA$4=$G253+$B253,SUMIFS(INDEX('ABP REC Calc'!$G$6:$AB$69,,MATCH('ABP RECs'!$H253,'ABP REC Calc'!$G$5:$AB$5,0)),'ABP REC Calc'!$C$6:$C$69,'ABP RECs'!$E253,'ABP REC Calc'!$B$6:$B$69,'ABP RECs'!$F253),
IF(AA$4&gt;$G253,Z253*(1-Inputs_ByYear!$D$4),0)),0)</f>
        <v>0</v>
      </c>
      <c r="AB253" s="235">
        <f>IF((AB$4-$G253)&lt;($C253+$B253),IF(AB$4=$G253+$B253,SUMIFS(INDEX('ABP REC Calc'!$G$6:$AB$69,,MATCH('ABP RECs'!$H253,'ABP REC Calc'!$G$5:$AB$5,0)),'ABP REC Calc'!$C$6:$C$69,'ABP RECs'!$E253,'ABP REC Calc'!$B$6:$B$69,'ABP RECs'!$F253),
IF(AB$4&gt;$G253,AA253*(1-Inputs_ByYear!$D$4),0)),0)</f>
        <v>0</v>
      </c>
      <c r="AC253" s="235">
        <f>IF((AC$4-$G253)&lt;($C253+$B253),IF(AC$4=$G253+$B253,SUMIFS(INDEX('ABP REC Calc'!$G$6:$AB$69,,MATCH('ABP RECs'!$H253,'ABP REC Calc'!$G$5:$AB$5,0)),'ABP REC Calc'!$C$6:$C$69,'ABP RECs'!$E253,'ABP REC Calc'!$B$6:$B$69,'ABP RECs'!$F253),
IF(AC$4&gt;$G253,AB253*(1-Inputs_ByYear!$D$4),0)),0)</f>
        <v>0</v>
      </c>
      <c r="AD253" s="235">
        <f>IF((AD$4-$G253)&lt;($C253+$B253),IF(AD$4=$G253+$B253,SUMIFS(INDEX('ABP REC Calc'!$G$6:$AB$69,,MATCH('ABP RECs'!$H253,'ABP REC Calc'!$G$5:$AB$5,0)),'ABP REC Calc'!$C$6:$C$69,'ABP RECs'!$E253,'ABP REC Calc'!$B$6:$B$69,'ABP RECs'!$F253),
IF(AD$4&gt;$G253,AC253*(1-Inputs_ByYear!$D$4),0)),0)</f>
        <v>0</v>
      </c>
    </row>
    <row r="254" spans="2:30" ht="14.75" customHeight="1" x14ac:dyDescent="0.25">
      <c r="B254" s="332" cm="1">
        <f t="array" ref="B254">INDEX(Inputs_ByYear!$D$87:$D$92, MATCH('ABP RECs'!$E254, Inputs_ByYear!$B$87:$B$92, 0),)</f>
        <v>0</v>
      </c>
      <c r="C254" s="332" cm="1">
        <f t="array" ref="C254">INDEX(Inputs_ByYear!$D$51:$D$56, MATCH('ABP RECs'!$E254, Inputs_ByYear!$B$51:$B$56,0),)</f>
        <v>15</v>
      </c>
      <c r="D254" s="332" t="str" cm="1">
        <f t="array" ref="D254">INDEX(Inputs_ByYear!$D$96:$D$101, MATCH('ABP RECs'!$E254, Inputs_ByYear!$B$96:$B$101,0),)</f>
        <v>n/a</v>
      </c>
      <c r="E254" s="222" t="s">
        <v>238</v>
      </c>
      <c r="F254" s="219" t="s">
        <v>259</v>
      </c>
      <c r="G254" s="219">
        <f t="shared" ref="G254:G274" si="12">VALUE(LEFT(H254, FIND("-", H254)-1))</f>
        <v>2025</v>
      </c>
      <c r="H254" s="227" t="s">
        <v>23</v>
      </c>
      <c r="I254" s="235">
        <f>IF((I$4-$G254)&lt;($C254+$B254),IF(I$4=$G254+$B254,SUMIFS(INDEX('ABP REC Calc'!$G$6:$AB$69,,MATCH('ABP RECs'!$H254,'ABP REC Calc'!$G$5:$AB$5,0)),'ABP REC Calc'!$C$6:$C$69,'ABP RECs'!$E254,'ABP REC Calc'!$B$6:$B$69,'ABP RECs'!$F254),
IF(I$4&gt;$G254,H254*(1-Inputs_ByYear!$D$4),0)),0)</f>
        <v>0</v>
      </c>
      <c r="J254" s="235">
        <f>IF((J$4-$G254)&lt;($C254+$B254),IF(J$4=$G254+$B254,SUMIFS(INDEX('ABP REC Calc'!$G$6:$AB$69,,MATCH('ABP RECs'!$H254,'ABP REC Calc'!$G$5:$AB$5,0)),'ABP REC Calc'!$C$6:$C$69,'ABP RECs'!$E254,'ABP REC Calc'!$B$6:$B$69,'ABP RECs'!$F254),
IF(J$4&gt;$G254,I254*(1-Inputs_ByYear!$D$4),0)),0)</f>
        <v>180135.14251565875</v>
      </c>
      <c r="K254" s="235">
        <f>IF((K$4-$G254)&lt;($C254+$B254),IF(K$4=$G254+$B254,SUMIFS(INDEX('ABP REC Calc'!$G$6:$AB$69,,MATCH('ABP RECs'!$H254,'ABP REC Calc'!$G$5:$AB$5,0)),'ABP REC Calc'!$C$6:$C$69,'ABP RECs'!$E254,'ABP REC Calc'!$B$6:$B$69,'ABP RECs'!$F254),
IF(K$4&gt;$G254,J254*(1-Inputs_ByYear!$D$4),0)),0)</f>
        <v>179234.46680308046</v>
      </c>
      <c r="L254" s="235">
        <f>IF((L$4-$G254)&lt;($C254+$B254),IF(L$4=$G254+$B254,SUMIFS(INDEX('ABP REC Calc'!$G$6:$AB$69,,MATCH('ABP RECs'!$H254,'ABP REC Calc'!$G$5:$AB$5,0)),'ABP REC Calc'!$C$6:$C$69,'ABP RECs'!$E254,'ABP REC Calc'!$B$6:$B$69,'ABP RECs'!$F254),
IF(L$4&gt;$G254,K254*(1-Inputs_ByYear!$D$4),0)),0)</f>
        <v>178338.29446906506</v>
      </c>
      <c r="M254" s="235">
        <f>IF((M$4-$G254)&lt;($C254+$B254),IF(M$4=$G254+$B254,SUMIFS(INDEX('ABP REC Calc'!$G$6:$AB$69,,MATCH('ABP RECs'!$H254,'ABP REC Calc'!$G$5:$AB$5,0)),'ABP REC Calc'!$C$6:$C$69,'ABP RECs'!$E254,'ABP REC Calc'!$B$6:$B$69,'ABP RECs'!$F254),
IF(M$4&gt;$G254,L254*(1-Inputs_ByYear!$D$4),0)),0)</f>
        <v>177446.60299671974</v>
      </c>
      <c r="N254" s="235">
        <f>IF((N$4-$G254)&lt;($C254+$B254),IF(N$4=$G254+$B254,SUMIFS(INDEX('ABP REC Calc'!$G$6:$AB$69,,MATCH('ABP RECs'!$H254,'ABP REC Calc'!$G$5:$AB$5,0)),'ABP REC Calc'!$C$6:$C$69,'ABP RECs'!$E254,'ABP REC Calc'!$B$6:$B$69,'ABP RECs'!$F254),
IF(N$4&gt;$G254,M254*(1-Inputs_ByYear!$D$4),0)),0)</f>
        <v>176559.36998173615</v>
      </c>
      <c r="O254" s="235">
        <f>IF((O$4-$G254)&lt;($C254+$B254),IF(O$4=$G254+$B254,SUMIFS(INDEX('ABP REC Calc'!$G$6:$AB$69,,MATCH('ABP RECs'!$H254,'ABP REC Calc'!$G$5:$AB$5,0)),'ABP REC Calc'!$C$6:$C$69,'ABP RECs'!$E254,'ABP REC Calc'!$B$6:$B$69,'ABP RECs'!$F254),
IF(O$4&gt;$G254,N254*(1-Inputs_ByYear!$D$4),0)),0)</f>
        <v>175676.57313182746</v>
      </c>
      <c r="P254" s="235">
        <f>IF((P$4-$G254)&lt;($C254+$B254),IF(P$4=$G254+$B254,SUMIFS(INDEX('ABP REC Calc'!$G$6:$AB$69,,MATCH('ABP RECs'!$H254,'ABP REC Calc'!$G$5:$AB$5,0)),'ABP REC Calc'!$C$6:$C$69,'ABP RECs'!$E254,'ABP REC Calc'!$B$6:$B$69,'ABP RECs'!$F254),
IF(P$4&gt;$G254,O254*(1-Inputs_ByYear!$D$4),0)),0)</f>
        <v>174798.19026616833</v>
      </c>
      <c r="Q254" s="235">
        <f>IF((Q$4-$G254)&lt;($C254+$B254),IF(Q$4=$G254+$B254,SUMIFS(INDEX('ABP REC Calc'!$G$6:$AB$69,,MATCH('ABP RECs'!$H254,'ABP REC Calc'!$G$5:$AB$5,0)),'ABP REC Calc'!$C$6:$C$69,'ABP RECs'!$E254,'ABP REC Calc'!$B$6:$B$69,'ABP RECs'!$F254),
IF(Q$4&gt;$G254,P254*(1-Inputs_ByYear!$D$4),0)),0)</f>
        <v>173924.19931483749</v>
      </c>
      <c r="R254" s="235">
        <f>IF((R$4-$G254)&lt;($C254+$B254),IF(R$4=$G254+$B254,SUMIFS(INDEX('ABP REC Calc'!$G$6:$AB$69,,MATCH('ABP RECs'!$H254,'ABP REC Calc'!$G$5:$AB$5,0)),'ABP REC Calc'!$C$6:$C$69,'ABP RECs'!$E254,'ABP REC Calc'!$B$6:$B$69,'ABP RECs'!$F254),
IF(R$4&gt;$G254,Q254*(1-Inputs_ByYear!$D$4),0)),0)</f>
        <v>173054.57831826329</v>
      </c>
      <c r="S254" s="235">
        <f>IF((S$4-$G254)&lt;($C254+$B254),IF(S$4=$G254+$B254,SUMIFS(INDEX('ABP REC Calc'!$G$6:$AB$69,,MATCH('ABP RECs'!$H254,'ABP REC Calc'!$G$5:$AB$5,0)),'ABP REC Calc'!$C$6:$C$69,'ABP RECs'!$E254,'ABP REC Calc'!$B$6:$B$69,'ABP RECs'!$F254),
IF(S$4&gt;$G254,R254*(1-Inputs_ByYear!$D$4),0)),0)</f>
        <v>172189.30542667198</v>
      </c>
      <c r="T254" s="235">
        <f>IF((T$4-$G254)&lt;($C254+$B254),IF(T$4=$G254+$B254,SUMIFS(INDEX('ABP REC Calc'!$G$6:$AB$69,,MATCH('ABP RECs'!$H254,'ABP REC Calc'!$G$5:$AB$5,0)),'ABP REC Calc'!$C$6:$C$69,'ABP RECs'!$E254,'ABP REC Calc'!$B$6:$B$69,'ABP RECs'!$F254),
IF(T$4&gt;$G254,S254*(1-Inputs_ByYear!$D$4),0)),0)</f>
        <v>171328.35889953864</v>
      </c>
      <c r="U254" s="235">
        <f>IF((U$4-$G254)&lt;($C254+$B254),IF(U$4=$G254+$B254,SUMIFS(INDEX('ABP REC Calc'!$G$6:$AB$69,,MATCH('ABP RECs'!$H254,'ABP REC Calc'!$G$5:$AB$5,0)),'ABP REC Calc'!$C$6:$C$69,'ABP RECs'!$E254,'ABP REC Calc'!$B$6:$B$69,'ABP RECs'!$F254),
IF(U$4&gt;$G254,T254*(1-Inputs_ByYear!$D$4),0)),0)</f>
        <v>170471.71710504094</v>
      </c>
      <c r="V254" s="235">
        <f>IF((V$4-$G254)&lt;($C254+$B254),IF(V$4=$G254+$B254,SUMIFS(INDEX('ABP REC Calc'!$G$6:$AB$69,,MATCH('ABP RECs'!$H254,'ABP REC Calc'!$G$5:$AB$5,0)),'ABP REC Calc'!$C$6:$C$69,'ABP RECs'!$E254,'ABP REC Calc'!$B$6:$B$69,'ABP RECs'!$F254),
IF(V$4&gt;$G254,U254*(1-Inputs_ByYear!$D$4),0)),0)</f>
        <v>169619.35851951572</v>
      </c>
      <c r="W254" s="235">
        <f>IF((W$4-$G254)&lt;($C254+$B254),IF(W$4=$G254+$B254,SUMIFS(INDEX('ABP REC Calc'!$G$6:$AB$69,,MATCH('ABP RECs'!$H254,'ABP REC Calc'!$G$5:$AB$5,0)),'ABP REC Calc'!$C$6:$C$69,'ABP RECs'!$E254,'ABP REC Calc'!$B$6:$B$69,'ABP RECs'!$F254),
IF(W$4&gt;$G254,V254*(1-Inputs_ByYear!$D$4),0)),0)</f>
        <v>168771.26172691814</v>
      </c>
      <c r="X254" s="235">
        <f>IF((X$4-$G254)&lt;($C254+$B254),IF(X$4=$G254+$B254,SUMIFS(INDEX('ABP REC Calc'!$G$6:$AB$69,,MATCH('ABP RECs'!$H254,'ABP REC Calc'!$G$5:$AB$5,0)),'ABP REC Calc'!$C$6:$C$69,'ABP RECs'!$E254,'ABP REC Calc'!$B$6:$B$69,'ABP RECs'!$F254),
IF(X$4&gt;$G254,W254*(1-Inputs_ByYear!$D$4),0)),0)</f>
        <v>167927.40541828354</v>
      </c>
      <c r="Y254" s="235">
        <f>IF((Y$4-$G254)&lt;($C254+$B254),IF(Y$4=$G254+$B254,SUMIFS(INDEX('ABP REC Calc'!$G$6:$AB$69,,MATCH('ABP RECs'!$H254,'ABP REC Calc'!$G$5:$AB$5,0)),'ABP REC Calc'!$C$6:$C$69,'ABP RECs'!$E254,'ABP REC Calc'!$B$6:$B$69,'ABP RECs'!$F254),
IF(Y$4&gt;$G254,X254*(1-Inputs_ByYear!$D$4),0)),0)</f>
        <v>0</v>
      </c>
      <c r="Z254" s="235">
        <f>IF((Z$4-$G254)&lt;($C254+$B254),IF(Z$4=$G254+$B254,SUMIFS(INDEX('ABP REC Calc'!$G$6:$AB$69,,MATCH('ABP RECs'!$H254,'ABP REC Calc'!$G$5:$AB$5,0)),'ABP REC Calc'!$C$6:$C$69,'ABP RECs'!$E254,'ABP REC Calc'!$B$6:$B$69,'ABP RECs'!$F254),
IF(Z$4&gt;$G254,Y254*(1-Inputs_ByYear!$D$4),0)),0)</f>
        <v>0</v>
      </c>
      <c r="AA254" s="235">
        <f>IF((AA$4-$G254)&lt;($C254+$B254),IF(AA$4=$G254+$B254,SUMIFS(INDEX('ABP REC Calc'!$G$6:$AB$69,,MATCH('ABP RECs'!$H254,'ABP REC Calc'!$G$5:$AB$5,0)),'ABP REC Calc'!$C$6:$C$69,'ABP RECs'!$E254,'ABP REC Calc'!$B$6:$B$69,'ABP RECs'!$F254),
IF(AA$4&gt;$G254,Z254*(1-Inputs_ByYear!$D$4),0)),0)</f>
        <v>0</v>
      </c>
      <c r="AB254" s="235">
        <f>IF((AB$4-$G254)&lt;($C254+$B254),IF(AB$4=$G254+$B254,SUMIFS(INDEX('ABP REC Calc'!$G$6:$AB$69,,MATCH('ABP RECs'!$H254,'ABP REC Calc'!$G$5:$AB$5,0)),'ABP REC Calc'!$C$6:$C$69,'ABP RECs'!$E254,'ABP REC Calc'!$B$6:$B$69,'ABP RECs'!$F254),
IF(AB$4&gt;$G254,AA254*(1-Inputs_ByYear!$D$4),0)),0)</f>
        <v>0</v>
      </c>
      <c r="AC254" s="235">
        <f>IF((AC$4-$G254)&lt;($C254+$B254),IF(AC$4=$G254+$B254,SUMIFS(INDEX('ABP REC Calc'!$G$6:$AB$69,,MATCH('ABP RECs'!$H254,'ABP REC Calc'!$G$5:$AB$5,0)),'ABP REC Calc'!$C$6:$C$69,'ABP RECs'!$E254,'ABP REC Calc'!$B$6:$B$69,'ABP RECs'!$F254),
IF(AC$4&gt;$G254,AB254*(1-Inputs_ByYear!$D$4),0)),0)</f>
        <v>0</v>
      </c>
      <c r="AD254" s="235">
        <f>IF((AD$4-$G254)&lt;($C254+$B254),IF(AD$4=$G254+$B254,SUMIFS(INDEX('ABP REC Calc'!$G$6:$AB$69,,MATCH('ABP RECs'!$H254,'ABP REC Calc'!$G$5:$AB$5,0)),'ABP REC Calc'!$C$6:$C$69,'ABP RECs'!$E254,'ABP REC Calc'!$B$6:$B$69,'ABP RECs'!$F254),
IF(AD$4&gt;$G254,AC254*(1-Inputs_ByYear!$D$4),0)),0)</f>
        <v>0</v>
      </c>
    </row>
    <row r="255" spans="2:30" ht="14.75" customHeight="1" x14ac:dyDescent="0.25">
      <c r="B255" s="332" cm="1">
        <f t="array" ref="B255">INDEX(Inputs_ByYear!$D$87:$D$92, MATCH('ABP RECs'!$E255, Inputs_ByYear!$B$87:$B$92, 0),)</f>
        <v>0</v>
      </c>
      <c r="C255" s="332" cm="1">
        <f t="array" ref="C255">INDEX(Inputs_ByYear!$D$51:$D$56, MATCH('ABP RECs'!$E255, Inputs_ByYear!$B$51:$B$56,0),)</f>
        <v>15</v>
      </c>
      <c r="D255" s="332" t="str" cm="1">
        <f t="array" ref="D255">INDEX(Inputs_ByYear!$D$96:$D$101, MATCH('ABP RECs'!$E255, Inputs_ByYear!$B$96:$B$101,0),)</f>
        <v>n/a</v>
      </c>
      <c r="E255" s="222" t="s">
        <v>238</v>
      </c>
      <c r="F255" s="219" t="s">
        <v>259</v>
      </c>
      <c r="G255" s="219">
        <f t="shared" si="12"/>
        <v>2026</v>
      </c>
      <c r="H255" s="227" t="s">
        <v>24</v>
      </c>
      <c r="I255" s="235">
        <f>IF((I$4-$G255)&lt;($C255+$B255),IF(I$4=$G255+$B255,SUMIFS(INDEX('ABP REC Calc'!$G$6:$AB$69,,MATCH('ABP RECs'!$H255,'ABP REC Calc'!$G$5:$AB$5,0)),'ABP REC Calc'!$C$6:$C$69,'ABP RECs'!$E255,'ABP REC Calc'!$B$6:$B$69,'ABP RECs'!$F255),
IF(I$4&gt;$G255,H255*(1-Inputs_ByYear!$D$4),0)),0)</f>
        <v>0</v>
      </c>
      <c r="J255" s="235">
        <f>IF((J$4-$G255)&lt;($C255+$B255),IF(J$4=$G255+$B255,SUMIFS(INDEX('ABP REC Calc'!$G$6:$AB$69,,MATCH('ABP RECs'!$H255,'ABP REC Calc'!$G$5:$AB$5,0)),'ABP REC Calc'!$C$6:$C$69,'ABP RECs'!$E255,'ABP REC Calc'!$B$6:$B$69,'ABP RECs'!$F255),
IF(J$4&gt;$G255,I255*(1-Inputs_ByYear!$D$4),0)),0)</f>
        <v>0</v>
      </c>
      <c r="K255" s="235">
        <f>IF((K$4-$G255)&lt;($C255+$B255),IF(K$4=$G255+$B255,SUMIFS(INDEX('ABP REC Calc'!$G$6:$AB$69,,MATCH('ABP RECs'!$H255,'ABP REC Calc'!$G$5:$AB$5,0)),'ABP REC Calc'!$C$6:$C$69,'ABP RECs'!$E255,'ABP REC Calc'!$B$6:$B$69,'ABP RECs'!$F255),
IF(K$4&gt;$G255,J255*(1-Inputs_ByYear!$D$4),0)),0)</f>
        <v>288204.86052667641</v>
      </c>
      <c r="L255" s="235">
        <f>IF((L$4-$G255)&lt;($C255+$B255),IF(L$4=$G255+$B255,SUMIFS(INDEX('ABP REC Calc'!$G$6:$AB$69,,MATCH('ABP RECs'!$H255,'ABP REC Calc'!$G$5:$AB$5,0)),'ABP REC Calc'!$C$6:$C$69,'ABP RECs'!$E255,'ABP REC Calc'!$B$6:$B$69,'ABP RECs'!$F255),
IF(L$4&gt;$G255,K255*(1-Inputs_ByYear!$D$4),0)),0)</f>
        <v>286763.83622404304</v>
      </c>
      <c r="M255" s="235">
        <f>IF((M$4-$G255)&lt;($C255+$B255),IF(M$4=$G255+$B255,SUMIFS(INDEX('ABP REC Calc'!$G$6:$AB$69,,MATCH('ABP RECs'!$H255,'ABP REC Calc'!$G$5:$AB$5,0)),'ABP REC Calc'!$C$6:$C$69,'ABP RECs'!$E255,'ABP REC Calc'!$B$6:$B$69,'ABP RECs'!$F255),
IF(M$4&gt;$G255,L255*(1-Inputs_ByYear!$D$4),0)),0)</f>
        <v>285330.01704292285</v>
      </c>
      <c r="N255" s="235">
        <f>IF((N$4-$G255)&lt;($C255+$B255),IF(N$4=$G255+$B255,SUMIFS(INDEX('ABP REC Calc'!$G$6:$AB$69,,MATCH('ABP RECs'!$H255,'ABP REC Calc'!$G$5:$AB$5,0)),'ABP REC Calc'!$C$6:$C$69,'ABP RECs'!$E255,'ABP REC Calc'!$B$6:$B$69,'ABP RECs'!$F255),
IF(N$4&gt;$G255,M255*(1-Inputs_ByYear!$D$4),0)),0)</f>
        <v>283903.3669577082</v>
      </c>
      <c r="O255" s="235">
        <f>IF((O$4-$G255)&lt;($C255+$B255),IF(O$4=$G255+$B255,SUMIFS(INDEX('ABP REC Calc'!$G$6:$AB$69,,MATCH('ABP RECs'!$H255,'ABP REC Calc'!$G$5:$AB$5,0)),'ABP REC Calc'!$C$6:$C$69,'ABP RECs'!$E255,'ABP REC Calc'!$B$6:$B$69,'ABP RECs'!$F255),
IF(O$4&gt;$G255,N255*(1-Inputs_ByYear!$D$4),0)),0)</f>
        <v>282483.85012291966</v>
      </c>
      <c r="P255" s="235">
        <f>IF((P$4-$G255)&lt;($C255+$B255),IF(P$4=$G255+$B255,SUMIFS(INDEX('ABP REC Calc'!$G$6:$AB$69,,MATCH('ABP RECs'!$H255,'ABP REC Calc'!$G$5:$AB$5,0)),'ABP REC Calc'!$C$6:$C$69,'ABP RECs'!$E255,'ABP REC Calc'!$B$6:$B$69,'ABP RECs'!$F255),
IF(P$4&gt;$G255,O255*(1-Inputs_ByYear!$D$4),0)),0)</f>
        <v>281071.43087230506</v>
      </c>
      <c r="Q255" s="235">
        <f>IF((Q$4-$G255)&lt;($C255+$B255),IF(Q$4=$G255+$B255,SUMIFS(INDEX('ABP REC Calc'!$G$6:$AB$69,,MATCH('ABP RECs'!$H255,'ABP REC Calc'!$G$5:$AB$5,0)),'ABP REC Calc'!$C$6:$C$69,'ABP RECs'!$E255,'ABP REC Calc'!$B$6:$B$69,'ABP RECs'!$F255),
IF(Q$4&gt;$G255,P255*(1-Inputs_ByYear!$D$4),0)),0)</f>
        <v>279666.07371794351</v>
      </c>
      <c r="R255" s="235">
        <f>IF((R$4-$G255)&lt;($C255+$B255),IF(R$4=$G255+$B255,SUMIFS(INDEX('ABP REC Calc'!$G$6:$AB$69,,MATCH('ABP RECs'!$H255,'ABP REC Calc'!$G$5:$AB$5,0)),'ABP REC Calc'!$C$6:$C$69,'ABP RECs'!$E255,'ABP REC Calc'!$B$6:$B$69,'ABP RECs'!$F255),
IF(R$4&gt;$G255,Q255*(1-Inputs_ByYear!$D$4),0)),0)</f>
        <v>278267.74334935378</v>
      </c>
      <c r="S255" s="235">
        <f>IF((S$4-$G255)&lt;($C255+$B255),IF(S$4=$G255+$B255,SUMIFS(INDEX('ABP REC Calc'!$G$6:$AB$69,,MATCH('ABP RECs'!$H255,'ABP REC Calc'!$G$5:$AB$5,0)),'ABP REC Calc'!$C$6:$C$69,'ABP RECs'!$E255,'ABP REC Calc'!$B$6:$B$69,'ABP RECs'!$F255),
IF(S$4&gt;$G255,R255*(1-Inputs_ByYear!$D$4),0)),0)</f>
        <v>276876.40463260701</v>
      </c>
      <c r="T255" s="235">
        <f>IF((T$4-$G255)&lt;($C255+$B255),IF(T$4=$G255+$B255,SUMIFS(INDEX('ABP REC Calc'!$G$6:$AB$69,,MATCH('ABP RECs'!$H255,'ABP REC Calc'!$G$5:$AB$5,0)),'ABP REC Calc'!$C$6:$C$69,'ABP RECs'!$E255,'ABP REC Calc'!$B$6:$B$69,'ABP RECs'!$F255),
IF(T$4&gt;$G255,S255*(1-Inputs_ByYear!$D$4),0)),0)</f>
        <v>275492.02260944399</v>
      </c>
      <c r="U255" s="235">
        <f>IF((U$4-$G255)&lt;($C255+$B255),IF(U$4=$G255+$B255,SUMIFS(INDEX('ABP REC Calc'!$G$6:$AB$69,,MATCH('ABP RECs'!$H255,'ABP REC Calc'!$G$5:$AB$5,0)),'ABP REC Calc'!$C$6:$C$69,'ABP RECs'!$E255,'ABP REC Calc'!$B$6:$B$69,'ABP RECs'!$F255),
IF(U$4&gt;$G255,T255*(1-Inputs_ByYear!$D$4),0)),0)</f>
        <v>274114.56249639677</v>
      </c>
      <c r="V255" s="235">
        <f>IF((V$4-$G255)&lt;($C255+$B255),IF(V$4=$G255+$B255,SUMIFS(INDEX('ABP REC Calc'!$G$6:$AB$69,,MATCH('ABP RECs'!$H255,'ABP REC Calc'!$G$5:$AB$5,0)),'ABP REC Calc'!$C$6:$C$69,'ABP RECs'!$E255,'ABP REC Calc'!$B$6:$B$69,'ABP RECs'!$F255),
IF(V$4&gt;$G255,U255*(1-Inputs_ByYear!$D$4),0)),0)</f>
        <v>272743.98968391481</v>
      </c>
      <c r="W255" s="235">
        <f>IF((W$4-$G255)&lt;($C255+$B255),IF(W$4=$G255+$B255,SUMIFS(INDEX('ABP REC Calc'!$G$6:$AB$69,,MATCH('ABP RECs'!$H255,'ABP REC Calc'!$G$5:$AB$5,0)),'ABP REC Calc'!$C$6:$C$69,'ABP RECs'!$E255,'ABP REC Calc'!$B$6:$B$69,'ABP RECs'!$F255),
IF(W$4&gt;$G255,V255*(1-Inputs_ByYear!$D$4),0)),0)</f>
        <v>271380.26973549521</v>
      </c>
      <c r="X255" s="235">
        <f>IF((X$4-$G255)&lt;($C255+$B255),IF(X$4=$G255+$B255,SUMIFS(INDEX('ABP REC Calc'!$G$6:$AB$69,,MATCH('ABP RECs'!$H255,'ABP REC Calc'!$G$5:$AB$5,0)),'ABP REC Calc'!$C$6:$C$69,'ABP RECs'!$E255,'ABP REC Calc'!$B$6:$B$69,'ABP RECs'!$F255),
IF(X$4&gt;$G255,W255*(1-Inputs_ByYear!$D$4),0)),0)</f>
        <v>270023.36838681775</v>
      </c>
      <c r="Y255" s="235">
        <f>IF((Y$4-$G255)&lt;($C255+$B255),IF(Y$4=$G255+$B255,SUMIFS(INDEX('ABP REC Calc'!$G$6:$AB$69,,MATCH('ABP RECs'!$H255,'ABP REC Calc'!$G$5:$AB$5,0)),'ABP REC Calc'!$C$6:$C$69,'ABP RECs'!$E255,'ABP REC Calc'!$B$6:$B$69,'ABP RECs'!$F255),
IF(Y$4&gt;$G255,X255*(1-Inputs_ByYear!$D$4),0)),0)</f>
        <v>268673.25154488365</v>
      </c>
      <c r="Z255" s="235">
        <f>IF((Z$4-$G255)&lt;($C255+$B255),IF(Z$4=$G255+$B255,SUMIFS(INDEX('ABP REC Calc'!$G$6:$AB$69,,MATCH('ABP RECs'!$H255,'ABP REC Calc'!$G$5:$AB$5,0)),'ABP REC Calc'!$C$6:$C$69,'ABP RECs'!$E255,'ABP REC Calc'!$B$6:$B$69,'ABP RECs'!$F255),
IF(Z$4&gt;$G255,Y255*(1-Inputs_ByYear!$D$4),0)),0)</f>
        <v>0</v>
      </c>
      <c r="AA255" s="235">
        <f>IF((AA$4-$G255)&lt;($C255+$B255),IF(AA$4=$G255+$B255,SUMIFS(INDEX('ABP REC Calc'!$G$6:$AB$69,,MATCH('ABP RECs'!$H255,'ABP REC Calc'!$G$5:$AB$5,0)),'ABP REC Calc'!$C$6:$C$69,'ABP RECs'!$E255,'ABP REC Calc'!$B$6:$B$69,'ABP RECs'!$F255),
IF(AA$4&gt;$G255,Z255*(1-Inputs_ByYear!$D$4),0)),0)</f>
        <v>0</v>
      </c>
      <c r="AB255" s="235">
        <f>IF((AB$4-$G255)&lt;($C255+$B255),IF(AB$4=$G255+$B255,SUMIFS(INDEX('ABP REC Calc'!$G$6:$AB$69,,MATCH('ABP RECs'!$H255,'ABP REC Calc'!$G$5:$AB$5,0)),'ABP REC Calc'!$C$6:$C$69,'ABP RECs'!$E255,'ABP REC Calc'!$B$6:$B$69,'ABP RECs'!$F255),
IF(AB$4&gt;$G255,AA255*(1-Inputs_ByYear!$D$4),0)),0)</f>
        <v>0</v>
      </c>
      <c r="AC255" s="235">
        <f>IF((AC$4-$G255)&lt;($C255+$B255),IF(AC$4=$G255+$B255,SUMIFS(INDEX('ABP REC Calc'!$G$6:$AB$69,,MATCH('ABP RECs'!$H255,'ABP REC Calc'!$G$5:$AB$5,0)),'ABP REC Calc'!$C$6:$C$69,'ABP RECs'!$E255,'ABP REC Calc'!$B$6:$B$69,'ABP RECs'!$F255),
IF(AC$4&gt;$G255,AB255*(1-Inputs_ByYear!$D$4),0)),0)</f>
        <v>0</v>
      </c>
      <c r="AD255" s="235">
        <f>IF((AD$4-$G255)&lt;($C255+$B255),IF(AD$4=$G255+$B255,SUMIFS(INDEX('ABP REC Calc'!$G$6:$AB$69,,MATCH('ABP RECs'!$H255,'ABP REC Calc'!$G$5:$AB$5,0)),'ABP REC Calc'!$C$6:$C$69,'ABP RECs'!$E255,'ABP REC Calc'!$B$6:$B$69,'ABP RECs'!$F255),
IF(AD$4&gt;$G255,AC255*(1-Inputs_ByYear!$D$4),0)),0)</f>
        <v>0</v>
      </c>
    </row>
    <row r="256" spans="2:30" ht="14.75" customHeight="1" x14ac:dyDescent="0.25">
      <c r="B256" s="332" cm="1">
        <f t="array" ref="B256">INDEX(Inputs_ByYear!$D$87:$D$92, MATCH('ABP RECs'!$E256, Inputs_ByYear!$B$87:$B$92, 0),)</f>
        <v>0</v>
      </c>
      <c r="C256" s="332" cm="1">
        <f t="array" ref="C256">INDEX(Inputs_ByYear!$D$51:$D$56, MATCH('ABP RECs'!$E256, Inputs_ByYear!$B$51:$B$56,0),)</f>
        <v>15</v>
      </c>
      <c r="D256" s="332" t="str" cm="1">
        <f t="array" ref="D256">INDEX(Inputs_ByYear!$D$96:$D$101, MATCH('ABP RECs'!$E256, Inputs_ByYear!$B$96:$B$101,0),)</f>
        <v>n/a</v>
      </c>
      <c r="E256" s="222" t="s">
        <v>238</v>
      </c>
      <c r="F256" s="219" t="s">
        <v>259</v>
      </c>
      <c r="G256" s="219">
        <f t="shared" si="12"/>
        <v>2027</v>
      </c>
      <c r="H256" s="227" t="s">
        <v>25</v>
      </c>
      <c r="I256" s="235">
        <f>IF((I$4-$G256)&lt;($C256+$B256),IF(I$4=$G256+$B256,SUMIFS(INDEX('ABP REC Calc'!$G$6:$AB$69,,MATCH('ABP RECs'!$H256,'ABP REC Calc'!$G$5:$AB$5,0)),'ABP REC Calc'!$C$6:$C$69,'ABP RECs'!$E256,'ABP REC Calc'!$B$6:$B$69,'ABP RECs'!$F256),
IF(I$4&gt;$G256,H256*(1-Inputs_ByYear!$D$4),0)),0)</f>
        <v>0</v>
      </c>
      <c r="J256" s="235">
        <f>IF((J$4-$G256)&lt;($C256+$B256),IF(J$4=$G256+$B256,SUMIFS(INDEX('ABP REC Calc'!$G$6:$AB$69,,MATCH('ABP RECs'!$H256,'ABP REC Calc'!$G$5:$AB$5,0)),'ABP REC Calc'!$C$6:$C$69,'ABP RECs'!$E256,'ABP REC Calc'!$B$6:$B$69,'ABP RECs'!$F256),
IF(J$4&gt;$G256,I256*(1-Inputs_ByYear!$D$4),0)),0)</f>
        <v>0</v>
      </c>
      <c r="K256" s="235">
        <f>IF((K$4-$G256)&lt;($C256+$B256),IF(K$4=$G256+$B256,SUMIFS(INDEX('ABP REC Calc'!$G$6:$AB$69,,MATCH('ABP RECs'!$H256,'ABP REC Calc'!$G$5:$AB$5,0)),'ABP REC Calc'!$C$6:$C$69,'ABP RECs'!$E256,'ABP REC Calc'!$B$6:$B$69,'ABP RECs'!$F256),
IF(K$4&gt;$G256,J256*(1-Inputs_ByYear!$D$4),0)),0)</f>
        <v>0</v>
      </c>
      <c r="L256" s="235">
        <f>IF((L$4-$G256)&lt;($C256+$B256),IF(L$4=$G256+$B256,SUMIFS(INDEX('ABP REC Calc'!$G$6:$AB$69,,MATCH('ABP RECs'!$H256,'ABP REC Calc'!$G$5:$AB$5,0)),'ABP REC Calc'!$C$6:$C$69,'ABP RECs'!$E256,'ABP REC Calc'!$B$6:$B$69,'ABP RECs'!$F256),
IF(L$4&gt;$G256,K256*(1-Inputs_ByYear!$D$4),0)),0)</f>
        <v>272921.26943814056</v>
      </c>
      <c r="M256" s="235">
        <f>IF((M$4-$G256)&lt;($C256+$B256),IF(M$4=$G256+$B256,SUMIFS(INDEX('ABP REC Calc'!$G$6:$AB$69,,MATCH('ABP RECs'!$H256,'ABP REC Calc'!$G$5:$AB$5,0)),'ABP REC Calc'!$C$6:$C$69,'ABP RECs'!$E256,'ABP REC Calc'!$B$6:$B$69,'ABP RECs'!$F256),
IF(M$4&gt;$G256,L256*(1-Inputs_ByYear!$D$4),0)),0)</f>
        <v>271556.66309094988</v>
      </c>
      <c r="N256" s="235">
        <f>IF((N$4-$G256)&lt;($C256+$B256),IF(N$4=$G256+$B256,SUMIFS(INDEX('ABP REC Calc'!$G$6:$AB$69,,MATCH('ABP RECs'!$H256,'ABP REC Calc'!$G$5:$AB$5,0)),'ABP REC Calc'!$C$6:$C$69,'ABP RECs'!$E256,'ABP REC Calc'!$B$6:$B$69,'ABP RECs'!$F256),
IF(N$4&gt;$G256,M256*(1-Inputs_ByYear!$D$4),0)),0)</f>
        <v>270198.87977549515</v>
      </c>
      <c r="O256" s="235">
        <f>IF((O$4-$G256)&lt;($C256+$B256),IF(O$4=$G256+$B256,SUMIFS(INDEX('ABP REC Calc'!$G$6:$AB$69,,MATCH('ABP RECs'!$H256,'ABP REC Calc'!$G$5:$AB$5,0)),'ABP REC Calc'!$C$6:$C$69,'ABP RECs'!$E256,'ABP REC Calc'!$B$6:$B$69,'ABP RECs'!$F256),
IF(O$4&gt;$G256,N256*(1-Inputs_ByYear!$D$4),0)),0)</f>
        <v>268847.88537661766</v>
      </c>
      <c r="P256" s="235">
        <f>IF((P$4-$G256)&lt;($C256+$B256),IF(P$4=$G256+$B256,SUMIFS(INDEX('ABP REC Calc'!$G$6:$AB$69,,MATCH('ABP RECs'!$H256,'ABP REC Calc'!$G$5:$AB$5,0)),'ABP REC Calc'!$C$6:$C$69,'ABP RECs'!$E256,'ABP REC Calc'!$B$6:$B$69,'ABP RECs'!$F256),
IF(P$4&gt;$G256,O256*(1-Inputs_ByYear!$D$4),0)),0)</f>
        <v>267503.64594973455</v>
      </c>
      <c r="Q256" s="235">
        <f>IF((Q$4-$G256)&lt;($C256+$B256),IF(Q$4=$G256+$B256,SUMIFS(INDEX('ABP REC Calc'!$G$6:$AB$69,,MATCH('ABP RECs'!$H256,'ABP REC Calc'!$G$5:$AB$5,0)),'ABP REC Calc'!$C$6:$C$69,'ABP RECs'!$E256,'ABP REC Calc'!$B$6:$B$69,'ABP RECs'!$F256),
IF(Q$4&gt;$G256,P256*(1-Inputs_ByYear!$D$4),0)),0)</f>
        <v>266166.1277199859</v>
      </c>
      <c r="R256" s="235">
        <f>IF((R$4-$G256)&lt;($C256+$B256),IF(R$4=$G256+$B256,SUMIFS(INDEX('ABP REC Calc'!$G$6:$AB$69,,MATCH('ABP RECs'!$H256,'ABP REC Calc'!$G$5:$AB$5,0)),'ABP REC Calc'!$C$6:$C$69,'ABP RECs'!$E256,'ABP REC Calc'!$B$6:$B$69,'ABP RECs'!$F256),
IF(R$4&gt;$G256,Q256*(1-Inputs_ByYear!$D$4),0)),0)</f>
        <v>264835.29708138597</v>
      </c>
      <c r="S256" s="235">
        <f>IF((S$4-$G256)&lt;($C256+$B256),IF(S$4=$G256+$B256,SUMIFS(INDEX('ABP REC Calc'!$G$6:$AB$69,,MATCH('ABP RECs'!$H256,'ABP REC Calc'!$G$5:$AB$5,0)),'ABP REC Calc'!$C$6:$C$69,'ABP RECs'!$E256,'ABP REC Calc'!$B$6:$B$69,'ABP RECs'!$F256),
IF(S$4&gt;$G256,R256*(1-Inputs_ByYear!$D$4),0)),0)</f>
        <v>263511.12059597904</v>
      </c>
      <c r="T256" s="235">
        <f>IF((T$4-$G256)&lt;($C256+$B256),IF(T$4=$G256+$B256,SUMIFS(INDEX('ABP REC Calc'!$G$6:$AB$69,,MATCH('ABP RECs'!$H256,'ABP REC Calc'!$G$5:$AB$5,0)),'ABP REC Calc'!$C$6:$C$69,'ABP RECs'!$E256,'ABP REC Calc'!$B$6:$B$69,'ABP RECs'!$F256),
IF(T$4&gt;$G256,S256*(1-Inputs_ByYear!$D$4),0)),0)</f>
        <v>262193.56499299913</v>
      </c>
      <c r="U256" s="235">
        <f>IF((U$4-$G256)&lt;($C256+$B256),IF(U$4=$G256+$B256,SUMIFS(INDEX('ABP REC Calc'!$G$6:$AB$69,,MATCH('ABP RECs'!$H256,'ABP REC Calc'!$G$5:$AB$5,0)),'ABP REC Calc'!$C$6:$C$69,'ABP RECs'!$E256,'ABP REC Calc'!$B$6:$B$69,'ABP RECs'!$F256),
IF(U$4&gt;$G256,T256*(1-Inputs_ByYear!$D$4),0)),0)</f>
        <v>260882.59716803415</v>
      </c>
      <c r="V256" s="235">
        <f>IF((V$4-$G256)&lt;($C256+$B256),IF(V$4=$G256+$B256,SUMIFS(INDEX('ABP REC Calc'!$G$6:$AB$69,,MATCH('ABP RECs'!$H256,'ABP REC Calc'!$G$5:$AB$5,0)),'ABP REC Calc'!$C$6:$C$69,'ABP RECs'!$E256,'ABP REC Calc'!$B$6:$B$69,'ABP RECs'!$F256),
IF(V$4&gt;$G256,U256*(1-Inputs_ByYear!$D$4),0)),0)</f>
        <v>259578.18418219397</v>
      </c>
      <c r="W256" s="235">
        <f>IF((W$4-$G256)&lt;($C256+$B256),IF(W$4=$G256+$B256,SUMIFS(INDEX('ABP REC Calc'!$G$6:$AB$69,,MATCH('ABP RECs'!$H256,'ABP REC Calc'!$G$5:$AB$5,0)),'ABP REC Calc'!$C$6:$C$69,'ABP RECs'!$E256,'ABP REC Calc'!$B$6:$B$69,'ABP RECs'!$F256),
IF(W$4&gt;$G256,V256*(1-Inputs_ByYear!$D$4),0)),0)</f>
        <v>258280.29326128299</v>
      </c>
      <c r="X256" s="235">
        <f>IF((X$4-$G256)&lt;($C256+$B256),IF(X$4=$G256+$B256,SUMIFS(INDEX('ABP REC Calc'!$G$6:$AB$69,,MATCH('ABP RECs'!$H256,'ABP REC Calc'!$G$5:$AB$5,0)),'ABP REC Calc'!$C$6:$C$69,'ABP RECs'!$E256,'ABP REC Calc'!$B$6:$B$69,'ABP RECs'!$F256),
IF(X$4&gt;$G256,W256*(1-Inputs_ByYear!$D$4),0)),0)</f>
        <v>256988.89179497657</v>
      </c>
      <c r="Y256" s="235">
        <f>IF((Y$4-$G256)&lt;($C256+$B256),IF(Y$4=$G256+$B256,SUMIFS(INDEX('ABP REC Calc'!$G$6:$AB$69,,MATCH('ABP RECs'!$H256,'ABP REC Calc'!$G$5:$AB$5,0)),'ABP REC Calc'!$C$6:$C$69,'ABP RECs'!$E256,'ABP REC Calc'!$B$6:$B$69,'ABP RECs'!$F256),
IF(Y$4&gt;$G256,X256*(1-Inputs_ByYear!$D$4),0)),0)</f>
        <v>255703.9473360017</v>
      </c>
      <c r="Z256" s="235">
        <f>IF((Z$4-$G256)&lt;($C256+$B256),IF(Z$4=$G256+$B256,SUMIFS(INDEX('ABP REC Calc'!$G$6:$AB$69,,MATCH('ABP RECs'!$H256,'ABP REC Calc'!$G$5:$AB$5,0)),'ABP REC Calc'!$C$6:$C$69,'ABP RECs'!$E256,'ABP REC Calc'!$B$6:$B$69,'ABP RECs'!$F256),
IF(Z$4&gt;$G256,Y256*(1-Inputs_ByYear!$D$4),0)),0)</f>
        <v>254425.4275993217</v>
      </c>
      <c r="AA256" s="235">
        <f>IF((AA$4-$G256)&lt;($C256+$B256),IF(AA$4=$G256+$B256,SUMIFS(INDEX('ABP REC Calc'!$G$6:$AB$69,,MATCH('ABP RECs'!$H256,'ABP REC Calc'!$G$5:$AB$5,0)),'ABP REC Calc'!$C$6:$C$69,'ABP RECs'!$E256,'ABP REC Calc'!$B$6:$B$69,'ABP RECs'!$F256),
IF(AA$4&gt;$G256,Z256*(1-Inputs_ByYear!$D$4),0)),0)</f>
        <v>0</v>
      </c>
      <c r="AB256" s="235">
        <f>IF((AB$4-$G256)&lt;($C256+$B256),IF(AB$4=$G256+$B256,SUMIFS(INDEX('ABP REC Calc'!$G$6:$AB$69,,MATCH('ABP RECs'!$H256,'ABP REC Calc'!$G$5:$AB$5,0)),'ABP REC Calc'!$C$6:$C$69,'ABP RECs'!$E256,'ABP REC Calc'!$B$6:$B$69,'ABP RECs'!$F256),
IF(AB$4&gt;$G256,AA256*(1-Inputs_ByYear!$D$4),0)),0)</f>
        <v>0</v>
      </c>
      <c r="AC256" s="235">
        <f>IF((AC$4-$G256)&lt;($C256+$B256),IF(AC$4=$G256+$B256,SUMIFS(INDEX('ABP REC Calc'!$G$6:$AB$69,,MATCH('ABP RECs'!$H256,'ABP REC Calc'!$G$5:$AB$5,0)),'ABP REC Calc'!$C$6:$C$69,'ABP RECs'!$E256,'ABP REC Calc'!$B$6:$B$69,'ABP RECs'!$F256),
IF(AC$4&gt;$G256,AB256*(1-Inputs_ByYear!$D$4),0)),0)</f>
        <v>0</v>
      </c>
      <c r="AD256" s="235">
        <f>IF((AD$4-$G256)&lt;($C256+$B256),IF(AD$4=$G256+$B256,SUMIFS(INDEX('ABP REC Calc'!$G$6:$AB$69,,MATCH('ABP RECs'!$H256,'ABP REC Calc'!$G$5:$AB$5,0)),'ABP REC Calc'!$C$6:$C$69,'ABP RECs'!$E256,'ABP REC Calc'!$B$6:$B$69,'ABP RECs'!$F256),
IF(AD$4&gt;$G256,AC256*(1-Inputs_ByYear!$D$4),0)),0)</f>
        <v>0</v>
      </c>
    </row>
    <row r="257" spans="2:30" ht="14.75" customHeight="1" x14ac:dyDescent="0.25">
      <c r="B257" s="332" cm="1">
        <f t="array" ref="B257">INDEX(Inputs_ByYear!$D$87:$D$92, MATCH('ABP RECs'!$E257, Inputs_ByYear!$B$87:$B$92, 0),)</f>
        <v>0</v>
      </c>
      <c r="C257" s="332" cm="1">
        <f t="array" ref="C257">INDEX(Inputs_ByYear!$D$51:$D$56, MATCH('ABP RECs'!$E257, Inputs_ByYear!$B$51:$B$56,0),)</f>
        <v>15</v>
      </c>
      <c r="D257" s="332" t="str" cm="1">
        <f t="array" ref="D257">INDEX(Inputs_ByYear!$D$96:$D$101, MATCH('ABP RECs'!$E257, Inputs_ByYear!$B$96:$B$101,0),)</f>
        <v>n/a</v>
      </c>
      <c r="E257" s="222" t="s">
        <v>238</v>
      </c>
      <c r="F257" s="219" t="s">
        <v>259</v>
      </c>
      <c r="G257" s="219">
        <f t="shared" si="12"/>
        <v>2028</v>
      </c>
      <c r="H257" s="227" t="s">
        <v>26</v>
      </c>
      <c r="I257" s="235">
        <f>IF((I$4-$G257)&lt;($C257+$B257),IF(I$4=$G257+$B257,SUMIFS(INDEX('ABP REC Calc'!$G$6:$AB$69,,MATCH('ABP RECs'!$H257,'ABP REC Calc'!$G$5:$AB$5,0)),'ABP REC Calc'!$C$6:$C$69,'ABP RECs'!$E257,'ABP REC Calc'!$B$6:$B$69,'ABP RECs'!$F257),
IF(I$4&gt;$G257,H257*(1-Inputs_ByYear!$D$4),0)),0)</f>
        <v>0</v>
      </c>
      <c r="J257" s="235">
        <f>IF((J$4-$G257)&lt;($C257+$B257),IF(J$4=$G257+$B257,SUMIFS(INDEX('ABP REC Calc'!$G$6:$AB$69,,MATCH('ABP RECs'!$H257,'ABP REC Calc'!$G$5:$AB$5,0)),'ABP REC Calc'!$C$6:$C$69,'ABP RECs'!$E257,'ABP REC Calc'!$B$6:$B$69,'ABP RECs'!$F257),
IF(J$4&gt;$G257,I257*(1-Inputs_ByYear!$D$4),0)),0)</f>
        <v>0</v>
      </c>
      <c r="K257" s="235">
        <f>IF((K$4-$G257)&lt;($C257+$B257),IF(K$4=$G257+$B257,SUMIFS(INDEX('ABP REC Calc'!$G$6:$AB$69,,MATCH('ABP RECs'!$H257,'ABP REC Calc'!$G$5:$AB$5,0)),'ABP REC Calc'!$C$6:$C$69,'ABP RECs'!$E257,'ABP REC Calc'!$B$6:$B$69,'ABP RECs'!$F257),
IF(K$4&gt;$G257,J257*(1-Inputs_ByYear!$D$4),0)),0)</f>
        <v>0</v>
      </c>
      <c r="L257" s="235">
        <f>IF((L$4-$G257)&lt;($C257+$B257),IF(L$4=$G257+$B257,SUMIFS(INDEX('ABP REC Calc'!$G$6:$AB$69,,MATCH('ABP RECs'!$H257,'ABP REC Calc'!$G$5:$AB$5,0)),'ABP REC Calc'!$C$6:$C$69,'ABP RECs'!$E257,'ABP REC Calc'!$B$6:$B$69,'ABP RECs'!$F257),
IF(L$4&gt;$G257,K257*(1-Inputs_ByYear!$D$4),0)),0)</f>
        <v>0</v>
      </c>
      <c r="M257" s="235">
        <f>IF((M$4-$G257)&lt;($C257+$B257),IF(M$4=$G257+$B257,SUMIFS(INDEX('ABP REC Calc'!$G$6:$AB$69,,MATCH('ABP RECs'!$H257,'ABP REC Calc'!$G$5:$AB$5,0)),'ABP REC Calc'!$C$6:$C$69,'ABP RECs'!$E257,'ABP REC Calc'!$B$6:$B$69,'ABP RECs'!$F257),
IF(M$4&gt;$G257,L257*(1-Inputs_ByYear!$D$4),0)),0)</f>
        <v>272921.26943814056</v>
      </c>
      <c r="N257" s="235">
        <f>IF((N$4-$G257)&lt;($C257+$B257),IF(N$4=$G257+$B257,SUMIFS(INDEX('ABP REC Calc'!$G$6:$AB$69,,MATCH('ABP RECs'!$H257,'ABP REC Calc'!$G$5:$AB$5,0)),'ABP REC Calc'!$C$6:$C$69,'ABP RECs'!$E257,'ABP REC Calc'!$B$6:$B$69,'ABP RECs'!$F257),
IF(N$4&gt;$G257,M257*(1-Inputs_ByYear!$D$4),0)),0)</f>
        <v>271556.66309094988</v>
      </c>
      <c r="O257" s="235">
        <f>IF((O$4-$G257)&lt;($C257+$B257),IF(O$4=$G257+$B257,SUMIFS(INDEX('ABP REC Calc'!$G$6:$AB$69,,MATCH('ABP RECs'!$H257,'ABP REC Calc'!$G$5:$AB$5,0)),'ABP REC Calc'!$C$6:$C$69,'ABP RECs'!$E257,'ABP REC Calc'!$B$6:$B$69,'ABP RECs'!$F257),
IF(O$4&gt;$G257,N257*(1-Inputs_ByYear!$D$4),0)),0)</f>
        <v>270198.87977549515</v>
      </c>
      <c r="P257" s="235">
        <f>IF((P$4-$G257)&lt;($C257+$B257),IF(P$4=$G257+$B257,SUMIFS(INDEX('ABP REC Calc'!$G$6:$AB$69,,MATCH('ABP RECs'!$H257,'ABP REC Calc'!$G$5:$AB$5,0)),'ABP REC Calc'!$C$6:$C$69,'ABP RECs'!$E257,'ABP REC Calc'!$B$6:$B$69,'ABP RECs'!$F257),
IF(P$4&gt;$G257,O257*(1-Inputs_ByYear!$D$4),0)),0)</f>
        <v>268847.88537661766</v>
      </c>
      <c r="Q257" s="235">
        <f>IF((Q$4-$G257)&lt;($C257+$B257),IF(Q$4=$G257+$B257,SUMIFS(INDEX('ABP REC Calc'!$G$6:$AB$69,,MATCH('ABP RECs'!$H257,'ABP REC Calc'!$G$5:$AB$5,0)),'ABP REC Calc'!$C$6:$C$69,'ABP RECs'!$E257,'ABP REC Calc'!$B$6:$B$69,'ABP RECs'!$F257),
IF(Q$4&gt;$G257,P257*(1-Inputs_ByYear!$D$4),0)),0)</f>
        <v>267503.64594973455</v>
      </c>
      <c r="R257" s="235">
        <f>IF((R$4-$G257)&lt;($C257+$B257),IF(R$4=$G257+$B257,SUMIFS(INDEX('ABP REC Calc'!$G$6:$AB$69,,MATCH('ABP RECs'!$H257,'ABP REC Calc'!$G$5:$AB$5,0)),'ABP REC Calc'!$C$6:$C$69,'ABP RECs'!$E257,'ABP REC Calc'!$B$6:$B$69,'ABP RECs'!$F257),
IF(R$4&gt;$G257,Q257*(1-Inputs_ByYear!$D$4),0)),0)</f>
        <v>266166.1277199859</v>
      </c>
      <c r="S257" s="235">
        <f>IF((S$4-$G257)&lt;($C257+$B257),IF(S$4=$G257+$B257,SUMIFS(INDEX('ABP REC Calc'!$G$6:$AB$69,,MATCH('ABP RECs'!$H257,'ABP REC Calc'!$G$5:$AB$5,0)),'ABP REC Calc'!$C$6:$C$69,'ABP RECs'!$E257,'ABP REC Calc'!$B$6:$B$69,'ABP RECs'!$F257),
IF(S$4&gt;$G257,R257*(1-Inputs_ByYear!$D$4),0)),0)</f>
        <v>264835.29708138597</v>
      </c>
      <c r="T257" s="235">
        <f>IF((T$4-$G257)&lt;($C257+$B257),IF(T$4=$G257+$B257,SUMIFS(INDEX('ABP REC Calc'!$G$6:$AB$69,,MATCH('ABP RECs'!$H257,'ABP REC Calc'!$G$5:$AB$5,0)),'ABP REC Calc'!$C$6:$C$69,'ABP RECs'!$E257,'ABP REC Calc'!$B$6:$B$69,'ABP RECs'!$F257),
IF(T$4&gt;$G257,S257*(1-Inputs_ByYear!$D$4),0)),0)</f>
        <v>263511.12059597904</v>
      </c>
      <c r="U257" s="235">
        <f>IF((U$4-$G257)&lt;($C257+$B257),IF(U$4=$G257+$B257,SUMIFS(INDEX('ABP REC Calc'!$G$6:$AB$69,,MATCH('ABP RECs'!$H257,'ABP REC Calc'!$G$5:$AB$5,0)),'ABP REC Calc'!$C$6:$C$69,'ABP RECs'!$E257,'ABP REC Calc'!$B$6:$B$69,'ABP RECs'!$F257),
IF(U$4&gt;$G257,T257*(1-Inputs_ByYear!$D$4),0)),0)</f>
        <v>262193.56499299913</v>
      </c>
      <c r="V257" s="235">
        <f>IF((V$4-$G257)&lt;($C257+$B257),IF(V$4=$G257+$B257,SUMIFS(INDEX('ABP REC Calc'!$G$6:$AB$69,,MATCH('ABP RECs'!$H257,'ABP REC Calc'!$G$5:$AB$5,0)),'ABP REC Calc'!$C$6:$C$69,'ABP RECs'!$E257,'ABP REC Calc'!$B$6:$B$69,'ABP RECs'!$F257),
IF(V$4&gt;$G257,U257*(1-Inputs_ByYear!$D$4),0)),0)</f>
        <v>260882.59716803415</v>
      </c>
      <c r="W257" s="235">
        <f>IF((W$4-$G257)&lt;($C257+$B257),IF(W$4=$G257+$B257,SUMIFS(INDEX('ABP REC Calc'!$G$6:$AB$69,,MATCH('ABP RECs'!$H257,'ABP REC Calc'!$G$5:$AB$5,0)),'ABP REC Calc'!$C$6:$C$69,'ABP RECs'!$E257,'ABP REC Calc'!$B$6:$B$69,'ABP RECs'!$F257),
IF(W$4&gt;$G257,V257*(1-Inputs_ByYear!$D$4),0)),0)</f>
        <v>259578.18418219397</v>
      </c>
      <c r="X257" s="235">
        <f>IF((X$4-$G257)&lt;($C257+$B257),IF(X$4=$G257+$B257,SUMIFS(INDEX('ABP REC Calc'!$G$6:$AB$69,,MATCH('ABP RECs'!$H257,'ABP REC Calc'!$G$5:$AB$5,0)),'ABP REC Calc'!$C$6:$C$69,'ABP RECs'!$E257,'ABP REC Calc'!$B$6:$B$69,'ABP RECs'!$F257),
IF(X$4&gt;$G257,W257*(1-Inputs_ByYear!$D$4),0)),0)</f>
        <v>258280.29326128299</v>
      </c>
      <c r="Y257" s="235">
        <f>IF((Y$4-$G257)&lt;($C257+$B257),IF(Y$4=$G257+$B257,SUMIFS(INDEX('ABP REC Calc'!$G$6:$AB$69,,MATCH('ABP RECs'!$H257,'ABP REC Calc'!$G$5:$AB$5,0)),'ABP REC Calc'!$C$6:$C$69,'ABP RECs'!$E257,'ABP REC Calc'!$B$6:$B$69,'ABP RECs'!$F257),
IF(Y$4&gt;$G257,X257*(1-Inputs_ByYear!$D$4),0)),0)</f>
        <v>256988.89179497657</v>
      </c>
      <c r="Z257" s="235">
        <f>IF((Z$4-$G257)&lt;($C257+$B257),IF(Z$4=$G257+$B257,SUMIFS(INDEX('ABP REC Calc'!$G$6:$AB$69,,MATCH('ABP RECs'!$H257,'ABP REC Calc'!$G$5:$AB$5,0)),'ABP REC Calc'!$C$6:$C$69,'ABP RECs'!$E257,'ABP REC Calc'!$B$6:$B$69,'ABP RECs'!$F257),
IF(Z$4&gt;$G257,Y257*(1-Inputs_ByYear!$D$4),0)),0)</f>
        <v>255703.9473360017</v>
      </c>
      <c r="AA257" s="235">
        <f>IF((AA$4-$G257)&lt;($C257+$B257),IF(AA$4=$G257+$B257,SUMIFS(INDEX('ABP REC Calc'!$G$6:$AB$69,,MATCH('ABP RECs'!$H257,'ABP REC Calc'!$G$5:$AB$5,0)),'ABP REC Calc'!$C$6:$C$69,'ABP RECs'!$E257,'ABP REC Calc'!$B$6:$B$69,'ABP RECs'!$F257),
IF(AA$4&gt;$G257,Z257*(1-Inputs_ByYear!$D$4),0)),0)</f>
        <v>254425.4275993217</v>
      </c>
      <c r="AB257" s="235">
        <f>IF((AB$4-$G257)&lt;($C257+$B257),IF(AB$4=$G257+$B257,SUMIFS(INDEX('ABP REC Calc'!$G$6:$AB$69,,MATCH('ABP RECs'!$H257,'ABP REC Calc'!$G$5:$AB$5,0)),'ABP REC Calc'!$C$6:$C$69,'ABP RECs'!$E257,'ABP REC Calc'!$B$6:$B$69,'ABP RECs'!$F257),
IF(AB$4&gt;$G257,AA257*(1-Inputs_ByYear!$D$4),0)),0)</f>
        <v>0</v>
      </c>
      <c r="AC257" s="235">
        <f>IF((AC$4-$G257)&lt;($C257+$B257),IF(AC$4=$G257+$B257,SUMIFS(INDEX('ABP REC Calc'!$G$6:$AB$69,,MATCH('ABP RECs'!$H257,'ABP REC Calc'!$G$5:$AB$5,0)),'ABP REC Calc'!$C$6:$C$69,'ABP RECs'!$E257,'ABP REC Calc'!$B$6:$B$69,'ABP RECs'!$F257),
IF(AC$4&gt;$G257,AB257*(1-Inputs_ByYear!$D$4),0)),0)</f>
        <v>0</v>
      </c>
      <c r="AD257" s="235">
        <f>IF((AD$4-$G257)&lt;($C257+$B257),IF(AD$4=$G257+$B257,SUMIFS(INDEX('ABP REC Calc'!$G$6:$AB$69,,MATCH('ABP RECs'!$H257,'ABP REC Calc'!$G$5:$AB$5,0)),'ABP REC Calc'!$C$6:$C$69,'ABP RECs'!$E257,'ABP REC Calc'!$B$6:$B$69,'ABP RECs'!$F257),
IF(AD$4&gt;$G257,AC257*(1-Inputs_ByYear!$D$4),0)),0)</f>
        <v>0</v>
      </c>
    </row>
    <row r="258" spans="2:30" ht="14.75" customHeight="1" x14ac:dyDescent="0.25">
      <c r="B258" s="332" cm="1">
        <f t="array" ref="B258">INDEX(Inputs_ByYear!$D$87:$D$92, MATCH('ABP RECs'!$E258, Inputs_ByYear!$B$87:$B$92, 0),)</f>
        <v>0</v>
      </c>
      <c r="C258" s="332" cm="1">
        <f t="array" ref="C258">INDEX(Inputs_ByYear!$D$51:$D$56, MATCH('ABP RECs'!$E258, Inputs_ByYear!$B$51:$B$56,0),)</f>
        <v>15</v>
      </c>
      <c r="D258" s="332" t="str" cm="1">
        <f t="array" ref="D258">INDEX(Inputs_ByYear!$D$96:$D$101, MATCH('ABP RECs'!$E258, Inputs_ByYear!$B$96:$B$101,0),)</f>
        <v>n/a</v>
      </c>
      <c r="E258" s="222" t="s">
        <v>238</v>
      </c>
      <c r="F258" s="219" t="s">
        <v>259</v>
      </c>
      <c r="G258" s="219">
        <f t="shared" si="12"/>
        <v>2029</v>
      </c>
      <c r="H258" s="227" t="s">
        <v>27</v>
      </c>
      <c r="I258" s="235">
        <f>IF((I$4-$G258)&lt;($C258+$B258),IF(I$4=$G258+$B258,SUMIFS(INDEX('ABP REC Calc'!$G$6:$AB$69,,MATCH('ABP RECs'!$H258,'ABP REC Calc'!$G$5:$AB$5,0)),'ABP REC Calc'!$C$6:$C$69,'ABP RECs'!$E258,'ABP REC Calc'!$B$6:$B$69,'ABP RECs'!$F258),
IF(I$4&gt;$G258,H258*(1-Inputs_ByYear!$D$4),0)),0)</f>
        <v>0</v>
      </c>
      <c r="J258" s="235">
        <f>IF((J$4-$G258)&lt;($C258+$B258),IF(J$4=$G258+$B258,SUMIFS(INDEX('ABP REC Calc'!$G$6:$AB$69,,MATCH('ABP RECs'!$H258,'ABP REC Calc'!$G$5:$AB$5,0)),'ABP REC Calc'!$C$6:$C$69,'ABP RECs'!$E258,'ABP REC Calc'!$B$6:$B$69,'ABP RECs'!$F258),
IF(J$4&gt;$G258,I258*(1-Inputs_ByYear!$D$4),0)),0)</f>
        <v>0</v>
      </c>
      <c r="K258" s="235">
        <f>IF((K$4-$G258)&lt;($C258+$B258),IF(K$4=$G258+$B258,SUMIFS(INDEX('ABP REC Calc'!$G$6:$AB$69,,MATCH('ABP RECs'!$H258,'ABP REC Calc'!$G$5:$AB$5,0)),'ABP REC Calc'!$C$6:$C$69,'ABP RECs'!$E258,'ABP REC Calc'!$B$6:$B$69,'ABP RECs'!$F258),
IF(K$4&gt;$G258,J258*(1-Inputs_ByYear!$D$4),0)),0)</f>
        <v>0</v>
      </c>
      <c r="L258" s="235">
        <f>IF((L$4-$G258)&lt;($C258+$B258),IF(L$4=$G258+$B258,SUMIFS(INDEX('ABP REC Calc'!$G$6:$AB$69,,MATCH('ABP RECs'!$H258,'ABP REC Calc'!$G$5:$AB$5,0)),'ABP REC Calc'!$C$6:$C$69,'ABP RECs'!$E258,'ABP REC Calc'!$B$6:$B$69,'ABP RECs'!$F258),
IF(L$4&gt;$G258,K258*(1-Inputs_ByYear!$D$4),0)),0)</f>
        <v>0</v>
      </c>
      <c r="M258" s="235">
        <f>IF((M$4-$G258)&lt;($C258+$B258),IF(M$4=$G258+$B258,SUMIFS(INDEX('ABP REC Calc'!$G$6:$AB$69,,MATCH('ABP RECs'!$H258,'ABP REC Calc'!$G$5:$AB$5,0)),'ABP REC Calc'!$C$6:$C$69,'ABP RECs'!$E258,'ABP REC Calc'!$B$6:$B$69,'ABP RECs'!$F258),
IF(M$4&gt;$G258,L258*(1-Inputs_ByYear!$D$4),0)),0)</f>
        <v>0</v>
      </c>
      <c r="N258" s="235">
        <f>IF((N$4-$G258)&lt;($C258+$B258),IF(N$4=$G258+$B258,SUMIFS(INDEX('ABP REC Calc'!$G$6:$AB$69,,MATCH('ABP RECs'!$H258,'ABP REC Calc'!$G$5:$AB$5,0)),'ABP REC Calc'!$C$6:$C$69,'ABP RECs'!$E258,'ABP REC Calc'!$B$6:$B$69,'ABP RECs'!$F258),
IF(N$4&gt;$G258,M258*(1-Inputs_ByYear!$D$4),0)),0)</f>
        <v>327505.52332576859</v>
      </c>
      <c r="O258" s="235">
        <f>IF((O$4-$G258)&lt;($C258+$B258),IF(O$4=$G258+$B258,SUMIFS(INDEX('ABP REC Calc'!$G$6:$AB$69,,MATCH('ABP RECs'!$H258,'ABP REC Calc'!$G$5:$AB$5,0)),'ABP REC Calc'!$C$6:$C$69,'ABP RECs'!$E258,'ABP REC Calc'!$B$6:$B$69,'ABP RECs'!$F258),
IF(O$4&gt;$G258,N258*(1-Inputs_ByYear!$D$4),0)),0)</f>
        <v>325867.99570913974</v>
      </c>
      <c r="P258" s="235">
        <f>IF((P$4-$G258)&lt;($C258+$B258),IF(P$4=$G258+$B258,SUMIFS(INDEX('ABP REC Calc'!$G$6:$AB$69,,MATCH('ABP RECs'!$H258,'ABP REC Calc'!$G$5:$AB$5,0)),'ABP REC Calc'!$C$6:$C$69,'ABP RECs'!$E258,'ABP REC Calc'!$B$6:$B$69,'ABP RECs'!$F258),
IF(P$4&gt;$G258,O258*(1-Inputs_ByYear!$D$4),0)),0)</f>
        <v>324238.65573059407</v>
      </c>
      <c r="Q258" s="235">
        <f>IF((Q$4-$G258)&lt;($C258+$B258),IF(Q$4=$G258+$B258,SUMIFS(INDEX('ABP REC Calc'!$G$6:$AB$69,,MATCH('ABP RECs'!$H258,'ABP REC Calc'!$G$5:$AB$5,0)),'ABP REC Calc'!$C$6:$C$69,'ABP RECs'!$E258,'ABP REC Calc'!$B$6:$B$69,'ABP RECs'!$F258),
IF(Q$4&gt;$G258,P258*(1-Inputs_ByYear!$D$4),0)),0)</f>
        <v>322617.4624519411</v>
      </c>
      <c r="R258" s="235">
        <f>IF((R$4-$G258)&lt;($C258+$B258),IF(R$4=$G258+$B258,SUMIFS(INDEX('ABP REC Calc'!$G$6:$AB$69,,MATCH('ABP RECs'!$H258,'ABP REC Calc'!$G$5:$AB$5,0)),'ABP REC Calc'!$C$6:$C$69,'ABP RECs'!$E258,'ABP REC Calc'!$B$6:$B$69,'ABP RECs'!$F258),
IF(R$4&gt;$G258,Q258*(1-Inputs_ByYear!$D$4),0)),0)</f>
        <v>321004.37513968139</v>
      </c>
      <c r="S258" s="235">
        <f>IF((S$4-$G258)&lt;($C258+$B258),IF(S$4=$G258+$B258,SUMIFS(INDEX('ABP REC Calc'!$G$6:$AB$69,,MATCH('ABP RECs'!$H258,'ABP REC Calc'!$G$5:$AB$5,0)),'ABP REC Calc'!$C$6:$C$69,'ABP RECs'!$E258,'ABP REC Calc'!$B$6:$B$69,'ABP RECs'!$F258),
IF(S$4&gt;$G258,R258*(1-Inputs_ByYear!$D$4),0)),0)</f>
        <v>319399.35326398298</v>
      </c>
      <c r="T258" s="235">
        <f>IF((T$4-$G258)&lt;($C258+$B258),IF(T$4=$G258+$B258,SUMIFS(INDEX('ABP REC Calc'!$G$6:$AB$69,,MATCH('ABP RECs'!$H258,'ABP REC Calc'!$G$5:$AB$5,0)),'ABP REC Calc'!$C$6:$C$69,'ABP RECs'!$E258,'ABP REC Calc'!$B$6:$B$69,'ABP RECs'!$F258),
IF(T$4&gt;$G258,S258*(1-Inputs_ByYear!$D$4),0)),0)</f>
        <v>317802.35649766307</v>
      </c>
      <c r="U258" s="235">
        <f>IF((U$4-$G258)&lt;($C258+$B258),IF(U$4=$G258+$B258,SUMIFS(INDEX('ABP REC Calc'!$G$6:$AB$69,,MATCH('ABP RECs'!$H258,'ABP REC Calc'!$G$5:$AB$5,0)),'ABP REC Calc'!$C$6:$C$69,'ABP RECs'!$E258,'ABP REC Calc'!$B$6:$B$69,'ABP RECs'!$F258),
IF(U$4&gt;$G258,T258*(1-Inputs_ByYear!$D$4),0)),0)</f>
        <v>316213.34471517475</v>
      </c>
      <c r="V258" s="235">
        <f>IF((V$4-$G258)&lt;($C258+$B258),IF(V$4=$G258+$B258,SUMIFS(INDEX('ABP REC Calc'!$G$6:$AB$69,,MATCH('ABP RECs'!$H258,'ABP REC Calc'!$G$5:$AB$5,0)),'ABP REC Calc'!$C$6:$C$69,'ABP RECs'!$E258,'ABP REC Calc'!$B$6:$B$69,'ABP RECs'!$F258),
IF(V$4&gt;$G258,U258*(1-Inputs_ByYear!$D$4),0)),0)</f>
        <v>314632.27799159888</v>
      </c>
      <c r="W258" s="235">
        <f>IF((W$4-$G258)&lt;($C258+$B258),IF(W$4=$G258+$B258,SUMIFS(INDEX('ABP REC Calc'!$G$6:$AB$69,,MATCH('ABP RECs'!$H258,'ABP REC Calc'!$G$5:$AB$5,0)),'ABP REC Calc'!$C$6:$C$69,'ABP RECs'!$E258,'ABP REC Calc'!$B$6:$B$69,'ABP RECs'!$F258),
IF(W$4&gt;$G258,V258*(1-Inputs_ByYear!$D$4),0)),0)</f>
        <v>313059.11660164088</v>
      </c>
      <c r="X258" s="235">
        <f>IF((X$4-$G258)&lt;($C258+$B258),IF(X$4=$G258+$B258,SUMIFS(INDEX('ABP REC Calc'!$G$6:$AB$69,,MATCH('ABP RECs'!$H258,'ABP REC Calc'!$G$5:$AB$5,0)),'ABP REC Calc'!$C$6:$C$69,'ABP RECs'!$E258,'ABP REC Calc'!$B$6:$B$69,'ABP RECs'!$F258),
IF(X$4&gt;$G258,W258*(1-Inputs_ByYear!$D$4),0)),0)</f>
        <v>311493.82101863268</v>
      </c>
      <c r="Y258" s="235">
        <f>IF((Y$4-$G258)&lt;($C258+$B258),IF(Y$4=$G258+$B258,SUMIFS(INDEX('ABP REC Calc'!$G$6:$AB$69,,MATCH('ABP RECs'!$H258,'ABP REC Calc'!$G$5:$AB$5,0)),'ABP REC Calc'!$C$6:$C$69,'ABP RECs'!$E258,'ABP REC Calc'!$B$6:$B$69,'ABP RECs'!$F258),
IF(Y$4&gt;$G258,X258*(1-Inputs_ByYear!$D$4),0)),0)</f>
        <v>309936.35191353952</v>
      </c>
      <c r="Z258" s="235">
        <f>IF((Z$4-$G258)&lt;($C258+$B258),IF(Z$4=$G258+$B258,SUMIFS(INDEX('ABP REC Calc'!$G$6:$AB$69,,MATCH('ABP RECs'!$H258,'ABP REC Calc'!$G$5:$AB$5,0)),'ABP REC Calc'!$C$6:$C$69,'ABP RECs'!$E258,'ABP REC Calc'!$B$6:$B$69,'ABP RECs'!$F258),
IF(Z$4&gt;$G258,Y258*(1-Inputs_ByYear!$D$4),0)),0)</f>
        <v>308386.67015397182</v>
      </c>
      <c r="AA258" s="235">
        <f>IF((AA$4-$G258)&lt;($C258+$B258),IF(AA$4=$G258+$B258,SUMIFS(INDEX('ABP REC Calc'!$G$6:$AB$69,,MATCH('ABP RECs'!$H258,'ABP REC Calc'!$G$5:$AB$5,0)),'ABP REC Calc'!$C$6:$C$69,'ABP RECs'!$E258,'ABP REC Calc'!$B$6:$B$69,'ABP RECs'!$F258),
IF(AA$4&gt;$G258,Z258*(1-Inputs_ByYear!$D$4),0)),0)</f>
        <v>306844.73680320196</v>
      </c>
      <c r="AB258" s="235">
        <f>IF((AB$4-$G258)&lt;($C258+$B258),IF(AB$4=$G258+$B258,SUMIFS(INDEX('ABP REC Calc'!$G$6:$AB$69,,MATCH('ABP RECs'!$H258,'ABP REC Calc'!$G$5:$AB$5,0)),'ABP REC Calc'!$C$6:$C$69,'ABP RECs'!$E258,'ABP REC Calc'!$B$6:$B$69,'ABP RECs'!$F258),
IF(AB$4&gt;$G258,AA258*(1-Inputs_ByYear!$D$4),0)),0)</f>
        <v>305310.51311918593</v>
      </c>
      <c r="AC258" s="235">
        <f>IF((AC$4-$G258)&lt;($C258+$B258),IF(AC$4=$G258+$B258,SUMIFS(INDEX('ABP REC Calc'!$G$6:$AB$69,,MATCH('ABP RECs'!$H258,'ABP REC Calc'!$G$5:$AB$5,0)),'ABP REC Calc'!$C$6:$C$69,'ABP RECs'!$E258,'ABP REC Calc'!$B$6:$B$69,'ABP RECs'!$F258),
IF(AC$4&gt;$G258,AB258*(1-Inputs_ByYear!$D$4),0)),0)</f>
        <v>0</v>
      </c>
      <c r="AD258" s="235">
        <f>IF((AD$4-$G258)&lt;($C258+$B258),IF(AD$4=$G258+$B258,SUMIFS(INDEX('ABP REC Calc'!$G$6:$AB$69,,MATCH('ABP RECs'!$H258,'ABP REC Calc'!$G$5:$AB$5,0)),'ABP REC Calc'!$C$6:$C$69,'ABP RECs'!$E258,'ABP REC Calc'!$B$6:$B$69,'ABP RECs'!$F258),
IF(AD$4&gt;$G258,AC258*(1-Inputs_ByYear!$D$4),0)),0)</f>
        <v>0</v>
      </c>
    </row>
    <row r="259" spans="2:30" ht="14.75" customHeight="1" x14ac:dyDescent="0.25">
      <c r="B259" s="332" cm="1">
        <f t="array" ref="B259">INDEX(Inputs_ByYear!$D$87:$D$92, MATCH('ABP RECs'!$E259, Inputs_ByYear!$B$87:$B$92, 0),)</f>
        <v>0</v>
      </c>
      <c r="C259" s="332" cm="1">
        <f t="array" ref="C259">INDEX(Inputs_ByYear!$D$51:$D$56, MATCH('ABP RECs'!$E259, Inputs_ByYear!$B$51:$B$56,0),)</f>
        <v>15</v>
      </c>
      <c r="D259" s="332" t="str" cm="1">
        <f t="array" ref="D259">INDEX(Inputs_ByYear!$D$96:$D$101, MATCH('ABP RECs'!$E259, Inputs_ByYear!$B$96:$B$101,0),)</f>
        <v>n/a</v>
      </c>
      <c r="E259" s="222" t="s">
        <v>238</v>
      </c>
      <c r="F259" s="219" t="s">
        <v>259</v>
      </c>
      <c r="G259" s="219">
        <f t="shared" si="12"/>
        <v>2030</v>
      </c>
      <c r="H259" s="227" t="s">
        <v>28</v>
      </c>
      <c r="I259" s="235">
        <f>IF((I$4-$G259)&lt;($C259+$B259),IF(I$4=$G259+$B259,SUMIFS(INDEX('ABP REC Calc'!$G$6:$AB$69,,MATCH('ABP RECs'!$H259,'ABP REC Calc'!$G$5:$AB$5,0)),'ABP REC Calc'!$C$6:$C$69,'ABP RECs'!$E259,'ABP REC Calc'!$B$6:$B$69,'ABP RECs'!$F259),
IF(I$4&gt;$G259,H259*(1-Inputs_ByYear!$D$4),0)),0)</f>
        <v>0</v>
      </c>
      <c r="J259" s="235">
        <f>IF((J$4-$G259)&lt;($C259+$B259),IF(J$4=$G259+$B259,SUMIFS(INDEX('ABP REC Calc'!$G$6:$AB$69,,MATCH('ABP RECs'!$H259,'ABP REC Calc'!$G$5:$AB$5,0)),'ABP REC Calc'!$C$6:$C$69,'ABP RECs'!$E259,'ABP REC Calc'!$B$6:$B$69,'ABP RECs'!$F259),
IF(J$4&gt;$G259,I259*(1-Inputs_ByYear!$D$4),0)),0)</f>
        <v>0</v>
      </c>
      <c r="K259" s="235">
        <f>IF((K$4-$G259)&lt;($C259+$B259),IF(K$4=$G259+$B259,SUMIFS(INDEX('ABP REC Calc'!$G$6:$AB$69,,MATCH('ABP RECs'!$H259,'ABP REC Calc'!$G$5:$AB$5,0)),'ABP REC Calc'!$C$6:$C$69,'ABP RECs'!$E259,'ABP REC Calc'!$B$6:$B$69,'ABP RECs'!$F259),
IF(K$4&gt;$G259,J259*(1-Inputs_ByYear!$D$4),0)),0)</f>
        <v>0</v>
      </c>
      <c r="L259" s="235">
        <f>IF((L$4-$G259)&lt;($C259+$B259),IF(L$4=$G259+$B259,SUMIFS(INDEX('ABP REC Calc'!$G$6:$AB$69,,MATCH('ABP RECs'!$H259,'ABP REC Calc'!$G$5:$AB$5,0)),'ABP REC Calc'!$C$6:$C$69,'ABP RECs'!$E259,'ABP REC Calc'!$B$6:$B$69,'ABP RECs'!$F259),
IF(L$4&gt;$G259,K259*(1-Inputs_ByYear!$D$4),0)),0)</f>
        <v>0</v>
      </c>
      <c r="M259" s="235">
        <f>IF((M$4-$G259)&lt;($C259+$B259),IF(M$4=$G259+$B259,SUMIFS(INDEX('ABP REC Calc'!$G$6:$AB$69,,MATCH('ABP RECs'!$H259,'ABP REC Calc'!$G$5:$AB$5,0)),'ABP REC Calc'!$C$6:$C$69,'ABP RECs'!$E259,'ABP REC Calc'!$B$6:$B$69,'ABP RECs'!$F259),
IF(M$4&gt;$G259,L259*(1-Inputs_ByYear!$D$4),0)),0)</f>
        <v>0</v>
      </c>
      <c r="N259" s="235">
        <f>IF((N$4-$G259)&lt;($C259+$B259),IF(N$4=$G259+$B259,SUMIFS(INDEX('ABP REC Calc'!$G$6:$AB$69,,MATCH('ABP RECs'!$H259,'ABP REC Calc'!$G$5:$AB$5,0)),'ABP REC Calc'!$C$6:$C$69,'ABP RECs'!$E259,'ABP REC Calc'!$B$6:$B$69,'ABP RECs'!$F259),
IF(N$4&gt;$G259,M259*(1-Inputs_ByYear!$D$4),0)),0)</f>
        <v>0</v>
      </c>
      <c r="O259" s="235">
        <f>IF((O$4-$G259)&lt;($C259+$B259),IF(O$4=$G259+$B259,SUMIFS(INDEX('ABP REC Calc'!$G$6:$AB$69,,MATCH('ABP RECs'!$H259,'ABP REC Calc'!$G$5:$AB$5,0)),'ABP REC Calc'!$C$6:$C$69,'ABP RECs'!$E259,'ABP REC Calc'!$B$6:$B$69,'ABP RECs'!$F259),
IF(O$4&gt;$G259,N259*(1-Inputs_ByYear!$D$4),0)),0)</f>
        <v>327505.52332576859</v>
      </c>
      <c r="P259" s="235">
        <f>IF((P$4-$G259)&lt;($C259+$B259),IF(P$4=$G259+$B259,SUMIFS(INDEX('ABP REC Calc'!$G$6:$AB$69,,MATCH('ABP RECs'!$H259,'ABP REC Calc'!$G$5:$AB$5,0)),'ABP REC Calc'!$C$6:$C$69,'ABP RECs'!$E259,'ABP REC Calc'!$B$6:$B$69,'ABP RECs'!$F259),
IF(P$4&gt;$G259,O259*(1-Inputs_ByYear!$D$4),0)),0)</f>
        <v>325867.99570913974</v>
      </c>
      <c r="Q259" s="235">
        <f>IF((Q$4-$G259)&lt;($C259+$B259),IF(Q$4=$G259+$B259,SUMIFS(INDEX('ABP REC Calc'!$G$6:$AB$69,,MATCH('ABP RECs'!$H259,'ABP REC Calc'!$G$5:$AB$5,0)),'ABP REC Calc'!$C$6:$C$69,'ABP RECs'!$E259,'ABP REC Calc'!$B$6:$B$69,'ABP RECs'!$F259),
IF(Q$4&gt;$G259,P259*(1-Inputs_ByYear!$D$4),0)),0)</f>
        <v>324238.65573059407</v>
      </c>
      <c r="R259" s="235">
        <f>IF((R$4-$G259)&lt;($C259+$B259),IF(R$4=$G259+$B259,SUMIFS(INDEX('ABP REC Calc'!$G$6:$AB$69,,MATCH('ABP RECs'!$H259,'ABP REC Calc'!$G$5:$AB$5,0)),'ABP REC Calc'!$C$6:$C$69,'ABP RECs'!$E259,'ABP REC Calc'!$B$6:$B$69,'ABP RECs'!$F259),
IF(R$4&gt;$G259,Q259*(1-Inputs_ByYear!$D$4),0)),0)</f>
        <v>322617.4624519411</v>
      </c>
      <c r="S259" s="235">
        <f>IF((S$4-$G259)&lt;($C259+$B259),IF(S$4=$G259+$B259,SUMIFS(INDEX('ABP REC Calc'!$G$6:$AB$69,,MATCH('ABP RECs'!$H259,'ABP REC Calc'!$G$5:$AB$5,0)),'ABP REC Calc'!$C$6:$C$69,'ABP RECs'!$E259,'ABP REC Calc'!$B$6:$B$69,'ABP RECs'!$F259),
IF(S$4&gt;$G259,R259*(1-Inputs_ByYear!$D$4),0)),0)</f>
        <v>321004.37513968139</v>
      </c>
      <c r="T259" s="235">
        <f>IF((T$4-$G259)&lt;($C259+$B259),IF(T$4=$G259+$B259,SUMIFS(INDEX('ABP REC Calc'!$G$6:$AB$69,,MATCH('ABP RECs'!$H259,'ABP REC Calc'!$G$5:$AB$5,0)),'ABP REC Calc'!$C$6:$C$69,'ABP RECs'!$E259,'ABP REC Calc'!$B$6:$B$69,'ABP RECs'!$F259),
IF(T$4&gt;$G259,S259*(1-Inputs_ByYear!$D$4),0)),0)</f>
        <v>319399.35326398298</v>
      </c>
      <c r="U259" s="235">
        <f>IF((U$4-$G259)&lt;($C259+$B259),IF(U$4=$G259+$B259,SUMIFS(INDEX('ABP REC Calc'!$G$6:$AB$69,,MATCH('ABP RECs'!$H259,'ABP REC Calc'!$G$5:$AB$5,0)),'ABP REC Calc'!$C$6:$C$69,'ABP RECs'!$E259,'ABP REC Calc'!$B$6:$B$69,'ABP RECs'!$F259),
IF(U$4&gt;$G259,T259*(1-Inputs_ByYear!$D$4),0)),0)</f>
        <v>317802.35649766307</v>
      </c>
      <c r="V259" s="235">
        <f>IF((V$4-$G259)&lt;($C259+$B259),IF(V$4=$G259+$B259,SUMIFS(INDEX('ABP REC Calc'!$G$6:$AB$69,,MATCH('ABP RECs'!$H259,'ABP REC Calc'!$G$5:$AB$5,0)),'ABP REC Calc'!$C$6:$C$69,'ABP RECs'!$E259,'ABP REC Calc'!$B$6:$B$69,'ABP RECs'!$F259),
IF(V$4&gt;$G259,U259*(1-Inputs_ByYear!$D$4),0)),0)</f>
        <v>316213.34471517475</v>
      </c>
      <c r="W259" s="235">
        <f>IF((W$4-$G259)&lt;($C259+$B259),IF(W$4=$G259+$B259,SUMIFS(INDEX('ABP REC Calc'!$G$6:$AB$69,,MATCH('ABP RECs'!$H259,'ABP REC Calc'!$G$5:$AB$5,0)),'ABP REC Calc'!$C$6:$C$69,'ABP RECs'!$E259,'ABP REC Calc'!$B$6:$B$69,'ABP RECs'!$F259),
IF(W$4&gt;$G259,V259*(1-Inputs_ByYear!$D$4),0)),0)</f>
        <v>314632.27799159888</v>
      </c>
      <c r="X259" s="235">
        <f>IF((X$4-$G259)&lt;($C259+$B259),IF(X$4=$G259+$B259,SUMIFS(INDEX('ABP REC Calc'!$G$6:$AB$69,,MATCH('ABP RECs'!$H259,'ABP REC Calc'!$G$5:$AB$5,0)),'ABP REC Calc'!$C$6:$C$69,'ABP RECs'!$E259,'ABP REC Calc'!$B$6:$B$69,'ABP RECs'!$F259),
IF(X$4&gt;$G259,W259*(1-Inputs_ByYear!$D$4),0)),0)</f>
        <v>313059.11660164088</v>
      </c>
      <c r="Y259" s="235">
        <f>IF((Y$4-$G259)&lt;($C259+$B259),IF(Y$4=$G259+$B259,SUMIFS(INDEX('ABP REC Calc'!$G$6:$AB$69,,MATCH('ABP RECs'!$H259,'ABP REC Calc'!$G$5:$AB$5,0)),'ABP REC Calc'!$C$6:$C$69,'ABP RECs'!$E259,'ABP REC Calc'!$B$6:$B$69,'ABP RECs'!$F259),
IF(Y$4&gt;$G259,X259*(1-Inputs_ByYear!$D$4),0)),0)</f>
        <v>311493.82101863268</v>
      </c>
      <c r="Z259" s="235">
        <f>IF((Z$4-$G259)&lt;($C259+$B259),IF(Z$4=$G259+$B259,SUMIFS(INDEX('ABP REC Calc'!$G$6:$AB$69,,MATCH('ABP RECs'!$H259,'ABP REC Calc'!$G$5:$AB$5,0)),'ABP REC Calc'!$C$6:$C$69,'ABP RECs'!$E259,'ABP REC Calc'!$B$6:$B$69,'ABP RECs'!$F259),
IF(Z$4&gt;$G259,Y259*(1-Inputs_ByYear!$D$4),0)),0)</f>
        <v>309936.35191353952</v>
      </c>
      <c r="AA259" s="235">
        <f>IF((AA$4-$G259)&lt;($C259+$B259),IF(AA$4=$G259+$B259,SUMIFS(INDEX('ABP REC Calc'!$G$6:$AB$69,,MATCH('ABP RECs'!$H259,'ABP REC Calc'!$G$5:$AB$5,0)),'ABP REC Calc'!$C$6:$C$69,'ABP RECs'!$E259,'ABP REC Calc'!$B$6:$B$69,'ABP RECs'!$F259),
IF(AA$4&gt;$G259,Z259*(1-Inputs_ByYear!$D$4),0)),0)</f>
        <v>308386.67015397182</v>
      </c>
      <c r="AB259" s="235">
        <f>IF((AB$4-$G259)&lt;($C259+$B259),IF(AB$4=$G259+$B259,SUMIFS(INDEX('ABP REC Calc'!$G$6:$AB$69,,MATCH('ABP RECs'!$H259,'ABP REC Calc'!$G$5:$AB$5,0)),'ABP REC Calc'!$C$6:$C$69,'ABP RECs'!$E259,'ABP REC Calc'!$B$6:$B$69,'ABP RECs'!$F259),
IF(AB$4&gt;$G259,AA259*(1-Inputs_ByYear!$D$4),0)),0)</f>
        <v>306844.73680320196</v>
      </c>
      <c r="AC259" s="235">
        <f>IF((AC$4-$G259)&lt;($C259+$B259),IF(AC$4=$G259+$B259,SUMIFS(INDEX('ABP REC Calc'!$G$6:$AB$69,,MATCH('ABP RECs'!$H259,'ABP REC Calc'!$G$5:$AB$5,0)),'ABP REC Calc'!$C$6:$C$69,'ABP RECs'!$E259,'ABP REC Calc'!$B$6:$B$69,'ABP RECs'!$F259),
IF(AC$4&gt;$G259,AB259*(1-Inputs_ByYear!$D$4),0)),0)</f>
        <v>305310.51311918593</v>
      </c>
      <c r="AD259" s="235">
        <f>IF((AD$4-$G259)&lt;($C259+$B259),IF(AD$4=$G259+$B259,SUMIFS(INDEX('ABP REC Calc'!$G$6:$AB$69,,MATCH('ABP RECs'!$H259,'ABP REC Calc'!$G$5:$AB$5,0)),'ABP REC Calc'!$C$6:$C$69,'ABP RECs'!$E259,'ABP REC Calc'!$B$6:$B$69,'ABP RECs'!$F259),
IF(AD$4&gt;$G259,AC259*(1-Inputs_ByYear!$D$4),0)),0)</f>
        <v>0</v>
      </c>
    </row>
    <row r="260" spans="2:30" ht="14.75" customHeight="1" x14ac:dyDescent="0.25">
      <c r="B260" s="332" cm="1">
        <f t="array" ref="B260">INDEX(Inputs_ByYear!$D$87:$D$92, MATCH('ABP RECs'!$E260, Inputs_ByYear!$B$87:$B$92, 0),)</f>
        <v>0</v>
      </c>
      <c r="C260" s="332" cm="1">
        <f t="array" ref="C260">INDEX(Inputs_ByYear!$D$51:$D$56, MATCH('ABP RECs'!$E260, Inputs_ByYear!$B$51:$B$56,0),)</f>
        <v>15</v>
      </c>
      <c r="D260" s="332" t="str" cm="1">
        <f t="array" ref="D260">INDEX(Inputs_ByYear!$D$96:$D$101, MATCH('ABP RECs'!$E260, Inputs_ByYear!$B$96:$B$101,0),)</f>
        <v>n/a</v>
      </c>
      <c r="E260" s="222" t="s">
        <v>238</v>
      </c>
      <c r="F260" s="219" t="s">
        <v>259</v>
      </c>
      <c r="G260" s="219">
        <f t="shared" si="12"/>
        <v>2031</v>
      </c>
      <c r="H260" s="227" t="s">
        <v>29</v>
      </c>
      <c r="I260" s="235">
        <f>IF((I$4-$G260)&lt;($C260+$B260),IF(I$4=$G260+$B260,SUMIFS(INDEX('ABP REC Calc'!$G$6:$AB$69,,MATCH('ABP RECs'!$H260,'ABP REC Calc'!$G$5:$AB$5,0)),'ABP REC Calc'!$C$6:$C$69,'ABP RECs'!$E260,'ABP REC Calc'!$B$6:$B$69,'ABP RECs'!$F260),
IF(I$4&gt;$G260,H260*(1-Inputs_ByYear!$D$4),0)),0)</f>
        <v>0</v>
      </c>
      <c r="J260" s="235">
        <f>IF((J$4-$G260)&lt;($C260+$B260),IF(J$4=$G260+$B260,SUMIFS(INDEX('ABP REC Calc'!$G$6:$AB$69,,MATCH('ABP RECs'!$H260,'ABP REC Calc'!$G$5:$AB$5,0)),'ABP REC Calc'!$C$6:$C$69,'ABP RECs'!$E260,'ABP REC Calc'!$B$6:$B$69,'ABP RECs'!$F260),
IF(J$4&gt;$G260,I260*(1-Inputs_ByYear!$D$4),0)),0)</f>
        <v>0</v>
      </c>
      <c r="K260" s="235">
        <f>IF((K$4-$G260)&lt;($C260+$B260),IF(K$4=$G260+$B260,SUMIFS(INDEX('ABP REC Calc'!$G$6:$AB$69,,MATCH('ABP RECs'!$H260,'ABP REC Calc'!$G$5:$AB$5,0)),'ABP REC Calc'!$C$6:$C$69,'ABP RECs'!$E260,'ABP REC Calc'!$B$6:$B$69,'ABP RECs'!$F260),
IF(K$4&gt;$G260,J260*(1-Inputs_ByYear!$D$4),0)),0)</f>
        <v>0</v>
      </c>
      <c r="L260" s="235">
        <f>IF((L$4-$G260)&lt;($C260+$B260),IF(L$4=$G260+$B260,SUMIFS(INDEX('ABP REC Calc'!$G$6:$AB$69,,MATCH('ABP RECs'!$H260,'ABP REC Calc'!$G$5:$AB$5,0)),'ABP REC Calc'!$C$6:$C$69,'ABP RECs'!$E260,'ABP REC Calc'!$B$6:$B$69,'ABP RECs'!$F260),
IF(L$4&gt;$G260,K260*(1-Inputs_ByYear!$D$4),0)),0)</f>
        <v>0</v>
      </c>
      <c r="M260" s="235">
        <f>IF((M$4-$G260)&lt;($C260+$B260),IF(M$4=$G260+$B260,SUMIFS(INDEX('ABP REC Calc'!$G$6:$AB$69,,MATCH('ABP RECs'!$H260,'ABP REC Calc'!$G$5:$AB$5,0)),'ABP REC Calc'!$C$6:$C$69,'ABP RECs'!$E260,'ABP REC Calc'!$B$6:$B$69,'ABP RECs'!$F260),
IF(M$4&gt;$G260,L260*(1-Inputs_ByYear!$D$4),0)),0)</f>
        <v>0</v>
      </c>
      <c r="N260" s="235">
        <f>IF((N$4-$G260)&lt;($C260+$B260),IF(N$4=$G260+$B260,SUMIFS(INDEX('ABP REC Calc'!$G$6:$AB$69,,MATCH('ABP RECs'!$H260,'ABP REC Calc'!$G$5:$AB$5,0)),'ABP REC Calc'!$C$6:$C$69,'ABP RECs'!$E260,'ABP REC Calc'!$B$6:$B$69,'ABP RECs'!$F260),
IF(N$4&gt;$G260,M260*(1-Inputs_ByYear!$D$4),0)),0)</f>
        <v>0</v>
      </c>
      <c r="O260" s="235">
        <f>IF((O$4-$G260)&lt;($C260+$B260),IF(O$4=$G260+$B260,SUMIFS(INDEX('ABP REC Calc'!$G$6:$AB$69,,MATCH('ABP RECs'!$H260,'ABP REC Calc'!$G$5:$AB$5,0)),'ABP REC Calc'!$C$6:$C$69,'ABP RECs'!$E260,'ABP REC Calc'!$B$6:$B$69,'ABP RECs'!$F260),
IF(O$4&gt;$G260,N260*(1-Inputs_ByYear!$D$4),0)),0)</f>
        <v>0</v>
      </c>
      <c r="P260" s="235">
        <f>IF((P$4-$G260)&lt;($C260+$B260),IF(P$4=$G260+$B260,SUMIFS(INDEX('ABP REC Calc'!$G$6:$AB$69,,MATCH('ABP RECs'!$H260,'ABP REC Calc'!$G$5:$AB$5,0)),'ABP REC Calc'!$C$6:$C$69,'ABP RECs'!$E260,'ABP REC Calc'!$B$6:$B$69,'ABP RECs'!$F260),
IF(P$4&gt;$G260,O260*(1-Inputs_ByYear!$D$4),0)),0)</f>
        <v>218337.01555051241</v>
      </c>
      <c r="Q260" s="235">
        <f>IF((Q$4-$G260)&lt;($C260+$B260),IF(Q$4=$G260+$B260,SUMIFS(INDEX('ABP REC Calc'!$G$6:$AB$69,,MATCH('ABP RECs'!$H260,'ABP REC Calc'!$G$5:$AB$5,0)),'ABP REC Calc'!$C$6:$C$69,'ABP RECs'!$E260,'ABP REC Calc'!$B$6:$B$69,'ABP RECs'!$F260),
IF(Q$4&gt;$G260,P260*(1-Inputs_ByYear!$D$4),0)),0)</f>
        <v>217245.33047275984</v>
      </c>
      <c r="R260" s="235">
        <f>IF((R$4-$G260)&lt;($C260+$B260),IF(R$4=$G260+$B260,SUMIFS(INDEX('ABP REC Calc'!$G$6:$AB$69,,MATCH('ABP RECs'!$H260,'ABP REC Calc'!$G$5:$AB$5,0)),'ABP REC Calc'!$C$6:$C$69,'ABP RECs'!$E260,'ABP REC Calc'!$B$6:$B$69,'ABP RECs'!$F260),
IF(R$4&gt;$G260,Q260*(1-Inputs_ByYear!$D$4),0)),0)</f>
        <v>216159.10382039603</v>
      </c>
      <c r="S260" s="235">
        <f>IF((S$4-$G260)&lt;($C260+$B260),IF(S$4=$G260+$B260,SUMIFS(INDEX('ABP REC Calc'!$G$6:$AB$69,,MATCH('ABP RECs'!$H260,'ABP REC Calc'!$G$5:$AB$5,0)),'ABP REC Calc'!$C$6:$C$69,'ABP RECs'!$E260,'ABP REC Calc'!$B$6:$B$69,'ABP RECs'!$F260),
IF(S$4&gt;$G260,R260*(1-Inputs_ByYear!$D$4),0)),0)</f>
        <v>215078.30830129405</v>
      </c>
      <c r="T260" s="235">
        <f>IF((T$4-$G260)&lt;($C260+$B260),IF(T$4=$G260+$B260,SUMIFS(INDEX('ABP REC Calc'!$G$6:$AB$69,,MATCH('ABP RECs'!$H260,'ABP REC Calc'!$G$5:$AB$5,0)),'ABP REC Calc'!$C$6:$C$69,'ABP RECs'!$E260,'ABP REC Calc'!$B$6:$B$69,'ABP RECs'!$F260),
IF(T$4&gt;$G260,S260*(1-Inputs_ByYear!$D$4),0)),0)</f>
        <v>214002.91675978756</v>
      </c>
      <c r="U260" s="235">
        <f>IF((U$4-$G260)&lt;($C260+$B260),IF(U$4=$G260+$B260,SUMIFS(INDEX('ABP REC Calc'!$G$6:$AB$69,,MATCH('ABP RECs'!$H260,'ABP REC Calc'!$G$5:$AB$5,0)),'ABP REC Calc'!$C$6:$C$69,'ABP RECs'!$E260,'ABP REC Calc'!$B$6:$B$69,'ABP RECs'!$F260),
IF(U$4&gt;$G260,T260*(1-Inputs_ByYear!$D$4),0)),0)</f>
        <v>212932.90217598862</v>
      </c>
      <c r="V260" s="235">
        <f>IF((V$4-$G260)&lt;($C260+$B260),IF(V$4=$G260+$B260,SUMIFS(INDEX('ABP REC Calc'!$G$6:$AB$69,,MATCH('ABP RECs'!$H260,'ABP REC Calc'!$G$5:$AB$5,0)),'ABP REC Calc'!$C$6:$C$69,'ABP RECs'!$E260,'ABP REC Calc'!$B$6:$B$69,'ABP RECs'!$F260),
IF(V$4&gt;$G260,U260*(1-Inputs_ByYear!$D$4),0)),0)</f>
        <v>211868.23766510867</v>
      </c>
      <c r="W260" s="235">
        <f>IF((W$4-$G260)&lt;($C260+$B260),IF(W$4=$G260+$B260,SUMIFS(INDEX('ABP REC Calc'!$G$6:$AB$69,,MATCH('ABP RECs'!$H260,'ABP REC Calc'!$G$5:$AB$5,0)),'ABP REC Calc'!$C$6:$C$69,'ABP RECs'!$E260,'ABP REC Calc'!$B$6:$B$69,'ABP RECs'!$F260),
IF(W$4&gt;$G260,V260*(1-Inputs_ByYear!$D$4),0)),0)</f>
        <v>210808.89647678312</v>
      </c>
      <c r="X260" s="235">
        <f>IF((X$4-$G260)&lt;($C260+$B260),IF(X$4=$G260+$B260,SUMIFS(INDEX('ABP REC Calc'!$G$6:$AB$69,,MATCH('ABP RECs'!$H260,'ABP REC Calc'!$G$5:$AB$5,0)),'ABP REC Calc'!$C$6:$C$69,'ABP RECs'!$E260,'ABP REC Calc'!$B$6:$B$69,'ABP RECs'!$F260),
IF(X$4&gt;$G260,W260*(1-Inputs_ByYear!$D$4),0)),0)</f>
        <v>209754.85199439921</v>
      </c>
      <c r="Y260" s="235">
        <f>IF((Y$4-$G260)&lt;($C260+$B260),IF(Y$4=$G260+$B260,SUMIFS(INDEX('ABP REC Calc'!$G$6:$AB$69,,MATCH('ABP RECs'!$H260,'ABP REC Calc'!$G$5:$AB$5,0)),'ABP REC Calc'!$C$6:$C$69,'ABP RECs'!$E260,'ABP REC Calc'!$B$6:$B$69,'ABP RECs'!$F260),
IF(Y$4&gt;$G260,X260*(1-Inputs_ByYear!$D$4),0)),0)</f>
        <v>208706.07773442721</v>
      </c>
      <c r="Z260" s="235">
        <f>IF((Z$4-$G260)&lt;($C260+$B260),IF(Z$4=$G260+$B260,SUMIFS(INDEX('ABP REC Calc'!$G$6:$AB$69,,MATCH('ABP RECs'!$H260,'ABP REC Calc'!$G$5:$AB$5,0)),'ABP REC Calc'!$C$6:$C$69,'ABP RECs'!$E260,'ABP REC Calc'!$B$6:$B$69,'ABP RECs'!$F260),
IF(Z$4&gt;$G260,Y260*(1-Inputs_ByYear!$D$4),0)),0)</f>
        <v>207662.54734575507</v>
      </c>
      <c r="AA260" s="235">
        <f>IF((AA$4-$G260)&lt;($C260+$B260),IF(AA$4=$G260+$B260,SUMIFS(INDEX('ABP REC Calc'!$G$6:$AB$69,,MATCH('ABP RECs'!$H260,'ABP REC Calc'!$G$5:$AB$5,0)),'ABP REC Calc'!$C$6:$C$69,'ABP RECs'!$E260,'ABP REC Calc'!$B$6:$B$69,'ABP RECs'!$F260),
IF(AA$4&gt;$G260,Z260*(1-Inputs_ByYear!$D$4),0)),0)</f>
        <v>206624.23460902629</v>
      </c>
      <c r="AB260" s="235">
        <f>IF((AB$4-$G260)&lt;($C260+$B260),IF(AB$4=$G260+$B260,SUMIFS(INDEX('ABP REC Calc'!$G$6:$AB$69,,MATCH('ABP RECs'!$H260,'ABP REC Calc'!$G$5:$AB$5,0)),'ABP REC Calc'!$C$6:$C$69,'ABP RECs'!$E260,'ABP REC Calc'!$B$6:$B$69,'ABP RECs'!$F260),
IF(AB$4&gt;$G260,AA260*(1-Inputs_ByYear!$D$4),0)),0)</f>
        <v>205591.11343598115</v>
      </c>
      <c r="AC260" s="235">
        <f>IF((AC$4-$G260)&lt;($C260+$B260),IF(AC$4=$G260+$B260,SUMIFS(INDEX('ABP REC Calc'!$G$6:$AB$69,,MATCH('ABP RECs'!$H260,'ABP REC Calc'!$G$5:$AB$5,0)),'ABP REC Calc'!$C$6:$C$69,'ABP RECs'!$E260,'ABP REC Calc'!$B$6:$B$69,'ABP RECs'!$F260),
IF(AC$4&gt;$G260,AB260*(1-Inputs_ByYear!$D$4),0)),0)</f>
        <v>204563.15786880124</v>
      </c>
      <c r="AD260" s="235">
        <f>IF((AD$4-$G260)&lt;($C260+$B260),IF(AD$4=$G260+$B260,SUMIFS(INDEX('ABP REC Calc'!$G$6:$AB$69,,MATCH('ABP RECs'!$H260,'ABP REC Calc'!$G$5:$AB$5,0)),'ABP REC Calc'!$C$6:$C$69,'ABP RECs'!$E260,'ABP REC Calc'!$B$6:$B$69,'ABP RECs'!$F260),
IF(AD$4&gt;$G260,AC260*(1-Inputs_ByYear!$D$4),0)),0)</f>
        <v>203540.34207945724</v>
      </c>
    </row>
    <row r="261" spans="2:30" ht="14.75" customHeight="1" x14ac:dyDescent="0.25">
      <c r="B261" s="332" cm="1">
        <f t="array" ref="B261">INDEX(Inputs_ByYear!$D$87:$D$92, MATCH('ABP RECs'!$E261, Inputs_ByYear!$B$87:$B$92, 0),)</f>
        <v>0</v>
      </c>
      <c r="C261" s="332" cm="1">
        <f t="array" ref="C261">INDEX(Inputs_ByYear!$D$51:$D$56, MATCH('ABP RECs'!$E261, Inputs_ByYear!$B$51:$B$56,0),)</f>
        <v>15</v>
      </c>
      <c r="D261" s="332" t="str" cm="1">
        <f t="array" ref="D261">INDEX(Inputs_ByYear!$D$96:$D$101, MATCH('ABP RECs'!$E261, Inputs_ByYear!$B$96:$B$101,0),)</f>
        <v>n/a</v>
      </c>
      <c r="E261" s="222" t="s">
        <v>238</v>
      </c>
      <c r="F261" s="219" t="s">
        <v>259</v>
      </c>
      <c r="G261" s="219">
        <f t="shared" si="12"/>
        <v>2032</v>
      </c>
      <c r="H261" s="227" t="s">
        <v>30</v>
      </c>
      <c r="I261" s="235">
        <f>IF((I$4-$G261)&lt;($C261+$B261),IF(I$4=$G261+$B261,SUMIFS(INDEX('ABP REC Calc'!$G$6:$AB$69,,MATCH('ABP RECs'!$H261,'ABP REC Calc'!$G$5:$AB$5,0)),'ABP REC Calc'!$C$6:$C$69,'ABP RECs'!$E261,'ABP REC Calc'!$B$6:$B$69,'ABP RECs'!$F261),
IF(I$4&gt;$G261,H261*(1-Inputs_ByYear!$D$4),0)),0)</f>
        <v>0</v>
      </c>
      <c r="J261" s="235">
        <f>IF((J$4-$G261)&lt;($C261+$B261),IF(J$4=$G261+$B261,SUMIFS(INDEX('ABP REC Calc'!$G$6:$AB$69,,MATCH('ABP RECs'!$H261,'ABP REC Calc'!$G$5:$AB$5,0)),'ABP REC Calc'!$C$6:$C$69,'ABP RECs'!$E261,'ABP REC Calc'!$B$6:$B$69,'ABP RECs'!$F261),
IF(J$4&gt;$G261,I261*(1-Inputs_ByYear!$D$4),0)),0)</f>
        <v>0</v>
      </c>
      <c r="K261" s="235">
        <f>IF((K$4-$G261)&lt;($C261+$B261),IF(K$4=$G261+$B261,SUMIFS(INDEX('ABP REC Calc'!$G$6:$AB$69,,MATCH('ABP RECs'!$H261,'ABP REC Calc'!$G$5:$AB$5,0)),'ABP REC Calc'!$C$6:$C$69,'ABP RECs'!$E261,'ABP REC Calc'!$B$6:$B$69,'ABP RECs'!$F261),
IF(K$4&gt;$G261,J261*(1-Inputs_ByYear!$D$4),0)),0)</f>
        <v>0</v>
      </c>
      <c r="L261" s="235">
        <f>IF((L$4-$G261)&lt;($C261+$B261),IF(L$4=$G261+$B261,SUMIFS(INDEX('ABP REC Calc'!$G$6:$AB$69,,MATCH('ABP RECs'!$H261,'ABP REC Calc'!$G$5:$AB$5,0)),'ABP REC Calc'!$C$6:$C$69,'ABP RECs'!$E261,'ABP REC Calc'!$B$6:$B$69,'ABP RECs'!$F261),
IF(L$4&gt;$G261,K261*(1-Inputs_ByYear!$D$4),0)),0)</f>
        <v>0</v>
      </c>
      <c r="M261" s="235">
        <f>IF((M$4-$G261)&lt;($C261+$B261),IF(M$4=$G261+$B261,SUMIFS(INDEX('ABP REC Calc'!$G$6:$AB$69,,MATCH('ABP RECs'!$H261,'ABP REC Calc'!$G$5:$AB$5,0)),'ABP REC Calc'!$C$6:$C$69,'ABP RECs'!$E261,'ABP REC Calc'!$B$6:$B$69,'ABP RECs'!$F261),
IF(M$4&gt;$G261,L261*(1-Inputs_ByYear!$D$4),0)),0)</f>
        <v>0</v>
      </c>
      <c r="N261" s="235">
        <f>IF((N$4-$G261)&lt;($C261+$B261),IF(N$4=$G261+$B261,SUMIFS(INDEX('ABP REC Calc'!$G$6:$AB$69,,MATCH('ABP RECs'!$H261,'ABP REC Calc'!$G$5:$AB$5,0)),'ABP REC Calc'!$C$6:$C$69,'ABP RECs'!$E261,'ABP REC Calc'!$B$6:$B$69,'ABP RECs'!$F261),
IF(N$4&gt;$G261,M261*(1-Inputs_ByYear!$D$4),0)),0)</f>
        <v>0</v>
      </c>
      <c r="O261" s="235">
        <f>IF((O$4-$G261)&lt;($C261+$B261),IF(O$4=$G261+$B261,SUMIFS(INDEX('ABP REC Calc'!$G$6:$AB$69,,MATCH('ABP RECs'!$H261,'ABP REC Calc'!$G$5:$AB$5,0)),'ABP REC Calc'!$C$6:$C$69,'ABP RECs'!$E261,'ABP REC Calc'!$B$6:$B$69,'ABP RECs'!$F261),
IF(O$4&gt;$G261,N261*(1-Inputs_ByYear!$D$4),0)),0)</f>
        <v>0</v>
      </c>
      <c r="P261" s="235">
        <f>IF((P$4-$G261)&lt;($C261+$B261),IF(P$4=$G261+$B261,SUMIFS(INDEX('ABP REC Calc'!$G$6:$AB$69,,MATCH('ABP RECs'!$H261,'ABP REC Calc'!$G$5:$AB$5,0)),'ABP REC Calc'!$C$6:$C$69,'ABP RECs'!$E261,'ABP REC Calc'!$B$6:$B$69,'ABP RECs'!$F261),
IF(P$4&gt;$G261,O261*(1-Inputs_ByYear!$D$4),0)),0)</f>
        <v>0</v>
      </c>
      <c r="Q261" s="235">
        <f>IF((Q$4-$G261)&lt;($C261+$B261),IF(Q$4=$G261+$B261,SUMIFS(INDEX('ABP REC Calc'!$G$6:$AB$69,,MATCH('ABP RECs'!$H261,'ABP REC Calc'!$G$5:$AB$5,0)),'ABP REC Calc'!$C$6:$C$69,'ABP RECs'!$E261,'ABP REC Calc'!$B$6:$B$69,'ABP RECs'!$F261),
IF(Q$4&gt;$G261,P261*(1-Inputs_ByYear!$D$4),0)),0)</f>
        <v>218337.01555051241</v>
      </c>
      <c r="R261" s="235">
        <f>IF((R$4-$G261)&lt;($C261+$B261),IF(R$4=$G261+$B261,SUMIFS(INDEX('ABP REC Calc'!$G$6:$AB$69,,MATCH('ABP RECs'!$H261,'ABP REC Calc'!$G$5:$AB$5,0)),'ABP REC Calc'!$C$6:$C$69,'ABP RECs'!$E261,'ABP REC Calc'!$B$6:$B$69,'ABP RECs'!$F261),
IF(R$4&gt;$G261,Q261*(1-Inputs_ByYear!$D$4),0)),0)</f>
        <v>217245.33047275984</v>
      </c>
      <c r="S261" s="235">
        <f>IF((S$4-$G261)&lt;($C261+$B261),IF(S$4=$G261+$B261,SUMIFS(INDEX('ABP REC Calc'!$G$6:$AB$69,,MATCH('ABP RECs'!$H261,'ABP REC Calc'!$G$5:$AB$5,0)),'ABP REC Calc'!$C$6:$C$69,'ABP RECs'!$E261,'ABP REC Calc'!$B$6:$B$69,'ABP RECs'!$F261),
IF(S$4&gt;$G261,R261*(1-Inputs_ByYear!$D$4),0)),0)</f>
        <v>216159.10382039603</v>
      </c>
      <c r="T261" s="235">
        <f>IF((T$4-$G261)&lt;($C261+$B261),IF(T$4=$G261+$B261,SUMIFS(INDEX('ABP REC Calc'!$G$6:$AB$69,,MATCH('ABP RECs'!$H261,'ABP REC Calc'!$G$5:$AB$5,0)),'ABP REC Calc'!$C$6:$C$69,'ABP RECs'!$E261,'ABP REC Calc'!$B$6:$B$69,'ABP RECs'!$F261),
IF(T$4&gt;$G261,S261*(1-Inputs_ByYear!$D$4),0)),0)</f>
        <v>215078.30830129405</v>
      </c>
      <c r="U261" s="235">
        <f>IF((U$4-$G261)&lt;($C261+$B261),IF(U$4=$G261+$B261,SUMIFS(INDEX('ABP REC Calc'!$G$6:$AB$69,,MATCH('ABP RECs'!$H261,'ABP REC Calc'!$G$5:$AB$5,0)),'ABP REC Calc'!$C$6:$C$69,'ABP RECs'!$E261,'ABP REC Calc'!$B$6:$B$69,'ABP RECs'!$F261),
IF(U$4&gt;$G261,T261*(1-Inputs_ByYear!$D$4),0)),0)</f>
        <v>214002.91675978756</v>
      </c>
      <c r="V261" s="235">
        <f>IF((V$4-$G261)&lt;($C261+$B261),IF(V$4=$G261+$B261,SUMIFS(INDEX('ABP REC Calc'!$G$6:$AB$69,,MATCH('ABP RECs'!$H261,'ABP REC Calc'!$G$5:$AB$5,0)),'ABP REC Calc'!$C$6:$C$69,'ABP RECs'!$E261,'ABP REC Calc'!$B$6:$B$69,'ABP RECs'!$F261),
IF(V$4&gt;$G261,U261*(1-Inputs_ByYear!$D$4),0)),0)</f>
        <v>212932.90217598862</v>
      </c>
      <c r="W261" s="235">
        <f>IF((W$4-$G261)&lt;($C261+$B261),IF(W$4=$G261+$B261,SUMIFS(INDEX('ABP REC Calc'!$G$6:$AB$69,,MATCH('ABP RECs'!$H261,'ABP REC Calc'!$G$5:$AB$5,0)),'ABP REC Calc'!$C$6:$C$69,'ABP RECs'!$E261,'ABP REC Calc'!$B$6:$B$69,'ABP RECs'!$F261),
IF(W$4&gt;$G261,V261*(1-Inputs_ByYear!$D$4),0)),0)</f>
        <v>211868.23766510867</v>
      </c>
      <c r="X261" s="235">
        <f>IF((X$4-$G261)&lt;($C261+$B261),IF(X$4=$G261+$B261,SUMIFS(INDEX('ABP REC Calc'!$G$6:$AB$69,,MATCH('ABP RECs'!$H261,'ABP REC Calc'!$G$5:$AB$5,0)),'ABP REC Calc'!$C$6:$C$69,'ABP RECs'!$E261,'ABP REC Calc'!$B$6:$B$69,'ABP RECs'!$F261),
IF(X$4&gt;$G261,W261*(1-Inputs_ByYear!$D$4),0)),0)</f>
        <v>210808.89647678312</v>
      </c>
      <c r="Y261" s="235">
        <f>IF((Y$4-$G261)&lt;($C261+$B261),IF(Y$4=$G261+$B261,SUMIFS(INDEX('ABP REC Calc'!$G$6:$AB$69,,MATCH('ABP RECs'!$H261,'ABP REC Calc'!$G$5:$AB$5,0)),'ABP REC Calc'!$C$6:$C$69,'ABP RECs'!$E261,'ABP REC Calc'!$B$6:$B$69,'ABP RECs'!$F261),
IF(Y$4&gt;$G261,X261*(1-Inputs_ByYear!$D$4),0)),0)</f>
        <v>209754.85199439921</v>
      </c>
      <c r="Z261" s="235">
        <f>IF((Z$4-$G261)&lt;($C261+$B261),IF(Z$4=$G261+$B261,SUMIFS(INDEX('ABP REC Calc'!$G$6:$AB$69,,MATCH('ABP RECs'!$H261,'ABP REC Calc'!$G$5:$AB$5,0)),'ABP REC Calc'!$C$6:$C$69,'ABP RECs'!$E261,'ABP REC Calc'!$B$6:$B$69,'ABP RECs'!$F261),
IF(Z$4&gt;$G261,Y261*(1-Inputs_ByYear!$D$4),0)),0)</f>
        <v>208706.07773442721</v>
      </c>
      <c r="AA261" s="235">
        <f>IF((AA$4-$G261)&lt;($C261+$B261),IF(AA$4=$G261+$B261,SUMIFS(INDEX('ABP REC Calc'!$G$6:$AB$69,,MATCH('ABP RECs'!$H261,'ABP REC Calc'!$G$5:$AB$5,0)),'ABP REC Calc'!$C$6:$C$69,'ABP RECs'!$E261,'ABP REC Calc'!$B$6:$B$69,'ABP RECs'!$F261),
IF(AA$4&gt;$G261,Z261*(1-Inputs_ByYear!$D$4),0)),0)</f>
        <v>207662.54734575507</v>
      </c>
      <c r="AB261" s="235">
        <f>IF((AB$4-$G261)&lt;($C261+$B261),IF(AB$4=$G261+$B261,SUMIFS(INDEX('ABP REC Calc'!$G$6:$AB$69,,MATCH('ABP RECs'!$H261,'ABP REC Calc'!$G$5:$AB$5,0)),'ABP REC Calc'!$C$6:$C$69,'ABP RECs'!$E261,'ABP REC Calc'!$B$6:$B$69,'ABP RECs'!$F261),
IF(AB$4&gt;$G261,AA261*(1-Inputs_ByYear!$D$4),0)),0)</f>
        <v>206624.23460902629</v>
      </c>
      <c r="AC261" s="235">
        <f>IF((AC$4-$G261)&lt;($C261+$B261),IF(AC$4=$G261+$B261,SUMIFS(INDEX('ABP REC Calc'!$G$6:$AB$69,,MATCH('ABP RECs'!$H261,'ABP REC Calc'!$G$5:$AB$5,0)),'ABP REC Calc'!$C$6:$C$69,'ABP RECs'!$E261,'ABP REC Calc'!$B$6:$B$69,'ABP RECs'!$F261),
IF(AC$4&gt;$G261,AB261*(1-Inputs_ByYear!$D$4),0)),0)</f>
        <v>205591.11343598115</v>
      </c>
      <c r="AD261" s="235">
        <f>IF((AD$4-$G261)&lt;($C261+$B261),IF(AD$4=$G261+$B261,SUMIFS(INDEX('ABP REC Calc'!$G$6:$AB$69,,MATCH('ABP RECs'!$H261,'ABP REC Calc'!$G$5:$AB$5,0)),'ABP REC Calc'!$C$6:$C$69,'ABP RECs'!$E261,'ABP REC Calc'!$B$6:$B$69,'ABP RECs'!$F261),
IF(AD$4&gt;$G261,AC261*(1-Inputs_ByYear!$D$4),0)),0)</f>
        <v>204563.15786880124</v>
      </c>
    </row>
    <row r="262" spans="2:30" ht="14.75" customHeight="1" x14ac:dyDescent="0.25">
      <c r="B262" s="332" cm="1">
        <f t="array" ref="B262">INDEX(Inputs_ByYear!$D$87:$D$92, MATCH('ABP RECs'!$E262, Inputs_ByYear!$B$87:$B$92, 0),)</f>
        <v>0</v>
      </c>
      <c r="C262" s="332" cm="1">
        <f t="array" ref="C262">INDEX(Inputs_ByYear!$D$51:$D$56, MATCH('ABP RECs'!$E262, Inputs_ByYear!$B$51:$B$56,0),)</f>
        <v>15</v>
      </c>
      <c r="D262" s="332" t="str" cm="1">
        <f t="array" ref="D262">INDEX(Inputs_ByYear!$D$96:$D$101, MATCH('ABP RECs'!$E262, Inputs_ByYear!$B$96:$B$101,0),)</f>
        <v>n/a</v>
      </c>
      <c r="E262" s="222" t="s">
        <v>238</v>
      </c>
      <c r="F262" s="219" t="s">
        <v>259</v>
      </c>
      <c r="G262" s="219">
        <f t="shared" si="12"/>
        <v>2033</v>
      </c>
      <c r="H262" s="227" t="s">
        <v>31</v>
      </c>
      <c r="I262" s="235">
        <f>IF((I$4-$G262)&lt;($C262+$B262),IF(I$4=$G262+$B262,SUMIFS(INDEX('ABP REC Calc'!$G$6:$AB$69,,MATCH('ABP RECs'!$H262,'ABP REC Calc'!$G$5:$AB$5,0)),'ABP REC Calc'!$C$6:$C$69,'ABP RECs'!$E262,'ABP REC Calc'!$B$6:$B$69,'ABP RECs'!$F262),
IF(I$4&gt;$G262,H262*(1-Inputs_ByYear!$D$4),0)),0)</f>
        <v>0</v>
      </c>
      <c r="J262" s="235">
        <f>IF((J$4-$G262)&lt;($C262+$B262),IF(J$4=$G262+$B262,SUMIFS(INDEX('ABP REC Calc'!$G$6:$AB$69,,MATCH('ABP RECs'!$H262,'ABP REC Calc'!$G$5:$AB$5,0)),'ABP REC Calc'!$C$6:$C$69,'ABP RECs'!$E262,'ABP REC Calc'!$B$6:$B$69,'ABP RECs'!$F262),
IF(J$4&gt;$G262,I262*(1-Inputs_ByYear!$D$4),0)),0)</f>
        <v>0</v>
      </c>
      <c r="K262" s="235">
        <f>IF((K$4-$G262)&lt;($C262+$B262),IF(K$4=$G262+$B262,SUMIFS(INDEX('ABP REC Calc'!$G$6:$AB$69,,MATCH('ABP RECs'!$H262,'ABP REC Calc'!$G$5:$AB$5,0)),'ABP REC Calc'!$C$6:$C$69,'ABP RECs'!$E262,'ABP REC Calc'!$B$6:$B$69,'ABP RECs'!$F262),
IF(K$4&gt;$G262,J262*(1-Inputs_ByYear!$D$4),0)),0)</f>
        <v>0</v>
      </c>
      <c r="L262" s="235">
        <f>IF((L$4-$G262)&lt;($C262+$B262),IF(L$4=$G262+$B262,SUMIFS(INDEX('ABP REC Calc'!$G$6:$AB$69,,MATCH('ABP RECs'!$H262,'ABP REC Calc'!$G$5:$AB$5,0)),'ABP REC Calc'!$C$6:$C$69,'ABP RECs'!$E262,'ABP REC Calc'!$B$6:$B$69,'ABP RECs'!$F262),
IF(L$4&gt;$G262,K262*(1-Inputs_ByYear!$D$4),0)),0)</f>
        <v>0</v>
      </c>
      <c r="M262" s="235">
        <f>IF((M$4-$G262)&lt;($C262+$B262),IF(M$4=$G262+$B262,SUMIFS(INDEX('ABP REC Calc'!$G$6:$AB$69,,MATCH('ABP RECs'!$H262,'ABP REC Calc'!$G$5:$AB$5,0)),'ABP REC Calc'!$C$6:$C$69,'ABP RECs'!$E262,'ABP REC Calc'!$B$6:$B$69,'ABP RECs'!$F262),
IF(M$4&gt;$G262,L262*(1-Inputs_ByYear!$D$4),0)),0)</f>
        <v>0</v>
      </c>
      <c r="N262" s="235">
        <f>IF((N$4-$G262)&lt;($C262+$B262),IF(N$4=$G262+$B262,SUMIFS(INDEX('ABP REC Calc'!$G$6:$AB$69,,MATCH('ABP RECs'!$H262,'ABP REC Calc'!$G$5:$AB$5,0)),'ABP REC Calc'!$C$6:$C$69,'ABP RECs'!$E262,'ABP REC Calc'!$B$6:$B$69,'ABP RECs'!$F262),
IF(N$4&gt;$G262,M262*(1-Inputs_ByYear!$D$4),0)),0)</f>
        <v>0</v>
      </c>
      <c r="O262" s="235">
        <f>IF((O$4-$G262)&lt;($C262+$B262),IF(O$4=$G262+$B262,SUMIFS(INDEX('ABP REC Calc'!$G$6:$AB$69,,MATCH('ABP RECs'!$H262,'ABP REC Calc'!$G$5:$AB$5,0)),'ABP REC Calc'!$C$6:$C$69,'ABP RECs'!$E262,'ABP REC Calc'!$B$6:$B$69,'ABP RECs'!$F262),
IF(O$4&gt;$G262,N262*(1-Inputs_ByYear!$D$4),0)),0)</f>
        <v>0</v>
      </c>
      <c r="P262" s="235">
        <f>IF((P$4-$G262)&lt;($C262+$B262),IF(P$4=$G262+$B262,SUMIFS(INDEX('ABP REC Calc'!$G$6:$AB$69,,MATCH('ABP RECs'!$H262,'ABP REC Calc'!$G$5:$AB$5,0)),'ABP REC Calc'!$C$6:$C$69,'ABP RECs'!$E262,'ABP REC Calc'!$B$6:$B$69,'ABP RECs'!$F262),
IF(P$4&gt;$G262,O262*(1-Inputs_ByYear!$D$4),0)),0)</f>
        <v>0</v>
      </c>
      <c r="Q262" s="235">
        <f>IF((Q$4-$G262)&lt;($C262+$B262),IF(Q$4=$G262+$B262,SUMIFS(INDEX('ABP REC Calc'!$G$6:$AB$69,,MATCH('ABP RECs'!$H262,'ABP REC Calc'!$G$5:$AB$5,0)),'ABP REC Calc'!$C$6:$C$69,'ABP RECs'!$E262,'ABP REC Calc'!$B$6:$B$69,'ABP RECs'!$F262),
IF(Q$4&gt;$G262,P262*(1-Inputs_ByYear!$D$4),0)),0)</f>
        <v>0</v>
      </c>
      <c r="R262" s="235">
        <f>IF((R$4-$G262)&lt;($C262+$B262),IF(R$4=$G262+$B262,SUMIFS(INDEX('ABP REC Calc'!$G$6:$AB$69,,MATCH('ABP RECs'!$H262,'ABP REC Calc'!$G$5:$AB$5,0)),'ABP REC Calc'!$C$6:$C$69,'ABP RECs'!$E262,'ABP REC Calc'!$B$6:$B$69,'ABP RECs'!$F262),
IF(R$4&gt;$G262,Q262*(1-Inputs_ByYear!$D$4),0)),0)</f>
        <v>218337.01555051241</v>
      </c>
      <c r="S262" s="235">
        <f>IF((S$4-$G262)&lt;($C262+$B262),IF(S$4=$G262+$B262,SUMIFS(INDEX('ABP REC Calc'!$G$6:$AB$69,,MATCH('ABP RECs'!$H262,'ABP REC Calc'!$G$5:$AB$5,0)),'ABP REC Calc'!$C$6:$C$69,'ABP RECs'!$E262,'ABP REC Calc'!$B$6:$B$69,'ABP RECs'!$F262),
IF(S$4&gt;$G262,R262*(1-Inputs_ByYear!$D$4),0)),0)</f>
        <v>217245.33047275984</v>
      </c>
      <c r="T262" s="235">
        <f>IF((T$4-$G262)&lt;($C262+$B262),IF(T$4=$G262+$B262,SUMIFS(INDEX('ABP REC Calc'!$G$6:$AB$69,,MATCH('ABP RECs'!$H262,'ABP REC Calc'!$G$5:$AB$5,0)),'ABP REC Calc'!$C$6:$C$69,'ABP RECs'!$E262,'ABP REC Calc'!$B$6:$B$69,'ABP RECs'!$F262),
IF(T$4&gt;$G262,S262*(1-Inputs_ByYear!$D$4),0)),0)</f>
        <v>216159.10382039603</v>
      </c>
      <c r="U262" s="235">
        <f>IF((U$4-$G262)&lt;($C262+$B262),IF(U$4=$G262+$B262,SUMIFS(INDEX('ABP REC Calc'!$G$6:$AB$69,,MATCH('ABP RECs'!$H262,'ABP REC Calc'!$G$5:$AB$5,0)),'ABP REC Calc'!$C$6:$C$69,'ABP RECs'!$E262,'ABP REC Calc'!$B$6:$B$69,'ABP RECs'!$F262),
IF(U$4&gt;$G262,T262*(1-Inputs_ByYear!$D$4),0)),0)</f>
        <v>215078.30830129405</v>
      </c>
      <c r="V262" s="235">
        <f>IF((V$4-$G262)&lt;($C262+$B262),IF(V$4=$G262+$B262,SUMIFS(INDEX('ABP REC Calc'!$G$6:$AB$69,,MATCH('ABP RECs'!$H262,'ABP REC Calc'!$G$5:$AB$5,0)),'ABP REC Calc'!$C$6:$C$69,'ABP RECs'!$E262,'ABP REC Calc'!$B$6:$B$69,'ABP RECs'!$F262),
IF(V$4&gt;$G262,U262*(1-Inputs_ByYear!$D$4),0)),0)</f>
        <v>214002.91675978756</v>
      </c>
      <c r="W262" s="235">
        <f>IF((W$4-$G262)&lt;($C262+$B262),IF(W$4=$G262+$B262,SUMIFS(INDEX('ABP REC Calc'!$G$6:$AB$69,,MATCH('ABP RECs'!$H262,'ABP REC Calc'!$G$5:$AB$5,0)),'ABP REC Calc'!$C$6:$C$69,'ABP RECs'!$E262,'ABP REC Calc'!$B$6:$B$69,'ABP RECs'!$F262),
IF(W$4&gt;$G262,V262*(1-Inputs_ByYear!$D$4),0)),0)</f>
        <v>212932.90217598862</v>
      </c>
      <c r="X262" s="235">
        <f>IF((X$4-$G262)&lt;($C262+$B262),IF(X$4=$G262+$B262,SUMIFS(INDEX('ABP REC Calc'!$G$6:$AB$69,,MATCH('ABP RECs'!$H262,'ABP REC Calc'!$G$5:$AB$5,0)),'ABP REC Calc'!$C$6:$C$69,'ABP RECs'!$E262,'ABP REC Calc'!$B$6:$B$69,'ABP RECs'!$F262),
IF(X$4&gt;$G262,W262*(1-Inputs_ByYear!$D$4),0)),0)</f>
        <v>211868.23766510867</v>
      </c>
      <c r="Y262" s="235">
        <f>IF((Y$4-$G262)&lt;($C262+$B262),IF(Y$4=$G262+$B262,SUMIFS(INDEX('ABP REC Calc'!$G$6:$AB$69,,MATCH('ABP RECs'!$H262,'ABP REC Calc'!$G$5:$AB$5,0)),'ABP REC Calc'!$C$6:$C$69,'ABP RECs'!$E262,'ABP REC Calc'!$B$6:$B$69,'ABP RECs'!$F262),
IF(Y$4&gt;$G262,X262*(1-Inputs_ByYear!$D$4),0)),0)</f>
        <v>210808.89647678312</v>
      </c>
      <c r="Z262" s="235">
        <f>IF((Z$4-$G262)&lt;($C262+$B262),IF(Z$4=$G262+$B262,SUMIFS(INDEX('ABP REC Calc'!$G$6:$AB$69,,MATCH('ABP RECs'!$H262,'ABP REC Calc'!$G$5:$AB$5,0)),'ABP REC Calc'!$C$6:$C$69,'ABP RECs'!$E262,'ABP REC Calc'!$B$6:$B$69,'ABP RECs'!$F262),
IF(Z$4&gt;$G262,Y262*(1-Inputs_ByYear!$D$4),0)),0)</f>
        <v>209754.85199439921</v>
      </c>
      <c r="AA262" s="235">
        <f>IF((AA$4-$G262)&lt;($C262+$B262),IF(AA$4=$G262+$B262,SUMIFS(INDEX('ABP REC Calc'!$G$6:$AB$69,,MATCH('ABP RECs'!$H262,'ABP REC Calc'!$G$5:$AB$5,0)),'ABP REC Calc'!$C$6:$C$69,'ABP RECs'!$E262,'ABP REC Calc'!$B$6:$B$69,'ABP RECs'!$F262),
IF(AA$4&gt;$G262,Z262*(1-Inputs_ByYear!$D$4),0)),0)</f>
        <v>208706.07773442721</v>
      </c>
      <c r="AB262" s="235">
        <f>IF((AB$4-$G262)&lt;($C262+$B262),IF(AB$4=$G262+$B262,SUMIFS(INDEX('ABP REC Calc'!$G$6:$AB$69,,MATCH('ABP RECs'!$H262,'ABP REC Calc'!$G$5:$AB$5,0)),'ABP REC Calc'!$C$6:$C$69,'ABP RECs'!$E262,'ABP REC Calc'!$B$6:$B$69,'ABP RECs'!$F262),
IF(AB$4&gt;$G262,AA262*(1-Inputs_ByYear!$D$4),0)),0)</f>
        <v>207662.54734575507</v>
      </c>
      <c r="AC262" s="235">
        <f>IF((AC$4-$G262)&lt;($C262+$B262),IF(AC$4=$G262+$B262,SUMIFS(INDEX('ABP REC Calc'!$G$6:$AB$69,,MATCH('ABP RECs'!$H262,'ABP REC Calc'!$G$5:$AB$5,0)),'ABP REC Calc'!$C$6:$C$69,'ABP RECs'!$E262,'ABP REC Calc'!$B$6:$B$69,'ABP RECs'!$F262),
IF(AC$4&gt;$G262,AB262*(1-Inputs_ByYear!$D$4),0)),0)</f>
        <v>206624.23460902629</v>
      </c>
      <c r="AD262" s="235">
        <f>IF((AD$4-$G262)&lt;($C262+$B262),IF(AD$4=$G262+$B262,SUMIFS(INDEX('ABP REC Calc'!$G$6:$AB$69,,MATCH('ABP RECs'!$H262,'ABP REC Calc'!$G$5:$AB$5,0)),'ABP REC Calc'!$C$6:$C$69,'ABP RECs'!$E262,'ABP REC Calc'!$B$6:$B$69,'ABP RECs'!$F262),
IF(AD$4&gt;$G262,AC262*(1-Inputs_ByYear!$D$4),0)),0)</f>
        <v>205591.11343598115</v>
      </c>
    </row>
    <row r="263" spans="2:30" ht="14.75" customHeight="1" x14ac:dyDescent="0.25">
      <c r="B263" s="332" cm="1">
        <f t="array" ref="B263">INDEX(Inputs_ByYear!$D$87:$D$92, MATCH('ABP RECs'!$E263, Inputs_ByYear!$B$87:$B$92, 0),)</f>
        <v>0</v>
      </c>
      <c r="C263" s="332" cm="1">
        <f t="array" ref="C263">INDEX(Inputs_ByYear!$D$51:$D$56, MATCH('ABP RECs'!$E263, Inputs_ByYear!$B$51:$B$56,0),)</f>
        <v>15</v>
      </c>
      <c r="D263" s="332" t="str" cm="1">
        <f t="array" ref="D263">INDEX(Inputs_ByYear!$D$96:$D$101, MATCH('ABP RECs'!$E263, Inputs_ByYear!$B$96:$B$101,0),)</f>
        <v>n/a</v>
      </c>
      <c r="E263" s="222" t="s">
        <v>238</v>
      </c>
      <c r="F263" s="219" t="s">
        <v>259</v>
      </c>
      <c r="G263" s="219">
        <f t="shared" si="12"/>
        <v>2034</v>
      </c>
      <c r="H263" s="227" t="s">
        <v>32</v>
      </c>
      <c r="I263" s="235">
        <f>IF((I$4-$G263)&lt;($C263+$B263),IF(I$4=$G263+$B263,SUMIFS(INDEX('ABP REC Calc'!$G$6:$AB$69,,MATCH('ABP RECs'!$H263,'ABP REC Calc'!$G$5:$AB$5,0)),'ABP REC Calc'!$C$6:$C$69,'ABP RECs'!$E263,'ABP REC Calc'!$B$6:$B$69,'ABP RECs'!$F263),
IF(I$4&gt;$G263,H263*(1-Inputs_ByYear!$D$4),0)),0)</f>
        <v>0</v>
      </c>
      <c r="J263" s="235">
        <f>IF((J$4-$G263)&lt;($C263+$B263),IF(J$4=$G263+$B263,SUMIFS(INDEX('ABP REC Calc'!$G$6:$AB$69,,MATCH('ABP RECs'!$H263,'ABP REC Calc'!$G$5:$AB$5,0)),'ABP REC Calc'!$C$6:$C$69,'ABP RECs'!$E263,'ABP REC Calc'!$B$6:$B$69,'ABP RECs'!$F263),
IF(J$4&gt;$G263,I263*(1-Inputs_ByYear!$D$4),0)),0)</f>
        <v>0</v>
      </c>
      <c r="K263" s="235">
        <f>IF((K$4-$G263)&lt;($C263+$B263),IF(K$4=$G263+$B263,SUMIFS(INDEX('ABP REC Calc'!$G$6:$AB$69,,MATCH('ABP RECs'!$H263,'ABP REC Calc'!$G$5:$AB$5,0)),'ABP REC Calc'!$C$6:$C$69,'ABP RECs'!$E263,'ABP REC Calc'!$B$6:$B$69,'ABP RECs'!$F263),
IF(K$4&gt;$G263,J263*(1-Inputs_ByYear!$D$4),0)),0)</f>
        <v>0</v>
      </c>
      <c r="L263" s="235">
        <f>IF((L$4-$G263)&lt;($C263+$B263),IF(L$4=$G263+$B263,SUMIFS(INDEX('ABP REC Calc'!$G$6:$AB$69,,MATCH('ABP RECs'!$H263,'ABP REC Calc'!$G$5:$AB$5,0)),'ABP REC Calc'!$C$6:$C$69,'ABP RECs'!$E263,'ABP REC Calc'!$B$6:$B$69,'ABP RECs'!$F263),
IF(L$4&gt;$G263,K263*(1-Inputs_ByYear!$D$4),0)),0)</f>
        <v>0</v>
      </c>
      <c r="M263" s="235">
        <f>IF((M$4-$G263)&lt;($C263+$B263),IF(M$4=$G263+$B263,SUMIFS(INDEX('ABP REC Calc'!$G$6:$AB$69,,MATCH('ABP RECs'!$H263,'ABP REC Calc'!$G$5:$AB$5,0)),'ABP REC Calc'!$C$6:$C$69,'ABP RECs'!$E263,'ABP REC Calc'!$B$6:$B$69,'ABP RECs'!$F263),
IF(M$4&gt;$G263,L263*(1-Inputs_ByYear!$D$4),0)),0)</f>
        <v>0</v>
      </c>
      <c r="N263" s="235">
        <f>IF((N$4-$G263)&lt;($C263+$B263),IF(N$4=$G263+$B263,SUMIFS(INDEX('ABP REC Calc'!$G$6:$AB$69,,MATCH('ABP RECs'!$H263,'ABP REC Calc'!$G$5:$AB$5,0)),'ABP REC Calc'!$C$6:$C$69,'ABP RECs'!$E263,'ABP REC Calc'!$B$6:$B$69,'ABP RECs'!$F263),
IF(N$4&gt;$G263,M263*(1-Inputs_ByYear!$D$4),0)),0)</f>
        <v>0</v>
      </c>
      <c r="O263" s="235">
        <f>IF((O$4-$G263)&lt;($C263+$B263),IF(O$4=$G263+$B263,SUMIFS(INDEX('ABP REC Calc'!$G$6:$AB$69,,MATCH('ABP RECs'!$H263,'ABP REC Calc'!$G$5:$AB$5,0)),'ABP REC Calc'!$C$6:$C$69,'ABP RECs'!$E263,'ABP REC Calc'!$B$6:$B$69,'ABP RECs'!$F263),
IF(O$4&gt;$G263,N263*(1-Inputs_ByYear!$D$4),0)),0)</f>
        <v>0</v>
      </c>
      <c r="P263" s="235">
        <f>IF((P$4-$G263)&lt;($C263+$B263),IF(P$4=$G263+$B263,SUMIFS(INDEX('ABP REC Calc'!$G$6:$AB$69,,MATCH('ABP RECs'!$H263,'ABP REC Calc'!$G$5:$AB$5,0)),'ABP REC Calc'!$C$6:$C$69,'ABP RECs'!$E263,'ABP REC Calc'!$B$6:$B$69,'ABP RECs'!$F263),
IF(P$4&gt;$G263,O263*(1-Inputs_ByYear!$D$4),0)),0)</f>
        <v>0</v>
      </c>
      <c r="Q263" s="235">
        <f>IF((Q$4-$G263)&lt;($C263+$B263),IF(Q$4=$G263+$B263,SUMIFS(INDEX('ABP REC Calc'!$G$6:$AB$69,,MATCH('ABP RECs'!$H263,'ABP REC Calc'!$G$5:$AB$5,0)),'ABP REC Calc'!$C$6:$C$69,'ABP RECs'!$E263,'ABP REC Calc'!$B$6:$B$69,'ABP RECs'!$F263),
IF(Q$4&gt;$G263,P263*(1-Inputs_ByYear!$D$4),0)),0)</f>
        <v>0</v>
      </c>
      <c r="R263" s="235">
        <f>IF((R$4-$G263)&lt;($C263+$B263),IF(R$4=$G263+$B263,SUMIFS(INDEX('ABP REC Calc'!$G$6:$AB$69,,MATCH('ABP RECs'!$H263,'ABP REC Calc'!$G$5:$AB$5,0)),'ABP REC Calc'!$C$6:$C$69,'ABP RECs'!$E263,'ABP REC Calc'!$B$6:$B$69,'ABP RECs'!$F263),
IF(R$4&gt;$G263,Q263*(1-Inputs_ByYear!$D$4),0)),0)</f>
        <v>0</v>
      </c>
      <c r="S263" s="235">
        <f>IF((S$4-$G263)&lt;($C263+$B263),IF(S$4=$G263+$B263,SUMIFS(INDEX('ABP REC Calc'!$G$6:$AB$69,,MATCH('ABP RECs'!$H263,'ABP REC Calc'!$G$5:$AB$5,0)),'ABP REC Calc'!$C$6:$C$69,'ABP RECs'!$E263,'ABP REC Calc'!$B$6:$B$69,'ABP RECs'!$F263),
IF(S$4&gt;$G263,R263*(1-Inputs_ByYear!$D$4),0)),0)</f>
        <v>218337.01555051241</v>
      </c>
      <c r="T263" s="235">
        <f>IF((T$4-$G263)&lt;($C263+$B263),IF(T$4=$G263+$B263,SUMIFS(INDEX('ABP REC Calc'!$G$6:$AB$69,,MATCH('ABP RECs'!$H263,'ABP REC Calc'!$G$5:$AB$5,0)),'ABP REC Calc'!$C$6:$C$69,'ABP RECs'!$E263,'ABP REC Calc'!$B$6:$B$69,'ABP RECs'!$F263),
IF(T$4&gt;$G263,S263*(1-Inputs_ByYear!$D$4),0)),0)</f>
        <v>217245.33047275984</v>
      </c>
      <c r="U263" s="235">
        <f>IF((U$4-$G263)&lt;($C263+$B263),IF(U$4=$G263+$B263,SUMIFS(INDEX('ABP REC Calc'!$G$6:$AB$69,,MATCH('ABP RECs'!$H263,'ABP REC Calc'!$G$5:$AB$5,0)),'ABP REC Calc'!$C$6:$C$69,'ABP RECs'!$E263,'ABP REC Calc'!$B$6:$B$69,'ABP RECs'!$F263),
IF(U$4&gt;$G263,T263*(1-Inputs_ByYear!$D$4),0)),0)</f>
        <v>216159.10382039603</v>
      </c>
      <c r="V263" s="235">
        <f>IF((V$4-$G263)&lt;($C263+$B263),IF(V$4=$G263+$B263,SUMIFS(INDEX('ABP REC Calc'!$G$6:$AB$69,,MATCH('ABP RECs'!$H263,'ABP REC Calc'!$G$5:$AB$5,0)),'ABP REC Calc'!$C$6:$C$69,'ABP RECs'!$E263,'ABP REC Calc'!$B$6:$B$69,'ABP RECs'!$F263),
IF(V$4&gt;$G263,U263*(1-Inputs_ByYear!$D$4),0)),0)</f>
        <v>215078.30830129405</v>
      </c>
      <c r="W263" s="235">
        <f>IF((W$4-$G263)&lt;($C263+$B263),IF(W$4=$G263+$B263,SUMIFS(INDEX('ABP REC Calc'!$G$6:$AB$69,,MATCH('ABP RECs'!$H263,'ABP REC Calc'!$G$5:$AB$5,0)),'ABP REC Calc'!$C$6:$C$69,'ABP RECs'!$E263,'ABP REC Calc'!$B$6:$B$69,'ABP RECs'!$F263),
IF(W$4&gt;$G263,V263*(1-Inputs_ByYear!$D$4),0)),0)</f>
        <v>214002.91675978756</v>
      </c>
      <c r="X263" s="235">
        <f>IF((X$4-$G263)&lt;($C263+$B263),IF(X$4=$G263+$B263,SUMIFS(INDEX('ABP REC Calc'!$G$6:$AB$69,,MATCH('ABP RECs'!$H263,'ABP REC Calc'!$G$5:$AB$5,0)),'ABP REC Calc'!$C$6:$C$69,'ABP RECs'!$E263,'ABP REC Calc'!$B$6:$B$69,'ABP RECs'!$F263),
IF(X$4&gt;$G263,W263*(1-Inputs_ByYear!$D$4),0)),0)</f>
        <v>212932.90217598862</v>
      </c>
      <c r="Y263" s="235">
        <f>IF((Y$4-$G263)&lt;($C263+$B263),IF(Y$4=$G263+$B263,SUMIFS(INDEX('ABP REC Calc'!$G$6:$AB$69,,MATCH('ABP RECs'!$H263,'ABP REC Calc'!$G$5:$AB$5,0)),'ABP REC Calc'!$C$6:$C$69,'ABP RECs'!$E263,'ABP REC Calc'!$B$6:$B$69,'ABP RECs'!$F263),
IF(Y$4&gt;$G263,X263*(1-Inputs_ByYear!$D$4),0)),0)</f>
        <v>211868.23766510867</v>
      </c>
      <c r="Z263" s="235">
        <f>IF((Z$4-$G263)&lt;($C263+$B263),IF(Z$4=$G263+$B263,SUMIFS(INDEX('ABP REC Calc'!$G$6:$AB$69,,MATCH('ABP RECs'!$H263,'ABP REC Calc'!$G$5:$AB$5,0)),'ABP REC Calc'!$C$6:$C$69,'ABP RECs'!$E263,'ABP REC Calc'!$B$6:$B$69,'ABP RECs'!$F263),
IF(Z$4&gt;$G263,Y263*(1-Inputs_ByYear!$D$4),0)),0)</f>
        <v>210808.89647678312</v>
      </c>
      <c r="AA263" s="235">
        <f>IF((AA$4-$G263)&lt;($C263+$B263),IF(AA$4=$G263+$B263,SUMIFS(INDEX('ABP REC Calc'!$G$6:$AB$69,,MATCH('ABP RECs'!$H263,'ABP REC Calc'!$G$5:$AB$5,0)),'ABP REC Calc'!$C$6:$C$69,'ABP RECs'!$E263,'ABP REC Calc'!$B$6:$B$69,'ABP RECs'!$F263),
IF(AA$4&gt;$G263,Z263*(1-Inputs_ByYear!$D$4),0)),0)</f>
        <v>209754.85199439921</v>
      </c>
      <c r="AB263" s="235">
        <f>IF((AB$4-$G263)&lt;($C263+$B263),IF(AB$4=$G263+$B263,SUMIFS(INDEX('ABP REC Calc'!$G$6:$AB$69,,MATCH('ABP RECs'!$H263,'ABP REC Calc'!$G$5:$AB$5,0)),'ABP REC Calc'!$C$6:$C$69,'ABP RECs'!$E263,'ABP REC Calc'!$B$6:$B$69,'ABP RECs'!$F263),
IF(AB$4&gt;$G263,AA263*(1-Inputs_ByYear!$D$4),0)),0)</f>
        <v>208706.07773442721</v>
      </c>
      <c r="AC263" s="235">
        <f>IF((AC$4-$G263)&lt;($C263+$B263),IF(AC$4=$G263+$B263,SUMIFS(INDEX('ABP REC Calc'!$G$6:$AB$69,,MATCH('ABP RECs'!$H263,'ABP REC Calc'!$G$5:$AB$5,0)),'ABP REC Calc'!$C$6:$C$69,'ABP RECs'!$E263,'ABP REC Calc'!$B$6:$B$69,'ABP RECs'!$F263),
IF(AC$4&gt;$G263,AB263*(1-Inputs_ByYear!$D$4),0)),0)</f>
        <v>207662.54734575507</v>
      </c>
      <c r="AD263" s="235">
        <f>IF((AD$4-$G263)&lt;($C263+$B263),IF(AD$4=$G263+$B263,SUMIFS(INDEX('ABP REC Calc'!$G$6:$AB$69,,MATCH('ABP RECs'!$H263,'ABP REC Calc'!$G$5:$AB$5,0)),'ABP REC Calc'!$C$6:$C$69,'ABP RECs'!$E263,'ABP REC Calc'!$B$6:$B$69,'ABP RECs'!$F263),
IF(AD$4&gt;$G263,AC263*(1-Inputs_ByYear!$D$4),0)),0)</f>
        <v>206624.23460902629</v>
      </c>
    </row>
    <row r="264" spans="2:30" ht="14.75" customHeight="1" x14ac:dyDescent="0.25">
      <c r="B264" s="332" cm="1">
        <f t="array" ref="B264">INDEX(Inputs_ByYear!$D$87:$D$92, MATCH('ABP RECs'!$E264, Inputs_ByYear!$B$87:$B$92, 0),)</f>
        <v>0</v>
      </c>
      <c r="C264" s="332" cm="1">
        <f t="array" ref="C264">INDEX(Inputs_ByYear!$D$51:$D$56, MATCH('ABP RECs'!$E264, Inputs_ByYear!$B$51:$B$56,0),)</f>
        <v>15</v>
      </c>
      <c r="D264" s="332" t="str" cm="1">
        <f t="array" ref="D264">INDEX(Inputs_ByYear!$D$96:$D$101, MATCH('ABP RECs'!$E264, Inputs_ByYear!$B$96:$B$101,0),)</f>
        <v>n/a</v>
      </c>
      <c r="E264" s="222" t="s">
        <v>238</v>
      </c>
      <c r="F264" s="219" t="s">
        <v>259</v>
      </c>
      <c r="G264" s="219">
        <f t="shared" si="12"/>
        <v>2035</v>
      </c>
      <c r="H264" s="227" t="s">
        <v>33</v>
      </c>
      <c r="I264" s="235">
        <f>IF((I$4-$G264)&lt;($C264+$B264),IF(I$4=$G264+$B264,SUMIFS(INDEX('ABP REC Calc'!$G$6:$AB$69,,MATCH('ABP RECs'!$H264,'ABP REC Calc'!$G$5:$AB$5,0)),'ABP REC Calc'!$C$6:$C$69,'ABP RECs'!$E264,'ABP REC Calc'!$B$6:$B$69,'ABP RECs'!$F264),
IF(I$4&gt;$G264,H264*(1-Inputs_ByYear!$D$4),0)),0)</f>
        <v>0</v>
      </c>
      <c r="J264" s="235">
        <f>IF((J$4-$G264)&lt;($C264+$B264),IF(J$4=$G264+$B264,SUMIFS(INDEX('ABP REC Calc'!$G$6:$AB$69,,MATCH('ABP RECs'!$H264,'ABP REC Calc'!$G$5:$AB$5,0)),'ABP REC Calc'!$C$6:$C$69,'ABP RECs'!$E264,'ABP REC Calc'!$B$6:$B$69,'ABP RECs'!$F264),
IF(J$4&gt;$G264,I264*(1-Inputs_ByYear!$D$4),0)),0)</f>
        <v>0</v>
      </c>
      <c r="K264" s="235">
        <f>IF((K$4-$G264)&lt;($C264+$B264),IF(K$4=$G264+$B264,SUMIFS(INDEX('ABP REC Calc'!$G$6:$AB$69,,MATCH('ABP RECs'!$H264,'ABP REC Calc'!$G$5:$AB$5,0)),'ABP REC Calc'!$C$6:$C$69,'ABP RECs'!$E264,'ABP REC Calc'!$B$6:$B$69,'ABP RECs'!$F264),
IF(K$4&gt;$G264,J264*(1-Inputs_ByYear!$D$4),0)),0)</f>
        <v>0</v>
      </c>
      <c r="L264" s="235">
        <f>IF((L$4-$G264)&lt;($C264+$B264),IF(L$4=$G264+$B264,SUMIFS(INDEX('ABP REC Calc'!$G$6:$AB$69,,MATCH('ABP RECs'!$H264,'ABP REC Calc'!$G$5:$AB$5,0)),'ABP REC Calc'!$C$6:$C$69,'ABP RECs'!$E264,'ABP REC Calc'!$B$6:$B$69,'ABP RECs'!$F264),
IF(L$4&gt;$G264,K264*(1-Inputs_ByYear!$D$4),0)),0)</f>
        <v>0</v>
      </c>
      <c r="M264" s="235">
        <f>IF((M$4-$G264)&lt;($C264+$B264),IF(M$4=$G264+$B264,SUMIFS(INDEX('ABP REC Calc'!$G$6:$AB$69,,MATCH('ABP RECs'!$H264,'ABP REC Calc'!$G$5:$AB$5,0)),'ABP REC Calc'!$C$6:$C$69,'ABP RECs'!$E264,'ABP REC Calc'!$B$6:$B$69,'ABP RECs'!$F264),
IF(M$4&gt;$G264,L264*(1-Inputs_ByYear!$D$4),0)),0)</f>
        <v>0</v>
      </c>
      <c r="N264" s="235">
        <f>IF((N$4-$G264)&lt;($C264+$B264),IF(N$4=$G264+$B264,SUMIFS(INDEX('ABP REC Calc'!$G$6:$AB$69,,MATCH('ABP RECs'!$H264,'ABP REC Calc'!$G$5:$AB$5,0)),'ABP REC Calc'!$C$6:$C$69,'ABP RECs'!$E264,'ABP REC Calc'!$B$6:$B$69,'ABP RECs'!$F264),
IF(N$4&gt;$G264,M264*(1-Inputs_ByYear!$D$4),0)),0)</f>
        <v>0</v>
      </c>
      <c r="O264" s="235">
        <f>IF((O$4-$G264)&lt;($C264+$B264),IF(O$4=$G264+$B264,SUMIFS(INDEX('ABP REC Calc'!$G$6:$AB$69,,MATCH('ABP RECs'!$H264,'ABP REC Calc'!$G$5:$AB$5,0)),'ABP REC Calc'!$C$6:$C$69,'ABP RECs'!$E264,'ABP REC Calc'!$B$6:$B$69,'ABP RECs'!$F264),
IF(O$4&gt;$G264,N264*(1-Inputs_ByYear!$D$4),0)),0)</f>
        <v>0</v>
      </c>
      <c r="P264" s="235">
        <f>IF((P$4-$G264)&lt;($C264+$B264),IF(P$4=$G264+$B264,SUMIFS(INDEX('ABP REC Calc'!$G$6:$AB$69,,MATCH('ABP RECs'!$H264,'ABP REC Calc'!$G$5:$AB$5,0)),'ABP REC Calc'!$C$6:$C$69,'ABP RECs'!$E264,'ABP REC Calc'!$B$6:$B$69,'ABP RECs'!$F264),
IF(P$4&gt;$G264,O264*(1-Inputs_ByYear!$D$4),0)),0)</f>
        <v>0</v>
      </c>
      <c r="Q264" s="235">
        <f>IF((Q$4-$G264)&lt;($C264+$B264),IF(Q$4=$G264+$B264,SUMIFS(INDEX('ABP REC Calc'!$G$6:$AB$69,,MATCH('ABP RECs'!$H264,'ABP REC Calc'!$G$5:$AB$5,0)),'ABP REC Calc'!$C$6:$C$69,'ABP RECs'!$E264,'ABP REC Calc'!$B$6:$B$69,'ABP RECs'!$F264),
IF(Q$4&gt;$G264,P264*(1-Inputs_ByYear!$D$4),0)),0)</f>
        <v>0</v>
      </c>
      <c r="R264" s="235">
        <f>IF((R$4-$G264)&lt;($C264+$B264),IF(R$4=$G264+$B264,SUMIFS(INDEX('ABP REC Calc'!$G$6:$AB$69,,MATCH('ABP RECs'!$H264,'ABP REC Calc'!$G$5:$AB$5,0)),'ABP REC Calc'!$C$6:$C$69,'ABP RECs'!$E264,'ABP REC Calc'!$B$6:$B$69,'ABP RECs'!$F264),
IF(R$4&gt;$G264,Q264*(1-Inputs_ByYear!$D$4),0)),0)</f>
        <v>0</v>
      </c>
      <c r="S264" s="235">
        <f>IF((S$4-$G264)&lt;($C264+$B264),IF(S$4=$G264+$B264,SUMIFS(INDEX('ABP REC Calc'!$G$6:$AB$69,,MATCH('ABP RECs'!$H264,'ABP REC Calc'!$G$5:$AB$5,0)),'ABP REC Calc'!$C$6:$C$69,'ABP RECs'!$E264,'ABP REC Calc'!$B$6:$B$69,'ABP RECs'!$F264),
IF(S$4&gt;$G264,R264*(1-Inputs_ByYear!$D$4),0)),0)</f>
        <v>0</v>
      </c>
      <c r="T264" s="235">
        <f>IF((T$4-$G264)&lt;($C264+$B264),IF(T$4=$G264+$B264,SUMIFS(INDEX('ABP REC Calc'!$G$6:$AB$69,,MATCH('ABP RECs'!$H264,'ABP REC Calc'!$G$5:$AB$5,0)),'ABP REC Calc'!$C$6:$C$69,'ABP RECs'!$E264,'ABP REC Calc'!$B$6:$B$69,'ABP RECs'!$F264),
IF(T$4&gt;$G264,S264*(1-Inputs_ByYear!$D$4),0)),0)</f>
        <v>218337.01555051241</v>
      </c>
      <c r="U264" s="235">
        <f>IF((U$4-$G264)&lt;($C264+$B264),IF(U$4=$G264+$B264,SUMIFS(INDEX('ABP REC Calc'!$G$6:$AB$69,,MATCH('ABP RECs'!$H264,'ABP REC Calc'!$G$5:$AB$5,0)),'ABP REC Calc'!$C$6:$C$69,'ABP RECs'!$E264,'ABP REC Calc'!$B$6:$B$69,'ABP RECs'!$F264),
IF(U$4&gt;$G264,T264*(1-Inputs_ByYear!$D$4),0)),0)</f>
        <v>217245.33047275984</v>
      </c>
      <c r="V264" s="235">
        <f>IF((V$4-$G264)&lt;($C264+$B264),IF(V$4=$G264+$B264,SUMIFS(INDEX('ABP REC Calc'!$G$6:$AB$69,,MATCH('ABP RECs'!$H264,'ABP REC Calc'!$G$5:$AB$5,0)),'ABP REC Calc'!$C$6:$C$69,'ABP RECs'!$E264,'ABP REC Calc'!$B$6:$B$69,'ABP RECs'!$F264),
IF(V$4&gt;$G264,U264*(1-Inputs_ByYear!$D$4),0)),0)</f>
        <v>216159.10382039603</v>
      </c>
      <c r="W264" s="235">
        <f>IF((W$4-$G264)&lt;($C264+$B264),IF(W$4=$G264+$B264,SUMIFS(INDEX('ABP REC Calc'!$G$6:$AB$69,,MATCH('ABP RECs'!$H264,'ABP REC Calc'!$G$5:$AB$5,0)),'ABP REC Calc'!$C$6:$C$69,'ABP RECs'!$E264,'ABP REC Calc'!$B$6:$B$69,'ABP RECs'!$F264),
IF(W$4&gt;$G264,V264*(1-Inputs_ByYear!$D$4),0)),0)</f>
        <v>215078.30830129405</v>
      </c>
      <c r="X264" s="235">
        <f>IF((X$4-$G264)&lt;($C264+$B264),IF(X$4=$G264+$B264,SUMIFS(INDEX('ABP REC Calc'!$G$6:$AB$69,,MATCH('ABP RECs'!$H264,'ABP REC Calc'!$G$5:$AB$5,0)),'ABP REC Calc'!$C$6:$C$69,'ABP RECs'!$E264,'ABP REC Calc'!$B$6:$B$69,'ABP RECs'!$F264),
IF(X$4&gt;$G264,W264*(1-Inputs_ByYear!$D$4),0)),0)</f>
        <v>214002.91675978756</v>
      </c>
      <c r="Y264" s="235">
        <f>IF((Y$4-$G264)&lt;($C264+$B264),IF(Y$4=$G264+$B264,SUMIFS(INDEX('ABP REC Calc'!$G$6:$AB$69,,MATCH('ABP RECs'!$H264,'ABP REC Calc'!$G$5:$AB$5,0)),'ABP REC Calc'!$C$6:$C$69,'ABP RECs'!$E264,'ABP REC Calc'!$B$6:$B$69,'ABP RECs'!$F264),
IF(Y$4&gt;$G264,X264*(1-Inputs_ByYear!$D$4),0)),0)</f>
        <v>212932.90217598862</v>
      </c>
      <c r="Z264" s="235">
        <f>IF((Z$4-$G264)&lt;($C264+$B264),IF(Z$4=$G264+$B264,SUMIFS(INDEX('ABP REC Calc'!$G$6:$AB$69,,MATCH('ABP RECs'!$H264,'ABP REC Calc'!$G$5:$AB$5,0)),'ABP REC Calc'!$C$6:$C$69,'ABP RECs'!$E264,'ABP REC Calc'!$B$6:$B$69,'ABP RECs'!$F264),
IF(Z$4&gt;$G264,Y264*(1-Inputs_ByYear!$D$4),0)),0)</f>
        <v>211868.23766510867</v>
      </c>
      <c r="AA264" s="235">
        <f>IF((AA$4-$G264)&lt;($C264+$B264),IF(AA$4=$G264+$B264,SUMIFS(INDEX('ABP REC Calc'!$G$6:$AB$69,,MATCH('ABP RECs'!$H264,'ABP REC Calc'!$G$5:$AB$5,0)),'ABP REC Calc'!$C$6:$C$69,'ABP RECs'!$E264,'ABP REC Calc'!$B$6:$B$69,'ABP RECs'!$F264),
IF(AA$4&gt;$G264,Z264*(1-Inputs_ByYear!$D$4),0)),0)</f>
        <v>210808.89647678312</v>
      </c>
      <c r="AB264" s="235">
        <f>IF((AB$4-$G264)&lt;($C264+$B264),IF(AB$4=$G264+$B264,SUMIFS(INDEX('ABP REC Calc'!$G$6:$AB$69,,MATCH('ABP RECs'!$H264,'ABP REC Calc'!$G$5:$AB$5,0)),'ABP REC Calc'!$C$6:$C$69,'ABP RECs'!$E264,'ABP REC Calc'!$B$6:$B$69,'ABP RECs'!$F264),
IF(AB$4&gt;$G264,AA264*(1-Inputs_ByYear!$D$4),0)),0)</f>
        <v>209754.85199439921</v>
      </c>
      <c r="AC264" s="235">
        <f>IF((AC$4-$G264)&lt;($C264+$B264),IF(AC$4=$G264+$B264,SUMIFS(INDEX('ABP REC Calc'!$G$6:$AB$69,,MATCH('ABP RECs'!$H264,'ABP REC Calc'!$G$5:$AB$5,0)),'ABP REC Calc'!$C$6:$C$69,'ABP RECs'!$E264,'ABP REC Calc'!$B$6:$B$69,'ABP RECs'!$F264),
IF(AC$4&gt;$G264,AB264*(1-Inputs_ByYear!$D$4),0)),0)</f>
        <v>208706.07773442721</v>
      </c>
      <c r="AD264" s="235">
        <f>IF((AD$4-$G264)&lt;($C264+$B264),IF(AD$4=$G264+$B264,SUMIFS(INDEX('ABP REC Calc'!$G$6:$AB$69,,MATCH('ABP RECs'!$H264,'ABP REC Calc'!$G$5:$AB$5,0)),'ABP REC Calc'!$C$6:$C$69,'ABP RECs'!$E264,'ABP REC Calc'!$B$6:$B$69,'ABP RECs'!$F264),
IF(AD$4&gt;$G264,AC264*(1-Inputs_ByYear!$D$4),0)),0)</f>
        <v>207662.54734575507</v>
      </c>
    </row>
    <row r="265" spans="2:30" ht="14.75" customHeight="1" x14ac:dyDescent="0.25">
      <c r="B265" s="332" cm="1">
        <f t="array" ref="B265">INDEX(Inputs_ByYear!$D$87:$D$92, MATCH('ABP RECs'!$E265, Inputs_ByYear!$B$87:$B$92, 0),)</f>
        <v>0</v>
      </c>
      <c r="C265" s="332" cm="1">
        <f t="array" ref="C265">INDEX(Inputs_ByYear!$D$51:$D$56, MATCH('ABP RECs'!$E265, Inputs_ByYear!$B$51:$B$56,0),)</f>
        <v>15</v>
      </c>
      <c r="D265" s="332" t="str" cm="1">
        <f t="array" ref="D265">INDEX(Inputs_ByYear!$D$96:$D$101, MATCH('ABP RECs'!$E265, Inputs_ByYear!$B$96:$B$101,0),)</f>
        <v>n/a</v>
      </c>
      <c r="E265" s="222" t="s">
        <v>238</v>
      </c>
      <c r="F265" s="219" t="s">
        <v>259</v>
      </c>
      <c r="G265" s="219">
        <f t="shared" si="12"/>
        <v>2036</v>
      </c>
      <c r="H265" s="227" t="s">
        <v>34</v>
      </c>
      <c r="I265" s="235">
        <f>IF((I$4-$G265)&lt;($C265+$B265),IF(I$4=$G265+$B265,SUMIFS(INDEX('ABP REC Calc'!$G$6:$AB$69,,MATCH('ABP RECs'!$H265,'ABP REC Calc'!$G$5:$AB$5,0)),'ABP REC Calc'!$C$6:$C$69,'ABP RECs'!$E265,'ABP REC Calc'!$B$6:$B$69,'ABP RECs'!$F265),
IF(I$4&gt;$G265,H265*(1-Inputs_ByYear!$D$4),0)),0)</f>
        <v>0</v>
      </c>
      <c r="J265" s="235">
        <f>IF((J$4-$G265)&lt;($C265+$B265),IF(J$4=$G265+$B265,SUMIFS(INDEX('ABP REC Calc'!$G$6:$AB$69,,MATCH('ABP RECs'!$H265,'ABP REC Calc'!$G$5:$AB$5,0)),'ABP REC Calc'!$C$6:$C$69,'ABP RECs'!$E265,'ABP REC Calc'!$B$6:$B$69,'ABP RECs'!$F265),
IF(J$4&gt;$G265,I265*(1-Inputs_ByYear!$D$4),0)),0)</f>
        <v>0</v>
      </c>
      <c r="K265" s="235">
        <f>IF((K$4-$G265)&lt;($C265+$B265),IF(K$4=$G265+$B265,SUMIFS(INDEX('ABP REC Calc'!$G$6:$AB$69,,MATCH('ABP RECs'!$H265,'ABP REC Calc'!$G$5:$AB$5,0)),'ABP REC Calc'!$C$6:$C$69,'ABP RECs'!$E265,'ABP REC Calc'!$B$6:$B$69,'ABP RECs'!$F265),
IF(K$4&gt;$G265,J265*(1-Inputs_ByYear!$D$4),0)),0)</f>
        <v>0</v>
      </c>
      <c r="L265" s="235">
        <f>IF((L$4-$G265)&lt;($C265+$B265),IF(L$4=$G265+$B265,SUMIFS(INDEX('ABP REC Calc'!$G$6:$AB$69,,MATCH('ABP RECs'!$H265,'ABP REC Calc'!$G$5:$AB$5,0)),'ABP REC Calc'!$C$6:$C$69,'ABP RECs'!$E265,'ABP REC Calc'!$B$6:$B$69,'ABP RECs'!$F265),
IF(L$4&gt;$G265,K265*(1-Inputs_ByYear!$D$4),0)),0)</f>
        <v>0</v>
      </c>
      <c r="M265" s="235">
        <f>IF((M$4-$G265)&lt;($C265+$B265),IF(M$4=$G265+$B265,SUMIFS(INDEX('ABP REC Calc'!$G$6:$AB$69,,MATCH('ABP RECs'!$H265,'ABP REC Calc'!$G$5:$AB$5,0)),'ABP REC Calc'!$C$6:$C$69,'ABP RECs'!$E265,'ABP REC Calc'!$B$6:$B$69,'ABP RECs'!$F265),
IF(M$4&gt;$G265,L265*(1-Inputs_ByYear!$D$4),0)),0)</f>
        <v>0</v>
      </c>
      <c r="N265" s="235">
        <f>IF((N$4-$G265)&lt;($C265+$B265),IF(N$4=$G265+$B265,SUMIFS(INDEX('ABP REC Calc'!$G$6:$AB$69,,MATCH('ABP RECs'!$H265,'ABP REC Calc'!$G$5:$AB$5,0)),'ABP REC Calc'!$C$6:$C$69,'ABP RECs'!$E265,'ABP REC Calc'!$B$6:$B$69,'ABP RECs'!$F265),
IF(N$4&gt;$G265,M265*(1-Inputs_ByYear!$D$4),0)),0)</f>
        <v>0</v>
      </c>
      <c r="O265" s="235">
        <f>IF((O$4-$G265)&lt;($C265+$B265),IF(O$4=$G265+$B265,SUMIFS(INDEX('ABP REC Calc'!$G$6:$AB$69,,MATCH('ABP RECs'!$H265,'ABP REC Calc'!$G$5:$AB$5,0)),'ABP REC Calc'!$C$6:$C$69,'ABP RECs'!$E265,'ABP REC Calc'!$B$6:$B$69,'ABP RECs'!$F265),
IF(O$4&gt;$G265,N265*(1-Inputs_ByYear!$D$4),0)),0)</f>
        <v>0</v>
      </c>
      <c r="P265" s="235">
        <f>IF((P$4-$G265)&lt;($C265+$B265),IF(P$4=$G265+$B265,SUMIFS(INDEX('ABP REC Calc'!$G$6:$AB$69,,MATCH('ABP RECs'!$H265,'ABP REC Calc'!$G$5:$AB$5,0)),'ABP REC Calc'!$C$6:$C$69,'ABP RECs'!$E265,'ABP REC Calc'!$B$6:$B$69,'ABP RECs'!$F265),
IF(P$4&gt;$G265,O265*(1-Inputs_ByYear!$D$4),0)),0)</f>
        <v>0</v>
      </c>
      <c r="Q265" s="235">
        <f>IF((Q$4-$G265)&lt;($C265+$B265),IF(Q$4=$G265+$B265,SUMIFS(INDEX('ABP REC Calc'!$G$6:$AB$69,,MATCH('ABP RECs'!$H265,'ABP REC Calc'!$G$5:$AB$5,0)),'ABP REC Calc'!$C$6:$C$69,'ABP RECs'!$E265,'ABP REC Calc'!$B$6:$B$69,'ABP RECs'!$F265),
IF(Q$4&gt;$G265,P265*(1-Inputs_ByYear!$D$4),0)),0)</f>
        <v>0</v>
      </c>
      <c r="R265" s="235">
        <f>IF((R$4-$G265)&lt;($C265+$B265),IF(R$4=$G265+$B265,SUMIFS(INDEX('ABP REC Calc'!$G$6:$AB$69,,MATCH('ABP RECs'!$H265,'ABP REC Calc'!$G$5:$AB$5,0)),'ABP REC Calc'!$C$6:$C$69,'ABP RECs'!$E265,'ABP REC Calc'!$B$6:$B$69,'ABP RECs'!$F265),
IF(R$4&gt;$G265,Q265*(1-Inputs_ByYear!$D$4),0)),0)</f>
        <v>0</v>
      </c>
      <c r="S265" s="235">
        <f>IF((S$4-$G265)&lt;($C265+$B265),IF(S$4=$G265+$B265,SUMIFS(INDEX('ABP REC Calc'!$G$6:$AB$69,,MATCH('ABP RECs'!$H265,'ABP REC Calc'!$G$5:$AB$5,0)),'ABP REC Calc'!$C$6:$C$69,'ABP RECs'!$E265,'ABP REC Calc'!$B$6:$B$69,'ABP RECs'!$F265),
IF(S$4&gt;$G265,R265*(1-Inputs_ByYear!$D$4),0)),0)</f>
        <v>0</v>
      </c>
      <c r="T265" s="235">
        <f>IF((T$4-$G265)&lt;($C265+$B265),IF(T$4=$G265+$B265,SUMIFS(INDEX('ABP REC Calc'!$G$6:$AB$69,,MATCH('ABP RECs'!$H265,'ABP REC Calc'!$G$5:$AB$5,0)),'ABP REC Calc'!$C$6:$C$69,'ABP RECs'!$E265,'ABP REC Calc'!$B$6:$B$69,'ABP RECs'!$F265),
IF(T$4&gt;$G265,S265*(1-Inputs_ByYear!$D$4),0)),0)</f>
        <v>0</v>
      </c>
      <c r="U265" s="235">
        <f>IF((U$4-$G265)&lt;($C265+$B265),IF(U$4=$G265+$B265,SUMIFS(INDEX('ABP REC Calc'!$G$6:$AB$69,,MATCH('ABP RECs'!$H265,'ABP REC Calc'!$G$5:$AB$5,0)),'ABP REC Calc'!$C$6:$C$69,'ABP RECs'!$E265,'ABP REC Calc'!$B$6:$B$69,'ABP RECs'!$F265),
IF(U$4&gt;$G265,T265*(1-Inputs_ByYear!$D$4),0)),0)</f>
        <v>218337.01555051241</v>
      </c>
      <c r="V265" s="235">
        <f>IF((V$4-$G265)&lt;($C265+$B265),IF(V$4=$G265+$B265,SUMIFS(INDEX('ABP REC Calc'!$G$6:$AB$69,,MATCH('ABP RECs'!$H265,'ABP REC Calc'!$G$5:$AB$5,0)),'ABP REC Calc'!$C$6:$C$69,'ABP RECs'!$E265,'ABP REC Calc'!$B$6:$B$69,'ABP RECs'!$F265),
IF(V$4&gt;$G265,U265*(1-Inputs_ByYear!$D$4),0)),0)</f>
        <v>217245.33047275984</v>
      </c>
      <c r="W265" s="235">
        <f>IF((W$4-$G265)&lt;($C265+$B265),IF(W$4=$G265+$B265,SUMIFS(INDEX('ABP REC Calc'!$G$6:$AB$69,,MATCH('ABP RECs'!$H265,'ABP REC Calc'!$G$5:$AB$5,0)),'ABP REC Calc'!$C$6:$C$69,'ABP RECs'!$E265,'ABP REC Calc'!$B$6:$B$69,'ABP RECs'!$F265),
IF(W$4&gt;$G265,V265*(1-Inputs_ByYear!$D$4),0)),0)</f>
        <v>216159.10382039603</v>
      </c>
      <c r="X265" s="235">
        <f>IF((X$4-$G265)&lt;($C265+$B265),IF(X$4=$G265+$B265,SUMIFS(INDEX('ABP REC Calc'!$G$6:$AB$69,,MATCH('ABP RECs'!$H265,'ABP REC Calc'!$G$5:$AB$5,0)),'ABP REC Calc'!$C$6:$C$69,'ABP RECs'!$E265,'ABP REC Calc'!$B$6:$B$69,'ABP RECs'!$F265),
IF(X$4&gt;$G265,W265*(1-Inputs_ByYear!$D$4),0)),0)</f>
        <v>215078.30830129405</v>
      </c>
      <c r="Y265" s="235">
        <f>IF((Y$4-$G265)&lt;($C265+$B265),IF(Y$4=$G265+$B265,SUMIFS(INDEX('ABP REC Calc'!$G$6:$AB$69,,MATCH('ABP RECs'!$H265,'ABP REC Calc'!$G$5:$AB$5,0)),'ABP REC Calc'!$C$6:$C$69,'ABP RECs'!$E265,'ABP REC Calc'!$B$6:$B$69,'ABP RECs'!$F265),
IF(Y$4&gt;$G265,X265*(1-Inputs_ByYear!$D$4),0)),0)</f>
        <v>214002.91675978756</v>
      </c>
      <c r="Z265" s="235">
        <f>IF((Z$4-$G265)&lt;($C265+$B265),IF(Z$4=$G265+$B265,SUMIFS(INDEX('ABP REC Calc'!$G$6:$AB$69,,MATCH('ABP RECs'!$H265,'ABP REC Calc'!$G$5:$AB$5,0)),'ABP REC Calc'!$C$6:$C$69,'ABP RECs'!$E265,'ABP REC Calc'!$B$6:$B$69,'ABP RECs'!$F265),
IF(Z$4&gt;$G265,Y265*(1-Inputs_ByYear!$D$4),0)),0)</f>
        <v>212932.90217598862</v>
      </c>
      <c r="AA265" s="235">
        <f>IF((AA$4-$G265)&lt;($C265+$B265),IF(AA$4=$G265+$B265,SUMIFS(INDEX('ABP REC Calc'!$G$6:$AB$69,,MATCH('ABP RECs'!$H265,'ABP REC Calc'!$G$5:$AB$5,0)),'ABP REC Calc'!$C$6:$C$69,'ABP RECs'!$E265,'ABP REC Calc'!$B$6:$B$69,'ABP RECs'!$F265),
IF(AA$4&gt;$G265,Z265*(1-Inputs_ByYear!$D$4),0)),0)</f>
        <v>211868.23766510867</v>
      </c>
      <c r="AB265" s="235">
        <f>IF((AB$4-$G265)&lt;($C265+$B265),IF(AB$4=$G265+$B265,SUMIFS(INDEX('ABP REC Calc'!$G$6:$AB$69,,MATCH('ABP RECs'!$H265,'ABP REC Calc'!$G$5:$AB$5,0)),'ABP REC Calc'!$C$6:$C$69,'ABP RECs'!$E265,'ABP REC Calc'!$B$6:$B$69,'ABP RECs'!$F265),
IF(AB$4&gt;$G265,AA265*(1-Inputs_ByYear!$D$4),0)),0)</f>
        <v>210808.89647678312</v>
      </c>
      <c r="AC265" s="235">
        <f>IF((AC$4-$G265)&lt;($C265+$B265),IF(AC$4=$G265+$B265,SUMIFS(INDEX('ABP REC Calc'!$G$6:$AB$69,,MATCH('ABP RECs'!$H265,'ABP REC Calc'!$G$5:$AB$5,0)),'ABP REC Calc'!$C$6:$C$69,'ABP RECs'!$E265,'ABP REC Calc'!$B$6:$B$69,'ABP RECs'!$F265),
IF(AC$4&gt;$G265,AB265*(1-Inputs_ByYear!$D$4),0)),0)</f>
        <v>209754.85199439921</v>
      </c>
      <c r="AD265" s="235">
        <f>IF((AD$4-$G265)&lt;($C265+$B265),IF(AD$4=$G265+$B265,SUMIFS(INDEX('ABP REC Calc'!$G$6:$AB$69,,MATCH('ABP RECs'!$H265,'ABP REC Calc'!$G$5:$AB$5,0)),'ABP REC Calc'!$C$6:$C$69,'ABP RECs'!$E265,'ABP REC Calc'!$B$6:$B$69,'ABP RECs'!$F265),
IF(AD$4&gt;$G265,AC265*(1-Inputs_ByYear!$D$4),0)),0)</f>
        <v>208706.07773442721</v>
      </c>
    </row>
    <row r="266" spans="2:30" ht="14.75" customHeight="1" x14ac:dyDescent="0.25">
      <c r="B266" s="332" cm="1">
        <f t="array" ref="B266">INDEX(Inputs_ByYear!$D$87:$D$92, MATCH('ABP RECs'!$E266, Inputs_ByYear!$B$87:$B$92, 0),)</f>
        <v>0</v>
      </c>
      <c r="C266" s="332" cm="1">
        <f t="array" ref="C266">INDEX(Inputs_ByYear!$D$51:$D$56, MATCH('ABP RECs'!$E266, Inputs_ByYear!$B$51:$B$56,0),)</f>
        <v>15</v>
      </c>
      <c r="D266" s="332" t="str" cm="1">
        <f t="array" ref="D266">INDEX(Inputs_ByYear!$D$96:$D$101, MATCH('ABP RECs'!$E266, Inputs_ByYear!$B$96:$B$101,0),)</f>
        <v>n/a</v>
      </c>
      <c r="E266" s="222" t="s">
        <v>238</v>
      </c>
      <c r="F266" s="219" t="s">
        <v>259</v>
      </c>
      <c r="G266" s="219">
        <f t="shared" si="12"/>
        <v>2037</v>
      </c>
      <c r="H266" s="227" t="s">
        <v>35</v>
      </c>
      <c r="I266" s="235">
        <f>IF((I$4-$G266)&lt;($C266+$B266),IF(I$4=$G266+$B266,SUMIFS(INDEX('ABP REC Calc'!$G$6:$AB$69,,MATCH('ABP RECs'!$H266,'ABP REC Calc'!$G$5:$AB$5,0)),'ABP REC Calc'!$C$6:$C$69,'ABP RECs'!$E266,'ABP REC Calc'!$B$6:$B$69,'ABP RECs'!$F266),
IF(I$4&gt;$G266,H266*(1-Inputs_ByYear!$D$4),0)),0)</f>
        <v>0</v>
      </c>
      <c r="J266" s="235">
        <f>IF((J$4-$G266)&lt;($C266+$B266),IF(J$4=$G266+$B266,SUMIFS(INDEX('ABP REC Calc'!$G$6:$AB$69,,MATCH('ABP RECs'!$H266,'ABP REC Calc'!$G$5:$AB$5,0)),'ABP REC Calc'!$C$6:$C$69,'ABP RECs'!$E266,'ABP REC Calc'!$B$6:$B$69,'ABP RECs'!$F266),
IF(J$4&gt;$G266,I266*(1-Inputs_ByYear!$D$4),0)),0)</f>
        <v>0</v>
      </c>
      <c r="K266" s="235">
        <f>IF((K$4-$G266)&lt;($C266+$B266),IF(K$4=$G266+$B266,SUMIFS(INDEX('ABP REC Calc'!$G$6:$AB$69,,MATCH('ABP RECs'!$H266,'ABP REC Calc'!$G$5:$AB$5,0)),'ABP REC Calc'!$C$6:$C$69,'ABP RECs'!$E266,'ABP REC Calc'!$B$6:$B$69,'ABP RECs'!$F266),
IF(K$4&gt;$G266,J266*(1-Inputs_ByYear!$D$4),0)),0)</f>
        <v>0</v>
      </c>
      <c r="L266" s="235">
        <f>IF((L$4-$G266)&lt;($C266+$B266),IF(L$4=$G266+$B266,SUMIFS(INDEX('ABP REC Calc'!$G$6:$AB$69,,MATCH('ABP RECs'!$H266,'ABP REC Calc'!$G$5:$AB$5,0)),'ABP REC Calc'!$C$6:$C$69,'ABP RECs'!$E266,'ABP REC Calc'!$B$6:$B$69,'ABP RECs'!$F266),
IF(L$4&gt;$G266,K266*(1-Inputs_ByYear!$D$4),0)),0)</f>
        <v>0</v>
      </c>
      <c r="M266" s="235">
        <f>IF((M$4-$G266)&lt;($C266+$B266),IF(M$4=$G266+$B266,SUMIFS(INDEX('ABP REC Calc'!$G$6:$AB$69,,MATCH('ABP RECs'!$H266,'ABP REC Calc'!$G$5:$AB$5,0)),'ABP REC Calc'!$C$6:$C$69,'ABP RECs'!$E266,'ABP REC Calc'!$B$6:$B$69,'ABP RECs'!$F266),
IF(M$4&gt;$G266,L266*(1-Inputs_ByYear!$D$4),0)),0)</f>
        <v>0</v>
      </c>
      <c r="N266" s="235">
        <f>IF((N$4-$G266)&lt;($C266+$B266),IF(N$4=$G266+$B266,SUMIFS(INDEX('ABP REC Calc'!$G$6:$AB$69,,MATCH('ABP RECs'!$H266,'ABP REC Calc'!$G$5:$AB$5,0)),'ABP REC Calc'!$C$6:$C$69,'ABP RECs'!$E266,'ABP REC Calc'!$B$6:$B$69,'ABP RECs'!$F266),
IF(N$4&gt;$G266,M266*(1-Inputs_ByYear!$D$4),0)),0)</f>
        <v>0</v>
      </c>
      <c r="O266" s="235">
        <f>IF((O$4-$G266)&lt;($C266+$B266),IF(O$4=$G266+$B266,SUMIFS(INDEX('ABP REC Calc'!$G$6:$AB$69,,MATCH('ABP RECs'!$H266,'ABP REC Calc'!$G$5:$AB$5,0)),'ABP REC Calc'!$C$6:$C$69,'ABP RECs'!$E266,'ABP REC Calc'!$B$6:$B$69,'ABP RECs'!$F266),
IF(O$4&gt;$G266,N266*(1-Inputs_ByYear!$D$4),0)),0)</f>
        <v>0</v>
      </c>
      <c r="P266" s="235">
        <f>IF((P$4-$G266)&lt;($C266+$B266),IF(P$4=$G266+$B266,SUMIFS(INDEX('ABP REC Calc'!$G$6:$AB$69,,MATCH('ABP RECs'!$H266,'ABP REC Calc'!$G$5:$AB$5,0)),'ABP REC Calc'!$C$6:$C$69,'ABP RECs'!$E266,'ABP REC Calc'!$B$6:$B$69,'ABP RECs'!$F266),
IF(P$4&gt;$G266,O266*(1-Inputs_ByYear!$D$4),0)),0)</f>
        <v>0</v>
      </c>
      <c r="Q266" s="235">
        <f>IF((Q$4-$G266)&lt;($C266+$B266),IF(Q$4=$G266+$B266,SUMIFS(INDEX('ABP REC Calc'!$G$6:$AB$69,,MATCH('ABP RECs'!$H266,'ABP REC Calc'!$G$5:$AB$5,0)),'ABP REC Calc'!$C$6:$C$69,'ABP RECs'!$E266,'ABP REC Calc'!$B$6:$B$69,'ABP RECs'!$F266),
IF(Q$4&gt;$G266,P266*(1-Inputs_ByYear!$D$4),0)),0)</f>
        <v>0</v>
      </c>
      <c r="R266" s="235">
        <f>IF((R$4-$G266)&lt;($C266+$B266),IF(R$4=$G266+$B266,SUMIFS(INDEX('ABP REC Calc'!$G$6:$AB$69,,MATCH('ABP RECs'!$H266,'ABP REC Calc'!$G$5:$AB$5,0)),'ABP REC Calc'!$C$6:$C$69,'ABP RECs'!$E266,'ABP REC Calc'!$B$6:$B$69,'ABP RECs'!$F266),
IF(R$4&gt;$G266,Q266*(1-Inputs_ByYear!$D$4),0)),0)</f>
        <v>0</v>
      </c>
      <c r="S266" s="235">
        <f>IF((S$4-$G266)&lt;($C266+$B266),IF(S$4=$G266+$B266,SUMIFS(INDEX('ABP REC Calc'!$G$6:$AB$69,,MATCH('ABP RECs'!$H266,'ABP REC Calc'!$G$5:$AB$5,0)),'ABP REC Calc'!$C$6:$C$69,'ABP RECs'!$E266,'ABP REC Calc'!$B$6:$B$69,'ABP RECs'!$F266),
IF(S$4&gt;$G266,R266*(1-Inputs_ByYear!$D$4),0)),0)</f>
        <v>0</v>
      </c>
      <c r="T266" s="235">
        <f>IF((T$4-$G266)&lt;($C266+$B266),IF(T$4=$G266+$B266,SUMIFS(INDEX('ABP REC Calc'!$G$6:$AB$69,,MATCH('ABP RECs'!$H266,'ABP REC Calc'!$G$5:$AB$5,0)),'ABP REC Calc'!$C$6:$C$69,'ABP RECs'!$E266,'ABP REC Calc'!$B$6:$B$69,'ABP RECs'!$F266),
IF(T$4&gt;$G266,S266*(1-Inputs_ByYear!$D$4),0)),0)</f>
        <v>0</v>
      </c>
      <c r="U266" s="235">
        <f>IF((U$4-$G266)&lt;($C266+$B266),IF(U$4=$G266+$B266,SUMIFS(INDEX('ABP REC Calc'!$G$6:$AB$69,,MATCH('ABP RECs'!$H266,'ABP REC Calc'!$G$5:$AB$5,0)),'ABP REC Calc'!$C$6:$C$69,'ABP RECs'!$E266,'ABP REC Calc'!$B$6:$B$69,'ABP RECs'!$F266),
IF(U$4&gt;$G266,T266*(1-Inputs_ByYear!$D$4),0)),0)</f>
        <v>0</v>
      </c>
      <c r="V266" s="235">
        <f>IF((V$4-$G266)&lt;($C266+$B266),IF(V$4=$G266+$B266,SUMIFS(INDEX('ABP REC Calc'!$G$6:$AB$69,,MATCH('ABP RECs'!$H266,'ABP REC Calc'!$G$5:$AB$5,0)),'ABP REC Calc'!$C$6:$C$69,'ABP RECs'!$E266,'ABP REC Calc'!$B$6:$B$69,'ABP RECs'!$F266),
IF(V$4&gt;$G266,U266*(1-Inputs_ByYear!$D$4),0)),0)</f>
        <v>218337.01555051241</v>
      </c>
      <c r="W266" s="235">
        <f>IF((W$4-$G266)&lt;($C266+$B266),IF(W$4=$G266+$B266,SUMIFS(INDEX('ABP REC Calc'!$G$6:$AB$69,,MATCH('ABP RECs'!$H266,'ABP REC Calc'!$G$5:$AB$5,0)),'ABP REC Calc'!$C$6:$C$69,'ABP RECs'!$E266,'ABP REC Calc'!$B$6:$B$69,'ABP RECs'!$F266),
IF(W$4&gt;$G266,V266*(1-Inputs_ByYear!$D$4),0)),0)</f>
        <v>217245.33047275984</v>
      </c>
      <c r="X266" s="235">
        <f>IF((X$4-$G266)&lt;($C266+$B266),IF(X$4=$G266+$B266,SUMIFS(INDEX('ABP REC Calc'!$G$6:$AB$69,,MATCH('ABP RECs'!$H266,'ABP REC Calc'!$G$5:$AB$5,0)),'ABP REC Calc'!$C$6:$C$69,'ABP RECs'!$E266,'ABP REC Calc'!$B$6:$B$69,'ABP RECs'!$F266),
IF(X$4&gt;$G266,W266*(1-Inputs_ByYear!$D$4),0)),0)</f>
        <v>216159.10382039603</v>
      </c>
      <c r="Y266" s="235">
        <f>IF((Y$4-$G266)&lt;($C266+$B266),IF(Y$4=$G266+$B266,SUMIFS(INDEX('ABP REC Calc'!$G$6:$AB$69,,MATCH('ABP RECs'!$H266,'ABP REC Calc'!$G$5:$AB$5,0)),'ABP REC Calc'!$C$6:$C$69,'ABP RECs'!$E266,'ABP REC Calc'!$B$6:$B$69,'ABP RECs'!$F266),
IF(Y$4&gt;$G266,X266*(1-Inputs_ByYear!$D$4),0)),0)</f>
        <v>215078.30830129405</v>
      </c>
      <c r="Z266" s="235">
        <f>IF((Z$4-$G266)&lt;($C266+$B266),IF(Z$4=$G266+$B266,SUMIFS(INDEX('ABP REC Calc'!$G$6:$AB$69,,MATCH('ABP RECs'!$H266,'ABP REC Calc'!$G$5:$AB$5,0)),'ABP REC Calc'!$C$6:$C$69,'ABP RECs'!$E266,'ABP REC Calc'!$B$6:$B$69,'ABP RECs'!$F266),
IF(Z$4&gt;$G266,Y266*(1-Inputs_ByYear!$D$4),0)),0)</f>
        <v>214002.91675978756</v>
      </c>
      <c r="AA266" s="235">
        <f>IF((AA$4-$G266)&lt;($C266+$B266),IF(AA$4=$G266+$B266,SUMIFS(INDEX('ABP REC Calc'!$G$6:$AB$69,,MATCH('ABP RECs'!$H266,'ABP REC Calc'!$G$5:$AB$5,0)),'ABP REC Calc'!$C$6:$C$69,'ABP RECs'!$E266,'ABP REC Calc'!$B$6:$B$69,'ABP RECs'!$F266),
IF(AA$4&gt;$G266,Z266*(1-Inputs_ByYear!$D$4),0)),0)</f>
        <v>212932.90217598862</v>
      </c>
      <c r="AB266" s="235">
        <f>IF((AB$4-$G266)&lt;($C266+$B266),IF(AB$4=$G266+$B266,SUMIFS(INDEX('ABP REC Calc'!$G$6:$AB$69,,MATCH('ABP RECs'!$H266,'ABP REC Calc'!$G$5:$AB$5,0)),'ABP REC Calc'!$C$6:$C$69,'ABP RECs'!$E266,'ABP REC Calc'!$B$6:$B$69,'ABP RECs'!$F266),
IF(AB$4&gt;$G266,AA266*(1-Inputs_ByYear!$D$4),0)),0)</f>
        <v>211868.23766510867</v>
      </c>
      <c r="AC266" s="235">
        <f>IF((AC$4-$G266)&lt;($C266+$B266),IF(AC$4=$G266+$B266,SUMIFS(INDEX('ABP REC Calc'!$G$6:$AB$69,,MATCH('ABP RECs'!$H266,'ABP REC Calc'!$G$5:$AB$5,0)),'ABP REC Calc'!$C$6:$C$69,'ABP RECs'!$E266,'ABP REC Calc'!$B$6:$B$69,'ABP RECs'!$F266),
IF(AC$4&gt;$G266,AB266*(1-Inputs_ByYear!$D$4),0)),0)</f>
        <v>210808.89647678312</v>
      </c>
      <c r="AD266" s="235">
        <f>IF((AD$4-$G266)&lt;($C266+$B266),IF(AD$4=$G266+$B266,SUMIFS(INDEX('ABP REC Calc'!$G$6:$AB$69,,MATCH('ABP RECs'!$H266,'ABP REC Calc'!$G$5:$AB$5,0)),'ABP REC Calc'!$C$6:$C$69,'ABP RECs'!$E266,'ABP REC Calc'!$B$6:$B$69,'ABP RECs'!$F266),
IF(AD$4&gt;$G266,AC266*(1-Inputs_ByYear!$D$4),0)),0)</f>
        <v>209754.85199439921</v>
      </c>
    </row>
    <row r="267" spans="2:30" ht="14.75" customHeight="1" x14ac:dyDescent="0.25">
      <c r="B267" s="332" cm="1">
        <f t="array" ref="B267">INDEX(Inputs_ByYear!$D$87:$D$92, MATCH('ABP RECs'!$E267, Inputs_ByYear!$B$87:$B$92, 0),)</f>
        <v>0</v>
      </c>
      <c r="C267" s="332" cm="1">
        <f t="array" ref="C267">INDEX(Inputs_ByYear!$D$51:$D$56, MATCH('ABP RECs'!$E267, Inputs_ByYear!$B$51:$B$56,0),)</f>
        <v>15</v>
      </c>
      <c r="D267" s="332" t="str" cm="1">
        <f t="array" ref="D267">INDEX(Inputs_ByYear!$D$96:$D$101, MATCH('ABP RECs'!$E267, Inputs_ByYear!$B$96:$B$101,0),)</f>
        <v>n/a</v>
      </c>
      <c r="E267" s="222" t="s">
        <v>238</v>
      </c>
      <c r="F267" s="219" t="s">
        <v>259</v>
      </c>
      <c r="G267" s="219">
        <f t="shared" si="12"/>
        <v>2038</v>
      </c>
      <c r="H267" s="227" t="s">
        <v>36</v>
      </c>
      <c r="I267" s="235">
        <f>IF((I$4-$G267)&lt;($C267+$B267),IF(I$4=$G267+$B267,SUMIFS(INDEX('ABP REC Calc'!$G$6:$AB$69,,MATCH('ABP RECs'!$H267,'ABP REC Calc'!$G$5:$AB$5,0)),'ABP REC Calc'!$C$6:$C$69,'ABP RECs'!$E267,'ABP REC Calc'!$B$6:$B$69,'ABP RECs'!$F267),
IF(I$4&gt;$G267,H267*(1-Inputs_ByYear!$D$4),0)),0)</f>
        <v>0</v>
      </c>
      <c r="J267" s="235">
        <f>IF((J$4-$G267)&lt;($C267+$B267),IF(J$4=$G267+$B267,SUMIFS(INDEX('ABP REC Calc'!$G$6:$AB$69,,MATCH('ABP RECs'!$H267,'ABP REC Calc'!$G$5:$AB$5,0)),'ABP REC Calc'!$C$6:$C$69,'ABP RECs'!$E267,'ABP REC Calc'!$B$6:$B$69,'ABP RECs'!$F267),
IF(J$4&gt;$G267,I267*(1-Inputs_ByYear!$D$4),0)),0)</f>
        <v>0</v>
      </c>
      <c r="K267" s="235">
        <f>IF((K$4-$G267)&lt;($C267+$B267),IF(K$4=$G267+$B267,SUMIFS(INDEX('ABP REC Calc'!$G$6:$AB$69,,MATCH('ABP RECs'!$H267,'ABP REC Calc'!$G$5:$AB$5,0)),'ABP REC Calc'!$C$6:$C$69,'ABP RECs'!$E267,'ABP REC Calc'!$B$6:$B$69,'ABP RECs'!$F267),
IF(K$4&gt;$G267,J267*(1-Inputs_ByYear!$D$4),0)),0)</f>
        <v>0</v>
      </c>
      <c r="L267" s="235">
        <f>IF((L$4-$G267)&lt;($C267+$B267),IF(L$4=$G267+$B267,SUMIFS(INDEX('ABP REC Calc'!$G$6:$AB$69,,MATCH('ABP RECs'!$H267,'ABP REC Calc'!$G$5:$AB$5,0)),'ABP REC Calc'!$C$6:$C$69,'ABP RECs'!$E267,'ABP REC Calc'!$B$6:$B$69,'ABP RECs'!$F267),
IF(L$4&gt;$G267,K267*(1-Inputs_ByYear!$D$4),0)),0)</f>
        <v>0</v>
      </c>
      <c r="M267" s="235">
        <f>IF((M$4-$G267)&lt;($C267+$B267),IF(M$4=$G267+$B267,SUMIFS(INDEX('ABP REC Calc'!$G$6:$AB$69,,MATCH('ABP RECs'!$H267,'ABP REC Calc'!$G$5:$AB$5,0)),'ABP REC Calc'!$C$6:$C$69,'ABP RECs'!$E267,'ABP REC Calc'!$B$6:$B$69,'ABP RECs'!$F267),
IF(M$4&gt;$G267,L267*(1-Inputs_ByYear!$D$4),0)),0)</f>
        <v>0</v>
      </c>
      <c r="N267" s="235">
        <f>IF((N$4-$G267)&lt;($C267+$B267),IF(N$4=$G267+$B267,SUMIFS(INDEX('ABP REC Calc'!$G$6:$AB$69,,MATCH('ABP RECs'!$H267,'ABP REC Calc'!$G$5:$AB$5,0)),'ABP REC Calc'!$C$6:$C$69,'ABP RECs'!$E267,'ABP REC Calc'!$B$6:$B$69,'ABP RECs'!$F267),
IF(N$4&gt;$G267,M267*(1-Inputs_ByYear!$D$4),0)),0)</f>
        <v>0</v>
      </c>
      <c r="O267" s="235">
        <f>IF((O$4-$G267)&lt;($C267+$B267),IF(O$4=$G267+$B267,SUMIFS(INDEX('ABP REC Calc'!$G$6:$AB$69,,MATCH('ABP RECs'!$H267,'ABP REC Calc'!$G$5:$AB$5,0)),'ABP REC Calc'!$C$6:$C$69,'ABP RECs'!$E267,'ABP REC Calc'!$B$6:$B$69,'ABP RECs'!$F267),
IF(O$4&gt;$G267,N267*(1-Inputs_ByYear!$D$4),0)),0)</f>
        <v>0</v>
      </c>
      <c r="P267" s="235">
        <f>IF((P$4-$G267)&lt;($C267+$B267),IF(P$4=$G267+$B267,SUMIFS(INDEX('ABP REC Calc'!$G$6:$AB$69,,MATCH('ABP RECs'!$H267,'ABP REC Calc'!$G$5:$AB$5,0)),'ABP REC Calc'!$C$6:$C$69,'ABP RECs'!$E267,'ABP REC Calc'!$B$6:$B$69,'ABP RECs'!$F267),
IF(P$4&gt;$G267,O267*(1-Inputs_ByYear!$D$4),0)),0)</f>
        <v>0</v>
      </c>
      <c r="Q267" s="235">
        <f>IF((Q$4-$G267)&lt;($C267+$B267),IF(Q$4=$G267+$B267,SUMIFS(INDEX('ABP REC Calc'!$G$6:$AB$69,,MATCH('ABP RECs'!$H267,'ABP REC Calc'!$G$5:$AB$5,0)),'ABP REC Calc'!$C$6:$C$69,'ABP RECs'!$E267,'ABP REC Calc'!$B$6:$B$69,'ABP RECs'!$F267),
IF(Q$4&gt;$G267,P267*(1-Inputs_ByYear!$D$4),0)),0)</f>
        <v>0</v>
      </c>
      <c r="R267" s="235">
        <f>IF((R$4-$G267)&lt;($C267+$B267),IF(R$4=$G267+$B267,SUMIFS(INDEX('ABP REC Calc'!$G$6:$AB$69,,MATCH('ABP RECs'!$H267,'ABP REC Calc'!$G$5:$AB$5,0)),'ABP REC Calc'!$C$6:$C$69,'ABP RECs'!$E267,'ABP REC Calc'!$B$6:$B$69,'ABP RECs'!$F267),
IF(R$4&gt;$G267,Q267*(1-Inputs_ByYear!$D$4),0)),0)</f>
        <v>0</v>
      </c>
      <c r="S267" s="235">
        <f>IF((S$4-$G267)&lt;($C267+$B267),IF(S$4=$G267+$B267,SUMIFS(INDEX('ABP REC Calc'!$G$6:$AB$69,,MATCH('ABP RECs'!$H267,'ABP REC Calc'!$G$5:$AB$5,0)),'ABP REC Calc'!$C$6:$C$69,'ABP RECs'!$E267,'ABP REC Calc'!$B$6:$B$69,'ABP RECs'!$F267),
IF(S$4&gt;$G267,R267*(1-Inputs_ByYear!$D$4),0)),0)</f>
        <v>0</v>
      </c>
      <c r="T267" s="235">
        <f>IF((T$4-$G267)&lt;($C267+$B267),IF(T$4=$G267+$B267,SUMIFS(INDEX('ABP REC Calc'!$G$6:$AB$69,,MATCH('ABP RECs'!$H267,'ABP REC Calc'!$G$5:$AB$5,0)),'ABP REC Calc'!$C$6:$C$69,'ABP RECs'!$E267,'ABP REC Calc'!$B$6:$B$69,'ABP RECs'!$F267),
IF(T$4&gt;$G267,S267*(1-Inputs_ByYear!$D$4),0)),0)</f>
        <v>0</v>
      </c>
      <c r="U267" s="235">
        <f>IF((U$4-$G267)&lt;($C267+$B267),IF(U$4=$G267+$B267,SUMIFS(INDEX('ABP REC Calc'!$G$6:$AB$69,,MATCH('ABP RECs'!$H267,'ABP REC Calc'!$G$5:$AB$5,0)),'ABP REC Calc'!$C$6:$C$69,'ABP RECs'!$E267,'ABP REC Calc'!$B$6:$B$69,'ABP RECs'!$F267),
IF(U$4&gt;$G267,T267*(1-Inputs_ByYear!$D$4),0)),0)</f>
        <v>0</v>
      </c>
      <c r="V267" s="235">
        <f>IF((V$4-$G267)&lt;($C267+$B267),IF(V$4=$G267+$B267,SUMIFS(INDEX('ABP REC Calc'!$G$6:$AB$69,,MATCH('ABP RECs'!$H267,'ABP REC Calc'!$G$5:$AB$5,0)),'ABP REC Calc'!$C$6:$C$69,'ABP RECs'!$E267,'ABP REC Calc'!$B$6:$B$69,'ABP RECs'!$F267),
IF(V$4&gt;$G267,U267*(1-Inputs_ByYear!$D$4),0)),0)</f>
        <v>0</v>
      </c>
      <c r="W267" s="235">
        <f>IF((W$4-$G267)&lt;($C267+$B267),IF(W$4=$G267+$B267,SUMIFS(INDEX('ABP REC Calc'!$G$6:$AB$69,,MATCH('ABP RECs'!$H267,'ABP REC Calc'!$G$5:$AB$5,0)),'ABP REC Calc'!$C$6:$C$69,'ABP RECs'!$E267,'ABP REC Calc'!$B$6:$B$69,'ABP RECs'!$F267),
IF(W$4&gt;$G267,V267*(1-Inputs_ByYear!$D$4),0)),0)</f>
        <v>218337.01555051241</v>
      </c>
      <c r="X267" s="235">
        <f>IF((X$4-$G267)&lt;($C267+$B267),IF(X$4=$G267+$B267,SUMIFS(INDEX('ABP REC Calc'!$G$6:$AB$69,,MATCH('ABP RECs'!$H267,'ABP REC Calc'!$G$5:$AB$5,0)),'ABP REC Calc'!$C$6:$C$69,'ABP RECs'!$E267,'ABP REC Calc'!$B$6:$B$69,'ABP RECs'!$F267),
IF(X$4&gt;$G267,W267*(1-Inputs_ByYear!$D$4),0)),0)</f>
        <v>217245.33047275984</v>
      </c>
      <c r="Y267" s="235">
        <f>IF((Y$4-$G267)&lt;($C267+$B267),IF(Y$4=$G267+$B267,SUMIFS(INDEX('ABP REC Calc'!$G$6:$AB$69,,MATCH('ABP RECs'!$H267,'ABP REC Calc'!$G$5:$AB$5,0)),'ABP REC Calc'!$C$6:$C$69,'ABP RECs'!$E267,'ABP REC Calc'!$B$6:$B$69,'ABP RECs'!$F267),
IF(Y$4&gt;$G267,X267*(1-Inputs_ByYear!$D$4),0)),0)</f>
        <v>216159.10382039603</v>
      </c>
      <c r="Z267" s="235">
        <f>IF((Z$4-$G267)&lt;($C267+$B267),IF(Z$4=$G267+$B267,SUMIFS(INDEX('ABP REC Calc'!$G$6:$AB$69,,MATCH('ABP RECs'!$H267,'ABP REC Calc'!$G$5:$AB$5,0)),'ABP REC Calc'!$C$6:$C$69,'ABP RECs'!$E267,'ABP REC Calc'!$B$6:$B$69,'ABP RECs'!$F267),
IF(Z$4&gt;$G267,Y267*(1-Inputs_ByYear!$D$4),0)),0)</f>
        <v>215078.30830129405</v>
      </c>
      <c r="AA267" s="235">
        <f>IF((AA$4-$G267)&lt;($C267+$B267),IF(AA$4=$G267+$B267,SUMIFS(INDEX('ABP REC Calc'!$G$6:$AB$69,,MATCH('ABP RECs'!$H267,'ABP REC Calc'!$G$5:$AB$5,0)),'ABP REC Calc'!$C$6:$C$69,'ABP RECs'!$E267,'ABP REC Calc'!$B$6:$B$69,'ABP RECs'!$F267),
IF(AA$4&gt;$G267,Z267*(1-Inputs_ByYear!$D$4),0)),0)</f>
        <v>214002.91675978756</v>
      </c>
      <c r="AB267" s="235">
        <f>IF((AB$4-$G267)&lt;($C267+$B267),IF(AB$4=$G267+$B267,SUMIFS(INDEX('ABP REC Calc'!$G$6:$AB$69,,MATCH('ABP RECs'!$H267,'ABP REC Calc'!$G$5:$AB$5,0)),'ABP REC Calc'!$C$6:$C$69,'ABP RECs'!$E267,'ABP REC Calc'!$B$6:$B$69,'ABP RECs'!$F267),
IF(AB$4&gt;$G267,AA267*(1-Inputs_ByYear!$D$4),0)),0)</f>
        <v>212932.90217598862</v>
      </c>
      <c r="AC267" s="235">
        <f>IF((AC$4-$G267)&lt;($C267+$B267),IF(AC$4=$G267+$B267,SUMIFS(INDEX('ABP REC Calc'!$G$6:$AB$69,,MATCH('ABP RECs'!$H267,'ABP REC Calc'!$G$5:$AB$5,0)),'ABP REC Calc'!$C$6:$C$69,'ABP RECs'!$E267,'ABP REC Calc'!$B$6:$B$69,'ABP RECs'!$F267),
IF(AC$4&gt;$G267,AB267*(1-Inputs_ByYear!$D$4),0)),0)</f>
        <v>211868.23766510867</v>
      </c>
      <c r="AD267" s="235">
        <f>IF((AD$4-$G267)&lt;($C267+$B267),IF(AD$4=$G267+$B267,SUMIFS(INDEX('ABP REC Calc'!$G$6:$AB$69,,MATCH('ABP RECs'!$H267,'ABP REC Calc'!$G$5:$AB$5,0)),'ABP REC Calc'!$C$6:$C$69,'ABP RECs'!$E267,'ABP REC Calc'!$B$6:$B$69,'ABP RECs'!$F267),
IF(AD$4&gt;$G267,AC267*(1-Inputs_ByYear!$D$4),0)),0)</f>
        <v>210808.89647678312</v>
      </c>
    </row>
    <row r="268" spans="2:30" ht="14.75" customHeight="1" x14ac:dyDescent="0.25">
      <c r="B268" s="332" cm="1">
        <f t="array" ref="B268">INDEX(Inputs_ByYear!$D$87:$D$92, MATCH('ABP RECs'!$E268, Inputs_ByYear!$B$87:$B$92, 0),)</f>
        <v>0</v>
      </c>
      <c r="C268" s="332" cm="1">
        <f t="array" ref="C268">INDEX(Inputs_ByYear!$D$51:$D$56, MATCH('ABP RECs'!$E268, Inputs_ByYear!$B$51:$B$56,0),)</f>
        <v>15</v>
      </c>
      <c r="D268" s="332" t="str" cm="1">
        <f t="array" ref="D268">INDEX(Inputs_ByYear!$D$96:$D$101, MATCH('ABP RECs'!$E268, Inputs_ByYear!$B$96:$B$101,0),)</f>
        <v>n/a</v>
      </c>
      <c r="E268" s="222" t="s">
        <v>238</v>
      </c>
      <c r="F268" s="219" t="s">
        <v>259</v>
      </c>
      <c r="G268" s="219">
        <f t="shared" si="12"/>
        <v>2039</v>
      </c>
      <c r="H268" s="227" t="s">
        <v>37</v>
      </c>
      <c r="I268" s="235">
        <f>IF((I$4-$G268)&lt;($C268+$B268),IF(I$4=$G268+$B268,SUMIFS(INDEX('ABP REC Calc'!$G$6:$AB$69,,MATCH('ABP RECs'!$H268,'ABP REC Calc'!$G$5:$AB$5,0)),'ABP REC Calc'!$C$6:$C$69,'ABP RECs'!$E268,'ABP REC Calc'!$B$6:$B$69,'ABP RECs'!$F268),
IF(I$4&gt;$G268,H268*(1-Inputs_ByYear!$D$4),0)),0)</f>
        <v>0</v>
      </c>
      <c r="J268" s="235">
        <f>IF((J$4-$G268)&lt;($C268+$B268),IF(J$4=$G268+$B268,SUMIFS(INDEX('ABP REC Calc'!$G$6:$AB$69,,MATCH('ABP RECs'!$H268,'ABP REC Calc'!$G$5:$AB$5,0)),'ABP REC Calc'!$C$6:$C$69,'ABP RECs'!$E268,'ABP REC Calc'!$B$6:$B$69,'ABP RECs'!$F268),
IF(J$4&gt;$G268,I268*(1-Inputs_ByYear!$D$4),0)),0)</f>
        <v>0</v>
      </c>
      <c r="K268" s="235">
        <f>IF((K$4-$G268)&lt;($C268+$B268),IF(K$4=$G268+$B268,SUMIFS(INDEX('ABP REC Calc'!$G$6:$AB$69,,MATCH('ABP RECs'!$H268,'ABP REC Calc'!$G$5:$AB$5,0)),'ABP REC Calc'!$C$6:$C$69,'ABP RECs'!$E268,'ABP REC Calc'!$B$6:$B$69,'ABP RECs'!$F268),
IF(K$4&gt;$G268,J268*(1-Inputs_ByYear!$D$4),0)),0)</f>
        <v>0</v>
      </c>
      <c r="L268" s="235">
        <f>IF((L$4-$G268)&lt;($C268+$B268),IF(L$4=$G268+$B268,SUMIFS(INDEX('ABP REC Calc'!$G$6:$AB$69,,MATCH('ABP RECs'!$H268,'ABP REC Calc'!$G$5:$AB$5,0)),'ABP REC Calc'!$C$6:$C$69,'ABP RECs'!$E268,'ABP REC Calc'!$B$6:$B$69,'ABP RECs'!$F268),
IF(L$4&gt;$G268,K268*(1-Inputs_ByYear!$D$4),0)),0)</f>
        <v>0</v>
      </c>
      <c r="M268" s="235">
        <f>IF((M$4-$G268)&lt;($C268+$B268),IF(M$4=$G268+$B268,SUMIFS(INDEX('ABP REC Calc'!$G$6:$AB$69,,MATCH('ABP RECs'!$H268,'ABP REC Calc'!$G$5:$AB$5,0)),'ABP REC Calc'!$C$6:$C$69,'ABP RECs'!$E268,'ABP REC Calc'!$B$6:$B$69,'ABP RECs'!$F268),
IF(M$4&gt;$G268,L268*(1-Inputs_ByYear!$D$4),0)),0)</f>
        <v>0</v>
      </c>
      <c r="N268" s="235">
        <f>IF((N$4-$G268)&lt;($C268+$B268),IF(N$4=$G268+$B268,SUMIFS(INDEX('ABP REC Calc'!$G$6:$AB$69,,MATCH('ABP RECs'!$H268,'ABP REC Calc'!$G$5:$AB$5,0)),'ABP REC Calc'!$C$6:$C$69,'ABP RECs'!$E268,'ABP REC Calc'!$B$6:$B$69,'ABP RECs'!$F268),
IF(N$4&gt;$G268,M268*(1-Inputs_ByYear!$D$4),0)),0)</f>
        <v>0</v>
      </c>
      <c r="O268" s="235">
        <f>IF((O$4-$G268)&lt;($C268+$B268),IF(O$4=$G268+$B268,SUMIFS(INDEX('ABP REC Calc'!$G$6:$AB$69,,MATCH('ABP RECs'!$H268,'ABP REC Calc'!$G$5:$AB$5,0)),'ABP REC Calc'!$C$6:$C$69,'ABP RECs'!$E268,'ABP REC Calc'!$B$6:$B$69,'ABP RECs'!$F268),
IF(O$4&gt;$G268,N268*(1-Inputs_ByYear!$D$4),0)),0)</f>
        <v>0</v>
      </c>
      <c r="P268" s="235">
        <f>IF((P$4-$G268)&lt;($C268+$B268),IF(P$4=$G268+$B268,SUMIFS(INDEX('ABP REC Calc'!$G$6:$AB$69,,MATCH('ABP RECs'!$H268,'ABP REC Calc'!$G$5:$AB$5,0)),'ABP REC Calc'!$C$6:$C$69,'ABP RECs'!$E268,'ABP REC Calc'!$B$6:$B$69,'ABP RECs'!$F268),
IF(P$4&gt;$G268,O268*(1-Inputs_ByYear!$D$4),0)),0)</f>
        <v>0</v>
      </c>
      <c r="Q268" s="235">
        <f>IF((Q$4-$G268)&lt;($C268+$B268),IF(Q$4=$G268+$B268,SUMIFS(INDEX('ABP REC Calc'!$G$6:$AB$69,,MATCH('ABP RECs'!$H268,'ABP REC Calc'!$G$5:$AB$5,0)),'ABP REC Calc'!$C$6:$C$69,'ABP RECs'!$E268,'ABP REC Calc'!$B$6:$B$69,'ABP RECs'!$F268),
IF(Q$4&gt;$G268,P268*(1-Inputs_ByYear!$D$4),0)),0)</f>
        <v>0</v>
      </c>
      <c r="R268" s="235">
        <f>IF((R$4-$G268)&lt;($C268+$B268),IF(R$4=$G268+$B268,SUMIFS(INDEX('ABP REC Calc'!$G$6:$AB$69,,MATCH('ABP RECs'!$H268,'ABP REC Calc'!$G$5:$AB$5,0)),'ABP REC Calc'!$C$6:$C$69,'ABP RECs'!$E268,'ABP REC Calc'!$B$6:$B$69,'ABP RECs'!$F268),
IF(R$4&gt;$G268,Q268*(1-Inputs_ByYear!$D$4),0)),0)</f>
        <v>0</v>
      </c>
      <c r="S268" s="235">
        <f>IF((S$4-$G268)&lt;($C268+$B268),IF(S$4=$G268+$B268,SUMIFS(INDEX('ABP REC Calc'!$G$6:$AB$69,,MATCH('ABP RECs'!$H268,'ABP REC Calc'!$G$5:$AB$5,0)),'ABP REC Calc'!$C$6:$C$69,'ABP RECs'!$E268,'ABP REC Calc'!$B$6:$B$69,'ABP RECs'!$F268),
IF(S$4&gt;$G268,R268*(1-Inputs_ByYear!$D$4),0)),0)</f>
        <v>0</v>
      </c>
      <c r="T268" s="235">
        <f>IF((T$4-$G268)&lt;($C268+$B268),IF(T$4=$G268+$B268,SUMIFS(INDEX('ABP REC Calc'!$G$6:$AB$69,,MATCH('ABP RECs'!$H268,'ABP REC Calc'!$G$5:$AB$5,0)),'ABP REC Calc'!$C$6:$C$69,'ABP RECs'!$E268,'ABP REC Calc'!$B$6:$B$69,'ABP RECs'!$F268),
IF(T$4&gt;$G268,S268*(1-Inputs_ByYear!$D$4),0)),0)</f>
        <v>0</v>
      </c>
      <c r="U268" s="235">
        <f>IF((U$4-$G268)&lt;($C268+$B268),IF(U$4=$G268+$B268,SUMIFS(INDEX('ABP REC Calc'!$G$6:$AB$69,,MATCH('ABP RECs'!$H268,'ABP REC Calc'!$G$5:$AB$5,0)),'ABP REC Calc'!$C$6:$C$69,'ABP RECs'!$E268,'ABP REC Calc'!$B$6:$B$69,'ABP RECs'!$F268),
IF(U$4&gt;$G268,T268*(1-Inputs_ByYear!$D$4),0)),0)</f>
        <v>0</v>
      </c>
      <c r="V268" s="235">
        <f>IF((V$4-$G268)&lt;($C268+$B268),IF(V$4=$G268+$B268,SUMIFS(INDEX('ABP REC Calc'!$G$6:$AB$69,,MATCH('ABP RECs'!$H268,'ABP REC Calc'!$G$5:$AB$5,0)),'ABP REC Calc'!$C$6:$C$69,'ABP RECs'!$E268,'ABP REC Calc'!$B$6:$B$69,'ABP RECs'!$F268),
IF(V$4&gt;$G268,U268*(1-Inputs_ByYear!$D$4),0)),0)</f>
        <v>0</v>
      </c>
      <c r="W268" s="235">
        <f>IF((W$4-$G268)&lt;($C268+$B268),IF(W$4=$G268+$B268,SUMIFS(INDEX('ABP REC Calc'!$G$6:$AB$69,,MATCH('ABP RECs'!$H268,'ABP REC Calc'!$G$5:$AB$5,0)),'ABP REC Calc'!$C$6:$C$69,'ABP RECs'!$E268,'ABP REC Calc'!$B$6:$B$69,'ABP RECs'!$F268),
IF(W$4&gt;$G268,V268*(1-Inputs_ByYear!$D$4),0)),0)</f>
        <v>0</v>
      </c>
      <c r="X268" s="235">
        <f>IF((X$4-$G268)&lt;($C268+$B268),IF(X$4=$G268+$B268,SUMIFS(INDEX('ABP REC Calc'!$G$6:$AB$69,,MATCH('ABP RECs'!$H268,'ABP REC Calc'!$G$5:$AB$5,0)),'ABP REC Calc'!$C$6:$C$69,'ABP RECs'!$E268,'ABP REC Calc'!$B$6:$B$69,'ABP RECs'!$F268),
IF(X$4&gt;$G268,W268*(1-Inputs_ByYear!$D$4),0)),0)</f>
        <v>218337.01555051241</v>
      </c>
      <c r="Y268" s="235">
        <f>IF((Y$4-$G268)&lt;($C268+$B268),IF(Y$4=$G268+$B268,SUMIFS(INDEX('ABP REC Calc'!$G$6:$AB$69,,MATCH('ABP RECs'!$H268,'ABP REC Calc'!$G$5:$AB$5,0)),'ABP REC Calc'!$C$6:$C$69,'ABP RECs'!$E268,'ABP REC Calc'!$B$6:$B$69,'ABP RECs'!$F268),
IF(Y$4&gt;$G268,X268*(1-Inputs_ByYear!$D$4),0)),0)</f>
        <v>217245.33047275984</v>
      </c>
      <c r="Z268" s="235">
        <f>IF((Z$4-$G268)&lt;($C268+$B268),IF(Z$4=$G268+$B268,SUMIFS(INDEX('ABP REC Calc'!$G$6:$AB$69,,MATCH('ABP RECs'!$H268,'ABP REC Calc'!$G$5:$AB$5,0)),'ABP REC Calc'!$C$6:$C$69,'ABP RECs'!$E268,'ABP REC Calc'!$B$6:$B$69,'ABP RECs'!$F268),
IF(Z$4&gt;$G268,Y268*(1-Inputs_ByYear!$D$4),0)),0)</f>
        <v>216159.10382039603</v>
      </c>
      <c r="AA268" s="235">
        <f>IF((AA$4-$G268)&lt;($C268+$B268),IF(AA$4=$G268+$B268,SUMIFS(INDEX('ABP REC Calc'!$G$6:$AB$69,,MATCH('ABP RECs'!$H268,'ABP REC Calc'!$G$5:$AB$5,0)),'ABP REC Calc'!$C$6:$C$69,'ABP RECs'!$E268,'ABP REC Calc'!$B$6:$B$69,'ABP RECs'!$F268),
IF(AA$4&gt;$G268,Z268*(1-Inputs_ByYear!$D$4),0)),0)</f>
        <v>215078.30830129405</v>
      </c>
      <c r="AB268" s="235">
        <f>IF((AB$4-$G268)&lt;($C268+$B268),IF(AB$4=$G268+$B268,SUMIFS(INDEX('ABP REC Calc'!$G$6:$AB$69,,MATCH('ABP RECs'!$H268,'ABP REC Calc'!$G$5:$AB$5,0)),'ABP REC Calc'!$C$6:$C$69,'ABP RECs'!$E268,'ABP REC Calc'!$B$6:$B$69,'ABP RECs'!$F268),
IF(AB$4&gt;$G268,AA268*(1-Inputs_ByYear!$D$4),0)),0)</f>
        <v>214002.91675978756</v>
      </c>
      <c r="AC268" s="235">
        <f>IF((AC$4-$G268)&lt;($C268+$B268),IF(AC$4=$G268+$B268,SUMIFS(INDEX('ABP REC Calc'!$G$6:$AB$69,,MATCH('ABP RECs'!$H268,'ABP REC Calc'!$G$5:$AB$5,0)),'ABP REC Calc'!$C$6:$C$69,'ABP RECs'!$E268,'ABP REC Calc'!$B$6:$B$69,'ABP RECs'!$F268),
IF(AC$4&gt;$G268,AB268*(1-Inputs_ByYear!$D$4),0)),0)</f>
        <v>212932.90217598862</v>
      </c>
      <c r="AD268" s="235">
        <f>IF((AD$4-$G268)&lt;($C268+$B268),IF(AD$4=$G268+$B268,SUMIFS(INDEX('ABP REC Calc'!$G$6:$AB$69,,MATCH('ABP RECs'!$H268,'ABP REC Calc'!$G$5:$AB$5,0)),'ABP REC Calc'!$C$6:$C$69,'ABP RECs'!$E268,'ABP REC Calc'!$B$6:$B$69,'ABP RECs'!$F268),
IF(AD$4&gt;$G268,AC268*(1-Inputs_ByYear!$D$4),0)),0)</f>
        <v>211868.23766510867</v>
      </c>
    </row>
    <row r="269" spans="2:30" ht="14.75" customHeight="1" x14ac:dyDescent="0.25">
      <c r="B269" s="332" cm="1">
        <f t="array" ref="B269">INDEX(Inputs_ByYear!$D$87:$D$92, MATCH('ABP RECs'!$E269, Inputs_ByYear!$B$87:$B$92, 0),)</f>
        <v>0</v>
      </c>
      <c r="C269" s="332" cm="1">
        <f t="array" ref="C269">INDEX(Inputs_ByYear!$D$51:$D$56, MATCH('ABP RECs'!$E269, Inputs_ByYear!$B$51:$B$56,0),)</f>
        <v>15</v>
      </c>
      <c r="D269" s="332" t="str" cm="1">
        <f t="array" ref="D269">INDEX(Inputs_ByYear!$D$96:$D$101, MATCH('ABP RECs'!$E269, Inputs_ByYear!$B$96:$B$101,0),)</f>
        <v>n/a</v>
      </c>
      <c r="E269" s="222" t="s">
        <v>238</v>
      </c>
      <c r="F269" s="219" t="s">
        <v>259</v>
      </c>
      <c r="G269" s="219">
        <f t="shared" si="12"/>
        <v>2040</v>
      </c>
      <c r="H269" s="227" t="s">
        <v>38</v>
      </c>
      <c r="I269" s="235">
        <f>IF((I$4-$G269)&lt;($C269+$B269),IF(I$4=$G269+$B269,SUMIFS(INDEX('ABP REC Calc'!$G$6:$AB$69,,MATCH('ABP RECs'!$H269,'ABP REC Calc'!$G$5:$AB$5,0)),'ABP REC Calc'!$C$6:$C$69,'ABP RECs'!$E269,'ABP REC Calc'!$B$6:$B$69,'ABP RECs'!$F269),
IF(I$4&gt;$G269,H269*(1-Inputs_ByYear!$D$4),0)),0)</f>
        <v>0</v>
      </c>
      <c r="J269" s="235">
        <f>IF((J$4-$G269)&lt;($C269+$B269),IF(J$4=$G269+$B269,SUMIFS(INDEX('ABP REC Calc'!$G$6:$AB$69,,MATCH('ABP RECs'!$H269,'ABP REC Calc'!$G$5:$AB$5,0)),'ABP REC Calc'!$C$6:$C$69,'ABP RECs'!$E269,'ABP REC Calc'!$B$6:$B$69,'ABP RECs'!$F269),
IF(J$4&gt;$G269,I269*(1-Inputs_ByYear!$D$4),0)),0)</f>
        <v>0</v>
      </c>
      <c r="K269" s="235">
        <f>IF((K$4-$G269)&lt;($C269+$B269),IF(K$4=$G269+$B269,SUMIFS(INDEX('ABP REC Calc'!$G$6:$AB$69,,MATCH('ABP RECs'!$H269,'ABP REC Calc'!$G$5:$AB$5,0)),'ABP REC Calc'!$C$6:$C$69,'ABP RECs'!$E269,'ABP REC Calc'!$B$6:$B$69,'ABP RECs'!$F269),
IF(K$4&gt;$G269,J269*(1-Inputs_ByYear!$D$4),0)),0)</f>
        <v>0</v>
      </c>
      <c r="L269" s="235">
        <f>IF((L$4-$G269)&lt;($C269+$B269),IF(L$4=$G269+$B269,SUMIFS(INDEX('ABP REC Calc'!$G$6:$AB$69,,MATCH('ABP RECs'!$H269,'ABP REC Calc'!$G$5:$AB$5,0)),'ABP REC Calc'!$C$6:$C$69,'ABP RECs'!$E269,'ABP REC Calc'!$B$6:$B$69,'ABP RECs'!$F269),
IF(L$4&gt;$G269,K269*(1-Inputs_ByYear!$D$4),0)),0)</f>
        <v>0</v>
      </c>
      <c r="M269" s="235">
        <f>IF((M$4-$G269)&lt;($C269+$B269),IF(M$4=$G269+$B269,SUMIFS(INDEX('ABP REC Calc'!$G$6:$AB$69,,MATCH('ABP RECs'!$H269,'ABP REC Calc'!$G$5:$AB$5,0)),'ABP REC Calc'!$C$6:$C$69,'ABP RECs'!$E269,'ABP REC Calc'!$B$6:$B$69,'ABP RECs'!$F269),
IF(M$4&gt;$G269,L269*(1-Inputs_ByYear!$D$4),0)),0)</f>
        <v>0</v>
      </c>
      <c r="N269" s="235">
        <f>IF((N$4-$G269)&lt;($C269+$B269),IF(N$4=$G269+$B269,SUMIFS(INDEX('ABP REC Calc'!$G$6:$AB$69,,MATCH('ABP RECs'!$H269,'ABP REC Calc'!$G$5:$AB$5,0)),'ABP REC Calc'!$C$6:$C$69,'ABP RECs'!$E269,'ABP REC Calc'!$B$6:$B$69,'ABP RECs'!$F269),
IF(N$4&gt;$G269,M269*(1-Inputs_ByYear!$D$4),0)),0)</f>
        <v>0</v>
      </c>
      <c r="O269" s="235">
        <f>IF((O$4-$G269)&lt;($C269+$B269),IF(O$4=$G269+$B269,SUMIFS(INDEX('ABP REC Calc'!$G$6:$AB$69,,MATCH('ABP RECs'!$H269,'ABP REC Calc'!$G$5:$AB$5,0)),'ABP REC Calc'!$C$6:$C$69,'ABP RECs'!$E269,'ABP REC Calc'!$B$6:$B$69,'ABP RECs'!$F269),
IF(O$4&gt;$G269,N269*(1-Inputs_ByYear!$D$4),0)),0)</f>
        <v>0</v>
      </c>
      <c r="P269" s="235">
        <f>IF((P$4-$G269)&lt;($C269+$B269),IF(P$4=$G269+$B269,SUMIFS(INDEX('ABP REC Calc'!$G$6:$AB$69,,MATCH('ABP RECs'!$H269,'ABP REC Calc'!$G$5:$AB$5,0)),'ABP REC Calc'!$C$6:$C$69,'ABP RECs'!$E269,'ABP REC Calc'!$B$6:$B$69,'ABP RECs'!$F269),
IF(P$4&gt;$G269,O269*(1-Inputs_ByYear!$D$4),0)),0)</f>
        <v>0</v>
      </c>
      <c r="Q269" s="235">
        <f>IF((Q$4-$G269)&lt;($C269+$B269),IF(Q$4=$G269+$B269,SUMIFS(INDEX('ABP REC Calc'!$G$6:$AB$69,,MATCH('ABP RECs'!$H269,'ABP REC Calc'!$G$5:$AB$5,0)),'ABP REC Calc'!$C$6:$C$69,'ABP RECs'!$E269,'ABP REC Calc'!$B$6:$B$69,'ABP RECs'!$F269),
IF(Q$4&gt;$G269,P269*(1-Inputs_ByYear!$D$4),0)),0)</f>
        <v>0</v>
      </c>
      <c r="R269" s="235">
        <f>IF((R$4-$G269)&lt;($C269+$B269),IF(R$4=$G269+$B269,SUMIFS(INDEX('ABP REC Calc'!$G$6:$AB$69,,MATCH('ABP RECs'!$H269,'ABP REC Calc'!$G$5:$AB$5,0)),'ABP REC Calc'!$C$6:$C$69,'ABP RECs'!$E269,'ABP REC Calc'!$B$6:$B$69,'ABP RECs'!$F269),
IF(R$4&gt;$G269,Q269*(1-Inputs_ByYear!$D$4),0)),0)</f>
        <v>0</v>
      </c>
      <c r="S269" s="235">
        <f>IF((S$4-$G269)&lt;($C269+$B269),IF(S$4=$G269+$B269,SUMIFS(INDEX('ABP REC Calc'!$G$6:$AB$69,,MATCH('ABP RECs'!$H269,'ABP REC Calc'!$G$5:$AB$5,0)),'ABP REC Calc'!$C$6:$C$69,'ABP RECs'!$E269,'ABP REC Calc'!$B$6:$B$69,'ABP RECs'!$F269),
IF(S$4&gt;$G269,R269*(1-Inputs_ByYear!$D$4),0)),0)</f>
        <v>0</v>
      </c>
      <c r="T269" s="235">
        <f>IF((T$4-$G269)&lt;($C269+$B269),IF(T$4=$G269+$B269,SUMIFS(INDEX('ABP REC Calc'!$G$6:$AB$69,,MATCH('ABP RECs'!$H269,'ABP REC Calc'!$G$5:$AB$5,0)),'ABP REC Calc'!$C$6:$C$69,'ABP RECs'!$E269,'ABP REC Calc'!$B$6:$B$69,'ABP RECs'!$F269),
IF(T$4&gt;$G269,S269*(1-Inputs_ByYear!$D$4),0)),0)</f>
        <v>0</v>
      </c>
      <c r="U269" s="235">
        <f>IF((U$4-$G269)&lt;($C269+$B269),IF(U$4=$G269+$B269,SUMIFS(INDEX('ABP REC Calc'!$G$6:$AB$69,,MATCH('ABP RECs'!$H269,'ABP REC Calc'!$G$5:$AB$5,0)),'ABP REC Calc'!$C$6:$C$69,'ABP RECs'!$E269,'ABP REC Calc'!$B$6:$B$69,'ABP RECs'!$F269),
IF(U$4&gt;$G269,T269*(1-Inputs_ByYear!$D$4),0)),0)</f>
        <v>0</v>
      </c>
      <c r="V269" s="235">
        <f>IF((V$4-$G269)&lt;($C269+$B269),IF(V$4=$G269+$B269,SUMIFS(INDEX('ABP REC Calc'!$G$6:$AB$69,,MATCH('ABP RECs'!$H269,'ABP REC Calc'!$G$5:$AB$5,0)),'ABP REC Calc'!$C$6:$C$69,'ABP RECs'!$E269,'ABP REC Calc'!$B$6:$B$69,'ABP RECs'!$F269),
IF(V$4&gt;$G269,U269*(1-Inputs_ByYear!$D$4),0)),0)</f>
        <v>0</v>
      </c>
      <c r="W269" s="235">
        <f>IF((W$4-$G269)&lt;($C269+$B269),IF(W$4=$G269+$B269,SUMIFS(INDEX('ABP REC Calc'!$G$6:$AB$69,,MATCH('ABP RECs'!$H269,'ABP REC Calc'!$G$5:$AB$5,0)),'ABP REC Calc'!$C$6:$C$69,'ABP RECs'!$E269,'ABP REC Calc'!$B$6:$B$69,'ABP RECs'!$F269),
IF(W$4&gt;$G269,V269*(1-Inputs_ByYear!$D$4),0)),0)</f>
        <v>0</v>
      </c>
      <c r="X269" s="235">
        <f>IF((X$4-$G269)&lt;($C269+$B269),IF(X$4=$G269+$B269,SUMIFS(INDEX('ABP REC Calc'!$G$6:$AB$69,,MATCH('ABP RECs'!$H269,'ABP REC Calc'!$G$5:$AB$5,0)),'ABP REC Calc'!$C$6:$C$69,'ABP RECs'!$E269,'ABP REC Calc'!$B$6:$B$69,'ABP RECs'!$F269),
IF(X$4&gt;$G269,W269*(1-Inputs_ByYear!$D$4),0)),0)</f>
        <v>0</v>
      </c>
      <c r="Y269" s="235">
        <f>IF((Y$4-$G269)&lt;($C269+$B269),IF(Y$4=$G269+$B269,SUMIFS(INDEX('ABP REC Calc'!$G$6:$AB$69,,MATCH('ABP RECs'!$H269,'ABP REC Calc'!$G$5:$AB$5,0)),'ABP REC Calc'!$C$6:$C$69,'ABP RECs'!$E269,'ABP REC Calc'!$B$6:$B$69,'ABP RECs'!$F269),
IF(Y$4&gt;$G269,X269*(1-Inputs_ByYear!$D$4),0)),0)</f>
        <v>218337.01555051241</v>
      </c>
      <c r="Z269" s="235">
        <f>IF((Z$4-$G269)&lt;($C269+$B269),IF(Z$4=$G269+$B269,SUMIFS(INDEX('ABP REC Calc'!$G$6:$AB$69,,MATCH('ABP RECs'!$H269,'ABP REC Calc'!$G$5:$AB$5,0)),'ABP REC Calc'!$C$6:$C$69,'ABP RECs'!$E269,'ABP REC Calc'!$B$6:$B$69,'ABP RECs'!$F269),
IF(Z$4&gt;$G269,Y269*(1-Inputs_ByYear!$D$4),0)),0)</f>
        <v>217245.33047275984</v>
      </c>
      <c r="AA269" s="235">
        <f>IF((AA$4-$G269)&lt;($C269+$B269),IF(AA$4=$G269+$B269,SUMIFS(INDEX('ABP REC Calc'!$G$6:$AB$69,,MATCH('ABP RECs'!$H269,'ABP REC Calc'!$G$5:$AB$5,0)),'ABP REC Calc'!$C$6:$C$69,'ABP RECs'!$E269,'ABP REC Calc'!$B$6:$B$69,'ABP RECs'!$F269),
IF(AA$4&gt;$G269,Z269*(1-Inputs_ByYear!$D$4),0)),0)</f>
        <v>216159.10382039603</v>
      </c>
      <c r="AB269" s="235">
        <f>IF((AB$4-$G269)&lt;($C269+$B269),IF(AB$4=$G269+$B269,SUMIFS(INDEX('ABP REC Calc'!$G$6:$AB$69,,MATCH('ABP RECs'!$H269,'ABP REC Calc'!$G$5:$AB$5,0)),'ABP REC Calc'!$C$6:$C$69,'ABP RECs'!$E269,'ABP REC Calc'!$B$6:$B$69,'ABP RECs'!$F269),
IF(AB$4&gt;$G269,AA269*(1-Inputs_ByYear!$D$4),0)),0)</f>
        <v>215078.30830129405</v>
      </c>
      <c r="AC269" s="235">
        <f>IF((AC$4-$G269)&lt;($C269+$B269),IF(AC$4=$G269+$B269,SUMIFS(INDEX('ABP REC Calc'!$G$6:$AB$69,,MATCH('ABP RECs'!$H269,'ABP REC Calc'!$G$5:$AB$5,0)),'ABP REC Calc'!$C$6:$C$69,'ABP RECs'!$E269,'ABP REC Calc'!$B$6:$B$69,'ABP RECs'!$F269),
IF(AC$4&gt;$G269,AB269*(1-Inputs_ByYear!$D$4),0)),0)</f>
        <v>214002.91675978756</v>
      </c>
      <c r="AD269" s="235">
        <f>IF((AD$4-$G269)&lt;($C269+$B269),IF(AD$4=$G269+$B269,SUMIFS(INDEX('ABP REC Calc'!$G$6:$AB$69,,MATCH('ABP RECs'!$H269,'ABP REC Calc'!$G$5:$AB$5,0)),'ABP REC Calc'!$C$6:$C$69,'ABP RECs'!$E269,'ABP REC Calc'!$B$6:$B$69,'ABP RECs'!$F269),
IF(AD$4&gt;$G269,AC269*(1-Inputs_ByYear!$D$4),0)),0)</f>
        <v>212932.90217598862</v>
      </c>
    </row>
    <row r="270" spans="2:30" ht="14.75" customHeight="1" x14ac:dyDescent="0.25">
      <c r="B270" s="332" cm="1">
        <f t="array" ref="B270">INDEX(Inputs_ByYear!$D$87:$D$92, MATCH('ABP RECs'!$E270, Inputs_ByYear!$B$87:$B$92, 0),)</f>
        <v>0</v>
      </c>
      <c r="C270" s="332" cm="1">
        <f t="array" ref="C270">INDEX(Inputs_ByYear!$D$51:$D$56, MATCH('ABP RECs'!$E270, Inputs_ByYear!$B$51:$B$56,0),)</f>
        <v>15</v>
      </c>
      <c r="D270" s="332" t="str" cm="1">
        <f t="array" ref="D270">INDEX(Inputs_ByYear!$D$96:$D$101, MATCH('ABP RECs'!$E270, Inputs_ByYear!$B$96:$B$101,0),)</f>
        <v>n/a</v>
      </c>
      <c r="E270" s="222" t="s">
        <v>238</v>
      </c>
      <c r="F270" s="219" t="s">
        <v>259</v>
      </c>
      <c r="G270" s="219">
        <f t="shared" si="12"/>
        <v>2041</v>
      </c>
      <c r="H270" s="227" t="s">
        <v>39</v>
      </c>
      <c r="I270" s="235">
        <f>IF((I$4-$G270)&lt;($C270+$B270),IF(I$4=$G270+$B270,SUMIFS(INDEX('ABP REC Calc'!$G$6:$AB$69,,MATCH('ABP RECs'!$H270,'ABP REC Calc'!$G$5:$AB$5,0)),'ABP REC Calc'!$C$6:$C$69,'ABP RECs'!$E270,'ABP REC Calc'!$B$6:$B$69,'ABP RECs'!$F270),
IF(I$4&gt;$G270,H270*(1-Inputs_ByYear!$D$4),0)),0)</f>
        <v>0</v>
      </c>
      <c r="J270" s="235">
        <f>IF((J$4-$G270)&lt;($C270+$B270),IF(J$4=$G270+$B270,SUMIFS(INDEX('ABP REC Calc'!$G$6:$AB$69,,MATCH('ABP RECs'!$H270,'ABP REC Calc'!$G$5:$AB$5,0)),'ABP REC Calc'!$C$6:$C$69,'ABP RECs'!$E270,'ABP REC Calc'!$B$6:$B$69,'ABP RECs'!$F270),
IF(J$4&gt;$G270,I270*(1-Inputs_ByYear!$D$4),0)),0)</f>
        <v>0</v>
      </c>
      <c r="K270" s="235">
        <f>IF((K$4-$G270)&lt;($C270+$B270),IF(K$4=$G270+$B270,SUMIFS(INDEX('ABP REC Calc'!$G$6:$AB$69,,MATCH('ABP RECs'!$H270,'ABP REC Calc'!$G$5:$AB$5,0)),'ABP REC Calc'!$C$6:$C$69,'ABP RECs'!$E270,'ABP REC Calc'!$B$6:$B$69,'ABP RECs'!$F270),
IF(K$4&gt;$G270,J270*(1-Inputs_ByYear!$D$4),0)),0)</f>
        <v>0</v>
      </c>
      <c r="L270" s="235">
        <f>IF((L$4-$G270)&lt;($C270+$B270),IF(L$4=$G270+$B270,SUMIFS(INDEX('ABP REC Calc'!$G$6:$AB$69,,MATCH('ABP RECs'!$H270,'ABP REC Calc'!$G$5:$AB$5,0)),'ABP REC Calc'!$C$6:$C$69,'ABP RECs'!$E270,'ABP REC Calc'!$B$6:$B$69,'ABP RECs'!$F270),
IF(L$4&gt;$G270,K270*(1-Inputs_ByYear!$D$4),0)),0)</f>
        <v>0</v>
      </c>
      <c r="M270" s="235">
        <f>IF((M$4-$G270)&lt;($C270+$B270),IF(M$4=$G270+$B270,SUMIFS(INDEX('ABP REC Calc'!$G$6:$AB$69,,MATCH('ABP RECs'!$H270,'ABP REC Calc'!$G$5:$AB$5,0)),'ABP REC Calc'!$C$6:$C$69,'ABP RECs'!$E270,'ABP REC Calc'!$B$6:$B$69,'ABP RECs'!$F270),
IF(M$4&gt;$G270,L270*(1-Inputs_ByYear!$D$4),0)),0)</f>
        <v>0</v>
      </c>
      <c r="N270" s="235">
        <f>IF((N$4-$G270)&lt;($C270+$B270),IF(N$4=$G270+$B270,SUMIFS(INDEX('ABP REC Calc'!$G$6:$AB$69,,MATCH('ABP RECs'!$H270,'ABP REC Calc'!$G$5:$AB$5,0)),'ABP REC Calc'!$C$6:$C$69,'ABP RECs'!$E270,'ABP REC Calc'!$B$6:$B$69,'ABP RECs'!$F270),
IF(N$4&gt;$G270,M270*(1-Inputs_ByYear!$D$4),0)),0)</f>
        <v>0</v>
      </c>
      <c r="O270" s="235">
        <f>IF((O$4-$G270)&lt;($C270+$B270),IF(O$4=$G270+$B270,SUMIFS(INDEX('ABP REC Calc'!$G$6:$AB$69,,MATCH('ABP RECs'!$H270,'ABP REC Calc'!$G$5:$AB$5,0)),'ABP REC Calc'!$C$6:$C$69,'ABP RECs'!$E270,'ABP REC Calc'!$B$6:$B$69,'ABP RECs'!$F270),
IF(O$4&gt;$G270,N270*(1-Inputs_ByYear!$D$4),0)),0)</f>
        <v>0</v>
      </c>
      <c r="P270" s="235">
        <f>IF((P$4-$G270)&lt;($C270+$B270),IF(P$4=$G270+$B270,SUMIFS(INDEX('ABP REC Calc'!$G$6:$AB$69,,MATCH('ABP RECs'!$H270,'ABP REC Calc'!$G$5:$AB$5,0)),'ABP REC Calc'!$C$6:$C$69,'ABP RECs'!$E270,'ABP REC Calc'!$B$6:$B$69,'ABP RECs'!$F270),
IF(P$4&gt;$G270,O270*(1-Inputs_ByYear!$D$4),0)),0)</f>
        <v>0</v>
      </c>
      <c r="Q270" s="235">
        <f>IF((Q$4-$G270)&lt;($C270+$B270),IF(Q$4=$G270+$B270,SUMIFS(INDEX('ABP REC Calc'!$G$6:$AB$69,,MATCH('ABP RECs'!$H270,'ABP REC Calc'!$G$5:$AB$5,0)),'ABP REC Calc'!$C$6:$C$69,'ABP RECs'!$E270,'ABP REC Calc'!$B$6:$B$69,'ABP RECs'!$F270),
IF(Q$4&gt;$G270,P270*(1-Inputs_ByYear!$D$4),0)),0)</f>
        <v>0</v>
      </c>
      <c r="R270" s="235">
        <f>IF((R$4-$G270)&lt;($C270+$B270),IF(R$4=$G270+$B270,SUMIFS(INDEX('ABP REC Calc'!$G$6:$AB$69,,MATCH('ABP RECs'!$H270,'ABP REC Calc'!$G$5:$AB$5,0)),'ABP REC Calc'!$C$6:$C$69,'ABP RECs'!$E270,'ABP REC Calc'!$B$6:$B$69,'ABP RECs'!$F270),
IF(R$4&gt;$G270,Q270*(1-Inputs_ByYear!$D$4),0)),0)</f>
        <v>0</v>
      </c>
      <c r="S270" s="235">
        <f>IF((S$4-$G270)&lt;($C270+$B270),IF(S$4=$G270+$B270,SUMIFS(INDEX('ABP REC Calc'!$G$6:$AB$69,,MATCH('ABP RECs'!$H270,'ABP REC Calc'!$G$5:$AB$5,0)),'ABP REC Calc'!$C$6:$C$69,'ABP RECs'!$E270,'ABP REC Calc'!$B$6:$B$69,'ABP RECs'!$F270),
IF(S$4&gt;$G270,R270*(1-Inputs_ByYear!$D$4),0)),0)</f>
        <v>0</v>
      </c>
      <c r="T270" s="235">
        <f>IF((T$4-$G270)&lt;($C270+$B270),IF(T$4=$G270+$B270,SUMIFS(INDEX('ABP REC Calc'!$G$6:$AB$69,,MATCH('ABP RECs'!$H270,'ABP REC Calc'!$G$5:$AB$5,0)),'ABP REC Calc'!$C$6:$C$69,'ABP RECs'!$E270,'ABP REC Calc'!$B$6:$B$69,'ABP RECs'!$F270),
IF(T$4&gt;$G270,S270*(1-Inputs_ByYear!$D$4),0)),0)</f>
        <v>0</v>
      </c>
      <c r="U270" s="235">
        <f>IF((U$4-$G270)&lt;($C270+$B270),IF(U$4=$G270+$B270,SUMIFS(INDEX('ABP REC Calc'!$G$6:$AB$69,,MATCH('ABP RECs'!$H270,'ABP REC Calc'!$G$5:$AB$5,0)),'ABP REC Calc'!$C$6:$C$69,'ABP RECs'!$E270,'ABP REC Calc'!$B$6:$B$69,'ABP RECs'!$F270),
IF(U$4&gt;$G270,T270*(1-Inputs_ByYear!$D$4),0)),0)</f>
        <v>0</v>
      </c>
      <c r="V270" s="235">
        <f>IF((V$4-$G270)&lt;($C270+$B270),IF(V$4=$G270+$B270,SUMIFS(INDEX('ABP REC Calc'!$G$6:$AB$69,,MATCH('ABP RECs'!$H270,'ABP REC Calc'!$G$5:$AB$5,0)),'ABP REC Calc'!$C$6:$C$69,'ABP RECs'!$E270,'ABP REC Calc'!$B$6:$B$69,'ABP RECs'!$F270),
IF(V$4&gt;$G270,U270*(1-Inputs_ByYear!$D$4),0)),0)</f>
        <v>0</v>
      </c>
      <c r="W270" s="235">
        <f>IF((W$4-$G270)&lt;($C270+$B270),IF(W$4=$G270+$B270,SUMIFS(INDEX('ABP REC Calc'!$G$6:$AB$69,,MATCH('ABP RECs'!$H270,'ABP REC Calc'!$G$5:$AB$5,0)),'ABP REC Calc'!$C$6:$C$69,'ABP RECs'!$E270,'ABP REC Calc'!$B$6:$B$69,'ABP RECs'!$F270),
IF(W$4&gt;$G270,V270*(1-Inputs_ByYear!$D$4),0)),0)</f>
        <v>0</v>
      </c>
      <c r="X270" s="235">
        <f>IF((X$4-$G270)&lt;($C270+$B270),IF(X$4=$G270+$B270,SUMIFS(INDEX('ABP REC Calc'!$G$6:$AB$69,,MATCH('ABP RECs'!$H270,'ABP REC Calc'!$G$5:$AB$5,0)),'ABP REC Calc'!$C$6:$C$69,'ABP RECs'!$E270,'ABP REC Calc'!$B$6:$B$69,'ABP RECs'!$F270),
IF(X$4&gt;$G270,W270*(1-Inputs_ByYear!$D$4),0)),0)</f>
        <v>0</v>
      </c>
      <c r="Y270" s="235">
        <f>IF((Y$4-$G270)&lt;($C270+$B270),IF(Y$4=$G270+$B270,SUMIFS(INDEX('ABP REC Calc'!$G$6:$AB$69,,MATCH('ABP RECs'!$H270,'ABP REC Calc'!$G$5:$AB$5,0)),'ABP REC Calc'!$C$6:$C$69,'ABP RECs'!$E270,'ABP REC Calc'!$B$6:$B$69,'ABP RECs'!$F270),
IF(Y$4&gt;$G270,X270*(1-Inputs_ByYear!$D$4),0)),0)</f>
        <v>0</v>
      </c>
      <c r="Z270" s="235">
        <f>IF((Z$4-$G270)&lt;($C270+$B270),IF(Z$4=$G270+$B270,SUMIFS(INDEX('ABP REC Calc'!$G$6:$AB$69,,MATCH('ABP RECs'!$H270,'ABP REC Calc'!$G$5:$AB$5,0)),'ABP REC Calc'!$C$6:$C$69,'ABP RECs'!$E270,'ABP REC Calc'!$B$6:$B$69,'ABP RECs'!$F270),
IF(Z$4&gt;$G270,Y270*(1-Inputs_ByYear!$D$4),0)),0)</f>
        <v>218337.01555051241</v>
      </c>
      <c r="AA270" s="235">
        <f>IF((AA$4-$G270)&lt;($C270+$B270),IF(AA$4=$G270+$B270,SUMIFS(INDEX('ABP REC Calc'!$G$6:$AB$69,,MATCH('ABP RECs'!$H270,'ABP REC Calc'!$G$5:$AB$5,0)),'ABP REC Calc'!$C$6:$C$69,'ABP RECs'!$E270,'ABP REC Calc'!$B$6:$B$69,'ABP RECs'!$F270),
IF(AA$4&gt;$G270,Z270*(1-Inputs_ByYear!$D$4),0)),0)</f>
        <v>217245.33047275984</v>
      </c>
      <c r="AB270" s="235">
        <f>IF((AB$4-$G270)&lt;($C270+$B270),IF(AB$4=$G270+$B270,SUMIFS(INDEX('ABP REC Calc'!$G$6:$AB$69,,MATCH('ABP RECs'!$H270,'ABP REC Calc'!$G$5:$AB$5,0)),'ABP REC Calc'!$C$6:$C$69,'ABP RECs'!$E270,'ABP REC Calc'!$B$6:$B$69,'ABP RECs'!$F270),
IF(AB$4&gt;$G270,AA270*(1-Inputs_ByYear!$D$4),0)),0)</f>
        <v>216159.10382039603</v>
      </c>
      <c r="AC270" s="235">
        <f>IF((AC$4-$G270)&lt;($C270+$B270),IF(AC$4=$G270+$B270,SUMIFS(INDEX('ABP REC Calc'!$G$6:$AB$69,,MATCH('ABP RECs'!$H270,'ABP REC Calc'!$G$5:$AB$5,0)),'ABP REC Calc'!$C$6:$C$69,'ABP RECs'!$E270,'ABP REC Calc'!$B$6:$B$69,'ABP RECs'!$F270),
IF(AC$4&gt;$G270,AB270*(1-Inputs_ByYear!$D$4),0)),0)</f>
        <v>215078.30830129405</v>
      </c>
      <c r="AD270" s="235">
        <f>IF((AD$4-$G270)&lt;($C270+$B270),IF(AD$4=$G270+$B270,SUMIFS(INDEX('ABP REC Calc'!$G$6:$AB$69,,MATCH('ABP RECs'!$H270,'ABP REC Calc'!$G$5:$AB$5,0)),'ABP REC Calc'!$C$6:$C$69,'ABP RECs'!$E270,'ABP REC Calc'!$B$6:$B$69,'ABP RECs'!$F270),
IF(AD$4&gt;$G270,AC270*(1-Inputs_ByYear!$D$4),0)),0)</f>
        <v>214002.91675978756</v>
      </c>
    </row>
    <row r="271" spans="2:30" ht="14.75" customHeight="1" x14ac:dyDescent="0.25">
      <c r="B271" s="332" cm="1">
        <f t="array" ref="B271">INDEX(Inputs_ByYear!$D$87:$D$92, MATCH('ABP RECs'!$E271, Inputs_ByYear!$B$87:$B$92, 0),)</f>
        <v>0</v>
      </c>
      <c r="C271" s="332" cm="1">
        <f t="array" ref="C271">INDEX(Inputs_ByYear!$D$51:$D$56, MATCH('ABP RECs'!$E271, Inputs_ByYear!$B$51:$B$56,0),)</f>
        <v>15</v>
      </c>
      <c r="D271" s="332" t="str" cm="1">
        <f t="array" ref="D271">INDEX(Inputs_ByYear!$D$96:$D$101, MATCH('ABP RECs'!$E271, Inputs_ByYear!$B$96:$B$101,0),)</f>
        <v>n/a</v>
      </c>
      <c r="E271" s="222" t="s">
        <v>238</v>
      </c>
      <c r="F271" s="219" t="s">
        <v>259</v>
      </c>
      <c r="G271" s="219">
        <f t="shared" si="12"/>
        <v>2042</v>
      </c>
      <c r="H271" s="227" t="s">
        <v>40</v>
      </c>
      <c r="I271" s="235">
        <f>IF((I$4-$G271)&lt;($C271+$B271),IF(I$4=$G271+$B271,SUMIFS(INDEX('ABP REC Calc'!$G$6:$AB$69,,MATCH('ABP RECs'!$H271,'ABP REC Calc'!$G$5:$AB$5,0)),'ABP REC Calc'!$C$6:$C$69,'ABP RECs'!$E271,'ABP REC Calc'!$B$6:$B$69,'ABP RECs'!$F271),
IF(I$4&gt;$G271,H271*(1-Inputs_ByYear!$D$4),0)),0)</f>
        <v>0</v>
      </c>
      <c r="J271" s="235">
        <f>IF((J$4-$G271)&lt;($C271+$B271),IF(J$4=$G271+$B271,SUMIFS(INDEX('ABP REC Calc'!$G$6:$AB$69,,MATCH('ABP RECs'!$H271,'ABP REC Calc'!$G$5:$AB$5,0)),'ABP REC Calc'!$C$6:$C$69,'ABP RECs'!$E271,'ABP REC Calc'!$B$6:$B$69,'ABP RECs'!$F271),
IF(J$4&gt;$G271,I271*(1-Inputs_ByYear!$D$4),0)),0)</f>
        <v>0</v>
      </c>
      <c r="K271" s="235">
        <f>IF((K$4-$G271)&lt;($C271+$B271),IF(K$4=$G271+$B271,SUMIFS(INDEX('ABP REC Calc'!$G$6:$AB$69,,MATCH('ABP RECs'!$H271,'ABP REC Calc'!$G$5:$AB$5,0)),'ABP REC Calc'!$C$6:$C$69,'ABP RECs'!$E271,'ABP REC Calc'!$B$6:$B$69,'ABP RECs'!$F271),
IF(K$4&gt;$G271,J271*(1-Inputs_ByYear!$D$4),0)),0)</f>
        <v>0</v>
      </c>
      <c r="L271" s="235">
        <f>IF((L$4-$G271)&lt;($C271+$B271),IF(L$4=$G271+$B271,SUMIFS(INDEX('ABP REC Calc'!$G$6:$AB$69,,MATCH('ABP RECs'!$H271,'ABP REC Calc'!$G$5:$AB$5,0)),'ABP REC Calc'!$C$6:$C$69,'ABP RECs'!$E271,'ABP REC Calc'!$B$6:$B$69,'ABP RECs'!$F271),
IF(L$4&gt;$G271,K271*(1-Inputs_ByYear!$D$4),0)),0)</f>
        <v>0</v>
      </c>
      <c r="M271" s="235">
        <f>IF((M$4-$G271)&lt;($C271+$B271),IF(M$4=$G271+$B271,SUMIFS(INDEX('ABP REC Calc'!$G$6:$AB$69,,MATCH('ABP RECs'!$H271,'ABP REC Calc'!$G$5:$AB$5,0)),'ABP REC Calc'!$C$6:$C$69,'ABP RECs'!$E271,'ABP REC Calc'!$B$6:$B$69,'ABP RECs'!$F271),
IF(M$4&gt;$G271,L271*(1-Inputs_ByYear!$D$4),0)),0)</f>
        <v>0</v>
      </c>
      <c r="N271" s="235">
        <f>IF((N$4-$G271)&lt;($C271+$B271),IF(N$4=$G271+$B271,SUMIFS(INDEX('ABP REC Calc'!$G$6:$AB$69,,MATCH('ABP RECs'!$H271,'ABP REC Calc'!$G$5:$AB$5,0)),'ABP REC Calc'!$C$6:$C$69,'ABP RECs'!$E271,'ABP REC Calc'!$B$6:$B$69,'ABP RECs'!$F271),
IF(N$4&gt;$G271,M271*(1-Inputs_ByYear!$D$4),0)),0)</f>
        <v>0</v>
      </c>
      <c r="O271" s="235">
        <f>IF((O$4-$G271)&lt;($C271+$B271),IF(O$4=$G271+$B271,SUMIFS(INDEX('ABP REC Calc'!$G$6:$AB$69,,MATCH('ABP RECs'!$H271,'ABP REC Calc'!$G$5:$AB$5,0)),'ABP REC Calc'!$C$6:$C$69,'ABP RECs'!$E271,'ABP REC Calc'!$B$6:$B$69,'ABP RECs'!$F271),
IF(O$4&gt;$G271,N271*(1-Inputs_ByYear!$D$4),0)),0)</f>
        <v>0</v>
      </c>
      <c r="P271" s="235">
        <f>IF((P$4-$G271)&lt;($C271+$B271),IF(P$4=$G271+$B271,SUMIFS(INDEX('ABP REC Calc'!$G$6:$AB$69,,MATCH('ABP RECs'!$H271,'ABP REC Calc'!$G$5:$AB$5,0)),'ABP REC Calc'!$C$6:$C$69,'ABP RECs'!$E271,'ABP REC Calc'!$B$6:$B$69,'ABP RECs'!$F271),
IF(P$4&gt;$G271,O271*(1-Inputs_ByYear!$D$4),0)),0)</f>
        <v>0</v>
      </c>
      <c r="Q271" s="235">
        <f>IF((Q$4-$G271)&lt;($C271+$B271),IF(Q$4=$G271+$B271,SUMIFS(INDEX('ABP REC Calc'!$G$6:$AB$69,,MATCH('ABP RECs'!$H271,'ABP REC Calc'!$G$5:$AB$5,0)),'ABP REC Calc'!$C$6:$C$69,'ABP RECs'!$E271,'ABP REC Calc'!$B$6:$B$69,'ABP RECs'!$F271),
IF(Q$4&gt;$G271,P271*(1-Inputs_ByYear!$D$4),0)),0)</f>
        <v>0</v>
      </c>
      <c r="R271" s="235">
        <f>IF((R$4-$G271)&lt;($C271+$B271),IF(R$4=$G271+$B271,SUMIFS(INDEX('ABP REC Calc'!$G$6:$AB$69,,MATCH('ABP RECs'!$H271,'ABP REC Calc'!$G$5:$AB$5,0)),'ABP REC Calc'!$C$6:$C$69,'ABP RECs'!$E271,'ABP REC Calc'!$B$6:$B$69,'ABP RECs'!$F271),
IF(R$4&gt;$G271,Q271*(1-Inputs_ByYear!$D$4),0)),0)</f>
        <v>0</v>
      </c>
      <c r="S271" s="235">
        <f>IF((S$4-$G271)&lt;($C271+$B271),IF(S$4=$G271+$B271,SUMIFS(INDEX('ABP REC Calc'!$G$6:$AB$69,,MATCH('ABP RECs'!$H271,'ABP REC Calc'!$G$5:$AB$5,0)),'ABP REC Calc'!$C$6:$C$69,'ABP RECs'!$E271,'ABP REC Calc'!$B$6:$B$69,'ABP RECs'!$F271),
IF(S$4&gt;$G271,R271*(1-Inputs_ByYear!$D$4),0)),0)</f>
        <v>0</v>
      </c>
      <c r="T271" s="235">
        <f>IF((T$4-$G271)&lt;($C271+$B271),IF(T$4=$G271+$B271,SUMIFS(INDEX('ABP REC Calc'!$G$6:$AB$69,,MATCH('ABP RECs'!$H271,'ABP REC Calc'!$G$5:$AB$5,0)),'ABP REC Calc'!$C$6:$C$69,'ABP RECs'!$E271,'ABP REC Calc'!$B$6:$B$69,'ABP RECs'!$F271),
IF(T$4&gt;$G271,S271*(1-Inputs_ByYear!$D$4),0)),0)</f>
        <v>0</v>
      </c>
      <c r="U271" s="235">
        <f>IF((U$4-$G271)&lt;($C271+$B271),IF(U$4=$G271+$B271,SUMIFS(INDEX('ABP REC Calc'!$G$6:$AB$69,,MATCH('ABP RECs'!$H271,'ABP REC Calc'!$G$5:$AB$5,0)),'ABP REC Calc'!$C$6:$C$69,'ABP RECs'!$E271,'ABP REC Calc'!$B$6:$B$69,'ABP RECs'!$F271),
IF(U$4&gt;$G271,T271*(1-Inputs_ByYear!$D$4),0)),0)</f>
        <v>0</v>
      </c>
      <c r="V271" s="235">
        <f>IF((V$4-$G271)&lt;($C271+$B271),IF(V$4=$G271+$B271,SUMIFS(INDEX('ABP REC Calc'!$G$6:$AB$69,,MATCH('ABP RECs'!$H271,'ABP REC Calc'!$G$5:$AB$5,0)),'ABP REC Calc'!$C$6:$C$69,'ABP RECs'!$E271,'ABP REC Calc'!$B$6:$B$69,'ABP RECs'!$F271),
IF(V$4&gt;$G271,U271*(1-Inputs_ByYear!$D$4),0)),0)</f>
        <v>0</v>
      </c>
      <c r="W271" s="235">
        <f>IF((W$4-$G271)&lt;($C271+$B271),IF(W$4=$G271+$B271,SUMIFS(INDEX('ABP REC Calc'!$G$6:$AB$69,,MATCH('ABP RECs'!$H271,'ABP REC Calc'!$G$5:$AB$5,0)),'ABP REC Calc'!$C$6:$C$69,'ABP RECs'!$E271,'ABP REC Calc'!$B$6:$B$69,'ABP RECs'!$F271),
IF(W$4&gt;$G271,V271*(1-Inputs_ByYear!$D$4),0)),0)</f>
        <v>0</v>
      </c>
      <c r="X271" s="235">
        <f>IF((X$4-$G271)&lt;($C271+$B271),IF(X$4=$G271+$B271,SUMIFS(INDEX('ABP REC Calc'!$G$6:$AB$69,,MATCH('ABP RECs'!$H271,'ABP REC Calc'!$G$5:$AB$5,0)),'ABP REC Calc'!$C$6:$C$69,'ABP RECs'!$E271,'ABP REC Calc'!$B$6:$B$69,'ABP RECs'!$F271),
IF(X$4&gt;$G271,W271*(1-Inputs_ByYear!$D$4),0)),0)</f>
        <v>0</v>
      </c>
      <c r="Y271" s="235">
        <f>IF((Y$4-$G271)&lt;($C271+$B271),IF(Y$4=$G271+$B271,SUMIFS(INDEX('ABP REC Calc'!$G$6:$AB$69,,MATCH('ABP RECs'!$H271,'ABP REC Calc'!$G$5:$AB$5,0)),'ABP REC Calc'!$C$6:$C$69,'ABP RECs'!$E271,'ABP REC Calc'!$B$6:$B$69,'ABP RECs'!$F271),
IF(Y$4&gt;$G271,X271*(1-Inputs_ByYear!$D$4),0)),0)</f>
        <v>0</v>
      </c>
      <c r="Z271" s="235">
        <f>IF((Z$4-$G271)&lt;($C271+$B271),IF(Z$4=$G271+$B271,SUMIFS(INDEX('ABP REC Calc'!$G$6:$AB$69,,MATCH('ABP RECs'!$H271,'ABP REC Calc'!$G$5:$AB$5,0)),'ABP REC Calc'!$C$6:$C$69,'ABP RECs'!$E271,'ABP REC Calc'!$B$6:$B$69,'ABP RECs'!$F271),
IF(Z$4&gt;$G271,Y271*(1-Inputs_ByYear!$D$4),0)),0)</f>
        <v>0</v>
      </c>
      <c r="AA271" s="235">
        <f>IF((AA$4-$G271)&lt;($C271+$B271),IF(AA$4=$G271+$B271,SUMIFS(INDEX('ABP REC Calc'!$G$6:$AB$69,,MATCH('ABP RECs'!$H271,'ABP REC Calc'!$G$5:$AB$5,0)),'ABP REC Calc'!$C$6:$C$69,'ABP RECs'!$E271,'ABP REC Calc'!$B$6:$B$69,'ABP RECs'!$F271),
IF(AA$4&gt;$G271,Z271*(1-Inputs_ByYear!$D$4),0)),0)</f>
        <v>218337.01555051241</v>
      </c>
      <c r="AB271" s="235">
        <f>IF((AB$4-$G271)&lt;($C271+$B271),IF(AB$4=$G271+$B271,SUMIFS(INDEX('ABP REC Calc'!$G$6:$AB$69,,MATCH('ABP RECs'!$H271,'ABP REC Calc'!$G$5:$AB$5,0)),'ABP REC Calc'!$C$6:$C$69,'ABP RECs'!$E271,'ABP REC Calc'!$B$6:$B$69,'ABP RECs'!$F271),
IF(AB$4&gt;$G271,AA271*(1-Inputs_ByYear!$D$4),0)),0)</f>
        <v>217245.33047275984</v>
      </c>
      <c r="AC271" s="235">
        <f>IF((AC$4-$G271)&lt;($C271+$B271),IF(AC$4=$G271+$B271,SUMIFS(INDEX('ABP REC Calc'!$G$6:$AB$69,,MATCH('ABP RECs'!$H271,'ABP REC Calc'!$G$5:$AB$5,0)),'ABP REC Calc'!$C$6:$C$69,'ABP RECs'!$E271,'ABP REC Calc'!$B$6:$B$69,'ABP RECs'!$F271),
IF(AC$4&gt;$G271,AB271*(1-Inputs_ByYear!$D$4),0)),0)</f>
        <v>216159.10382039603</v>
      </c>
      <c r="AD271" s="235">
        <f>IF((AD$4-$G271)&lt;($C271+$B271),IF(AD$4=$G271+$B271,SUMIFS(INDEX('ABP REC Calc'!$G$6:$AB$69,,MATCH('ABP RECs'!$H271,'ABP REC Calc'!$G$5:$AB$5,0)),'ABP REC Calc'!$C$6:$C$69,'ABP RECs'!$E271,'ABP REC Calc'!$B$6:$B$69,'ABP RECs'!$F271),
IF(AD$4&gt;$G271,AC271*(1-Inputs_ByYear!$D$4),0)),0)</f>
        <v>215078.30830129405</v>
      </c>
    </row>
    <row r="272" spans="2:30" ht="14.75" customHeight="1" x14ac:dyDescent="0.25">
      <c r="B272" s="332" cm="1">
        <f t="array" ref="B272">INDEX(Inputs_ByYear!$D$87:$D$92, MATCH('ABP RECs'!$E272, Inputs_ByYear!$B$87:$B$92, 0),)</f>
        <v>0</v>
      </c>
      <c r="C272" s="332" cm="1">
        <f t="array" ref="C272">INDEX(Inputs_ByYear!$D$51:$D$56, MATCH('ABP RECs'!$E272, Inputs_ByYear!$B$51:$B$56,0),)</f>
        <v>15</v>
      </c>
      <c r="D272" s="332" t="str" cm="1">
        <f t="array" ref="D272">INDEX(Inputs_ByYear!$D$96:$D$101, MATCH('ABP RECs'!$E272, Inputs_ByYear!$B$96:$B$101,0),)</f>
        <v>n/a</v>
      </c>
      <c r="E272" s="222" t="s">
        <v>238</v>
      </c>
      <c r="F272" s="219" t="s">
        <v>259</v>
      </c>
      <c r="G272" s="219">
        <f t="shared" si="12"/>
        <v>2043</v>
      </c>
      <c r="H272" s="227" t="s">
        <v>41</v>
      </c>
      <c r="I272" s="235">
        <f>IF((I$4-$G272)&lt;($C272+$B272),IF(I$4=$G272+$B272,SUMIFS(INDEX('ABP REC Calc'!$G$6:$AB$69,,MATCH('ABP RECs'!$H272,'ABP REC Calc'!$G$5:$AB$5,0)),'ABP REC Calc'!$C$6:$C$69,'ABP RECs'!$E272,'ABP REC Calc'!$B$6:$B$69,'ABP RECs'!$F272),
IF(I$4&gt;$G272,H272*(1-Inputs_ByYear!$D$4),0)),0)</f>
        <v>0</v>
      </c>
      <c r="J272" s="235">
        <f>IF((J$4-$G272)&lt;($C272+$B272),IF(J$4=$G272+$B272,SUMIFS(INDEX('ABP REC Calc'!$G$6:$AB$69,,MATCH('ABP RECs'!$H272,'ABP REC Calc'!$G$5:$AB$5,0)),'ABP REC Calc'!$C$6:$C$69,'ABP RECs'!$E272,'ABP REC Calc'!$B$6:$B$69,'ABP RECs'!$F272),
IF(J$4&gt;$G272,I272*(1-Inputs_ByYear!$D$4),0)),0)</f>
        <v>0</v>
      </c>
      <c r="K272" s="235">
        <f>IF((K$4-$G272)&lt;($C272+$B272),IF(K$4=$G272+$B272,SUMIFS(INDEX('ABP REC Calc'!$G$6:$AB$69,,MATCH('ABP RECs'!$H272,'ABP REC Calc'!$G$5:$AB$5,0)),'ABP REC Calc'!$C$6:$C$69,'ABP RECs'!$E272,'ABP REC Calc'!$B$6:$B$69,'ABP RECs'!$F272),
IF(K$4&gt;$G272,J272*(1-Inputs_ByYear!$D$4),0)),0)</f>
        <v>0</v>
      </c>
      <c r="L272" s="235">
        <f>IF((L$4-$G272)&lt;($C272+$B272),IF(L$4=$G272+$B272,SUMIFS(INDEX('ABP REC Calc'!$G$6:$AB$69,,MATCH('ABP RECs'!$H272,'ABP REC Calc'!$G$5:$AB$5,0)),'ABP REC Calc'!$C$6:$C$69,'ABP RECs'!$E272,'ABP REC Calc'!$B$6:$B$69,'ABP RECs'!$F272),
IF(L$4&gt;$G272,K272*(1-Inputs_ByYear!$D$4),0)),0)</f>
        <v>0</v>
      </c>
      <c r="M272" s="235">
        <f>IF((M$4-$G272)&lt;($C272+$B272),IF(M$4=$G272+$B272,SUMIFS(INDEX('ABP REC Calc'!$G$6:$AB$69,,MATCH('ABP RECs'!$H272,'ABP REC Calc'!$G$5:$AB$5,0)),'ABP REC Calc'!$C$6:$C$69,'ABP RECs'!$E272,'ABP REC Calc'!$B$6:$B$69,'ABP RECs'!$F272),
IF(M$4&gt;$G272,L272*(1-Inputs_ByYear!$D$4),0)),0)</f>
        <v>0</v>
      </c>
      <c r="N272" s="235">
        <f>IF((N$4-$G272)&lt;($C272+$B272),IF(N$4=$G272+$B272,SUMIFS(INDEX('ABP REC Calc'!$G$6:$AB$69,,MATCH('ABP RECs'!$H272,'ABP REC Calc'!$G$5:$AB$5,0)),'ABP REC Calc'!$C$6:$C$69,'ABP RECs'!$E272,'ABP REC Calc'!$B$6:$B$69,'ABP RECs'!$F272),
IF(N$4&gt;$G272,M272*(1-Inputs_ByYear!$D$4),0)),0)</f>
        <v>0</v>
      </c>
      <c r="O272" s="235">
        <f>IF((O$4-$G272)&lt;($C272+$B272),IF(O$4=$G272+$B272,SUMIFS(INDEX('ABP REC Calc'!$G$6:$AB$69,,MATCH('ABP RECs'!$H272,'ABP REC Calc'!$G$5:$AB$5,0)),'ABP REC Calc'!$C$6:$C$69,'ABP RECs'!$E272,'ABP REC Calc'!$B$6:$B$69,'ABP RECs'!$F272),
IF(O$4&gt;$G272,N272*(1-Inputs_ByYear!$D$4),0)),0)</f>
        <v>0</v>
      </c>
      <c r="P272" s="235">
        <f>IF((P$4-$G272)&lt;($C272+$B272),IF(P$4=$G272+$B272,SUMIFS(INDEX('ABP REC Calc'!$G$6:$AB$69,,MATCH('ABP RECs'!$H272,'ABP REC Calc'!$G$5:$AB$5,0)),'ABP REC Calc'!$C$6:$C$69,'ABP RECs'!$E272,'ABP REC Calc'!$B$6:$B$69,'ABP RECs'!$F272),
IF(P$4&gt;$G272,O272*(1-Inputs_ByYear!$D$4),0)),0)</f>
        <v>0</v>
      </c>
      <c r="Q272" s="235">
        <f>IF((Q$4-$G272)&lt;($C272+$B272),IF(Q$4=$G272+$B272,SUMIFS(INDEX('ABP REC Calc'!$G$6:$AB$69,,MATCH('ABP RECs'!$H272,'ABP REC Calc'!$G$5:$AB$5,0)),'ABP REC Calc'!$C$6:$C$69,'ABP RECs'!$E272,'ABP REC Calc'!$B$6:$B$69,'ABP RECs'!$F272),
IF(Q$4&gt;$G272,P272*(1-Inputs_ByYear!$D$4),0)),0)</f>
        <v>0</v>
      </c>
      <c r="R272" s="235">
        <f>IF((R$4-$G272)&lt;($C272+$B272),IF(R$4=$G272+$B272,SUMIFS(INDEX('ABP REC Calc'!$G$6:$AB$69,,MATCH('ABP RECs'!$H272,'ABP REC Calc'!$G$5:$AB$5,0)),'ABP REC Calc'!$C$6:$C$69,'ABP RECs'!$E272,'ABP REC Calc'!$B$6:$B$69,'ABP RECs'!$F272),
IF(R$4&gt;$G272,Q272*(1-Inputs_ByYear!$D$4),0)),0)</f>
        <v>0</v>
      </c>
      <c r="S272" s="235">
        <f>IF((S$4-$G272)&lt;($C272+$B272),IF(S$4=$G272+$B272,SUMIFS(INDEX('ABP REC Calc'!$G$6:$AB$69,,MATCH('ABP RECs'!$H272,'ABP REC Calc'!$G$5:$AB$5,0)),'ABP REC Calc'!$C$6:$C$69,'ABP RECs'!$E272,'ABP REC Calc'!$B$6:$B$69,'ABP RECs'!$F272),
IF(S$4&gt;$G272,R272*(1-Inputs_ByYear!$D$4),0)),0)</f>
        <v>0</v>
      </c>
      <c r="T272" s="235">
        <f>IF((T$4-$G272)&lt;($C272+$B272),IF(T$4=$G272+$B272,SUMIFS(INDEX('ABP REC Calc'!$G$6:$AB$69,,MATCH('ABP RECs'!$H272,'ABP REC Calc'!$G$5:$AB$5,0)),'ABP REC Calc'!$C$6:$C$69,'ABP RECs'!$E272,'ABP REC Calc'!$B$6:$B$69,'ABP RECs'!$F272),
IF(T$4&gt;$G272,S272*(1-Inputs_ByYear!$D$4),0)),0)</f>
        <v>0</v>
      </c>
      <c r="U272" s="235">
        <f>IF((U$4-$G272)&lt;($C272+$B272),IF(U$4=$G272+$B272,SUMIFS(INDEX('ABP REC Calc'!$G$6:$AB$69,,MATCH('ABP RECs'!$H272,'ABP REC Calc'!$G$5:$AB$5,0)),'ABP REC Calc'!$C$6:$C$69,'ABP RECs'!$E272,'ABP REC Calc'!$B$6:$B$69,'ABP RECs'!$F272),
IF(U$4&gt;$G272,T272*(1-Inputs_ByYear!$D$4),0)),0)</f>
        <v>0</v>
      </c>
      <c r="V272" s="235">
        <f>IF((V$4-$G272)&lt;($C272+$B272),IF(V$4=$G272+$B272,SUMIFS(INDEX('ABP REC Calc'!$G$6:$AB$69,,MATCH('ABP RECs'!$H272,'ABP REC Calc'!$G$5:$AB$5,0)),'ABP REC Calc'!$C$6:$C$69,'ABP RECs'!$E272,'ABP REC Calc'!$B$6:$B$69,'ABP RECs'!$F272),
IF(V$4&gt;$G272,U272*(1-Inputs_ByYear!$D$4),0)),0)</f>
        <v>0</v>
      </c>
      <c r="W272" s="235">
        <f>IF((W$4-$G272)&lt;($C272+$B272),IF(W$4=$G272+$B272,SUMIFS(INDEX('ABP REC Calc'!$G$6:$AB$69,,MATCH('ABP RECs'!$H272,'ABP REC Calc'!$G$5:$AB$5,0)),'ABP REC Calc'!$C$6:$C$69,'ABP RECs'!$E272,'ABP REC Calc'!$B$6:$B$69,'ABP RECs'!$F272),
IF(W$4&gt;$G272,V272*(1-Inputs_ByYear!$D$4),0)),0)</f>
        <v>0</v>
      </c>
      <c r="X272" s="235">
        <f>IF((X$4-$G272)&lt;($C272+$B272),IF(X$4=$G272+$B272,SUMIFS(INDEX('ABP REC Calc'!$G$6:$AB$69,,MATCH('ABP RECs'!$H272,'ABP REC Calc'!$G$5:$AB$5,0)),'ABP REC Calc'!$C$6:$C$69,'ABP RECs'!$E272,'ABP REC Calc'!$B$6:$B$69,'ABP RECs'!$F272),
IF(X$4&gt;$G272,W272*(1-Inputs_ByYear!$D$4),0)),0)</f>
        <v>0</v>
      </c>
      <c r="Y272" s="235">
        <f>IF((Y$4-$G272)&lt;($C272+$B272),IF(Y$4=$G272+$B272,SUMIFS(INDEX('ABP REC Calc'!$G$6:$AB$69,,MATCH('ABP RECs'!$H272,'ABP REC Calc'!$G$5:$AB$5,0)),'ABP REC Calc'!$C$6:$C$69,'ABP RECs'!$E272,'ABP REC Calc'!$B$6:$B$69,'ABP RECs'!$F272),
IF(Y$4&gt;$G272,X272*(1-Inputs_ByYear!$D$4),0)),0)</f>
        <v>0</v>
      </c>
      <c r="Z272" s="235">
        <f>IF((Z$4-$G272)&lt;($C272+$B272),IF(Z$4=$G272+$B272,SUMIFS(INDEX('ABP REC Calc'!$G$6:$AB$69,,MATCH('ABP RECs'!$H272,'ABP REC Calc'!$G$5:$AB$5,0)),'ABP REC Calc'!$C$6:$C$69,'ABP RECs'!$E272,'ABP REC Calc'!$B$6:$B$69,'ABP RECs'!$F272),
IF(Z$4&gt;$G272,Y272*(1-Inputs_ByYear!$D$4),0)),0)</f>
        <v>0</v>
      </c>
      <c r="AA272" s="235">
        <f>IF((AA$4-$G272)&lt;($C272+$B272),IF(AA$4=$G272+$B272,SUMIFS(INDEX('ABP REC Calc'!$G$6:$AB$69,,MATCH('ABP RECs'!$H272,'ABP REC Calc'!$G$5:$AB$5,0)),'ABP REC Calc'!$C$6:$C$69,'ABP RECs'!$E272,'ABP REC Calc'!$B$6:$B$69,'ABP RECs'!$F272),
IF(AA$4&gt;$G272,Z272*(1-Inputs_ByYear!$D$4),0)),0)</f>
        <v>0</v>
      </c>
      <c r="AB272" s="235">
        <f>IF((AB$4-$G272)&lt;($C272+$B272),IF(AB$4=$G272+$B272,SUMIFS(INDEX('ABP REC Calc'!$G$6:$AB$69,,MATCH('ABP RECs'!$H272,'ABP REC Calc'!$G$5:$AB$5,0)),'ABP REC Calc'!$C$6:$C$69,'ABP RECs'!$E272,'ABP REC Calc'!$B$6:$B$69,'ABP RECs'!$F272),
IF(AB$4&gt;$G272,AA272*(1-Inputs_ByYear!$D$4),0)),0)</f>
        <v>0</v>
      </c>
      <c r="AC272" s="235">
        <f>IF((AC$4-$G272)&lt;($C272+$B272),IF(AC$4=$G272+$B272,SUMIFS(INDEX('ABP REC Calc'!$G$6:$AB$69,,MATCH('ABP RECs'!$H272,'ABP REC Calc'!$G$5:$AB$5,0)),'ABP REC Calc'!$C$6:$C$69,'ABP RECs'!$E272,'ABP REC Calc'!$B$6:$B$69,'ABP RECs'!$F272),
IF(AC$4&gt;$G272,AB272*(1-Inputs_ByYear!$D$4),0)),0)</f>
        <v>0</v>
      </c>
      <c r="AD272" s="235">
        <f>IF((AD$4-$G272)&lt;($C272+$B272),IF(AD$4=$G272+$B272,SUMIFS(INDEX('ABP REC Calc'!$G$6:$AB$69,,MATCH('ABP RECs'!$H272,'ABP REC Calc'!$G$5:$AB$5,0)),'ABP REC Calc'!$C$6:$C$69,'ABP RECs'!$E272,'ABP REC Calc'!$B$6:$B$69,'ABP RECs'!$F272),
IF(AD$4&gt;$G272,AC272*(1-Inputs_ByYear!$D$4),0)),0)</f>
        <v>0</v>
      </c>
    </row>
    <row r="273" spans="2:30" ht="14.75" customHeight="1" x14ac:dyDescent="0.25">
      <c r="B273" s="332" cm="1">
        <f t="array" ref="B273">INDEX(Inputs_ByYear!$D$87:$D$92, MATCH('ABP RECs'!$E273, Inputs_ByYear!$B$87:$B$92, 0),)</f>
        <v>0</v>
      </c>
      <c r="C273" s="332" cm="1">
        <f t="array" ref="C273">INDEX(Inputs_ByYear!$D$51:$D$56, MATCH('ABP RECs'!$E273, Inputs_ByYear!$B$51:$B$56,0),)</f>
        <v>15</v>
      </c>
      <c r="D273" s="332" t="str" cm="1">
        <f t="array" ref="D273">INDEX(Inputs_ByYear!$D$96:$D$101, MATCH('ABP RECs'!$E273, Inputs_ByYear!$B$96:$B$101,0),)</f>
        <v>n/a</v>
      </c>
      <c r="E273" s="222" t="s">
        <v>238</v>
      </c>
      <c r="F273" s="219" t="s">
        <v>259</v>
      </c>
      <c r="G273" s="219">
        <f t="shared" si="12"/>
        <v>2044</v>
      </c>
      <c r="H273" s="227" t="s">
        <v>42</v>
      </c>
      <c r="I273" s="235">
        <f>IF((I$4-$G273)&lt;($C273+$B273),IF(I$4=$G273+$B273,SUMIFS(INDEX('ABP REC Calc'!$G$6:$AB$69,,MATCH('ABP RECs'!$H273,'ABP REC Calc'!$G$5:$AB$5,0)),'ABP REC Calc'!$C$6:$C$69,'ABP RECs'!$E273,'ABP REC Calc'!$B$6:$B$69,'ABP RECs'!$F273),
IF(I$4&gt;$G273,H273*(1-Inputs_ByYear!$D$4),0)),0)</f>
        <v>0</v>
      </c>
      <c r="J273" s="235">
        <f>IF((J$4-$G273)&lt;($C273+$B273),IF(J$4=$G273+$B273,SUMIFS(INDEX('ABP REC Calc'!$G$6:$AB$69,,MATCH('ABP RECs'!$H273,'ABP REC Calc'!$G$5:$AB$5,0)),'ABP REC Calc'!$C$6:$C$69,'ABP RECs'!$E273,'ABP REC Calc'!$B$6:$B$69,'ABP RECs'!$F273),
IF(J$4&gt;$G273,I273*(1-Inputs_ByYear!$D$4),0)),0)</f>
        <v>0</v>
      </c>
      <c r="K273" s="235">
        <f>IF((K$4-$G273)&lt;($C273+$B273),IF(K$4=$G273+$B273,SUMIFS(INDEX('ABP REC Calc'!$G$6:$AB$69,,MATCH('ABP RECs'!$H273,'ABP REC Calc'!$G$5:$AB$5,0)),'ABP REC Calc'!$C$6:$C$69,'ABP RECs'!$E273,'ABP REC Calc'!$B$6:$B$69,'ABP RECs'!$F273),
IF(K$4&gt;$G273,J273*(1-Inputs_ByYear!$D$4),0)),0)</f>
        <v>0</v>
      </c>
      <c r="L273" s="235">
        <f>IF((L$4-$G273)&lt;($C273+$B273),IF(L$4=$G273+$B273,SUMIFS(INDEX('ABP REC Calc'!$G$6:$AB$69,,MATCH('ABP RECs'!$H273,'ABP REC Calc'!$G$5:$AB$5,0)),'ABP REC Calc'!$C$6:$C$69,'ABP RECs'!$E273,'ABP REC Calc'!$B$6:$B$69,'ABP RECs'!$F273),
IF(L$4&gt;$G273,K273*(1-Inputs_ByYear!$D$4),0)),0)</f>
        <v>0</v>
      </c>
      <c r="M273" s="235">
        <f>IF((M$4-$G273)&lt;($C273+$B273),IF(M$4=$G273+$B273,SUMIFS(INDEX('ABP REC Calc'!$G$6:$AB$69,,MATCH('ABP RECs'!$H273,'ABP REC Calc'!$G$5:$AB$5,0)),'ABP REC Calc'!$C$6:$C$69,'ABP RECs'!$E273,'ABP REC Calc'!$B$6:$B$69,'ABP RECs'!$F273),
IF(M$4&gt;$G273,L273*(1-Inputs_ByYear!$D$4),0)),0)</f>
        <v>0</v>
      </c>
      <c r="N273" s="235">
        <f>IF((N$4-$G273)&lt;($C273+$B273),IF(N$4=$G273+$B273,SUMIFS(INDEX('ABP REC Calc'!$G$6:$AB$69,,MATCH('ABP RECs'!$H273,'ABP REC Calc'!$G$5:$AB$5,0)),'ABP REC Calc'!$C$6:$C$69,'ABP RECs'!$E273,'ABP REC Calc'!$B$6:$B$69,'ABP RECs'!$F273),
IF(N$4&gt;$G273,M273*(1-Inputs_ByYear!$D$4),0)),0)</f>
        <v>0</v>
      </c>
      <c r="O273" s="235">
        <f>IF((O$4-$G273)&lt;($C273+$B273),IF(O$4=$G273+$B273,SUMIFS(INDEX('ABP REC Calc'!$G$6:$AB$69,,MATCH('ABP RECs'!$H273,'ABP REC Calc'!$G$5:$AB$5,0)),'ABP REC Calc'!$C$6:$C$69,'ABP RECs'!$E273,'ABP REC Calc'!$B$6:$B$69,'ABP RECs'!$F273),
IF(O$4&gt;$G273,N273*(1-Inputs_ByYear!$D$4),0)),0)</f>
        <v>0</v>
      </c>
      <c r="P273" s="235">
        <f>IF((P$4-$G273)&lt;($C273+$B273),IF(P$4=$G273+$B273,SUMIFS(INDEX('ABP REC Calc'!$G$6:$AB$69,,MATCH('ABP RECs'!$H273,'ABP REC Calc'!$G$5:$AB$5,0)),'ABP REC Calc'!$C$6:$C$69,'ABP RECs'!$E273,'ABP REC Calc'!$B$6:$B$69,'ABP RECs'!$F273),
IF(P$4&gt;$G273,O273*(1-Inputs_ByYear!$D$4),0)),0)</f>
        <v>0</v>
      </c>
      <c r="Q273" s="235">
        <f>IF((Q$4-$G273)&lt;($C273+$B273),IF(Q$4=$G273+$B273,SUMIFS(INDEX('ABP REC Calc'!$G$6:$AB$69,,MATCH('ABP RECs'!$H273,'ABP REC Calc'!$G$5:$AB$5,0)),'ABP REC Calc'!$C$6:$C$69,'ABP RECs'!$E273,'ABP REC Calc'!$B$6:$B$69,'ABP RECs'!$F273),
IF(Q$4&gt;$G273,P273*(1-Inputs_ByYear!$D$4),0)),0)</f>
        <v>0</v>
      </c>
      <c r="R273" s="235">
        <f>IF((R$4-$G273)&lt;($C273+$B273),IF(R$4=$G273+$B273,SUMIFS(INDEX('ABP REC Calc'!$G$6:$AB$69,,MATCH('ABP RECs'!$H273,'ABP REC Calc'!$G$5:$AB$5,0)),'ABP REC Calc'!$C$6:$C$69,'ABP RECs'!$E273,'ABP REC Calc'!$B$6:$B$69,'ABP RECs'!$F273),
IF(R$4&gt;$G273,Q273*(1-Inputs_ByYear!$D$4),0)),0)</f>
        <v>0</v>
      </c>
      <c r="S273" s="235">
        <f>IF((S$4-$G273)&lt;($C273+$B273),IF(S$4=$G273+$B273,SUMIFS(INDEX('ABP REC Calc'!$G$6:$AB$69,,MATCH('ABP RECs'!$H273,'ABP REC Calc'!$G$5:$AB$5,0)),'ABP REC Calc'!$C$6:$C$69,'ABP RECs'!$E273,'ABP REC Calc'!$B$6:$B$69,'ABP RECs'!$F273),
IF(S$4&gt;$G273,R273*(1-Inputs_ByYear!$D$4),0)),0)</f>
        <v>0</v>
      </c>
      <c r="T273" s="235">
        <f>IF((T$4-$G273)&lt;($C273+$B273),IF(T$4=$G273+$B273,SUMIFS(INDEX('ABP REC Calc'!$G$6:$AB$69,,MATCH('ABP RECs'!$H273,'ABP REC Calc'!$G$5:$AB$5,0)),'ABP REC Calc'!$C$6:$C$69,'ABP RECs'!$E273,'ABP REC Calc'!$B$6:$B$69,'ABP RECs'!$F273),
IF(T$4&gt;$G273,S273*(1-Inputs_ByYear!$D$4),0)),0)</f>
        <v>0</v>
      </c>
      <c r="U273" s="235">
        <f>IF((U$4-$G273)&lt;($C273+$B273),IF(U$4=$G273+$B273,SUMIFS(INDEX('ABP REC Calc'!$G$6:$AB$69,,MATCH('ABP RECs'!$H273,'ABP REC Calc'!$G$5:$AB$5,0)),'ABP REC Calc'!$C$6:$C$69,'ABP RECs'!$E273,'ABP REC Calc'!$B$6:$B$69,'ABP RECs'!$F273),
IF(U$4&gt;$G273,T273*(1-Inputs_ByYear!$D$4),0)),0)</f>
        <v>0</v>
      </c>
      <c r="V273" s="235">
        <f>IF((V$4-$G273)&lt;($C273+$B273),IF(V$4=$G273+$B273,SUMIFS(INDEX('ABP REC Calc'!$G$6:$AB$69,,MATCH('ABP RECs'!$H273,'ABP REC Calc'!$G$5:$AB$5,0)),'ABP REC Calc'!$C$6:$C$69,'ABP RECs'!$E273,'ABP REC Calc'!$B$6:$B$69,'ABP RECs'!$F273),
IF(V$4&gt;$G273,U273*(1-Inputs_ByYear!$D$4),0)),0)</f>
        <v>0</v>
      </c>
      <c r="W273" s="235">
        <f>IF((W$4-$G273)&lt;($C273+$B273),IF(W$4=$G273+$B273,SUMIFS(INDEX('ABP REC Calc'!$G$6:$AB$69,,MATCH('ABP RECs'!$H273,'ABP REC Calc'!$G$5:$AB$5,0)),'ABP REC Calc'!$C$6:$C$69,'ABP RECs'!$E273,'ABP REC Calc'!$B$6:$B$69,'ABP RECs'!$F273),
IF(W$4&gt;$G273,V273*(1-Inputs_ByYear!$D$4),0)),0)</f>
        <v>0</v>
      </c>
      <c r="X273" s="235">
        <f>IF((X$4-$G273)&lt;($C273+$B273),IF(X$4=$G273+$B273,SUMIFS(INDEX('ABP REC Calc'!$G$6:$AB$69,,MATCH('ABP RECs'!$H273,'ABP REC Calc'!$G$5:$AB$5,0)),'ABP REC Calc'!$C$6:$C$69,'ABP RECs'!$E273,'ABP REC Calc'!$B$6:$B$69,'ABP RECs'!$F273),
IF(X$4&gt;$G273,W273*(1-Inputs_ByYear!$D$4),0)),0)</f>
        <v>0</v>
      </c>
      <c r="Y273" s="235">
        <f>IF((Y$4-$G273)&lt;($C273+$B273),IF(Y$4=$G273+$B273,SUMIFS(INDEX('ABP REC Calc'!$G$6:$AB$69,,MATCH('ABP RECs'!$H273,'ABP REC Calc'!$G$5:$AB$5,0)),'ABP REC Calc'!$C$6:$C$69,'ABP RECs'!$E273,'ABP REC Calc'!$B$6:$B$69,'ABP RECs'!$F273),
IF(Y$4&gt;$G273,X273*(1-Inputs_ByYear!$D$4),0)),0)</f>
        <v>0</v>
      </c>
      <c r="Z273" s="235">
        <f>IF((Z$4-$G273)&lt;($C273+$B273),IF(Z$4=$G273+$B273,SUMIFS(INDEX('ABP REC Calc'!$G$6:$AB$69,,MATCH('ABP RECs'!$H273,'ABP REC Calc'!$G$5:$AB$5,0)),'ABP REC Calc'!$C$6:$C$69,'ABP RECs'!$E273,'ABP REC Calc'!$B$6:$B$69,'ABP RECs'!$F273),
IF(Z$4&gt;$G273,Y273*(1-Inputs_ByYear!$D$4),0)),0)</f>
        <v>0</v>
      </c>
      <c r="AA273" s="235">
        <f>IF((AA$4-$G273)&lt;($C273+$B273),IF(AA$4=$G273+$B273,SUMIFS(INDEX('ABP REC Calc'!$G$6:$AB$69,,MATCH('ABP RECs'!$H273,'ABP REC Calc'!$G$5:$AB$5,0)),'ABP REC Calc'!$C$6:$C$69,'ABP RECs'!$E273,'ABP REC Calc'!$B$6:$B$69,'ABP RECs'!$F273),
IF(AA$4&gt;$G273,Z273*(1-Inputs_ByYear!$D$4),0)),0)</f>
        <v>0</v>
      </c>
      <c r="AB273" s="235">
        <f>IF((AB$4-$G273)&lt;($C273+$B273),IF(AB$4=$G273+$B273,SUMIFS(INDEX('ABP REC Calc'!$G$6:$AB$69,,MATCH('ABP RECs'!$H273,'ABP REC Calc'!$G$5:$AB$5,0)),'ABP REC Calc'!$C$6:$C$69,'ABP RECs'!$E273,'ABP REC Calc'!$B$6:$B$69,'ABP RECs'!$F273),
IF(AB$4&gt;$G273,AA273*(1-Inputs_ByYear!$D$4),0)),0)</f>
        <v>0</v>
      </c>
      <c r="AC273" s="235">
        <f>IF((AC$4-$G273)&lt;($C273+$B273),IF(AC$4=$G273+$B273,SUMIFS(INDEX('ABP REC Calc'!$G$6:$AB$69,,MATCH('ABP RECs'!$H273,'ABP REC Calc'!$G$5:$AB$5,0)),'ABP REC Calc'!$C$6:$C$69,'ABP RECs'!$E273,'ABP REC Calc'!$B$6:$B$69,'ABP RECs'!$F273),
IF(AC$4&gt;$G273,AB273*(1-Inputs_ByYear!$D$4),0)),0)</f>
        <v>0</v>
      </c>
      <c r="AD273" s="235">
        <f>IF((AD$4-$G273)&lt;($C273+$B273),IF(AD$4=$G273+$B273,SUMIFS(INDEX('ABP REC Calc'!$G$6:$AB$69,,MATCH('ABP RECs'!$H273,'ABP REC Calc'!$G$5:$AB$5,0)),'ABP REC Calc'!$C$6:$C$69,'ABP RECs'!$E273,'ABP REC Calc'!$B$6:$B$69,'ABP RECs'!$F273),
IF(AD$4&gt;$G273,AC273*(1-Inputs_ByYear!$D$4),0)),0)</f>
        <v>0</v>
      </c>
    </row>
    <row r="274" spans="2:30" ht="14.75" customHeight="1" x14ac:dyDescent="0.25">
      <c r="B274" s="332" cm="1">
        <f t="array" ref="B274">INDEX(Inputs_ByYear!$D$87:$D$92, MATCH('ABP RECs'!$E274, Inputs_ByYear!$B$87:$B$92, 0),)</f>
        <v>0</v>
      </c>
      <c r="C274" s="332" cm="1">
        <f t="array" ref="C274">INDEX(Inputs_ByYear!$D$51:$D$56, MATCH('ABP RECs'!$E274, Inputs_ByYear!$B$51:$B$56,0),)</f>
        <v>15</v>
      </c>
      <c r="D274" s="332" t="str" cm="1">
        <f t="array" ref="D274">INDEX(Inputs_ByYear!$D$96:$D$101, MATCH('ABP RECs'!$E274, Inputs_ByYear!$B$96:$B$101,0),)</f>
        <v>n/a</v>
      </c>
      <c r="E274" s="222" t="s">
        <v>238</v>
      </c>
      <c r="F274" s="219" t="s">
        <v>259</v>
      </c>
      <c r="G274" s="219">
        <f t="shared" si="12"/>
        <v>2045</v>
      </c>
      <c r="H274" s="227" t="s">
        <v>43</v>
      </c>
      <c r="I274" s="235">
        <f>IF((I$4-$G274)&lt;($C274+$B274),IF(I$4=$G274+$B274,SUMIFS(INDEX('ABP REC Calc'!$G$6:$AB$69,,MATCH('ABP RECs'!$H274,'ABP REC Calc'!$G$5:$AB$5,0)),'ABP REC Calc'!$C$6:$C$69,'ABP RECs'!$E274,'ABP REC Calc'!$B$6:$B$69,'ABP RECs'!$F274),
IF(I$4&gt;$G274,H274*(1-Inputs_ByYear!$D$4),0)),0)</f>
        <v>0</v>
      </c>
      <c r="J274" s="235">
        <f>IF((J$4-$G274)&lt;($C274+$B274),IF(J$4=$G274+$B274,SUMIFS(INDEX('ABP REC Calc'!$G$6:$AB$69,,MATCH('ABP RECs'!$H274,'ABP REC Calc'!$G$5:$AB$5,0)),'ABP REC Calc'!$C$6:$C$69,'ABP RECs'!$E274,'ABP REC Calc'!$B$6:$B$69,'ABP RECs'!$F274),
IF(J$4&gt;$G274,I274*(1-Inputs_ByYear!$D$4),0)),0)</f>
        <v>0</v>
      </c>
      <c r="K274" s="235">
        <f>IF((K$4-$G274)&lt;($C274+$B274),IF(K$4=$G274+$B274,SUMIFS(INDEX('ABP REC Calc'!$G$6:$AB$69,,MATCH('ABP RECs'!$H274,'ABP REC Calc'!$G$5:$AB$5,0)),'ABP REC Calc'!$C$6:$C$69,'ABP RECs'!$E274,'ABP REC Calc'!$B$6:$B$69,'ABP RECs'!$F274),
IF(K$4&gt;$G274,J274*(1-Inputs_ByYear!$D$4),0)),0)</f>
        <v>0</v>
      </c>
      <c r="L274" s="235">
        <f>IF((L$4-$G274)&lt;($C274+$B274),IF(L$4=$G274+$B274,SUMIFS(INDEX('ABP REC Calc'!$G$6:$AB$69,,MATCH('ABP RECs'!$H274,'ABP REC Calc'!$G$5:$AB$5,0)),'ABP REC Calc'!$C$6:$C$69,'ABP RECs'!$E274,'ABP REC Calc'!$B$6:$B$69,'ABP RECs'!$F274),
IF(L$4&gt;$G274,K274*(1-Inputs_ByYear!$D$4),0)),0)</f>
        <v>0</v>
      </c>
      <c r="M274" s="235">
        <f>IF((M$4-$G274)&lt;($C274+$B274),IF(M$4=$G274+$B274,SUMIFS(INDEX('ABP REC Calc'!$G$6:$AB$69,,MATCH('ABP RECs'!$H274,'ABP REC Calc'!$G$5:$AB$5,0)),'ABP REC Calc'!$C$6:$C$69,'ABP RECs'!$E274,'ABP REC Calc'!$B$6:$B$69,'ABP RECs'!$F274),
IF(M$4&gt;$G274,L274*(1-Inputs_ByYear!$D$4),0)),0)</f>
        <v>0</v>
      </c>
      <c r="N274" s="235">
        <f>IF((N$4-$G274)&lt;($C274+$B274),IF(N$4=$G274+$B274,SUMIFS(INDEX('ABP REC Calc'!$G$6:$AB$69,,MATCH('ABP RECs'!$H274,'ABP REC Calc'!$G$5:$AB$5,0)),'ABP REC Calc'!$C$6:$C$69,'ABP RECs'!$E274,'ABP REC Calc'!$B$6:$B$69,'ABP RECs'!$F274),
IF(N$4&gt;$G274,M274*(1-Inputs_ByYear!$D$4),0)),0)</f>
        <v>0</v>
      </c>
      <c r="O274" s="235">
        <f>IF((O$4-$G274)&lt;($C274+$B274),IF(O$4=$G274+$B274,SUMIFS(INDEX('ABP REC Calc'!$G$6:$AB$69,,MATCH('ABP RECs'!$H274,'ABP REC Calc'!$G$5:$AB$5,0)),'ABP REC Calc'!$C$6:$C$69,'ABP RECs'!$E274,'ABP REC Calc'!$B$6:$B$69,'ABP RECs'!$F274),
IF(O$4&gt;$G274,N274*(1-Inputs_ByYear!$D$4),0)),0)</f>
        <v>0</v>
      </c>
      <c r="P274" s="235">
        <f>IF((P$4-$G274)&lt;($C274+$B274),IF(P$4=$G274+$B274,SUMIFS(INDEX('ABP REC Calc'!$G$6:$AB$69,,MATCH('ABP RECs'!$H274,'ABP REC Calc'!$G$5:$AB$5,0)),'ABP REC Calc'!$C$6:$C$69,'ABP RECs'!$E274,'ABP REC Calc'!$B$6:$B$69,'ABP RECs'!$F274),
IF(P$4&gt;$G274,O274*(1-Inputs_ByYear!$D$4),0)),0)</f>
        <v>0</v>
      </c>
      <c r="Q274" s="235">
        <f>IF((Q$4-$G274)&lt;($C274+$B274),IF(Q$4=$G274+$B274,SUMIFS(INDEX('ABP REC Calc'!$G$6:$AB$69,,MATCH('ABP RECs'!$H274,'ABP REC Calc'!$G$5:$AB$5,0)),'ABP REC Calc'!$C$6:$C$69,'ABP RECs'!$E274,'ABP REC Calc'!$B$6:$B$69,'ABP RECs'!$F274),
IF(Q$4&gt;$G274,P274*(1-Inputs_ByYear!$D$4),0)),0)</f>
        <v>0</v>
      </c>
      <c r="R274" s="235">
        <f>IF((R$4-$G274)&lt;($C274+$B274),IF(R$4=$G274+$B274,SUMIFS(INDEX('ABP REC Calc'!$G$6:$AB$69,,MATCH('ABP RECs'!$H274,'ABP REC Calc'!$G$5:$AB$5,0)),'ABP REC Calc'!$C$6:$C$69,'ABP RECs'!$E274,'ABP REC Calc'!$B$6:$B$69,'ABP RECs'!$F274),
IF(R$4&gt;$G274,Q274*(1-Inputs_ByYear!$D$4),0)),0)</f>
        <v>0</v>
      </c>
      <c r="S274" s="235">
        <f>IF((S$4-$G274)&lt;($C274+$B274),IF(S$4=$G274+$B274,SUMIFS(INDEX('ABP REC Calc'!$G$6:$AB$69,,MATCH('ABP RECs'!$H274,'ABP REC Calc'!$G$5:$AB$5,0)),'ABP REC Calc'!$C$6:$C$69,'ABP RECs'!$E274,'ABP REC Calc'!$B$6:$B$69,'ABP RECs'!$F274),
IF(S$4&gt;$G274,R274*(1-Inputs_ByYear!$D$4),0)),0)</f>
        <v>0</v>
      </c>
      <c r="T274" s="235">
        <f>IF((T$4-$G274)&lt;($C274+$B274),IF(T$4=$G274+$B274,SUMIFS(INDEX('ABP REC Calc'!$G$6:$AB$69,,MATCH('ABP RECs'!$H274,'ABP REC Calc'!$G$5:$AB$5,0)),'ABP REC Calc'!$C$6:$C$69,'ABP RECs'!$E274,'ABP REC Calc'!$B$6:$B$69,'ABP RECs'!$F274),
IF(T$4&gt;$G274,S274*(1-Inputs_ByYear!$D$4),0)),0)</f>
        <v>0</v>
      </c>
      <c r="U274" s="235">
        <f>IF((U$4-$G274)&lt;($C274+$B274),IF(U$4=$G274+$B274,SUMIFS(INDEX('ABP REC Calc'!$G$6:$AB$69,,MATCH('ABP RECs'!$H274,'ABP REC Calc'!$G$5:$AB$5,0)),'ABP REC Calc'!$C$6:$C$69,'ABP RECs'!$E274,'ABP REC Calc'!$B$6:$B$69,'ABP RECs'!$F274),
IF(U$4&gt;$G274,T274*(1-Inputs_ByYear!$D$4),0)),0)</f>
        <v>0</v>
      </c>
      <c r="V274" s="235">
        <f>IF((V$4-$G274)&lt;($C274+$B274),IF(V$4=$G274+$B274,SUMIFS(INDEX('ABP REC Calc'!$G$6:$AB$69,,MATCH('ABP RECs'!$H274,'ABP REC Calc'!$G$5:$AB$5,0)),'ABP REC Calc'!$C$6:$C$69,'ABP RECs'!$E274,'ABP REC Calc'!$B$6:$B$69,'ABP RECs'!$F274),
IF(V$4&gt;$G274,U274*(1-Inputs_ByYear!$D$4),0)),0)</f>
        <v>0</v>
      </c>
      <c r="W274" s="235">
        <f>IF((W$4-$G274)&lt;($C274+$B274),IF(W$4=$G274+$B274,SUMIFS(INDEX('ABP REC Calc'!$G$6:$AB$69,,MATCH('ABP RECs'!$H274,'ABP REC Calc'!$G$5:$AB$5,0)),'ABP REC Calc'!$C$6:$C$69,'ABP RECs'!$E274,'ABP REC Calc'!$B$6:$B$69,'ABP RECs'!$F274),
IF(W$4&gt;$G274,V274*(1-Inputs_ByYear!$D$4),0)),0)</f>
        <v>0</v>
      </c>
      <c r="X274" s="235">
        <f>IF((X$4-$G274)&lt;($C274+$B274),IF(X$4=$G274+$B274,SUMIFS(INDEX('ABP REC Calc'!$G$6:$AB$69,,MATCH('ABP RECs'!$H274,'ABP REC Calc'!$G$5:$AB$5,0)),'ABP REC Calc'!$C$6:$C$69,'ABP RECs'!$E274,'ABP REC Calc'!$B$6:$B$69,'ABP RECs'!$F274),
IF(X$4&gt;$G274,W274*(1-Inputs_ByYear!$D$4),0)),0)</f>
        <v>0</v>
      </c>
      <c r="Y274" s="235">
        <f>IF((Y$4-$G274)&lt;($C274+$B274),IF(Y$4=$G274+$B274,SUMIFS(INDEX('ABP REC Calc'!$G$6:$AB$69,,MATCH('ABP RECs'!$H274,'ABP REC Calc'!$G$5:$AB$5,0)),'ABP REC Calc'!$C$6:$C$69,'ABP RECs'!$E274,'ABP REC Calc'!$B$6:$B$69,'ABP RECs'!$F274),
IF(Y$4&gt;$G274,X274*(1-Inputs_ByYear!$D$4),0)),0)</f>
        <v>0</v>
      </c>
      <c r="Z274" s="235">
        <f>IF((Z$4-$G274)&lt;($C274+$B274),IF(Z$4=$G274+$B274,SUMIFS(INDEX('ABP REC Calc'!$G$6:$AB$69,,MATCH('ABP RECs'!$H274,'ABP REC Calc'!$G$5:$AB$5,0)),'ABP REC Calc'!$C$6:$C$69,'ABP RECs'!$E274,'ABP REC Calc'!$B$6:$B$69,'ABP RECs'!$F274),
IF(Z$4&gt;$G274,Y274*(1-Inputs_ByYear!$D$4),0)),0)</f>
        <v>0</v>
      </c>
      <c r="AA274" s="235">
        <f>IF((AA$4-$G274)&lt;($C274+$B274),IF(AA$4=$G274+$B274,SUMIFS(INDEX('ABP REC Calc'!$G$6:$AB$69,,MATCH('ABP RECs'!$H274,'ABP REC Calc'!$G$5:$AB$5,0)),'ABP REC Calc'!$C$6:$C$69,'ABP RECs'!$E274,'ABP REC Calc'!$B$6:$B$69,'ABP RECs'!$F274),
IF(AA$4&gt;$G274,Z274*(1-Inputs_ByYear!$D$4),0)),0)</f>
        <v>0</v>
      </c>
      <c r="AB274" s="235">
        <f>IF((AB$4-$G274)&lt;($C274+$B274),IF(AB$4=$G274+$B274,SUMIFS(INDEX('ABP REC Calc'!$G$6:$AB$69,,MATCH('ABP RECs'!$H274,'ABP REC Calc'!$G$5:$AB$5,0)),'ABP REC Calc'!$C$6:$C$69,'ABP RECs'!$E274,'ABP REC Calc'!$B$6:$B$69,'ABP RECs'!$F274),
IF(AB$4&gt;$G274,AA274*(1-Inputs_ByYear!$D$4),0)),0)</f>
        <v>0</v>
      </c>
      <c r="AC274" s="235">
        <f>IF((AC$4-$G274)&lt;($C274+$B274),IF(AC$4=$G274+$B274,SUMIFS(INDEX('ABP REC Calc'!$G$6:$AB$69,,MATCH('ABP RECs'!$H274,'ABP REC Calc'!$G$5:$AB$5,0)),'ABP REC Calc'!$C$6:$C$69,'ABP RECs'!$E274,'ABP REC Calc'!$B$6:$B$69,'ABP RECs'!$F274),
IF(AC$4&gt;$G274,AB274*(1-Inputs_ByYear!$D$4),0)),0)</f>
        <v>0</v>
      </c>
      <c r="AD274" s="235">
        <f>IF((AD$4-$G274)&lt;($C274+$B274),IF(AD$4=$G274+$B274,SUMIFS(INDEX('ABP REC Calc'!$G$6:$AB$69,,MATCH('ABP RECs'!$H274,'ABP REC Calc'!$G$5:$AB$5,0)),'ABP REC Calc'!$C$6:$C$69,'ABP RECs'!$E274,'ABP REC Calc'!$B$6:$B$69,'ABP RECs'!$F274),
IF(AD$4&gt;$G274,AC274*(1-Inputs_ByYear!$D$4),0)),0)</f>
        <v>0</v>
      </c>
    </row>
  </sheetData>
  <mergeCells count="1">
    <mergeCell ref="F4:G4"/>
  </mergeCells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3B5C4-D0E2-49A8-983E-68051F05B20A}">
  <dimension ref="A2:AD154"/>
  <sheetViews>
    <sheetView topLeftCell="A2" workbookViewId="0">
      <selection activeCell="E73" sqref="E73"/>
    </sheetView>
  </sheetViews>
  <sheetFormatPr defaultColWidth="9" defaultRowHeight="12" x14ac:dyDescent="0.25"/>
  <cols>
    <col min="1" max="1" width="10.59765625" style="228" customWidth="1"/>
    <col min="2" max="2" width="11.59765625" style="228" customWidth="1"/>
    <col min="3" max="3" width="19" style="228" customWidth="1"/>
    <col min="4" max="4" width="12" style="228" bestFit="1" customWidth="1"/>
    <col min="5" max="5" width="38.59765625" style="228" customWidth="1"/>
    <col min="6" max="6" width="11" style="228" customWidth="1"/>
    <col min="7" max="7" width="11" style="267" customWidth="1"/>
    <col min="8" max="8" width="15.796875" style="228" bestFit="1" customWidth="1"/>
    <col min="9" max="10" width="17" style="228" bestFit="1" customWidth="1"/>
    <col min="11" max="11" width="15" style="228" bestFit="1" customWidth="1"/>
    <col min="12" max="12" width="15.796875" style="228" bestFit="1" customWidth="1"/>
    <col min="13" max="13" width="16" style="228" bestFit="1" customWidth="1"/>
    <col min="14" max="14" width="15.3984375" style="228" bestFit="1" customWidth="1"/>
    <col min="15" max="16" width="16" style="228" bestFit="1" customWidth="1"/>
    <col min="17" max="17" width="15.3984375" style="228" bestFit="1" customWidth="1"/>
    <col min="18" max="19" width="16" style="228" bestFit="1" customWidth="1"/>
    <col min="20" max="20" width="15" style="228" bestFit="1" customWidth="1"/>
    <col min="21" max="21" width="15.796875" style="228" bestFit="1" customWidth="1"/>
    <col min="22" max="22" width="15.3984375" style="228" bestFit="1" customWidth="1"/>
    <col min="23" max="23" width="15.796875" style="228" bestFit="1" customWidth="1"/>
    <col min="24" max="24" width="16" style="228" bestFit="1" customWidth="1"/>
    <col min="25" max="25" width="15.796875" style="228" bestFit="1" customWidth="1"/>
    <col min="26" max="28" width="16" style="228" bestFit="1" customWidth="1"/>
    <col min="29" max="29" width="15.3984375" style="228" bestFit="1" customWidth="1"/>
    <col min="30" max="30" width="11" style="228" bestFit="1" customWidth="1"/>
    <col min="31" max="31" width="12" style="228" bestFit="1" customWidth="1"/>
    <col min="32" max="16384" width="9" style="228"/>
  </cols>
  <sheetData>
    <row r="2" spans="2:28" ht="16.25" customHeight="1" thickBot="1" x14ac:dyDescent="0.5">
      <c r="B2" s="199" t="s">
        <v>413</v>
      </c>
    </row>
    <row r="3" spans="2:28" ht="14.75" customHeight="1" x14ac:dyDescent="0.25">
      <c r="E3" s="268"/>
      <c r="G3" s="269" t="str">
        <f>IF(SUM(Inputs_ByYear!D$12:D$17)&gt;0,"Remaining Capacity","Block Size")</f>
        <v>Block Size</v>
      </c>
      <c r="H3" s="269" t="str">
        <f>IF(SUM(Inputs_ByYear!E$12:E$17)&gt;0,"Remaining Capacity","Block Size")</f>
        <v>Remaining Capacity</v>
      </c>
      <c r="I3" s="269" t="str">
        <f>IF(SUM(Inputs_ByYear!F$12:F$17)&gt;0,"Remaining Capacity","Block Size")</f>
        <v>Block Size</v>
      </c>
      <c r="J3" s="269" t="str">
        <f>IF(SUM(Inputs_ByYear!G$12:G$17)&gt;0,"Remaining Capacity","Block Size")</f>
        <v>Block Size</v>
      </c>
      <c r="K3" s="269" t="str">
        <f>IF(SUM(Inputs_ByYear!H$12:H$17)&gt;0,"Remaining Capacity","Block Size")</f>
        <v>Block Size</v>
      </c>
      <c r="L3" s="269" t="str">
        <f>IF(SUM(Inputs_ByYear!I$12:I$17)&gt;0,"Remaining Capacity","Block Size")</f>
        <v>Block Size</v>
      </c>
      <c r="M3" s="269" t="str">
        <f>IF(SUM(Inputs_ByYear!J$12:J$17)&gt;0,"Remaining Capacity","Block Size")</f>
        <v>Block Size</v>
      </c>
      <c r="N3" s="269" t="str">
        <f>IF(SUM(Inputs_ByYear!K$12:K$17)&gt;0,"Remaining Capacity","Block Size")</f>
        <v>Block Size</v>
      </c>
      <c r="O3" s="269" t="str">
        <f>IF(SUM(Inputs_ByYear!L$12:L$17)&gt;0,"Remaining Capacity","Block Size")</f>
        <v>Block Size</v>
      </c>
      <c r="P3" s="269" t="str">
        <f>IF(SUM(Inputs_ByYear!M$12:M$17)&gt;0,"Remaining Capacity","Block Size")</f>
        <v>Block Size</v>
      </c>
      <c r="Q3" s="269" t="str">
        <f>IF(SUM(Inputs_ByYear!N$12:N$17)&gt;0,"Remaining Capacity","Block Size")</f>
        <v>Block Size</v>
      </c>
      <c r="R3" s="269" t="str">
        <f>IF(SUM(Inputs_ByYear!O$12:O$17)&gt;0,"Remaining Capacity","Block Size")</f>
        <v>Block Size</v>
      </c>
      <c r="S3" s="269" t="str">
        <f>IF(SUM(Inputs_ByYear!P$12:P$17)&gt;0,"Remaining Capacity","Block Size")</f>
        <v>Block Size</v>
      </c>
      <c r="T3" s="269" t="str">
        <f>IF(SUM(Inputs_ByYear!Q$12:Q$17)&gt;0,"Remaining Capacity","Block Size")</f>
        <v>Block Size</v>
      </c>
      <c r="U3" s="269" t="str">
        <f>IF(SUM(Inputs_ByYear!R$12:R$17)&gt;0,"Remaining Capacity","Block Size")</f>
        <v>Block Size</v>
      </c>
      <c r="V3" s="269" t="str">
        <f>IF(SUM(Inputs_ByYear!S$12:S$17)&gt;0,"Remaining Capacity","Block Size")</f>
        <v>Block Size</v>
      </c>
      <c r="W3" s="269" t="str">
        <f>IF(SUM(Inputs_ByYear!T$12:T$17)&gt;0,"Remaining Capacity","Block Size")</f>
        <v>Block Size</v>
      </c>
      <c r="X3" s="269" t="str">
        <f>IF(SUM(Inputs_ByYear!U$12:U$17)&gt;0,"Remaining Capacity","Block Size")</f>
        <v>Block Size</v>
      </c>
      <c r="Y3" s="269" t="str">
        <f>IF(SUM(Inputs_ByYear!V$12:V$17)&gt;0,"Remaining Capacity","Block Size")</f>
        <v>Block Size</v>
      </c>
      <c r="Z3" s="269" t="str">
        <f>IF(SUM(Inputs_ByYear!W$12:W$17)&gt;0,"Remaining Capacity","Block Size")</f>
        <v>Block Size</v>
      </c>
      <c r="AA3" s="269" t="str">
        <f>IF(SUM(Inputs_ByYear!X$12:X$17)&gt;0,"Remaining Capacity","Block Size")</f>
        <v>Block Size</v>
      </c>
      <c r="AB3" s="269" t="str">
        <f>IF(SUM(Inputs_ByYear!Y$12:Y$17)&gt;0,"Remaining Capacity","Block Size")</f>
        <v>Block Size</v>
      </c>
    </row>
    <row r="4" spans="2:28" ht="14.75" customHeight="1" x14ac:dyDescent="0.25">
      <c r="E4" s="284" t="s">
        <v>351</v>
      </c>
      <c r="F4" s="254" t="s">
        <v>352</v>
      </c>
      <c r="G4" s="228"/>
    </row>
    <row r="5" spans="2:28" ht="14.75" customHeight="1" x14ac:dyDescent="0.25">
      <c r="B5" s="270" t="s">
        <v>353</v>
      </c>
      <c r="C5" s="270" t="s">
        <v>187</v>
      </c>
      <c r="D5" s="270" t="s">
        <v>354</v>
      </c>
      <c r="E5" s="283" t="s">
        <v>355</v>
      </c>
      <c r="F5" s="271" t="s">
        <v>14</v>
      </c>
      <c r="G5" s="280" t="s">
        <v>22</v>
      </c>
      <c r="H5" s="280" t="s">
        <v>23</v>
      </c>
      <c r="I5" s="280" t="s">
        <v>24</v>
      </c>
      <c r="J5" s="280" t="s">
        <v>25</v>
      </c>
      <c r="K5" s="280" t="s">
        <v>26</v>
      </c>
      <c r="L5" s="280" t="s">
        <v>27</v>
      </c>
      <c r="M5" s="280" t="s">
        <v>28</v>
      </c>
      <c r="N5" s="280" t="s">
        <v>29</v>
      </c>
      <c r="O5" s="280" t="s">
        <v>30</v>
      </c>
      <c r="P5" s="280" t="s">
        <v>31</v>
      </c>
      <c r="Q5" s="280" t="s">
        <v>32</v>
      </c>
      <c r="R5" s="280" t="s">
        <v>33</v>
      </c>
      <c r="S5" s="280" t="s">
        <v>34</v>
      </c>
      <c r="T5" s="280" t="s">
        <v>35</v>
      </c>
      <c r="U5" s="280" t="s">
        <v>36</v>
      </c>
      <c r="V5" s="280" t="s">
        <v>37</v>
      </c>
      <c r="W5" s="280" t="s">
        <v>38</v>
      </c>
      <c r="X5" s="280" t="s">
        <v>39</v>
      </c>
      <c r="Y5" s="280" t="s">
        <v>40</v>
      </c>
      <c r="Z5" s="280" t="s">
        <v>41</v>
      </c>
      <c r="AA5" s="280" t="s">
        <v>42</v>
      </c>
      <c r="AB5" s="280" t="s">
        <v>43</v>
      </c>
    </row>
    <row r="6" spans="2:28" ht="14.75" customHeight="1" x14ac:dyDescent="0.25">
      <c r="B6" s="227" t="s">
        <v>258</v>
      </c>
      <c r="C6" s="227" t="s">
        <v>233</v>
      </c>
      <c r="D6" s="323" t="s">
        <v>356</v>
      </c>
      <c r="E6" s="272" t="str">
        <f>B6&amp;"_"&amp;C6&amp;"_"&amp;D6</f>
        <v>A_Small DG_&lt;10</v>
      </c>
      <c r="F6" s="249" t="s">
        <v>91</v>
      </c>
      <c r="G6" s="86">
        <f>IF(G$3="Remaining Capacity",'ABP Remaining Capacity'!G75,'ABP BlockSize'!G75)</f>
        <v>0</v>
      </c>
      <c r="H6" s="86">
        <f>IF(H$3="Remaining Capacity",'ABP Remaining Capacity'!H75,'ABP BlockSize'!H75)</f>
        <v>29600.934896295847</v>
      </c>
      <c r="I6" s="86">
        <f>IF(I$3="Remaining Capacity",'ABP Remaining Capacity'!I75,'ABP BlockSize'!I75)</f>
        <v>38792.634010435038</v>
      </c>
      <c r="J6" s="86">
        <f>IF(J$3="Remaining Capacity",'ABP Remaining Capacity'!J75,'ABP BlockSize'!J75)</f>
        <v>30531.239730434987</v>
      </c>
      <c r="K6" s="86">
        <f>IF(K$3="Remaining Capacity",'ABP Remaining Capacity'!K75,'ABP BlockSize'!K75)</f>
        <v>30531.239730434987</v>
      </c>
      <c r="L6" s="86">
        <f>IF(L$3="Remaining Capacity",'ABP Remaining Capacity'!L75,'ABP BlockSize'!L75)</f>
        <v>36637.487676521981</v>
      </c>
      <c r="M6" s="86">
        <f>IF(M$3="Remaining Capacity",'ABP Remaining Capacity'!M75,'ABP BlockSize'!M75)</f>
        <v>36637.487676521981</v>
      </c>
      <c r="N6" s="86">
        <f>IF(N$3="Remaining Capacity",'ABP Remaining Capacity'!N75,'ABP BlockSize'!N75)</f>
        <v>24424.991784347985</v>
      </c>
      <c r="O6" s="86">
        <f>IF(O$3="Remaining Capacity",'ABP Remaining Capacity'!O75,'ABP BlockSize'!O75)</f>
        <v>24424.991784347985</v>
      </c>
      <c r="P6" s="86">
        <f>IF(P$3="Remaining Capacity",'ABP Remaining Capacity'!P75,'ABP BlockSize'!P75)</f>
        <v>24424.991784347985</v>
      </c>
      <c r="Q6" s="86">
        <f>IF(Q$3="Remaining Capacity",'ABP Remaining Capacity'!Q75,'ABP BlockSize'!Q75)</f>
        <v>24424.991784347985</v>
      </c>
      <c r="R6" s="86">
        <f>IF(R$3="Remaining Capacity",'ABP Remaining Capacity'!R75,'ABP BlockSize'!R75)</f>
        <v>24424.991784347985</v>
      </c>
      <c r="S6" s="86">
        <f>IF(S$3="Remaining Capacity",'ABP Remaining Capacity'!S75,'ABP BlockSize'!S75)</f>
        <v>24424.991784347985</v>
      </c>
      <c r="T6" s="86">
        <f>IF(T$3="Remaining Capacity",'ABP Remaining Capacity'!T75,'ABP BlockSize'!T75)</f>
        <v>24424.991784347985</v>
      </c>
      <c r="U6" s="86">
        <f>IF(U$3="Remaining Capacity",'ABP Remaining Capacity'!U75,'ABP BlockSize'!U75)</f>
        <v>24424.991784347985</v>
      </c>
      <c r="V6" s="86">
        <f>IF(V$3="Remaining Capacity",'ABP Remaining Capacity'!V75,'ABP BlockSize'!V75)</f>
        <v>24424.991784347985</v>
      </c>
      <c r="W6" s="86">
        <f>IF(W$3="Remaining Capacity",'ABP Remaining Capacity'!W75,'ABP BlockSize'!W75)</f>
        <v>24424.991784347985</v>
      </c>
      <c r="X6" s="86">
        <f>IF(X$3="Remaining Capacity",'ABP Remaining Capacity'!X75,'ABP BlockSize'!X75)</f>
        <v>24424.991784347985</v>
      </c>
      <c r="Y6" s="86">
        <f>IF(Y$3="Remaining Capacity",'ABP Remaining Capacity'!Y75,'ABP BlockSize'!Y75)</f>
        <v>24424.991784347985</v>
      </c>
      <c r="Z6" s="86">
        <f>IF(Z$3="Remaining Capacity",'ABP Remaining Capacity'!Z75,'ABP BlockSize'!Z75)</f>
        <v>0</v>
      </c>
      <c r="AA6" s="86">
        <f>IF(AA$3="Remaining Capacity",'ABP Remaining Capacity'!AA75,'ABP BlockSize'!AA75)</f>
        <v>0</v>
      </c>
      <c r="AB6" s="86">
        <f>IF(AB$3="Remaining Capacity",'ABP Remaining Capacity'!AB75,'ABP BlockSize'!AB75)</f>
        <v>0</v>
      </c>
    </row>
    <row r="7" spans="2:28" ht="14.75" customHeight="1" x14ac:dyDescent="0.25">
      <c r="B7" s="227" t="s">
        <v>258</v>
      </c>
      <c r="C7" s="227" t="s">
        <v>233</v>
      </c>
      <c r="D7" s="324" t="s">
        <v>312</v>
      </c>
      <c r="E7" s="272" t="str">
        <f t="shared" ref="E7:E69" si="0">B7&amp;"_"&amp;C7&amp;"_"&amp;D7</f>
        <v>A_Small DG_10–25</v>
      </c>
      <c r="F7" s="249" t="s">
        <v>91</v>
      </c>
      <c r="G7" s="86">
        <f>IF(G$3="Remaining Capacity",'ABP Remaining Capacity'!G76,'ABP BlockSize'!G76)</f>
        <v>0</v>
      </c>
      <c r="H7" s="86">
        <f>IF(H$3="Remaining Capacity",'ABP Remaining Capacity'!H76,'ABP BlockSize'!H76)</f>
        <v>46756.994880129256</v>
      </c>
      <c r="I7" s="86">
        <f>IF(I$3="Remaining Capacity",'ABP Remaining Capacity'!I76,'ABP BlockSize'!I76)</f>
        <v>61276.003483241817</v>
      </c>
      <c r="J7" s="86">
        <f>IF(J$3="Remaining Capacity",'ABP Remaining Capacity'!J76,'ABP BlockSize'!J76)</f>
        <v>48226.484222921812</v>
      </c>
      <c r="K7" s="86">
        <f>IF(K$3="Remaining Capacity",'ABP Remaining Capacity'!K76,'ABP BlockSize'!K76)</f>
        <v>48226.484222921812</v>
      </c>
      <c r="L7" s="86">
        <f>IF(L$3="Remaining Capacity",'ABP Remaining Capacity'!L76,'ABP BlockSize'!L76)</f>
        <v>57871.78106750617</v>
      </c>
      <c r="M7" s="86">
        <f>IF(M$3="Remaining Capacity",'ABP Remaining Capacity'!M76,'ABP BlockSize'!M76)</f>
        <v>57871.78106750617</v>
      </c>
      <c r="N7" s="86">
        <f>IF(N$3="Remaining Capacity",'ABP Remaining Capacity'!N76,'ABP BlockSize'!N76)</f>
        <v>38581.187378337439</v>
      </c>
      <c r="O7" s="86">
        <f>IF(O$3="Remaining Capacity",'ABP Remaining Capacity'!O76,'ABP BlockSize'!O76)</f>
        <v>38581.187378337439</v>
      </c>
      <c r="P7" s="86">
        <f>IF(P$3="Remaining Capacity",'ABP Remaining Capacity'!P76,'ABP BlockSize'!P76)</f>
        <v>38581.187378337439</v>
      </c>
      <c r="Q7" s="86">
        <f>IF(Q$3="Remaining Capacity",'ABP Remaining Capacity'!Q76,'ABP BlockSize'!Q76)</f>
        <v>38581.187378337439</v>
      </c>
      <c r="R7" s="86">
        <f>IF(R$3="Remaining Capacity",'ABP Remaining Capacity'!R76,'ABP BlockSize'!R76)</f>
        <v>38581.187378337439</v>
      </c>
      <c r="S7" s="86">
        <f>IF(S$3="Remaining Capacity",'ABP Remaining Capacity'!S76,'ABP BlockSize'!S76)</f>
        <v>38581.187378337439</v>
      </c>
      <c r="T7" s="86">
        <f>IF(T$3="Remaining Capacity",'ABP Remaining Capacity'!T76,'ABP BlockSize'!T76)</f>
        <v>38581.187378337439</v>
      </c>
      <c r="U7" s="86">
        <f>IF(U$3="Remaining Capacity",'ABP Remaining Capacity'!U76,'ABP BlockSize'!U76)</f>
        <v>38581.187378337439</v>
      </c>
      <c r="V7" s="86">
        <f>IF(V$3="Remaining Capacity",'ABP Remaining Capacity'!V76,'ABP BlockSize'!V76)</f>
        <v>38581.187378337439</v>
      </c>
      <c r="W7" s="86">
        <f>IF(W$3="Remaining Capacity",'ABP Remaining Capacity'!W76,'ABP BlockSize'!W76)</f>
        <v>38581.187378337439</v>
      </c>
      <c r="X7" s="86">
        <f>IF(X$3="Remaining Capacity",'ABP Remaining Capacity'!X76,'ABP BlockSize'!X76)</f>
        <v>38581.187378337439</v>
      </c>
      <c r="Y7" s="86">
        <f>IF(Y$3="Remaining Capacity",'ABP Remaining Capacity'!Y76,'ABP BlockSize'!Y76)</f>
        <v>38581.187378337439</v>
      </c>
      <c r="Z7" s="86">
        <f>IF(Z$3="Remaining Capacity",'ABP Remaining Capacity'!Z76,'ABP BlockSize'!Z76)</f>
        <v>0</v>
      </c>
      <c r="AA7" s="86">
        <f>IF(AA$3="Remaining Capacity",'ABP Remaining Capacity'!AA76,'ABP BlockSize'!AA76)</f>
        <v>0</v>
      </c>
      <c r="AB7" s="86">
        <f>IF(AB$3="Remaining Capacity",'ABP Remaining Capacity'!AB76,'ABP BlockSize'!AB76)</f>
        <v>0</v>
      </c>
    </row>
    <row r="8" spans="2:28" ht="14.75" customHeight="1" x14ac:dyDescent="0.25">
      <c r="B8" s="227" t="s">
        <v>259</v>
      </c>
      <c r="C8" s="227" t="s">
        <v>233</v>
      </c>
      <c r="D8" s="323" t="s">
        <v>356</v>
      </c>
      <c r="E8" s="272" t="str">
        <f t="shared" si="0"/>
        <v>B_Small DG_&lt;10</v>
      </c>
      <c r="F8" s="249" t="s">
        <v>91</v>
      </c>
      <c r="G8" s="86">
        <f>IF(G$3="Remaining Capacity",'ABP Remaining Capacity'!G77,'ABP BlockSize'!G77)</f>
        <v>0</v>
      </c>
      <c r="H8" s="86">
        <f>IF(H$3="Remaining Capacity",'ABP Remaining Capacity'!H77,'ABP BlockSize'!H77)</f>
        <v>96935.912218178899</v>
      </c>
      <c r="I8" s="86">
        <f>IF(I$3="Remaining Capacity",'ABP Remaining Capacity'!I77,'ABP BlockSize'!I77)</f>
        <v>127036.50672932074</v>
      </c>
      <c r="J8" s="86">
        <f>IF(J$3="Remaining Capacity",'ABP Remaining Capacity'!J77,'ABP BlockSize'!J77)</f>
        <v>99982.435851780232</v>
      </c>
      <c r="K8" s="86">
        <f>IF(K$3="Remaining Capacity",'ABP Remaining Capacity'!K77,'ABP BlockSize'!K77)</f>
        <v>99982.435851780232</v>
      </c>
      <c r="L8" s="86">
        <f>IF(L$3="Remaining Capacity",'ABP Remaining Capacity'!L77,'ABP BlockSize'!L77)</f>
        <v>119978.92302213627</v>
      </c>
      <c r="M8" s="86">
        <f>IF(M$3="Remaining Capacity",'ABP Remaining Capacity'!M77,'ABP BlockSize'!M77)</f>
        <v>119978.92302213627</v>
      </c>
      <c r="N8" s="86">
        <f>IF(N$3="Remaining Capacity",'ABP Remaining Capacity'!N77,'ABP BlockSize'!N77)</f>
        <v>79985.948681424168</v>
      </c>
      <c r="O8" s="86">
        <f>IF(O$3="Remaining Capacity",'ABP Remaining Capacity'!O77,'ABP BlockSize'!O77)</f>
        <v>79985.948681424168</v>
      </c>
      <c r="P8" s="86">
        <f>IF(P$3="Remaining Capacity",'ABP Remaining Capacity'!P77,'ABP BlockSize'!P77)</f>
        <v>79985.948681424168</v>
      </c>
      <c r="Q8" s="86">
        <f>IF(Q$3="Remaining Capacity",'ABP Remaining Capacity'!Q77,'ABP BlockSize'!Q77)</f>
        <v>79985.948681424168</v>
      </c>
      <c r="R8" s="86">
        <f>IF(R$3="Remaining Capacity",'ABP Remaining Capacity'!R77,'ABP BlockSize'!R77)</f>
        <v>79985.948681424168</v>
      </c>
      <c r="S8" s="86">
        <f>IF(S$3="Remaining Capacity",'ABP Remaining Capacity'!S77,'ABP BlockSize'!S77)</f>
        <v>79985.948681424168</v>
      </c>
      <c r="T8" s="86">
        <f>IF(T$3="Remaining Capacity",'ABP Remaining Capacity'!T77,'ABP BlockSize'!T77)</f>
        <v>79985.948681424168</v>
      </c>
      <c r="U8" s="86">
        <f>IF(U$3="Remaining Capacity",'ABP Remaining Capacity'!U77,'ABP BlockSize'!U77)</f>
        <v>79985.948681424168</v>
      </c>
      <c r="V8" s="86">
        <f>IF(V$3="Remaining Capacity",'ABP Remaining Capacity'!V77,'ABP BlockSize'!V77)</f>
        <v>79985.948681424168</v>
      </c>
      <c r="W8" s="86">
        <f>IF(W$3="Remaining Capacity",'ABP Remaining Capacity'!W77,'ABP BlockSize'!W77)</f>
        <v>79985.948681424168</v>
      </c>
      <c r="X8" s="86">
        <f>IF(X$3="Remaining Capacity",'ABP Remaining Capacity'!X77,'ABP BlockSize'!X77)</f>
        <v>79985.948681424168</v>
      </c>
      <c r="Y8" s="86">
        <f>IF(Y$3="Remaining Capacity",'ABP Remaining Capacity'!Y77,'ABP BlockSize'!Y77)</f>
        <v>79985.948681424168</v>
      </c>
      <c r="Z8" s="86">
        <f>IF(Z$3="Remaining Capacity",'ABP Remaining Capacity'!Z77,'ABP BlockSize'!Z77)</f>
        <v>0</v>
      </c>
      <c r="AA8" s="86">
        <f>IF(AA$3="Remaining Capacity",'ABP Remaining Capacity'!AA77,'ABP BlockSize'!AA77)</f>
        <v>0</v>
      </c>
      <c r="AB8" s="86">
        <f>IF(AB$3="Remaining Capacity",'ABP Remaining Capacity'!AB77,'ABP BlockSize'!AB77)</f>
        <v>0</v>
      </c>
    </row>
    <row r="9" spans="2:28" ht="14.75" customHeight="1" x14ac:dyDescent="0.25">
      <c r="B9" s="227" t="s">
        <v>259</v>
      </c>
      <c r="C9" s="227" t="s">
        <v>233</v>
      </c>
      <c r="D9" s="324" t="s">
        <v>312</v>
      </c>
      <c r="E9" s="272" t="str">
        <f t="shared" si="0"/>
        <v>B_Small DG_10–25</v>
      </c>
      <c r="F9" s="249" t="s">
        <v>91</v>
      </c>
      <c r="G9" s="86">
        <f>IF(G$3="Remaining Capacity",'ABP Remaining Capacity'!G78,'ABP BlockSize'!G78)</f>
        <v>0</v>
      </c>
      <c r="H9" s="86">
        <f>IF(H$3="Remaining Capacity",'ABP Remaining Capacity'!H78,'ABP BlockSize'!H78)</f>
        <v>65132.036036528516</v>
      </c>
      <c r="I9" s="86">
        <f>IF(I$3="Remaining Capacity",'ABP Remaining Capacity'!I78,'ABP BlockSize'!I78)</f>
        <v>85356.872854569578</v>
      </c>
      <c r="J9" s="86">
        <f>IF(J$3="Remaining Capacity",'ABP Remaining Capacity'!J78,'ABP BlockSize'!J78)</f>
        <v>67179.020302207544</v>
      </c>
      <c r="K9" s="86">
        <f>IF(K$3="Remaining Capacity",'ABP Remaining Capacity'!K78,'ABP BlockSize'!K78)</f>
        <v>67179.020302207544</v>
      </c>
      <c r="L9" s="86">
        <f>IF(L$3="Remaining Capacity",'ABP Remaining Capacity'!L78,'ABP BlockSize'!L78)</f>
        <v>80614.824362649073</v>
      </c>
      <c r="M9" s="86">
        <f>IF(M$3="Remaining Capacity",'ABP Remaining Capacity'!M78,'ABP BlockSize'!M78)</f>
        <v>80614.824362649073</v>
      </c>
      <c r="N9" s="86">
        <f>IF(N$3="Remaining Capacity",'ABP Remaining Capacity'!N78,'ABP BlockSize'!N78)</f>
        <v>53743.216241766037</v>
      </c>
      <c r="O9" s="86">
        <f>IF(O$3="Remaining Capacity",'ABP Remaining Capacity'!O78,'ABP BlockSize'!O78)</f>
        <v>53743.216241766037</v>
      </c>
      <c r="P9" s="86">
        <f>IF(P$3="Remaining Capacity",'ABP Remaining Capacity'!P78,'ABP BlockSize'!P78)</f>
        <v>53743.216241766037</v>
      </c>
      <c r="Q9" s="86">
        <f>IF(Q$3="Remaining Capacity",'ABP Remaining Capacity'!Q78,'ABP BlockSize'!Q78)</f>
        <v>53743.216241766037</v>
      </c>
      <c r="R9" s="86">
        <f>IF(R$3="Remaining Capacity",'ABP Remaining Capacity'!R78,'ABP BlockSize'!R78)</f>
        <v>53743.216241766037</v>
      </c>
      <c r="S9" s="86">
        <f>IF(S$3="Remaining Capacity",'ABP Remaining Capacity'!S78,'ABP BlockSize'!S78)</f>
        <v>53743.216241766037</v>
      </c>
      <c r="T9" s="86">
        <f>IF(T$3="Remaining Capacity",'ABP Remaining Capacity'!T78,'ABP BlockSize'!T78)</f>
        <v>53743.216241766037</v>
      </c>
      <c r="U9" s="86">
        <f>IF(U$3="Remaining Capacity",'ABP Remaining Capacity'!U78,'ABP BlockSize'!U78)</f>
        <v>53743.216241766037</v>
      </c>
      <c r="V9" s="86">
        <f>IF(V$3="Remaining Capacity",'ABP Remaining Capacity'!V78,'ABP BlockSize'!V78)</f>
        <v>53743.216241766037</v>
      </c>
      <c r="W9" s="86">
        <f>IF(W$3="Remaining Capacity",'ABP Remaining Capacity'!W78,'ABP BlockSize'!W78)</f>
        <v>53743.216241766037</v>
      </c>
      <c r="X9" s="86">
        <f>IF(X$3="Remaining Capacity",'ABP Remaining Capacity'!X78,'ABP BlockSize'!X78)</f>
        <v>53743.216241766037</v>
      </c>
      <c r="Y9" s="86">
        <f>IF(Y$3="Remaining Capacity",'ABP Remaining Capacity'!Y78,'ABP BlockSize'!Y78)</f>
        <v>53743.216241766037</v>
      </c>
      <c r="Z9" s="86">
        <f>IF(Z$3="Remaining Capacity",'ABP Remaining Capacity'!Z78,'ABP BlockSize'!Z78)</f>
        <v>0</v>
      </c>
      <c r="AA9" s="86">
        <f>IF(AA$3="Remaining Capacity",'ABP Remaining Capacity'!AA78,'ABP BlockSize'!AA78)</f>
        <v>0</v>
      </c>
      <c r="AB9" s="86">
        <f>IF(AB$3="Remaining Capacity",'ABP Remaining Capacity'!AB78,'ABP BlockSize'!AB78)</f>
        <v>0</v>
      </c>
    </row>
    <row r="10" spans="2:28" ht="14.75" customHeight="1" x14ac:dyDescent="0.25">
      <c r="B10" s="227" t="s">
        <v>258</v>
      </c>
      <c r="C10" s="227" t="s">
        <v>234</v>
      </c>
      <c r="D10" s="324" t="s">
        <v>322</v>
      </c>
      <c r="E10" s="272" t="str">
        <f t="shared" si="0"/>
        <v>A_Large DG_&gt;25-100</v>
      </c>
      <c r="F10" s="249" t="s">
        <v>91</v>
      </c>
      <c r="G10" s="86">
        <f>IF(G$3="Remaining Capacity",'ABP Remaining Capacity'!G79,'ABP BlockSize'!G79)</f>
        <v>0</v>
      </c>
      <c r="H10" s="86">
        <f>IF(H$3="Remaining Capacity",'ABP Remaining Capacity'!H79,'ABP BlockSize'!H79)</f>
        <v>6854.5467531046797</v>
      </c>
      <c r="I10" s="86">
        <f>IF(I$3="Remaining Capacity",'ABP Remaining Capacity'!I79,'ABP BlockSize'!I79)</f>
        <v>10721.119489795778</v>
      </c>
      <c r="J10" s="86">
        <f>IF(J$3="Remaining Capacity",'ABP Remaining Capacity'!J79,'ABP BlockSize'!J79)</f>
        <v>8437.9181169688982</v>
      </c>
      <c r="K10" s="86">
        <f>IF(K$3="Remaining Capacity",'ABP Remaining Capacity'!K79,'ABP BlockSize'!K79)</f>
        <v>8437.9181169688982</v>
      </c>
      <c r="L10" s="86">
        <f>IF(L$3="Remaining Capacity",'ABP Remaining Capacity'!L79,'ABP BlockSize'!L79)</f>
        <v>10125.501740362679</v>
      </c>
      <c r="M10" s="86">
        <f>IF(M$3="Remaining Capacity",'ABP Remaining Capacity'!M79,'ABP BlockSize'!M79)</f>
        <v>10125.501740362679</v>
      </c>
      <c r="N10" s="86">
        <f>IF(N$3="Remaining Capacity",'ABP Remaining Capacity'!N79,'ABP BlockSize'!N79)</f>
        <v>6750.3344935751184</v>
      </c>
      <c r="O10" s="86">
        <f>IF(O$3="Remaining Capacity",'ABP Remaining Capacity'!O79,'ABP BlockSize'!O79)</f>
        <v>6750.3344935751184</v>
      </c>
      <c r="P10" s="86">
        <f>IF(P$3="Remaining Capacity",'ABP Remaining Capacity'!P79,'ABP BlockSize'!P79)</f>
        <v>6750.3344935751184</v>
      </c>
      <c r="Q10" s="86">
        <f>IF(Q$3="Remaining Capacity",'ABP Remaining Capacity'!Q79,'ABP BlockSize'!Q79)</f>
        <v>6750.3344935751184</v>
      </c>
      <c r="R10" s="86">
        <f>IF(R$3="Remaining Capacity",'ABP Remaining Capacity'!R79,'ABP BlockSize'!R79)</f>
        <v>6750.3344935751184</v>
      </c>
      <c r="S10" s="86">
        <f>IF(S$3="Remaining Capacity",'ABP Remaining Capacity'!S79,'ABP BlockSize'!S79)</f>
        <v>6750.3344935751184</v>
      </c>
      <c r="T10" s="86">
        <f>IF(T$3="Remaining Capacity",'ABP Remaining Capacity'!T79,'ABP BlockSize'!T79)</f>
        <v>6750.3344935751184</v>
      </c>
      <c r="U10" s="86">
        <f>IF(U$3="Remaining Capacity",'ABP Remaining Capacity'!U79,'ABP BlockSize'!U79)</f>
        <v>6750.3344935751184</v>
      </c>
      <c r="V10" s="86">
        <f>IF(V$3="Remaining Capacity",'ABP Remaining Capacity'!V79,'ABP BlockSize'!V79)</f>
        <v>6750.3344935751184</v>
      </c>
      <c r="W10" s="86">
        <f>IF(W$3="Remaining Capacity",'ABP Remaining Capacity'!W79,'ABP BlockSize'!W79)</f>
        <v>6750.3344935751184</v>
      </c>
      <c r="X10" s="86">
        <f>IF(X$3="Remaining Capacity",'ABP Remaining Capacity'!X79,'ABP BlockSize'!X79)</f>
        <v>6750.3344935751184</v>
      </c>
      <c r="Y10" s="86">
        <f>IF(Y$3="Remaining Capacity",'ABP Remaining Capacity'!Y79,'ABP BlockSize'!Y79)</f>
        <v>6750.3344935751184</v>
      </c>
      <c r="Z10" s="86">
        <f>IF(Z$3="Remaining Capacity",'ABP Remaining Capacity'!Z79,'ABP BlockSize'!Z79)</f>
        <v>0</v>
      </c>
      <c r="AA10" s="86">
        <f>IF(AA$3="Remaining Capacity",'ABP Remaining Capacity'!AA79,'ABP BlockSize'!AA79)</f>
        <v>0</v>
      </c>
      <c r="AB10" s="86">
        <f>IF(AB$3="Remaining Capacity",'ABP Remaining Capacity'!AB79,'ABP BlockSize'!AB79)</f>
        <v>0</v>
      </c>
    </row>
    <row r="11" spans="2:28" ht="14.75" customHeight="1" x14ac:dyDescent="0.25">
      <c r="B11" s="227" t="s">
        <v>258</v>
      </c>
      <c r="C11" s="227" t="s">
        <v>234</v>
      </c>
      <c r="D11" s="324" t="s">
        <v>323</v>
      </c>
      <c r="E11" s="272" t="str">
        <f t="shared" si="0"/>
        <v>A_Large DG_&gt;100-200</v>
      </c>
      <c r="F11" s="249" t="s">
        <v>91</v>
      </c>
      <c r="G11" s="86">
        <f>IF(G$3="Remaining Capacity",'ABP Remaining Capacity'!G80,'ABP BlockSize'!G80)</f>
        <v>0</v>
      </c>
      <c r="H11" s="86">
        <f>IF(H$3="Remaining Capacity",'ABP Remaining Capacity'!H80,'ABP BlockSize'!H80)</f>
        <v>3845.4524053339728</v>
      </c>
      <c r="I11" s="86">
        <f>IF(I$3="Remaining Capacity",'ABP Remaining Capacity'!I80,'ABP BlockSize'!I80)</f>
        <v>6014.6288609432286</v>
      </c>
      <c r="J11" s="86">
        <f>IF(J$3="Remaining Capacity",'ABP Remaining Capacity'!J80,'ABP BlockSize'!J80)</f>
        <v>4733.735677594208</v>
      </c>
      <c r="K11" s="86">
        <f>IF(K$3="Remaining Capacity",'ABP Remaining Capacity'!K80,'ABP BlockSize'!K80)</f>
        <v>4733.735677594208</v>
      </c>
      <c r="L11" s="86">
        <f>IF(L$3="Remaining Capacity",'ABP Remaining Capacity'!L80,'ABP BlockSize'!L80)</f>
        <v>5680.4828131130498</v>
      </c>
      <c r="M11" s="86">
        <f>IF(M$3="Remaining Capacity",'ABP Remaining Capacity'!M80,'ABP BlockSize'!M80)</f>
        <v>5680.4828131130498</v>
      </c>
      <c r="N11" s="86">
        <f>IF(N$3="Remaining Capacity",'ABP Remaining Capacity'!N80,'ABP BlockSize'!N80)</f>
        <v>3786.9885420753658</v>
      </c>
      <c r="O11" s="86">
        <f>IF(O$3="Remaining Capacity",'ABP Remaining Capacity'!O80,'ABP BlockSize'!O80)</f>
        <v>3786.9885420753658</v>
      </c>
      <c r="P11" s="86">
        <f>IF(P$3="Remaining Capacity",'ABP Remaining Capacity'!P80,'ABP BlockSize'!P80)</f>
        <v>3786.9885420753658</v>
      </c>
      <c r="Q11" s="86">
        <f>IF(Q$3="Remaining Capacity",'ABP Remaining Capacity'!Q80,'ABP BlockSize'!Q80)</f>
        <v>3786.9885420753658</v>
      </c>
      <c r="R11" s="86">
        <f>IF(R$3="Remaining Capacity",'ABP Remaining Capacity'!R80,'ABP BlockSize'!R80)</f>
        <v>3786.9885420753658</v>
      </c>
      <c r="S11" s="86">
        <f>IF(S$3="Remaining Capacity",'ABP Remaining Capacity'!S80,'ABP BlockSize'!S80)</f>
        <v>3786.9885420753658</v>
      </c>
      <c r="T11" s="86">
        <f>IF(T$3="Remaining Capacity",'ABP Remaining Capacity'!T80,'ABP BlockSize'!T80)</f>
        <v>3786.9885420753658</v>
      </c>
      <c r="U11" s="86">
        <f>IF(U$3="Remaining Capacity",'ABP Remaining Capacity'!U80,'ABP BlockSize'!U80)</f>
        <v>3786.9885420753658</v>
      </c>
      <c r="V11" s="86">
        <f>IF(V$3="Remaining Capacity",'ABP Remaining Capacity'!V80,'ABP BlockSize'!V80)</f>
        <v>3786.9885420753658</v>
      </c>
      <c r="W11" s="86">
        <f>IF(W$3="Remaining Capacity",'ABP Remaining Capacity'!W80,'ABP BlockSize'!W80)</f>
        <v>3786.9885420753658</v>
      </c>
      <c r="X11" s="86">
        <f>IF(X$3="Remaining Capacity",'ABP Remaining Capacity'!X80,'ABP BlockSize'!X80)</f>
        <v>3786.9885420753658</v>
      </c>
      <c r="Y11" s="86">
        <f>IF(Y$3="Remaining Capacity",'ABP Remaining Capacity'!Y80,'ABP BlockSize'!Y80)</f>
        <v>3786.9885420753658</v>
      </c>
      <c r="Z11" s="86">
        <f>IF(Z$3="Remaining Capacity",'ABP Remaining Capacity'!Z80,'ABP BlockSize'!Z80)</f>
        <v>0</v>
      </c>
      <c r="AA11" s="86">
        <f>IF(AA$3="Remaining Capacity",'ABP Remaining Capacity'!AA80,'ABP BlockSize'!AA80)</f>
        <v>0</v>
      </c>
      <c r="AB11" s="86">
        <f>IF(AB$3="Remaining Capacity",'ABP Remaining Capacity'!AB80,'ABP BlockSize'!AB80)</f>
        <v>0</v>
      </c>
    </row>
    <row r="12" spans="2:28" ht="14.75" customHeight="1" x14ac:dyDescent="0.25">
      <c r="B12" s="227" t="s">
        <v>258</v>
      </c>
      <c r="C12" s="227" t="s">
        <v>234</v>
      </c>
      <c r="D12" s="323" t="s">
        <v>324</v>
      </c>
      <c r="E12" s="272" t="str">
        <f t="shared" si="0"/>
        <v>A_Large DG_&gt;200-500</v>
      </c>
      <c r="F12" s="249" t="s">
        <v>91</v>
      </c>
      <c r="G12" s="86">
        <f>IF(G$3="Remaining Capacity",'ABP Remaining Capacity'!G81,'ABP BlockSize'!G81)</f>
        <v>0</v>
      </c>
      <c r="H12" s="86">
        <f>IF(H$3="Remaining Capacity",'ABP Remaining Capacity'!H81,'ABP BlockSize'!H81)</f>
        <v>7940.2590923037014</v>
      </c>
      <c r="I12" s="86">
        <f>IF(I$3="Remaining Capacity",'ABP Remaining Capacity'!I81,'ABP BlockSize'!I81)</f>
        <v>12419.26994953641</v>
      </c>
      <c r="J12" s="86">
        <f>IF(J$3="Remaining Capacity",'ABP Remaining Capacity'!J81,'ABP BlockSize'!J81)</f>
        <v>9774.4254232462536</v>
      </c>
      <c r="K12" s="86">
        <f>IF(K$3="Remaining Capacity",'ABP Remaining Capacity'!K81,'ABP BlockSize'!K81)</f>
        <v>9774.4254232462536</v>
      </c>
      <c r="L12" s="86">
        <f>IF(L$3="Remaining Capacity",'ABP Remaining Capacity'!L81,'ABP BlockSize'!L81)</f>
        <v>11729.310507895503</v>
      </c>
      <c r="M12" s="86">
        <f>IF(M$3="Remaining Capacity",'ABP Remaining Capacity'!M81,'ABP BlockSize'!M81)</f>
        <v>11729.310507895503</v>
      </c>
      <c r="N12" s="86">
        <f>IF(N$3="Remaining Capacity",'ABP Remaining Capacity'!N81,'ABP BlockSize'!N81)</f>
        <v>7819.5403385969994</v>
      </c>
      <c r="O12" s="86">
        <f>IF(O$3="Remaining Capacity",'ABP Remaining Capacity'!O81,'ABP BlockSize'!O81)</f>
        <v>7819.5403385969994</v>
      </c>
      <c r="P12" s="86">
        <f>IF(P$3="Remaining Capacity",'ABP Remaining Capacity'!P81,'ABP BlockSize'!P81)</f>
        <v>7819.5403385969994</v>
      </c>
      <c r="Q12" s="86">
        <f>IF(Q$3="Remaining Capacity",'ABP Remaining Capacity'!Q81,'ABP BlockSize'!Q81)</f>
        <v>7819.5403385969994</v>
      </c>
      <c r="R12" s="86">
        <f>IF(R$3="Remaining Capacity",'ABP Remaining Capacity'!R81,'ABP BlockSize'!R81)</f>
        <v>7819.5403385969994</v>
      </c>
      <c r="S12" s="86">
        <f>IF(S$3="Remaining Capacity",'ABP Remaining Capacity'!S81,'ABP BlockSize'!S81)</f>
        <v>7819.5403385969994</v>
      </c>
      <c r="T12" s="86">
        <f>IF(T$3="Remaining Capacity",'ABP Remaining Capacity'!T81,'ABP BlockSize'!T81)</f>
        <v>7819.5403385969994</v>
      </c>
      <c r="U12" s="86">
        <f>IF(U$3="Remaining Capacity",'ABP Remaining Capacity'!U81,'ABP BlockSize'!U81)</f>
        <v>7819.5403385969994</v>
      </c>
      <c r="V12" s="86">
        <f>IF(V$3="Remaining Capacity",'ABP Remaining Capacity'!V81,'ABP BlockSize'!V81)</f>
        <v>7819.5403385969994</v>
      </c>
      <c r="W12" s="86">
        <f>IF(W$3="Remaining Capacity",'ABP Remaining Capacity'!W81,'ABP BlockSize'!W81)</f>
        <v>7819.5403385969994</v>
      </c>
      <c r="X12" s="86">
        <f>IF(X$3="Remaining Capacity",'ABP Remaining Capacity'!X81,'ABP BlockSize'!X81)</f>
        <v>7819.5403385969994</v>
      </c>
      <c r="Y12" s="86">
        <f>IF(Y$3="Remaining Capacity",'ABP Remaining Capacity'!Y81,'ABP BlockSize'!Y81)</f>
        <v>7819.5403385969994</v>
      </c>
      <c r="Z12" s="86">
        <f>IF(Z$3="Remaining Capacity",'ABP Remaining Capacity'!Z81,'ABP BlockSize'!Z81)</f>
        <v>0</v>
      </c>
      <c r="AA12" s="86">
        <f>IF(AA$3="Remaining Capacity",'ABP Remaining Capacity'!AA81,'ABP BlockSize'!AA81)</f>
        <v>0</v>
      </c>
      <c r="AB12" s="86">
        <f>IF(AB$3="Remaining Capacity",'ABP Remaining Capacity'!AB81,'ABP BlockSize'!AB81)</f>
        <v>0</v>
      </c>
    </row>
    <row r="13" spans="2:28" ht="14.75" customHeight="1" x14ac:dyDescent="0.25">
      <c r="B13" s="227" t="s">
        <v>258</v>
      </c>
      <c r="C13" s="227" t="s">
        <v>234</v>
      </c>
      <c r="D13" s="324" t="s">
        <v>326</v>
      </c>
      <c r="E13" s="272" t="str">
        <f t="shared" si="0"/>
        <v>A_Large DG_&gt;500-2000</v>
      </c>
      <c r="F13" s="249" t="s">
        <v>91</v>
      </c>
      <c r="G13" s="86">
        <f>IF(G$3="Remaining Capacity",'ABP Remaining Capacity'!G82,'ABP BlockSize'!G82)</f>
        <v>0</v>
      </c>
      <c r="H13" s="86">
        <f>IF(H$3="Remaining Capacity",'ABP Remaining Capacity'!H82,'ABP BlockSize'!H82)</f>
        <v>26817.195858553681</v>
      </c>
      <c r="I13" s="86">
        <f>IF(I$3="Remaining Capacity",'ABP Remaining Capacity'!I82,'ABP BlockSize'!I82)</f>
        <v>41944.474454213378</v>
      </c>
      <c r="J13" s="86">
        <f>IF(J$3="Remaining Capacity",'ABP Remaining Capacity'!J82,'ABP BlockSize'!J82)</f>
        <v>33011.854894519791</v>
      </c>
      <c r="K13" s="86">
        <f>IF(K$3="Remaining Capacity",'ABP Remaining Capacity'!K82,'ABP BlockSize'!K82)</f>
        <v>33011.854894519791</v>
      </c>
      <c r="L13" s="86">
        <f>IF(L$3="Remaining Capacity",'ABP Remaining Capacity'!L82,'ABP BlockSize'!L82)</f>
        <v>39614.225873423748</v>
      </c>
      <c r="M13" s="86">
        <f>IF(M$3="Remaining Capacity",'ABP Remaining Capacity'!M82,'ABP BlockSize'!M82)</f>
        <v>39614.225873423748</v>
      </c>
      <c r="N13" s="86">
        <f>IF(N$3="Remaining Capacity",'ABP Remaining Capacity'!N82,'ABP BlockSize'!N82)</f>
        <v>26409.48391561583</v>
      </c>
      <c r="O13" s="86">
        <f>IF(O$3="Remaining Capacity",'ABP Remaining Capacity'!O82,'ABP BlockSize'!O82)</f>
        <v>26409.48391561583</v>
      </c>
      <c r="P13" s="86">
        <f>IF(P$3="Remaining Capacity",'ABP Remaining Capacity'!P82,'ABP BlockSize'!P82)</f>
        <v>26409.48391561583</v>
      </c>
      <c r="Q13" s="86">
        <f>IF(Q$3="Remaining Capacity",'ABP Remaining Capacity'!Q82,'ABP BlockSize'!Q82)</f>
        <v>26409.48391561583</v>
      </c>
      <c r="R13" s="86">
        <f>IF(R$3="Remaining Capacity",'ABP Remaining Capacity'!R82,'ABP BlockSize'!R82)</f>
        <v>26409.48391561583</v>
      </c>
      <c r="S13" s="86">
        <f>IF(S$3="Remaining Capacity",'ABP Remaining Capacity'!S82,'ABP BlockSize'!S82)</f>
        <v>26409.48391561583</v>
      </c>
      <c r="T13" s="86">
        <f>IF(T$3="Remaining Capacity",'ABP Remaining Capacity'!T82,'ABP BlockSize'!T82)</f>
        <v>26409.48391561583</v>
      </c>
      <c r="U13" s="86">
        <f>IF(U$3="Remaining Capacity",'ABP Remaining Capacity'!U82,'ABP BlockSize'!U82)</f>
        <v>26409.48391561583</v>
      </c>
      <c r="V13" s="86">
        <f>IF(V$3="Remaining Capacity",'ABP Remaining Capacity'!V82,'ABP BlockSize'!V82)</f>
        <v>26409.48391561583</v>
      </c>
      <c r="W13" s="86">
        <f>IF(W$3="Remaining Capacity",'ABP Remaining Capacity'!W82,'ABP BlockSize'!W82)</f>
        <v>26409.48391561583</v>
      </c>
      <c r="X13" s="86">
        <f>IF(X$3="Remaining Capacity",'ABP Remaining Capacity'!X82,'ABP BlockSize'!X82)</f>
        <v>26409.48391561583</v>
      </c>
      <c r="Y13" s="86">
        <f>IF(Y$3="Remaining Capacity",'ABP Remaining Capacity'!Y82,'ABP BlockSize'!Y82)</f>
        <v>26409.48391561583</v>
      </c>
      <c r="Z13" s="86">
        <f>IF(Z$3="Remaining Capacity",'ABP Remaining Capacity'!Z82,'ABP BlockSize'!Z82)</f>
        <v>0</v>
      </c>
      <c r="AA13" s="86">
        <f>IF(AA$3="Remaining Capacity",'ABP Remaining Capacity'!AA82,'ABP BlockSize'!AA82)</f>
        <v>0</v>
      </c>
      <c r="AB13" s="86">
        <f>IF(AB$3="Remaining Capacity",'ABP Remaining Capacity'!AB82,'ABP BlockSize'!AB82)</f>
        <v>0</v>
      </c>
    </row>
    <row r="14" spans="2:28" ht="14.75" customHeight="1" x14ac:dyDescent="0.25">
      <c r="B14" s="227" t="s">
        <v>258</v>
      </c>
      <c r="C14" s="227" t="s">
        <v>234</v>
      </c>
      <c r="D14" s="323" t="s">
        <v>327</v>
      </c>
      <c r="E14" s="272" t="str">
        <f t="shared" si="0"/>
        <v>A_Large DG_&gt;2000-5000</v>
      </c>
      <c r="F14" s="249" t="s">
        <v>91</v>
      </c>
      <c r="G14" s="86">
        <f>IF(G$3="Remaining Capacity",'ABP Remaining Capacity'!G83,'ABP BlockSize'!G83)</f>
        <v>0</v>
      </c>
      <c r="H14" s="86">
        <f>IF(H$3="Remaining Capacity",'ABP Remaining Capacity'!H83,'ABP BlockSize'!H83)</f>
        <v>21845.318521211648</v>
      </c>
      <c r="I14" s="86">
        <f>IF(I$3="Remaining Capacity",'ABP Remaining Capacity'!I83,'ABP BlockSize'!I83)</f>
        <v>34168.017024973691</v>
      </c>
      <c r="J14" s="86">
        <f>IF(J$3="Remaining Capacity",'ABP Remaining Capacity'!J83,'ABP BlockSize'!J83)</f>
        <v>26891.494880766335</v>
      </c>
      <c r="K14" s="86">
        <f>IF(K$3="Remaining Capacity",'ABP Remaining Capacity'!K83,'ABP BlockSize'!K83)</f>
        <v>26891.494880766335</v>
      </c>
      <c r="L14" s="86">
        <f>IF(L$3="Remaining Capacity",'ABP Remaining Capacity'!L83,'ABP BlockSize'!L83)</f>
        <v>32269.793856919601</v>
      </c>
      <c r="M14" s="86">
        <f>IF(M$3="Remaining Capacity",'ABP Remaining Capacity'!M83,'ABP BlockSize'!M83)</f>
        <v>32269.793856919601</v>
      </c>
      <c r="N14" s="86">
        <f>IF(N$3="Remaining Capacity",'ABP Remaining Capacity'!N83,'ABP BlockSize'!N83)</f>
        <v>21513.195904613065</v>
      </c>
      <c r="O14" s="86">
        <f>IF(O$3="Remaining Capacity",'ABP Remaining Capacity'!O83,'ABP BlockSize'!O83)</f>
        <v>21513.195904613065</v>
      </c>
      <c r="P14" s="86">
        <f>IF(P$3="Remaining Capacity",'ABP Remaining Capacity'!P83,'ABP BlockSize'!P83)</f>
        <v>21513.195904613065</v>
      </c>
      <c r="Q14" s="86">
        <f>IF(Q$3="Remaining Capacity",'ABP Remaining Capacity'!Q83,'ABP BlockSize'!Q83)</f>
        <v>21513.195904613065</v>
      </c>
      <c r="R14" s="86">
        <f>IF(R$3="Remaining Capacity",'ABP Remaining Capacity'!R83,'ABP BlockSize'!R83)</f>
        <v>21513.195904613065</v>
      </c>
      <c r="S14" s="86">
        <f>IF(S$3="Remaining Capacity",'ABP Remaining Capacity'!S83,'ABP BlockSize'!S83)</f>
        <v>21513.195904613065</v>
      </c>
      <c r="T14" s="86">
        <f>IF(T$3="Remaining Capacity",'ABP Remaining Capacity'!T83,'ABP BlockSize'!T83)</f>
        <v>21513.195904613065</v>
      </c>
      <c r="U14" s="86">
        <f>IF(U$3="Remaining Capacity",'ABP Remaining Capacity'!U83,'ABP BlockSize'!U83)</f>
        <v>21513.195904613065</v>
      </c>
      <c r="V14" s="86">
        <f>IF(V$3="Remaining Capacity",'ABP Remaining Capacity'!V83,'ABP BlockSize'!V83)</f>
        <v>21513.195904613065</v>
      </c>
      <c r="W14" s="86">
        <f>IF(W$3="Remaining Capacity",'ABP Remaining Capacity'!W83,'ABP BlockSize'!W83)</f>
        <v>21513.195904613065</v>
      </c>
      <c r="X14" s="86">
        <f>IF(X$3="Remaining Capacity",'ABP Remaining Capacity'!X83,'ABP BlockSize'!X83)</f>
        <v>21513.195904613065</v>
      </c>
      <c r="Y14" s="86">
        <f>IF(Y$3="Remaining Capacity",'ABP Remaining Capacity'!Y83,'ABP BlockSize'!Y83)</f>
        <v>21513.195904613065</v>
      </c>
      <c r="Z14" s="86">
        <f>IF(Z$3="Remaining Capacity",'ABP Remaining Capacity'!Z83,'ABP BlockSize'!Z83)</f>
        <v>0</v>
      </c>
      <c r="AA14" s="86">
        <f>IF(AA$3="Remaining Capacity",'ABP Remaining Capacity'!AA83,'ABP BlockSize'!AA83)</f>
        <v>0</v>
      </c>
      <c r="AB14" s="86">
        <f>IF(AB$3="Remaining Capacity",'ABP Remaining Capacity'!AB83,'ABP BlockSize'!AB83)</f>
        <v>0</v>
      </c>
    </row>
    <row r="15" spans="2:28" ht="14.75" customHeight="1" x14ac:dyDescent="0.25">
      <c r="B15" s="227" t="s">
        <v>259</v>
      </c>
      <c r="C15" s="227" t="s">
        <v>234</v>
      </c>
      <c r="D15" s="324" t="s">
        <v>322</v>
      </c>
      <c r="E15" s="272" t="str">
        <f t="shared" si="0"/>
        <v>B_Large DG_&gt;25-100</v>
      </c>
      <c r="F15" s="249" t="s">
        <v>91</v>
      </c>
      <c r="G15" s="86">
        <f>IF(G$3="Remaining Capacity",'ABP Remaining Capacity'!G84,'ABP BlockSize'!G84)</f>
        <v>0</v>
      </c>
      <c r="H15" s="86">
        <f>IF(H$3="Remaining Capacity",'ABP Remaining Capacity'!H84,'ABP BlockSize'!H84)</f>
        <v>12291.139499031557</v>
      </c>
      <c r="I15" s="86">
        <f>IF(I$3="Remaining Capacity",'ABP Remaining Capacity'!I84,'ABP BlockSize'!I84)</f>
        <v>19224.43306337946</v>
      </c>
      <c r="J15" s="86">
        <f>IF(J$3="Remaining Capacity",'ABP Remaining Capacity'!J84,'ABP BlockSize'!J84)</f>
        <v>15130.34083691902</v>
      </c>
      <c r="K15" s="86">
        <f>IF(K$3="Remaining Capacity",'ABP Remaining Capacity'!K84,'ABP BlockSize'!K84)</f>
        <v>15130.34083691902</v>
      </c>
      <c r="L15" s="86">
        <f>IF(L$3="Remaining Capacity",'ABP Remaining Capacity'!L84,'ABP BlockSize'!L84)</f>
        <v>18156.409004302823</v>
      </c>
      <c r="M15" s="86">
        <f>IF(M$3="Remaining Capacity",'ABP Remaining Capacity'!M84,'ABP BlockSize'!M84)</f>
        <v>18156.409004302823</v>
      </c>
      <c r="N15" s="86">
        <f>IF(N$3="Remaining Capacity",'ABP Remaining Capacity'!N84,'ABP BlockSize'!N84)</f>
        <v>12104.272669535214</v>
      </c>
      <c r="O15" s="86">
        <f>IF(O$3="Remaining Capacity",'ABP Remaining Capacity'!O84,'ABP BlockSize'!O84)</f>
        <v>12104.272669535214</v>
      </c>
      <c r="P15" s="86">
        <f>IF(P$3="Remaining Capacity",'ABP Remaining Capacity'!P84,'ABP BlockSize'!P84)</f>
        <v>12104.272669535214</v>
      </c>
      <c r="Q15" s="86">
        <f>IF(Q$3="Remaining Capacity",'ABP Remaining Capacity'!Q84,'ABP BlockSize'!Q84)</f>
        <v>12104.272669535214</v>
      </c>
      <c r="R15" s="86">
        <f>IF(R$3="Remaining Capacity",'ABP Remaining Capacity'!R84,'ABP BlockSize'!R84)</f>
        <v>12104.272669535214</v>
      </c>
      <c r="S15" s="86">
        <f>IF(S$3="Remaining Capacity",'ABP Remaining Capacity'!S84,'ABP BlockSize'!S84)</f>
        <v>12104.272669535214</v>
      </c>
      <c r="T15" s="86">
        <f>IF(T$3="Remaining Capacity",'ABP Remaining Capacity'!T84,'ABP BlockSize'!T84)</f>
        <v>12104.272669535214</v>
      </c>
      <c r="U15" s="86">
        <f>IF(U$3="Remaining Capacity",'ABP Remaining Capacity'!U84,'ABP BlockSize'!U84)</f>
        <v>12104.272669535214</v>
      </c>
      <c r="V15" s="86">
        <f>IF(V$3="Remaining Capacity",'ABP Remaining Capacity'!V84,'ABP BlockSize'!V84)</f>
        <v>12104.272669535214</v>
      </c>
      <c r="W15" s="86">
        <f>IF(W$3="Remaining Capacity",'ABP Remaining Capacity'!W84,'ABP BlockSize'!W84)</f>
        <v>12104.272669535214</v>
      </c>
      <c r="X15" s="86">
        <f>IF(X$3="Remaining Capacity",'ABP Remaining Capacity'!X84,'ABP BlockSize'!X84)</f>
        <v>12104.272669535214</v>
      </c>
      <c r="Y15" s="86">
        <f>IF(Y$3="Remaining Capacity",'ABP Remaining Capacity'!Y84,'ABP BlockSize'!Y84)</f>
        <v>12104.272669535214</v>
      </c>
      <c r="Z15" s="86">
        <f>IF(Z$3="Remaining Capacity",'ABP Remaining Capacity'!Z84,'ABP BlockSize'!Z84)</f>
        <v>0</v>
      </c>
      <c r="AA15" s="86">
        <f>IF(AA$3="Remaining Capacity",'ABP Remaining Capacity'!AA84,'ABP BlockSize'!AA84)</f>
        <v>0</v>
      </c>
      <c r="AB15" s="86">
        <f>IF(AB$3="Remaining Capacity",'ABP Remaining Capacity'!AB84,'ABP BlockSize'!AB84)</f>
        <v>0</v>
      </c>
    </row>
    <row r="16" spans="2:28" ht="14.75" customHeight="1" x14ac:dyDescent="0.25">
      <c r="B16" s="227" t="s">
        <v>259</v>
      </c>
      <c r="C16" s="227" t="s">
        <v>234</v>
      </c>
      <c r="D16" s="324" t="s">
        <v>323</v>
      </c>
      <c r="E16" s="272" t="str">
        <f t="shared" si="0"/>
        <v>B_Large DG_&gt;100-200</v>
      </c>
      <c r="F16" s="249" t="s">
        <v>91</v>
      </c>
      <c r="G16" s="86">
        <f>IF(G$3="Remaining Capacity",'ABP Remaining Capacity'!G85,'ABP BlockSize'!G85)</f>
        <v>0</v>
      </c>
      <c r="H16" s="86">
        <f>IF(H$3="Remaining Capacity",'ABP Remaining Capacity'!H85,'ABP BlockSize'!H85)</f>
        <v>10483.37703931229</v>
      </c>
      <c r="I16" s="86">
        <f>IF(I$3="Remaining Capacity",'ABP Remaining Capacity'!I85,'ABP BlockSize'!I85)</f>
        <v>16396.932130361689</v>
      </c>
      <c r="J16" s="86">
        <f>IF(J$3="Remaining Capacity",'ABP Remaining Capacity'!J85,'ABP BlockSize'!J85)</f>
        <v>12904.99288037726</v>
      </c>
      <c r="K16" s="86">
        <f>IF(K$3="Remaining Capacity",'ABP Remaining Capacity'!K85,'ABP BlockSize'!K85)</f>
        <v>12904.99288037726</v>
      </c>
      <c r="L16" s="86">
        <f>IF(L$3="Remaining Capacity",'ABP Remaining Capacity'!L85,'ABP BlockSize'!L85)</f>
        <v>15485.991456452708</v>
      </c>
      <c r="M16" s="86">
        <f>IF(M$3="Remaining Capacity",'ABP Remaining Capacity'!M85,'ABP BlockSize'!M85)</f>
        <v>15485.991456452708</v>
      </c>
      <c r="N16" s="86">
        <f>IF(N$3="Remaining Capacity",'ABP Remaining Capacity'!N85,'ABP BlockSize'!N85)</f>
        <v>10323.994304301805</v>
      </c>
      <c r="O16" s="86">
        <f>IF(O$3="Remaining Capacity",'ABP Remaining Capacity'!O85,'ABP BlockSize'!O85)</f>
        <v>10323.994304301805</v>
      </c>
      <c r="P16" s="86">
        <f>IF(P$3="Remaining Capacity",'ABP Remaining Capacity'!P85,'ABP BlockSize'!P85)</f>
        <v>10323.994304301805</v>
      </c>
      <c r="Q16" s="86">
        <f>IF(Q$3="Remaining Capacity",'ABP Remaining Capacity'!Q85,'ABP BlockSize'!Q85)</f>
        <v>10323.994304301805</v>
      </c>
      <c r="R16" s="86">
        <f>IF(R$3="Remaining Capacity",'ABP Remaining Capacity'!R85,'ABP BlockSize'!R85)</f>
        <v>10323.994304301805</v>
      </c>
      <c r="S16" s="86">
        <f>IF(S$3="Remaining Capacity",'ABP Remaining Capacity'!S85,'ABP BlockSize'!S85)</f>
        <v>10323.994304301805</v>
      </c>
      <c r="T16" s="86">
        <f>IF(T$3="Remaining Capacity",'ABP Remaining Capacity'!T85,'ABP BlockSize'!T85)</f>
        <v>10323.994304301805</v>
      </c>
      <c r="U16" s="86">
        <f>IF(U$3="Remaining Capacity",'ABP Remaining Capacity'!U85,'ABP BlockSize'!U85)</f>
        <v>10323.994304301805</v>
      </c>
      <c r="V16" s="86">
        <f>IF(V$3="Remaining Capacity",'ABP Remaining Capacity'!V85,'ABP BlockSize'!V85)</f>
        <v>10323.994304301805</v>
      </c>
      <c r="W16" s="86">
        <f>IF(W$3="Remaining Capacity",'ABP Remaining Capacity'!W85,'ABP BlockSize'!W85)</f>
        <v>10323.994304301805</v>
      </c>
      <c r="X16" s="86">
        <f>IF(X$3="Remaining Capacity",'ABP Remaining Capacity'!X85,'ABP BlockSize'!X85)</f>
        <v>10323.994304301805</v>
      </c>
      <c r="Y16" s="86">
        <f>IF(Y$3="Remaining Capacity",'ABP Remaining Capacity'!Y85,'ABP BlockSize'!Y85)</f>
        <v>10323.994304301805</v>
      </c>
      <c r="Z16" s="86">
        <f>IF(Z$3="Remaining Capacity",'ABP Remaining Capacity'!Z85,'ABP BlockSize'!Z85)</f>
        <v>0</v>
      </c>
      <c r="AA16" s="86">
        <f>IF(AA$3="Remaining Capacity",'ABP Remaining Capacity'!AA85,'ABP BlockSize'!AA85)</f>
        <v>0</v>
      </c>
      <c r="AB16" s="86">
        <f>IF(AB$3="Remaining Capacity",'ABP Remaining Capacity'!AB85,'ABP BlockSize'!AB85)</f>
        <v>0</v>
      </c>
    </row>
    <row r="17" spans="2:28" ht="14.75" customHeight="1" x14ac:dyDescent="0.25">
      <c r="B17" s="227" t="s">
        <v>259</v>
      </c>
      <c r="C17" s="227" t="s">
        <v>234</v>
      </c>
      <c r="D17" s="324" t="s">
        <v>324</v>
      </c>
      <c r="E17" s="272" t="str">
        <f t="shared" si="0"/>
        <v>B_Large DG_&gt;200-500</v>
      </c>
      <c r="F17" s="249" t="s">
        <v>91</v>
      </c>
      <c r="G17" s="86">
        <f>IF(G$3="Remaining Capacity",'ABP Remaining Capacity'!G86,'ABP BlockSize'!G86)</f>
        <v>0</v>
      </c>
      <c r="H17" s="86">
        <f>IF(H$3="Remaining Capacity",'ABP Remaining Capacity'!H86,'ABP BlockSize'!H86)</f>
        <v>33296.249574109104</v>
      </c>
      <c r="I17" s="86">
        <f>IF(I$3="Remaining Capacity",'ABP Remaining Capacity'!I86,'ABP BlockSize'!I86)</f>
        <v>52078.289506800575</v>
      </c>
      <c r="J17" s="86">
        <f>IF(J$3="Remaining Capacity",'ABP Remaining Capacity'!J86,'ABP BlockSize'!J86)</f>
        <v>40987.542667389338</v>
      </c>
      <c r="K17" s="86">
        <f>IF(K$3="Remaining Capacity",'ABP Remaining Capacity'!K86,'ABP BlockSize'!K86)</f>
        <v>40987.542667389338</v>
      </c>
      <c r="L17" s="86">
        <f>IF(L$3="Remaining Capacity",'ABP Remaining Capacity'!L86,'ABP BlockSize'!L86)</f>
        <v>49185.051200867209</v>
      </c>
      <c r="M17" s="86">
        <f>IF(M$3="Remaining Capacity",'ABP Remaining Capacity'!M86,'ABP BlockSize'!M86)</f>
        <v>49185.051200867209</v>
      </c>
      <c r="N17" s="86">
        <f>IF(N$3="Remaining Capacity",'ABP Remaining Capacity'!N86,'ABP BlockSize'!N86)</f>
        <v>32790.034133911468</v>
      </c>
      <c r="O17" s="86">
        <f>IF(O$3="Remaining Capacity",'ABP Remaining Capacity'!O86,'ABP BlockSize'!O86)</f>
        <v>32790.034133911468</v>
      </c>
      <c r="P17" s="86">
        <f>IF(P$3="Remaining Capacity",'ABP Remaining Capacity'!P86,'ABP BlockSize'!P86)</f>
        <v>32790.034133911468</v>
      </c>
      <c r="Q17" s="86">
        <f>IF(Q$3="Remaining Capacity",'ABP Remaining Capacity'!Q86,'ABP BlockSize'!Q86)</f>
        <v>32790.034133911468</v>
      </c>
      <c r="R17" s="86">
        <f>IF(R$3="Remaining Capacity",'ABP Remaining Capacity'!R86,'ABP BlockSize'!R86)</f>
        <v>32790.034133911468</v>
      </c>
      <c r="S17" s="86">
        <f>IF(S$3="Remaining Capacity",'ABP Remaining Capacity'!S86,'ABP BlockSize'!S86)</f>
        <v>32790.034133911468</v>
      </c>
      <c r="T17" s="86">
        <f>IF(T$3="Remaining Capacity",'ABP Remaining Capacity'!T86,'ABP BlockSize'!T86)</f>
        <v>32790.034133911468</v>
      </c>
      <c r="U17" s="86">
        <f>IF(U$3="Remaining Capacity",'ABP Remaining Capacity'!U86,'ABP BlockSize'!U86)</f>
        <v>32790.034133911468</v>
      </c>
      <c r="V17" s="86">
        <f>IF(V$3="Remaining Capacity",'ABP Remaining Capacity'!V86,'ABP BlockSize'!V86)</f>
        <v>32790.034133911468</v>
      </c>
      <c r="W17" s="86">
        <f>IF(W$3="Remaining Capacity",'ABP Remaining Capacity'!W86,'ABP BlockSize'!W86)</f>
        <v>32790.034133911468</v>
      </c>
      <c r="X17" s="86">
        <f>IF(X$3="Remaining Capacity",'ABP Remaining Capacity'!X86,'ABP BlockSize'!X86)</f>
        <v>32790.034133911468</v>
      </c>
      <c r="Y17" s="86">
        <f>IF(Y$3="Remaining Capacity",'ABP Remaining Capacity'!Y86,'ABP BlockSize'!Y86)</f>
        <v>32790.034133911468</v>
      </c>
      <c r="Z17" s="86">
        <f>IF(Z$3="Remaining Capacity",'ABP Remaining Capacity'!Z86,'ABP BlockSize'!Z86)</f>
        <v>0</v>
      </c>
      <c r="AA17" s="86">
        <f>IF(AA$3="Remaining Capacity",'ABP Remaining Capacity'!AA86,'ABP BlockSize'!AA86)</f>
        <v>0</v>
      </c>
      <c r="AB17" s="86">
        <f>IF(AB$3="Remaining Capacity",'ABP Remaining Capacity'!AB86,'ABP BlockSize'!AB86)</f>
        <v>0</v>
      </c>
    </row>
    <row r="18" spans="2:28" ht="14.75" customHeight="1" x14ac:dyDescent="0.25">
      <c r="B18" s="227" t="s">
        <v>259</v>
      </c>
      <c r="C18" s="227" t="s">
        <v>234</v>
      </c>
      <c r="D18" s="324" t="s">
        <v>326</v>
      </c>
      <c r="E18" s="272" t="str">
        <f t="shared" si="0"/>
        <v>B_Large DG_&gt;500-2000</v>
      </c>
      <c r="F18" s="249" t="s">
        <v>91</v>
      </c>
      <c r="G18" s="86">
        <f>IF(G$3="Remaining Capacity",'ABP Remaining Capacity'!G87,'ABP BlockSize'!G87)</f>
        <v>0</v>
      </c>
      <c r="H18" s="86">
        <f>IF(H$3="Remaining Capacity",'ABP Remaining Capacity'!H87,'ABP BlockSize'!H87)</f>
        <v>77088.16509975052</v>
      </c>
      <c r="I18" s="86">
        <f>IF(I$3="Remaining Capacity",'ABP Remaining Capacity'!I87,'ABP BlockSize'!I87)</f>
        <v>120572.73209336416</v>
      </c>
      <c r="J18" s="86">
        <f>IF(J$3="Remaining Capacity",'ABP Remaining Capacity'!J87,'ABP BlockSize'!J87)</f>
        <v>94895.205814221816</v>
      </c>
      <c r="K18" s="86">
        <f>IF(K$3="Remaining Capacity",'ABP Remaining Capacity'!K87,'ABP BlockSize'!K87)</f>
        <v>94895.205814221816</v>
      </c>
      <c r="L18" s="86">
        <f>IF(L$3="Remaining Capacity",'ABP Remaining Capacity'!L87,'ABP BlockSize'!L87)</f>
        <v>113874.24697706616</v>
      </c>
      <c r="M18" s="86">
        <f>IF(M$3="Remaining Capacity",'ABP Remaining Capacity'!M87,'ABP BlockSize'!M87)</f>
        <v>113874.24697706616</v>
      </c>
      <c r="N18" s="86">
        <f>IF(N$3="Remaining Capacity",'ABP Remaining Capacity'!N87,'ABP BlockSize'!N87)</f>
        <v>75916.164651377447</v>
      </c>
      <c r="O18" s="86">
        <f>IF(O$3="Remaining Capacity",'ABP Remaining Capacity'!O87,'ABP BlockSize'!O87)</f>
        <v>75916.164651377447</v>
      </c>
      <c r="P18" s="86">
        <f>IF(P$3="Remaining Capacity",'ABP Remaining Capacity'!P87,'ABP BlockSize'!P87)</f>
        <v>75916.164651377447</v>
      </c>
      <c r="Q18" s="86">
        <f>IF(Q$3="Remaining Capacity",'ABP Remaining Capacity'!Q87,'ABP BlockSize'!Q87)</f>
        <v>75916.164651377447</v>
      </c>
      <c r="R18" s="86">
        <f>IF(R$3="Remaining Capacity",'ABP Remaining Capacity'!R87,'ABP BlockSize'!R87)</f>
        <v>75916.164651377447</v>
      </c>
      <c r="S18" s="86">
        <f>IF(S$3="Remaining Capacity",'ABP Remaining Capacity'!S87,'ABP BlockSize'!S87)</f>
        <v>75916.164651377447</v>
      </c>
      <c r="T18" s="86">
        <f>IF(T$3="Remaining Capacity",'ABP Remaining Capacity'!T87,'ABP BlockSize'!T87)</f>
        <v>75916.164651377447</v>
      </c>
      <c r="U18" s="86">
        <f>IF(U$3="Remaining Capacity",'ABP Remaining Capacity'!U87,'ABP BlockSize'!U87)</f>
        <v>75916.164651377447</v>
      </c>
      <c r="V18" s="86">
        <f>IF(V$3="Remaining Capacity",'ABP Remaining Capacity'!V87,'ABP BlockSize'!V87)</f>
        <v>75916.164651377447</v>
      </c>
      <c r="W18" s="86">
        <f>IF(W$3="Remaining Capacity",'ABP Remaining Capacity'!W87,'ABP BlockSize'!W87)</f>
        <v>75916.164651377447</v>
      </c>
      <c r="X18" s="86">
        <f>IF(X$3="Remaining Capacity",'ABP Remaining Capacity'!X87,'ABP BlockSize'!X87)</f>
        <v>75916.164651377447</v>
      </c>
      <c r="Y18" s="86">
        <f>IF(Y$3="Remaining Capacity",'ABP Remaining Capacity'!Y87,'ABP BlockSize'!Y87)</f>
        <v>75916.164651377447</v>
      </c>
      <c r="Z18" s="86">
        <f>IF(Z$3="Remaining Capacity",'ABP Remaining Capacity'!Z87,'ABP BlockSize'!Z87)</f>
        <v>0</v>
      </c>
      <c r="AA18" s="86">
        <f>IF(AA$3="Remaining Capacity",'ABP Remaining Capacity'!AA87,'ABP BlockSize'!AA87)</f>
        <v>0</v>
      </c>
      <c r="AB18" s="86">
        <f>IF(AB$3="Remaining Capacity",'ABP Remaining Capacity'!AB87,'ABP BlockSize'!AB87)</f>
        <v>0</v>
      </c>
    </row>
    <row r="19" spans="2:28" ht="14.75" customHeight="1" x14ac:dyDescent="0.25">
      <c r="B19" s="227" t="s">
        <v>259</v>
      </c>
      <c r="C19" s="227" t="s">
        <v>234</v>
      </c>
      <c r="D19" s="324" t="s">
        <v>327</v>
      </c>
      <c r="E19" s="272" t="str">
        <f t="shared" si="0"/>
        <v>B_Large DG_&gt;2000-5000</v>
      </c>
      <c r="F19" s="249" t="s">
        <v>91</v>
      </c>
      <c r="G19" s="86">
        <f>IF(G$3="Remaining Capacity",'ABP Remaining Capacity'!G88,'ABP BlockSize'!G88)</f>
        <v>0</v>
      </c>
      <c r="H19" s="86">
        <f>IF(H$3="Remaining Capacity",'ABP Remaining Capacity'!H88,'ABP BlockSize'!H88)</f>
        <v>17622.578072977765</v>
      </c>
      <c r="I19" s="86">
        <f>IF(I$3="Remaining Capacity",'ABP Remaining Capacity'!I88,'ABP BlockSize'!I88)</f>
        <v>27563.276179139699</v>
      </c>
      <c r="J19" s="86">
        <f>IF(J$3="Remaining Capacity",'ABP Remaining Capacity'!J88,'ABP BlockSize'!J88)</f>
        <v>21693.319215063657</v>
      </c>
      <c r="K19" s="86">
        <f>IF(K$3="Remaining Capacity",'ABP Remaining Capacity'!K88,'ABP BlockSize'!K88)</f>
        <v>21693.319215063657</v>
      </c>
      <c r="L19" s="86">
        <f>IF(L$3="Remaining Capacity",'ABP Remaining Capacity'!L88,'ABP BlockSize'!L88)</f>
        <v>26031.983058076385</v>
      </c>
      <c r="M19" s="86">
        <f>IF(M$3="Remaining Capacity",'ABP Remaining Capacity'!M88,'ABP BlockSize'!M88)</f>
        <v>26031.983058076385</v>
      </c>
      <c r="N19" s="86">
        <f>IF(N$3="Remaining Capacity",'ABP Remaining Capacity'!N88,'ABP BlockSize'!N88)</f>
        <v>17354.655372050922</v>
      </c>
      <c r="O19" s="86">
        <f>IF(O$3="Remaining Capacity",'ABP Remaining Capacity'!O88,'ABP BlockSize'!O88)</f>
        <v>17354.655372050922</v>
      </c>
      <c r="P19" s="86">
        <f>IF(P$3="Remaining Capacity",'ABP Remaining Capacity'!P88,'ABP BlockSize'!P88)</f>
        <v>17354.655372050922</v>
      </c>
      <c r="Q19" s="86">
        <f>IF(Q$3="Remaining Capacity",'ABP Remaining Capacity'!Q88,'ABP BlockSize'!Q88)</f>
        <v>17354.655372050922</v>
      </c>
      <c r="R19" s="86">
        <f>IF(R$3="Remaining Capacity",'ABP Remaining Capacity'!R88,'ABP BlockSize'!R88)</f>
        <v>17354.655372050922</v>
      </c>
      <c r="S19" s="86">
        <f>IF(S$3="Remaining Capacity",'ABP Remaining Capacity'!S88,'ABP BlockSize'!S88)</f>
        <v>17354.655372050922</v>
      </c>
      <c r="T19" s="86">
        <f>IF(T$3="Remaining Capacity",'ABP Remaining Capacity'!T88,'ABP BlockSize'!T88)</f>
        <v>17354.655372050922</v>
      </c>
      <c r="U19" s="86">
        <f>IF(U$3="Remaining Capacity",'ABP Remaining Capacity'!U88,'ABP BlockSize'!U88)</f>
        <v>17354.655372050922</v>
      </c>
      <c r="V19" s="86">
        <f>IF(V$3="Remaining Capacity",'ABP Remaining Capacity'!V88,'ABP BlockSize'!V88)</f>
        <v>17354.655372050922</v>
      </c>
      <c r="W19" s="86">
        <f>IF(W$3="Remaining Capacity",'ABP Remaining Capacity'!W88,'ABP BlockSize'!W88)</f>
        <v>17354.655372050922</v>
      </c>
      <c r="X19" s="86">
        <f>IF(X$3="Remaining Capacity",'ABP Remaining Capacity'!X88,'ABP BlockSize'!X88)</f>
        <v>17354.655372050922</v>
      </c>
      <c r="Y19" s="86">
        <f>IF(Y$3="Remaining Capacity",'ABP Remaining Capacity'!Y88,'ABP BlockSize'!Y88)</f>
        <v>17354.655372050922</v>
      </c>
      <c r="Z19" s="86">
        <f>IF(Z$3="Remaining Capacity",'ABP Remaining Capacity'!Z88,'ABP BlockSize'!Z88)</f>
        <v>0</v>
      </c>
      <c r="AA19" s="86">
        <f>IF(AA$3="Remaining Capacity",'ABP Remaining Capacity'!AA88,'ABP BlockSize'!AA88)</f>
        <v>0</v>
      </c>
      <c r="AB19" s="86">
        <f>IF(AB$3="Remaining Capacity",'ABP Remaining Capacity'!AB88,'ABP BlockSize'!AB88)</f>
        <v>0</v>
      </c>
    </row>
    <row r="20" spans="2:28" ht="14.75" customHeight="1" x14ac:dyDescent="0.25">
      <c r="B20" s="227" t="s">
        <v>258</v>
      </c>
      <c r="C20" s="227" t="s">
        <v>235</v>
      </c>
      <c r="D20" s="323" t="s">
        <v>356</v>
      </c>
      <c r="E20" s="272" t="str">
        <f t="shared" si="0"/>
        <v>A_Traditional Community Solar_&lt;10</v>
      </c>
      <c r="F20" s="249" t="s">
        <v>91</v>
      </c>
      <c r="G20" s="86">
        <f>IF(G$3="Remaining Capacity",'ABP Remaining Capacity'!G89,'ABP BlockSize'!G89)</f>
        <v>0</v>
      </c>
      <c r="H20" s="86">
        <f>IF(H$3="Remaining Capacity",'ABP Remaining Capacity'!H89,'ABP BlockSize'!H89)</f>
        <v>0</v>
      </c>
      <c r="I20" s="86">
        <f>IF(I$3="Remaining Capacity",'ABP Remaining Capacity'!I89,'ABP BlockSize'!I89)</f>
        <v>0</v>
      </c>
      <c r="J20" s="86">
        <f>IF(J$3="Remaining Capacity",'ABP Remaining Capacity'!J89,'ABP BlockSize'!J89)</f>
        <v>0</v>
      </c>
      <c r="K20" s="86">
        <f>IF(K$3="Remaining Capacity",'ABP Remaining Capacity'!K89,'ABP BlockSize'!K89)</f>
        <v>0</v>
      </c>
      <c r="L20" s="86">
        <f>IF(L$3="Remaining Capacity",'ABP Remaining Capacity'!L89,'ABP BlockSize'!L89)</f>
        <v>0</v>
      </c>
      <c r="M20" s="86">
        <f>IF(M$3="Remaining Capacity",'ABP Remaining Capacity'!M89,'ABP BlockSize'!M89)</f>
        <v>0</v>
      </c>
      <c r="N20" s="86">
        <f>IF(N$3="Remaining Capacity",'ABP Remaining Capacity'!N89,'ABP BlockSize'!N89)</f>
        <v>0</v>
      </c>
      <c r="O20" s="86">
        <f>IF(O$3="Remaining Capacity",'ABP Remaining Capacity'!O89,'ABP BlockSize'!O89)</f>
        <v>0</v>
      </c>
      <c r="P20" s="86">
        <f>IF(P$3="Remaining Capacity",'ABP Remaining Capacity'!P89,'ABP BlockSize'!P89)</f>
        <v>0</v>
      </c>
      <c r="Q20" s="86">
        <f>IF(Q$3="Remaining Capacity",'ABP Remaining Capacity'!Q89,'ABP BlockSize'!Q89)</f>
        <v>0</v>
      </c>
      <c r="R20" s="86">
        <f>IF(R$3="Remaining Capacity",'ABP Remaining Capacity'!R89,'ABP BlockSize'!R89)</f>
        <v>0</v>
      </c>
      <c r="S20" s="86">
        <f>IF(S$3="Remaining Capacity",'ABP Remaining Capacity'!S89,'ABP BlockSize'!S89)</f>
        <v>0</v>
      </c>
      <c r="T20" s="86">
        <f>IF(T$3="Remaining Capacity",'ABP Remaining Capacity'!T89,'ABP BlockSize'!T89)</f>
        <v>0</v>
      </c>
      <c r="U20" s="86">
        <f>IF(U$3="Remaining Capacity",'ABP Remaining Capacity'!U89,'ABP BlockSize'!U89)</f>
        <v>0</v>
      </c>
      <c r="V20" s="86">
        <f>IF(V$3="Remaining Capacity",'ABP Remaining Capacity'!V89,'ABP BlockSize'!V89)</f>
        <v>0</v>
      </c>
      <c r="W20" s="86">
        <f>IF(W$3="Remaining Capacity",'ABP Remaining Capacity'!W89,'ABP BlockSize'!W89)</f>
        <v>0</v>
      </c>
      <c r="X20" s="86">
        <f>IF(X$3="Remaining Capacity",'ABP Remaining Capacity'!X89,'ABP BlockSize'!X89)</f>
        <v>0</v>
      </c>
      <c r="Y20" s="86">
        <f>IF(Y$3="Remaining Capacity",'ABP Remaining Capacity'!Y89,'ABP BlockSize'!Y89)</f>
        <v>0</v>
      </c>
      <c r="Z20" s="86">
        <f>IF(Z$3="Remaining Capacity",'ABP Remaining Capacity'!Z89,'ABP BlockSize'!Z89)</f>
        <v>0</v>
      </c>
      <c r="AA20" s="86">
        <f>IF(AA$3="Remaining Capacity",'ABP Remaining Capacity'!AA89,'ABP BlockSize'!AA89)</f>
        <v>0</v>
      </c>
      <c r="AB20" s="86">
        <f>IF(AB$3="Remaining Capacity",'ABP Remaining Capacity'!AB89,'ABP BlockSize'!AB89)</f>
        <v>0</v>
      </c>
    </row>
    <row r="21" spans="2:28" ht="14.75" customHeight="1" x14ac:dyDescent="0.25">
      <c r="B21" s="227" t="s">
        <v>258</v>
      </c>
      <c r="C21" s="227" t="s">
        <v>235</v>
      </c>
      <c r="D21" s="324" t="s">
        <v>313</v>
      </c>
      <c r="E21" s="272" t="str">
        <f t="shared" si="0"/>
        <v>A_Traditional Community Solar_ &gt;10-25</v>
      </c>
      <c r="F21" s="249" t="s">
        <v>91</v>
      </c>
      <c r="G21" s="86">
        <f>IF(G$3="Remaining Capacity",'ABP Remaining Capacity'!G90,'ABP BlockSize'!G90)</f>
        <v>0</v>
      </c>
      <c r="H21" s="86">
        <f>IF(H$3="Remaining Capacity",'ABP Remaining Capacity'!H90,'ABP BlockSize'!H90)</f>
        <v>0</v>
      </c>
      <c r="I21" s="86">
        <f>IF(I$3="Remaining Capacity",'ABP Remaining Capacity'!I90,'ABP BlockSize'!I90)</f>
        <v>0</v>
      </c>
      <c r="J21" s="86">
        <f>IF(J$3="Remaining Capacity",'ABP Remaining Capacity'!J90,'ABP BlockSize'!J90)</f>
        <v>0</v>
      </c>
      <c r="K21" s="86">
        <f>IF(K$3="Remaining Capacity",'ABP Remaining Capacity'!K90,'ABP BlockSize'!K90)</f>
        <v>0</v>
      </c>
      <c r="L21" s="86">
        <f>IF(L$3="Remaining Capacity",'ABP Remaining Capacity'!L90,'ABP BlockSize'!L90)</f>
        <v>0</v>
      </c>
      <c r="M21" s="86">
        <f>IF(M$3="Remaining Capacity",'ABP Remaining Capacity'!M90,'ABP BlockSize'!M90)</f>
        <v>0</v>
      </c>
      <c r="N21" s="86">
        <f>IF(N$3="Remaining Capacity",'ABP Remaining Capacity'!N90,'ABP BlockSize'!N90)</f>
        <v>0</v>
      </c>
      <c r="O21" s="86">
        <f>IF(O$3="Remaining Capacity",'ABP Remaining Capacity'!O90,'ABP BlockSize'!O90)</f>
        <v>0</v>
      </c>
      <c r="P21" s="86">
        <f>IF(P$3="Remaining Capacity",'ABP Remaining Capacity'!P90,'ABP BlockSize'!P90)</f>
        <v>0</v>
      </c>
      <c r="Q21" s="86">
        <f>IF(Q$3="Remaining Capacity",'ABP Remaining Capacity'!Q90,'ABP BlockSize'!Q90)</f>
        <v>0</v>
      </c>
      <c r="R21" s="86">
        <f>IF(R$3="Remaining Capacity",'ABP Remaining Capacity'!R90,'ABP BlockSize'!R90)</f>
        <v>0</v>
      </c>
      <c r="S21" s="86">
        <f>IF(S$3="Remaining Capacity",'ABP Remaining Capacity'!S90,'ABP BlockSize'!S90)</f>
        <v>0</v>
      </c>
      <c r="T21" s="86">
        <f>IF(T$3="Remaining Capacity",'ABP Remaining Capacity'!T90,'ABP BlockSize'!T90)</f>
        <v>0</v>
      </c>
      <c r="U21" s="86">
        <f>IF(U$3="Remaining Capacity",'ABP Remaining Capacity'!U90,'ABP BlockSize'!U90)</f>
        <v>0</v>
      </c>
      <c r="V21" s="86">
        <f>IF(V$3="Remaining Capacity",'ABP Remaining Capacity'!V90,'ABP BlockSize'!V90)</f>
        <v>0</v>
      </c>
      <c r="W21" s="86">
        <f>IF(W$3="Remaining Capacity",'ABP Remaining Capacity'!W90,'ABP BlockSize'!W90)</f>
        <v>0</v>
      </c>
      <c r="X21" s="86">
        <f>IF(X$3="Remaining Capacity",'ABP Remaining Capacity'!X90,'ABP BlockSize'!X90)</f>
        <v>0</v>
      </c>
      <c r="Y21" s="86">
        <f>IF(Y$3="Remaining Capacity",'ABP Remaining Capacity'!Y90,'ABP BlockSize'!Y90)</f>
        <v>0</v>
      </c>
      <c r="Z21" s="86">
        <f>IF(Z$3="Remaining Capacity",'ABP Remaining Capacity'!Z90,'ABP BlockSize'!Z90)</f>
        <v>0</v>
      </c>
      <c r="AA21" s="86">
        <f>IF(AA$3="Remaining Capacity",'ABP Remaining Capacity'!AA90,'ABP BlockSize'!AA90)</f>
        <v>0</v>
      </c>
      <c r="AB21" s="86">
        <f>IF(AB$3="Remaining Capacity",'ABP Remaining Capacity'!AB90,'ABP BlockSize'!AB90)</f>
        <v>0</v>
      </c>
    </row>
    <row r="22" spans="2:28" ht="14.75" customHeight="1" x14ac:dyDescent="0.25">
      <c r="B22" s="227" t="s">
        <v>258</v>
      </c>
      <c r="C22" s="227" t="s">
        <v>235</v>
      </c>
      <c r="D22" s="324" t="s">
        <v>320</v>
      </c>
      <c r="E22" s="272" t="str">
        <f t="shared" si="0"/>
        <v>A_Traditional Community Solar_ &gt;25-100</v>
      </c>
      <c r="F22" s="249" t="s">
        <v>91</v>
      </c>
      <c r="G22" s="86">
        <f>IF(G$3="Remaining Capacity",'ABP Remaining Capacity'!G91,'ABP BlockSize'!G91)</f>
        <v>0</v>
      </c>
      <c r="H22" s="86">
        <f>IF(H$3="Remaining Capacity",'ABP Remaining Capacity'!H91,'ABP BlockSize'!H91)</f>
        <v>0</v>
      </c>
      <c r="I22" s="86">
        <f>IF(I$3="Remaining Capacity",'ABP Remaining Capacity'!I91,'ABP BlockSize'!I91)</f>
        <v>0</v>
      </c>
      <c r="J22" s="86">
        <f>IF(J$3="Remaining Capacity",'ABP Remaining Capacity'!J91,'ABP BlockSize'!J91)</f>
        <v>0</v>
      </c>
      <c r="K22" s="86">
        <f>IF(K$3="Remaining Capacity",'ABP Remaining Capacity'!K91,'ABP BlockSize'!K91)</f>
        <v>0</v>
      </c>
      <c r="L22" s="86">
        <f>IF(L$3="Remaining Capacity",'ABP Remaining Capacity'!L91,'ABP BlockSize'!L91)</f>
        <v>0</v>
      </c>
      <c r="M22" s="86">
        <f>IF(M$3="Remaining Capacity",'ABP Remaining Capacity'!M91,'ABP BlockSize'!M91)</f>
        <v>0</v>
      </c>
      <c r="N22" s="86">
        <f>IF(N$3="Remaining Capacity",'ABP Remaining Capacity'!N91,'ABP BlockSize'!N91)</f>
        <v>0</v>
      </c>
      <c r="O22" s="86">
        <f>IF(O$3="Remaining Capacity",'ABP Remaining Capacity'!O91,'ABP BlockSize'!O91)</f>
        <v>0</v>
      </c>
      <c r="P22" s="86">
        <f>IF(P$3="Remaining Capacity",'ABP Remaining Capacity'!P91,'ABP BlockSize'!P91)</f>
        <v>0</v>
      </c>
      <c r="Q22" s="86">
        <f>IF(Q$3="Remaining Capacity",'ABP Remaining Capacity'!Q91,'ABP BlockSize'!Q91)</f>
        <v>0</v>
      </c>
      <c r="R22" s="86">
        <f>IF(R$3="Remaining Capacity",'ABP Remaining Capacity'!R91,'ABP BlockSize'!R91)</f>
        <v>0</v>
      </c>
      <c r="S22" s="86">
        <f>IF(S$3="Remaining Capacity",'ABP Remaining Capacity'!S91,'ABP BlockSize'!S91)</f>
        <v>0</v>
      </c>
      <c r="T22" s="86">
        <f>IF(T$3="Remaining Capacity",'ABP Remaining Capacity'!T91,'ABP BlockSize'!T91)</f>
        <v>0</v>
      </c>
      <c r="U22" s="86">
        <f>IF(U$3="Remaining Capacity",'ABP Remaining Capacity'!U91,'ABP BlockSize'!U91)</f>
        <v>0</v>
      </c>
      <c r="V22" s="86">
        <f>IF(V$3="Remaining Capacity",'ABP Remaining Capacity'!V91,'ABP BlockSize'!V91)</f>
        <v>0</v>
      </c>
      <c r="W22" s="86">
        <f>IF(W$3="Remaining Capacity",'ABP Remaining Capacity'!W91,'ABP BlockSize'!W91)</f>
        <v>0</v>
      </c>
      <c r="X22" s="86">
        <f>IF(X$3="Remaining Capacity",'ABP Remaining Capacity'!X91,'ABP BlockSize'!X91)</f>
        <v>0</v>
      </c>
      <c r="Y22" s="86">
        <f>IF(Y$3="Remaining Capacity",'ABP Remaining Capacity'!Y91,'ABP BlockSize'!Y91)</f>
        <v>0</v>
      </c>
      <c r="Z22" s="86">
        <f>IF(Z$3="Remaining Capacity",'ABP Remaining Capacity'!Z91,'ABP BlockSize'!Z91)</f>
        <v>0</v>
      </c>
      <c r="AA22" s="86">
        <f>IF(AA$3="Remaining Capacity",'ABP Remaining Capacity'!AA91,'ABP BlockSize'!AA91)</f>
        <v>0</v>
      </c>
      <c r="AB22" s="86">
        <f>IF(AB$3="Remaining Capacity",'ABP Remaining Capacity'!AB91,'ABP BlockSize'!AB91)</f>
        <v>0</v>
      </c>
    </row>
    <row r="23" spans="2:28" ht="14.75" customHeight="1" x14ac:dyDescent="0.25">
      <c r="B23" s="227" t="s">
        <v>258</v>
      </c>
      <c r="C23" s="227" t="s">
        <v>235</v>
      </c>
      <c r="D23" s="324" t="s">
        <v>323</v>
      </c>
      <c r="E23" s="272" t="str">
        <f t="shared" si="0"/>
        <v>A_Traditional Community Solar_&gt;100-200</v>
      </c>
      <c r="F23" s="249" t="s">
        <v>91</v>
      </c>
      <c r="G23" s="86">
        <f>IF(G$3="Remaining Capacity",'ABP Remaining Capacity'!G92,'ABP BlockSize'!G92)</f>
        <v>0</v>
      </c>
      <c r="H23" s="86">
        <f>IF(H$3="Remaining Capacity",'ABP Remaining Capacity'!H92,'ABP BlockSize'!H92)</f>
        <v>0</v>
      </c>
      <c r="I23" s="86">
        <f>IF(I$3="Remaining Capacity",'ABP Remaining Capacity'!I92,'ABP BlockSize'!I92)</f>
        <v>0</v>
      </c>
      <c r="J23" s="86">
        <f>IF(J$3="Remaining Capacity",'ABP Remaining Capacity'!J92,'ABP BlockSize'!J92)</f>
        <v>0</v>
      </c>
      <c r="K23" s="86">
        <f>IF(K$3="Remaining Capacity",'ABP Remaining Capacity'!K92,'ABP BlockSize'!K92)</f>
        <v>0</v>
      </c>
      <c r="L23" s="86">
        <f>IF(L$3="Remaining Capacity",'ABP Remaining Capacity'!L92,'ABP BlockSize'!L92)</f>
        <v>0</v>
      </c>
      <c r="M23" s="86">
        <f>IF(M$3="Remaining Capacity",'ABP Remaining Capacity'!M92,'ABP BlockSize'!M92)</f>
        <v>0</v>
      </c>
      <c r="N23" s="86">
        <f>IF(N$3="Remaining Capacity",'ABP Remaining Capacity'!N92,'ABP BlockSize'!N92)</f>
        <v>0</v>
      </c>
      <c r="O23" s="86">
        <f>IF(O$3="Remaining Capacity",'ABP Remaining Capacity'!O92,'ABP BlockSize'!O92)</f>
        <v>0</v>
      </c>
      <c r="P23" s="86">
        <f>IF(P$3="Remaining Capacity",'ABP Remaining Capacity'!P92,'ABP BlockSize'!P92)</f>
        <v>0</v>
      </c>
      <c r="Q23" s="86">
        <f>IF(Q$3="Remaining Capacity",'ABP Remaining Capacity'!Q92,'ABP BlockSize'!Q92)</f>
        <v>0</v>
      </c>
      <c r="R23" s="86">
        <f>IF(R$3="Remaining Capacity",'ABP Remaining Capacity'!R92,'ABP BlockSize'!R92)</f>
        <v>0</v>
      </c>
      <c r="S23" s="86">
        <f>IF(S$3="Remaining Capacity",'ABP Remaining Capacity'!S92,'ABP BlockSize'!S92)</f>
        <v>0</v>
      </c>
      <c r="T23" s="86">
        <f>IF(T$3="Remaining Capacity",'ABP Remaining Capacity'!T92,'ABP BlockSize'!T92)</f>
        <v>0</v>
      </c>
      <c r="U23" s="86">
        <f>IF(U$3="Remaining Capacity",'ABP Remaining Capacity'!U92,'ABP BlockSize'!U92)</f>
        <v>0</v>
      </c>
      <c r="V23" s="86">
        <f>IF(V$3="Remaining Capacity",'ABP Remaining Capacity'!V92,'ABP BlockSize'!V92)</f>
        <v>0</v>
      </c>
      <c r="W23" s="86">
        <f>IF(W$3="Remaining Capacity",'ABP Remaining Capacity'!W92,'ABP BlockSize'!W92)</f>
        <v>0</v>
      </c>
      <c r="X23" s="86">
        <f>IF(X$3="Remaining Capacity",'ABP Remaining Capacity'!X92,'ABP BlockSize'!X92)</f>
        <v>0</v>
      </c>
      <c r="Y23" s="86">
        <f>IF(Y$3="Remaining Capacity",'ABP Remaining Capacity'!Y92,'ABP BlockSize'!Y92)</f>
        <v>0</v>
      </c>
      <c r="Z23" s="86">
        <f>IF(Z$3="Remaining Capacity",'ABP Remaining Capacity'!Z92,'ABP BlockSize'!Z92)</f>
        <v>0</v>
      </c>
      <c r="AA23" s="86">
        <f>IF(AA$3="Remaining Capacity",'ABP Remaining Capacity'!AA92,'ABP BlockSize'!AA92)</f>
        <v>0</v>
      </c>
      <c r="AB23" s="86">
        <f>IF(AB$3="Remaining Capacity",'ABP Remaining Capacity'!AB92,'ABP BlockSize'!AB92)</f>
        <v>0</v>
      </c>
    </row>
    <row r="24" spans="2:28" ht="14.75" customHeight="1" x14ac:dyDescent="0.25">
      <c r="B24" s="227" t="s">
        <v>258</v>
      </c>
      <c r="C24" s="227" t="s">
        <v>235</v>
      </c>
      <c r="D24" s="324" t="s">
        <v>324</v>
      </c>
      <c r="E24" s="272" t="str">
        <f t="shared" si="0"/>
        <v>A_Traditional Community Solar_&gt;200-500</v>
      </c>
      <c r="F24" s="249" t="s">
        <v>91</v>
      </c>
      <c r="G24" s="86">
        <f>IF(G$3="Remaining Capacity",'ABP Remaining Capacity'!G93,'ABP BlockSize'!G93)</f>
        <v>0</v>
      </c>
      <c r="H24" s="86">
        <f>IF(H$3="Remaining Capacity",'ABP Remaining Capacity'!H93,'ABP BlockSize'!H93)</f>
        <v>0</v>
      </c>
      <c r="I24" s="86">
        <f>IF(I$3="Remaining Capacity",'ABP Remaining Capacity'!I93,'ABP BlockSize'!I93)</f>
        <v>0</v>
      </c>
      <c r="J24" s="86">
        <f>IF(J$3="Remaining Capacity",'ABP Remaining Capacity'!J93,'ABP BlockSize'!J93)</f>
        <v>0</v>
      </c>
      <c r="K24" s="86">
        <f>IF(K$3="Remaining Capacity",'ABP Remaining Capacity'!K93,'ABP BlockSize'!K93)</f>
        <v>0</v>
      </c>
      <c r="L24" s="86">
        <f>IF(L$3="Remaining Capacity",'ABP Remaining Capacity'!L93,'ABP BlockSize'!L93)</f>
        <v>0</v>
      </c>
      <c r="M24" s="86">
        <f>IF(M$3="Remaining Capacity",'ABP Remaining Capacity'!M93,'ABP BlockSize'!M93)</f>
        <v>0</v>
      </c>
      <c r="N24" s="86">
        <f>IF(N$3="Remaining Capacity",'ABP Remaining Capacity'!N93,'ABP BlockSize'!N93)</f>
        <v>0</v>
      </c>
      <c r="O24" s="86">
        <f>IF(O$3="Remaining Capacity",'ABP Remaining Capacity'!O93,'ABP BlockSize'!O93)</f>
        <v>0</v>
      </c>
      <c r="P24" s="86">
        <f>IF(P$3="Remaining Capacity",'ABP Remaining Capacity'!P93,'ABP BlockSize'!P93)</f>
        <v>0</v>
      </c>
      <c r="Q24" s="86">
        <f>IF(Q$3="Remaining Capacity",'ABP Remaining Capacity'!Q93,'ABP BlockSize'!Q93)</f>
        <v>0</v>
      </c>
      <c r="R24" s="86">
        <f>IF(R$3="Remaining Capacity",'ABP Remaining Capacity'!R93,'ABP BlockSize'!R93)</f>
        <v>0</v>
      </c>
      <c r="S24" s="86">
        <f>IF(S$3="Remaining Capacity",'ABP Remaining Capacity'!S93,'ABP BlockSize'!S93)</f>
        <v>0</v>
      </c>
      <c r="T24" s="86">
        <f>IF(T$3="Remaining Capacity",'ABP Remaining Capacity'!T93,'ABP BlockSize'!T93)</f>
        <v>0</v>
      </c>
      <c r="U24" s="86">
        <f>IF(U$3="Remaining Capacity",'ABP Remaining Capacity'!U93,'ABP BlockSize'!U93)</f>
        <v>0</v>
      </c>
      <c r="V24" s="86">
        <f>IF(V$3="Remaining Capacity",'ABP Remaining Capacity'!V93,'ABP BlockSize'!V93)</f>
        <v>0</v>
      </c>
      <c r="W24" s="86">
        <f>IF(W$3="Remaining Capacity",'ABP Remaining Capacity'!W93,'ABP BlockSize'!W93)</f>
        <v>0</v>
      </c>
      <c r="X24" s="86">
        <f>IF(X$3="Remaining Capacity",'ABP Remaining Capacity'!X93,'ABP BlockSize'!X93)</f>
        <v>0</v>
      </c>
      <c r="Y24" s="86">
        <f>IF(Y$3="Remaining Capacity",'ABP Remaining Capacity'!Y93,'ABP BlockSize'!Y93)</f>
        <v>0</v>
      </c>
      <c r="Z24" s="86">
        <f>IF(Z$3="Remaining Capacity",'ABP Remaining Capacity'!Z93,'ABP BlockSize'!Z93)</f>
        <v>0</v>
      </c>
      <c r="AA24" s="86">
        <f>IF(AA$3="Remaining Capacity",'ABP Remaining Capacity'!AA93,'ABP BlockSize'!AA93)</f>
        <v>0</v>
      </c>
      <c r="AB24" s="86">
        <f>IF(AB$3="Remaining Capacity",'ABP Remaining Capacity'!AB93,'ABP BlockSize'!AB93)</f>
        <v>0</v>
      </c>
    </row>
    <row r="25" spans="2:28" ht="14.75" customHeight="1" x14ac:dyDescent="0.25">
      <c r="B25" s="227" t="s">
        <v>258</v>
      </c>
      <c r="C25" s="227" t="s">
        <v>235</v>
      </c>
      <c r="D25" s="324" t="s">
        <v>326</v>
      </c>
      <c r="E25" s="272" t="str">
        <f t="shared" si="0"/>
        <v>A_Traditional Community Solar_&gt;500-2000</v>
      </c>
      <c r="F25" s="249" t="s">
        <v>91</v>
      </c>
      <c r="G25" s="86">
        <f>IF(G$3="Remaining Capacity",'ABP Remaining Capacity'!G94,'ABP BlockSize'!G94)</f>
        <v>0</v>
      </c>
      <c r="H25" s="86">
        <f>IF(H$3="Remaining Capacity",'ABP Remaining Capacity'!H94,'ABP BlockSize'!H94)</f>
        <v>30509.038492725467</v>
      </c>
      <c r="I25" s="86">
        <f>IF(I$3="Remaining Capacity",'ABP Remaining Capacity'!I94,'ABP BlockSize'!I94)</f>
        <v>64604.452353266912</v>
      </c>
      <c r="J25" s="86">
        <f>IF(J$3="Remaining Capacity",'ABP Remaining Capacity'!J94,'ABP BlockSize'!J94)</f>
        <v>51766.388103579251</v>
      </c>
      <c r="K25" s="86">
        <f>IF(K$3="Remaining Capacity",'ABP Remaining Capacity'!K94,'ABP BlockSize'!K94)</f>
        <v>51766.388103579251</v>
      </c>
      <c r="L25" s="86">
        <f>IF(L$3="Remaining Capacity",'ABP Remaining Capacity'!L94,'ABP BlockSize'!L94)</f>
        <v>62119.665724295104</v>
      </c>
      <c r="M25" s="86">
        <f>IF(M$3="Remaining Capacity",'ABP Remaining Capacity'!M94,'ABP BlockSize'!M94)</f>
        <v>62119.665724295104</v>
      </c>
      <c r="N25" s="86">
        <f>IF(N$3="Remaining Capacity",'ABP Remaining Capacity'!N94,'ABP BlockSize'!N94)</f>
        <v>41413.110482863405</v>
      </c>
      <c r="O25" s="86">
        <f>IF(O$3="Remaining Capacity",'ABP Remaining Capacity'!O94,'ABP BlockSize'!O94)</f>
        <v>41413.110482863405</v>
      </c>
      <c r="P25" s="86">
        <f>IF(P$3="Remaining Capacity",'ABP Remaining Capacity'!P94,'ABP BlockSize'!P94)</f>
        <v>41413.110482863405</v>
      </c>
      <c r="Q25" s="86">
        <f>IF(Q$3="Remaining Capacity",'ABP Remaining Capacity'!Q94,'ABP BlockSize'!Q94)</f>
        <v>41413.110482863405</v>
      </c>
      <c r="R25" s="86">
        <f>IF(R$3="Remaining Capacity",'ABP Remaining Capacity'!R94,'ABP BlockSize'!R94)</f>
        <v>41413.110482863405</v>
      </c>
      <c r="S25" s="86">
        <f>IF(S$3="Remaining Capacity",'ABP Remaining Capacity'!S94,'ABP BlockSize'!S94)</f>
        <v>41413.110482863405</v>
      </c>
      <c r="T25" s="86">
        <f>IF(T$3="Remaining Capacity",'ABP Remaining Capacity'!T94,'ABP BlockSize'!T94)</f>
        <v>41413.110482863405</v>
      </c>
      <c r="U25" s="86">
        <f>IF(U$3="Remaining Capacity",'ABP Remaining Capacity'!U94,'ABP BlockSize'!U94)</f>
        <v>41413.110482863405</v>
      </c>
      <c r="V25" s="86">
        <f>IF(V$3="Remaining Capacity",'ABP Remaining Capacity'!V94,'ABP BlockSize'!V94)</f>
        <v>41413.110482863405</v>
      </c>
      <c r="W25" s="86">
        <f>IF(W$3="Remaining Capacity",'ABP Remaining Capacity'!W94,'ABP BlockSize'!W94)</f>
        <v>41413.110482863405</v>
      </c>
      <c r="X25" s="86">
        <f>IF(X$3="Remaining Capacity",'ABP Remaining Capacity'!X94,'ABP BlockSize'!X94)</f>
        <v>41413.110482863405</v>
      </c>
      <c r="Y25" s="86">
        <f>IF(Y$3="Remaining Capacity",'ABP Remaining Capacity'!Y94,'ABP BlockSize'!Y94)</f>
        <v>41413.110482863405</v>
      </c>
      <c r="Z25" s="86">
        <f>IF(Z$3="Remaining Capacity",'ABP Remaining Capacity'!Z94,'ABP BlockSize'!Z94)</f>
        <v>0</v>
      </c>
      <c r="AA25" s="86">
        <f>IF(AA$3="Remaining Capacity",'ABP Remaining Capacity'!AA94,'ABP BlockSize'!AA94)</f>
        <v>0</v>
      </c>
      <c r="AB25" s="86">
        <f>IF(AB$3="Remaining Capacity",'ABP Remaining Capacity'!AB94,'ABP BlockSize'!AB94)</f>
        <v>0</v>
      </c>
    </row>
    <row r="26" spans="2:28" ht="14.75" customHeight="1" x14ac:dyDescent="0.25">
      <c r="B26" s="227" t="s">
        <v>258</v>
      </c>
      <c r="C26" s="227" t="s">
        <v>235</v>
      </c>
      <c r="D26" s="324" t="s">
        <v>327</v>
      </c>
      <c r="E26" s="272" t="str">
        <f t="shared" si="0"/>
        <v>A_Traditional Community Solar_&gt;2000-5000</v>
      </c>
      <c r="F26" s="249" t="s">
        <v>91</v>
      </c>
      <c r="G26" s="86">
        <f>IF(G$3="Remaining Capacity",'ABP Remaining Capacity'!G95,'ABP BlockSize'!G95)</f>
        <v>0</v>
      </c>
      <c r="H26" s="86">
        <f>IF(H$3="Remaining Capacity",'ABP Remaining Capacity'!H95,'ABP BlockSize'!H95)</f>
        <v>61053.460431068539</v>
      </c>
      <c r="I26" s="86">
        <f>IF(I$3="Remaining Capacity",'ABP Remaining Capacity'!I95,'ABP BlockSize'!I95)</f>
        <v>129283.83096574849</v>
      </c>
      <c r="J26" s="86">
        <f>IF(J$3="Remaining Capacity",'ABP Remaining Capacity'!J95,'ABP BlockSize'!J95)</f>
        <v>103592.81327383695</v>
      </c>
      <c r="K26" s="86">
        <f>IF(K$3="Remaining Capacity",'ABP Remaining Capacity'!K95,'ABP BlockSize'!K95)</f>
        <v>103592.81327383695</v>
      </c>
      <c r="L26" s="86">
        <f>IF(L$3="Remaining Capacity",'ABP Remaining Capacity'!L95,'ABP BlockSize'!L95)</f>
        <v>124311.37592860434</v>
      </c>
      <c r="M26" s="86">
        <f>IF(M$3="Remaining Capacity",'ABP Remaining Capacity'!M95,'ABP BlockSize'!M95)</f>
        <v>124311.37592860434</v>
      </c>
      <c r="N26" s="86">
        <f>IF(N$3="Remaining Capacity",'ABP Remaining Capacity'!N95,'ABP BlockSize'!N95)</f>
        <v>82874.250619069557</v>
      </c>
      <c r="O26" s="86">
        <f>IF(O$3="Remaining Capacity",'ABP Remaining Capacity'!O95,'ABP BlockSize'!O95)</f>
        <v>82874.250619069557</v>
      </c>
      <c r="P26" s="86">
        <f>IF(P$3="Remaining Capacity",'ABP Remaining Capacity'!P95,'ABP BlockSize'!P95)</f>
        <v>82874.250619069557</v>
      </c>
      <c r="Q26" s="86">
        <f>IF(Q$3="Remaining Capacity",'ABP Remaining Capacity'!Q95,'ABP BlockSize'!Q95)</f>
        <v>82874.250619069557</v>
      </c>
      <c r="R26" s="86">
        <f>IF(R$3="Remaining Capacity",'ABP Remaining Capacity'!R95,'ABP BlockSize'!R95)</f>
        <v>82874.250619069557</v>
      </c>
      <c r="S26" s="86">
        <f>IF(S$3="Remaining Capacity",'ABP Remaining Capacity'!S95,'ABP BlockSize'!S95)</f>
        <v>82874.250619069557</v>
      </c>
      <c r="T26" s="86">
        <f>IF(T$3="Remaining Capacity",'ABP Remaining Capacity'!T95,'ABP BlockSize'!T95)</f>
        <v>82874.250619069557</v>
      </c>
      <c r="U26" s="86">
        <f>IF(U$3="Remaining Capacity",'ABP Remaining Capacity'!U95,'ABP BlockSize'!U95)</f>
        <v>82874.250619069557</v>
      </c>
      <c r="V26" s="86">
        <f>IF(V$3="Remaining Capacity",'ABP Remaining Capacity'!V95,'ABP BlockSize'!V95)</f>
        <v>82874.250619069557</v>
      </c>
      <c r="W26" s="86">
        <f>IF(W$3="Remaining Capacity",'ABP Remaining Capacity'!W95,'ABP BlockSize'!W95)</f>
        <v>82874.250619069557</v>
      </c>
      <c r="X26" s="86">
        <f>IF(X$3="Remaining Capacity",'ABP Remaining Capacity'!X95,'ABP BlockSize'!X95)</f>
        <v>82874.250619069557</v>
      </c>
      <c r="Y26" s="86">
        <f>IF(Y$3="Remaining Capacity",'ABP Remaining Capacity'!Y95,'ABP BlockSize'!Y95)</f>
        <v>82874.250619069557</v>
      </c>
      <c r="Z26" s="86">
        <f>IF(Z$3="Remaining Capacity",'ABP Remaining Capacity'!Z95,'ABP BlockSize'!Z95)</f>
        <v>0</v>
      </c>
      <c r="AA26" s="86">
        <f>IF(AA$3="Remaining Capacity",'ABP Remaining Capacity'!AA95,'ABP BlockSize'!AA95)</f>
        <v>0</v>
      </c>
      <c r="AB26" s="86">
        <f>IF(AB$3="Remaining Capacity",'ABP Remaining Capacity'!AB95,'ABP BlockSize'!AB95)</f>
        <v>0</v>
      </c>
    </row>
    <row r="27" spans="2:28" ht="14.75" customHeight="1" x14ac:dyDescent="0.25">
      <c r="B27" s="227" t="s">
        <v>259</v>
      </c>
      <c r="C27" s="227" t="s">
        <v>235</v>
      </c>
      <c r="D27" s="323" t="s">
        <v>356</v>
      </c>
      <c r="E27" s="272" t="str">
        <f t="shared" si="0"/>
        <v>B_Traditional Community Solar_&lt;10</v>
      </c>
      <c r="F27" s="249" t="s">
        <v>91</v>
      </c>
      <c r="G27" s="86">
        <f>IF(G$3="Remaining Capacity",'ABP Remaining Capacity'!G96,'ABP BlockSize'!G96)</f>
        <v>0</v>
      </c>
      <c r="H27" s="86">
        <f>IF(H$3="Remaining Capacity",'ABP Remaining Capacity'!H96,'ABP BlockSize'!H96)</f>
        <v>0</v>
      </c>
      <c r="I27" s="86">
        <f>IF(I$3="Remaining Capacity",'ABP Remaining Capacity'!I96,'ABP BlockSize'!I96)</f>
        <v>0</v>
      </c>
      <c r="J27" s="86">
        <f>IF(J$3="Remaining Capacity",'ABP Remaining Capacity'!J96,'ABP BlockSize'!J96)</f>
        <v>0</v>
      </c>
      <c r="K27" s="86">
        <f>IF(K$3="Remaining Capacity",'ABP Remaining Capacity'!K96,'ABP BlockSize'!K96)</f>
        <v>0</v>
      </c>
      <c r="L27" s="86">
        <f>IF(L$3="Remaining Capacity",'ABP Remaining Capacity'!L96,'ABP BlockSize'!L96)</f>
        <v>0</v>
      </c>
      <c r="M27" s="86">
        <f>IF(M$3="Remaining Capacity",'ABP Remaining Capacity'!M96,'ABP BlockSize'!M96)</f>
        <v>0</v>
      </c>
      <c r="N27" s="86">
        <f>IF(N$3="Remaining Capacity",'ABP Remaining Capacity'!N96,'ABP BlockSize'!N96)</f>
        <v>0</v>
      </c>
      <c r="O27" s="86">
        <f>IF(O$3="Remaining Capacity",'ABP Remaining Capacity'!O96,'ABP BlockSize'!O96)</f>
        <v>0</v>
      </c>
      <c r="P27" s="86">
        <f>IF(P$3="Remaining Capacity",'ABP Remaining Capacity'!P96,'ABP BlockSize'!P96)</f>
        <v>0</v>
      </c>
      <c r="Q27" s="86">
        <f>IF(Q$3="Remaining Capacity",'ABP Remaining Capacity'!Q96,'ABP BlockSize'!Q96)</f>
        <v>0</v>
      </c>
      <c r="R27" s="86">
        <f>IF(R$3="Remaining Capacity",'ABP Remaining Capacity'!R96,'ABP BlockSize'!R96)</f>
        <v>0</v>
      </c>
      <c r="S27" s="86">
        <f>IF(S$3="Remaining Capacity",'ABP Remaining Capacity'!S96,'ABP BlockSize'!S96)</f>
        <v>0</v>
      </c>
      <c r="T27" s="86">
        <f>IF(T$3="Remaining Capacity",'ABP Remaining Capacity'!T96,'ABP BlockSize'!T96)</f>
        <v>0</v>
      </c>
      <c r="U27" s="86">
        <f>IF(U$3="Remaining Capacity",'ABP Remaining Capacity'!U96,'ABP BlockSize'!U96)</f>
        <v>0</v>
      </c>
      <c r="V27" s="86">
        <f>IF(V$3="Remaining Capacity",'ABP Remaining Capacity'!V96,'ABP BlockSize'!V96)</f>
        <v>0</v>
      </c>
      <c r="W27" s="86">
        <f>IF(W$3="Remaining Capacity",'ABP Remaining Capacity'!W96,'ABP BlockSize'!W96)</f>
        <v>0</v>
      </c>
      <c r="X27" s="86">
        <f>IF(X$3="Remaining Capacity",'ABP Remaining Capacity'!X96,'ABP BlockSize'!X96)</f>
        <v>0</v>
      </c>
      <c r="Y27" s="86">
        <f>IF(Y$3="Remaining Capacity",'ABP Remaining Capacity'!Y96,'ABP BlockSize'!Y96)</f>
        <v>0</v>
      </c>
      <c r="Z27" s="86">
        <f>IF(Z$3="Remaining Capacity",'ABP Remaining Capacity'!Z96,'ABP BlockSize'!Z96)</f>
        <v>0</v>
      </c>
      <c r="AA27" s="86">
        <f>IF(AA$3="Remaining Capacity",'ABP Remaining Capacity'!AA96,'ABP BlockSize'!AA96)</f>
        <v>0</v>
      </c>
      <c r="AB27" s="86">
        <f>IF(AB$3="Remaining Capacity",'ABP Remaining Capacity'!AB96,'ABP BlockSize'!AB96)</f>
        <v>0</v>
      </c>
    </row>
    <row r="28" spans="2:28" ht="14.75" customHeight="1" x14ac:dyDescent="0.25">
      <c r="B28" s="227" t="s">
        <v>259</v>
      </c>
      <c r="C28" s="227" t="s">
        <v>235</v>
      </c>
      <c r="D28" s="324" t="s">
        <v>357</v>
      </c>
      <c r="E28" s="272" t="str">
        <f t="shared" si="0"/>
        <v>B_Traditional Community Solar_&gt;10-25</v>
      </c>
      <c r="F28" s="249" t="s">
        <v>91</v>
      </c>
      <c r="G28" s="86">
        <f>IF(G$3="Remaining Capacity",'ABP Remaining Capacity'!G97,'ABP BlockSize'!G97)</f>
        <v>0</v>
      </c>
      <c r="H28" s="86">
        <f>IF(H$3="Remaining Capacity",'ABP Remaining Capacity'!H97,'ABP BlockSize'!H97)</f>
        <v>0</v>
      </c>
      <c r="I28" s="86">
        <f>IF(I$3="Remaining Capacity",'ABP Remaining Capacity'!I97,'ABP BlockSize'!I97)</f>
        <v>0</v>
      </c>
      <c r="J28" s="86">
        <f>IF(J$3="Remaining Capacity",'ABP Remaining Capacity'!J97,'ABP BlockSize'!J97)</f>
        <v>0</v>
      </c>
      <c r="K28" s="86">
        <f>IF(K$3="Remaining Capacity",'ABP Remaining Capacity'!K97,'ABP BlockSize'!K97)</f>
        <v>0</v>
      </c>
      <c r="L28" s="86">
        <f>IF(L$3="Remaining Capacity",'ABP Remaining Capacity'!L97,'ABP BlockSize'!L97)</f>
        <v>0</v>
      </c>
      <c r="M28" s="86">
        <f>IF(M$3="Remaining Capacity",'ABP Remaining Capacity'!M97,'ABP BlockSize'!M97)</f>
        <v>0</v>
      </c>
      <c r="N28" s="86">
        <f>IF(N$3="Remaining Capacity",'ABP Remaining Capacity'!N97,'ABP BlockSize'!N97)</f>
        <v>0</v>
      </c>
      <c r="O28" s="86">
        <f>IF(O$3="Remaining Capacity",'ABP Remaining Capacity'!O97,'ABP BlockSize'!O97)</f>
        <v>0</v>
      </c>
      <c r="P28" s="86">
        <f>IF(P$3="Remaining Capacity",'ABP Remaining Capacity'!P97,'ABP BlockSize'!P97)</f>
        <v>0</v>
      </c>
      <c r="Q28" s="86">
        <f>IF(Q$3="Remaining Capacity",'ABP Remaining Capacity'!Q97,'ABP BlockSize'!Q97)</f>
        <v>0</v>
      </c>
      <c r="R28" s="86">
        <f>IF(R$3="Remaining Capacity",'ABP Remaining Capacity'!R97,'ABP BlockSize'!R97)</f>
        <v>0</v>
      </c>
      <c r="S28" s="86">
        <f>IF(S$3="Remaining Capacity",'ABP Remaining Capacity'!S97,'ABP BlockSize'!S97)</f>
        <v>0</v>
      </c>
      <c r="T28" s="86">
        <f>IF(T$3="Remaining Capacity",'ABP Remaining Capacity'!T97,'ABP BlockSize'!T97)</f>
        <v>0</v>
      </c>
      <c r="U28" s="86">
        <f>IF(U$3="Remaining Capacity",'ABP Remaining Capacity'!U97,'ABP BlockSize'!U97)</f>
        <v>0</v>
      </c>
      <c r="V28" s="86">
        <f>IF(V$3="Remaining Capacity",'ABP Remaining Capacity'!V97,'ABP BlockSize'!V97)</f>
        <v>0</v>
      </c>
      <c r="W28" s="86">
        <f>IF(W$3="Remaining Capacity",'ABP Remaining Capacity'!W97,'ABP BlockSize'!W97)</f>
        <v>0</v>
      </c>
      <c r="X28" s="86">
        <f>IF(X$3="Remaining Capacity",'ABP Remaining Capacity'!X97,'ABP BlockSize'!X97)</f>
        <v>0</v>
      </c>
      <c r="Y28" s="86">
        <f>IF(Y$3="Remaining Capacity",'ABP Remaining Capacity'!Y97,'ABP BlockSize'!Y97)</f>
        <v>0</v>
      </c>
      <c r="Z28" s="86">
        <f>IF(Z$3="Remaining Capacity",'ABP Remaining Capacity'!Z97,'ABP BlockSize'!Z97)</f>
        <v>0</v>
      </c>
      <c r="AA28" s="86">
        <f>IF(AA$3="Remaining Capacity",'ABP Remaining Capacity'!AA97,'ABP BlockSize'!AA97)</f>
        <v>0</v>
      </c>
      <c r="AB28" s="86">
        <f>IF(AB$3="Remaining Capacity",'ABP Remaining Capacity'!AB97,'ABP BlockSize'!AB97)</f>
        <v>0</v>
      </c>
    </row>
    <row r="29" spans="2:28" ht="14.75" customHeight="1" x14ac:dyDescent="0.25">
      <c r="B29" s="227" t="s">
        <v>259</v>
      </c>
      <c r="C29" s="227" t="s">
        <v>235</v>
      </c>
      <c r="D29" s="324" t="s">
        <v>322</v>
      </c>
      <c r="E29" s="272" t="str">
        <f t="shared" si="0"/>
        <v>B_Traditional Community Solar_&gt;25-100</v>
      </c>
      <c r="F29" s="249" t="s">
        <v>91</v>
      </c>
      <c r="G29" s="86">
        <f>IF(G$3="Remaining Capacity",'ABP Remaining Capacity'!G98,'ABP BlockSize'!G98)</f>
        <v>0</v>
      </c>
      <c r="H29" s="86">
        <f>IF(H$3="Remaining Capacity",'ABP Remaining Capacity'!H98,'ABP BlockSize'!H98)</f>
        <v>0</v>
      </c>
      <c r="I29" s="86">
        <f>IF(I$3="Remaining Capacity",'ABP Remaining Capacity'!I98,'ABP BlockSize'!I98)</f>
        <v>0</v>
      </c>
      <c r="J29" s="86">
        <f>IF(J$3="Remaining Capacity",'ABP Remaining Capacity'!J98,'ABP BlockSize'!J98)</f>
        <v>0</v>
      </c>
      <c r="K29" s="86">
        <f>IF(K$3="Remaining Capacity",'ABP Remaining Capacity'!K98,'ABP BlockSize'!K98)</f>
        <v>0</v>
      </c>
      <c r="L29" s="86">
        <f>IF(L$3="Remaining Capacity",'ABP Remaining Capacity'!L98,'ABP BlockSize'!L98)</f>
        <v>0</v>
      </c>
      <c r="M29" s="86">
        <f>IF(M$3="Remaining Capacity",'ABP Remaining Capacity'!M98,'ABP BlockSize'!M98)</f>
        <v>0</v>
      </c>
      <c r="N29" s="86">
        <f>IF(N$3="Remaining Capacity",'ABP Remaining Capacity'!N98,'ABP BlockSize'!N98)</f>
        <v>0</v>
      </c>
      <c r="O29" s="86">
        <f>IF(O$3="Remaining Capacity",'ABP Remaining Capacity'!O98,'ABP BlockSize'!O98)</f>
        <v>0</v>
      </c>
      <c r="P29" s="86">
        <f>IF(P$3="Remaining Capacity",'ABP Remaining Capacity'!P98,'ABP BlockSize'!P98)</f>
        <v>0</v>
      </c>
      <c r="Q29" s="86">
        <f>IF(Q$3="Remaining Capacity",'ABP Remaining Capacity'!Q98,'ABP BlockSize'!Q98)</f>
        <v>0</v>
      </c>
      <c r="R29" s="86">
        <f>IF(R$3="Remaining Capacity",'ABP Remaining Capacity'!R98,'ABP BlockSize'!R98)</f>
        <v>0</v>
      </c>
      <c r="S29" s="86">
        <f>IF(S$3="Remaining Capacity",'ABP Remaining Capacity'!S98,'ABP BlockSize'!S98)</f>
        <v>0</v>
      </c>
      <c r="T29" s="86">
        <f>IF(T$3="Remaining Capacity",'ABP Remaining Capacity'!T98,'ABP BlockSize'!T98)</f>
        <v>0</v>
      </c>
      <c r="U29" s="86">
        <f>IF(U$3="Remaining Capacity",'ABP Remaining Capacity'!U98,'ABP BlockSize'!U98)</f>
        <v>0</v>
      </c>
      <c r="V29" s="86">
        <f>IF(V$3="Remaining Capacity",'ABP Remaining Capacity'!V98,'ABP BlockSize'!V98)</f>
        <v>0</v>
      </c>
      <c r="W29" s="86">
        <f>IF(W$3="Remaining Capacity",'ABP Remaining Capacity'!W98,'ABP BlockSize'!W98)</f>
        <v>0</v>
      </c>
      <c r="X29" s="86">
        <f>IF(X$3="Remaining Capacity",'ABP Remaining Capacity'!X98,'ABP BlockSize'!X98)</f>
        <v>0</v>
      </c>
      <c r="Y29" s="86">
        <f>IF(Y$3="Remaining Capacity",'ABP Remaining Capacity'!Y98,'ABP BlockSize'!Y98)</f>
        <v>0</v>
      </c>
      <c r="Z29" s="86">
        <f>IF(Z$3="Remaining Capacity",'ABP Remaining Capacity'!Z98,'ABP BlockSize'!Z98)</f>
        <v>0</v>
      </c>
      <c r="AA29" s="86">
        <f>IF(AA$3="Remaining Capacity",'ABP Remaining Capacity'!AA98,'ABP BlockSize'!AA98)</f>
        <v>0</v>
      </c>
      <c r="AB29" s="86">
        <f>IF(AB$3="Remaining Capacity",'ABP Remaining Capacity'!AB98,'ABP BlockSize'!AB98)</f>
        <v>0</v>
      </c>
    </row>
    <row r="30" spans="2:28" ht="14.75" customHeight="1" x14ac:dyDescent="0.25">
      <c r="B30" s="227" t="s">
        <v>259</v>
      </c>
      <c r="C30" s="227" t="s">
        <v>235</v>
      </c>
      <c r="D30" s="324" t="s">
        <v>323</v>
      </c>
      <c r="E30" s="272" t="str">
        <f t="shared" si="0"/>
        <v>B_Traditional Community Solar_&gt;100-200</v>
      </c>
      <c r="F30" s="249" t="s">
        <v>91</v>
      </c>
      <c r="G30" s="86">
        <f>IF(G$3="Remaining Capacity",'ABP Remaining Capacity'!G99,'ABP BlockSize'!G99)</f>
        <v>0</v>
      </c>
      <c r="H30" s="86">
        <f>IF(H$3="Remaining Capacity",'ABP Remaining Capacity'!H99,'ABP BlockSize'!H99)</f>
        <v>0</v>
      </c>
      <c r="I30" s="86">
        <f>IF(I$3="Remaining Capacity",'ABP Remaining Capacity'!I99,'ABP BlockSize'!I99)</f>
        <v>0</v>
      </c>
      <c r="J30" s="86">
        <f>IF(J$3="Remaining Capacity",'ABP Remaining Capacity'!J99,'ABP BlockSize'!J99)</f>
        <v>0</v>
      </c>
      <c r="K30" s="86">
        <f>IF(K$3="Remaining Capacity",'ABP Remaining Capacity'!K99,'ABP BlockSize'!K99)</f>
        <v>0</v>
      </c>
      <c r="L30" s="86">
        <f>IF(L$3="Remaining Capacity",'ABP Remaining Capacity'!L99,'ABP BlockSize'!L99)</f>
        <v>0</v>
      </c>
      <c r="M30" s="86">
        <f>IF(M$3="Remaining Capacity",'ABP Remaining Capacity'!M99,'ABP BlockSize'!M99)</f>
        <v>0</v>
      </c>
      <c r="N30" s="86">
        <f>IF(N$3="Remaining Capacity",'ABP Remaining Capacity'!N99,'ABP BlockSize'!N99)</f>
        <v>0</v>
      </c>
      <c r="O30" s="86">
        <f>IF(O$3="Remaining Capacity",'ABP Remaining Capacity'!O99,'ABP BlockSize'!O99)</f>
        <v>0</v>
      </c>
      <c r="P30" s="86">
        <f>IF(P$3="Remaining Capacity",'ABP Remaining Capacity'!P99,'ABP BlockSize'!P99)</f>
        <v>0</v>
      </c>
      <c r="Q30" s="86">
        <f>IF(Q$3="Remaining Capacity",'ABP Remaining Capacity'!Q99,'ABP BlockSize'!Q99)</f>
        <v>0</v>
      </c>
      <c r="R30" s="86">
        <f>IF(R$3="Remaining Capacity",'ABP Remaining Capacity'!R99,'ABP BlockSize'!R99)</f>
        <v>0</v>
      </c>
      <c r="S30" s="86">
        <f>IF(S$3="Remaining Capacity",'ABP Remaining Capacity'!S99,'ABP BlockSize'!S99)</f>
        <v>0</v>
      </c>
      <c r="T30" s="86">
        <f>IF(T$3="Remaining Capacity",'ABP Remaining Capacity'!T99,'ABP BlockSize'!T99)</f>
        <v>0</v>
      </c>
      <c r="U30" s="86">
        <f>IF(U$3="Remaining Capacity",'ABP Remaining Capacity'!U99,'ABP BlockSize'!U99)</f>
        <v>0</v>
      </c>
      <c r="V30" s="86">
        <f>IF(V$3="Remaining Capacity",'ABP Remaining Capacity'!V99,'ABP BlockSize'!V99)</f>
        <v>0</v>
      </c>
      <c r="W30" s="86">
        <f>IF(W$3="Remaining Capacity",'ABP Remaining Capacity'!W99,'ABP BlockSize'!W99)</f>
        <v>0</v>
      </c>
      <c r="X30" s="86">
        <f>IF(X$3="Remaining Capacity",'ABP Remaining Capacity'!X99,'ABP BlockSize'!X99)</f>
        <v>0</v>
      </c>
      <c r="Y30" s="86">
        <f>IF(Y$3="Remaining Capacity",'ABP Remaining Capacity'!Y99,'ABP BlockSize'!Y99)</f>
        <v>0</v>
      </c>
      <c r="Z30" s="86">
        <f>IF(Z$3="Remaining Capacity",'ABP Remaining Capacity'!Z99,'ABP BlockSize'!Z99)</f>
        <v>0</v>
      </c>
      <c r="AA30" s="86">
        <f>IF(AA$3="Remaining Capacity",'ABP Remaining Capacity'!AA99,'ABP BlockSize'!AA99)</f>
        <v>0</v>
      </c>
      <c r="AB30" s="86">
        <f>IF(AB$3="Remaining Capacity",'ABP Remaining Capacity'!AB99,'ABP BlockSize'!AB99)</f>
        <v>0</v>
      </c>
    </row>
    <row r="31" spans="2:28" ht="14.75" customHeight="1" x14ac:dyDescent="0.25">
      <c r="B31" s="227" t="s">
        <v>259</v>
      </c>
      <c r="C31" s="227" t="s">
        <v>235</v>
      </c>
      <c r="D31" s="324" t="s">
        <v>324</v>
      </c>
      <c r="E31" s="272" t="str">
        <f t="shared" si="0"/>
        <v>B_Traditional Community Solar_&gt;200-500</v>
      </c>
      <c r="F31" s="249" t="s">
        <v>91</v>
      </c>
      <c r="G31" s="86">
        <f>IF(G$3="Remaining Capacity",'ABP Remaining Capacity'!G100,'ABP BlockSize'!G100)</f>
        <v>0</v>
      </c>
      <c r="H31" s="86">
        <f>IF(H$3="Remaining Capacity",'ABP Remaining Capacity'!H100,'ABP BlockSize'!H100)</f>
        <v>289.71351398517464</v>
      </c>
      <c r="I31" s="86">
        <f>IF(I$3="Remaining Capacity",'ABP Remaining Capacity'!I100,'ABP BlockSize'!I100)</f>
        <v>613.48321137080552</v>
      </c>
      <c r="J31" s="86">
        <f>IF(J$3="Remaining Capacity",'ABP Remaining Capacity'!J100,'ABP BlockSize'!J100)</f>
        <v>491.57308603429931</v>
      </c>
      <c r="K31" s="86">
        <f>IF(K$3="Remaining Capacity",'ABP Remaining Capacity'!K100,'ABP BlockSize'!K100)</f>
        <v>491.57308603429931</v>
      </c>
      <c r="L31" s="86">
        <f>IF(L$3="Remaining Capacity",'ABP Remaining Capacity'!L100,'ABP BlockSize'!L100)</f>
        <v>589.88770324115922</v>
      </c>
      <c r="M31" s="86">
        <f>IF(M$3="Remaining Capacity",'ABP Remaining Capacity'!M100,'ABP BlockSize'!M100)</f>
        <v>589.88770324115922</v>
      </c>
      <c r="N31" s="86">
        <f>IF(N$3="Remaining Capacity",'ABP Remaining Capacity'!N100,'ABP BlockSize'!N100)</f>
        <v>393.2584688274394</v>
      </c>
      <c r="O31" s="86">
        <f>IF(O$3="Remaining Capacity",'ABP Remaining Capacity'!O100,'ABP BlockSize'!O100)</f>
        <v>393.2584688274394</v>
      </c>
      <c r="P31" s="86">
        <f>IF(P$3="Remaining Capacity",'ABP Remaining Capacity'!P100,'ABP BlockSize'!P100)</f>
        <v>393.2584688274394</v>
      </c>
      <c r="Q31" s="86">
        <f>IF(Q$3="Remaining Capacity",'ABP Remaining Capacity'!Q100,'ABP BlockSize'!Q100)</f>
        <v>393.2584688274394</v>
      </c>
      <c r="R31" s="86">
        <f>IF(R$3="Remaining Capacity",'ABP Remaining Capacity'!R100,'ABP BlockSize'!R100)</f>
        <v>393.2584688274394</v>
      </c>
      <c r="S31" s="86">
        <f>IF(S$3="Remaining Capacity",'ABP Remaining Capacity'!S100,'ABP BlockSize'!S100)</f>
        <v>393.2584688274394</v>
      </c>
      <c r="T31" s="86">
        <f>IF(T$3="Remaining Capacity",'ABP Remaining Capacity'!T100,'ABP BlockSize'!T100)</f>
        <v>393.2584688274394</v>
      </c>
      <c r="U31" s="86">
        <f>IF(U$3="Remaining Capacity",'ABP Remaining Capacity'!U100,'ABP BlockSize'!U100)</f>
        <v>393.2584688274394</v>
      </c>
      <c r="V31" s="86">
        <f>IF(V$3="Remaining Capacity",'ABP Remaining Capacity'!V100,'ABP BlockSize'!V100)</f>
        <v>393.2584688274394</v>
      </c>
      <c r="W31" s="86">
        <f>IF(W$3="Remaining Capacity",'ABP Remaining Capacity'!W100,'ABP BlockSize'!W100)</f>
        <v>393.2584688274394</v>
      </c>
      <c r="X31" s="86">
        <f>IF(X$3="Remaining Capacity",'ABP Remaining Capacity'!X100,'ABP BlockSize'!X100)</f>
        <v>393.2584688274394</v>
      </c>
      <c r="Y31" s="86">
        <f>IF(Y$3="Remaining Capacity",'ABP Remaining Capacity'!Y100,'ABP BlockSize'!Y100)</f>
        <v>393.2584688274394</v>
      </c>
      <c r="Z31" s="86">
        <f>IF(Z$3="Remaining Capacity",'ABP Remaining Capacity'!Z100,'ABP BlockSize'!Z100)</f>
        <v>0</v>
      </c>
      <c r="AA31" s="86">
        <f>IF(AA$3="Remaining Capacity",'ABP Remaining Capacity'!AA100,'ABP BlockSize'!AA100)</f>
        <v>0</v>
      </c>
      <c r="AB31" s="86">
        <f>IF(AB$3="Remaining Capacity",'ABP Remaining Capacity'!AB100,'ABP BlockSize'!AB100)</f>
        <v>0</v>
      </c>
    </row>
    <row r="32" spans="2:28" ht="14.75" customHeight="1" x14ac:dyDescent="0.25">
      <c r="B32" s="227" t="s">
        <v>259</v>
      </c>
      <c r="C32" s="227" t="s">
        <v>235</v>
      </c>
      <c r="D32" s="324" t="s">
        <v>326</v>
      </c>
      <c r="E32" s="272" t="str">
        <f t="shared" si="0"/>
        <v>B_Traditional Community Solar_&gt;500-2000</v>
      </c>
      <c r="F32" s="249" t="s">
        <v>91</v>
      </c>
      <c r="G32" s="86">
        <f>IF(G$3="Remaining Capacity",'ABP Remaining Capacity'!G101,'ABP BlockSize'!G101)</f>
        <v>0</v>
      </c>
      <c r="H32" s="86">
        <f>IF(H$3="Remaining Capacity",'ABP Remaining Capacity'!H101,'ABP BlockSize'!H101)</f>
        <v>45124.561956961967</v>
      </c>
      <c r="I32" s="86">
        <f>IF(I$3="Remaining Capacity",'ABP Remaining Capacity'!I101,'ABP BlockSize'!I101)</f>
        <v>95553.57221781004</v>
      </c>
      <c r="J32" s="86">
        <f>IF(J$3="Remaining Capacity",'ABP Remaining Capacity'!J101,'ABP BlockSize'!J101)</f>
        <v>76565.362354014462</v>
      </c>
      <c r="K32" s="86">
        <f>IF(K$3="Remaining Capacity",'ABP Remaining Capacity'!K101,'ABP BlockSize'!K101)</f>
        <v>76565.362354014462</v>
      </c>
      <c r="L32" s="86">
        <f>IF(L$3="Remaining Capacity",'ABP Remaining Capacity'!L101,'ABP BlockSize'!L101)</f>
        <v>91878.434824817363</v>
      </c>
      <c r="M32" s="86">
        <f>IF(M$3="Remaining Capacity",'ABP Remaining Capacity'!M101,'ABP BlockSize'!M101)</f>
        <v>91878.434824817363</v>
      </c>
      <c r="N32" s="86">
        <f>IF(N$3="Remaining Capacity",'ABP Remaining Capacity'!N101,'ABP BlockSize'!N101)</f>
        <v>61252.289883211568</v>
      </c>
      <c r="O32" s="86">
        <f>IF(O$3="Remaining Capacity",'ABP Remaining Capacity'!O101,'ABP BlockSize'!O101)</f>
        <v>61252.289883211568</v>
      </c>
      <c r="P32" s="86">
        <f>IF(P$3="Remaining Capacity",'ABP Remaining Capacity'!P101,'ABP BlockSize'!P101)</f>
        <v>61252.289883211568</v>
      </c>
      <c r="Q32" s="86">
        <f>IF(Q$3="Remaining Capacity",'ABP Remaining Capacity'!Q101,'ABP BlockSize'!Q101)</f>
        <v>61252.289883211568</v>
      </c>
      <c r="R32" s="86">
        <f>IF(R$3="Remaining Capacity",'ABP Remaining Capacity'!R101,'ABP BlockSize'!R101)</f>
        <v>61252.289883211568</v>
      </c>
      <c r="S32" s="86">
        <f>IF(S$3="Remaining Capacity",'ABP Remaining Capacity'!S101,'ABP BlockSize'!S101)</f>
        <v>61252.289883211568</v>
      </c>
      <c r="T32" s="86">
        <f>IF(T$3="Remaining Capacity",'ABP Remaining Capacity'!T101,'ABP BlockSize'!T101)</f>
        <v>61252.289883211568</v>
      </c>
      <c r="U32" s="86">
        <f>IF(U$3="Remaining Capacity",'ABP Remaining Capacity'!U101,'ABP BlockSize'!U101)</f>
        <v>61252.289883211568</v>
      </c>
      <c r="V32" s="86">
        <f>IF(V$3="Remaining Capacity",'ABP Remaining Capacity'!V101,'ABP BlockSize'!V101)</f>
        <v>61252.289883211568</v>
      </c>
      <c r="W32" s="86">
        <f>IF(W$3="Remaining Capacity",'ABP Remaining Capacity'!W101,'ABP BlockSize'!W101)</f>
        <v>61252.289883211568</v>
      </c>
      <c r="X32" s="86">
        <f>IF(X$3="Remaining Capacity",'ABP Remaining Capacity'!X101,'ABP BlockSize'!X101)</f>
        <v>61252.289883211568</v>
      </c>
      <c r="Y32" s="86">
        <f>IF(Y$3="Remaining Capacity",'ABP Remaining Capacity'!Y101,'ABP BlockSize'!Y101)</f>
        <v>61252.289883211568</v>
      </c>
      <c r="Z32" s="86">
        <f>IF(Z$3="Remaining Capacity",'ABP Remaining Capacity'!Z101,'ABP BlockSize'!Z101)</f>
        <v>0</v>
      </c>
      <c r="AA32" s="86">
        <f>IF(AA$3="Remaining Capacity",'ABP Remaining Capacity'!AA101,'ABP BlockSize'!AA101)</f>
        <v>0</v>
      </c>
      <c r="AB32" s="86">
        <f>IF(AB$3="Remaining Capacity",'ABP Remaining Capacity'!AB101,'ABP BlockSize'!AB101)</f>
        <v>0</v>
      </c>
    </row>
    <row r="33" spans="2:28" ht="14.75" customHeight="1" x14ac:dyDescent="0.25">
      <c r="B33" s="227" t="s">
        <v>259</v>
      </c>
      <c r="C33" s="227" t="s">
        <v>235</v>
      </c>
      <c r="D33" s="324" t="s">
        <v>327</v>
      </c>
      <c r="E33" s="272" t="str">
        <f t="shared" si="0"/>
        <v>B_Traditional Community Solar_&gt;2000-5000</v>
      </c>
      <c r="F33" s="249" t="s">
        <v>91</v>
      </c>
      <c r="G33" s="86">
        <f>IF(G$3="Remaining Capacity",'ABP Remaining Capacity'!G102,'ABP BlockSize'!G102)</f>
        <v>0</v>
      </c>
      <c r="H33" s="86">
        <f>IF(H$3="Remaining Capacity",'ABP Remaining Capacity'!H102,'ABP BlockSize'!H102)</f>
        <v>165508.90355329023</v>
      </c>
      <c r="I33" s="86">
        <f>IF(I$3="Remaining Capacity",'ABP Remaining Capacity'!I102,'ABP BlockSize'!I102)</f>
        <v>350473.58428550669</v>
      </c>
      <c r="J33" s="86">
        <f>IF(J$3="Remaining Capacity",'ABP Remaining Capacity'!J102,'ABP BlockSize'!J102)</f>
        <v>280828.19253646367</v>
      </c>
      <c r="K33" s="86">
        <f>IF(K$3="Remaining Capacity",'ABP Remaining Capacity'!K102,'ABP BlockSize'!K102)</f>
        <v>280828.19253646367</v>
      </c>
      <c r="L33" s="86">
        <f>IF(L$3="Remaining Capacity",'ABP Remaining Capacity'!L102,'ABP BlockSize'!L102)</f>
        <v>336993.83104375645</v>
      </c>
      <c r="M33" s="86">
        <f>IF(M$3="Remaining Capacity",'ABP Remaining Capacity'!M102,'ABP BlockSize'!M102)</f>
        <v>336993.83104375645</v>
      </c>
      <c r="N33" s="86">
        <f>IF(N$3="Remaining Capacity",'ABP Remaining Capacity'!N102,'ABP BlockSize'!N102)</f>
        <v>224662.55402917095</v>
      </c>
      <c r="O33" s="86">
        <f>IF(O$3="Remaining Capacity",'ABP Remaining Capacity'!O102,'ABP BlockSize'!O102)</f>
        <v>224662.55402917095</v>
      </c>
      <c r="P33" s="86">
        <f>IF(P$3="Remaining Capacity",'ABP Remaining Capacity'!P102,'ABP BlockSize'!P102)</f>
        <v>224662.55402917095</v>
      </c>
      <c r="Q33" s="86">
        <f>IF(Q$3="Remaining Capacity",'ABP Remaining Capacity'!Q102,'ABP BlockSize'!Q102)</f>
        <v>224662.55402917095</v>
      </c>
      <c r="R33" s="86">
        <f>IF(R$3="Remaining Capacity",'ABP Remaining Capacity'!R102,'ABP BlockSize'!R102)</f>
        <v>224662.55402917095</v>
      </c>
      <c r="S33" s="86">
        <f>IF(S$3="Remaining Capacity",'ABP Remaining Capacity'!S102,'ABP BlockSize'!S102)</f>
        <v>224662.55402917095</v>
      </c>
      <c r="T33" s="86">
        <f>IF(T$3="Remaining Capacity",'ABP Remaining Capacity'!T102,'ABP BlockSize'!T102)</f>
        <v>224662.55402917095</v>
      </c>
      <c r="U33" s="86">
        <f>IF(U$3="Remaining Capacity",'ABP Remaining Capacity'!U102,'ABP BlockSize'!U102)</f>
        <v>224662.55402917095</v>
      </c>
      <c r="V33" s="86">
        <f>IF(V$3="Remaining Capacity",'ABP Remaining Capacity'!V102,'ABP BlockSize'!V102)</f>
        <v>224662.55402917095</v>
      </c>
      <c r="W33" s="86">
        <f>IF(W$3="Remaining Capacity",'ABP Remaining Capacity'!W102,'ABP BlockSize'!W102)</f>
        <v>224662.55402917095</v>
      </c>
      <c r="X33" s="86">
        <f>IF(X$3="Remaining Capacity",'ABP Remaining Capacity'!X102,'ABP BlockSize'!X102)</f>
        <v>224662.55402917095</v>
      </c>
      <c r="Y33" s="86">
        <f>IF(Y$3="Remaining Capacity",'ABP Remaining Capacity'!Y102,'ABP BlockSize'!Y102)</f>
        <v>224662.55402917095</v>
      </c>
      <c r="Z33" s="86">
        <f>IF(Z$3="Remaining Capacity",'ABP Remaining Capacity'!Z102,'ABP BlockSize'!Z102)</f>
        <v>0</v>
      </c>
      <c r="AA33" s="86">
        <f>IF(AA$3="Remaining Capacity",'ABP Remaining Capacity'!AA102,'ABP BlockSize'!AA102)</f>
        <v>0</v>
      </c>
      <c r="AB33" s="86">
        <f>IF(AB$3="Remaining Capacity",'ABP Remaining Capacity'!AB102,'ABP BlockSize'!AB102)</f>
        <v>0</v>
      </c>
    </row>
    <row r="34" spans="2:28" ht="14.75" customHeight="1" x14ac:dyDescent="0.25">
      <c r="B34" s="227" t="s">
        <v>258</v>
      </c>
      <c r="C34" s="227" t="s">
        <v>248</v>
      </c>
      <c r="D34" s="324" t="s">
        <v>358</v>
      </c>
      <c r="E34" s="272" t="str">
        <f t="shared" si="0"/>
        <v>A_Public Schools_&gt;25</v>
      </c>
      <c r="F34" s="249" t="s">
        <v>91</v>
      </c>
      <c r="G34" s="86">
        <f>IF(G$3="Remaining Capacity",'ABP Remaining Capacity'!G103,'ABP BlockSize'!G103)</f>
        <v>0</v>
      </c>
      <c r="H34" s="86">
        <f>IF(H$3="Remaining Capacity",'ABP Remaining Capacity'!H103,'ABP BlockSize'!H103)</f>
        <v>0</v>
      </c>
      <c r="I34" s="86">
        <f>IF(I$3="Remaining Capacity",'ABP Remaining Capacity'!I103,'ABP BlockSize'!I103)</f>
        <v>0</v>
      </c>
      <c r="J34" s="86">
        <f>IF(J$3="Remaining Capacity",'ABP Remaining Capacity'!J103,'ABP BlockSize'!J103)</f>
        <v>0</v>
      </c>
      <c r="K34" s="86">
        <f>IF(K$3="Remaining Capacity",'ABP Remaining Capacity'!K103,'ABP BlockSize'!K103)</f>
        <v>0</v>
      </c>
      <c r="L34" s="86">
        <f>IF(L$3="Remaining Capacity",'ABP Remaining Capacity'!L103,'ABP BlockSize'!L103)</f>
        <v>0</v>
      </c>
      <c r="M34" s="86">
        <f>IF(M$3="Remaining Capacity",'ABP Remaining Capacity'!M103,'ABP BlockSize'!M103)</f>
        <v>0</v>
      </c>
      <c r="N34" s="86">
        <f>IF(N$3="Remaining Capacity",'ABP Remaining Capacity'!N103,'ABP BlockSize'!N103)</f>
        <v>0</v>
      </c>
      <c r="O34" s="86">
        <f>IF(O$3="Remaining Capacity",'ABP Remaining Capacity'!O103,'ABP BlockSize'!O103)</f>
        <v>0</v>
      </c>
      <c r="P34" s="86">
        <f>IF(P$3="Remaining Capacity",'ABP Remaining Capacity'!P103,'ABP BlockSize'!P103)</f>
        <v>0</v>
      </c>
      <c r="Q34" s="86">
        <f>IF(Q$3="Remaining Capacity",'ABP Remaining Capacity'!Q103,'ABP BlockSize'!Q103)</f>
        <v>0</v>
      </c>
      <c r="R34" s="86">
        <f>IF(R$3="Remaining Capacity",'ABP Remaining Capacity'!R103,'ABP BlockSize'!R103)</f>
        <v>0</v>
      </c>
      <c r="S34" s="86">
        <f>IF(S$3="Remaining Capacity",'ABP Remaining Capacity'!S103,'ABP BlockSize'!S103)</f>
        <v>0</v>
      </c>
      <c r="T34" s="86">
        <f>IF(T$3="Remaining Capacity",'ABP Remaining Capacity'!T103,'ABP BlockSize'!T103)</f>
        <v>0</v>
      </c>
      <c r="U34" s="86">
        <f>IF(U$3="Remaining Capacity",'ABP Remaining Capacity'!U103,'ABP BlockSize'!U103)</f>
        <v>0</v>
      </c>
      <c r="V34" s="86">
        <f>IF(V$3="Remaining Capacity",'ABP Remaining Capacity'!V103,'ABP BlockSize'!V103)</f>
        <v>0</v>
      </c>
      <c r="W34" s="86">
        <f>IF(W$3="Remaining Capacity",'ABP Remaining Capacity'!W103,'ABP BlockSize'!W103)</f>
        <v>0</v>
      </c>
      <c r="X34" s="86">
        <f>IF(X$3="Remaining Capacity",'ABP Remaining Capacity'!X103,'ABP BlockSize'!X103)</f>
        <v>0</v>
      </c>
      <c r="Y34" s="86">
        <f>IF(Y$3="Remaining Capacity",'ABP Remaining Capacity'!Y103,'ABP BlockSize'!Y103)</f>
        <v>0</v>
      </c>
      <c r="Z34" s="86">
        <f>IF(Z$3="Remaining Capacity",'ABP Remaining Capacity'!Z103,'ABP BlockSize'!Z103)</f>
        <v>0</v>
      </c>
      <c r="AA34" s="86">
        <f>IF(AA$3="Remaining Capacity",'ABP Remaining Capacity'!AA103,'ABP BlockSize'!AA103)</f>
        <v>0</v>
      </c>
      <c r="AB34" s="86">
        <f>IF(AB$3="Remaining Capacity",'ABP Remaining Capacity'!AB103,'ABP BlockSize'!AB103)</f>
        <v>0</v>
      </c>
    </row>
    <row r="35" spans="2:28" ht="14.75" customHeight="1" x14ac:dyDescent="0.25">
      <c r="B35" s="227" t="s">
        <v>258</v>
      </c>
      <c r="C35" s="227" t="s">
        <v>248</v>
      </c>
      <c r="D35" s="324" t="s">
        <v>322</v>
      </c>
      <c r="E35" s="272" t="str">
        <f t="shared" si="0"/>
        <v>A_Public Schools_&gt;25-100</v>
      </c>
      <c r="F35" s="249" t="s">
        <v>91</v>
      </c>
      <c r="G35" s="86">
        <f>IF(G$3="Remaining Capacity",'ABP Remaining Capacity'!G104,'ABP BlockSize'!G104)</f>
        <v>0</v>
      </c>
      <c r="H35" s="86">
        <f>IF(H$3="Remaining Capacity",'ABP Remaining Capacity'!H104,'ABP BlockSize'!H104)</f>
        <v>6941.3916464166641</v>
      </c>
      <c r="I35" s="86">
        <f>IF(I$3="Remaining Capacity",'ABP Remaining Capacity'!I104,'ABP BlockSize'!I104)</f>
        <v>2949.3909693718565</v>
      </c>
      <c r="J35" s="86">
        <f>IF(J$3="Remaining Capacity",'ABP Remaining Capacity'!J104,'ABP BlockSize'!J104)</f>
        <v>2457.8258078098806</v>
      </c>
      <c r="K35" s="86">
        <f>IF(K$3="Remaining Capacity",'ABP Remaining Capacity'!K104,'ABP BlockSize'!K104)</f>
        <v>2457.8258078098806</v>
      </c>
      <c r="L35" s="86">
        <f>IF(L$3="Remaining Capacity",'ABP Remaining Capacity'!L104,'ABP BlockSize'!L104)</f>
        <v>2949.3909693718565</v>
      </c>
      <c r="M35" s="86">
        <f>IF(M$3="Remaining Capacity",'ABP Remaining Capacity'!M104,'ABP BlockSize'!M104)</f>
        <v>2949.3909693718565</v>
      </c>
      <c r="N35" s="86">
        <f>IF(N$3="Remaining Capacity",'ABP Remaining Capacity'!N104,'ABP BlockSize'!N104)</f>
        <v>1966.2606462479046</v>
      </c>
      <c r="O35" s="86">
        <f>IF(O$3="Remaining Capacity",'ABP Remaining Capacity'!O104,'ABP BlockSize'!O104)</f>
        <v>1966.2606462479046</v>
      </c>
      <c r="P35" s="86">
        <f>IF(P$3="Remaining Capacity",'ABP Remaining Capacity'!P104,'ABP BlockSize'!P104)</f>
        <v>1966.2606462479046</v>
      </c>
      <c r="Q35" s="86">
        <f>IF(Q$3="Remaining Capacity",'ABP Remaining Capacity'!Q104,'ABP BlockSize'!Q104)</f>
        <v>1966.2606462479046</v>
      </c>
      <c r="R35" s="86">
        <f>IF(R$3="Remaining Capacity",'ABP Remaining Capacity'!R104,'ABP BlockSize'!R104)</f>
        <v>1966.2606462479046</v>
      </c>
      <c r="S35" s="86">
        <f>IF(S$3="Remaining Capacity",'ABP Remaining Capacity'!S104,'ABP BlockSize'!S104)</f>
        <v>1966.2606462479046</v>
      </c>
      <c r="T35" s="86">
        <f>IF(T$3="Remaining Capacity",'ABP Remaining Capacity'!T104,'ABP BlockSize'!T104)</f>
        <v>1966.2606462479046</v>
      </c>
      <c r="U35" s="86">
        <f>IF(U$3="Remaining Capacity",'ABP Remaining Capacity'!U104,'ABP BlockSize'!U104)</f>
        <v>1966.2606462479046</v>
      </c>
      <c r="V35" s="86">
        <f>IF(V$3="Remaining Capacity",'ABP Remaining Capacity'!V104,'ABP BlockSize'!V104)</f>
        <v>1966.2606462479046</v>
      </c>
      <c r="W35" s="86">
        <f>IF(W$3="Remaining Capacity",'ABP Remaining Capacity'!W104,'ABP BlockSize'!W104)</f>
        <v>1966.2606462479046</v>
      </c>
      <c r="X35" s="86">
        <f>IF(X$3="Remaining Capacity",'ABP Remaining Capacity'!X104,'ABP BlockSize'!X104)</f>
        <v>1966.2606462479046</v>
      </c>
      <c r="Y35" s="86">
        <f>IF(Y$3="Remaining Capacity",'ABP Remaining Capacity'!Y104,'ABP BlockSize'!Y104)</f>
        <v>1966.2606462479046</v>
      </c>
      <c r="Z35" s="86">
        <f>IF(Z$3="Remaining Capacity",'ABP Remaining Capacity'!Z104,'ABP BlockSize'!Z104)</f>
        <v>0</v>
      </c>
      <c r="AA35" s="86">
        <f>IF(AA$3="Remaining Capacity",'ABP Remaining Capacity'!AA104,'ABP BlockSize'!AA104)</f>
        <v>0</v>
      </c>
      <c r="AB35" s="86">
        <f>IF(AB$3="Remaining Capacity",'ABP Remaining Capacity'!AB104,'ABP BlockSize'!AB104)</f>
        <v>0</v>
      </c>
    </row>
    <row r="36" spans="2:28" ht="14.75" customHeight="1" x14ac:dyDescent="0.25">
      <c r="B36" s="227" t="s">
        <v>258</v>
      </c>
      <c r="C36" s="227" t="s">
        <v>248</v>
      </c>
      <c r="D36" s="324" t="s">
        <v>323</v>
      </c>
      <c r="E36" s="272" t="str">
        <f t="shared" si="0"/>
        <v>A_Public Schools_&gt;100-200</v>
      </c>
      <c r="F36" s="249" t="s">
        <v>91</v>
      </c>
      <c r="G36" s="86">
        <f>IF(G$3="Remaining Capacity",'ABP Remaining Capacity'!G105,'ABP BlockSize'!G105)</f>
        <v>0</v>
      </c>
      <c r="H36" s="86">
        <f>IF(H$3="Remaining Capacity",'ABP Remaining Capacity'!H105,'ABP BlockSize'!H105)</f>
        <v>26590.027959527961</v>
      </c>
      <c r="I36" s="86">
        <f>IF(I$3="Remaining Capacity",'ABP Remaining Capacity'!I105,'ABP BlockSize'!I105)</f>
        <v>11298.078589134464</v>
      </c>
      <c r="J36" s="86">
        <f>IF(J$3="Remaining Capacity",'ABP Remaining Capacity'!J105,'ABP BlockSize'!J105)</f>
        <v>9415.0654909453879</v>
      </c>
      <c r="K36" s="86">
        <f>IF(K$3="Remaining Capacity",'ABP Remaining Capacity'!K105,'ABP BlockSize'!K105)</f>
        <v>9415.0654909453879</v>
      </c>
      <c r="L36" s="86">
        <f>IF(L$3="Remaining Capacity",'ABP Remaining Capacity'!L105,'ABP BlockSize'!L105)</f>
        <v>11298.078589134464</v>
      </c>
      <c r="M36" s="86">
        <f>IF(M$3="Remaining Capacity",'ABP Remaining Capacity'!M105,'ABP BlockSize'!M105)</f>
        <v>11298.078589134464</v>
      </c>
      <c r="N36" s="86">
        <f>IF(N$3="Remaining Capacity",'ABP Remaining Capacity'!N105,'ABP BlockSize'!N105)</f>
        <v>7532.0523927563099</v>
      </c>
      <c r="O36" s="86">
        <f>IF(O$3="Remaining Capacity",'ABP Remaining Capacity'!O105,'ABP BlockSize'!O105)</f>
        <v>7532.0523927563099</v>
      </c>
      <c r="P36" s="86">
        <f>IF(P$3="Remaining Capacity",'ABP Remaining Capacity'!P105,'ABP BlockSize'!P105)</f>
        <v>7532.0523927563099</v>
      </c>
      <c r="Q36" s="86">
        <f>IF(Q$3="Remaining Capacity",'ABP Remaining Capacity'!Q105,'ABP BlockSize'!Q105)</f>
        <v>7532.0523927563099</v>
      </c>
      <c r="R36" s="86">
        <f>IF(R$3="Remaining Capacity",'ABP Remaining Capacity'!R105,'ABP BlockSize'!R105)</f>
        <v>7532.0523927563099</v>
      </c>
      <c r="S36" s="86">
        <f>IF(S$3="Remaining Capacity",'ABP Remaining Capacity'!S105,'ABP BlockSize'!S105)</f>
        <v>7532.0523927563099</v>
      </c>
      <c r="T36" s="86">
        <f>IF(T$3="Remaining Capacity",'ABP Remaining Capacity'!T105,'ABP BlockSize'!T105)</f>
        <v>7532.0523927563099</v>
      </c>
      <c r="U36" s="86">
        <f>IF(U$3="Remaining Capacity",'ABP Remaining Capacity'!U105,'ABP BlockSize'!U105)</f>
        <v>7532.0523927563099</v>
      </c>
      <c r="V36" s="86">
        <f>IF(V$3="Remaining Capacity",'ABP Remaining Capacity'!V105,'ABP BlockSize'!V105)</f>
        <v>7532.0523927563099</v>
      </c>
      <c r="W36" s="86">
        <f>IF(W$3="Remaining Capacity",'ABP Remaining Capacity'!W105,'ABP BlockSize'!W105)</f>
        <v>7532.0523927563099</v>
      </c>
      <c r="X36" s="86">
        <f>IF(X$3="Remaining Capacity",'ABP Remaining Capacity'!X105,'ABP BlockSize'!X105)</f>
        <v>7532.0523927563099</v>
      </c>
      <c r="Y36" s="86">
        <f>IF(Y$3="Remaining Capacity",'ABP Remaining Capacity'!Y105,'ABP BlockSize'!Y105)</f>
        <v>7532.0523927563099</v>
      </c>
      <c r="Z36" s="86">
        <f>IF(Z$3="Remaining Capacity",'ABP Remaining Capacity'!Z105,'ABP BlockSize'!Z105)</f>
        <v>0</v>
      </c>
      <c r="AA36" s="86">
        <f>IF(AA$3="Remaining Capacity",'ABP Remaining Capacity'!AA105,'ABP BlockSize'!AA105)</f>
        <v>0</v>
      </c>
      <c r="AB36" s="86">
        <f>IF(AB$3="Remaining Capacity",'ABP Remaining Capacity'!AB105,'ABP BlockSize'!AB105)</f>
        <v>0</v>
      </c>
    </row>
    <row r="37" spans="2:28" ht="14.75" customHeight="1" x14ac:dyDescent="0.25">
      <c r="B37" s="227" t="s">
        <v>258</v>
      </c>
      <c r="C37" s="227" t="s">
        <v>248</v>
      </c>
      <c r="D37" s="324" t="s">
        <v>324</v>
      </c>
      <c r="E37" s="272" t="str">
        <f t="shared" si="0"/>
        <v>A_Public Schools_&gt;200-500</v>
      </c>
      <c r="F37" s="249" t="s">
        <v>91</v>
      </c>
      <c r="G37" s="86">
        <f>IF(G$3="Remaining Capacity",'ABP Remaining Capacity'!G106,'ABP BlockSize'!G106)</f>
        <v>0</v>
      </c>
      <c r="H37" s="86">
        <f>IF(H$3="Remaining Capacity",'ABP Remaining Capacity'!H106,'ABP BlockSize'!H106)</f>
        <v>7294.2143268292575</v>
      </c>
      <c r="I37" s="86">
        <f>IF(I$3="Remaining Capacity",'ABP Remaining Capacity'!I106,'ABP BlockSize'!I106)</f>
        <v>3099.3050039639929</v>
      </c>
      <c r="J37" s="86">
        <f>IF(J$3="Remaining Capacity",'ABP Remaining Capacity'!J106,'ABP BlockSize'!J106)</f>
        <v>2582.7541699699941</v>
      </c>
      <c r="K37" s="86">
        <f>IF(K$3="Remaining Capacity",'ABP Remaining Capacity'!K106,'ABP BlockSize'!K106)</f>
        <v>2582.7541699699941</v>
      </c>
      <c r="L37" s="86">
        <f>IF(L$3="Remaining Capacity",'ABP Remaining Capacity'!L106,'ABP BlockSize'!L106)</f>
        <v>3099.3050039639929</v>
      </c>
      <c r="M37" s="86">
        <f>IF(M$3="Remaining Capacity",'ABP Remaining Capacity'!M106,'ABP BlockSize'!M106)</f>
        <v>3099.3050039639929</v>
      </c>
      <c r="N37" s="86">
        <f>IF(N$3="Remaining Capacity",'ABP Remaining Capacity'!N106,'ABP BlockSize'!N106)</f>
        <v>2066.2033359759957</v>
      </c>
      <c r="O37" s="86">
        <f>IF(O$3="Remaining Capacity",'ABP Remaining Capacity'!O106,'ABP BlockSize'!O106)</f>
        <v>2066.2033359759957</v>
      </c>
      <c r="P37" s="86">
        <f>IF(P$3="Remaining Capacity",'ABP Remaining Capacity'!P106,'ABP BlockSize'!P106)</f>
        <v>2066.2033359759957</v>
      </c>
      <c r="Q37" s="86">
        <f>IF(Q$3="Remaining Capacity",'ABP Remaining Capacity'!Q106,'ABP BlockSize'!Q106)</f>
        <v>2066.2033359759957</v>
      </c>
      <c r="R37" s="86">
        <f>IF(R$3="Remaining Capacity",'ABP Remaining Capacity'!R106,'ABP BlockSize'!R106)</f>
        <v>2066.2033359759957</v>
      </c>
      <c r="S37" s="86">
        <f>IF(S$3="Remaining Capacity",'ABP Remaining Capacity'!S106,'ABP BlockSize'!S106)</f>
        <v>2066.2033359759957</v>
      </c>
      <c r="T37" s="86">
        <f>IF(T$3="Remaining Capacity",'ABP Remaining Capacity'!T106,'ABP BlockSize'!T106)</f>
        <v>2066.2033359759957</v>
      </c>
      <c r="U37" s="86">
        <f>IF(U$3="Remaining Capacity",'ABP Remaining Capacity'!U106,'ABP BlockSize'!U106)</f>
        <v>2066.2033359759957</v>
      </c>
      <c r="V37" s="86">
        <f>IF(V$3="Remaining Capacity",'ABP Remaining Capacity'!V106,'ABP BlockSize'!V106)</f>
        <v>2066.2033359759957</v>
      </c>
      <c r="W37" s="86">
        <f>IF(W$3="Remaining Capacity",'ABP Remaining Capacity'!W106,'ABP BlockSize'!W106)</f>
        <v>2066.2033359759957</v>
      </c>
      <c r="X37" s="86">
        <f>IF(X$3="Remaining Capacity",'ABP Remaining Capacity'!X106,'ABP BlockSize'!X106)</f>
        <v>2066.2033359759957</v>
      </c>
      <c r="Y37" s="86">
        <f>IF(Y$3="Remaining Capacity",'ABP Remaining Capacity'!Y106,'ABP BlockSize'!Y106)</f>
        <v>2066.2033359759957</v>
      </c>
      <c r="Z37" s="86">
        <f>IF(Z$3="Remaining Capacity",'ABP Remaining Capacity'!Z106,'ABP BlockSize'!Z106)</f>
        <v>0</v>
      </c>
      <c r="AA37" s="86">
        <f>IF(AA$3="Remaining Capacity",'ABP Remaining Capacity'!AA106,'ABP BlockSize'!AA106)</f>
        <v>0</v>
      </c>
      <c r="AB37" s="86">
        <f>IF(AB$3="Remaining Capacity",'ABP Remaining Capacity'!AB106,'ABP BlockSize'!AB106)</f>
        <v>0</v>
      </c>
    </row>
    <row r="38" spans="2:28" ht="14.75" customHeight="1" x14ac:dyDescent="0.25">
      <c r="B38" s="227" t="s">
        <v>258</v>
      </c>
      <c r="C38" s="227" t="s">
        <v>248</v>
      </c>
      <c r="D38" s="324" t="s">
        <v>326</v>
      </c>
      <c r="E38" s="272" t="str">
        <f t="shared" si="0"/>
        <v>A_Public Schools_&gt;500-2000</v>
      </c>
      <c r="F38" s="249" t="s">
        <v>91</v>
      </c>
      <c r="G38" s="86">
        <f>IF(G$3="Remaining Capacity",'ABP Remaining Capacity'!G107,'ABP BlockSize'!G107)</f>
        <v>0</v>
      </c>
      <c r="H38" s="86">
        <f>IF(H$3="Remaining Capacity",'ABP Remaining Capacity'!H107,'ABP BlockSize'!H107)</f>
        <v>30946.940760930123</v>
      </c>
      <c r="I38" s="86">
        <f>IF(I$3="Remaining Capacity",'ABP Remaining Capacity'!I107,'ABP BlockSize'!I107)</f>
        <v>13149.326858266466</v>
      </c>
      <c r="J38" s="86">
        <f>IF(J$3="Remaining Capacity",'ABP Remaining Capacity'!J107,'ABP BlockSize'!J107)</f>
        <v>10957.772381888721</v>
      </c>
      <c r="K38" s="86">
        <f>IF(K$3="Remaining Capacity",'ABP Remaining Capacity'!K107,'ABP BlockSize'!K107)</f>
        <v>10957.772381888721</v>
      </c>
      <c r="L38" s="86">
        <f>IF(L$3="Remaining Capacity",'ABP Remaining Capacity'!L107,'ABP BlockSize'!L107)</f>
        <v>13149.326858266466</v>
      </c>
      <c r="M38" s="86">
        <f>IF(M$3="Remaining Capacity",'ABP Remaining Capacity'!M107,'ABP BlockSize'!M107)</f>
        <v>13149.326858266466</v>
      </c>
      <c r="N38" s="86">
        <f>IF(N$3="Remaining Capacity",'ABP Remaining Capacity'!N107,'ABP BlockSize'!N107)</f>
        <v>8766.2179055109773</v>
      </c>
      <c r="O38" s="86">
        <f>IF(O$3="Remaining Capacity",'ABP Remaining Capacity'!O107,'ABP BlockSize'!O107)</f>
        <v>8766.2179055109773</v>
      </c>
      <c r="P38" s="86">
        <f>IF(P$3="Remaining Capacity",'ABP Remaining Capacity'!P107,'ABP BlockSize'!P107)</f>
        <v>8766.2179055109773</v>
      </c>
      <c r="Q38" s="86">
        <f>IF(Q$3="Remaining Capacity",'ABP Remaining Capacity'!Q107,'ABP BlockSize'!Q107)</f>
        <v>8766.2179055109773</v>
      </c>
      <c r="R38" s="86">
        <f>IF(R$3="Remaining Capacity",'ABP Remaining Capacity'!R107,'ABP BlockSize'!R107)</f>
        <v>8766.2179055109773</v>
      </c>
      <c r="S38" s="86">
        <f>IF(S$3="Remaining Capacity",'ABP Remaining Capacity'!S107,'ABP BlockSize'!S107)</f>
        <v>8766.2179055109773</v>
      </c>
      <c r="T38" s="86">
        <f>IF(T$3="Remaining Capacity",'ABP Remaining Capacity'!T107,'ABP BlockSize'!T107)</f>
        <v>8766.2179055109773</v>
      </c>
      <c r="U38" s="86">
        <f>IF(U$3="Remaining Capacity",'ABP Remaining Capacity'!U107,'ABP BlockSize'!U107)</f>
        <v>8766.2179055109773</v>
      </c>
      <c r="V38" s="86">
        <f>IF(V$3="Remaining Capacity",'ABP Remaining Capacity'!V107,'ABP BlockSize'!V107)</f>
        <v>8766.2179055109773</v>
      </c>
      <c r="W38" s="86">
        <f>IF(W$3="Remaining Capacity",'ABP Remaining Capacity'!W107,'ABP BlockSize'!W107)</f>
        <v>8766.2179055109773</v>
      </c>
      <c r="X38" s="86">
        <f>IF(X$3="Remaining Capacity",'ABP Remaining Capacity'!X107,'ABP BlockSize'!X107)</f>
        <v>8766.2179055109773</v>
      </c>
      <c r="Y38" s="86">
        <f>IF(Y$3="Remaining Capacity",'ABP Remaining Capacity'!Y107,'ABP BlockSize'!Y107)</f>
        <v>8766.2179055109773</v>
      </c>
      <c r="Z38" s="86">
        <f>IF(Z$3="Remaining Capacity",'ABP Remaining Capacity'!Z107,'ABP BlockSize'!Z107)</f>
        <v>0</v>
      </c>
      <c r="AA38" s="86">
        <f>IF(AA$3="Remaining Capacity",'ABP Remaining Capacity'!AA107,'ABP BlockSize'!AA107)</f>
        <v>0</v>
      </c>
      <c r="AB38" s="86">
        <f>IF(AB$3="Remaining Capacity",'ABP Remaining Capacity'!AB107,'ABP BlockSize'!AB107)</f>
        <v>0</v>
      </c>
    </row>
    <row r="39" spans="2:28" ht="14.75" customHeight="1" x14ac:dyDescent="0.25">
      <c r="B39" s="227" t="s">
        <v>258</v>
      </c>
      <c r="C39" s="227" t="s">
        <v>248</v>
      </c>
      <c r="D39" s="324" t="s">
        <v>327</v>
      </c>
      <c r="E39" s="272" t="str">
        <f t="shared" si="0"/>
        <v>A_Public Schools_&gt;2000-5000</v>
      </c>
      <c r="F39" s="249" t="s">
        <v>91</v>
      </c>
      <c r="G39" s="86">
        <f>IF(G$3="Remaining Capacity",'ABP Remaining Capacity'!G108,'ABP BlockSize'!G108)</f>
        <v>0</v>
      </c>
      <c r="H39" s="86">
        <f>IF(H$3="Remaining Capacity",'ABP Remaining Capacity'!H108,'ABP BlockSize'!H108)</f>
        <v>0</v>
      </c>
      <c r="I39" s="86">
        <f>IF(I$3="Remaining Capacity",'ABP Remaining Capacity'!I108,'ABP BlockSize'!I108)</f>
        <v>0</v>
      </c>
      <c r="J39" s="86">
        <f>IF(J$3="Remaining Capacity",'ABP Remaining Capacity'!J108,'ABP BlockSize'!J108)</f>
        <v>0</v>
      </c>
      <c r="K39" s="86">
        <f>IF(K$3="Remaining Capacity",'ABP Remaining Capacity'!K108,'ABP BlockSize'!K108)</f>
        <v>0</v>
      </c>
      <c r="L39" s="86">
        <f>IF(L$3="Remaining Capacity",'ABP Remaining Capacity'!L108,'ABP BlockSize'!L108)</f>
        <v>0</v>
      </c>
      <c r="M39" s="86">
        <f>IF(M$3="Remaining Capacity",'ABP Remaining Capacity'!M108,'ABP BlockSize'!M108)</f>
        <v>0</v>
      </c>
      <c r="N39" s="86">
        <f>IF(N$3="Remaining Capacity",'ABP Remaining Capacity'!N108,'ABP BlockSize'!N108)</f>
        <v>0</v>
      </c>
      <c r="O39" s="86">
        <f>IF(O$3="Remaining Capacity",'ABP Remaining Capacity'!O108,'ABP BlockSize'!O108)</f>
        <v>0</v>
      </c>
      <c r="P39" s="86">
        <f>IF(P$3="Remaining Capacity",'ABP Remaining Capacity'!P108,'ABP BlockSize'!P108)</f>
        <v>0</v>
      </c>
      <c r="Q39" s="86">
        <f>IF(Q$3="Remaining Capacity",'ABP Remaining Capacity'!Q108,'ABP BlockSize'!Q108)</f>
        <v>0</v>
      </c>
      <c r="R39" s="86">
        <f>IF(R$3="Remaining Capacity",'ABP Remaining Capacity'!R108,'ABP BlockSize'!R108)</f>
        <v>0</v>
      </c>
      <c r="S39" s="86">
        <f>IF(S$3="Remaining Capacity",'ABP Remaining Capacity'!S108,'ABP BlockSize'!S108)</f>
        <v>0</v>
      </c>
      <c r="T39" s="86">
        <f>IF(T$3="Remaining Capacity",'ABP Remaining Capacity'!T108,'ABP BlockSize'!T108)</f>
        <v>0</v>
      </c>
      <c r="U39" s="86">
        <f>IF(U$3="Remaining Capacity",'ABP Remaining Capacity'!U108,'ABP BlockSize'!U108)</f>
        <v>0</v>
      </c>
      <c r="V39" s="86">
        <f>IF(V$3="Remaining Capacity",'ABP Remaining Capacity'!V108,'ABP BlockSize'!V108)</f>
        <v>0</v>
      </c>
      <c r="W39" s="86">
        <f>IF(W$3="Remaining Capacity",'ABP Remaining Capacity'!W108,'ABP BlockSize'!W108)</f>
        <v>0</v>
      </c>
      <c r="X39" s="86">
        <f>IF(X$3="Remaining Capacity",'ABP Remaining Capacity'!X108,'ABP BlockSize'!X108)</f>
        <v>0</v>
      </c>
      <c r="Y39" s="86">
        <f>IF(Y$3="Remaining Capacity",'ABP Remaining Capacity'!Y108,'ABP BlockSize'!Y108)</f>
        <v>0</v>
      </c>
      <c r="Z39" s="86">
        <f>IF(Z$3="Remaining Capacity",'ABP Remaining Capacity'!Z108,'ABP BlockSize'!Z108)</f>
        <v>0</v>
      </c>
      <c r="AA39" s="86">
        <f>IF(AA$3="Remaining Capacity",'ABP Remaining Capacity'!AA108,'ABP BlockSize'!AA108)</f>
        <v>0</v>
      </c>
      <c r="AB39" s="86">
        <f>IF(AB$3="Remaining Capacity",'ABP Remaining Capacity'!AB108,'ABP BlockSize'!AB108)</f>
        <v>0</v>
      </c>
    </row>
    <row r="40" spans="2:28" ht="14.75" customHeight="1" x14ac:dyDescent="0.25">
      <c r="B40" s="227" t="s">
        <v>259</v>
      </c>
      <c r="C40" s="227" t="s">
        <v>248</v>
      </c>
      <c r="D40" s="324" t="s">
        <v>358</v>
      </c>
      <c r="E40" s="272" t="str">
        <f t="shared" si="0"/>
        <v>B_Public Schools_&gt;25</v>
      </c>
      <c r="F40" s="249" t="s">
        <v>91</v>
      </c>
      <c r="G40" s="86">
        <f>IF(G$3="Remaining Capacity",'ABP Remaining Capacity'!G109,'ABP BlockSize'!G109)</f>
        <v>0</v>
      </c>
      <c r="H40" s="86">
        <f>IF(H$3="Remaining Capacity",'ABP Remaining Capacity'!H109,'ABP BlockSize'!H109)</f>
        <v>0</v>
      </c>
      <c r="I40" s="86">
        <f>IF(I$3="Remaining Capacity",'ABP Remaining Capacity'!I109,'ABP BlockSize'!I109)</f>
        <v>0</v>
      </c>
      <c r="J40" s="86">
        <f>IF(J$3="Remaining Capacity",'ABP Remaining Capacity'!J109,'ABP BlockSize'!J109)</f>
        <v>0</v>
      </c>
      <c r="K40" s="86">
        <f>IF(K$3="Remaining Capacity",'ABP Remaining Capacity'!K109,'ABP BlockSize'!K109)</f>
        <v>0</v>
      </c>
      <c r="L40" s="86">
        <f>IF(L$3="Remaining Capacity",'ABP Remaining Capacity'!L109,'ABP BlockSize'!L109)</f>
        <v>0</v>
      </c>
      <c r="M40" s="86">
        <f>IF(M$3="Remaining Capacity",'ABP Remaining Capacity'!M109,'ABP BlockSize'!M109)</f>
        <v>0</v>
      </c>
      <c r="N40" s="86">
        <f>IF(N$3="Remaining Capacity",'ABP Remaining Capacity'!N109,'ABP BlockSize'!N109)</f>
        <v>0</v>
      </c>
      <c r="O40" s="86">
        <f>IF(O$3="Remaining Capacity",'ABP Remaining Capacity'!O109,'ABP BlockSize'!O109)</f>
        <v>0</v>
      </c>
      <c r="P40" s="86">
        <f>IF(P$3="Remaining Capacity",'ABP Remaining Capacity'!P109,'ABP BlockSize'!P109)</f>
        <v>0</v>
      </c>
      <c r="Q40" s="86">
        <f>IF(Q$3="Remaining Capacity",'ABP Remaining Capacity'!Q109,'ABP BlockSize'!Q109)</f>
        <v>0</v>
      </c>
      <c r="R40" s="86">
        <f>IF(R$3="Remaining Capacity",'ABP Remaining Capacity'!R109,'ABP BlockSize'!R109)</f>
        <v>0</v>
      </c>
      <c r="S40" s="86">
        <f>IF(S$3="Remaining Capacity",'ABP Remaining Capacity'!S109,'ABP BlockSize'!S109)</f>
        <v>0</v>
      </c>
      <c r="T40" s="86">
        <f>IF(T$3="Remaining Capacity",'ABP Remaining Capacity'!T109,'ABP BlockSize'!T109)</f>
        <v>0</v>
      </c>
      <c r="U40" s="86">
        <f>IF(U$3="Remaining Capacity",'ABP Remaining Capacity'!U109,'ABP BlockSize'!U109)</f>
        <v>0</v>
      </c>
      <c r="V40" s="86">
        <f>IF(V$3="Remaining Capacity",'ABP Remaining Capacity'!V109,'ABP BlockSize'!V109)</f>
        <v>0</v>
      </c>
      <c r="W40" s="86">
        <f>IF(W$3="Remaining Capacity",'ABP Remaining Capacity'!W109,'ABP BlockSize'!W109)</f>
        <v>0</v>
      </c>
      <c r="X40" s="86">
        <f>IF(X$3="Remaining Capacity",'ABP Remaining Capacity'!X109,'ABP BlockSize'!X109)</f>
        <v>0</v>
      </c>
      <c r="Y40" s="86">
        <f>IF(Y$3="Remaining Capacity",'ABP Remaining Capacity'!Y109,'ABP BlockSize'!Y109)</f>
        <v>0</v>
      </c>
      <c r="Z40" s="86">
        <f>IF(Z$3="Remaining Capacity",'ABP Remaining Capacity'!Z109,'ABP BlockSize'!Z109)</f>
        <v>0</v>
      </c>
      <c r="AA40" s="86">
        <f>IF(AA$3="Remaining Capacity",'ABP Remaining Capacity'!AA109,'ABP BlockSize'!AA109)</f>
        <v>0</v>
      </c>
      <c r="AB40" s="86">
        <f>IF(AB$3="Remaining Capacity",'ABP Remaining Capacity'!AB109,'ABP BlockSize'!AB109)</f>
        <v>0</v>
      </c>
    </row>
    <row r="41" spans="2:28" ht="14.75" customHeight="1" x14ac:dyDescent="0.25">
      <c r="B41" s="227" t="s">
        <v>259</v>
      </c>
      <c r="C41" s="227" t="s">
        <v>248</v>
      </c>
      <c r="D41" s="324" t="s">
        <v>322</v>
      </c>
      <c r="E41" s="272" t="str">
        <f t="shared" si="0"/>
        <v>B_Public Schools_&gt;25-100</v>
      </c>
      <c r="F41" s="249" t="s">
        <v>91</v>
      </c>
      <c r="G41" s="86">
        <f>IF(G$3="Remaining Capacity",'ABP Remaining Capacity'!G110,'ABP BlockSize'!G110)</f>
        <v>0</v>
      </c>
      <c r="H41" s="86">
        <f>IF(H$3="Remaining Capacity",'ABP Remaining Capacity'!H110,'ABP BlockSize'!H110)</f>
        <v>3216.1759076176168</v>
      </c>
      <c r="I41" s="86">
        <f>IF(I$3="Remaining Capacity",'ABP Remaining Capacity'!I110,'ABP BlockSize'!I110)</f>
        <v>1366.5502050637847</v>
      </c>
      <c r="J41" s="86">
        <f>IF(J$3="Remaining Capacity",'ABP Remaining Capacity'!J110,'ABP BlockSize'!J110)</f>
        <v>1138.791837553154</v>
      </c>
      <c r="K41" s="86">
        <f>IF(K$3="Remaining Capacity",'ABP Remaining Capacity'!K110,'ABP BlockSize'!K110)</f>
        <v>1138.791837553154</v>
      </c>
      <c r="L41" s="86">
        <f>IF(L$3="Remaining Capacity",'ABP Remaining Capacity'!L110,'ABP BlockSize'!L110)</f>
        <v>1366.5502050637847</v>
      </c>
      <c r="M41" s="86">
        <f>IF(M$3="Remaining Capacity",'ABP Remaining Capacity'!M110,'ABP BlockSize'!M110)</f>
        <v>1366.5502050637847</v>
      </c>
      <c r="N41" s="86">
        <f>IF(N$3="Remaining Capacity",'ABP Remaining Capacity'!N110,'ABP BlockSize'!N110)</f>
        <v>911.03347004252316</v>
      </c>
      <c r="O41" s="86">
        <f>IF(O$3="Remaining Capacity",'ABP Remaining Capacity'!O110,'ABP BlockSize'!O110)</f>
        <v>911.03347004252316</v>
      </c>
      <c r="P41" s="86">
        <f>IF(P$3="Remaining Capacity",'ABP Remaining Capacity'!P110,'ABP BlockSize'!P110)</f>
        <v>911.03347004252316</v>
      </c>
      <c r="Q41" s="86">
        <f>IF(Q$3="Remaining Capacity",'ABP Remaining Capacity'!Q110,'ABP BlockSize'!Q110)</f>
        <v>911.03347004252316</v>
      </c>
      <c r="R41" s="86">
        <f>IF(R$3="Remaining Capacity",'ABP Remaining Capacity'!R110,'ABP BlockSize'!R110)</f>
        <v>911.03347004252316</v>
      </c>
      <c r="S41" s="86">
        <f>IF(S$3="Remaining Capacity",'ABP Remaining Capacity'!S110,'ABP BlockSize'!S110)</f>
        <v>911.03347004252316</v>
      </c>
      <c r="T41" s="86">
        <f>IF(T$3="Remaining Capacity",'ABP Remaining Capacity'!T110,'ABP BlockSize'!T110)</f>
        <v>911.03347004252316</v>
      </c>
      <c r="U41" s="86">
        <f>IF(U$3="Remaining Capacity",'ABP Remaining Capacity'!U110,'ABP BlockSize'!U110)</f>
        <v>911.03347004252316</v>
      </c>
      <c r="V41" s="86">
        <f>IF(V$3="Remaining Capacity",'ABP Remaining Capacity'!V110,'ABP BlockSize'!V110)</f>
        <v>911.03347004252316</v>
      </c>
      <c r="W41" s="86">
        <f>IF(W$3="Remaining Capacity",'ABP Remaining Capacity'!W110,'ABP BlockSize'!W110)</f>
        <v>911.03347004252316</v>
      </c>
      <c r="X41" s="86">
        <f>IF(X$3="Remaining Capacity",'ABP Remaining Capacity'!X110,'ABP BlockSize'!X110)</f>
        <v>911.03347004252316</v>
      </c>
      <c r="Y41" s="86">
        <f>IF(Y$3="Remaining Capacity",'ABP Remaining Capacity'!Y110,'ABP BlockSize'!Y110)</f>
        <v>911.03347004252316</v>
      </c>
      <c r="Z41" s="86">
        <f>IF(Z$3="Remaining Capacity",'ABP Remaining Capacity'!Z110,'ABP BlockSize'!Z110)</f>
        <v>0</v>
      </c>
      <c r="AA41" s="86">
        <f>IF(AA$3="Remaining Capacity",'ABP Remaining Capacity'!AA110,'ABP BlockSize'!AA110)</f>
        <v>0</v>
      </c>
      <c r="AB41" s="86">
        <f>IF(AB$3="Remaining Capacity",'ABP Remaining Capacity'!AB110,'ABP BlockSize'!AB110)</f>
        <v>0</v>
      </c>
    </row>
    <row r="42" spans="2:28" ht="14.75" customHeight="1" x14ac:dyDescent="0.25">
      <c r="B42" s="227" t="s">
        <v>259</v>
      </c>
      <c r="C42" s="227" t="s">
        <v>248</v>
      </c>
      <c r="D42" s="324" t="s">
        <v>323</v>
      </c>
      <c r="E42" s="272" t="str">
        <f t="shared" si="0"/>
        <v>B_Public Schools_&gt;100-200</v>
      </c>
      <c r="F42" s="249" t="s">
        <v>91</v>
      </c>
      <c r="G42" s="86">
        <f>IF(G$3="Remaining Capacity",'ABP Remaining Capacity'!G111,'ABP BlockSize'!G111)</f>
        <v>0</v>
      </c>
      <c r="H42" s="86">
        <f>IF(H$3="Remaining Capacity",'ABP Remaining Capacity'!H111,'ABP BlockSize'!H111)</f>
        <v>69825.385349319651</v>
      </c>
      <c r="I42" s="86">
        <f>IF(I$3="Remaining Capacity",'ABP Remaining Capacity'!I111,'ABP BlockSize'!I111)</f>
        <v>29668.742447129654</v>
      </c>
      <c r="J42" s="86">
        <f>IF(J$3="Remaining Capacity",'ABP Remaining Capacity'!J111,'ABP BlockSize'!J111)</f>
        <v>24723.952039274711</v>
      </c>
      <c r="K42" s="86">
        <f>IF(K$3="Remaining Capacity",'ABP Remaining Capacity'!K111,'ABP BlockSize'!K111)</f>
        <v>24723.952039274711</v>
      </c>
      <c r="L42" s="86">
        <f>IF(L$3="Remaining Capacity",'ABP Remaining Capacity'!L111,'ABP BlockSize'!L111)</f>
        <v>29668.742447129654</v>
      </c>
      <c r="M42" s="86">
        <f>IF(M$3="Remaining Capacity",'ABP Remaining Capacity'!M111,'ABP BlockSize'!M111)</f>
        <v>29668.742447129654</v>
      </c>
      <c r="N42" s="86">
        <f>IF(N$3="Remaining Capacity",'ABP Remaining Capacity'!N111,'ABP BlockSize'!N111)</f>
        <v>19779.161631419771</v>
      </c>
      <c r="O42" s="86">
        <f>IF(O$3="Remaining Capacity",'ABP Remaining Capacity'!O111,'ABP BlockSize'!O111)</f>
        <v>19779.161631419771</v>
      </c>
      <c r="P42" s="86">
        <f>IF(P$3="Remaining Capacity",'ABP Remaining Capacity'!P111,'ABP BlockSize'!P111)</f>
        <v>19779.161631419771</v>
      </c>
      <c r="Q42" s="86">
        <f>IF(Q$3="Remaining Capacity",'ABP Remaining Capacity'!Q111,'ABP BlockSize'!Q111)</f>
        <v>19779.161631419771</v>
      </c>
      <c r="R42" s="86">
        <f>IF(R$3="Remaining Capacity",'ABP Remaining Capacity'!R111,'ABP BlockSize'!R111)</f>
        <v>19779.161631419771</v>
      </c>
      <c r="S42" s="86">
        <f>IF(S$3="Remaining Capacity",'ABP Remaining Capacity'!S111,'ABP BlockSize'!S111)</f>
        <v>19779.161631419771</v>
      </c>
      <c r="T42" s="86">
        <f>IF(T$3="Remaining Capacity",'ABP Remaining Capacity'!T111,'ABP BlockSize'!T111)</f>
        <v>19779.161631419771</v>
      </c>
      <c r="U42" s="86">
        <f>IF(U$3="Remaining Capacity",'ABP Remaining Capacity'!U111,'ABP BlockSize'!U111)</f>
        <v>19779.161631419771</v>
      </c>
      <c r="V42" s="86">
        <f>IF(V$3="Remaining Capacity",'ABP Remaining Capacity'!V111,'ABP BlockSize'!V111)</f>
        <v>19779.161631419771</v>
      </c>
      <c r="W42" s="86">
        <f>IF(W$3="Remaining Capacity",'ABP Remaining Capacity'!W111,'ABP BlockSize'!W111)</f>
        <v>19779.161631419771</v>
      </c>
      <c r="X42" s="86">
        <f>IF(X$3="Remaining Capacity",'ABP Remaining Capacity'!X111,'ABP BlockSize'!X111)</f>
        <v>19779.161631419771</v>
      </c>
      <c r="Y42" s="86">
        <f>IF(Y$3="Remaining Capacity",'ABP Remaining Capacity'!Y111,'ABP BlockSize'!Y111)</f>
        <v>19779.161631419771</v>
      </c>
      <c r="Z42" s="86">
        <f>IF(Z$3="Remaining Capacity",'ABP Remaining Capacity'!Z111,'ABP BlockSize'!Z111)</f>
        <v>0</v>
      </c>
      <c r="AA42" s="86">
        <f>IF(AA$3="Remaining Capacity",'ABP Remaining Capacity'!AA111,'ABP BlockSize'!AA111)</f>
        <v>0</v>
      </c>
      <c r="AB42" s="86">
        <f>IF(AB$3="Remaining Capacity",'ABP Remaining Capacity'!AB111,'ABP BlockSize'!AB111)</f>
        <v>0</v>
      </c>
    </row>
    <row r="43" spans="2:28" ht="14.75" customHeight="1" x14ac:dyDescent="0.25">
      <c r="B43" s="227" t="s">
        <v>259</v>
      </c>
      <c r="C43" s="227" t="s">
        <v>248</v>
      </c>
      <c r="D43" s="324" t="s">
        <v>324</v>
      </c>
      <c r="E43" s="272" t="str">
        <f t="shared" si="0"/>
        <v>B_Public Schools_&gt;200-500</v>
      </c>
      <c r="F43" s="249" t="s">
        <v>91</v>
      </c>
      <c r="G43" s="86">
        <f>IF(G$3="Remaining Capacity",'ABP Remaining Capacity'!G112,'ABP BlockSize'!G112)</f>
        <v>0</v>
      </c>
      <c r="H43" s="86">
        <f>IF(H$3="Remaining Capacity",'ABP Remaining Capacity'!H112,'ABP BlockSize'!H112)</f>
        <v>40598.961114279358</v>
      </c>
      <c r="I43" s="86">
        <f>IF(I$3="Remaining Capacity",'ABP Remaining Capacity'!I112,'ABP BlockSize'!I112)</f>
        <v>17250.461488965098</v>
      </c>
      <c r="J43" s="86">
        <f>IF(J$3="Remaining Capacity",'ABP Remaining Capacity'!J112,'ABP BlockSize'!J112)</f>
        <v>14375.384574137579</v>
      </c>
      <c r="K43" s="86">
        <f>IF(K$3="Remaining Capacity",'ABP Remaining Capacity'!K112,'ABP BlockSize'!K112)</f>
        <v>14375.384574137579</v>
      </c>
      <c r="L43" s="86">
        <f>IF(L$3="Remaining Capacity",'ABP Remaining Capacity'!L112,'ABP BlockSize'!L112)</f>
        <v>17250.461488965098</v>
      </c>
      <c r="M43" s="86">
        <f>IF(M$3="Remaining Capacity",'ABP Remaining Capacity'!M112,'ABP BlockSize'!M112)</f>
        <v>17250.461488965098</v>
      </c>
      <c r="N43" s="86">
        <f>IF(N$3="Remaining Capacity",'ABP Remaining Capacity'!N112,'ABP BlockSize'!N112)</f>
        <v>11500.307659310065</v>
      </c>
      <c r="O43" s="86">
        <f>IF(O$3="Remaining Capacity",'ABP Remaining Capacity'!O112,'ABP BlockSize'!O112)</f>
        <v>11500.307659310065</v>
      </c>
      <c r="P43" s="86">
        <f>IF(P$3="Remaining Capacity",'ABP Remaining Capacity'!P112,'ABP BlockSize'!P112)</f>
        <v>11500.307659310065</v>
      </c>
      <c r="Q43" s="86">
        <f>IF(Q$3="Remaining Capacity",'ABP Remaining Capacity'!Q112,'ABP BlockSize'!Q112)</f>
        <v>11500.307659310065</v>
      </c>
      <c r="R43" s="86">
        <f>IF(R$3="Remaining Capacity",'ABP Remaining Capacity'!R112,'ABP BlockSize'!R112)</f>
        <v>11500.307659310065</v>
      </c>
      <c r="S43" s="86">
        <f>IF(S$3="Remaining Capacity",'ABP Remaining Capacity'!S112,'ABP BlockSize'!S112)</f>
        <v>11500.307659310065</v>
      </c>
      <c r="T43" s="86">
        <f>IF(T$3="Remaining Capacity",'ABP Remaining Capacity'!T112,'ABP BlockSize'!T112)</f>
        <v>11500.307659310065</v>
      </c>
      <c r="U43" s="86">
        <f>IF(U$3="Remaining Capacity",'ABP Remaining Capacity'!U112,'ABP BlockSize'!U112)</f>
        <v>11500.307659310065</v>
      </c>
      <c r="V43" s="86">
        <f>IF(V$3="Remaining Capacity",'ABP Remaining Capacity'!V112,'ABP BlockSize'!V112)</f>
        <v>11500.307659310065</v>
      </c>
      <c r="W43" s="86">
        <f>IF(W$3="Remaining Capacity",'ABP Remaining Capacity'!W112,'ABP BlockSize'!W112)</f>
        <v>11500.307659310065</v>
      </c>
      <c r="X43" s="86">
        <f>IF(X$3="Remaining Capacity",'ABP Remaining Capacity'!X112,'ABP BlockSize'!X112)</f>
        <v>11500.307659310065</v>
      </c>
      <c r="Y43" s="86">
        <f>IF(Y$3="Remaining Capacity",'ABP Remaining Capacity'!Y112,'ABP BlockSize'!Y112)</f>
        <v>11500.307659310065</v>
      </c>
      <c r="Z43" s="86">
        <f>IF(Z$3="Remaining Capacity",'ABP Remaining Capacity'!Z112,'ABP BlockSize'!Z112)</f>
        <v>0</v>
      </c>
      <c r="AA43" s="86">
        <f>IF(AA$3="Remaining Capacity",'ABP Remaining Capacity'!AA112,'ABP BlockSize'!AA112)</f>
        <v>0</v>
      </c>
      <c r="AB43" s="86">
        <f>IF(AB$3="Remaining Capacity",'ABP Remaining Capacity'!AB112,'ABP BlockSize'!AB112)</f>
        <v>0</v>
      </c>
    </row>
    <row r="44" spans="2:28" ht="14.75" customHeight="1" x14ac:dyDescent="0.25">
      <c r="B44" s="227" t="s">
        <v>259</v>
      </c>
      <c r="C44" s="227" t="s">
        <v>248</v>
      </c>
      <c r="D44" s="324" t="s">
        <v>326</v>
      </c>
      <c r="E44" s="272" t="str">
        <f t="shared" si="0"/>
        <v>B_Public Schools_&gt;500-2000</v>
      </c>
      <c r="F44" s="249" t="s">
        <v>91</v>
      </c>
      <c r="G44" s="86">
        <f>IF(G$3="Remaining Capacity",'ABP Remaining Capacity'!G113,'ABP BlockSize'!G113)</f>
        <v>0</v>
      </c>
      <c r="H44" s="86">
        <f>IF(H$3="Remaining Capacity",'ABP Remaining Capacity'!H113,'ABP BlockSize'!H113)</f>
        <v>44759.023561356618</v>
      </c>
      <c r="I44" s="86">
        <f>IF(I$3="Remaining Capacity",'ABP Remaining Capacity'!I113,'ABP BlockSize'!I113)</f>
        <v>19018.068222373749</v>
      </c>
      <c r="J44" s="86">
        <f>IF(J$3="Remaining Capacity",'ABP Remaining Capacity'!J113,'ABP BlockSize'!J113)</f>
        <v>15848.390185311457</v>
      </c>
      <c r="K44" s="86">
        <f>IF(K$3="Remaining Capacity",'ABP Remaining Capacity'!K113,'ABP BlockSize'!K113)</f>
        <v>15848.390185311457</v>
      </c>
      <c r="L44" s="86">
        <f>IF(L$3="Remaining Capacity",'ABP Remaining Capacity'!L113,'ABP BlockSize'!L113)</f>
        <v>19018.068222373749</v>
      </c>
      <c r="M44" s="86">
        <f>IF(M$3="Remaining Capacity",'ABP Remaining Capacity'!M113,'ABP BlockSize'!M113)</f>
        <v>19018.068222373749</v>
      </c>
      <c r="N44" s="86">
        <f>IF(N$3="Remaining Capacity",'ABP Remaining Capacity'!N113,'ABP BlockSize'!N113)</f>
        <v>12678.712148249166</v>
      </c>
      <c r="O44" s="86">
        <f>IF(O$3="Remaining Capacity",'ABP Remaining Capacity'!O113,'ABP BlockSize'!O113)</f>
        <v>12678.712148249166</v>
      </c>
      <c r="P44" s="86">
        <f>IF(P$3="Remaining Capacity",'ABP Remaining Capacity'!P113,'ABP BlockSize'!P113)</f>
        <v>12678.712148249166</v>
      </c>
      <c r="Q44" s="86">
        <f>IF(Q$3="Remaining Capacity",'ABP Remaining Capacity'!Q113,'ABP BlockSize'!Q113)</f>
        <v>12678.712148249166</v>
      </c>
      <c r="R44" s="86">
        <f>IF(R$3="Remaining Capacity",'ABP Remaining Capacity'!R113,'ABP BlockSize'!R113)</f>
        <v>12678.712148249166</v>
      </c>
      <c r="S44" s="86">
        <f>IF(S$3="Remaining Capacity",'ABP Remaining Capacity'!S113,'ABP BlockSize'!S113)</f>
        <v>12678.712148249166</v>
      </c>
      <c r="T44" s="86">
        <f>IF(T$3="Remaining Capacity",'ABP Remaining Capacity'!T113,'ABP BlockSize'!T113)</f>
        <v>12678.712148249166</v>
      </c>
      <c r="U44" s="86">
        <f>IF(U$3="Remaining Capacity",'ABP Remaining Capacity'!U113,'ABP BlockSize'!U113)</f>
        <v>12678.712148249166</v>
      </c>
      <c r="V44" s="86">
        <f>IF(V$3="Remaining Capacity",'ABP Remaining Capacity'!V113,'ABP BlockSize'!V113)</f>
        <v>12678.712148249166</v>
      </c>
      <c r="W44" s="86">
        <f>IF(W$3="Remaining Capacity",'ABP Remaining Capacity'!W113,'ABP BlockSize'!W113)</f>
        <v>12678.712148249166</v>
      </c>
      <c r="X44" s="86">
        <f>IF(X$3="Remaining Capacity",'ABP Remaining Capacity'!X113,'ABP BlockSize'!X113)</f>
        <v>12678.712148249166</v>
      </c>
      <c r="Y44" s="86">
        <f>IF(Y$3="Remaining Capacity",'ABP Remaining Capacity'!Y113,'ABP BlockSize'!Y113)</f>
        <v>12678.712148249166</v>
      </c>
      <c r="Z44" s="86">
        <f>IF(Z$3="Remaining Capacity",'ABP Remaining Capacity'!Z113,'ABP BlockSize'!Z113)</f>
        <v>0</v>
      </c>
      <c r="AA44" s="86">
        <f>IF(AA$3="Remaining Capacity",'ABP Remaining Capacity'!AA113,'ABP BlockSize'!AA113)</f>
        <v>0</v>
      </c>
      <c r="AB44" s="86">
        <f>IF(AB$3="Remaining Capacity",'ABP Remaining Capacity'!AB113,'ABP BlockSize'!AB113)</f>
        <v>0</v>
      </c>
    </row>
    <row r="45" spans="2:28" ht="14.75" customHeight="1" x14ac:dyDescent="0.25">
      <c r="B45" s="227" t="s">
        <v>259</v>
      </c>
      <c r="C45" s="227" t="s">
        <v>248</v>
      </c>
      <c r="D45" s="324" t="s">
        <v>327</v>
      </c>
      <c r="E45" s="272" t="str">
        <f t="shared" si="0"/>
        <v>B_Public Schools_&gt;2000-5000</v>
      </c>
      <c r="F45" s="249" t="s">
        <v>91</v>
      </c>
      <c r="G45" s="86">
        <f>IF(G$3="Remaining Capacity",'ABP Remaining Capacity'!G114,'ABP BlockSize'!G114)</f>
        <v>0</v>
      </c>
      <c r="H45" s="86">
        <f>IF(H$3="Remaining Capacity",'ABP Remaining Capacity'!H114,'ABP BlockSize'!H114)</f>
        <v>0</v>
      </c>
      <c r="I45" s="86">
        <f>IF(I$3="Remaining Capacity",'ABP Remaining Capacity'!I114,'ABP BlockSize'!I114)</f>
        <v>0</v>
      </c>
      <c r="J45" s="86">
        <f>IF(J$3="Remaining Capacity",'ABP Remaining Capacity'!J114,'ABP BlockSize'!J114)</f>
        <v>0</v>
      </c>
      <c r="K45" s="86">
        <f>IF(K$3="Remaining Capacity",'ABP Remaining Capacity'!K114,'ABP BlockSize'!K114)</f>
        <v>0</v>
      </c>
      <c r="L45" s="86">
        <f>IF(L$3="Remaining Capacity",'ABP Remaining Capacity'!L114,'ABP BlockSize'!L114)</f>
        <v>0</v>
      </c>
      <c r="M45" s="86">
        <f>IF(M$3="Remaining Capacity",'ABP Remaining Capacity'!M114,'ABP BlockSize'!M114)</f>
        <v>0</v>
      </c>
      <c r="N45" s="86">
        <f>IF(N$3="Remaining Capacity",'ABP Remaining Capacity'!N114,'ABP BlockSize'!N114)</f>
        <v>0</v>
      </c>
      <c r="O45" s="86">
        <f>IF(O$3="Remaining Capacity",'ABP Remaining Capacity'!O114,'ABP BlockSize'!O114)</f>
        <v>0</v>
      </c>
      <c r="P45" s="86">
        <f>IF(P$3="Remaining Capacity",'ABP Remaining Capacity'!P114,'ABP BlockSize'!P114)</f>
        <v>0</v>
      </c>
      <c r="Q45" s="86">
        <f>IF(Q$3="Remaining Capacity",'ABP Remaining Capacity'!Q114,'ABP BlockSize'!Q114)</f>
        <v>0</v>
      </c>
      <c r="R45" s="86">
        <f>IF(R$3="Remaining Capacity",'ABP Remaining Capacity'!R114,'ABP BlockSize'!R114)</f>
        <v>0</v>
      </c>
      <c r="S45" s="86">
        <f>IF(S$3="Remaining Capacity",'ABP Remaining Capacity'!S114,'ABP BlockSize'!S114)</f>
        <v>0</v>
      </c>
      <c r="T45" s="86">
        <f>IF(T$3="Remaining Capacity",'ABP Remaining Capacity'!T114,'ABP BlockSize'!T114)</f>
        <v>0</v>
      </c>
      <c r="U45" s="86">
        <f>IF(U$3="Remaining Capacity",'ABP Remaining Capacity'!U114,'ABP BlockSize'!U114)</f>
        <v>0</v>
      </c>
      <c r="V45" s="86">
        <f>IF(V$3="Remaining Capacity",'ABP Remaining Capacity'!V114,'ABP BlockSize'!V114)</f>
        <v>0</v>
      </c>
      <c r="W45" s="86">
        <f>IF(W$3="Remaining Capacity",'ABP Remaining Capacity'!W114,'ABP BlockSize'!W114)</f>
        <v>0</v>
      </c>
      <c r="X45" s="86">
        <f>IF(X$3="Remaining Capacity",'ABP Remaining Capacity'!X114,'ABP BlockSize'!X114)</f>
        <v>0</v>
      </c>
      <c r="Y45" s="86">
        <f>IF(Y$3="Remaining Capacity",'ABP Remaining Capacity'!Y114,'ABP BlockSize'!Y114)</f>
        <v>0</v>
      </c>
      <c r="Z45" s="86">
        <f>IF(Z$3="Remaining Capacity",'ABP Remaining Capacity'!Z114,'ABP BlockSize'!Z114)</f>
        <v>0</v>
      </c>
      <c r="AA45" s="86">
        <f>IF(AA$3="Remaining Capacity",'ABP Remaining Capacity'!AA114,'ABP BlockSize'!AA114)</f>
        <v>0</v>
      </c>
      <c r="AB45" s="86">
        <f>IF(AB$3="Remaining Capacity",'ABP Remaining Capacity'!AB114,'ABP BlockSize'!AB114)</f>
        <v>0</v>
      </c>
    </row>
    <row r="46" spans="2:28" ht="14.75" customHeight="1" x14ac:dyDescent="0.25">
      <c r="B46" s="227" t="s">
        <v>258</v>
      </c>
      <c r="C46" s="227" t="s">
        <v>237</v>
      </c>
      <c r="D46" s="323" t="s">
        <v>356</v>
      </c>
      <c r="E46" s="272" t="str">
        <f t="shared" si="0"/>
        <v>A_Community Driven Community Solar_&lt;10</v>
      </c>
      <c r="F46" s="249" t="s">
        <v>91</v>
      </c>
      <c r="G46" s="86">
        <f>IF(G$3="Remaining Capacity",'ABP Remaining Capacity'!G115,'ABP BlockSize'!G115)</f>
        <v>0</v>
      </c>
      <c r="H46" s="86">
        <f>IF(H$3="Remaining Capacity",'ABP Remaining Capacity'!H115,'ABP BlockSize'!H115)</f>
        <v>0</v>
      </c>
      <c r="I46" s="86">
        <f>IF(I$3="Remaining Capacity",'ABP Remaining Capacity'!I115,'ABP BlockSize'!I115)</f>
        <v>0</v>
      </c>
      <c r="J46" s="86">
        <f>IF(J$3="Remaining Capacity",'ABP Remaining Capacity'!J115,'ABP BlockSize'!J115)</f>
        <v>0</v>
      </c>
      <c r="K46" s="86">
        <f>IF(K$3="Remaining Capacity",'ABP Remaining Capacity'!K115,'ABP BlockSize'!K115)</f>
        <v>0</v>
      </c>
      <c r="L46" s="86">
        <f>IF(L$3="Remaining Capacity",'ABP Remaining Capacity'!L115,'ABP BlockSize'!L115)</f>
        <v>0</v>
      </c>
      <c r="M46" s="86">
        <f>IF(M$3="Remaining Capacity",'ABP Remaining Capacity'!M115,'ABP BlockSize'!M115)</f>
        <v>0</v>
      </c>
      <c r="N46" s="86">
        <f>IF(N$3="Remaining Capacity",'ABP Remaining Capacity'!N115,'ABP BlockSize'!N115)</f>
        <v>0</v>
      </c>
      <c r="O46" s="86">
        <f>IF(O$3="Remaining Capacity",'ABP Remaining Capacity'!O115,'ABP BlockSize'!O115)</f>
        <v>0</v>
      </c>
      <c r="P46" s="86">
        <f>IF(P$3="Remaining Capacity",'ABP Remaining Capacity'!P115,'ABP BlockSize'!P115)</f>
        <v>0</v>
      </c>
      <c r="Q46" s="86">
        <f>IF(Q$3="Remaining Capacity",'ABP Remaining Capacity'!Q115,'ABP BlockSize'!Q115)</f>
        <v>0</v>
      </c>
      <c r="R46" s="86">
        <f>IF(R$3="Remaining Capacity",'ABP Remaining Capacity'!R115,'ABP BlockSize'!R115)</f>
        <v>0</v>
      </c>
      <c r="S46" s="86">
        <f>IF(S$3="Remaining Capacity",'ABP Remaining Capacity'!S115,'ABP BlockSize'!S115)</f>
        <v>0</v>
      </c>
      <c r="T46" s="86">
        <f>IF(T$3="Remaining Capacity",'ABP Remaining Capacity'!T115,'ABP BlockSize'!T115)</f>
        <v>0</v>
      </c>
      <c r="U46" s="86">
        <f>IF(U$3="Remaining Capacity",'ABP Remaining Capacity'!U115,'ABP BlockSize'!U115)</f>
        <v>0</v>
      </c>
      <c r="V46" s="86">
        <f>IF(V$3="Remaining Capacity",'ABP Remaining Capacity'!V115,'ABP BlockSize'!V115)</f>
        <v>0</v>
      </c>
      <c r="W46" s="86">
        <f>IF(W$3="Remaining Capacity",'ABP Remaining Capacity'!W115,'ABP BlockSize'!W115)</f>
        <v>0</v>
      </c>
      <c r="X46" s="86">
        <f>IF(X$3="Remaining Capacity",'ABP Remaining Capacity'!X115,'ABP BlockSize'!X115)</f>
        <v>0</v>
      </c>
      <c r="Y46" s="86">
        <f>IF(Y$3="Remaining Capacity",'ABP Remaining Capacity'!Y115,'ABP BlockSize'!Y115)</f>
        <v>0</v>
      </c>
      <c r="Z46" s="86">
        <f>IF(Z$3="Remaining Capacity",'ABP Remaining Capacity'!Z115,'ABP BlockSize'!Z115)</f>
        <v>0</v>
      </c>
      <c r="AA46" s="86">
        <f>IF(AA$3="Remaining Capacity",'ABP Remaining Capacity'!AA115,'ABP BlockSize'!AA115)</f>
        <v>0</v>
      </c>
      <c r="AB46" s="86">
        <f>IF(AB$3="Remaining Capacity",'ABP Remaining Capacity'!AB115,'ABP BlockSize'!AB115)</f>
        <v>0</v>
      </c>
    </row>
    <row r="47" spans="2:28" ht="14.75" customHeight="1" x14ac:dyDescent="0.25">
      <c r="B47" s="227" t="s">
        <v>258</v>
      </c>
      <c r="C47" s="227" t="s">
        <v>237</v>
      </c>
      <c r="D47" s="324" t="s">
        <v>357</v>
      </c>
      <c r="E47" s="272" t="str">
        <f t="shared" si="0"/>
        <v>A_Community Driven Community Solar_&gt;10-25</v>
      </c>
      <c r="F47" s="249" t="s">
        <v>91</v>
      </c>
      <c r="G47" s="86">
        <f>IF(G$3="Remaining Capacity",'ABP Remaining Capacity'!G116,'ABP BlockSize'!G116)</f>
        <v>0</v>
      </c>
      <c r="H47" s="86">
        <f>IF(H$3="Remaining Capacity",'ABP Remaining Capacity'!H116,'ABP BlockSize'!H116)</f>
        <v>0</v>
      </c>
      <c r="I47" s="86">
        <f>IF(I$3="Remaining Capacity",'ABP Remaining Capacity'!I116,'ABP BlockSize'!I116)</f>
        <v>0</v>
      </c>
      <c r="J47" s="86">
        <f>IF(J$3="Remaining Capacity",'ABP Remaining Capacity'!J116,'ABP BlockSize'!J116)</f>
        <v>0</v>
      </c>
      <c r="K47" s="86">
        <f>IF(K$3="Remaining Capacity",'ABP Remaining Capacity'!K116,'ABP BlockSize'!K116)</f>
        <v>0</v>
      </c>
      <c r="L47" s="86">
        <f>IF(L$3="Remaining Capacity",'ABP Remaining Capacity'!L116,'ABP BlockSize'!L116)</f>
        <v>0</v>
      </c>
      <c r="M47" s="86">
        <f>IF(M$3="Remaining Capacity",'ABP Remaining Capacity'!M116,'ABP BlockSize'!M116)</f>
        <v>0</v>
      </c>
      <c r="N47" s="86">
        <f>IF(N$3="Remaining Capacity",'ABP Remaining Capacity'!N116,'ABP BlockSize'!N116)</f>
        <v>0</v>
      </c>
      <c r="O47" s="86">
        <f>IF(O$3="Remaining Capacity",'ABP Remaining Capacity'!O116,'ABP BlockSize'!O116)</f>
        <v>0</v>
      </c>
      <c r="P47" s="86">
        <f>IF(P$3="Remaining Capacity",'ABP Remaining Capacity'!P116,'ABP BlockSize'!P116)</f>
        <v>0</v>
      </c>
      <c r="Q47" s="86">
        <f>IF(Q$3="Remaining Capacity",'ABP Remaining Capacity'!Q116,'ABP BlockSize'!Q116)</f>
        <v>0</v>
      </c>
      <c r="R47" s="86">
        <f>IF(R$3="Remaining Capacity",'ABP Remaining Capacity'!R116,'ABP BlockSize'!R116)</f>
        <v>0</v>
      </c>
      <c r="S47" s="86">
        <f>IF(S$3="Remaining Capacity",'ABP Remaining Capacity'!S116,'ABP BlockSize'!S116)</f>
        <v>0</v>
      </c>
      <c r="T47" s="86">
        <f>IF(T$3="Remaining Capacity",'ABP Remaining Capacity'!T116,'ABP BlockSize'!T116)</f>
        <v>0</v>
      </c>
      <c r="U47" s="86">
        <f>IF(U$3="Remaining Capacity",'ABP Remaining Capacity'!U116,'ABP BlockSize'!U116)</f>
        <v>0</v>
      </c>
      <c r="V47" s="86">
        <f>IF(V$3="Remaining Capacity",'ABP Remaining Capacity'!V116,'ABP BlockSize'!V116)</f>
        <v>0</v>
      </c>
      <c r="W47" s="86">
        <f>IF(W$3="Remaining Capacity",'ABP Remaining Capacity'!W116,'ABP BlockSize'!W116)</f>
        <v>0</v>
      </c>
      <c r="X47" s="86">
        <f>IF(X$3="Remaining Capacity",'ABP Remaining Capacity'!X116,'ABP BlockSize'!X116)</f>
        <v>0</v>
      </c>
      <c r="Y47" s="86">
        <f>IF(Y$3="Remaining Capacity",'ABP Remaining Capacity'!Y116,'ABP BlockSize'!Y116)</f>
        <v>0</v>
      </c>
      <c r="Z47" s="86">
        <f>IF(Z$3="Remaining Capacity",'ABP Remaining Capacity'!Z116,'ABP BlockSize'!Z116)</f>
        <v>0</v>
      </c>
      <c r="AA47" s="86">
        <f>IF(AA$3="Remaining Capacity",'ABP Remaining Capacity'!AA116,'ABP BlockSize'!AA116)</f>
        <v>0</v>
      </c>
      <c r="AB47" s="86">
        <f>IF(AB$3="Remaining Capacity",'ABP Remaining Capacity'!AB116,'ABP BlockSize'!AB116)</f>
        <v>0</v>
      </c>
    </row>
    <row r="48" spans="2:28" ht="14.75" customHeight="1" x14ac:dyDescent="0.25">
      <c r="B48" s="227" t="s">
        <v>258</v>
      </c>
      <c r="C48" s="227" t="s">
        <v>237</v>
      </c>
      <c r="D48" s="324" t="s">
        <v>322</v>
      </c>
      <c r="E48" s="272" t="str">
        <f t="shared" si="0"/>
        <v>A_Community Driven Community Solar_&gt;25-100</v>
      </c>
      <c r="F48" s="249" t="s">
        <v>91</v>
      </c>
      <c r="G48" s="86">
        <f>IF(G$3="Remaining Capacity",'ABP Remaining Capacity'!G117,'ABP BlockSize'!G117)</f>
        <v>0</v>
      </c>
      <c r="H48" s="86">
        <f>IF(H$3="Remaining Capacity",'ABP Remaining Capacity'!H117,'ABP BlockSize'!H117)</f>
        <v>0</v>
      </c>
      <c r="I48" s="86">
        <f>IF(I$3="Remaining Capacity",'ABP Remaining Capacity'!I117,'ABP BlockSize'!I117)</f>
        <v>0</v>
      </c>
      <c r="J48" s="86">
        <f>IF(J$3="Remaining Capacity",'ABP Remaining Capacity'!J117,'ABP BlockSize'!J117)</f>
        <v>0</v>
      </c>
      <c r="K48" s="86">
        <f>IF(K$3="Remaining Capacity",'ABP Remaining Capacity'!K117,'ABP BlockSize'!K117)</f>
        <v>0</v>
      </c>
      <c r="L48" s="86">
        <f>IF(L$3="Remaining Capacity",'ABP Remaining Capacity'!L117,'ABP BlockSize'!L117)</f>
        <v>0</v>
      </c>
      <c r="M48" s="86">
        <f>IF(M$3="Remaining Capacity",'ABP Remaining Capacity'!M117,'ABP BlockSize'!M117)</f>
        <v>0</v>
      </c>
      <c r="N48" s="86">
        <f>IF(N$3="Remaining Capacity",'ABP Remaining Capacity'!N117,'ABP BlockSize'!N117)</f>
        <v>0</v>
      </c>
      <c r="O48" s="86">
        <f>IF(O$3="Remaining Capacity",'ABP Remaining Capacity'!O117,'ABP BlockSize'!O117)</f>
        <v>0</v>
      </c>
      <c r="P48" s="86">
        <f>IF(P$3="Remaining Capacity",'ABP Remaining Capacity'!P117,'ABP BlockSize'!P117)</f>
        <v>0</v>
      </c>
      <c r="Q48" s="86">
        <f>IF(Q$3="Remaining Capacity",'ABP Remaining Capacity'!Q117,'ABP BlockSize'!Q117)</f>
        <v>0</v>
      </c>
      <c r="R48" s="86">
        <f>IF(R$3="Remaining Capacity",'ABP Remaining Capacity'!R117,'ABP BlockSize'!R117)</f>
        <v>0</v>
      </c>
      <c r="S48" s="86">
        <f>IF(S$3="Remaining Capacity",'ABP Remaining Capacity'!S117,'ABP BlockSize'!S117)</f>
        <v>0</v>
      </c>
      <c r="T48" s="86">
        <f>IF(T$3="Remaining Capacity",'ABP Remaining Capacity'!T117,'ABP BlockSize'!T117)</f>
        <v>0</v>
      </c>
      <c r="U48" s="86">
        <f>IF(U$3="Remaining Capacity",'ABP Remaining Capacity'!U117,'ABP BlockSize'!U117)</f>
        <v>0</v>
      </c>
      <c r="V48" s="86">
        <f>IF(V$3="Remaining Capacity",'ABP Remaining Capacity'!V117,'ABP BlockSize'!V117)</f>
        <v>0</v>
      </c>
      <c r="W48" s="86">
        <f>IF(W$3="Remaining Capacity",'ABP Remaining Capacity'!W117,'ABP BlockSize'!W117)</f>
        <v>0</v>
      </c>
      <c r="X48" s="86">
        <f>IF(X$3="Remaining Capacity",'ABP Remaining Capacity'!X117,'ABP BlockSize'!X117)</f>
        <v>0</v>
      </c>
      <c r="Y48" s="86">
        <f>IF(Y$3="Remaining Capacity",'ABP Remaining Capacity'!Y117,'ABP BlockSize'!Y117)</f>
        <v>0</v>
      </c>
      <c r="Z48" s="86">
        <f>IF(Z$3="Remaining Capacity",'ABP Remaining Capacity'!Z117,'ABP BlockSize'!Z117)</f>
        <v>0</v>
      </c>
      <c r="AA48" s="86">
        <f>IF(AA$3="Remaining Capacity",'ABP Remaining Capacity'!AA117,'ABP BlockSize'!AA117)</f>
        <v>0</v>
      </c>
      <c r="AB48" s="86">
        <f>IF(AB$3="Remaining Capacity",'ABP Remaining Capacity'!AB117,'ABP BlockSize'!AB117)</f>
        <v>0</v>
      </c>
    </row>
    <row r="49" spans="2:28" ht="14.75" customHeight="1" x14ac:dyDescent="0.25">
      <c r="B49" s="227" t="s">
        <v>258</v>
      </c>
      <c r="C49" s="227" t="s">
        <v>237</v>
      </c>
      <c r="D49" s="324" t="s">
        <v>323</v>
      </c>
      <c r="E49" s="272" t="str">
        <f t="shared" si="0"/>
        <v>A_Community Driven Community Solar_&gt;100-200</v>
      </c>
      <c r="F49" s="249" t="s">
        <v>91</v>
      </c>
      <c r="G49" s="86">
        <f>IF(G$3="Remaining Capacity",'ABP Remaining Capacity'!G118,'ABP BlockSize'!G118)</f>
        <v>0</v>
      </c>
      <c r="H49" s="86">
        <f>IF(H$3="Remaining Capacity",'ABP Remaining Capacity'!H118,'ABP BlockSize'!H118)</f>
        <v>0</v>
      </c>
      <c r="I49" s="86">
        <f>IF(I$3="Remaining Capacity",'ABP Remaining Capacity'!I118,'ABP BlockSize'!I118)</f>
        <v>0</v>
      </c>
      <c r="J49" s="86">
        <f>IF(J$3="Remaining Capacity",'ABP Remaining Capacity'!J118,'ABP BlockSize'!J118)</f>
        <v>0</v>
      </c>
      <c r="K49" s="86">
        <f>IF(K$3="Remaining Capacity",'ABP Remaining Capacity'!K118,'ABP BlockSize'!K118)</f>
        <v>0</v>
      </c>
      <c r="L49" s="86">
        <f>IF(L$3="Remaining Capacity",'ABP Remaining Capacity'!L118,'ABP BlockSize'!L118)</f>
        <v>0</v>
      </c>
      <c r="M49" s="86">
        <f>IF(M$3="Remaining Capacity",'ABP Remaining Capacity'!M118,'ABP BlockSize'!M118)</f>
        <v>0</v>
      </c>
      <c r="N49" s="86">
        <f>IF(N$3="Remaining Capacity",'ABP Remaining Capacity'!N118,'ABP BlockSize'!N118)</f>
        <v>0</v>
      </c>
      <c r="O49" s="86">
        <f>IF(O$3="Remaining Capacity",'ABP Remaining Capacity'!O118,'ABP BlockSize'!O118)</f>
        <v>0</v>
      </c>
      <c r="P49" s="86">
        <f>IF(P$3="Remaining Capacity",'ABP Remaining Capacity'!P118,'ABP BlockSize'!P118)</f>
        <v>0</v>
      </c>
      <c r="Q49" s="86">
        <f>IF(Q$3="Remaining Capacity",'ABP Remaining Capacity'!Q118,'ABP BlockSize'!Q118)</f>
        <v>0</v>
      </c>
      <c r="R49" s="86">
        <f>IF(R$3="Remaining Capacity",'ABP Remaining Capacity'!R118,'ABP BlockSize'!R118)</f>
        <v>0</v>
      </c>
      <c r="S49" s="86">
        <f>IF(S$3="Remaining Capacity",'ABP Remaining Capacity'!S118,'ABP BlockSize'!S118)</f>
        <v>0</v>
      </c>
      <c r="T49" s="86">
        <f>IF(T$3="Remaining Capacity",'ABP Remaining Capacity'!T118,'ABP BlockSize'!T118)</f>
        <v>0</v>
      </c>
      <c r="U49" s="86">
        <f>IF(U$3="Remaining Capacity",'ABP Remaining Capacity'!U118,'ABP BlockSize'!U118)</f>
        <v>0</v>
      </c>
      <c r="V49" s="86">
        <f>IF(V$3="Remaining Capacity",'ABP Remaining Capacity'!V118,'ABP BlockSize'!V118)</f>
        <v>0</v>
      </c>
      <c r="W49" s="86">
        <f>IF(W$3="Remaining Capacity",'ABP Remaining Capacity'!W118,'ABP BlockSize'!W118)</f>
        <v>0</v>
      </c>
      <c r="X49" s="86">
        <f>IF(X$3="Remaining Capacity",'ABP Remaining Capacity'!X118,'ABP BlockSize'!X118)</f>
        <v>0</v>
      </c>
      <c r="Y49" s="86">
        <f>IF(Y$3="Remaining Capacity",'ABP Remaining Capacity'!Y118,'ABP BlockSize'!Y118)</f>
        <v>0</v>
      </c>
      <c r="Z49" s="86">
        <f>IF(Z$3="Remaining Capacity",'ABP Remaining Capacity'!Z118,'ABP BlockSize'!Z118)</f>
        <v>0</v>
      </c>
      <c r="AA49" s="86">
        <f>IF(AA$3="Remaining Capacity",'ABP Remaining Capacity'!AA118,'ABP BlockSize'!AA118)</f>
        <v>0</v>
      </c>
      <c r="AB49" s="86">
        <f>IF(AB$3="Remaining Capacity",'ABP Remaining Capacity'!AB118,'ABP BlockSize'!AB118)</f>
        <v>0</v>
      </c>
    </row>
    <row r="50" spans="2:28" ht="14.75" customHeight="1" x14ac:dyDescent="0.25">
      <c r="B50" s="227" t="s">
        <v>258</v>
      </c>
      <c r="C50" s="227" t="s">
        <v>237</v>
      </c>
      <c r="D50" s="324" t="s">
        <v>324</v>
      </c>
      <c r="E50" s="272" t="str">
        <f t="shared" si="0"/>
        <v>A_Community Driven Community Solar_&gt;200-500</v>
      </c>
      <c r="F50" s="249" t="s">
        <v>91</v>
      </c>
      <c r="G50" s="86">
        <f>IF(G$3="Remaining Capacity",'ABP Remaining Capacity'!G119,'ABP BlockSize'!G119)</f>
        <v>0</v>
      </c>
      <c r="H50" s="86">
        <f>IF(H$3="Remaining Capacity",'ABP Remaining Capacity'!H119,'ABP BlockSize'!H119)</f>
        <v>3070.3178290470182</v>
      </c>
      <c r="I50" s="86">
        <f>IF(I$3="Remaining Capacity",'ABP Remaining Capacity'!I119,'ABP BlockSize'!I119)</f>
        <v>4725.0252517876315</v>
      </c>
      <c r="J50" s="86">
        <f>IF(J$3="Remaining Capacity",'ABP Remaining Capacity'!J119,'ABP BlockSize'!J119)</f>
        <v>3937.5210431563601</v>
      </c>
      <c r="K50" s="86">
        <f>IF(K$3="Remaining Capacity",'ABP Remaining Capacity'!K119,'ABP BlockSize'!K119)</f>
        <v>3937.5210431563601</v>
      </c>
      <c r="L50" s="86">
        <f>IF(L$3="Remaining Capacity",'ABP Remaining Capacity'!L119,'ABP BlockSize'!L119)</f>
        <v>4725.0252517876315</v>
      </c>
      <c r="M50" s="86">
        <f>IF(M$3="Remaining Capacity",'ABP Remaining Capacity'!M119,'ABP BlockSize'!M119)</f>
        <v>4725.0252517876315</v>
      </c>
      <c r="N50" s="86">
        <f>IF(N$3="Remaining Capacity",'ABP Remaining Capacity'!N119,'ABP BlockSize'!N119)</f>
        <v>3150.0168345250872</v>
      </c>
      <c r="O50" s="86">
        <f>IF(O$3="Remaining Capacity",'ABP Remaining Capacity'!O119,'ABP BlockSize'!O119)</f>
        <v>3150.0168345250872</v>
      </c>
      <c r="P50" s="86">
        <f>IF(P$3="Remaining Capacity",'ABP Remaining Capacity'!P119,'ABP BlockSize'!P119)</f>
        <v>3150.0168345250872</v>
      </c>
      <c r="Q50" s="86">
        <f>IF(Q$3="Remaining Capacity",'ABP Remaining Capacity'!Q119,'ABP BlockSize'!Q119)</f>
        <v>3150.0168345250872</v>
      </c>
      <c r="R50" s="86">
        <f>IF(R$3="Remaining Capacity",'ABP Remaining Capacity'!R119,'ABP BlockSize'!R119)</f>
        <v>3150.0168345250872</v>
      </c>
      <c r="S50" s="86">
        <f>IF(S$3="Remaining Capacity",'ABP Remaining Capacity'!S119,'ABP BlockSize'!S119)</f>
        <v>3150.0168345250872</v>
      </c>
      <c r="T50" s="86">
        <f>IF(T$3="Remaining Capacity",'ABP Remaining Capacity'!T119,'ABP BlockSize'!T119)</f>
        <v>3150.0168345250872</v>
      </c>
      <c r="U50" s="86">
        <f>IF(U$3="Remaining Capacity",'ABP Remaining Capacity'!U119,'ABP BlockSize'!U119)</f>
        <v>3150.0168345250872</v>
      </c>
      <c r="V50" s="86">
        <f>IF(V$3="Remaining Capacity",'ABP Remaining Capacity'!V119,'ABP BlockSize'!V119)</f>
        <v>3150.0168345250872</v>
      </c>
      <c r="W50" s="86">
        <f>IF(W$3="Remaining Capacity",'ABP Remaining Capacity'!W119,'ABP BlockSize'!W119)</f>
        <v>3150.0168345250872</v>
      </c>
      <c r="X50" s="86">
        <f>IF(X$3="Remaining Capacity",'ABP Remaining Capacity'!X119,'ABP BlockSize'!X119)</f>
        <v>3150.0168345250872</v>
      </c>
      <c r="Y50" s="86">
        <f>IF(Y$3="Remaining Capacity",'ABP Remaining Capacity'!Y119,'ABP BlockSize'!Y119)</f>
        <v>3150.0168345250872</v>
      </c>
      <c r="Z50" s="86">
        <f>IF(Z$3="Remaining Capacity",'ABP Remaining Capacity'!Z119,'ABP BlockSize'!Z119)</f>
        <v>0</v>
      </c>
      <c r="AA50" s="86">
        <f>IF(AA$3="Remaining Capacity",'ABP Remaining Capacity'!AA119,'ABP BlockSize'!AA119)</f>
        <v>0</v>
      </c>
      <c r="AB50" s="86">
        <f>IF(AB$3="Remaining Capacity",'ABP Remaining Capacity'!AB119,'ABP BlockSize'!AB119)</f>
        <v>0</v>
      </c>
    </row>
    <row r="51" spans="2:28" ht="14.75" customHeight="1" x14ac:dyDescent="0.25">
      <c r="B51" s="227" t="s">
        <v>258</v>
      </c>
      <c r="C51" s="227" t="s">
        <v>237</v>
      </c>
      <c r="D51" s="324" t="s">
        <v>326</v>
      </c>
      <c r="E51" s="272" t="str">
        <f t="shared" si="0"/>
        <v>A_Community Driven Community Solar_&gt;500-2000</v>
      </c>
      <c r="F51" s="249" t="s">
        <v>91</v>
      </c>
      <c r="G51" s="86">
        <f>IF(G$3="Remaining Capacity",'ABP Remaining Capacity'!G120,'ABP BlockSize'!G120)</f>
        <v>0</v>
      </c>
      <c r="H51" s="86">
        <f>IF(H$3="Remaining Capacity",'ABP Remaining Capacity'!H120,'ABP BlockSize'!H120)</f>
        <v>23844.31871518405</v>
      </c>
      <c r="I51" s="86">
        <f>IF(I$3="Remaining Capacity",'ABP Remaining Capacity'!I120,'ABP BlockSize'!I120)</f>
        <v>36694.900760774537</v>
      </c>
      <c r="J51" s="86">
        <f>IF(J$3="Remaining Capacity",'ABP Remaining Capacity'!J120,'ABP BlockSize'!J120)</f>
        <v>30579.083967312115</v>
      </c>
      <c r="K51" s="86">
        <f>IF(K$3="Remaining Capacity",'ABP Remaining Capacity'!K120,'ABP BlockSize'!K120)</f>
        <v>30579.083967312115</v>
      </c>
      <c r="L51" s="86">
        <f>IF(L$3="Remaining Capacity",'ABP Remaining Capacity'!L120,'ABP BlockSize'!L120)</f>
        <v>36694.900760774537</v>
      </c>
      <c r="M51" s="86">
        <f>IF(M$3="Remaining Capacity",'ABP Remaining Capacity'!M120,'ABP BlockSize'!M120)</f>
        <v>36694.900760774537</v>
      </c>
      <c r="N51" s="86">
        <f>IF(N$3="Remaining Capacity",'ABP Remaining Capacity'!N120,'ABP BlockSize'!N120)</f>
        <v>24463.267173849694</v>
      </c>
      <c r="O51" s="86">
        <f>IF(O$3="Remaining Capacity",'ABP Remaining Capacity'!O120,'ABP BlockSize'!O120)</f>
        <v>24463.267173849694</v>
      </c>
      <c r="P51" s="86">
        <f>IF(P$3="Remaining Capacity",'ABP Remaining Capacity'!P120,'ABP BlockSize'!P120)</f>
        <v>24463.267173849694</v>
      </c>
      <c r="Q51" s="86">
        <f>IF(Q$3="Remaining Capacity",'ABP Remaining Capacity'!Q120,'ABP BlockSize'!Q120)</f>
        <v>24463.267173849694</v>
      </c>
      <c r="R51" s="86">
        <f>IF(R$3="Remaining Capacity",'ABP Remaining Capacity'!R120,'ABP BlockSize'!R120)</f>
        <v>24463.267173849694</v>
      </c>
      <c r="S51" s="86">
        <f>IF(S$3="Remaining Capacity",'ABP Remaining Capacity'!S120,'ABP BlockSize'!S120)</f>
        <v>24463.267173849694</v>
      </c>
      <c r="T51" s="86">
        <f>IF(T$3="Remaining Capacity",'ABP Remaining Capacity'!T120,'ABP BlockSize'!T120)</f>
        <v>24463.267173849694</v>
      </c>
      <c r="U51" s="86">
        <f>IF(U$3="Remaining Capacity",'ABP Remaining Capacity'!U120,'ABP BlockSize'!U120)</f>
        <v>24463.267173849694</v>
      </c>
      <c r="V51" s="86">
        <f>IF(V$3="Remaining Capacity",'ABP Remaining Capacity'!V120,'ABP BlockSize'!V120)</f>
        <v>24463.267173849694</v>
      </c>
      <c r="W51" s="86">
        <f>IF(W$3="Remaining Capacity",'ABP Remaining Capacity'!W120,'ABP BlockSize'!W120)</f>
        <v>24463.267173849694</v>
      </c>
      <c r="X51" s="86">
        <f>IF(X$3="Remaining Capacity",'ABP Remaining Capacity'!X120,'ABP BlockSize'!X120)</f>
        <v>24463.267173849694</v>
      </c>
      <c r="Y51" s="86">
        <f>IF(Y$3="Remaining Capacity",'ABP Remaining Capacity'!Y120,'ABP BlockSize'!Y120)</f>
        <v>24463.267173849694</v>
      </c>
      <c r="Z51" s="86">
        <f>IF(Z$3="Remaining Capacity",'ABP Remaining Capacity'!Z120,'ABP BlockSize'!Z120)</f>
        <v>0</v>
      </c>
      <c r="AA51" s="86">
        <f>IF(AA$3="Remaining Capacity",'ABP Remaining Capacity'!AA120,'ABP BlockSize'!AA120)</f>
        <v>0</v>
      </c>
      <c r="AB51" s="86">
        <f>IF(AB$3="Remaining Capacity",'ABP Remaining Capacity'!AB120,'ABP BlockSize'!AB120)</f>
        <v>0</v>
      </c>
    </row>
    <row r="52" spans="2:28" ht="14.75" customHeight="1" x14ac:dyDescent="0.25">
      <c r="B52" s="227" t="s">
        <v>258</v>
      </c>
      <c r="C52" s="227" t="s">
        <v>237</v>
      </c>
      <c r="D52" s="324" t="s">
        <v>327</v>
      </c>
      <c r="E52" s="272" t="str">
        <f t="shared" si="0"/>
        <v>A_Community Driven Community Solar_&gt;2000-5000</v>
      </c>
      <c r="F52" s="249" t="s">
        <v>91</v>
      </c>
      <c r="G52" s="86">
        <f>IF(G$3="Remaining Capacity",'ABP Remaining Capacity'!G121,'ABP BlockSize'!G121)</f>
        <v>0</v>
      </c>
      <c r="H52" s="86">
        <f>IF(H$3="Remaining Capacity",'ABP Remaining Capacity'!H121,'ABP BlockSize'!H121)</f>
        <v>24415.858621848096</v>
      </c>
      <c r="I52" s="86">
        <f>IF(I$3="Remaining Capacity",'ABP Remaining Capacity'!I121,'ABP BlockSize'!I121)</f>
        <v>37574.464585028574</v>
      </c>
      <c r="J52" s="86">
        <f>IF(J$3="Remaining Capacity",'ABP Remaining Capacity'!J121,'ABP BlockSize'!J121)</f>
        <v>31312.053820857149</v>
      </c>
      <c r="K52" s="86">
        <f>IF(K$3="Remaining Capacity",'ABP Remaining Capacity'!K121,'ABP BlockSize'!K121)</f>
        <v>31312.053820857149</v>
      </c>
      <c r="L52" s="86">
        <f>IF(L$3="Remaining Capacity",'ABP Remaining Capacity'!L121,'ABP BlockSize'!L121)</f>
        <v>37574.464585028574</v>
      </c>
      <c r="M52" s="86">
        <f>IF(M$3="Remaining Capacity",'ABP Remaining Capacity'!M121,'ABP BlockSize'!M121)</f>
        <v>37574.464585028574</v>
      </c>
      <c r="N52" s="86">
        <f>IF(N$3="Remaining Capacity",'ABP Remaining Capacity'!N121,'ABP BlockSize'!N121)</f>
        <v>25049.643056685716</v>
      </c>
      <c r="O52" s="86">
        <f>IF(O$3="Remaining Capacity",'ABP Remaining Capacity'!O121,'ABP BlockSize'!O121)</f>
        <v>25049.643056685716</v>
      </c>
      <c r="P52" s="86">
        <f>IF(P$3="Remaining Capacity",'ABP Remaining Capacity'!P121,'ABP BlockSize'!P121)</f>
        <v>25049.643056685716</v>
      </c>
      <c r="Q52" s="86">
        <f>IF(Q$3="Remaining Capacity",'ABP Remaining Capacity'!Q121,'ABP BlockSize'!Q121)</f>
        <v>25049.643056685716</v>
      </c>
      <c r="R52" s="86">
        <f>IF(R$3="Remaining Capacity",'ABP Remaining Capacity'!R121,'ABP BlockSize'!R121)</f>
        <v>25049.643056685716</v>
      </c>
      <c r="S52" s="86">
        <f>IF(S$3="Remaining Capacity",'ABP Remaining Capacity'!S121,'ABP BlockSize'!S121)</f>
        <v>25049.643056685716</v>
      </c>
      <c r="T52" s="86">
        <f>IF(T$3="Remaining Capacity",'ABP Remaining Capacity'!T121,'ABP BlockSize'!T121)</f>
        <v>25049.643056685716</v>
      </c>
      <c r="U52" s="86">
        <f>IF(U$3="Remaining Capacity",'ABP Remaining Capacity'!U121,'ABP BlockSize'!U121)</f>
        <v>25049.643056685716</v>
      </c>
      <c r="V52" s="86">
        <f>IF(V$3="Remaining Capacity",'ABP Remaining Capacity'!V121,'ABP BlockSize'!V121)</f>
        <v>25049.643056685716</v>
      </c>
      <c r="W52" s="86">
        <f>IF(W$3="Remaining Capacity",'ABP Remaining Capacity'!W121,'ABP BlockSize'!W121)</f>
        <v>25049.643056685716</v>
      </c>
      <c r="X52" s="86">
        <f>IF(X$3="Remaining Capacity",'ABP Remaining Capacity'!X121,'ABP BlockSize'!X121)</f>
        <v>25049.643056685716</v>
      </c>
      <c r="Y52" s="86">
        <f>IF(Y$3="Remaining Capacity",'ABP Remaining Capacity'!Y121,'ABP BlockSize'!Y121)</f>
        <v>25049.643056685716</v>
      </c>
      <c r="Z52" s="86">
        <f>IF(Z$3="Remaining Capacity",'ABP Remaining Capacity'!Z121,'ABP BlockSize'!Z121)</f>
        <v>0</v>
      </c>
      <c r="AA52" s="86">
        <f>IF(AA$3="Remaining Capacity",'ABP Remaining Capacity'!AA121,'ABP BlockSize'!AA121)</f>
        <v>0</v>
      </c>
      <c r="AB52" s="86">
        <f>IF(AB$3="Remaining Capacity",'ABP Remaining Capacity'!AB121,'ABP BlockSize'!AB121)</f>
        <v>0</v>
      </c>
    </row>
    <row r="53" spans="2:28" ht="14.75" customHeight="1" x14ac:dyDescent="0.25">
      <c r="B53" s="227" t="s">
        <v>259</v>
      </c>
      <c r="C53" s="227" t="s">
        <v>237</v>
      </c>
      <c r="D53" s="323" t="s">
        <v>356</v>
      </c>
      <c r="E53" s="272" t="str">
        <f t="shared" si="0"/>
        <v>B_Community Driven Community Solar_&lt;10</v>
      </c>
      <c r="F53" s="249" t="s">
        <v>91</v>
      </c>
      <c r="G53" s="86">
        <f>IF(G$3="Remaining Capacity",'ABP Remaining Capacity'!G122,'ABP BlockSize'!G122)</f>
        <v>0</v>
      </c>
      <c r="H53" s="86">
        <f>IF(H$3="Remaining Capacity",'ABP Remaining Capacity'!H122,'ABP BlockSize'!H122)</f>
        <v>0</v>
      </c>
      <c r="I53" s="86">
        <f>IF(I$3="Remaining Capacity",'ABP Remaining Capacity'!I122,'ABP BlockSize'!I122)</f>
        <v>0</v>
      </c>
      <c r="J53" s="86">
        <f>IF(J$3="Remaining Capacity",'ABP Remaining Capacity'!J122,'ABP BlockSize'!J122)</f>
        <v>0</v>
      </c>
      <c r="K53" s="86">
        <f>IF(K$3="Remaining Capacity",'ABP Remaining Capacity'!K122,'ABP BlockSize'!K122)</f>
        <v>0</v>
      </c>
      <c r="L53" s="86">
        <f>IF(L$3="Remaining Capacity",'ABP Remaining Capacity'!L122,'ABP BlockSize'!L122)</f>
        <v>0</v>
      </c>
      <c r="M53" s="86">
        <f>IF(M$3="Remaining Capacity",'ABP Remaining Capacity'!M122,'ABP BlockSize'!M122)</f>
        <v>0</v>
      </c>
      <c r="N53" s="86">
        <f>IF(N$3="Remaining Capacity",'ABP Remaining Capacity'!N122,'ABP BlockSize'!N122)</f>
        <v>0</v>
      </c>
      <c r="O53" s="86">
        <f>IF(O$3="Remaining Capacity",'ABP Remaining Capacity'!O122,'ABP BlockSize'!O122)</f>
        <v>0</v>
      </c>
      <c r="P53" s="86">
        <f>IF(P$3="Remaining Capacity",'ABP Remaining Capacity'!P122,'ABP BlockSize'!P122)</f>
        <v>0</v>
      </c>
      <c r="Q53" s="86">
        <f>IF(Q$3="Remaining Capacity",'ABP Remaining Capacity'!Q122,'ABP BlockSize'!Q122)</f>
        <v>0</v>
      </c>
      <c r="R53" s="86">
        <f>IF(R$3="Remaining Capacity",'ABP Remaining Capacity'!R122,'ABP BlockSize'!R122)</f>
        <v>0</v>
      </c>
      <c r="S53" s="86">
        <f>IF(S$3="Remaining Capacity",'ABP Remaining Capacity'!S122,'ABP BlockSize'!S122)</f>
        <v>0</v>
      </c>
      <c r="T53" s="86">
        <f>IF(T$3="Remaining Capacity",'ABP Remaining Capacity'!T122,'ABP BlockSize'!T122)</f>
        <v>0</v>
      </c>
      <c r="U53" s="86">
        <f>IF(U$3="Remaining Capacity",'ABP Remaining Capacity'!U122,'ABP BlockSize'!U122)</f>
        <v>0</v>
      </c>
      <c r="V53" s="86">
        <f>IF(V$3="Remaining Capacity",'ABP Remaining Capacity'!V122,'ABP BlockSize'!V122)</f>
        <v>0</v>
      </c>
      <c r="W53" s="86">
        <f>IF(W$3="Remaining Capacity",'ABP Remaining Capacity'!W122,'ABP BlockSize'!W122)</f>
        <v>0</v>
      </c>
      <c r="X53" s="86">
        <f>IF(X$3="Remaining Capacity",'ABP Remaining Capacity'!X122,'ABP BlockSize'!X122)</f>
        <v>0</v>
      </c>
      <c r="Y53" s="86">
        <f>IF(Y$3="Remaining Capacity",'ABP Remaining Capacity'!Y122,'ABP BlockSize'!Y122)</f>
        <v>0</v>
      </c>
      <c r="Z53" s="86">
        <f>IF(Z$3="Remaining Capacity",'ABP Remaining Capacity'!Z122,'ABP BlockSize'!Z122)</f>
        <v>0</v>
      </c>
      <c r="AA53" s="86">
        <f>IF(AA$3="Remaining Capacity",'ABP Remaining Capacity'!AA122,'ABP BlockSize'!AA122)</f>
        <v>0</v>
      </c>
      <c r="AB53" s="86">
        <f>IF(AB$3="Remaining Capacity",'ABP Remaining Capacity'!AB122,'ABP BlockSize'!AB122)</f>
        <v>0</v>
      </c>
    </row>
    <row r="54" spans="2:28" ht="14.75" customHeight="1" x14ac:dyDescent="0.25">
      <c r="B54" s="227" t="s">
        <v>259</v>
      </c>
      <c r="C54" s="227" t="s">
        <v>237</v>
      </c>
      <c r="D54" s="324" t="s">
        <v>357</v>
      </c>
      <c r="E54" s="272" t="str">
        <f t="shared" si="0"/>
        <v>B_Community Driven Community Solar_&gt;10-25</v>
      </c>
      <c r="F54" s="249" t="s">
        <v>91</v>
      </c>
      <c r="G54" s="86">
        <f>IF(G$3="Remaining Capacity",'ABP Remaining Capacity'!G123,'ABP BlockSize'!G123)</f>
        <v>0</v>
      </c>
      <c r="H54" s="86">
        <f>IF(H$3="Remaining Capacity",'ABP Remaining Capacity'!H123,'ABP BlockSize'!H123)</f>
        <v>0</v>
      </c>
      <c r="I54" s="86">
        <f>IF(I$3="Remaining Capacity",'ABP Remaining Capacity'!I123,'ABP BlockSize'!I123)</f>
        <v>0</v>
      </c>
      <c r="J54" s="86">
        <f>IF(J$3="Remaining Capacity",'ABP Remaining Capacity'!J123,'ABP BlockSize'!J123)</f>
        <v>0</v>
      </c>
      <c r="K54" s="86">
        <f>IF(K$3="Remaining Capacity",'ABP Remaining Capacity'!K123,'ABP BlockSize'!K123)</f>
        <v>0</v>
      </c>
      <c r="L54" s="86">
        <f>IF(L$3="Remaining Capacity",'ABP Remaining Capacity'!L123,'ABP BlockSize'!L123)</f>
        <v>0</v>
      </c>
      <c r="M54" s="86">
        <f>IF(M$3="Remaining Capacity",'ABP Remaining Capacity'!M123,'ABP BlockSize'!M123)</f>
        <v>0</v>
      </c>
      <c r="N54" s="86">
        <f>IF(N$3="Remaining Capacity",'ABP Remaining Capacity'!N123,'ABP BlockSize'!N123)</f>
        <v>0</v>
      </c>
      <c r="O54" s="86">
        <f>IF(O$3="Remaining Capacity",'ABP Remaining Capacity'!O123,'ABP BlockSize'!O123)</f>
        <v>0</v>
      </c>
      <c r="P54" s="86">
        <f>IF(P$3="Remaining Capacity",'ABP Remaining Capacity'!P123,'ABP BlockSize'!P123)</f>
        <v>0</v>
      </c>
      <c r="Q54" s="86">
        <f>IF(Q$3="Remaining Capacity",'ABP Remaining Capacity'!Q123,'ABP BlockSize'!Q123)</f>
        <v>0</v>
      </c>
      <c r="R54" s="86">
        <f>IF(R$3="Remaining Capacity",'ABP Remaining Capacity'!R123,'ABP BlockSize'!R123)</f>
        <v>0</v>
      </c>
      <c r="S54" s="86">
        <f>IF(S$3="Remaining Capacity",'ABP Remaining Capacity'!S123,'ABP BlockSize'!S123)</f>
        <v>0</v>
      </c>
      <c r="T54" s="86">
        <f>IF(T$3="Remaining Capacity",'ABP Remaining Capacity'!T123,'ABP BlockSize'!T123)</f>
        <v>0</v>
      </c>
      <c r="U54" s="86">
        <f>IF(U$3="Remaining Capacity",'ABP Remaining Capacity'!U123,'ABP BlockSize'!U123)</f>
        <v>0</v>
      </c>
      <c r="V54" s="86">
        <f>IF(V$3="Remaining Capacity",'ABP Remaining Capacity'!V123,'ABP BlockSize'!V123)</f>
        <v>0</v>
      </c>
      <c r="W54" s="86">
        <f>IF(W$3="Remaining Capacity",'ABP Remaining Capacity'!W123,'ABP BlockSize'!W123)</f>
        <v>0</v>
      </c>
      <c r="X54" s="86">
        <f>IF(X$3="Remaining Capacity",'ABP Remaining Capacity'!X123,'ABP BlockSize'!X123)</f>
        <v>0</v>
      </c>
      <c r="Y54" s="86">
        <f>IF(Y$3="Remaining Capacity",'ABP Remaining Capacity'!Y123,'ABP BlockSize'!Y123)</f>
        <v>0</v>
      </c>
      <c r="Z54" s="86">
        <f>IF(Z$3="Remaining Capacity",'ABP Remaining Capacity'!Z123,'ABP BlockSize'!Z123)</f>
        <v>0</v>
      </c>
      <c r="AA54" s="86">
        <f>IF(AA$3="Remaining Capacity",'ABP Remaining Capacity'!AA123,'ABP BlockSize'!AA123)</f>
        <v>0</v>
      </c>
      <c r="AB54" s="86">
        <f>IF(AB$3="Remaining Capacity",'ABP Remaining Capacity'!AB123,'ABP BlockSize'!AB123)</f>
        <v>0</v>
      </c>
    </row>
    <row r="55" spans="2:28" ht="14.75" customHeight="1" x14ac:dyDescent="0.25">
      <c r="B55" s="227" t="s">
        <v>259</v>
      </c>
      <c r="C55" s="227" t="s">
        <v>237</v>
      </c>
      <c r="D55" s="324" t="s">
        <v>322</v>
      </c>
      <c r="E55" s="272" t="str">
        <f t="shared" si="0"/>
        <v>B_Community Driven Community Solar_&gt;25-100</v>
      </c>
      <c r="F55" s="249" t="s">
        <v>91</v>
      </c>
      <c r="G55" s="86">
        <f>IF(G$3="Remaining Capacity",'ABP Remaining Capacity'!G124,'ABP BlockSize'!G124)</f>
        <v>0</v>
      </c>
      <c r="H55" s="86">
        <f>IF(H$3="Remaining Capacity",'ABP Remaining Capacity'!H124,'ABP BlockSize'!H124)</f>
        <v>0</v>
      </c>
      <c r="I55" s="86">
        <f>IF(I$3="Remaining Capacity",'ABP Remaining Capacity'!I124,'ABP BlockSize'!I124)</f>
        <v>0</v>
      </c>
      <c r="J55" s="86">
        <f>IF(J$3="Remaining Capacity",'ABP Remaining Capacity'!J124,'ABP BlockSize'!J124)</f>
        <v>0</v>
      </c>
      <c r="K55" s="86">
        <f>IF(K$3="Remaining Capacity",'ABP Remaining Capacity'!K124,'ABP BlockSize'!K124)</f>
        <v>0</v>
      </c>
      <c r="L55" s="86">
        <f>IF(L$3="Remaining Capacity",'ABP Remaining Capacity'!L124,'ABP BlockSize'!L124)</f>
        <v>0</v>
      </c>
      <c r="M55" s="86">
        <f>IF(M$3="Remaining Capacity",'ABP Remaining Capacity'!M124,'ABP BlockSize'!M124)</f>
        <v>0</v>
      </c>
      <c r="N55" s="86">
        <f>IF(N$3="Remaining Capacity",'ABP Remaining Capacity'!N124,'ABP BlockSize'!N124)</f>
        <v>0</v>
      </c>
      <c r="O55" s="86">
        <f>IF(O$3="Remaining Capacity",'ABP Remaining Capacity'!O124,'ABP BlockSize'!O124)</f>
        <v>0</v>
      </c>
      <c r="P55" s="86">
        <f>IF(P$3="Remaining Capacity",'ABP Remaining Capacity'!P124,'ABP BlockSize'!P124)</f>
        <v>0</v>
      </c>
      <c r="Q55" s="86">
        <f>IF(Q$3="Remaining Capacity",'ABP Remaining Capacity'!Q124,'ABP BlockSize'!Q124)</f>
        <v>0</v>
      </c>
      <c r="R55" s="86">
        <f>IF(R$3="Remaining Capacity",'ABP Remaining Capacity'!R124,'ABP BlockSize'!R124)</f>
        <v>0</v>
      </c>
      <c r="S55" s="86">
        <f>IF(S$3="Remaining Capacity",'ABP Remaining Capacity'!S124,'ABP BlockSize'!S124)</f>
        <v>0</v>
      </c>
      <c r="T55" s="86">
        <f>IF(T$3="Remaining Capacity",'ABP Remaining Capacity'!T124,'ABP BlockSize'!T124)</f>
        <v>0</v>
      </c>
      <c r="U55" s="86">
        <f>IF(U$3="Remaining Capacity",'ABP Remaining Capacity'!U124,'ABP BlockSize'!U124)</f>
        <v>0</v>
      </c>
      <c r="V55" s="86">
        <f>IF(V$3="Remaining Capacity",'ABP Remaining Capacity'!V124,'ABP BlockSize'!V124)</f>
        <v>0</v>
      </c>
      <c r="W55" s="86">
        <f>IF(W$3="Remaining Capacity",'ABP Remaining Capacity'!W124,'ABP BlockSize'!W124)</f>
        <v>0</v>
      </c>
      <c r="X55" s="86">
        <f>IF(X$3="Remaining Capacity",'ABP Remaining Capacity'!X124,'ABP BlockSize'!X124)</f>
        <v>0</v>
      </c>
      <c r="Y55" s="86">
        <f>IF(Y$3="Remaining Capacity",'ABP Remaining Capacity'!Y124,'ABP BlockSize'!Y124)</f>
        <v>0</v>
      </c>
      <c r="Z55" s="86">
        <f>IF(Z$3="Remaining Capacity",'ABP Remaining Capacity'!Z124,'ABP BlockSize'!Z124)</f>
        <v>0</v>
      </c>
      <c r="AA55" s="86">
        <f>IF(AA$3="Remaining Capacity",'ABP Remaining Capacity'!AA124,'ABP BlockSize'!AA124)</f>
        <v>0</v>
      </c>
      <c r="AB55" s="86">
        <f>IF(AB$3="Remaining Capacity",'ABP Remaining Capacity'!AB124,'ABP BlockSize'!AB124)</f>
        <v>0</v>
      </c>
    </row>
    <row r="56" spans="2:28" ht="14.75" customHeight="1" x14ac:dyDescent="0.25">
      <c r="B56" s="227" t="s">
        <v>259</v>
      </c>
      <c r="C56" s="227" t="s">
        <v>237</v>
      </c>
      <c r="D56" s="324" t="s">
        <v>323</v>
      </c>
      <c r="E56" s="272" t="str">
        <f t="shared" si="0"/>
        <v>B_Community Driven Community Solar_&gt;100-200</v>
      </c>
      <c r="F56" s="249" t="s">
        <v>91</v>
      </c>
      <c r="G56" s="86">
        <f>IF(G$3="Remaining Capacity",'ABP Remaining Capacity'!G125,'ABP BlockSize'!G125)</f>
        <v>0</v>
      </c>
      <c r="H56" s="86">
        <f>IF(H$3="Remaining Capacity",'ABP Remaining Capacity'!H125,'ABP BlockSize'!H125)</f>
        <v>222.29175075967945</v>
      </c>
      <c r="I56" s="86">
        <f>IF(I$3="Remaining Capacity",'ABP Remaining Capacity'!I125,'ABP BlockSize'!I125)</f>
        <v>334.48268280343939</v>
      </c>
      <c r="J56" s="86">
        <f>IF(J$3="Remaining Capacity",'ABP Remaining Capacity'!J125,'ABP BlockSize'!J125)</f>
        <v>278.7355690028661</v>
      </c>
      <c r="K56" s="86">
        <f>IF(K$3="Remaining Capacity",'ABP Remaining Capacity'!K125,'ABP BlockSize'!K125)</f>
        <v>278.7355690028661</v>
      </c>
      <c r="L56" s="86">
        <f>IF(L$3="Remaining Capacity",'ABP Remaining Capacity'!L125,'ABP BlockSize'!L125)</f>
        <v>334.48268280343939</v>
      </c>
      <c r="M56" s="86">
        <f>IF(M$3="Remaining Capacity",'ABP Remaining Capacity'!M125,'ABP BlockSize'!M125)</f>
        <v>334.48268280343939</v>
      </c>
      <c r="N56" s="86">
        <f>IF(N$3="Remaining Capacity",'ABP Remaining Capacity'!N125,'ABP BlockSize'!N125)</f>
        <v>222.98845520229293</v>
      </c>
      <c r="O56" s="86">
        <f>IF(O$3="Remaining Capacity",'ABP Remaining Capacity'!O125,'ABP BlockSize'!O125)</f>
        <v>222.98845520229293</v>
      </c>
      <c r="P56" s="86">
        <f>IF(P$3="Remaining Capacity",'ABP Remaining Capacity'!P125,'ABP BlockSize'!P125)</f>
        <v>222.98845520229293</v>
      </c>
      <c r="Q56" s="86">
        <f>IF(Q$3="Remaining Capacity",'ABP Remaining Capacity'!Q125,'ABP BlockSize'!Q125)</f>
        <v>222.98845520229293</v>
      </c>
      <c r="R56" s="86">
        <f>IF(R$3="Remaining Capacity",'ABP Remaining Capacity'!R125,'ABP BlockSize'!R125)</f>
        <v>222.98845520229293</v>
      </c>
      <c r="S56" s="86">
        <f>IF(S$3="Remaining Capacity",'ABP Remaining Capacity'!S125,'ABP BlockSize'!S125)</f>
        <v>222.98845520229293</v>
      </c>
      <c r="T56" s="86">
        <f>IF(T$3="Remaining Capacity",'ABP Remaining Capacity'!T125,'ABP BlockSize'!T125)</f>
        <v>222.98845520229293</v>
      </c>
      <c r="U56" s="86">
        <f>IF(U$3="Remaining Capacity",'ABP Remaining Capacity'!U125,'ABP BlockSize'!U125)</f>
        <v>222.98845520229293</v>
      </c>
      <c r="V56" s="86">
        <f>IF(V$3="Remaining Capacity",'ABP Remaining Capacity'!V125,'ABP BlockSize'!V125)</f>
        <v>222.98845520229293</v>
      </c>
      <c r="W56" s="86">
        <f>IF(W$3="Remaining Capacity",'ABP Remaining Capacity'!W125,'ABP BlockSize'!W125)</f>
        <v>222.98845520229293</v>
      </c>
      <c r="X56" s="86">
        <f>IF(X$3="Remaining Capacity",'ABP Remaining Capacity'!X125,'ABP BlockSize'!X125)</f>
        <v>222.98845520229293</v>
      </c>
      <c r="Y56" s="86">
        <f>IF(Y$3="Remaining Capacity",'ABP Remaining Capacity'!Y125,'ABP BlockSize'!Y125)</f>
        <v>222.98845520229293</v>
      </c>
      <c r="Z56" s="86">
        <f>IF(Z$3="Remaining Capacity",'ABP Remaining Capacity'!Z125,'ABP BlockSize'!Z125)</f>
        <v>0</v>
      </c>
      <c r="AA56" s="86">
        <f>IF(AA$3="Remaining Capacity",'ABP Remaining Capacity'!AA125,'ABP BlockSize'!AA125)</f>
        <v>0</v>
      </c>
      <c r="AB56" s="86">
        <f>IF(AB$3="Remaining Capacity",'ABP Remaining Capacity'!AB125,'ABP BlockSize'!AB125)</f>
        <v>0</v>
      </c>
    </row>
    <row r="57" spans="2:28" ht="14.75" customHeight="1" x14ac:dyDescent="0.25">
      <c r="B57" s="227" t="s">
        <v>259</v>
      </c>
      <c r="C57" s="227" t="s">
        <v>237</v>
      </c>
      <c r="D57" s="324" t="s">
        <v>324</v>
      </c>
      <c r="E57" s="272" t="str">
        <f t="shared" si="0"/>
        <v>B_Community Driven Community Solar_&gt;200-500</v>
      </c>
      <c r="F57" s="249" t="s">
        <v>91</v>
      </c>
      <c r="G57" s="86">
        <f>IF(G$3="Remaining Capacity",'ABP Remaining Capacity'!G126,'ABP BlockSize'!G126)</f>
        <v>0</v>
      </c>
      <c r="H57" s="86">
        <f>IF(H$3="Remaining Capacity",'ABP Remaining Capacity'!H126,'ABP BlockSize'!H126)</f>
        <v>16478.332252068631</v>
      </c>
      <c r="I57" s="86">
        <f>IF(I$3="Remaining Capacity",'ABP Remaining Capacity'!I126,'ABP BlockSize'!I126)</f>
        <v>24303.373373535756</v>
      </c>
      <c r="J57" s="86">
        <f>IF(J$3="Remaining Capacity",'ABP Remaining Capacity'!J126,'ABP BlockSize'!J126)</f>
        <v>20252.81114461313</v>
      </c>
      <c r="K57" s="86">
        <f>IF(K$3="Remaining Capacity",'ABP Remaining Capacity'!K126,'ABP BlockSize'!K126)</f>
        <v>20252.81114461313</v>
      </c>
      <c r="L57" s="86">
        <f>IF(L$3="Remaining Capacity",'ABP Remaining Capacity'!L126,'ABP BlockSize'!L126)</f>
        <v>24303.373373535756</v>
      </c>
      <c r="M57" s="86">
        <f>IF(M$3="Remaining Capacity",'ABP Remaining Capacity'!M126,'ABP BlockSize'!M126)</f>
        <v>24303.373373535756</v>
      </c>
      <c r="N57" s="86">
        <f>IF(N$3="Remaining Capacity",'ABP Remaining Capacity'!N126,'ABP BlockSize'!N126)</f>
        <v>16202.248915690505</v>
      </c>
      <c r="O57" s="86">
        <f>IF(O$3="Remaining Capacity",'ABP Remaining Capacity'!O126,'ABP BlockSize'!O126)</f>
        <v>16202.248915690505</v>
      </c>
      <c r="P57" s="86">
        <f>IF(P$3="Remaining Capacity",'ABP Remaining Capacity'!P126,'ABP BlockSize'!P126)</f>
        <v>16202.248915690505</v>
      </c>
      <c r="Q57" s="86">
        <f>IF(Q$3="Remaining Capacity",'ABP Remaining Capacity'!Q126,'ABP BlockSize'!Q126)</f>
        <v>16202.248915690505</v>
      </c>
      <c r="R57" s="86">
        <f>IF(R$3="Remaining Capacity",'ABP Remaining Capacity'!R126,'ABP BlockSize'!R126)</f>
        <v>16202.248915690505</v>
      </c>
      <c r="S57" s="86">
        <f>IF(S$3="Remaining Capacity",'ABP Remaining Capacity'!S126,'ABP BlockSize'!S126)</f>
        <v>16202.248915690505</v>
      </c>
      <c r="T57" s="86">
        <f>IF(T$3="Remaining Capacity",'ABP Remaining Capacity'!T126,'ABP BlockSize'!T126)</f>
        <v>16202.248915690505</v>
      </c>
      <c r="U57" s="86">
        <f>IF(U$3="Remaining Capacity",'ABP Remaining Capacity'!U126,'ABP BlockSize'!U126)</f>
        <v>16202.248915690505</v>
      </c>
      <c r="V57" s="86">
        <f>IF(V$3="Remaining Capacity",'ABP Remaining Capacity'!V126,'ABP BlockSize'!V126)</f>
        <v>16202.248915690505</v>
      </c>
      <c r="W57" s="86">
        <f>IF(W$3="Remaining Capacity",'ABP Remaining Capacity'!W126,'ABP BlockSize'!W126)</f>
        <v>16202.248915690505</v>
      </c>
      <c r="X57" s="86">
        <f>IF(X$3="Remaining Capacity",'ABP Remaining Capacity'!X126,'ABP BlockSize'!X126)</f>
        <v>16202.248915690505</v>
      </c>
      <c r="Y57" s="86">
        <f>IF(Y$3="Remaining Capacity",'ABP Remaining Capacity'!Y126,'ABP BlockSize'!Y126)</f>
        <v>16202.248915690505</v>
      </c>
      <c r="Z57" s="86">
        <f>IF(Z$3="Remaining Capacity",'ABP Remaining Capacity'!Z126,'ABP BlockSize'!Z126)</f>
        <v>0</v>
      </c>
      <c r="AA57" s="86">
        <f>IF(AA$3="Remaining Capacity",'ABP Remaining Capacity'!AA126,'ABP BlockSize'!AA126)</f>
        <v>0</v>
      </c>
      <c r="AB57" s="86">
        <f>IF(AB$3="Remaining Capacity",'ABP Remaining Capacity'!AB126,'ABP BlockSize'!AB126)</f>
        <v>0</v>
      </c>
    </row>
    <row r="58" spans="2:28" ht="14.75" customHeight="1" x14ac:dyDescent="0.25">
      <c r="B58" s="227" t="s">
        <v>259</v>
      </c>
      <c r="C58" s="227" t="s">
        <v>237</v>
      </c>
      <c r="D58" s="324" t="s">
        <v>326</v>
      </c>
      <c r="E58" s="272" t="str">
        <f t="shared" si="0"/>
        <v>B_Community Driven Community Solar_&gt;500-2000</v>
      </c>
      <c r="F58" s="249" t="s">
        <v>91</v>
      </c>
      <c r="G58" s="86">
        <f>IF(G$3="Remaining Capacity",'ABP Remaining Capacity'!G127,'ABP BlockSize'!G127)</f>
        <v>0</v>
      </c>
      <c r="H58" s="86">
        <f>IF(H$3="Remaining Capacity",'ABP Remaining Capacity'!H127,'ABP BlockSize'!H127)</f>
        <v>67875.535783240412</v>
      </c>
      <c r="I58" s="86">
        <f>IF(I$3="Remaining Capacity",'ABP Remaining Capacity'!I127,'ABP BlockSize'!I127)</f>
        <v>100610.21320741657</v>
      </c>
      <c r="J58" s="86">
        <f>IF(J$3="Remaining Capacity",'ABP Remaining Capacity'!J127,'ABP BlockSize'!J127)</f>
        <v>83841.844339513787</v>
      </c>
      <c r="K58" s="86">
        <f>IF(K$3="Remaining Capacity",'ABP Remaining Capacity'!K127,'ABP BlockSize'!K127)</f>
        <v>83841.844339513787</v>
      </c>
      <c r="L58" s="86">
        <f>IF(L$3="Remaining Capacity",'ABP Remaining Capacity'!L127,'ABP BlockSize'!L127)</f>
        <v>100610.21320741657</v>
      </c>
      <c r="M58" s="86">
        <f>IF(M$3="Remaining Capacity",'ABP Remaining Capacity'!M127,'ABP BlockSize'!M127)</f>
        <v>100610.21320741657</v>
      </c>
      <c r="N58" s="86">
        <f>IF(N$3="Remaining Capacity",'ABP Remaining Capacity'!N127,'ABP BlockSize'!N127)</f>
        <v>67073.475471611033</v>
      </c>
      <c r="O58" s="86">
        <f>IF(O$3="Remaining Capacity",'ABP Remaining Capacity'!O127,'ABP BlockSize'!O127)</f>
        <v>67073.475471611033</v>
      </c>
      <c r="P58" s="86">
        <f>IF(P$3="Remaining Capacity",'ABP Remaining Capacity'!P127,'ABP BlockSize'!P127)</f>
        <v>67073.475471611033</v>
      </c>
      <c r="Q58" s="86">
        <f>IF(Q$3="Remaining Capacity",'ABP Remaining Capacity'!Q127,'ABP BlockSize'!Q127)</f>
        <v>67073.475471611033</v>
      </c>
      <c r="R58" s="86">
        <f>IF(R$3="Remaining Capacity",'ABP Remaining Capacity'!R127,'ABP BlockSize'!R127)</f>
        <v>67073.475471611033</v>
      </c>
      <c r="S58" s="86">
        <f>IF(S$3="Remaining Capacity",'ABP Remaining Capacity'!S127,'ABP BlockSize'!S127)</f>
        <v>67073.475471611033</v>
      </c>
      <c r="T58" s="86">
        <f>IF(T$3="Remaining Capacity",'ABP Remaining Capacity'!T127,'ABP BlockSize'!T127)</f>
        <v>67073.475471611033</v>
      </c>
      <c r="U58" s="86">
        <f>IF(U$3="Remaining Capacity",'ABP Remaining Capacity'!U127,'ABP BlockSize'!U127)</f>
        <v>67073.475471611033</v>
      </c>
      <c r="V58" s="86">
        <f>IF(V$3="Remaining Capacity",'ABP Remaining Capacity'!V127,'ABP BlockSize'!V127)</f>
        <v>67073.475471611033</v>
      </c>
      <c r="W58" s="86">
        <f>IF(W$3="Remaining Capacity",'ABP Remaining Capacity'!W127,'ABP BlockSize'!W127)</f>
        <v>67073.475471611033</v>
      </c>
      <c r="X58" s="86">
        <f>IF(X$3="Remaining Capacity",'ABP Remaining Capacity'!X127,'ABP BlockSize'!X127)</f>
        <v>67073.475471611033</v>
      </c>
      <c r="Y58" s="86">
        <f>IF(Y$3="Remaining Capacity",'ABP Remaining Capacity'!Y127,'ABP BlockSize'!Y127)</f>
        <v>67073.475471611033</v>
      </c>
      <c r="Z58" s="86">
        <f>IF(Z$3="Remaining Capacity",'ABP Remaining Capacity'!Z127,'ABP BlockSize'!Z127)</f>
        <v>0</v>
      </c>
      <c r="AA58" s="86">
        <f>IF(AA$3="Remaining Capacity",'ABP Remaining Capacity'!AA127,'ABP BlockSize'!AA127)</f>
        <v>0</v>
      </c>
      <c r="AB58" s="86">
        <f>IF(AB$3="Remaining Capacity",'ABP Remaining Capacity'!AB127,'ABP BlockSize'!AB127)</f>
        <v>0</v>
      </c>
    </row>
    <row r="59" spans="2:28" ht="14.75" customHeight="1" x14ac:dyDescent="0.25">
      <c r="B59" s="227" t="s">
        <v>259</v>
      </c>
      <c r="C59" s="227" t="s">
        <v>237</v>
      </c>
      <c r="D59" s="324" t="s">
        <v>327</v>
      </c>
      <c r="E59" s="272" t="str">
        <f t="shared" si="0"/>
        <v>B_Community Driven Community Solar_&gt;2000-5000</v>
      </c>
      <c r="F59" s="249" t="s">
        <v>91</v>
      </c>
      <c r="G59" s="86">
        <f>IF(G$3="Remaining Capacity",'ABP Remaining Capacity'!G128,'ABP BlockSize'!G128)</f>
        <v>0</v>
      </c>
      <c r="H59" s="86">
        <f>IF(H$3="Remaining Capacity",'ABP Remaining Capacity'!H128,'ABP BlockSize'!H128)</f>
        <v>30018.684396797125</v>
      </c>
      <c r="I59" s="86">
        <f>IF(I$3="Remaining Capacity",'ABP Remaining Capacity'!I128,'ABP BlockSize'!I128)</f>
        <v>45007.513459496469</v>
      </c>
      <c r="J59" s="86">
        <f>IF(J$3="Remaining Capacity",'ABP Remaining Capacity'!J128,'ABP BlockSize'!J128)</f>
        <v>37506.261216247054</v>
      </c>
      <c r="K59" s="86">
        <f>IF(K$3="Remaining Capacity",'ABP Remaining Capacity'!K128,'ABP BlockSize'!K128)</f>
        <v>37506.261216247054</v>
      </c>
      <c r="L59" s="86">
        <f>IF(L$3="Remaining Capacity",'ABP Remaining Capacity'!L128,'ABP BlockSize'!L128)</f>
        <v>45007.513459496469</v>
      </c>
      <c r="M59" s="86">
        <f>IF(M$3="Remaining Capacity",'ABP Remaining Capacity'!M128,'ABP BlockSize'!M128)</f>
        <v>45007.513459496469</v>
      </c>
      <c r="N59" s="86">
        <f>IF(N$3="Remaining Capacity",'ABP Remaining Capacity'!N128,'ABP BlockSize'!N128)</f>
        <v>30005.008972997646</v>
      </c>
      <c r="O59" s="86">
        <f>IF(O$3="Remaining Capacity",'ABP Remaining Capacity'!O128,'ABP BlockSize'!O128)</f>
        <v>30005.008972997646</v>
      </c>
      <c r="P59" s="86">
        <f>IF(P$3="Remaining Capacity",'ABP Remaining Capacity'!P128,'ABP BlockSize'!P128)</f>
        <v>30005.008972997646</v>
      </c>
      <c r="Q59" s="86">
        <f>IF(Q$3="Remaining Capacity",'ABP Remaining Capacity'!Q128,'ABP BlockSize'!Q128)</f>
        <v>30005.008972997646</v>
      </c>
      <c r="R59" s="86">
        <f>IF(R$3="Remaining Capacity",'ABP Remaining Capacity'!R128,'ABP BlockSize'!R128)</f>
        <v>30005.008972997646</v>
      </c>
      <c r="S59" s="86">
        <f>IF(S$3="Remaining Capacity",'ABP Remaining Capacity'!S128,'ABP BlockSize'!S128)</f>
        <v>30005.008972997646</v>
      </c>
      <c r="T59" s="86">
        <f>IF(T$3="Remaining Capacity",'ABP Remaining Capacity'!T128,'ABP BlockSize'!T128)</f>
        <v>30005.008972997646</v>
      </c>
      <c r="U59" s="86">
        <f>IF(U$3="Remaining Capacity",'ABP Remaining Capacity'!U128,'ABP BlockSize'!U128)</f>
        <v>30005.008972997646</v>
      </c>
      <c r="V59" s="86">
        <f>IF(V$3="Remaining Capacity",'ABP Remaining Capacity'!V128,'ABP BlockSize'!V128)</f>
        <v>30005.008972997646</v>
      </c>
      <c r="W59" s="86">
        <f>IF(W$3="Remaining Capacity",'ABP Remaining Capacity'!W128,'ABP BlockSize'!W128)</f>
        <v>30005.008972997646</v>
      </c>
      <c r="X59" s="86">
        <f>IF(X$3="Remaining Capacity",'ABP Remaining Capacity'!X128,'ABP BlockSize'!X128)</f>
        <v>30005.008972997646</v>
      </c>
      <c r="Y59" s="86">
        <f>IF(Y$3="Remaining Capacity",'ABP Remaining Capacity'!Y128,'ABP BlockSize'!Y128)</f>
        <v>30005.008972997646</v>
      </c>
      <c r="Z59" s="86">
        <f>IF(Z$3="Remaining Capacity",'ABP Remaining Capacity'!Z128,'ABP BlockSize'!Z128)</f>
        <v>0</v>
      </c>
      <c r="AA59" s="86">
        <f>IF(AA$3="Remaining Capacity",'ABP Remaining Capacity'!AA128,'ABP BlockSize'!AA128)</f>
        <v>0</v>
      </c>
      <c r="AB59" s="86">
        <f>IF(AB$3="Remaining Capacity",'ABP Remaining Capacity'!AB128,'ABP BlockSize'!AB128)</f>
        <v>0</v>
      </c>
    </row>
    <row r="60" spans="2:28" ht="14.75" customHeight="1" x14ac:dyDescent="0.25">
      <c r="B60" s="227" t="s">
        <v>258</v>
      </c>
      <c r="C60" s="227" t="s">
        <v>238</v>
      </c>
      <c r="D60" s="324" t="s">
        <v>322</v>
      </c>
      <c r="E60" s="272" t="str">
        <f t="shared" si="0"/>
        <v>A_Equity Eligible Contractor_&gt;25-100</v>
      </c>
      <c r="F60" s="249" t="s">
        <v>91</v>
      </c>
      <c r="G60" s="86">
        <f>IF(G$3="Remaining Capacity",'ABP Remaining Capacity'!G129,'ABP BlockSize'!G129)</f>
        <v>0</v>
      </c>
      <c r="H60" s="86">
        <f>IF(H$3="Remaining Capacity",'ABP Remaining Capacity'!H129,'ABP BlockSize'!H129)</f>
        <v>8009.9942008453545</v>
      </c>
      <c r="I60" s="86">
        <f>IF(I$3="Remaining Capacity",'ABP Remaining Capacity'!I129,'ABP BlockSize'!I129)</f>
        <v>12815.485247546561</v>
      </c>
      <c r="J60" s="86">
        <f>IF(J$3="Remaining Capacity",'ABP Remaining Capacity'!J129,'ABP BlockSize'!J129)</f>
        <v>12135.876181388789</v>
      </c>
      <c r="K60" s="86">
        <f>IF(K$3="Remaining Capacity",'ABP Remaining Capacity'!K129,'ABP BlockSize'!K129)</f>
        <v>12135.876181388789</v>
      </c>
      <c r="L60" s="86">
        <f>IF(L$3="Remaining Capacity",'ABP Remaining Capacity'!L129,'ABP BlockSize'!L129)</f>
        <v>14563.051417666547</v>
      </c>
      <c r="M60" s="86">
        <f>IF(M$3="Remaining Capacity",'ABP Remaining Capacity'!M129,'ABP BlockSize'!M129)</f>
        <v>14563.051417666547</v>
      </c>
      <c r="N60" s="86">
        <f>IF(N$3="Remaining Capacity",'ABP Remaining Capacity'!N129,'ABP BlockSize'!N129)</f>
        <v>9708.700945111028</v>
      </c>
      <c r="O60" s="86">
        <f>IF(O$3="Remaining Capacity",'ABP Remaining Capacity'!O129,'ABP BlockSize'!O129)</f>
        <v>9708.700945111028</v>
      </c>
      <c r="P60" s="86">
        <f>IF(P$3="Remaining Capacity",'ABP Remaining Capacity'!P129,'ABP BlockSize'!P129)</f>
        <v>9708.700945111028</v>
      </c>
      <c r="Q60" s="86">
        <f>IF(Q$3="Remaining Capacity",'ABP Remaining Capacity'!Q129,'ABP BlockSize'!Q129)</f>
        <v>9708.700945111028</v>
      </c>
      <c r="R60" s="86">
        <f>IF(R$3="Remaining Capacity",'ABP Remaining Capacity'!R129,'ABP BlockSize'!R129)</f>
        <v>9708.700945111028</v>
      </c>
      <c r="S60" s="86">
        <f>IF(S$3="Remaining Capacity",'ABP Remaining Capacity'!S129,'ABP BlockSize'!S129)</f>
        <v>9708.700945111028</v>
      </c>
      <c r="T60" s="86">
        <f>IF(T$3="Remaining Capacity",'ABP Remaining Capacity'!T129,'ABP BlockSize'!T129)</f>
        <v>9708.700945111028</v>
      </c>
      <c r="U60" s="86">
        <f>IF(U$3="Remaining Capacity",'ABP Remaining Capacity'!U129,'ABP BlockSize'!U129)</f>
        <v>9708.700945111028</v>
      </c>
      <c r="V60" s="86">
        <f>IF(V$3="Remaining Capacity",'ABP Remaining Capacity'!V129,'ABP BlockSize'!V129)</f>
        <v>9708.700945111028</v>
      </c>
      <c r="W60" s="86">
        <f>IF(W$3="Remaining Capacity",'ABP Remaining Capacity'!W129,'ABP BlockSize'!W129)</f>
        <v>9708.700945111028</v>
      </c>
      <c r="X60" s="86">
        <f>IF(X$3="Remaining Capacity",'ABP Remaining Capacity'!X129,'ABP BlockSize'!X129)</f>
        <v>9708.700945111028</v>
      </c>
      <c r="Y60" s="86">
        <f>IF(Y$3="Remaining Capacity",'ABP Remaining Capacity'!Y129,'ABP BlockSize'!Y129)</f>
        <v>9708.700945111028</v>
      </c>
      <c r="Z60" s="86">
        <f>IF(Z$3="Remaining Capacity",'ABP Remaining Capacity'!Z129,'ABP BlockSize'!Z129)</f>
        <v>0</v>
      </c>
      <c r="AA60" s="86">
        <f>IF(AA$3="Remaining Capacity",'ABP Remaining Capacity'!AA129,'ABP BlockSize'!AA129)</f>
        <v>0</v>
      </c>
      <c r="AB60" s="86">
        <f>IF(AB$3="Remaining Capacity",'ABP Remaining Capacity'!AB129,'ABP BlockSize'!AB129)</f>
        <v>0</v>
      </c>
    </row>
    <row r="61" spans="2:28" ht="14.75" customHeight="1" x14ac:dyDescent="0.25">
      <c r="B61" s="227" t="s">
        <v>258</v>
      </c>
      <c r="C61" s="227" t="s">
        <v>238</v>
      </c>
      <c r="D61" s="324" t="s">
        <v>323</v>
      </c>
      <c r="E61" s="272" t="str">
        <f t="shared" si="0"/>
        <v>A_Equity Eligible Contractor_&gt;100-200</v>
      </c>
      <c r="F61" s="249" t="s">
        <v>91</v>
      </c>
      <c r="G61" s="86">
        <f>IF(G$3="Remaining Capacity",'ABP Remaining Capacity'!G130,'ABP BlockSize'!G130)</f>
        <v>0</v>
      </c>
      <c r="H61" s="86">
        <f>IF(H$3="Remaining Capacity",'ABP Remaining Capacity'!H130,'ABP BlockSize'!H130)</f>
        <v>30405.239440725403</v>
      </c>
      <c r="I61" s="86">
        <f>IF(I$3="Remaining Capacity",'ABP Remaining Capacity'!I130,'ABP BlockSize'!I130)</f>
        <v>48646.464370675043</v>
      </c>
      <c r="J61" s="86">
        <f>IF(J$3="Remaining Capacity",'ABP Remaining Capacity'!J130,'ABP BlockSize'!J130)</f>
        <v>46066.727623745312</v>
      </c>
      <c r="K61" s="86">
        <f>IF(K$3="Remaining Capacity",'ABP Remaining Capacity'!K130,'ABP BlockSize'!K130)</f>
        <v>46066.727623745312</v>
      </c>
      <c r="L61" s="86">
        <f>IF(L$3="Remaining Capacity",'ABP Remaining Capacity'!L130,'ABP BlockSize'!L130)</f>
        <v>55280.073148494375</v>
      </c>
      <c r="M61" s="86">
        <f>IF(M$3="Remaining Capacity",'ABP Remaining Capacity'!M130,'ABP BlockSize'!M130)</f>
        <v>55280.073148494375</v>
      </c>
      <c r="N61" s="86">
        <f>IF(N$3="Remaining Capacity",'ABP Remaining Capacity'!N130,'ABP BlockSize'!N130)</f>
        <v>36853.382098996255</v>
      </c>
      <c r="O61" s="86">
        <f>IF(O$3="Remaining Capacity",'ABP Remaining Capacity'!O130,'ABP BlockSize'!O130)</f>
        <v>36853.382098996255</v>
      </c>
      <c r="P61" s="86">
        <f>IF(P$3="Remaining Capacity",'ABP Remaining Capacity'!P130,'ABP BlockSize'!P130)</f>
        <v>36853.382098996255</v>
      </c>
      <c r="Q61" s="86">
        <f>IF(Q$3="Remaining Capacity",'ABP Remaining Capacity'!Q130,'ABP BlockSize'!Q130)</f>
        <v>36853.382098996255</v>
      </c>
      <c r="R61" s="86">
        <f>IF(R$3="Remaining Capacity",'ABP Remaining Capacity'!R130,'ABP BlockSize'!R130)</f>
        <v>36853.382098996255</v>
      </c>
      <c r="S61" s="86">
        <f>IF(S$3="Remaining Capacity",'ABP Remaining Capacity'!S130,'ABP BlockSize'!S130)</f>
        <v>36853.382098996255</v>
      </c>
      <c r="T61" s="86">
        <f>IF(T$3="Remaining Capacity",'ABP Remaining Capacity'!T130,'ABP BlockSize'!T130)</f>
        <v>36853.382098996255</v>
      </c>
      <c r="U61" s="86">
        <f>IF(U$3="Remaining Capacity",'ABP Remaining Capacity'!U130,'ABP BlockSize'!U130)</f>
        <v>36853.382098996255</v>
      </c>
      <c r="V61" s="86">
        <f>IF(V$3="Remaining Capacity",'ABP Remaining Capacity'!V130,'ABP BlockSize'!V130)</f>
        <v>36853.382098996255</v>
      </c>
      <c r="W61" s="86">
        <f>IF(W$3="Remaining Capacity",'ABP Remaining Capacity'!W130,'ABP BlockSize'!W130)</f>
        <v>36853.382098996255</v>
      </c>
      <c r="X61" s="86">
        <f>IF(X$3="Remaining Capacity",'ABP Remaining Capacity'!X130,'ABP BlockSize'!X130)</f>
        <v>36853.382098996255</v>
      </c>
      <c r="Y61" s="86">
        <f>IF(Y$3="Remaining Capacity",'ABP Remaining Capacity'!Y130,'ABP BlockSize'!Y130)</f>
        <v>36853.382098996255</v>
      </c>
      <c r="Z61" s="86">
        <f>IF(Z$3="Remaining Capacity",'ABP Remaining Capacity'!Z130,'ABP BlockSize'!Z130)</f>
        <v>0</v>
      </c>
      <c r="AA61" s="86">
        <f>IF(AA$3="Remaining Capacity",'ABP Remaining Capacity'!AA130,'ABP BlockSize'!AA130)</f>
        <v>0</v>
      </c>
      <c r="AB61" s="86">
        <f>IF(AB$3="Remaining Capacity",'ABP Remaining Capacity'!AB130,'ABP BlockSize'!AB130)</f>
        <v>0</v>
      </c>
    </row>
    <row r="62" spans="2:28" ht="14.75" customHeight="1" x14ac:dyDescent="0.25">
      <c r="B62" s="227" t="s">
        <v>258</v>
      </c>
      <c r="C62" s="227" t="s">
        <v>238</v>
      </c>
      <c r="D62" s="324" t="s">
        <v>324</v>
      </c>
      <c r="E62" s="272" t="str">
        <f t="shared" si="0"/>
        <v>A_Equity Eligible Contractor_&gt;200-500</v>
      </c>
      <c r="F62" s="249" t="s">
        <v>91</v>
      </c>
      <c r="G62" s="86">
        <f>IF(G$3="Remaining Capacity",'ABP Remaining Capacity'!G131,'ABP BlockSize'!G131)</f>
        <v>0</v>
      </c>
      <c r="H62" s="86">
        <f>IF(H$3="Remaining Capacity",'ABP Remaining Capacity'!H131,'ABP BlockSize'!H131)</f>
        <v>0</v>
      </c>
      <c r="I62" s="86">
        <f>IF(I$3="Remaining Capacity",'ABP Remaining Capacity'!I131,'ABP BlockSize'!I131)</f>
        <v>0</v>
      </c>
      <c r="J62" s="86">
        <f>IF(J$3="Remaining Capacity",'ABP Remaining Capacity'!J131,'ABP BlockSize'!J131)</f>
        <v>0</v>
      </c>
      <c r="K62" s="86">
        <f>IF(K$3="Remaining Capacity",'ABP Remaining Capacity'!K131,'ABP BlockSize'!K131)</f>
        <v>0</v>
      </c>
      <c r="L62" s="86">
        <f>IF(L$3="Remaining Capacity",'ABP Remaining Capacity'!L131,'ABP BlockSize'!L131)</f>
        <v>0</v>
      </c>
      <c r="M62" s="86">
        <f>IF(M$3="Remaining Capacity",'ABP Remaining Capacity'!M131,'ABP BlockSize'!M131)</f>
        <v>0</v>
      </c>
      <c r="N62" s="86">
        <f>IF(N$3="Remaining Capacity",'ABP Remaining Capacity'!N131,'ABP BlockSize'!N131)</f>
        <v>0</v>
      </c>
      <c r="O62" s="86">
        <f>IF(O$3="Remaining Capacity",'ABP Remaining Capacity'!O131,'ABP BlockSize'!O131)</f>
        <v>0</v>
      </c>
      <c r="P62" s="86">
        <f>IF(P$3="Remaining Capacity",'ABP Remaining Capacity'!P131,'ABP BlockSize'!P131)</f>
        <v>0</v>
      </c>
      <c r="Q62" s="86">
        <f>IF(Q$3="Remaining Capacity",'ABP Remaining Capacity'!Q131,'ABP BlockSize'!Q131)</f>
        <v>0</v>
      </c>
      <c r="R62" s="86">
        <f>IF(R$3="Remaining Capacity",'ABP Remaining Capacity'!R131,'ABP BlockSize'!R131)</f>
        <v>0</v>
      </c>
      <c r="S62" s="86">
        <f>IF(S$3="Remaining Capacity",'ABP Remaining Capacity'!S131,'ABP BlockSize'!S131)</f>
        <v>0</v>
      </c>
      <c r="T62" s="86">
        <f>IF(T$3="Remaining Capacity",'ABP Remaining Capacity'!T131,'ABP BlockSize'!T131)</f>
        <v>0</v>
      </c>
      <c r="U62" s="86">
        <f>IF(U$3="Remaining Capacity",'ABP Remaining Capacity'!U131,'ABP BlockSize'!U131)</f>
        <v>0</v>
      </c>
      <c r="V62" s="86">
        <f>IF(V$3="Remaining Capacity",'ABP Remaining Capacity'!V131,'ABP BlockSize'!V131)</f>
        <v>0</v>
      </c>
      <c r="W62" s="86">
        <f>IF(W$3="Remaining Capacity",'ABP Remaining Capacity'!W131,'ABP BlockSize'!W131)</f>
        <v>0</v>
      </c>
      <c r="X62" s="86">
        <f>IF(X$3="Remaining Capacity",'ABP Remaining Capacity'!X131,'ABP BlockSize'!X131)</f>
        <v>0</v>
      </c>
      <c r="Y62" s="86">
        <f>IF(Y$3="Remaining Capacity",'ABP Remaining Capacity'!Y131,'ABP BlockSize'!Y131)</f>
        <v>0</v>
      </c>
      <c r="Z62" s="86">
        <f>IF(Z$3="Remaining Capacity",'ABP Remaining Capacity'!Z131,'ABP BlockSize'!Z131)</f>
        <v>0</v>
      </c>
      <c r="AA62" s="86">
        <f>IF(AA$3="Remaining Capacity",'ABP Remaining Capacity'!AA131,'ABP BlockSize'!AA131)</f>
        <v>0</v>
      </c>
      <c r="AB62" s="86">
        <f>IF(AB$3="Remaining Capacity",'ABP Remaining Capacity'!AB131,'ABP BlockSize'!AB131)</f>
        <v>0</v>
      </c>
    </row>
    <row r="63" spans="2:28" ht="14.75" customHeight="1" x14ac:dyDescent="0.25">
      <c r="B63" s="227" t="s">
        <v>258</v>
      </c>
      <c r="C63" s="227" t="s">
        <v>238</v>
      </c>
      <c r="D63" s="324" t="s">
        <v>326</v>
      </c>
      <c r="E63" s="272" t="str">
        <f t="shared" si="0"/>
        <v>A_Equity Eligible Contractor_&gt;500-2000</v>
      </c>
      <c r="F63" s="249" t="s">
        <v>91</v>
      </c>
      <c r="G63" s="86">
        <f>IF(G$3="Remaining Capacity",'ABP Remaining Capacity'!G132,'ABP BlockSize'!G132)</f>
        <v>0</v>
      </c>
      <c r="H63" s="86">
        <f>IF(H$3="Remaining Capacity",'ABP Remaining Capacity'!H132,'ABP BlockSize'!H132)</f>
        <v>0</v>
      </c>
      <c r="I63" s="86">
        <f>IF(I$3="Remaining Capacity",'ABP Remaining Capacity'!I132,'ABP BlockSize'!I132)</f>
        <v>0</v>
      </c>
      <c r="J63" s="86">
        <f>IF(J$3="Remaining Capacity",'ABP Remaining Capacity'!J132,'ABP BlockSize'!J132)</f>
        <v>0</v>
      </c>
      <c r="K63" s="86">
        <f>IF(K$3="Remaining Capacity",'ABP Remaining Capacity'!K132,'ABP BlockSize'!K132)</f>
        <v>0</v>
      </c>
      <c r="L63" s="86">
        <f>IF(L$3="Remaining Capacity",'ABP Remaining Capacity'!L132,'ABP BlockSize'!L132)</f>
        <v>0</v>
      </c>
      <c r="M63" s="86">
        <f>IF(M$3="Remaining Capacity",'ABP Remaining Capacity'!M132,'ABP BlockSize'!M132)</f>
        <v>0</v>
      </c>
      <c r="N63" s="86">
        <f>IF(N$3="Remaining Capacity",'ABP Remaining Capacity'!N132,'ABP BlockSize'!N132)</f>
        <v>0</v>
      </c>
      <c r="O63" s="86">
        <f>IF(O$3="Remaining Capacity",'ABP Remaining Capacity'!O132,'ABP BlockSize'!O132)</f>
        <v>0</v>
      </c>
      <c r="P63" s="86">
        <f>IF(P$3="Remaining Capacity",'ABP Remaining Capacity'!P132,'ABP BlockSize'!P132)</f>
        <v>0</v>
      </c>
      <c r="Q63" s="86">
        <f>IF(Q$3="Remaining Capacity",'ABP Remaining Capacity'!Q132,'ABP BlockSize'!Q132)</f>
        <v>0</v>
      </c>
      <c r="R63" s="86">
        <f>IF(R$3="Remaining Capacity",'ABP Remaining Capacity'!R132,'ABP BlockSize'!R132)</f>
        <v>0</v>
      </c>
      <c r="S63" s="86">
        <f>IF(S$3="Remaining Capacity",'ABP Remaining Capacity'!S132,'ABP BlockSize'!S132)</f>
        <v>0</v>
      </c>
      <c r="T63" s="86">
        <f>IF(T$3="Remaining Capacity",'ABP Remaining Capacity'!T132,'ABP BlockSize'!T132)</f>
        <v>0</v>
      </c>
      <c r="U63" s="86">
        <f>IF(U$3="Remaining Capacity",'ABP Remaining Capacity'!U132,'ABP BlockSize'!U132)</f>
        <v>0</v>
      </c>
      <c r="V63" s="86">
        <f>IF(V$3="Remaining Capacity",'ABP Remaining Capacity'!V132,'ABP BlockSize'!V132)</f>
        <v>0</v>
      </c>
      <c r="W63" s="86">
        <f>IF(W$3="Remaining Capacity",'ABP Remaining Capacity'!W132,'ABP BlockSize'!W132)</f>
        <v>0</v>
      </c>
      <c r="X63" s="86">
        <f>IF(X$3="Remaining Capacity",'ABP Remaining Capacity'!X132,'ABP BlockSize'!X132)</f>
        <v>0</v>
      </c>
      <c r="Y63" s="86">
        <f>IF(Y$3="Remaining Capacity",'ABP Remaining Capacity'!Y132,'ABP BlockSize'!Y132)</f>
        <v>0</v>
      </c>
      <c r="Z63" s="86">
        <f>IF(Z$3="Remaining Capacity",'ABP Remaining Capacity'!Z132,'ABP BlockSize'!Z132)</f>
        <v>0</v>
      </c>
      <c r="AA63" s="86">
        <f>IF(AA$3="Remaining Capacity",'ABP Remaining Capacity'!AA132,'ABP BlockSize'!AA132)</f>
        <v>0</v>
      </c>
      <c r="AB63" s="86">
        <f>IF(AB$3="Remaining Capacity",'ABP Remaining Capacity'!AB132,'ABP BlockSize'!AB132)</f>
        <v>0</v>
      </c>
    </row>
    <row r="64" spans="2:28" ht="14.75" customHeight="1" x14ac:dyDescent="0.25">
      <c r="B64" s="227" t="s">
        <v>258</v>
      </c>
      <c r="C64" s="227" t="s">
        <v>238</v>
      </c>
      <c r="D64" s="324" t="s">
        <v>327</v>
      </c>
      <c r="E64" s="272" t="str">
        <f t="shared" si="0"/>
        <v>A_Equity Eligible Contractor_&gt;2000-5000</v>
      </c>
      <c r="F64" s="249" t="s">
        <v>91</v>
      </c>
      <c r="G64" s="86">
        <f>IF(G$3="Remaining Capacity",'ABP Remaining Capacity'!G133,'ABP BlockSize'!G133)</f>
        <v>0</v>
      </c>
      <c r="H64" s="86">
        <f>IF(H$3="Remaining Capacity",'ABP Remaining Capacity'!H133,'ABP BlockSize'!H133)</f>
        <v>41268.65360239365</v>
      </c>
      <c r="I64" s="86">
        <f>IF(I$3="Remaining Capacity",'ABP Remaining Capacity'!I133,'ABP BlockSize'!I133)</f>
        <v>66027.241489359454</v>
      </c>
      <c r="J64" s="86">
        <f>IF(J$3="Remaining Capacity",'ABP Remaining Capacity'!J133,'ABP BlockSize'!J133)</f>
        <v>62525.79686492373</v>
      </c>
      <c r="K64" s="86">
        <f>IF(K$3="Remaining Capacity",'ABP Remaining Capacity'!K133,'ABP BlockSize'!K133)</f>
        <v>62525.79686492373</v>
      </c>
      <c r="L64" s="86">
        <f>IF(L$3="Remaining Capacity",'ABP Remaining Capacity'!L133,'ABP BlockSize'!L133)</f>
        <v>75030.956237908482</v>
      </c>
      <c r="M64" s="86">
        <f>IF(M$3="Remaining Capacity",'ABP Remaining Capacity'!M133,'ABP BlockSize'!M133)</f>
        <v>75030.956237908482</v>
      </c>
      <c r="N64" s="86">
        <f>IF(N$3="Remaining Capacity",'ABP Remaining Capacity'!N133,'ABP BlockSize'!N133)</f>
        <v>50020.637491938971</v>
      </c>
      <c r="O64" s="86">
        <f>IF(O$3="Remaining Capacity",'ABP Remaining Capacity'!O133,'ABP BlockSize'!O133)</f>
        <v>50020.637491938971</v>
      </c>
      <c r="P64" s="86">
        <f>IF(P$3="Remaining Capacity",'ABP Remaining Capacity'!P133,'ABP BlockSize'!P133)</f>
        <v>50020.637491938971</v>
      </c>
      <c r="Q64" s="86">
        <f>IF(Q$3="Remaining Capacity",'ABP Remaining Capacity'!Q133,'ABP BlockSize'!Q133)</f>
        <v>50020.637491938971</v>
      </c>
      <c r="R64" s="86">
        <f>IF(R$3="Remaining Capacity",'ABP Remaining Capacity'!R133,'ABP BlockSize'!R133)</f>
        <v>50020.637491938971</v>
      </c>
      <c r="S64" s="86">
        <f>IF(S$3="Remaining Capacity",'ABP Remaining Capacity'!S133,'ABP BlockSize'!S133)</f>
        <v>50020.637491938971</v>
      </c>
      <c r="T64" s="86">
        <f>IF(T$3="Remaining Capacity",'ABP Remaining Capacity'!T133,'ABP BlockSize'!T133)</f>
        <v>50020.637491938971</v>
      </c>
      <c r="U64" s="86">
        <f>IF(U$3="Remaining Capacity",'ABP Remaining Capacity'!U133,'ABP BlockSize'!U133)</f>
        <v>50020.637491938971</v>
      </c>
      <c r="V64" s="86">
        <f>IF(V$3="Remaining Capacity",'ABP Remaining Capacity'!V133,'ABP BlockSize'!V133)</f>
        <v>50020.637491938971</v>
      </c>
      <c r="W64" s="86">
        <f>IF(W$3="Remaining Capacity",'ABP Remaining Capacity'!W133,'ABP BlockSize'!W133)</f>
        <v>50020.637491938971</v>
      </c>
      <c r="X64" s="86">
        <f>IF(X$3="Remaining Capacity",'ABP Remaining Capacity'!X133,'ABP BlockSize'!X133)</f>
        <v>50020.637491938971</v>
      </c>
      <c r="Y64" s="86">
        <f>IF(Y$3="Remaining Capacity",'ABP Remaining Capacity'!Y133,'ABP BlockSize'!Y133)</f>
        <v>50020.637491938971</v>
      </c>
      <c r="Z64" s="86">
        <f>IF(Z$3="Remaining Capacity",'ABP Remaining Capacity'!Z133,'ABP BlockSize'!Z133)</f>
        <v>0</v>
      </c>
      <c r="AA64" s="86">
        <f>IF(AA$3="Remaining Capacity",'ABP Remaining Capacity'!AA133,'ABP BlockSize'!AA133)</f>
        <v>0</v>
      </c>
      <c r="AB64" s="86">
        <f>IF(AB$3="Remaining Capacity",'ABP Remaining Capacity'!AB133,'ABP BlockSize'!AB133)</f>
        <v>0</v>
      </c>
    </row>
    <row r="65" spans="1:30" ht="14.75" customHeight="1" x14ac:dyDescent="0.25">
      <c r="B65" s="227" t="s">
        <v>259</v>
      </c>
      <c r="C65" s="227" t="s">
        <v>238</v>
      </c>
      <c r="D65" s="324" t="s">
        <v>322</v>
      </c>
      <c r="E65" s="272" t="str">
        <f t="shared" si="0"/>
        <v>B_Equity Eligible Contractor_&gt;25-100</v>
      </c>
      <c r="F65" s="249" t="s">
        <v>91</v>
      </c>
      <c r="G65" s="86">
        <f>IF(G$3="Remaining Capacity",'ABP Remaining Capacity'!G134,'ABP BlockSize'!G134)</f>
        <v>0</v>
      </c>
      <c r="H65" s="86">
        <f>IF(H$3="Remaining Capacity",'ABP Remaining Capacity'!H134,'ABP BlockSize'!H134)</f>
        <v>17595.513498049113</v>
      </c>
      <c r="I65" s="86">
        <f>IF(I$3="Remaining Capacity",'ABP Remaining Capacity'!I134,'ABP BlockSize'!I134)</f>
        <v>28151.711225141291</v>
      </c>
      <c r="J65" s="86">
        <f>IF(J$3="Remaining Capacity",'ABP Remaining Capacity'!J134,'ABP BlockSize'!J134)</f>
        <v>26658.817448050464</v>
      </c>
      <c r="K65" s="86">
        <f>IF(K$3="Remaining Capacity",'ABP Remaining Capacity'!K134,'ABP BlockSize'!K134)</f>
        <v>26658.817448050464</v>
      </c>
      <c r="L65" s="86">
        <f>IF(L$3="Remaining Capacity",'ABP Remaining Capacity'!L134,'ABP BlockSize'!L134)</f>
        <v>31990.580937660558</v>
      </c>
      <c r="M65" s="86">
        <f>IF(M$3="Remaining Capacity",'ABP Remaining Capacity'!M134,'ABP BlockSize'!M134)</f>
        <v>31990.580937660558</v>
      </c>
      <c r="N65" s="86">
        <f>IF(N$3="Remaining Capacity",'ABP Remaining Capacity'!N134,'ABP BlockSize'!N134)</f>
        <v>21327.05395844037</v>
      </c>
      <c r="O65" s="86">
        <f>IF(O$3="Remaining Capacity",'ABP Remaining Capacity'!O134,'ABP BlockSize'!O134)</f>
        <v>21327.05395844037</v>
      </c>
      <c r="P65" s="86">
        <f>IF(P$3="Remaining Capacity",'ABP Remaining Capacity'!P134,'ABP BlockSize'!P134)</f>
        <v>21327.05395844037</v>
      </c>
      <c r="Q65" s="86">
        <f>IF(Q$3="Remaining Capacity",'ABP Remaining Capacity'!Q134,'ABP BlockSize'!Q134)</f>
        <v>21327.05395844037</v>
      </c>
      <c r="R65" s="86">
        <f>IF(R$3="Remaining Capacity",'ABP Remaining Capacity'!R134,'ABP BlockSize'!R134)</f>
        <v>21327.05395844037</v>
      </c>
      <c r="S65" s="86">
        <f>IF(S$3="Remaining Capacity",'ABP Remaining Capacity'!S134,'ABP BlockSize'!S134)</f>
        <v>21327.05395844037</v>
      </c>
      <c r="T65" s="86">
        <f>IF(T$3="Remaining Capacity",'ABP Remaining Capacity'!T134,'ABP BlockSize'!T134)</f>
        <v>21327.05395844037</v>
      </c>
      <c r="U65" s="86">
        <f>IF(U$3="Remaining Capacity",'ABP Remaining Capacity'!U134,'ABP BlockSize'!U134)</f>
        <v>21327.05395844037</v>
      </c>
      <c r="V65" s="86">
        <f>IF(V$3="Remaining Capacity",'ABP Remaining Capacity'!V134,'ABP BlockSize'!V134)</f>
        <v>21327.05395844037</v>
      </c>
      <c r="W65" s="86">
        <f>IF(W$3="Remaining Capacity",'ABP Remaining Capacity'!W134,'ABP BlockSize'!W134)</f>
        <v>21327.05395844037</v>
      </c>
      <c r="X65" s="86">
        <f>IF(X$3="Remaining Capacity",'ABP Remaining Capacity'!X134,'ABP BlockSize'!X134)</f>
        <v>21327.05395844037</v>
      </c>
      <c r="Y65" s="86">
        <f>IF(Y$3="Remaining Capacity",'ABP Remaining Capacity'!Y134,'ABP BlockSize'!Y134)</f>
        <v>21327.05395844037</v>
      </c>
      <c r="Z65" s="86">
        <f>IF(Z$3="Remaining Capacity",'ABP Remaining Capacity'!Z134,'ABP BlockSize'!Z134)</f>
        <v>0</v>
      </c>
      <c r="AA65" s="86">
        <f>IF(AA$3="Remaining Capacity",'ABP Remaining Capacity'!AA134,'ABP BlockSize'!AA134)</f>
        <v>0</v>
      </c>
      <c r="AB65" s="86">
        <f>IF(AB$3="Remaining Capacity",'ABP Remaining Capacity'!AB134,'ABP BlockSize'!AB134)</f>
        <v>0</v>
      </c>
    </row>
    <row r="66" spans="1:30" ht="14.75" customHeight="1" x14ac:dyDescent="0.25">
      <c r="B66" s="227" t="s">
        <v>259</v>
      </c>
      <c r="C66" s="227" t="s">
        <v>238</v>
      </c>
      <c r="D66" s="324" t="s">
        <v>323</v>
      </c>
      <c r="E66" s="272" t="str">
        <f t="shared" si="0"/>
        <v>B_Equity Eligible Contractor_&gt;100-200</v>
      </c>
      <c r="F66" s="249" t="s">
        <v>91</v>
      </c>
      <c r="G66" s="86">
        <f>IF(G$3="Remaining Capacity",'ABP Remaining Capacity'!G135,'ABP BlockSize'!G135)</f>
        <v>0</v>
      </c>
      <c r="H66" s="86">
        <f>IF(H$3="Remaining Capacity",'ABP Remaining Capacity'!H135,'ABP BlockSize'!H135)</f>
        <v>69367.286375985597</v>
      </c>
      <c r="I66" s="86">
        <f>IF(I$3="Remaining Capacity",'ABP Remaining Capacity'!I135,'ABP BlockSize'!I135)</f>
        <v>110983.28075193372</v>
      </c>
      <c r="J66" s="86">
        <f>IF(J$3="Remaining Capacity",'ABP Remaining Capacity'!J135,'ABP BlockSize'!J135)</f>
        <v>105097.80374236147</v>
      </c>
      <c r="K66" s="86">
        <f>IF(K$3="Remaining Capacity",'ABP Remaining Capacity'!K135,'ABP BlockSize'!K135)</f>
        <v>105097.80374236147</v>
      </c>
      <c r="L66" s="86">
        <f>IF(L$3="Remaining Capacity",'ABP Remaining Capacity'!L135,'ABP BlockSize'!L135)</f>
        <v>126117.36449083376</v>
      </c>
      <c r="M66" s="86">
        <f>IF(M$3="Remaining Capacity",'ABP Remaining Capacity'!M135,'ABP BlockSize'!M135)</f>
        <v>126117.36449083376</v>
      </c>
      <c r="N66" s="86">
        <f>IF(N$3="Remaining Capacity",'ABP Remaining Capacity'!N135,'ABP BlockSize'!N135)</f>
        <v>84078.242993889187</v>
      </c>
      <c r="O66" s="86">
        <f>IF(O$3="Remaining Capacity",'ABP Remaining Capacity'!O135,'ABP BlockSize'!O135)</f>
        <v>84078.242993889187</v>
      </c>
      <c r="P66" s="86">
        <f>IF(P$3="Remaining Capacity",'ABP Remaining Capacity'!P135,'ABP BlockSize'!P135)</f>
        <v>84078.242993889187</v>
      </c>
      <c r="Q66" s="86">
        <f>IF(Q$3="Remaining Capacity",'ABP Remaining Capacity'!Q135,'ABP BlockSize'!Q135)</f>
        <v>84078.242993889187</v>
      </c>
      <c r="R66" s="86">
        <f>IF(R$3="Remaining Capacity",'ABP Remaining Capacity'!R135,'ABP BlockSize'!R135)</f>
        <v>84078.242993889187</v>
      </c>
      <c r="S66" s="86">
        <f>IF(S$3="Remaining Capacity",'ABP Remaining Capacity'!S135,'ABP BlockSize'!S135)</f>
        <v>84078.242993889187</v>
      </c>
      <c r="T66" s="86">
        <f>IF(T$3="Remaining Capacity",'ABP Remaining Capacity'!T135,'ABP BlockSize'!T135)</f>
        <v>84078.242993889187</v>
      </c>
      <c r="U66" s="86">
        <f>IF(U$3="Remaining Capacity",'ABP Remaining Capacity'!U135,'ABP BlockSize'!U135)</f>
        <v>84078.242993889187</v>
      </c>
      <c r="V66" s="86">
        <f>IF(V$3="Remaining Capacity",'ABP Remaining Capacity'!V135,'ABP BlockSize'!V135)</f>
        <v>84078.242993889187</v>
      </c>
      <c r="W66" s="86">
        <f>IF(W$3="Remaining Capacity",'ABP Remaining Capacity'!W135,'ABP BlockSize'!W135)</f>
        <v>84078.242993889187</v>
      </c>
      <c r="X66" s="86">
        <f>IF(X$3="Remaining Capacity",'ABP Remaining Capacity'!X135,'ABP BlockSize'!X135)</f>
        <v>84078.242993889187</v>
      </c>
      <c r="Y66" s="86">
        <f>IF(Y$3="Remaining Capacity",'ABP Remaining Capacity'!Y135,'ABP BlockSize'!Y135)</f>
        <v>84078.242993889187</v>
      </c>
      <c r="Z66" s="86">
        <f>IF(Z$3="Remaining Capacity",'ABP Remaining Capacity'!Z135,'ABP BlockSize'!Z135)</f>
        <v>0</v>
      </c>
      <c r="AA66" s="86">
        <f>IF(AA$3="Remaining Capacity",'ABP Remaining Capacity'!AA135,'ABP BlockSize'!AA135)</f>
        <v>0</v>
      </c>
      <c r="AB66" s="86">
        <f>IF(AB$3="Remaining Capacity",'ABP Remaining Capacity'!AB135,'ABP BlockSize'!AB135)</f>
        <v>0</v>
      </c>
    </row>
    <row r="67" spans="1:30" ht="14.75" customHeight="1" x14ac:dyDescent="0.25">
      <c r="B67" s="227" t="s">
        <v>259</v>
      </c>
      <c r="C67" s="227" t="s">
        <v>238</v>
      </c>
      <c r="D67" s="324" t="s">
        <v>324</v>
      </c>
      <c r="E67" s="272" t="str">
        <f t="shared" si="0"/>
        <v>B_Equity Eligible Contractor_&gt;200-500</v>
      </c>
      <c r="F67" s="249" t="s">
        <v>91</v>
      </c>
      <c r="G67" s="86">
        <f>IF(G$3="Remaining Capacity",'ABP Remaining Capacity'!G136,'ABP BlockSize'!G136)</f>
        <v>0</v>
      </c>
      <c r="H67" s="86">
        <f>IF(H$3="Remaining Capacity",'ABP Remaining Capacity'!H136,'ABP BlockSize'!H136)</f>
        <v>0</v>
      </c>
      <c r="I67" s="86">
        <f>IF(I$3="Remaining Capacity",'ABP Remaining Capacity'!I136,'ABP BlockSize'!I136)</f>
        <v>0</v>
      </c>
      <c r="J67" s="86">
        <f>IF(J$3="Remaining Capacity",'ABP Remaining Capacity'!J136,'ABP BlockSize'!J136)</f>
        <v>0</v>
      </c>
      <c r="K67" s="86">
        <f>IF(K$3="Remaining Capacity",'ABP Remaining Capacity'!K136,'ABP BlockSize'!K136)</f>
        <v>0</v>
      </c>
      <c r="L67" s="86">
        <f>IF(L$3="Remaining Capacity",'ABP Remaining Capacity'!L136,'ABP BlockSize'!L136)</f>
        <v>0</v>
      </c>
      <c r="M67" s="86">
        <f>IF(M$3="Remaining Capacity",'ABP Remaining Capacity'!M136,'ABP BlockSize'!M136)</f>
        <v>0</v>
      </c>
      <c r="N67" s="86">
        <f>IF(N$3="Remaining Capacity",'ABP Remaining Capacity'!N136,'ABP BlockSize'!N136)</f>
        <v>0</v>
      </c>
      <c r="O67" s="86">
        <f>IF(O$3="Remaining Capacity",'ABP Remaining Capacity'!O136,'ABP BlockSize'!O136)</f>
        <v>0</v>
      </c>
      <c r="P67" s="86">
        <f>IF(P$3="Remaining Capacity",'ABP Remaining Capacity'!P136,'ABP BlockSize'!P136)</f>
        <v>0</v>
      </c>
      <c r="Q67" s="86">
        <f>IF(Q$3="Remaining Capacity",'ABP Remaining Capacity'!Q136,'ABP BlockSize'!Q136)</f>
        <v>0</v>
      </c>
      <c r="R67" s="86">
        <f>IF(R$3="Remaining Capacity",'ABP Remaining Capacity'!R136,'ABP BlockSize'!R136)</f>
        <v>0</v>
      </c>
      <c r="S67" s="86">
        <f>IF(S$3="Remaining Capacity",'ABP Remaining Capacity'!S136,'ABP BlockSize'!S136)</f>
        <v>0</v>
      </c>
      <c r="T67" s="86">
        <f>IF(T$3="Remaining Capacity",'ABP Remaining Capacity'!T136,'ABP BlockSize'!T136)</f>
        <v>0</v>
      </c>
      <c r="U67" s="86">
        <f>IF(U$3="Remaining Capacity",'ABP Remaining Capacity'!U136,'ABP BlockSize'!U136)</f>
        <v>0</v>
      </c>
      <c r="V67" s="86">
        <f>IF(V$3="Remaining Capacity",'ABP Remaining Capacity'!V136,'ABP BlockSize'!V136)</f>
        <v>0</v>
      </c>
      <c r="W67" s="86">
        <f>IF(W$3="Remaining Capacity",'ABP Remaining Capacity'!W136,'ABP BlockSize'!W136)</f>
        <v>0</v>
      </c>
      <c r="X67" s="86">
        <f>IF(X$3="Remaining Capacity",'ABP Remaining Capacity'!X136,'ABP BlockSize'!X136)</f>
        <v>0</v>
      </c>
      <c r="Y67" s="86">
        <f>IF(Y$3="Remaining Capacity",'ABP Remaining Capacity'!Y136,'ABP BlockSize'!Y136)</f>
        <v>0</v>
      </c>
      <c r="Z67" s="86">
        <f>IF(Z$3="Remaining Capacity",'ABP Remaining Capacity'!Z136,'ABP BlockSize'!Z136)</f>
        <v>0</v>
      </c>
      <c r="AA67" s="86">
        <f>IF(AA$3="Remaining Capacity",'ABP Remaining Capacity'!AA136,'ABP BlockSize'!AA136)</f>
        <v>0</v>
      </c>
      <c r="AB67" s="86">
        <f>IF(AB$3="Remaining Capacity",'ABP Remaining Capacity'!AB136,'ABP BlockSize'!AB136)</f>
        <v>0</v>
      </c>
    </row>
    <row r="68" spans="1:30" ht="14.75" customHeight="1" x14ac:dyDescent="0.25">
      <c r="B68" s="227" t="s">
        <v>259</v>
      </c>
      <c r="C68" s="227" t="s">
        <v>238</v>
      </c>
      <c r="D68" s="324" t="s">
        <v>326</v>
      </c>
      <c r="E68" s="272" t="str">
        <f t="shared" si="0"/>
        <v>B_Equity Eligible Contractor_&gt;500-2000</v>
      </c>
      <c r="F68" s="249" t="s">
        <v>91</v>
      </c>
      <c r="G68" s="86">
        <f>IF(G$3="Remaining Capacity",'ABP Remaining Capacity'!G137,'ABP BlockSize'!G137)</f>
        <v>0</v>
      </c>
      <c r="H68" s="86">
        <f>IF(H$3="Remaining Capacity",'ABP Remaining Capacity'!H137,'ABP BlockSize'!H137)</f>
        <v>0</v>
      </c>
      <c r="I68" s="86">
        <f>IF(I$3="Remaining Capacity",'ABP Remaining Capacity'!I137,'ABP BlockSize'!I137)</f>
        <v>0</v>
      </c>
      <c r="J68" s="86">
        <f>IF(J$3="Remaining Capacity",'ABP Remaining Capacity'!J137,'ABP BlockSize'!J137)</f>
        <v>0</v>
      </c>
      <c r="K68" s="86">
        <f>IF(K$3="Remaining Capacity",'ABP Remaining Capacity'!K137,'ABP BlockSize'!K137)</f>
        <v>0</v>
      </c>
      <c r="L68" s="86">
        <f>IF(L$3="Remaining Capacity",'ABP Remaining Capacity'!L137,'ABP BlockSize'!L137)</f>
        <v>0</v>
      </c>
      <c r="M68" s="86">
        <f>IF(M$3="Remaining Capacity",'ABP Remaining Capacity'!M137,'ABP BlockSize'!M137)</f>
        <v>0</v>
      </c>
      <c r="N68" s="86">
        <f>IF(N$3="Remaining Capacity",'ABP Remaining Capacity'!N137,'ABP BlockSize'!N137)</f>
        <v>0</v>
      </c>
      <c r="O68" s="86">
        <f>IF(O$3="Remaining Capacity",'ABP Remaining Capacity'!O137,'ABP BlockSize'!O137)</f>
        <v>0</v>
      </c>
      <c r="P68" s="86">
        <f>IF(P$3="Remaining Capacity",'ABP Remaining Capacity'!P137,'ABP BlockSize'!P137)</f>
        <v>0</v>
      </c>
      <c r="Q68" s="86">
        <f>IF(Q$3="Remaining Capacity",'ABP Remaining Capacity'!Q137,'ABP BlockSize'!Q137)</f>
        <v>0</v>
      </c>
      <c r="R68" s="86">
        <f>IF(R$3="Remaining Capacity",'ABP Remaining Capacity'!R137,'ABP BlockSize'!R137)</f>
        <v>0</v>
      </c>
      <c r="S68" s="86">
        <f>IF(S$3="Remaining Capacity",'ABP Remaining Capacity'!S137,'ABP BlockSize'!S137)</f>
        <v>0</v>
      </c>
      <c r="T68" s="86">
        <f>IF(T$3="Remaining Capacity",'ABP Remaining Capacity'!T137,'ABP BlockSize'!T137)</f>
        <v>0</v>
      </c>
      <c r="U68" s="86">
        <f>IF(U$3="Remaining Capacity",'ABP Remaining Capacity'!U137,'ABP BlockSize'!U137)</f>
        <v>0</v>
      </c>
      <c r="V68" s="86">
        <f>IF(V$3="Remaining Capacity",'ABP Remaining Capacity'!V137,'ABP BlockSize'!V137)</f>
        <v>0</v>
      </c>
      <c r="W68" s="86">
        <f>IF(W$3="Remaining Capacity",'ABP Remaining Capacity'!W137,'ABP BlockSize'!W137)</f>
        <v>0</v>
      </c>
      <c r="X68" s="86">
        <f>IF(X$3="Remaining Capacity",'ABP Remaining Capacity'!X137,'ABP BlockSize'!X137)</f>
        <v>0</v>
      </c>
      <c r="Y68" s="86">
        <f>IF(Y$3="Remaining Capacity",'ABP Remaining Capacity'!Y137,'ABP BlockSize'!Y137)</f>
        <v>0</v>
      </c>
      <c r="Z68" s="86">
        <f>IF(Z$3="Remaining Capacity",'ABP Remaining Capacity'!Z137,'ABP BlockSize'!Z137)</f>
        <v>0</v>
      </c>
      <c r="AA68" s="86">
        <f>IF(AA$3="Remaining Capacity",'ABP Remaining Capacity'!AA137,'ABP BlockSize'!AA137)</f>
        <v>0</v>
      </c>
      <c r="AB68" s="86">
        <f>IF(AB$3="Remaining Capacity",'ABP Remaining Capacity'!AB137,'ABP BlockSize'!AB137)</f>
        <v>0</v>
      </c>
    </row>
    <row r="69" spans="1:30" ht="14.75" customHeight="1" x14ac:dyDescent="0.25">
      <c r="B69" s="227" t="s">
        <v>259</v>
      </c>
      <c r="C69" s="227" t="s">
        <v>238</v>
      </c>
      <c r="D69" s="324" t="s">
        <v>327</v>
      </c>
      <c r="E69" s="272" t="str">
        <f t="shared" si="0"/>
        <v>B_Equity Eligible Contractor_&gt;2000-5000</v>
      </c>
      <c r="F69" s="249" t="s">
        <v>91</v>
      </c>
      <c r="G69" s="86">
        <f>IF(G$3="Remaining Capacity",'ABP Remaining Capacity'!G138,'ABP BlockSize'!G138)</f>
        <v>0</v>
      </c>
      <c r="H69" s="86">
        <f>IF(H$3="Remaining Capacity",'ABP Remaining Capacity'!H138,'ABP BlockSize'!H138)</f>
        <v>93172.342641624055</v>
      </c>
      <c r="I69" s="86">
        <f>IF(I$3="Remaining Capacity",'ABP Remaining Capacity'!I138,'ABP BlockSize'!I138)</f>
        <v>149069.86854960138</v>
      </c>
      <c r="J69" s="86">
        <f>IF(J$3="Remaining Capacity",'ABP Remaining Capacity'!J138,'ABP BlockSize'!J138)</f>
        <v>141164.64824772859</v>
      </c>
      <c r="K69" s="86">
        <f>IF(K$3="Remaining Capacity",'ABP Remaining Capacity'!K138,'ABP BlockSize'!K138)</f>
        <v>141164.64824772859</v>
      </c>
      <c r="L69" s="86">
        <f>IF(L$3="Remaining Capacity",'ABP Remaining Capacity'!L138,'ABP BlockSize'!L138)</f>
        <v>169397.57789727428</v>
      </c>
      <c r="M69" s="86">
        <f>IF(M$3="Remaining Capacity",'ABP Remaining Capacity'!M138,'ABP BlockSize'!M138)</f>
        <v>169397.57789727428</v>
      </c>
      <c r="N69" s="86">
        <f>IF(N$3="Remaining Capacity",'ABP Remaining Capacity'!N138,'ABP BlockSize'!N138)</f>
        <v>112931.71859818287</v>
      </c>
      <c r="O69" s="86">
        <f>IF(O$3="Remaining Capacity",'ABP Remaining Capacity'!O138,'ABP BlockSize'!O138)</f>
        <v>112931.71859818287</v>
      </c>
      <c r="P69" s="86">
        <f>IF(P$3="Remaining Capacity",'ABP Remaining Capacity'!P138,'ABP BlockSize'!P138)</f>
        <v>112931.71859818287</v>
      </c>
      <c r="Q69" s="86">
        <f>IF(Q$3="Remaining Capacity",'ABP Remaining Capacity'!Q138,'ABP BlockSize'!Q138)</f>
        <v>112931.71859818287</v>
      </c>
      <c r="R69" s="86">
        <f>IF(R$3="Remaining Capacity",'ABP Remaining Capacity'!R138,'ABP BlockSize'!R138)</f>
        <v>112931.71859818287</v>
      </c>
      <c r="S69" s="86">
        <f>IF(S$3="Remaining Capacity",'ABP Remaining Capacity'!S138,'ABP BlockSize'!S138)</f>
        <v>112931.71859818287</v>
      </c>
      <c r="T69" s="86">
        <f>IF(T$3="Remaining Capacity",'ABP Remaining Capacity'!T138,'ABP BlockSize'!T138)</f>
        <v>112931.71859818287</v>
      </c>
      <c r="U69" s="86">
        <f>IF(U$3="Remaining Capacity",'ABP Remaining Capacity'!U138,'ABP BlockSize'!U138)</f>
        <v>112931.71859818287</v>
      </c>
      <c r="V69" s="86">
        <f>IF(V$3="Remaining Capacity",'ABP Remaining Capacity'!V138,'ABP BlockSize'!V138)</f>
        <v>112931.71859818287</v>
      </c>
      <c r="W69" s="86">
        <f>IF(W$3="Remaining Capacity",'ABP Remaining Capacity'!W138,'ABP BlockSize'!W138)</f>
        <v>112931.71859818287</v>
      </c>
      <c r="X69" s="86">
        <f>IF(X$3="Remaining Capacity",'ABP Remaining Capacity'!X138,'ABP BlockSize'!X138)</f>
        <v>112931.71859818287</v>
      </c>
      <c r="Y69" s="86">
        <f>IF(Y$3="Remaining Capacity",'ABP Remaining Capacity'!Y138,'ABP BlockSize'!Y138)</f>
        <v>112931.71859818287</v>
      </c>
      <c r="Z69" s="86">
        <f>IF(Z$3="Remaining Capacity",'ABP Remaining Capacity'!Z138,'ABP BlockSize'!Z138)</f>
        <v>0</v>
      </c>
      <c r="AA69" s="86">
        <f>IF(AA$3="Remaining Capacity",'ABP Remaining Capacity'!AA138,'ABP BlockSize'!AA138)</f>
        <v>0</v>
      </c>
      <c r="AB69" s="86">
        <f>IF(AB$3="Remaining Capacity",'ABP Remaining Capacity'!AB138,'ABP BlockSize'!AB138)</f>
        <v>0</v>
      </c>
    </row>
    <row r="70" spans="1:30" ht="14.75" customHeight="1" x14ac:dyDescent="0.25">
      <c r="F70" s="267"/>
      <c r="G70" s="228"/>
    </row>
    <row r="71" spans="1:30" ht="14.75" customHeight="1" thickBot="1" x14ac:dyDescent="0.3">
      <c r="B71" s="273"/>
      <c r="C71" s="273"/>
      <c r="D71" s="273"/>
      <c r="E71" s="273" t="s">
        <v>47</v>
      </c>
      <c r="F71" s="274" t="s">
        <v>91</v>
      </c>
      <c r="G71" s="275">
        <f>SUM(G6:G69)</f>
        <v>0</v>
      </c>
      <c r="H71" s="275">
        <f t="shared" ref="H71:AB71" si="1">SUM(H6:H69)</f>
        <v>1414912.3276296975</v>
      </c>
      <c r="I71" s="275">
        <f t="shared" si="1"/>
        <v>2056838.0616031475</v>
      </c>
      <c r="J71" s="275">
        <f t="shared" si="1"/>
        <v>1710482.2575641309</v>
      </c>
      <c r="K71" s="275">
        <f t="shared" si="1"/>
        <v>1710482.2575641309</v>
      </c>
      <c r="L71" s="275">
        <f t="shared" si="1"/>
        <v>2052578.7090769573</v>
      </c>
      <c r="M71" s="275">
        <f t="shared" si="1"/>
        <v>2052578.7090769573</v>
      </c>
      <c r="N71" s="275">
        <f t="shared" si="1"/>
        <v>1368385.806051305</v>
      </c>
      <c r="O71" s="275">
        <f t="shared" si="1"/>
        <v>1368385.806051305</v>
      </c>
      <c r="P71" s="275">
        <f t="shared" si="1"/>
        <v>1368385.806051305</v>
      </c>
      <c r="Q71" s="275">
        <f t="shared" si="1"/>
        <v>1368385.806051305</v>
      </c>
      <c r="R71" s="275">
        <f t="shared" si="1"/>
        <v>1368385.806051305</v>
      </c>
      <c r="S71" s="275">
        <f t="shared" si="1"/>
        <v>1368385.806051305</v>
      </c>
      <c r="T71" s="275">
        <f t="shared" si="1"/>
        <v>1368385.806051305</v>
      </c>
      <c r="U71" s="275">
        <f t="shared" si="1"/>
        <v>1368385.806051305</v>
      </c>
      <c r="V71" s="275">
        <f t="shared" si="1"/>
        <v>1368385.806051305</v>
      </c>
      <c r="W71" s="275">
        <f t="shared" si="1"/>
        <v>1368385.806051305</v>
      </c>
      <c r="X71" s="275">
        <f t="shared" si="1"/>
        <v>1368385.806051305</v>
      </c>
      <c r="Y71" s="275">
        <f t="shared" si="1"/>
        <v>1368385.806051305</v>
      </c>
      <c r="Z71" s="275">
        <f t="shared" si="1"/>
        <v>0</v>
      </c>
      <c r="AA71" s="275">
        <f t="shared" si="1"/>
        <v>0</v>
      </c>
      <c r="AB71" s="275">
        <f t="shared" si="1"/>
        <v>0</v>
      </c>
    </row>
    <row r="72" spans="1:30" ht="14.75" customHeight="1" thickTop="1" x14ac:dyDescent="0.25">
      <c r="A72" s="231"/>
      <c r="F72" s="267"/>
      <c r="G72" s="268"/>
      <c r="H72" s="268"/>
      <c r="I72" s="268"/>
      <c r="J72" s="268"/>
    </row>
    <row r="73" spans="1:30" ht="14.75" customHeight="1" x14ac:dyDescent="0.25">
      <c r="E73" s="284" t="s">
        <v>359</v>
      </c>
      <c r="F73" s="267"/>
      <c r="G73" s="254" t="s">
        <v>352</v>
      </c>
      <c r="AD73" s="231"/>
    </row>
    <row r="74" spans="1:30" ht="14.75" customHeight="1" x14ac:dyDescent="0.25">
      <c r="B74" s="270" t="s">
        <v>353</v>
      </c>
      <c r="C74" s="270" t="s">
        <v>187</v>
      </c>
      <c r="D74" s="270" t="s">
        <v>354</v>
      </c>
      <c r="E74" s="283" t="s">
        <v>355</v>
      </c>
      <c r="F74" s="271" t="s">
        <v>14</v>
      </c>
      <c r="G74" s="281" t="s">
        <v>22</v>
      </c>
      <c r="H74" s="281" t="s">
        <v>23</v>
      </c>
      <c r="I74" s="281" t="s">
        <v>24</v>
      </c>
      <c r="J74" s="281" t="s">
        <v>25</v>
      </c>
      <c r="K74" s="281" t="s">
        <v>26</v>
      </c>
      <c r="L74" s="281" t="s">
        <v>27</v>
      </c>
      <c r="M74" s="281" t="s">
        <v>28</v>
      </c>
      <c r="N74" s="281" t="s">
        <v>29</v>
      </c>
      <c r="O74" s="281" t="s">
        <v>30</v>
      </c>
      <c r="P74" s="281" t="s">
        <v>31</v>
      </c>
      <c r="Q74" s="281" t="s">
        <v>32</v>
      </c>
      <c r="R74" s="281" t="s">
        <v>33</v>
      </c>
      <c r="S74" s="281" t="s">
        <v>34</v>
      </c>
      <c r="T74" s="281" t="s">
        <v>35</v>
      </c>
      <c r="U74" s="281" t="s">
        <v>36</v>
      </c>
      <c r="V74" s="281" t="s">
        <v>37</v>
      </c>
      <c r="W74" s="281" t="s">
        <v>38</v>
      </c>
      <c r="X74" s="281" t="s">
        <v>39</v>
      </c>
      <c r="Y74" s="281" t="s">
        <v>40</v>
      </c>
      <c r="Z74" s="281" t="s">
        <v>41</v>
      </c>
      <c r="AA74" s="281" t="s">
        <v>42</v>
      </c>
      <c r="AB74" s="281" t="s">
        <v>43</v>
      </c>
      <c r="AD74" s="279" t="s">
        <v>360</v>
      </c>
    </row>
    <row r="75" spans="1:30" ht="14.75" customHeight="1" x14ac:dyDescent="0.25">
      <c r="B75" s="227" t="s">
        <v>258</v>
      </c>
      <c r="C75" s="227" t="s">
        <v>233</v>
      </c>
      <c r="D75" s="323" t="s">
        <v>356</v>
      </c>
      <c r="E75" s="272" t="str">
        <f>B75&amp;"_"&amp;C75&amp;"_"&amp;D75</f>
        <v>A_Small DG_&lt;10</v>
      </c>
      <c r="F75" s="249" t="s">
        <v>49</v>
      </c>
      <c r="G75" s="277">
        <f>(G6*'ABP REC Prices'!G6)*$AD75</f>
        <v>0</v>
      </c>
      <c r="H75" s="277">
        <f>(H6*'ABP REC Prices'!H6)*$AD75</f>
        <v>29455581.550911814</v>
      </c>
      <c r="I75" s="277">
        <f>(I6*'ABP REC Prices'!I6)*$AD75</f>
        <v>40278391.893034697</v>
      </c>
      <c r="J75" s="277">
        <f>(J6*'ABP REC Prices'!J6)*$AD75</f>
        <v>44380820.696954899</v>
      </c>
      <c r="K75" s="277">
        <f>(K6*'ABP REC Prices'!K6)*$AD75</f>
        <v>43937012.489985347</v>
      </c>
      <c r="L75" s="277">
        <f>(L6*'ABP REC Prices'!L6)*$AD75</f>
        <v>52197170.838102587</v>
      </c>
      <c r="M75" s="277">
        <f>(M6*'ABP REC Prices'!M6)*$AD75</f>
        <v>51675199.12972156</v>
      </c>
      <c r="N75" s="277">
        <f>(N6*'ABP REC Prices'!N6)*$AD75</f>
        <v>34105631.425616227</v>
      </c>
      <c r="O75" s="277">
        <f>(O6*'ABP REC Prices'!O6)*$AD75</f>
        <v>33764575.111360058</v>
      </c>
      <c r="P75" s="277">
        <f>(P6*'ABP REC Prices'!P6)*$AD75</f>
        <v>33426929.360246457</v>
      </c>
      <c r="Q75" s="277">
        <f>(Q6*'ABP REC Prices'!Q6)*$AD75</f>
        <v>33092660.066643991</v>
      </c>
      <c r="R75" s="277">
        <f>(R6*'ABP REC Prices'!R6)*$AD75</f>
        <v>32761733.46597755</v>
      </c>
      <c r="S75" s="277">
        <f>(S6*'ABP REC Prices'!S6)*$AD75</f>
        <v>32434116.131317772</v>
      </c>
      <c r="T75" s="277">
        <f>(T6*'ABP REC Prices'!T6)*$AD75</f>
        <v>32109774.970004603</v>
      </c>
      <c r="U75" s="277">
        <f>(U6*'ABP REC Prices'!U6)*$AD75</f>
        <v>31788677.220304549</v>
      </c>
      <c r="V75" s="277">
        <f>(V6*'ABP REC Prices'!V6)*$AD75</f>
        <v>31470790.448101502</v>
      </c>
      <c r="W75" s="277">
        <f>(W6*'ABP REC Prices'!W6)*$AD75</f>
        <v>31156082.54362049</v>
      </c>
      <c r="X75" s="277">
        <f>(X6*'ABP REC Prices'!X6)*$AD75</f>
        <v>30844521.718184281</v>
      </c>
      <c r="Y75" s="277">
        <f>(Y6*'ABP REC Prices'!Y6)*$AD75</f>
        <v>30536076.501002438</v>
      </c>
      <c r="Z75" s="277">
        <f>(Z6*'ABP REC Prices'!Z6)*$AD75</f>
        <v>0</v>
      </c>
      <c r="AA75" s="277">
        <f>(AA6*'ABP REC Prices'!AA6)*$AD75</f>
        <v>0</v>
      </c>
      <c r="AB75" s="277">
        <f>(AB6*'ABP REC Prices'!AB6)*$AD75</f>
        <v>0</v>
      </c>
      <c r="AD75" s="20" cm="1">
        <f t="array" ref="AD75">INDEX(Inputs_ByYear!$D$51:$D$56,MATCH('ABP REC Calc'!C75,Inputs_ByYear!$B$51:$B$56,0),0)</f>
        <v>15</v>
      </c>
    </row>
    <row r="76" spans="1:30" ht="14.75" customHeight="1" x14ac:dyDescent="0.25">
      <c r="B76" s="227" t="s">
        <v>258</v>
      </c>
      <c r="C76" s="227" t="s">
        <v>233</v>
      </c>
      <c r="D76" s="324" t="s">
        <v>312</v>
      </c>
      <c r="E76" s="272" t="str">
        <f t="shared" ref="E76:E138" si="2">B76&amp;"_"&amp;C76&amp;"_"&amp;D76</f>
        <v>A_Small DG_10–25</v>
      </c>
      <c r="F76" s="249" t="s">
        <v>49</v>
      </c>
      <c r="G76" s="277">
        <f>(G7*'ABP REC Prices'!G7)*$AD76</f>
        <v>0</v>
      </c>
      <c r="H76" s="277">
        <f>(H7*'ABP REC Prices'!H7)*$AD76</f>
        <v>40102603.86988765</v>
      </c>
      <c r="I76" s="277">
        <f>(I7*'ABP REC Prices'!I7)*$AD76</f>
        <v>55617164.561564431</v>
      </c>
      <c r="J76" s="277">
        <f>(J7*'ABP REC Prices'!J7)*$AD76</f>
        <v>61281875.766908973</v>
      </c>
      <c r="K76" s="277">
        <f>(K7*'ABP REC Prices'!K7)*$AD76</f>
        <v>60669057.009239882</v>
      </c>
      <c r="L76" s="277">
        <f>(L7*'ABP REC Prices'!L7)*$AD76</f>
        <v>72074839.726976976</v>
      </c>
      <c r="M76" s="277">
        <f>(M7*'ABP REC Prices'!M7)*$AD76</f>
        <v>71354091.329707205</v>
      </c>
      <c r="N76" s="277">
        <f>(N7*'ABP REC Prices'!N7)*$AD76</f>
        <v>47093700.277606755</v>
      </c>
      <c r="O76" s="277">
        <f>(O7*'ABP REC Prices'!O7)*$AD76</f>
        <v>46622763.274830684</v>
      </c>
      <c r="P76" s="277">
        <f>(P7*'ABP REC Prices'!P7)*$AD76</f>
        <v>46156535.642082378</v>
      </c>
      <c r="Q76" s="277">
        <f>(Q7*'ABP REC Prices'!Q7)*$AD76</f>
        <v>45694970.285661556</v>
      </c>
      <c r="R76" s="277">
        <f>(R7*'ABP REC Prices'!R7)*$AD76</f>
        <v>45238020.582804941</v>
      </c>
      <c r="S76" s="277">
        <f>(S7*'ABP REC Prices'!S7)*$AD76</f>
        <v>44785640.376976892</v>
      </c>
      <c r="T76" s="277">
        <f>(T7*'ABP REC Prices'!T7)*$AD76</f>
        <v>44337783.973207116</v>
      </c>
      <c r="U76" s="277">
        <f>(U7*'ABP REC Prices'!U7)*$AD76</f>
        <v>43894406.13347505</v>
      </c>
      <c r="V76" s="277">
        <f>(V7*'ABP REC Prices'!V7)*$AD76</f>
        <v>43455462.072140291</v>
      </c>
      <c r="W76" s="277">
        <f>(W7*'ABP REC Prices'!W7)*$AD76</f>
        <v>43020907.451418892</v>
      </c>
      <c r="X76" s="277">
        <f>(X7*'ABP REC Prices'!X7)*$AD76</f>
        <v>42590698.376904704</v>
      </c>
      <c r="Y76" s="277">
        <f>(Y7*'ABP REC Prices'!Y7)*$AD76</f>
        <v>42164791.393135652</v>
      </c>
      <c r="Z76" s="277">
        <f>(Z7*'ABP REC Prices'!Z7)*$AD76</f>
        <v>0</v>
      </c>
      <c r="AA76" s="277">
        <f>(AA7*'ABP REC Prices'!AA7)*$AD76</f>
        <v>0</v>
      </c>
      <c r="AB76" s="277">
        <f>(AB7*'ABP REC Prices'!AB7)*$AD76</f>
        <v>0</v>
      </c>
      <c r="AD76" s="20" cm="1">
        <f t="array" ref="AD76">INDEX(Inputs_ByYear!$D$51:$D$56,MATCH('ABP REC Calc'!C76,Inputs_ByYear!$B$51:$B$56,0),0)</f>
        <v>15</v>
      </c>
    </row>
    <row r="77" spans="1:30" ht="14.75" customHeight="1" x14ac:dyDescent="0.25">
      <c r="B77" s="227" t="s">
        <v>259</v>
      </c>
      <c r="C77" s="227" t="s">
        <v>233</v>
      </c>
      <c r="D77" s="323" t="s">
        <v>356</v>
      </c>
      <c r="E77" s="272" t="str">
        <f t="shared" si="2"/>
        <v>B_Small DG_&lt;10</v>
      </c>
      <c r="F77" s="249" t="s">
        <v>49</v>
      </c>
      <c r="G77" s="277">
        <f>(G8*'ABP REC Prices'!G8)*$AD77</f>
        <v>0</v>
      </c>
      <c r="H77" s="277">
        <f>(H8*'ABP REC Prices'!H8)*$AD77</f>
        <v>109756498.2715625</v>
      </c>
      <c r="I77" s="277">
        <f>(I8*'ABP REC Prices'!I8)*$AD77</f>
        <v>147660883.59682596</v>
      </c>
      <c r="J77" s="277">
        <f>(J8*'ABP REC Prices'!J8)*$AD77</f>
        <v>162700418.03724346</v>
      </c>
      <c r="K77" s="277">
        <f>(K8*'ABP REC Prices'!K8)*$AD77</f>
        <v>161073413.85687101</v>
      </c>
      <c r="L77" s="277">
        <f>(L8*'ABP REC Prices'!L8)*$AD77</f>
        <v>191355215.66196272</v>
      </c>
      <c r="M77" s="277">
        <f>(M8*'ABP REC Prices'!M8)*$AD77</f>
        <v>189441663.50534308</v>
      </c>
      <c r="N77" s="277">
        <f>(N8*'ABP REC Prices'!N8)*$AD77</f>
        <v>125031497.91352642</v>
      </c>
      <c r="O77" s="277">
        <f>(O8*'ABP REC Prices'!O8)*$AD77</f>
        <v>123781182.93439116</v>
      </c>
      <c r="P77" s="277">
        <f>(P8*'ABP REC Prices'!P8)*$AD77</f>
        <v>122543371.10504723</v>
      </c>
      <c r="Q77" s="277">
        <f>(Q8*'ABP REC Prices'!Q8)*$AD77</f>
        <v>121317937.39399676</v>
      </c>
      <c r="R77" s="277">
        <f>(R8*'ABP REC Prices'!R8)*$AD77</f>
        <v>120104758.0200568</v>
      </c>
      <c r="S77" s="277">
        <f>(S8*'ABP REC Prices'!S8)*$AD77</f>
        <v>118903710.43985623</v>
      </c>
      <c r="T77" s="277">
        <f>(T8*'ABP REC Prices'!T8)*$AD77</f>
        <v>117714673.33545765</v>
      </c>
      <c r="U77" s="277">
        <f>(U8*'ABP REC Prices'!U8)*$AD77</f>
        <v>116537526.60210308</v>
      </c>
      <c r="V77" s="277">
        <f>(V8*'ABP REC Prices'!V8)*$AD77</f>
        <v>115372151.33608204</v>
      </c>
      <c r="W77" s="277">
        <f>(W8*'ABP REC Prices'!W8)*$AD77</f>
        <v>114218429.82272123</v>
      </c>
      <c r="X77" s="277">
        <f>(X8*'ABP REC Prices'!X8)*$AD77</f>
        <v>113076245.52449401</v>
      </c>
      <c r="Y77" s="277">
        <f>(Y8*'ABP REC Prices'!Y8)*$AD77</f>
        <v>111945483.06924906</v>
      </c>
      <c r="Z77" s="277">
        <f>(Z8*'ABP REC Prices'!Z8)*$AD77</f>
        <v>0</v>
      </c>
      <c r="AA77" s="277">
        <f>(AA8*'ABP REC Prices'!AA8)*$AD77</f>
        <v>0</v>
      </c>
      <c r="AB77" s="277">
        <f>(AB8*'ABP REC Prices'!AB8)*$AD77</f>
        <v>0</v>
      </c>
      <c r="AD77" s="20" cm="1">
        <f t="array" ref="AD77">INDEX(Inputs_ByYear!$D$51:$D$56,MATCH('ABP REC Calc'!C77,Inputs_ByYear!$B$51:$B$56,0),0)</f>
        <v>15</v>
      </c>
    </row>
    <row r="78" spans="1:30" ht="14.75" customHeight="1" x14ac:dyDescent="0.25">
      <c r="B78" s="227" t="s">
        <v>259</v>
      </c>
      <c r="C78" s="227" t="s">
        <v>233</v>
      </c>
      <c r="D78" s="324" t="s">
        <v>312</v>
      </c>
      <c r="E78" s="272" t="str">
        <f t="shared" si="2"/>
        <v>B_Small DG_10–25</v>
      </c>
      <c r="F78" s="249" t="s">
        <v>49</v>
      </c>
      <c r="G78" s="277">
        <f>(G9*'ABP REC Prices'!G9)*$AD78</f>
        <v>0</v>
      </c>
      <c r="H78" s="277">
        <f>(H9*'ABP REC Prices'!H9)*$AD78</f>
        <v>68174663.589612424</v>
      </c>
      <c r="I78" s="277">
        <f>(I9*'ABP REC Prices'!I9)*$AD78</f>
        <v>88677255.208612338</v>
      </c>
      <c r="J78" s="277">
        <f>(J9*'ABP REC Prices'!J9)*$AD78</f>
        <v>97709197.868748784</v>
      </c>
      <c r="K78" s="277">
        <f>(K9*'ABP REC Prices'!K9)*$AD78</f>
        <v>96732105.890061289</v>
      </c>
      <c r="L78" s="277">
        <f>(L9*'ABP REC Prices'!L9)*$AD78</f>
        <v>114917741.79739285</v>
      </c>
      <c r="M78" s="277">
        <f>(M9*'ABP REC Prices'!M9)*$AD78</f>
        <v>113768564.37941892</v>
      </c>
      <c r="N78" s="277">
        <f>(N9*'ABP REC Prices'!N9)*$AD78</f>
        <v>75087252.490416482</v>
      </c>
      <c r="O78" s="277">
        <f>(O9*'ABP REC Prices'!O9)*$AD78</f>
        <v>74336379.965512305</v>
      </c>
      <c r="P78" s="277">
        <f>(P9*'ABP REC Prices'!P9)*$AD78</f>
        <v>73593016.165857181</v>
      </c>
      <c r="Q78" s="277">
        <f>(Q9*'ABP REC Prices'!Q9)*$AD78</f>
        <v>72857086.004198611</v>
      </c>
      <c r="R78" s="277">
        <f>(R9*'ABP REC Prices'!R9)*$AD78</f>
        <v>72128515.144156635</v>
      </c>
      <c r="S78" s="277">
        <f>(S9*'ABP REC Prices'!S9)*$AD78</f>
        <v>71407229.992715046</v>
      </c>
      <c r="T78" s="277">
        <f>(T9*'ABP REC Prices'!T9)*$AD78</f>
        <v>70693157.692787901</v>
      </c>
      <c r="U78" s="277">
        <f>(U9*'ABP REC Prices'!U9)*$AD78</f>
        <v>69986226.115860015</v>
      </c>
      <c r="V78" s="277">
        <f>(V9*'ABP REC Prices'!V9)*$AD78</f>
        <v>69286363.854701415</v>
      </c>
      <c r="W78" s="277">
        <f>(W9*'ABP REC Prices'!W9)*$AD78</f>
        <v>68593500.216154411</v>
      </c>
      <c r="X78" s="277">
        <f>(X9*'ABP REC Prices'!X9)*$AD78</f>
        <v>67907565.213992864</v>
      </c>
      <c r="Y78" s="277">
        <f>(Y9*'ABP REC Prices'!Y9)*$AD78</f>
        <v>67228489.561852932</v>
      </c>
      <c r="Z78" s="277">
        <f>(Z9*'ABP REC Prices'!Z9)*$AD78</f>
        <v>0</v>
      </c>
      <c r="AA78" s="277">
        <f>(AA9*'ABP REC Prices'!AA9)*$AD78</f>
        <v>0</v>
      </c>
      <c r="AB78" s="277">
        <f>(AB9*'ABP REC Prices'!AB9)*$AD78</f>
        <v>0</v>
      </c>
      <c r="AD78" s="20" cm="1">
        <f t="array" ref="AD78">INDEX(Inputs_ByYear!$D$51:$D$56,MATCH('ABP REC Calc'!C78,Inputs_ByYear!$B$51:$B$56,0),0)</f>
        <v>15</v>
      </c>
    </row>
    <row r="79" spans="1:30" ht="14.75" customHeight="1" x14ac:dyDescent="0.25">
      <c r="B79" s="227" t="s">
        <v>258</v>
      </c>
      <c r="C79" s="227" t="s">
        <v>234</v>
      </c>
      <c r="D79" s="324" t="s">
        <v>322</v>
      </c>
      <c r="E79" s="272" t="str">
        <f t="shared" si="2"/>
        <v>A_Large DG_&gt;25-100</v>
      </c>
      <c r="F79" s="249" t="s">
        <v>49</v>
      </c>
      <c r="G79" s="277">
        <f>(G10*'ABP REC Prices'!G10)*$AD79</f>
        <v>0</v>
      </c>
      <c r="H79" s="277">
        <f>(H10*'ABP REC Prices'!H10)*$AD79</f>
        <v>6120458.754833837</v>
      </c>
      <c r="I79" s="277">
        <f>(I10*'ABP REC Prices'!I10)*$AD79</f>
        <v>9572940.7073077932</v>
      </c>
      <c r="J79" s="277">
        <f>(J10*'ABP REC Prices'!J10)*$AD79</f>
        <v>10547962.446015066</v>
      </c>
      <c r="K79" s="277">
        <f>(K10*'ABP REC Prices'!K10)*$AD79</f>
        <v>10442482.821554914</v>
      </c>
      <c r="L79" s="277">
        <f>(L10*'ABP REC Prices'!L10)*$AD79</f>
        <v>12405669.592007238</v>
      </c>
      <c r="M79" s="277">
        <f>(M10*'ABP REC Prices'!M10)*$AD79</f>
        <v>12281612.896087166</v>
      </c>
      <c r="N79" s="277">
        <f>(N10*'ABP REC Prices'!N10)*$AD79</f>
        <v>8105864.5114175286</v>
      </c>
      <c r="O79" s="277">
        <f>(O10*'ABP REC Prices'!O10)*$AD79</f>
        <v>8024805.8663033517</v>
      </c>
      <c r="P79" s="277">
        <f>(P10*'ABP REC Prices'!P10)*$AD79</f>
        <v>7944557.8076403178</v>
      </c>
      <c r="Q79" s="277">
        <f>(Q10*'ABP REC Prices'!Q10)*$AD79</f>
        <v>7865112.2295639161</v>
      </c>
      <c r="R79" s="277">
        <f>(R10*'ABP REC Prices'!R10)*$AD79</f>
        <v>7786461.1072682766</v>
      </c>
      <c r="S79" s="277">
        <f>(S10*'ABP REC Prices'!S10)*$AD79</f>
        <v>7708596.4961955938</v>
      </c>
      <c r="T79" s="277">
        <f>(T10*'ABP REC Prices'!T10)*$AD79</f>
        <v>7631510.5312336376</v>
      </c>
      <c r="U79" s="277">
        <f>(U10*'ABP REC Prices'!U10)*$AD79</f>
        <v>7555195.4259213014</v>
      </c>
      <c r="V79" s="277">
        <f>(V10*'ABP REC Prices'!V10)*$AD79</f>
        <v>7479643.4716620883</v>
      </c>
      <c r="W79" s="277">
        <f>(W10*'ABP REC Prices'!W10)*$AD79</f>
        <v>7404847.0369454669</v>
      </c>
      <c r="X79" s="277">
        <f>(X10*'ABP REC Prices'!X10)*$AD79</f>
        <v>7330798.5665760124</v>
      </c>
      <c r="Y79" s="277">
        <f>(Y10*'ABP REC Prices'!Y10)*$AD79</f>
        <v>7257490.5809102524</v>
      </c>
      <c r="Z79" s="277">
        <f>(Z10*'ABP REC Prices'!Z10)*$AD79</f>
        <v>0</v>
      </c>
      <c r="AA79" s="277">
        <f>(AA10*'ABP REC Prices'!AA10)*$AD79</f>
        <v>0</v>
      </c>
      <c r="AB79" s="277">
        <f>(AB10*'ABP REC Prices'!AB10)*$AD79</f>
        <v>0</v>
      </c>
      <c r="AD79" s="20" cm="1">
        <f t="array" ref="AD79">INDEX(Inputs_ByYear!$D$51:$D$56,MATCH('ABP REC Calc'!C79,Inputs_ByYear!$B$51:$B$56,0),0)</f>
        <v>15</v>
      </c>
    </row>
    <row r="80" spans="1:30" ht="14.75" customHeight="1" x14ac:dyDescent="0.25">
      <c r="B80" s="227" t="s">
        <v>258</v>
      </c>
      <c r="C80" s="227" t="s">
        <v>234</v>
      </c>
      <c r="D80" s="324" t="s">
        <v>323</v>
      </c>
      <c r="E80" s="272" t="str">
        <f t="shared" si="2"/>
        <v>A_Large DG_&gt;100-200</v>
      </c>
      <c r="F80" s="249" t="s">
        <v>49</v>
      </c>
      <c r="G80" s="277">
        <f>(G11*'ABP REC Prices'!G11)*$AD80</f>
        <v>0</v>
      </c>
      <c r="H80" s="277">
        <f>(H11*'ABP REC Prices'!H11)*$AD80</f>
        <v>3209086.4860064667</v>
      </c>
      <c r="I80" s="277">
        <f>(I11*'ABP REC Prices'!I11)*$AD80</f>
        <v>5019296.0831408538</v>
      </c>
      <c r="J80" s="277">
        <f>(J11*'ABP REC Prices'!J11)*$AD80</f>
        <v>5530520.6842014957</v>
      </c>
      <c r="K80" s="277">
        <f>(K11*'ABP REC Prices'!K11)*$AD80</f>
        <v>5475215.4773594812</v>
      </c>
      <c r="L80" s="277">
        <f>(L11*'ABP REC Prices'!L11)*$AD80</f>
        <v>6504555.9871030636</v>
      </c>
      <c r="M80" s="277">
        <f>(M11*'ABP REC Prices'!M11)*$AD80</f>
        <v>6439510.4272320336</v>
      </c>
      <c r="N80" s="277">
        <f>(N11*'ABP REC Prices'!N11)*$AD80</f>
        <v>4250076.8819731418</v>
      </c>
      <c r="O80" s="277">
        <f>(O11*'ABP REC Prices'!O11)*$AD80</f>
        <v>4207576.1131534092</v>
      </c>
      <c r="P80" s="277">
        <f>(P11*'ABP REC Prices'!P11)*$AD80</f>
        <v>4165500.3520218753</v>
      </c>
      <c r="Q80" s="277">
        <f>(Q11*'ABP REC Prices'!Q11)*$AD80</f>
        <v>4123845.3485016576</v>
      </c>
      <c r="R80" s="277">
        <f>(R11*'ABP REC Prices'!R11)*$AD80</f>
        <v>4082606.8950166409</v>
      </c>
      <c r="S80" s="277">
        <f>(S11*'ABP REC Prices'!S11)*$AD80</f>
        <v>4041780.826066474</v>
      </c>
      <c r="T80" s="277">
        <f>(T11*'ABP REC Prices'!T11)*$AD80</f>
        <v>4001363.0178058096</v>
      </c>
      <c r="U80" s="277">
        <f>(U11*'ABP REC Prices'!U11)*$AD80</f>
        <v>3961349.3876277516</v>
      </c>
      <c r="V80" s="277">
        <f>(V11*'ABP REC Prices'!V11)*$AD80</f>
        <v>3921735.8937514741</v>
      </c>
      <c r="W80" s="277">
        <f>(W11*'ABP REC Prices'!W11)*$AD80</f>
        <v>3882518.5348139592</v>
      </c>
      <c r="X80" s="277">
        <f>(X11*'ABP REC Prices'!X11)*$AD80</f>
        <v>3843693.34946582</v>
      </c>
      <c r="Y80" s="277">
        <f>(Y11*'ABP REC Prices'!Y11)*$AD80</f>
        <v>3805256.4159711613</v>
      </c>
      <c r="Z80" s="277">
        <f>(Z11*'ABP REC Prices'!Z11)*$AD80</f>
        <v>0</v>
      </c>
      <c r="AA80" s="277">
        <f>(AA11*'ABP REC Prices'!AA11)*$AD80</f>
        <v>0</v>
      </c>
      <c r="AB80" s="277">
        <f>(AB11*'ABP REC Prices'!AB11)*$AD80</f>
        <v>0</v>
      </c>
      <c r="AD80" s="20" cm="1">
        <f t="array" ref="AD80">INDEX(Inputs_ByYear!$D$51:$D$56,MATCH('ABP REC Calc'!C80,Inputs_ByYear!$B$51:$B$56,0),0)</f>
        <v>15</v>
      </c>
    </row>
    <row r="81" spans="2:30" ht="14.75" customHeight="1" x14ac:dyDescent="0.25">
      <c r="B81" s="227" t="s">
        <v>258</v>
      </c>
      <c r="C81" s="227" t="s">
        <v>234</v>
      </c>
      <c r="D81" s="323" t="s">
        <v>324</v>
      </c>
      <c r="E81" s="272" t="str">
        <f t="shared" si="2"/>
        <v>A_Large DG_&gt;200-500</v>
      </c>
      <c r="F81" s="249" t="s">
        <v>49</v>
      </c>
      <c r="G81" s="277">
        <f>(G12*'ABP REC Prices'!G12)*$AD81</f>
        <v>0</v>
      </c>
      <c r="H81" s="277">
        <f>(H12*'ABP REC Prices'!H12)*$AD81</f>
        <v>5435616.1831625905</v>
      </c>
      <c r="I81" s="277">
        <f>(I12*'ABP REC Prices'!I12)*$AD81</f>
        <v>8501786.1427465547</v>
      </c>
      <c r="J81" s="277">
        <f>(J12*'ABP REC Prices'!J12)*$AD81</f>
        <v>9367708.8054337092</v>
      </c>
      <c r="K81" s="277">
        <f>(K12*'ABP REC Prices'!K12)*$AD81</f>
        <v>9274031.7173793726</v>
      </c>
      <c r="L81" s="277">
        <f>(L12*'ABP REC Prices'!L12)*$AD81</f>
        <v>11017549.680246692</v>
      </c>
      <c r="M81" s="277">
        <f>(M12*'ABP REC Prices'!M12)*$AD81</f>
        <v>10907374.183444226</v>
      </c>
      <c r="N81" s="277">
        <f>(N12*'ABP REC Prices'!N12)*$AD81</f>
        <v>7198866.9610731862</v>
      </c>
      <c r="O81" s="277">
        <f>(O12*'ABP REC Prices'!O12)*$AD81</f>
        <v>7126878.2914624549</v>
      </c>
      <c r="P81" s="277">
        <f>(P12*'ABP REC Prices'!P12)*$AD81</f>
        <v>7055609.5085478304</v>
      </c>
      <c r="Q81" s="277">
        <f>(Q12*'ABP REC Prices'!Q12)*$AD81</f>
        <v>6985053.4134623511</v>
      </c>
      <c r="R81" s="277">
        <f>(R12*'ABP REC Prices'!R12)*$AD81</f>
        <v>6915202.8793277284</v>
      </c>
      <c r="S81" s="277">
        <f>(S12*'ABP REC Prices'!S12)*$AD81</f>
        <v>6846050.8505344503</v>
      </c>
      <c r="T81" s="277">
        <f>(T12*'ABP REC Prices'!T12)*$AD81</f>
        <v>6777590.3420291068</v>
      </c>
      <c r="U81" s="277">
        <f>(U12*'ABP REC Prices'!U12)*$AD81</f>
        <v>6709814.438608815</v>
      </c>
      <c r="V81" s="277">
        <f>(V12*'ABP REC Prices'!V12)*$AD81</f>
        <v>6642716.2942227274</v>
      </c>
      <c r="W81" s="277">
        <f>(W12*'ABP REC Prices'!W12)*$AD81</f>
        <v>6576289.1312804995</v>
      </c>
      <c r="X81" s="277">
        <f>(X12*'ABP REC Prices'!X12)*$AD81</f>
        <v>6510526.2399676945</v>
      </c>
      <c r="Y81" s="277">
        <f>(Y12*'ABP REC Prices'!Y12)*$AD81</f>
        <v>6445420.9775680173</v>
      </c>
      <c r="Z81" s="277">
        <f>(Z12*'ABP REC Prices'!Z12)*$AD81</f>
        <v>0</v>
      </c>
      <c r="AA81" s="277">
        <f>(AA12*'ABP REC Prices'!AA12)*$AD81</f>
        <v>0</v>
      </c>
      <c r="AB81" s="277">
        <f>(AB12*'ABP REC Prices'!AB12)*$AD81</f>
        <v>0</v>
      </c>
      <c r="AD81" s="20" cm="1">
        <f t="array" ref="AD81">INDEX(Inputs_ByYear!$D$51:$D$56,MATCH('ABP REC Calc'!C81,Inputs_ByYear!$B$51:$B$56,0),0)</f>
        <v>15</v>
      </c>
    </row>
    <row r="82" spans="2:30" ht="14.75" customHeight="1" x14ac:dyDescent="0.25">
      <c r="B82" s="227" t="s">
        <v>258</v>
      </c>
      <c r="C82" s="227" t="s">
        <v>234</v>
      </c>
      <c r="D82" s="324" t="s">
        <v>326</v>
      </c>
      <c r="E82" s="272" t="str">
        <f t="shared" si="2"/>
        <v>A_Large DG_&gt;500-2000</v>
      </c>
      <c r="F82" s="249" t="s">
        <v>49</v>
      </c>
      <c r="G82" s="277">
        <f>(G13*'ABP REC Prices'!G13)*$AD82</f>
        <v>0</v>
      </c>
      <c r="H82" s="277">
        <f>(H13*'ABP REC Prices'!H13)*$AD82</f>
        <v>17043826.252728574</v>
      </c>
      <c r="I82" s="277">
        <f>(I13*'ABP REC Prices'!I13)*$AD82</f>
        <v>26658056.965773344</v>
      </c>
      <c r="J82" s="277">
        <f>(J13*'ABP REC Prices'!J13)*$AD82</f>
        <v>29373229.434509519</v>
      </c>
      <c r="K82" s="277">
        <f>(K13*'ABP REC Prices'!K13)*$AD82</f>
        <v>29079497.140164424</v>
      </c>
      <c r="L82" s="277">
        <f>(L13*'ABP REC Prices'!L13)*$AD82</f>
        <v>34546442.602515332</v>
      </c>
      <c r="M82" s="277">
        <f>(M13*'ABP REC Prices'!M13)*$AD82</f>
        <v>34200978.17649018</v>
      </c>
      <c r="N82" s="277">
        <f>(N13*'ABP REC Prices'!N13)*$AD82</f>
        <v>22572645.596483517</v>
      </c>
      <c r="O82" s="277">
        <f>(O13*'ABP REC Prices'!O13)*$AD82</f>
        <v>22346919.140518684</v>
      </c>
      <c r="P82" s="277">
        <f>(P13*'ABP REC Prices'!P13)*$AD82</f>
        <v>22123449.949113496</v>
      </c>
      <c r="Q82" s="277">
        <f>(Q13*'ABP REC Prices'!Q13)*$AD82</f>
        <v>21902215.449622363</v>
      </c>
      <c r="R82" s="277">
        <f>(R13*'ABP REC Prices'!R13)*$AD82</f>
        <v>21683193.29512614</v>
      </c>
      <c r="S82" s="277">
        <f>(S13*'ABP REC Prices'!S13)*$AD82</f>
        <v>21466361.362174876</v>
      </c>
      <c r="T82" s="277">
        <f>(T13*'ABP REC Prices'!T13)*$AD82</f>
        <v>21251697.748553127</v>
      </c>
      <c r="U82" s="277">
        <f>(U13*'ABP REC Prices'!U13)*$AD82</f>
        <v>21039180.771067597</v>
      </c>
      <c r="V82" s="277">
        <f>(V13*'ABP REC Prices'!V13)*$AD82</f>
        <v>20828788.96335692</v>
      </c>
      <c r="W82" s="277">
        <f>(W13*'ABP REC Prices'!W13)*$AD82</f>
        <v>20620501.07372335</v>
      </c>
      <c r="X82" s="277">
        <f>(X13*'ABP REC Prices'!X13)*$AD82</f>
        <v>20414296.062986117</v>
      </c>
      <c r="Y82" s="277">
        <f>(Y13*'ABP REC Prices'!Y13)*$AD82</f>
        <v>20210153.102356255</v>
      </c>
      <c r="Z82" s="277">
        <f>(Z13*'ABP REC Prices'!Z13)*$AD82</f>
        <v>0</v>
      </c>
      <c r="AA82" s="277">
        <f>(AA13*'ABP REC Prices'!AA13)*$AD82</f>
        <v>0</v>
      </c>
      <c r="AB82" s="277">
        <f>(AB13*'ABP REC Prices'!AB13)*$AD82</f>
        <v>0</v>
      </c>
      <c r="AD82" s="20" cm="1">
        <f t="array" ref="AD82">INDEX(Inputs_ByYear!$D$51:$D$56,MATCH('ABP REC Calc'!C82,Inputs_ByYear!$B$51:$B$56,0),0)</f>
        <v>15</v>
      </c>
    </row>
    <row r="83" spans="2:30" ht="14.75" customHeight="1" x14ac:dyDescent="0.25">
      <c r="B83" s="227" t="s">
        <v>258</v>
      </c>
      <c r="C83" s="227" t="s">
        <v>234</v>
      </c>
      <c r="D83" s="323" t="s">
        <v>327</v>
      </c>
      <c r="E83" s="272" t="str">
        <f t="shared" si="2"/>
        <v>A_Large DG_&gt;2000-5000</v>
      </c>
      <c r="F83" s="249" t="s">
        <v>49</v>
      </c>
      <c r="G83" s="277">
        <f>(G14*'ABP REC Prices'!G14)*$AD83</f>
        <v>0</v>
      </c>
      <c r="H83" s="277">
        <f>(H14*'ABP REC Prices'!H14)*$AD83</f>
        <v>10472554.032374058</v>
      </c>
      <c r="I83" s="277">
        <f>(I14*'ABP REC Prices'!I14)*$AD83</f>
        <v>16380003.986925932</v>
      </c>
      <c r="J83" s="277">
        <f>(J14*'ABP REC Prices'!J14)*$AD83</f>
        <v>18048337.726335052</v>
      </c>
      <c r="K83" s="277">
        <f>(K14*'ABP REC Prices'!K14)*$AD83</f>
        <v>17867854.349071704</v>
      </c>
      <c r="L83" s="277">
        <f>(L14*'ABP REC Prices'!L14)*$AD83</f>
        <v>21227010.966697186</v>
      </c>
      <c r="M83" s="277">
        <f>(M14*'ABP REC Prices'!M14)*$AD83</f>
        <v>21014740.857030213</v>
      </c>
      <c r="N83" s="277">
        <f>(N14*'ABP REC Prices'!N14)*$AD83</f>
        <v>13869728.965639941</v>
      </c>
      <c r="O83" s="277">
        <f>(O14*'ABP REC Prices'!O14)*$AD83</f>
        <v>13731031.675983541</v>
      </c>
      <c r="P83" s="277">
        <f>(P14*'ABP REC Prices'!P14)*$AD83</f>
        <v>13593721.359223705</v>
      </c>
      <c r="Q83" s="277">
        <f>(Q14*'ABP REC Prices'!Q14)*$AD83</f>
        <v>13457784.145631468</v>
      </c>
      <c r="R83" s="277">
        <f>(R14*'ABP REC Prices'!R14)*$AD83</f>
        <v>13323206.304175153</v>
      </c>
      <c r="S83" s="277">
        <f>(S14*'ABP REC Prices'!S14)*$AD83</f>
        <v>13189974.241133399</v>
      </c>
      <c r="T83" s="277">
        <f>(T14*'ABP REC Prices'!T14)*$AD83</f>
        <v>13058074.498722065</v>
      </c>
      <c r="U83" s="277">
        <f>(U14*'ABP REC Prices'!U14)*$AD83</f>
        <v>12927493.753734846</v>
      </c>
      <c r="V83" s="277">
        <f>(V14*'ABP REC Prices'!V14)*$AD83</f>
        <v>12798218.816197498</v>
      </c>
      <c r="W83" s="277">
        <f>(W14*'ABP REC Prices'!W14)*$AD83</f>
        <v>12670236.628035523</v>
      </c>
      <c r="X83" s="277">
        <f>(X14*'ABP REC Prices'!X14)*$AD83</f>
        <v>12543534.261755167</v>
      </c>
      <c r="Y83" s="277">
        <f>(Y14*'ABP REC Prices'!Y14)*$AD83</f>
        <v>12418098.919137616</v>
      </c>
      <c r="Z83" s="277">
        <f>(Z14*'ABP REC Prices'!Z14)*$AD83</f>
        <v>0</v>
      </c>
      <c r="AA83" s="277">
        <f>(AA14*'ABP REC Prices'!AA14)*$AD83</f>
        <v>0</v>
      </c>
      <c r="AB83" s="277">
        <f>(AB14*'ABP REC Prices'!AB14)*$AD83</f>
        <v>0</v>
      </c>
      <c r="AD83" s="20" cm="1">
        <f t="array" ref="AD83">INDEX(Inputs_ByYear!$D$51:$D$56,MATCH('ABP REC Calc'!C83,Inputs_ByYear!$B$51:$B$56,0),0)</f>
        <v>15</v>
      </c>
    </row>
    <row r="84" spans="2:30" ht="14.75" customHeight="1" x14ac:dyDescent="0.25">
      <c r="B84" s="227" t="s">
        <v>259</v>
      </c>
      <c r="C84" s="227" t="s">
        <v>234</v>
      </c>
      <c r="D84" s="324" t="s">
        <v>322</v>
      </c>
      <c r="E84" s="272" t="str">
        <f t="shared" si="2"/>
        <v>B_Large DG_&gt;25-100</v>
      </c>
      <c r="F84" s="249" t="s">
        <v>49</v>
      </c>
      <c r="G84" s="277">
        <f>(G15*'ABP REC Prices'!G15)*$AD84</f>
        <v>0</v>
      </c>
      <c r="H84" s="277">
        <f>(H15*'ABP REC Prices'!H15)*$AD84</f>
        <v>12840538.641595855</v>
      </c>
      <c r="I84" s="277">
        <f>(I15*'ABP REC Prices'!I15)*$AD84</f>
        <v>20083742.083681252</v>
      </c>
      <c r="J84" s="277">
        <f>(J15*'ABP REC Prices'!J15)*$AD84</f>
        <v>22129308.407019153</v>
      </c>
      <c r="K84" s="277">
        <f>(K15*'ABP REC Prices'!K15)*$AD84</f>
        <v>21908015.322948962</v>
      </c>
      <c r="L84" s="277">
        <f>(L15*'ABP REC Prices'!L15)*$AD84</f>
        <v>26026722.203663368</v>
      </c>
      <c r="M84" s="277">
        <f>(M15*'ABP REC Prices'!M15)*$AD84</f>
        <v>25766454.981626734</v>
      </c>
      <c r="N84" s="277">
        <f>(N15*'ABP REC Prices'!N15)*$AD84</f>
        <v>17005860.287873641</v>
      </c>
      <c r="O84" s="277">
        <f>(O15*'ABP REC Prices'!O15)*$AD84</f>
        <v>16835801.684994906</v>
      </c>
      <c r="P84" s="277">
        <f>(P15*'ABP REC Prices'!P15)*$AD84</f>
        <v>16667443.668144954</v>
      </c>
      <c r="Q84" s="277">
        <f>(Q15*'ABP REC Prices'!Q15)*$AD84</f>
        <v>16500769.231463503</v>
      </c>
      <c r="R84" s="277">
        <f>(R15*'ABP REC Prices'!R15)*$AD84</f>
        <v>16335761.539148869</v>
      </c>
      <c r="S84" s="277">
        <f>(S15*'ABP REC Prices'!S15)*$AD84</f>
        <v>16172403.92375738</v>
      </c>
      <c r="T84" s="277">
        <f>(T15*'ABP REC Prices'!T15)*$AD84</f>
        <v>16010679.884519808</v>
      </c>
      <c r="U84" s="277">
        <f>(U15*'ABP REC Prices'!U15)*$AD84</f>
        <v>15850573.085674608</v>
      </c>
      <c r="V84" s="277">
        <f>(V15*'ABP REC Prices'!V15)*$AD84</f>
        <v>15692067.35481786</v>
      </c>
      <c r="W84" s="277">
        <f>(W15*'ABP REC Prices'!W15)*$AD84</f>
        <v>15535146.681269683</v>
      </c>
      <c r="X84" s="277">
        <f>(X15*'ABP REC Prices'!X15)*$AD84</f>
        <v>15379795.214456987</v>
      </c>
      <c r="Y84" s="277">
        <f>(Y15*'ABP REC Prices'!Y15)*$AD84</f>
        <v>15225997.262312414</v>
      </c>
      <c r="Z84" s="277">
        <f>(Z15*'ABP REC Prices'!Z15)*$AD84</f>
        <v>0</v>
      </c>
      <c r="AA84" s="277">
        <f>(AA15*'ABP REC Prices'!AA15)*$AD84</f>
        <v>0</v>
      </c>
      <c r="AB84" s="277">
        <f>(AB15*'ABP REC Prices'!AB15)*$AD84</f>
        <v>0</v>
      </c>
      <c r="AD84" s="20" cm="1">
        <f t="array" ref="AD84">INDEX(Inputs_ByYear!$D$51:$D$56,MATCH('ABP REC Calc'!C84,Inputs_ByYear!$B$51:$B$56,0),0)</f>
        <v>15</v>
      </c>
    </row>
    <row r="85" spans="2:30" ht="14.75" customHeight="1" x14ac:dyDescent="0.25">
      <c r="B85" s="227" t="s">
        <v>259</v>
      </c>
      <c r="C85" s="227" t="s">
        <v>234</v>
      </c>
      <c r="D85" s="324" t="s">
        <v>323</v>
      </c>
      <c r="E85" s="272" t="str">
        <f t="shared" si="2"/>
        <v>B_Large DG_&gt;100-200</v>
      </c>
      <c r="F85" s="249" t="s">
        <v>49</v>
      </c>
      <c r="G85" s="277">
        <f>(G16*'ABP REC Prices'!G16)*$AD85</f>
        <v>0</v>
      </c>
      <c r="H85" s="277">
        <f>(H16*'ABP REC Prices'!H16)*$AD85</f>
        <v>10235782.489297399</v>
      </c>
      <c r="I85" s="277">
        <f>(I16*'ABP REC Prices'!I16)*$AD85</f>
        <v>16009672.279149856</v>
      </c>
      <c r="J85" s="277">
        <f>(J16*'ABP REC Prices'!J16)*$AD85</f>
        <v>17640287.048322529</v>
      </c>
      <c r="K85" s="277">
        <f>(K16*'ABP REC Prices'!K16)*$AD85</f>
        <v>17463884.177839305</v>
      </c>
      <c r="L85" s="277">
        <f>(L16*'ABP REC Prices'!L16)*$AD85</f>
        <v>20747094.403273091</v>
      </c>
      <c r="M85" s="277">
        <f>(M16*'ABP REC Prices'!M16)*$AD85</f>
        <v>20539623.459240358</v>
      </c>
      <c r="N85" s="277">
        <f>(N16*'ABP REC Prices'!N16)*$AD85</f>
        <v>13556151.483098635</v>
      </c>
      <c r="O85" s="277">
        <f>(O16*'ABP REC Prices'!O16)*$AD85</f>
        <v>13420589.968267648</v>
      </c>
      <c r="P85" s="277">
        <f>(P16*'ABP REC Prices'!P16)*$AD85</f>
        <v>13286384.068584971</v>
      </c>
      <c r="Q85" s="277">
        <f>(Q16*'ABP REC Prices'!Q16)*$AD85</f>
        <v>13153520.227899123</v>
      </c>
      <c r="R85" s="277">
        <f>(R16*'ABP REC Prices'!R16)*$AD85</f>
        <v>13021985.025620131</v>
      </c>
      <c r="S85" s="277">
        <f>(S16*'ABP REC Prices'!S16)*$AD85</f>
        <v>12891765.175363928</v>
      </c>
      <c r="T85" s="277">
        <f>(T16*'ABP REC Prices'!T16)*$AD85</f>
        <v>12762847.523610292</v>
      </c>
      <c r="U85" s="277">
        <f>(U16*'ABP REC Prices'!U16)*$AD85</f>
        <v>12635219.048374187</v>
      </c>
      <c r="V85" s="277">
        <f>(V16*'ABP REC Prices'!V16)*$AD85</f>
        <v>12508866.857890446</v>
      </c>
      <c r="W85" s="277">
        <f>(W16*'ABP REC Prices'!W16)*$AD85</f>
        <v>12383778.189311543</v>
      </c>
      <c r="X85" s="277">
        <f>(X16*'ABP REC Prices'!X16)*$AD85</f>
        <v>12259940.407418428</v>
      </c>
      <c r="Y85" s="277">
        <f>(Y16*'ABP REC Prices'!Y16)*$AD85</f>
        <v>12137341.003344242</v>
      </c>
      <c r="Z85" s="277">
        <f>(Z16*'ABP REC Prices'!Z16)*$AD85</f>
        <v>0</v>
      </c>
      <c r="AA85" s="277">
        <f>(AA16*'ABP REC Prices'!AA16)*$AD85</f>
        <v>0</v>
      </c>
      <c r="AB85" s="277">
        <f>(AB16*'ABP REC Prices'!AB16)*$AD85</f>
        <v>0</v>
      </c>
      <c r="AD85" s="20" cm="1">
        <f t="array" ref="AD85">INDEX(Inputs_ByYear!$D$51:$D$56,MATCH('ABP REC Calc'!C85,Inputs_ByYear!$B$51:$B$56,0),0)</f>
        <v>15</v>
      </c>
    </row>
    <row r="86" spans="2:30" ht="14.75" customHeight="1" x14ac:dyDescent="0.25">
      <c r="B86" s="227" t="s">
        <v>259</v>
      </c>
      <c r="C86" s="227" t="s">
        <v>234</v>
      </c>
      <c r="D86" s="324" t="s">
        <v>324</v>
      </c>
      <c r="E86" s="272" t="str">
        <f t="shared" si="2"/>
        <v>B_Large DG_&gt;200-500</v>
      </c>
      <c r="F86" s="249" t="s">
        <v>49</v>
      </c>
      <c r="G86" s="277">
        <f>(G17*'ABP REC Prices'!G17)*$AD86</f>
        <v>0</v>
      </c>
      <c r="H86" s="277">
        <f>(H17*'ABP REC Prices'!H17)*$AD86</f>
        <v>26668297.366129432</v>
      </c>
      <c r="I86" s="277">
        <f>(I17*'ABP REC Prices'!I17)*$AD86</f>
        <v>41711583.99673596</v>
      </c>
      <c r="J86" s="277">
        <f>(J17*'ABP REC Prices'!J17)*$AD86</f>
        <v>45959986.070477583</v>
      </c>
      <c r="K86" s="277">
        <f>(K17*'ABP REC Prices'!K17)*$AD86</f>
        <v>45500386.209772803</v>
      </c>
      <c r="L86" s="277">
        <f>(L17*'ABP REC Prices'!L17)*$AD86</f>
        <v>54054458.817210101</v>
      </c>
      <c r="M86" s="277">
        <f>(M17*'ABP REC Prices'!M17)*$AD86</f>
        <v>53513914.229037993</v>
      </c>
      <c r="N86" s="277">
        <f>(N17*'ABP REC Prices'!N17)*$AD86</f>
        <v>35319183.39116507</v>
      </c>
      <c r="O86" s="277">
        <f>(O17*'ABP REC Prices'!O17)*$AD86</f>
        <v>34965991.55725342</v>
      </c>
      <c r="P86" s="277">
        <f>(P17*'ABP REC Prices'!P17)*$AD86</f>
        <v>34616331.641680881</v>
      </c>
      <c r="Q86" s="277">
        <f>(Q17*'ABP REC Prices'!Q17)*$AD86</f>
        <v>34270168.325264081</v>
      </c>
      <c r="R86" s="277">
        <f>(R17*'ABP REC Prices'!R17)*$AD86</f>
        <v>33927466.642011434</v>
      </c>
      <c r="S86" s="277">
        <f>(S17*'ABP REC Prices'!S17)*$AD86</f>
        <v>33588191.975591324</v>
      </c>
      <c r="T86" s="277">
        <f>(T17*'ABP REC Prices'!T17)*$AD86</f>
        <v>33252310.055835411</v>
      </c>
      <c r="U86" s="277">
        <f>(U17*'ABP REC Prices'!U17)*$AD86</f>
        <v>32919786.955277059</v>
      </c>
      <c r="V86" s="277">
        <f>(V17*'ABP REC Prices'!V17)*$AD86</f>
        <v>32590589.085724283</v>
      </c>
      <c r="W86" s="277">
        <f>(W17*'ABP REC Prices'!W17)*$AD86</f>
        <v>32264683.194867041</v>
      </c>
      <c r="X86" s="277">
        <f>(X17*'ABP REC Prices'!X17)*$AD86</f>
        <v>31942036.362918369</v>
      </c>
      <c r="Y86" s="277">
        <f>(Y17*'ABP REC Prices'!Y17)*$AD86</f>
        <v>31622615.999289177</v>
      </c>
      <c r="Z86" s="277">
        <f>(Z17*'ABP REC Prices'!Z17)*$AD86</f>
        <v>0</v>
      </c>
      <c r="AA86" s="277">
        <f>(AA17*'ABP REC Prices'!AA17)*$AD86</f>
        <v>0</v>
      </c>
      <c r="AB86" s="277">
        <f>(AB17*'ABP REC Prices'!AB17)*$AD86</f>
        <v>0</v>
      </c>
      <c r="AD86" s="20" cm="1">
        <f t="array" ref="AD86">INDEX(Inputs_ByYear!$D$51:$D$56,MATCH('ABP REC Calc'!C86,Inputs_ByYear!$B$51:$B$56,0),0)</f>
        <v>15</v>
      </c>
    </row>
    <row r="87" spans="2:30" ht="14.75" customHeight="1" x14ac:dyDescent="0.25">
      <c r="B87" s="227" t="s">
        <v>259</v>
      </c>
      <c r="C87" s="227" t="s">
        <v>234</v>
      </c>
      <c r="D87" s="324" t="s">
        <v>326</v>
      </c>
      <c r="E87" s="272" t="str">
        <f t="shared" si="2"/>
        <v>B_Large DG_&gt;500-2000</v>
      </c>
      <c r="F87" s="249" t="s">
        <v>49</v>
      </c>
      <c r="G87" s="277">
        <f>(G18*'ABP REC Prices'!G18)*$AD87</f>
        <v>0</v>
      </c>
      <c r="H87" s="277">
        <f>(H18*'ABP REC Prices'!H18)*$AD87</f>
        <v>57322787.955430023</v>
      </c>
      <c r="I87" s="277">
        <f>(I18*'ABP REC Prices'!I18)*$AD87</f>
        <v>89657927.984812737</v>
      </c>
      <c r="J87" s="277">
        <f>(J18*'ABP REC Prices'!J18)*$AD87</f>
        <v>98789753.983265907</v>
      </c>
      <c r="K87" s="277">
        <f>(K18*'ABP REC Prices'!K18)*$AD87</f>
        <v>97801856.443433225</v>
      </c>
      <c r="L87" s="277">
        <f>(L18*'ABP REC Prices'!L18)*$AD87</f>
        <v>116188605.45479865</v>
      </c>
      <c r="M87" s="277">
        <f>(M18*'ABP REC Prices'!M18)*$AD87</f>
        <v>115026719.40025066</v>
      </c>
      <c r="N87" s="277">
        <f>(N18*'ABP REC Prices'!N18)*$AD87</f>
        <v>75917634.804165438</v>
      </c>
      <c r="O87" s="277">
        <f>(O18*'ABP REC Prices'!O18)*$AD87</f>
        <v>75158458.456123769</v>
      </c>
      <c r="P87" s="277">
        <f>(P18*'ABP REC Prices'!P18)*$AD87</f>
        <v>74406873.871562541</v>
      </c>
      <c r="Q87" s="277">
        <f>(Q18*'ABP REC Prices'!Q18)*$AD87</f>
        <v>73662805.132846922</v>
      </c>
      <c r="R87" s="277">
        <f>(R18*'ABP REC Prices'!R18)*$AD87</f>
        <v>72926177.081518456</v>
      </c>
      <c r="S87" s="277">
        <f>(S18*'ABP REC Prices'!S18)*$AD87</f>
        <v>72196915.310703263</v>
      </c>
      <c r="T87" s="277">
        <f>(T18*'ABP REC Prices'!T18)*$AD87</f>
        <v>71474946.157596245</v>
      </c>
      <c r="U87" s="277">
        <f>(U18*'ABP REC Prices'!U18)*$AD87</f>
        <v>70760196.696020275</v>
      </c>
      <c r="V87" s="277">
        <f>(V18*'ABP REC Prices'!V18)*$AD87</f>
        <v>70052594.729060084</v>
      </c>
      <c r="W87" s="277">
        <f>(W18*'ABP REC Prices'!W18)*$AD87</f>
        <v>69352068.781769484</v>
      </c>
      <c r="X87" s="277">
        <f>(X18*'ABP REC Prices'!X18)*$AD87</f>
        <v>68658548.093951777</v>
      </c>
      <c r="Y87" s="277">
        <f>(Y18*'ABP REC Prices'!Y18)*$AD87</f>
        <v>67971962.613012254</v>
      </c>
      <c r="Z87" s="277">
        <f>(Z18*'ABP REC Prices'!Z18)*$AD87</f>
        <v>0</v>
      </c>
      <c r="AA87" s="277">
        <f>(AA18*'ABP REC Prices'!AA18)*$AD87</f>
        <v>0</v>
      </c>
      <c r="AB87" s="277">
        <f>(AB18*'ABP REC Prices'!AB18)*$AD87</f>
        <v>0</v>
      </c>
      <c r="AD87" s="20" cm="1">
        <f t="array" ref="AD87">INDEX(Inputs_ByYear!$D$51:$D$56,MATCH('ABP REC Calc'!C87,Inputs_ByYear!$B$51:$B$56,0),0)</f>
        <v>15</v>
      </c>
    </row>
    <row r="88" spans="2:30" ht="14.75" customHeight="1" x14ac:dyDescent="0.25">
      <c r="B88" s="227" t="s">
        <v>259</v>
      </c>
      <c r="C88" s="227" t="s">
        <v>234</v>
      </c>
      <c r="D88" s="324" t="s">
        <v>327</v>
      </c>
      <c r="E88" s="272" t="str">
        <f t="shared" si="2"/>
        <v>B_Large DG_&gt;2000-5000</v>
      </c>
      <c r="F88" s="249" t="s">
        <v>49</v>
      </c>
      <c r="G88" s="277">
        <f>(G19*'ABP REC Prices'!G19)*$AD88</f>
        <v>0</v>
      </c>
      <c r="H88" s="277">
        <f>(H19*'ABP REC Prices'!H19)*$AD88</f>
        <v>9884382.2775737606</v>
      </c>
      <c r="I88" s="277">
        <f>(I19*'ABP REC Prices'!I19)*$AD88</f>
        <v>15460051.159865452</v>
      </c>
      <c r="J88" s="277">
        <f>(J19*'ABP REC Prices'!J19)*$AD88</f>
        <v>17034686.00022212</v>
      </c>
      <c r="K88" s="277">
        <f>(K19*'ABP REC Prices'!K19)*$AD88</f>
        <v>16864339.140219901</v>
      </c>
      <c r="L88" s="277">
        <f>(L19*'ABP REC Prices'!L19)*$AD88</f>
        <v>20034834.898581237</v>
      </c>
      <c r="M88" s="277">
        <f>(M19*'ABP REC Prices'!M19)*$AD88</f>
        <v>19834486.549595427</v>
      </c>
      <c r="N88" s="277">
        <f>(N19*'ABP REC Prices'!N19)*$AD88</f>
        <v>13090761.122732978</v>
      </c>
      <c r="O88" s="277">
        <f>(O19*'ABP REC Prices'!O19)*$AD88</f>
        <v>12959853.511505647</v>
      </c>
      <c r="P88" s="277">
        <f>(P19*'ABP REC Prices'!P19)*$AD88</f>
        <v>12830254.976390591</v>
      </c>
      <c r="Q88" s="277">
        <f>(Q19*'ABP REC Prices'!Q19)*$AD88</f>
        <v>12701952.426626686</v>
      </c>
      <c r="R88" s="277">
        <f>(R19*'ABP REC Prices'!R19)*$AD88</f>
        <v>12574932.902360419</v>
      </c>
      <c r="S88" s="277">
        <f>(S19*'ABP REC Prices'!S19)*$AD88</f>
        <v>12449183.573336815</v>
      </c>
      <c r="T88" s="277">
        <f>(T19*'ABP REC Prices'!T19)*$AD88</f>
        <v>12324691.737603446</v>
      </c>
      <c r="U88" s="277">
        <f>(U19*'ABP REC Prices'!U19)*$AD88</f>
        <v>12201444.820227411</v>
      </c>
      <c r="V88" s="277">
        <f>(V19*'ABP REC Prices'!V19)*$AD88</f>
        <v>12079430.372025138</v>
      </c>
      <c r="W88" s="277">
        <f>(W19*'ABP REC Prices'!W19)*$AD88</f>
        <v>11958636.068304885</v>
      </c>
      <c r="X88" s="277">
        <f>(X19*'ABP REC Prices'!X19)*$AD88</f>
        <v>11839049.707621837</v>
      </c>
      <c r="Y88" s="277">
        <f>(Y19*'ABP REC Prices'!Y19)*$AD88</f>
        <v>11720659.210545618</v>
      </c>
      <c r="Z88" s="277">
        <f>(Z19*'ABP REC Prices'!Z19)*$AD88</f>
        <v>0</v>
      </c>
      <c r="AA88" s="277">
        <f>(AA19*'ABP REC Prices'!AA19)*$AD88</f>
        <v>0</v>
      </c>
      <c r="AB88" s="277">
        <f>(AB19*'ABP REC Prices'!AB19)*$AD88</f>
        <v>0</v>
      </c>
      <c r="AD88" s="20" cm="1">
        <f t="array" ref="AD88">INDEX(Inputs_ByYear!$D$51:$D$56,MATCH('ABP REC Calc'!C88,Inputs_ByYear!$B$51:$B$56,0),0)</f>
        <v>15</v>
      </c>
    </row>
    <row r="89" spans="2:30" ht="14.75" customHeight="1" x14ac:dyDescent="0.25">
      <c r="B89" s="227" t="s">
        <v>258</v>
      </c>
      <c r="C89" s="227" t="s">
        <v>235</v>
      </c>
      <c r="D89" s="323" t="s">
        <v>356</v>
      </c>
      <c r="E89" s="272" t="str">
        <f t="shared" si="2"/>
        <v>A_Traditional Community Solar_&lt;10</v>
      </c>
      <c r="F89" s="249" t="s">
        <v>49</v>
      </c>
      <c r="G89" s="278">
        <f>(G20*'ABP REC Prices'!G20)*$AD89</f>
        <v>0</v>
      </c>
      <c r="H89" s="278">
        <f>(H20*'ABP REC Prices'!H20)*$AD89</f>
        <v>0</v>
      </c>
      <c r="I89" s="278">
        <f>(I20*'ABP REC Prices'!I20)*$AD89</f>
        <v>0</v>
      </c>
      <c r="J89" s="278">
        <f>(J20*'ABP REC Prices'!J20)*$AD89</f>
        <v>0</v>
      </c>
      <c r="K89" s="278">
        <f>(K20*'ABP REC Prices'!K20)*$AD89</f>
        <v>0</v>
      </c>
      <c r="L89" s="278">
        <f>(L20*'ABP REC Prices'!L20)*$AD89</f>
        <v>0</v>
      </c>
      <c r="M89" s="278">
        <f>(M20*'ABP REC Prices'!M20)*$AD89</f>
        <v>0</v>
      </c>
      <c r="N89" s="278">
        <f>(N20*'ABP REC Prices'!N20)*$AD89</f>
        <v>0</v>
      </c>
      <c r="O89" s="278">
        <f>(O20*'ABP REC Prices'!O20)*$AD89</f>
        <v>0</v>
      </c>
      <c r="P89" s="278">
        <f>(P20*'ABP REC Prices'!P20)*$AD89</f>
        <v>0</v>
      </c>
      <c r="Q89" s="278">
        <f>(Q20*'ABP REC Prices'!Q20)*$AD89</f>
        <v>0</v>
      </c>
      <c r="R89" s="278">
        <f>(R20*'ABP REC Prices'!R20)*$AD89</f>
        <v>0</v>
      </c>
      <c r="S89" s="278">
        <f>(S20*'ABP REC Prices'!S20)*$AD89</f>
        <v>0</v>
      </c>
      <c r="T89" s="278">
        <f>(T20*'ABP REC Prices'!T20)*$AD89</f>
        <v>0</v>
      </c>
      <c r="U89" s="278">
        <f>(U20*'ABP REC Prices'!U20)*$AD89</f>
        <v>0</v>
      </c>
      <c r="V89" s="278">
        <f>(V20*'ABP REC Prices'!V20)*$AD89</f>
        <v>0</v>
      </c>
      <c r="W89" s="278">
        <f>(W20*'ABP REC Prices'!W20)*$AD89</f>
        <v>0</v>
      </c>
      <c r="X89" s="278">
        <f>(X20*'ABP REC Prices'!X20)*$AD89</f>
        <v>0</v>
      </c>
      <c r="Y89" s="278">
        <f>(Y20*'ABP REC Prices'!Y20)*$AD89</f>
        <v>0</v>
      </c>
      <c r="Z89" s="278">
        <f>(Z20*'ABP REC Prices'!Z20)*$AD89</f>
        <v>0</v>
      </c>
      <c r="AA89" s="278">
        <f>(AA20*'ABP REC Prices'!AA20)*$AD89</f>
        <v>0</v>
      </c>
      <c r="AB89" s="278">
        <f>(AB20*'ABP REC Prices'!AB20)*$AD89</f>
        <v>0</v>
      </c>
      <c r="AD89" s="20" cm="1">
        <f t="array" ref="AD89">INDEX(Inputs_ByYear!$D$51:$D$56,MATCH('ABP REC Calc'!C89,Inputs_ByYear!$B$51:$B$56,0),0)</f>
        <v>20</v>
      </c>
    </row>
    <row r="90" spans="2:30" ht="14.75" customHeight="1" x14ac:dyDescent="0.25">
      <c r="B90" s="227" t="s">
        <v>258</v>
      </c>
      <c r="C90" s="227" t="s">
        <v>235</v>
      </c>
      <c r="D90" s="324" t="s">
        <v>313</v>
      </c>
      <c r="E90" s="272" t="str">
        <f t="shared" si="2"/>
        <v>A_Traditional Community Solar_ &gt;10-25</v>
      </c>
      <c r="F90" s="249" t="s">
        <v>49</v>
      </c>
      <c r="G90" s="278">
        <f>(G21*'ABP REC Prices'!G21)*$AD90</f>
        <v>0</v>
      </c>
      <c r="H90" s="278">
        <f>(H21*'ABP REC Prices'!H21)*$AD90</f>
        <v>0</v>
      </c>
      <c r="I90" s="278">
        <f>(I21*'ABP REC Prices'!I21)*$AD90</f>
        <v>0</v>
      </c>
      <c r="J90" s="278">
        <f>(J21*'ABP REC Prices'!J21)*$AD90</f>
        <v>0</v>
      </c>
      <c r="K90" s="278">
        <f>(K21*'ABP REC Prices'!K21)*$AD90</f>
        <v>0</v>
      </c>
      <c r="L90" s="278">
        <f>(L21*'ABP REC Prices'!L21)*$AD90</f>
        <v>0</v>
      </c>
      <c r="M90" s="278">
        <f>(M21*'ABP REC Prices'!M21)*$AD90</f>
        <v>0</v>
      </c>
      <c r="N90" s="278">
        <f>(N21*'ABP REC Prices'!N21)*$AD90</f>
        <v>0</v>
      </c>
      <c r="O90" s="278">
        <f>(O21*'ABP REC Prices'!O21)*$AD90</f>
        <v>0</v>
      </c>
      <c r="P90" s="278">
        <f>(P21*'ABP REC Prices'!P21)*$AD90</f>
        <v>0</v>
      </c>
      <c r="Q90" s="278">
        <f>(Q21*'ABP REC Prices'!Q21)*$AD90</f>
        <v>0</v>
      </c>
      <c r="R90" s="278">
        <f>(R21*'ABP REC Prices'!R21)*$AD90</f>
        <v>0</v>
      </c>
      <c r="S90" s="278">
        <f>(S21*'ABP REC Prices'!S21)*$AD90</f>
        <v>0</v>
      </c>
      <c r="T90" s="278">
        <f>(T21*'ABP REC Prices'!T21)*$AD90</f>
        <v>0</v>
      </c>
      <c r="U90" s="278">
        <f>(U21*'ABP REC Prices'!U21)*$AD90</f>
        <v>0</v>
      </c>
      <c r="V90" s="278">
        <f>(V21*'ABP REC Prices'!V21)*$AD90</f>
        <v>0</v>
      </c>
      <c r="W90" s="278">
        <f>(W21*'ABP REC Prices'!W21)*$AD90</f>
        <v>0</v>
      </c>
      <c r="X90" s="278">
        <f>(X21*'ABP REC Prices'!X21)*$AD90</f>
        <v>0</v>
      </c>
      <c r="Y90" s="278">
        <f>(Y21*'ABP REC Prices'!Y21)*$AD90</f>
        <v>0</v>
      </c>
      <c r="Z90" s="278">
        <f>(Z21*'ABP REC Prices'!Z21)*$AD90</f>
        <v>0</v>
      </c>
      <c r="AA90" s="278">
        <f>(AA21*'ABP REC Prices'!AA21)*$AD90</f>
        <v>0</v>
      </c>
      <c r="AB90" s="278">
        <f>(AB21*'ABP REC Prices'!AB21)*$AD90</f>
        <v>0</v>
      </c>
      <c r="AD90" s="20" cm="1">
        <f t="array" ref="AD90">INDEX(Inputs_ByYear!$D$51:$D$56,MATCH('ABP REC Calc'!C90,Inputs_ByYear!$B$51:$B$56,0),0)</f>
        <v>20</v>
      </c>
    </row>
    <row r="91" spans="2:30" ht="14.75" customHeight="1" x14ac:dyDescent="0.25">
      <c r="B91" s="227" t="s">
        <v>258</v>
      </c>
      <c r="C91" s="227" t="s">
        <v>235</v>
      </c>
      <c r="D91" s="324" t="s">
        <v>320</v>
      </c>
      <c r="E91" s="272" t="str">
        <f t="shared" si="2"/>
        <v>A_Traditional Community Solar_ &gt;25-100</v>
      </c>
      <c r="F91" s="249" t="s">
        <v>49</v>
      </c>
      <c r="G91" s="278">
        <f>(G22*'ABP REC Prices'!G22)*$AD91</f>
        <v>0</v>
      </c>
      <c r="H91" s="278">
        <f>(H22*'ABP REC Prices'!H22)*$AD91</f>
        <v>0</v>
      </c>
      <c r="I91" s="278">
        <f>(I22*'ABP REC Prices'!I22)*$AD91</f>
        <v>0</v>
      </c>
      <c r="J91" s="278">
        <f>(J22*'ABP REC Prices'!J22)*$AD91</f>
        <v>0</v>
      </c>
      <c r="K91" s="278">
        <f>(K22*'ABP REC Prices'!K22)*$AD91</f>
        <v>0</v>
      </c>
      <c r="L91" s="278">
        <f>(L22*'ABP REC Prices'!L22)*$AD91</f>
        <v>0</v>
      </c>
      <c r="M91" s="278">
        <f>(M22*'ABP REC Prices'!M22)*$AD91</f>
        <v>0</v>
      </c>
      <c r="N91" s="278">
        <f>(N22*'ABP REC Prices'!N22)*$AD91</f>
        <v>0</v>
      </c>
      <c r="O91" s="278">
        <f>(O22*'ABP REC Prices'!O22)*$AD91</f>
        <v>0</v>
      </c>
      <c r="P91" s="278">
        <f>(P22*'ABP REC Prices'!P22)*$AD91</f>
        <v>0</v>
      </c>
      <c r="Q91" s="278">
        <f>(Q22*'ABP REC Prices'!Q22)*$AD91</f>
        <v>0</v>
      </c>
      <c r="R91" s="278">
        <f>(R22*'ABP REC Prices'!R22)*$AD91</f>
        <v>0</v>
      </c>
      <c r="S91" s="278">
        <f>(S22*'ABP REC Prices'!S22)*$AD91</f>
        <v>0</v>
      </c>
      <c r="T91" s="278">
        <f>(T22*'ABP REC Prices'!T22)*$AD91</f>
        <v>0</v>
      </c>
      <c r="U91" s="278">
        <f>(U22*'ABP REC Prices'!U22)*$AD91</f>
        <v>0</v>
      </c>
      <c r="V91" s="278">
        <f>(V22*'ABP REC Prices'!V22)*$AD91</f>
        <v>0</v>
      </c>
      <c r="W91" s="278">
        <f>(W22*'ABP REC Prices'!W22)*$AD91</f>
        <v>0</v>
      </c>
      <c r="X91" s="278">
        <f>(X22*'ABP REC Prices'!X22)*$AD91</f>
        <v>0</v>
      </c>
      <c r="Y91" s="278">
        <f>(Y22*'ABP REC Prices'!Y22)*$AD91</f>
        <v>0</v>
      </c>
      <c r="Z91" s="278">
        <f>(Z22*'ABP REC Prices'!Z22)*$AD91</f>
        <v>0</v>
      </c>
      <c r="AA91" s="278">
        <f>(AA22*'ABP REC Prices'!AA22)*$AD91</f>
        <v>0</v>
      </c>
      <c r="AB91" s="278">
        <f>(AB22*'ABP REC Prices'!AB22)*$AD91</f>
        <v>0</v>
      </c>
      <c r="AD91" s="20" cm="1">
        <f t="array" ref="AD91">INDEX(Inputs_ByYear!$D$51:$D$56,MATCH('ABP REC Calc'!C91,Inputs_ByYear!$B$51:$B$56,0),0)</f>
        <v>20</v>
      </c>
    </row>
    <row r="92" spans="2:30" ht="14.75" customHeight="1" x14ac:dyDescent="0.25">
      <c r="B92" s="227" t="s">
        <v>258</v>
      </c>
      <c r="C92" s="227" t="s">
        <v>235</v>
      </c>
      <c r="D92" s="324" t="s">
        <v>323</v>
      </c>
      <c r="E92" s="272" t="str">
        <f t="shared" si="2"/>
        <v>A_Traditional Community Solar_&gt;100-200</v>
      </c>
      <c r="F92" s="249" t="s">
        <v>49</v>
      </c>
      <c r="G92" s="278">
        <f>(G23*'ABP REC Prices'!G23)*$AD92</f>
        <v>0</v>
      </c>
      <c r="H92" s="278">
        <f>(H23*'ABP REC Prices'!H23)*$AD92</f>
        <v>0</v>
      </c>
      <c r="I92" s="278">
        <f>(I23*'ABP REC Prices'!I23)*$AD92</f>
        <v>0</v>
      </c>
      <c r="J92" s="278">
        <f>(J23*'ABP REC Prices'!J23)*$AD92</f>
        <v>0</v>
      </c>
      <c r="K92" s="278">
        <f>(K23*'ABP REC Prices'!K23)*$AD92</f>
        <v>0</v>
      </c>
      <c r="L92" s="278">
        <f>(L23*'ABP REC Prices'!L23)*$AD92</f>
        <v>0</v>
      </c>
      <c r="M92" s="278">
        <f>(M23*'ABP REC Prices'!M23)*$AD92</f>
        <v>0</v>
      </c>
      <c r="N92" s="278">
        <f>(N23*'ABP REC Prices'!N23)*$AD92</f>
        <v>0</v>
      </c>
      <c r="O92" s="278">
        <f>(O23*'ABP REC Prices'!O23)*$AD92</f>
        <v>0</v>
      </c>
      <c r="P92" s="278">
        <f>(P23*'ABP REC Prices'!P23)*$AD92</f>
        <v>0</v>
      </c>
      <c r="Q92" s="278">
        <f>(Q23*'ABP REC Prices'!Q23)*$AD92</f>
        <v>0</v>
      </c>
      <c r="R92" s="278">
        <f>(R23*'ABP REC Prices'!R23)*$AD92</f>
        <v>0</v>
      </c>
      <c r="S92" s="278">
        <f>(S23*'ABP REC Prices'!S23)*$AD92</f>
        <v>0</v>
      </c>
      <c r="T92" s="278">
        <f>(T23*'ABP REC Prices'!T23)*$AD92</f>
        <v>0</v>
      </c>
      <c r="U92" s="278">
        <f>(U23*'ABP REC Prices'!U23)*$AD92</f>
        <v>0</v>
      </c>
      <c r="V92" s="278">
        <f>(V23*'ABP REC Prices'!V23)*$AD92</f>
        <v>0</v>
      </c>
      <c r="W92" s="278">
        <f>(W23*'ABP REC Prices'!W23)*$AD92</f>
        <v>0</v>
      </c>
      <c r="X92" s="278">
        <f>(X23*'ABP REC Prices'!X23)*$AD92</f>
        <v>0</v>
      </c>
      <c r="Y92" s="278">
        <f>(Y23*'ABP REC Prices'!Y23)*$AD92</f>
        <v>0</v>
      </c>
      <c r="Z92" s="278">
        <f>(Z23*'ABP REC Prices'!Z23)*$AD92</f>
        <v>0</v>
      </c>
      <c r="AA92" s="278">
        <f>(AA23*'ABP REC Prices'!AA23)*$AD92</f>
        <v>0</v>
      </c>
      <c r="AB92" s="278">
        <f>(AB23*'ABP REC Prices'!AB23)*$AD92</f>
        <v>0</v>
      </c>
      <c r="AD92" s="20" cm="1">
        <f t="array" ref="AD92">INDEX(Inputs_ByYear!$D$51:$D$56,MATCH('ABP REC Calc'!C92,Inputs_ByYear!$B$51:$B$56,0),0)</f>
        <v>20</v>
      </c>
    </row>
    <row r="93" spans="2:30" ht="14.75" customHeight="1" x14ac:dyDescent="0.25">
      <c r="B93" s="227" t="s">
        <v>258</v>
      </c>
      <c r="C93" s="227" t="s">
        <v>235</v>
      </c>
      <c r="D93" s="324" t="s">
        <v>324</v>
      </c>
      <c r="E93" s="272" t="str">
        <f t="shared" si="2"/>
        <v>A_Traditional Community Solar_&gt;200-500</v>
      </c>
      <c r="F93" s="249" t="s">
        <v>49</v>
      </c>
      <c r="G93" s="278">
        <f>(G24*'ABP REC Prices'!G24)*$AD93</f>
        <v>0</v>
      </c>
      <c r="H93" s="278">
        <f>(H24*'ABP REC Prices'!H24)*$AD93</f>
        <v>0</v>
      </c>
      <c r="I93" s="278">
        <f>(I24*'ABP REC Prices'!I24)*$AD93</f>
        <v>0</v>
      </c>
      <c r="J93" s="278">
        <f>(J24*'ABP REC Prices'!J24)*$AD93</f>
        <v>0</v>
      </c>
      <c r="K93" s="278">
        <f>(K24*'ABP REC Prices'!K24)*$AD93</f>
        <v>0</v>
      </c>
      <c r="L93" s="278">
        <f>(L24*'ABP REC Prices'!L24)*$AD93</f>
        <v>0</v>
      </c>
      <c r="M93" s="278">
        <f>(M24*'ABP REC Prices'!M24)*$AD93</f>
        <v>0</v>
      </c>
      <c r="N93" s="278">
        <f>(N24*'ABP REC Prices'!N24)*$AD93</f>
        <v>0</v>
      </c>
      <c r="O93" s="278">
        <f>(O24*'ABP REC Prices'!O24)*$AD93</f>
        <v>0</v>
      </c>
      <c r="P93" s="278">
        <f>(P24*'ABP REC Prices'!P24)*$AD93</f>
        <v>0</v>
      </c>
      <c r="Q93" s="278">
        <f>(Q24*'ABP REC Prices'!Q24)*$AD93</f>
        <v>0</v>
      </c>
      <c r="R93" s="278">
        <f>(R24*'ABP REC Prices'!R24)*$AD93</f>
        <v>0</v>
      </c>
      <c r="S93" s="278">
        <f>(S24*'ABP REC Prices'!S24)*$AD93</f>
        <v>0</v>
      </c>
      <c r="T93" s="278">
        <f>(T24*'ABP REC Prices'!T24)*$AD93</f>
        <v>0</v>
      </c>
      <c r="U93" s="278">
        <f>(U24*'ABP REC Prices'!U24)*$AD93</f>
        <v>0</v>
      </c>
      <c r="V93" s="278">
        <f>(V24*'ABP REC Prices'!V24)*$AD93</f>
        <v>0</v>
      </c>
      <c r="W93" s="278">
        <f>(W24*'ABP REC Prices'!W24)*$AD93</f>
        <v>0</v>
      </c>
      <c r="X93" s="278">
        <f>(X24*'ABP REC Prices'!X24)*$AD93</f>
        <v>0</v>
      </c>
      <c r="Y93" s="278">
        <f>(Y24*'ABP REC Prices'!Y24)*$AD93</f>
        <v>0</v>
      </c>
      <c r="Z93" s="278">
        <f>(Z24*'ABP REC Prices'!Z24)*$AD93</f>
        <v>0</v>
      </c>
      <c r="AA93" s="278">
        <f>(AA24*'ABP REC Prices'!AA24)*$AD93</f>
        <v>0</v>
      </c>
      <c r="AB93" s="278">
        <f>(AB24*'ABP REC Prices'!AB24)*$AD93</f>
        <v>0</v>
      </c>
      <c r="AD93" s="20" cm="1">
        <f t="array" ref="AD93">INDEX(Inputs_ByYear!$D$51:$D$56,MATCH('ABP REC Calc'!C93,Inputs_ByYear!$B$51:$B$56,0),0)</f>
        <v>20</v>
      </c>
    </row>
    <row r="94" spans="2:30" ht="14.75" customHeight="1" x14ac:dyDescent="0.25">
      <c r="B94" s="227" t="s">
        <v>258</v>
      </c>
      <c r="C94" s="227" t="s">
        <v>235</v>
      </c>
      <c r="D94" s="324" t="s">
        <v>326</v>
      </c>
      <c r="E94" s="272" t="str">
        <f t="shared" si="2"/>
        <v>A_Traditional Community Solar_&gt;500-2000</v>
      </c>
      <c r="F94" s="249" t="s">
        <v>49</v>
      </c>
      <c r="G94" s="278">
        <f>(G25*'ABP REC Prices'!G25)*$AD94</f>
        <v>0</v>
      </c>
      <c r="H94" s="278">
        <f>(H25*'ABP REC Prices'!H25)*$AD94</f>
        <v>28078826.060484517</v>
      </c>
      <c r="I94" s="278">
        <f>(I25*'ABP REC Prices'!I25)*$AD94</f>
        <v>59458352.998989888</v>
      </c>
      <c r="J94" s="278">
        <f>(J25*'ABP REC Prices'!J25)*$AD94</f>
        <v>66700075.479636088</v>
      </c>
      <c r="K94" s="278">
        <f>(K25*'ABP REC Prices'!K25)*$AD94</f>
        <v>66033074.724839732</v>
      </c>
      <c r="L94" s="278">
        <f>(L25*'ABP REC Prices'!L25)*$AD94</f>
        <v>78447292.7731096</v>
      </c>
      <c r="M94" s="278">
        <f>(M25*'ABP REC Prices'!M25)*$AD94</f>
        <v>77662819.845378503</v>
      </c>
      <c r="N94" s="278">
        <f>(N25*'ABP REC Prices'!N25)*$AD94</f>
        <v>51257461.09794981</v>
      </c>
      <c r="O94" s="278">
        <f>(O25*'ABP REC Prices'!O25)*$AD94</f>
        <v>50744886.48697032</v>
      </c>
      <c r="P94" s="278">
        <f>(P25*'ABP REC Prices'!P25)*$AD94</f>
        <v>50237437.622100607</v>
      </c>
      <c r="Q94" s="278">
        <f>(Q25*'ABP REC Prices'!Q25)*$AD94</f>
        <v>49735063.245879605</v>
      </c>
      <c r="R94" s="278">
        <f>(R25*'ABP REC Prices'!R25)*$AD94</f>
        <v>49237712.613420814</v>
      </c>
      <c r="S94" s="278">
        <f>(S25*'ABP REC Prices'!S25)*$AD94</f>
        <v>48745335.487286597</v>
      </c>
      <c r="T94" s="278">
        <f>(T25*'ABP REC Prices'!T25)*$AD94</f>
        <v>48257882.132413745</v>
      </c>
      <c r="U94" s="278">
        <f>(U25*'ABP REC Prices'!U25)*$AD94</f>
        <v>47775303.31108959</v>
      </c>
      <c r="V94" s="278">
        <f>(V25*'ABP REC Prices'!V25)*$AD94</f>
        <v>47297550.277978703</v>
      </c>
      <c r="W94" s="278">
        <f>(W25*'ABP REC Prices'!W25)*$AD94</f>
        <v>46824574.775198914</v>
      </c>
      <c r="X94" s="278">
        <f>(X25*'ABP REC Prices'!X25)*$AD94</f>
        <v>46356329.027446926</v>
      </c>
      <c r="Y94" s="278">
        <f>(Y25*'ABP REC Prices'!Y25)*$AD94</f>
        <v>45892765.737172455</v>
      </c>
      <c r="Z94" s="278">
        <f>(Z25*'ABP REC Prices'!Z25)*$AD94</f>
        <v>0</v>
      </c>
      <c r="AA94" s="278">
        <f>(AA25*'ABP REC Prices'!AA25)*$AD94</f>
        <v>0</v>
      </c>
      <c r="AB94" s="278">
        <f>(AB25*'ABP REC Prices'!AB25)*$AD94</f>
        <v>0</v>
      </c>
      <c r="AD94" s="20" cm="1">
        <f t="array" ref="AD94">INDEX(Inputs_ByYear!$D$51:$D$56,MATCH('ABP REC Calc'!C94,Inputs_ByYear!$B$51:$B$56,0),0)</f>
        <v>20</v>
      </c>
    </row>
    <row r="95" spans="2:30" ht="14.75" customHeight="1" x14ac:dyDescent="0.25">
      <c r="B95" s="227" t="s">
        <v>258</v>
      </c>
      <c r="C95" s="227" t="s">
        <v>235</v>
      </c>
      <c r="D95" s="324" t="s">
        <v>327</v>
      </c>
      <c r="E95" s="272" t="str">
        <f t="shared" si="2"/>
        <v>A_Traditional Community Solar_&gt;2000-5000</v>
      </c>
      <c r="F95" s="249" t="s">
        <v>49</v>
      </c>
      <c r="G95" s="278">
        <f>(G26*'ABP REC Prices'!G26)*$AD95</f>
        <v>0</v>
      </c>
      <c r="H95" s="278">
        <f>(H26*'ABP REC Prices'!H26)*$AD95</f>
        <v>41504587.318483643</v>
      </c>
      <c r="I95" s="278">
        <f>(I26*'ABP REC Prices'!I26)*$AD95</f>
        <v>87888090.426000372</v>
      </c>
      <c r="J95" s="278">
        <f>(J26*'ABP REC Prices'!J26)*$AD95</f>
        <v>98592409.131731212</v>
      </c>
      <c r="K95" s="278">
        <f>(K26*'ABP REC Prices'!K26)*$AD95</f>
        <v>97606485.040413886</v>
      </c>
      <c r="L95" s="278">
        <f>(L26*'ABP REC Prices'!L26)*$AD95</f>
        <v>115956504.2280117</v>
      </c>
      <c r="M95" s="278">
        <f>(M26*'ABP REC Prices'!M26)*$AD95</f>
        <v>114796939.18573157</v>
      </c>
      <c r="N95" s="278">
        <f>(N26*'ABP REC Prices'!N26)*$AD95</f>
        <v>75765979.862582847</v>
      </c>
      <c r="O95" s="278">
        <f>(O26*'ABP REC Prices'!O26)*$AD95</f>
        <v>75008320.063957006</v>
      </c>
      <c r="P95" s="278">
        <f>(P26*'ABP REC Prices'!P26)*$AD95</f>
        <v>74258236.863317445</v>
      </c>
      <c r="Q95" s="278">
        <f>(Q26*'ABP REC Prices'!Q26)*$AD95</f>
        <v>73515654.494684264</v>
      </c>
      <c r="R95" s="278">
        <f>(R26*'ABP REC Prices'!R26)*$AD95</f>
        <v>72780497.94973743</v>
      </c>
      <c r="S95" s="278">
        <f>(S26*'ABP REC Prices'!S26)*$AD95</f>
        <v>72052692.970240057</v>
      </c>
      <c r="T95" s="278">
        <f>(T26*'ABP REC Prices'!T26)*$AD95</f>
        <v>71332166.04053764</v>
      </c>
      <c r="U95" s="278">
        <f>(U26*'ABP REC Prices'!U26)*$AD95</f>
        <v>70618844.380132273</v>
      </c>
      <c r="V95" s="278">
        <f>(V26*'ABP REC Prices'!V26)*$AD95</f>
        <v>69912655.936330944</v>
      </c>
      <c r="W95" s="278">
        <f>(W26*'ABP REC Prices'!W26)*$AD95</f>
        <v>69213529.376967639</v>
      </c>
      <c r="X95" s="278">
        <f>(X26*'ABP REC Prices'!X26)*$AD95</f>
        <v>68521394.083197966</v>
      </c>
      <c r="Y95" s="278">
        <f>(Y26*'ABP REC Prices'!Y26)*$AD95</f>
        <v>67836180.142365977</v>
      </c>
      <c r="Z95" s="278">
        <f>(Z26*'ABP REC Prices'!Z26)*$AD95</f>
        <v>0</v>
      </c>
      <c r="AA95" s="278">
        <f>(AA26*'ABP REC Prices'!AA26)*$AD95</f>
        <v>0</v>
      </c>
      <c r="AB95" s="278">
        <f>(AB26*'ABP REC Prices'!AB26)*$AD95</f>
        <v>0</v>
      </c>
      <c r="AD95" s="20" cm="1">
        <f t="array" ref="AD95">INDEX(Inputs_ByYear!$D$51:$D$56,MATCH('ABP REC Calc'!C95,Inputs_ByYear!$B$51:$B$56,0),0)</f>
        <v>20</v>
      </c>
    </row>
    <row r="96" spans="2:30" ht="14.75" customHeight="1" x14ac:dyDescent="0.25">
      <c r="B96" s="227" t="s">
        <v>259</v>
      </c>
      <c r="C96" s="227" t="s">
        <v>235</v>
      </c>
      <c r="D96" s="323" t="s">
        <v>356</v>
      </c>
      <c r="E96" s="272" t="str">
        <f t="shared" si="2"/>
        <v>B_Traditional Community Solar_&lt;10</v>
      </c>
      <c r="F96" s="249" t="s">
        <v>49</v>
      </c>
      <c r="G96" s="278">
        <f>(G27*'ABP REC Prices'!G27)*$AD96</f>
        <v>0</v>
      </c>
      <c r="H96" s="278">
        <f>(H27*'ABP REC Prices'!H27)*$AD96</f>
        <v>0</v>
      </c>
      <c r="I96" s="278">
        <f>(I27*'ABP REC Prices'!I27)*$AD96</f>
        <v>0</v>
      </c>
      <c r="J96" s="278">
        <f>(J27*'ABP REC Prices'!J27)*$AD96</f>
        <v>0</v>
      </c>
      <c r="K96" s="278">
        <f>(K27*'ABP REC Prices'!K27)*$AD96</f>
        <v>0</v>
      </c>
      <c r="L96" s="278">
        <f>(L27*'ABP REC Prices'!L27)*$AD96</f>
        <v>0</v>
      </c>
      <c r="M96" s="278">
        <f>(M27*'ABP REC Prices'!M27)*$AD96</f>
        <v>0</v>
      </c>
      <c r="N96" s="278">
        <f>(N27*'ABP REC Prices'!N27)*$AD96</f>
        <v>0</v>
      </c>
      <c r="O96" s="278">
        <f>(O27*'ABP REC Prices'!O27)*$AD96</f>
        <v>0</v>
      </c>
      <c r="P96" s="278">
        <f>(P27*'ABP REC Prices'!P27)*$AD96</f>
        <v>0</v>
      </c>
      <c r="Q96" s="278">
        <f>(Q27*'ABP REC Prices'!Q27)*$AD96</f>
        <v>0</v>
      </c>
      <c r="R96" s="278">
        <f>(R27*'ABP REC Prices'!R27)*$AD96</f>
        <v>0</v>
      </c>
      <c r="S96" s="278">
        <f>(S27*'ABP REC Prices'!S27)*$AD96</f>
        <v>0</v>
      </c>
      <c r="T96" s="278">
        <f>(T27*'ABP REC Prices'!T27)*$AD96</f>
        <v>0</v>
      </c>
      <c r="U96" s="278">
        <f>(U27*'ABP REC Prices'!U27)*$AD96</f>
        <v>0</v>
      </c>
      <c r="V96" s="278">
        <f>(V27*'ABP REC Prices'!V27)*$AD96</f>
        <v>0</v>
      </c>
      <c r="W96" s="278">
        <f>(W27*'ABP REC Prices'!W27)*$AD96</f>
        <v>0</v>
      </c>
      <c r="X96" s="278">
        <f>(X27*'ABP REC Prices'!X27)*$AD96</f>
        <v>0</v>
      </c>
      <c r="Y96" s="278">
        <f>(Y27*'ABP REC Prices'!Y27)*$AD96</f>
        <v>0</v>
      </c>
      <c r="Z96" s="278">
        <f>(Z27*'ABP REC Prices'!Z27)*$AD96</f>
        <v>0</v>
      </c>
      <c r="AA96" s="278">
        <f>(AA27*'ABP REC Prices'!AA27)*$AD96</f>
        <v>0</v>
      </c>
      <c r="AB96" s="278">
        <f>(AB27*'ABP REC Prices'!AB27)*$AD96</f>
        <v>0</v>
      </c>
      <c r="AD96" s="20" cm="1">
        <f t="array" ref="AD96">INDEX(Inputs_ByYear!$D$51:$D$56,MATCH('ABP REC Calc'!C96,Inputs_ByYear!$B$51:$B$56,0),0)</f>
        <v>20</v>
      </c>
    </row>
    <row r="97" spans="2:30" ht="14.75" customHeight="1" x14ac:dyDescent="0.25">
      <c r="B97" s="227" t="s">
        <v>259</v>
      </c>
      <c r="C97" s="227" t="s">
        <v>235</v>
      </c>
      <c r="D97" s="324" t="s">
        <v>357</v>
      </c>
      <c r="E97" s="272" t="str">
        <f t="shared" si="2"/>
        <v>B_Traditional Community Solar_&gt;10-25</v>
      </c>
      <c r="F97" s="249" t="s">
        <v>49</v>
      </c>
      <c r="G97" s="278">
        <f>(G28*'ABP REC Prices'!G28)*$AD97</f>
        <v>0</v>
      </c>
      <c r="H97" s="278">
        <f>(H28*'ABP REC Prices'!H28)*$AD97</f>
        <v>0</v>
      </c>
      <c r="I97" s="278">
        <f>(I28*'ABP REC Prices'!I28)*$AD97</f>
        <v>0</v>
      </c>
      <c r="J97" s="278">
        <f>(J28*'ABP REC Prices'!J28)*$AD97</f>
        <v>0</v>
      </c>
      <c r="K97" s="278">
        <f>(K28*'ABP REC Prices'!K28)*$AD97</f>
        <v>0</v>
      </c>
      <c r="L97" s="278">
        <f>(L28*'ABP REC Prices'!L28)*$AD97</f>
        <v>0</v>
      </c>
      <c r="M97" s="278">
        <f>(M28*'ABP REC Prices'!M28)*$AD97</f>
        <v>0</v>
      </c>
      <c r="N97" s="278">
        <f>(N28*'ABP REC Prices'!N28)*$AD97</f>
        <v>0</v>
      </c>
      <c r="O97" s="278">
        <f>(O28*'ABP REC Prices'!O28)*$AD97</f>
        <v>0</v>
      </c>
      <c r="P97" s="278">
        <f>(P28*'ABP REC Prices'!P28)*$AD97</f>
        <v>0</v>
      </c>
      <c r="Q97" s="278">
        <f>(Q28*'ABP REC Prices'!Q28)*$AD97</f>
        <v>0</v>
      </c>
      <c r="R97" s="278">
        <f>(R28*'ABP REC Prices'!R28)*$AD97</f>
        <v>0</v>
      </c>
      <c r="S97" s="278">
        <f>(S28*'ABP REC Prices'!S28)*$AD97</f>
        <v>0</v>
      </c>
      <c r="T97" s="278">
        <f>(T28*'ABP REC Prices'!T28)*$AD97</f>
        <v>0</v>
      </c>
      <c r="U97" s="278">
        <f>(U28*'ABP REC Prices'!U28)*$AD97</f>
        <v>0</v>
      </c>
      <c r="V97" s="278">
        <f>(V28*'ABP REC Prices'!V28)*$AD97</f>
        <v>0</v>
      </c>
      <c r="W97" s="278">
        <f>(W28*'ABP REC Prices'!W28)*$AD97</f>
        <v>0</v>
      </c>
      <c r="X97" s="278">
        <f>(X28*'ABP REC Prices'!X28)*$AD97</f>
        <v>0</v>
      </c>
      <c r="Y97" s="278">
        <f>(Y28*'ABP REC Prices'!Y28)*$AD97</f>
        <v>0</v>
      </c>
      <c r="Z97" s="278">
        <f>(Z28*'ABP REC Prices'!Z28)*$AD97</f>
        <v>0</v>
      </c>
      <c r="AA97" s="278">
        <f>(AA28*'ABP REC Prices'!AA28)*$AD97</f>
        <v>0</v>
      </c>
      <c r="AB97" s="278">
        <f>(AB28*'ABP REC Prices'!AB28)*$AD97</f>
        <v>0</v>
      </c>
      <c r="AD97" s="20" cm="1">
        <f t="array" ref="AD97">INDEX(Inputs_ByYear!$D$51:$D$56,MATCH('ABP REC Calc'!C97,Inputs_ByYear!$B$51:$B$56,0),0)</f>
        <v>20</v>
      </c>
    </row>
    <row r="98" spans="2:30" ht="14.75" customHeight="1" x14ac:dyDescent="0.25">
      <c r="B98" s="227" t="s">
        <v>259</v>
      </c>
      <c r="C98" s="227" t="s">
        <v>235</v>
      </c>
      <c r="D98" s="324" t="s">
        <v>322</v>
      </c>
      <c r="E98" s="272" t="str">
        <f t="shared" si="2"/>
        <v>B_Traditional Community Solar_&gt;25-100</v>
      </c>
      <c r="F98" s="249" t="s">
        <v>49</v>
      </c>
      <c r="G98" s="278">
        <f>(G29*'ABP REC Prices'!G29)*$AD98</f>
        <v>0</v>
      </c>
      <c r="H98" s="278">
        <f>(H29*'ABP REC Prices'!H29)*$AD98</f>
        <v>0</v>
      </c>
      <c r="I98" s="278">
        <f>(I29*'ABP REC Prices'!I29)*$AD98</f>
        <v>0</v>
      </c>
      <c r="J98" s="278">
        <f>(J29*'ABP REC Prices'!J29)*$AD98</f>
        <v>0</v>
      </c>
      <c r="K98" s="278">
        <f>(K29*'ABP REC Prices'!K29)*$AD98</f>
        <v>0</v>
      </c>
      <c r="L98" s="278">
        <f>(L29*'ABP REC Prices'!L29)*$AD98</f>
        <v>0</v>
      </c>
      <c r="M98" s="278">
        <f>(M29*'ABP REC Prices'!M29)*$AD98</f>
        <v>0</v>
      </c>
      <c r="N98" s="278">
        <f>(N29*'ABP REC Prices'!N29)*$AD98</f>
        <v>0</v>
      </c>
      <c r="O98" s="278">
        <f>(O29*'ABP REC Prices'!O29)*$AD98</f>
        <v>0</v>
      </c>
      <c r="P98" s="278">
        <f>(P29*'ABP REC Prices'!P29)*$AD98</f>
        <v>0</v>
      </c>
      <c r="Q98" s="278">
        <f>(Q29*'ABP REC Prices'!Q29)*$AD98</f>
        <v>0</v>
      </c>
      <c r="R98" s="278">
        <f>(R29*'ABP REC Prices'!R29)*$AD98</f>
        <v>0</v>
      </c>
      <c r="S98" s="278">
        <f>(S29*'ABP REC Prices'!S29)*$AD98</f>
        <v>0</v>
      </c>
      <c r="T98" s="278">
        <f>(T29*'ABP REC Prices'!T29)*$AD98</f>
        <v>0</v>
      </c>
      <c r="U98" s="278">
        <f>(U29*'ABP REC Prices'!U29)*$AD98</f>
        <v>0</v>
      </c>
      <c r="V98" s="278">
        <f>(V29*'ABP REC Prices'!V29)*$AD98</f>
        <v>0</v>
      </c>
      <c r="W98" s="278">
        <f>(W29*'ABP REC Prices'!W29)*$AD98</f>
        <v>0</v>
      </c>
      <c r="X98" s="278">
        <f>(X29*'ABP REC Prices'!X29)*$AD98</f>
        <v>0</v>
      </c>
      <c r="Y98" s="278">
        <f>(Y29*'ABP REC Prices'!Y29)*$AD98</f>
        <v>0</v>
      </c>
      <c r="Z98" s="278">
        <f>(Z29*'ABP REC Prices'!Z29)*$AD98</f>
        <v>0</v>
      </c>
      <c r="AA98" s="278">
        <f>(AA29*'ABP REC Prices'!AA29)*$AD98</f>
        <v>0</v>
      </c>
      <c r="AB98" s="278">
        <f>(AB29*'ABP REC Prices'!AB29)*$AD98</f>
        <v>0</v>
      </c>
      <c r="AD98" s="20" cm="1">
        <f t="array" ref="AD98">INDEX(Inputs_ByYear!$D$51:$D$56,MATCH('ABP REC Calc'!C98,Inputs_ByYear!$B$51:$B$56,0),0)</f>
        <v>20</v>
      </c>
    </row>
    <row r="99" spans="2:30" ht="14.75" customHeight="1" x14ac:dyDescent="0.25">
      <c r="B99" s="227" t="s">
        <v>259</v>
      </c>
      <c r="C99" s="227" t="s">
        <v>235</v>
      </c>
      <c r="D99" s="324" t="s">
        <v>323</v>
      </c>
      <c r="E99" s="272" t="str">
        <f t="shared" si="2"/>
        <v>B_Traditional Community Solar_&gt;100-200</v>
      </c>
      <c r="F99" s="249" t="s">
        <v>49</v>
      </c>
      <c r="G99" s="278">
        <f>(G30*'ABP REC Prices'!G30)*$AD99</f>
        <v>0</v>
      </c>
      <c r="H99" s="278">
        <f>(H30*'ABP REC Prices'!H30)*$AD99</f>
        <v>0</v>
      </c>
      <c r="I99" s="278">
        <f>(I30*'ABP REC Prices'!I30)*$AD99</f>
        <v>0</v>
      </c>
      <c r="J99" s="278">
        <f>(J30*'ABP REC Prices'!J30)*$AD99</f>
        <v>0</v>
      </c>
      <c r="K99" s="278">
        <f>(K30*'ABP REC Prices'!K30)*$AD99</f>
        <v>0</v>
      </c>
      <c r="L99" s="278">
        <f>(L30*'ABP REC Prices'!L30)*$AD99</f>
        <v>0</v>
      </c>
      <c r="M99" s="278">
        <f>(M30*'ABP REC Prices'!M30)*$AD99</f>
        <v>0</v>
      </c>
      <c r="N99" s="278">
        <f>(N30*'ABP REC Prices'!N30)*$AD99</f>
        <v>0</v>
      </c>
      <c r="O99" s="278">
        <f>(O30*'ABP REC Prices'!O30)*$AD99</f>
        <v>0</v>
      </c>
      <c r="P99" s="278">
        <f>(P30*'ABP REC Prices'!P30)*$AD99</f>
        <v>0</v>
      </c>
      <c r="Q99" s="278">
        <f>(Q30*'ABP REC Prices'!Q30)*$AD99</f>
        <v>0</v>
      </c>
      <c r="R99" s="278">
        <f>(R30*'ABP REC Prices'!R30)*$AD99</f>
        <v>0</v>
      </c>
      <c r="S99" s="278">
        <f>(S30*'ABP REC Prices'!S30)*$AD99</f>
        <v>0</v>
      </c>
      <c r="T99" s="278">
        <f>(T30*'ABP REC Prices'!T30)*$AD99</f>
        <v>0</v>
      </c>
      <c r="U99" s="278">
        <f>(U30*'ABP REC Prices'!U30)*$AD99</f>
        <v>0</v>
      </c>
      <c r="V99" s="278">
        <f>(V30*'ABP REC Prices'!V30)*$AD99</f>
        <v>0</v>
      </c>
      <c r="W99" s="278">
        <f>(W30*'ABP REC Prices'!W30)*$AD99</f>
        <v>0</v>
      </c>
      <c r="X99" s="278">
        <f>(X30*'ABP REC Prices'!X30)*$AD99</f>
        <v>0</v>
      </c>
      <c r="Y99" s="278">
        <f>(Y30*'ABP REC Prices'!Y30)*$AD99</f>
        <v>0</v>
      </c>
      <c r="Z99" s="278">
        <f>(Z30*'ABP REC Prices'!Z30)*$AD99</f>
        <v>0</v>
      </c>
      <c r="AA99" s="278">
        <f>(AA30*'ABP REC Prices'!AA30)*$AD99</f>
        <v>0</v>
      </c>
      <c r="AB99" s="278">
        <f>(AB30*'ABP REC Prices'!AB30)*$AD99</f>
        <v>0</v>
      </c>
      <c r="AD99" s="20" cm="1">
        <f t="array" ref="AD99">INDEX(Inputs_ByYear!$D$51:$D$56,MATCH('ABP REC Calc'!C99,Inputs_ByYear!$B$51:$B$56,0),0)</f>
        <v>20</v>
      </c>
    </row>
    <row r="100" spans="2:30" ht="14.75" customHeight="1" x14ac:dyDescent="0.25">
      <c r="B100" s="227" t="s">
        <v>259</v>
      </c>
      <c r="C100" s="227" t="s">
        <v>235</v>
      </c>
      <c r="D100" s="324" t="s">
        <v>324</v>
      </c>
      <c r="E100" s="272" t="str">
        <f t="shared" si="2"/>
        <v>B_Traditional Community Solar_&gt;200-500</v>
      </c>
      <c r="F100" s="249" t="s">
        <v>49</v>
      </c>
      <c r="G100" s="278">
        <f>(G31*'ABP REC Prices'!G31)*$AD100</f>
        <v>0</v>
      </c>
      <c r="H100" s="278">
        <f>(H31*'ABP REC Prices'!H31)*$AD100</f>
        <v>371983.20651144814</v>
      </c>
      <c r="I100" s="278">
        <f>(I31*'ABP REC Prices'!I31)*$AD100</f>
        <v>663788.83470321167</v>
      </c>
      <c r="J100" s="278">
        <f>(J31*'ABP REC Prices'!J31)*$AD100</f>
        <v>744634.91072475654</v>
      </c>
      <c r="K100" s="278">
        <f>(K31*'ABP REC Prices'!K31)*$AD100</f>
        <v>737188.561617509</v>
      </c>
      <c r="L100" s="278">
        <f>(L31*'ABP REC Prices'!L31)*$AD100</f>
        <v>875780.01120160078</v>
      </c>
      <c r="M100" s="278">
        <f>(M31*'ABP REC Prices'!M31)*$AD100</f>
        <v>867022.21108958463</v>
      </c>
      <c r="N100" s="278">
        <f>(N31*'ABP REC Prices'!N31)*$AD100</f>
        <v>572234.6593191257</v>
      </c>
      <c r="O100" s="278">
        <f>(O31*'ABP REC Prices'!O31)*$AD100</f>
        <v>566512.31272593443</v>
      </c>
      <c r="P100" s="278">
        <f>(P31*'ABP REC Prices'!P31)*$AD100</f>
        <v>560847.18959867512</v>
      </c>
      <c r="Q100" s="278">
        <f>(Q31*'ABP REC Prices'!Q31)*$AD100</f>
        <v>555238.71770268842</v>
      </c>
      <c r="R100" s="278">
        <f>(R31*'ABP REC Prices'!R31)*$AD100</f>
        <v>549686.33052566147</v>
      </c>
      <c r="S100" s="278">
        <f>(S31*'ABP REC Prices'!S31)*$AD100</f>
        <v>544189.46722040488</v>
      </c>
      <c r="T100" s="278">
        <f>(T31*'ABP REC Prices'!T31)*$AD100</f>
        <v>538747.57254820073</v>
      </c>
      <c r="U100" s="278">
        <f>(U31*'ABP REC Prices'!U31)*$AD100</f>
        <v>533360.09682271874</v>
      </c>
      <c r="V100" s="278">
        <f>(V31*'ABP REC Prices'!V31)*$AD100</f>
        <v>528026.4958544916</v>
      </c>
      <c r="W100" s="278">
        <f>(W31*'ABP REC Prices'!W31)*$AD100</f>
        <v>522746.23089594673</v>
      </c>
      <c r="X100" s="278">
        <f>(X31*'ABP REC Prices'!X31)*$AD100</f>
        <v>517518.76858698728</v>
      </c>
      <c r="Y100" s="278">
        <f>(Y31*'ABP REC Prices'!Y31)*$AD100</f>
        <v>512343.5809011173</v>
      </c>
      <c r="Z100" s="278">
        <f>(Z31*'ABP REC Prices'!Z31)*$AD100</f>
        <v>0</v>
      </c>
      <c r="AA100" s="278">
        <f>(AA31*'ABP REC Prices'!AA31)*$AD100</f>
        <v>0</v>
      </c>
      <c r="AB100" s="278">
        <f>(AB31*'ABP REC Prices'!AB31)*$AD100</f>
        <v>0</v>
      </c>
      <c r="AD100" s="20" cm="1">
        <f t="array" ref="AD100">INDEX(Inputs_ByYear!$D$51:$D$56,MATCH('ABP REC Calc'!C100,Inputs_ByYear!$B$51:$B$56,0),0)</f>
        <v>20</v>
      </c>
    </row>
    <row r="101" spans="2:30" ht="14.75" customHeight="1" x14ac:dyDescent="0.25">
      <c r="B101" s="227" t="s">
        <v>259</v>
      </c>
      <c r="C101" s="227" t="s">
        <v>235</v>
      </c>
      <c r="D101" s="324" t="s">
        <v>326</v>
      </c>
      <c r="E101" s="272" t="str">
        <f t="shared" si="2"/>
        <v>B_Traditional Community Solar_&gt;500-2000</v>
      </c>
      <c r="F101" s="249" t="s">
        <v>49</v>
      </c>
      <c r="G101" s="278">
        <f>(G32*'ABP REC Prices'!G32)*$AD101</f>
        <v>0</v>
      </c>
      <c r="H101" s="278">
        <f>(H32*'ABP REC Prices'!H32)*$AD101</f>
        <v>48953699.876043946</v>
      </c>
      <c r="I101" s="278">
        <f>(I32*'ABP REC Prices'!I32)*$AD101</f>
        <v>84068032.837229282</v>
      </c>
      <c r="J101" s="278">
        <f>(J32*'ABP REC Prices'!J32)*$AD101</f>
        <v>94307088.118686691</v>
      </c>
      <c r="K101" s="278">
        <f>(K32*'ABP REC Prices'!K32)*$AD101</f>
        <v>93364017.237499818</v>
      </c>
      <c r="L101" s="278">
        <f>(L32*'ABP REC Prices'!L32)*$AD101</f>
        <v>110916452.47814982</v>
      </c>
      <c r="M101" s="278">
        <f>(M32*'ABP REC Prices'!M32)*$AD101</f>
        <v>109807287.95336831</v>
      </c>
      <c r="N101" s="278">
        <f>(N32*'ABP REC Prices'!N32)*$AD101</f>
        <v>72472810.049223065</v>
      </c>
      <c r="O101" s="278">
        <f>(O32*'ABP REC Prices'!O32)*$AD101</f>
        <v>71748081.948730841</v>
      </c>
      <c r="P101" s="278">
        <f>(P32*'ABP REC Prices'!P32)*$AD101</f>
        <v>71030601.129243523</v>
      </c>
      <c r="Q101" s="278">
        <f>(Q32*'ABP REC Prices'!Q32)*$AD101</f>
        <v>70320295.117951095</v>
      </c>
      <c r="R101" s="278">
        <f>(R32*'ABP REC Prices'!R32)*$AD101</f>
        <v>69617092.166771576</v>
      </c>
      <c r="S101" s="278">
        <f>(S32*'ABP REC Prices'!S32)*$AD101</f>
        <v>68920921.245103866</v>
      </c>
      <c r="T101" s="278">
        <f>(T32*'ABP REC Prices'!T32)*$AD101</f>
        <v>68231712.03265281</v>
      </c>
      <c r="U101" s="278">
        <f>(U32*'ABP REC Prices'!U32)*$AD101</f>
        <v>67549394.912326291</v>
      </c>
      <c r="V101" s="278">
        <f>(V32*'ABP REC Prices'!V32)*$AD101</f>
        <v>66873900.96320302</v>
      </c>
      <c r="W101" s="278">
        <f>(W32*'ABP REC Prices'!W32)*$AD101</f>
        <v>66205161.953570992</v>
      </c>
      <c r="X101" s="278">
        <f>(X32*'ABP REC Prices'!X32)*$AD101</f>
        <v>65543110.334035277</v>
      </c>
      <c r="Y101" s="278">
        <f>(Y32*'ABP REC Prices'!Y32)*$AD101</f>
        <v>64887679.230694927</v>
      </c>
      <c r="Z101" s="278">
        <f>(Z32*'ABP REC Prices'!Z32)*$AD101</f>
        <v>0</v>
      </c>
      <c r="AA101" s="278">
        <f>(AA32*'ABP REC Prices'!AA32)*$AD101</f>
        <v>0</v>
      </c>
      <c r="AB101" s="278">
        <f>(AB32*'ABP REC Prices'!AB32)*$AD101</f>
        <v>0</v>
      </c>
      <c r="AD101" s="20" cm="1">
        <f t="array" ref="AD101">INDEX(Inputs_ByYear!$D$51:$D$56,MATCH('ABP REC Calc'!C101,Inputs_ByYear!$B$51:$B$56,0),0)</f>
        <v>20</v>
      </c>
    </row>
    <row r="102" spans="2:30" ht="14.75" customHeight="1" x14ac:dyDescent="0.25">
      <c r="B102" s="227" t="s">
        <v>259</v>
      </c>
      <c r="C102" s="227" t="s">
        <v>235</v>
      </c>
      <c r="D102" s="324" t="s">
        <v>327</v>
      </c>
      <c r="E102" s="272" t="str">
        <f t="shared" si="2"/>
        <v>B_Traditional Community Solar_&gt;2000-5000</v>
      </c>
      <c r="F102" s="249" t="s">
        <v>49</v>
      </c>
      <c r="G102" s="278">
        <f>(G33*'ABP REC Prices'!G33)*$AD102</f>
        <v>0</v>
      </c>
      <c r="H102" s="278">
        <f>(H33*'ABP REC Prices'!H33)*$AD102</f>
        <v>132353153.59753802</v>
      </c>
      <c r="I102" s="278">
        <f>(I33*'ABP REC Prices'!I33)*$AD102</f>
        <v>211826234.34216022</v>
      </c>
      <c r="J102" s="278">
        <f>(J33*'ABP REC Prices'!J33)*$AD102</f>
        <v>237625583.39665407</v>
      </c>
      <c r="K102" s="278">
        <f>(K33*'ABP REC Prices'!K33)*$AD102</f>
        <v>235249327.56268752</v>
      </c>
      <c r="L102" s="278">
        <f>(L33*'ABP REC Prices'!L33)*$AD102</f>
        <v>279476201.14447284</v>
      </c>
      <c r="M102" s="278">
        <f>(M33*'ABP REC Prices'!M33)*$AD102</f>
        <v>276681439.13302815</v>
      </c>
      <c r="N102" s="278">
        <f>(N33*'ABP REC Prices'!N33)*$AD102</f>
        <v>182609749.82779858</v>
      </c>
      <c r="O102" s="278">
        <f>(O33*'ABP REC Prices'!O33)*$AD102</f>
        <v>180783652.32952058</v>
      </c>
      <c r="P102" s="278">
        <f>(P33*'ABP REC Prices'!P33)*$AD102</f>
        <v>178975815.80622536</v>
      </c>
      <c r="Q102" s="278">
        <f>(Q33*'ABP REC Prices'!Q33)*$AD102</f>
        <v>177186057.64816311</v>
      </c>
      <c r="R102" s="278">
        <f>(R33*'ABP REC Prices'!R33)*$AD102</f>
        <v>175414197.07168147</v>
      </c>
      <c r="S102" s="278">
        <f>(S33*'ABP REC Prices'!S33)*$AD102</f>
        <v>173660055.10096464</v>
      </c>
      <c r="T102" s="278">
        <f>(T33*'ABP REC Prices'!T33)*$AD102</f>
        <v>171923454.54995501</v>
      </c>
      <c r="U102" s="278">
        <f>(U33*'ABP REC Prices'!U33)*$AD102</f>
        <v>170204220.00445545</v>
      </c>
      <c r="V102" s="278">
        <f>(V33*'ABP REC Prices'!V33)*$AD102</f>
        <v>168502177.8044109</v>
      </c>
      <c r="W102" s="278">
        <f>(W33*'ABP REC Prices'!W33)*$AD102</f>
        <v>166817156.0263668</v>
      </c>
      <c r="X102" s="278">
        <f>(X33*'ABP REC Prices'!X33)*$AD102</f>
        <v>165148984.46610311</v>
      </c>
      <c r="Y102" s="278">
        <f>(Y33*'ABP REC Prices'!Y33)*$AD102</f>
        <v>163497494.62144208</v>
      </c>
      <c r="Z102" s="278">
        <f>(Z33*'ABP REC Prices'!Z33)*$AD102</f>
        <v>0</v>
      </c>
      <c r="AA102" s="278">
        <f>(AA33*'ABP REC Prices'!AA33)*$AD102</f>
        <v>0</v>
      </c>
      <c r="AB102" s="278">
        <f>(AB33*'ABP REC Prices'!AB33)*$AD102</f>
        <v>0</v>
      </c>
      <c r="AD102" s="20" cm="1">
        <f t="array" ref="AD102">INDEX(Inputs_ByYear!$D$51:$D$56,MATCH('ABP REC Calc'!C102,Inputs_ByYear!$B$51:$B$56,0),0)</f>
        <v>20</v>
      </c>
    </row>
    <row r="103" spans="2:30" ht="14.75" customHeight="1" x14ac:dyDescent="0.25">
      <c r="B103" s="227" t="s">
        <v>258</v>
      </c>
      <c r="C103" s="227" t="s">
        <v>248</v>
      </c>
      <c r="D103" s="324" t="s">
        <v>358</v>
      </c>
      <c r="E103" s="272" t="str">
        <f t="shared" si="2"/>
        <v>A_Public Schools_&gt;25</v>
      </c>
      <c r="F103" s="249" t="s">
        <v>49</v>
      </c>
      <c r="G103" s="278">
        <f>(G34*'ABP REC Prices'!G34)*$AD103</f>
        <v>0</v>
      </c>
      <c r="H103" s="278">
        <f>(H34*'ABP REC Prices'!H34)*$AD103</f>
        <v>0</v>
      </c>
      <c r="I103" s="278">
        <f>(I34*'ABP REC Prices'!I34)*$AD103</f>
        <v>0</v>
      </c>
      <c r="J103" s="278">
        <f>(J34*'ABP REC Prices'!J34)*$AD103</f>
        <v>0</v>
      </c>
      <c r="K103" s="278">
        <f>(K34*'ABP REC Prices'!K34)*$AD103</f>
        <v>0</v>
      </c>
      <c r="L103" s="278">
        <f>(L34*'ABP REC Prices'!L34)*$AD103</f>
        <v>0</v>
      </c>
      <c r="M103" s="278">
        <f>(M34*'ABP REC Prices'!M34)*$AD103</f>
        <v>0</v>
      </c>
      <c r="N103" s="278">
        <f>(N34*'ABP REC Prices'!N34)*$AD103</f>
        <v>0</v>
      </c>
      <c r="O103" s="278">
        <f>(O34*'ABP REC Prices'!O34)*$AD103</f>
        <v>0</v>
      </c>
      <c r="P103" s="278">
        <f>(P34*'ABP REC Prices'!P34)*$AD103</f>
        <v>0</v>
      </c>
      <c r="Q103" s="278">
        <f>(Q34*'ABP REC Prices'!Q34)*$AD103</f>
        <v>0</v>
      </c>
      <c r="R103" s="278">
        <f>(R34*'ABP REC Prices'!R34)*$AD103</f>
        <v>0</v>
      </c>
      <c r="S103" s="278">
        <f>(S34*'ABP REC Prices'!S34)*$AD103</f>
        <v>0</v>
      </c>
      <c r="T103" s="278">
        <f>(T34*'ABP REC Prices'!T34)*$AD103</f>
        <v>0</v>
      </c>
      <c r="U103" s="278">
        <f>(U34*'ABP REC Prices'!U34)*$AD103</f>
        <v>0</v>
      </c>
      <c r="V103" s="278">
        <f>(V34*'ABP REC Prices'!V34)*$AD103</f>
        <v>0</v>
      </c>
      <c r="W103" s="278">
        <f>(W34*'ABP REC Prices'!W34)*$AD103</f>
        <v>0</v>
      </c>
      <c r="X103" s="278">
        <f>(X34*'ABP REC Prices'!X34)*$AD103</f>
        <v>0</v>
      </c>
      <c r="Y103" s="278">
        <f>(Y34*'ABP REC Prices'!Y34)*$AD103</f>
        <v>0</v>
      </c>
      <c r="Z103" s="278">
        <f>(Z34*'ABP REC Prices'!Z34)*$AD103</f>
        <v>0</v>
      </c>
      <c r="AA103" s="278">
        <f>(AA34*'ABP REC Prices'!AA34)*$AD103</f>
        <v>0</v>
      </c>
      <c r="AB103" s="278">
        <f>(AB34*'ABP REC Prices'!AB34)*$AD103</f>
        <v>0</v>
      </c>
      <c r="AD103" s="20" cm="1">
        <f t="array" ref="AD103">INDEX(Inputs_ByYear!$D$51:$D$56,MATCH('ABP REC Calc'!C103,Inputs_ByYear!$B$51:$B$56,0),0)</f>
        <v>20</v>
      </c>
    </row>
    <row r="104" spans="2:30" ht="14.75" customHeight="1" x14ac:dyDescent="0.25">
      <c r="B104" s="227" t="s">
        <v>258</v>
      </c>
      <c r="C104" s="227" t="s">
        <v>248</v>
      </c>
      <c r="D104" s="324" t="s">
        <v>322</v>
      </c>
      <c r="E104" s="272" t="str">
        <f t="shared" si="2"/>
        <v>A_Public Schools_&gt;25-100</v>
      </c>
      <c r="F104" s="249" t="s">
        <v>49</v>
      </c>
      <c r="G104" s="278">
        <f>(G35*'ABP REC Prices'!G35)*$AD104</f>
        <v>0</v>
      </c>
      <c r="H104" s="278">
        <f>(H35*'ABP REC Prices'!H35)*$AD104</f>
        <v>9518925.9041259401</v>
      </c>
      <c r="I104" s="278">
        <f>(I35*'ABP REC Prices'!I35)*$AD104</f>
        <v>4044582.9208098329</v>
      </c>
      <c r="J104" s="278">
        <f>(J35*'ABP REC Prices'!J35)*$AD104</f>
        <v>4718680.0742781386</v>
      </c>
      <c r="K104" s="278">
        <f>(K35*'ABP REC Prices'!K35)*$AD104</f>
        <v>4671493.2735353578</v>
      </c>
      <c r="L104" s="278">
        <f>(L35*'ABP REC Prices'!L35)*$AD104</f>
        <v>5549734.008960003</v>
      </c>
      <c r="M104" s="278">
        <f>(M35*'ABP REC Prices'!M35)*$AD104</f>
        <v>5494236.6688704034</v>
      </c>
      <c r="N104" s="278">
        <f>(N35*'ABP REC Prices'!N35)*$AD104</f>
        <v>3626196.2014544667</v>
      </c>
      <c r="O104" s="278">
        <f>(O35*'ABP REC Prices'!O35)*$AD104</f>
        <v>3589934.2394399224</v>
      </c>
      <c r="P104" s="278">
        <f>(P35*'ABP REC Prices'!P35)*$AD104</f>
        <v>3554034.8970455229</v>
      </c>
      <c r="Q104" s="278">
        <f>(Q35*'ABP REC Prices'!Q35)*$AD104</f>
        <v>3518494.5480750678</v>
      </c>
      <c r="R104" s="278">
        <f>(R35*'ABP REC Prices'!R35)*$AD104</f>
        <v>3483309.602594316</v>
      </c>
      <c r="S104" s="278">
        <f>(S35*'ABP REC Prices'!S35)*$AD104</f>
        <v>3448476.5065683732</v>
      </c>
      <c r="T104" s="278">
        <f>(T35*'ABP REC Prices'!T35)*$AD104</f>
        <v>3413991.7415026897</v>
      </c>
      <c r="U104" s="278">
        <f>(U35*'ABP REC Prices'!U35)*$AD104</f>
        <v>3379851.8240876631</v>
      </c>
      <c r="V104" s="278">
        <f>(V35*'ABP REC Prices'!V35)*$AD104</f>
        <v>3346053.3058467861</v>
      </c>
      <c r="W104" s="278">
        <f>(W35*'ABP REC Prices'!W35)*$AD104</f>
        <v>3312592.7727883188</v>
      </c>
      <c r="X104" s="278">
        <f>(X35*'ABP REC Prices'!X35)*$AD104</f>
        <v>3279466.8450604356</v>
      </c>
      <c r="Y104" s="278">
        <f>(Y35*'ABP REC Prices'!Y35)*$AD104</f>
        <v>3246672.1766098309</v>
      </c>
      <c r="Z104" s="278">
        <f>(Z35*'ABP REC Prices'!Z35)*$AD104</f>
        <v>0</v>
      </c>
      <c r="AA104" s="278">
        <f>(AA35*'ABP REC Prices'!AA35)*$AD104</f>
        <v>0</v>
      </c>
      <c r="AB104" s="278">
        <f>(AB35*'ABP REC Prices'!AB35)*$AD104</f>
        <v>0</v>
      </c>
      <c r="AD104" s="20" cm="1">
        <f t="array" ref="AD104">INDEX(Inputs_ByYear!$D$51:$D$56,MATCH('ABP REC Calc'!C104,Inputs_ByYear!$B$51:$B$56,0),0)</f>
        <v>20</v>
      </c>
    </row>
    <row r="105" spans="2:30" ht="14.75" customHeight="1" x14ac:dyDescent="0.25">
      <c r="B105" s="227" t="s">
        <v>258</v>
      </c>
      <c r="C105" s="227" t="s">
        <v>248</v>
      </c>
      <c r="D105" s="324" t="s">
        <v>323</v>
      </c>
      <c r="E105" s="272" t="str">
        <f t="shared" si="2"/>
        <v>A_Public Schools_&gt;100-200</v>
      </c>
      <c r="F105" s="249" t="s">
        <v>49</v>
      </c>
      <c r="G105" s="278">
        <f>(G36*'ABP REC Prices'!G36)*$AD105</f>
        <v>0</v>
      </c>
      <c r="H105" s="278">
        <f>(H36*'ABP REC Prices'!H36)*$AD105</f>
        <v>34999986.894153006</v>
      </c>
      <c r="I105" s="278">
        <f>(I36*'ABP REC Prices'!I36)*$AD105</f>
        <v>14871462.457681328</v>
      </c>
      <c r="J105" s="278">
        <f>(J36*'ABP REC Prices'!J36)*$AD105</f>
        <v>17350039.533961549</v>
      </c>
      <c r="K105" s="278">
        <f>(K36*'ABP REC Prices'!K36)*$AD105</f>
        <v>17176539.138621934</v>
      </c>
      <c r="L105" s="278">
        <f>(L36*'ABP REC Prices'!L36)*$AD105</f>
        <v>20405728.496682856</v>
      </c>
      <c r="M105" s="278">
        <f>(M36*'ABP REC Prices'!M36)*$AD105</f>
        <v>20201671.211716026</v>
      </c>
      <c r="N105" s="278">
        <f>(N36*'ABP REC Prices'!N36)*$AD105</f>
        <v>13333102.999732578</v>
      </c>
      <c r="O105" s="278">
        <f>(O36*'ABP REC Prices'!O36)*$AD105</f>
        <v>13199771.969735254</v>
      </c>
      <c r="P105" s="278">
        <f>(P36*'ABP REC Prices'!P36)*$AD105</f>
        <v>13067774.250037901</v>
      </c>
      <c r="Q105" s="278">
        <f>(Q36*'ABP REC Prices'!Q36)*$AD105</f>
        <v>12937096.507537523</v>
      </c>
      <c r="R105" s="278">
        <f>(R36*'ABP REC Prices'!R36)*$AD105</f>
        <v>12807725.542462148</v>
      </c>
      <c r="S105" s="278">
        <f>(S36*'ABP REC Prices'!S36)*$AD105</f>
        <v>12679648.287037525</v>
      </c>
      <c r="T105" s="278">
        <f>(T36*'ABP REC Prices'!T36)*$AD105</f>
        <v>12552851.804167148</v>
      </c>
      <c r="U105" s="278">
        <f>(U36*'ABP REC Prices'!U36)*$AD105</f>
        <v>12427323.286125476</v>
      </c>
      <c r="V105" s="278">
        <f>(V36*'ABP REC Prices'!V36)*$AD105</f>
        <v>12303050.053264223</v>
      </c>
      <c r="W105" s="278">
        <f>(W36*'ABP REC Prices'!W36)*$AD105</f>
        <v>12180019.552731579</v>
      </c>
      <c r="X105" s="278">
        <f>(X36*'ABP REC Prices'!X36)*$AD105</f>
        <v>12058219.357204262</v>
      </c>
      <c r="Y105" s="278">
        <f>(Y36*'ABP REC Prices'!Y36)*$AD105</f>
        <v>11937637.163632218</v>
      </c>
      <c r="Z105" s="278">
        <f>(Z36*'ABP REC Prices'!Z36)*$AD105</f>
        <v>0</v>
      </c>
      <c r="AA105" s="278">
        <f>(AA36*'ABP REC Prices'!AA36)*$AD105</f>
        <v>0</v>
      </c>
      <c r="AB105" s="278">
        <f>(AB36*'ABP REC Prices'!AB36)*$AD105</f>
        <v>0</v>
      </c>
      <c r="AD105" s="20" cm="1">
        <f t="array" ref="AD105">INDEX(Inputs_ByYear!$D$51:$D$56,MATCH('ABP REC Calc'!C105,Inputs_ByYear!$B$51:$B$56,0),0)</f>
        <v>20</v>
      </c>
    </row>
    <row r="106" spans="2:30" ht="14.75" customHeight="1" x14ac:dyDescent="0.25">
      <c r="B106" s="227" t="s">
        <v>258</v>
      </c>
      <c r="C106" s="227" t="s">
        <v>248</v>
      </c>
      <c r="D106" s="324" t="s">
        <v>324</v>
      </c>
      <c r="E106" s="272" t="str">
        <f t="shared" si="2"/>
        <v>A_Public Schools_&gt;200-500</v>
      </c>
      <c r="F106" s="249" t="s">
        <v>49</v>
      </c>
      <c r="G106" s="278">
        <f>(G37*'ABP REC Prices'!G37)*$AD106</f>
        <v>0</v>
      </c>
      <c r="H106" s="278">
        <f>(H37*'ABP REC Prices'!H37)*$AD106</f>
        <v>8420953.9182514772</v>
      </c>
      <c r="I106" s="278">
        <f>(I37*'ABP REC Prices'!I37)*$AD106</f>
        <v>3578055.627045454</v>
      </c>
      <c r="J106" s="278">
        <f>(J37*'ABP REC Prices'!J37)*$AD106</f>
        <v>4174398.2315530297</v>
      </c>
      <c r="K106" s="278">
        <f>(K37*'ABP REC Prices'!K37)*$AD106</f>
        <v>4132654.2492374992</v>
      </c>
      <c r="L106" s="278">
        <f>(L37*'ABP REC Prices'!L37)*$AD106</f>
        <v>4909593.2480941489</v>
      </c>
      <c r="M106" s="278">
        <f>(M37*'ABP REC Prices'!M37)*$AD106</f>
        <v>4860497.3156132074</v>
      </c>
      <c r="N106" s="278">
        <f>(N37*'ABP REC Prices'!N37)*$AD106</f>
        <v>3207928.2283047172</v>
      </c>
      <c r="O106" s="278">
        <f>(O37*'ABP REC Prices'!O37)*$AD106</f>
        <v>3175848.94602167</v>
      </c>
      <c r="P106" s="278">
        <f>(P37*'ABP REC Prices'!P37)*$AD106</f>
        <v>3144090.4565614536</v>
      </c>
      <c r="Q106" s="278">
        <f>(Q37*'ABP REC Prices'!Q37)*$AD106</f>
        <v>3112649.551995839</v>
      </c>
      <c r="R106" s="278">
        <f>(R37*'ABP REC Prices'!R37)*$AD106</f>
        <v>3081523.0564758806</v>
      </c>
      <c r="S106" s="278">
        <f>(S37*'ABP REC Prices'!S37)*$AD106</f>
        <v>3050707.8259111219</v>
      </c>
      <c r="T106" s="278">
        <f>(T37*'ABP REC Prices'!T37)*$AD106</f>
        <v>3020200.747652011</v>
      </c>
      <c r="U106" s="278">
        <f>(U37*'ABP REC Prices'!U37)*$AD106</f>
        <v>2989998.7401754903</v>
      </c>
      <c r="V106" s="278">
        <f>(V37*'ABP REC Prices'!V37)*$AD106</f>
        <v>2960098.7527737352</v>
      </c>
      <c r="W106" s="278">
        <f>(W37*'ABP REC Prices'!W37)*$AD106</f>
        <v>2930497.7652459987</v>
      </c>
      <c r="X106" s="278">
        <f>(X37*'ABP REC Prices'!X37)*$AD106</f>
        <v>2901192.7875935379</v>
      </c>
      <c r="Y106" s="278">
        <f>(Y37*'ABP REC Prices'!Y37)*$AD106</f>
        <v>2872180.8597176028</v>
      </c>
      <c r="Z106" s="278">
        <f>(Z37*'ABP REC Prices'!Z37)*$AD106</f>
        <v>0</v>
      </c>
      <c r="AA106" s="278">
        <f>(AA37*'ABP REC Prices'!AA37)*$AD106</f>
        <v>0</v>
      </c>
      <c r="AB106" s="278">
        <f>(AB37*'ABP REC Prices'!AB37)*$AD106</f>
        <v>0</v>
      </c>
      <c r="AD106" s="20" cm="1">
        <f t="array" ref="AD106">INDEX(Inputs_ByYear!$D$51:$D$56,MATCH('ABP REC Calc'!C106,Inputs_ByYear!$B$51:$B$56,0),0)</f>
        <v>20</v>
      </c>
    </row>
    <row r="107" spans="2:30" ht="14.75" customHeight="1" x14ac:dyDescent="0.25">
      <c r="B107" s="227" t="s">
        <v>258</v>
      </c>
      <c r="C107" s="227" t="s">
        <v>248</v>
      </c>
      <c r="D107" s="324" t="s">
        <v>326</v>
      </c>
      <c r="E107" s="272" t="str">
        <f t="shared" si="2"/>
        <v>A_Public Schools_&gt;500-2000</v>
      </c>
      <c r="F107" s="249" t="s">
        <v>49</v>
      </c>
      <c r="G107" s="278">
        <f>(G38*'ABP REC Prices'!G38)*$AD107</f>
        <v>0</v>
      </c>
      <c r="H107" s="278">
        <f>(H38*'ABP REC Prices'!H38)*$AD107</f>
        <v>33737671.860287674</v>
      </c>
      <c r="I107" s="278">
        <f>(I38*'ABP REC Prices'!I38)*$AD107</f>
        <v>14335105.952958435</v>
      </c>
      <c r="J107" s="278">
        <f>(J38*'ABP REC Prices'!J38)*$AD107</f>
        <v>16724290.278451506</v>
      </c>
      <c r="K107" s="278">
        <f>(K38*'ABP REC Prices'!K38)*$AD107</f>
        <v>16557047.375666991</v>
      </c>
      <c r="L107" s="278">
        <f>(L38*'ABP REC Prices'!L38)*$AD107</f>
        <v>19669772.282292388</v>
      </c>
      <c r="M107" s="278">
        <f>(M38*'ABP REC Prices'!M38)*$AD107</f>
        <v>19473074.559469465</v>
      </c>
      <c r="N107" s="278">
        <f>(N38*'ABP REC Prices'!N38)*$AD107</f>
        <v>12852229.209249848</v>
      </c>
      <c r="O107" s="278">
        <f>(O38*'ABP REC Prices'!O38)*$AD107</f>
        <v>12723706.91715735</v>
      </c>
      <c r="P107" s="278">
        <f>(P38*'ABP REC Prices'!P38)*$AD107</f>
        <v>12596469.847985776</v>
      </c>
      <c r="Q107" s="278">
        <f>(Q38*'ABP REC Prices'!Q38)*$AD107</f>
        <v>12470505.149505919</v>
      </c>
      <c r="R107" s="278">
        <f>(R38*'ABP REC Prices'!R38)*$AD107</f>
        <v>12345800.09801086</v>
      </c>
      <c r="S107" s="278">
        <f>(S38*'ABP REC Prices'!S38)*$AD107</f>
        <v>12222342.097030751</v>
      </c>
      <c r="T107" s="278">
        <f>(T38*'ABP REC Prices'!T38)*$AD107</f>
        <v>12100118.676060446</v>
      </c>
      <c r="U107" s="278">
        <f>(U38*'ABP REC Prices'!U38)*$AD107</f>
        <v>11979117.489299839</v>
      </c>
      <c r="V107" s="278">
        <f>(V38*'ABP REC Prices'!V38)*$AD107</f>
        <v>11859326.314406842</v>
      </c>
      <c r="W107" s="278">
        <f>(W38*'ABP REC Prices'!W38)*$AD107</f>
        <v>11740733.05126277</v>
      </c>
      <c r="X107" s="278">
        <f>(X38*'ABP REC Prices'!X38)*$AD107</f>
        <v>11623325.720750142</v>
      </c>
      <c r="Y107" s="278">
        <f>(Y38*'ABP REC Prices'!Y38)*$AD107</f>
        <v>11507092.46354264</v>
      </c>
      <c r="Z107" s="278">
        <f>(Z38*'ABP REC Prices'!Z38)*$AD107</f>
        <v>0</v>
      </c>
      <c r="AA107" s="278">
        <f>(AA38*'ABP REC Prices'!AA38)*$AD107</f>
        <v>0</v>
      </c>
      <c r="AB107" s="278">
        <f>(AB38*'ABP REC Prices'!AB38)*$AD107</f>
        <v>0</v>
      </c>
      <c r="AD107" s="20" cm="1">
        <f t="array" ref="AD107">INDEX(Inputs_ByYear!$D$51:$D$56,MATCH('ABP REC Calc'!C107,Inputs_ByYear!$B$51:$B$56,0),0)</f>
        <v>20</v>
      </c>
    </row>
    <row r="108" spans="2:30" ht="14.75" customHeight="1" x14ac:dyDescent="0.25">
      <c r="B108" s="227" t="s">
        <v>258</v>
      </c>
      <c r="C108" s="227" t="s">
        <v>248</v>
      </c>
      <c r="D108" s="324" t="s">
        <v>327</v>
      </c>
      <c r="E108" s="272" t="str">
        <f t="shared" si="2"/>
        <v>A_Public Schools_&gt;2000-5000</v>
      </c>
      <c r="F108" s="249" t="s">
        <v>49</v>
      </c>
      <c r="G108" s="278">
        <f>(G39*'ABP REC Prices'!G39)*$AD108</f>
        <v>0</v>
      </c>
      <c r="H108" s="278">
        <f>(H39*'ABP REC Prices'!H39)*$AD108</f>
        <v>0</v>
      </c>
      <c r="I108" s="278">
        <f>(I39*'ABP REC Prices'!I39)*$AD108</f>
        <v>0</v>
      </c>
      <c r="J108" s="278">
        <f>(J39*'ABP REC Prices'!J39)*$AD108</f>
        <v>0</v>
      </c>
      <c r="K108" s="278">
        <f>(K39*'ABP REC Prices'!K39)*$AD108</f>
        <v>0</v>
      </c>
      <c r="L108" s="278">
        <f>(L39*'ABP REC Prices'!L39)*$AD108</f>
        <v>0</v>
      </c>
      <c r="M108" s="278">
        <f>(M39*'ABP REC Prices'!M39)*$AD108</f>
        <v>0</v>
      </c>
      <c r="N108" s="278">
        <f>(N39*'ABP REC Prices'!N39)*$AD108</f>
        <v>0</v>
      </c>
      <c r="O108" s="278">
        <f>(O39*'ABP REC Prices'!O39)*$AD108</f>
        <v>0</v>
      </c>
      <c r="P108" s="278">
        <f>(P39*'ABP REC Prices'!P39)*$AD108</f>
        <v>0</v>
      </c>
      <c r="Q108" s="278">
        <f>(Q39*'ABP REC Prices'!Q39)*$AD108</f>
        <v>0</v>
      </c>
      <c r="R108" s="278">
        <f>(R39*'ABP REC Prices'!R39)*$AD108</f>
        <v>0</v>
      </c>
      <c r="S108" s="278">
        <f>(S39*'ABP REC Prices'!S39)*$AD108</f>
        <v>0</v>
      </c>
      <c r="T108" s="278">
        <f>(T39*'ABP REC Prices'!T39)*$AD108</f>
        <v>0</v>
      </c>
      <c r="U108" s="278">
        <f>(U39*'ABP REC Prices'!U39)*$AD108</f>
        <v>0</v>
      </c>
      <c r="V108" s="278">
        <f>(V39*'ABP REC Prices'!V39)*$AD108</f>
        <v>0</v>
      </c>
      <c r="W108" s="278">
        <f>(W39*'ABP REC Prices'!W39)*$AD108</f>
        <v>0</v>
      </c>
      <c r="X108" s="278">
        <f>(X39*'ABP REC Prices'!X39)*$AD108</f>
        <v>0</v>
      </c>
      <c r="Y108" s="278">
        <f>(Y39*'ABP REC Prices'!Y39)*$AD108</f>
        <v>0</v>
      </c>
      <c r="Z108" s="278">
        <f>(Z39*'ABP REC Prices'!Z39)*$AD108</f>
        <v>0</v>
      </c>
      <c r="AA108" s="278">
        <f>(AA39*'ABP REC Prices'!AA39)*$AD108</f>
        <v>0</v>
      </c>
      <c r="AB108" s="278">
        <f>(AB39*'ABP REC Prices'!AB39)*$AD108</f>
        <v>0</v>
      </c>
      <c r="AD108" s="20" cm="1">
        <f t="array" ref="AD108">INDEX(Inputs_ByYear!$D$51:$D$56,MATCH('ABP REC Calc'!C108,Inputs_ByYear!$B$51:$B$56,0),0)</f>
        <v>20</v>
      </c>
    </row>
    <row r="109" spans="2:30" ht="14.75" customHeight="1" x14ac:dyDescent="0.25">
      <c r="B109" s="227" t="s">
        <v>259</v>
      </c>
      <c r="C109" s="227" t="s">
        <v>248</v>
      </c>
      <c r="D109" s="324" t="s">
        <v>358</v>
      </c>
      <c r="E109" s="272" t="str">
        <f t="shared" si="2"/>
        <v>B_Public Schools_&gt;25</v>
      </c>
      <c r="F109" s="249" t="s">
        <v>49</v>
      </c>
      <c r="G109" s="278">
        <f>(G40*'ABP REC Prices'!G40)*$AD109</f>
        <v>0</v>
      </c>
      <c r="H109" s="278">
        <f>(H40*'ABP REC Prices'!H40)*$AD109</f>
        <v>0</v>
      </c>
      <c r="I109" s="278">
        <f>(I40*'ABP REC Prices'!I40)*$AD109</f>
        <v>0</v>
      </c>
      <c r="J109" s="278">
        <f>(J40*'ABP REC Prices'!J40)*$AD109</f>
        <v>0</v>
      </c>
      <c r="K109" s="278">
        <f>(K40*'ABP REC Prices'!K40)*$AD109</f>
        <v>0</v>
      </c>
      <c r="L109" s="278">
        <f>(L40*'ABP REC Prices'!L40)*$AD109</f>
        <v>0</v>
      </c>
      <c r="M109" s="278">
        <f>(M40*'ABP REC Prices'!M40)*$AD109</f>
        <v>0</v>
      </c>
      <c r="N109" s="278">
        <f>(N40*'ABP REC Prices'!N40)*$AD109</f>
        <v>0</v>
      </c>
      <c r="O109" s="278">
        <f>(O40*'ABP REC Prices'!O40)*$AD109</f>
        <v>0</v>
      </c>
      <c r="P109" s="278">
        <f>(P40*'ABP REC Prices'!P40)*$AD109</f>
        <v>0</v>
      </c>
      <c r="Q109" s="278">
        <f>(Q40*'ABP REC Prices'!Q40)*$AD109</f>
        <v>0</v>
      </c>
      <c r="R109" s="278">
        <f>(R40*'ABP REC Prices'!R40)*$AD109</f>
        <v>0</v>
      </c>
      <c r="S109" s="278">
        <f>(S40*'ABP REC Prices'!S40)*$AD109</f>
        <v>0</v>
      </c>
      <c r="T109" s="278">
        <f>(T40*'ABP REC Prices'!T40)*$AD109</f>
        <v>0</v>
      </c>
      <c r="U109" s="278">
        <f>(U40*'ABP REC Prices'!U40)*$AD109</f>
        <v>0</v>
      </c>
      <c r="V109" s="278">
        <f>(V40*'ABP REC Prices'!V40)*$AD109</f>
        <v>0</v>
      </c>
      <c r="W109" s="278">
        <f>(W40*'ABP REC Prices'!W40)*$AD109</f>
        <v>0</v>
      </c>
      <c r="X109" s="278">
        <f>(X40*'ABP REC Prices'!X40)*$AD109</f>
        <v>0</v>
      </c>
      <c r="Y109" s="278">
        <f>(Y40*'ABP REC Prices'!Y40)*$AD109</f>
        <v>0</v>
      </c>
      <c r="Z109" s="278">
        <f>(Z40*'ABP REC Prices'!Z40)*$AD109</f>
        <v>0</v>
      </c>
      <c r="AA109" s="278">
        <f>(AA40*'ABP REC Prices'!AA40)*$AD109</f>
        <v>0</v>
      </c>
      <c r="AB109" s="278">
        <f>(AB40*'ABP REC Prices'!AB40)*$AD109</f>
        <v>0</v>
      </c>
      <c r="AD109" s="20" cm="1">
        <f t="array" ref="AD109">INDEX(Inputs_ByYear!$D$51:$D$56,MATCH('ABP REC Calc'!C109,Inputs_ByYear!$B$51:$B$56,0),0)</f>
        <v>20</v>
      </c>
    </row>
    <row r="110" spans="2:30" ht="14.75" customHeight="1" x14ac:dyDescent="0.25">
      <c r="B110" s="227" t="s">
        <v>259</v>
      </c>
      <c r="C110" s="227" t="s">
        <v>248</v>
      </c>
      <c r="D110" s="324" t="s">
        <v>322</v>
      </c>
      <c r="E110" s="272" t="str">
        <f t="shared" si="2"/>
        <v>B_Public Schools_&gt;25-100</v>
      </c>
      <c r="F110" s="249" t="s">
        <v>49</v>
      </c>
      <c r="G110" s="278">
        <f>(G41*'ABP REC Prices'!G41)*$AD110</f>
        <v>0</v>
      </c>
      <c r="H110" s="278">
        <f>(H41*'ABP REC Prices'!H41)*$AD110</f>
        <v>5465119.4623203594</v>
      </c>
      <c r="I110" s="278">
        <f>(I41*'ABP REC Prices'!I41)*$AD110</f>
        <v>2322124.2669727472</v>
      </c>
      <c r="J110" s="278">
        <f>(J41*'ABP REC Prices'!J41)*$AD110</f>
        <v>2709144.9781348719</v>
      </c>
      <c r="K110" s="278">
        <f>(K41*'ABP REC Prices'!K41)*$AD110</f>
        <v>2682053.528353523</v>
      </c>
      <c r="L110" s="278">
        <f>(L41*'ABP REC Prices'!L41)*$AD110</f>
        <v>3186279.5916839852</v>
      </c>
      <c r="M110" s="278">
        <f>(M41*'ABP REC Prices'!M41)*$AD110</f>
        <v>3154416.7957671457</v>
      </c>
      <c r="N110" s="278">
        <f>(N41*'ABP REC Prices'!N41)*$AD110</f>
        <v>2081915.0852063161</v>
      </c>
      <c r="O110" s="278">
        <f>(O41*'ABP REC Prices'!O41)*$AD110</f>
        <v>2061095.9343542529</v>
      </c>
      <c r="P110" s="278">
        <f>(P41*'ABP REC Prices'!P41)*$AD110</f>
        <v>2040484.9750107103</v>
      </c>
      <c r="Q110" s="278">
        <f>(Q41*'ABP REC Prices'!Q41)*$AD110</f>
        <v>2020080.1252606031</v>
      </c>
      <c r="R110" s="278">
        <f>(R41*'ABP REC Prices'!R41)*$AD110</f>
        <v>1999879.3240079971</v>
      </c>
      <c r="S110" s="278">
        <f>(S41*'ABP REC Prices'!S41)*$AD110</f>
        <v>1979880.5307679172</v>
      </c>
      <c r="T110" s="278">
        <f>(T41*'ABP REC Prices'!T41)*$AD110</f>
        <v>1960081.7254602383</v>
      </c>
      <c r="U110" s="278">
        <f>(U41*'ABP REC Prices'!U41)*$AD110</f>
        <v>1940480.9082056354</v>
      </c>
      <c r="V110" s="278">
        <f>(V41*'ABP REC Prices'!V41)*$AD110</f>
        <v>1921076.099123579</v>
      </c>
      <c r="W110" s="278">
        <f>(W41*'ABP REC Prices'!W41)*$AD110</f>
        <v>1901865.3381323433</v>
      </c>
      <c r="X110" s="278">
        <f>(X41*'ABP REC Prices'!X41)*$AD110</f>
        <v>1882846.6847510198</v>
      </c>
      <c r="Y110" s="278">
        <f>(Y41*'ABP REC Prices'!Y41)*$AD110</f>
        <v>1864018.2179035097</v>
      </c>
      <c r="Z110" s="278">
        <f>(Z41*'ABP REC Prices'!Z41)*$AD110</f>
        <v>0</v>
      </c>
      <c r="AA110" s="278">
        <f>(AA41*'ABP REC Prices'!AA41)*$AD110</f>
        <v>0</v>
      </c>
      <c r="AB110" s="278">
        <f>(AB41*'ABP REC Prices'!AB41)*$AD110</f>
        <v>0</v>
      </c>
      <c r="AD110" s="20" cm="1">
        <f t="array" ref="AD110">INDEX(Inputs_ByYear!$D$51:$D$56,MATCH('ABP REC Calc'!C110,Inputs_ByYear!$B$51:$B$56,0),0)</f>
        <v>20</v>
      </c>
    </row>
    <row r="111" spans="2:30" ht="14.75" customHeight="1" x14ac:dyDescent="0.25">
      <c r="B111" s="227" t="s">
        <v>259</v>
      </c>
      <c r="C111" s="227" t="s">
        <v>248</v>
      </c>
      <c r="D111" s="324" t="s">
        <v>323</v>
      </c>
      <c r="E111" s="272" t="str">
        <f t="shared" si="2"/>
        <v>B_Public Schools_&gt;100-200</v>
      </c>
      <c r="F111" s="249" t="s">
        <v>49</v>
      </c>
      <c r="G111" s="278">
        <f>(G42*'ABP REC Prices'!G42)*$AD111</f>
        <v>0</v>
      </c>
      <c r="H111" s="278">
        <f>(H42*'ABP REC Prices'!H42)*$AD111</f>
        <v>107399689.13205074</v>
      </c>
      <c r="I111" s="278">
        <f>(I42*'ABP REC Prices'!I42)*$AD111</f>
        <v>45634029.799044281</v>
      </c>
      <c r="J111" s="278">
        <f>(J42*'ABP REC Prices'!J42)*$AD111</f>
        <v>53239701.432218328</v>
      </c>
      <c r="K111" s="278">
        <f>(K42*'ABP REC Prices'!K42)*$AD111</f>
        <v>52707304.417896137</v>
      </c>
      <c r="L111" s="278">
        <f>(L42*'ABP REC Prices'!L42)*$AD111</f>
        <v>62616277.648460627</v>
      </c>
      <c r="M111" s="278">
        <f>(M42*'ABP REC Prices'!M42)*$AD111</f>
        <v>61990114.871976018</v>
      </c>
      <c r="N111" s="278">
        <f>(N42*'ABP REC Prices'!N42)*$AD111</f>
        <v>40913475.815504171</v>
      </c>
      <c r="O111" s="278">
        <f>(O42*'ABP REC Prices'!O42)*$AD111</f>
        <v>40504341.057349131</v>
      </c>
      <c r="P111" s="278">
        <f>(P42*'ABP REC Prices'!P42)*$AD111</f>
        <v>40099297.646775633</v>
      </c>
      <c r="Q111" s="278">
        <f>(Q42*'ABP REC Prices'!Q42)*$AD111</f>
        <v>39698304.670307875</v>
      </c>
      <c r="R111" s="278">
        <f>(R42*'ABP REC Prices'!R42)*$AD111</f>
        <v>39301321.623604804</v>
      </c>
      <c r="S111" s="278">
        <f>(S42*'ABP REC Prices'!S42)*$AD111</f>
        <v>38908308.407368749</v>
      </c>
      <c r="T111" s="278">
        <f>(T42*'ABP REC Prices'!T42)*$AD111</f>
        <v>38519225.323295064</v>
      </c>
      <c r="U111" s="278">
        <f>(U42*'ABP REC Prices'!U42)*$AD111</f>
        <v>38134033.070062116</v>
      </c>
      <c r="V111" s="278">
        <f>(V42*'ABP REC Prices'!V42)*$AD111</f>
        <v>37752692.739361495</v>
      </c>
      <c r="W111" s="278">
        <f>(W42*'ABP REC Prices'!W42)*$AD111</f>
        <v>37375165.81196788</v>
      </c>
      <c r="X111" s="278">
        <f>(X42*'ABP REC Prices'!X42)*$AD111</f>
        <v>37001414.153848201</v>
      </c>
      <c r="Y111" s="278">
        <f>(Y42*'ABP REC Prices'!Y42)*$AD111</f>
        <v>36631400.012309715</v>
      </c>
      <c r="Z111" s="278">
        <f>(Z42*'ABP REC Prices'!Z42)*$AD111</f>
        <v>0</v>
      </c>
      <c r="AA111" s="278">
        <f>(AA42*'ABP REC Prices'!AA42)*$AD111</f>
        <v>0</v>
      </c>
      <c r="AB111" s="278">
        <f>(AB42*'ABP REC Prices'!AB42)*$AD111</f>
        <v>0</v>
      </c>
      <c r="AD111" s="20" cm="1">
        <f t="array" ref="AD111">INDEX(Inputs_ByYear!$D$51:$D$56,MATCH('ABP REC Calc'!C111,Inputs_ByYear!$B$51:$B$56,0),0)</f>
        <v>20</v>
      </c>
    </row>
    <row r="112" spans="2:30" ht="14.75" customHeight="1" x14ac:dyDescent="0.25">
      <c r="B112" s="227" t="s">
        <v>259</v>
      </c>
      <c r="C112" s="227" t="s">
        <v>248</v>
      </c>
      <c r="D112" s="324" t="s">
        <v>324</v>
      </c>
      <c r="E112" s="272" t="str">
        <f t="shared" si="2"/>
        <v>B_Public Schools_&gt;200-500</v>
      </c>
      <c r="F112" s="249" t="s">
        <v>49</v>
      </c>
      <c r="G112" s="278">
        <f>(G43*'ABP REC Prices'!G43)*$AD112</f>
        <v>0</v>
      </c>
      <c r="H112" s="278">
        <f>(H43*'ABP REC Prices'!H43)*$AD112</f>
        <v>54302815.199758217</v>
      </c>
      <c r="I112" s="278">
        <f>(I43*'ABP REC Prices'!I43)*$AD112</f>
        <v>23073216.570961639</v>
      </c>
      <c r="J112" s="278">
        <f>(J43*'ABP REC Prices'!J43)*$AD112</f>
        <v>26918752.666121908</v>
      </c>
      <c r="K112" s="278">
        <f>(K43*'ABP REC Prices'!K43)*$AD112</f>
        <v>26649565.13946069</v>
      </c>
      <c r="L112" s="278">
        <f>(L43*'ABP REC Prices'!L43)*$AD112</f>
        <v>31659683.385679305</v>
      </c>
      <c r="M112" s="278">
        <f>(M43*'ABP REC Prices'!M43)*$AD112</f>
        <v>31343086.551822506</v>
      </c>
      <c r="N112" s="278">
        <f>(N43*'ABP REC Prices'!N43)*$AD112</f>
        <v>20686437.124202855</v>
      </c>
      <c r="O112" s="278">
        <f>(O43*'ABP REC Prices'!O43)*$AD112</f>
        <v>20479572.752960823</v>
      </c>
      <c r="P112" s="278">
        <f>(P43*'ABP REC Prices'!P43)*$AD112</f>
        <v>20274777.025431216</v>
      </c>
      <c r="Q112" s="278">
        <f>(Q43*'ABP REC Prices'!Q43)*$AD112</f>
        <v>20072029.255176906</v>
      </c>
      <c r="R112" s="278">
        <f>(R43*'ABP REC Prices'!R43)*$AD112</f>
        <v>19871308.962625135</v>
      </c>
      <c r="S112" s="278">
        <f>(S43*'ABP REC Prices'!S43)*$AD112</f>
        <v>19672595.872998886</v>
      </c>
      <c r="T112" s="278">
        <f>(T43*'ABP REC Prices'!T43)*$AD112</f>
        <v>19475869.914268896</v>
      </c>
      <c r="U112" s="278">
        <f>(U43*'ABP REC Prices'!U43)*$AD112</f>
        <v>19281111.215126209</v>
      </c>
      <c r="V112" s="278">
        <f>(V43*'ABP REC Prices'!V43)*$AD112</f>
        <v>19088300.102974948</v>
      </c>
      <c r="W112" s="278">
        <f>(W43*'ABP REC Prices'!W43)*$AD112</f>
        <v>18897417.101945199</v>
      </c>
      <c r="X112" s="278">
        <f>(X43*'ABP REC Prices'!X43)*$AD112</f>
        <v>18708442.930925746</v>
      </c>
      <c r="Y112" s="278">
        <f>(Y43*'ABP REC Prices'!Y43)*$AD112</f>
        <v>18521358.501616485</v>
      </c>
      <c r="Z112" s="278">
        <f>(Z43*'ABP REC Prices'!Z43)*$AD112</f>
        <v>0</v>
      </c>
      <c r="AA112" s="278">
        <f>(AA43*'ABP REC Prices'!AA43)*$AD112</f>
        <v>0</v>
      </c>
      <c r="AB112" s="278">
        <f>(AB43*'ABP REC Prices'!AB43)*$AD112</f>
        <v>0</v>
      </c>
      <c r="AD112" s="20" cm="1">
        <f t="array" ref="AD112">INDEX(Inputs_ByYear!$D$51:$D$56,MATCH('ABP REC Calc'!C112,Inputs_ByYear!$B$51:$B$56,0),0)</f>
        <v>20</v>
      </c>
    </row>
    <row r="113" spans="2:30" ht="14.75" customHeight="1" x14ac:dyDescent="0.25">
      <c r="B113" s="227" t="s">
        <v>259</v>
      </c>
      <c r="C113" s="227" t="s">
        <v>248</v>
      </c>
      <c r="D113" s="324" t="s">
        <v>326</v>
      </c>
      <c r="E113" s="272" t="str">
        <f t="shared" si="2"/>
        <v>B_Public Schools_&gt;500-2000</v>
      </c>
      <c r="F113" s="249" t="s">
        <v>49</v>
      </c>
      <c r="G113" s="278">
        <f>(G44*'ABP REC Prices'!G44)*$AD113</f>
        <v>0</v>
      </c>
      <c r="H113" s="278">
        <f>(H44*'ABP REC Prices'!H44)*$AD113</f>
        <v>54640716.923450783</v>
      </c>
      <c r="I113" s="278">
        <f>(I44*'ABP REC Prices'!I44)*$AD113</f>
        <v>23216790.704674222</v>
      </c>
      <c r="J113" s="278">
        <f>(J44*'ABP REC Prices'!J44)*$AD113</f>
        <v>27086255.822119921</v>
      </c>
      <c r="K113" s="278">
        <f>(K44*'ABP REC Prices'!K44)*$AD113</f>
        <v>26815393.263898719</v>
      </c>
      <c r="L113" s="278">
        <f>(L44*'ABP REC Prices'!L44)*$AD113</f>
        <v>31856687.197511684</v>
      </c>
      <c r="M113" s="278">
        <f>(M44*'ABP REC Prices'!M44)*$AD113</f>
        <v>31538120.325536564</v>
      </c>
      <c r="N113" s="278">
        <f>(N44*'ABP REC Prices'!N44)*$AD113</f>
        <v>20815159.414854132</v>
      </c>
      <c r="O113" s="278">
        <f>(O44*'ABP REC Prices'!O44)*$AD113</f>
        <v>20607007.820705593</v>
      </c>
      <c r="P113" s="278">
        <f>(P44*'ABP REC Prices'!P44)*$AD113</f>
        <v>20400937.742498536</v>
      </c>
      <c r="Q113" s="278">
        <f>(Q44*'ABP REC Prices'!Q44)*$AD113</f>
        <v>20196928.365073547</v>
      </c>
      <c r="R113" s="278">
        <f>(R44*'ABP REC Prices'!R44)*$AD113</f>
        <v>19994959.081422813</v>
      </c>
      <c r="S113" s="278">
        <f>(S44*'ABP REC Prices'!S44)*$AD113</f>
        <v>19795009.490608584</v>
      </c>
      <c r="T113" s="278">
        <f>(T44*'ABP REC Prices'!T44)*$AD113</f>
        <v>19597059.3957025</v>
      </c>
      <c r="U113" s="278">
        <f>(U44*'ABP REC Prices'!U44)*$AD113</f>
        <v>19401088.801745478</v>
      </c>
      <c r="V113" s="278">
        <f>(V44*'ABP REC Prices'!V44)*$AD113</f>
        <v>19207077.913728021</v>
      </c>
      <c r="W113" s="278">
        <f>(W44*'ABP REC Prices'!W44)*$AD113</f>
        <v>19015007.134590738</v>
      </c>
      <c r="X113" s="278">
        <f>(X44*'ABP REC Prices'!X44)*$AD113</f>
        <v>18824857.063244831</v>
      </c>
      <c r="Y113" s="278">
        <f>(Y44*'ABP REC Prices'!Y44)*$AD113</f>
        <v>18636608.492612384</v>
      </c>
      <c r="Z113" s="278">
        <f>(Z44*'ABP REC Prices'!Z44)*$AD113</f>
        <v>0</v>
      </c>
      <c r="AA113" s="278">
        <f>(AA44*'ABP REC Prices'!AA44)*$AD113</f>
        <v>0</v>
      </c>
      <c r="AB113" s="278">
        <f>(AB44*'ABP REC Prices'!AB44)*$AD113</f>
        <v>0</v>
      </c>
      <c r="AD113" s="20" cm="1">
        <f t="array" ref="AD113">INDEX(Inputs_ByYear!$D$51:$D$56,MATCH('ABP REC Calc'!C113,Inputs_ByYear!$B$51:$B$56,0),0)</f>
        <v>20</v>
      </c>
    </row>
    <row r="114" spans="2:30" ht="14.75" customHeight="1" x14ac:dyDescent="0.25">
      <c r="B114" s="227" t="s">
        <v>259</v>
      </c>
      <c r="C114" s="227" t="s">
        <v>248</v>
      </c>
      <c r="D114" s="324" t="s">
        <v>327</v>
      </c>
      <c r="E114" s="272" t="str">
        <f t="shared" si="2"/>
        <v>B_Public Schools_&gt;2000-5000</v>
      </c>
      <c r="F114" s="249" t="s">
        <v>49</v>
      </c>
      <c r="G114" s="278">
        <f>(G45*'ABP REC Prices'!G45)*$AD114</f>
        <v>0</v>
      </c>
      <c r="H114" s="278">
        <f>(H45*'ABP REC Prices'!H45)*$AD114</f>
        <v>0</v>
      </c>
      <c r="I114" s="278">
        <f>(I45*'ABP REC Prices'!I45)*$AD114</f>
        <v>0</v>
      </c>
      <c r="J114" s="278">
        <f>(J45*'ABP REC Prices'!J45)*$AD114</f>
        <v>0</v>
      </c>
      <c r="K114" s="278">
        <f>(K45*'ABP REC Prices'!K45)*$AD114</f>
        <v>0</v>
      </c>
      <c r="L114" s="278">
        <f>(L45*'ABP REC Prices'!L45)*$AD114</f>
        <v>0</v>
      </c>
      <c r="M114" s="278">
        <f>(M45*'ABP REC Prices'!M45)*$AD114</f>
        <v>0</v>
      </c>
      <c r="N114" s="278">
        <f>(N45*'ABP REC Prices'!N45)*$AD114</f>
        <v>0</v>
      </c>
      <c r="O114" s="278">
        <f>(O45*'ABP REC Prices'!O45)*$AD114</f>
        <v>0</v>
      </c>
      <c r="P114" s="278">
        <f>(P45*'ABP REC Prices'!P45)*$AD114</f>
        <v>0</v>
      </c>
      <c r="Q114" s="278">
        <f>(Q45*'ABP REC Prices'!Q45)*$AD114</f>
        <v>0</v>
      </c>
      <c r="R114" s="278">
        <f>(R45*'ABP REC Prices'!R45)*$AD114</f>
        <v>0</v>
      </c>
      <c r="S114" s="278">
        <f>(S45*'ABP REC Prices'!S45)*$AD114</f>
        <v>0</v>
      </c>
      <c r="T114" s="278">
        <f>(T45*'ABP REC Prices'!T45)*$AD114</f>
        <v>0</v>
      </c>
      <c r="U114" s="278">
        <f>(U45*'ABP REC Prices'!U45)*$AD114</f>
        <v>0</v>
      </c>
      <c r="V114" s="278">
        <f>(V45*'ABP REC Prices'!V45)*$AD114</f>
        <v>0</v>
      </c>
      <c r="W114" s="278">
        <f>(W45*'ABP REC Prices'!W45)*$AD114</f>
        <v>0</v>
      </c>
      <c r="X114" s="278">
        <f>(X45*'ABP REC Prices'!X45)*$AD114</f>
        <v>0</v>
      </c>
      <c r="Y114" s="278">
        <f>(Y45*'ABP REC Prices'!Y45)*$AD114</f>
        <v>0</v>
      </c>
      <c r="Z114" s="278">
        <f>(Z45*'ABP REC Prices'!Z45)*$AD114</f>
        <v>0</v>
      </c>
      <c r="AA114" s="278">
        <f>(AA45*'ABP REC Prices'!AA45)*$AD114</f>
        <v>0</v>
      </c>
      <c r="AB114" s="278">
        <f>(AB45*'ABP REC Prices'!AB45)*$AD114</f>
        <v>0</v>
      </c>
      <c r="AD114" s="20" cm="1">
        <f t="array" ref="AD114">INDEX(Inputs_ByYear!$D$51:$D$56,MATCH('ABP REC Calc'!C114,Inputs_ByYear!$B$51:$B$56,0),0)</f>
        <v>20</v>
      </c>
    </row>
    <row r="115" spans="2:30" ht="14.75" customHeight="1" x14ac:dyDescent="0.25">
      <c r="B115" s="227" t="s">
        <v>258</v>
      </c>
      <c r="C115" s="227" t="s">
        <v>237</v>
      </c>
      <c r="D115" s="323" t="s">
        <v>356</v>
      </c>
      <c r="E115" s="272" t="str">
        <f t="shared" si="2"/>
        <v>A_Community Driven Community Solar_&lt;10</v>
      </c>
      <c r="F115" s="249" t="s">
        <v>49</v>
      </c>
      <c r="G115" s="277">
        <f>(G46*'ABP REC Prices'!G46)*$AD115</f>
        <v>0</v>
      </c>
      <c r="H115" s="277">
        <f>(H46*'ABP REC Prices'!H46)*$AD115</f>
        <v>0</v>
      </c>
      <c r="I115" s="277">
        <f>(I46*'ABP REC Prices'!I46)*$AD115</f>
        <v>0</v>
      </c>
      <c r="J115" s="277">
        <f>(J46*'ABP REC Prices'!J46)*$AD115</f>
        <v>0</v>
      </c>
      <c r="K115" s="277">
        <f>(K46*'ABP REC Prices'!K46)*$AD115</f>
        <v>0</v>
      </c>
      <c r="L115" s="277">
        <f>(L46*'ABP REC Prices'!L46)*$AD115</f>
        <v>0</v>
      </c>
      <c r="M115" s="277">
        <f>(M46*'ABP REC Prices'!M46)*$AD115</f>
        <v>0</v>
      </c>
      <c r="N115" s="277">
        <f>(N46*'ABP REC Prices'!N46)*$AD115</f>
        <v>0</v>
      </c>
      <c r="O115" s="277">
        <f>(O46*'ABP REC Prices'!O46)*$AD115</f>
        <v>0</v>
      </c>
      <c r="P115" s="277">
        <f>(P46*'ABP REC Prices'!P46)*$AD115</f>
        <v>0</v>
      </c>
      <c r="Q115" s="277">
        <f>(Q46*'ABP REC Prices'!Q46)*$AD115</f>
        <v>0</v>
      </c>
      <c r="R115" s="277">
        <f>(R46*'ABP REC Prices'!R46)*$AD115</f>
        <v>0</v>
      </c>
      <c r="S115" s="277">
        <f>(S46*'ABP REC Prices'!S46)*$AD115</f>
        <v>0</v>
      </c>
      <c r="T115" s="277">
        <f>(T46*'ABP REC Prices'!T46)*$AD115</f>
        <v>0</v>
      </c>
      <c r="U115" s="277">
        <f>(U46*'ABP REC Prices'!U46)*$AD115</f>
        <v>0</v>
      </c>
      <c r="V115" s="277">
        <f>(V46*'ABP REC Prices'!V46)*$AD115</f>
        <v>0</v>
      </c>
      <c r="W115" s="277">
        <f>(W46*'ABP REC Prices'!W46)*$AD115</f>
        <v>0</v>
      </c>
      <c r="X115" s="277">
        <f>(X46*'ABP REC Prices'!X46)*$AD115</f>
        <v>0</v>
      </c>
      <c r="Y115" s="277">
        <f>(Y46*'ABP REC Prices'!Y46)*$AD115</f>
        <v>0</v>
      </c>
      <c r="Z115" s="277">
        <f>(Z46*'ABP REC Prices'!Z46)*$AD115</f>
        <v>0</v>
      </c>
      <c r="AA115" s="277">
        <f>(AA46*'ABP REC Prices'!AA46)*$AD115</f>
        <v>0</v>
      </c>
      <c r="AB115" s="277">
        <f>(AB46*'ABP REC Prices'!AB46)*$AD115</f>
        <v>0</v>
      </c>
      <c r="AD115" s="20" cm="1">
        <f t="array" ref="AD115">INDEX(Inputs_ByYear!$D$51:$D$56,MATCH('ABP REC Calc'!C115,Inputs_ByYear!$B$51:$B$56,0),0)</f>
        <v>15</v>
      </c>
    </row>
    <row r="116" spans="2:30" ht="14.75" customHeight="1" x14ac:dyDescent="0.25">
      <c r="B116" s="227" t="s">
        <v>258</v>
      </c>
      <c r="C116" s="227" t="s">
        <v>237</v>
      </c>
      <c r="D116" s="324" t="s">
        <v>357</v>
      </c>
      <c r="E116" s="272" t="str">
        <f t="shared" si="2"/>
        <v>A_Community Driven Community Solar_&gt;10-25</v>
      </c>
      <c r="F116" s="249" t="s">
        <v>49</v>
      </c>
      <c r="G116" s="277">
        <f>(G47*'ABP REC Prices'!G47)*$AD116</f>
        <v>0</v>
      </c>
      <c r="H116" s="277">
        <f>(H47*'ABP REC Prices'!H47)*$AD116</f>
        <v>0</v>
      </c>
      <c r="I116" s="277">
        <f>(I47*'ABP REC Prices'!I47)*$AD116</f>
        <v>0</v>
      </c>
      <c r="J116" s="277">
        <f>(J47*'ABP REC Prices'!J47)*$AD116</f>
        <v>0</v>
      </c>
      <c r="K116" s="277">
        <f>(K47*'ABP REC Prices'!K47)*$AD116</f>
        <v>0</v>
      </c>
      <c r="L116" s="277">
        <f>(L47*'ABP REC Prices'!L47)*$AD116</f>
        <v>0</v>
      </c>
      <c r="M116" s="277">
        <f>(M47*'ABP REC Prices'!M47)*$AD116</f>
        <v>0</v>
      </c>
      <c r="N116" s="277">
        <f>(N47*'ABP REC Prices'!N47)*$AD116</f>
        <v>0</v>
      </c>
      <c r="O116" s="277">
        <f>(O47*'ABP REC Prices'!O47)*$AD116</f>
        <v>0</v>
      </c>
      <c r="P116" s="277">
        <f>(P47*'ABP REC Prices'!P47)*$AD116</f>
        <v>0</v>
      </c>
      <c r="Q116" s="277">
        <f>(Q47*'ABP REC Prices'!Q47)*$AD116</f>
        <v>0</v>
      </c>
      <c r="R116" s="277">
        <f>(R47*'ABP REC Prices'!R47)*$AD116</f>
        <v>0</v>
      </c>
      <c r="S116" s="277">
        <f>(S47*'ABP REC Prices'!S47)*$AD116</f>
        <v>0</v>
      </c>
      <c r="T116" s="277">
        <f>(T47*'ABP REC Prices'!T47)*$AD116</f>
        <v>0</v>
      </c>
      <c r="U116" s="277">
        <f>(U47*'ABP REC Prices'!U47)*$AD116</f>
        <v>0</v>
      </c>
      <c r="V116" s="277">
        <f>(V47*'ABP REC Prices'!V47)*$AD116</f>
        <v>0</v>
      </c>
      <c r="W116" s="277">
        <f>(W47*'ABP REC Prices'!W47)*$AD116</f>
        <v>0</v>
      </c>
      <c r="X116" s="277">
        <f>(X47*'ABP REC Prices'!X47)*$AD116</f>
        <v>0</v>
      </c>
      <c r="Y116" s="277">
        <f>(Y47*'ABP REC Prices'!Y47)*$AD116</f>
        <v>0</v>
      </c>
      <c r="Z116" s="277">
        <f>(Z47*'ABP REC Prices'!Z47)*$AD116</f>
        <v>0</v>
      </c>
      <c r="AA116" s="277">
        <f>(AA47*'ABP REC Prices'!AA47)*$AD116</f>
        <v>0</v>
      </c>
      <c r="AB116" s="277">
        <f>(AB47*'ABP REC Prices'!AB47)*$AD116</f>
        <v>0</v>
      </c>
      <c r="AD116" s="20" cm="1">
        <f t="array" ref="AD116">INDEX(Inputs_ByYear!$D$51:$D$56,MATCH('ABP REC Calc'!C116,Inputs_ByYear!$B$51:$B$56,0),0)</f>
        <v>15</v>
      </c>
    </row>
    <row r="117" spans="2:30" ht="14.75" customHeight="1" x14ac:dyDescent="0.25">
      <c r="B117" s="227" t="s">
        <v>258</v>
      </c>
      <c r="C117" s="227" t="s">
        <v>237</v>
      </c>
      <c r="D117" s="324" t="s">
        <v>322</v>
      </c>
      <c r="E117" s="272" t="str">
        <f t="shared" si="2"/>
        <v>A_Community Driven Community Solar_&gt;25-100</v>
      </c>
      <c r="F117" s="249" t="s">
        <v>49</v>
      </c>
      <c r="G117" s="277">
        <f>(G48*'ABP REC Prices'!G48)*$AD117</f>
        <v>0</v>
      </c>
      <c r="H117" s="277">
        <f>(H48*'ABP REC Prices'!H48)*$AD117</f>
        <v>0</v>
      </c>
      <c r="I117" s="277">
        <f>(I48*'ABP REC Prices'!I48)*$AD117</f>
        <v>0</v>
      </c>
      <c r="J117" s="277">
        <f>(J48*'ABP REC Prices'!J48)*$AD117</f>
        <v>0</v>
      </c>
      <c r="K117" s="277">
        <f>(K48*'ABP REC Prices'!K48)*$AD117</f>
        <v>0</v>
      </c>
      <c r="L117" s="277">
        <f>(L48*'ABP REC Prices'!L48)*$AD117</f>
        <v>0</v>
      </c>
      <c r="M117" s="277">
        <f>(M48*'ABP REC Prices'!M48)*$AD117</f>
        <v>0</v>
      </c>
      <c r="N117" s="277">
        <f>(N48*'ABP REC Prices'!N48)*$AD117</f>
        <v>0</v>
      </c>
      <c r="O117" s="277">
        <f>(O48*'ABP REC Prices'!O48)*$AD117</f>
        <v>0</v>
      </c>
      <c r="P117" s="277">
        <f>(P48*'ABP REC Prices'!P48)*$AD117</f>
        <v>0</v>
      </c>
      <c r="Q117" s="277">
        <f>(Q48*'ABP REC Prices'!Q48)*$AD117</f>
        <v>0</v>
      </c>
      <c r="R117" s="277">
        <f>(R48*'ABP REC Prices'!R48)*$AD117</f>
        <v>0</v>
      </c>
      <c r="S117" s="277">
        <f>(S48*'ABP REC Prices'!S48)*$AD117</f>
        <v>0</v>
      </c>
      <c r="T117" s="277">
        <f>(T48*'ABP REC Prices'!T48)*$AD117</f>
        <v>0</v>
      </c>
      <c r="U117" s="277">
        <f>(U48*'ABP REC Prices'!U48)*$AD117</f>
        <v>0</v>
      </c>
      <c r="V117" s="277">
        <f>(V48*'ABP REC Prices'!V48)*$AD117</f>
        <v>0</v>
      </c>
      <c r="W117" s="277">
        <f>(W48*'ABP REC Prices'!W48)*$AD117</f>
        <v>0</v>
      </c>
      <c r="X117" s="277">
        <f>(X48*'ABP REC Prices'!X48)*$AD117</f>
        <v>0</v>
      </c>
      <c r="Y117" s="277">
        <f>(Y48*'ABP REC Prices'!Y48)*$AD117</f>
        <v>0</v>
      </c>
      <c r="Z117" s="277">
        <f>(Z48*'ABP REC Prices'!Z48)*$AD117</f>
        <v>0</v>
      </c>
      <c r="AA117" s="277">
        <f>(AA48*'ABP REC Prices'!AA48)*$AD117</f>
        <v>0</v>
      </c>
      <c r="AB117" s="277">
        <f>(AB48*'ABP REC Prices'!AB48)*$AD117</f>
        <v>0</v>
      </c>
      <c r="AD117" s="20" cm="1">
        <f t="array" ref="AD117">INDEX(Inputs_ByYear!$D$51:$D$56,MATCH('ABP REC Calc'!C117,Inputs_ByYear!$B$51:$B$56,0),0)</f>
        <v>15</v>
      </c>
    </row>
    <row r="118" spans="2:30" ht="14.75" customHeight="1" x14ac:dyDescent="0.25">
      <c r="B118" s="227" t="s">
        <v>258</v>
      </c>
      <c r="C118" s="227" t="s">
        <v>237</v>
      </c>
      <c r="D118" s="324" t="s">
        <v>323</v>
      </c>
      <c r="E118" s="272" t="str">
        <f t="shared" si="2"/>
        <v>A_Community Driven Community Solar_&gt;100-200</v>
      </c>
      <c r="F118" s="249" t="s">
        <v>49</v>
      </c>
      <c r="G118" s="277">
        <f>(G49*'ABP REC Prices'!G49)*$AD118</f>
        <v>0</v>
      </c>
      <c r="H118" s="277">
        <f>(H49*'ABP REC Prices'!H49)*$AD118</f>
        <v>0</v>
      </c>
      <c r="I118" s="277">
        <f>(I49*'ABP REC Prices'!I49)*$AD118</f>
        <v>0</v>
      </c>
      <c r="J118" s="277">
        <f>(J49*'ABP REC Prices'!J49)*$AD118</f>
        <v>0</v>
      </c>
      <c r="K118" s="277">
        <f>(K49*'ABP REC Prices'!K49)*$AD118</f>
        <v>0</v>
      </c>
      <c r="L118" s="277">
        <f>(L49*'ABP REC Prices'!L49)*$AD118</f>
        <v>0</v>
      </c>
      <c r="M118" s="277">
        <f>(M49*'ABP REC Prices'!M49)*$AD118</f>
        <v>0</v>
      </c>
      <c r="N118" s="277">
        <f>(N49*'ABP REC Prices'!N49)*$AD118</f>
        <v>0</v>
      </c>
      <c r="O118" s="277">
        <f>(O49*'ABP REC Prices'!O49)*$AD118</f>
        <v>0</v>
      </c>
      <c r="P118" s="277">
        <f>(P49*'ABP REC Prices'!P49)*$AD118</f>
        <v>0</v>
      </c>
      <c r="Q118" s="277">
        <f>(Q49*'ABP REC Prices'!Q49)*$AD118</f>
        <v>0</v>
      </c>
      <c r="R118" s="277">
        <f>(R49*'ABP REC Prices'!R49)*$AD118</f>
        <v>0</v>
      </c>
      <c r="S118" s="277">
        <f>(S49*'ABP REC Prices'!S49)*$AD118</f>
        <v>0</v>
      </c>
      <c r="T118" s="277">
        <f>(T49*'ABP REC Prices'!T49)*$AD118</f>
        <v>0</v>
      </c>
      <c r="U118" s="277">
        <f>(U49*'ABP REC Prices'!U49)*$AD118</f>
        <v>0</v>
      </c>
      <c r="V118" s="277">
        <f>(V49*'ABP REC Prices'!V49)*$AD118</f>
        <v>0</v>
      </c>
      <c r="W118" s="277">
        <f>(W49*'ABP REC Prices'!W49)*$AD118</f>
        <v>0</v>
      </c>
      <c r="X118" s="277">
        <f>(X49*'ABP REC Prices'!X49)*$AD118</f>
        <v>0</v>
      </c>
      <c r="Y118" s="277">
        <f>(Y49*'ABP REC Prices'!Y49)*$AD118</f>
        <v>0</v>
      </c>
      <c r="Z118" s="277">
        <f>(Z49*'ABP REC Prices'!Z49)*$AD118</f>
        <v>0</v>
      </c>
      <c r="AA118" s="277">
        <f>(AA49*'ABP REC Prices'!AA49)*$AD118</f>
        <v>0</v>
      </c>
      <c r="AB118" s="277">
        <f>(AB49*'ABP REC Prices'!AB49)*$AD118</f>
        <v>0</v>
      </c>
      <c r="AD118" s="20" cm="1">
        <f t="array" ref="AD118">INDEX(Inputs_ByYear!$D$51:$D$56,MATCH('ABP REC Calc'!C118,Inputs_ByYear!$B$51:$B$56,0),0)</f>
        <v>15</v>
      </c>
    </row>
    <row r="119" spans="2:30" ht="14.75" customHeight="1" x14ac:dyDescent="0.25">
      <c r="B119" s="227" t="s">
        <v>258</v>
      </c>
      <c r="C119" s="227" t="s">
        <v>237</v>
      </c>
      <c r="D119" s="324" t="s">
        <v>324</v>
      </c>
      <c r="E119" s="272" t="str">
        <f t="shared" si="2"/>
        <v>A_Community Driven Community Solar_&gt;200-500</v>
      </c>
      <c r="F119" s="249" t="s">
        <v>49</v>
      </c>
      <c r="G119" s="277">
        <f>(G50*'ABP REC Prices'!G50)*$AD119</f>
        <v>0</v>
      </c>
      <c r="H119" s="277">
        <f>(H50*'ABP REC Prices'!H50)*$AD119</f>
        <v>3119410.3514975882</v>
      </c>
      <c r="I119" s="277">
        <f>(I50*'ABP REC Prices'!I50)*$AD119</f>
        <v>4820943.2643989203</v>
      </c>
      <c r="J119" s="277">
        <f>(J50*'ABP REC Prices'!J50)*$AD119</f>
        <v>5624433.8084654072</v>
      </c>
      <c r="K119" s="277">
        <f>(K50*'ABP REC Prices'!K50)*$AD119</f>
        <v>5568189.4703807533</v>
      </c>
      <c r="L119" s="277">
        <f>(L50*'ABP REC Prices'!L50)*$AD119</f>
        <v>6615009.0908123348</v>
      </c>
      <c r="M119" s="277">
        <f>(M50*'ABP REC Prices'!M50)*$AD119</f>
        <v>6548858.9999042107</v>
      </c>
      <c r="N119" s="277">
        <f>(N50*'ABP REC Prices'!N50)*$AD119</f>
        <v>4322246.9399367785</v>
      </c>
      <c r="O119" s="277">
        <f>(O50*'ABP REC Prices'!O50)*$AD119</f>
        <v>4279024.4705374101</v>
      </c>
      <c r="P119" s="277">
        <f>(P50*'ABP REC Prices'!P50)*$AD119</f>
        <v>4236234.2258320367</v>
      </c>
      <c r="Q119" s="277">
        <f>(Q50*'ABP REC Prices'!Q50)*$AD119</f>
        <v>4193871.8835737165</v>
      </c>
      <c r="R119" s="277">
        <f>(R50*'ABP REC Prices'!R50)*$AD119</f>
        <v>4151933.164737979</v>
      </c>
      <c r="S119" s="277">
        <f>(S50*'ABP REC Prices'!S50)*$AD119</f>
        <v>4110413.8330905987</v>
      </c>
      <c r="T119" s="277">
        <f>(T50*'ABP REC Prices'!T50)*$AD119</f>
        <v>4069309.694759693</v>
      </c>
      <c r="U119" s="277">
        <f>(U50*'ABP REC Prices'!U50)*$AD119</f>
        <v>4028616.5978120961</v>
      </c>
      <c r="V119" s="277">
        <f>(V50*'ABP REC Prices'!V50)*$AD119</f>
        <v>3988330.4318339755</v>
      </c>
      <c r="W119" s="277">
        <f>(W50*'ABP REC Prices'!W50)*$AD119</f>
        <v>3948447.1275156355</v>
      </c>
      <c r="X119" s="277">
        <f>(X50*'ABP REC Prices'!X50)*$AD119</f>
        <v>3908962.6562404791</v>
      </c>
      <c r="Y119" s="277">
        <f>(Y50*'ABP REC Prices'!Y50)*$AD119</f>
        <v>3869873.0296780737</v>
      </c>
      <c r="Z119" s="277">
        <f>(Z50*'ABP REC Prices'!Z50)*$AD119</f>
        <v>0</v>
      </c>
      <c r="AA119" s="277">
        <f>(AA50*'ABP REC Prices'!AA50)*$AD119</f>
        <v>0</v>
      </c>
      <c r="AB119" s="277">
        <f>(AB50*'ABP REC Prices'!AB50)*$AD119</f>
        <v>0</v>
      </c>
      <c r="AD119" s="20" cm="1">
        <f t="array" ref="AD119">INDEX(Inputs_ByYear!$D$51:$D$56,MATCH('ABP REC Calc'!C119,Inputs_ByYear!$B$51:$B$56,0),0)</f>
        <v>15</v>
      </c>
    </row>
    <row r="120" spans="2:30" ht="14.75" customHeight="1" x14ac:dyDescent="0.25">
      <c r="B120" s="227" t="s">
        <v>258</v>
      </c>
      <c r="C120" s="227" t="s">
        <v>237</v>
      </c>
      <c r="D120" s="324" t="s">
        <v>326</v>
      </c>
      <c r="E120" s="272" t="str">
        <f t="shared" si="2"/>
        <v>A_Community Driven Community Solar_&gt;500-2000</v>
      </c>
      <c r="F120" s="249" t="s">
        <v>49</v>
      </c>
      <c r="G120" s="277">
        <f>(G51*'ABP REC Prices'!G51)*$AD120</f>
        <v>0</v>
      </c>
      <c r="H120" s="277">
        <f>(H51*'ABP REC Prices'!H51)*$AD120</f>
        <v>20719432.164712623</v>
      </c>
      <c r="I120" s="277">
        <f>(I51*'ABP REC Prices'!I51)*$AD120</f>
        <v>32348389.765660793</v>
      </c>
      <c r="J120" s="277">
        <f>(J51*'ABP REC Prices'!J51)*$AD120</f>
        <v>37739788.059937596</v>
      </c>
      <c r="K120" s="277">
        <f>(K51*'ABP REC Prices'!K51)*$AD120</f>
        <v>37362390.179338224</v>
      </c>
      <c r="L120" s="277">
        <f>(L51*'ABP REC Prices'!L51)*$AD120</f>
        <v>44386519.533053808</v>
      </c>
      <c r="M120" s="277">
        <f>(M51*'ABP REC Prices'!M51)*$AD120</f>
        <v>43942654.33772327</v>
      </c>
      <c r="N120" s="277">
        <f>(N51*'ABP REC Prices'!N51)*$AD120</f>
        <v>29002151.862897359</v>
      </c>
      <c r="O120" s="277">
        <f>(O51*'ABP REC Prices'!O51)*$AD120</f>
        <v>28712130.344268382</v>
      </c>
      <c r="P120" s="277">
        <f>(P51*'ABP REC Prices'!P51)*$AD120</f>
        <v>28425009.040825699</v>
      </c>
      <c r="Q120" s="277">
        <f>(Q51*'ABP REC Prices'!Q51)*$AD120</f>
        <v>28140758.95041744</v>
      </c>
      <c r="R120" s="277">
        <f>(R51*'ABP REC Prices'!R51)*$AD120</f>
        <v>27859351.360913262</v>
      </c>
      <c r="S120" s="277">
        <f>(S51*'ABP REC Prices'!S51)*$AD120</f>
        <v>27580757.847304132</v>
      </c>
      <c r="T120" s="277">
        <f>(T51*'ABP REC Prices'!T51)*$AD120</f>
        <v>27304950.268831085</v>
      </c>
      <c r="U120" s="277">
        <f>(U51*'ABP REC Prices'!U51)*$AD120</f>
        <v>27031900.766142774</v>
      </c>
      <c r="V120" s="277">
        <f>(V51*'ABP REC Prices'!V51)*$AD120</f>
        <v>26761581.758481346</v>
      </c>
      <c r="W120" s="277">
        <f>(W51*'ABP REC Prices'!W51)*$AD120</f>
        <v>26493965.940896533</v>
      </c>
      <c r="X120" s="277">
        <f>(X51*'ABP REC Prices'!X51)*$AD120</f>
        <v>26229026.281487569</v>
      </c>
      <c r="Y120" s="277">
        <f>(Y51*'ABP REC Prices'!Y51)*$AD120</f>
        <v>25966736.018672694</v>
      </c>
      <c r="Z120" s="277">
        <f>(Z51*'ABP REC Prices'!Z51)*$AD120</f>
        <v>0</v>
      </c>
      <c r="AA120" s="277">
        <f>(AA51*'ABP REC Prices'!AA51)*$AD120</f>
        <v>0</v>
      </c>
      <c r="AB120" s="277">
        <f>(AB51*'ABP REC Prices'!AB51)*$AD120</f>
        <v>0</v>
      </c>
      <c r="AD120" s="20" cm="1">
        <f t="array" ref="AD120">INDEX(Inputs_ByYear!$D$51:$D$56,MATCH('ABP REC Calc'!C120,Inputs_ByYear!$B$51:$B$56,0),0)</f>
        <v>15</v>
      </c>
    </row>
    <row r="121" spans="2:30" ht="14.75" customHeight="1" x14ac:dyDescent="0.25">
      <c r="B121" s="227" t="s">
        <v>258</v>
      </c>
      <c r="C121" s="227" t="s">
        <v>237</v>
      </c>
      <c r="D121" s="324" t="s">
        <v>327</v>
      </c>
      <c r="E121" s="272" t="str">
        <f t="shared" si="2"/>
        <v>A_Community Driven Community Solar_&gt;2000-5000</v>
      </c>
      <c r="F121" s="249" t="s">
        <v>49</v>
      </c>
      <c r="G121" s="277">
        <f>(G52*'ABP REC Prices'!G52)*$AD121</f>
        <v>0</v>
      </c>
      <c r="H121" s="277">
        <f>(H52*'ABP REC Prices'!H52)*$AD121</f>
        <v>15358985.508634046</v>
      </c>
      <c r="I121" s="277">
        <f>(I52*'ABP REC Prices'!I52)*$AD121</f>
        <v>26140555.011804383</v>
      </c>
      <c r="J121" s="277">
        <f>(J52*'ABP REC Prices'!J52)*$AD121</f>
        <v>30497314.180438448</v>
      </c>
      <c r="K121" s="277">
        <f>(K52*'ABP REC Prices'!K52)*$AD121</f>
        <v>30192341.038634062</v>
      </c>
      <c r="L121" s="277">
        <f>(L52*'ABP REC Prices'!L52)*$AD121</f>
        <v>35868501.153897256</v>
      </c>
      <c r="M121" s="277">
        <f>(M52*'ABP REC Prices'!M52)*$AD121</f>
        <v>35509816.142358288</v>
      </c>
      <c r="N121" s="277">
        <f>(N52*'ABP REC Prices'!N52)*$AD121</f>
        <v>23436478.653956469</v>
      </c>
      <c r="O121" s="277">
        <f>(O52*'ABP REC Prices'!O52)*$AD121</f>
        <v>23202113.8674169</v>
      </c>
      <c r="P121" s="277">
        <f>(P52*'ABP REC Prices'!P52)*$AD121</f>
        <v>22970092.728742734</v>
      </c>
      <c r="Q121" s="277">
        <f>(Q52*'ABP REC Prices'!Q52)*$AD121</f>
        <v>22740391.801455308</v>
      </c>
      <c r="R121" s="277">
        <f>(R52*'ABP REC Prices'!R52)*$AD121</f>
        <v>22512987.883440752</v>
      </c>
      <c r="S121" s="277">
        <f>(S52*'ABP REC Prices'!S52)*$AD121</f>
        <v>22287858.004606348</v>
      </c>
      <c r="T121" s="277">
        <f>(T52*'ABP REC Prices'!T52)*$AD121</f>
        <v>22064979.424560282</v>
      </c>
      <c r="U121" s="277">
        <f>(U52*'ABP REC Prices'!U52)*$AD121</f>
        <v>21844329.630314682</v>
      </c>
      <c r="V121" s="277">
        <f>(V52*'ABP REC Prices'!V52)*$AD121</f>
        <v>21625886.334011532</v>
      </c>
      <c r="W121" s="277">
        <f>(W52*'ABP REC Prices'!W52)*$AD121</f>
        <v>21409627.470671415</v>
      </c>
      <c r="X121" s="277">
        <f>(X52*'ABP REC Prices'!X52)*$AD121</f>
        <v>21195531.195964705</v>
      </c>
      <c r="Y121" s="277">
        <f>(Y52*'ABP REC Prices'!Y52)*$AD121</f>
        <v>20983575.884005055</v>
      </c>
      <c r="Z121" s="277">
        <f>(Z52*'ABP REC Prices'!Z52)*$AD121</f>
        <v>0</v>
      </c>
      <c r="AA121" s="277">
        <f>(AA52*'ABP REC Prices'!AA52)*$AD121</f>
        <v>0</v>
      </c>
      <c r="AB121" s="277">
        <f>(AB52*'ABP REC Prices'!AB52)*$AD121</f>
        <v>0</v>
      </c>
      <c r="AD121" s="20" cm="1">
        <f t="array" ref="AD121">INDEX(Inputs_ByYear!$D$51:$D$56,MATCH('ABP REC Calc'!C121,Inputs_ByYear!$B$51:$B$56,0),0)</f>
        <v>15</v>
      </c>
    </row>
    <row r="122" spans="2:30" ht="14.75" customHeight="1" x14ac:dyDescent="0.25">
      <c r="B122" s="227" t="s">
        <v>259</v>
      </c>
      <c r="C122" s="227" t="s">
        <v>237</v>
      </c>
      <c r="D122" s="323" t="s">
        <v>356</v>
      </c>
      <c r="E122" s="272" t="str">
        <f t="shared" si="2"/>
        <v>B_Community Driven Community Solar_&lt;10</v>
      </c>
      <c r="F122" s="249" t="s">
        <v>49</v>
      </c>
      <c r="G122" s="277">
        <f>(G53*'ABP REC Prices'!G53)*$AD122</f>
        <v>0</v>
      </c>
      <c r="H122" s="277">
        <f>(H53*'ABP REC Prices'!H53)*$AD122</f>
        <v>0</v>
      </c>
      <c r="I122" s="277">
        <f>(I53*'ABP REC Prices'!I53)*$AD122</f>
        <v>0</v>
      </c>
      <c r="J122" s="277">
        <f>(J53*'ABP REC Prices'!J53)*$AD122</f>
        <v>0</v>
      </c>
      <c r="K122" s="277">
        <f>(K53*'ABP REC Prices'!K53)*$AD122</f>
        <v>0</v>
      </c>
      <c r="L122" s="277">
        <f>(L53*'ABP REC Prices'!L53)*$AD122</f>
        <v>0</v>
      </c>
      <c r="M122" s="277">
        <f>(M53*'ABP REC Prices'!M53)*$AD122</f>
        <v>0</v>
      </c>
      <c r="N122" s="277">
        <f>(N53*'ABP REC Prices'!N53)*$AD122</f>
        <v>0</v>
      </c>
      <c r="O122" s="277">
        <f>(O53*'ABP REC Prices'!O53)*$AD122</f>
        <v>0</v>
      </c>
      <c r="P122" s="277">
        <f>(P53*'ABP REC Prices'!P53)*$AD122</f>
        <v>0</v>
      </c>
      <c r="Q122" s="277">
        <f>(Q53*'ABP REC Prices'!Q53)*$AD122</f>
        <v>0</v>
      </c>
      <c r="R122" s="277">
        <f>(R53*'ABP REC Prices'!R53)*$AD122</f>
        <v>0</v>
      </c>
      <c r="S122" s="277">
        <f>(S53*'ABP REC Prices'!S53)*$AD122</f>
        <v>0</v>
      </c>
      <c r="T122" s="277">
        <f>(T53*'ABP REC Prices'!T53)*$AD122</f>
        <v>0</v>
      </c>
      <c r="U122" s="277">
        <f>(U53*'ABP REC Prices'!U53)*$AD122</f>
        <v>0</v>
      </c>
      <c r="V122" s="277">
        <f>(V53*'ABP REC Prices'!V53)*$AD122</f>
        <v>0</v>
      </c>
      <c r="W122" s="277">
        <f>(W53*'ABP REC Prices'!W53)*$AD122</f>
        <v>0</v>
      </c>
      <c r="X122" s="277">
        <f>(X53*'ABP REC Prices'!X53)*$AD122</f>
        <v>0</v>
      </c>
      <c r="Y122" s="277">
        <f>(Y53*'ABP REC Prices'!Y53)*$AD122</f>
        <v>0</v>
      </c>
      <c r="Z122" s="277">
        <f>(Z53*'ABP REC Prices'!Z53)*$AD122</f>
        <v>0</v>
      </c>
      <c r="AA122" s="277">
        <f>(AA53*'ABP REC Prices'!AA53)*$AD122</f>
        <v>0</v>
      </c>
      <c r="AB122" s="277">
        <f>(AB53*'ABP REC Prices'!AB53)*$AD122</f>
        <v>0</v>
      </c>
      <c r="AD122" s="20" cm="1">
        <f t="array" ref="AD122">INDEX(Inputs_ByYear!$D$51:$D$56,MATCH('ABP REC Calc'!C122,Inputs_ByYear!$B$51:$B$56,0),0)</f>
        <v>15</v>
      </c>
    </row>
    <row r="123" spans="2:30" ht="14.75" customHeight="1" x14ac:dyDescent="0.25">
      <c r="B123" s="227" t="s">
        <v>259</v>
      </c>
      <c r="C123" s="227" t="s">
        <v>237</v>
      </c>
      <c r="D123" s="324" t="s">
        <v>357</v>
      </c>
      <c r="E123" s="272" t="str">
        <f t="shared" si="2"/>
        <v>B_Community Driven Community Solar_&gt;10-25</v>
      </c>
      <c r="F123" s="249" t="s">
        <v>49</v>
      </c>
      <c r="G123" s="277">
        <f>(G54*'ABP REC Prices'!G54)*$AD123</f>
        <v>0</v>
      </c>
      <c r="H123" s="277">
        <f>(H54*'ABP REC Prices'!H54)*$AD123</f>
        <v>0</v>
      </c>
      <c r="I123" s="277">
        <f>(I54*'ABP REC Prices'!I54)*$AD123</f>
        <v>0</v>
      </c>
      <c r="J123" s="277">
        <f>(J54*'ABP REC Prices'!J54)*$AD123</f>
        <v>0</v>
      </c>
      <c r="K123" s="277">
        <f>(K54*'ABP REC Prices'!K54)*$AD123</f>
        <v>0</v>
      </c>
      <c r="L123" s="277">
        <f>(L54*'ABP REC Prices'!L54)*$AD123</f>
        <v>0</v>
      </c>
      <c r="M123" s="277">
        <f>(M54*'ABP REC Prices'!M54)*$AD123</f>
        <v>0</v>
      </c>
      <c r="N123" s="277">
        <f>(N54*'ABP REC Prices'!N54)*$AD123</f>
        <v>0</v>
      </c>
      <c r="O123" s="277">
        <f>(O54*'ABP REC Prices'!O54)*$AD123</f>
        <v>0</v>
      </c>
      <c r="P123" s="277">
        <f>(P54*'ABP REC Prices'!P54)*$AD123</f>
        <v>0</v>
      </c>
      <c r="Q123" s="277">
        <f>(Q54*'ABP REC Prices'!Q54)*$AD123</f>
        <v>0</v>
      </c>
      <c r="R123" s="277">
        <f>(R54*'ABP REC Prices'!R54)*$AD123</f>
        <v>0</v>
      </c>
      <c r="S123" s="277">
        <f>(S54*'ABP REC Prices'!S54)*$AD123</f>
        <v>0</v>
      </c>
      <c r="T123" s="277">
        <f>(T54*'ABP REC Prices'!T54)*$AD123</f>
        <v>0</v>
      </c>
      <c r="U123" s="277">
        <f>(U54*'ABP REC Prices'!U54)*$AD123</f>
        <v>0</v>
      </c>
      <c r="V123" s="277">
        <f>(V54*'ABP REC Prices'!V54)*$AD123</f>
        <v>0</v>
      </c>
      <c r="W123" s="277">
        <f>(W54*'ABP REC Prices'!W54)*$AD123</f>
        <v>0</v>
      </c>
      <c r="X123" s="277">
        <f>(X54*'ABP REC Prices'!X54)*$AD123</f>
        <v>0</v>
      </c>
      <c r="Y123" s="277">
        <f>(Y54*'ABP REC Prices'!Y54)*$AD123</f>
        <v>0</v>
      </c>
      <c r="Z123" s="277">
        <f>(Z54*'ABP REC Prices'!Z54)*$AD123</f>
        <v>0</v>
      </c>
      <c r="AA123" s="277">
        <f>(AA54*'ABP REC Prices'!AA54)*$AD123</f>
        <v>0</v>
      </c>
      <c r="AB123" s="277">
        <f>(AB54*'ABP REC Prices'!AB54)*$AD123</f>
        <v>0</v>
      </c>
      <c r="AD123" s="20" cm="1">
        <f t="array" ref="AD123">INDEX(Inputs_ByYear!$D$51:$D$56,MATCH('ABP REC Calc'!C123,Inputs_ByYear!$B$51:$B$56,0),0)</f>
        <v>15</v>
      </c>
    </row>
    <row r="124" spans="2:30" ht="14.75" customHeight="1" x14ac:dyDescent="0.25">
      <c r="B124" s="227" t="s">
        <v>259</v>
      </c>
      <c r="C124" s="227" t="s">
        <v>237</v>
      </c>
      <c r="D124" s="324" t="s">
        <v>322</v>
      </c>
      <c r="E124" s="272" t="str">
        <f t="shared" si="2"/>
        <v>B_Community Driven Community Solar_&gt;25-100</v>
      </c>
      <c r="F124" s="249" t="s">
        <v>49</v>
      </c>
      <c r="G124" s="277">
        <f>(G55*'ABP REC Prices'!G55)*$AD124</f>
        <v>0</v>
      </c>
      <c r="H124" s="277">
        <f>(H55*'ABP REC Prices'!H55)*$AD124</f>
        <v>0</v>
      </c>
      <c r="I124" s="277">
        <f>(I55*'ABP REC Prices'!I55)*$AD124</f>
        <v>0</v>
      </c>
      <c r="J124" s="277">
        <f>(J55*'ABP REC Prices'!J55)*$AD124</f>
        <v>0</v>
      </c>
      <c r="K124" s="277">
        <f>(K55*'ABP REC Prices'!K55)*$AD124</f>
        <v>0</v>
      </c>
      <c r="L124" s="277">
        <f>(L55*'ABP REC Prices'!L55)*$AD124</f>
        <v>0</v>
      </c>
      <c r="M124" s="277">
        <f>(M55*'ABP REC Prices'!M55)*$AD124</f>
        <v>0</v>
      </c>
      <c r="N124" s="277">
        <f>(N55*'ABP REC Prices'!N55)*$AD124</f>
        <v>0</v>
      </c>
      <c r="O124" s="277">
        <f>(O55*'ABP REC Prices'!O55)*$AD124</f>
        <v>0</v>
      </c>
      <c r="P124" s="277">
        <f>(P55*'ABP REC Prices'!P55)*$AD124</f>
        <v>0</v>
      </c>
      <c r="Q124" s="277">
        <f>(Q55*'ABP REC Prices'!Q55)*$AD124</f>
        <v>0</v>
      </c>
      <c r="R124" s="277">
        <f>(R55*'ABP REC Prices'!R55)*$AD124</f>
        <v>0</v>
      </c>
      <c r="S124" s="277">
        <f>(S55*'ABP REC Prices'!S55)*$AD124</f>
        <v>0</v>
      </c>
      <c r="T124" s="277">
        <f>(T55*'ABP REC Prices'!T55)*$AD124</f>
        <v>0</v>
      </c>
      <c r="U124" s="277">
        <f>(U55*'ABP REC Prices'!U55)*$AD124</f>
        <v>0</v>
      </c>
      <c r="V124" s="277">
        <f>(V55*'ABP REC Prices'!V55)*$AD124</f>
        <v>0</v>
      </c>
      <c r="W124" s="277">
        <f>(W55*'ABP REC Prices'!W55)*$AD124</f>
        <v>0</v>
      </c>
      <c r="X124" s="277">
        <f>(X55*'ABP REC Prices'!X55)*$AD124</f>
        <v>0</v>
      </c>
      <c r="Y124" s="277">
        <f>(Y55*'ABP REC Prices'!Y55)*$AD124</f>
        <v>0</v>
      </c>
      <c r="Z124" s="277">
        <f>(Z55*'ABP REC Prices'!Z55)*$AD124</f>
        <v>0</v>
      </c>
      <c r="AA124" s="277">
        <f>(AA55*'ABP REC Prices'!AA55)*$AD124</f>
        <v>0</v>
      </c>
      <c r="AB124" s="277">
        <f>(AB55*'ABP REC Prices'!AB55)*$AD124</f>
        <v>0</v>
      </c>
      <c r="AD124" s="20" cm="1">
        <f t="array" ref="AD124">INDEX(Inputs_ByYear!$D$51:$D$56,MATCH('ABP REC Calc'!C124,Inputs_ByYear!$B$51:$B$56,0),0)</f>
        <v>15</v>
      </c>
    </row>
    <row r="125" spans="2:30" ht="14.75" customHeight="1" x14ac:dyDescent="0.25">
      <c r="B125" s="227" t="s">
        <v>259</v>
      </c>
      <c r="C125" s="227" t="s">
        <v>237</v>
      </c>
      <c r="D125" s="324" t="s">
        <v>323</v>
      </c>
      <c r="E125" s="272" t="str">
        <f t="shared" si="2"/>
        <v>B_Community Driven Community Solar_&gt;100-200</v>
      </c>
      <c r="F125" s="249" t="s">
        <v>49</v>
      </c>
      <c r="G125" s="277">
        <f>(G56*'ABP REC Prices'!G56)*$AD125</f>
        <v>0</v>
      </c>
      <c r="H125" s="277">
        <f>(H56*'ABP REC Prices'!H56)*$AD125</f>
        <v>297961.42688379093</v>
      </c>
      <c r="I125" s="277">
        <f>(I56*'ABP REC Prices'!I56)*$AD125</f>
        <v>468861.10061972117</v>
      </c>
      <c r="J125" s="277">
        <f>(J56*'ABP REC Prices'!J56)*$AD125</f>
        <v>547004.61738967441</v>
      </c>
      <c r="K125" s="277">
        <f>(K56*'ABP REC Prices'!K56)*$AD125</f>
        <v>541534.57121577777</v>
      </c>
      <c r="L125" s="277">
        <f>(L56*'ABP REC Prices'!L56)*$AD125</f>
        <v>643343.07060434402</v>
      </c>
      <c r="M125" s="277">
        <f>(M56*'ABP REC Prices'!M56)*$AD125</f>
        <v>636909.63989830052</v>
      </c>
      <c r="N125" s="277">
        <f>(N56*'ABP REC Prices'!N56)*$AD125</f>
        <v>420360.3623328784</v>
      </c>
      <c r="O125" s="277">
        <f>(O56*'ABP REC Prices'!O56)*$AD125</f>
        <v>416156.75870954961</v>
      </c>
      <c r="P125" s="277">
        <f>(P56*'ABP REC Prices'!P56)*$AD125</f>
        <v>411995.19112245413</v>
      </c>
      <c r="Q125" s="277">
        <f>(Q56*'ABP REC Prices'!Q56)*$AD125</f>
        <v>407875.23921122961</v>
      </c>
      <c r="R125" s="277">
        <f>(R56*'ABP REC Prices'!R56)*$AD125</f>
        <v>403796.48681911727</v>
      </c>
      <c r="S125" s="277">
        <f>(S56*'ABP REC Prices'!S56)*$AD125</f>
        <v>399758.52195092611</v>
      </c>
      <c r="T125" s="277">
        <f>(T56*'ABP REC Prices'!T56)*$AD125</f>
        <v>395760.93673141679</v>
      </c>
      <c r="U125" s="277">
        <f>(U56*'ABP REC Prices'!U56)*$AD125</f>
        <v>391803.32736410259</v>
      </c>
      <c r="V125" s="277">
        <f>(V56*'ABP REC Prices'!V56)*$AD125</f>
        <v>387885.29409046157</v>
      </c>
      <c r="W125" s="277">
        <f>(W56*'ABP REC Prices'!W56)*$AD125</f>
        <v>384006.44114955695</v>
      </c>
      <c r="X125" s="277">
        <f>(X56*'ABP REC Prices'!X56)*$AD125</f>
        <v>380166.37673806137</v>
      </c>
      <c r="Y125" s="277">
        <f>(Y56*'ABP REC Prices'!Y56)*$AD125</f>
        <v>376364.71297068079</v>
      </c>
      <c r="Z125" s="277">
        <f>(Z56*'ABP REC Prices'!Z56)*$AD125</f>
        <v>0</v>
      </c>
      <c r="AA125" s="277">
        <f>(AA56*'ABP REC Prices'!AA56)*$AD125</f>
        <v>0</v>
      </c>
      <c r="AB125" s="277">
        <f>(AB56*'ABP REC Prices'!AB56)*$AD125</f>
        <v>0</v>
      </c>
      <c r="AD125" s="20" cm="1">
        <f t="array" ref="AD125">INDEX(Inputs_ByYear!$D$51:$D$56,MATCH('ABP REC Calc'!C125,Inputs_ByYear!$B$51:$B$56,0),0)</f>
        <v>15</v>
      </c>
    </row>
    <row r="126" spans="2:30" ht="14.75" customHeight="1" x14ac:dyDescent="0.25">
      <c r="B126" s="227" t="s">
        <v>259</v>
      </c>
      <c r="C126" s="227" t="s">
        <v>237</v>
      </c>
      <c r="D126" s="324" t="s">
        <v>324</v>
      </c>
      <c r="E126" s="272" t="str">
        <f t="shared" si="2"/>
        <v>B_Community Driven Community Solar_&gt;200-500</v>
      </c>
      <c r="F126" s="249" t="s">
        <v>49</v>
      </c>
      <c r="G126" s="277">
        <f>(G57*'ABP REC Prices'!G57)*$AD126</f>
        <v>0</v>
      </c>
      <c r="H126" s="277">
        <f>(H57*'ABP REC Prices'!H57)*$AD126</f>
        <v>20327091.81902371</v>
      </c>
      <c r="I126" s="277">
        <f>(I57*'ABP REC Prices'!I57)*$AD126</f>
        <v>30994092.063270148</v>
      </c>
      <c r="J126" s="277">
        <f>(J57*'ABP REC Prices'!J57)*$AD126</f>
        <v>36159774.073815167</v>
      </c>
      <c r="K126" s="277">
        <f>(K57*'ABP REC Prices'!K57)*$AD126</f>
        <v>35798176.333077021</v>
      </c>
      <c r="L126" s="277">
        <f>(L57*'ABP REC Prices'!L57)*$AD126</f>
        <v>42528233.4836955</v>
      </c>
      <c r="M126" s="277">
        <f>(M57*'ABP REC Prices'!M57)*$AD126</f>
        <v>42102951.148858547</v>
      </c>
      <c r="N126" s="277">
        <f>(N57*'ABP REC Prices'!N57)*$AD126</f>
        <v>27787947.758246642</v>
      </c>
      <c r="O126" s="277">
        <f>(O57*'ABP REC Prices'!O57)*$AD126</f>
        <v>27510068.280664176</v>
      </c>
      <c r="P126" s="277">
        <f>(P57*'ABP REC Prices'!P57)*$AD126</f>
        <v>27234967.597857531</v>
      </c>
      <c r="Q126" s="277">
        <f>(Q57*'ABP REC Prices'!Q57)*$AD126</f>
        <v>26962617.921878956</v>
      </c>
      <c r="R126" s="277">
        <f>(R57*'ABP REC Prices'!R57)*$AD126</f>
        <v>26692991.742660169</v>
      </c>
      <c r="S126" s="277">
        <f>(S57*'ABP REC Prices'!S57)*$AD126</f>
        <v>26426061.825233568</v>
      </c>
      <c r="T126" s="277">
        <f>(T57*'ABP REC Prices'!T57)*$AD126</f>
        <v>26161801.206981231</v>
      </c>
      <c r="U126" s="277">
        <f>(U57*'ABP REC Prices'!U57)*$AD126</f>
        <v>25900183.194911417</v>
      </c>
      <c r="V126" s="277">
        <f>(V57*'ABP REC Prices'!V57)*$AD126</f>
        <v>25641181.362962306</v>
      </c>
      <c r="W126" s="277">
        <f>(W57*'ABP REC Prices'!W57)*$AD126</f>
        <v>25384769.549332678</v>
      </c>
      <c r="X126" s="277">
        <f>(X57*'ABP REC Prices'!X57)*$AD126</f>
        <v>25130921.853839353</v>
      </c>
      <c r="Y126" s="277">
        <f>(Y57*'ABP REC Prices'!Y57)*$AD126</f>
        <v>24879612.63530096</v>
      </c>
      <c r="Z126" s="277">
        <f>(Z57*'ABP REC Prices'!Z57)*$AD126</f>
        <v>0</v>
      </c>
      <c r="AA126" s="277">
        <f>(AA57*'ABP REC Prices'!AA57)*$AD126</f>
        <v>0</v>
      </c>
      <c r="AB126" s="277">
        <f>(AB57*'ABP REC Prices'!AB57)*$AD126</f>
        <v>0</v>
      </c>
      <c r="AD126" s="20" cm="1">
        <f t="array" ref="AD126">INDEX(Inputs_ByYear!$D$51:$D$56,MATCH('ABP REC Calc'!C126,Inputs_ByYear!$B$51:$B$56,0),0)</f>
        <v>15</v>
      </c>
    </row>
    <row r="127" spans="2:30" ht="14.75" customHeight="1" x14ac:dyDescent="0.25">
      <c r="B127" s="227" t="s">
        <v>259</v>
      </c>
      <c r="C127" s="227" t="s">
        <v>237</v>
      </c>
      <c r="D127" s="324" t="s">
        <v>326</v>
      </c>
      <c r="E127" s="272" t="str">
        <f t="shared" si="2"/>
        <v>B_Community Driven Community Solar_&gt;500-2000</v>
      </c>
      <c r="F127" s="249" t="s">
        <v>49</v>
      </c>
      <c r="G127" s="277">
        <f>(G58*'ABP REC Prices'!G58)*$AD127</f>
        <v>0</v>
      </c>
      <c r="H127" s="277">
        <f>(H58*'ABP REC Prices'!H58)*$AD127</f>
        <v>70199775.688177824</v>
      </c>
      <c r="I127" s="277">
        <f>(I58*'ABP REC Prices'!I58)*$AD127</f>
        <v>107662989.15325648</v>
      </c>
      <c r="J127" s="277">
        <f>(J58*'ABP REC Prices'!J58)*$AD127</f>
        <v>125606820.6787992</v>
      </c>
      <c r="K127" s="277">
        <f>(K58*'ABP REC Prices'!K58)*$AD127</f>
        <v>124350752.47201119</v>
      </c>
      <c r="L127" s="277">
        <f>(L58*'ABP REC Prices'!L58)*$AD127</f>
        <v>147728693.93674934</v>
      </c>
      <c r="M127" s="277">
        <f>(M58*'ABP REC Prices'!M58)*$AD127</f>
        <v>146251406.99738184</v>
      </c>
      <c r="N127" s="277">
        <f>(N58*'ABP REC Prices'!N58)*$AD127</f>
        <v>96525928.618271977</v>
      </c>
      <c r="O127" s="277">
        <f>(O58*'ABP REC Prices'!O58)*$AD127</f>
        <v>95560669.332089275</v>
      </c>
      <c r="P127" s="277">
        <f>(P58*'ABP REC Prices'!P58)*$AD127</f>
        <v>94605062.638768375</v>
      </c>
      <c r="Q127" s="277">
        <f>(Q58*'ABP REC Prices'!Q58)*$AD127</f>
        <v>93659012.012380689</v>
      </c>
      <c r="R127" s="277">
        <f>(R58*'ABP REC Prices'!R58)*$AD127</f>
        <v>92722421.892256886</v>
      </c>
      <c r="S127" s="277">
        <f>(S58*'ABP REC Prices'!S58)*$AD127</f>
        <v>91795197.673334315</v>
      </c>
      <c r="T127" s="277">
        <f>(T58*'ABP REC Prices'!T58)*$AD127</f>
        <v>90877245.696600974</v>
      </c>
      <c r="U127" s="277">
        <f>(U58*'ABP REC Prices'!U58)*$AD127</f>
        <v>89968473.239634961</v>
      </c>
      <c r="V127" s="277">
        <f>(V58*'ABP REC Prices'!V58)*$AD127</f>
        <v>89068788.507238612</v>
      </c>
      <c r="W127" s="277">
        <f>(W58*'ABP REC Prices'!W58)*$AD127</f>
        <v>88178100.622166216</v>
      </c>
      <c r="X127" s="277">
        <f>(X58*'ABP REC Prices'!X58)*$AD127</f>
        <v>87296319.615944564</v>
      </c>
      <c r="Y127" s="277">
        <f>(Y58*'ABP REC Prices'!Y58)*$AD127</f>
        <v>86423356.419785112</v>
      </c>
      <c r="Z127" s="277">
        <f>(Z58*'ABP REC Prices'!Z58)*$AD127</f>
        <v>0</v>
      </c>
      <c r="AA127" s="277">
        <f>(AA58*'ABP REC Prices'!AA58)*$AD127</f>
        <v>0</v>
      </c>
      <c r="AB127" s="277">
        <f>(AB58*'ABP REC Prices'!AB58)*$AD127</f>
        <v>0</v>
      </c>
      <c r="AD127" s="20" cm="1">
        <f t="array" ref="AD127">INDEX(Inputs_ByYear!$D$51:$D$56,MATCH('ABP REC Calc'!C127,Inputs_ByYear!$B$51:$B$56,0),0)</f>
        <v>15</v>
      </c>
    </row>
    <row r="128" spans="2:30" ht="14.75" customHeight="1" x14ac:dyDescent="0.25">
      <c r="B128" s="227" t="s">
        <v>259</v>
      </c>
      <c r="C128" s="227" t="s">
        <v>237</v>
      </c>
      <c r="D128" s="324" t="s">
        <v>327</v>
      </c>
      <c r="E128" s="272" t="str">
        <f t="shared" si="2"/>
        <v>B_Community Driven Community Solar_&gt;2000-5000</v>
      </c>
      <c r="F128" s="249" t="s">
        <v>49</v>
      </c>
      <c r="G128" s="277">
        <f>(G59*'ABP REC Prices'!G59)*$AD128</f>
        <v>0</v>
      </c>
      <c r="H128" s="277">
        <f>(H59*'ABP REC Prices'!H59)*$AD128</f>
        <v>22421551.201507263</v>
      </c>
      <c r="I128" s="277">
        <f>(I59*'ABP REC Prices'!I59)*$AD128</f>
        <v>35747217.565205067</v>
      </c>
      <c r="J128" s="277">
        <f>(J59*'ABP REC Prices'!J59)*$AD128</f>
        <v>41705087.159405909</v>
      </c>
      <c r="K128" s="277">
        <f>(K59*'ABP REC Prices'!K59)*$AD128</f>
        <v>41288036.287811853</v>
      </c>
      <c r="L128" s="277">
        <f>(L59*'ABP REC Prices'!L59)*$AD128</f>
        <v>49050187.109920487</v>
      </c>
      <c r="M128" s="277">
        <f>(M59*'ABP REC Prices'!M59)*$AD128</f>
        <v>48559685.23882129</v>
      </c>
      <c r="N128" s="277">
        <f>(N59*'ABP REC Prices'!N59)*$AD128</f>
        <v>32049392.257622048</v>
      </c>
      <c r="O128" s="277">
        <f>(O59*'ABP REC Prices'!O59)*$AD128</f>
        <v>31728898.335045829</v>
      </c>
      <c r="P128" s="277">
        <f>(P59*'ABP REC Prices'!P59)*$AD128</f>
        <v>31411609.351695366</v>
      </c>
      <c r="Q128" s="277">
        <f>(Q59*'ABP REC Prices'!Q59)*$AD128</f>
        <v>31097493.258178413</v>
      </c>
      <c r="R128" s="277">
        <f>(R59*'ABP REC Prices'!R59)*$AD128</f>
        <v>30786518.325596631</v>
      </c>
      <c r="S128" s="277">
        <f>(S59*'ABP REC Prices'!S59)*$AD128</f>
        <v>30478653.14234066</v>
      </c>
      <c r="T128" s="277">
        <f>(T59*'ABP REC Prices'!T59)*$AD128</f>
        <v>30173866.610917252</v>
      </c>
      <c r="U128" s="277">
        <f>(U59*'ABP REC Prices'!U59)*$AD128</f>
        <v>29872127.944808081</v>
      </c>
      <c r="V128" s="277">
        <f>(V59*'ABP REC Prices'!V59)*$AD128</f>
        <v>29573406.66536</v>
      </c>
      <c r="W128" s="277">
        <f>(W59*'ABP REC Prices'!W59)*$AD128</f>
        <v>29277672.598706402</v>
      </c>
      <c r="X128" s="277">
        <f>(X59*'ABP REC Prices'!X59)*$AD128</f>
        <v>28984895.87271934</v>
      </c>
      <c r="Y128" s="277">
        <f>(Y59*'ABP REC Prices'!Y59)*$AD128</f>
        <v>28695046.913992144</v>
      </c>
      <c r="Z128" s="277">
        <f>(Z59*'ABP REC Prices'!Z59)*$AD128</f>
        <v>0</v>
      </c>
      <c r="AA128" s="277">
        <f>(AA59*'ABP REC Prices'!AA59)*$AD128</f>
        <v>0</v>
      </c>
      <c r="AB128" s="277">
        <f>(AB59*'ABP REC Prices'!AB59)*$AD128</f>
        <v>0</v>
      </c>
      <c r="AD128" s="20" cm="1">
        <f t="array" ref="AD128">INDEX(Inputs_ByYear!$D$51:$D$56,MATCH('ABP REC Calc'!C128,Inputs_ByYear!$B$51:$B$56,0),0)</f>
        <v>15</v>
      </c>
    </row>
    <row r="129" spans="2:30" ht="14.75" customHeight="1" x14ac:dyDescent="0.25">
      <c r="B129" s="227" t="s">
        <v>258</v>
      </c>
      <c r="C129" s="227" t="s">
        <v>238</v>
      </c>
      <c r="D129" s="324" t="s">
        <v>322</v>
      </c>
      <c r="E129" s="272" t="str">
        <f t="shared" si="2"/>
        <v>A_Equity Eligible Contractor_&gt;25-100</v>
      </c>
      <c r="F129" s="249" t="s">
        <v>49</v>
      </c>
      <c r="G129" s="277">
        <f>(G60*'ABP REC Prices'!G60)*$AD129</f>
        <v>0</v>
      </c>
      <c r="H129" s="277">
        <f>(H60*'ABP REC Prices'!H60)*$AD129</f>
        <v>7152163.5052714515</v>
      </c>
      <c r="I129" s="277">
        <f>(I60*'ABP REC Prices'!I60)*$AD129</f>
        <v>11443010.268368708</v>
      </c>
      <c r="J129" s="277">
        <f>(J60*'ABP REC Prices'!J60)*$AD129</f>
        <v>15170657.552761544</v>
      </c>
      <c r="K129" s="277">
        <f>(K60*'ABP REC Prices'!K60)*$AD129</f>
        <v>15018950.977233926</v>
      </c>
      <c r="L129" s="277">
        <f>(L60*'ABP REC Prices'!L60)*$AD129</f>
        <v>17842513.760953903</v>
      </c>
      <c r="M129" s="277">
        <f>(M60*'ABP REC Prices'!M60)*$AD129</f>
        <v>17664088.623344362</v>
      </c>
      <c r="N129" s="277">
        <f>(N60*'ABP REC Prices'!N60)*$AD129</f>
        <v>11658298.491407275</v>
      </c>
      <c r="O129" s="277">
        <f>(O60*'ABP REC Prices'!O60)*$AD129</f>
        <v>11541715.506493201</v>
      </c>
      <c r="P129" s="277">
        <f>(P60*'ABP REC Prices'!P60)*$AD129</f>
        <v>11426298.351428268</v>
      </c>
      <c r="Q129" s="277">
        <f>(Q60*'ABP REC Prices'!Q60)*$AD129</f>
        <v>11312035.367913986</v>
      </c>
      <c r="R129" s="277">
        <f>(R60*'ABP REC Prices'!R60)*$AD129</f>
        <v>11198915.014234846</v>
      </c>
      <c r="S129" s="277">
        <f>(S60*'ABP REC Prices'!S60)*$AD129</f>
        <v>11086925.864092499</v>
      </c>
      <c r="T129" s="277">
        <f>(T60*'ABP REC Prices'!T60)*$AD129</f>
        <v>10976056.605451573</v>
      </c>
      <c r="U129" s="277">
        <f>(U60*'ABP REC Prices'!U60)*$AD129</f>
        <v>10866296.039397059</v>
      </c>
      <c r="V129" s="277">
        <f>(V60*'ABP REC Prices'!V60)*$AD129</f>
        <v>10757633.079003086</v>
      </c>
      <c r="W129" s="277">
        <f>(W60*'ABP REC Prices'!W60)*$AD129</f>
        <v>10650056.748213055</v>
      </c>
      <c r="X129" s="277">
        <f>(X60*'ABP REC Prices'!X60)*$AD129</f>
        <v>10543556.180730926</v>
      </c>
      <c r="Y129" s="277">
        <f>(Y60*'ABP REC Prices'!Y60)*$AD129</f>
        <v>10438120.618923616</v>
      </c>
      <c r="Z129" s="277">
        <f>(Z60*'ABP REC Prices'!Z60)*$AD129</f>
        <v>0</v>
      </c>
      <c r="AA129" s="277">
        <f>(AA60*'ABP REC Prices'!AA60)*$AD129</f>
        <v>0</v>
      </c>
      <c r="AB129" s="277">
        <f>(AB60*'ABP REC Prices'!AB60)*$AD129</f>
        <v>0</v>
      </c>
      <c r="AD129" s="20" cm="1">
        <f t="array" ref="AD129">INDEX(Inputs_ByYear!$D$51:$D$56,MATCH('ABP REC Calc'!C129,Inputs_ByYear!$B$51:$B$56,0),0)</f>
        <v>15</v>
      </c>
    </row>
    <row r="130" spans="2:30" ht="14.75" customHeight="1" x14ac:dyDescent="0.25">
      <c r="B130" s="227" t="s">
        <v>258</v>
      </c>
      <c r="C130" s="227" t="s">
        <v>238</v>
      </c>
      <c r="D130" s="324" t="s">
        <v>323</v>
      </c>
      <c r="E130" s="272" t="str">
        <f t="shared" si="2"/>
        <v>A_Equity Eligible Contractor_&gt;100-200</v>
      </c>
      <c r="F130" s="249" t="s">
        <v>49</v>
      </c>
      <c r="G130" s="277">
        <f>(G61*'ABP REC Prices'!G61)*$AD130</f>
        <v>0</v>
      </c>
      <c r="H130" s="277">
        <f>(H61*'ABP REC Prices'!H61)*$AD130</f>
        <v>25373618.682077702</v>
      </c>
      <c r="I130" s="277">
        <f>(I61*'ABP REC Prices'!I61)*$AD130</f>
        <v>40596188.679227807</v>
      </c>
      <c r="J130" s="277">
        <f>(J61*'ABP REC Prices'!J61)*$AD130</f>
        <v>53820704.688370198</v>
      </c>
      <c r="K130" s="277">
        <f>(K61*'ABP REC Prices'!K61)*$AD130</f>
        <v>53282497.641486496</v>
      </c>
      <c r="L130" s="277">
        <f>(L61*'ABP REC Prices'!L61)*$AD130</f>
        <v>63299607.198085964</v>
      </c>
      <c r="M130" s="277">
        <f>(M61*'ABP REC Prices'!M61)*$AD130</f>
        <v>62666611.126105107</v>
      </c>
      <c r="N130" s="277">
        <f>(N61*'ABP REC Prices'!N61)*$AD130</f>
        <v>41359963.343229376</v>
      </c>
      <c r="O130" s="277">
        <f>(O61*'ABP REC Prices'!O61)*$AD130</f>
        <v>40946363.709797084</v>
      </c>
      <c r="P130" s="277">
        <f>(P61*'ABP REC Prices'!P61)*$AD130</f>
        <v>40536900.072699107</v>
      </c>
      <c r="Q130" s="277">
        <f>(Q61*'ABP REC Prices'!Q61)*$AD130</f>
        <v>40131531.071972124</v>
      </c>
      <c r="R130" s="277">
        <f>(R61*'ABP REC Prices'!R61)*$AD130</f>
        <v>39730215.761252403</v>
      </c>
      <c r="S130" s="277">
        <f>(S61*'ABP REC Prices'!S61)*$AD130</f>
        <v>39332913.603639871</v>
      </c>
      <c r="T130" s="277">
        <f>(T61*'ABP REC Prices'!T61)*$AD130</f>
        <v>38939584.467603475</v>
      </c>
      <c r="U130" s="277">
        <f>(U61*'ABP REC Prices'!U61)*$AD130</f>
        <v>38550188.622927442</v>
      </c>
      <c r="V130" s="277">
        <f>(V61*'ABP REC Prices'!V61)*$AD130</f>
        <v>38164686.736698173</v>
      </c>
      <c r="W130" s="277">
        <f>(W61*'ABP REC Prices'!W61)*$AD130</f>
        <v>37783039.869331188</v>
      </c>
      <c r="X130" s="277">
        <f>(X61*'ABP REC Prices'!X61)*$AD130</f>
        <v>37405209.47063788</v>
      </c>
      <c r="Y130" s="277">
        <f>(Y61*'ABP REC Prices'!Y61)*$AD130</f>
        <v>37031157.375931501</v>
      </c>
      <c r="Z130" s="277">
        <f>(Z61*'ABP REC Prices'!Z61)*$AD130</f>
        <v>0</v>
      </c>
      <c r="AA130" s="277">
        <f>(AA61*'ABP REC Prices'!AA61)*$AD130</f>
        <v>0</v>
      </c>
      <c r="AB130" s="277">
        <f>(AB61*'ABP REC Prices'!AB61)*$AD130</f>
        <v>0</v>
      </c>
      <c r="AD130" s="20" cm="1">
        <f t="array" ref="AD130">INDEX(Inputs_ByYear!$D$51:$D$56,MATCH('ABP REC Calc'!C130,Inputs_ByYear!$B$51:$B$56,0),0)</f>
        <v>15</v>
      </c>
    </row>
    <row r="131" spans="2:30" ht="14.75" customHeight="1" x14ac:dyDescent="0.25">
      <c r="B131" s="227" t="s">
        <v>258</v>
      </c>
      <c r="C131" s="227" t="s">
        <v>238</v>
      </c>
      <c r="D131" s="324" t="s">
        <v>324</v>
      </c>
      <c r="E131" s="272" t="str">
        <f t="shared" si="2"/>
        <v>A_Equity Eligible Contractor_&gt;200-500</v>
      </c>
      <c r="F131" s="249" t="s">
        <v>49</v>
      </c>
      <c r="G131" s="277">
        <f>(G62*'ABP REC Prices'!G62)*$AD131</f>
        <v>0</v>
      </c>
      <c r="H131" s="277">
        <f>(H62*'ABP REC Prices'!H62)*$AD131</f>
        <v>0</v>
      </c>
      <c r="I131" s="277">
        <f>(I62*'ABP REC Prices'!I62)*$AD131</f>
        <v>0</v>
      </c>
      <c r="J131" s="277">
        <f>(J62*'ABP REC Prices'!J62)*$AD131</f>
        <v>0</v>
      </c>
      <c r="K131" s="277">
        <f>(K62*'ABP REC Prices'!K62)*$AD131</f>
        <v>0</v>
      </c>
      <c r="L131" s="277">
        <f>(L62*'ABP REC Prices'!L62)*$AD131</f>
        <v>0</v>
      </c>
      <c r="M131" s="277">
        <f>(M62*'ABP REC Prices'!M62)*$AD131</f>
        <v>0</v>
      </c>
      <c r="N131" s="277">
        <f>(N62*'ABP REC Prices'!N62)*$AD131</f>
        <v>0</v>
      </c>
      <c r="O131" s="277">
        <f>(O62*'ABP REC Prices'!O62)*$AD131</f>
        <v>0</v>
      </c>
      <c r="P131" s="277">
        <f>(P62*'ABP REC Prices'!P62)*$AD131</f>
        <v>0</v>
      </c>
      <c r="Q131" s="277">
        <f>(Q62*'ABP REC Prices'!Q62)*$AD131</f>
        <v>0</v>
      </c>
      <c r="R131" s="277">
        <f>(R62*'ABP REC Prices'!R62)*$AD131</f>
        <v>0</v>
      </c>
      <c r="S131" s="277">
        <f>(S62*'ABP REC Prices'!S62)*$AD131</f>
        <v>0</v>
      </c>
      <c r="T131" s="277">
        <f>(T62*'ABP REC Prices'!T62)*$AD131</f>
        <v>0</v>
      </c>
      <c r="U131" s="277">
        <f>(U62*'ABP REC Prices'!U62)*$AD131</f>
        <v>0</v>
      </c>
      <c r="V131" s="277">
        <f>(V62*'ABP REC Prices'!V62)*$AD131</f>
        <v>0</v>
      </c>
      <c r="W131" s="277">
        <f>(W62*'ABP REC Prices'!W62)*$AD131</f>
        <v>0</v>
      </c>
      <c r="X131" s="277">
        <f>(X62*'ABP REC Prices'!X62)*$AD131</f>
        <v>0</v>
      </c>
      <c r="Y131" s="277">
        <f>(Y62*'ABP REC Prices'!Y62)*$AD131</f>
        <v>0</v>
      </c>
      <c r="Z131" s="277">
        <f>(Z62*'ABP REC Prices'!Z62)*$AD131</f>
        <v>0</v>
      </c>
      <c r="AA131" s="277">
        <f>(AA62*'ABP REC Prices'!AA62)*$AD131</f>
        <v>0</v>
      </c>
      <c r="AB131" s="277">
        <f>(AB62*'ABP REC Prices'!AB62)*$AD131</f>
        <v>0</v>
      </c>
      <c r="AD131" s="20" cm="1">
        <f t="array" ref="AD131">INDEX(Inputs_ByYear!$D$51:$D$56,MATCH('ABP REC Calc'!C131,Inputs_ByYear!$B$51:$B$56,0),0)</f>
        <v>15</v>
      </c>
    </row>
    <row r="132" spans="2:30" ht="14.75" customHeight="1" x14ac:dyDescent="0.25">
      <c r="B132" s="227" t="s">
        <v>258</v>
      </c>
      <c r="C132" s="227" t="s">
        <v>238</v>
      </c>
      <c r="D132" s="324" t="s">
        <v>326</v>
      </c>
      <c r="E132" s="272" t="str">
        <f t="shared" si="2"/>
        <v>A_Equity Eligible Contractor_&gt;500-2000</v>
      </c>
      <c r="F132" s="249" t="s">
        <v>49</v>
      </c>
      <c r="G132" s="277">
        <f>(G63*'ABP REC Prices'!G63)*$AD132</f>
        <v>0</v>
      </c>
      <c r="H132" s="277">
        <f>(H63*'ABP REC Prices'!H63)*$AD132</f>
        <v>0</v>
      </c>
      <c r="I132" s="277">
        <f>(I63*'ABP REC Prices'!I63)*$AD132</f>
        <v>0</v>
      </c>
      <c r="J132" s="277">
        <f>(J63*'ABP REC Prices'!J63)*$AD132</f>
        <v>0</v>
      </c>
      <c r="K132" s="277">
        <f>(K63*'ABP REC Prices'!K63)*$AD132</f>
        <v>0</v>
      </c>
      <c r="L132" s="277">
        <f>(L63*'ABP REC Prices'!L63)*$AD132</f>
        <v>0</v>
      </c>
      <c r="M132" s="277">
        <f>(M63*'ABP REC Prices'!M63)*$AD132</f>
        <v>0</v>
      </c>
      <c r="N132" s="277">
        <f>(N63*'ABP REC Prices'!N63)*$AD132</f>
        <v>0</v>
      </c>
      <c r="O132" s="277">
        <f>(O63*'ABP REC Prices'!O63)*$AD132</f>
        <v>0</v>
      </c>
      <c r="P132" s="277">
        <f>(P63*'ABP REC Prices'!P63)*$AD132</f>
        <v>0</v>
      </c>
      <c r="Q132" s="277">
        <f>(Q63*'ABP REC Prices'!Q63)*$AD132</f>
        <v>0</v>
      </c>
      <c r="R132" s="277">
        <f>(R63*'ABP REC Prices'!R63)*$AD132</f>
        <v>0</v>
      </c>
      <c r="S132" s="277">
        <f>(S63*'ABP REC Prices'!S63)*$AD132</f>
        <v>0</v>
      </c>
      <c r="T132" s="277">
        <f>(T63*'ABP REC Prices'!T63)*$AD132</f>
        <v>0</v>
      </c>
      <c r="U132" s="277">
        <f>(U63*'ABP REC Prices'!U63)*$AD132</f>
        <v>0</v>
      </c>
      <c r="V132" s="277">
        <f>(V63*'ABP REC Prices'!V63)*$AD132</f>
        <v>0</v>
      </c>
      <c r="W132" s="277">
        <f>(W63*'ABP REC Prices'!W63)*$AD132</f>
        <v>0</v>
      </c>
      <c r="X132" s="277">
        <f>(X63*'ABP REC Prices'!X63)*$AD132</f>
        <v>0</v>
      </c>
      <c r="Y132" s="277">
        <f>(Y63*'ABP REC Prices'!Y63)*$AD132</f>
        <v>0</v>
      </c>
      <c r="Z132" s="277">
        <f>(Z63*'ABP REC Prices'!Z63)*$AD132</f>
        <v>0</v>
      </c>
      <c r="AA132" s="277">
        <f>(AA63*'ABP REC Prices'!AA63)*$AD132</f>
        <v>0</v>
      </c>
      <c r="AB132" s="277">
        <f>(AB63*'ABP REC Prices'!AB63)*$AD132</f>
        <v>0</v>
      </c>
      <c r="AD132" s="20" cm="1">
        <f t="array" ref="AD132">INDEX(Inputs_ByYear!$D$51:$D$56,MATCH('ABP REC Calc'!C132,Inputs_ByYear!$B$51:$B$56,0),0)</f>
        <v>15</v>
      </c>
    </row>
    <row r="133" spans="2:30" ht="14.75" customHeight="1" x14ac:dyDescent="0.25">
      <c r="B133" s="227" t="s">
        <v>258</v>
      </c>
      <c r="C133" s="227" t="s">
        <v>238</v>
      </c>
      <c r="D133" s="324" t="s">
        <v>327</v>
      </c>
      <c r="E133" s="272" t="str">
        <f t="shared" si="2"/>
        <v>A_Equity Eligible Contractor_&gt;2000-5000</v>
      </c>
      <c r="F133" s="249" t="s">
        <v>49</v>
      </c>
      <c r="G133" s="277">
        <f>(G64*'ABP REC Prices'!G64)*$AD133</f>
        <v>0</v>
      </c>
      <c r="H133" s="277">
        <f>(H64*'ABP REC Prices'!H64)*$AD133</f>
        <v>19784019.36665488</v>
      </c>
      <c r="I133" s="277">
        <f>(I64*'ABP REC Prices'!I64)*$AD133</f>
        <v>31653182.508394685</v>
      </c>
      <c r="J133" s="277">
        <f>(J64*'ABP REC Prices'!J64)*$AD133</f>
        <v>41964446.507341444</v>
      </c>
      <c r="K133" s="277">
        <f>(K64*'ABP REC Prices'!K64)*$AD133</f>
        <v>41544802.04226803</v>
      </c>
      <c r="L133" s="277">
        <f>(L64*'ABP REC Prices'!L64)*$AD133</f>
        <v>49355224.826214425</v>
      </c>
      <c r="M133" s="277">
        <f>(M64*'ABP REC Prices'!M64)*$AD133</f>
        <v>48861672.577952281</v>
      </c>
      <c r="N133" s="277">
        <f>(N64*'ABP REC Prices'!N64)*$AD133</f>
        <v>32248703.901448496</v>
      </c>
      <c r="O133" s="277">
        <f>(O64*'ABP REC Prices'!O64)*$AD133</f>
        <v>31926216.862434007</v>
      </c>
      <c r="P133" s="277">
        <f>(P64*'ABP REC Prices'!P64)*$AD133</f>
        <v>31606954.693809666</v>
      </c>
      <c r="Q133" s="277">
        <f>(Q64*'ABP REC Prices'!Q64)*$AD133</f>
        <v>31290885.14687157</v>
      </c>
      <c r="R133" s="277">
        <f>(R64*'ABP REC Prices'!R64)*$AD133</f>
        <v>30977976.295402855</v>
      </c>
      <c r="S133" s="277">
        <f>(S64*'ABP REC Prices'!S64)*$AD133</f>
        <v>30668196.532448824</v>
      </c>
      <c r="T133" s="277">
        <f>(T64*'ABP REC Prices'!T64)*$AD133</f>
        <v>30361514.567124337</v>
      </c>
      <c r="U133" s="277">
        <f>(U64*'ABP REC Prices'!U64)*$AD133</f>
        <v>30057899.421453092</v>
      </c>
      <c r="V133" s="277">
        <f>(V64*'ABP REC Prices'!V64)*$AD133</f>
        <v>29757320.427238561</v>
      </c>
      <c r="W133" s="277">
        <f>(W64*'ABP REC Prices'!W64)*$AD133</f>
        <v>29459747.222966179</v>
      </c>
      <c r="X133" s="277">
        <f>(X64*'ABP REC Prices'!X64)*$AD133</f>
        <v>29165149.750736516</v>
      </c>
      <c r="Y133" s="277">
        <f>(Y64*'ABP REC Prices'!Y64)*$AD133</f>
        <v>28873498.253229152</v>
      </c>
      <c r="Z133" s="277">
        <f>(Z64*'ABP REC Prices'!Z64)*$AD133</f>
        <v>0</v>
      </c>
      <c r="AA133" s="277">
        <f>(AA64*'ABP REC Prices'!AA64)*$AD133</f>
        <v>0</v>
      </c>
      <c r="AB133" s="277">
        <f>(AB64*'ABP REC Prices'!AB64)*$AD133</f>
        <v>0</v>
      </c>
      <c r="AD133" s="20" cm="1">
        <f t="array" ref="AD133">INDEX(Inputs_ByYear!$D$51:$D$56,MATCH('ABP REC Calc'!C133,Inputs_ByYear!$B$51:$B$56,0),0)</f>
        <v>15</v>
      </c>
    </row>
    <row r="134" spans="2:30" ht="14.75" customHeight="1" x14ac:dyDescent="0.25">
      <c r="B134" s="227" t="s">
        <v>259</v>
      </c>
      <c r="C134" s="227" t="s">
        <v>238</v>
      </c>
      <c r="D134" s="324" t="s">
        <v>322</v>
      </c>
      <c r="E134" s="272" t="str">
        <f t="shared" si="2"/>
        <v>B_Equity Eligible Contractor_&gt;25-100</v>
      </c>
      <c r="F134" s="249" t="s">
        <v>49</v>
      </c>
      <c r="G134" s="277">
        <f>(G65*'ABP REC Prices'!G65)*$AD134</f>
        <v>0</v>
      </c>
      <c r="H134" s="277">
        <f>(H65*'ABP REC Prices'!H65)*$AD134</f>
        <v>18382011.774272278</v>
      </c>
      <c r="I134" s="277">
        <f>(I65*'ABP REC Prices'!I65)*$AD134</f>
        <v>29410058.834818084</v>
      </c>
      <c r="J134" s="277">
        <f>(J65*'ABP REC Prices'!J65)*$AD134</f>
        <v>38990608.303736091</v>
      </c>
      <c r="K134" s="277">
        <f>(K65*'ABP REC Prices'!K65)*$AD134</f>
        <v>38600702.220698729</v>
      </c>
      <c r="L134" s="277">
        <f>(L65*'ABP REC Prices'!L65)*$AD134</f>
        <v>45857634.238190092</v>
      </c>
      <c r="M134" s="277">
        <f>(M65*'ABP REC Prices'!M65)*$AD134</f>
        <v>45399057.895808198</v>
      </c>
      <c r="N134" s="277">
        <f>(N65*'ABP REC Prices'!N65)*$AD134</f>
        <v>29963378.211233404</v>
      </c>
      <c r="O134" s="277">
        <f>(O65*'ABP REC Prices'!O65)*$AD134</f>
        <v>29663744.42912107</v>
      </c>
      <c r="P134" s="277">
        <f>(P65*'ABP REC Prices'!P65)*$AD134</f>
        <v>29367106.984829858</v>
      </c>
      <c r="Q134" s="277">
        <f>(Q65*'ABP REC Prices'!Q65)*$AD134</f>
        <v>29073435.914981559</v>
      </c>
      <c r="R134" s="277">
        <f>(R65*'ABP REC Prices'!R65)*$AD134</f>
        <v>28782701.555831745</v>
      </c>
      <c r="S134" s="277">
        <f>(S65*'ABP REC Prices'!S65)*$AD134</f>
        <v>28494874.540273424</v>
      </c>
      <c r="T134" s="277">
        <f>(T65*'ABP REC Prices'!T65)*$AD134</f>
        <v>28209925.79487069</v>
      </c>
      <c r="U134" s="277">
        <f>(U65*'ABP REC Prices'!U65)*$AD134</f>
        <v>27927826.536921985</v>
      </c>
      <c r="V134" s="277">
        <f>(V65*'ABP REC Prices'!V65)*$AD134</f>
        <v>27648548.271552764</v>
      </c>
      <c r="W134" s="277">
        <f>(W65*'ABP REC Prices'!W65)*$AD134</f>
        <v>27372062.788837235</v>
      </c>
      <c r="X134" s="277">
        <f>(X65*'ABP REC Prices'!X65)*$AD134</f>
        <v>27098342.160948865</v>
      </c>
      <c r="Y134" s="277">
        <f>(Y65*'ABP REC Prices'!Y65)*$AD134</f>
        <v>26827358.739339374</v>
      </c>
      <c r="Z134" s="277">
        <f>(Z65*'ABP REC Prices'!Z65)*$AD134</f>
        <v>0</v>
      </c>
      <c r="AA134" s="277">
        <f>(AA65*'ABP REC Prices'!AA65)*$AD134</f>
        <v>0</v>
      </c>
      <c r="AB134" s="277">
        <f>(AB65*'ABP REC Prices'!AB65)*$AD134</f>
        <v>0</v>
      </c>
      <c r="AD134" s="20" cm="1">
        <f t="array" ref="AD134">INDEX(Inputs_ByYear!$D$51:$D$56,MATCH('ABP REC Calc'!C134,Inputs_ByYear!$B$51:$B$56,0),0)</f>
        <v>15</v>
      </c>
    </row>
    <row r="135" spans="2:30" ht="14.75" customHeight="1" x14ac:dyDescent="0.25">
      <c r="B135" s="227" t="s">
        <v>259</v>
      </c>
      <c r="C135" s="227" t="s">
        <v>238</v>
      </c>
      <c r="D135" s="324" t="s">
        <v>323</v>
      </c>
      <c r="E135" s="272" t="str">
        <f t="shared" si="2"/>
        <v>B_Equity Eligible Contractor_&gt;100-200</v>
      </c>
      <c r="F135" s="249" t="s">
        <v>49</v>
      </c>
      <c r="G135" s="277">
        <f>(G66*'ABP REC Prices'!G66)*$AD135</f>
        <v>0</v>
      </c>
      <c r="H135" s="277">
        <f>(H66*'ABP REC Prices'!H66)*$AD135</f>
        <v>67728982.040311053</v>
      </c>
      <c r="I135" s="277">
        <f>(I66*'ABP REC Prices'!I66)*$AD135</f>
        <v>108362097.20068809</v>
      </c>
      <c r="J135" s="277">
        <f>(J66*'ABP REC Prices'!J66)*$AD135</f>
        <v>143661871.288791</v>
      </c>
      <c r="K135" s="277">
        <f>(K66*'ABP REC Prices'!K66)*$AD135</f>
        <v>142225252.57590312</v>
      </c>
      <c r="L135" s="277">
        <f>(L66*'ABP REC Prices'!L66)*$AD135</f>
        <v>168963600.06017289</v>
      </c>
      <c r="M135" s="277">
        <f>(M66*'ABP REC Prices'!M66)*$AD135</f>
        <v>167273964.05957115</v>
      </c>
      <c r="N135" s="277">
        <f>(N66*'ABP REC Prices'!N66)*$AD135</f>
        <v>110400816.27931696</v>
      </c>
      <c r="O135" s="277">
        <f>(O66*'ABP REC Prices'!O66)*$AD135</f>
        <v>109296808.11652379</v>
      </c>
      <c r="P135" s="277">
        <f>(P66*'ABP REC Prices'!P66)*$AD135</f>
        <v>108203840.03535856</v>
      </c>
      <c r="Q135" s="277">
        <f>(Q66*'ABP REC Prices'!Q66)*$AD135</f>
        <v>107121801.63500498</v>
      </c>
      <c r="R135" s="277">
        <f>(R66*'ABP REC Prices'!R66)*$AD135</f>
        <v>106050583.61865492</v>
      </c>
      <c r="S135" s="277">
        <f>(S66*'ABP REC Prices'!S66)*$AD135</f>
        <v>104990077.78246838</v>
      </c>
      <c r="T135" s="277">
        <f>(T66*'ABP REC Prices'!T66)*$AD135</f>
        <v>103940177.00464369</v>
      </c>
      <c r="U135" s="277">
        <f>(U66*'ABP REC Prices'!U66)*$AD135</f>
        <v>102900775.23459725</v>
      </c>
      <c r="V135" s="277">
        <f>(V66*'ABP REC Prices'!V66)*$AD135</f>
        <v>101871767.48225129</v>
      </c>
      <c r="W135" s="277">
        <f>(W66*'ABP REC Prices'!W66)*$AD135</f>
        <v>100853049.80742876</v>
      </c>
      <c r="X135" s="277">
        <f>(X66*'ABP REC Prices'!X66)*$AD135</f>
        <v>99844519.309354484</v>
      </c>
      <c r="Y135" s="277">
        <f>(Y66*'ABP REC Prices'!Y66)*$AD135</f>
        <v>98846074.116260931</v>
      </c>
      <c r="Z135" s="277">
        <f>(Z66*'ABP REC Prices'!Z66)*$AD135</f>
        <v>0</v>
      </c>
      <c r="AA135" s="277">
        <f>(AA66*'ABP REC Prices'!AA66)*$AD135</f>
        <v>0</v>
      </c>
      <c r="AB135" s="277">
        <f>(AB66*'ABP REC Prices'!AB66)*$AD135</f>
        <v>0</v>
      </c>
      <c r="AD135" s="20" cm="1">
        <f t="array" ref="AD135">INDEX(Inputs_ByYear!$D$51:$D$56,MATCH('ABP REC Calc'!C135,Inputs_ByYear!$B$51:$B$56,0),0)</f>
        <v>15</v>
      </c>
    </row>
    <row r="136" spans="2:30" ht="14.75" customHeight="1" x14ac:dyDescent="0.25">
      <c r="B136" s="227" t="s">
        <v>259</v>
      </c>
      <c r="C136" s="227" t="s">
        <v>238</v>
      </c>
      <c r="D136" s="324" t="s">
        <v>324</v>
      </c>
      <c r="E136" s="272" t="str">
        <f t="shared" si="2"/>
        <v>B_Equity Eligible Contractor_&gt;200-500</v>
      </c>
      <c r="F136" s="249" t="s">
        <v>49</v>
      </c>
      <c r="G136" s="277">
        <f>(G67*'ABP REC Prices'!G67)*$AD136</f>
        <v>0</v>
      </c>
      <c r="H136" s="277">
        <f>(H67*'ABP REC Prices'!H67)*$AD136</f>
        <v>0</v>
      </c>
      <c r="I136" s="277">
        <f>(I67*'ABP REC Prices'!I67)*$AD136</f>
        <v>0</v>
      </c>
      <c r="J136" s="277">
        <f>(J67*'ABP REC Prices'!J67)*$AD136</f>
        <v>0</v>
      </c>
      <c r="K136" s="277">
        <f>(K67*'ABP REC Prices'!K67)*$AD136</f>
        <v>0</v>
      </c>
      <c r="L136" s="277">
        <f>(L67*'ABP REC Prices'!L67)*$AD136</f>
        <v>0</v>
      </c>
      <c r="M136" s="277">
        <f>(M67*'ABP REC Prices'!M67)*$AD136</f>
        <v>0</v>
      </c>
      <c r="N136" s="277">
        <f>(N67*'ABP REC Prices'!N67)*$AD136</f>
        <v>0</v>
      </c>
      <c r="O136" s="277">
        <f>(O67*'ABP REC Prices'!O67)*$AD136</f>
        <v>0</v>
      </c>
      <c r="P136" s="277">
        <f>(P67*'ABP REC Prices'!P67)*$AD136</f>
        <v>0</v>
      </c>
      <c r="Q136" s="277">
        <f>(Q67*'ABP REC Prices'!Q67)*$AD136</f>
        <v>0</v>
      </c>
      <c r="R136" s="277">
        <f>(R67*'ABP REC Prices'!R67)*$AD136</f>
        <v>0</v>
      </c>
      <c r="S136" s="277">
        <f>(S67*'ABP REC Prices'!S67)*$AD136</f>
        <v>0</v>
      </c>
      <c r="T136" s="277">
        <f>(T67*'ABP REC Prices'!T67)*$AD136</f>
        <v>0</v>
      </c>
      <c r="U136" s="277">
        <f>(U67*'ABP REC Prices'!U67)*$AD136</f>
        <v>0</v>
      </c>
      <c r="V136" s="277">
        <f>(V67*'ABP REC Prices'!V67)*$AD136</f>
        <v>0</v>
      </c>
      <c r="W136" s="277">
        <f>(W67*'ABP REC Prices'!W67)*$AD136</f>
        <v>0</v>
      </c>
      <c r="X136" s="277">
        <f>(X67*'ABP REC Prices'!X67)*$AD136</f>
        <v>0</v>
      </c>
      <c r="Y136" s="277">
        <f>(Y67*'ABP REC Prices'!Y67)*$AD136</f>
        <v>0</v>
      </c>
      <c r="Z136" s="277">
        <f>(Z67*'ABP REC Prices'!Z67)*$AD136</f>
        <v>0</v>
      </c>
      <c r="AA136" s="277">
        <f>(AA67*'ABP REC Prices'!AA67)*$AD136</f>
        <v>0</v>
      </c>
      <c r="AB136" s="277">
        <f>(AB67*'ABP REC Prices'!AB67)*$AD136</f>
        <v>0</v>
      </c>
      <c r="AD136" s="20" cm="1">
        <f t="array" ref="AD136">INDEX(Inputs_ByYear!$D$51:$D$56,MATCH('ABP REC Calc'!C136,Inputs_ByYear!$B$51:$B$56,0),0)</f>
        <v>15</v>
      </c>
    </row>
    <row r="137" spans="2:30" ht="14.75" customHeight="1" x14ac:dyDescent="0.25">
      <c r="B137" s="227" t="s">
        <v>259</v>
      </c>
      <c r="C137" s="227" t="s">
        <v>238</v>
      </c>
      <c r="D137" s="324" t="s">
        <v>326</v>
      </c>
      <c r="E137" s="272" t="str">
        <f t="shared" si="2"/>
        <v>B_Equity Eligible Contractor_&gt;500-2000</v>
      </c>
      <c r="F137" s="249" t="s">
        <v>49</v>
      </c>
      <c r="G137" s="277">
        <f>(G68*'ABP REC Prices'!G68)*$AD137</f>
        <v>0</v>
      </c>
      <c r="H137" s="277">
        <f>(H68*'ABP REC Prices'!H68)*$AD137</f>
        <v>0</v>
      </c>
      <c r="I137" s="277">
        <f>(I68*'ABP REC Prices'!I68)*$AD137</f>
        <v>0</v>
      </c>
      <c r="J137" s="277">
        <f>(J68*'ABP REC Prices'!J68)*$AD137</f>
        <v>0</v>
      </c>
      <c r="K137" s="277">
        <f>(K68*'ABP REC Prices'!K68)*$AD137</f>
        <v>0</v>
      </c>
      <c r="L137" s="277">
        <f>(L68*'ABP REC Prices'!L68)*$AD137</f>
        <v>0</v>
      </c>
      <c r="M137" s="277">
        <f>(M68*'ABP REC Prices'!M68)*$AD137</f>
        <v>0</v>
      </c>
      <c r="N137" s="277">
        <f>(N68*'ABP REC Prices'!N68)*$AD137</f>
        <v>0</v>
      </c>
      <c r="O137" s="277">
        <f>(O68*'ABP REC Prices'!O68)*$AD137</f>
        <v>0</v>
      </c>
      <c r="P137" s="277">
        <f>(P68*'ABP REC Prices'!P68)*$AD137</f>
        <v>0</v>
      </c>
      <c r="Q137" s="277">
        <f>(Q68*'ABP REC Prices'!Q68)*$AD137</f>
        <v>0</v>
      </c>
      <c r="R137" s="277">
        <f>(R68*'ABP REC Prices'!R68)*$AD137</f>
        <v>0</v>
      </c>
      <c r="S137" s="277">
        <f>(S68*'ABP REC Prices'!S68)*$AD137</f>
        <v>0</v>
      </c>
      <c r="T137" s="277">
        <f>(T68*'ABP REC Prices'!T68)*$AD137</f>
        <v>0</v>
      </c>
      <c r="U137" s="277">
        <f>(U68*'ABP REC Prices'!U68)*$AD137</f>
        <v>0</v>
      </c>
      <c r="V137" s="277">
        <f>(V68*'ABP REC Prices'!V68)*$AD137</f>
        <v>0</v>
      </c>
      <c r="W137" s="277">
        <f>(W68*'ABP REC Prices'!W68)*$AD137</f>
        <v>0</v>
      </c>
      <c r="X137" s="277">
        <f>(X68*'ABP REC Prices'!X68)*$AD137</f>
        <v>0</v>
      </c>
      <c r="Y137" s="277">
        <f>(Y68*'ABP REC Prices'!Y68)*$AD137</f>
        <v>0</v>
      </c>
      <c r="Z137" s="277">
        <f>(Z68*'ABP REC Prices'!Z68)*$AD137</f>
        <v>0</v>
      </c>
      <c r="AA137" s="277">
        <f>(AA68*'ABP REC Prices'!AA68)*$AD137</f>
        <v>0</v>
      </c>
      <c r="AB137" s="277">
        <f>(AB68*'ABP REC Prices'!AB68)*$AD137</f>
        <v>0</v>
      </c>
      <c r="AD137" s="20" cm="1">
        <f t="array" ref="AD137">INDEX(Inputs_ByYear!$D$51:$D$56,MATCH('ABP REC Calc'!C137,Inputs_ByYear!$B$51:$B$56,0),0)</f>
        <v>15</v>
      </c>
    </row>
    <row r="138" spans="2:30" ht="14.75" customHeight="1" x14ac:dyDescent="0.25">
      <c r="B138" s="227" t="s">
        <v>259</v>
      </c>
      <c r="C138" s="227" t="s">
        <v>238</v>
      </c>
      <c r="D138" s="324" t="s">
        <v>327</v>
      </c>
      <c r="E138" s="272" t="str">
        <f t="shared" si="2"/>
        <v>B_Equity Eligible Contractor_&gt;2000-5000</v>
      </c>
      <c r="F138" s="249" t="s">
        <v>49</v>
      </c>
      <c r="G138" s="277">
        <f>(G69*'ABP REC Prices'!G69)*$AD138</f>
        <v>0</v>
      </c>
      <c r="H138" s="277">
        <f>(H69*'ABP REC Prices'!H69)*$AD138</f>
        <v>52259723.211501792</v>
      </c>
      <c r="I138" s="277">
        <f>(I69*'ABP REC Prices'!I69)*$AD138</f>
        <v>83612259.268200934</v>
      </c>
      <c r="J138" s="277">
        <f>(J69*'ABP REC Prices'!J69)*$AD138</f>
        <v>110849586.15102397</v>
      </c>
      <c r="K138" s="277">
        <f>(K69*'ABP REC Prices'!K69)*$AD138</f>
        <v>109741090.28951372</v>
      </c>
      <c r="L138" s="277">
        <f>(L69*'ABP REC Prices'!L69)*$AD138</f>
        <v>130372415.26394229</v>
      </c>
      <c r="M138" s="277">
        <f>(M69*'ABP REC Prices'!M69)*$AD138</f>
        <v>129068691.11130285</v>
      </c>
      <c r="N138" s="277">
        <f>(N69*'ABP REC Prices'!N69)*$AD138</f>
        <v>85185336.133459881</v>
      </c>
      <c r="O138" s="277">
        <f>(O69*'ABP REC Prices'!O69)*$AD138</f>
        <v>84333482.772125274</v>
      </c>
      <c r="P138" s="277">
        <f>(P69*'ABP REC Prices'!P69)*$AD138</f>
        <v>83490147.944404036</v>
      </c>
      <c r="Q138" s="277">
        <f>(Q69*'ABP REC Prices'!Q69)*$AD138</f>
        <v>82655246.464959994</v>
      </c>
      <c r="R138" s="277">
        <f>(R69*'ABP REC Prices'!R69)*$AD138</f>
        <v>81828694.000310391</v>
      </c>
      <c r="S138" s="277">
        <f>(S69*'ABP REC Prices'!S69)*$AD138</f>
        <v>81010407.060307294</v>
      </c>
      <c r="T138" s="277">
        <f>(T69*'ABP REC Prices'!T69)*$AD138</f>
        <v>80200302.989704207</v>
      </c>
      <c r="U138" s="277">
        <f>(U69*'ABP REC Prices'!U69)*$AD138</f>
        <v>79398299.959807172</v>
      </c>
      <c r="V138" s="277">
        <f>(V69*'ABP REC Prices'!V69)*$AD138</f>
        <v>78604316.960209087</v>
      </c>
      <c r="W138" s="277">
        <f>(W69*'ABP REC Prices'!W69)*$AD138</f>
        <v>77818273.790607005</v>
      </c>
      <c r="X138" s="277">
        <f>(X69*'ABP REC Prices'!X69)*$AD138</f>
        <v>77040091.052700937</v>
      </c>
      <c r="Y138" s="277">
        <f>(Y69*'ABP REC Prices'!Y69)*$AD138</f>
        <v>76269690.142173931</v>
      </c>
      <c r="Z138" s="277">
        <f>(Z69*'ABP REC Prices'!Z69)*$AD138</f>
        <v>0</v>
      </c>
      <c r="AA138" s="277">
        <f>(AA69*'ABP REC Prices'!AA69)*$AD138</f>
        <v>0</v>
      </c>
      <c r="AB138" s="277">
        <f>(AB69*'ABP REC Prices'!AB69)*$AD138</f>
        <v>0</v>
      </c>
      <c r="AD138" s="20" cm="1">
        <f t="array" ref="AD138">INDEX(Inputs_ByYear!$D$51:$D$56,MATCH('ABP REC Calc'!C138,Inputs_ByYear!$B$51:$B$56,0),0)</f>
        <v>15</v>
      </c>
    </row>
    <row r="139" spans="2:30" ht="14.75" customHeight="1" x14ac:dyDescent="0.25">
      <c r="F139" s="267"/>
      <c r="G139" s="228"/>
    </row>
    <row r="140" spans="2:30" ht="14.75" customHeight="1" thickBot="1" x14ac:dyDescent="0.3">
      <c r="B140" s="273"/>
      <c r="C140" s="273"/>
      <c r="D140" s="273"/>
      <c r="E140" s="273" t="s">
        <v>47</v>
      </c>
      <c r="F140" s="274" t="s">
        <v>49</v>
      </c>
      <c r="G140" s="275">
        <f>SUM(G75:G138)</f>
        <v>0</v>
      </c>
      <c r="H140" s="275">
        <f t="shared" ref="H140:AB140" si="3">SUM(H75:H138)</f>
        <v>1309595533.8150923</v>
      </c>
      <c r="I140" s="275">
        <f t="shared" si="3"/>
        <v>1699528469.0733221</v>
      </c>
      <c r="J140" s="275">
        <f t="shared" si="3"/>
        <v>1973723244.1002057</v>
      </c>
      <c r="K140" s="275">
        <f t="shared" si="3"/>
        <v>1953986011.6592035</v>
      </c>
      <c r="L140" s="275">
        <f t="shared" si="3"/>
        <v>2321335381.8511343</v>
      </c>
      <c r="M140" s="275">
        <f t="shared" si="3"/>
        <v>2298122028.0326228</v>
      </c>
      <c r="N140" s="275">
        <f t="shared" si="3"/>
        <v>1516760538.5015309</v>
      </c>
      <c r="O140" s="275">
        <f t="shared" si="3"/>
        <v>1501592933.1165152</v>
      </c>
      <c r="P140" s="275">
        <f t="shared" si="3"/>
        <v>1486577003.7853506</v>
      </c>
      <c r="Q140" s="275">
        <f t="shared" si="3"/>
        <v>1471711233.7474973</v>
      </c>
      <c r="R140" s="275">
        <f t="shared" si="3"/>
        <v>1456994121.4100218</v>
      </c>
      <c r="S140" s="275">
        <f t="shared" si="3"/>
        <v>1442424180.1959217</v>
      </c>
      <c r="T140" s="275">
        <f t="shared" si="3"/>
        <v>1427999938.3939624</v>
      </c>
      <c r="U140" s="275">
        <f t="shared" si="3"/>
        <v>1413719939.0100224</v>
      </c>
      <c r="V140" s="275">
        <f t="shared" si="3"/>
        <v>1399582739.6199229</v>
      </c>
      <c r="W140" s="275">
        <f t="shared" si="3"/>
        <v>1385586912.2237236</v>
      </c>
      <c r="X140" s="275">
        <f t="shared" si="3"/>
        <v>1371731043.101486</v>
      </c>
      <c r="Y140" s="275">
        <f t="shared" si="3"/>
        <v>1358013732.6704714</v>
      </c>
      <c r="Z140" s="275">
        <f t="shared" si="3"/>
        <v>0</v>
      </c>
      <c r="AA140" s="275">
        <f t="shared" si="3"/>
        <v>0</v>
      </c>
      <c r="AB140" s="275">
        <f t="shared" si="3"/>
        <v>0</v>
      </c>
    </row>
    <row r="141" spans="2:30" ht="12.5" thickTop="1" x14ac:dyDescent="0.25">
      <c r="F141" s="267"/>
      <c r="G141" s="228"/>
    </row>
    <row r="142" spans="2:30" x14ac:dyDescent="0.25">
      <c r="F142" s="267"/>
      <c r="G142" s="228"/>
    </row>
    <row r="143" spans="2:30" x14ac:dyDescent="0.25">
      <c r="F143" s="267"/>
      <c r="G143" s="276"/>
    </row>
    <row r="144" spans="2:30" x14ac:dyDescent="0.25">
      <c r="F144" s="267"/>
      <c r="G144" s="228"/>
    </row>
    <row r="145" spans="6:7" x14ac:dyDescent="0.25">
      <c r="F145" s="267"/>
      <c r="G145" s="228"/>
    </row>
    <row r="146" spans="6:7" x14ac:dyDescent="0.25">
      <c r="F146" s="267"/>
      <c r="G146" s="228"/>
    </row>
    <row r="147" spans="6:7" x14ac:dyDescent="0.25">
      <c r="F147" s="267"/>
      <c r="G147" s="228"/>
    </row>
    <row r="148" spans="6:7" x14ac:dyDescent="0.25">
      <c r="F148" s="267"/>
      <c r="G148" s="228"/>
    </row>
    <row r="149" spans="6:7" x14ac:dyDescent="0.25">
      <c r="F149" s="267"/>
      <c r="G149" s="228"/>
    </row>
    <row r="150" spans="6:7" x14ac:dyDescent="0.25">
      <c r="F150" s="267"/>
      <c r="G150" s="228"/>
    </row>
    <row r="151" spans="6:7" x14ac:dyDescent="0.25">
      <c r="F151" s="267"/>
      <c r="G151" s="228"/>
    </row>
    <row r="152" spans="6:7" x14ac:dyDescent="0.25">
      <c r="F152" s="267"/>
      <c r="G152" s="228"/>
    </row>
    <row r="153" spans="6:7" x14ac:dyDescent="0.25">
      <c r="F153" s="267"/>
      <c r="G153" s="228"/>
    </row>
    <row r="154" spans="6:7" x14ac:dyDescent="0.25">
      <c r="F154" s="267"/>
      <c r="G154" s="228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502FC-16F8-4ECD-B7AA-1262FB324340}">
  <dimension ref="B2:AB143"/>
  <sheetViews>
    <sheetView workbookViewId="0"/>
  </sheetViews>
  <sheetFormatPr defaultColWidth="9" defaultRowHeight="12" x14ac:dyDescent="0.25"/>
  <cols>
    <col min="1" max="1" width="10.59765625" style="228" customWidth="1"/>
    <col min="2" max="2" width="11.59765625" style="228" customWidth="1"/>
    <col min="3" max="3" width="19" style="228" customWidth="1"/>
    <col min="4" max="4" width="12" style="228" bestFit="1" customWidth="1"/>
    <col min="5" max="5" width="38.59765625" style="228" customWidth="1"/>
    <col min="6" max="6" width="11" style="267" bestFit="1" customWidth="1"/>
    <col min="7" max="28" width="12.59765625" style="228" customWidth="1"/>
    <col min="29" max="16384" width="9" style="228"/>
  </cols>
  <sheetData>
    <row r="2" spans="2:28" ht="16.25" customHeight="1" thickBot="1" x14ac:dyDescent="0.5">
      <c r="B2" s="199" t="s">
        <v>361</v>
      </c>
    </row>
    <row r="3" spans="2:28" ht="14.75" customHeight="1" x14ac:dyDescent="0.25"/>
    <row r="4" spans="2:28" ht="14.75" customHeight="1" x14ac:dyDescent="0.25">
      <c r="E4" s="284" t="s">
        <v>362</v>
      </c>
      <c r="F4" s="254" t="s">
        <v>352</v>
      </c>
    </row>
    <row r="5" spans="2:28" ht="14.75" customHeight="1" x14ac:dyDescent="0.25">
      <c r="B5" s="270" t="s">
        <v>353</v>
      </c>
      <c r="C5" s="270" t="s">
        <v>187</v>
      </c>
      <c r="D5" s="270" t="s">
        <v>354</v>
      </c>
      <c r="E5" s="283" t="s">
        <v>355</v>
      </c>
      <c r="F5" s="271" t="s">
        <v>14</v>
      </c>
      <c r="G5" s="281" t="s">
        <v>22</v>
      </c>
      <c r="H5" s="281" t="s">
        <v>23</v>
      </c>
      <c r="I5" s="281" t="s">
        <v>24</v>
      </c>
      <c r="J5" s="281" t="s">
        <v>25</v>
      </c>
      <c r="K5" s="281" t="s">
        <v>26</v>
      </c>
      <c r="L5" s="281" t="s">
        <v>27</v>
      </c>
      <c r="M5" s="281" t="s">
        <v>28</v>
      </c>
      <c r="N5" s="281" t="s">
        <v>29</v>
      </c>
      <c r="O5" s="281" t="s">
        <v>30</v>
      </c>
      <c r="P5" s="281" t="s">
        <v>31</v>
      </c>
      <c r="Q5" s="281" t="s">
        <v>32</v>
      </c>
      <c r="R5" s="281" t="s">
        <v>33</v>
      </c>
      <c r="S5" s="281" t="s">
        <v>34</v>
      </c>
      <c r="T5" s="281" t="s">
        <v>35</v>
      </c>
      <c r="U5" s="281" t="s">
        <v>36</v>
      </c>
      <c r="V5" s="281" t="s">
        <v>37</v>
      </c>
      <c r="W5" s="281" t="s">
        <v>38</v>
      </c>
      <c r="X5" s="281" t="s">
        <v>39</v>
      </c>
      <c r="Y5" s="281" t="s">
        <v>40</v>
      </c>
      <c r="Z5" s="281" t="s">
        <v>41</v>
      </c>
      <c r="AA5" s="281" t="s">
        <v>42</v>
      </c>
      <c r="AB5" s="281" t="s">
        <v>43</v>
      </c>
    </row>
    <row r="6" spans="2:28" ht="14.75" customHeight="1" x14ac:dyDescent="0.25">
      <c r="B6" s="227" t="s">
        <v>258</v>
      </c>
      <c r="C6" s="227" t="s">
        <v>233</v>
      </c>
      <c r="D6" s="227" t="s">
        <v>356</v>
      </c>
      <c r="E6" s="272" t="str">
        <f>B6&amp;"_"&amp;C6&amp;"_"&amp;D6</f>
        <v>A_Small DG_&lt;10</v>
      </c>
      <c r="F6" s="249" t="s">
        <v>92</v>
      </c>
      <c r="G6" s="86">
        <f>(SUMIFS(Inputs_ByYear!D$12:D$17,Inputs_ByYear!$B$12:$B$17,'ABP Remaining Capacity'!$C6))*Inputs_ByYear!D$23*INDEX(Inputs_ByYear!$D$27:$Y$28,MATCH($B6,Inputs_ByYear!$B$27:$B$28,0),MATCH(G$5,Inputs_ByYear!$D$26:$Y$26,0))*INDEX(Inputs_ByPrg!$F$6:$F$69,MATCH('ABP Remaining Capacity'!$E6,Inputs_ByPrg!$E$6:$E$69,0))</f>
        <v>0</v>
      </c>
      <c r="H6" s="86">
        <f>(SUMIFS(Inputs_ByYear!E$12:E$17,Inputs_ByYear!$B$12:$B$17,'ABP Remaining Capacity'!$C6))*Inputs_ByYear!E$23*INDEX(Inputs_ByYear!$D$27:$Y$28,MATCH($B6,Inputs_ByYear!$B$27:$B$28,0),MATCH(H$5,Inputs_ByYear!$D$26:$Y$26,0))*INDEX(Inputs_ByPrg!$F$6:$F$69,MATCH('ABP Remaining Capacity'!$E6,Inputs_ByPrg!$E$6:$E$69,0))</f>
        <v>19086.156000000003</v>
      </c>
      <c r="I6" s="86">
        <f>(SUMIFS(Inputs_ByYear!F$12:F$17,Inputs_ByYear!$B$12:$B$17,'ABP Remaining Capacity'!$C6))*Inputs_ByYear!F$23*INDEX(Inputs_ByYear!$D$27:$Y$28,MATCH($B6,Inputs_ByYear!$B$27:$B$28,0),MATCH(I$5,Inputs_ByYear!$D$26:$Y$26,0))*INDEX(Inputs_ByPrg!$F$6:$F$69,MATCH('ABP Remaining Capacity'!$E6,Inputs_ByPrg!$E$6:$E$69,0))</f>
        <v>0</v>
      </c>
      <c r="J6" s="86">
        <f>(SUMIFS(Inputs_ByYear!G$12:G$17,Inputs_ByYear!$B$12:$B$17,'ABP Remaining Capacity'!$C6))*Inputs_ByYear!G$23*INDEX(Inputs_ByYear!$D$27:$Y$28,MATCH($B6,Inputs_ByYear!$B$27:$B$28,0),MATCH(J$5,Inputs_ByYear!$D$26:$Y$26,0))*INDEX(Inputs_ByPrg!$F$6:$F$69,MATCH('ABP Remaining Capacity'!$E6,Inputs_ByPrg!$E$6:$E$69,0))</f>
        <v>0</v>
      </c>
      <c r="K6" s="86">
        <f>(SUMIFS(Inputs_ByYear!H$12:H$17,Inputs_ByYear!$B$12:$B$17,'ABP Remaining Capacity'!$C6))*Inputs_ByYear!H$23*INDEX(Inputs_ByYear!$D$27:$Y$28,MATCH($B6,Inputs_ByYear!$B$27:$B$28,0),MATCH(K$5,Inputs_ByYear!$D$26:$Y$26,0))*INDEX(Inputs_ByPrg!$F$6:$F$69,MATCH('ABP Remaining Capacity'!$E6,Inputs_ByPrg!$E$6:$E$69,0))</f>
        <v>0</v>
      </c>
      <c r="L6" s="86">
        <f>(SUMIFS(Inputs_ByYear!I$12:I$17,Inputs_ByYear!$B$12:$B$17,'ABP Remaining Capacity'!$C6))*Inputs_ByYear!I$23*INDEX(Inputs_ByYear!$D$27:$Y$28,MATCH($B6,Inputs_ByYear!$B$27:$B$28,0),MATCH(L$5,Inputs_ByYear!$D$26:$Y$26,0))*INDEX(Inputs_ByPrg!$F$6:$F$69,MATCH('ABP Remaining Capacity'!$E6,Inputs_ByPrg!$E$6:$E$69,0))</f>
        <v>0</v>
      </c>
      <c r="M6" s="86">
        <f>(SUMIFS(Inputs_ByYear!J$12:J$17,Inputs_ByYear!$B$12:$B$17,'ABP Remaining Capacity'!$C6))*Inputs_ByYear!J$23*INDEX(Inputs_ByYear!$D$27:$Y$28,MATCH($B6,Inputs_ByYear!$B$27:$B$28,0),MATCH(M$5,Inputs_ByYear!$D$26:$Y$26,0))*INDEX(Inputs_ByPrg!$F$6:$F$69,MATCH('ABP Remaining Capacity'!$E6,Inputs_ByPrg!$E$6:$E$69,0))</f>
        <v>0</v>
      </c>
      <c r="N6" s="86">
        <f>(SUMIFS(Inputs_ByYear!K$12:K$17,Inputs_ByYear!$B$12:$B$17,'ABP Remaining Capacity'!$C6))*Inputs_ByYear!K$23*INDEX(Inputs_ByYear!$D$27:$Y$28,MATCH($B6,Inputs_ByYear!$B$27:$B$28,0),MATCH(N$5,Inputs_ByYear!$D$26:$Y$26,0))*INDEX(Inputs_ByPrg!$F$6:$F$69,MATCH('ABP Remaining Capacity'!$E6,Inputs_ByPrg!$E$6:$E$69,0))</f>
        <v>0</v>
      </c>
      <c r="O6" s="86">
        <f>(SUMIFS(Inputs_ByYear!L$12:L$17,Inputs_ByYear!$B$12:$B$17,'ABP Remaining Capacity'!$C6))*Inputs_ByYear!L$23*INDEX(Inputs_ByYear!$D$27:$Y$28,MATCH($B6,Inputs_ByYear!$B$27:$B$28,0),MATCH(O$5,Inputs_ByYear!$D$26:$Y$26,0))*INDEX(Inputs_ByPrg!$F$6:$F$69,MATCH('ABP Remaining Capacity'!$E6,Inputs_ByPrg!$E$6:$E$69,0))</f>
        <v>0</v>
      </c>
      <c r="P6" s="86">
        <f>(SUMIFS(Inputs_ByYear!M$12:M$17,Inputs_ByYear!$B$12:$B$17,'ABP Remaining Capacity'!$C6))*Inputs_ByYear!M$23*INDEX(Inputs_ByYear!$D$27:$Y$28,MATCH($B6,Inputs_ByYear!$B$27:$B$28,0),MATCH(P$5,Inputs_ByYear!$D$26:$Y$26,0))*INDEX(Inputs_ByPrg!$F$6:$F$69,MATCH('ABP Remaining Capacity'!$E6,Inputs_ByPrg!$E$6:$E$69,0))</f>
        <v>0</v>
      </c>
      <c r="Q6" s="86">
        <f>(SUMIFS(Inputs_ByYear!N$12:N$17,Inputs_ByYear!$B$12:$B$17,'ABP Remaining Capacity'!$C6))*Inputs_ByYear!N$23*INDEX(Inputs_ByYear!$D$27:$Y$28,MATCH($B6,Inputs_ByYear!$B$27:$B$28,0),MATCH(Q$5,Inputs_ByYear!$D$26:$Y$26,0))*INDEX(Inputs_ByPrg!$F$6:$F$69,MATCH('ABP Remaining Capacity'!$E6,Inputs_ByPrg!$E$6:$E$69,0))</f>
        <v>0</v>
      </c>
      <c r="R6" s="86">
        <f>(SUMIFS(Inputs_ByYear!O$12:O$17,Inputs_ByYear!$B$12:$B$17,'ABP Remaining Capacity'!$C6))*Inputs_ByYear!O$23*INDEX(Inputs_ByYear!$D$27:$Y$28,MATCH($B6,Inputs_ByYear!$B$27:$B$28,0),MATCH(R$5,Inputs_ByYear!$D$26:$Y$26,0))*INDEX(Inputs_ByPrg!$F$6:$F$69,MATCH('ABP Remaining Capacity'!$E6,Inputs_ByPrg!$E$6:$E$69,0))</f>
        <v>0</v>
      </c>
      <c r="S6" s="86">
        <f>(SUMIFS(Inputs_ByYear!P$12:P$17,Inputs_ByYear!$B$12:$B$17,'ABP Remaining Capacity'!$C6))*Inputs_ByYear!P$23*INDEX(Inputs_ByYear!$D$27:$Y$28,MATCH($B6,Inputs_ByYear!$B$27:$B$28,0),MATCH(S$5,Inputs_ByYear!$D$26:$Y$26,0))*INDEX(Inputs_ByPrg!$F$6:$F$69,MATCH('ABP Remaining Capacity'!$E6,Inputs_ByPrg!$E$6:$E$69,0))</f>
        <v>0</v>
      </c>
      <c r="T6" s="86">
        <f>(SUMIFS(Inputs_ByYear!Q$12:Q$17,Inputs_ByYear!$B$12:$B$17,'ABP Remaining Capacity'!$C6))*Inputs_ByYear!Q$23*INDEX(Inputs_ByYear!$D$27:$Y$28,MATCH($B6,Inputs_ByYear!$B$27:$B$28,0),MATCH(T$5,Inputs_ByYear!$D$26:$Y$26,0))*INDEX(Inputs_ByPrg!$F$6:$F$69,MATCH('ABP Remaining Capacity'!$E6,Inputs_ByPrg!$E$6:$E$69,0))</f>
        <v>0</v>
      </c>
      <c r="U6" s="86">
        <f>(SUMIFS(Inputs_ByYear!R$12:R$17,Inputs_ByYear!$B$12:$B$17,'ABP Remaining Capacity'!$C6))*Inputs_ByYear!R$23*INDEX(Inputs_ByYear!$D$27:$Y$28,MATCH($B6,Inputs_ByYear!$B$27:$B$28,0),MATCH(U$5,Inputs_ByYear!$D$26:$Y$26,0))*INDEX(Inputs_ByPrg!$F$6:$F$69,MATCH('ABP Remaining Capacity'!$E6,Inputs_ByPrg!$E$6:$E$69,0))</f>
        <v>0</v>
      </c>
      <c r="V6" s="86">
        <f>(SUMIFS(Inputs_ByYear!S$12:S$17,Inputs_ByYear!$B$12:$B$17,'ABP Remaining Capacity'!$C6))*Inputs_ByYear!S$23*INDEX(Inputs_ByYear!$D$27:$Y$28,MATCH($B6,Inputs_ByYear!$B$27:$B$28,0),MATCH(V$5,Inputs_ByYear!$D$26:$Y$26,0))*INDEX(Inputs_ByPrg!$F$6:$F$69,MATCH('ABP Remaining Capacity'!$E6,Inputs_ByPrg!$E$6:$E$69,0))</f>
        <v>0</v>
      </c>
      <c r="W6" s="86">
        <f>(SUMIFS(Inputs_ByYear!T$12:T$17,Inputs_ByYear!$B$12:$B$17,'ABP Remaining Capacity'!$C6))*Inputs_ByYear!T$23*INDEX(Inputs_ByYear!$D$27:$Y$28,MATCH($B6,Inputs_ByYear!$B$27:$B$28,0),MATCH(W$5,Inputs_ByYear!$D$26:$Y$26,0))*INDEX(Inputs_ByPrg!$F$6:$F$69,MATCH('ABP Remaining Capacity'!$E6,Inputs_ByPrg!$E$6:$E$69,0))</f>
        <v>0</v>
      </c>
      <c r="X6" s="86">
        <f>(SUMIFS(Inputs_ByYear!U$12:U$17,Inputs_ByYear!$B$12:$B$17,'ABP Remaining Capacity'!$C6))*Inputs_ByYear!U$23*INDEX(Inputs_ByYear!$D$27:$Y$28,MATCH($B6,Inputs_ByYear!$B$27:$B$28,0),MATCH(X$5,Inputs_ByYear!$D$26:$Y$26,0))*INDEX(Inputs_ByPrg!$F$6:$F$69,MATCH('ABP Remaining Capacity'!$E6,Inputs_ByPrg!$E$6:$E$69,0))</f>
        <v>0</v>
      </c>
      <c r="Y6" s="86">
        <f>(SUMIFS(Inputs_ByYear!V$12:V$17,Inputs_ByYear!$B$12:$B$17,'ABP Remaining Capacity'!$C6))*Inputs_ByYear!V$23*INDEX(Inputs_ByYear!$D$27:$Y$28,MATCH($B6,Inputs_ByYear!$B$27:$B$28,0),MATCH(Y$5,Inputs_ByYear!$D$26:$Y$26,0))*INDEX(Inputs_ByPrg!$F$6:$F$69,MATCH('ABP Remaining Capacity'!$E6,Inputs_ByPrg!$E$6:$E$69,0))</f>
        <v>0</v>
      </c>
      <c r="Z6" s="86">
        <f>(SUMIFS(Inputs_ByYear!W$12:W$17,Inputs_ByYear!$B$12:$B$17,'ABP Remaining Capacity'!$C6))*Inputs_ByYear!W$23*INDEX(Inputs_ByYear!$D$27:$Y$28,MATCH($B6,Inputs_ByYear!$B$27:$B$28,0),MATCH(Z$5,Inputs_ByYear!$D$26:$Y$26,0))*INDEX(Inputs_ByPrg!$F$6:$F$69,MATCH('ABP Remaining Capacity'!$E6,Inputs_ByPrg!$E$6:$E$69,0))</f>
        <v>0</v>
      </c>
      <c r="AA6" s="86">
        <f>(SUMIFS(Inputs_ByYear!X$12:X$17,Inputs_ByYear!$B$12:$B$17,'ABP Remaining Capacity'!$C6))*Inputs_ByYear!X$23*INDEX(Inputs_ByYear!$D$27:$Y$28,MATCH($B6,Inputs_ByYear!$B$27:$B$28,0),MATCH(AA$5,Inputs_ByYear!$D$26:$Y$26,0))*INDEX(Inputs_ByPrg!$F$6:$F$69,MATCH('ABP Remaining Capacity'!$E6,Inputs_ByPrg!$E$6:$E$69,0))</f>
        <v>0</v>
      </c>
      <c r="AB6" s="86">
        <f>(SUMIFS(Inputs_ByYear!Y$12:Y$17,Inputs_ByYear!$B$12:$B$17,'ABP Remaining Capacity'!$C6))*Inputs_ByYear!Y$23*INDEX(Inputs_ByYear!$D$27:$Y$28,MATCH($B6,Inputs_ByYear!$B$27:$B$28,0),MATCH(AB$5,Inputs_ByYear!$D$26:$Y$26,0))*INDEX(Inputs_ByPrg!$F$6:$F$69,MATCH('ABP Remaining Capacity'!$E6,Inputs_ByPrg!$E$6:$E$69,0))</f>
        <v>0</v>
      </c>
    </row>
    <row r="7" spans="2:28" ht="14.75" customHeight="1" x14ac:dyDescent="0.25">
      <c r="B7" s="227" t="s">
        <v>258</v>
      </c>
      <c r="C7" s="227" t="s">
        <v>233</v>
      </c>
      <c r="D7" s="227" t="s">
        <v>312</v>
      </c>
      <c r="E7" s="272" t="str">
        <f t="shared" ref="E7:E69" si="0">B7&amp;"_"&amp;C7&amp;"_"&amp;D7</f>
        <v>A_Small DG_10–25</v>
      </c>
      <c r="F7" s="249" t="s">
        <v>92</v>
      </c>
      <c r="G7" s="86">
        <f>(SUMIFS(Inputs_ByYear!D$12:D$17,Inputs_ByYear!$B$12:$B$17,'ABP Remaining Capacity'!$C7))*Inputs_ByYear!D$23*INDEX(Inputs_ByYear!$D$27:$Y$28,MATCH($B7,Inputs_ByYear!$B$27:$B$28,0),MATCH(G$5,Inputs_ByYear!$D$26:$Y$26,0))*INDEX(Inputs_ByPrg!$F$6:$F$69,MATCH('ABP Remaining Capacity'!$E7,Inputs_ByPrg!$E$6:$E$69,0))</f>
        <v>0</v>
      </c>
      <c r="H7" s="86">
        <f>(SUMIFS(Inputs_ByYear!E$12:E$17,Inputs_ByYear!$B$12:$B$17,'ABP Remaining Capacity'!$C7))*Inputs_ByYear!E$23*INDEX(Inputs_ByYear!$D$27:$Y$28,MATCH($B7,Inputs_ByYear!$B$27:$B$28,0),MATCH(H$5,Inputs_ByYear!$D$26:$Y$26,0))*INDEX(Inputs_ByPrg!$F$6:$F$69,MATCH('ABP Remaining Capacity'!$E7,Inputs_ByPrg!$E$6:$E$69,0))</f>
        <v>30359.844000000001</v>
      </c>
      <c r="I7" s="86">
        <f>(SUMIFS(Inputs_ByYear!F$12:F$17,Inputs_ByYear!$B$12:$B$17,'ABP Remaining Capacity'!$C7))*Inputs_ByYear!F$23*INDEX(Inputs_ByYear!$D$27:$Y$28,MATCH($B7,Inputs_ByYear!$B$27:$B$28,0),MATCH(I$5,Inputs_ByYear!$D$26:$Y$26,0))*INDEX(Inputs_ByPrg!$F$6:$F$69,MATCH('ABP Remaining Capacity'!$E7,Inputs_ByPrg!$E$6:$E$69,0))</f>
        <v>0</v>
      </c>
      <c r="J7" s="86">
        <f>(SUMIFS(Inputs_ByYear!G$12:G$17,Inputs_ByYear!$B$12:$B$17,'ABP Remaining Capacity'!$C7))*Inputs_ByYear!G$23*INDEX(Inputs_ByYear!$D$27:$Y$28,MATCH($B7,Inputs_ByYear!$B$27:$B$28,0),MATCH(J$5,Inputs_ByYear!$D$26:$Y$26,0))*INDEX(Inputs_ByPrg!$F$6:$F$69,MATCH('ABP Remaining Capacity'!$E7,Inputs_ByPrg!$E$6:$E$69,0))</f>
        <v>0</v>
      </c>
      <c r="K7" s="86">
        <f>(SUMIFS(Inputs_ByYear!H$12:H$17,Inputs_ByYear!$B$12:$B$17,'ABP Remaining Capacity'!$C7))*Inputs_ByYear!H$23*INDEX(Inputs_ByYear!$D$27:$Y$28,MATCH($B7,Inputs_ByYear!$B$27:$B$28,0),MATCH(K$5,Inputs_ByYear!$D$26:$Y$26,0))*INDEX(Inputs_ByPrg!$F$6:$F$69,MATCH('ABP Remaining Capacity'!$E7,Inputs_ByPrg!$E$6:$E$69,0))</f>
        <v>0</v>
      </c>
      <c r="L7" s="86">
        <f>(SUMIFS(Inputs_ByYear!I$12:I$17,Inputs_ByYear!$B$12:$B$17,'ABP Remaining Capacity'!$C7))*Inputs_ByYear!I$23*INDEX(Inputs_ByYear!$D$27:$Y$28,MATCH($B7,Inputs_ByYear!$B$27:$B$28,0),MATCH(L$5,Inputs_ByYear!$D$26:$Y$26,0))*INDEX(Inputs_ByPrg!$F$6:$F$69,MATCH('ABP Remaining Capacity'!$E7,Inputs_ByPrg!$E$6:$E$69,0))</f>
        <v>0</v>
      </c>
      <c r="M7" s="86">
        <f>(SUMIFS(Inputs_ByYear!J$12:J$17,Inputs_ByYear!$B$12:$B$17,'ABP Remaining Capacity'!$C7))*Inputs_ByYear!J$23*INDEX(Inputs_ByYear!$D$27:$Y$28,MATCH($B7,Inputs_ByYear!$B$27:$B$28,0),MATCH(M$5,Inputs_ByYear!$D$26:$Y$26,0))*INDEX(Inputs_ByPrg!$F$6:$F$69,MATCH('ABP Remaining Capacity'!$E7,Inputs_ByPrg!$E$6:$E$69,0))</f>
        <v>0</v>
      </c>
      <c r="N7" s="86">
        <f>(SUMIFS(Inputs_ByYear!K$12:K$17,Inputs_ByYear!$B$12:$B$17,'ABP Remaining Capacity'!$C7))*Inputs_ByYear!K$23*INDEX(Inputs_ByYear!$D$27:$Y$28,MATCH($B7,Inputs_ByYear!$B$27:$B$28,0),MATCH(N$5,Inputs_ByYear!$D$26:$Y$26,0))*INDEX(Inputs_ByPrg!$F$6:$F$69,MATCH('ABP Remaining Capacity'!$E7,Inputs_ByPrg!$E$6:$E$69,0))</f>
        <v>0</v>
      </c>
      <c r="O7" s="86">
        <f>(SUMIFS(Inputs_ByYear!L$12:L$17,Inputs_ByYear!$B$12:$B$17,'ABP Remaining Capacity'!$C7))*Inputs_ByYear!L$23*INDEX(Inputs_ByYear!$D$27:$Y$28,MATCH($B7,Inputs_ByYear!$B$27:$B$28,0),MATCH(O$5,Inputs_ByYear!$D$26:$Y$26,0))*INDEX(Inputs_ByPrg!$F$6:$F$69,MATCH('ABP Remaining Capacity'!$E7,Inputs_ByPrg!$E$6:$E$69,0))</f>
        <v>0</v>
      </c>
      <c r="P7" s="86">
        <f>(SUMIFS(Inputs_ByYear!M$12:M$17,Inputs_ByYear!$B$12:$B$17,'ABP Remaining Capacity'!$C7))*Inputs_ByYear!M$23*INDEX(Inputs_ByYear!$D$27:$Y$28,MATCH($B7,Inputs_ByYear!$B$27:$B$28,0),MATCH(P$5,Inputs_ByYear!$D$26:$Y$26,0))*INDEX(Inputs_ByPrg!$F$6:$F$69,MATCH('ABP Remaining Capacity'!$E7,Inputs_ByPrg!$E$6:$E$69,0))</f>
        <v>0</v>
      </c>
      <c r="Q7" s="86">
        <f>(SUMIFS(Inputs_ByYear!N$12:N$17,Inputs_ByYear!$B$12:$B$17,'ABP Remaining Capacity'!$C7))*Inputs_ByYear!N$23*INDEX(Inputs_ByYear!$D$27:$Y$28,MATCH($B7,Inputs_ByYear!$B$27:$B$28,0),MATCH(Q$5,Inputs_ByYear!$D$26:$Y$26,0))*INDEX(Inputs_ByPrg!$F$6:$F$69,MATCH('ABP Remaining Capacity'!$E7,Inputs_ByPrg!$E$6:$E$69,0))</f>
        <v>0</v>
      </c>
      <c r="R7" s="86">
        <f>(SUMIFS(Inputs_ByYear!O$12:O$17,Inputs_ByYear!$B$12:$B$17,'ABP Remaining Capacity'!$C7))*Inputs_ByYear!O$23*INDEX(Inputs_ByYear!$D$27:$Y$28,MATCH($B7,Inputs_ByYear!$B$27:$B$28,0),MATCH(R$5,Inputs_ByYear!$D$26:$Y$26,0))*INDEX(Inputs_ByPrg!$F$6:$F$69,MATCH('ABP Remaining Capacity'!$E7,Inputs_ByPrg!$E$6:$E$69,0))</f>
        <v>0</v>
      </c>
      <c r="S7" s="86">
        <f>(SUMIFS(Inputs_ByYear!P$12:P$17,Inputs_ByYear!$B$12:$B$17,'ABP Remaining Capacity'!$C7))*Inputs_ByYear!P$23*INDEX(Inputs_ByYear!$D$27:$Y$28,MATCH($B7,Inputs_ByYear!$B$27:$B$28,0),MATCH(S$5,Inputs_ByYear!$D$26:$Y$26,0))*INDEX(Inputs_ByPrg!$F$6:$F$69,MATCH('ABP Remaining Capacity'!$E7,Inputs_ByPrg!$E$6:$E$69,0))</f>
        <v>0</v>
      </c>
      <c r="T7" s="86">
        <f>(SUMIFS(Inputs_ByYear!Q$12:Q$17,Inputs_ByYear!$B$12:$B$17,'ABP Remaining Capacity'!$C7))*Inputs_ByYear!Q$23*INDEX(Inputs_ByYear!$D$27:$Y$28,MATCH($B7,Inputs_ByYear!$B$27:$B$28,0),MATCH(T$5,Inputs_ByYear!$D$26:$Y$26,0))*INDEX(Inputs_ByPrg!$F$6:$F$69,MATCH('ABP Remaining Capacity'!$E7,Inputs_ByPrg!$E$6:$E$69,0))</f>
        <v>0</v>
      </c>
      <c r="U7" s="86">
        <f>(SUMIFS(Inputs_ByYear!R$12:R$17,Inputs_ByYear!$B$12:$B$17,'ABP Remaining Capacity'!$C7))*Inputs_ByYear!R$23*INDEX(Inputs_ByYear!$D$27:$Y$28,MATCH($B7,Inputs_ByYear!$B$27:$B$28,0),MATCH(U$5,Inputs_ByYear!$D$26:$Y$26,0))*INDEX(Inputs_ByPrg!$F$6:$F$69,MATCH('ABP Remaining Capacity'!$E7,Inputs_ByPrg!$E$6:$E$69,0))</f>
        <v>0</v>
      </c>
      <c r="V7" s="86">
        <f>(SUMIFS(Inputs_ByYear!S$12:S$17,Inputs_ByYear!$B$12:$B$17,'ABP Remaining Capacity'!$C7))*Inputs_ByYear!S$23*INDEX(Inputs_ByYear!$D$27:$Y$28,MATCH($B7,Inputs_ByYear!$B$27:$B$28,0),MATCH(V$5,Inputs_ByYear!$D$26:$Y$26,0))*INDEX(Inputs_ByPrg!$F$6:$F$69,MATCH('ABP Remaining Capacity'!$E7,Inputs_ByPrg!$E$6:$E$69,0))</f>
        <v>0</v>
      </c>
      <c r="W7" s="86">
        <f>(SUMIFS(Inputs_ByYear!T$12:T$17,Inputs_ByYear!$B$12:$B$17,'ABP Remaining Capacity'!$C7))*Inputs_ByYear!T$23*INDEX(Inputs_ByYear!$D$27:$Y$28,MATCH($B7,Inputs_ByYear!$B$27:$B$28,0),MATCH(W$5,Inputs_ByYear!$D$26:$Y$26,0))*INDEX(Inputs_ByPrg!$F$6:$F$69,MATCH('ABP Remaining Capacity'!$E7,Inputs_ByPrg!$E$6:$E$69,0))</f>
        <v>0</v>
      </c>
      <c r="X7" s="86">
        <f>(SUMIFS(Inputs_ByYear!U$12:U$17,Inputs_ByYear!$B$12:$B$17,'ABP Remaining Capacity'!$C7))*Inputs_ByYear!U$23*INDEX(Inputs_ByYear!$D$27:$Y$28,MATCH($B7,Inputs_ByYear!$B$27:$B$28,0),MATCH(X$5,Inputs_ByYear!$D$26:$Y$26,0))*INDEX(Inputs_ByPrg!$F$6:$F$69,MATCH('ABP Remaining Capacity'!$E7,Inputs_ByPrg!$E$6:$E$69,0))</f>
        <v>0</v>
      </c>
      <c r="Y7" s="86">
        <f>(SUMIFS(Inputs_ByYear!V$12:V$17,Inputs_ByYear!$B$12:$B$17,'ABP Remaining Capacity'!$C7))*Inputs_ByYear!V$23*INDEX(Inputs_ByYear!$D$27:$Y$28,MATCH($B7,Inputs_ByYear!$B$27:$B$28,0),MATCH(Y$5,Inputs_ByYear!$D$26:$Y$26,0))*INDEX(Inputs_ByPrg!$F$6:$F$69,MATCH('ABP Remaining Capacity'!$E7,Inputs_ByPrg!$E$6:$E$69,0))</f>
        <v>0</v>
      </c>
      <c r="Z7" s="86">
        <f>(SUMIFS(Inputs_ByYear!W$12:W$17,Inputs_ByYear!$B$12:$B$17,'ABP Remaining Capacity'!$C7))*Inputs_ByYear!W$23*INDEX(Inputs_ByYear!$D$27:$Y$28,MATCH($B7,Inputs_ByYear!$B$27:$B$28,0),MATCH(Z$5,Inputs_ByYear!$D$26:$Y$26,0))*INDEX(Inputs_ByPrg!$F$6:$F$69,MATCH('ABP Remaining Capacity'!$E7,Inputs_ByPrg!$E$6:$E$69,0))</f>
        <v>0</v>
      </c>
      <c r="AA7" s="86">
        <f>(SUMIFS(Inputs_ByYear!X$12:X$17,Inputs_ByYear!$B$12:$B$17,'ABP Remaining Capacity'!$C7))*Inputs_ByYear!X$23*INDEX(Inputs_ByYear!$D$27:$Y$28,MATCH($B7,Inputs_ByYear!$B$27:$B$28,0),MATCH(AA$5,Inputs_ByYear!$D$26:$Y$26,0))*INDEX(Inputs_ByPrg!$F$6:$F$69,MATCH('ABP Remaining Capacity'!$E7,Inputs_ByPrg!$E$6:$E$69,0))</f>
        <v>0</v>
      </c>
      <c r="AB7" s="86">
        <f>(SUMIFS(Inputs_ByYear!Y$12:Y$17,Inputs_ByYear!$B$12:$B$17,'ABP Remaining Capacity'!$C7))*Inputs_ByYear!Y$23*INDEX(Inputs_ByYear!$D$27:$Y$28,MATCH($B7,Inputs_ByYear!$B$27:$B$28,0),MATCH(AB$5,Inputs_ByYear!$D$26:$Y$26,0))*INDEX(Inputs_ByPrg!$F$6:$F$69,MATCH('ABP Remaining Capacity'!$E7,Inputs_ByPrg!$E$6:$E$69,0))</f>
        <v>0</v>
      </c>
    </row>
    <row r="8" spans="2:28" ht="14.75" customHeight="1" x14ac:dyDescent="0.25">
      <c r="B8" s="227" t="s">
        <v>259</v>
      </c>
      <c r="C8" s="227" t="s">
        <v>233</v>
      </c>
      <c r="D8" s="227" t="s">
        <v>356</v>
      </c>
      <c r="E8" s="272" t="str">
        <f t="shared" si="0"/>
        <v>B_Small DG_&lt;10</v>
      </c>
      <c r="F8" s="249" t="s">
        <v>92</v>
      </c>
      <c r="G8" s="86">
        <f>(SUMIFS(Inputs_ByYear!D$12:D$17,Inputs_ByYear!$B$12:$B$17,'ABP Remaining Capacity'!$C8))*Inputs_ByYear!D$23*INDEX(Inputs_ByYear!$D$27:$Y$28,MATCH($B8,Inputs_ByYear!$B$27:$B$28,0),MATCH(G$5,Inputs_ByYear!$D$26:$Y$26,0))*INDEX(Inputs_ByPrg!$F$6:$F$69,MATCH('ABP Remaining Capacity'!$E8,Inputs_ByPrg!$E$6:$E$69,0))</f>
        <v>0</v>
      </c>
      <c r="H8" s="86">
        <f>(SUMIFS(Inputs_ByYear!E$12:E$17,Inputs_ByYear!$B$12:$B$17,'ABP Remaining Capacity'!$C8))*Inputs_ByYear!E$23*INDEX(Inputs_ByYear!$D$27:$Y$28,MATCH($B8,Inputs_ByYear!$B$27:$B$28,0),MATCH(H$5,Inputs_ByYear!$D$26:$Y$26,0))*INDEX(Inputs_ByPrg!$F$6:$F$69,MATCH('ABP Remaining Capacity'!$E8,Inputs_ByPrg!$E$6:$E$69,0))</f>
        <v>68562.922399999981</v>
      </c>
      <c r="I8" s="86">
        <f>(SUMIFS(Inputs_ByYear!F$12:F$17,Inputs_ByYear!$B$12:$B$17,'ABP Remaining Capacity'!$C8))*Inputs_ByYear!F$23*INDEX(Inputs_ByYear!$D$27:$Y$28,MATCH($B8,Inputs_ByYear!$B$27:$B$28,0),MATCH(I$5,Inputs_ByYear!$D$26:$Y$26,0))*INDEX(Inputs_ByPrg!$F$6:$F$69,MATCH('ABP Remaining Capacity'!$E8,Inputs_ByPrg!$E$6:$E$69,0))</f>
        <v>0</v>
      </c>
      <c r="J8" s="86">
        <f>(SUMIFS(Inputs_ByYear!G$12:G$17,Inputs_ByYear!$B$12:$B$17,'ABP Remaining Capacity'!$C8))*Inputs_ByYear!G$23*INDEX(Inputs_ByYear!$D$27:$Y$28,MATCH($B8,Inputs_ByYear!$B$27:$B$28,0),MATCH(J$5,Inputs_ByYear!$D$26:$Y$26,0))*INDEX(Inputs_ByPrg!$F$6:$F$69,MATCH('ABP Remaining Capacity'!$E8,Inputs_ByPrg!$E$6:$E$69,0))</f>
        <v>0</v>
      </c>
      <c r="K8" s="86">
        <f>(SUMIFS(Inputs_ByYear!H$12:H$17,Inputs_ByYear!$B$12:$B$17,'ABP Remaining Capacity'!$C8))*Inputs_ByYear!H$23*INDEX(Inputs_ByYear!$D$27:$Y$28,MATCH($B8,Inputs_ByYear!$B$27:$B$28,0),MATCH(K$5,Inputs_ByYear!$D$26:$Y$26,0))*INDEX(Inputs_ByPrg!$F$6:$F$69,MATCH('ABP Remaining Capacity'!$E8,Inputs_ByPrg!$E$6:$E$69,0))</f>
        <v>0</v>
      </c>
      <c r="L8" s="86">
        <f>(SUMIFS(Inputs_ByYear!I$12:I$17,Inputs_ByYear!$B$12:$B$17,'ABP Remaining Capacity'!$C8))*Inputs_ByYear!I$23*INDEX(Inputs_ByYear!$D$27:$Y$28,MATCH($B8,Inputs_ByYear!$B$27:$B$28,0),MATCH(L$5,Inputs_ByYear!$D$26:$Y$26,0))*INDEX(Inputs_ByPrg!$F$6:$F$69,MATCH('ABP Remaining Capacity'!$E8,Inputs_ByPrg!$E$6:$E$69,0))</f>
        <v>0</v>
      </c>
      <c r="M8" s="86">
        <f>(SUMIFS(Inputs_ByYear!J$12:J$17,Inputs_ByYear!$B$12:$B$17,'ABP Remaining Capacity'!$C8))*Inputs_ByYear!J$23*INDEX(Inputs_ByYear!$D$27:$Y$28,MATCH($B8,Inputs_ByYear!$B$27:$B$28,0),MATCH(M$5,Inputs_ByYear!$D$26:$Y$26,0))*INDEX(Inputs_ByPrg!$F$6:$F$69,MATCH('ABP Remaining Capacity'!$E8,Inputs_ByPrg!$E$6:$E$69,0))</f>
        <v>0</v>
      </c>
      <c r="N8" s="86">
        <f>(SUMIFS(Inputs_ByYear!K$12:K$17,Inputs_ByYear!$B$12:$B$17,'ABP Remaining Capacity'!$C8))*Inputs_ByYear!K$23*INDEX(Inputs_ByYear!$D$27:$Y$28,MATCH($B8,Inputs_ByYear!$B$27:$B$28,0),MATCH(N$5,Inputs_ByYear!$D$26:$Y$26,0))*INDEX(Inputs_ByPrg!$F$6:$F$69,MATCH('ABP Remaining Capacity'!$E8,Inputs_ByPrg!$E$6:$E$69,0))</f>
        <v>0</v>
      </c>
      <c r="O8" s="86">
        <f>(SUMIFS(Inputs_ByYear!L$12:L$17,Inputs_ByYear!$B$12:$B$17,'ABP Remaining Capacity'!$C8))*Inputs_ByYear!L$23*INDEX(Inputs_ByYear!$D$27:$Y$28,MATCH($B8,Inputs_ByYear!$B$27:$B$28,0),MATCH(O$5,Inputs_ByYear!$D$26:$Y$26,0))*INDEX(Inputs_ByPrg!$F$6:$F$69,MATCH('ABP Remaining Capacity'!$E8,Inputs_ByPrg!$E$6:$E$69,0))</f>
        <v>0</v>
      </c>
      <c r="P8" s="86">
        <f>(SUMIFS(Inputs_ByYear!M$12:M$17,Inputs_ByYear!$B$12:$B$17,'ABP Remaining Capacity'!$C8))*Inputs_ByYear!M$23*INDEX(Inputs_ByYear!$D$27:$Y$28,MATCH($B8,Inputs_ByYear!$B$27:$B$28,0),MATCH(P$5,Inputs_ByYear!$D$26:$Y$26,0))*INDEX(Inputs_ByPrg!$F$6:$F$69,MATCH('ABP Remaining Capacity'!$E8,Inputs_ByPrg!$E$6:$E$69,0))</f>
        <v>0</v>
      </c>
      <c r="Q8" s="86">
        <f>(SUMIFS(Inputs_ByYear!N$12:N$17,Inputs_ByYear!$B$12:$B$17,'ABP Remaining Capacity'!$C8))*Inputs_ByYear!N$23*INDEX(Inputs_ByYear!$D$27:$Y$28,MATCH($B8,Inputs_ByYear!$B$27:$B$28,0),MATCH(Q$5,Inputs_ByYear!$D$26:$Y$26,0))*INDEX(Inputs_ByPrg!$F$6:$F$69,MATCH('ABP Remaining Capacity'!$E8,Inputs_ByPrg!$E$6:$E$69,0))</f>
        <v>0</v>
      </c>
      <c r="R8" s="86">
        <f>(SUMIFS(Inputs_ByYear!O$12:O$17,Inputs_ByYear!$B$12:$B$17,'ABP Remaining Capacity'!$C8))*Inputs_ByYear!O$23*INDEX(Inputs_ByYear!$D$27:$Y$28,MATCH($B8,Inputs_ByYear!$B$27:$B$28,0),MATCH(R$5,Inputs_ByYear!$D$26:$Y$26,0))*INDEX(Inputs_ByPrg!$F$6:$F$69,MATCH('ABP Remaining Capacity'!$E8,Inputs_ByPrg!$E$6:$E$69,0))</f>
        <v>0</v>
      </c>
      <c r="S8" s="86">
        <f>(SUMIFS(Inputs_ByYear!P$12:P$17,Inputs_ByYear!$B$12:$B$17,'ABP Remaining Capacity'!$C8))*Inputs_ByYear!P$23*INDEX(Inputs_ByYear!$D$27:$Y$28,MATCH($B8,Inputs_ByYear!$B$27:$B$28,0),MATCH(S$5,Inputs_ByYear!$D$26:$Y$26,0))*INDEX(Inputs_ByPrg!$F$6:$F$69,MATCH('ABP Remaining Capacity'!$E8,Inputs_ByPrg!$E$6:$E$69,0))</f>
        <v>0</v>
      </c>
      <c r="T8" s="86">
        <f>(SUMIFS(Inputs_ByYear!Q$12:Q$17,Inputs_ByYear!$B$12:$B$17,'ABP Remaining Capacity'!$C8))*Inputs_ByYear!Q$23*INDEX(Inputs_ByYear!$D$27:$Y$28,MATCH($B8,Inputs_ByYear!$B$27:$B$28,0),MATCH(T$5,Inputs_ByYear!$D$26:$Y$26,0))*INDEX(Inputs_ByPrg!$F$6:$F$69,MATCH('ABP Remaining Capacity'!$E8,Inputs_ByPrg!$E$6:$E$69,0))</f>
        <v>0</v>
      </c>
      <c r="U8" s="86">
        <f>(SUMIFS(Inputs_ByYear!R$12:R$17,Inputs_ByYear!$B$12:$B$17,'ABP Remaining Capacity'!$C8))*Inputs_ByYear!R$23*INDEX(Inputs_ByYear!$D$27:$Y$28,MATCH($B8,Inputs_ByYear!$B$27:$B$28,0),MATCH(U$5,Inputs_ByYear!$D$26:$Y$26,0))*INDEX(Inputs_ByPrg!$F$6:$F$69,MATCH('ABP Remaining Capacity'!$E8,Inputs_ByPrg!$E$6:$E$69,0))</f>
        <v>0</v>
      </c>
      <c r="V8" s="86">
        <f>(SUMIFS(Inputs_ByYear!S$12:S$17,Inputs_ByYear!$B$12:$B$17,'ABP Remaining Capacity'!$C8))*Inputs_ByYear!S$23*INDEX(Inputs_ByYear!$D$27:$Y$28,MATCH($B8,Inputs_ByYear!$B$27:$B$28,0),MATCH(V$5,Inputs_ByYear!$D$26:$Y$26,0))*INDEX(Inputs_ByPrg!$F$6:$F$69,MATCH('ABP Remaining Capacity'!$E8,Inputs_ByPrg!$E$6:$E$69,0))</f>
        <v>0</v>
      </c>
      <c r="W8" s="86">
        <f>(SUMIFS(Inputs_ByYear!T$12:T$17,Inputs_ByYear!$B$12:$B$17,'ABP Remaining Capacity'!$C8))*Inputs_ByYear!T$23*INDEX(Inputs_ByYear!$D$27:$Y$28,MATCH($B8,Inputs_ByYear!$B$27:$B$28,0),MATCH(W$5,Inputs_ByYear!$D$26:$Y$26,0))*INDEX(Inputs_ByPrg!$F$6:$F$69,MATCH('ABP Remaining Capacity'!$E8,Inputs_ByPrg!$E$6:$E$69,0))</f>
        <v>0</v>
      </c>
      <c r="X8" s="86">
        <f>(SUMIFS(Inputs_ByYear!U$12:U$17,Inputs_ByYear!$B$12:$B$17,'ABP Remaining Capacity'!$C8))*Inputs_ByYear!U$23*INDEX(Inputs_ByYear!$D$27:$Y$28,MATCH($B8,Inputs_ByYear!$B$27:$B$28,0),MATCH(X$5,Inputs_ByYear!$D$26:$Y$26,0))*INDEX(Inputs_ByPrg!$F$6:$F$69,MATCH('ABP Remaining Capacity'!$E8,Inputs_ByPrg!$E$6:$E$69,0))</f>
        <v>0</v>
      </c>
      <c r="Y8" s="86">
        <f>(SUMIFS(Inputs_ByYear!V$12:V$17,Inputs_ByYear!$B$12:$B$17,'ABP Remaining Capacity'!$C8))*Inputs_ByYear!V$23*INDEX(Inputs_ByYear!$D$27:$Y$28,MATCH($B8,Inputs_ByYear!$B$27:$B$28,0),MATCH(Y$5,Inputs_ByYear!$D$26:$Y$26,0))*INDEX(Inputs_ByPrg!$F$6:$F$69,MATCH('ABP Remaining Capacity'!$E8,Inputs_ByPrg!$E$6:$E$69,0))</f>
        <v>0</v>
      </c>
      <c r="Z8" s="86">
        <f>(SUMIFS(Inputs_ByYear!W$12:W$17,Inputs_ByYear!$B$12:$B$17,'ABP Remaining Capacity'!$C8))*Inputs_ByYear!W$23*INDEX(Inputs_ByYear!$D$27:$Y$28,MATCH($B8,Inputs_ByYear!$B$27:$B$28,0),MATCH(Z$5,Inputs_ByYear!$D$26:$Y$26,0))*INDEX(Inputs_ByPrg!$F$6:$F$69,MATCH('ABP Remaining Capacity'!$E8,Inputs_ByPrg!$E$6:$E$69,0))</f>
        <v>0</v>
      </c>
      <c r="AA8" s="86">
        <f>(SUMIFS(Inputs_ByYear!X$12:X$17,Inputs_ByYear!$B$12:$B$17,'ABP Remaining Capacity'!$C8))*Inputs_ByYear!X$23*INDEX(Inputs_ByYear!$D$27:$Y$28,MATCH($B8,Inputs_ByYear!$B$27:$B$28,0),MATCH(AA$5,Inputs_ByYear!$D$26:$Y$26,0))*INDEX(Inputs_ByPrg!$F$6:$F$69,MATCH('ABP Remaining Capacity'!$E8,Inputs_ByPrg!$E$6:$E$69,0))</f>
        <v>0</v>
      </c>
      <c r="AB8" s="86">
        <f>(SUMIFS(Inputs_ByYear!Y$12:Y$17,Inputs_ByYear!$B$12:$B$17,'ABP Remaining Capacity'!$C8))*Inputs_ByYear!Y$23*INDEX(Inputs_ByYear!$D$27:$Y$28,MATCH($B8,Inputs_ByYear!$B$27:$B$28,0),MATCH(AB$5,Inputs_ByYear!$D$26:$Y$26,0))*INDEX(Inputs_ByPrg!$F$6:$F$69,MATCH('ABP Remaining Capacity'!$E8,Inputs_ByPrg!$E$6:$E$69,0))</f>
        <v>0</v>
      </c>
    </row>
    <row r="9" spans="2:28" ht="14.75" customHeight="1" x14ac:dyDescent="0.25">
      <c r="B9" s="227" t="s">
        <v>259</v>
      </c>
      <c r="C9" s="227" t="s">
        <v>233</v>
      </c>
      <c r="D9" s="227" t="s">
        <v>312</v>
      </c>
      <c r="E9" s="272" t="str">
        <f t="shared" si="0"/>
        <v>B_Small DG_10–25</v>
      </c>
      <c r="F9" s="249" t="s">
        <v>92</v>
      </c>
      <c r="G9" s="86">
        <f>(SUMIFS(Inputs_ByYear!D$12:D$17,Inputs_ByYear!$B$12:$B$17,'ABP Remaining Capacity'!$C9))*Inputs_ByYear!D$23*INDEX(Inputs_ByYear!$D$27:$Y$28,MATCH($B9,Inputs_ByYear!$B$27:$B$28,0),MATCH(G$5,Inputs_ByYear!$D$26:$Y$26,0))*INDEX(Inputs_ByPrg!$F$6:$F$69,MATCH('ABP Remaining Capacity'!$E9,Inputs_ByPrg!$E$6:$E$69,0))</f>
        <v>0</v>
      </c>
      <c r="H9" s="86">
        <f>(SUMIFS(Inputs_ByYear!E$12:E$17,Inputs_ByYear!$B$12:$B$17,'ABP Remaining Capacity'!$C9))*Inputs_ByYear!E$23*INDEX(Inputs_ByYear!$D$27:$Y$28,MATCH($B9,Inputs_ByYear!$B$27:$B$28,0),MATCH(H$5,Inputs_ByYear!$D$26:$Y$26,0))*INDEX(Inputs_ByPrg!$F$6:$F$69,MATCH('ABP Remaining Capacity'!$E9,Inputs_ByPrg!$E$6:$E$69,0))</f>
        <v>46811.077599999997</v>
      </c>
      <c r="I9" s="86">
        <f>(SUMIFS(Inputs_ByYear!F$12:F$17,Inputs_ByYear!$B$12:$B$17,'ABP Remaining Capacity'!$C9))*Inputs_ByYear!F$23*INDEX(Inputs_ByYear!$D$27:$Y$28,MATCH($B9,Inputs_ByYear!$B$27:$B$28,0),MATCH(I$5,Inputs_ByYear!$D$26:$Y$26,0))*INDEX(Inputs_ByPrg!$F$6:$F$69,MATCH('ABP Remaining Capacity'!$E9,Inputs_ByPrg!$E$6:$E$69,0))</f>
        <v>0</v>
      </c>
      <c r="J9" s="86">
        <f>(SUMIFS(Inputs_ByYear!G$12:G$17,Inputs_ByYear!$B$12:$B$17,'ABP Remaining Capacity'!$C9))*Inputs_ByYear!G$23*INDEX(Inputs_ByYear!$D$27:$Y$28,MATCH($B9,Inputs_ByYear!$B$27:$B$28,0),MATCH(J$5,Inputs_ByYear!$D$26:$Y$26,0))*INDEX(Inputs_ByPrg!$F$6:$F$69,MATCH('ABP Remaining Capacity'!$E9,Inputs_ByPrg!$E$6:$E$69,0))</f>
        <v>0</v>
      </c>
      <c r="K9" s="86">
        <f>(SUMIFS(Inputs_ByYear!H$12:H$17,Inputs_ByYear!$B$12:$B$17,'ABP Remaining Capacity'!$C9))*Inputs_ByYear!H$23*INDEX(Inputs_ByYear!$D$27:$Y$28,MATCH($B9,Inputs_ByYear!$B$27:$B$28,0),MATCH(K$5,Inputs_ByYear!$D$26:$Y$26,0))*INDEX(Inputs_ByPrg!$F$6:$F$69,MATCH('ABP Remaining Capacity'!$E9,Inputs_ByPrg!$E$6:$E$69,0))</f>
        <v>0</v>
      </c>
      <c r="L9" s="86">
        <f>(SUMIFS(Inputs_ByYear!I$12:I$17,Inputs_ByYear!$B$12:$B$17,'ABP Remaining Capacity'!$C9))*Inputs_ByYear!I$23*INDEX(Inputs_ByYear!$D$27:$Y$28,MATCH($B9,Inputs_ByYear!$B$27:$B$28,0),MATCH(L$5,Inputs_ByYear!$D$26:$Y$26,0))*INDEX(Inputs_ByPrg!$F$6:$F$69,MATCH('ABP Remaining Capacity'!$E9,Inputs_ByPrg!$E$6:$E$69,0))</f>
        <v>0</v>
      </c>
      <c r="M9" s="86">
        <f>(SUMIFS(Inputs_ByYear!J$12:J$17,Inputs_ByYear!$B$12:$B$17,'ABP Remaining Capacity'!$C9))*Inputs_ByYear!J$23*INDEX(Inputs_ByYear!$D$27:$Y$28,MATCH($B9,Inputs_ByYear!$B$27:$B$28,0),MATCH(M$5,Inputs_ByYear!$D$26:$Y$26,0))*INDEX(Inputs_ByPrg!$F$6:$F$69,MATCH('ABP Remaining Capacity'!$E9,Inputs_ByPrg!$E$6:$E$69,0))</f>
        <v>0</v>
      </c>
      <c r="N9" s="86">
        <f>(SUMIFS(Inputs_ByYear!K$12:K$17,Inputs_ByYear!$B$12:$B$17,'ABP Remaining Capacity'!$C9))*Inputs_ByYear!K$23*INDEX(Inputs_ByYear!$D$27:$Y$28,MATCH($B9,Inputs_ByYear!$B$27:$B$28,0),MATCH(N$5,Inputs_ByYear!$D$26:$Y$26,0))*INDEX(Inputs_ByPrg!$F$6:$F$69,MATCH('ABP Remaining Capacity'!$E9,Inputs_ByPrg!$E$6:$E$69,0))</f>
        <v>0</v>
      </c>
      <c r="O9" s="86">
        <f>(SUMIFS(Inputs_ByYear!L$12:L$17,Inputs_ByYear!$B$12:$B$17,'ABP Remaining Capacity'!$C9))*Inputs_ByYear!L$23*INDEX(Inputs_ByYear!$D$27:$Y$28,MATCH($B9,Inputs_ByYear!$B$27:$B$28,0),MATCH(O$5,Inputs_ByYear!$D$26:$Y$26,0))*INDEX(Inputs_ByPrg!$F$6:$F$69,MATCH('ABP Remaining Capacity'!$E9,Inputs_ByPrg!$E$6:$E$69,0))</f>
        <v>0</v>
      </c>
      <c r="P9" s="86">
        <f>(SUMIFS(Inputs_ByYear!M$12:M$17,Inputs_ByYear!$B$12:$B$17,'ABP Remaining Capacity'!$C9))*Inputs_ByYear!M$23*INDEX(Inputs_ByYear!$D$27:$Y$28,MATCH($B9,Inputs_ByYear!$B$27:$B$28,0),MATCH(P$5,Inputs_ByYear!$D$26:$Y$26,0))*INDEX(Inputs_ByPrg!$F$6:$F$69,MATCH('ABP Remaining Capacity'!$E9,Inputs_ByPrg!$E$6:$E$69,0))</f>
        <v>0</v>
      </c>
      <c r="Q9" s="86">
        <f>(SUMIFS(Inputs_ByYear!N$12:N$17,Inputs_ByYear!$B$12:$B$17,'ABP Remaining Capacity'!$C9))*Inputs_ByYear!N$23*INDEX(Inputs_ByYear!$D$27:$Y$28,MATCH($B9,Inputs_ByYear!$B$27:$B$28,0),MATCH(Q$5,Inputs_ByYear!$D$26:$Y$26,0))*INDEX(Inputs_ByPrg!$F$6:$F$69,MATCH('ABP Remaining Capacity'!$E9,Inputs_ByPrg!$E$6:$E$69,0))</f>
        <v>0</v>
      </c>
      <c r="R9" s="86">
        <f>(SUMIFS(Inputs_ByYear!O$12:O$17,Inputs_ByYear!$B$12:$B$17,'ABP Remaining Capacity'!$C9))*Inputs_ByYear!O$23*INDEX(Inputs_ByYear!$D$27:$Y$28,MATCH($B9,Inputs_ByYear!$B$27:$B$28,0),MATCH(R$5,Inputs_ByYear!$D$26:$Y$26,0))*INDEX(Inputs_ByPrg!$F$6:$F$69,MATCH('ABP Remaining Capacity'!$E9,Inputs_ByPrg!$E$6:$E$69,0))</f>
        <v>0</v>
      </c>
      <c r="S9" s="86">
        <f>(SUMIFS(Inputs_ByYear!P$12:P$17,Inputs_ByYear!$B$12:$B$17,'ABP Remaining Capacity'!$C9))*Inputs_ByYear!P$23*INDEX(Inputs_ByYear!$D$27:$Y$28,MATCH($B9,Inputs_ByYear!$B$27:$B$28,0),MATCH(S$5,Inputs_ByYear!$D$26:$Y$26,0))*INDEX(Inputs_ByPrg!$F$6:$F$69,MATCH('ABP Remaining Capacity'!$E9,Inputs_ByPrg!$E$6:$E$69,0))</f>
        <v>0</v>
      </c>
      <c r="T9" s="86">
        <f>(SUMIFS(Inputs_ByYear!Q$12:Q$17,Inputs_ByYear!$B$12:$B$17,'ABP Remaining Capacity'!$C9))*Inputs_ByYear!Q$23*INDEX(Inputs_ByYear!$D$27:$Y$28,MATCH($B9,Inputs_ByYear!$B$27:$B$28,0),MATCH(T$5,Inputs_ByYear!$D$26:$Y$26,0))*INDEX(Inputs_ByPrg!$F$6:$F$69,MATCH('ABP Remaining Capacity'!$E9,Inputs_ByPrg!$E$6:$E$69,0))</f>
        <v>0</v>
      </c>
      <c r="U9" s="86">
        <f>(SUMIFS(Inputs_ByYear!R$12:R$17,Inputs_ByYear!$B$12:$B$17,'ABP Remaining Capacity'!$C9))*Inputs_ByYear!R$23*INDEX(Inputs_ByYear!$D$27:$Y$28,MATCH($B9,Inputs_ByYear!$B$27:$B$28,0),MATCH(U$5,Inputs_ByYear!$D$26:$Y$26,0))*INDEX(Inputs_ByPrg!$F$6:$F$69,MATCH('ABP Remaining Capacity'!$E9,Inputs_ByPrg!$E$6:$E$69,0))</f>
        <v>0</v>
      </c>
      <c r="V9" s="86">
        <f>(SUMIFS(Inputs_ByYear!S$12:S$17,Inputs_ByYear!$B$12:$B$17,'ABP Remaining Capacity'!$C9))*Inputs_ByYear!S$23*INDEX(Inputs_ByYear!$D$27:$Y$28,MATCH($B9,Inputs_ByYear!$B$27:$B$28,0),MATCH(V$5,Inputs_ByYear!$D$26:$Y$26,0))*INDEX(Inputs_ByPrg!$F$6:$F$69,MATCH('ABP Remaining Capacity'!$E9,Inputs_ByPrg!$E$6:$E$69,0))</f>
        <v>0</v>
      </c>
      <c r="W9" s="86">
        <f>(SUMIFS(Inputs_ByYear!T$12:T$17,Inputs_ByYear!$B$12:$B$17,'ABP Remaining Capacity'!$C9))*Inputs_ByYear!T$23*INDEX(Inputs_ByYear!$D$27:$Y$28,MATCH($B9,Inputs_ByYear!$B$27:$B$28,0),MATCH(W$5,Inputs_ByYear!$D$26:$Y$26,0))*INDEX(Inputs_ByPrg!$F$6:$F$69,MATCH('ABP Remaining Capacity'!$E9,Inputs_ByPrg!$E$6:$E$69,0))</f>
        <v>0</v>
      </c>
      <c r="X9" s="86">
        <f>(SUMIFS(Inputs_ByYear!U$12:U$17,Inputs_ByYear!$B$12:$B$17,'ABP Remaining Capacity'!$C9))*Inputs_ByYear!U$23*INDEX(Inputs_ByYear!$D$27:$Y$28,MATCH($B9,Inputs_ByYear!$B$27:$B$28,0),MATCH(X$5,Inputs_ByYear!$D$26:$Y$26,0))*INDEX(Inputs_ByPrg!$F$6:$F$69,MATCH('ABP Remaining Capacity'!$E9,Inputs_ByPrg!$E$6:$E$69,0))</f>
        <v>0</v>
      </c>
      <c r="Y9" s="86">
        <f>(SUMIFS(Inputs_ByYear!V$12:V$17,Inputs_ByYear!$B$12:$B$17,'ABP Remaining Capacity'!$C9))*Inputs_ByYear!V$23*INDEX(Inputs_ByYear!$D$27:$Y$28,MATCH($B9,Inputs_ByYear!$B$27:$B$28,0),MATCH(Y$5,Inputs_ByYear!$D$26:$Y$26,0))*INDEX(Inputs_ByPrg!$F$6:$F$69,MATCH('ABP Remaining Capacity'!$E9,Inputs_ByPrg!$E$6:$E$69,0))</f>
        <v>0</v>
      </c>
      <c r="Z9" s="86">
        <f>(SUMIFS(Inputs_ByYear!W$12:W$17,Inputs_ByYear!$B$12:$B$17,'ABP Remaining Capacity'!$C9))*Inputs_ByYear!W$23*INDEX(Inputs_ByYear!$D$27:$Y$28,MATCH($B9,Inputs_ByYear!$B$27:$B$28,0),MATCH(Z$5,Inputs_ByYear!$D$26:$Y$26,0))*INDEX(Inputs_ByPrg!$F$6:$F$69,MATCH('ABP Remaining Capacity'!$E9,Inputs_ByPrg!$E$6:$E$69,0))</f>
        <v>0</v>
      </c>
      <c r="AA9" s="86">
        <f>(SUMIFS(Inputs_ByYear!X$12:X$17,Inputs_ByYear!$B$12:$B$17,'ABP Remaining Capacity'!$C9))*Inputs_ByYear!X$23*INDEX(Inputs_ByYear!$D$27:$Y$28,MATCH($B9,Inputs_ByYear!$B$27:$B$28,0),MATCH(AA$5,Inputs_ByYear!$D$26:$Y$26,0))*INDEX(Inputs_ByPrg!$F$6:$F$69,MATCH('ABP Remaining Capacity'!$E9,Inputs_ByPrg!$E$6:$E$69,0))</f>
        <v>0</v>
      </c>
      <c r="AB9" s="86">
        <f>(SUMIFS(Inputs_ByYear!Y$12:Y$17,Inputs_ByYear!$B$12:$B$17,'ABP Remaining Capacity'!$C9))*Inputs_ByYear!Y$23*INDEX(Inputs_ByYear!$D$27:$Y$28,MATCH($B9,Inputs_ByYear!$B$27:$B$28,0),MATCH(AB$5,Inputs_ByYear!$D$26:$Y$26,0))*INDEX(Inputs_ByPrg!$F$6:$F$69,MATCH('ABP Remaining Capacity'!$E9,Inputs_ByPrg!$E$6:$E$69,0))</f>
        <v>0</v>
      </c>
    </row>
    <row r="10" spans="2:28" ht="14.75" customHeight="1" x14ac:dyDescent="0.25">
      <c r="B10" s="227" t="s">
        <v>258</v>
      </c>
      <c r="C10" s="227" t="s">
        <v>234</v>
      </c>
      <c r="D10" s="227" t="s">
        <v>322</v>
      </c>
      <c r="E10" s="272" t="str">
        <f t="shared" si="0"/>
        <v>A_Large DG_&gt;25-100</v>
      </c>
      <c r="F10" s="249" t="s">
        <v>92</v>
      </c>
      <c r="G10" s="86">
        <f>(SUMIFS(Inputs_ByYear!D$12:D$17,Inputs_ByYear!$B$12:$B$17,'ABP Remaining Capacity'!$C10))*Inputs_ByYear!D$23*INDEX(Inputs_ByYear!$D$27:$Y$28,MATCH($B10,Inputs_ByYear!$B$27:$B$28,0),MATCH(G$5,Inputs_ByYear!$D$26:$Y$26,0))*INDEX(Inputs_ByPrg!$F$6:$F$69,MATCH('ABP Remaining Capacity'!$E10,Inputs_ByPrg!$E$6:$E$69,0))</f>
        <v>0</v>
      </c>
      <c r="H10" s="86">
        <f>(SUMIFS(Inputs_ByYear!E$12:E$17,Inputs_ByYear!$B$12:$B$17,'ABP Remaining Capacity'!$C10))*Inputs_ByYear!E$23*INDEX(Inputs_ByYear!$D$27:$Y$28,MATCH($B10,Inputs_ByYear!$B$27:$B$28,0),MATCH(H$5,Inputs_ByYear!$D$26:$Y$26,0))*INDEX(Inputs_ByPrg!$F$6:$F$69,MATCH('ABP Remaining Capacity'!$E10,Inputs_ByPrg!$E$6:$E$69,0))</f>
        <v>4442.6634885999993</v>
      </c>
      <c r="I10" s="86">
        <f>(SUMIFS(Inputs_ByYear!F$12:F$17,Inputs_ByYear!$B$12:$B$17,'ABP Remaining Capacity'!$C10))*Inputs_ByYear!F$23*INDEX(Inputs_ByYear!$D$27:$Y$28,MATCH($B10,Inputs_ByYear!$B$27:$B$28,0),MATCH(I$5,Inputs_ByYear!$D$26:$Y$26,0))*INDEX(Inputs_ByPrg!$F$6:$F$69,MATCH('ABP Remaining Capacity'!$E10,Inputs_ByPrg!$E$6:$E$69,0))</f>
        <v>0</v>
      </c>
      <c r="J10" s="86">
        <f>(SUMIFS(Inputs_ByYear!G$12:G$17,Inputs_ByYear!$B$12:$B$17,'ABP Remaining Capacity'!$C10))*Inputs_ByYear!G$23*INDEX(Inputs_ByYear!$D$27:$Y$28,MATCH($B10,Inputs_ByYear!$B$27:$B$28,0),MATCH(J$5,Inputs_ByYear!$D$26:$Y$26,0))*INDEX(Inputs_ByPrg!$F$6:$F$69,MATCH('ABP Remaining Capacity'!$E10,Inputs_ByPrg!$E$6:$E$69,0))</f>
        <v>0</v>
      </c>
      <c r="K10" s="86">
        <f>(SUMIFS(Inputs_ByYear!H$12:H$17,Inputs_ByYear!$B$12:$B$17,'ABP Remaining Capacity'!$C10))*Inputs_ByYear!H$23*INDEX(Inputs_ByYear!$D$27:$Y$28,MATCH($B10,Inputs_ByYear!$B$27:$B$28,0),MATCH(K$5,Inputs_ByYear!$D$26:$Y$26,0))*INDEX(Inputs_ByPrg!$F$6:$F$69,MATCH('ABP Remaining Capacity'!$E10,Inputs_ByPrg!$E$6:$E$69,0))</f>
        <v>0</v>
      </c>
      <c r="L10" s="86">
        <f>(SUMIFS(Inputs_ByYear!I$12:I$17,Inputs_ByYear!$B$12:$B$17,'ABP Remaining Capacity'!$C10))*Inputs_ByYear!I$23*INDEX(Inputs_ByYear!$D$27:$Y$28,MATCH($B10,Inputs_ByYear!$B$27:$B$28,0),MATCH(L$5,Inputs_ByYear!$D$26:$Y$26,0))*INDEX(Inputs_ByPrg!$F$6:$F$69,MATCH('ABP Remaining Capacity'!$E10,Inputs_ByPrg!$E$6:$E$69,0))</f>
        <v>0</v>
      </c>
      <c r="M10" s="86">
        <f>(SUMIFS(Inputs_ByYear!J$12:J$17,Inputs_ByYear!$B$12:$B$17,'ABP Remaining Capacity'!$C10))*Inputs_ByYear!J$23*INDEX(Inputs_ByYear!$D$27:$Y$28,MATCH($B10,Inputs_ByYear!$B$27:$B$28,0),MATCH(M$5,Inputs_ByYear!$D$26:$Y$26,0))*INDEX(Inputs_ByPrg!$F$6:$F$69,MATCH('ABP Remaining Capacity'!$E10,Inputs_ByPrg!$E$6:$E$69,0))</f>
        <v>0</v>
      </c>
      <c r="N10" s="86">
        <f>(SUMIFS(Inputs_ByYear!K$12:K$17,Inputs_ByYear!$B$12:$B$17,'ABP Remaining Capacity'!$C10))*Inputs_ByYear!K$23*INDEX(Inputs_ByYear!$D$27:$Y$28,MATCH($B10,Inputs_ByYear!$B$27:$B$28,0),MATCH(N$5,Inputs_ByYear!$D$26:$Y$26,0))*INDEX(Inputs_ByPrg!$F$6:$F$69,MATCH('ABP Remaining Capacity'!$E10,Inputs_ByPrg!$E$6:$E$69,0))</f>
        <v>0</v>
      </c>
      <c r="O10" s="86">
        <f>(SUMIFS(Inputs_ByYear!L$12:L$17,Inputs_ByYear!$B$12:$B$17,'ABP Remaining Capacity'!$C10))*Inputs_ByYear!L$23*INDEX(Inputs_ByYear!$D$27:$Y$28,MATCH($B10,Inputs_ByYear!$B$27:$B$28,0),MATCH(O$5,Inputs_ByYear!$D$26:$Y$26,0))*INDEX(Inputs_ByPrg!$F$6:$F$69,MATCH('ABP Remaining Capacity'!$E10,Inputs_ByPrg!$E$6:$E$69,0))</f>
        <v>0</v>
      </c>
      <c r="P10" s="86">
        <f>(SUMIFS(Inputs_ByYear!M$12:M$17,Inputs_ByYear!$B$12:$B$17,'ABP Remaining Capacity'!$C10))*Inputs_ByYear!M$23*INDEX(Inputs_ByYear!$D$27:$Y$28,MATCH($B10,Inputs_ByYear!$B$27:$B$28,0),MATCH(P$5,Inputs_ByYear!$D$26:$Y$26,0))*INDEX(Inputs_ByPrg!$F$6:$F$69,MATCH('ABP Remaining Capacity'!$E10,Inputs_ByPrg!$E$6:$E$69,0))</f>
        <v>0</v>
      </c>
      <c r="Q10" s="86">
        <f>(SUMIFS(Inputs_ByYear!N$12:N$17,Inputs_ByYear!$B$12:$B$17,'ABP Remaining Capacity'!$C10))*Inputs_ByYear!N$23*INDEX(Inputs_ByYear!$D$27:$Y$28,MATCH($B10,Inputs_ByYear!$B$27:$B$28,0),MATCH(Q$5,Inputs_ByYear!$D$26:$Y$26,0))*INDEX(Inputs_ByPrg!$F$6:$F$69,MATCH('ABP Remaining Capacity'!$E10,Inputs_ByPrg!$E$6:$E$69,0))</f>
        <v>0</v>
      </c>
      <c r="R10" s="86">
        <f>(SUMIFS(Inputs_ByYear!O$12:O$17,Inputs_ByYear!$B$12:$B$17,'ABP Remaining Capacity'!$C10))*Inputs_ByYear!O$23*INDEX(Inputs_ByYear!$D$27:$Y$28,MATCH($B10,Inputs_ByYear!$B$27:$B$28,0),MATCH(R$5,Inputs_ByYear!$D$26:$Y$26,0))*INDEX(Inputs_ByPrg!$F$6:$F$69,MATCH('ABP Remaining Capacity'!$E10,Inputs_ByPrg!$E$6:$E$69,0))</f>
        <v>0</v>
      </c>
      <c r="S10" s="86">
        <f>(SUMIFS(Inputs_ByYear!P$12:P$17,Inputs_ByYear!$B$12:$B$17,'ABP Remaining Capacity'!$C10))*Inputs_ByYear!P$23*INDEX(Inputs_ByYear!$D$27:$Y$28,MATCH($B10,Inputs_ByYear!$B$27:$B$28,0),MATCH(S$5,Inputs_ByYear!$D$26:$Y$26,0))*INDEX(Inputs_ByPrg!$F$6:$F$69,MATCH('ABP Remaining Capacity'!$E10,Inputs_ByPrg!$E$6:$E$69,0))</f>
        <v>0</v>
      </c>
      <c r="T10" s="86">
        <f>(SUMIFS(Inputs_ByYear!Q$12:Q$17,Inputs_ByYear!$B$12:$B$17,'ABP Remaining Capacity'!$C10))*Inputs_ByYear!Q$23*INDEX(Inputs_ByYear!$D$27:$Y$28,MATCH($B10,Inputs_ByYear!$B$27:$B$28,0),MATCH(T$5,Inputs_ByYear!$D$26:$Y$26,0))*INDEX(Inputs_ByPrg!$F$6:$F$69,MATCH('ABP Remaining Capacity'!$E10,Inputs_ByPrg!$E$6:$E$69,0))</f>
        <v>0</v>
      </c>
      <c r="U10" s="86">
        <f>(SUMIFS(Inputs_ByYear!R$12:R$17,Inputs_ByYear!$B$12:$B$17,'ABP Remaining Capacity'!$C10))*Inputs_ByYear!R$23*INDEX(Inputs_ByYear!$D$27:$Y$28,MATCH($B10,Inputs_ByYear!$B$27:$B$28,0),MATCH(U$5,Inputs_ByYear!$D$26:$Y$26,0))*INDEX(Inputs_ByPrg!$F$6:$F$69,MATCH('ABP Remaining Capacity'!$E10,Inputs_ByPrg!$E$6:$E$69,0))</f>
        <v>0</v>
      </c>
      <c r="V10" s="86">
        <f>(SUMIFS(Inputs_ByYear!S$12:S$17,Inputs_ByYear!$B$12:$B$17,'ABP Remaining Capacity'!$C10))*Inputs_ByYear!S$23*INDEX(Inputs_ByYear!$D$27:$Y$28,MATCH($B10,Inputs_ByYear!$B$27:$B$28,0),MATCH(V$5,Inputs_ByYear!$D$26:$Y$26,0))*INDEX(Inputs_ByPrg!$F$6:$F$69,MATCH('ABP Remaining Capacity'!$E10,Inputs_ByPrg!$E$6:$E$69,0))</f>
        <v>0</v>
      </c>
      <c r="W10" s="86">
        <f>(SUMIFS(Inputs_ByYear!T$12:T$17,Inputs_ByYear!$B$12:$B$17,'ABP Remaining Capacity'!$C10))*Inputs_ByYear!T$23*INDEX(Inputs_ByYear!$D$27:$Y$28,MATCH($B10,Inputs_ByYear!$B$27:$B$28,0),MATCH(W$5,Inputs_ByYear!$D$26:$Y$26,0))*INDEX(Inputs_ByPrg!$F$6:$F$69,MATCH('ABP Remaining Capacity'!$E10,Inputs_ByPrg!$E$6:$E$69,0))</f>
        <v>0</v>
      </c>
      <c r="X10" s="86">
        <f>(SUMIFS(Inputs_ByYear!U$12:U$17,Inputs_ByYear!$B$12:$B$17,'ABP Remaining Capacity'!$C10))*Inputs_ByYear!U$23*INDEX(Inputs_ByYear!$D$27:$Y$28,MATCH($B10,Inputs_ByYear!$B$27:$B$28,0),MATCH(X$5,Inputs_ByYear!$D$26:$Y$26,0))*INDEX(Inputs_ByPrg!$F$6:$F$69,MATCH('ABP Remaining Capacity'!$E10,Inputs_ByPrg!$E$6:$E$69,0))</f>
        <v>0</v>
      </c>
      <c r="Y10" s="86">
        <f>(SUMIFS(Inputs_ByYear!V$12:V$17,Inputs_ByYear!$B$12:$B$17,'ABP Remaining Capacity'!$C10))*Inputs_ByYear!V$23*INDEX(Inputs_ByYear!$D$27:$Y$28,MATCH($B10,Inputs_ByYear!$B$27:$B$28,0),MATCH(Y$5,Inputs_ByYear!$D$26:$Y$26,0))*INDEX(Inputs_ByPrg!$F$6:$F$69,MATCH('ABP Remaining Capacity'!$E10,Inputs_ByPrg!$E$6:$E$69,0))</f>
        <v>0</v>
      </c>
      <c r="Z10" s="86">
        <f>(SUMIFS(Inputs_ByYear!W$12:W$17,Inputs_ByYear!$B$12:$B$17,'ABP Remaining Capacity'!$C10))*Inputs_ByYear!W$23*INDEX(Inputs_ByYear!$D$27:$Y$28,MATCH($B10,Inputs_ByYear!$B$27:$B$28,0),MATCH(Z$5,Inputs_ByYear!$D$26:$Y$26,0))*INDEX(Inputs_ByPrg!$F$6:$F$69,MATCH('ABP Remaining Capacity'!$E10,Inputs_ByPrg!$E$6:$E$69,0))</f>
        <v>0</v>
      </c>
      <c r="AA10" s="86">
        <f>(SUMIFS(Inputs_ByYear!X$12:X$17,Inputs_ByYear!$B$12:$B$17,'ABP Remaining Capacity'!$C10))*Inputs_ByYear!X$23*INDEX(Inputs_ByYear!$D$27:$Y$28,MATCH($B10,Inputs_ByYear!$B$27:$B$28,0),MATCH(AA$5,Inputs_ByYear!$D$26:$Y$26,0))*INDEX(Inputs_ByPrg!$F$6:$F$69,MATCH('ABP Remaining Capacity'!$E10,Inputs_ByPrg!$E$6:$E$69,0))</f>
        <v>0</v>
      </c>
      <c r="AB10" s="86">
        <f>(SUMIFS(Inputs_ByYear!Y$12:Y$17,Inputs_ByYear!$B$12:$B$17,'ABP Remaining Capacity'!$C10))*Inputs_ByYear!Y$23*INDEX(Inputs_ByYear!$D$27:$Y$28,MATCH($B10,Inputs_ByYear!$B$27:$B$28,0),MATCH(AB$5,Inputs_ByYear!$D$26:$Y$26,0))*INDEX(Inputs_ByPrg!$F$6:$F$69,MATCH('ABP Remaining Capacity'!$E10,Inputs_ByPrg!$E$6:$E$69,0))</f>
        <v>0</v>
      </c>
    </row>
    <row r="11" spans="2:28" ht="14.75" customHeight="1" x14ac:dyDescent="0.25">
      <c r="B11" s="227" t="s">
        <v>258</v>
      </c>
      <c r="C11" s="227" t="s">
        <v>234</v>
      </c>
      <c r="D11" s="227" t="s">
        <v>323</v>
      </c>
      <c r="E11" s="272" t="str">
        <f t="shared" si="0"/>
        <v>A_Large DG_&gt;100-200</v>
      </c>
      <c r="F11" s="249" t="s">
        <v>92</v>
      </c>
      <c r="G11" s="86">
        <f>(SUMIFS(Inputs_ByYear!D$12:D$17,Inputs_ByYear!$B$12:$B$17,'ABP Remaining Capacity'!$C11))*Inputs_ByYear!D$23*INDEX(Inputs_ByYear!$D$27:$Y$28,MATCH($B11,Inputs_ByYear!$B$27:$B$28,0),MATCH(G$5,Inputs_ByYear!$D$26:$Y$26,0))*INDEX(Inputs_ByPrg!$F$6:$F$69,MATCH('ABP Remaining Capacity'!$E11,Inputs_ByPrg!$E$6:$E$69,0))</f>
        <v>0</v>
      </c>
      <c r="H11" s="86">
        <f>(SUMIFS(Inputs_ByYear!E$12:E$17,Inputs_ByYear!$B$12:$B$17,'ABP Remaining Capacity'!$C11))*Inputs_ByYear!E$23*INDEX(Inputs_ByYear!$D$27:$Y$28,MATCH($B11,Inputs_ByYear!$B$27:$B$28,0),MATCH(H$5,Inputs_ByYear!$D$26:$Y$26,0))*INDEX(Inputs_ByPrg!$F$6:$F$69,MATCH('ABP Remaining Capacity'!$E11,Inputs_ByPrg!$E$6:$E$69,0))</f>
        <v>2458.1725239999996</v>
      </c>
      <c r="I11" s="86">
        <f>(SUMIFS(Inputs_ByYear!F$12:F$17,Inputs_ByYear!$B$12:$B$17,'ABP Remaining Capacity'!$C11))*Inputs_ByYear!F$23*INDEX(Inputs_ByYear!$D$27:$Y$28,MATCH($B11,Inputs_ByYear!$B$27:$B$28,0),MATCH(I$5,Inputs_ByYear!$D$26:$Y$26,0))*INDEX(Inputs_ByPrg!$F$6:$F$69,MATCH('ABP Remaining Capacity'!$E11,Inputs_ByPrg!$E$6:$E$69,0))</f>
        <v>0</v>
      </c>
      <c r="J11" s="86">
        <f>(SUMIFS(Inputs_ByYear!G$12:G$17,Inputs_ByYear!$B$12:$B$17,'ABP Remaining Capacity'!$C11))*Inputs_ByYear!G$23*INDEX(Inputs_ByYear!$D$27:$Y$28,MATCH($B11,Inputs_ByYear!$B$27:$B$28,0),MATCH(J$5,Inputs_ByYear!$D$26:$Y$26,0))*INDEX(Inputs_ByPrg!$F$6:$F$69,MATCH('ABP Remaining Capacity'!$E11,Inputs_ByPrg!$E$6:$E$69,0))</f>
        <v>0</v>
      </c>
      <c r="K11" s="86">
        <f>(SUMIFS(Inputs_ByYear!H$12:H$17,Inputs_ByYear!$B$12:$B$17,'ABP Remaining Capacity'!$C11))*Inputs_ByYear!H$23*INDEX(Inputs_ByYear!$D$27:$Y$28,MATCH($B11,Inputs_ByYear!$B$27:$B$28,0),MATCH(K$5,Inputs_ByYear!$D$26:$Y$26,0))*INDEX(Inputs_ByPrg!$F$6:$F$69,MATCH('ABP Remaining Capacity'!$E11,Inputs_ByPrg!$E$6:$E$69,0))</f>
        <v>0</v>
      </c>
      <c r="L11" s="86">
        <f>(SUMIFS(Inputs_ByYear!I$12:I$17,Inputs_ByYear!$B$12:$B$17,'ABP Remaining Capacity'!$C11))*Inputs_ByYear!I$23*INDEX(Inputs_ByYear!$D$27:$Y$28,MATCH($B11,Inputs_ByYear!$B$27:$B$28,0),MATCH(L$5,Inputs_ByYear!$D$26:$Y$26,0))*INDEX(Inputs_ByPrg!$F$6:$F$69,MATCH('ABP Remaining Capacity'!$E11,Inputs_ByPrg!$E$6:$E$69,0))</f>
        <v>0</v>
      </c>
      <c r="M11" s="86">
        <f>(SUMIFS(Inputs_ByYear!J$12:J$17,Inputs_ByYear!$B$12:$B$17,'ABP Remaining Capacity'!$C11))*Inputs_ByYear!J$23*INDEX(Inputs_ByYear!$D$27:$Y$28,MATCH($B11,Inputs_ByYear!$B$27:$B$28,0),MATCH(M$5,Inputs_ByYear!$D$26:$Y$26,0))*INDEX(Inputs_ByPrg!$F$6:$F$69,MATCH('ABP Remaining Capacity'!$E11,Inputs_ByPrg!$E$6:$E$69,0))</f>
        <v>0</v>
      </c>
      <c r="N11" s="86">
        <f>(SUMIFS(Inputs_ByYear!K$12:K$17,Inputs_ByYear!$B$12:$B$17,'ABP Remaining Capacity'!$C11))*Inputs_ByYear!K$23*INDEX(Inputs_ByYear!$D$27:$Y$28,MATCH($B11,Inputs_ByYear!$B$27:$B$28,0),MATCH(N$5,Inputs_ByYear!$D$26:$Y$26,0))*INDEX(Inputs_ByPrg!$F$6:$F$69,MATCH('ABP Remaining Capacity'!$E11,Inputs_ByPrg!$E$6:$E$69,0))</f>
        <v>0</v>
      </c>
      <c r="O11" s="86">
        <f>(SUMIFS(Inputs_ByYear!L$12:L$17,Inputs_ByYear!$B$12:$B$17,'ABP Remaining Capacity'!$C11))*Inputs_ByYear!L$23*INDEX(Inputs_ByYear!$D$27:$Y$28,MATCH($B11,Inputs_ByYear!$B$27:$B$28,0),MATCH(O$5,Inputs_ByYear!$D$26:$Y$26,0))*INDEX(Inputs_ByPrg!$F$6:$F$69,MATCH('ABP Remaining Capacity'!$E11,Inputs_ByPrg!$E$6:$E$69,0))</f>
        <v>0</v>
      </c>
      <c r="P11" s="86">
        <f>(SUMIFS(Inputs_ByYear!M$12:M$17,Inputs_ByYear!$B$12:$B$17,'ABP Remaining Capacity'!$C11))*Inputs_ByYear!M$23*INDEX(Inputs_ByYear!$D$27:$Y$28,MATCH($B11,Inputs_ByYear!$B$27:$B$28,0),MATCH(P$5,Inputs_ByYear!$D$26:$Y$26,0))*INDEX(Inputs_ByPrg!$F$6:$F$69,MATCH('ABP Remaining Capacity'!$E11,Inputs_ByPrg!$E$6:$E$69,0))</f>
        <v>0</v>
      </c>
      <c r="Q11" s="86">
        <f>(SUMIFS(Inputs_ByYear!N$12:N$17,Inputs_ByYear!$B$12:$B$17,'ABP Remaining Capacity'!$C11))*Inputs_ByYear!N$23*INDEX(Inputs_ByYear!$D$27:$Y$28,MATCH($B11,Inputs_ByYear!$B$27:$B$28,0),MATCH(Q$5,Inputs_ByYear!$D$26:$Y$26,0))*INDEX(Inputs_ByPrg!$F$6:$F$69,MATCH('ABP Remaining Capacity'!$E11,Inputs_ByPrg!$E$6:$E$69,0))</f>
        <v>0</v>
      </c>
      <c r="R11" s="86">
        <f>(SUMIFS(Inputs_ByYear!O$12:O$17,Inputs_ByYear!$B$12:$B$17,'ABP Remaining Capacity'!$C11))*Inputs_ByYear!O$23*INDEX(Inputs_ByYear!$D$27:$Y$28,MATCH($B11,Inputs_ByYear!$B$27:$B$28,0),MATCH(R$5,Inputs_ByYear!$D$26:$Y$26,0))*INDEX(Inputs_ByPrg!$F$6:$F$69,MATCH('ABP Remaining Capacity'!$E11,Inputs_ByPrg!$E$6:$E$69,0))</f>
        <v>0</v>
      </c>
      <c r="S11" s="86">
        <f>(SUMIFS(Inputs_ByYear!P$12:P$17,Inputs_ByYear!$B$12:$B$17,'ABP Remaining Capacity'!$C11))*Inputs_ByYear!P$23*INDEX(Inputs_ByYear!$D$27:$Y$28,MATCH($B11,Inputs_ByYear!$B$27:$B$28,0),MATCH(S$5,Inputs_ByYear!$D$26:$Y$26,0))*INDEX(Inputs_ByPrg!$F$6:$F$69,MATCH('ABP Remaining Capacity'!$E11,Inputs_ByPrg!$E$6:$E$69,0))</f>
        <v>0</v>
      </c>
      <c r="T11" s="86">
        <f>(SUMIFS(Inputs_ByYear!Q$12:Q$17,Inputs_ByYear!$B$12:$B$17,'ABP Remaining Capacity'!$C11))*Inputs_ByYear!Q$23*INDEX(Inputs_ByYear!$D$27:$Y$28,MATCH($B11,Inputs_ByYear!$B$27:$B$28,0),MATCH(T$5,Inputs_ByYear!$D$26:$Y$26,0))*INDEX(Inputs_ByPrg!$F$6:$F$69,MATCH('ABP Remaining Capacity'!$E11,Inputs_ByPrg!$E$6:$E$69,0))</f>
        <v>0</v>
      </c>
      <c r="U11" s="86">
        <f>(SUMIFS(Inputs_ByYear!R$12:R$17,Inputs_ByYear!$B$12:$B$17,'ABP Remaining Capacity'!$C11))*Inputs_ByYear!R$23*INDEX(Inputs_ByYear!$D$27:$Y$28,MATCH($B11,Inputs_ByYear!$B$27:$B$28,0),MATCH(U$5,Inputs_ByYear!$D$26:$Y$26,0))*INDEX(Inputs_ByPrg!$F$6:$F$69,MATCH('ABP Remaining Capacity'!$E11,Inputs_ByPrg!$E$6:$E$69,0))</f>
        <v>0</v>
      </c>
      <c r="V11" s="86">
        <f>(SUMIFS(Inputs_ByYear!S$12:S$17,Inputs_ByYear!$B$12:$B$17,'ABP Remaining Capacity'!$C11))*Inputs_ByYear!S$23*INDEX(Inputs_ByYear!$D$27:$Y$28,MATCH($B11,Inputs_ByYear!$B$27:$B$28,0),MATCH(V$5,Inputs_ByYear!$D$26:$Y$26,0))*INDEX(Inputs_ByPrg!$F$6:$F$69,MATCH('ABP Remaining Capacity'!$E11,Inputs_ByPrg!$E$6:$E$69,0))</f>
        <v>0</v>
      </c>
      <c r="W11" s="86">
        <f>(SUMIFS(Inputs_ByYear!T$12:T$17,Inputs_ByYear!$B$12:$B$17,'ABP Remaining Capacity'!$C11))*Inputs_ByYear!T$23*INDEX(Inputs_ByYear!$D$27:$Y$28,MATCH($B11,Inputs_ByYear!$B$27:$B$28,0),MATCH(W$5,Inputs_ByYear!$D$26:$Y$26,0))*INDEX(Inputs_ByPrg!$F$6:$F$69,MATCH('ABP Remaining Capacity'!$E11,Inputs_ByPrg!$E$6:$E$69,0))</f>
        <v>0</v>
      </c>
      <c r="X11" s="86">
        <f>(SUMIFS(Inputs_ByYear!U$12:U$17,Inputs_ByYear!$B$12:$B$17,'ABP Remaining Capacity'!$C11))*Inputs_ByYear!U$23*INDEX(Inputs_ByYear!$D$27:$Y$28,MATCH($B11,Inputs_ByYear!$B$27:$B$28,0),MATCH(X$5,Inputs_ByYear!$D$26:$Y$26,0))*INDEX(Inputs_ByPrg!$F$6:$F$69,MATCH('ABP Remaining Capacity'!$E11,Inputs_ByPrg!$E$6:$E$69,0))</f>
        <v>0</v>
      </c>
      <c r="Y11" s="86">
        <f>(SUMIFS(Inputs_ByYear!V$12:V$17,Inputs_ByYear!$B$12:$B$17,'ABP Remaining Capacity'!$C11))*Inputs_ByYear!V$23*INDEX(Inputs_ByYear!$D$27:$Y$28,MATCH($B11,Inputs_ByYear!$B$27:$B$28,0),MATCH(Y$5,Inputs_ByYear!$D$26:$Y$26,0))*INDEX(Inputs_ByPrg!$F$6:$F$69,MATCH('ABP Remaining Capacity'!$E11,Inputs_ByPrg!$E$6:$E$69,0))</f>
        <v>0</v>
      </c>
      <c r="Z11" s="86">
        <f>(SUMIFS(Inputs_ByYear!W$12:W$17,Inputs_ByYear!$B$12:$B$17,'ABP Remaining Capacity'!$C11))*Inputs_ByYear!W$23*INDEX(Inputs_ByYear!$D$27:$Y$28,MATCH($B11,Inputs_ByYear!$B$27:$B$28,0),MATCH(Z$5,Inputs_ByYear!$D$26:$Y$26,0))*INDEX(Inputs_ByPrg!$F$6:$F$69,MATCH('ABP Remaining Capacity'!$E11,Inputs_ByPrg!$E$6:$E$69,0))</f>
        <v>0</v>
      </c>
      <c r="AA11" s="86">
        <f>(SUMIFS(Inputs_ByYear!X$12:X$17,Inputs_ByYear!$B$12:$B$17,'ABP Remaining Capacity'!$C11))*Inputs_ByYear!X$23*INDEX(Inputs_ByYear!$D$27:$Y$28,MATCH($B11,Inputs_ByYear!$B$27:$B$28,0),MATCH(AA$5,Inputs_ByYear!$D$26:$Y$26,0))*INDEX(Inputs_ByPrg!$F$6:$F$69,MATCH('ABP Remaining Capacity'!$E11,Inputs_ByPrg!$E$6:$E$69,0))</f>
        <v>0</v>
      </c>
      <c r="AB11" s="86">
        <f>(SUMIFS(Inputs_ByYear!Y$12:Y$17,Inputs_ByYear!$B$12:$B$17,'ABP Remaining Capacity'!$C11))*Inputs_ByYear!Y$23*INDEX(Inputs_ByYear!$D$27:$Y$28,MATCH($B11,Inputs_ByYear!$B$27:$B$28,0),MATCH(AB$5,Inputs_ByYear!$D$26:$Y$26,0))*INDEX(Inputs_ByPrg!$F$6:$F$69,MATCH('ABP Remaining Capacity'!$E11,Inputs_ByPrg!$E$6:$E$69,0))</f>
        <v>0</v>
      </c>
    </row>
    <row r="12" spans="2:28" ht="14.75" customHeight="1" x14ac:dyDescent="0.25">
      <c r="B12" s="227" t="s">
        <v>258</v>
      </c>
      <c r="C12" s="227" t="s">
        <v>234</v>
      </c>
      <c r="D12" s="227" t="s">
        <v>324</v>
      </c>
      <c r="E12" s="272" t="str">
        <f t="shared" si="0"/>
        <v>A_Large DG_&gt;200-500</v>
      </c>
      <c r="F12" s="249" t="s">
        <v>92</v>
      </c>
      <c r="G12" s="86">
        <f>(SUMIFS(Inputs_ByYear!D$12:D$17,Inputs_ByYear!$B$12:$B$17,'ABP Remaining Capacity'!$C12))*Inputs_ByYear!D$23*INDEX(Inputs_ByYear!$D$27:$Y$28,MATCH($B12,Inputs_ByYear!$B$27:$B$28,0),MATCH(G$5,Inputs_ByYear!$D$26:$Y$26,0))*INDEX(Inputs_ByPrg!$F$6:$F$69,MATCH('ABP Remaining Capacity'!$E12,Inputs_ByPrg!$E$6:$E$69,0))</f>
        <v>0</v>
      </c>
      <c r="H12" s="86">
        <f>(SUMIFS(Inputs_ByYear!E$12:E$17,Inputs_ByYear!$B$12:$B$17,'ABP Remaining Capacity'!$C12))*Inputs_ByYear!E$23*INDEX(Inputs_ByYear!$D$27:$Y$28,MATCH($B12,Inputs_ByYear!$B$27:$B$28,0),MATCH(H$5,Inputs_ByYear!$D$26:$Y$26,0))*INDEX(Inputs_ByPrg!$F$6:$F$69,MATCH('ABP Remaining Capacity'!$E12,Inputs_ByPrg!$E$6:$E$69,0))</f>
        <v>4990.918821199999</v>
      </c>
      <c r="I12" s="86">
        <f>(SUMIFS(Inputs_ByYear!F$12:F$17,Inputs_ByYear!$B$12:$B$17,'ABP Remaining Capacity'!$C12))*Inputs_ByYear!F$23*INDEX(Inputs_ByYear!$D$27:$Y$28,MATCH($B12,Inputs_ByYear!$B$27:$B$28,0),MATCH(I$5,Inputs_ByYear!$D$26:$Y$26,0))*INDEX(Inputs_ByPrg!$F$6:$F$69,MATCH('ABP Remaining Capacity'!$E12,Inputs_ByPrg!$E$6:$E$69,0))</f>
        <v>0</v>
      </c>
      <c r="J12" s="86">
        <f>(SUMIFS(Inputs_ByYear!G$12:G$17,Inputs_ByYear!$B$12:$B$17,'ABP Remaining Capacity'!$C12))*Inputs_ByYear!G$23*INDEX(Inputs_ByYear!$D$27:$Y$28,MATCH($B12,Inputs_ByYear!$B$27:$B$28,0),MATCH(J$5,Inputs_ByYear!$D$26:$Y$26,0))*INDEX(Inputs_ByPrg!$F$6:$F$69,MATCH('ABP Remaining Capacity'!$E12,Inputs_ByPrg!$E$6:$E$69,0))</f>
        <v>0</v>
      </c>
      <c r="K12" s="86">
        <f>(SUMIFS(Inputs_ByYear!H$12:H$17,Inputs_ByYear!$B$12:$B$17,'ABP Remaining Capacity'!$C12))*Inputs_ByYear!H$23*INDEX(Inputs_ByYear!$D$27:$Y$28,MATCH($B12,Inputs_ByYear!$B$27:$B$28,0),MATCH(K$5,Inputs_ByYear!$D$26:$Y$26,0))*INDEX(Inputs_ByPrg!$F$6:$F$69,MATCH('ABP Remaining Capacity'!$E12,Inputs_ByPrg!$E$6:$E$69,0))</f>
        <v>0</v>
      </c>
      <c r="L12" s="86">
        <f>(SUMIFS(Inputs_ByYear!I$12:I$17,Inputs_ByYear!$B$12:$B$17,'ABP Remaining Capacity'!$C12))*Inputs_ByYear!I$23*INDEX(Inputs_ByYear!$D$27:$Y$28,MATCH($B12,Inputs_ByYear!$B$27:$B$28,0),MATCH(L$5,Inputs_ByYear!$D$26:$Y$26,0))*INDEX(Inputs_ByPrg!$F$6:$F$69,MATCH('ABP Remaining Capacity'!$E12,Inputs_ByPrg!$E$6:$E$69,0))</f>
        <v>0</v>
      </c>
      <c r="M12" s="86">
        <f>(SUMIFS(Inputs_ByYear!J$12:J$17,Inputs_ByYear!$B$12:$B$17,'ABP Remaining Capacity'!$C12))*Inputs_ByYear!J$23*INDEX(Inputs_ByYear!$D$27:$Y$28,MATCH($B12,Inputs_ByYear!$B$27:$B$28,0),MATCH(M$5,Inputs_ByYear!$D$26:$Y$26,0))*INDEX(Inputs_ByPrg!$F$6:$F$69,MATCH('ABP Remaining Capacity'!$E12,Inputs_ByPrg!$E$6:$E$69,0))</f>
        <v>0</v>
      </c>
      <c r="N12" s="86">
        <f>(SUMIFS(Inputs_ByYear!K$12:K$17,Inputs_ByYear!$B$12:$B$17,'ABP Remaining Capacity'!$C12))*Inputs_ByYear!K$23*INDEX(Inputs_ByYear!$D$27:$Y$28,MATCH($B12,Inputs_ByYear!$B$27:$B$28,0),MATCH(N$5,Inputs_ByYear!$D$26:$Y$26,0))*INDEX(Inputs_ByPrg!$F$6:$F$69,MATCH('ABP Remaining Capacity'!$E12,Inputs_ByPrg!$E$6:$E$69,0))</f>
        <v>0</v>
      </c>
      <c r="O12" s="86">
        <f>(SUMIFS(Inputs_ByYear!L$12:L$17,Inputs_ByYear!$B$12:$B$17,'ABP Remaining Capacity'!$C12))*Inputs_ByYear!L$23*INDEX(Inputs_ByYear!$D$27:$Y$28,MATCH($B12,Inputs_ByYear!$B$27:$B$28,0),MATCH(O$5,Inputs_ByYear!$D$26:$Y$26,0))*INDEX(Inputs_ByPrg!$F$6:$F$69,MATCH('ABP Remaining Capacity'!$E12,Inputs_ByPrg!$E$6:$E$69,0))</f>
        <v>0</v>
      </c>
      <c r="P12" s="86">
        <f>(SUMIFS(Inputs_ByYear!M$12:M$17,Inputs_ByYear!$B$12:$B$17,'ABP Remaining Capacity'!$C12))*Inputs_ByYear!M$23*INDEX(Inputs_ByYear!$D$27:$Y$28,MATCH($B12,Inputs_ByYear!$B$27:$B$28,0),MATCH(P$5,Inputs_ByYear!$D$26:$Y$26,0))*INDEX(Inputs_ByPrg!$F$6:$F$69,MATCH('ABP Remaining Capacity'!$E12,Inputs_ByPrg!$E$6:$E$69,0))</f>
        <v>0</v>
      </c>
      <c r="Q12" s="86">
        <f>(SUMIFS(Inputs_ByYear!N$12:N$17,Inputs_ByYear!$B$12:$B$17,'ABP Remaining Capacity'!$C12))*Inputs_ByYear!N$23*INDEX(Inputs_ByYear!$D$27:$Y$28,MATCH($B12,Inputs_ByYear!$B$27:$B$28,0),MATCH(Q$5,Inputs_ByYear!$D$26:$Y$26,0))*INDEX(Inputs_ByPrg!$F$6:$F$69,MATCH('ABP Remaining Capacity'!$E12,Inputs_ByPrg!$E$6:$E$69,0))</f>
        <v>0</v>
      </c>
      <c r="R12" s="86">
        <f>(SUMIFS(Inputs_ByYear!O$12:O$17,Inputs_ByYear!$B$12:$B$17,'ABP Remaining Capacity'!$C12))*Inputs_ByYear!O$23*INDEX(Inputs_ByYear!$D$27:$Y$28,MATCH($B12,Inputs_ByYear!$B$27:$B$28,0),MATCH(R$5,Inputs_ByYear!$D$26:$Y$26,0))*INDEX(Inputs_ByPrg!$F$6:$F$69,MATCH('ABP Remaining Capacity'!$E12,Inputs_ByPrg!$E$6:$E$69,0))</f>
        <v>0</v>
      </c>
      <c r="S12" s="86">
        <f>(SUMIFS(Inputs_ByYear!P$12:P$17,Inputs_ByYear!$B$12:$B$17,'ABP Remaining Capacity'!$C12))*Inputs_ByYear!P$23*INDEX(Inputs_ByYear!$D$27:$Y$28,MATCH($B12,Inputs_ByYear!$B$27:$B$28,0),MATCH(S$5,Inputs_ByYear!$D$26:$Y$26,0))*INDEX(Inputs_ByPrg!$F$6:$F$69,MATCH('ABP Remaining Capacity'!$E12,Inputs_ByPrg!$E$6:$E$69,0))</f>
        <v>0</v>
      </c>
      <c r="T12" s="86">
        <f>(SUMIFS(Inputs_ByYear!Q$12:Q$17,Inputs_ByYear!$B$12:$B$17,'ABP Remaining Capacity'!$C12))*Inputs_ByYear!Q$23*INDEX(Inputs_ByYear!$D$27:$Y$28,MATCH($B12,Inputs_ByYear!$B$27:$B$28,0),MATCH(T$5,Inputs_ByYear!$D$26:$Y$26,0))*INDEX(Inputs_ByPrg!$F$6:$F$69,MATCH('ABP Remaining Capacity'!$E12,Inputs_ByPrg!$E$6:$E$69,0))</f>
        <v>0</v>
      </c>
      <c r="U12" s="86">
        <f>(SUMIFS(Inputs_ByYear!R$12:R$17,Inputs_ByYear!$B$12:$B$17,'ABP Remaining Capacity'!$C12))*Inputs_ByYear!R$23*INDEX(Inputs_ByYear!$D$27:$Y$28,MATCH($B12,Inputs_ByYear!$B$27:$B$28,0),MATCH(U$5,Inputs_ByYear!$D$26:$Y$26,0))*INDEX(Inputs_ByPrg!$F$6:$F$69,MATCH('ABP Remaining Capacity'!$E12,Inputs_ByPrg!$E$6:$E$69,0))</f>
        <v>0</v>
      </c>
      <c r="V12" s="86">
        <f>(SUMIFS(Inputs_ByYear!S$12:S$17,Inputs_ByYear!$B$12:$B$17,'ABP Remaining Capacity'!$C12))*Inputs_ByYear!S$23*INDEX(Inputs_ByYear!$D$27:$Y$28,MATCH($B12,Inputs_ByYear!$B$27:$B$28,0),MATCH(V$5,Inputs_ByYear!$D$26:$Y$26,0))*INDEX(Inputs_ByPrg!$F$6:$F$69,MATCH('ABP Remaining Capacity'!$E12,Inputs_ByPrg!$E$6:$E$69,0))</f>
        <v>0</v>
      </c>
      <c r="W12" s="86">
        <f>(SUMIFS(Inputs_ByYear!T$12:T$17,Inputs_ByYear!$B$12:$B$17,'ABP Remaining Capacity'!$C12))*Inputs_ByYear!T$23*INDEX(Inputs_ByYear!$D$27:$Y$28,MATCH($B12,Inputs_ByYear!$B$27:$B$28,0),MATCH(W$5,Inputs_ByYear!$D$26:$Y$26,0))*INDEX(Inputs_ByPrg!$F$6:$F$69,MATCH('ABP Remaining Capacity'!$E12,Inputs_ByPrg!$E$6:$E$69,0))</f>
        <v>0</v>
      </c>
      <c r="X12" s="86">
        <f>(SUMIFS(Inputs_ByYear!U$12:U$17,Inputs_ByYear!$B$12:$B$17,'ABP Remaining Capacity'!$C12))*Inputs_ByYear!U$23*INDEX(Inputs_ByYear!$D$27:$Y$28,MATCH($B12,Inputs_ByYear!$B$27:$B$28,0),MATCH(X$5,Inputs_ByYear!$D$26:$Y$26,0))*INDEX(Inputs_ByPrg!$F$6:$F$69,MATCH('ABP Remaining Capacity'!$E12,Inputs_ByPrg!$E$6:$E$69,0))</f>
        <v>0</v>
      </c>
      <c r="Y12" s="86">
        <f>(SUMIFS(Inputs_ByYear!V$12:V$17,Inputs_ByYear!$B$12:$B$17,'ABP Remaining Capacity'!$C12))*Inputs_ByYear!V$23*INDEX(Inputs_ByYear!$D$27:$Y$28,MATCH($B12,Inputs_ByYear!$B$27:$B$28,0),MATCH(Y$5,Inputs_ByYear!$D$26:$Y$26,0))*INDEX(Inputs_ByPrg!$F$6:$F$69,MATCH('ABP Remaining Capacity'!$E12,Inputs_ByPrg!$E$6:$E$69,0))</f>
        <v>0</v>
      </c>
      <c r="Z12" s="86">
        <f>(SUMIFS(Inputs_ByYear!W$12:W$17,Inputs_ByYear!$B$12:$B$17,'ABP Remaining Capacity'!$C12))*Inputs_ByYear!W$23*INDEX(Inputs_ByYear!$D$27:$Y$28,MATCH($B12,Inputs_ByYear!$B$27:$B$28,0),MATCH(Z$5,Inputs_ByYear!$D$26:$Y$26,0))*INDEX(Inputs_ByPrg!$F$6:$F$69,MATCH('ABP Remaining Capacity'!$E12,Inputs_ByPrg!$E$6:$E$69,0))</f>
        <v>0</v>
      </c>
      <c r="AA12" s="86">
        <f>(SUMIFS(Inputs_ByYear!X$12:X$17,Inputs_ByYear!$B$12:$B$17,'ABP Remaining Capacity'!$C12))*Inputs_ByYear!X$23*INDEX(Inputs_ByYear!$D$27:$Y$28,MATCH($B12,Inputs_ByYear!$B$27:$B$28,0),MATCH(AA$5,Inputs_ByYear!$D$26:$Y$26,0))*INDEX(Inputs_ByPrg!$F$6:$F$69,MATCH('ABP Remaining Capacity'!$E12,Inputs_ByPrg!$E$6:$E$69,0))</f>
        <v>0</v>
      </c>
      <c r="AB12" s="86">
        <f>(SUMIFS(Inputs_ByYear!Y$12:Y$17,Inputs_ByYear!$B$12:$B$17,'ABP Remaining Capacity'!$C12))*Inputs_ByYear!Y$23*INDEX(Inputs_ByYear!$D$27:$Y$28,MATCH($B12,Inputs_ByYear!$B$27:$B$28,0),MATCH(AB$5,Inputs_ByYear!$D$26:$Y$26,0))*INDEX(Inputs_ByPrg!$F$6:$F$69,MATCH('ABP Remaining Capacity'!$E12,Inputs_ByPrg!$E$6:$E$69,0))</f>
        <v>0</v>
      </c>
    </row>
    <row r="13" spans="2:28" ht="14.75" customHeight="1" x14ac:dyDescent="0.25">
      <c r="B13" s="227" t="s">
        <v>258</v>
      </c>
      <c r="C13" s="227" t="s">
        <v>234</v>
      </c>
      <c r="D13" s="227" t="s">
        <v>326</v>
      </c>
      <c r="E13" s="272" t="str">
        <f t="shared" si="0"/>
        <v>A_Large DG_&gt;500-2000</v>
      </c>
      <c r="F13" s="249" t="s">
        <v>92</v>
      </c>
      <c r="G13" s="86">
        <f>(SUMIFS(Inputs_ByYear!D$12:D$17,Inputs_ByYear!$B$12:$B$17,'ABP Remaining Capacity'!$C13))*Inputs_ByYear!D$23*INDEX(Inputs_ByYear!$D$27:$Y$28,MATCH($B13,Inputs_ByYear!$B$27:$B$28,0),MATCH(G$5,Inputs_ByYear!$D$26:$Y$26,0))*INDEX(Inputs_ByPrg!$F$6:$F$69,MATCH('ABP Remaining Capacity'!$E13,Inputs_ByPrg!$E$6:$E$69,0))</f>
        <v>0</v>
      </c>
      <c r="H13" s="86">
        <f>(SUMIFS(Inputs_ByYear!E$12:E$17,Inputs_ByYear!$B$12:$B$17,'ABP Remaining Capacity'!$C13))*Inputs_ByYear!E$23*INDEX(Inputs_ByYear!$D$27:$Y$28,MATCH($B13,Inputs_ByYear!$B$27:$B$28,0),MATCH(H$5,Inputs_ByYear!$D$26:$Y$26,0))*INDEX(Inputs_ByPrg!$F$6:$F$69,MATCH('ABP Remaining Capacity'!$E13,Inputs_ByPrg!$E$6:$E$69,0))</f>
        <v>16502.899809999999</v>
      </c>
      <c r="I13" s="86">
        <f>(SUMIFS(Inputs_ByYear!F$12:F$17,Inputs_ByYear!$B$12:$B$17,'ABP Remaining Capacity'!$C13))*Inputs_ByYear!F$23*INDEX(Inputs_ByYear!$D$27:$Y$28,MATCH($B13,Inputs_ByYear!$B$27:$B$28,0),MATCH(I$5,Inputs_ByYear!$D$26:$Y$26,0))*INDEX(Inputs_ByPrg!$F$6:$F$69,MATCH('ABP Remaining Capacity'!$E13,Inputs_ByPrg!$E$6:$E$69,0))</f>
        <v>0</v>
      </c>
      <c r="J13" s="86">
        <f>(SUMIFS(Inputs_ByYear!G$12:G$17,Inputs_ByYear!$B$12:$B$17,'ABP Remaining Capacity'!$C13))*Inputs_ByYear!G$23*INDEX(Inputs_ByYear!$D$27:$Y$28,MATCH($B13,Inputs_ByYear!$B$27:$B$28,0),MATCH(J$5,Inputs_ByYear!$D$26:$Y$26,0))*INDEX(Inputs_ByPrg!$F$6:$F$69,MATCH('ABP Remaining Capacity'!$E13,Inputs_ByPrg!$E$6:$E$69,0))</f>
        <v>0</v>
      </c>
      <c r="K13" s="86">
        <f>(SUMIFS(Inputs_ByYear!H$12:H$17,Inputs_ByYear!$B$12:$B$17,'ABP Remaining Capacity'!$C13))*Inputs_ByYear!H$23*INDEX(Inputs_ByYear!$D$27:$Y$28,MATCH($B13,Inputs_ByYear!$B$27:$B$28,0),MATCH(K$5,Inputs_ByYear!$D$26:$Y$26,0))*INDEX(Inputs_ByPrg!$F$6:$F$69,MATCH('ABP Remaining Capacity'!$E13,Inputs_ByPrg!$E$6:$E$69,0))</f>
        <v>0</v>
      </c>
      <c r="L13" s="86">
        <f>(SUMIFS(Inputs_ByYear!I$12:I$17,Inputs_ByYear!$B$12:$B$17,'ABP Remaining Capacity'!$C13))*Inputs_ByYear!I$23*INDEX(Inputs_ByYear!$D$27:$Y$28,MATCH($B13,Inputs_ByYear!$B$27:$B$28,0),MATCH(L$5,Inputs_ByYear!$D$26:$Y$26,0))*INDEX(Inputs_ByPrg!$F$6:$F$69,MATCH('ABP Remaining Capacity'!$E13,Inputs_ByPrg!$E$6:$E$69,0))</f>
        <v>0</v>
      </c>
      <c r="M13" s="86">
        <f>(SUMIFS(Inputs_ByYear!J$12:J$17,Inputs_ByYear!$B$12:$B$17,'ABP Remaining Capacity'!$C13))*Inputs_ByYear!J$23*INDEX(Inputs_ByYear!$D$27:$Y$28,MATCH($B13,Inputs_ByYear!$B$27:$B$28,0),MATCH(M$5,Inputs_ByYear!$D$26:$Y$26,0))*INDEX(Inputs_ByPrg!$F$6:$F$69,MATCH('ABP Remaining Capacity'!$E13,Inputs_ByPrg!$E$6:$E$69,0))</f>
        <v>0</v>
      </c>
      <c r="N13" s="86">
        <f>(SUMIFS(Inputs_ByYear!K$12:K$17,Inputs_ByYear!$B$12:$B$17,'ABP Remaining Capacity'!$C13))*Inputs_ByYear!K$23*INDEX(Inputs_ByYear!$D$27:$Y$28,MATCH($B13,Inputs_ByYear!$B$27:$B$28,0),MATCH(N$5,Inputs_ByYear!$D$26:$Y$26,0))*INDEX(Inputs_ByPrg!$F$6:$F$69,MATCH('ABP Remaining Capacity'!$E13,Inputs_ByPrg!$E$6:$E$69,0))</f>
        <v>0</v>
      </c>
      <c r="O13" s="86">
        <f>(SUMIFS(Inputs_ByYear!L$12:L$17,Inputs_ByYear!$B$12:$B$17,'ABP Remaining Capacity'!$C13))*Inputs_ByYear!L$23*INDEX(Inputs_ByYear!$D$27:$Y$28,MATCH($B13,Inputs_ByYear!$B$27:$B$28,0),MATCH(O$5,Inputs_ByYear!$D$26:$Y$26,0))*INDEX(Inputs_ByPrg!$F$6:$F$69,MATCH('ABP Remaining Capacity'!$E13,Inputs_ByPrg!$E$6:$E$69,0))</f>
        <v>0</v>
      </c>
      <c r="P13" s="86">
        <f>(SUMIFS(Inputs_ByYear!M$12:M$17,Inputs_ByYear!$B$12:$B$17,'ABP Remaining Capacity'!$C13))*Inputs_ByYear!M$23*INDEX(Inputs_ByYear!$D$27:$Y$28,MATCH($B13,Inputs_ByYear!$B$27:$B$28,0),MATCH(P$5,Inputs_ByYear!$D$26:$Y$26,0))*INDEX(Inputs_ByPrg!$F$6:$F$69,MATCH('ABP Remaining Capacity'!$E13,Inputs_ByPrg!$E$6:$E$69,0))</f>
        <v>0</v>
      </c>
      <c r="Q13" s="86">
        <f>(SUMIFS(Inputs_ByYear!N$12:N$17,Inputs_ByYear!$B$12:$B$17,'ABP Remaining Capacity'!$C13))*Inputs_ByYear!N$23*INDEX(Inputs_ByYear!$D$27:$Y$28,MATCH($B13,Inputs_ByYear!$B$27:$B$28,0),MATCH(Q$5,Inputs_ByYear!$D$26:$Y$26,0))*INDEX(Inputs_ByPrg!$F$6:$F$69,MATCH('ABP Remaining Capacity'!$E13,Inputs_ByPrg!$E$6:$E$69,0))</f>
        <v>0</v>
      </c>
      <c r="R13" s="86">
        <f>(SUMIFS(Inputs_ByYear!O$12:O$17,Inputs_ByYear!$B$12:$B$17,'ABP Remaining Capacity'!$C13))*Inputs_ByYear!O$23*INDEX(Inputs_ByYear!$D$27:$Y$28,MATCH($B13,Inputs_ByYear!$B$27:$B$28,0),MATCH(R$5,Inputs_ByYear!$D$26:$Y$26,0))*INDEX(Inputs_ByPrg!$F$6:$F$69,MATCH('ABP Remaining Capacity'!$E13,Inputs_ByPrg!$E$6:$E$69,0))</f>
        <v>0</v>
      </c>
      <c r="S13" s="86">
        <f>(SUMIFS(Inputs_ByYear!P$12:P$17,Inputs_ByYear!$B$12:$B$17,'ABP Remaining Capacity'!$C13))*Inputs_ByYear!P$23*INDEX(Inputs_ByYear!$D$27:$Y$28,MATCH($B13,Inputs_ByYear!$B$27:$B$28,0),MATCH(S$5,Inputs_ByYear!$D$26:$Y$26,0))*INDEX(Inputs_ByPrg!$F$6:$F$69,MATCH('ABP Remaining Capacity'!$E13,Inputs_ByPrg!$E$6:$E$69,0))</f>
        <v>0</v>
      </c>
      <c r="T13" s="86">
        <f>(SUMIFS(Inputs_ByYear!Q$12:Q$17,Inputs_ByYear!$B$12:$B$17,'ABP Remaining Capacity'!$C13))*Inputs_ByYear!Q$23*INDEX(Inputs_ByYear!$D$27:$Y$28,MATCH($B13,Inputs_ByYear!$B$27:$B$28,0),MATCH(T$5,Inputs_ByYear!$D$26:$Y$26,0))*INDEX(Inputs_ByPrg!$F$6:$F$69,MATCH('ABP Remaining Capacity'!$E13,Inputs_ByPrg!$E$6:$E$69,0))</f>
        <v>0</v>
      </c>
      <c r="U13" s="86">
        <f>(SUMIFS(Inputs_ByYear!R$12:R$17,Inputs_ByYear!$B$12:$B$17,'ABP Remaining Capacity'!$C13))*Inputs_ByYear!R$23*INDEX(Inputs_ByYear!$D$27:$Y$28,MATCH($B13,Inputs_ByYear!$B$27:$B$28,0),MATCH(U$5,Inputs_ByYear!$D$26:$Y$26,0))*INDEX(Inputs_ByPrg!$F$6:$F$69,MATCH('ABP Remaining Capacity'!$E13,Inputs_ByPrg!$E$6:$E$69,0))</f>
        <v>0</v>
      </c>
      <c r="V13" s="86">
        <f>(SUMIFS(Inputs_ByYear!S$12:S$17,Inputs_ByYear!$B$12:$B$17,'ABP Remaining Capacity'!$C13))*Inputs_ByYear!S$23*INDEX(Inputs_ByYear!$D$27:$Y$28,MATCH($B13,Inputs_ByYear!$B$27:$B$28,0),MATCH(V$5,Inputs_ByYear!$D$26:$Y$26,0))*INDEX(Inputs_ByPrg!$F$6:$F$69,MATCH('ABP Remaining Capacity'!$E13,Inputs_ByPrg!$E$6:$E$69,0))</f>
        <v>0</v>
      </c>
      <c r="W13" s="86">
        <f>(SUMIFS(Inputs_ByYear!T$12:T$17,Inputs_ByYear!$B$12:$B$17,'ABP Remaining Capacity'!$C13))*Inputs_ByYear!T$23*INDEX(Inputs_ByYear!$D$27:$Y$28,MATCH($B13,Inputs_ByYear!$B$27:$B$28,0),MATCH(W$5,Inputs_ByYear!$D$26:$Y$26,0))*INDEX(Inputs_ByPrg!$F$6:$F$69,MATCH('ABP Remaining Capacity'!$E13,Inputs_ByPrg!$E$6:$E$69,0))</f>
        <v>0</v>
      </c>
      <c r="X13" s="86">
        <f>(SUMIFS(Inputs_ByYear!U$12:U$17,Inputs_ByYear!$B$12:$B$17,'ABP Remaining Capacity'!$C13))*Inputs_ByYear!U$23*INDEX(Inputs_ByYear!$D$27:$Y$28,MATCH($B13,Inputs_ByYear!$B$27:$B$28,0),MATCH(X$5,Inputs_ByYear!$D$26:$Y$26,0))*INDEX(Inputs_ByPrg!$F$6:$F$69,MATCH('ABP Remaining Capacity'!$E13,Inputs_ByPrg!$E$6:$E$69,0))</f>
        <v>0</v>
      </c>
      <c r="Y13" s="86">
        <f>(SUMIFS(Inputs_ByYear!V$12:V$17,Inputs_ByYear!$B$12:$B$17,'ABP Remaining Capacity'!$C13))*Inputs_ByYear!V$23*INDEX(Inputs_ByYear!$D$27:$Y$28,MATCH($B13,Inputs_ByYear!$B$27:$B$28,0),MATCH(Y$5,Inputs_ByYear!$D$26:$Y$26,0))*INDEX(Inputs_ByPrg!$F$6:$F$69,MATCH('ABP Remaining Capacity'!$E13,Inputs_ByPrg!$E$6:$E$69,0))</f>
        <v>0</v>
      </c>
      <c r="Z13" s="86">
        <f>(SUMIFS(Inputs_ByYear!W$12:W$17,Inputs_ByYear!$B$12:$B$17,'ABP Remaining Capacity'!$C13))*Inputs_ByYear!W$23*INDEX(Inputs_ByYear!$D$27:$Y$28,MATCH($B13,Inputs_ByYear!$B$27:$B$28,0),MATCH(Z$5,Inputs_ByYear!$D$26:$Y$26,0))*INDEX(Inputs_ByPrg!$F$6:$F$69,MATCH('ABP Remaining Capacity'!$E13,Inputs_ByPrg!$E$6:$E$69,0))</f>
        <v>0</v>
      </c>
      <c r="AA13" s="86">
        <f>(SUMIFS(Inputs_ByYear!X$12:X$17,Inputs_ByYear!$B$12:$B$17,'ABP Remaining Capacity'!$C13))*Inputs_ByYear!X$23*INDEX(Inputs_ByYear!$D$27:$Y$28,MATCH($B13,Inputs_ByYear!$B$27:$B$28,0),MATCH(AA$5,Inputs_ByYear!$D$26:$Y$26,0))*INDEX(Inputs_ByPrg!$F$6:$F$69,MATCH('ABP Remaining Capacity'!$E13,Inputs_ByPrg!$E$6:$E$69,0))</f>
        <v>0</v>
      </c>
      <c r="AB13" s="86">
        <f>(SUMIFS(Inputs_ByYear!Y$12:Y$17,Inputs_ByYear!$B$12:$B$17,'ABP Remaining Capacity'!$C13))*Inputs_ByYear!Y$23*INDEX(Inputs_ByYear!$D$27:$Y$28,MATCH($B13,Inputs_ByYear!$B$27:$B$28,0),MATCH(AB$5,Inputs_ByYear!$D$26:$Y$26,0))*INDEX(Inputs_ByPrg!$F$6:$F$69,MATCH('ABP Remaining Capacity'!$E13,Inputs_ByPrg!$E$6:$E$69,0))</f>
        <v>0</v>
      </c>
    </row>
    <row r="14" spans="2:28" ht="14.75" customHeight="1" x14ac:dyDescent="0.25">
      <c r="B14" s="227" t="s">
        <v>258</v>
      </c>
      <c r="C14" s="227" t="s">
        <v>234</v>
      </c>
      <c r="D14" s="227" t="s">
        <v>327</v>
      </c>
      <c r="E14" s="272" t="str">
        <f t="shared" si="0"/>
        <v>A_Large DG_&gt;2000-5000</v>
      </c>
      <c r="F14" s="249" t="s">
        <v>92</v>
      </c>
      <c r="G14" s="86">
        <f>(SUMIFS(Inputs_ByYear!D$12:D$17,Inputs_ByYear!$B$12:$B$17,'ABP Remaining Capacity'!$C14))*Inputs_ByYear!D$23*INDEX(Inputs_ByYear!$D$27:$Y$28,MATCH($B14,Inputs_ByYear!$B$27:$B$28,0),MATCH(G$5,Inputs_ByYear!$D$26:$Y$26,0))*INDEX(Inputs_ByPrg!$F$6:$F$69,MATCH('ABP Remaining Capacity'!$E14,Inputs_ByPrg!$E$6:$E$69,0))</f>
        <v>0</v>
      </c>
      <c r="H14" s="86">
        <f>(SUMIFS(Inputs_ByYear!E$12:E$17,Inputs_ByYear!$B$12:$B$17,'ABP Remaining Capacity'!$C14))*Inputs_ByYear!E$23*INDEX(Inputs_ByYear!$D$27:$Y$28,MATCH($B14,Inputs_ByYear!$B$27:$B$28,0),MATCH(H$5,Inputs_ByYear!$D$26:$Y$26,0))*INDEX(Inputs_ByPrg!$F$6:$F$69,MATCH('ABP Remaining Capacity'!$E14,Inputs_ByPrg!$E$6:$E$69,0))</f>
        <v>13036.600351999998</v>
      </c>
      <c r="I14" s="86">
        <f>(SUMIFS(Inputs_ByYear!F$12:F$17,Inputs_ByYear!$B$12:$B$17,'ABP Remaining Capacity'!$C14))*Inputs_ByYear!F$23*INDEX(Inputs_ByYear!$D$27:$Y$28,MATCH($B14,Inputs_ByYear!$B$27:$B$28,0),MATCH(I$5,Inputs_ByYear!$D$26:$Y$26,0))*INDEX(Inputs_ByPrg!$F$6:$F$69,MATCH('ABP Remaining Capacity'!$E14,Inputs_ByPrg!$E$6:$E$69,0))</f>
        <v>0</v>
      </c>
      <c r="J14" s="86">
        <f>(SUMIFS(Inputs_ByYear!G$12:G$17,Inputs_ByYear!$B$12:$B$17,'ABP Remaining Capacity'!$C14))*Inputs_ByYear!G$23*INDEX(Inputs_ByYear!$D$27:$Y$28,MATCH($B14,Inputs_ByYear!$B$27:$B$28,0),MATCH(J$5,Inputs_ByYear!$D$26:$Y$26,0))*INDEX(Inputs_ByPrg!$F$6:$F$69,MATCH('ABP Remaining Capacity'!$E14,Inputs_ByPrg!$E$6:$E$69,0))</f>
        <v>0</v>
      </c>
      <c r="K14" s="86">
        <f>(SUMIFS(Inputs_ByYear!H$12:H$17,Inputs_ByYear!$B$12:$B$17,'ABP Remaining Capacity'!$C14))*Inputs_ByYear!H$23*INDEX(Inputs_ByYear!$D$27:$Y$28,MATCH($B14,Inputs_ByYear!$B$27:$B$28,0),MATCH(K$5,Inputs_ByYear!$D$26:$Y$26,0))*INDEX(Inputs_ByPrg!$F$6:$F$69,MATCH('ABP Remaining Capacity'!$E14,Inputs_ByPrg!$E$6:$E$69,0))</f>
        <v>0</v>
      </c>
      <c r="L14" s="86">
        <f>(SUMIFS(Inputs_ByYear!I$12:I$17,Inputs_ByYear!$B$12:$B$17,'ABP Remaining Capacity'!$C14))*Inputs_ByYear!I$23*INDEX(Inputs_ByYear!$D$27:$Y$28,MATCH($B14,Inputs_ByYear!$B$27:$B$28,0),MATCH(L$5,Inputs_ByYear!$D$26:$Y$26,0))*INDEX(Inputs_ByPrg!$F$6:$F$69,MATCH('ABP Remaining Capacity'!$E14,Inputs_ByPrg!$E$6:$E$69,0))</f>
        <v>0</v>
      </c>
      <c r="M14" s="86">
        <f>(SUMIFS(Inputs_ByYear!J$12:J$17,Inputs_ByYear!$B$12:$B$17,'ABP Remaining Capacity'!$C14))*Inputs_ByYear!J$23*INDEX(Inputs_ByYear!$D$27:$Y$28,MATCH($B14,Inputs_ByYear!$B$27:$B$28,0),MATCH(M$5,Inputs_ByYear!$D$26:$Y$26,0))*INDEX(Inputs_ByPrg!$F$6:$F$69,MATCH('ABP Remaining Capacity'!$E14,Inputs_ByPrg!$E$6:$E$69,0))</f>
        <v>0</v>
      </c>
      <c r="N14" s="86">
        <f>(SUMIFS(Inputs_ByYear!K$12:K$17,Inputs_ByYear!$B$12:$B$17,'ABP Remaining Capacity'!$C14))*Inputs_ByYear!K$23*INDEX(Inputs_ByYear!$D$27:$Y$28,MATCH($B14,Inputs_ByYear!$B$27:$B$28,0),MATCH(N$5,Inputs_ByYear!$D$26:$Y$26,0))*INDEX(Inputs_ByPrg!$F$6:$F$69,MATCH('ABP Remaining Capacity'!$E14,Inputs_ByPrg!$E$6:$E$69,0))</f>
        <v>0</v>
      </c>
      <c r="O14" s="86">
        <f>(SUMIFS(Inputs_ByYear!L$12:L$17,Inputs_ByYear!$B$12:$B$17,'ABP Remaining Capacity'!$C14))*Inputs_ByYear!L$23*INDEX(Inputs_ByYear!$D$27:$Y$28,MATCH($B14,Inputs_ByYear!$B$27:$B$28,0),MATCH(O$5,Inputs_ByYear!$D$26:$Y$26,0))*INDEX(Inputs_ByPrg!$F$6:$F$69,MATCH('ABP Remaining Capacity'!$E14,Inputs_ByPrg!$E$6:$E$69,0))</f>
        <v>0</v>
      </c>
      <c r="P14" s="86">
        <f>(SUMIFS(Inputs_ByYear!M$12:M$17,Inputs_ByYear!$B$12:$B$17,'ABP Remaining Capacity'!$C14))*Inputs_ByYear!M$23*INDEX(Inputs_ByYear!$D$27:$Y$28,MATCH($B14,Inputs_ByYear!$B$27:$B$28,0),MATCH(P$5,Inputs_ByYear!$D$26:$Y$26,0))*INDEX(Inputs_ByPrg!$F$6:$F$69,MATCH('ABP Remaining Capacity'!$E14,Inputs_ByPrg!$E$6:$E$69,0))</f>
        <v>0</v>
      </c>
      <c r="Q14" s="86">
        <f>(SUMIFS(Inputs_ByYear!N$12:N$17,Inputs_ByYear!$B$12:$B$17,'ABP Remaining Capacity'!$C14))*Inputs_ByYear!N$23*INDEX(Inputs_ByYear!$D$27:$Y$28,MATCH($B14,Inputs_ByYear!$B$27:$B$28,0),MATCH(Q$5,Inputs_ByYear!$D$26:$Y$26,0))*INDEX(Inputs_ByPrg!$F$6:$F$69,MATCH('ABP Remaining Capacity'!$E14,Inputs_ByPrg!$E$6:$E$69,0))</f>
        <v>0</v>
      </c>
      <c r="R14" s="86">
        <f>(SUMIFS(Inputs_ByYear!O$12:O$17,Inputs_ByYear!$B$12:$B$17,'ABP Remaining Capacity'!$C14))*Inputs_ByYear!O$23*INDEX(Inputs_ByYear!$D$27:$Y$28,MATCH($B14,Inputs_ByYear!$B$27:$B$28,0),MATCH(R$5,Inputs_ByYear!$D$26:$Y$26,0))*INDEX(Inputs_ByPrg!$F$6:$F$69,MATCH('ABP Remaining Capacity'!$E14,Inputs_ByPrg!$E$6:$E$69,0))</f>
        <v>0</v>
      </c>
      <c r="S14" s="86">
        <f>(SUMIFS(Inputs_ByYear!P$12:P$17,Inputs_ByYear!$B$12:$B$17,'ABP Remaining Capacity'!$C14))*Inputs_ByYear!P$23*INDEX(Inputs_ByYear!$D$27:$Y$28,MATCH($B14,Inputs_ByYear!$B$27:$B$28,0),MATCH(S$5,Inputs_ByYear!$D$26:$Y$26,0))*INDEX(Inputs_ByPrg!$F$6:$F$69,MATCH('ABP Remaining Capacity'!$E14,Inputs_ByPrg!$E$6:$E$69,0))</f>
        <v>0</v>
      </c>
      <c r="T14" s="86">
        <f>(SUMIFS(Inputs_ByYear!Q$12:Q$17,Inputs_ByYear!$B$12:$B$17,'ABP Remaining Capacity'!$C14))*Inputs_ByYear!Q$23*INDEX(Inputs_ByYear!$D$27:$Y$28,MATCH($B14,Inputs_ByYear!$B$27:$B$28,0),MATCH(T$5,Inputs_ByYear!$D$26:$Y$26,0))*INDEX(Inputs_ByPrg!$F$6:$F$69,MATCH('ABP Remaining Capacity'!$E14,Inputs_ByPrg!$E$6:$E$69,0))</f>
        <v>0</v>
      </c>
      <c r="U14" s="86">
        <f>(SUMIFS(Inputs_ByYear!R$12:R$17,Inputs_ByYear!$B$12:$B$17,'ABP Remaining Capacity'!$C14))*Inputs_ByYear!R$23*INDEX(Inputs_ByYear!$D$27:$Y$28,MATCH($B14,Inputs_ByYear!$B$27:$B$28,0),MATCH(U$5,Inputs_ByYear!$D$26:$Y$26,0))*INDEX(Inputs_ByPrg!$F$6:$F$69,MATCH('ABP Remaining Capacity'!$E14,Inputs_ByPrg!$E$6:$E$69,0))</f>
        <v>0</v>
      </c>
      <c r="V14" s="86">
        <f>(SUMIFS(Inputs_ByYear!S$12:S$17,Inputs_ByYear!$B$12:$B$17,'ABP Remaining Capacity'!$C14))*Inputs_ByYear!S$23*INDEX(Inputs_ByYear!$D$27:$Y$28,MATCH($B14,Inputs_ByYear!$B$27:$B$28,0),MATCH(V$5,Inputs_ByYear!$D$26:$Y$26,0))*INDEX(Inputs_ByPrg!$F$6:$F$69,MATCH('ABP Remaining Capacity'!$E14,Inputs_ByPrg!$E$6:$E$69,0))</f>
        <v>0</v>
      </c>
      <c r="W14" s="86">
        <f>(SUMIFS(Inputs_ByYear!T$12:T$17,Inputs_ByYear!$B$12:$B$17,'ABP Remaining Capacity'!$C14))*Inputs_ByYear!T$23*INDEX(Inputs_ByYear!$D$27:$Y$28,MATCH($B14,Inputs_ByYear!$B$27:$B$28,0),MATCH(W$5,Inputs_ByYear!$D$26:$Y$26,0))*INDEX(Inputs_ByPrg!$F$6:$F$69,MATCH('ABP Remaining Capacity'!$E14,Inputs_ByPrg!$E$6:$E$69,0))</f>
        <v>0</v>
      </c>
      <c r="X14" s="86">
        <f>(SUMIFS(Inputs_ByYear!U$12:U$17,Inputs_ByYear!$B$12:$B$17,'ABP Remaining Capacity'!$C14))*Inputs_ByYear!U$23*INDEX(Inputs_ByYear!$D$27:$Y$28,MATCH($B14,Inputs_ByYear!$B$27:$B$28,0),MATCH(X$5,Inputs_ByYear!$D$26:$Y$26,0))*INDEX(Inputs_ByPrg!$F$6:$F$69,MATCH('ABP Remaining Capacity'!$E14,Inputs_ByPrg!$E$6:$E$69,0))</f>
        <v>0</v>
      </c>
      <c r="Y14" s="86">
        <f>(SUMIFS(Inputs_ByYear!V$12:V$17,Inputs_ByYear!$B$12:$B$17,'ABP Remaining Capacity'!$C14))*Inputs_ByYear!V$23*INDEX(Inputs_ByYear!$D$27:$Y$28,MATCH($B14,Inputs_ByYear!$B$27:$B$28,0),MATCH(Y$5,Inputs_ByYear!$D$26:$Y$26,0))*INDEX(Inputs_ByPrg!$F$6:$F$69,MATCH('ABP Remaining Capacity'!$E14,Inputs_ByPrg!$E$6:$E$69,0))</f>
        <v>0</v>
      </c>
      <c r="Z14" s="86">
        <f>(SUMIFS(Inputs_ByYear!W$12:W$17,Inputs_ByYear!$B$12:$B$17,'ABP Remaining Capacity'!$C14))*Inputs_ByYear!W$23*INDEX(Inputs_ByYear!$D$27:$Y$28,MATCH($B14,Inputs_ByYear!$B$27:$B$28,0),MATCH(Z$5,Inputs_ByYear!$D$26:$Y$26,0))*INDEX(Inputs_ByPrg!$F$6:$F$69,MATCH('ABP Remaining Capacity'!$E14,Inputs_ByPrg!$E$6:$E$69,0))</f>
        <v>0</v>
      </c>
      <c r="AA14" s="86">
        <f>(SUMIFS(Inputs_ByYear!X$12:X$17,Inputs_ByYear!$B$12:$B$17,'ABP Remaining Capacity'!$C14))*Inputs_ByYear!X$23*INDEX(Inputs_ByYear!$D$27:$Y$28,MATCH($B14,Inputs_ByYear!$B$27:$B$28,0),MATCH(AA$5,Inputs_ByYear!$D$26:$Y$26,0))*INDEX(Inputs_ByPrg!$F$6:$F$69,MATCH('ABP Remaining Capacity'!$E14,Inputs_ByPrg!$E$6:$E$69,0))</f>
        <v>0</v>
      </c>
      <c r="AB14" s="86">
        <f>(SUMIFS(Inputs_ByYear!Y$12:Y$17,Inputs_ByYear!$B$12:$B$17,'ABP Remaining Capacity'!$C14))*Inputs_ByYear!Y$23*INDEX(Inputs_ByYear!$D$27:$Y$28,MATCH($B14,Inputs_ByYear!$B$27:$B$28,0),MATCH(AB$5,Inputs_ByYear!$D$26:$Y$26,0))*INDEX(Inputs_ByPrg!$F$6:$F$69,MATCH('ABP Remaining Capacity'!$E14,Inputs_ByPrg!$E$6:$E$69,0))</f>
        <v>0</v>
      </c>
    </row>
    <row r="15" spans="2:28" ht="14.75" customHeight="1" x14ac:dyDescent="0.25">
      <c r="B15" s="227" t="s">
        <v>259</v>
      </c>
      <c r="C15" s="227" t="s">
        <v>234</v>
      </c>
      <c r="D15" s="227" t="s">
        <v>322</v>
      </c>
      <c r="E15" s="272" t="str">
        <f t="shared" si="0"/>
        <v>B_Large DG_&gt;25-100</v>
      </c>
      <c r="F15" s="249" t="s">
        <v>92</v>
      </c>
      <c r="G15" s="86">
        <f>(SUMIFS(Inputs_ByYear!D$12:D$17,Inputs_ByYear!$B$12:$B$17,'ABP Remaining Capacity'!$C15))*Inputs_ByYear!D$23*INDEX(Inputs_ByYear!$D$27:$Y$28,MATCH($B15,Inputs_ByYear!$B$27:$B$28,0),MATCH(G$5,Inputs_ByYear!$D$26:$Y$26,0))*INDEX(Inputs_ByPrg!$F$6:$F$69,MATCH('ABP Remaining Capacity'!$E15,Inputs_ByPrg!$E$6:$E$69,0))</f>
        <v>0</v>
      </c>
      <c r="H15" s="86">
        <f>(SUMIFS(Inputs_ByYear!E$12:E$17,Inputs_ByYear!$B$12:$B$17,'ABP Remaining Capacity'!$C15))*Inputs_ByYear!E$23*INDEX(Inputs_ByYear!$D$27:$Y$28,MATCH($B15,Inputs_ByYear!$B$27:$B$28,0),MATCH(H$5,Inputs_ByYear!$D$26:$Y$26,0))*INDEX(Inputs_ByPrg!$F$6:$F$69,MATCH('ABP Remaining Capacity'!$E15,Inputs_ByPrg!$E$6:$E$69,0))</f>
        <v>8461.8215985333336</v>
      </c>
      <c r="I15" s="86">
        <f>(SUMIFS(Inputs_ByYear!F$12:F$17,Inputs_ByYear!$B$12:$B$17,'ABP Remaining Capacity'!$C15))*Inputs_ByYear!F$23*INDEX(Inputs_ByYear!$D$27:$Y$28,MATCH($B15,Inputs_ByYear!$B$27:$B$28,0),MATCH(I$5,Inputs_ByYear!$D$26:$Y$26,0))*INDEX(Inputs_ByPrg!$F$6:$F$69,MATCH('ABP Remaining Capacity'!$E15,Inputs_ByPrg!$E$6:$E$69,0))</f>
        <v>0</v>
      </c>
      <c r="J15" s="86">
        <f>(SUMIFS(Inputs_ByYear!G$12:G$17,Inputs_ByYear!$B$12:$B$17,'ABP Remaining Capacity'!$C15))*Inputs_ByYear!G$23*INDEX(Inputs_ByYear!$D$27:$Y$28,MATCH($B15,Inputs_ByYear!$B$27:$B$28,0),MATCH(J$5,Inputs_ByYear!$D$26:$Y$26,0))*INDEX(Inputs_ByPrg!$F$6:$F$69,MATCH('ABP Remaining Capacity'!$E15,Inputs_ByPrg!$E$6:$E$69,0))</f>
        <v>0</v>
      </c>
      <c r="K15" s="86">
        <f>(SUMIFS(Inputs_ByYear!H$12:H$17,Inputs_ByYear!$B$12:$B$17,'ABP Remaining Capacity'!$C15))*Inputs_ByYear!H$23*INDEX(Inputs_ByYear!$D$27:$Y$28,MATCH($B15,Inputs_ByYear!$B$27:$B$28,0),MATCH(K$5,Inputs_ByYear!$D$26:$Y$26,0))*INDEX(Inputs_ByPrg!$F$6:$F$69,MATCH('ABP Remaining Capacity'!$E15,Inputs_ByPrg!$E$6:$E$69,0))</f>
        <v>0</v>
      </c>
      <c r="L15" s="86">
        <f>(SUMIFS(Inputs_ByYear!I$12:I$17,Inputs_ByYear!$B$12:$B$17,'ABP Remaining Capacity'!$C15))*Inputs_ByYear!I$23*INDEX(Inputs_ByYear!$D$27:$Y$28,MATCH($B15,Inputs_ByYear!$B$27:$B$28,0),MATCH(L$5,Inputs_ByYear!$D$26:$Y$26,0))*INDEX(Inputs_ByPrg!$F$6:$F$69,MATCH('ABP Remaining Capacity'!$E15,Inputs_ByPrg!$E$6:$E$69,0))</f>
        <v>0</v>
      </c>
      <c r="M15" s="86">
        <f>(SUMIFS(Inputs_ByYear!J$12:J$17,Inputs_ByYear!$B$12:$B$17,'ABP Remaining Capacity'!$C15))*Inputs_ByYear!J$23*INDEX(Inputs_ByYear!$D$27:$Y$28,MATCH($B15,Inputs_ByYear!$B$27:$B$28,0),MATCH(M$5,Inputs_ByYear!$D$26:$Y$26,0))*INDEX(Inputs_ByPrg!$F$6:$F$69,MATCH('ABP Remaining Capacity'!$E15,Inputs_ByPrg!$E$6:$E$69,0))</f>
        <v>0</v>
      </c>
      <c r="N15" s="86">
        <f>(SUMIFS(Inputs_ByYear!K$12:K$17,Inputs_ByYear!$B$12:$B$17,'ABP Remaining Capacity'!$C15))*Inputs_ByYear!K$23*INDEX(Inputs_ByYear!$D$27:$Y$28,MATCH($B15,Inputs_ByYear!$B$27:$B$28,0),MATCH(N$5,Inputs_ByYear!$D$26:$Y$26,0))*INDEX(Inputs_ByPrg!$F$6:$F$69,MATCH('ABP Remaining Capacity'!$E15,Inputs_ByPrg!$E$6:$E$69,0))</f>
        <v>0</v>
      </c>
      <c r="O15" s="86">
        <f>(SUMIFS(Inputs_ByYear!L$12:L$17,Inputs_ByYear!$B$12:$B$17,'ABP Remaining Capacity'!$C15))*Inputs_ByYear!L$23*INDEX(Inputs_ByYear!$D$27:$Y$28,MATCH($B15,Inputs_ByYear!$B$27:$B$28,0),MATCH(O$5,Inputs_ByYear!$D$26:$Y$26,0))*INDEX(Inputs_ByPrg!$F$6:$F$69,MATCH('ABP Remaining Capacity'!$E15,Inputs_ByPrg!$E$6:$E$69,0))</f>
        <v>0</v>
      </c>
      <c r="P15" s="86">
        <f>(SUMIFS(Inputs_ByYear!M$12:M$17,Inputs_ByYear!$B$12:$B$17,'ABP Remaining Capacity'!$C15))*Inputs_ByYear!M$23*INDEX(Inputs_ByYear!$D$27:$Y$28,MATCH($B15,Inputs_ByYear!$B$27:$B$28,0),MATCH(P$5,Inputs_ByYear!$D$26:$Y$26,0))*INDEX(Inputs_ByPrg!$F$6:$F$69,MATCH('ABP Remaining Capacity'!$E15,Inputs_ByPrg!$E$6:$E$69,0))</f>
        <v>0</v>
      </c>
      <c r="Q15" s="86">
        <f>(SUMIFS(Inputs_ByYear!N$12:N$17,Inputs_ByYear!$B$12:$B$17,'ABP Remaining Capacity'!$C15))*Inputs_ByYear!N$23*INDEX(Inputs_ByYear!$D$27:$Y$28,MATCH($B15,Inputs_ByYear!$B$27:$B$28,0),MATCH(Q$5,Inputs_ByYear!$D$26:$Y$26,0))*INDEX(Inputs_ByPrg!$F$6:$F$69,MATCH('ABP Remaining Capacity'!$E15,Inputs_ByPrg!$E$6:$E$69,0))</f>
        <v>0</v>
      </c>
      <c r="R15" s="86">
        <f>(SUMIFS(Inputs_ByYear!O$12:O$17,Inputs_ByYear!$B$12:$B$17,'ABP Remaining Capacity'!$C15))*Inputs_ByYear!O$23*INDEX(Inputs_ByYear!$D$27:$Y$28,MATCH($B15,Inputs_ByYear!$B$27:$B$28,0),MATCH(R$5,Inputs_ByYear!$D$26:$Y$26,0))*INDEX(Inputs_ByPrg!$F$6:$F$69,MATCH('ABP Remaining Capacity'!$E15,Inputs_ByPrg!$E$6:$E$69,0))</f>
        <v>0</v>
      </c>
      <c r="S15" s="86">
        <f>(SUMIFS(Inputs_ByYear!P$12:P$17,Inputs_ByYear!$B$12:$B$17,'ABP Remaining Capacity'!$C15))*Inputs_ByYear!P$23*INDEX(Inputs_ByYear!$D$27:$Y$28,MATCH($B15,Inputs_ByYear!$B$27:$B$28,0),MATCH(S$5,Inputs_ByYear!$D$26:$Y$26,0))*INDEX(Inputs_ByPrg!$F$6:$F$69,MATCH('ABP Remaining Capacity'!$E15,Inputs_ByPrg!$E$6:$E$69,0))</f>
        <v>0</v>
      </c>
      <c r="T15" s="86">
        <f>(SUMIFS(Inputs_ByYear!Q$12:Q$17,Inputs_ByYear!$B$12:$B$17,'ABP Remaining Capacity'!$C15))*Inputs_ByYear!Q$23*INDEX(Inputs_ByYear!$D$27:$Y$28,MATCH($B15,Inputs_ByYear!$B$27:$B$28,0),MATCH(T$5,Inputs_ByYear!$D$26:$Y$26,0))*INDEX(Inputs_ByPrg!$F$6:$F$69,MATCH('ABP Remaining Capacity'!$E15,Inputs_ByPrg!$E$6:$E$69,0))</f>
        <v>0</v>
      </c>
      <c r="U15" s="86">
        <f>(SUMIFS(Inputs_ByYear!R$12:R$17,Inputs_ByYear!$B$12:$B$17,'ABP Remaining Capacity'!$C15))*Inputs_ByYear!R$23*INDEX(Inputs_ByYear!$D$27:$Y$28,MATCH($B15,Inputs_ByYear!$B$27:$B$28,0),MATCH(U$5,Inputs_ByYear!$D$26:$Y$26,0))*INDEX(Inputs_ByPrg!$F$6:$F$69,MATCH('ABP Remaining Capacity'!$E15,Inputs_ByPrg!$E$6:$E$69,0))</f>
        <v>0</v>
      </c>
      <c r="V15" s="86">
        <f>(SUMIFS(Inputs_ByYear!S$12:S$17,Inputs_ByYear!$B$12:$B$17,'ABP Remaining Capacity'!$C15))*Inputs_ByYear!S$23*INDEX(Inputs_ByYear!$D$27:$Y$28,MATCH($B15,Inputs_ByYear!$B$27:$B$28,0),MATCH(V$5,Inputs_ByYear!$D$26:$Y$26,0))*INDEX(Inputs_ByPrg!$F$6:$F$69,MATCH('ABP Remaining Capacity'!$E15,Inputs_ByPrg!$E$6:$E$69,0))</f>
        <v>0</v>
      </c>
      <c r="W15" s="86">
        <f>(SUMIFS(Inputs_ByYear!T$12:T$17,Inputs_ByYear!$B$12:$B$17,'ABP Remaining Capacity'!$C15))*Inputs_ByYear!T$23*INDEX(Inputs_ByYear!$D$27:$Y$28,MATCH($B15,Inputs_ByYear!$B$27:$B$28,0),MATCH(W$5,Inputs_ByYear!$D$26:$Y$26,0))*INDEX(Inputs_ByPrg!$F$6:$F$69,MATCH('ABP Remaining Capacity'!$E15,Inputs_ByPrg!$E$6:$E$69,0))</f>
        <v>0</v>
      </c>
      <c r="X15" s="86">
        <f>(SUMIFS(Inputs_ByYear!U$12:U$17,Inputs_ByYear!$B$12:$B$17,'ABP Remaining Capacity'!$C15))*Inputs_ByYear!U$23*INDEX(Inputs_ByYear!$D$27:$Y$28,MATCH($B15,Inputs_ByYear!$B$27:$B$28,0),MATCH(X$5,Inputs_ByYear!$D$26:$Y$26,0))*INDEX(Inputs_ByPrg!$F$6:$F$69,MATCH('ABP Remaining Capacity'!$E15,Inputs_ByPrg!$E$6:$E$69,0))</f>
        <v>0</v>
      </c>
      <c r="Y15" s="86">
        <f>(SUMIFS(Inputs_ByYear!V$12:V$17,Inputs_ByYear!$B$12:$B$17,'ABP Remaining Capacity'!$C15))*Inputs_ByYear!V$23*INDEX(Inputs_ByYear!$D$27:$Y$28,MATCH($B15,Inputs_ByYear!$B$27:$B$28,0),MATCH(Y$5,Inputs_ByYear!$D$26:$Y$26,0))*INDEX(Inputs_ByPrg!$F$6:$F$69,MATCH('ABP Remaining Capacity'!$E15,Inputs_ByPrg!$E$6:$E$69,0))</f>
        <v>0</v>
      </c>
      <c r="Z15" s="86">
        <f>(SUMIFS(Inputs_ByYear!W$12:W$17,Inputs_ByYear!$B$12:$B$17,'ABP Remaining Capacity'!$C15))*Inputs_ByYear!W$23*INDEX(Inputs_ByYear!$D$27:$Y$28,MATCH($B15,Inputs_ByYear!$B$27:$B$28,0),MATCH(Z$5,Inputs_ByYear!$D$26:$Y$26,0))*INDEX(Inputs_ByPrg!$F$6:$F$69,MATCH('ABP Remaining Capacity'!$E15,Inputs_ByPrg!$E$6:$E$69,0))</f>
        <v>0</v>
      </c>
      <c r="AA15" s="86">
        <f>(SUMIFS(Inputs_ByYear!X$12:X$17,Inputs_ByYear!$B$12:$B$17,'ABP Remaining Capacity'!$C15))*Inputs_ByYear!X$23*INDEX(Inputs_ByYear!$D$27:$Y$28,MATCH($B15,Inputs_ByYear!$B$27:$B$28,0),MATCH(AA$5,Inputs_ByYear!$D$26:$Y$26,0))*INDEX(Inputs_ByPrg!$F$6:$F$69,MATCH('ABP Remaining Capacity'!$E15,Inputs_ByPrg!$E$6:$E$69,0))</f>
        <v>0</v>
      </c>
      <c r="AB15" s="86">
        <f>(SUMIFS(Inputs_ByYear!Y$12:Y$17,Inputs_ByYear!$B$12:$B$17,'ABP Remaining Capacity'!$C15))*Inputs_ByYear!Y$23*INDEX(Inputs_ByYear!$D$27:$Y$28,MATCH($B15,Inputs_ByYear!$B$27:$B$28,0),MATCH(AB$5,Inputs_ByYear!$D$26:$Y$26,0))*INDEX(Inputs_ByPrg!$F$6:$F$69,MATCH('ABP Remaining Capacity'!$E15,Inputs_ByPrg!$E$6:$E$69,0))</f>
        <v>0</v>
      </c>
    </row>
    <row r="16" spans="2:28" ht="14.75" customHeight="1" x14ac:dyDescent="0.25">
      <c r="B16" s="227" t="s">
        <v>259</v>
      </c>
      <c r="C16" s="227" t="s">
        <v>234</v>
      </c>
      <c r="D16" s="227" t="s">
        <v>323</v>
      </c>
      <c r="E16" s="272" t="str">
        <f t="shared" si="0"/>
        <v>B_Large DG_&gt;100-200</v>
      </c>
      <c r="F16" s="249" t="s">
        <v>92</v>
      </c>
      <c r="G16" s="86">
        <f>(SUMIFS(Inputs_ByYear!D$12:D$17,Inputs_ByYear!$B$12:$B$17,'ABP Remaining Capacity'!$C16))*Inputs_ByYear!D$23*INDEX(Inputs_ByYear!$D$27:$Y$28,MATCH($B16,Inputs_ByYear!$B$27:$B$28,0),MATCH(G$5,Inputs_ByYear!$D$26:$Y$26,0))*INDEX(Inputs_ByPrg!$F$6:$F$69,MATCH('ABP Remaining Capacity'!$E16,Inputs_ByPrg!$E$6:$E$69,0))</f>
        <v>0</v>
      </c>
      <c r="H16" s="86">
        <f>(SUMIFS(Inputs_ByYear!E$12:E$17,Inputs_ByYear!$B$12:$B$17,'ABP Remaining Capacity'!$C16))*Inputs_ByYear!E$23*INDEX(Inputs_ByYear!$D$27:$Y$28,MATCH($B16,Inputs_ByYear!$B$27:$B$28,0),MATCH(H$5,Inputs_ByYear!$D$26:$Y$26,0))*INDEX(Inputs_ByPrg!$F$6:$F$69,MATCH('ABP Remaining Capacity'!$E16,Inputs_ByPrg!$E$6:$E$69,0))</f>
        <v>6853.8821553999996</v>
      </c>
      <c r="I16" s="86">
        <f>(SUMIFS(Inputs_ByYear!F$12:F$17,Inputs_ByYear!$B$12:$B$17,'ABP Remaining Capacity'!$C16))*Inputs_ByYear!F$23*INDEX(Inputs_ByYear!$D$27:$Y$28,MATCH($B16,Inputs_ByYear!$B$27:$B$28,0),MATCH(I$5,Inputs_ByYear!$D$26:$Y$26,0))*INDEX(Inputs_ByPrg!$F$6:$F$69,MATCH('ABP Remaining Capacity'!$E16,Inputs_ByPrg!$E$6:$E$69,0))</f>
        <v>0</v>
      </c>
      <c r="J16" s="86">
        <f>(SUMIFS(Inputs_ByYear!G$12:G$17,Inputs_ByYear!$B$12:$B$17,'ABP Remaining Capacity'!$C16))*Inputs_ByYear!G$23*INDEX(Inputs_ByYear!$D$27:$Y$28,MATCH($B16,Inputs_ByYear!$B$27:$B$28,0),MATCH(J$5,Inputs_ByYear!$D$26:$Y$26,0))*INDEX(Inputs_ByPrg!$F$6:$F$69,MATCH('ABP Remaining Capacity'!$E16,Inputs_ByPrg!$E$6:$E$69,0))</f>
        <v>0</v>
      </c>
      <c r="K16" s="86">
        <f>(SUMIFS(Inputs_ByYear!H$12:H$17,Inputs_ByYear!$B$12:$B$17,'ABP Remaining Capacity'!$C16))*Inputs_ByYear!H$23*INDEX(Inputs_ByYear!$D$27:$Y$28,MATCH($B16,Inputs_ByYear!$B$27:$B$28,0),MATCH(K$5,Inputs_ByYear!$D$26:$Y$26,0))*INDEX(Inputs_ByPrg!$F$6:$F$69,MATCH('ABP Remaining Capacity'!$E16,Inputs_ByPrg!$E$6:$E$69,0))</f>
        <v>0</v>
      </c>
      <c r="L16" s="86">
        <f>(SUMIFS(Inputs_ByYear!I$12:I$17,Inputs_ByYear!$B$12:$B$17,'ABP Remaining Capacity'!$C16))*Inputs_ByYear!I$23*INDEX(Inputs_ByYear!$D$27:$Y$28,MATCH($B16,Inputs_ByYear!$B$27:$B$28,0),MATCH(L$5,Inputs_ByYear!$D$26:$Y$26,0))*INDEX(Inputs_ByPrg!$F$6:$F$69,MATCH('ABP Remaining Capacity'!$E16,Inputs_ByPrg!$E$6:$E$69,0))</f>
        <v>0</v>
      </c>
      <c r="M16" s="86">
        <f>(SUMIFS(Inputs_ByYear!J$12:J$17,Inputs_ByYear!$B$12:$B$17,'ABP Remaining Capacity'!$C16))*Inputs_ByYear!J$23*INDEX(Inputs_ByYear!$D$27:$Y$28,MATCH($B16,Inputs_ByYear!$B$27:$B$28,0),MATCH(M$5,Inputs_ByYear!$D$26:$Y$26,0))*INDEX(Inputs_ByPrg!$F$6:$F$69,MATCH('ABP Remaining Capacity'!$E16,Inputs_ByPrg!$E$6:$E$69,0))</f>
        <v>0</v>
      </c>
      <c r="N16" s="86">
        <f>(SUMIFS(Inputs_ByYear!K$12:K$17,Inputs_ByYear!$B$12:$B$17,'ABP Remaining Capacity'!$C16))*Inputs_ByYear!K$23*INDEX(Inputs_ByYear!$D$27:$Y$28,MATCH($B16,Inputs_ByYear!$B$27:$B$28,0),MATCH(N$5,Inputs_ByYear!$D$26:$Y$26,0))*INDEX(Inputs_ByPrg!$F$6:$F$69,MATCH('ABP Remaining Capacity'!$E16,Inputs_ByPrg!$E$6:$E$69,0))</f>
        <v>0</v>
      </c>
      <c r="O16" s="86">
        <f>(SUMIFS(Inputs_ByYear!L$12:L$17,Inputs_ByYear!$B$12:$B$17,'ABP Remaining Capacity'!$C16))*Inputs_ByYear!L$23*INDEX(Inputs_ByYear!$D$27:$Y$28,MATCH($B16,Inputs_ByYear!$B$27:$B$28,0),MATCH(O$5,Inputs_ByYear!$D$26:$Y$26,0))*INDEX(Inputs_ByPrg!$F$6:$F$69,MATCH('ABP Remaining Capacity'!$E16,Inputs_ByPrg!$E$6:$E$69,0))</f>
        <v>0</v>
      </c>
      <c r="P16" s="86">
        <f>(SUMIFS(Inputs_ByYear!M$12:M$17,Inputs_ByYear!$B$12:$B$17,'ABP Remaining Capacity'!$C16))*Inputs_ByYear!M$23*INDEX(Inputs_ByYear!$D$27:$Y$28,MATCH($B16,Inputs_ByYear!$B$27:$B$28,0),MATCH(P$5,Inputs_ByYear!$D$26:$Y$26,0))*INDEX(Inputs_ByPrg!$F$6:$F$69,MATCH('ABP Remaining Capacity'!$E16,Inputs_ByPrg!$E$6:$E$69,0))</f>
        <v>0</v>
      </c>
      <c r="Q16" s="86">
        <f>(SUMIFS(Inputs_ByYear!N$12:N$17,Inputs_ByYear!$B$12:$B$17,'ABP Remaining Capacity'!$C16))*Inputs_ByYear!N$23*INDEX(Inputs_ByYear!$D$27:$Y$28,MATCH($B16,Inputs_ByYear!$B$27:$B$28,0),MATCH(Q$5,Inputs_ByYear!$D$26:$Y$26,0))*INDEX(Inputs_ByPrg!$F$6:$F$69,MATCH('ABP Remaining Capacity'!$E16,Inputs_ByPrg!$E$6:$E$69,0))</f>
        <v>0</v>
      </c>
      <c r="R16" s="86">
        <f>(SUMIFS(Inputs_ByYear!O$12:O$17,Inputs_ByYear!$B$12:$B$17,'ABP Remaining Capacity'!$C16))*Inputs_ByYear!O$23*INDEX(Inputs_ByYear!$D$27:$Y$28,MATCH($B16,Inputs_ByYear!$B$27:$B$28,0),MATCH(R$5,Inputs_ByYear!$D$26:$Y$26,0))*INDEX(Inputs_ByPrg!$F$6:$F$69,MATCH('ABP Remaining Capacity'!$E16,Inputs_ByPrg!$E$6:$E$69,0))</f>
        <v>0</v>
      </c>
      <c r="S16" s="86">
        <f>(SUMIFS(Inputs_ByYear!P$12:P$17,Inputs_ByYear!$B$12:$B$17,'ABP Remaining Capacity'!$C16))*Inputs_ByYear!P$23*INDEX(Inputs_ByYear!$D$27:$Y$28,MATCH($B16,Inputs_ByYear!$B$27:$B$28,0),MATCH(S$5,Inputs_ByYear!$D$26:$Y$26,0))*INDEX(Inputs_ByPrg!$F$6:$F$69,MATCH('ABP Remaining Capacity'!$E16,Inputs_ByPrg!$E$6:$E$69,0))</f>
        <v>0</v>
      </c>
      <c r="T16" s="86">
        <f>(SUMIFS(Inputs_ByYear!Q$12:Q$17,Inputs_ByYear!$B$12:$B$17,'ABP Remaining Capacity'!$C16))*Inputs_ByYear!Q$23*INDEX(Inputs_ByYear!$D$27:$Y$28,MATCH($B16,Inputs_ByYear!$B$27:$B$28,0),MATCH(T$5,Inputs_ByYear!$D$26:$Y$26,0))*INDEX(Inputs_ByPrg!$F$6:$F$69,MATCH('ABP Remaining Capacity'!$E16,Inputs_ByPrg!$E$6:$E$69,0))</f>
        <v>0</v>
      </c>
      <c r="U16" s="86">
        <f>(SUMIFS(Inputs_ByYear!R$12:R$17,Inputs_ByYear!$B$12:$B$17,'ABP Remaining Capacity'!$C16))*Inputs_ByYear!R$23*INDEX(Inputs_ByYear!$D$27:$Y$28,MATCH($B16,Inputs_ByYear!$B$27:$B$28,0),MATCH(U$5,Inputs_ByYear!$D$26:$Y$26,0))*INDEX(Inputs_ByPrg!$F$6:$F$69,MATCH('ABP Remaining Capacity'!$E16,Inputs_ByPrg!$E$6:$E$69,0))</f>
        <v>0</v>
      </c>
      <c r="V16" s="86">
        <f>(SUMIFS(Inputs_ByYear!S$12:S$17,Inputs_ByYear!$B$12:$B$17,'ABP Remaining Capacity'!$C16))*Inputs_ByYear!S$23*INDEX(Inputs_ByYear!$D$27:$Y$28,MATCH($B16,Inputs_ByYear!$B$27:$B$28,0),MATCH(V$5,Inputs_ByYear!$D$26:$Y$26,0))*INDEX(Inputs_ByPrg!$F$6:$F$69,MATCH('ABP Remaining Capacity'!$E16,Inputs_ByPrg!$E$6:$E$69,0))</f>
        <v>0</v>
      </c>
      <c r="W16" s="86">
        <f>(SUMIFS(Inputs_ByYear!T$12:T$17,Inputs_ByYear!$B$12:$B$17,'ABP Remaining Capacity'!$C16))*Inputs_ByYear!T$23*INDEX(Inputs_ByYear!$D$27:$Y$28,MATCH($B16,Inputs_ByYear!$B$27:$B$28,0),MATCH(W$5,Inputs_ByYear!$D$26:$Y$26,0))*INDEX(Inputs_ByPrg!$F$6:$F$69,MATCH('ABP Remaining Capacity'!$E16,Inputs_ByPrg!$E$6:$E$69,0))</f>
        <v>0</v>
      </c>
      <c r="X16" s="86">
        <f>(SUMIFS(Inputs_ByYear!U$12:U$17,Inputs_ByYear!$B$12:$B$17,'ABP Remaining Capacity'!$C16))*Inputs_ByYear!U$23*INDEX(Inputs_ByYear!$D$27:$Y$28,MATCH($B16,Inputs_ByYear!$B$27:$B$28,0),MATCH(X$5,Inputs_ByYear!$D$26:$Y$26,0))*INDEX(Inputs_ByPrg!$F$6:$F$69,MATCH('ABP Remaining Capacity'!$E16,Inputs_ByPrg!$E$6:$E$69,0))</f>
        <v>0</v>
      </c>
      <c r="Y16" s="86">
        <f>(SUMIFS(Inputs_ByYear!V$12:V$17,Inputs_ByYear!$B$12:$B$17,'ABP Remaining Capacity'!$C16))*Inputs_ByYear!V$23*INDEX(Inputs_ByYear!$D$27:$Y$28,MATCH($B16,Inputs_ByYear!$B$27:$B$28,0),MATCH(Y$5,Inputs_ByYear!$D$26:$Y$26,0))*INDEX(Inputs_ByPrg!$F$6:$F$69,MATCH('ABP Remaining Capacity'!$E16,Inputs_ByPrg!$E$6:$E$69,0))</f>
        <v>0</v>
      </c>
      <c r="Z16" s="86">
        <f>(SUMIFS(Inputs_ByYear!W$12:W$17,Inputs_ByYear!$B$12:$B$17,'ABP Remaining Capacity'!$C16))*Inputs_ByYear!W$23*INDEX(Inputs_ByYear!$D$27:$Y$28,MATCH($B16,Inputs_ByYear!$B$27:$B$28,0),MATCH(Z$5,Inputs_ByYear!$D$26:$Y$26,0))*INDEX(Inputs_ByPrg!$F$6:$F$69,MATCH('ABP Remaining Capacity'!$E16,Inputs_ByPrg!$E$6:$E$69,0))</f>
        <v>0</v>
      </c>
      <c r="AA16" s="86">
        <f>(SUMIFS(Inputs_ByYear!X$12:X$17,Inputs_ByYear!$B$12:$B$17,'ABP Remaining Capacity'!$C16))*Inputs_ByYear!X$23*INDEX(Inputs_ByYear!$D$27:$Y$28,MATCH($B16,Inputs_ByYear!$B$27:$B$28,0),MATCH(AA$5,Inputs_ByYear!$D$26:$Y$26,0))*INDEX(Inputs_ByPrg!$F$6:$F$69,MATCH('ABP Remaining Capacity'!$E16,Inputs_ByPrg!$E$6:$E$69,0))</f>
        <v>0</v>
      </c>
      <c r="AB16" s="86">
        <f>(SUMIFS(Inputs_ByYear!Y$12:Y$17,Inputs_ByYear!$B$12:$B$17,'ABP Remaining Capacity'!$C16))*Inputs_ByYear!Y$23*INDEX(Inputs_ByYear!$D$27:$Y$28,MATCH($B16,Inputs_ByYear!$B$27:$B$28,0),MATCH(AB$5,Inputs_ByYear!$D$26:$Y$26,0))*INDEX(Inputs_ByPrg!$F$6:$F$69,MATCH('ABP Remaining Capacity'!$E16,Inputs_ByPrg!$E$6:$E$69,0))</f>
        <v>0</v>
      </c>
    </row>
    <row r="17" spans="2:28" ht="14.75" customHeight="1" x14ac:dyDescent="0.25">
      <c r="B17" s="227" t="s">
        <v>259</v>
      </c>
      <c r="C17" s="227" t="s">
        <v>234</v>
      </c>
      <c r="D17" s="227" t="s">
        <v>324</v>
      </c>
      <c r="E17" s="272" t="str">
        <f t="shared" si="0"/>
        <v>B_Large DG_&gt;200-500</v>
      </c>
      <c r="F17" s="249" t="s">
        <v>92</v>
      </c>
      <c r="G17" s="86">
        <f>(SUMIFS(Inputs_ByYear!D$12:D$17,Inputs_ByYear!$B$12:$B$17,'ABP Remaining Capacity'!$C17))*Inputs_ByYear!D$23*INDEX(Inputs_ByYear!$D$27:$Y$28,MATCH($B17,Inputs_ByYear!$B$27:$B$28,0),MATCH(G$5,Inputs_ByYear!$D$26:$Y$26,0))*INDEX(Inputs_ByPrg!$F$6:$F$69,MATCH('ABP Remaining Capacity'!$E17,Inputs_ByPrg!$E$6:$E$69,0))</f>
        <v>0</v>
      </c>
      <c r="H17" s="86">
        <f>(SUMIFS(Inputs_ByYear!E$12:E$17,Inputs_ByYear!$B$12:$B$17,'ABP Remaining Capacity'!$C17))*Inputs_ByYear!E$23*INDEX(Inputs_ByYear!$D$27:$Y$28,MATCH($B17,Inputs_ByYear!$B$27:$B$28,0),MATCH(H$5,Inputs_ByYear!$D$26:$Y$26,0))*INDEX(Inputs_ByPrg!$F$6:$F$69,MATCH('ABP Remaining Capacity'!$E17,Inputs_ByPrg!$E$6:$E$69,0))</f>
        <v>21731.349908799999</v>
      </c>
      <c r="I17" s="86">
        <f>(SUMIFS(Inputs_ByYear!F$12:F$17,Inputs_ByYear!$B$12:$B$17,'ABP Remaining Capacity'!$C17))*Inputs_ByYear!F$23*INDEX(Inputs_ByYear!$D$27:$Y$28,MATCH($B17,Inputs_ByYear!$B$27:$B$28,0),MATCH(I$5,Inputs_ByYear!$D$26:$Y$26,0))*INDEX(Inputs_ByPrg!$F$6:$F$69,MATCH('ABP Remaining Capacity'!$E17,Inputs_ByPrg!$E$6:$E$69,0))</f>
        <v>0</v>
      </c>
      <c r="J17" s="86">
        <f>(SUMIFS(Inputs_ByYear!G$12:G$17,Inputs_ByYear!$B$12:$B$17,'ABP Remaining Capacity'!$C17))*Inputs_ByYear!G$23*INDEX(Inputs_ByYear!$D$27:$Y$28,MATCH($B17,Inputs_ByYear!$B$27:$B$28,0),MATCH(J$5,Inputs_ByYear!$D$26:$Y$26,0))*INDEX(Inputs_ByPrg!$F$6:$F$69,MATCH('ABP Remaining Capacity'!$E17,Inputs_ByPrg!$E$6:$E$69,0))</f>
        <v>0</v>
      </c>
      <c r="K17" s="86">
        <f>(SUMIFS(Inputs_ByYear!H$12:H$17,Inputs_ByYear!$B$12:$B$17,'ABP Remaining Capacity'!$C17))*Inputs_ByYear!H$23*INDEX(Inputs_ByYear!$D$27:$Y$28,MATCH($B17,Inputs_ByYear!$B$27:$B$28,0),MATCH(K$5,Inputs_ByYear!$D$26:$Y$26,0))*INDEX(Inputs_ByPrg!$F$6:$F$69,MATCH('ABP Remaining Capacity'!$E17,Inputs_ByPrg!$E$6:$E$69,0))</f>
        <v>0</v>
      </c>
      <c r="L17" s="86">
        <f>(SUMIFS(Inputs_ByYear!I$12:I$17,Inputs_ByYear!$B$12:$B$17,'ABP Remaining Capacity'!$C17))*Inputs_ByYear!I$23*INDEX(Inputs_ByYear!$D$27:$Y$28,MATCH($B17,Inputs_ByYear!$B$27:$B$28,0),MATCH(L$5,Inputs_ByYear!$D$26:$Y$26,0))*INDEX(Inputs_ByPrg!$F$6:$F$69,MATCH('ABP Remaining Capacity'!$E17,Inputs_ByPrg!$E$6:$E$69,0))</f>
        <v>0</v>
      </c>
      <c r="M17" s="86">
        <f>(SUMIFS(Inputs_ByYear!J$12:J$17,Inputs_ByYear!$B$12:$B$17,'ABP Remaining Capacity'!$C17))*Inputs_ByYear!J$23*INDEX(Inputs_ByYear!$D$27:$Y$28,MATCH($B17,Inputs_ByYear!$B$27:$B$28,0),MATCH(M$5,Inputs_ByYear!$D$26:$Y$26,0))*INDEX(Inputs_ByPrg!$F$6:$F$69,MATCH('ABP Remaining Capacity'!$E17,Inputs_ByPrg!$E$6:$E$69,0))</f>
        <v>0</v>
      </c>
      <c r="N17" s="86">
        <f>(SUMIFS(Inputs_ByYear!K$12:K$17,Inputs_ByYear!$B$12:$B$17,'ABP Remaining Capacity'!$C17))*Inputs_ByYear!K$23*INDEX(Inputs_ByYear!$D$27:$Y$28,MATCH($B17,Inputs_ByYear!$B$27:$B$28,0),MATCH(N$5,Inputs_ByYear!$D$26:$Y$26,0))*INDEX(Inputs_ByPrg!$F$6:$F$69,MATCH('ABP Remaining Capacity'!$E17,Inputs_ByPrg!$E$6:$E$69,0))</f>
        <v>0</v>
      </c>
      <c r="O17" s="86">
        <f>(SUMIFS(Inputs_ByYear!L$12:L$17,Inputs_ByYear!$B$12:$B$17,'ABP Remaining Capacity'!$C17))*Inputs_ByYear!L$23*INDEX(Inputs_ByYear!$D$27:$Y$28,MATCH($B17,Inputs_ByYear!$B$27:$B$28,0),MATCH(O$5,Inputs_ByYear!$D$26:$Y$26,0))*INDEX(Inputs_ByPrg!$F$6:$F$69,MATCH('ABP Remaining Capacity'!$E17,Inputs_ByPrg!$E$6:$E$69,0))</f>
        <v>0</v>
      </c>
      <c r="P17" s="86">
        <f>(SUMIFS(Inputs_ByYear!M$12:M$17,Inputs_ByYear!$B$12:$B$17,'ABP Remaining Capacity'!$C17))*Inputs_ByYear!M$23*INDEX(Inputs_ByYear!$D$27:$Y$28,MATCH($B17,Inputs_ByYear!$B$27:$B$28,0),MATCH(P$5,Inputs_ByYear!$D$26:$Y$26,0))*INDEX(Inputs_ByPrg!$F$6:$F$69,MATCH('ABP Remaining Capacity'!$E17,Inputs_ByPrg!$E$6:$E$69,0))</f>
        <v>0</v>
      </c>
      <c r="Q17" s="86">
        <f>(SUMIFS(Inputs_ByYear!N$12:N$17,Inputs_ByYear!$B$12:$B$17,'ABP Remaining Capacity'!$C17))*Inputs_ByYear!N$23*INDEX(Inputs_ByYear!$D$27:$Y$28,MATCH($B17,Inputs_ByYear!$B$27:$B$28,0),MATCH(Q$5,Inputs_ByYear!$D$26:$Y$26,0))*INDEX(Inputs_ByPrg!$F$6:$F$69,MATCH('ABP Remaining Capacity'!$E17,Inputs_ByPrg!$E$6:$E$69,0))</f>
        <v>0</v>
      </c>
      <c r="R17" s="86">
        <f>(SUMIFS(Inputs_ByYear!O$12:O$17,Inputs_ByYear!$B$12:$B$17,'ABP Remaining Capacity'!$C17))*Inputs_ByYear!O$23*INDEX(Inputs_ByYear!$D$27:$Y$28,MATCH($B17,Inputs_ByYear!$B$27:$B$28,0),MATCH(R$5,Inputs_ByYear!$D$26:$Y$26,0))*INDEX(Inputs_ByPrg!$F$6:$F$69,MATCH('ABP Remaining Capacity'!$E17,Inputs_ByPrg!$E$6:$E$69,0))</f>
        <v>0</v>
      </c>
      <c r="S17" s="86">
        <f>(SUMIFS(Inputs_ByYear!P$12:P$17,Inputs_ByYear!$B$12:$B$17,'ABP Remaining Capacity'!$C17))*Inputs_ByYear!P$23*INDEX(Inputs_ByYear!$D$27:$Y$28,MATCH($B17,Inputs_ByYear!$B$27:$B$28,0),MATCH(S$5,Inputs_ByYear!$D$26:$Y$26,0))*INDEX(Inputs_ByPrg!$F$6:$F$69,MATCH('ABP Remaining Capacity'!$E17,Inputs_ByPrg!$E$6:$E$69,0))</f>
        <v>0</v>
      </c>
      <c r="T17" s="86">
        <f>(SUMIFS(Inputs_ByYear!Q$12:Q$17,Inputs_ByYear!$B$12:$B$17,'ABP Remaining Capacity'!$C17))*Inputs_ByYear!Q$23*INDEX(Inputs_ByYear!$D$27:$Y$28,MATCH($B17,Inputs_ByYear!$B$27:$B$28,0),MATCH(T$5,Inputs_ByYear!$D$26:$Y$26,0))*INDEX(Inputs_ByPrg!$F$6:$F$69,MATCH('ABP Remaining Capacity'!$E17,Inputs_ByPrg!$E$6:$E$69,0))</f>
        <v>0</v>
      </c>
      <c r="U17" s="86">
        <f>(SUMIFS(Inputs_ByYear!R$12:R$17,Inputs_ByYear!$B$12:$B$17,'ABP Remaining Capacity'!$C17))*Inputs_ByYear!R$23*INDEX(Inputs_ByYear!$D$27:$Y$28,MATCH($B17,Inputs_ByYear!$B$27:$B$28,0),MATCH(U$5,Inputs_ByYear!$D$26:$Y$26,0))*INDEX(Inputs_ByPrg!$F$6:$F$69,MATCH('ABP Remaining Capacity'!$E17,Inputs_ByPrg!$E$6:$E$69,0))</f>
        <v>0</v>
      </c>
      <c r="V17" s="86">
        <f>(SUMIFS(Inputs_ByYear!S$12:S$17,Inputs_ByYear!$B$12:$B$17,'ABP Remaining Capacity'!$C17))*Inputs_ByYear!S$23*INDEX(Inputs_ByYear!$D$27:$Y$28,MATCH($B17,Inputs_ByYear!$B$27:$B$28,0),MATCH(V$5,Inputs_ByYear!$D$26:$Y$26,0))*INDEX(Inputs_ByPrg!$F$6:$F$69,MATCH('ABP Remaining Capacity'!$E17,Inputs_ByPrg!$E$6:$E$69,0))</f>
        <v>0</v>
      </c>
      <c r="W17" s="86">
        <f>(SUMIFS(Inputs_ByYear!T$12:T$17,Inputs_ByYear!$B$12:$B$17,'ABP Remaining Capacity'!$C17))*Inputs_ByYear!T$23*INDEX(Inputs_ByYear!$D$27:$Y$28,MATCH($B17,Inputs_ByYear!$B$27:$B$28,0),MATCH(W$5,Inputs_ByYear!$D$26:$Y$26,0))*INDEX(Inputs_ByPrg!$F$6:$F$69,MATCH('ABP Remaining Capacity'!$E17,Inputs_ByPrg!$E$6:$E$69,0))</f>
        <v>0</v>
      </c>
      <c r="X17" s="86">
        <f>(SUMIFS(Inputs_ByYear!U$12:U$17,Inputs_ByYear!$B$12:$B$17,'ABP Remaining Capacity'!$C17))*Inputs_ByYear!U$23*INDEX(Inputs_ByYear!$D$27:$Y$28,MATCH($B17,Inputs_ByYear!$B$27:$B$28,0),MATCH(X$5,Inputs_ByYear!$D$26:$Y$26,0))*INDEX(Inputs_ByPrg!$F$6:$F$69,MATCH('ABP Remaining Capacity'!$E17,Inputs_ByPrg!$E$6:$E$69,0))</f>
        <v>0</v>
      </c>
      <c r="Y17" s="86">
        <f>(SUMIFS(Inputs_ByYear!V$12:V$17,Inputs_ByYear!$B$12:$B$17,'ABP Remaining Capacity'!$C17))*Inputs_ByYear!V$23*INDEX(Inputs_ByYear!$D$27:$Y$28,MATCH($B17,Inputs_ByYear!$B$27:$B$28,0),MATCH(Y$5,Inputs_ByYear!$D$26:$Y$26,0))*INDEX(Inputs_ByPrg!$F$6:$F$69,MATCH('ABP Remaining Capacity'!$E17,Inputs_ByPrg!$E$6:$E$69,0))</f>
        <v>0</v>
      </c>
      <c r="Z17" s="86">
        <f>(SUMIFS(Inputs_ByYear!W$12:W$17,Inputs_ByYear!$B$12:$B$17,'ABP Remaining Capacity'!$C17))*Inputs_ByYear!W$23*INDEX(Inputs_ByYear!$D$27:$Y$28,MATCH($B17,Inputs_ByYear!$B$27:$B$28,0),MATCH(Z$5,Inputs_ByYear!$D$26:$Y$26,0))*INDEX(Inputs_ByPrg!$F$6:$F$69,MATCH('ABP Remaining Capacity'!$E17,Inputs_ByPrg!$E$6:$E$69,0))</f>
        <v>0</v>
      </c>
      <c r="AA17" s="86">
        <f>(SUMIFS(Inputs_ByYear!X$12:X$17,Inputs_ByYear!$B$12:$B$17,'ABP Remaining Capacity'!$C17))*Inputs_ByYear!X$23*INDEX(Inputs_ByYear!$D$27:$Y$28,MATCH($B17,Inputs_ByYear!$B$27:$B$28,0),MATCH(AA$5,Inputs_ByYear!$D$26:$Y$26,0))*INDEX(Inputs_ByPrg!$F$6:$F$69,MATCH('ABP Remaining Capacity'!$E17,Inputs_ByPrg!$E$6:$E$69,0))</f>
        <v>0</v>
      </c>
      <c r="AB17" s="86">
        <f>(SUMIFS(Inputs_ByYear!Y$12:Y$17,Inputs_ByYear!$B$12:$B$17,'ABP Remaining Capacity'!$C17))*Inputs_ByYear!Y$23*INDEX(Inputs_ByYear!$D$27:$Y$28,MATCH($B17,Inputs_ByYear!$B$27:$B$28,0),MATCH(AB$5,Inputs_ByYear!$D$26:$Y$26,0))*INDEX(Inputs_ByPrg!$F$6:$F$69,MATCH('ABP Remaining Capacity'!$E17,Inputs_ByPrg!$E$6:$E$69,0))</f>
        <v>0</v>
      </c>
    </row>
    <row r="18" spans="2:28" ht="14.75" customHeight="1" x14ac:dyDescent="0.25">
      <c r="B18" s="227" t="s">
        <v>259</v>
      </c>
      <c r="C18" s="227" t="s">
        <v>234</v>
      </c>
      <c r="D18" s="227" t="s">
        <v>326</v>
      </c>
      <c r="E18" s="272" t="str">
        <f t="shared" si="0"/>
        <v>B_Large DG_&gt;500-2000</v>
      </c>
      <c r="F18" s="249" t="s">
        <v>92</v>
      </c>
      <c r="G18" s="86">
        <f>(SUMIFS(Inputs_ByYear!D$12:D$17,Inputs_ByYear!$B$12:$B$17,'ABP Remaining Capacity'!$C18))*Inputs_ByYear!D$23*INDEX(Inputs_ByYear!$D$27:$Y$28,MATCH($B18,Inputs_ByYear!$B$27:$B$28,0),MATCH(G$5,Inputs_ByYear!$D$26:$Y$26,0))*INDEX(Inputs_ByPrg!$F$6:$F$69,MATCH('ABP Remaining Capacity'!$E18,Inputs_ByPrg!$E$6:$E$69,0))</f>
        <v>0</v>
      </c>
      <c r="H18" s="86">
        <f>(SUMIFS(Inputs_ByYear!E$12:E$17,Inputs_ByYear!$B$12:$B$17,'ABP Remaining Capacity'!$C18))*Inputs_ByYear!E$23*INDEX(Inputs_ByYear!$D$27:$Y$28,MATCH($B18,Inputs_ByYear!$B$27:$B$28,0),MATCH(H$5,Inputs_ByYear!$D$26:$Y$26,0))*INDEX(Inputs_ByPrg!$F$6:$F$69,MATCH('ABP Remaining Capacity'!$E18,Inputs_ByPrg!$E$6:$E$69,0))</f>
        <v>48747.310412266663</v>
      </c>
      <c r="I18" s="86">
        <f>(SUMIFS(Inputs_ByYear!F$12:F$17,Inputs_ByYear!$B$12:$B$17,'ABP Remaining Capacity'!$C18))*Inputs_ByYear!F$23*INDEX(Inputs_ByYear!$D$27:$Y$28,MATCH($B18,Inputs_ByYear!$B$27:$B$28,0),MATCH(I$5,Inputs_ByYear!$D$26:$Y$26,0))*INDEX(Inputs_ByPrg!$F$6:$F$69,MATCH('ABP Remaining Capacity'!$E18,Inputs_ByPrg!$E$6:$E$69,0))</f>
        <v>0</v>
      </c>
      <c r="J18" s="86">
        <f>(SUMIFS(Inputs_ByYear!G$12:G$17,Inputs_ByYear!$B$12:$B$17,'ABP Remaining Capacity'!$C18))*Inputs_ByYear!G$23*INDEX(Inputs_ByYear!$D$27:$Y$28,MATCH($B18,Inputs_ByYear!$B$27:$B$28,0),MATCH(J$5,Inputs_ByYear!$D$26:$Y$26,0))*INDEX(Inputs_ByPrg!$F$6:$F$69,MATCH('ABP Remaining Capacity'!$E18,Inputs_ByPrg!$E$6:$E$69,0))</f>
        <v>0</v>
      </c>
      <c r="K18" s="86">
        <f>(SUMIFS(Inputs_ByYear!H$12:H$17,Inputs_ByYear!$B$12:$B$17,'ABP Remaining Capacity'!$C18))*Inputs_ByYear!H$23*INDEX(Inputs_ByYear!$D$27:$Y$28,MATCH($B18,Inputs_ByYear!$B$27:$B$28,0),MATCH(K$5,Inputs_ByYear!$D$26:$Y$26,0))*INDEX(Inputs_ByPrg!$F$6:$F$69,MATCH('ABP Remaining Capacity'!$E18,Inputs_ByPrg!$E$6:$E$69,0))</f>
        <v>0</v>
      </c>
      <c r="L18" s="86">
        <f>(SUMIFS(Inputs_ByYear!I$12:I$17,Inputs_ByYear!$B$12:$B$17,'ABP Remaining Capacity'!$C18))*Inputs_ByYear!I$23*INDEX(Inputs_ByYear!$D$27:$Y$28,MATCH($B18,Inputs_ByYear!$B$27:$B$28,0),MATCH(L$5,Inputs_ByYear!$D$26:$Y$26,0))*INDEX(Inputs_ByPrg!$F$6:$F$69,MATCH('ABP Remaining Capacity'!$E18,Inputs_ByPrg!$E$6:$E$69,0))</f>
        <v>0</v>
      </c>
      <c r="M18" s="86">
        <f>(SUMIFS(Inputs_ByYear!J$12:J$17,Inputs_ByYear!$B$12:$B$17,'ABP Remaining Capacity'!$C18))*Inputs_ByYear!J$23*INDEX(Inputs_ByYear!$D$27:$Y$28,MATCH($B18,Inputs_ByYear!$B$27:$B$28,0),MATCH(M$5,Inputs_ByYear!$D$26:$Y$26,0))*INDEX(Inputs_ByPrg!$F$6:$F$69,MATCH('ABP Remaining Capacity'!$E18,Inputs_ByPrg!$E$6:$E$69,0))</f>
        <v>0</v>
      </c>
      <c r="N18" s="86">
        <f>(SUMIFS(Inputs_ByYear!K$12:K$17,Inputs_ByYear!$B$12:$B$17,'ABP Remaining Capacity'!$C18))*Inputs_ByYear!K$23*INDEX(Inputs_ByYear!$D$27:$Y$28,MATCH($B18,Inputs_ByYear!$B$27:$B$28,0),MATCH(N$5,Inputs_ByYear!$D$26:$Y$26,0))*INDEX(Inputs_ByPrg!$F$6:$F$69,MATCH('ABP Remaining Capacity'!$E18,Inputs_ByPrg!$E$6:$E$69,0))</f>
        <v>0</v>
      </c>
      <c r="O18" s="86">
        <f>(SUMIFS(Inputs_ByYear!L$12:L$17,Inputs_ByYear!$B$12:$B$17,'ABP Remaining Capacity'!$C18))*Inputs_ByYear!L$23*INDEX(Inputs_ByYear!$D$27:$Y$28,MATCH($B18,Inputs_ByYear!$B$27:$B$28,0),MATCH(O$5,Inputs_ByYear!$D$26:$Y$26,0))*INDEX(Inputs_ByPrg!$F$6:$F$69,MATCH('ABP Remaining Capacity'!$E18,Inputs_ByPrg!$E$6:$E$69,0))</f>
        <v>0</v>
      </c>
      <c r="P18" s="86">
        <f>(SUMIFS(Inputs_ByYear!M$12:M$17,Inputs_ByYear!$B$12:$B$17,'ABP Remaining Capacity'!$C18))*Inputs_ByYear!M$23*INDEX(Inputs_ByYear!$D$27:$Y$28,MATCH($B18,Inputs_ByYear!$B$27:$B$28,0),MATCH(P$5,Inputs_ByYear!$D$26:$Y$26,0))*INDEX(Inputs_ByPrg!$F$6:$F$69,MATCH('ABP Remaining Capacity'!$E18,Inputs_ByPrg!$E$6:$E$69,0))</f>
        <v>0</v>
      </c>
      <c r="Q18" s="86">
        <f>(SUMIFS(Inputs_ByYear!N$12:N$17,Inputs_ByYear!$B$12:$B$17,'ABP Remaining Capacity'!$C18))*Inputs_ByYear!N$23*INDEX(Inputs_ByYear!$D$27:$Y$28,MATCH($B18,Inputs_ByYear!$B$27:$B$28,0),MATCH(Q$5,Inputs_ByYear!$D$26:$Y$26,0))*INDEX(Inputs_ByPrg!$F$6:$F$69,MATCH('ABP Remaining Capacity'!$E18,Inputs_ByPrg!$E$6:$E$69,0))</f>
        <v>0</v>
      </c>
      <c r="R18" s="86">
        <f>(SUMIFS(Inputs_ByYear!O$12:O$17,Inputs_ByYear!$B$12:$B$17,'ABP Remaining Capacity'!$C18))*Inputs_ByYear!O$23*INDEX(Inputs_ByYear!$D$27:$Y$28,MATCH($B18,Inputs_ByYear!$B$27:$B$28,0),MATCH(R$5,Inputs_ByYear!$D$26:$Y$26,0))*INDEX(Inputs_ByPrg!$F$6:$F$69,MATCH('ABP Remaining Capacity'!$E18,Inputs_ByPrg!$E$6:$E$69,0))</f>
        <v>0</v>
      </c>
      <c r="S18" s="86">
        <f>(SUMIFS(Inputs_ByYear!P$12:P$17,Inputs_ByYear!$B$12:$B$17,'ABP Remaining Capacity'!$C18))*Inputs_ByYear!P$23*INDEX(Inputs_ByYear!$D$27:$Y$28,MATCH($B18,Inputs_ByYear!$B$27:$B$28,0),MATCH(S$5,Inputs_ByYear!$D$26:$Y$26,0))*INDEX(Inputs_ByPrg!$F$6:$F$69,MATCH('ABP Remaining Capacity'!$E18,Inputs_ByPrg!$E$6:$E$69,0))</f>
        <v>0</v>
      </c>
      <c r="T18" s="86">
        <f>(SUMIFS(Inputs_ByYear!Q$12:Q$17,Inputs_ByYear!$B$12:$B$17,'ABP Remaining Capacity'!$C18))*Inputs_ByYear!Q$23*INDEX(Inputs_ByYear!$D$27:$Y$28,MATCH($B18,Inputs_ByYear!$B$27:$B$28,0),MATCH(T$5,Inputs_ByYear!$D$26:$Y$26,0))*INDEX(Inputs_ByPrg!$F$6:$F$69,MATCH('ABP Remaining Capacity'!$E18,Inputs_ByPrg!$E$6:$E$69,0))</f>
        <v>0</v>
      </c>
      <c r="U18" s="86">
        <f>(SUMIFS(Inputs_ByYear!R$12:R$17,Inputs_ByYear!$B$12:$B$17,'ABP Remaining Capacity'!$C18))*Inputs_ByYear!R$23*INDEX(Inputs_ByYear!$D$27:$Y$28,MATCH($B18,Inputs_ByYear!$B$27:$B$28,0),MATCH(U$5,Inputs_ByYear!$D$26:$Y$26,0))*INDEX(Inputs_ByPrg!$F$6:$F$69,MATCH('ABP Remaining Capacity'!$E18,Inputs_ByPrg!$E$6:$E$69,0))</f>
        <v>0</v>
      </c>
      <c r="V18" s="86">
        <f>(SUMIFS(Inputs_ByYear!S$12:S$17,Inputs_ByYear!$B$12:$B$17,'ABP Remaining Capacity'!$C18))*Inputs_ByYear!S$23*INDEX(Inputs_ByYear!$D$27:$Y$28,MATCH($B18,Inputs_ByYear!$B$27:$B$28,0),MATCH(V$5,Inputs_ByYear!$D$26:$Y$26,0))*INDEX(Inputs_ByPrg!$F$6:$F$69,MATCH('ABP Remaining Capacity'!$E18,Inputs_ByPrg!$E$6:$E$69,0))</f>
        <v>0</v>
      </c>
      <c r="W18" s="86">
        <f>(SUMIFS(Inputs_ByYear!T$12:T$17,Inputs_ByYear!$B$12:$B$17,'ABP Remaining Capacity'!$C18))*Inputs_ByYear!T$23*INDEX(Inputs_ByYear!$D$27:$Y$28,MATCH($B18,Inputs_ByYear!$B$27:$B$28,0),MATCH(W$5,Inputs_ByYear!$D$26:$Y$26,0))*INDEX(Inputs_ByPrg!$F$6:$F$69,MATCH('ABP Remaining Capacity'!$E18,Inputs_ByPrg!$E$6:$E$69,0))</f>
        <v>0</v>
      </c>
      <c r="X18" s="86">
        <f>(SUMIFS(Inputs_ByYear!U$12:U$17,Inputs_ByYear!$B$12:$B$17,'ABP Remaining Capacity'!$C18))*Inputs_ByYear!U$23*INDEX(Inputs_ByYear!$D$27:$Y$28,MATCH($B18,Inputs_ByYear!$B$27:$B$28,0),MATCH(X$5,Inputs_ByYear!$D$26:$Y$26,0))*INDEX(Inputs_ByPrg!$F$6:$F$69,MATCH('ABP Remaining Capacity'!$E18,Inputs_ByPrg!$E$6:$E$69,0))</f>
        <v>0</v>
      </c>
      <c r="Y18" s="86">
        <f>(SUMIFS(Inputs_ByYear!V$12:V$17,Inputs_ByYear!$B$12:$B$17,'ABP Remaining Capacity'!$C18))*Inputs_ByYear!V$23*INDEX(Inputs_ByYear!$D$27:$Y$28,MATCH($B18,Inputs_ByYear!$B$27:$B$28,0),MATCH(Y$5,Inputs_ByYear!$D$26:$Y$26,0))*INDEX(Inputs_ByPrg!$F$6:$F$69,MATCH('ABP Remaining Capacity'!$E18,Inputs_ByPrg!$E$6:$E$69,0))</f>
        <v>0</v>
      </c>
      <c r="Z18" s="86">
        <f>(SUMIFS(Inputs_ByYear!W$12:W$17,Inputs_ByYear!$B$12:$B$17,'ABP Remaining Capacity'!$C18))*Inputs_ByYear!W$23*INDEX(Inputs_ByYear!$D$27:$Y$28,MATCH($B18,Inputs_ByYear!$B$27:$B$28,0),MATCH(Z$5,Inputs_ByYear!$D$26:$Y$26,0))*INDEX(Inputs_ByPrg!$F$6:$F$69,MATCH('ABP Remaining Capacity'!$E18,Inputs_ByPrg!$E$6:$E$69,0))</f>
        <v>0</v>
      </c>
      <c r="AA18" s="86">
        <f>(SUMIFS(Inputs_ByYear!X$12:X$17,Inputs_ByYear!$B$12:$B$17,'ABP Remaining Capacity'!$C18))*Inputs_ByYear!X$23*INDEX(Inputs_ByYear!$D$27:$Y$28,MATCH($B18,Inputs_ByYear!$B$27:$B$28,0),MATCH(AA$5,Inputs_ByYear!$D$26:$Y$26,0))*INDEX(Inputs_ByPrg!$F$6:$F$69,MATCH('ABP Remaining Capacity'!$E18,Inputs_ByPrg!$E$6:$E$69,0))</f>
        <v>0</v>
      </c>
      <c r="AB18" s="86">
        <f>(SUMIFS(Inputs_ByYear!Y$12:Y$17,Inputs_ByYear!$B$12:$B$17,'ABP Remaining Capacity'!$C18))*Inputs_ByYear!Y$23*INDEX(Inputs_ByYear!$D$27:$Y$28,MATCH($B18,Inputs_ByYear!$B$27:$B$28,0),MATCH(AB$5,Inputs_ByYear!$D$26:$Y$26,0))*INDEX(Inputs_ByPrg!$F$6:$F$69,MATCH('ABP Remaining Capacity'!$E18,Inputs_ByPrg!$E$6:$E$69,0))</f>
        <v>0</v>
      </c>
    </row>
    <row r="19" spans="2:28" ht="14.75" customHeight="1" x14ac:dyDescent="0.25">
      <c r="B19" s="227" t="s">
        <v>259</v>
      </c>
      <c r="C19" s="227" t="s">
        <v>234</v>
      </c>
      <c r="D19" s="227" t="s">
        <v>327</v>
      </c>
      <c r="E19" s="272" t="str">
        <f t="shared" si="0"/>
        <v>B_Large DG_&gt;2000-5000</v>
      </c>
      <c r="F19" s="249" t="s">
        <v>92</v>
      </c>
      <c r="G19" s="86">
        <f>(SUMIFS(Inputs_ByYear!D$12:D$17,Inputs_ByYear!$B$12:$B$17,'ABP Remaining Capacity'!$C19))*Inputs_ByYear!D$23*INDEX(Inputs_ByYear!$D$27:$Y$28,MATCH($B19,Inputs_ByYear!$B$27:$B$28,0),MATCH(G$5,Inputs_ByYear!$D$26:$Y$26,0))*INDEX(Inputs_ByPrg!$F$6:$F$69,MATCH('ABP Remaining Capacity'!$E19,Inputs_ByPrg!$E$6:$E$69,0))</f>
        <v>0</v>
      </c>
      <c r="H19" s="86">
        <f>(SUMIFS(Inputs_ByYear!E$12:E$17,Inputs_ByYear!$B$12:$B$17,'ABP Remaining Capacity'!$C19))*Inputs_ByYear!E$23*INDEX(Inputs_ByYear!$D$27:$Y$28,MATCH($B19,Inputs_ByYear!$B$27:$B$28,0),MATCH(H$5,Inputs_ByYear!$D$26:$Y$26,0))*INDEX(Inputs_ByPrg!$F$6:$F$69,MATCH('ABP Remaining Capacity'!$E19,Inputs_ByPrg!$E$6:$E$69,0))</f>
        <v>10868.897277933333</v>
      </c>
      <c r="I19" s="86">
        <f>(SUMIFS(Inputs_ByYear!F$12:F$17,Inputs_ByYear!$B$12:$B$17,'ABP Remaining Capacity'!$C19))*Inputs_ByYear!F$23*INDEX(Inputs_ByYear!$D$27:$Y$28,MATCH($B19,Inputs_ByYear!$B$27:$B$28,0),MATCH(I$5,Inputs_ByYear!$D$26:$Y$26,0))*INDEX(Inputs_ByPrg!$F$6:$F$69,MATCH('ABP Remaining Capacity'!$E19,Inputs_ByPrg!$E$6:$E$69,0))</f>
        <v>0</v>
      </c>
      <c r="J19" s="86">
        <f>(SUMIFS(Inputs_ByYear!G$12:G$17,Inputs_ByYear!$B$12:$B$17,'ABP Remaining Capacity'!$C19))*Inputs_ByYear!G$23*INDEX(Inputs_ByYear!$D$27:$Y$28,MATCH($B19,Inputs_ByYear!$B$27:$B$28,0),MATCH(J$5,Inputs_ByYear!$D$26:$Y$26,0))*INDEX(Inputs_ByPrg!$F$6:$F$69,MATCH('ABP Remaining Capacity'!$E19,Inputs_ByPrg!$E$6:$E$69,0))</f>
        <v>0</v>
      </c>
      <c r="K19" s="86">
        <f>(SUMIFS(Inputs_ByYear!H$12:H$17,Inputs_ByYear!$B$12:$B$17,'ABP Remaining Capacity'!$C19))*Inputs_ByYear!H$23*INDEX(Inputs_ByYear!$D$27:$Y$28,MATCH($B19,Inputs_ByYear!$B$27:$B$28,0),MATCH(K$5,Inputs_ByYear!$D$26:$Y$26,0))*INDEX(Inputs_ByPrg!$F$6:$F$69,MATCH('ABP Remaining Capacity'!$E19,Inputs_ByPrg!$E$6:$E$69,0))</f>
        <v>0</v>
      </c>
      <c r="L19" s="86">
        <f>(SUMIFS(Inputs_ByYear!I$12:I$17,Inputs_ByYear!$B$12:$B$17,'ABP Remaining Capacity'!$C19))*Inputs_ByYear!I$23*INDEX(Inputs_ByYear!$D$27:$Y$28,MATCH($B19,Inputs_ByYear!$B$27:$B$28,0),MATCH(L$5,Inputs_ByYear!$D$26:$Y$26,0))*INDEX(Inputs_ByPrg!$F$6:$F$69,MATCH('ABP Remaining Capacity'!$E19,Inputs_ByPrg!$E$6:$E$69,0))</f>
        <v>0</v>
      </c>
      <c r="M19" s="86">
        <f>(SUMIFS(Inputs_ByYear!J$12:J$17,Inputs_ByYear!$B$12:$B$17,'ABP Remaining Capacity'!$C19))*Inputs_ByYear!J$23*INDEX(Inputs_ByYear!$D$27:$Y$28,MATCH($B19,Inputs_ByYear!$B$27:$B$28,0),MATCH(M$5,Inputs_ByYear!$D$26:$Y$26,0))*INDEX(Inputs_ByPrg!$F$6:$F$69,MATCH('ABP Remaining Capacity'!$E19,Inputs_ByPrg!$E$6:$E$69,0))</f>
        <v>0</v>
      </c>
      <c r="N19" s="86">
        <f>(SUMIFS(Inputs_ByYear!K$12:K$17,Inputs_ByYear!$B$12:$B$17,'ABP Remaining Capacity'!$C19))*Inputs_ByYear!K$23*INDEX(Inputs_ByYear!$D$27:$Y$28,MATCH($B19,Inputs_ByYear!$B$27:$B$28,0),MATCH(N$5,Inputs_ByYear!$D$26:$Y$26,0))*INDEX(Inputs_ByPrg!$F$6:$F$69,MATCH('ABP Remaining Capacity'!$E19,Inputs_ByPrg!$E$6:$E$69,0))</f>
        <v>0</v>
      </c>
      <c r="O19" s="86">
        <f>(SUMIFS(Inputs_ByYear!L$12:L$17,Inputs_ByYear!$B$12:$B$17,'ABP Remaining Capacity'!$C19))*Inputs_ByYear!L$23*INDEX(Inputs_ByYear!$D$27:$Y$28,MATCH($B19,Inputs_ByYear!$B$27:$B$28,0),MATCH(O$5,Inputs_ByYear!$D$26:$Y$26,0))*INDEX(Inputs_ByPrg!$F$6:$F$69,MATCH('ABP Remaining Capacity'!$E19,Inputs_ByPrg!$E$6:$E$69,0))</f>
        <v>0</v>
      </c>
      <c r="P19" s="86">
        <f>(SUMIFS(Inputs_ByYear!M$12:M$17,Inputs_ByYear!$B$12:$B$17,'ABP Remaining Capacity'!$C19))*Inputs_ByYear!M$23*INDEX(Inputs_ByYear!$D$27:$Y$28,MATCH($B19,Inputs_ByYear!$B$27:$B$28,0),MATCH(P$5,Inputs_ByYear!$D$26:$Y$26,0))*INDEX(Inputs_ByPrg!$F$6:$F$69,MATCH('ABP Remaining Capacity'!$E19,Inputs_ByPrg!$E$6:$E$69,0))</f>
        <v>0</v>
      </c>
      <c r="Q19" s="86">
        <f>(SUMIFS(Inputs_ByYear!N$12:N$17,Inputs_ByYear!$B$12:$B$17,'ABP Remaining Capacity'!$C19))*Inputs_ByYear!N$23*INDEX(Inputs_ByYear!$D$27:$Y$28,MATCH($B19,Inputs_ByYear!$B$27:$B$28,0),MATCH(Q$5,Inputs_ByYear!$D$26:$Y$26,0))*INDEX(Inputs_ByPrg!$F$6:$F$69,MATCH('ABP Remaining Capacity'!$E19,Inputs_ByPrg!$E$6:$E$69,0))</f>
        <v>0</v>
      </c>
      <c r="R19" s="86">
        <f>(SUMIFS(Inputs_ByYear!O$12:O$17,Inputs_ByYear!$B$12:$B$17,'ABP Remaining Capacity'!$C19))*Inputs_ByYear!O$23*INDEX(Inputs_ByYear!$D$27:$Y$28,MATCH($B19,Inputs_ByYear!$B$27:$B$28,0),MATCH(R$5,Inputs_ByYear!$D$26:$Y$26,0))*INDEX(Inputs_ByPrg!$F$6:$F$69,MATCH('ABP Remaining Capacity'!$E19,Inputs_ByPrg!$E$6:$E$69,0))</f>
        <v>0</v>
      </c>
      <c r="S19" s="86">
        <f>(SUMIFS(Inputs_ByYear!P$12:P$17,Inputs_ByYear!$B$12:$B$17,'ABP Remaining Capacity'!$C19))*Inputs_ByYear!P$23*INDEX(Inputs_ByYear!$D$27:$Y$28,MATCH($B19,Inputs_ByYear!$B$27:$B$28,0),MATCH(S$5,Inputs_ByYear!$D$26:$Y$26,0))*INDEX(Inputs_ByPrg!$F$6:$F$69,MATCH('ABP Remaining Capacity'!$E19,Inputs_ByPrg!$E$6:$E$69,0))</f>
        <v>0</v>
      </c>
      <c r="T19" s="86">
        <f>(SUMIFS(Inputs_ByYear!Q$12:Q$17,Inputs_ByYear!$B$12:$B$17,'ABP Remaining Capacity'!$C19))*Inputs_ByYear!Q$23*INDEX(Inputs_ByYear!$D$27:$Y$28,MATCH($B19,Inputs_ByYear!$B$27:$B$28,0),MATCH(T$5,Inputs_ByYear!$D$26:$Y$26,0))*INDEX(Inputs_ByPrg!$F$6:$F$69,MATCH('ABP Remaining Capacity'!$E19,Inputs_ByPrg!$E$6:$E$69,0))</f>
        <v>0</v>
      </c>
      <c r="U19" s="86">
        <f>(SUMIFS(Inputs_ByYear!R$12:R$17,Inputs_ByYear!$B$12:$B$17,'ABP Remaining Capacity'!$C19))*Inputs_ByYear!R$23*INDEX(Inputs_ByYear!$D$27:$Y$28,MATCH($B19,Inputs_ByYear!$B$27:$B$28,0),MATCH(U$5,Inputs_ByYear!$D$26:$Y$26,0))*INDEX(Inputs_ByPrg!$F$6:$F$69,MATCH('ABP Remaining Capacity'!$E19,Inputs_ByPrg!$E$6:$E$69,0))</f>
        <v>0</v>
      </c>
      <c r="V19" s="86">
        <f>(SUMIFS(Inputs_ByYear!S$12:S$17,Inputs_ByYear!$B$12:$B$17,'ABP Remaining Capacity'!$C19))*Inputs_ByYear!S$23*INDEX(Inputs_ByYear!$D$27:$Y$28,MATCH($B19,Inputs_ByYear!$B$27:$B$28,0),MATCH(V$5,Inputs_ByYear!$D$26:$Y$26,0))*INDEX(Inputs_ByPrg!$F$6:$F$69,MATCH('ABP Remaining Capacity'!$E19,Inputs_ByPrg!$E$6:$E$69,0))</f>
        <v>0</v>
      </c>
      <c r="W19" s="86">
        <f>(SUMIFS(Inputs_ByYear!T$12:T$17,Inputs_ByYear!$B$12:$B$17,'ABP Remaining Capacity'!$C19))*Inputs_ByYear!T$23*INDEX(Inputs_ByYear!$D$27:$Y$28,MATCH($B19,Inputs_ByYear!$B$27:$B$28,0),MATCH(W$5,Inputs_ByYear!$D$26:$Y$26,0))*INDEX(Inputs_ByPrg!$F$6:$F$69,MATCH('ABP Remaining Capacity'!$E19,Inputs_ByPrg!$E$6:$E$69,0))</f>
        <v>0</v>
      </c>
      <c r="X19" s="86">
        <f>(SUMIFS(Inputs_ByYear!U$12:U$17,Inputs_ByYear!$B$12:$B$17,'ABP Remaining Capacity'!$C19))*Inputs_ByYear!U$23*INDEX(Inputs_ByYear!$D$27:$Y$28,MATCH($B19,Inputs_ByYear!$B$27:$B$28,0),MATCH(X$5,Inputs_ByYear!$D$26:$Y$26,0))*INDEX(Inputs_ByPrg!$F$6:$F$69,MATCH('ABP Remaining Capacity'!$E19,Inputs_ByPrg!$E$6:$E$69,0))</f>
        <v>0</v>
      </c>
      <c r="Y19" s="86">
        <f>(SUMIFS(Inputs_ByYear!V$12:V$17,Inputs_ByYear!$B$12:$B$17,'ABP Remaining Capacity'!$C19))*Inputs_ByYear!V$23*INDEX(Inputs_ByYear!$D$27:$Y$28,MATCH($B19,Inputs_ByYear!$B$27:$B$28,0),MATCH(Y$5,Inputs_ByYear!$D$26:$Y$26,0))*INDEX(Inputs_ByPrg!$F$6:$F$69,MATCH('ABP Remaining Capacity'!$E19,Inputs_ByPrg!$E$6:$E$69,0))</f>
        <v>0</v>
      </c>
      <c r="Z19" s="86">
        <f>(SUMIFS(Inputs_ByYear!W$12:W$17,Inputs_ByYear!$B$12:$B$17,'ABP Remaining Capacity'!$C19))*Inputs_ByYear!W$23*INDEX(Inputs_ByYear!$D$27:$Y$28,MATCH($B19,Inputs_ByYear!$B$27:$B$28,0),MATCH(Z$5,Inputs_ByYear!$D$26:$Y$26,0))*INDEX(Inputs_ByPrg!$F$6:$F$69,MATCH('ABP Remaining Capacity'!$E19,Inputs_ByPrg!$E$6:$E$69,0))</f>
        <v>0</v>
      </c>
      <c r="AA19" s="86">
        <f>(SUMIFS(Inputs_ByYear!X$12:X$17,Inputs_ByYear!$B$12:$B$17,'ABP Remaining Capacity'!$C19))*Inputs_ByYear!X$23*INDEX(Inputs_ByYear!$D$27:$Y$28,MATCH($B19,Inputs_ByYear!$B$27:$B$28,0),MATCH(AA$5,Inputs_ByYear!$D$26:$Y$26,0))*INDEX(Inputs_ByPrg!$F$6:$F$69,MATCH('ABP Remaining Capacity'!$E19,Inputs_ByPrg!$E$6:$E$69,0))</f>
        <v>0</v>
      </c>
      <c r="AB19" s="86">
        <f>(SUMIFS(Inputs_ByYear!Y$12:Y$17,Inputs_ByYear!$B$12:$B$17,'ABP Remaining Capacity'!$C19))*Inputs_ByYear!Y$23*INDEX(Inputs_ByYear!$D$27:$Y$28,MATCH($B19,Inputs_ByYear!$B$27:$B$28,0),MATCH(AB$5,Inputs_ByYear!$D$26:$Y$26,0))*INDEX(Inputs_ByPrg!$F$6:$F$69,MATCH('ABP Remaining Capacity'!$E19,Inputs_ByPrg!$E$6:$E$69,0))</f>
        <v>0</v>
      </c>
    </row>
    <row r="20" spans="2:28" ht="14.75" customHeight="1" x14ac:dyDescent="0.25">
      <c r="B20" s="227" t="s">
        <v>258</v>
      </c>
      <c r="C20" s="227" t="s">
        <v>235</v>
      </c>
      <c r="D20" s="227" t="s">
        <v>356</v>
      </c>
      <c r="E20" s="272" t="str">
        <f t="shared" si="0"/>
        <v>A_Traditional Community Solar_&lt;10</v>
      </c>
      <c r="F20" s="249" t="s">
        <v>92</v>
      </c>
      <c r="G20" s="86">
        <f>(SUMIFS(Inputs_ByYear!D$12:D$17,Inputs_ByYear!$B$12:$B$17,'ABP Remaining Capacity'!$C20))*Inputs_ByYear!D$23*INDEX(Inputs_ByYear!$D$27:$Y$28,MATCH($B20,Inputs_ByYear!$B$27:$B$28,0),MATCH(G$5,Inputs_ByYear!$D$26:$Y$26,0))*INDEX(Inputs_ByPrg!$F$6:$F$69,MATCH('ABP Remaining Capacity'!$E20,Inputs_ByPrg!$E$6:$E$69,0))</f>
        <v>0</v>
      </c>
      <c r="H20" s="86">
        <f>(SUMIFS(Inputs_ByYear!E$12:E$17,Inputs_ByYear!$B$12:$B$17,'ABP Remaining Capacity'!$C20))*Inputs_ByYear!E$23*INDEX(Inputs_ByYear!$D$27:$Y$28,MATCH($B20,Inputs_ByYear!$B$27:$B$28,0),MATCH(H$5,Inputs_ByYear!$D$26:$Y$26,0))*INDEX(Inputs_ByPrg!$F$6:$F$69,MATCH('ABP Remaining Capacity'!$E20,Inputs_ByPrg!$E$6:$E$69,0))</f>
        <v>0</v>
      </c>
      <c r="I20" s="86">
        <f>(SUMIFS(Inputs_ByYear!F$12:F$17,Inputs_ByYear!$B$12:$B$17,'ABP Remaining Capacity'!$C20))*Inputs_ByYear!F$23*INDEX(Inputs_ByYear!$D$27:$Y$28,MATCH($B20,Inputs_ByYear!$B$27:$B$28,0),MATCH(I$5,Inputs_ByYear!$D$26:$Y$26,0))*INDEX(Inputs_ByPrg!$F$6:$F$69,MATCH('ABP Remaining Capacity'!$E20,Inputs_ByPrg!$E$6:$E$69,0))</f>
        <v>0</v>
      </c>
      <c r="J20" s="86">
        <f>(SUMIFS(Inputs_ByYear!G$12:G$17,Inputs_ByYear!$B$12:$B$17,'ABP Remaining Capacity'!$C20))*Inputs_ByYear!G$23*INDEX(Inputs_ByYear!$D$27:$Y$28,MATCH($B20,Inputs_ByYear!$B$27:$B$28,0),MATCH(J$5,Inputs_ByYear!$D$26:$Y$26,0))*INDEX(Inputs_ByPrg!$F$6:$F$69,MATCH('ABP Remaining Capacity'!$E20,Inputs_ByPrg!$E$6:$E$69,0))</f>
        <v>0</v>
      </c>
      <c r="K20" s="86">
        <f>(SUMIFS(Inputs_ByYear!H$12:H$17,Inputs_ByYear!$B$12:$B$17,'ABP Remaining Capacity'!$C20))*Inputs_ByYear!H$23*INDEX(Inputs_ByYear!$D$27:$Y$28,MATCH($B20,Inputs_ByYear!$B$27:$B$28,0),MATCH(K$5,Inputs_ByYear!$D$26:$Y$26,0))*INDEX(Inputs_ByPrg!$F$6:$F$69,MATCH('ABP Remaining Capacity'!$E20,Inputs_ByPrg!$E$6:$E$69,0))</f>
        <v>0</v>
      </c>
      <c r="L20" s="86">
        <f>(SUMIFS(Inputs_ByYear!I$12:I$17,Inputs_ByYear!$B$12:$B$17,'ABP Remaining Capacity'!$C20))*Inputs_ByYear!I$23*INDEX(Inputs_ByYear!$D$27:$Y$28,MATCH($B20,Inputs_ByYear!$B$27:$B$28,0),MATCH(L$5,Inputs_ByYear!$D$26:$Y$26,0))*INDEX(Inputs_ByPrg!$F$6:$F$69,MATCH('ABP Remaining Capacity'!$E20,Inputs_ByPrg!$E$6:$E$69,0))</f>
        <v>0</v>
      </c>
      <c r="M20" s="86">
        <f>(SUMIFS(Inputs_ByYear!J$12:J$17,Inputs_ByYear!$B$12:$B$17,'ABP Remaining Capacity'!$C20))*Inputs_ByYear!J$23*INDEX(Inputs_ByYear!$D$27:$Y$28,MATCH($B20,Inputs_ByYear!$B$27:$B$28,0),MATCH(M$5,Inputs_ByYear!$D$26:$Y$26,0))*INDEX(Inputs_ByPrg!$F$6:$F$69,MATCH('ABP Remaining Capacity'!$E20,Inputs_ByPrg!$E$6:$E$69,0))</f>
        <v>0</v>
      </c>
      <c r="N20" s="86">
        <f>(SUMIFS(Inputs_ByYear!K$12:K$17,Inputs_ByYear!$B$12:$B$17,'ABP Remaining Capacity'!$C20))*Inputs_ByYear!K$23*INDEX(Inputs_ByYear!$D$27:$Y$28,MATCH($B20,Inputs_ByYear!$B$27:$B$28,0),MATCH(N$5,Inputs_ByYear!$D$26:$Y$26,0))*INDEX(Inputs_ByPrg!$F$6:$F$69,MATCH('ABP Remaining Capacity'!$E20,Inputs_ByPrg!$E$6:$E$69,0))</f>
        <v>0</v>
      </c>
      <c r="O20" s="86">
        <f>(SUMIFS(Inputs_ByYear!L$12:L$17,Inputs_ByYear!$B$12:$B$17,'ABP Remaining Capacity'!$C20))*Inputs_ByYear!L$23*INDEX(Inputs_ByYear!$D$27:$Y$28,MATCH($B20,Inputs_ByYear!$B$27:$B$28,0),MATCH(O$5,Inputs_ByYear!$D$26:$Y$26,0))*INDEX(Inputs_ByPrg!$F$6:$F$69,MATCH('ABP Remaining Capacity'!$E20,Inputs_ByPrg!$E$6:$E$69,0))</f>
        <v>0</v>
      </c>
      <c r="P20" s="86">
        <f>(SUMIFS(Inputs_ByYear!M$12:M$17,Inputs_ByYear!$B$12:$B$17,'ABP Remaining Capacity'!$C20))*Inputs_ByYear!M$23*INDEX(Inputs_ByYear!$D$27:$Y$28,MATCH($B20,Inputs_ByYear!$B$27:$B$28,0),MATCH(P$5,Inputs_ByYear!$D$26:$Y$26,0))*INDEX(Inputs_ByPrg!$F$6:$F$69,MATCH('ABP Remaining Capacity'!$E20,Inputs_ByPrg!$E$6:$E$69,0))</f>
        <v>0</v>
      </c>
      <c r="Q20" s="86">
        <f>(SUMIFS(Inputs_ByYear!N$12:N$17,Inputs_ByYear!$B$12:$B$17,'ABP Remaining Capacity'!$C20))*Inputs_ByYear!N$23*INDEX(Inputs_ByYear!$D$27:$Y$28,MATCH($B20,Inputs_ByYear!$B$27:$B$28,0),MATCH(Q$5,Inputs_ByYear!$D$26:$Y$26,0))*INDEX(Inputs_ByPrg!$F$6:$F$69,MATCH('ABP Remaining Capacity'!$E20,Inputs_ByPrg!$E$6:$E$69,0))</f>
        <v>0</v>
      </c>
      <c r="R20" s="86">
        <f>(SUMIFS(Inputs_ByYear!O$12:O$17,Inputs_ByYear!$B$12:$B$17,'ABP Remaining Capacity'!$C20))*Inputs_ByYear!O$23*INDEX(Inputs_ByYear!$D$27:$Y$28,MATCH($B20,Inputs_ByYear!$B$27:$B$28,0),MATCH(R$5,Inputs_ByYear!$D$26:$Y$26,0))*INDEX(Inputs_ByPrg!$F$6:$F$69,MATCH('ABP Remaining Capacity'!$E20,Inputs_ByPrg!$E$6:$E$69,0))</f>
        <v>0</v>
      </c>
      <c r="S20" s="86">
        <f>(SUMIFS(Inputs_ByYear!P$12:P$17,Inputs_ByYear!$B$12:$B$17,'ABP Remaining Capacity'!$C20))*Inputs_ByYear!P$23*INDEX(Inputs_ByYear!$D$27:$Y$28,MATCH($B20,Inputs_ByYear!$B$27:$B$28,0),MATCH(S$5,Inputs_ByYear!$D$26:$Y$26,0))*INDEX(Inputs_ByPrg!$F$6:$F$69,MATCH('ABP Remaining Capacity'!$E20,Inputs_ByPrg!$E$6:$E$69,0))</f>
        <v>0</v>
      </c>
      <c r="T20" s="86">
        <f>(SUMIFS(Inputs_ByYear!Q$12:Q$17,Inputs_ByYear!$B$12:$B$17,'ABP Remaining Capacity'!$C20))*Inputs_ByYear!Q$23*INDEX(Inputs_ByYear!$D$27:$Y$28,MATCH($B20,Inputs_ByYear!$B$27:$B$28,0),MATCH(T$5,Inputs_ByYear!$D$26:$Y$26,0))*INDEX(Inputs_ByPrg!$F$6:$F$69,MATCH('ABP Remaining Capacity'!$E20,Inputs_ByPrg!$E$6:$E$69,0))</f>
        <v>0</v>
      </c>
      <c r="U20" s="86">
        <f>(SUMIFS(Inputs_ByYear!R$12:R$17,Inputs_ByYear!$B$12:$B$17,'ABP Remaining Capacity'!$C20))*Inputs_ByYear!R$23*INDEX(Inputs_ByYear!$D$27:$Y$28,MATCH($B20,Inputs_ByYear!$B$27:$B$28,0),MATCH(U$5,Inputs_ByYear!$D$26:$Y$26,0))*INDEX(Inputs_ByPrg!$F$6:$F$69,MATCH('ABP Remaining Capacity'!$E20,Inputs_ByPrg!$E$6:$E$69,0))</f>
        <v>0</v>
      </c>
      <c r="V20" s="86">
        <f>(SUMIFS(Inputs_ByYear!S$12:S$17,Inputs_ByYear!$B$12:$B$17,'ABP Remaining Capacity'!$C20))*Inputs_ByYear!S$23*INDEX(Inputs_ByYear!$D$27:$Y$28,MATCH($B20,Inputs_ByYear!$B$27:$B$28,0),MATCH(V$5,Inputs_ByYear!$D$26:$Y$26,0))*INDEX(Inputs_ByPrg!$F$6:$F$69,MATCH('ABP Remaining Capacity'!$E20,Inputs_ByPrg!$E$6:$E$69,0))</f>
        <v>0</v>
      </c>
      <c r="W20" s="86">
        <f>(SUMIFS(Inputs_ByYear!T$12:T$17,Inputs_ByYear!$B$12:$B$17,'ABP Remaining Capacity'!$C20))*Inputs_ByYear!T$23*INDEX(Inputs_ByYear!$D$27:$Y$28,MATCH($B20,Inputs_ByYear!$B$27:$B$28,0),MATCH(W$5,Inputs_ByYear!$D$26:$Y$26,0))*INDEX(Inputs_ByPrg!$F$6:$F$69,MATCH('ABP Remaining Capacity'!$E20,Inputs_ByPrg!$E$6:$E$69,0))</f>
        <v>0</v>
      </c>
      <c r="X20" s="86">
        <f>(SUMIFS(Inputs_ByYear!U$12:U$17,Inputs_ByYear!$B$12:$B$17,'ABP Remaining Capacity'!$C20))*Inputs_ByYear!U$23*INDEX(Inputs_ByYear!$D$27:$Y$28,MATCH($B20,Inputs_ByYear!$B$27:$B$28,0),MATCH(X$5,Inputs_ByYear!$D$26:$Y$26,0))*INDEX(Inputs_ByPrg!$F$6:$F$69,MATCH('ABP Remaining Capacity'!$E20,Inputs_ByPrg!$E$6:$E$69,0))</f>
        <v>0</v>
      </c>
      <c r="Y20" s="86">
        <f>(SUMIFS(Inputs_ByYear!V$12:V$17,Inputs_ByYear!$B$12:$B$17,'ABP Remaining Capacity'!$C20))*Inputs_ByYear!V$23*INDEX(Inputs_ByYear!$D$27:$Y$28,MATCH($B20,Inputs_ByYear!$B$27:$B$28,0),MATCH(Y$5,Inputs_ByYear!$D$26:$Y$26,0))*INDEX(Inputs_ByPrg!$F$6:$F$69,MATCH('ABP Remaining Capacity'!$E20,Inputs_ByPrg!$E$6:$E$69,0))</f>
        <v>0</v>
      </c>
      <c r="Z20" s="86">
        <f>(SUMIFS(Inputs_ByYear!W$12:W$17,Inputs_ByYear!$B$12:$B$17,'ABP Remaining Capacity'!$C20))*Inputs_ByYear!W$23*INDEX(Inputs_ByYear!$D$27:$Y$28,MATCH($B20,Inputs_ByYear!$B$27:$B$28,0),MATCH(Z$5,Inputs_ByYear!$D$26:$Y$26,0))*INDEX(Inputs_ByPrg!$F$6:$F$69,MATCH('ABP Remaining Capacity'!$E20,Inputs_ByPrg!$E$6:$E$69,0))</f>
        <v>0</v>
      </c>
      <c r="AA20" s="86">
        <f>(SUMIFS(Inputs_ByYear!X$12:X$17,Inputs_ByYear!$B$12:$B$17,'ABP Remaining Capacity'!$C20))*Inputs_ByYear!X$23*INDEX(Inputs_ByYear!$D$27:$Y$28,MATCH($B20,Inputs_ByYear!$B$27:$B$28,0),MATCH(AA$5,Inputs_ByYear!$D$26:$Y$26,0))*INDEX(Inputs_ByPrg!$F$6:$F$69,MATCH('ABP Remaining Capacity'!$E20,Inputs_ByPrg!$E$6:$E$69,0))</f>
        <v>0</v>
      </c>
      <c r="AB20" s="86">
        <f>(SUMIFS(Inputs_ByYear!Y$12:Y$17,Inputs_ByYear!$B$12:$B$17,'ABP Remaining Capacity'!$C20))*Inputs_ByYear!Y$23*INDEX(Inputs_ByYear!$D$27:$Y$28,MATCH($B20,Inputs_ByYear!$B$27:$B$28,0),MATCH(AB$5,Inputs_ByYear!$D$26:$Y$26,0))*INDEX(Inputs_ByPrg!$F$6:$F$69,MATCH('ABP Remaining Capacity'!$E20,Inputs_ByPrg!$E$6:$E$69,0))</f>
        <v>0</v>
      </c>
    </row>
    <row r="21" spans="2:28" ht="14.75" customHeight="1" x14ac:dyDescent="0.25">
      <c r="B21" s="227" t="s">
        <v>258</v>
      </c>
      <c r="C21" s="227" t="s">
        <v>235</v>
      </c>
      <c r="D21" s="227" t="s">
        <v>313</v>
      </c>
      <c r="E21" s="272" t="str">
        <f t="shared" si="0"/>
        <v>A_Traditional Community Solar_ &gt;10-25</v>
      </c>
      <c r="F21" s="249" t="s">
        <v>92</v>
      </c>
      <c r="G21" s="86">
        <f>(SUMIFS(Inputs_ByYear!D$12:D$17,Inputs_ByYear!$B$12:$B$17,'ABP Remaining Capacity'!$C21))*Inputs_ByYear!D$23*INDEX(Inputs_ByYear!$D$27:$Y$28,MATCH($B21,Inputs_ByYear!$B$27:$B$28,0),MATCH(G$5,Inputs_ByYear!$D$26:$Y$26,0))*INDEX(Inputs_ByPrg!$F$6:$F$69,MATCH('ABP Remaining Capacity'!$E21,Inputs_ByPrg!$E$6:$E$69,0))</f>
        <v>0</v>
      </c>
      <c r="H21" s="86">
        <f>(SUMIFS(Inputs_ByYear!E$12:E$17,Inputs_ByYear!$B$12:$B$17,'ABP Remaining Capacity'!$C21))*Inputs_ByYear!E$23*INDEX(Inputs_ByYear!$D$27:$Y$28,MATCH($B21,Inputs_ByYear!$B$27:$B$28,0),MATCH(H$5,Inputs_ByYear!$D$26:$Y$26,0))*INDEX(Inputs_ByPrg!$F$6:$F$69,MATCH('ABP Remaining Capacity'!$E21,Inputs_ByPrg!$E$6:$E$69,0))</f>
        <v>0</v>
      </c>
      <c r="I21" s="86">
        <f>(SUMIFS(Inputs_ByYear!F$12:F$17,Inputs_ByYear!$B$12:$B$17,'ABP Remaining Capacity'!$C21))*Inputs_ByYear!F$23*INDEX(Inputs_ByYear!$D$27:$Y$28,MATCH($B21,Inputs_ByYear!$B$27:$B$28,0),MATCH(I$5,Inputs_ByYear!$D$26:$Y$26,0))*INDEX(Inputs_ByPrg!$F$6:$F$69,MATCH('ABP Remaining Capacity'!$E21,Inputs_ByPrg!$E$6:$E$69,0))</f>
        <v>0</v>
      </c>
      <c r="J21" s="86">
        <f>(SUMIFS(Inputs_ByYear!G$12:G$17,Inputs_ByYear!$B$12:$B$17,'ABP Remaining Capacity'!$C21))*Inputs_ByYear!G$23*INDEX(Inputs_ByYear!$D$27:$Y$28,MATCH($B21,Inputs_ByYear!$B$27:$B$28,0),MATCH(J$5,Inputs_ByYear!$D$26:$Y$26,0))*INDEX(Inputs_ByPrg!$F$6:$F$69,MATCH('ABP Remaining Capacity'!$E21,Inputs_ByPrg!$E$6:$E$69,0))</f>
        <v>0</v>
      </c>
      <c r="K21" s="86">
        <f>(SUMIFS(Inputs_ByYear!H$12:H$17,Inputs_ByYear!$B$12:$B$17,'ABP Remaining Capacity'!$C21))*Inputs_ByYear!H$23*INDEX(Inputs_ByYear!$D$27:$Y$28,MATCH($B21,Inputs_ByYear!$B$27:$B$28,0),MATCH(K$5,Inputs_ByYear!$D$26:$Y$26,0))*INDEX(Inputs_ByPrg!$F$6:$F$69,MATCH('ABP Remaining Capacity'!$E21,Inputs_ByPrg!$E$6:$E$69,0))</f>
        <v>0</v>
      </c>
      <c r="L21" s="86">
        <f>(SUMIFS(Inputs_ByYear!I$12:I$17,Inputs_ByYear!$B$12:$B$17,'ABP Remaining Capacity'!$C21))*Inputs_ByYear!I$23*INDEX(Inputs_ByYear!$D$27:$Y$28,MATCH($B21,Inputs_ByYear!$B$27:$B$28,0),MATCH(L$5,Inputs_ByYear!$D$26:$Y$26,0))*INDEX(Inputs_ByPrg!$F$6:$F$69,MATCH('ABP Remaining Capacity'!$E21,Inputs_ByPrg!$E$6:$E$69,0))</f>
        <v>0</v>
      </c>
      <c r="M21" s="86">
        <f>(SUMIFS(Inputs_ByYear!J$12:J$17,Inputs_ByYear!$B$12:$B$17,'ABP Remaining Capacity'!$C21))*Inputs_ByYear!J$23*INDEX(Inputs_ByYear!$D$27:$Y$28,MATCH($B21,Inputs_ByYear!$B$27:$B$28,0),MATCH(M$5,Inputs_ByYear!$D$26:$Y$26,0))*INDEX(Inputs_ByPrg!$F$6:$F$69,MATCH('ABP Remaining Capacity'!$E21,Inputs_ByPrg!$E$6:$E$69,0))</f>
        <v>0</v>
      </c>
      <c r="N21" s="86">
        <f>(SUMIFS(Inputs_ByYear!K$12:K$17,Inputs_ByYear!$B$12:$B$17,'ABP Remaining Capacity'!$C21))*Inputs_ByYear!K$23*INDEX(Inputs_ByYear!$D$27:$Y$28,MATCH($B21,Inputs_ByYear!$B$27:$B$28,0),MATCH(N$5,Inputs_ByYear!$D$26:$Y$26,0))*INDEX(Inputs_ByPrg!$F$6:$F$69,MATCH('ABP Remaining Capacity'!$E21,Inputs_ByPrg!$E$6:$E$69,0))</f>
        <v>0</v>
      </c>
      <c r="O21" s="86">
        <f>(SUMIFS(Inputs_ByYear!L$12:L$17,Inputs_ByYear!$B$12:$B$17,'ABP Remaining Capacity'!$C21))*Inputs_ByYear!L$23*INDEX(Inputs_ByYear!$D$27:$Y$28,MATCH($B21,Inputs_ByYear!$B$27:$B$28,0),MATCH(O$5,Inputs_ByYear!$D$26:$Y$26,0))*INDEX(Inputs_ByPrg!$F$6:$F$69,MATCH('ABP Remaining Capacity'!$E21,Inputs_ByPrg!$E$6:$E$69,0))</f>
        <v>0</v>
      </c>
      <c r="P21" s="86">
        <f>(SUMIFS(Inputs_ByYear!M$12:M$17,Inputs_ByYear!$B$12:$B$17,'ABP Remaining Capacity'!$C21))*Inputs_ByYear!M$23*INDEX(Inputs_ByYear!$D$27:$Y$28,MATCH($B21,Inputs_ByYear!$B$27:$B$28,0),MATCH(P$5,Inputs_ByYear!$D$26:$Y$26,0))*INDEX(Inputs_ByPrg!$F$6:$F$69,MATCH('ABP Remaining Capacity'!$E21,Inputs_ByPrg!$E$6:$E$69,0))</f>
        <v>0</v>
      </c>
      <c r="Q21" s="86">
        <f>(SUMIFS(Inputs_ByYear!N$12:N$17,Inputs_ByYear!$B$12:$B$17,'ABP Remaining Capacity'!$C21))*Inputs_ByYear!N$23*INDEX(Inputs_ByYear!$D$27:$Y$28,MATCH($B21,Inputs_ByYear!$B$27:$B$28,0),MATCH(Q$5,Inputs_ByYear!$D$26:$Y$26,0))*INDEX(Inputs_ByPrg!$F$6:$F$69,MATCH('ABP Remaining Capacity'!$E21,Inputs_ByPrg!$E$6:$E$69,0))</f>
        <v>0</v>
      </c>
      <c r="R21" s="86">
        <f>(SUMIFS(Inputs_ByYear!O$12:O$17,Inputs_ByYear!$B$12:$B$17,'ABP Remaining Capacity'!$C21))*Inputs_ByYear!O$23*INDEX(Inputs_ByYear!$D$27:$Y$28,MATCH($B21,Inputs_ByYear!$B$27:$B$28,0),MATCH(R$5,Inputs_ByYear!$D$26:$Y$26,0))*INDEX(Inputs_ByPrg!$F$6:$F$69,MATCH('ABP Remaining Capacity'!$E21,Inputs_ByPrg!$E$6:$E$69,0))</f>
        <v>0</v>
      </c>
      <c r="S21" s="86">
        <f>(SUMIFS(Inputs_ByYear!P$12:P$17,Inputs_ByYear!$B$12:$B$17,'ABP Remaining Capacity'!$C21))*Inputs_ByYear!P$23*INDEX(Inputs_ByYear!$D$27:$Y$28,MATCH($B21,Inputs_ByYear!$B$27:$B$28,0),MATCH(S$5,Inputs_ByYear!$D$26:$Y$26,0))*INDEX(Inputs_ByPrg!$F$6:$F$69,MATCH('ABP Remaining Capacity'!$E21,Inputs_ByPrg!$E$6:$E$69,0))</f>
        <v>0</v>
      </c>
      <c r="T21" s="86">
        <f>(SUMIFS(Inputs_ByYear!Q$12:Q$17,Inputs_ByYear!$B$12:$B$17,'ABP Remaining Capacity'!$C21))*Inputs_ByYear!Q$23*INDEX(Inputs_ByYear!$D$27:$Y$28,MATCH($B21,Inputs_ByYear!$B$27:$B$28,0),MATCH(T$5,Inputs_ByYear!$D$26:$Y$26,0))*INDEX(Inputs_ByPrg!$F$6:$F$69,MATCH('ABP Remaining Capacity'!$E21,Inputs_ByPrg!$E$6:$E$69,0))</f>
        <v>0</v>
      </c>
      <c r="U21" s="86">
        <f>(SUMIFS(Inputs_ByYear!R$12:R$17,Inputs_ByYear!$B$12:$B$17,'ABP Remaining Capacity'!$C21))*Inputs_ByYear!R$23*INDEX(Inputs_ByYear!$D$27:$Y$28,MATCH($B21,Inputs_ByYear!$B$27:$B$28,0),MATCH(U$5,Inputs_ByYear!$D$26:$Y$26,0))*INDEX(Inputs_ByPrg!$F$6:$F$69,MATCH('ABP Remaining Capacity'!$E21,Inputs_ByPrg!$E$6:$E$69,0))</f>
        <v>0</v>
      </c>
      <c r="V21" s="86">
        <f>(SUMIFS(Inputs_ByYear!S$12:S$17,Inputs_ByYear!$B$12:$B$17,'ABP Remaining Capacity'!$C21))*Inputs_ByYear!S$23*INDEX(Inputs_ByYear!$D$27:$Y$28,MATCH($B21,Inputs_ByYear!$B$27:$B$28,0),MATCH(V$5,Inputs_ByYear!$D$26:$Y$26,0))*INDEX(Inputs_ByPrg!$F$6:$F$69,MATCH('ABP Remaining Capacity'!$E21,Inputs_ByPrg!$E$6:$E$69,0))</f>
        <v>0</v>
      </c>
      <c r="W21" s="86">
        <f>(SUMIFS(Inputs_ByYear!T$12:T$17,Inputs_ByYear!$B$12:$B$17,'ABP Remaining Capacity'!$C21))*Inputs_ByYear!T$23*INDEX(Inputs_ByYear!$D$27:$Y$28,MATCH($B21,Inputs_ByYear!$B$27:$B$28,0),MATCH(W$5,Inputs_ByYear!$D$26:$Y$26,0))*INDEX(Inputs_ByPrg!$F$6:$F$69,MATCH('ABP Remaining Capacity'!$E21,Inputs_ByPrg!$E$6:$E$69,0))</f>
        <v>0</v>
      </c>
      <c r="X21" s="86">
        <f>(SUMIFS(Inputs_ByYear!U$12:U$17,Inputs_ByYear!$B$12:$B$17,'ABP Remaining Capacity'!$C21))*Inputs_ByYear!U$23*INDEX(Inputs_ByYear!$D$27:$Y$28,MATCH($B21,Inputs_ByYear!$B$27:$B$28,0),MATCH(X$5,Inputs_ByYear!$D$26:$Y$26,0))*INDEX(Inputs_ByPrg!$F$6:$F$69,MATCH('ABP Remaining Capacity'!$E21,Inputs_ByPrg!$E$6:$E$69,0))</f>
        <v>0</v>
      </c>
      <c r="Y21" s="86">
        <f>(SUMIFS(Inputs_ByYear!V$12:V$17,Inputs_ByYear!$B$12:$B$17,'ABP Remaining Capacity'!$C21))*Inputs_ByYear!V$23*INDEX(Inputs_ByYear!$D$27:$Y$28,MATCH($B21,Inputs_ByYear!$B$27:$B$28,0),MATCH(Y$5,Inputs_ByYear!$D$26:$Y$26,0))*INDEX(Inputs_ByPrg!$F$6:$F$69,MATCH('ABP Remaining Capacity'!$E21,Inputs_ByPrg!$E$6:$E$69,0))</f>
        <v>0</v>
      </c>
      <c r="Z21" s="86">
        <f>(SUMIFS(Inputs_ByYear!W$12:W$17,Inputs_ByYear!$B$12:$B$17,'ABP Remaining Capacity'!$C21))*Inputs_ByYear!W$23*INDEX(Inputs_ByYear!$D$27:$Y$28,MATCH($B21,Inputs_ByYear!$B$27:$B$28,0),MATCH(Z$5,Inputs_ByYear!$D$26:$Y$26,0))*INDEX(Inputs_ByPrg!$F$6:$F$69,MATCH('ABP Remaining Capacity'!$E21,Inputs_ByPrg!$E$6:$E$69,0))</f>
        <v>0</v>
      </c>
      <c r="AA21" s="86">
        <f>(SUMIFS(Inputs_ByYear!X$12:X$17,Inputs_ByYear!$B$12:$B$17,'ABP Remaining Capacity'!$C21))*Inputs_ByYear!X$23*INDEX(Inputs_ByYear!$D$27:$Y$28,MATCH($B21,Inputs_ByYear!$B$27:$B$28,0),MATCH(AA$5,Inputs_ByYear!$D$26:$Y$26,0))*INDEX(Inputs_ByPrg!$F$6:$F$69,MATCH('ABP Remaining Capacity'!$E21,Inputs_ByPrg!$E$6:$E$69,0))</f>
        <v>0</v>
      </c>
      <c r="AB21" s="86">
        <f>(SUMIFS(Inputs_ByYear!Y$12:Y$17,Inputs_ByYear!$B$12:$B$17,'ABP Remaining Capacity'!$C21))*Inputs_ByYear!Y$23*INDEX(Inputs_ByYear!$D$27:$Y$28,MATCH($B21,Inputs_ByYear!$B$27:$B$28,0),MATCH(AB$5,Inputs_ByYear!$D$26:$Y$26,0))*INDEX(Inputs_ByPrg!$F$6:$F$69,MATCH('ABP Remaining Capacity'!$E21,Inputs_ByPrg!$E$6:$E$69,0))</f>
        <v>0</v>
      </c>
    </row>
    <row r="22" spans="2:28" ht="14.75" customHeight="1" x14ac:dyDescent="0.25">
      <c r="B22" s="227" t="s">
        <v>258</v>
      </c>
      <c r="C22" s="227" t="s">
        <v>235</v>
      </c>
      <c r="D22" s="227" t="s">
        <v>320</v>
      </c>
      <c r="E22" s="272" t="str">
        <f t="shared" si="0"/>
        <v>A_Traditional Community Solar_ &gt;25-100</v>
      </c>
      <c r="F22" s="249" t="s">
        <v>92</v>
      </c>
      <c r="G22" s="86">
        <f>(SUMIFS(Inputs_ByYear!D$12:D$17,Inputs_ByYear!$B$12:$B$17,'ABP Remaining Capacity'!$C22))*Inputs_ByYear!D$23*INDEX(Inputs_ByYear!$D$27:$Y$28,MATCH($B22,Inputs_ByYear!$B$27:$B$28,0),MATCH(G$5,Inputs_ByYear!$D$26:$Y$26,0))*INDEX(Inputs_ByPrg!$F$6:$F$69,MATCH('ABP Remaining Capacity'!$E22,Inputs_ByPrg!$E$6:$E$69,0))</f>
        <v>0</v>
      </c>
      <c r="H22" s="86">
        <f>(SUMIFS(Inputs_ByYear!E$12:E$17,Inputs_ByYear!$B$12:$B$17,'ABP Remaining Capacity'!$C22))*Inputs_ByYear!E$23*INDEX(Inputs_ByYear!$D$27:$Y$28,MATCH($B22,Inputs_ByYear!$B$27:$B$28,0),MATCH(H$5,Inputs_ByYear!$D$26:$Y$26,0))*INDEX(Inputs_ByPrg!$F$6:$F$69,MATCH('ABP Remaining Capacity'!$E22,Inputs_ByPrg!$E$6:$E$69,0))</f>
        <v>0</v>
      </c>
      <c r="I22" s="86">
        <f>(SUMIFS(Inputs_ByYear!F$12:F$17,Inputs_ByYear!$B$12:$B$17,'ABP Remaining Capacity'!$C22))*Inputs_ByYear!F$23*INDEX(Inputs_ByYear!$D$27:$Y$28,MATCH($B22,Inputs_ByYear!$B$27:$B$28,0),MATCH(I$5,Inputs_ByYear!$D$26:$Y$26,0))*INDEX(Inputs_ByPrg!$F$6:$F$69,MATCH('ABP Remaining Capacity'!$E22,Inputs_ByPrg!$E$6:$E$69,0))</f>
        <v>0</v>
      </c>
      <c r="J22" s="86">
        <f>(SUMIFS(Inputs_ByYear!G$12:G$17,Inputs_ByYear!$B$12:$B$17,'ABP Remaining Capacity'!$C22))*Inputs_ByYear!G$23*INDEX(Inputs_ByYear!$D$27:$Y$28,MATCH($B22,Inputs_ByYear!$B$27:$B$28,0),MATCH(J$5,Inputs_ByYear!$D$26:$Y$26,0))*INDEX(Inputs_ByPrg!$F$6:$F$69,MATCH('ABP Remaining Capacity'!$E22,Inputs_ByPrg!$E$6:$E$69,0))</f>
        <v>0</v>
      </c>
      <c r="K22" s="86">
        <f>(SUMIFS(Inputs_ByYear!H$12:H$17,Inputs_ByYear!$B$12:$B$17,'ABP Remaining Capacity'!$C22))*Inputs_ByYear!H$23*INDEX(Inputs_ByYear!$D$27:$Y$28,MATCH($B22,Inputs_ByYear!$B$27:$B$28,0),MATCH(K$5,Inputs_ByYear!$D$26:$Y$26,0))*INDEX(Inputs_ByPrg!$F$6:$F$69,MATCH('ABP Remaining Capacity'!$E22,Inputs_ByPrg!$E$6:$E$69,0))</f>
        <v>0</v>
      </c>
      <c r="L22" s="86">
        <f>(SUMIFS(Inputs_ByYear!I$12:I$17,Inputs_ByYear!$B$12:$B$17,'ABP Remaining Capacity'!$C22))*Inputs_ByYear!I$23*INDEX(Inputs_ByYear!$D$27:$Y$28,MATCH($B22,Inputs_ByYear!$B$27:$B$28,0),MATCH(L$5,Inputs_ByYear!$D$26:$Y$26,0))*INDEX(Inputs_ByPrg!$F$6:$F$69,MATCH('ABP Remaining Capacity'!$E22,Inputs_ByPrg!$E$6:$E$69,0))</f>
        <v>0</v>
      </c>
      <c r="M22" s="86">
        <f>(SUMIFS(Inputs_ByYear!J$12:J$17,Inputs_ByYear!$B$12:$B$17,'ABP Remaining Capacity'!$C22))*Inputs_ByYear!J$23*INDEX(Inputs_ByYear!$D$27:$Y$28,MATCH($B22,Inputs_ByYear!$B$27:$B$28,0),MATCH(M$5,Inputs_ByYear!$D$26:$Y$26,0))*INDEX(Inputs_ByPrg!$F$6:$F$69,MATCH('ABP Remaining Capacity'!$E22,Inputs_ByPrg!$E$6:$E$69,0))</f>
        <v>0</v>
      </c>
      <c r="N22" s="86">
        <f>(SUMIFS(Inputs_ByYear!K$12:K$17,Inputs_ByYear!$B$12:$B$17,'ABP Remaining Capacity'!$C22))*Inputs_ByYear!K$23*INDEX(Inputs_ByYear!$D$27:$Y$28,MATCH($B22,Inputs_ByYear!$B$27:$B$28,0),MATCH(N$5,Inputs_ByYear!$D$26:$Y$26,0))*INDEX(Inputs_ByPrg!$F$6:$F$69,MATCH('ABP Remaining Capacity'!$E22,Inputs_ByPrg!$E$6:$E$69,0))</f>
        <v>0</v>
      </c>
      <c r="O22" s="86">
        <f>(SUMIFS(Inputs_ByYear!L$12:L$17,Inputs_ByYear!$B$12:$B$17,'ABP Remaining Capacity'!$C22))*Inputs_ByYear!L$23*INDEX(Inputs_ByYear!$D$27:$Y$28,MATCH($B22,Inputs_ByYear!$B$27:$B$28,0),MATCH(O$5,Inputs_ByYear!$D$26:$Y$26,0))*INDEX(Inputs_ByPrg!$F$6:$F$69,MATCH('ABP Remaining Capacity'!$E22,Inputs_ByPrg!$E$6:$E$69,0))</f>
        <v>0</v>
      </c>
      <c r="P22" s="86">
        <f>(SUMIFS(Inputs_ByYear!M$12:M$17,Inputs_ByYear!$B$12:$B$17,'ABP Remaining Capacity'!$C22))*Inputs_ByYear!M$23*INDEX(Inputs_ByYear!$D$27:$Y$28,MATCH($B22,Inputs_ByYear!$B$27:$B$28,0),MATCH(P$5,Inputs_ByYear!$D$26:$Y$26,0))*INDEX(Inputs_ByPrg!$F$6:$F$69,MATCH('ABP Remaining Capacity'!$E22,Inputs_ByPrg!$E$6:$E$69,0))</f>
        <v>0</v>
      </c>
      <c r="Q22" s="86">
        <f>(SUMIFS(Inputs_ByYear!N$12:N$17,Inputs_ByYear!$B$12:$B$17,'ABP Remaining Capacity'!$C22))*Inputs_ByYear!N$23*INDEX(Inputs_ByYear!$D$27:$Y$28,MATCH($B22,Inputs_ByYear!$B$27:$B$28,0),MATCH(Q$5,Inputs_ByYear!$D$26:$Y$26,0))*INDEX(Inputs_ByPrg!$F$6:$F$69,MATCH('ABP Remaining Capacity'!$E22,Inputs_ByPrg!$E$6:$E$69,0))</f>
        <v>0</v>
      </c>
      <c r="R22" s="86">
        <f>(SUMIFS(Inputs_ByYear!O$12:O$17,Inputs_ByYear!$B$12:$B$17,'ABP Remaining Capacity'!$C22))*Inputs_ByYear!O$23*INDEX(Inputs_ByYear!$D$27:$Y$28,MATCH($B22,Inputs_ByYear!$B$27:$B$28,0),MATCH(R$5,Inputs_ByYear!$D$26:$Y$26,0))*INDEX(Inputs_ByPrg!$F$6:$F$69,MATCH('ABP Remaining Capacity'!$E22,Inputs_ByPrg!$E$6:$E$69,0))</f>
        <v>0</v>
      </c>
      <c r="S22" s="86">
        <f>(SUMIFS(Inputs_ByYear!P$12:P$17,Inputs_ByYear!$B$12:$B$17,'ABP Remaining Capacity'!$C22))*Inputs_ByYear!P$23*INDEX(Inputs_ByYear!$D$27:$Y$28,MATCH($B22,Inputs_ByYear!$B$27:$B$28,0),MATCH(S$5,Inputs_ByYear!$D$26:$Y$26,0))*INDEX(Inputs_ByPrg!$F$6:$F$69,MATCH('ABP Remaining Capacity'!$E22,Inputs_ByPrg!$E$6:$E$69,0))</f>
        <v>0</v>
      </c>
      <c r="T22" s="86">
        <f>(SUMIFS(Inputs_ByYear!Q$12:Q$17,Inputs_ByYear!$B$12:$B$17,'ABP Remaining Capacity'!$C22))*Inputs_ByYear!Q$23*INDEX(Inputs_ByYear!$D$27:$Y$28,MATCH($B22,Inputs_ByYear!$B$27:$B$28,0),MATCH(T$5,Inputs_ByYear!$D$26:$Y$26,0))*INDEX(Inputs_ByPrg!$F$6:$F$69,MATCH('ABP Remaining Capacity'!$E22,Inputs_ByPrg!$E$6:$E$69,0))</f>
        <v>0</v>
      </c>
      <c r="U22" s="86">
        <f>(SUMIFS(Inputs_ByYear!R$12:R$17,Inputs_ByYear!$B$12:$B$17,'ABP Remaining Capacity'!$C22))*Inputs_ByYear!R$23*INDEX(Inputs_ByYear!$D$27:$Y$28,MATCH($B22,Inputs_ByYear!$B$27:$B$28,0),MATCH(U$5,Inputs_ByYear!$D$26:$Y$26,0))*INDEX(Inputs_ByPrg!$F$6:$F$69,MATCH('ABP Remaining Capacity'!$E22,Inputs_ByPrg!$E$6:$E$69,0))</f>
        <v>0</v>
      </c>
      <c r="V22" s="86">
        <f>(SUMIFS(Inputs_ByYear!S$12:S$17,Inputs_ByYear!$B$12:$B$17,'ABP Remaining Capacity'!$C22))*Inputs_ByYear!S$23*INDEX(Inputs_ByYear!$D$27:$Y$28,MATCH($B22,Inputs_ByYear!$B$27:$B$28,0),MATCH(V$5,Inputs_ByYear!$D$26:$Y$26,0))*INDEX(Inputs_ByPrg!$F$6:$F$69,MATCH('ABP Remaining Capacity'!$E22,Inputs_ByPrg!$E$6:$E$69,0))</f>
        <v>0</v>
      </c>
      <c r="W22" s="86">
        <f>(SUMIFS(Inputs_ByYear!T$12:T$17,Inputs_ByYear!$B$12:$B$17,'ABP Remaining Capacity'!$C22))*Inputs_ByYear!T$23*INDEX(Inputs_ByYear!$D$27:$Y$28,MATCH($B22,Inputs_ByYear!$B$27:$B$28,0),MATCH(W$5,Inputs_ByYear!$D$26:$Y$26,0))*INDEX(Inputs_ByPrg!$F$6:$F$69,MATCH('ABP Remaining Capacity'!$E22,Inputs_ByPrg!$E$6:$E$69,0))</f>
        <v>0</v>
      </c>
      <c r="X22" s="86">
        <f>(SUMIFS(Inputs_ByYear!U$12:U$17,Inputs_ByYear!$B$12:$B$17,'ABP Remaining Capacity'!$C22))*Inputs_ByYear!U$23*INDEX(Inputs_ByYear!$D$27:$Y$28,MATCH($B22,Inputs_ByYear!$B$27:$B$28,0),MATCH(X$5,Inputs_ByYear!$D$26:$Y$26,0))*INDEX(Inputs_ByPrg!$F$6:$F$69,MATCH('ABP Remaining Capacity'!$E22,Inputs_ByPrg!$E$6:$E$69,0))</f>
        <v>0</v>
      </c>
      <c r="Y22" s="86">
        <f>(SUMIFS(Inputs_ByYear!V$12:V$17,Inputs_ByYear!$B$12:$B$17,'ABP Remaining Capacity'!$C22))*Inputs_ByYear!V$23*INDEX(Inputs_ByYear!$D$27:$Y$28,MATCH($B22,Inputs_ByYear!$B$27:$B$28,0),MATCH(Y$5,Inputs_ByYear!$D$26:$Y$26,0))*INDEX(Inputs_ByPrg!$F$6:$F$69,MATCH('ABP Remaining Capacity'!$E22,Inputs_ByPrg!$E$6:$E$69,0))</f>
        <v>0</v>
      </c>
      <c r="Z22" s="86">
        <f>(SUMIFS(Inputs_ByYear!W$12:W$17,Inputs_ByYear!$B$12:$B$17,'ABP Remaining Capacity'!$C22))*Inputs_ByYear!W$23*INDEX(Inputs_ByYear!$D$27:$Y$28,MATCH($B22,Inputs_ByYear!$B$27:$B$28,0),MATCH(Z$5,Inputs_ByYear!$D$26:$Y$26,0))*INDEX(Inputs_ByPrg!$F$6:$F$69,MATCH('ABP Remaining Capacity'!$E22,Inputs_ByPrg!$E$6:$E$69,0))</f>
        <v>0</v>
      </c>
      <c r="AA22" s="86">
        <f>(SUMIFS(Inputs_ByYear!X$12:X$17,Inputs_ByYear!$B$12:$B$17,'ABP Remaining Capacity'!$C22))*Inputs_ByYear!X$23*INDEX(Inputs_ByYear!$D$27:$Y$28,MATCH($B22,Inputs_ByYear!$B$27:$B$28,0),MATCH(AA$5,Inputs_ByYear!$D$26:$Y$26,0))*INDEX(Inputs_ByPrg!$F$6:$F$69,MATCH('ABP Remaining Capacity'!$E22,Inputs_ByPrg!$E$6:$E$69,0))</f>
        <v>0</v>
      </c>
      <c r="AB22" s="86">
        <f>(SUMIFS(Inputs_ByYear!Y$12:Y$17,Inputs_ByYear!$B$12:$B$17,'ABP Remaining Capacity'!$C22))*Inputs_ByYear!Y$23*INDEX(Inputs_ByYear!$D$27:$Y$28,MATCH($B22,Inputs_ByYear!$B$27:$B$28,0),MATCH(AB$5,Inputs_ByYear!$D$26:$Y$26,0))*INDEX(Inputs_ByPrg!$F$6:$F$69,MATCH('ABP Remaining Capacity'!$E22,Inputs_ByPrg!$E$6:$E$69,0))</f>
        <v>0</v>
      </c>
    </row>
    <row r="23" spans="2:28" ht="14.75" customHeight="1" x14ac:dyDescent="0.25">
      <c r="B23" s="227" t="s">
        <v>258</v>
      </c>
      <c r="C23" s="227" t="s">
        <v>235</v>
      </c>
      <c r="D23" s="227" t="s">
        <v>323</v>
      </c>
      <c r="E23" s="272" t="str">
        <f t="shared" si="0"/>
        <v>A_Traditional Community Solar_&gt;100-200</v>
      </c>
      <c r="F23" s="249" t="s">
        <v>92</v>
      </c>
      <c r="G23" s="86">
        <f>(SUMIFS(Inputs_ByYear!D$12:D$17,Inputs_ByYear!$B$12:$B$17,'ABP Remaining Capacity'!$C23))*Inputs_ByYear!D$23*INDEX(Inputs_ByYear!$D$27:$Y$28,MATCH($B23,Inputs_ByYear!$B$27:$B$28,0),MATCH(G$5,Inputs_ByYear!$D$26:$Y$26,0))*INDEX(Inputs_ByPrg!$F$6:$F$69,MATCH('ABP Remaining Capacity'!$E23,Inputs_ByPrg!$E$6:$E$69,0))</f>
        <v>0</v>
      </c>
      <c r="H23" s="86">
        <f>(SUMIFS(Inputs_ByYear!E$12:E$17,Inputs_ByYear!$B$12:$B$17,'ABP Remaining Capacity'!$C23))*Inputs_ByYear!E$23*INDEX(Inputs_ByYear!$D$27:$Y$28,MATCH($B23,Inputs_ByYear!$B$27:$B$28,0),MATCH(H$5,Inputs_ByYear!$D$26:$Y$26,0))*INDEX(Inputs_ByPrg!$F$6:$F$69,MATCH('ABP Remaining Capacity'!$E23,Inputs_ByPrg!$E$6:$E$69,0))</f>
        <v>0</v>
      </c>
      <c r="I23" s="86">
        <f>(SUMIFS(Inputs_ByYear!F$12:F$17,Inputs_ByYear!$B$12:$B$17,'ABP Remaining Capacity'!$C23))*Inputs_ByYear!F$23*INDEX(Inputs_ByYear!$D$27:$Y$28,MATCH($B23,Inputs_ByYear!$B$27:$B$28,0),MATCH(I$5,Inputs_ByYear!$D$26:$Y$26,0))*INDEX(Inputs_ByPrg!$F$6:$F$69,MATCH('ABP Remaining Capacity'!$E23,Inputs_ByPrg!$E$6:$E$69,0))</f>
        <v>0</v>
      </c>
      <c r="J23" s="86">
        <f>(SUMIFS(Inputs_ByYear!G$12:G$17,Inputs_ByYear!$B$12:$B$17,'ABP Remaining Capacity'!$C23))*Inputs_ByYear!G$23*INDEX(Inputs_ByYear!$D$27:$Y$28,MATCH($B23,Inputs_ByYear!$B$27:$B$28,0),MATCH(J$5,Inputs_ByYear!$D$26:$Y$26,0))*INDEX(Inputs_ByPrg!$F$6:$F$69,MATCH('ABP Remaining Capacity'!$E23,Inputs_ByPrg!$E$6:$E$69,0))</f>
        <v>0</v>
      </c>
      <c r="K23" s="86">
        <f>(SUMIFS(Inputs_ByYear!H$12:H$17,Inputs_ByYear!$B$12:$B$17,'ABP Remaining Capacity'!$C23))*Inputs_ByYear!H$23*INDEX(Inputs_ByYear!$D$27:$Y$28,MATCH($B23,Inputs_ByYear!$B$27:$B$28,0),MATCH(K$5,Inputs_ByYear!$D$26:$Y$26,0))*INDEX(Inputs_ByPrg!$F$6:$F$69,MATCH('ABP Remaining Capacity'!$E23,Inputs_ByPrg!$E$6:$E$69,0))</f>
        <v>0</v>
      </c>
      <c r="L23" s="86">
        <f>(SUMIFS(Inputs_ByYear!I$12:I$17,Inputs_ByYear!$B$12:$B$17,'ABP Remaining Capacity'!$C23))*Inputs_ByYear!I$23*INDEX(Inputs_ByYear!$D$27:$Y$28,MATCH($B23,Inputs_ByYear!$B$27:$B$28,0),MATCH(L$5,Inputs_ByYear!$D$26:$Y$26,0))*INDEX(Inputs_ByPrg!$F$6:$F$69,MATCH('ABP Remaining Capacity'!$E23,Inputs_ByPrg!$E$6:$E$69,0))</f>
        <v>0</v>
      </c>
      <c r="M23" s="86">
        <f>(SUMIFS(Inputs_ByYear!J$12:J$17,Inputs_ByYear!$B$12:$B$17,'ABP Remaining Capacity'!$C23))*Inputs_ByYear!J$23*INDEX(Inputs_ByYear!$D$27:$Y$28,MATCH($B23,Inputs_ByYear!$B$27:$B$28,0),MATCH(M$5,Inputs_ByYear!$D$26:$Y$26,0))*INDEX(Inputs_ByPrg!$F$6:$F$69,MATCH('ABP Remaining Capacity'!$E23,Inputs_ByPrg!$E$6:$E$69,0))</f>
        <v>0</v>
      </c>
      <c r="N23" s="86">
        <f>(SUMIFS(Inputs_ByYear!K$12:K$17,Inputs_ByYear!$B$12:$B$17,'ABP Remaining Capacity'!$C23))*Inputs_ByYear!K$23*INDEX(Inputs_ByYear!$D$27:$Y$28,MATCH($B23,Inputs_ByYear!$B$27:$B$28,0),MATCH(N$5,Inputs_ByYear!$D$26:$Y$26,0))*INDEX(Inputs_ByPrg!$F$6:$F$69,MATCH('ABP Remaining Capacity'!$E23,Inputs_ByPrg!$E$6:$E$69,0))</f>
        <v>0</v>
      </c>
      <c r="O23" s="86">
        <f>(SUMIFS(Inputs_ByYear!L$12:L$17,Inputs_ByYear!$B$12:$B$17,'ABP Remaining Capacity'!$C23))*Inputs_ByYear!L$23*INDEX(Inputs_ByYear!$D$27:$Y$28,MATCH($B23,Inputs_ByYear!$B$27:$B$28,0),MATCH(O$5,Inputs_ByYear!$D$26:$Y$26,0))*INDEX(Inputs_ByPrg!$F$6:$F$69,MATCH('ABP Remaining Capacity'!$E23,Inputs_ByPrg!$E$6:$E$69,0))</f>
        <v>0</v>
      </c>
      <c r="P23" s="86">
        <f>(SUMIFS(Inputs_ByYear!M$12:M$17,Inputs_ByYear!$B$12:$B$17,'ABP Remaining Capacity'!$C23))*Inputs_ByYear!M$23*INDEX(Inputs_ByYear!$D$27:$Y$28,MATCH($B23,Inputs_ByYear!$B$27:$B$28,0),MATCH(P$5,Inputs_ByYear!$D$26:$Y$26,0))*INDEX(Inputs_ByPrg!$F$6:$F$69,MATCH('ABP Remaining Capacity'!$E23,Inputs_ByPrg!$E$6:$E$69,0))</f>
        <v>0</v>
      </c>
      <c r="Q23" s="86">
        <f>(SUMIFS(Inputs_ByYear!N$12:N$17,Inputs_ByYear!$B$12:$B$17,'ABP Remaining Capacity'!$C23))*Inputs_ByYear!N$23*INDEX(Inputs_ByYear!$D$27:$Y$28,MATCH($B23,Inputs_ByYear!$B$27:$B$28,0),MATCH(Q$5,Inputs_ByYear!$D$26:$Y$26,0))*INDEX(Inputs_ByPrg!$F$6:$F$69,MATCH('ABP Remaining Capacity'!$E23,Inputs_ByPrg!$E$6:$E$69,0))</f>
        <v>0</v>
      </c>
      <c r="R23" s="86">
        <f>(SUMIFS(Inputs_ByYear!O$12:O$17,Inputs_ByYear!$B$12:$B$17,'ABP Remaining Capacity'!$C23))*Inputs_ByYear!O$23*INDEX(Inputs_ByYear!$D$27:$Y$28,MATCH($B23,Inputs_ByYear!$B$27:$B$28,0),MATCH(R$5,Inputs_ByYear!$D$26:$Y$26,0))*INDEX(Inputs_ByPrg!$F$6:$F$69,MATCH('ABP Remaining Capacity'!$E23,Inputs_ByPrg!$E$6:$E$69,0))</f>
        <v>0</v>
      </c>
      <c r="S23" s="86">
        <f>(SUMIFS(Inputs_ByYear!P$12:P$17,Inputs_ByYear!$B$12:$B$17,'ABP Remaining Capacity'!$C23))*Inputs_ByYear!P$23*INDEX(Inputs_ByYear!$D$27:$Y$28,MATCH($B23,Inputs_ByYear!$B$27:$B$28,0),MATCH(S$5,Inputs_ByYear!$D$26:$Y$26,0))*INDEX(Inputs_ByPrg!$F$6:$F$69,MATCH('ABP Remaining Capacity'!$E23,Inputs_ByPrg!$E$6:$E$69,0))</f>
        <v>0</v>
      </c>
      <c r="T23" s="86">
        <f>(SUMIFS(Inputs_ByYear!Q$12:Q$17,Inputs_ByYear!$B$12:$B$17,'ABP Remaining Capacity'!$C23))*Inputs_ByYear!Q$23*INDEX(Inputs_ByYear!$D$27:$Y$28,MATCH($B23,Inputs_ByYear!$B$27:$B$28,0),MATCH(T$5,Inputs_ByYear!$D$26:$Y$26,0))*INDEX(Inputs_ByPrg!$F$6:$F$69,MATCH('ABP Remaining Capacity'!$E23,Inputs_ByPrg!$E$6:$E$69,0))</f>
        <v>0</v>
      </c>
      <c r="U23" s="86">
        <f>(SUMIFS(Inputs_ByYear!R$12:R$17,Inputs_ByYear!$B$12:$B$17,'ABP Remaining Capacity'!$C23))*Inputs_ByYear!R$23*INDEX(Inputs_ByYear!$D$27:$Y$28,MATCH($B23,Inputs_ByYear!$B$27:$B$28,0),MATCH(U$5,Inputs_ByYear!$D$26:$Y$26,0))*INDEX(Inputs_ByPrg!$F$6:$F$69,MATCH('ABP Remaining Capacity'!$E23,Inputs_ByPrg!$E$6:$E$69,0))</f>
        <v>0</v>
      </c>
      <c r="V23" s="86">
        <f>(SUMIFS(Inputs_ByYear!S$12:S$17,Inputs_ByYear!$B$12:$B$17,'ABP Remaining Capacity'!$C23))*Inputs_ByYear!S$23*INDEX(Inputs_ByYear!$D$27:$Y$28,MATCH($B23,Inputs_ByYear!$B$27:$B$28,0),MATCH(V$5,Inputs_ByYear!$D$26:$Y$26,0))*INDEX(Inputs_ByPrg!$F$6:$F$69,MATCH('ABP Remaining Capacity'!$E23,Inputs_ByPrg!$E$6:$E$69,0))</f>
        <v>0</v>
      </c>
      <c r="W23" s="86">
        <f>(SUMIFS(Inputs_ByYear!T$12:T$17,Inputs_ByYear!$B$12:$B$17,'ABP Remaining Capacity'!$C23))*Inputs_ByYear!T$23*INDEX(Inputs_ByYear!$D$27:$Y$28,MATCH($B23,Inputs_ByYear!$B$27:$B$28,0),MATCH(W$5,Inputs_ByYear!$D$26:$Y$26,0))*INDEX(Inputs_ByPrg!$F$6:$F$69,MATCH('ABP Remaining Capacity'!$E23,Inputs_ByPrg!$E$6:$E$69,0))</f>
        <v>0</v>
      </c>
      <c r="X23" s="86">
        <f>(SUMIFS(Inputs_ByYear!U$12:U$17,Inputs_ByYear!$B$12:$B$17,'ABP Remaining Capacity'!$C23))*Inputs_ByYear!U$23*INDEX(Inputs_ByYear!$D$27:$Y$28,MATCH($B23,Inputs_ByYear!$B$27:$B$28,0),MATCH(X$5,Inputs_ByYear!$D$26:$Y$26,0))*INDEX(Inputs_ByPrg!$F$6:$F$69,MATCH('ABP Remaining Capacity'!$E23,Inputs_ByPrg!$E$6:$E$69,0))</f>
        <v>0</v>
      </c>
      <c r="Y23" s="86">
        <f>(SUMIFS(Inputs_ByYear!V$12:V$17,Inputs_ByYear!$B$12:$B$17,'ABP Remaining Capacity'!$C23))*Inputs_ByYear!V$23*INDEX(Inputs_ByYear!$D$27:$Y$28,MATCH($B23,Inputs_ByYear!$B$27:$B$28,0),MATCH(Y$5,Inputs_ByYear!$D$26:$Y$26,0))*INDEX(Inputs_ByPrg!$F$6:$F$69,MATCH('ABP Remaining Capacity'!$E23,Inputs_ByPrg!$E$6:$E$69,0))</f>
        <v>0</v>
      </c>
      <c r="Z23" s="86">
        <f>(SUMIFS(Inputs_ByYear!W$12:W$17,Inputs_ByYear!$B$12:$B$17,'ABP Remaining Capacity'!$C23))*Inputs_ByYear!W$23*INDEX(Inputs_ByYear!$D$27:$Y$28,MATCH($B23,Inputs_ByYear!$B$27:$B$28,0),MATCH(Z$5,Inputs_ByYear!$D$26:$Y$26,0))*INDEX(Inputs_ByPrg!$F$6:$F$69,MATCH('ABP Remaining Capacity'!$E23,Inputs_ByPrg!$E$6:$E$69,0))</f>
        <v>0</v>
      </c>
      <c r="AA23" s="86">
        <f>(SUMIFS(Inputs_ByYear!X$12:X$17,Inputs_ByYear!$B$12:$B$17,'ABP Remaining Capacity'!$C23))*Inputs_ByYear!X$23*INDEX(Inputs_ByYear!$D$27:$Y$28,MATCH($B23,Inputs_ByYear!$B$27:$B$28,0),MATCH(AA$5,Inputs_ByYear!$D$26:$Y$26,0))*INDEX(Inputs_ByPrg!$F$6:$F$69,MATCH('ABP Remaining Capacity'!$E23,Inputs_ByPrg!$E$6:$E$69,0))</f>
        <v>0</v>
      </c>
      <c r="AB23" s="86">
        <f>(SUMIFS(Inputs_ByYear!Y$12:Y$17,Inputs_ByYear!$B$12:$B$17,'ABP Remaining Capacity'!$C23))*Inputs_ByYear!Y$23*INDEX(Inputs_ByYear!$D$27:$Y$28,MATCH($B23,Inputs_ByYear!$B$27:$B$28,0),MATCH(AB$5,Inputs_ByYear!$D$26:$Y$26,0))*INDEX(Inputs_ByPrg!$F$6:$F$69,MATCH('ABP Remaining Capacity'!$E23,Inputs_ByPrg!$E$6:$E$69,0))</f>
        <v>0</v>
      </c>
    </row>
    <row r="24" spans="2:28" ht="14.75" customHeight="1" x14ac:dyDescent="0.25">
      <c r="B24" s="227" t="s">
        <v>258</v>
      </c>
      <c r="C24" s="227" t="s">
        <v>235</v>
      </c>
      <c r="D24" s="227" t="s">
        <v>324</v>
      </c>
      <c r="E24" s="272" t="str">
        <f t="shared" si="0"/>
        <v>A_Traditional Community Solar_&gt;200-500</v>
      </c>
      <c r="F24" s="249" t="s">
        <v>92</v>
      </c>
      <c r="G24" s="86">
        <f>(SUMIFS(Inputs_ByYear!D$12:D$17,Inputs_ByYear!$B$12:$B$17,'ABP Remaining Capacity'!$C24))*Inputs_ByYear!D$23*INDEX(Inputs_ByYear!$D$27:$Y$28,MATCH($B24,Inputs_ByYear!$B$27:$B$28,0),MATCH(G$5,Inputs_ByYear!$D$26:$Y$26,0))*INDEX(Inputs_ByPrg!$F$6:$F$69,MATCH('ABP Remaining Capacity'!$E24,Inputs_ByPrg!$E$6:$E$69,0))</f>
        <v>0</v>
      </c>
      <c r="H24" s="86">
        <f>(SUMIFS(Inputs_ByYear!E$12:E$17,Inputs_ByYear!$B$12:$B$17,'ABP Remaining Capacity'!$C24))*Inputs_ByYear!E$23*INDEX(Inputs_ByYear!$D$27:$Y$28,MATCH($B24,Inputs_ByYear!$B$27:$B$28,0),MATCH(H$5,Inputs_ByYear!$D$26:$Y$26,0))*INDEX(Inputs_ByPrg!$F$6:$F$69,MATCH('ABP Remaining Capacity'!$E24,Inputs_ByPrg!$E$6:$E$69,0))</f>
        <v>0</v>
      </c>
      <c r="I24" s="86">
        <f>(SUMIFS(Inputs_ByYear!F$12:F$17,Inputs_ByYear!$B$12:$B$17,'ABP Remaining Capacity'!$C24))*Inputs_ByYear!F$23*INDEX(Inputs_ByYear!$D$27:$Y$28,MATCH($B24,Inputs_ByYear!$B$27:$B$28,0),MATCH(I$5,Inputs_ByYear!$D$26:$Y$26,0))*INDEX(Inputs_ByPrg!$F$6:$F$69,MATCH('ABP Remaining Capacity'!$E24,Inputs_ByPrg!$E$6:$E$69,0))</f>
        <v>0</v>
      </c>
      <c r="J24" s="86">
        <f>(SUMIFS(Inputs_ByYear!G$12:G$17,Inputs_ByYear!$B$12:$B$17,'ABP Remaining Capacity'!$C24))*Inputs_ByYear!G$23*INDEX(Inputs_ByYear!$D$27:$Y$28,MATCH($B24,Inputs_ByYear!$B$27:$B$28,0),MATCH(J$5,Inputs_ByYear!$D$26:$Y$26,0))*INDEX(Inputs_ByPrg!$F$6:$F$69,MATCH('ABP Remaining Capacity'!$E24,Inputs_ByPrg!$E$6:$E$69,0))</f>
        <v>0</v>
      </c>
      <c r="K24" s="86">
        <f>(SUMIFS(Inputs_ByYear!H$12:H$17,Inputs_ByYear!$B$12:$B$17,'ABP Remaining Capacity'!$C24))*Inputs_ByYear!H$23*INDEX(Inputs_ByYear!$D$27:$Y$28,MATCH($B24,Inputs_ByYear!$B$27:$B$28,0),MATCH(K$5,Inputs_ByYear!$D$26:$Y$26,0))*INDEX(Inputs_ByPrg!$F$6:$F$69,MATCH('ABP Remaining Capacity'!$E24,Inputs_ByPrg!$E$6:$E$69,0))</f>
        <v>0</v>
      </c>
      <c r="L24" s="86">
        <f>(SUMIFS(Inputs_ByYear!I$12:I$17,Inputs_ByYear!$B$12:$B$17,'ABP Remaining Capacity'!$C24))*Inputs_ByYear!I$23*INDEX(Inputs_ByYear!$D$27:$Y$28,MATCH($B24,Inputs_ByYear!$B$27:$B$28,0),MATCH(L$5,Inputs_ByYear!$D$26:$Y$26,0))*INDEX(Inputs_ByPrg!$F$6:$F$69,MATCH('ABP Remaining Capacity'!$E24,Inputs_ByPrg!$E$6:$E$69,0))</f>
        <v>0</v>
      </c>
      <c r="M24" s="86">
        <f>(SUMIFS(Inputs_ByYear!J$12:J$17,Inputs_ByYear!$B$12:$B$17,'ABP Remaining Capacity'!$C24))*Inputs_ByYear!J$23*INDEX(Inputs_ByYear!$D$27:$Y$28,MATCH($B24,Inputs_ByYear!$B$27:$B$28,0),MATCH(M$5,Inputs_ByYear!$D$26:$Y$26,0))*INDEX(Inputs_ByPrg!$F$6:$F$69,MATCH('ABP Remaining Capacity'!$E24,Inputs_ByPrg!$E$6:$E$69,0))</f>
        <v>0</v>
      </c>
      <c r="N24" s="86">
        <f>(SUMIFS(Inputs_ByYear!K$12:K$17,Inputs_ByYear!$B$12:$B$17,'ABP Remaining Capacity'!$C24))*Inputs_ByYear!K$23*INDEX(Inputs_ByYear!$D$27:$Y$28,MATCH($B24,Inputs_ByYear!$B$27:$B$28,0),MATCH(N$5,Inputs_ByYear!$D$26:$Y$26,0))*INDEX(Inputs_ByPrg!$F$6:$F$69,MATCH('ABP Remaining Capacity'!$E24,Inputs_ByPrg!$E$6:$E$69,0))</f>
        <v>0</v>
      </c>
      <c r="O24" s="86">
        <f>(SUMIFS(Inputs_ByYear!L$12:L$17,Inputs_ByYear!$B$12:$B$17,'ABP Remaining Capacity'!$C24))*Inputs_ByYear!L$23*INDEX(Inputs_ByYear!$D$27:$Y$28,MATCH($B24,Inputs_ByYear!$B$27:$B$28,0),MATCH(O$5,Inputs_ByYear!$D$26:$Y$26,0))*INDEX(Inputs_ByPrg!$F$6:$F$69,MATCH('ABP Remaining Capacity'!$E24,Inputs_ByPrg!$E$6:$E$69,0))</f>
        <v>0</v>
      </c>
      <c r="P24" s="86">
        <f>(SUMIFS(Inputs_ByYear!M$12:M$17,Inputs_ByYear!$B$12:$B$17,'ABP Remaining Capacity'!$C24))*Inputs_ByYear!M$23*INDEX(Inputs_ByYear!$D$27:$Y$28,MATCH($B24,Inputs_ByYear!$B$27:$B$28,0),MATCH(P$5,Inputs_ByYear!$D$26:$Y$26,0))*INDEX(Inputs_ByPrg!$F$6:$F$69,MATCH('ABP Remaining Capacity'!$E24,Inputs_ByPrg!$E$6:$E$69,0))</f>
        <v>0</v>
      </c>
      <c r="Q24" s="86">
        <f>(SUMIFS(Inputs_ByYear!N$12:N$17,Inputs_ByYear!$B$12:$B$17,'ABP Remaining Capacity'!$C24))*Inputs_ByYear!N$23*INDEX(Inputs_ByYear!$D$27:$Y$28,MATCH($B24,Inputs_ByYear!$B$27:$B$28,0),MATCH(Q$5,Inputs_ByYear!$D$26:$Y$26,0))*INDEX(Inputs_ByPrg!$F$6:$F$69,MATCH('ABP Remaining Capacity'!$E24,Inputs_ByPrg!$E$6:$E$69,0))</f>
        <v>0</v>
      </c>
      <c r="R24" s="86">
        <f>(SUMIFS(Inputs_ByYear!O$12:O$17,Inputs_ByYear!$B$12:$B$17,'ABP Remaining Capacity'!$C24))*Inputs_ByYear!O$23*INDEX(Inputs_ByYear!$D$27:$Y$28,MATCH($B24,Inputs_ByYear!$B$27:$B$28,0),MATCH(R$5,Inputs_ByYear!$D$26:$Y$26,0))*INDEX(Inputs_ByPrg!$F$6:$F$69,MATCH('ABP Remaining Capacity'!$E24,Inputs_ByPrg!$E$6:$E$69,0))</f>
        <v>0</v>
      </c>
      <c r="S24" s="86">
        <f>(SUMIFS(Inputs_ByYear!P$12:P$17,Inputs_ByYear!$B$12:$B$17,'ABP Remaining Capacity'!$C24))*Inputs_ByYear!P$23*INDEX(Inputs_ByYear!$D$27:$Y$28,MATCH($B24,Inputs_ByYear!$B$27:$B$28,0),MATCH(S$5,Inputs_ByYear!$D$26:$Y$26,0))*INDEX(Inputs_ByPrg!$F$6:$F$69,MATCH('ABP Remaining Capacity'!$E24,Inputs_ByPrg!$E$6:$E$69,0))</f>
        <v>0</v>
      </c>
      <c r="T24" s="86">
        <f>(SUMIFS(Inputs_ByYear!Q$12:Q$17,Inputs_ByYear!$B$12:$B$17,'ABP Remaining Capacity'!$C24))*Inputs_ByYear!Q$23*INDEX(Inputs_ByYear!$D$27:$Y$28,MATCH($B24,Inputs_ByYear!$B$27:$B$28,0),MATCH(T$5,Inputs_ByYear!$D$26:$Y$26,0))*INDEX(Inputs_ByPrg!$F$6:$F$69,MATCH('ABP Remaining Capacity'!$E24,Inputs_ByPrg!$E$6:$E$69,0))</f>
        <v>0</v>
      </c>
      <c r="U24" s="86">
        <f>(SUMIFS(Inputs_ByYear!R$12:R$17,Inputs_ByYear!$B$12:$B$17,'ABP Remaining Capacity'!$C24))*Inputs_ByYear!R$23*INDEX(Inputs_ByYear!$D$27:$Y$28,MATCH($B24,Inputs_ByYear!$B$27:$B$28,0),MATCH(U$5,Inputs_ByYear!$D$26:$Y$26,0))*INDEX(Inputs_ByPrg!$F$6:$F$69,MATCH('ABP Remaining Capacity'!$E24,Inputs_ByPrg!$E$6:$E$69,0))</f>
        <v>0</v>
      </c>
      <c r="V24" s="86">
        <f>(SUMIFS(Inputs_ByYear!S$12:S$17,Inputs_ByYear!$B$12:$B$17,'ABP Remaining Capacity'!$C24))*Inputs_ByYear!S$23*INDEX(Inputs_ByYear!$D$27:$Y$28,MATCH($B24,Inputs_ByYear!$B$27:$B$28,0),MATCH(V$5,Inputs_ByYear!$D$26:$Y$26,0))*INDEX(Inputs_ByPrg!$F$6:$F$69,MATCH('ABP Remaining Capacity'!$E24,Inputs_ByPrg!$E$6:$E$69,0))</f>
        <v>0</v>
      </c>
      <c r="W24" s="86">
        <f>(SUMIFS(Inputs_ByYear!T$12:T$17,Inputs_ByYear!$B$12:$B$17,'ABP Remaining Capacity'!$C24))*Inputs_ByYear!T$23*INDEX(Inputs_ByYear!$D$27:$Y$28,MATCH($B24,Inputs_ByYear!$B$27:$B$28,0),MATCH(W$5,Inputs_ByYear!$D$26:$Y$26,0))*INDEX(Inputs_ByPrg!$F$6:$F$69,MATCH('ABP Remaining Capacity'!$E24,Inputs_ByPrg!$E$6:$E$69,0))</f>
        <v>0</v>
      </c>
      <c r="X24" s="86">
        <f>(SUMIFS(Inputs_ByYear!U$12:U$17,Inputs_ByYear!$B$12:$B$17,'ABP Remaining Capacity'!$C24))*Inputs_ByYear!U$23*INDEX(Inputs_ByYear!$D$27:$Y$28,MATCH($B24,Inputs_ByYear!$B$27:$B$28,0),MATCH(X$5,Inputs_ByYear!$D$26:$Y$26,0))*INDEX(Inputs_ByPrg!$F$6:$F$69,MATCH('ABP Remaining Capacity'!$E24,Inputs_ByPrg!$E$6:$E$69,0))</f>
        <v>0</v>
      </c>
      <c r="Y24" s="86">
        <f>(SUMIFS(Inputs_ByYear!V$12:V$17,Inputs_ByYear!$B$12:$B$17,'ABP Remaining Capacity'!$C24))*Inputs_ByYear!V$23*INDEX(Inputs_ByYear!$D$27:$Y$28,MATCH($B24,Inputs_ByYear!$B$27:$B$28,0),MATCH(Y$5,Inputs_ByYear!$D$26:$Y$26,0))*INDEX(Inputs_ByPrg!$F$6:$F$69,MATCH('ABP Remaining Capacity'!$E24,Inputs_ByPrg!$E$6:$E$69,0))</f>
        <v>0</v>
      </c>
      <c r="Z24" s="86">
        <f>(SUMIFS(Inputs_ByYear!W$12:W$17,Inputs_ByYear!$B$12:$B$17,'ABP Remaining Capacity'!$C24))*Inputs_ByYear!W$23*INDEX(Inputs_ByYear!$D$27:$Y$28,MATCH($B24,Inputs_ByYear!$B$27:$B$28,0),MATCH(Z$5,Inputs_ByYear!$D$26:$Y$26,0))*INDEX(Inputs_ByPrg!$F$6:$F$69,MATCH('ABP Remaining Capacity'!$E24,Inputs_ByPrg!$E$6:$E$69,0))</f>
        <v>0</v>
      </c>
      <c r="AA24" s="86">
        <f>(SUMIFS(Inputs_ByYear!X$12:X$17,Inputs_ByYear!$B$12:$B$17,'ABP Remaining Capacity'!$C24))*Inputs_ByYear!X$23*INDEX(Inputs_ByYear!$D$27:$Y$28,MATCH($B24,Inputs_ByYear!$B$27:$B$28,0),MATCH(AA$5,Inputs_ByYear!$D$26:$Y$26,0))*INDEX(Inputs_ByPrg!$F$6:$F$69,MATCH('ABP Remaining Capacity'!$E24,Inputs_ByPrg!$E$6:$E$69,0))</f>
        <v>0</v>
      </c>
      <c r="AB24" s="86">
        <f>(SUMIFS(Inputs_ByYear!Y$12:Y$17,Inputs_ByYear!$B$12:$B$17,'ABP Remaining Capacity'!$C24))*Inputs_ByYear!Y$23*INDEX(Inputs_ByYear!$D$27:$Y$28,MATCH($B24,Inputs_ByYear!$B$27:$B$28,0),MATCH(AB$5,Inputs_ByYear!$D$26:$Y$26,0))*INDEX(Inputs_ByPrg!$F$6:$F$69,MATCH('ABP Remaining Capacity'!$E24,Inputs_ByPrg!$E$6:$E$69,0))</f>
        <v>0</v>
      </c>
    </row>
    <row r="25" spans="2:28" ht="14.75" customHeight="1" x14ac:dyDescent="0.25">
      <c r="B25" s="227" t="s">
        <v>258</v>
      </c>
      <c r="C25" s="227" t="s">
        <v>235</v>
      </c>
      <c r="D25" s="227" t="s">
        <v>326</v>
      </c>
      <c r="E25" s="272" t="str">
        <f t="shared" si="0"/>
        <v>A_Traditional Community Solar_&gt;500-2000</v>
      </c>
      <c r="F25" s="249" t="s">
        <v>92</v>
      </c>
      <c r="G25" s="86">
        <f>(SUMIFS(Inputs_ByYear!D$12:D$17,Inputs_ByYear!$B$12:$B$17,'ABP Remaining Capacity'!$C25))*Inputs_ByYear!D$23*INDEX(Inputs_ByYear!$D$27:$Y$28,MATCH($B25,Inputs_ByYear!$B$27:$B$28,0),MATCH(G$5,Inputs_ByYear!$D$26:$Y$26,0))*INDEX(Inputs_ByPrg!$F$6:$F$69,MATCH('ABP Remaining Capacity'!$E25,Inputs_ByPrg!$E$6:$E$69,0))</f>
        <v>0</v>
      </c>
      <c r="H25" s="86">
        <f>(SUMIFS(Inputs_ByYear!E$12:E$17,Inputs_ByYear!$B$12:$B$17,'ABP Remaining Capacity'!$C25))*Inputs_ByYear!E$23*INDEX(Inputs_ByYear!$D$27:$Y$28,MATCH($B25,Inputs_ByYear!$B$27:$B$28,0),MATCH(H$5,Inputs_ByYear!$D$26:$Y$26,0))*INDEX(Inputs_ByPrg!$F$6:$F$69,MATCH('ABP Remaining Capacity'!$E25,Inputs_ByPrg!$E$6:$E$69,0))</f>
        <v>16074.793999999998</v>
      </c>
      <c r="I25" s="86">
        <f>(SUMIFS(Inputs_ByYear!F$12:F$17,Inputs_ByYear!$B$12:$B$17,'ABP Remaining Capacity'!$C25))*Inputs_ByYear!F$23*INDEX(Inputs_ByYear!$D$27:$Y$28,MATCH($B25,Inputs_ByYear!$B$27:$B$28,0),MATCH(I$5,Inputs_ByYear!$D$26:$Y$26,0))*INDEX(Inputs_ByPrg!$F$6:$F$69,MATCH('ABP Remaining Capacity'!$E25,Inputs_ByPrg!$E$6:$E$69,0))</f>
        <v>0</v>
      </c>
      <c r="J25" s="86">
        <f>(SUMIFS(Inputs_ByYear!G$12:G$17,Inputs_ByYear!$B$12:$B$17,'ABP Remaining Capacity'!$C25))*Inputs_ByYear!G$23*INDEX(Inputs_ByYear!$D$27:$Y$28,MATCH($B25,Inputs_ByYear!$B$27:$B$28,0),MATCH(J$5,Inputs_ByYear!$D$26:$Y$26,0))*INDEX(Inputs_ByPrg!$F$6:$F$69,MATCH('ABP Remaining Capacity'!$E25,Inputs_ByPrg!$E$6:$E$69,0))</f>
        <v>0</v>
      </c>
      <c r="K25" s="86">
        <f>(SUMIFS(Inputs_ByYear!H$12:H$17,Inputs_ByYear!$B$12:$B$17,'ABP Remaining Capacity'!$C25))*Inputs_ByYear!H$23*INDEX(Inputs_ByYear!$D$27:$Y$28,MATCH($B25,Inputs_ByYear!$B$27:$B$28,0),MATCH(K$5,Inputs_ByYear!$D$26:$Y$26,0))*INDEX(Inputs_ByPrg!$F$6:$F$69,MATCH('ABP Remaining Capacity'!$E25,Inputs_ByPrg!$E$6:$E$69,0))</f>
        <v>0</v>
      </c>
      <c r="L25" s="86">
        <f>(SUMIFS(Inputs_ByYear!I$12:I$17,Inputs_ByYear!$B$12:$B$17,'ABP Remaining Capacity'!$C25))*Inputs_ByYear!I$23*INDEX(Inputs_ByYear!$D$27:$Y$28,MATCH($B25,Inputs_ByYear!$B$27:$B$28,0),MATCH(L$5,Inputs_ByYear!$D$26:$Y$26,0))*INDEX(Inputs_ByPrg!$F$6:$F$69,MATCH('ABP Remaining Capacity'!$E25,Inputs_ByPrg!$E$6:$E$69,0))</f>
        <v>0</v>
      </c>
      <c r="M25" s="86">
        <f>(SUMIFS(Inputs_ByYear!J$12:J$17,Inputs_ByYear!$B$12:$B$17,'ABP Remaining Capacity'!$C25))*Inputs_ByYear!J$23*INDEX(Inputs_ByYear!$D$27:$Y$28,MATCH($B25,Inputs_ByYear!$B$27:$B$28,0),MATCH(M$5,Inputs_ByYear!$D$26:$Y$26,0))*INDEX(Inputs_ByPrg!$F$6:$F$69,MATCH('ABP Remaining Capacity'!$E25,Inputs_ByPrg!$E$6:$E$69,0))</f>
        <v>0</v>
      </c>
      <c r="N25" s="86">
        <f>(SUMIFS(Inputs_ByYear!K$12:K$17,Inputs_ByYear!$B$12:$B$17,'ABP Remaining Capacity'!$C25))*Inputs_ByYear!K$23*INDEX(Inputs_ByYear!$D$27:$Y$28,MATCH($B25,Inputs_ByYear!$B$27:$B$28,0),MATCH(N$5,Inputs_ByYear!$D$26:$Y$26,0))*INDEX(Inputs_ByPrg!$F$6:$F$69,MATCH('ABP Remaining Capacity'!$E25,Inputs_ByPrg!$E$6:$E$69,0))</f>
        <v>0</v>
      </c>
      <c r="O25" s="86">
        <f>(SUMIFS(Inputs_ByYear!L$12:L$17,Inputs_ByYear!$B$12:$B$17,'ABP Remaining Capacity'!$C25))*Inputs_ByYear!L$23*INDEX(Inputs_ByYear!$D$27:$Y$28,MATCH($B25,Inputs_ByYear!$B$27:$B$28,0),MATCH(O$5,Inputs_ByYear!$D$26:$Y$26,0))*INDEX(Inputs_ByPrg!$F$6:$F$69,MATCH('ABP Remaining Capacity'!$E25,Inputs_ByPrg!$E$6:$E$69,0))</f>
        <v>0</v>
      </c>
      <c r="P25" s="86">
        <f>(SUMIFS(Inputs_ByYear!M$12:M$17,Inputs_ByYear!$B$12:$B$17,'ABP Remaining Capacity'!$C25))*Inputs_ByYear!M$23*INDEX(Inputs_ByYear!$D$27:$Y$28,MATCH($B25,Inputs_ByYear!$B$27:$B$28,0),MATCH(P$5,Inputs_ByYear!$D$26:$Y$26,0))*INDEX(Inputs_ByPrg!$F$6:$F$69,MATCH('ABP Remaining Capacity'!$E25,Inputs_ByPrg!$E$6:$E$69,0))</f>
        <v>0</v>
      </c>
      <c r="Q25" s="86">
        <f>(SUMIFS(Inputs_ByYear!N$12:N$17,Inputs_ByYear!$B$12:$B$17,'ABP Remaining Capacity'!$C25))*Inputs_ByYear!N$23*INDEX(Inputs_ByYear!$D$27:$Y$28,MATCH($B25,Inputs_ByYear!$B$27:$B$28,0),MATCH(Q$5,Inputs_ByYear!$D$26:$Y$26,0))*INDEX(Inputs_ByPrg!$F$6:$F$69,MATCH('ABP Remaining Capacity'!$E25,Inputs_ByPrg!$E$6:$E$69,0))</f>
        <v>0</v>
      </c>
      <c r="R25" s="86">
        <f>(SUMIFS(Inputs_ByYear!O$12:O$17,Inputs_ByYear!$B$12:$B$17,'ABP Remaining Capacity'!$C25))*Inputs_ByYear!O$23*INDEX(Inputs_ByYear!$D$27:$Y$28,MATCH($B25,Inputs_ByYear!$B$27:$B$28,0),MATCH(R$5,Inputs_ByYear!$D$26:$Y$26,0))*INDEX(Inputs_ByPrg!$F$6:$F$69,MATCH('ABP Remaining Capacity'!$E25,Inputs_ByPrg!$E$6:$E$69,0))</f>
        <v>0</v>
      </c>
      <c r="S25" s="86">
        <f>(SUMIFS(Inputs_ByYear!P$12:P$17,Inputs_ByYear!$B$12:$B$17,'ABP Remaining Capacity'!$C25))*Inputs_ByYear!P$23*INDEX(Inputs_ByYear!$D$27:$Y$28,MATCH($B25,Inputs_ByYear!$B$27:$B$28,0),MATCH(S$5,Inputs_ByYear!$D$26:$Y$26,0))*INDEX(Inputs_ByPrg!$F$6:$F$69,MATCH('ABP Remaining Capacity'!$E25,Inputs_ByPrg!$E$6:$E$69,0))</f>
        <v>0</v>
      </c>
      <c r="T25" s="86">
        <f>(SUMIFS(Inputs_ByYear!Q$12:Q$17,Inputs_ByYear!$B$12:$B$17,'ABP Remaining Capacity'!$C25))*Inputs_ByYear!Q$23*INDEX(Inputs_ByYear!$D$27:$Y$28,MATCH($B25,Inputs_ByYear!$B$27:$B$28,0),MATCH(T$5,Inputs_ByYear!$D$26:$Y$26,0))*INDEX(Inputs_ByPrg!$F$6:$F$69,MATCH('ABP Remaining Capacity'!$E25,Inputs_ByPrg!$E$6:$E$69,0))</f>
        <v>0</v>
      </c>
      <c r="U25" s="86">
        <f>(SUMIFS(Inputs_ByYear!R$12:R$17,Inputs_ByYear!$B$12:$B$17,'ABP Remaining Capacity'!$C25))*Inputs_ByYear!R$23*INDEX(Inputs_ByYear!$D$27:$Y$28,MATCH($B25,Inputs_ByYear!$B$27:$B$28,0),MATCH(U$5,Inputs_ByYear!$D$26:$Y$26,0))*INDEX(Inputs_ByPrg!$F$6:$F$69,MATCH('ABP Remaining Capacity'!$E25,Inputs_ByPrg!$E$6:$E$69,0))</f>
        <v>0</v>
      </c>
      <c r="V25" s="86">
        <f>(SUMIFS(Inputs_ByYear!S$12:S$17,Inputs_ByYear!$B$12:$B$17,'ABP Remaining Capacity'!$C25))*Inputs_ByYear!S$23*INDEX(Inputs_ByYear!$D$27:$Y$28,MATCH($B25,Inputs_ByYear!$B$27:$B$28,0),MATCH(V$5,Inputs_ByYear!$D$26:$Y$26,0))*INDEX(Inputs_ByPrg!$F$6:$F$69,MATCH('ABP Remaining Capacity'!$E25,Inputs_ByPrg!$E$6:$E$69,0))</f>
        <v>0</v>
      </c>
      <c r="W25" s="86">
        <f>(SUMIFS(Inputs_ByYear!T$12:T$17,Inputs_ByYear!$B$12:$B$17,'ABP Remaining Capacity'!$C25))*Inputs_ByYear!T$23*INDEX(Inputs_ByYear!$D$27:$Y$28,MATCH($B25,Inputs_ByYear!$B$27:$B$28,0),MATCH(W$5,Inputs_ByYear!$D$26:$Y$26,0))*INDEX(Inputs_ByPrg!$F$6:$F$69,MATCH('ABP Remaining Capacity'!$E25,Inputs_ByPrg!$E$6:$E$69,0))</f>
        <v>0</v>
      </c>
      <c r="X25" s="86">
        <f>(SUMIFS(Inputs_ByYear!U$12:U$17,Inputs_ByYear!$B$12:$B$17,'ABP Remaining Capacity'!$C25))*Inputs_ByYear!U$23*INDEX(Inputs_ByYear!$D$27:$Y$28,MATCH($B25,Inputs_ByYear!$B$27:$B$28,0),MATCH(X$5,Inputs_ByYear!$D$26:$Y$26,0))*INDEX(Inputs_ByPrg!$F$6:$F$69,MATCH('ABP Remaining Capacity'!$E25,Inputs_ByPrg!$E$6:$E$69,0))</f>
        <v>0</v>
      </c>
      <c r="Y25" s="86">
        <f>(SUMIFS(Inputs_ByYear!V$12:V$17,Inputs_ByYear!$B$12:$B$17,'ABP Remaining Capacity'!$C25))*Inputs_ByYear!V$23*INDEX(Inputs_ByYear!$D$27:$Y$28,MATCH($B25,Inputs_ByYear!$B$27:$B$28,0),MATCH(Y$5,Inputs_ByYear!$D$26:$Y$26,0))*INDEX(Inputs_ByPrg!$F$6:$F$69,MATCH('ABP Remaining Capacity'!$E25,Inputs_ByPrg!$E$6:$E$69,0))</f>
        <v>0</v>
      </c>
      <c r="Z25" s="86">
        <f>(SUMIFS(Inputs_ByYear!W$12:W$17,Inputs_ByYear!$B$12:$B$17,'ABP Remaining Capacity'!$C25))*Inputs_ByYear!W$23*INDEX(Inputs_ByYear!$D$27:$Y$28,MATCH($B25,Inputs_ByYear!$B$27:$B$28,0),MATCH(Z$5,Inputs_ByYear!$D$26:$Y$26,0))*INDEX(Inputs_ByPrg!$F$6:$F$69,MATCH('ABP Remaining Capacity'!$E25,Inputs_ByPrg!$E$6:$E$69,0))</f>
        <v>0</v>
      </c>
      <c r="AA25" s="86">
        <f>(SUMIFS(Inputs_ByYear!X$12:X$17,Inputs_ByYear!$B$12:$B$17,'ABP Remaining Capacity'!$C25))*Inputs_ByYear!X$23*INDEX(Inputs_ByYear!$D$27:$Y$28,MATCH($B25,Inputs_ByYear!$B$27:$B$28,0),MATCH(AA$5,Inputs_ByYear!$D$26:$Y$26,0))*INDEX(Inputs_ByPrg!$F$6:$F$69,MATCH('ABP Remaining Capacity'!$E25,Inputs_ByPrg!$E$6:$E$69,0))</f>
        <v>0</v>
      </c>
      <c r="AB25" s="86">
        <f>(SUMIFS(Inputs_ByYear!Y$12:Y$17,Inputs_ByYear!$B$12:$B$17,'ABP Remaining Capacity'!$C25))*Inputs_ByYear!Y$23*INDEX(Inputs_ByYear!$D$27:$Y$28,MATCH($B25,Inputs_ByYear!$B$27:$B$28,0),MATCH(AB$5,Inputs_ByYear!$D$26:$Y$26,0))*INDEX(Inputs_ByPrg!$F$6:$F$69,MATCH('ABP Remaining Capacity'!$E25,Inputs_ByPrg!$E$6:$E$69,0))</f>
        <v>0</v>
      </c>
    </row>
    <row r="26" spans="2:28" ht="14.75" customHeight="1" x14ac:dyDescent="0.25">
      <c r="B26" s="227" t="s">
        <v>258</v>
      </c>
      <c r="C26" s="227" t="s">
        <v>235</v>
      </c>
      <c r="D26" s="227" t="s">
        <v>327</v>
      </c>
      <c r="E26" s="272" t="str">
        <f t="shared" si="0"/>
        <v>A_Traditional Community Solar_&gt;2000-5000</v>
      </c>
      <c r="F26" s="249" t="s">
        <v>92</v>
      </c>
      <c r="G26" s="86">
        <f>(SUMIFS(Inputs_ByYear!D$12:D$17,Inputs_ByYear!$B$12:$B$17,'ABP Remaining Capacity'!$C26))*Inputs_ByYear!D$23*INDEX(Inputs_ByYear!$D$27:$Y$28,MATCH($B26,Inputs_ByYear!$B$27:$B$28,0),MATCH(G$5,Inputs_ByYear!$D$26:$Y$26,0))*INDEX(Inputs_ByPrg!$F$6:$F$69,MATCH('ABP Remaining Capacity'!$E26,Inputs_ByPrg!$E$6:$E$69,0))</f>
        <v>0</v>
      </c>
      <c r="H26" s="86">
        <f>(SUMIFS(Inputs_ByYear!E$12:E$17,Inputs_ByYear!$B$12:$B$17,'ABP Remaining Capacity'!$C26))*Inputs_ByYear!E$23*INDEX(Inputs_ByYear!$D$27:$Y$28,MATCH($B26,Inputs_ByYear!$B$27:$B$28,0),MATCH(H$5,Inputs_ByYear!$D$26:$Y$26,0))*INDEX(Inputs_ByPrg!$F$6:$F$69,MATCH('ABP Remaining Capacity'!$E26,Inputs_ByPrg!$E$6:$E$69,0))</f>
        <v>28127.205999999998</v>
      </c>
      <c r="I26" s="86">
        <f>(SUMIFS(Inputs_ByYear!F$12:F$17,Inputs_ByYear!$B$12:$B$17,'ABP Remaining Capacity'!$C26))*Inputs_ByYear!F$23*INDEX(Inputs_ByYear!$D$27:$Y$28,MATCH($B26,Inputs_ByYear!$B$27:$B$28,0),MATCH(I$5,Inputs_ByYear!$D$26:$Y$26,0))*INDEX(Inputs_ByPrg!$F$6:$F$69,MATCH('ABP Remaining Capacity'!$E26,Inputs_ByPrg!$E$6:$E$69,0))</f>
        <v>0</v>
      </c>
      <c r="J26" s="86">
        <f>(SUMIFS(Inputs_ByYear!G$12:G$17,Inputs_ByYear!$B$12:$B$17,'ABP Remaining Capacity'!$C26))*Inputs_ByYear!G$23*INDEX(Inputs_ByYear!$D$27:$Y$28,MATCH($B26,Inputs_ByYear!$B$27:$B$28,0),MATCH(J$5,Inputs_ByYear!$D$26:$Y$26,0))*INDEX(Inputs_ByPrg!$F$6:$F$69,MATCH('ABP Remaining Capacity'!$E26,Inputs_ByPrg!$E$6:$E$69,0))</f>
        <v>0</v>
      </c>
      <c r="K26" s="86">
        <f>(SUMIFS(Inputs_ByYear!H$12:H$17,Inputs_ByYear!$B$12:$B$17,'ABP Remaining Capacity'!$C26))*Inputs_ByYear!H$23*INDEX(Inputs_ByYear!$D$27:$Y$28,MATCH($B26,Inputs_ByYear!$B$27:$B$28,0),MATCH(K$5,Inputs_ByYear!$D$26:$Y$26,0))*INDEX(Inputs_ByPrg!$F$6:$F$69,MATCH('ABP Remaining Capacity'!$E26,Inputs_ByPrg!$E$6:$E$69,0))</f>
        <v>0</v>
      </c>
      <c r="L26" s="86">
        <f>(SUMIFS(Inputs_ByYear!I$12:I$17,Inputs_ByYear!$B$12:$B$17,'ABP Remaining Capacity'!$C26))*Inputs_ByYear!I$23*INDEX(Inputs_ByYear!$D$27:$Y$28,MATCH($B26,Inputs_ByYear!$B$27:$B$28,0),MATCH(L$5,Inputs_ByYear!$D$26:$Y$26,0))*INDEX(Inputs_ByPrg!$F$6:$F$69,MATCH('ABP Remaining Capacity'!$E26,Inputs_ByPrg!$E$6:$E$69,0))</f>
        <v>0</v>
      </c>
      <c r="M26" s="86">
        <f>(SUMIFS(Inputs_ByYear!J$12:J$17,Inputs_ByYear!$B$12:$B$17,'ABP Remaining Capacity'!$C26))*Inputs_ByYear!J$23*INDEX(Inputs_ByYear!$D$27:$Y$28,MATCH($B26,Inputs_ByYear!$B$27:$B$28,0),MATCH(M$5,Inputs_ByYear!$D$26:$Y$26,0))*INDEX(Inputs_ByPrg!$F$6:$F$69,MATCH('ABP Remaining Capacity'!$E26,Inputs_ByPrg!$E$6:$E$69,0))</f>
        <v>0</v>
      </c>
      <c r="N26" s="86">
        <f>(SUMIFS(Inputs_ByYear!K$12:K$17,Inputs_ByYear!$B$12:$B$17,'ABP Remaining Capacity'!$C26))*Inputs_ByYear!K$23*INDEX(Inputs_ByYear!$D$27:$Y$28,MATCH($B26,Inputs_ByYear!$B$27:$B$28,0),MATCH(N$5,Inputs_ByYear!$D$26:$Y$26,0))*INDEX(Inputs_ByPrg!$F$6:$F$69,MATCH('ABP Remaining Capacity'!$E26,Inputs_ByPrg!$E$6:$E$69,0))</f>
        <v>0</v>
      </c>
      <c r="O26" s="86">
        <f>(SUMIFS(Inputs_ByYear!L$12:L$17,Inputs_ByYear!$B$12:$B$17,'ABP Remaining Capacity'!$C26))*Inputs_ByYear!L$23*INDEX(Inputs_ByYear!$D$27:$Y$28,MATCH($B26,Inputs_ByYear!$B$27:$B$28,0),MATCH(O$5,Inputs_ByYear!$D$26:$Y$26,0))*INDEX(Inputs_ByPrg!$F$6:$F$69,MATCH('ABP Remaining Capacity'!$E26,Inputs_ByPrg!$E$6:$E$69,0))</f>
        <v>0</v>
      </c>
      <c r="P26" s="86">
        <f>(SUMIFS(Inputs_ByYear!M$12:M$17,Inputs_ByYear!$B$12:$B$17,'ABP Remaining Capacity'!$C26))*Inputs_ByYear!M$23*INDEX(Inputs_ByYear!$D$27:$Y$28,MATCH($B26,Inputs_ByYear!$B$27:$B$28,0),MATCH(P$5,Inputs_ByYear!$D$26:$Y$26,0))*INDEX(Inputs_ByPrg!$F$6:$F$69,MATCH('ABP Remaining Capacity'!$E26,Inputs_ByPrg!$E$6:$E$69,0))</f>
        <v>0</v>
      </c>
      <c r="Q26" s="86">
        <f>(SUMIFS(Inputs_ByYear!N$12:N$17,Inputs_ByYear!$B$12:$B$17,'ABP Remaining Capacity'!$C26))*Inputs_ByYear!N$23*INDEX(Inputs_ByYear!$D$27:$Y$28,MATCH($B26,Inputs_ByYear!$B$27:$B$28,0),MATCH(Q$5,Inputs_ByYear!$D$26:$Y$26,0))*INDEX(Inputs_ByPrg!$F$6:$F$69,MATCH('ABP Remaining Capacity'!$E26,Inputs_ByPrg!$E$6:$E$69,0))</f>
        <v>0</v>
      </c>
      <c r="R26" s="86">
        <f>(SUMIFS(Inputs_ByYear!O$12:O$17,Inputs_ByYear!$B$12:$B$17,'ABP Remaining Capacity'!$C26))*Inputs_ByYear!O$23*INDEX(Inputs_ByYear!$D$27:$Y$28,MATCH($B26,Inputs_ByYear!$B$27:$B$28,0),MATCH(R$5,Inputs_ByYear!$D$26:$Y$26,0))*INDEX(Inputs_ByPrg!$F$6:$F$69,MATCH('ABP Remaining Capacity'!$E26,Inputs_ByPrg!$E$6:$E$69,0))</f>
        <v>0</v>
      </c>
      <c r="S26" s="86">
        <f>(SUMIFS(Inputs_ByYear!P$12:P$17,Inputs_ByYear!$B$12:$B$17,'ABP Remaining Capacity'!$C26))*Inputs_ByYear!P$23*INDEX(Inputs_ByYear!$D$27:$Y$28,MATCH($B26,Inputs_ByYear!$B$27:$B$28,0),MATCH(S$5,Inputs_ByYear!$D$26:$Y$26,0))*INDEX(Inputs_ByPrg!$F$6:$F$69,MATCH('ABP Remaining Capacity'!$E26,Inputs_ByPrg!$E$6:$E$69,0))</f>
        <v>0</v>
      </c>
      <c r="T26" s="86">
        <f>(SUMIFS(Inputs_ByYear!Q$12:Q$17,Inputs_ByYear!$B$12:$B$17,'ABP Remaining Capacity'!$C26))*Inputs_ByYear!Q$23*INDEX(Inputs_ByYear!$D$27:$Y$28,MATCH($B26,Inputs_ByYear!$B$27:$B$28,0),MATCH(T$5,Inputs_ByYear!$D$26:$Y$26,0))*INDEX(Inputs_ByPrg!$F$6:$F$69,MATCH('ABP Remaining Capacity'!$E26,Inputs_ByPrg!$E$6:$E$69,0))</f>
        <v>0</v>
      </c>
      <c r="U26" s="86">
        <f>(SUMIFS(Inputs_ByYear!R$12:R$17,Inputs_ByYear!$B$12:$B$17,'ABP Remaining Capacity'!$C26))*Inputs_ByYear!R$23*INDEX(Inputs_ByYear!$D$27:$Y$28,MATCH($B26,Inputs_ByYear!$B$27:$B$28,0),MATCH(U$5,Inputs_ByYear!$D$26:$Y$26,0))*INDEX(Inputs_ByPrg!$F$6:$F$69,MATCH('ABP Remaining Capacity'!$E26,Inputs_ByPrg!$E$6:$E$69,0))</f>
        <v>0</v>
      </c>
      <c r="V26" s="86">
        <f>(SUMIFS(Inputs_ByYear!S$12:S$17,Inputs_ByYear!$B$12:$B$17,'ABP Remaining Capacity'!$C26))*Inputs_ByYear!S$23*INDEX(Inputs_ByYear!$D$27:$Y$28,MATCH($B26,Inputs_ByYear!$B$27:$B$28,0),MATCH(V$5,Inputs_ByYear!$D$26:$Y$26,0))*INDEX(Inputs_ByPrg!$F$6:$F$69,MATCH('ABP Remaining Capacity'!$E26,Inputs_ByPrg!$E$6:$E$69,0))</f>
        <v>0</v>
      </c>
      <c r="W26" s="86">
        <f>(SUMIFS(Inputs_ByYear!T$12:T$17,Inputs_ByYear!$B$12:$B$17,'ABP Remaining Capacity'!$C26))*Inputs_ByYear!T$23*INDEX(Inputs_ByYear!$D$27:$Y$28,MATCH($B26,Inputs_ByYear!$B$27:$B$28,0),MATCH(W$5,Inputs_ByYear!$D$26:$Y$26,0))*INDEX(Inputs_ByPrg!$F$6:$F$69,MATCH('ABP Remaining Capacity'!$E26,Inputs_ByPrg!$E$6:$E$69,0))</f>
        <v>0</v>
      </c>
      <c r="X26" s="86">
        <f>(SUMIFS(Inputs_ByYear!U$12:U$17,Inputs_ByYear!$B$12:$B$17,'ABP Remaining Capacity'!$C26))*Inputs_ByYear!U$23*INDEX(Inputs_ByYear!$D$27:$Y$28,MATCH($B26,Inputs_ByYear!$B$27:$B$28,0),MATCH(X$5,Inputs_ByYear!$D$26:$Y$26,0))*INDEX(Inputs_ByPrg!$F$6:$F$69,MATCH('ABP Remaining Capacity'!$E26,Inputs_ByPrg!$E$6:$E$69,0))</f>
        <v>0</v>
      </c>
      <c r="Y26" s="86">
        <f>(SUMIFS(Inputs_ByYear!V$12:V$17,Inputs_ByYear!$B$12:$B$17,'ABP Remaining Capacity'!$C26))*Inputs_ByYear!V$23*INDEX(Inputs_ByYear!$D$27:$Y$28,MATCH($B26,Inputs_ByYear!$B$27:$B$28,0),MATCH(Y$5,Inputs_ByYear!$D$26:$Y$26,0))*INDEX(Inputs_ByPrg!$F$6:$F$69,MATCH('ABP Remaining Capacity'!$E26,Inputs_ByPrg!$E$6:$E$69,0))</f>
        <v>0</v>
      </c>
      <c r="Z26" s="86">
        <f>(SUMIFS(Inputs_ByYear!W$12:W$17,Inputs_ByYear!$B$12:$B$17,'ABP Remaining Capacity'!$C26))*Inputs_ByYear!W$23*INDEX(Inputs_ByYear!$D$27:$Y$28,MATCH($B26,Inputs_ByYear!$B$27:$B$28,0),MATCH(Z$5,Inputs_ByYear!$D$26:$Y$26,0))*INDEX(Inputs_ByPrg!$F$6:$F$69,MATCH('ABP Remaining Capacity'!$E26,Inputs_ByPrg!$E$6:$E$69,0))</f>
        <v>0</v>
      </c>
      <c r="AA26" s="86">
        <f>(SUMIFS(Inputs_ByYear!X$12:X$17,Inputs_ByYear!$B$12:$B$17,'ABP Remaining Capacity'!$C26))*Inputs_ByYear!X$23*INDEX(Inputs_ByYear!$D$27:$Y$28,MATCH($B26,Inputs_ByYear!$B$27:$B$28,0),MATCH(AA$5,Inputs_ByYear!$D$26:$Y$26,0))*INDEX(Inputs_ByPrg!$F$6:$F$69,MATCH('ABP Remaining Capacity'!$E26,Inputs_ByPrg!$E$6:$E$69,0))</f>
        <v>0</v>
      </c>
      <c r="AB26" s="86">
        <f>(SUMIFS(Inputs_ByYear!Y$12:Y$17,Inputs_ByYear!$B$12:$B$17,'ABP Remaining Capacity'!$C26))*Inputs_ByYear!Y$23*INDEX(Inputs_ByYear!$D$27:$Y$28,MATCH($B26,Inputs_ByYear!$B$27:$B$28,0),MATCH(AB$5,Inputs_ByYear!$D$26:$Y$26,0))*INDEX(Inputs_ByPrg!$F$6:$F$69,MATCH('ABP Remaining Capacity'!$E26,Inputs_ByPrg!$E$6:$E$69,0))</f>
        <v>0</v>
      </c>
    </row>
    <row r="27" spans="2:28" ht="14.75" customHeight="1" x14ac:dyDescent="0.25">
      <c r="B27" s="227" t="s">
        <v>259</v>
      </c>
      <c r="C27" s="227" t="s">
        <v>235</v>
      </c>
      <c r="D27" s="227" t="s">
        <v>356</v>
      </c>
      <c r="E27" s="272" t="str">
        <f t="shared" si="0"/>
        <v>B_Traditional Community Solar_&lt;10</v>
      </c>
      <c r="F27" s="249" t="s">
        <v>92</v>
      </c>
      <c r="G27" s="86">
        <f>(SUMIFS(Inputs_ByYear!D$12:D$17,Inputs_ByYear!$B$12:$B$17,'ABP Remaining Capacity'!$C27))*Inputs_ByYear!D$23*INDEX(Inputs_ByYear!$D$27:$Y$28,MATCH($B27,Inputs_ByYear!$B$27:$B$28,0),MATCH(G$5,Inputs_ByYear!$D$26:$Y$26,0))*INDEX(Inputs_ByPrg!$F$6:$F$69,MATCH('ABP Remaining Capacity'!$E27,Inputs_ByPrg!$E$6:$E$69,0))</f>
        <v>0</v>
      </c>
      <c r="H27" s="86">
        <f>(SUMIFS(Inputs_ByYear!E$12:E$17,Inputs_ByYear!$B$12:$B$17,'ABP Remaining Capacity'!$C27))*Inputs_ByYear!E$23*INDEX(Inputs_ByYear!$D$27:$Y$28,MATCH($B27,Inputs_ByYear!$B$27:$B$28,0),MATCH(H$5,Inputs_ByYear!$D$26:$Y$26,0))*INDEX(Inputs_ByPrg!$F$6:$F$69,MATCH('ABP Remaining Capacity'!$E27,Inputs_ByPrg!$E$6:$E$69,0))</f>
        <v>0</v>
      </c>
      <c r="I27" s="86">
        <f>(SUMIFS(Inputs_ByYear!F$12:F$17,Inputs_ByYear!$B$12:$B$17,'ABP Remaining Capacity'!$C27))*Inputs_ByYear!F$23*INDEX(Inputs_ByYear!$D$27:$Y$28,MATCH($B27,Inputs_ByYear!$B$27:$B$28,0),MATCH(I$5,Inputs_ByYear!$D$26:$Y$26,0))*INDEX(Inputs_ByPrg!$F$6:$F$69,MATCH('ABP Remaining Capacity'!$E27,Inputs_ByPrg!$E$6:$E$69,0))</f>
        <v>0</v>
      </c>
      <c r="J27" s="86">
        <f>(SUMIFS(Inputs_ByYear!G$12:G$17,Inputs_ByYear!$B$12:$B$17,'ABP Remaining Capacity'!$C27))*Inputs_ByYear!G$23*INDEX(Inputs_ByYear!$D$27:$Y$28,MATCH($B27,Inputs_ByYear!$B$27:$B$28,0),MATCH(J$5,Inputs_ByYear!$D$26:$Y$26,0))*INDEX(Inputs_ByPrg!$F$6:$F$69,MATCH('ABP Remaining Capacity'!$E27,Inputs_ByPrg!$E$6:$E$69,0))</f>
        <v>0</v>
      </c>
      <c r="K27" s="86">
        <f>(SUMIFS(Inputs_ByYear!H$12:H$17,Inputs_ByYear!$B$12:$B$17,'ABP Remaining Capacity'!$C27))*Inputs_ByYear!H$23*INDEX(Inputs_ByYear!$D$27:$Y$28,MATCH($B27,Inputs_ByYear!$B$27:$B$28,0),MATCH(K$5,Inputs_ByYear!$D$26:$Y$26,0))*INDEX(Inputs_ByPrg!$F$6:$F$69,MATCH('ABP Remaining Capacity'!$E27,Inputs_ByPrg!$E$6:$E$69,0))</f>
        <v>0</v>
      </c>
      <c r="L27" s="86">
        <f>(SUMIFS(Inputs_ByYear!I$12:I$17,Inputs_ByYear!$B$12:$B$17,'ABP Remaining Capacity'!$C27))*Inputs_ByYear!I$23*INDEX(Inputs_ByYear!$D$27:$Y$28,MATCH($B27,Inputs_ByYear!$B$27:$B$28,0),MATCH(L$5,Inputs_ByYear!$D$26:$Y$26,0))*INDEX(Inputs_ByPrg!$F$6:$F$69,MATCH('ABP Remaining Capacity'!$E27,Inputs_ByPrg!$E$6:$E$69,0))</f>
        <v>0</v>
      </c>
      <c r="M27" s="86">
        <f>(SUMIFS(Inputs_ByYear!J$12:J$17,Inputs_ByYear!$B$12:$B$17,'ABP Remaining Capacity'!$C27))*Inputs_ByYear!J$23*INDEX(Inputs_ByYear!$D$27:$Y$28,MATCH($B27,Inputs_ByYear!$B$27:$B$28,0),MATCH(M$5,Inputs_ByYear!$D$26:$Y$26,0))*INDEX(Inputs_ByPrg!$F$6:$F$69,MATCH('ABP Remaining Capacity'!$E27,Inputs_ByPrg!$E$6:$E$69,0))</f>
        <v>0</v>
      </c>
      <c r="N27" s="86">
        <f>(SUMIFS(Inputs_ByYear!K$12:K$17,Inputs_ByYear!$B$12:$B$17,'ABP Remaining Capacity'!$C27))*Inputs_ByYear!K$23*INDEX(Inputs_ByYear!$D$27:$Y$28,MATCH($B27,Inputs_ByYear!$B$27:$B$28,0),MATCH(N$5,Inputs_ByYear!$D$26:$Y$26,0))*INDEX(Inputs_ByPrg!$F$6:$F$69,MATCH('ABP Remaining Capacity'!$E27,Inputs_ByPrg!$E$6:$E$69,0))</f>
        <v>0</v>
      </c>
      <c r="O27" s="86">
        <f>(SUMIFS(Inputs_ByYear!L$12:L$17,Inputs_ByYear!$B$12:$B$17,'ABP Remaining Capacity'!$C27))*Inputs_ByYear!L$23*INDEX(Inputs_ByYear!$D$27:$Y$28,MATCH($B27,Inputs_ByYear!$B$27:$B$28,0),MATCH(O$5,Inputs_ByYear!$D$26:$Y$26,0))*INDEX(Inputs_ByPrg!$F$6:$F$69,MATCH('ABP Remaining Capacity'!$E27,Inputs_ByPrg!$E$6:$E$69,0))</f>
        <v>0</v>
      </c>
      <c r="P27" s="86">
        <f>(SUMIFS(Inputs_ByYear!M$12:M$17,Inputs_ByYear!$B$12:$B$17,'ABP Remaining Capacity'!$C27))*Inputs_ByYear!M$23*INDEX(Inputs_ByYear!$D$27:$Y$28,MATCH($B27,Inputs_ByYear!$B$27:$B$28,0),MATCH(P$5,Inputs_ByYear!$D$26:$Y$26,0))*INDEX(Inputs_ByPrg!$F$6:$F$69,MATCH('ABP Remaining Capacity'!$E27,Inputs_ByPrg!$E$6:$E$69,0))</f>
        <v>0</v>
      </c>
      <c r="Q27" s="86">
        <f>(SUMIFS(Inputs_ByYear!N$12:N$17,Inputs_ByYear!$B$12:$B$17,'ABP Remaining Capacity'!$C27))*Inputs_ByYear!N$23*INDEX(Inputs_ByYear!$D$27:$Y$28,MATCH($B27,Inputs_ByYear!$B$27:$B$28,0),MATCH(Q$5,Inputs_ByYear!$D$26:$Y$26,0))*INDEX(Inputs_ByPrg!$F$6:$F$69,MATCH('ABP Remaining Capacity'!$E27,Inputs_ByPrg!$E$6:$E$69,0))</f>
        <v>0</v>
      </c>
      <c r="R27" s="86">
        <f>(SUMIFS(Inputs_ByYear!O$12:O$17,Inputs_ByYear!$B$12:$B$17,'ABP Remaining Capacity'!$C27))*Inputs_ByYear!O$23*INDEX(Inputs_ByYear!$D$27:$Y$28,MATCH($B27,Inputs_ByYear!$B$27:$B$28,0),MATCH(R$5,Inputs_ByYear!$D$26:$Y$26,0))*INDEX(Inputs_ByPrg!$F$6:$F$69,MATCH('ABP Remaining Capacity'!$E27,Inputs_ByPrg!$E$6:$E$69,0))</f>
        <v>0</v>
      </c>
      <c r="S27" s="86">
        <f>(SUMIFS(Inputs_ByYear!P$12:P$17,Inputs_ByYear!$B$12:$B$17,'ABP Remaining Capacity'!$C27))*Inputs_ByYear!P$23*INDEX(Inputs_ByYear!$D$27:$Y$28,MATCH($B27,Inputs_ByYear!$B$27:$B$28,0),MATCH(S$5,Inputs_ByYear!$D$26:$Y$26,0))*INDEX(Inputs_ByPrg!$F$6:$F$69,MATCH('ABP Remaining Capacity'!$E27,Inputs_ByPrg!$E$6:$E$69,0))</f>
        <v>0</v>
      </c>
      <c r="T27" s="86">
        <f>(SUMIFS(Inputs_ByYear!Q$12:Q$17,Inputs_ByYear!$B$12:$B$17,'ABP Remaining Capacity'!$C27))*Inputs_ByYear!Q$23*INDEX(Inputs_ByYear!$D$27:$Y$28,MATCH($B27,Inputs_ByYear!$B$27:$B$28,0),MATCH(T$5,Inputs_ByYear!$D$26:$Y$26,0))*INDEX(Inputs_ByPrg!$F$6:$F$69,MATCH('ABP Remaining Capacity'!$E27,Inputs_ByPrg!$E$6:$E$69,0))</f>
        <v>0</v>
      </c>
      <c r="U27" s="86">
        <f>(SUMIFS(Inputs_ByYear!R$12:R$17,Inputs_ByYear!$B$12:$B$17,'ABP Remaining Capacity'!$C27))*Inputs_ByYear!R$23*INDEX(Inputs_ByYear!$D$27:$Y$28,MATCH($B27,Inputs_ByYear!$B$27:$B$28,0),MATCH(U$5,Inputs_ByYear!$D$26:$Y$26,0))*INDEX(Inputs_ByPrg!$F$6:$F$69,MATCH('ABP Remaining Capacity'!$E27,Inputs_ByPrg!$E$6:$E$69,0))</f>
        <v>0</v>
      </c>
      <c r="V27" s="86">
        <f>(SUMIFS(Inputs_ByYear!S$12:S$17,Inputs_ByYear!$B$12:$B$17,'ABP Remaining Capacity'!$C27))*Inputs_ByYear!S$23*INDEX(Inputs_ByYear!$D$27:$Y$28,MATCH($B27,Inputs_ByYear!$B$27:$B$28,0),MATCH(V$5,Inputs_ByYear!$D$26:$Y$26,0))*INDEX(Inputs_ByPrg!$F$6:$F$69,MATCH('ABP Remaining Capacity'!$E27,Inputs_ByPrg!$E$6:$E$69,0))</f>
        <v>0</v>
      </c>
      <c r="W27" s="86">
        <f>(SUMIFS(Inputs_ByYear!T$12:T$17,Inputs_ByYear!$B$12:$B$17,'ABP Remaining Capacity'!$C27))*Inputs_ByYear!T$23*INDEX(Inputs_ByYear!$D$27:$Y$28,MATCH($B27,Inputs_ByYear!$B$27:$B$28,0),MATCH(W$5,Inputs_ByYear!$D$26:$Y$26,0))*INDEX(Inputs_ByPrg!$F$6:$F$69,MATCH('ABP Remaining Capacity'!$E27,Inputs_ByPrg!$E$6:$E$69,0))</f>
        <v>0</v>
      </c>
      <c r="X27" s="86">
        <f>(SUMIFS(Inputs_ByYear!U$12:U$17,Inputs_ByYear!$B$12:$B$17,'ABP Remaining Capacity'!$C27))*Inputs_ByYear!U$23*INDEX(Inputs_ByYear!$D$27:$Y$28,MATCH($B27,Inputs_ByYear!$B$27:$B$28,0),MATCH(X$5,Inputs_ByYear!$D$26:$Y$26,0))*INDEX(Inputs_ByPrg!$F$6:$F$69,MATCH('ABP Remaining Capacity'!$E27,Inputs_ByPrg!$E$6:$E$69,0))</f>
        <v>0</v>
      </c>
      <c r="Y27" s="86">
        <f>(SUMIFS(Inputs_ByYear!V$12:V$17,Inputs_ByYear!$B$12:$B$17,'ABP Remaining Capacity'!$C27))*Inputs_ByYear!V$23*INDEX(Inputs_ByYear!$D$27:$Y$28,MATCH($B27,Inputs_ByYear!$B$27:$B$28,0),MATCH(Y$5,Inputs_ByYear!$D$26:$Y$26,0))*INDEX(Inputs_ByPrg!$F$6:$F$69,MATCH('ABP Remaining Capacity'!$E27,Inputs_ByPrg!$E$6:$E$69,0))</f>
        <v>0</v>
      </c>
      <c r="Z27" s="86">
        <f>(SUMIFS(Inputs_ByYear!W$12:W$17,Inputs_ByYear!$B$12:$B$17,'ABP Remaining Capacity'!$C27))*Inputs_ByYear!W$23*INDEX(Inputs_ByYear!$D$27:$Y$28,MATCH($B27,Inputs_ByYear!$B$27:$B$28,0),MATCH(Z$5,Inputs_ByYear!$D$26:$Y$26,0))*INDEX(Inputs_ByPrg!$F$6:$F$69,MATCH('ABP Remaining Capacity'!$E27,Inputs_ByPrg!$E$6:$E$69,0))</f>
        <v>0</v>
      </c>
      <c r="AA27" s="86">
        <f>(SUMIFS(Inputs_ByYear!X$12:X$17,Inputs_ByYear!$B$12:$B$17,'ABP Remaining Capacity'!$C27))*Inputs_ByYear!X$23*INDEX(Inputs_ByYear!$D$27:$Y$28,MATCH($B27,Inputs_ByYear!$B$27:$B$28,0),MATCH(AA$5,Inputs_ByYear!$D$26:$Y$26,0))*INDEX(Inputs_ByPrg!$F$6:$F$69,MATCH('ABP Remaining Capacity'!$E27,Inputs_ByPrg!$E$6:$E$69,0))</f>
        <v>0</v>
      </c>
      <c r="AB27" s="86">
        <f>(SUMIFS(Inputs_ByYear!Y$12:Y$17,Inputs_ByYear!$B$12:$B$17,'ABP Remaining Capacity'!$C27))*Inputs_ByYear!Y$23*INDEX(Inputs_ByYear!$D$27:$Y$28,MATCH($B27,Inputs_ByYear!$B$27:$B$28,0),MATCH(AB$5,Inputs_ByYear!$D$26:$Y$26,0))*INDEX(Inputs_ByPrg!$F$6:$F$69,MATCH('ABP Remaining Capacity'!$E27,Inputs_ByPrg!$E$6:$E$69,0))</f>
        <v>0</v>
      </c>
    </row>
    <row r="28" spans="2:28" ht="14.75" customHeight="1" x14ac:dyDescent="0.25">
      <c r="B28" s="227" t="s">
        <v>259</v>
      </c>
      <c r="C28" s="227" t="s">
        <v>235</v>
      </c>
      <c r="D28" s="227" t="s">
        <v>357</v>
      </c>
      <c r="E28" s="272" t="str">
        <f t="shared" si="0"/>
        <v>B_Traditional Community Solar_&gt;10-25</v>
      </c>
      <c r="F28" s="249" t="s">
        <v>92</v>
      </c>
      <c r="G28" s="86">
        <f>(SUMIFS(Inputs_ByYear!D$12:D$17,Inputs_ByYear!$B$12:$B$17,'ABP Remaining Capacity'!$C28))*Inputs_ByYear!D$23*INDEX(Inputs_ByYear!$D$27:$Y$28,MATCH($B28,Inputs_ByYear!$B$27:$B$28,0),MATCH(G$5,Inputs_ByYear!$D$26:$Y$26,0))*INDEX(Inputs_ByPrg!$F$6:$F$69,MATCH('ABP Remaining Capacity'!$E28,Inputs_ByPrg!$E$6:$E$69,0))</f>
        <v>0</v>
      </c>
      <c r="H28" s="86">
        <f>(SUMIFS(Inputs_ByYear!E$12:E$17,Inputs_ByYear!$B$12:$B$17,'ABP Remaining Capacity'!$C28))*Inputs_ByYear!E$23*INDEX(Inputs_ByYear!$D$27:$Y$28,MATCH($B28,Inputs_ByYear!$B$27:$B$28,0),MATCH(H$5,Inputs_ByYear!$D$26:$Y$26,0))*INDEX(Inputs_ByPrg!$F$6:$F$69,MATCH('ABP Remaining Capacity'!$E28,Inputs_ByPrg!$E$6:$E$69,0))</f>
        <v>0</v>
      </c>
      <c r="I28" s="86">
        <f>(SUMIFS(Inputs_ByYear!F$12:F$17,Inputs_ByYear!$B$12:$B$17,'ABP Remaining Capacity'!$C28))*Inputs_ByYear!F$23*INDEX(Inputs_ByYear!$D$27:$Y$28,MATCH($B28,Inputs_ByYear!$B$27:$B$28,0),MATCH(I$5,Inputs_ByYear!$D$26:$Y$26,0))*INDEX(Inputs_ByPrg!$F$6:$F$69,MATCH('ABP Remaining Capacity'!$E28,Inputs_ByPrg!$E$6:$E$69,0))</f>
        <v>0</v>
      </c>
      <c r="J28" s="86">
        <f>(SUMIFS(Inputs_ByYear!G$12:G$17,Inputs_ByYear!$B$12:$B$17,'ABP Remaining Capacity'!$C28))*Inputs_ByYear!G$23*INDEX(Inputs_ByYear!$D$27:$Y$28,MATCH($B28,Inputs_ByYear!$B$27:$B$28,0),MATCH(J$5,Inputs_ByYear!$D$26:$Y$26,0))*INDEX(Inputs_ByPrg!$F$6:$F$69,MATCH('ABP Remaining Capacity'!$E28,Inputs_ByPrg!$E$6:$E$69,0))</f>
        <v>0</v>
      </c>
      <c r="K28" s="86">
        <f>(SUMIFS(Inputs_ByYear!H$12:H$17,Inputs_ByYear!$B$12:$B$17,'ABP Remaining Capacity'!$C28))*Inputs_ByYear!H$23*INDEX(Inputs_ByYear!$D$27:$Y$28,MATCH($B28,Inputs_ByYear!$B$27:$B$28,0),MATCH(K$5,Inputs_ByYear!$D$26:$Y$26,0))*INDEX(Inputs_ByPrg!$F$6:$F$69,MATCH('ABP Remaining Capacity'!$E28,Inputs_ByPrg!$E$6:$E$69,0))</f>
        <v>0</v>
      </c>
      <c r="L28" s="86">
        <f>(SUMIFS(Inputs_ByYear!I$12:I$17,Inputs_ByYear!$B$12:$B$17,'ABP Remaining Capacity'!$C28))*Inputs_ByYear!I$23*INDEX(Inputs_ByYear!$D$27:$Y$28,MATCH($B28,Inputs_ByYear!$B$27:$B$28,0),MATCH(L$5,Inputs_ByYear!$D$26:$Y$26,0))*INDEX(Inputs_ByPrg!$F$6:$F$69,MATCH('ABP Remaining Capacity'!$E28,Inputs_ByPrg!$E$6:$E$69,0))</f>
        <v>0</v>
      </c>
      <c r="M28" s="86">
        <f>(SUMIFS(Inputs_ByYear!J$12:J$17,Inputs_ByYear!$B$12:$B$17,'ABP Remaining Capacity'!$C28))*Inputs_ByYear!J$23*INDEX(Inputs_ByYear!$D$27:$Y$28,MATCH($B28,Inputs_ByYear!$B$27:$B$28,0),MATCH(M$5,Inputs_ByYear!$D$26:$Y$26,0))*INDEX(Inputs_ByPrg!$F$6:$F$69,MATCH('ABP Remaining Capacity'!$E28,Inputs_ByPrg!$E$6:$E$69,0))</f>
        <v>0</v>
      </c>
      <c r="N28" s="86">
        <f>(SUMIFS(Inputs_ByYear!K$12:K$17,Inputs_ByYear!$B$12:$B$17,'ABP Remaining Capacity'!$C28))*Inputs_ByYear!K$23*INDEX(Inputs_ByYear!$D$27:$Y$28,MATCH($B28,Inputs_ByYear!$B$27:$B$28,0),MATCH(N$5,Inputs_ByYear!$D$26:$Y$26,0))*INDEX(Inputs_ByPrg!$F$6:$F$69,MATCH('ABP Remaining Capacity'!$E28,Inputs_ByPrg!$E$6:$E$69,0))</f>
        <v>0</v>
      </c>
      <c r="O28" s="86">
        <f>(SUMIFS(Inputs_ByYear!L$12:L$17,Inputs_ByYear!$B$12:$B$17,'ABP Remaining Capacity'!$C28))*Inputs_ByYear!L$23*INDEX(Inputs_ByYear!$D$27:$Y$28,MATCH($B28,Inputs_ByYear!$B$27:$B$28,0),MATCH(O$5,Inputs_ByYear!$D$26:$Y$26,0))*INDEX(Inputs_ByPrg!$F$6:$F$69,MATCH('ABP Remaining Capacity'!$E28,Inputs_ByPrg!$E$6:$E$69,0))</f>
        <v>0</v>
      </c>
      <c r="P28" s="86">
        <f>(SUMIFS(Inputs_ByYear!M$12:M$17,Inputs_ByYear!$B$12:$B$17,'ABP Remaining Capacity'!$C28))*Inputs_ByYear!M$23*INDEX(Inputs_ByYear!$D$27:$Y$28,MATCH($B28,Inputs_ByYear!$B$27:$B$28,0),MATCH(P$5,Inputs_ByYear!$D$26:$Y$26,0))*INDEX(Inputs_ByPrg!$F$6:$F$69,MATCH('ABP Remaining Capacity'!$E28,Inputs_ByPrg!$E$6:$E$69,0))</f>
        <v>0</v>
      </c>
      <c r="Q28" s="86">
        <f>(SUMIFS(Inputs_ByYear!N$12:N$17,Inputs_ByYear!$B$12:$B$17,'ABP Remaining Capacity'!$C28))*Inputs_ByYear!N$23*INDEX(Inputs_ByYear!$D$27:$Y$28,MATCH($B28,Inputs_ByYear!$B$27:$B$28,0),MATCH(Q$5,Inputs_ByYear!$D$26:$Y$26,0))*INDEX(Inputs_ByPrg!$F$6:$F$69,MATCH('ABP Remaining Capacity'!$E28,Inputs_ByPrg!$E$6:$E$69,0))</f>
        <v>0</v>
      </c>
      <c r="R28" s="86">
        <f>(SUMIFS(Inputs_ByYear!O$12:O$17,Inputs_ByYear!$B$12:$B$17,'ABP Remaining Capacity'!$C28))*Inputs_ByYear!O$23*INDEX(Inputs_ByYear!$D$27:$Y$28,MATCH($B28,Inputs_ByYear!$B$27:$B$28,0),MATCH(R$5,Inputs_ByYear!$D$26:$Y$26,0))*INDEX(Inputs_ByPrg!$F$6:$F$69,MATCH('ABP Remaining Capacity'!$E28,Inputs_ByPrg!$E$6:$E$69,0))</f>
        <v>0</v>
      </c>
      <c r="S28" s="86">
        <f>(SUMIFS(Inputs_ByYear!P$12:P$17,Inputs_ByYear!$B$12:$B$17,'ABP Remaining Capacity'!$C28))*Inputs_ByYear!P$23*INDEX(Inputs_ByYear!$D$27:$Y$28,MATCH($B28,Inputs_ByYear!$B$27:$B$28,0),MATCH(S$5,Inputs_ByYear!$D$26:$Y$26,0))*INDEX(Inputs_ByPrg!$F$6:$F$69,MATCH('ABP Remaining Capacity'!$E28,Inputs_ByPrg!$E$6:$E$69,0))</f>
        <v>0</v>
      </c>
      <c r="T28" s="86">
        <f>(SUMIFS(Inputs_ByYear!Q$12:Q$17,Inputs_ByYear!$B$12:$B$17,'ABP Remaining Capacity'!$C28))*Inputs_ByYear!Q$23*INDEX(Inputs_ByYear!$D$27:$Y$28,MATCH($B28,Inputs_ByYear!$B$27:$B$28,0),MATCH(T$5,Inputs_ByYear!$D$26:$Y$26,0))*INDEX(Inputs_ByPrg!$F$6:$F$69,MATCH('ABP Remaining Capacity'!$E28,Inputs_ByPrg!$E$6:$E$69,0))</f>
        <v>0</v>
      </c>
      <c r="U28" s="86">
        <f>(SUMIFS(Inputs_ByYear!R$12:R$17,Inputs_ByYear!$B$12:$B$17,'ABP Remaining Capacity'!$C28))*Inputs_ByYear!R$23*INDEX(Inputs_ByYear!$D$27:$Y$28,MATCH($B28,Inputs_ByYear!$B$27:$B$28,0),MATCH(U$5,Inputs_ByYear!$D$26:$Y$26,0))*INDEX(Inputs_ByPrg!$F$6:$F$69,MATCH('ABP Remaining Capacity'!$E28,Inputs_ByPrg!$E$6:$E$69,0))</f>
        <v>0</v>
      </c>
      <c r="V28" s="86">
        <f>(SUMIFS(Inputs_ByYear!S$12:S$17,Inputs_ByYear!$B$12:$B$17,'ABP Remaining Capacity'!$C28))*Inputs_ByYear!S$23*INDEX(Inputs_ByYear!$D$27:$Y$28,MATCH($B28,Inputs_ByYear!$B$27:$B$28,0),MATCH(V$5,Inputs_ByYear!$D$26:$Y$26,0))*INDEX(Inputs_ByPrg!$F$6:$F$69,MATCH('ABP Remaining Capacity'!$E28,Inputs_ByPrg!$E$6:$E$69,0))</f>
        <v>0</v>
      </c>
      <c r="W28" s="86">
        <f>(SUMIFS(Inputs_ByYear!T$12:T$17,Inputs_ByYear!$B$12:$B$17,'ABP Remaining Capacity'!$C28))*Inputs_ByYear!T$23*INDEX(Inputs_ByYear!$D$27:$Y$28,MATCH($B28,Inputs_ByYear!$B$27:$B$28,0),MATCH(W$5,Inputs_ByYear!$D$26:$Y$26,0))*INDEX(Inputs_ByPrg!$F$6:$F$69,MATCH('ABP Remaining Capacity'!$E28,Inputs_ByPrg!$E$6:$E$69,0))</f>
        <v>0</v>
      </c>
      <c r="X28" s="86">
        <f>(SUMIFS(Inputs_ByYear!U$12:U$17,Inputs_ByYear!$B$12:$B$17,'ABP Remaining Capacity'!$C28))*Inputs_ByYear!U$23*INDEX(Inputs_ByYear!$D$27:$Y$28,MATCH($B28,Inputs_ByYear!$B$27:$B$28,0),MATCH(X$5,Inputs_ByYear!$D$26:$Y$26,0))*INDEX(Inputs_ByPrg!$F$6:$F$69,MATCH('ABP Remaining Capacity'!$E28,Inputs_ByPrg!$E$6:$E$69,0))</f>
        <v>0</v>
      </c>
      <c r="Y28" s="86">
        <f>(SUMIFS(Inputs_ByYear!V$12:V$17,Inputs_ByYear!$B$12:$B$17,'ABP Remaining Capacity'!$C28))*Inputs_ByYear!V$23*INDEX(Inputs_ByYear!$D$27:$Y$28,MATCH($B28,Inputs_ByYear!$B$27:$B$28,0),MATCH(Y$5,Inputs_ByYear!$D$26:$Y$26,0))*INDEX(Inputs_ByPrg!$F$6:$F$69,MATCH('ABP Remaining Capacity'!$E28,Inputs_ByPrg!$E$6:$E$69,0))</f>
        <v>0</v>
      </c>
      <c r="Z28" s="86">
        <f>(SUMIFS(Inputs_ByYear!W$12:W$17,Inputs_ByYear!$B$12:$B$17,'ABP Remaining Capacity'!$C28))*Inputs_ByYear!W$23*INDEX(Inputs_ByYear!$D$27:$Y$28,MATCH($B28,Inputs_ByYear!$B$27:$B$28,0),MATCH(Z$5,Inputs_ByYear!$D$26:$Y$26,0))*INDEX(Inputs_ByPrg!$F$6:$F$69,MATCH('ABP Remaining Capacity'!$E28,Inputs_ByPrg!$E$6:$E$69,0))</f>
        <v>0</v>
      </c>
      <c r="AA28" s="86">
        <f>(SUMIFS(Inputs_ByYear!X$12:X$17,Inputs_ByYear!$B$12:$B$17,'ABP Remaining Capacity'!$C28))*Inputs_ByYear!X$23*INDEX(Inputs_ByYear!$D$27:$Y$28,MATCH($B28,Inputs_ByYear!$B$27:$B$28,0),MATCH(AA$5,Inputs_ByYear!$D$26:$Y$26,0))*INDEX(Inputs_ByPrg!$F$6:$F$69,MATCH('ABP Remaining Capacity'!$E28,Inputs_ByPrg!$E$6:$E$69,0))</f>
        <v>0</v>
      </c>
      <c r="AB28" s="86">
        <f>(SUMIFS(Inputs_ByYear!Y$12:Y$17,Inputs_ByYear!$B$12:$B$17,'ABP Remaining Capacity'!$C28))*Inputs_ByYear!Y$23*INDEX(Inputs_ByYear!$D$27:$Y$28,MATCH($B28,Inputs_ByYear!$B$27:$B$28,0),MATCH(AB$5,Inputs_ByYear!$D$26:$Y$26,0))*INDEX(Inputs_ByPrg!$F$6:$F$69,MATCH('ABP Remaining Capacity'!$E28,Inputs_ByPrg!$E$6:$E$69,0))</f>
        <v>0</v>
      </c>
    </row>
    <row r="29" spans="2:28" ht="14.75" customHeight="1" x14ac:dyDescent="0.25">
      <c r="B29" s="227" t="s">
        <v>259</v>
      </c>
      <c r="C29" s="227" t="s">
        <v>235</v>
      </c>
      <c r="D29" s="227" t="s">
        <v>322</v>
      </c>
      <c r="E29" s="272" t="str">
        <f t="shared" si="0"/>
        <v>B_Traditional Community Solar_&gt;25-100</v>
      </c>
      <c r="F29" s="249" t="s">
        <v>92</v>
      </c>
      <c r="G29" s="86">
        <f>(SUMIFS(Inputs_ByYear!D$12:D$17,Inputs_ByYear!$B$12:$B$17,'ABP Remaining Capacity'!$C29))*Inputs_ByYear!D$23*INDEX(Inputs_ByYear!$D$27:$Y$28,MATCH($B29,Inputs_ByYear!$B$27:$B$28,0),MATCH(G$5,Inputs_ByYear!$D$26:$Y$26,0))*INDEX(Inputs_ByPrg!$F$6:$F$69,MATCH('ABP Remaining Capacity'!$E29,Inputs_ByPrg!$E$6:$E$69,0))</f>
        <v>0</v>
      </c>
      <c r="H29" s="86">
        <f>(SUMIFS(Inputs_ByYear!E$12:E$17,Inputs_ByYear!$B$12:$B$17,'ABP Remaining Capacity'!$C29))*Inputs_ByYear!E$23*INDEX(Inputs_ByYear!$D$27:$Y$28,MATCH($B29,Inputs_ByYear!$B$27:$B$28,0),MATCH(H$5,Inputs_ByYear!$D$26:$Y$26,0))*INDEX(Inputs_ByPrg!$F$6:$F$69,MATCH('ABP Remaining Capacity'!$E29,Inputs_ByPrg!$E$6:$E$69,0))</f>
        <v>0</v>
      </c>
      <c r="I29" s="86">
        <f>(SUMIFS(Inputs_ByYear!F$12:F$17,Inputs_ByYear!$B$12:$B$17,'ABP Remaining Capacity'!$C29))*Inputs_ByYear!F$23*INDEX(Inputs_ByYear!$D$27:$Y$28,MATCH($B29,Inputs_ByYear!$B$27:$B$28,0),MATCH(I$5,Inputs_ByYear!$D$26:$Y$26,0))*INDEX(Inputs_ByPrg!$F$6:$F$69,MATCH('ABP Remaining Capacity'!$E29,Inputs_ByPrg!$E$6:$E$69,0))</f>
        <v>0</v>
      </c>
      <c r="J29" s="86">
        <f>(SUMIFS(Inputs_ByYear!G$12:G$17,Inputs_ByYear!$B$12:$B$17,'ABP Remaining Capacity'!$C29))*Inputs_ByYear!G$23*INDEX(Inputs_ByYear!$D$27:$Y$28,MATCH($B29,Inputs_ByYear!$B$27:$B$28,0),MATCH(J$5,Inputs_ByYear!$D$26:$Y$26,0))*INDEX(Inputs_ByPrg!$F$6:$F$69,MATCH('ABP Remaining Capacity'!$E29,Inputs_ByPrg!$E$6:$E$69,0))</f>
        <v>0</v>
      </c>
      <c r="K29" s="86">
        <f>(SUMIFS(Inputs_ByYear!H$12:H$17,Inputs_ByYear!$B$12:$B$17,'ABP Remaining Capacity'!$C29))*Inputs_ByYear!H$23*INDEX(Inputs_ByYear!$D$27:$Y$28,MATCH($B29,Inputs_ByYear!$B$27:$B$28,0),MATCH(K$5,Inputs_ByYear!$D$26:$Y$26,0))*INDEX(Inputs_ByPrg!$F$6:$F$69,MATCH('ABP Remaining Capacity'!$E29,Inputs_ByPrg!$E$6:$E$69,0))</f>
        <v>0</v>
      </c>
      <c r="L29" s="86">
        <f>(SUMIFS(Inputs_ByYear!I$12:I$17,Inputs_ByYear!$B$12:$B$17,'ABP Remaining Capacity'!$C29))*Inputs_ByYear!I$23*INDEX(Inputs_ByYear!$D$27:$Y$28,MATCH($B29,Inputs_ByYear!$B$27:$B$28,0),MATCH(L$5,Inputs_ByYear!$D$26:$Y$26,0))*INDEX(Inputs_ByPrg!$F$6:$F$69,MATCH('ABP Remaining Capacity'!$E29,Inputs_ByPrg!$E$6:$E$69,0))</f>
        <v>0</v>
      </c>
      <c r="M29" s="86">
        <f>(SUMIFS(Inputs_ByYear!J$12:J$17,Inputs_ByYear!$B$12:$B$17,'ABP Remaining Capacity'!$C29))*Inputs_ByYear!J$23*INDEX(Inputs_ByYear!$D$27:$Y$28,MATCH($B29,Inputs_ByYear!$B$27:$B$28,0),MATCH(M$5,Inputs_ByYear!$D$26:$Y$26,0))*INDEX(Inputs_ByPrg!$F$6:$F$69,MATCH('ABP Remaining Capacity'!$E29,Inputs_ByPrg!$E$6:$E$69,0))</f>
        <v>0</v>
      </c>
      <c r="N29" s="86">
        <f>(SUMIFS(Inputs_ByYear!K$12:K$17,Inputs_ByYear!$B$12:$B$17,'ABP Remaining Capacity'!$C29))*Inputs_ByYear!K$23*INDEX(Inputs_ByYear!$D$27:$Y$28,MATCH($B29,Inputs_ByYear!$B$27:$B$28,0),MATCH(N$5,Inputs_ByYear!$D$26:$Y$26,0))*INDEX(Inputs_ByPrg!$F$6:$F$69,MATCH('ABP Remaining Capacity'!$E29,Inputs_ByPrg!$E$6:$E$69,0))</f>
        <v>0</v>
      </c>
      <c r="O29" s="86">
        <f>(SUMIFS(Inputs_ByYear!L$12:L$17,Inputs_ByYear!$B$12:$B$17,'ABP Remaining Capacity'!$C29))*Inputs_ByYear!L$23*INDEX(Inputs_ByYear!$D$27:$Y$28,MATCH($B29,Inputs_ByYear!$B$27:$B$28,0),MATCH(O$5,Inputs_ByYear!$D$26:$Y$26,0))*INDEX(Inputs_ByPrg!$F$6:$F$69,MATCH('ABP Remaining Capacity'!$E29,Inputs_ByPrg!$E$6:$E$69,0))</f>
        <v>0</v>
      </c>
      <c r="P29" s="86">
        <f>(SUMIFS(Inputs_ByYear!M$12:M$17,Inputs_ByYear!$B$12:$B$17,'ABP Remaining Capacity'!$C29))*Inputs_ByYear!M$23*INDEX(Inputs_ByYear!$D$27:$Y$28,MATCH($B29,Inputs_ByYear!$B$27:$B$28,0),MATCH(P$5,Inputs_ByYear!$D$26:$Y$26,0))*INDEX(Inputs_ByPrg!$F$6:$F$69,MATCH('ABP Remaining Capacity'!$E29,Inputs_ByPrg!$E$6:$E$69,0))</f>
        <v>0</v>
      </c>
      <c r="Q29" s="86">
        <f>(SUMIFS(Inputs_ByYear!N$12:N$17,Inputs_ByYear!$B$12:$B$17,'ABP Remaining Capacity'!$C29))*Inputs_ByYear!N$23*INDEX(Inputs_ByYear!$D$27:$Y$28,MATCH($B29,Inputs_ByYear!$B$27:$B$28,0),MATCH(Q$5,Inputs_ByYear!$D$26:$Y$26,0))*INDEX(Inputs_ByPrg!$F$6:$F$69,MATCH('ABP Remaining Capacity'!$E29,Inputs_ByPrg!$E$6:$E$69,0))</f>
        <v>0</v>
      </c>
      <c r="R29" s="86">
        <f>(SUMIFS(Inputs_ByYear!O$12:O$17,Inputs_ByYear!$B$12:$B$17,'ABP Remaining Capacity'!$C29))*Inputs_ByYear!O$23*INDEX(Inputs_ByYear!$D$27:$Y$28,MATCH($B29,Inputs_ByYear!$B$27:$B$28,0),MATCH(R$5,Inputs_ByYear!$D$26:$Y$26,0))*INDEX(Inputs_ByPrg!$F$6:$F$69,MATCH('ABP Remaining Capacity'!$E29,Inputs_ByPrg!$E$6:$E$69,0))</f>
        <v>0</v>
      </c>
      <c r="S29" s="86">
        <f>(SUMIFS(Inputs_ByYear!P$12:P$17,Inputs_ByYear!$B$12:$B$17,'ABP Remaining Capacity'!$C29))*Inputs_ByYear!P$23*INDEX(Inputs_ByYear!$D$27:$Y$28,MATCH($B29,Inputs_ByYear!$B$27:$B$28,0),MATCH(S$5,Inputs_ByYear!$D$26:$Y$26,0))*INDEX(Inputs_ByPrg!$F$6:$F$69,MATCH('ABP Remaining Capacity'!$E29,Inputs_ByPrg!$E$6:$E$69,0))</f>
        <v>0</v>
      </c>
      <c r="T29" s="86">
        <f>(SUMIFS(Inputs_ByYear!Q$12:Q$17,Inputs_ByYear!$B$12:$B$17,'ABP Remaining Capacity'!$C29))*Inputs_ByYear!Q$23*INDEX(Inputs_ByYear!$D$27:$Y$28,MATCH($B29,Inputs_ByYear!$B$27:$B$28,0),MATCH(T$5,Inputs_ByYear!$D$26:$Y$26,0))*INDEX(Inputs_ByPrg!$F$6:$F$69,MATCH('ABP Remaining Capacity'!$E29,Inputs_ByPrg!$E$6:$E$69,0))</f>
        <v>0</v>
      </c>
      <c r="U29" s="86">
        <f>(SUMIFS(Inputs_ByYear!R$12:R$17,Inputs_ByYear!$B$12:$B$17,'ABP Remaining Capacity'!$C29))*Inputs_ByYear!R$23*INDEX(Inputs_ByYear!$D$27:$Y$28,MATCH($B29,Inputs_ByYear!$B$27:$B$28,0),MATCH(U$5,Inputs_ByYear!$D$26:$Y$26,0))*INDEX(Inputs_ByPrg!$F$6:$F$69,MATCH('ABP Remaining Capacity'!$E29,Inputs_ByPrg!$E$6:$E$69,0))</f>
        <v>0</v>
      </c>
      <c r="V29" s="86">
        <f>(SUMIFS(Inputs_ByYear!S$12:S$17,Inputs_ByYear!$B$12:$B$17,'ABP Remaining Capacity'!$C29))*Inputs_ByYear!S$23*INDEX(Inputs_ByYear!$D$27:$Y$28,MATCH($B29,Inputs_ByYear!$B$27:$B$28,0),MATCH(V$5,Inputs_ByYear!$D$26:$Y$26,0))*INDEX(Inputs_ByPrg!$F$6:$F$69,MATCH('ABP Remaining Capacity'!$E29,Inputs_ByPrg!$E$6:$E$69,0))</f>
        <v>0</v>
      </c>
      <c r="W29" s="86">
        <f>(SUMIFS(Inputs_ByYear!T$12:T$17,Inputs_ByYear!$B$12:$B$17,'ABP Remaining Capacity'!$C29))*Inputs_ByYear!T$23*INDEX(Inputs_ByYear!$D$27:$Y$28,MATCH($B29,Inputs_ByYear!$B$27:$B$28,0),MATCH(W$5,Inputs_ByYear!$D$26:$Y$26,0))*INDEX(Inputs_ByPrg!$F$6:$F$69,MATCH('ABP Remaining Capacity'!$E29,Inputs_ByPrg!$E$6:$E$69,0))</f>
        <v>0</v>
      </c>
      <c r="X29" s="86">
        <f>(SUMIFS(Inputs_ByYear!U$12:U$17,Inputs_ByYear!$B$12:$B$17,'ABP Remaining Capacity'!$C29))*Inputs_ByYear!U$23*INDEX(Inputs_ByYear!$D$27:$Y$28,MATCH($B29,Inputs_ByYear!$B$27:$B$28,0),MATCH(X$5,Inputs_ByYear!$D$26:$Y$26,0))*INDEX(Inputs_ByPrg!$F$6:$F$69,MATCH('ABP Remaining Capacity'!$E29,Inputs_ByPrg!$E$6:$E$69,0))</f>
        <v>0</v>
      </c>
      <c r="Y29" s="86">
        <f>(SUMIFS(Inputs_ByYear!V$12:V$17,Inputs_ByYear!$B$12:$B$17,'ABP Remaining Capacity'!$C29))*Inputs_ByYear!V$23*INDEX(Inputs_ByYear!$D$27:$Y$28,MATCH($B29,Inputs_ByYear!$B$27:$B$28,0),MATCH(Y$5,Inputs_ByYear!$D$26:$Y$26,0))*INDEX(Inputs_ByPrg!$F$6:$F$69,MATCH('ABP Remaining Capacity'!$E29,Inputs_ByPrg!$E$6:$E$69,0))</f>
        <v>0</v>
      </c>
      <c r="Z29" s="86">
        <f>(SUMIFS(Inputs_ByYear!W$12:W$17,Inputs_ByYear!$B$12:$B$17,'ABP Remaining Capacity'!$C29))*Inputs_ByYear!W$23*INDEX(Inputs_ByYear!$D$27:$Y$28,MATCH($B29,Inputs_ByYear!$B$27:$B$28,0),MATCH(Z$5,Inputs_ByYear!$D$26:$Y$26,0))*INDEX(Inputs_ByPrg!$F$6:$F$69,MATCH('ABP Remaining Capacity'!$E29,Inputs_ByPrg!$E$6:$E$69,0))</f>
        <v>0</v>
      </c>
      <c r="AA29" s="86">
        <f>(SUMIFS(Inputs_ByYear!X$12:X$17,Inputs_ByYear!$B$12:$B$17,'ABP Remaining Capacity'!$C29))*Inputs_ByYear!X$23*INDEX(Inputs_ByYear!$D$27:$Y$28,MATCH($B29,Inputs_ByYear!$B$27:$B$28,0),MATCH(AA$5,Inputs_ByYear!$D$26:$Y$26,0))*INDEX(Inputs_ByPrg!$F$6:$F$69,MATCH('ABP Remaining Capacity'!$E29,Inputs_ByPrg!$E$6:$E$69,0))</f>
        <v>0</v>
      </c>
      <c r="AB29" s="86">
        <f>(SUMIFS(Inputs_ByYear!Y$12:Y$17,Inputs_ByYear!$B$12:$B$17,'ABP Remaining Capacity'!$C29))*Inputs_ByYear!Y$23*INDEX(Inputs_ByYear!$D$27:$Y$28,MATCH($B29,Inputs_ByYear!$B$27:$B$28,0),MATCH(AB$5,Inputs_ByYear!$D$26:$Y$26,0))*INDEX(Inputs_ByPrg!$F$6:$F$69,MATCH('ABP Remaining Capacity'!$E29,Inputs_ByPrg!$E$6:$E$69,0))</f>
        <v>0</v>
      </c>
    </row>
    <row r="30" spans="2:28" ht="14.75" customHeight="1" x14ac:dyDescent="0.25">
      <c r="B30" s="227" t="s">
        <v>259</v>
      </c>
      <c r="C30" s="227" t="s">
        <v>235</v>
      </c>
      <c r="D30" s="227" t="s">
        <v>323</v>
      </c>
      <c r="E30" s="272" t="str">
        <f t="shared" si="0"/>
        <v>B_Traditional Community Solar_&gt;100-200</v>
      </c>
      <c r="F30" s="249" t="s">
        <v>92</v>
      </c>
      <c r="G30" s="86">
        <f>(SUMIFS(Inputs_ByYear!D$12:D$17,Inputs_ByYear!$B$12:$B$17,'ABP Remaining Capacity'!$C30))*Inputs_ByYear!D$23*INDEX(Inputs_ByYear!$D$27:$Y$28,MATCH($B30,Inputs_ByYear!$B$27:$B$28,0),MATCH(G$5,Inputs_ByYear!$D$26:$Y$26,0))*INDEX(Inputs_ByPrg!$F$6:$F$69,MATCH('ABP Remaining Capacity'!$E30,Inputs_ByPrg!$E$6:$E$69,0))</f>
        <v>0</v>
      </c>
      <c r="H30" s="86">
        <f>(SUMIFS(Inputs_ByYear!E$12:E$17,Inputs_ByYear!$B$12:$B$17,'ABP Remaining Capacity'!$C30))*Inputs_ByYear!E$23*INDEX(Inputs_ByYear!$D$27:$Y$28,MATCH($B30,Inputs_ByYear!$B$27:$B$28,0),MATCH(H$5,Inputs_ByYear!$D$26:$Y$26,0))*INDEX(Inputs_ByPrg!$F$6:$F$69,MATCH('ABP Remaining Capacity'!$E30,Inputs_ByPrg!$E$6:$E$69,0))</f>
        <v>0</v>
      </c>
      <c r="I30" s="86">
        <f>(SUMIFS(Inputs_ByYear!F$12:F$17,Inputs_ByYear!$B$12:$B$17,'ABP Remaining Capacity'!$C30))*Inputs_ByYear!F$23*INDEX(Inputs_ByYear!$D$27:$Y$28,MATCH($B30,Inputs_ByYear!$B$27:$B$28,0),MATCH(I$5,Inputs_ByYear!$D$26:$Y$26,0))*INDEX(Inputs_ByPrg!$F$6:$F$69,MATCH('ABP Remaining Capacity'!$E30,Inputs_ByPrg!$E$6:$E$69,0))</f>
        <v>0</v>
      </c>
      <c r="J30" s="86">
        <f>(SUMIFS(Inputs_ByYear!G$12:G$17,Inputs_ByYear!$B$12:$B$17,'ABP Remaining Capacity'!$C30))*Inputs_ByYear!G$23*INDEX(Inputs_ByYear!$D$27:$Y$28,MATCH($B30,Inputs_ByYear!$B$27:$B$28,0),MATCH(J$5,Inputs_ByYear!$D$26:$Y$26,0))*INDEX(Inputs_ByPrg!$F$6:$F$69,MATCH('ABP Remaining Capacity'!$E30,Inputs_ByPrg!$E$6:$E$69,0))</f>
        <v>0</v>
      </c>
      <c r="K30" s="86">
        <f>(SUMIFS(Inputs_ByYear!H$12:H$17,Inputs_ByYear!$B$12:$B$17,'ABP Remaining Capacity'!$C30))*Inputs_ByYear!H$23*INDEX(Inputs_ByYear!$D$27:$Y$28,MATCH($B30,Inputs_ByYear!$B$27:$B$28,0),MATCH(K$5,Inputs_ByYear!$D$26:$Y$26,0))*INDEX(Inputs_ByPrg!$F$6:$F$69,MATCH('ABP Remaining Capacity'!$E30,Inputs_ByPrg!$E$6:$E$69,0))</f>
        <v>0</v>
      </c>
      <c r="L30" s="86">
        <f>(SUMIFS(Inputs_ByYear!I$12:I$17,Inputs_ByYear!$B$12:$B$17,'ABP Remaining Capacity'!$C30))*Inputs_ByYear!I$23*INDEX(Inputs_ByYear!$D$27:$Y$28,MATCH($B30,Inputs_ByYear!$B$27:$B$28,0),MATCH(L$5,Inputs_ByYear!$D$26:$Y$26,0))*INDEX(Inputs_ByPrg!$F$6:$F$69,MATCH('ABP Remaining Capacity'!$E30,Inputs_ByPrg!$E$6:$E$69,0))</f>
        <v>0</v>
      </c>
      <c r="M30" s="86">
        <f>(SUMIFS(Inputs_ByYear!J$12:J$17,Inputs_ByYear!$B$12:$B$17,'ABP Remaining Capacity'!$C30))*Inputs_ByYear!J$23*INDEX(Inputs_ByYear!$D$27:$Y$28,MATCH($B30,Inputs_ByYear!$B$27:$B$28,0),MATCH(M$5,Inputs_ByYear!$D$26:$Y$26,0))*INDEX(Inputs_ByPrg!$F$6:$F$69,MATCH('ABP Remaining Capacity'!$E30,Inputs_ByPrg!$E$6:$E$69,0))</f>
        <v>0</v>
      </c>
      <c r="N30" s="86">
        <f>(SUMIFS(Inputs_ByYear!K$12:K$17,Inputs_ByYear!$B$12:$B$17,'ABP Remaining Capacity'!$C30))*Inputs_ByYear!K$23*INDEX(Inputs_ByYear!$D$27:$Y$28,MATCH($B30,Inputs_ByYear!$B$27:$B$28,0),MATCH(N$5,Inputs_ByYear!$D$26:$Y$26,0))*INDEX(Inputs_ByPrg!$F$6:$F$69,MATCH('ABP Remaining Capacity'!$E30,Inputs_ByPrg!$E$6:$E$69,0))</f>
        <v>0</v>
      </c>
      <c r="O30" s="86">
        <f>(SUMIFS(Inputs_ByYear!L$12:L$17,Inputs_ByYear!$B$12:$B$17,'ABP Remaining Capacity'!$C30))*Inputs_ByYear!L$23*INDEX(Inputs_ByYear!$D$27:$Y$28,MATCH($B30,Inputs_ByYear!$B$27:$B$28,0),MATCH(O$5,Inputs_ByYear!$D$26:$Y$26,0))*INDEX(Inputs_ByPrg!$F$6:$F$69,MATCH('ABP Remaining Capacity'!$E30,Inputs_ByPrg!$E$6:$E$69,0))</f>
        <v>0</v>
      </c>
      <c r="P30" s="86">
        <f>(SUMIFS(Inputs_ByYear!M$12:M$17,Inputs_ByYear!$B$12:$B$17,'ABP Remaining Capacity'!$C30))*Inputs_ByYear!M$23*INDEX(Inputs_ByYear!$D$27:$Y$28,MATCH($B30,Inputs_ByYear!$B$27:$B$28,0),MATCH(P$5,Inputs_ByYear!$D$26:$Y$26,0))*INDEX(Inputs_ByPrg!$F$6:$F$69,MATCH('ABP Remaining Capacity'!$E30,Inputs_ByPrg!$E$6:$E$69,0))</f>
        <v>0</v>
      </c>
      <c r="Q30" s="86">
        <f>(SUMIFS(Inputs_ByYear!N$12:N$17,Inputs_ByYear!$B$12:$B$17,'ABP Remaining Capacity'!$C30))*Inputs_ByYear!N$23*INDEX(Inputs_ByYear!$D$27:$Y$28,MATCH($B30,Inputs_ByYear!$B$27:$B$28,0),MATCH(Q$5,Inputs_ByYear!$D$26:$Y$26,0))*INDEX(Inputs_ByPrg!$F$6:$F$69,MATCH('ABP Remaining Capacity'!$E30,Inputs_ByPrg!$E$6:$E$69,0))</f>
        <v>0</v>
      </c>
      <c r="R30" s="86">
        <f>(SUMIFS(Inputs_ByYear!O$12:O$17,Inputs_ByYear!$B$12:$B$17,'ABP Remaining Capacity'!$C30))*Inputs_ByYear!O$23*INDEX(Inputs_ByYear!$D$27:$Y$28,MATCH($B30,Inputs_ByYear!$B$27:$B$28,0),MATCH(R$5,Inputs_ByYear!$D$26:$Y$26,0))*INDEX(Inputs_ByPrg!$F$6:$F$69,MATCH('ABP Remaining Capacity'!$E30,Inputs_ByPrg!$E$6:$E$69,0))</f>
        <v>0</v>
      </c>
      <c r="S30" s="86">
        <f>(SUMIFS(Inputs_ByYear!P$12:P$17,Inputs_ByYear!$B$12:$B$17,'ABP Remaining Capacity'!$C30))*Inputs_ByYear!P$23*INDEX(Inputs_ByYear!$D$27:$Y$28,MATCH($B30,Inputs_ByYear!$B$27:$B$28,0),MATCH(S$5,Inputs_ByYear!$D$26:$Y$26,0))*INDEX(Inputs_ByPrg!$F$6:$F$69,MATCH('ABP Remaining Capacity'!$E30,Inputs_ByPrg!$E$6:$E$69,0))</f>
        <v>0</v>
      </c>
      <c r="T30" s="86">
        <f>(SUMIFS(Inputs_ByYear!Q$12:Q$17,Inputs_ByYear!$B$12:$B$17,'ABP Remaining Capacity'!$C30))*Inputs_ByYear!Q$23*INDEX(Inputs_ByYear!$D$27:$Y$28,MATCH($B30,Inputs_ByYear!$B$27:$B$28,0),MATCH(T$5,Inputs_ByYear!$D$26:$Y$26,0))*INDEX(Inputs_ByPrg!$F$6:$F$69,MATCH('ABP Remaining Capacity'!$E30,Inputs_ByPrg!$E$6:$E$69,0))</f>
        <v>0</v>
      </c>
      <c r="U30" s="86">
        <f>(SUMIFS(Inputs_ByYear!R$12:R$17,Inputs_ByYear!$B$12:$B$17,'ABP Remaining Capacity'!$C30))*Inputs_ByYear!R$23*INDEX(Inputs_ByYear!$D$27:$Y$28,MATCH($B30,Inputs_ByYear!$B$27:$B$28,0),MATCH(U$5,Inputs_ByYear!$D$26:$Y$26,0))*INDEX(Inputs_ByPrg!$F$6:$F$69,MATCH('ABP Remaining Capacity'!$E30,Inputs_ByPrg!$E$6:$E$69,0))</f>
        <v>0</v>
      </c>
      <c r="V30" s="86">
        <f>(SUMIFS(Inputs_ByYear!S$12:S$17,Inputs_ByYear!$B$12:$B$17,'ABP Remaining Capacity'!$C30))*Inputs_ByYear!S$23*INDEX(Inputs_ByYear!$D$27:$Y$28,MATCH($B30,Inputs_ByYear!$B$27:$B$28,0),MATCH(V$5,Inputs_ByYear!$D$26:$Y$26,0))*INDEX(Inputs_ByPrg!$F$6:$F$69,MATCH('ABP Remaining Capacity'!$E30,Inputs_ByPrg!$E$6:$E$69,0))</f>
        <v>0</v>
      </c>
      <c r="W30" s="86">
        <f>(SUMIFS(Inputs_ByYear!T$12:T$17,Inputs_ByYear!$B$12:$B$17,'ABP Remaining Capacity'!$C30))*Inputs_ByYear!T$23*INDEX(Inputs_ByYear!$D$27:$Y$28,MATCH($B30,Inputs_ByYear!$B$27:$B$28,0),MATCH(W$5,Inputs_ByYear!$D$26:$Y$26,0))*INDEX(Inputs_ByPrg!$F$6:$F$69,MATCH('ABP Remaining Capacity'!$E30,Inputs_ByPrg!$E$6:$E$69,0))</f>
        <v>0</v>
      </c>
      <c r="X30" s="86">
        <f>(SUMIFS(Inputs_ByYear!U$12:U$17,Inputs_ByYear!$B$12:$B$17,'ABP Remaining Capacity'!$C30))*Inputs_ByYear!U$23*INDEX(Inputs_ByYear!$D$27:$Y$28,MATCH($B30,Inputs_ByYear!$B$27:$B$28,0),MATCH(X$5,Inputs_ByYear!$D$26:$Y$26,0))*INDEX(Inputs_ByPrg!$F$6:$F$69,MATCH('ABP Remaining Capacity'!$E30,Inputs_ByPrg!$E$6:$E$69,0))</f>
        <v>0</v>
      </c>
      <c r="Y30" s="86">
        <f>(SUMIFS(Inputs_ByYear!V$12:V$17,Inputs_ByYear!$B$12:$B$17,'ABP Remaining Capacity'!$C30))*Inputs_ByYear!V$23*INDEX(Inputs_ByYear!$D$27:$Y$28,MATCH($B30,Inputs_ByYear!$B$27:$B$28,0),MATCH(Y$5,Inputs_ByYear!$D$26:$Y$26,0))*INDEX(Inputs_ByPrg!$F$6:$F$69,MATCH('ABP Remaining Capacity'!$E30,Inputs_ByPrg!$E$6:$E$69,0))</f>
        <v>0</v>
      </c>
      <c r="Z30" s="86">
        <f>(SUMIFS(Inputs_ByYear!W$12:W$17,Inputs_ByYear!$B$12:$B$17,'ABP Remaining Capacity'!$C30))*Inputs_ByYear!W$23*INDEX(Inputs_ByYear!$D$27:$Y$28,MATCH($B30,Inputs_ByYear!$B$27:$B$28,0),MATCH(Z$5,Inputs_ByYear!$D$26:$Y$26,0))*INDEX(Inputs_ByPrg!$F$6:$F$69,MATCH('ABP Remaining Capacity'!$E30,Inputs_ByPrg!$E$6:$E$69,0))</f>
        <v>0</v>
      </c>
      <c r="AA30" s="86">
        <f>(SUMIFS(Inputs_ByYear!X$12:X$17,Inputs_ByYear!$B$12:$B$17,'ABP Remaining Capacity'!$C30))*Inputs_ByYear!X$23*INDEX(Inputs_ByYear!$D$27:$Y$28,MATCH($B30,Inputs_ByYear!$B$27:$B$28,0),MATCH(AA$5,Inputs_ByYear!$D$26:$Y$26,0))*INDEX(Inputs_ByPrg!$F$6:$F$69,MATCH('ABP Remaining Capacity'!$E30,Inputs_ByPrg!$E$6:$E$69,0))</f>
        <v>0</v>
      </c>
      <c r="AB30" s="86">
        <f>(SUMIFS(Inputs_ByYear!Y$12:Y$17,Inputs_ByYear!$B$12:$B$17,'ABP Remaining Capacity'!$C30))*Inputs_ByYear!Y$23*INDEX(Inputs_ByYear!$D$27:$Y$28,MATCH($B30,Inputs_ByYear!$B$27:$B$28,0),MATCH(AB$5,Inputs_ByYear!$D$26:$Y$26,0))*INDEX(Inputs_ByPrg!$F$6:$F$69,MATCH('ABP Remaining Capacity'!$E30,Inputs_ByPrg!$E$6:$E$69,0))</f>
        <v>0</v>
      </c>
    </row>
    <row r="31" spans="2:28" ht="14.75" customHeight="1" x14ac:dyDescent="0.25">
      <c r="B31" s="227" t="s">
        <v>259</v>
      </c>
      <c r="C31" s="227" t="s">
        <v>235</v>
      </c>
      <c r="D31" s="227" t="s">
        <v>324</v>
      </c>
      <c r="E31" s="272" t="str">
        <f t="shared" si="0"/>
        <v>B_Traditional Community Solar_&gt;200-500</v>
      </c>
      <c r="F31" s="249" t="s">
        <v>92</v>
      </c>
      <c r="G31" s="86">
        <f>(SUMIFS(Inputs_ByYear!D$12:D$17,Inputs_ByYear!$B$12:$B$17,'ABP Remaining Capacity'!$C31))*Inputs_ByYear!D$23*INDEX(Inputs_ByYear!$D$27:$Y$28,MATCH($B31,Inputs_ByYear!$B$27:$B$28,0),MATCH(G$5,Inputs_ByYear!$D$26:$Y$26,0))*INDEX(Inputs_ByPrg!$F$6:$F$69,MATCH('ABP Remaining Capacity'!$E31,Inputs_ByPrg!$E$6:$E$69,0))</f>
        <v>0</v>
      </c>
      <c r="H31" s="86">
        <f>(SUMIFS(Inputs_ByYear!E$12:E$17,Inputs_ByYear!$B$12:$B$17,'ABP Remaining Capacity'!$C31))*Inputs_ByYear!E$23*INDEX(Inputs_ByYear!$D$27:$Y$28,MATCH($B31,Inputs_ByYear!$B$27:$B$28,0),MATCH(H$5,Inputs_ByYear!$D$26:$Y$26,0))*INDEX(Inputs_ByPrg!$F$6:$F$69,MATCH('ABP Remaining Capacity'!$E31,Inputs_ByPrg!$E$6:$E$69,0))</f>
        <v>189.08633333333336</v>
      </c>
      <c r="I31" s="86">
        <f>(SUMIFS(Inputs_ByYear!F$12:F$17,Inputs_ByYear!$B$12:$B$17,'ABP Remaining Capacity'!$C31))*Inputs_ByYear!F$23*INDEX(Inputs_ByYear!$D$27:$Y$28,MATCH($B31,Inputs_ByYear!$B$27:$B$28,0),MATCH(I$5,Inputs_ByYear!$D$26:$Y$26,0))*INDEX(Inputs_ByPrg!$F$6:$F$69,MATCH('ABP Remaining Capacity'!$E31,Inputs_ByPrg!$E$6:$E$69,0))</f>
        <v>0</v>
      </c>
      <c r="J31" s="86">
        <f>(SUMIFS(Inputs_ByYear!G$12:G$17,Inputs_ByYear!$B$12:$B$17,'ABP Remaining Capacity'!$C31))*Inputs_ByYear!G$23*INDEX(Inputs_ByYear!$D$27:$Y$28,MATCH($B31,Inputs_ByYear!$B$27:$B$28,0),MATCH(J$5,Inputs_ByYear!$D$26:$Y$26,0))*INDEX(Inputs_ByPrg!$F$6:$F$69,MATCH('ABP Remaining Capacity'!$E31,Inputs_ByPrg!$E$6:$E$69,0))</f>
        <v>0</v>
      </c>
      <c r="K31" s="86">
        <f>(SUMIFS(Inputs_ByYear!H$12:H$17,Inputs_ByYear!$B$12:$B$17,'ABP Remaining Capacity'!$C31))*Inputs_ByYear!H$23*INDEX(Inputs_ByYear!$D$27:$Y$28,MATCH($B31,Inputs_ByYear!$B$27:$B$28,0),MATCH(K$5,Inputs_ByYear!$D$26:$Y$26,0))*INDEX(Inputs_ByPrg!$F$6:$F$69,MATCH('ABP Remaining Capacity'!$E31,Inputs_ByPrg!$E$6:$E$69,0))</f>
        <v>0</v>
      </c>
      <c r="L31" s="86">
        <f>(SUMIFS(Inputs_ByYear!I$12:I$17,Inputs_ByYear!$B$12:$B$17,'ABP Remaining Capacity'!$C31))*Inputs_ByYear!I$23*INDEX(Inputs_ByYear!$D$27:$Y$28,MATCH($B31,Inputs_ByYear!$B$27:$B$28,0),MATCH(L$5,Inputs_ByYear!$D$26:$Y$26,0))*INDEX(Inputs_ByPrg!$F$6:$F$69,MATCH('ABP Remaining Capacity'!$E31,Inputs_ByPrg!$E$6:$E$69,0))</f>
        <v>0</v>
      </c>
      <c r="M31" s="86">
        <f>(SUMIFS(Inputs_ByYear!J$12:J$17,Inputs_ByYear!$B$12:$B$17,'ABP Remaining Capacity'!$C31))*Inputs_ByYear!J$23*INDEX(Inputs_ByYear!$D$27:$Y$28,MATCH($B31,Inputs_ByYear!$B$27:$B$28,0),MATCH(M$5,Inputs_ByYear!$D$26:$Y$26,0))*INDEX(Inputs_ByPrg!$F$6:$F$69,MATCH('ABP Remaining Capacity'!$E31,Inputs_ByPrg!$E$6:$E$69,0))</f>
        <v>0</v>
      </c>
      <c r="N31" s="86">
        <f>(SUMIFS(Inputs_ByYear!K$12:K$17,Inputs_ByYear!$B$12:$B$17,'ABP Remaining Capacity'!$C31))*Inputs_ByYear!K$23*INDEX(Inputs_ByYear!$D$27:$Y$28,MATCH($B31,Inputs_ByYear!$B$27:$B$28,0),MATCH(N$5,Inputs_ByYear!$D$26:$Y$26,0))*INDEX(Inputs_ByPrg!$F$6:$F$69,MATCH('ABP Remaining Capacity'!$E31,Inputs_ByPrg!$E$6:$E$69,0))</f>
        <v>0</v>
      </c>
      <c r="O31" s="86">
        <f>(SUMIFS(Inputs_ByYear!L$12:L$17,Inputs_ByYear!$B$12:$B$17,'ABP Remaining Capacity'!$C31))*Inputs_ByYear!L$23*INDEX(Inputs_ByYear!$D$27:$Y$28,MATCH($B31,Inputs_ByYear!$B$27:$B$28,0),MATCH(O$5,Inputs_ByYear!$D$26:$Y$26,0))*INDEX(Inputs_ByPrg!$F$6:$F$69,MATCH('ABP Remaining Capacity'!$E31,Inputs_ByPrg!$E$6:$E$69,0))</f>
        <v>0</v>
      </c>
      <c r="P31" s="86">
        <f>(SUMIFS(Inputs_ByYear!M$12:M$17,Inputs_ByYear!$B$12:$B$17,'ABP Remaining Capacity'!$C31))*Inputs_ByYear!M$23*INDEX(Inputs_ByYear!$D$27:$Y$28,MATCH($B31,Inputs_ByYear!$B$27:$B$28,0),MATCH(P$5,Inputs_ByYear!$D$26:$Y$26,0))*INDEX(Inputs_ByPrg!$F$6:$F$69,MATCH('ABP Remaining Capacity'!$E31,Inputs_ByPrg!$E$6:$E$69,0))</f>
        <v>0</v>
      </c>
      <c r="Q31" s="86">
        <f>(SUMIFS(Inputs_ByYear!N$12:N$17,Inputs_ByYear!$B$12:$B$17,'ABP Remaining Capacity'!$C31))*Inputs_ByYear!N$23*INDEX(Inputs_ByYear!$D$27:$Y$28,MATCH($B31,Inputs_ByYear!$B$27:$B$28,0),MATCH(Q$5,Inputs_ByYear!$D$26:$Y$26,0))*INDEX(Inputs_ByPrg!$F$6:$F$69,MATCH('ABP Remaining Capacity'!$E31,Inputs_ByPrg!$E$6:$E$69,0))</f>
        <v>0</v>
      </c>
      <c r="R31" s="86">
        <f>(SUMIFS(Inputs_ByYear!O$12:O$17,Inputs_ByYear!$B$12:$B$17,'ABP Remaining Capacity'!$C31))*Inputs_ByYear!O$23*INDEX(Inputs_ByYear!$D$27:$Y$28,MATCH($B31,Inputs_ByYear!$B$27:$B$28,0),MATCH(R$5,Inputs_ByYear!$D$26:$Y$26,0))*INDEX(Inputs_ByPrg!$F$6:$F$69,MATCH('ABP Remaining Capacity'!$E31,Inputs_ByPrg!$E$6:$E$69,0))</f>
        <v>0</v>
      </c>
      <c r="S31" s="86">
        <f>(SUMIFS(Inputs_ByYear!P$12:P$17,Inputs_ByYear!$B$12:$B$17,'ABP Remaining Capacity'!$C31))*Inputs_ByYear!P$23*INDEX(Inputs_ByYear!$D$27:$Y$28,MATCH($B31,Inputs_ByYear!$B$27:$B$28,0),MATCH(S$5,Inputs_ByYear!$D$26:$Y$26,0))*INDEX(Inputs_ByPrg!$F$6:$F$69,MATCH('ABP Remaining Capacity'!$E31,Inputs_ByPrg!$E$6:$E$69,0))</f>
        <v>0</v>
      </c>
      <c r="T31" s="86">
        <f>(SUMIFS(Inputs_ByYear!Q$12:Q$17,Inputs_ByYear!$B$12:$B$17,'ABP Remaining Capacity'!$C31))*Inputs_ByYear!Q$23*INDEX(Inputs_ByYear!$D$27:$Y$28,MATCH($B31,Inputs_ByYear!$B$27:$B$28,0),MATCH(T$5,Inputs_ByYear!$D$26:$Y$26,0))*INDEX(Inputs_ByPrg!$F$6:$F$69,MATCH('ABP Remaining Capacity'!$E31,Inputs_ByPrg!$E$6:$E$69,0))</f>
        <v>0</v>
      </c>
      <c r="U31" s="86">
        <f>(SUMIFS(Inputs_ByYear!R$12:R$17,Inputs_ByYear!$B$12:$B$17,'ABP Remaining Capacity'!$C31))*Inputs_ByYear!R$23*INDEX(Inputs_ByYear!$D$27:$Y$28,MATCH($B31,Inputs_ByYear!$B$27:$B$28,0),MATCH(U$5,Inputs_ByYear!$D$26:$Y$26,0))*INDEX(Inputs_ByPrg!$F$6:$F$69,MATCH('ABP Remaining Capacity'!$E31,Inputs_ByPrg!$E$6:$E$69,0))</f>
        <v>0</v>
      </c>
      <c r="V31" s="86">
        <f>(SUMIFS(Inputs_ByYear!S$12:S$17,Inputs_ByYear!$B$12:$B$17,'ABP Remaining Capacity'!$C31))*Inputs_ByYear!S$23*INDEX(Inputs_ByYear!$D$27:$Y$28,MATCH($B31,Inputs_ByYear!$B$27:$B$28,0),MATCH(V$5,Inputs_ByYear!$D$26:$Y$26,0))*INDEX(Inputs_ByPrg!$F$6:$F$69,MATCH('ABP Remaining Capacity'!$E31,Inputs_ByPrg!$E$6:$E$69,0))</f>
        <v>0</v>
      </c>
      <c r="W31" s="86">
        <f>(SUMIFS(Inputs_ByYear!T$12:T$17,Inputs_ByYear!$B$12:$B$17,'ABP Remaining Capacity'!$C31))*Inputs_ByYear!T$23*INDEX(Inputs_ByYear!$D$27:$Y$28,MATCH($B31,Inputs_ByYear!$B$27:$B$28,0),MATCH(W$5,Inputs_ByYear!$D$26:$Y$26,0))*INDEX(Inputs_ByPrg!$F$6:$F$69,MATCH('ABP Remaining Capacity'!$E31,Inputs_ByPrg!$E$6:$E$69,0))</f>
        <v>0</v>
      </c>
      <c r="X31" s="86">
        <f>(SUMIFS(Inputs_ByYear!U$12:U$17,Inputs_ByYear!$B$12:$B$17,'ABP Remaining Capacity'!$C31))*Inputs_ByYear!U$23*INDEX(Inputs_ByYear!$D$27:$Y$28,MATCH($B31,Inputs_ByYear!$B$27:$B$28,0),MATCH(X$5,Inputs_ByYear!$D$26:$Y$26,0))*INDEX(Inputs_ByPrg!$F$6:$F$69,MATCH('ABP Remaining Capacity'!$E31,Inputs_ByPrg!$E$6:$E$69,0))</f>
        <v>0</v>
      </c>
      <c r="Y31" s="86">
        <f>(SUMIFS(Inputs_ByYear!V$12:V$17,Inputs_ByYear!$B$12:$B$17,'ABP Remaining Capacity'!$C31))*Inputs_ByYear!V$23*INDEX(Inputs_ByYear!$D$27:$Y$28,MATCH($B31,Inputs_ByYear!$B$27:$B$28,0),MATCH(Y$5,Inputs_ByYear!$D$26:$Y$26,0))*INDEX(Inputs_ByPrg!$F$6:$F$69,MATCH('ABP Remaining Capacity'!$E31,Inputs_ByPrg!$E$6:$E$69,0))</f>
        <v>0</v>
      </c>
      <c r="Z31" s="86">
        <f>(SUMIFS(Inputs_ByYear!W$12:W$17,Inputs_ByYear!$B$12:$B$17,'ABP Remaining Capacity'!$C31))*Inputs_ByYear!W$23*INDEX(Inputs_ByYear!$D$27:$Y$28,MATCH($B31,Inputs_ByYear!$B$27:$B$28,0),MATCH(Z$5,Inputs_ByYear!$D$26:$Y$26,0))*INDEX(Inputs_ByPrg!$F$6:$F$69,MATCH('ABP Remaining Capacity'!$E31,Inputs_ByPrg!$E$6:$E$69,0))</f>
        <v>0</v>
      </c>
      <c r="AA31" s="86">
        <f>(SUMIFS(Inputs_ByYear!X$12:X$17,Inputs_ByYear!$B$12:$B$17,'ABP Remaining Capacity'!$C31))*Inputs_ByYear!X$23*INDEX(Inputs_ByYear!$D$27:$Y$28,MATCH($B31,Inputs_ByYear!$B$27:$B$28,0),MATCH(AA$5,Inputs_ByYear!$D$26:$Y$26,0))*INDEX(Inputs_ByPrg!$F$6:$F$69,MATCH('ABP Remaining Capacity'!$E31,Inputs_ByPrg!$E$6:$E$69,0))</f>
        <v>0</v>
      </c>
      <c r="AB31" s="86">
        <f>(SUMIFS(Inputs_ByYear!Y$12:Y$17,Inputs_ByYear!$B$12:$B$17,'ABP Remaining Capacity'!$C31))*Inputs_ByYear!Y$23*INDEX(Inputs_ByYear!$D$27:$Y$28,MATCH($B31,Inputs_ByYear!$B$27:$B$28,0),MATCH(AB$5,Inputs_ByYear!$D$26:$Y$26,0))*INDEX(Inputs_ByPrg!$F$6:$F$69,MATCH('ABP Remaining Capacity'!$E31,Inputs_ByPrg!$E$6:$E$69,0))</f>
        <v>0</v>
      </c>
    </row>
    <row r="32" spans="2:28" ht="14.75" customHeight="1" x14ac:dyDescent="0.25">
      <c r="B32" s="227" t="s">
        <v>259</v>
      </c>
      <c r="C32" s="227" t="s">
        <v>235</v>
      </c>
      <c r="D32" s="227" t="s">
        <v>326</v>
      </c>
      <c r="E32" s="272" t="str">
        <f t="shared" si="0"/>
        <v>B_Traditional Community Solar_&gt;500-2000</v>
      </c>
      <c r="F32" s="249" t="s">
        <v>92</v>
      </c>
      <c r="G32" s="86">
        <f>(SUMIFS(Inputs_ByYear!D$12:D$17,Inputs_ByYear!$B$12:$B$17,'ABP Remaining Capacity'!$C32))*Inputs_ByYear!D$23*INDEX(Inputs_ByYear!$D$27:$Y$28,MATCH($B32,Inputs_ByYear!$B$27:$B$28,0),MATCH(G$5,Inputs_ByYear!$D$26:$Y$26,0))*INDEX(Inputs_ByPrg!$F$6:$F$69,MATCH('ABP Remaining Capacity'!$E32,Inputs_ByPrg!$E$6:$E$69,0))</f>
        <v>0</v>
      </c>
      <c r="H32" s="86">
        <f>(SUMIFS(Inputs_ByYear!E$12:E$17,Inputs_ByYear!$B$12:$B$17,'ABP Remaining Capacity'!$C32))*Inputs_ByYear!E$23*INDEX(Inputs_ByYear!$D$27:$Y$28,MATCH($B32,Inputs_ByYear!$B$27:$B$28,0),MATCH(H$5,Inputs_ByYear!$D$26:$Y$26,0))*INDEX(Inputs_ByPrg!$F$6:$F$69,MATCH('ABP Remaining Capacity'!$E32,Inputs_ByPrg!$E$6:$E$69,0))</f>
        <v>24684.361333333338</v>
      </c>
      <c r="I32" s="86">
        <f>(SUMIFS(Inputs_ByYear!F$12:F$17,Inputs_ByYear!$B$12:$B$17,'ABP Remaining Capacity'!$C32))*Inputs_ByYear!F$23*INDEX(Inputs_ByYear!$D$27:$Y$28,MATCH($B32,Inputs_ByYear!$B$27:$B$28,0),MATCH(I$5,Inputs_ByYear!$D$26:$Y$26,0))*INDEX(Inputs_ByPrg!$F$6:$F$69,MATCH('ABP Remaining Capacity'!$E32,Inputs_ByPrg!$E$6:$E$69,0))</f>
        <v>0</v>
      </c>
      <c r="J32" s="86">
        <f>(SUMIFS(Inputs_ByYear!G$12:G$17,Inputs_ByYear!$B$12:$B$17,'ABP Remaining Capacity'!$C32))*Inputs_ByYear!G$23*INDEX(Inputs_ByYear!$D$27:$Y$28,MATCH($B32,Inputs_ByYear!$B$27:$B$28,0),MATCH(J$5,Inputs_ByYear!$D$26:$Y$26,0))*INDEX(Inputs_ByPrg!$F$6:$F$69,MATCH('ABP Remaining Capacity'!$E32,Inputs_ByPrg!$E$6:$E$69,0))</f>
        <v>0</v>
      </c>
      <c r="K32" s="86">
        <f>(SUMIFS(Inputs_ByYear!H$12:H$17,Inputs_ByYear!$B$12:$B$17,'ABP Remaining Capacity'!$C32))*Inputs_ByYear!H$23*INDEX(Inputs_ByYear!$D$27:$Y$28,MATCH($B32,Inputs_ByYear!$B$27:$B$28,0),MATCH(K$5,Inputs_ByYear!$D$26:$Y$26,0))*INDEX(Inputs_ByPrg!$F$6:$F$69,MATCH('ABP Remaining Capacity'!$E32,Inputs_ByPrg!$E$6:$E$69,0))</f>
        <v>0</v>
      </c>
      <c r="L32" s="86">
        <f>(SUMIFS(Inputs_ByYear!I$12:I$17,Inputs_ByYear!$B$12:$B$17,'ABP Remaining Capacity'!$C32))*Inputs_ByYear!I$23*INDEX(Inputs_ByYear!$D$27:$Y$28,MATCH($B32,Inputs_ByYear!$B$27:$B$28,0),MATCH(L$5,Inputs_ByYear!$D$26:$Y$26,0))*INDEX(Inputs_ByPrg!$F$6:$F$69,MATCH('ABP Remaining Capacity'!$E32,Inputs_ByPrg!$E$6:$E$69,0))</f>
        <v>0</v>
      </c>
      <c r="M32" s="86">
        <f>(SUMIFS(Inputs_ByYear!J$12:J$17,Inputs_ByYear!$B$12:$B$17,'ABP Remaining Capacity'!$C32))*Inputs_ByYear!J$23*INDEX(Inputs_ByYear!$D$27:$Y$28,MATCH($B32,Inputs_ByYear!$B$27:$B$28,0),MATCH(M$5,Inputs_ByYear!$D$26:$Y$26,0))*INDEX(Inputs_ByPrg!$F$6:$F$69,MATCH('ABP Remaining Capacity'!$E32,Inputs_ByPrg!$E$6:$E$69,0))</f>
        <v>0</v>
      </c>
      <c r="N32" s="86">
        <f>(SUMIFS(Inputs_ByYear!K$12:K$17,Inputs_ByYear!$B$12:$B$17,'ABP Remaining Capacity'!$C32))*Inputs_ByYear!K$23*INDEX(Inputs_ByYear!$D$27:$Y$28,MATCH($B32,Inputs_ByYear!$B$27:$B$28,0),MATCH(N$5,Inputs_ByYear!$D$26:$Y$26,0))*INDEX(Inputs_ByPrg!$F$6:$F$69,MATCH('ABP Remaining Capacity'!$E32,Inputs_ByPrg!$E$6:$E$69,0))</f>
        <v>0</v>
      </c>
      <c r="O32" s="86">
        <f>(SUMIFS(Inputs_ByYear!L$12:L$17,Inputs_ByYear!$B$12:$B$17,'ABP Remaining Capacity'!$C32))*Inputs_ByYear!L$23*INDEX(Inputs_ByYear!$D$27:$Y$28,MATCH($B32,Inputs_ByYear!$B$27:$B$28,0),MATCH(O$5,Inputs_ByYear!$D$26:$Y$26,0))*INDEX(Inputs_ByPrg!$F$6:$F$69,MATCH('ABP Remaining Capacity'!$E32,Inputs_ByPrg!$E$6:$E$69,0))</f>
        <v>0</v>
      </c>
      <c r="P32" s="86">
        <f>(SUMIFS(Inputs_ByYear!M$12:M$17,Inputs_ByYear!$B$12:$B$17,'ABP Remaining Capacity'!$C32))*Inputs_ByYear!M$23*INDEX(Inputs_ByYear!$D$27:$Y$28,MATCH($B32,Inputs_ByYear!$B$27:$B$28,0),MATCH(P$5,Inputs_ByYear!$D$26:$Y$26,0))*INDEX(Inputs_ByPrg!$F$6:$F$69,MATCH('ABP Remaining Capacity'!$E32,Inputs_ByPrg!$E$6:$E$69,0))</f>
        <v>0</v>
      </c>
      <c r="Q32" s="86">
        <f>(SUMIFS(Inputs_ByYear!N$12:N$17,Inputs_ByYear!$B$12:$B$17,'ABP Remaining Capacity'!$C32))*Inputs_ByYear!N$23*INDEX(Inputs_ByYear!$D$27:$Y$28,MATCH($B32,Inputs_ByYear!$B$27:$B$28,0),MATCH(Q$5,Inputs_ByYear!$D$26:$Y$26,0))*INDEX(Inputs_ByPrg!$F$6:$F$69,MATCH('ABP Remaining Capacity'!$E32,Inputs_ByPrg!$E$6:$E$69,0))</f>
        <v>0</v>
      </c>
      <c r="R32" s="86">
        <f>(SUMIFS(Inputs_ByYear!O$12:O$17,Inputs_ByYear!$B$12:$B$17,'ABP Remaining Capacity'!$C32))*Inputs_ByYear!O$23*INDEX(Inputs_ByYear!$D$27:$Y$28,MATCH($B32,Inputs_ByYear!$B$27:$B$28,0),MATCH(R$5,Inputs_ByYear!$D$26:$Y$26,0))*INDEX(Inputs_ByPrg!$F$6:$F$69,MATCH('ABP Remaining Capacity'!$E32,Inputs_ByPrg!$E$6:$E$69,0))</f>
        <v>0</v>
      </c>
      <c r="S32" s="86">
        <f>(SUMIFS(Inputs_ByYear!P$12:P$17,Inputs_ByYear!$B$12:$B$17,'ABP Remaining Capacity'!$C32))*Inputs_ByYear!P$23*INDEX(Inputs_ByYear!$D$27:$Y$28,MATCH($B32,Inputs_ByYear!$B$27:$B$28,0),MATCH(S$5,Inputs_ByYear!$D$26:$Y$26,0))*INDEX(Inputs_ByPrg!$F$6:$F$69,MATCH('ABP Remaining Capacity'!$E32,Inputs_ByPrg!$E$6:$E$69,0))</f>
        <v>0</v>
      </c>
      <c r="T32" s="86">
        <f>(SUMIFS(Inputs_ByYear!Q$12:Q$17,Inputs_ByYear!$B$12:$B$17,'ABP Remaining Capacity'!$C32))*Inputs_ByYear!Q$23*INDEX(Inputs_ByYear!$D$27:$Y$28,MATCH($B32,Inputs_ByYear!$B$27:$B$28,0),MATCH(T$5,Inputs_ByYear!$D$26:$Y$26,0))*INDEX(Inputs_ByPrg!$F$6:$F$69,MATCH('ABP Remaining Capacity'!$E32,Inputs_ByPrg!$E$6:$E$69,0))</f>
        <v>0</v>
      </c>
      <c r="U32" s="86">
        <f>(SUMIFS(Inputs_ByYear!R$12:R$17,Inputs_ByYear!$B$12:$B$17,'ABP Remaining Capacity'!$C32))*Inputs_ByYear!R$23*INDEX(Inputs_ByYear!$D$27:$Y$28,MATCH($B32,Inputs_ByYear!$B$27:$B$28,0),MATCH(U$5,Inputs_ByYear!$D$26:$Y$26,0))*INDEX(Inputs_ByPrg!$F$6:$F$69,MATCH('ABP Remaining Capacity'!$E32,Inputs_ByPrg!$E$6:$E$69,0))</f>
        <v>0</v>
      </c>
      <c r="V32" s="86">
        <f>(SUMIFS(Inputs_ByYear!S$12:S$17,Inputs_ByYear!$B$12:$B$17,'ABP Remaining Capacity'!$C32))*Inputs_ByYear!S$23*INDEX(Inputs_ByYear!$D$27:$Y$28,MATCH($B32,Inputs_ByYear!$B$27:$B$28,0),MATCH(V$5,Inputs_ByYear!$D$26:$Y$26,0))*INDEX(Inputs_ByPrg!$F$6:$F$69,MATCH('ABP Remaining Capacity'!$E32,Inputs_ByPrg!$E$6:$E$69,0))</f>
        <v>0</v>
      </c>
      <c r="W32" s="86">
        <f>(SUMIFS(Inputs_ByYear!T$12:T$17,Inputs_ByYear!$B$12:$B$17,'ABP Remaining Capacity'!$C32))*Inputs_ByYear!T$23*INDEX(Inputs_ByYear!$D$27:$Y$28,MATCH($B32,Inputs_ByYear!$B$27:$B$28,0),MATCH(W$5,Inputs_ByYear!$D$26:$Y$26,0))*INDEX(Inputs_ByPrg!$F$6:$F$69,MATCH('ABP Remaining Capacity'!$E32,Inputs_ByPrg!$E$6:$E$69,0))</f>
        <v>0</v>
      </c>
      <c r="X32" s="86">
        <f>(SUMIFS(Inputs_ByYear!U$12:U$17,Inputs_ByYear!$B$12:$B$17,'ABP Remaining Capacity'!$C32))*Inputs_ByYear!U$23*INDEX(Inputs_ByYear!$D$27:$Y$28,MATCH($B32,Inputs_ByYear!$B$27:$B$28,0),MATCH(X$5,Inputs_ByYear!$D$26:$Y$26,0))*INDEX(Inputs_ByPrg!$F$6:$F$69,MATCH('ABP Remaining Capacity'!$E32,Inputs_ByPrg!$E$6:$E$69,0))</f>
        <v>0</v>
      </c>
      <c r="Y32" s="86">
        <f>(SUMIFS(Inputs_ByYear!V$12:V$17,Inputs_ByYear!$B$12:$B$17,'ABP Remaining Capacity'!$C32))*Inputs_ByYear!V$23*INDEX(Inputs_ByYear!$D$27:$Y$28,MATCH($B32,Inputs_ByYear!$B$27:$B$28,0),MATCH(Y$5,Inputs_ByYear!$D$26:$Y$26,0))*INDEX(Inputs_ByPrg!$F$6:$F$69,MATCH('ABP Remaining Capacity'!$E32,Inputs_ByPrg!$E$6:$E$69,0))</f>
        <v>0</v>
      </c>
      <c r="Z32" s="86">
        <f>(SUMIFS(Inputs_ByYear!W$12:W$17,Inputs_ByYear!$B$12:$B$17,'ABP Remaining Capacity'!$C32))*Inputs_ByYear!W$23*INDEX(Inputs_ByYear!$D$27:$Y$28,MATCH($B32,Inputs_ByYear!$B$27:$B$28,0),MATCH(Z$5,Inputs_ByYear!$D$26:$Y$26,0))*INDEX(Inputs_ByPrg!$F$6:$F$69,MATCH('ABP Remaining Capacity'!$E32,Inputs_ByPrg!$E$6:$E$69,0))</f>
        <v>0</v>
      </c>
      <c r="AA32" s="86">
        <f>(SUMIFS(Inputs_ByYear!X$12:X$17,Inputs_ByYear!$B$12:$B$17,'ABP Remaining Capacity'!$C32))*Inputs_ByYear!X$23*INDEX(Inputs_ByYear!$D$27:$Y$28,MATCH($B32,Inputs_ByYear!$B$27:$B$28,0),MATCH(AA$5,Inputs_ByYear!$D$26:$Y$26,0))*INDEX(Inputs_ByPrg!$F$6:$F$69,MATCH('ABP Remaining Capacity'!$E32,Inputs_ByPrg!$E$6:$E$69,0))</f>
        <v>0</v>
      </c>
      <c r="AB32" s="86">
        <f>(SUMIFS(Inputs_ByYear!Y$12:Y$17,Inputs_ByYear!$B$12:$B$17,'ABP Remaining Capacity'!$C32))*Inputs_ByYear!Y$23*INDEX(Inputs_ByYear!$D$27:$Y$28,MATCH($B32,Inputs_ByYear!$B$27:$B$28,0),MATCH(AB$5,Inputs_ByYear!$D$26:$Y$26,0))*INDEX(Inputs_ByPrg!$F$6:$F$69,MATCH('ABP Remaining Capacity'!$E32,Inputs_ByPrg!$E$6:$E$69,0))</f>
        <v>0</v>
      </c>
    </row>
    <row r="33" spans="2:28" ht="14.75" customHeight="1" x14ac:dyDescent="0.25">
      <c r="B33" s="227" t="s">
        <v>259</v>
      </c>
      <c r="C33" s="227" t="s">
        <v>235</v>
      </c>
      <c r="D33" s="227" t="s">
        <v>327</v>
      </c>
      <c r="E33" s="272" t="str">
        <f t="shared" si="0"/>
        <v>B_Traditional Community Solar_&gt;2000-5000</v>
      </c>
      <c r="F33" s="249" t="s">
        <v>92</v>
      </c>
      <c r="G33" s="86">
        <f>(SUMIFS(Inputs_ByYear!D$12:D$17,Inputs_ByYear!$B$12:$B$17,'ABP Remaining Capacity'!$C33))*Inputs_ByYear!D$23*INDEX(Inputs_ByYear!$D$27:$Y$28,MATCH($B33,Inputs_ByYear!$B$27:$B$28,0),MATCH(G$5,Inputs_ByYear!$D$26:$Y$26,0))*INDEX(Inputs_ByPrg!$F$6:$F$69,MATCH('ABP Remaining Capacity'!$E33,Inputs_ByPrg!$E$6:$E$69,0))</f>
        <v>0</v>
      </c>
      <c r="H33" s="86">
        <f>(SUMIFS(Inputs_ByYear!E$12:E$17,Inputs_ByYear!$B$12:$B$17,'ABP Remaining Capacity'!$C33))*Inputs_ByYear!E$23*INDEX(Inputs_ByYear!$D$27:$Y$28,MATCH($B33,Inputs_ByYear!$B$27:$B$28,0),MATCH(H$5,Inputs_ByYear!$D$26:$Y$26,0))*INDEX(Inputs_ByPrg!$F$6:$F$69,MATCH('ABP Remaining Capacity'!$E33,Inputs_ByPrg!$E$6:$E$69,0))</f>
        <v>78264.55233333334</v>
      </c>
      <c r="I33" s="86">
        <f>(SUMIFS(Inputs_ByYear!F$12:F$17,Inputs_ByYear!$B$12:$B$17,'ABP Remaining Capacity'!$C33))*Inputs_ByYear!F$23*INDEX(Inputs_ByYear!$D$27:$Y$28,MATCH($B33,Inputs_ByYear!$B$27:$B$28,0),MATCH(I$5,Inputs_ByYear!$D$26:$Y$26,0))*INDEX(Inputs_ByPrg!$F$6:$F$69,MATCH('ABP Remaining Capacity'!$E33,Inputs_ByPrg!$E$6:$E$69,0))</f>
        <v>0</v>
      </c>
      <c r="J33" s="86">
        <f>(SUMIFS(Inputs_ByYear!G$12:G$17,Inputs_ByYear!$B$12:$B$17,'ABP Remaining Capacity'!$C33))*Inputs_ByYear!G$23*INDEX(Inputs_ByYear!$D$27:$Y$28,MATCH($B33,Inputs_ByYear!$B$27:$B$28,0),MATCH(J$5,Inputs_ByYear!$D$26:$Y$26,0))*INDEX(Inputs_ByPrg!$F$6:$F$69,MATCH('ABP Remaining Capacity'!$E33,Inputs_ByPrg!$E$6:$E$69,0))</f>
        <v>0</v>
      </c>
      <c r="K33" s="86">
        <f>(SUMIFS(Inputs_ByYear!H$12:H$17,Inputs_ByYear!$B$12:$B$17,'ABP Remaining Capacity'!$C33))*Inputs_ByYear!H$23*INDEX(Inputs_ByYear!$D$27:$Y$28,MATCH($B33,Inputs_ByYear!$B$27:$B$28,0),MATCH(K$5,Inputs_ByYear!$D$26:$Y$26,0))*INDEX(Inputs_ByPrg!$F$6:$F$69,MATCH('ABP Remaining Capacity'!$E33,Inputs_ByPrg!$E$6:$E$69,0))</f>
        <v>0</v>
      </c>
      <c r="L33" s="86">
        <f>(SUMIFS(Inputs_ByYear!I$12:I$17,Inputs_ByYear!$B$12:$B$17,'ABP Remaining Capacity'!$C33))*Inputs_ByYear!I$23*INDEX(Inputs_ByYear!$D$27:$Y$28,MATCH($B33,Inputs_ByYear!$B$27:$B$28,0),MATCH(L$5,Inputs_ByYear!$D$26:$Y$26,0))*INDEX(Inputs_ByPrg!$F$6:$F$69,MATCH('ABP Remaining Capacity'!$E33,Inputs_ByPrg!$E$6:$E$69,0))</f>
        <v>0</v>
      </c>
      <c r="M33" s="86">
        <f>(SUMIFS(Inputs_ByYear!J$12:J$17,Inputs_ByYear!$B$12:$B$17,'ABP Remaining Capacity'!$C33))*Inputs_ByYear!J$23*INDEX(Inputs_ByYear!$D$27:$Y$28,MATCH($B33,Inputs_ByYear!$B$27:$B$28,0),MATCH(M$5,Inputs_ByYear!$D$26:$Y$26,0))*INDEX(Inputs_ByPrg!$F$6:$F$69,MATCH('ABP Remaining Capacity'!$E33,Inputs_ByPrg!$E$6:$E$69,0))</f>
        <v>0</v>
      </c>
      <c r="N33" s="86">
        <f>(SUMIFS(Inputs_ByYear!K$12:K$17,Inputs_ByYear!$B$12:$B$17,'ABP Remaining Capacity'!$C33))*Inputs_ByYear!K$23*INDEX(Inputs_ByYear!$D$27:$Y$28,MATCH($B33,Inputs_ByYear!$B$27:$B$28,0),MATCH(N$5,Inputs_ByYear!$D$26:$Y$26,0))*INDEX(Inputs_ByPrg!$F$6:$F$69,MATCH('ABP Remaining Capacity'!$E33,Inputs_ByPrg!$E$6:$E$69,0))</f>
        <v>0</v>
      </c>
      <c r="O33" s="86">
        <f>(SUMIFS(Inputs_ByYear!L$12:L$17,Inputs_ByYear!$B$12:$B$17,'ABP Remaining Capacity'!$C33))*Inputs_ByYear!L$23*INDEX(Inputs_ByYear!$D$27:$Y$28,MATCH($B33,Inputs_ByYear!$B$27:$B$28,0),MATCH(O$5,Inputs_ByYear!$D$26:$Y$26,0))*INDEX(Inputs_ByPrg!$F$6:$F$69,MATCH('ABP Remaining Capacity'!$E33,Inputs_ByPrg!$E$6:$E$69,0))</f>
        <v>0</v>
      </c>
      <c r="P33" s="86">
        <f>(SUMIFS(Inputs_ByYear!M$12:M$17,Inputs_ByYear!$B$12:$B$17,'ABP Remaining Capacity'!$C33))*Inputs_ByYear!M$23*INDEX(Inputs_ByYear!$D$27:$Y$28,MATCH($B33,Inputs_ByYear!$B$27:$B$28,0),MATCH(P$5,Inputs_ByYear!$D$26:$Y$26,0))*INDEX(Inputs_ByPrg!$F$6:$F$69,MATCH('ABP Remaining Capacity'!$E33,Inputs_ByPrg!$E$6:$E$69,0))</f>
        <v>0</v>
      </c>
      <c r="Q33" s="86">
        <f>(SUMIFS(Inputs_ByYear!N$12:N$17,Inputs_ByYear!$B$12:$B$17,'ABP Remaining Capacity'!$C33))*Inputs_ByYear!N$23*INDEX(Inputs_ByYear!$D$27:$Y$28,MATCH($B33,Inputs_ByYear!$B$27:$B$28,0),MATCH(Q$5,Inputs_ByYear!$D$26:$Y$26,0))*INDEX(Inputs_ByPrg!$F$6:$F$69,MATCH('ABP Remaining Capacity'!$E33,Inputs_ByPrg!$E$6:$E$69,0))</f>
        <v>0</v>
      </c>
      <c r="R33" s="86">
        <f>(SUMIFS(Inputs_ByYear!O$12:O$17,Inputs_ByYear!$B$12:$B$17,'ABP Remaining Capacity'!$C33))*Inputs_ByYear!O$23*INDEX(Inputs_ByYear!$D$27:$Y$28,MATCH($B33,Inputs_ByYear!$B$27:$B$28,0),MATCH(R$5,Inputs_ByYear!$D$26:$Y$26,0))*INDEX(Inputs_ByPrg!$F$6:$F$69,MATCH('ABP Remaining Capacity'!$E33,Inputs_ByPrg!$E$6:$E$69,0))</f>
        <v>0</v>
      </c>
      <c r="S33" s="86">
        <f>(SUMIFS(Inputs_ByYear!P$12:P$17,Inputs_ByYear!$B$12:$B$17,'ABP Remaining Capacity'!$C33))*Inputs_ByYear!P$23*INDEX(Inputs_ByYear!$D$27:$Y$28,MATCH($B33,Inputs_ByYear!$B$27:$B$28,0),MATCH(S$5,Inputs_ByYear!$D$26:$Y$26,0))*INDEX(Inputs_ByPrg!$F$6:$F$69,MATCH('ABP Remaining Capacity'!$E33,Inputs_ByPrg!$E$6:$E$69,0))</f>
        <v>0</v>
      </c>
      <c r="T33" s="86">
        <f>(SUMIFS(Inputs_ByYear!Q$12:Q$17,Inputs_ByYear!$B$12:$B$17,'ABP Remaining Capacity'!$C33))*Inputs_ByYear!Q$23*INDEX(Inputs_ByYear!$D$27:$Y$28,MATCH($B33,Inputs_ByYear!$B$27:$B$28,0),MATCH(T$5,Inputs_ByYear!$D$26:$Y$26,0))*INDEX(Inputs_ByPrg!$F$6:$F$69,MATCH('ABP Remaining Capacity'!$E33,Inputs_ByPrg!$E$6:$E$69,0))</f>
        <v>0</v>
      </c>
      <c r="U33" s="86">
        <f>(SUMIFS(Inputs_ByYear!R$12:R$17,Inputs_ByYear!$B$12:$B$17,'ABP Remaining Capacity'!$C33))*Inputs_ByYear!R$23*INDEX(Inputs_ByYear!$D$27:$Y$28,MATCH($B33,Inputs_ByYear!$B$27:$B$28,0),MATCH(U$5,Inputs_ByYear!$D$26:$Y$26,0))*INDEX(Inputs_ByPrg!$F$6:$F$69,MATCH('ABP Remaining Capacity'!$E33,Inputs_ByPrg!$E$6:$E$69,0))</f>
        <v>0</v>
      </c>
      <c r="V33" s="86">
        <f>(SUMIFS(Inputs_ByYear!S$12:S$17,Inputs_ByYear!$B$12:$B$17,'ABP Remaining Capacity'!$C33))*Inputs_ByYear!S$23*INDEX(Inputs_ByYear!$D$27:$Y$28,MATCH($B33,Inputs_ByYear!$B$27:$B$28,0),MATCH(V$5,Inputs_ByYear!$D$26:$Y$26,0))*INDEX(Inputs_ByPrg!$F$6:$F$69,MATCH('ABP Remaining Capacity'!$E33,Inputs_ByPrg!$E$6:$E$69,0))</f>
        <v>0</v>
      </c>
      <c r="W33" s="86">
        <f>(SUMIFS(Inputs_ByYear!T$12:T$17,Inputs_ByYear!$B$12:$B$17,'ABP Remaining Capacity'!$C33))*Inputs_ByYear!T$23*INDEX(Inputs_ByYear!$D$27:$Y$28,MATCH($B33,Inputs_ByYear!$B$27:$B$28,0),MATCH(W$5,Inputs_ByYear!$D$26:$Y$26,0))*INDEX(Inputs_ByPrg!$F$6:$F$69,MATCH('ABP Remaining Capacity'!$E33,Inputs_ByPrg!$E$6:$E$69,0))</f>
        <v>0</v>
      </c>
      <c r="X33" s="86">
        <f>(SUMIFS(Inputs_ByYear!U$12:U$17,Inputs_ByYear!$B$12:$B$17,'ABP Remaining Capacity'!$C33))*Inputs_ByYear!U$23*INDEX(Inputs_ByYear!$D$27:$Y$28,MATCH($B33,Inputs_ByYear!$B$27:$B$28,0),MATCH(X$5,Inputs_ByYear!$D$26:$Y$26,0))*INDEX(Inputs_ByPrg!$F$6:$F$69,MATCH('ABP Remaining Capacity'!$E33,Inputs_ByPrg!$E$6:$E$69,0))</f>
        <v>0</v>
      </c>
      <c r="Y33" s="86">
        <f>(SUMIFS(Inputs_ByYear!V$12:V$17,Inputs_ByYear!$B$12:$B$17,'ABP Remaining Capacity'!$C33))*Inputs_ByYear!V$23*INDEX(Inputs_ByYear!$D$27:$Y$28,MATCH($B33,Inputs_ByYear!$B$27:$B$28,0),MATCH(Y$5,Inputs_ByYear!$D$26:$Y$26,0))*INDEX(Inputs_ByPrg!$F$6:$F$69,MATCH('ABP Remaining Capacity'!$E33,Inputs_ByPrg!$E$6:$E$69,0))</f>
        <v>0</v>
      </c>
      <c r="Z33" s="86">
        <f>(SUMIFS(Inputs_ByYear!W$12:W$17,Inputs_ByYear!$B$12:$B$17,'ABP Remaining Capacity'!$C33))*Inputs_ByYear!W$23*INDEX(Inputs_ByYear!$D$27:$Y$28,MATCH($B33,Inputs_ByYear!$B$27:$B$28,0),MATCH(Z$5,Inputs_ByYear!$D$26:$Y$26,0))*INDEX(Inputs_ByPrg!$F$6:$F$69,MATCH('ABP Remaining Capacity'!$E33,Inputs_ByPrg!$E$6:$E$69,0))</f>
        <v>0</v>
      </c>
      <c r="AA33" s="86">
        <f>(SUMIFS(Inputs_ByYear!X$12:X$17,Inputs_ByYear!$B$12:$B$17,'ABP Remaining Capacity'!$C33))*Inputs_ByYear!X$23*INDEX(Inputs_ByYear!$D$27:$Y$28,MATCH($B33,Inputs_ByYear!$B$27:$B$28,0),MATCH(AA$5,Inputs_ByYear!$D$26:$Y$26,0))*INDEX(Inputs_ByPrg!$F$6:$F$69,MATCH('ABP Remaining Capacity'!$E33,Inputs_ByPrg!$E$6:$E$69,0))</f>
        <v>0</v>
      </c>
      <c r="AB33" s="86">
        <f>(SUMIFS(Inputs_ByYear!Y$12:Y$17,Inputs_ByYear!$B$12:$B$17,'ABP Remaining Capacity'!$C33))*Inputs_ByYear!Y$23*INDEX(Inputs_ByYear!$D$27:$Y$28,MATCH($B33,Inputs_ByYear!$B$27:$B$28,0),MATCH(AB$5,Inputs_ByYear!$D$26:$Y$26,0))*INDEX(Inputs_ByPrg!$F$6:$F$69,MATCH('ABP Remaining Capacity'!$E33,Inputs_ByPrg!$E$6:$E$69,0))</f>
        <v>0</v>
      </c>
    </row>
    <row r="34" spans="2:28" ht="14.75" customHeight="1" x14ac:dyDescent="0.25">
      <c r="B34" s="227" t="s">
        <v>258</v>
      </c>
      <c r="C34" s="227" t="s">
        <v>248</v>
      </c>
      <c r="D34" s="227" t="s">
        <v>358</v>
      </c>
      <c r="E34" s="272" t="str">
        <f t="shared" si="0"/>
        <v>A_Public Schools_&gt;25</v>
      </c>
      <c r="F34" s="249" t="s">
        <v>92</v>
      </c>
      <c r="G34" s="86">
        <f>(SUMIFS(Inputs_ByYear!D$12:D$17,Inputs_ByYear!$B$12:$B$17,'ABP Remaining Capacity'!$C34))*Inputs_ByYear!D$23*INDEX(Inputs_ByYear!$D$27:$Y$28,MATCH($B34,Inputs_ByYear!$B$27:$B$28,0),MATCH(G$5,Inputs_ByYear!$D$26:$Y$26,0))*INDEX(Inputs_ByPrg!$F$6:$F$69,MATCH('ABP Remaining Capacity'!$E34,Inputs_ByPrg!$E$6:$E$69,0))</f>
        <v>0</v>
      </c>
      <c r="H34" s="86">
        <f>(SUMIFS(Inputs_ByYear!E$12:E$17,Inputs_ByYear!$B$12:$B$17,'ABP Remaining Capacity'!$C34))*Inputs_ByYear!E$23*INDEX(Inputs_ByYear!$D$27:$Y$28,MATCH($B34,Inputs_ByYear!$B$27:$B$28,0),MATCH(H$5,Inputs_ByYear!$D$26:$Y$26,0))*INDEX(Inputs_ByPrg!$F$6:$F$69,MATCH('ABP Remaining Capacity'!$E34,Inputs_ByPrg!$E$6:$E$69,0))</f>
        <v>0</v>
      </c>
      <c r="I34" s="86">
        <f>(SUMIFS(Inputs_ByYear!F$12:F$17,Inputs_ByYear!$B$12:$B$17,'ABP Remaining Capacity'!$C34))*Inputs_ByYear!F$23*INDEX(Inputs_ByYear!$D$27:$Y$28,MATCH($B34,Inputs_ByYear!$B$27:$B$28,0),MATCH(I$5,Inputs_ByYear!$D$26:$Y$26,0))*INDEX(Inputs_ByPrg!$F$6:$F$69,MATCH('ABP Remaining Capacity'!$E34,Inputs_ByPrg!$E$6:$E$69,0))</f>
        <v>0</v>
      </c>
      <c r="J34" s="86">
        <f>(SUMIFS(Inputs_ByYear!G$12:G$17,Inputs_ByYear!$B$12:$B$17,'ABP Remaining Capacity'!$C34))*Inputs_ByYear!G$23*INDEX(Inputs_ByYear!$D$27:$Y$28,MATCH($B34,Inputs_ByYear!$B$27:$B$28,0),MATCH(J$5,Inputs_ByYear!$D$26:$Y$26,0))*INDEX(Inputs_ByPrg!$F$6:$F$69,MATCH('ABP Remaining Capacity'!$E34,Inputs_ByPrg!$E$6:$E$69,0))</f>
        <v>0</v>
      </c>
      <c r="K34" s="86">
        <f>(SUMIFS(Inputs_ByYear!H$12:H$17,Inputs_ByYear!$B$12:$B$17,'ABP Remaining Capacity'!$C34))*Inputs_ByYear!H$23*INDEX(Inputs_ByYear!$D$27:$Y$28,MATCH($B34,Inputs_ByYear!$B$27:$B$28,0),MATCH(K$5,Inputs_ByYear!$D$26:$Y$26,0))*INDEX(Inputs_ByPrg!$F$6:$F$69,MATCH('ABP Remaining Capacity'!$E34,Inputs_ByPrg!$E$6:$E$69,0))</f>
        <v>0</v>
      </c>
      <c r="L34" s="86">
        <f>(SUMIFS(Inputs_ByYear!I$12:I$17,Inputs_ByYear!$B$12:$B$17,'ABP Remaining Capacity'!$C34))*Inputs_ByYear!I$23*INDEX(Inputs_ByYear!$D$27:$Y$28,MATCH($B34,Inputs_ByYear!$B$27:$B$28,0),MATCH(L$5,Inputs_ByYear!$D$26:$Y$26,0))*INDEX(Inputs_ByPrg!$F$6:$F$69,MATCH('ABP Remaining Capacity'!$E34,Inputs_ByPrg!$E$6:$E$69,0))</f>
        <v>0</v>
      </c>
      <c r="M34" s="86">
        <f>(SUMIFS(Inputs_ByYear!J$12:J$17,Inputs_ByYear!$B$12:$B$17,'ABP Remaining Capacity'!$C34))*Inputs_ByYear!J$23*INDEX(Inputs_ByYear!$D$27:$Y$28,MATCH($B34,Inputs_ByYear!$B$27:$B$28,0),MATCH(M$5,Inputs_ByYear!$D$26:$Y$26,0))*INDEX(Inputs_ByPrg!$F$6:$F$69,MATCH('ABP Remaining Capacity'!$E34,Inputs_ByPrg!$E$6:$E$69,0))</f>
        <v>0</v>
      </c>
      <c r="N34" s="86">
        <f>(SUMIFS(Inputs_ByYear!K$12:K$17,Inputs_ByYear!$B$12:$B$17,'ABP Remaining Capacity'!$C34))*Inputs_ByYear!K$23*INDEX(Inputs_ByYear!$D$27:$Y$28,MATCH($B34,Inputs_ByYear!$B$27:$B$28,0),MATCH(N$5,Inputs_ByYear!$D$26:$Y$26,0))*INDEX(Inputs_ByPrg!$F$6:$F$69,MATCH('ABP Remaining Capacity'!$E34,Inputs_ByPrg!$E$6:$E$69,0))</f>
        <v>0</v>
      </c>
      <c r="O34" s="86">
        <f>(SUMIFS(Inputs_ByYear!L$12:L$17,Inputs_ByYear!$B$12:$B$17,'ABP Remaining Capacity'!$C34))*Inputs_ByYear!L$23*INDEX(Inputs_ByYear!$D$27:$Y$28,MATCH($B34,Inputs_ByYear!$B$27:$B$28,0),MATCH(O$5,Inputs_ByYear!$D$26:$Y$26,0))*INDEX(Inputs_ByPrg!$F$6:$F$69,MATCH('ABP Remaining Capacity'!$E34,Inputs_ByPrg!$E$6:$E$69,0))</f>
        <v>0</v>
      </c>
      <c r="P34" s="86">
        <f>(SUMIFS(Inputs_ByYear!M$12:M$17,Inputs_ByYear!$B$12:$B$17,'ABP Remaining Capacity'!$C34))*Inputs_ByYear!M$23*INDEX(Inputs_ByYear!$D$27:$Y$28,MATCH($B34,Inputs_ByYear!$B$27:$B$28,0),MATCH(P$5,Inputs_ByYear!$D$26:$Y$26,0))*INDEX(Inputs_ByPrg!$F$6:$F$69,MATCH('ABP Remaining Capacity'!$E34,Inputs_ByPrg!$E$6:$E$69,0))</f>
        <v>0</v>
      </c>
      <c r="Q34" s="86">
        <f>(SUMIFS(Inputs_ByYear!N$12:N$17,Inputs_ByYear!$B$12:$B$17,'ABP Remaining Capacity'!$C34))*Inputs_ByYear!N$23*INDEX(Inputs_ByYear!$D$27:$Y$28,MATCH($B34,Inputs_ByYear!$B$27:$B$28,0),MATCH(Q$5,Inputs_ByYear!$D$26:$Y$26,0))*INDEX(Inputs_ByPrg!$F$6:$F$69,MATCH('ABP Remaining Capacity'!$E34,Inputs_ByPrg!$E$6:$E$69,0))</f>
        <v>0</v>
      </c>
      <c r="R34" s="86">
        <f>(SUMIFS(Inputs_ByYear!O$12:O$17,Inputs_ByYear!$B$12:$B$17,'ABP Remaining Capacity'!$C34))*Inputs_ByYear!O$23*INDEX(Inputs_ByYear!$D$27:$Y$28,MATCH($B34,Inputs_ByYear!$B$27:$B$28,0),MATCH(R$5,Inputs_ByYear!$D$26:$Y$26,0))*INDEX(Inputs_ByPrg!$F$6:$F$69,MATCH('ABP Remaining Capacity'!$E34,Inputs_ByPrg!$E$6:$E$69,0))</f>
        <v>0</v>
      </c>
      <c r="S34" s="86">
        <f>(SUMIFS(Inputs_ByYear!P$12:P$17,Inputs_ByYear!$B$12:$B$17,'ABP Remaining Capacity'!$C34))*Inputs_ByYear!P$23*INDEX(Inputs_ByYear!$D$27:$Y$28,MATCH($B34,Inputs_ByYear!$B$27:$B$28,0),MATCH(S$5,Inputs_ByYear!$D$26:$Y$26,0))*INDEX(Inputs_ByPrg!$F$6:$F$69,MATCH('ABP Remaining Capacity'!$E34,Inputs_ByPrg!$E$6:$E$69,0))</f>
        <v>0</v>
      </c>
      <c r="T34" s="86">
        <f>(SUMIFS(Inputs_ByYear!Q$12:Q$17,Inputs_ByYear!$B$12:$B$17,'ABP Remaining Capacity'!$C34))*Inputs_ByYear!Q$23*INDEX(Inputs_ByYear!$D$27:$Y$28,MATCH($B34,Inputs_ByYear!$B$27:$B$28,0),MATCH(T$5,Inputs_ByYear!$D$26:$Y$26,0))*INDEX(Inputs_ByPrg!$F$6:$F$69,MATCH('ABP Remaining Capacity'!$E34,Inputs_ByPrg!$E$6:$E$69,0))</f>
        <v>0</v>
      </c>
      <c r="U34" s="86">
        <f>(SUMIFS(Inputs_ByYear!R$12:R$17,Inputs_ByYear!$B$12:$B$17,'ABP Remaining Capacity'!$C34))*Inputs_ByYear!R$23*INDEX(Inputs_ByYear!$D$27:$Y$28,MATCH($B34,Inputs_ByYear!$B$27:$B$28,0),MATCH(U$5,Inputs_ByYear!$D$26:$Y$26,0))*INDEX(Inputs_ByPrg!$F$6:$F$69,MATCH('ABP Remaining Capacity'!$E34,Inputs_ByPrg!$E$6:$E$69,0))</f>
        <v>0</v>
      </c>
      <c r="V34" s="86">
        <f>(SUMIFS(Inputs_ByYear!S$12:S$17,Inputs_ByYear!$B$12:$B$17,'ABP Remaining Capacity'!$C34))*Inputs_ByYear!S$23*INDEX(Inputs_ByYear!$D$27:$Y$28,MATCH($B34,Inputs_ByYear!$B$27:$B$28,0),MATCH(V$5,Inputs_ByYear!$D$26:$Y$26,0))*INDEX(Inputs_ByPrg!$F$6:$F$69,MATCH('ABP Remaining Capacity'!$E34,Inputs_ByPrg!$E$6:$E$69,0))</f>
        <v>0</v>
      </c>
      <c r="W34" s="86">
        <f>(SUMIFS(Inputs_ByYear!T$12:T$17,Inputs_ByYear!$B$12:$B$17,'ABP Remaining Capacity'!$C34))*Inputs_ByYear!T$23*INDEX(Inputs_ByYear!$D$27:$Y$28,MATCH($B34,Inputs_ByYear!$B$27:$B$28,0),MATCH(W$5,Inputs_ByYear!$D$26:$Y$26,0))*INDEX(Inputs_ByPrg!$F$6:$F$69,MATCH('ABP Remaining Capacity'!$E34,Inputs_ByPrg!$E$6:$E$69,0))</f>
        <v>0</v>
      </c>
      <c r="X34" s="86">
        <f>(SUMIFS(Inputs_ByYear!U$12:U$17,Inputs_ByYear!$B$12:$B$17,'ABP Remaining Capacity'!$C34))*Inputs_ByYear!U$23*INDEX(Inputs_ByYear!$D$27:$Y$28,MATCH($B34,Inputs_ByYear!$B$27:$B$28,0),MATCH(X$5,Inputs_ByYear!$D$26:$Y$26,0))*INDEX(Inputs_ByPrg!$F$6:$F$69,MATCH('ABP Remaining Capacity'!$E34,Inputs_ByPrg!$E$6:$E$69,0))</f>
        <v>0</v>
      </c>
      <c r="Y34" s="86">
        <f>(SUMIFS(Inputs_ByYear!V$12:V$17,Inputs_ByYear!$B$12:$B$17,'ABP Remaining Capacity'!$C34))*Inputs_ByYear!V$23*INDEX(Inputs_ByYear!$D$27:$Y$28,MATCH($B34,Inputs_ByYear!$B$27:$B$28,0),MATCH(Y$5,Inputs_ByYear!$D$26:$Y$26,0))*INDEX(Inputs_ByPrg!$F$6:$F$69,MATCH('ABP Remaining Capacity'!$E34,Inputs_ByPrg!$E$6:$E$69,0))</f>
        <v>0</v>
      </c>
      <c r="Z34" s="86">
        <f>(SUMIFS(Inputs_ByYear!W$12:W$17,Inputs_ByYear!$B$12:$B$17,'ABP Remaining Capacity'!$C34))*Inputs_ByYear!W$23*INDEX(Inputs_ByYear!$D$27:$Y$28,MATCH($B34,Inputs_ByYear!$B$27:$B$28,0),MATCH(Z$5,Inputs_ByYear!$D$26:$Y$26,0))*INDEX(Inputs_ByPrg!$F$6:$F$69,MATCH('ABP Remaining Capacity'!$E34,Inputs_ByPrg!$E$6:$E$69,0))</f>
        <v>0</v>
      </c>
      <c r="AA34" s="86">
        <f>(SUMIFS(Inputs_ByYear!X$12:X$17,Inputs_ByYear!$B$12:$B$17,'ABP Remaining Capacity'!$C34))*Inputs_ByYear!X$23*INDEX(Inputs_ByYear!$D$27:$Y$28,MATCH($B34,Inputs_ByYear!$B$27:$B$28,0),MATCH(AA$5,Inputs_ByYear!$D$26:$Y$26,0))*INDEX(Inputs_ByPrg!$F$6:$F$69,MATCH('ABP Remaining Capacity'!$E34,Inputs_ByPrg!$E$6:$E$69,0))</f>
        <v>0</v>
      </c>
      <c r="AB34" s="86">
        <f>(SUMIFS(Inputs_ByYear!Y$12:Y$17,Inputs_ByYear!$B$12:$B$17,'ABP Remaining Capacity'!$C34))*Inputs_ByYear!Y$23*INDEX(Inputs_ByYear!$D$27:$Y$28,MATCH($B34,Inputs_ByYear!$B$27:$B$28,0),MATCH(AB$5,Inputs_ByYear!$D$26:$Y$26,0))*INDEX(Inputs_ByPrg!$F$6:$F$69,MATCH('ABP Remaining Capacity'!$E34,Inputs_ByPrg!$E$6:$E$69,0))</f>
        <v>0</v>
      </c>
    </row>
    <row r="35" spans="2:28" ht="14.75" customHeight="1" x14ac:dyDescent="0.25">
      <c r="B35" s="227" t="s">
        <v>258</v>
      </c>
      <c r="C35" s="227" t="s">
        <v>248</v>
      </c>
      <c r="D35" s="227" t="s">
        <v>322</v>
      </c>
      <c r="E35" s="272" t="str">
        <f t="shared" si="0"/>
        <v>A_Public Schools_&gt;25-100</v>
      </c>
      <c r="F35" s="249" t="s">
        <v>92</v>
      </c>
      <c r="G35" s="86">
        <f>(SUMIFS(Inputs_ByYear!D$12:D$17,Inputs_ByYear!$B$12:$B$17,'ABP Remaining Capacity'!$C35))*Inputs_ByYear!D$23*INDEX(Inputs_ByYear!$D$27:$Y$28,MATCH($B35,Inputs_ByYear!$B$27:$B$28,0),MATCH(G$5,Inputs_ByYear!$D$26:$Y$26,0))*INDEX(Inputs_ByPrg!$F$6:$F$69,MATCH('ABP Remaining Capacity'!$E35,Inputs_ByPrg!$E$6:$E$69,0))</f>
        <v>0</v>
      </c>
      <c r="H35" s="86">
        <f>(SUMIFS(Inputs_ByYear!E$12:E$17,Inputs_ByYear!$B$12:$B$17,'ABP Remaining Capacity'!$C35))*Inputs_ByYear!E$23*INDEX(Inputs_ByYear!$D$27:$Y$28,MATCH($B35,Inputs_ByYear!$B$27:$B$28,0),MATCH(H$5,Inputs_ByYear!$D$26:$Y$26,0))*INDEX(Inputs_ByPrg!$F$6:$F$69,MATCH('ABP Remaining Capacity'!$E35,Inputs_ByPrg!$E$6:$E$69,0))</f>
        <v>4498.9506000000001</v>
      </c>
      <c r="I35" s="86">
        <f>(SUMIFS(Inputs_ByYear!F$12:F$17,Inputs_ByYear!$B$12:$B$17,'ABP Remaining Capacity'!$C35))*Inputs_ByYear!F$23*INDEX(Inputs_ByYear!$D$27:$Y$28,MATCH($B35,Inputs_ByYear!$B$27:$B$28,0),MATCH(I$5,Inputs_ByYear!$D$26:$Y$26,0))*INDEX(Inputs_ByPrg!$F$6:$F$69,MATCH('ABP Remaining Capacity'!$E35,Inputs_ByPrg!$E$6:$E$69,0))</f>
        <v>0</v>
      </c>
      <c r="J35" s="86">
        <f>(SUMIFS(Inputs_ByYear!G$12:G$17,Inputs_ByYear!$B$12:$B$17,'ABP Remaining Capacity'!$C35))*Inputs_ByYear!G$23*INDEX(Inputs_ByYear!$D$27:$Y$28,MATCH($B35,Inputs_ByYear!$B$27:$B$28,0),MATCH(J$5,Inputs_ByYear!$D$26:$Y$26,0))*INDEX(Inputs_ByPrg!$F$6:$F$69,MATCH('ABP Remaining Capacity'!$E35,Inputs_ByPrg!$E$6:$E$69,0))</f>
        <v>0</v>
      </c>
      <c r="K35" s="86">
        <f>(SUMIFS(Inputs_ByYear!H$12:H$17,Inputs_ByYear!$B$12:$B$17,'ABP Remaining Capacity'!$C35))*Inputs_ByYear!H$23*INDEX(Inputs_ByYear!$D$27:$Y$28,MATCH($B35,Inputs_ByYear!$B$27:$B$28,0),MATCH(K$5,Inputs_ByYear!$D$26:$Y$26,0))*INDEX(Inputs_ByPrg!$F$6:$F$69,MATCH('ABP Remaining Capacity'!$E35,Inputs_ByPrg!$E$6:$E$69,0))</f>
        <v>0</v>
      </c>
      <c r="L35" s="86">
        <f>(SUMIFS(Inputs_ByYear!I$12:I$17,Inputs_ByYear!$B$12:$B$17,'ABP Remaining Capacity'!$C35))*Inputs_ByYear!I$23*INDEX(Inputs_ByYear!$D$27:$Y$28,MATCH($B35,Inputs_ByYear!$B$27:$B$28,0),MATCH(L$5,Inputs_ByYear!$D$26:$Y$26,0))*INDEX(Inputs_ByPrg!$F$6:$F$69,MATCH('ABP Remaining Capacity'!$E35,Inputs_ByPrg!$E$6:$E$69,0))</f>
        <v>0</v>
      </c>
      <c r="M35" s="86">
        <f>(SUMIFS(Inputs_ByYear!J$12:J$17,Inputs_ByYear!$B$12:$B$17,'ABP Remaining Capacity'!$C35))*Inputs_ByYear!J$23*INDEX(Inputs_ByYear!$D$27:$Y$28,MATCH($B35,Inputs_ByYear!$B$27:$B$28,0),MATCH(M$5,Inputs_ByYear!$D$26:$Y$26,0))*INDEX(Inputs_ByPrg!$F$6:$F$69,MATCH('ABP Remaining Capacity'!$E35,Inputs_ByPrg!$E$6:$E$69,0))</f>
        <v>0</v>
      </c>
      <c r="N35" s="86">
        <f>(SUMIFS(Inputs_ByYear!K$12:K$17,Inputs_ByYear!$B$12:$B$17,'ABP Remaining Capacity'!$C35))*Inputs_ByYear!K$23*INDEX(Inputs_ByYear!$D$27:$Y$28,MATCH($B35,Inputs_ByYear!$B$27:$B$28,0),MATCH(N$5,Inputs_ByYear!$D$26:$Y$26,0))*INDEX(Inputs_ByPrg!$F$6:$F$69,MATCH('ABP Remaining Capacity'!$E35,Inputs_ByPrg!$E$6:$E$69,0))</f>
        <v>0</v>
      </c>
      <c r="O35" s="86">
        <f>(SUMIFS(Inputs_ByYear!L$12:L$17,Inputs_ByYear!$B$12:$B$17,'ABP Remaining Capacity'!$C35))*Inputs_ByYear!L$23*INDEX(Inputs_ByYear!$D$27:$Y$28,MATCH($B35,Inputs_ByYear!$B$27:$B$28,0),MATCH(O$5,Inputs_ByYear!$D$26:$Y$26,0))*INDEX(Inputs_ByPrg!$F$6:$F$69,MATCH('ABP Remaining Capacity'!$E35,Inputs_ByPrg!$E$6:$E$69,0))</f>
        <v>0</v>
      </c>
      <c r="P35" s="86">
        <f>(SUMIFS(Inputs_ByYear!M$12:M$17,Inputs_ByYear!$B$12:$B$17,'ABP Remaining Capacity'!$C35))*Inputs_ByYear!M$23*INDEX(Inputs_ByYear!$D$27:$Y$28,MATCH($B35,Inputs_ByYear!$B$27:$B$28,0),MATCH(P$5,Inputs_ByYear!$D$26:$Y$26,0))*INDEX(Inputs_ByPrg!$F$6:$F$69,MATCH('ABP Remaining Capacity'!$E35,Inputs_ByPrg!$E$6:$E$69,0))</f>
        <v>0</v>
      </c>
      <c r="Q35" s="86">
        <f>(SUMIFS(Inputs_ByYear!N$12:N$17,Inputs_ByYear!$B$12:$B$17,'ABP Remaining Capacity'!$C35))*Inputs_ByYear!N$23*INDEX(Inputs_ByYear!$D$27:$Y$28,MATCH($B35,Inputs_ByYear!$B$27:$B$28,0),MATCH(Q$5,Inputs_ByYear!$D$26:$Y$26,0))*INDEX(Inputs_ByPrg!$F$6:$F$69,MATCH('ABP Remaining Capacity'!$E35,Inputs_ByPrg!$E$6:$E$69,0))</f>
        <v>0</v>
      </c>
      <c r="R35" s="86">
        <f>(SUMIFS(Inputs_ByYear!O$12:O$17,Inputs_ByYear!$B$12:$B$17,'ABP Remaining Capacity'!$C35))*Inputs_ByYear!O$23*INDEX(Inputs_ByYear!$D$27:$Y$28,MATCH($B35,Inputs_ByYear!$B$27:$B$28,0),MATCH(R$5,Inputs_ByYear!$D$26:$Y$26,0))*INDEX(Inputs_ByPrg!$F$6:$F$69,MATCH('ABP Remaining Capacity'!$E35,Inputs_ByPrg!$E$6:$E$69,0))</f>
        <v>0</v>
      </c>
      <c r="S35" s="86">
        <f>(SUMIFS(Inputs_ByYear!P$12:P$17,Inputs_ByYear!$B$12:$B$17,'ABP Remaining Capacity'!$C35))*Inputs_ByYear!P$23*INDEX(Inputs_ByYear!$D$27:$Y$28,MATCH($B35,Inputs_ByYear!$B$27:$B$28,0),MATCH(S$5,Inputs_ByYear!$D$26:$Y$26,0))*INDEX(Inputs_ByPrg!$F$6:$F$69,MATCH('ABP Remaining Capacity'!$E35,Inputs_ByPrg!$E$6:$E$69,0))</f>
        <v>0</v>
      </c>
      <c r="T35" s="86">
        <f>(SUMIFS(Inputs_ByYear!Q$12:Q$17,Inputs_ByYear!$B$12:$B$17,'ABP Remaining Capacity'!$C35))*Inputs_ByYear!Q$23*INDEX(Inputs_ByYear!$D$27:$Y$28,MATCH($B35,Inputs_ByYear!$B$27:$B$28,0),MATCH(T$5,Inputs_ByYear!$D$26:$Y$26,0))*INDEX(Inputs_ByPrg!$F$6:$F$69,MATCH('ABP Remaining Capacity'!$E35,Inputs_ByPrg!$E$6:$E$69,0))</f>
        <v>0</v>
      </c>
      <c r="U35" s="86">
        <f>(SUMIFS(Inputs_ByYear!R$12:R$17,Inputs_ByYear!$B$12:$B$17,'ABP Remaining Capacity'!$C35))*Inputs_ByYear!R$23*INDEX(Inputs_ByYear!$D$27:$Y$28,MATCH($B35,Inputs_ByYear!$B$27:$B$28,0),MATCH(U$5,Inputs_ByYear!$D$26:$Y$26,0))*INDEX(Inputs_ByPrg!$F$6:$F$69,MATCH('ABP Remaining Capacity'!$E35,Inputs_ByPrg!$E$6:$E$69,0))</f>
        <v>0</v>
      </c>
      <c r="V35" s="86">
        <f>(SUMIFS(Inputs_ByYear!S$12:S$17,Inputs_ByYear!$B$12:$B$17,'ABP Remaining Capacity'!$C35))*Inputs_ByYear!S$23*INDEX(Inputs_ByYear!$D$27:$Y$28,MATCH($B35,Inputs_ByYear!$B$27:$B$28,0),MATCH(V$5,Inputs_ByYear!$D$26:$Y$26,0))*INDEX(Inputs_ByPrg!$F$6:$F$69,MATCH('ABP Remaining Capacity'!$E35,Inputs_ByPrg!$E$6:$E$69,0))</f>
        <v>0</v>
      </c>
      <c r="W35" s="86">
        <f>(SUMIFS(Inputs_ByYear!T$12:T$17,Inputs_ByYear!$B$12:$B$17,'ABP Remaining Capacity'!$C35))*Inputs_ByYear!T$23*INDEX(Inputs_ByYear!$D$27:$Y$28,MATCH($B35,Inputs_ByYear!$B$27:$B$28,0),MATCH(W$5,Inputs_ByYear!$D$26:$Y$26,0))*INDEX(Inputs_ByPrg!$F$6:$F$69,MATCH('ABP Remaining Capacity'!$E35,Inputs_ByPrg!$E$6:$E$69,0))</f>
        <v>0</v>
      </c>
      <c r="X35" s="86">
        <f>(SUMIFS(Inputs_ByYear!U$12:U$17,Inputs_ByYear!$B$12:$B$17,'ABP Remaining Capacity'!$C35))*Inputs_ByYear!U$23*INDEX(Inputs_ByYear!$D$27:$Y$28,MATCH($B35,Inputs_ByYear!$B$27:$B$28,0),MATCH(X$5,Inputs_ByYear!$D$26:$Y$26,0))*INDEX(Inputs_ByPrg!$F$6:$F$69,MATCH('ABP Remaining Capacity'!$E35,Inputs_ByPrg!$E$6:$E$69,0))</f>
        <v>0</v>
      </c>
      <c r="Y35" s="86">
        <f>(SUMIFS(Inputs_ByYear!V$12:V$17,Inputs_ByYear!$B$12:$B$17,'ABP Remaining Capacity'!$C35))*Inputs_ByYear!V$23*INDEX(Inputs_ByYear!$D$27:$Y$28,MATCH($B35,Inputs_ByYear!$B$27:$B$28,0),MATCH(Y$5,Inputs_ByYear!$D$26:$Y$26,0))*INDEX(Inputs_ByPrg!$F$6:$F$69,MATCH('ABP Remaining Capacity'!$E35,Inputs_ByPrg!$E$6:$E$69,0))</f>
        <v>0</v>
      </c>
      <c r="Z35" s="86">
        <f>(SUMIFS(Inputs_ByYear!W$12:W$17,Inputs_ByYear!$B$12:$B$17,'ABP Remaining Capacity'!$C35))*Inputs_ByYear!W$23*INDEX(Inputs_ByYear!$D$27:$Y$28,MATCH($B35,Inputs_ByYear!$B$27:$B$28,0),MATCH(Z$5,Inputs_ByYear!$D$26:$Y$26,0))*INDEX(Inputs_ByPrg!$F$6:$F$69,MATCH('ABP Remaining Capacity'!$E35,Inputs_ByPrg!$E$6:$E$69,0))</f>
        <v>0</v>
      </c>
      <c r="AA35" s="86">
        <f>(SUMIFS(Inputs_ByYear!X$12:X$17,Inputs_ByYear!$B$12:$B$17,'ABP Remaining Capacity'!$C35))*Inputs_ByYear!X$23*INDEX(Inputs_ByYear!$D$27:$Y$28,MATCH($B35,Inputs_ByYear!$B$27:$B$28,0),MATCH(AA$5,Inputs_ByYear!$D$26:$Y$26,0))*INDEX(Inputs_ByPrg!$F$6:$F$69,MATCH('ABP Remaining Capacity'!$E35,Inputs_ByPrg!$E$6:$E$69,0))</f>
        <v>0</v>
      </c>
      <c r="AB35" s="86">
        <f>(SUMIFS(Inputs_ByYear!Y$12:Y$17,Inputs_ByYear!$B$12:$B$17,'ABP Remaining Capacity'!$C35))*Inputs_ByYear!Y$23*INDEX(Inputs_ByYear!$D$27:$Y$28,MATCH($B35,Inputs_ByYear!$B$27:$B$28,0),MATCH(AB$5,Inputs_ByYear!$D$26:$Y$26,0))*INDEX(Inputs_ByPrg!$F$6:$F$69,MATCH('ABP Remaining Capacity'!$E35,Inputs_ByPrg!$E$6:$E$69,0))</f>
        <v>0</v>
      </c>
    </row>
    <row r="36" spans="2:28" ht="14.75" customHeight="1" x14ac:dyDescent="0.25">
      <c r="B36" s="227" t="s">
        <v>258</v>
      </c>
      <c r="C36" s="227" t="s">
        <v>248</v>
      </c>
      <c r="D36" s="227" t="s">
        <v>323</v>
      </c>
      <c r="E36" s="272" t="str">
        <f t="shared" si="0"/>
        <v>A_Public Schools_&gt;100-200</v>
      </c>
      <c r="F36" s="249" t="s">
        <v>92</v>
      </c>
      <c r="G36" s="86">
        <f>(SUMIFS(Inputs_ByYear!D$12:D$17,Inputs_ByYear!$B$12:$B$17,'ABP Remaining Capacity'!$C36))*Inputs_ByYear!D$23*INDEX(Inputs_ByYear!$D$27:$Y$28,MATCH($B36,Inputs_ByYear!$B$27:$B$28,0),MATCH(G$5,Inputs_ByYear!$D$26:$Y$26,0))*INDEX(Inputs_ByPrg!$F$6:$F$69,MATCH('ABP Remaining Capacity'!$E36,Inputs_ByPrg!$E$6:$E$69,0))</f>
        <v>0</v>
      </c>
      <c r="H36" s="86">
        <f>(SUMIFS(Inputs_ByYear!E$12:E$17,Inputs_ByYear!$B$12:$B$17,'ABP Remaining Capacity'!$C36))*Inputs_ByYear!E$23*INDEX(Inputs_ByYear!$D$27:$Y$28,MATCH($B36,Inputs_ByYear!$B$27:$B$28,0),MATCH(H$5,Inputs_ByYear!$D$26:$Y$26,0))*INDEX(Inputs_ByPrg!$F$6:$F$69,MATCH('ABP Remaining Capacity'!$E36,Inputs_ByPrg!$E$6:$E$69,0))</f>
        <v>16997.447700000001</v>
      </c>
      <c r="I36" s="86">
        <f>(SUMIFS(Inputs_ByYear!F$12:F$17,Inputs_ByYear!$B$12:$B$17,'ABP Remaining Capacity'!$C36))*Inputs_ByYear!F$23*INDEX(Inputs_ByYear!$D$27:$Y$28,MATCH($B36,Inputs_ByYear!$B$27:$B$28,0),MATCH(I$5,Inputs_ByYear!$D$26:$Y$26,0))*INDEX(Inputs_ByPrg!$F$6:$F$69,MATCH('ABP Remaining Capacity'!$E36,Inputs_ByPrg!$E$6:$E$69,0))</f>
        <v>0</v>
      </c>
      <c r="J36" s="86">
        <f>(SUMIFS(Inputs_ByYear!G$12:G$17,Inputs_ByYear!$B$12:$B$17,'ABP Remaining Capacity'!$C36))*Inputs_ByYear!G$23*INDEX(Inputs_ByYear!$D$27:$Y$28,MATCH($B36,Inputs_ByYear!$B$27:$B$28,0),MATCH(J$5,Inputs_ByYear!$D$26:$Y$26,0))*INDEX(Inputs_ByPrg!$F$6:$F$69,MATCH('ABP Remaining Capacity'!$E36,Inputs_ByPrg!$E$6:$E$69,0))</f>
        <v>0</v>
      </c>
      <c r="K36" s="86">
        <f>(SUMIFS(Inputs_ByYear!H$12:H$17,Inputs_ByYear!$B$12:$B$17,'ABP Remaining Capacity'!$C36))*Inputs_ByYear!H$23*INDEX(Inputs_ByYear!$D$27:$Y$28,MATCH($B36,Inputs_ByYear!$B$27:$B$28,0),MATCH(K$5,Inputs_ByYear!$D$26:$Y$26,0))*INDEX(Inputs_ByPrg!$F$6:$F$69,MATCH('ABP Remaining Capacity'!$E36,Inputs_ByPrg!$E$6:$E$69,0))</f>
        <v>0</v>
      </c>
      <c r="L36" s="86">
        <f>(SUMIFS(Inputs_ByYear!I$12:I$17,Inputs_ByYear!$B$12:$B$17,'ABP Remaining Capacity'!$C36))*Inputs_ByYear!I$23*INDEX(Inputs_ByYear!$D$27:$Y$28,MATCH($B36,Inputs_ByYear!$B$27:$B$28,0),MATCH(L$5,Inputs_ByYear!$D$26:$Y$26,0))*INDEX(Inputs_ByPrg!$F$6:$F$69,MATCH('ABP Remaining Capacity'!$E36,Inputs_ByPrg!$E$6:$E$69,0))</f>
        <v>0</v>
      </c>
      <c r="M36" s="86">
        <f>(SUMIFS(Inputs_ByYear!J$12:J$17,Inputs_ByYear!$B$12:$B$17,'ABP Remaining Capacity'!$C36))*Inputs_ByYear!J$23*INDEX(Inputs_ByYear!$D$27:$Y$28,MATCH($B36,Inputs_ByYear!$B$27:$B$28,0),MATCH(M$5,Inputs_ByYear!$D$26:$Y$26,0))*INDEX(Inputs_ByPrg!$F$6:$F$69,MATCH('ABP Remaining Capacity'!$E36,Inputs_ByPrg!$E$6:$E$69,0))</f>
        <v>0</v>
      </c>
      <c r="N36" s="86">
        <f>(SUMIFS(Inputs_ByYear!K$12:K$17,Inputs_ByYear!$B$12:$B$17,'ABP Remaining Capacity'!$C36))*Inputs_ByYear!K$23*INDEX(Inputs_ByYear!$D$27:$Y$28,MATCH($B36,Inputs_ByYear!$B$27:$B$28,0),MATCH(N$5,Inputs_ByYear!$D$26:$Y$26,0))*INDEX(Inputs_ByPrg!$F$6:$F$69,MATCH('ABP Remaining Capacity'!$E36,Inputs_ByPrg!$E$6:$E$69,0))</f>
        <v>0</v>
      </c>
      <c r="O36" s="86">
        <f>(SUMIFS(Inputs_ByYear!L$12:L$17,Inputs_ByYear!$B$12:$B$17,'ABP Remaining Capacity'!$C36))*Inputs_ByYear!L$23*INDEX(Inputs_ByYear!$D$27:$Y$28,MATCH($B36,Inputs_ByYear!$B$27:$B$28,0),MATCH(O$5,Inputs_ByYear!$D$26:$Y$26,0))*INDEX(Inputs_ByPrg!$F$6:$F$69,MATCH('ABP Remaining Capacity'!$E36,Inputs_ByPrg!$E$6:$E$69,0))</f>
        <v>0</v>
      </c>
      <c r="P36" s="86">
        <f>(SUMIFS(Inputs_ByYear!M$12:M$17,Inputs_ByYear!$B$12:$B$17,'ABP Remaining Capacity'!$C36))*Inputs_ByYear!M$23*INDEX(Inputs_ByYear!$D$27:$Y$28,MATCH($B36,Inputs_ByYear!$B$27:$B$28,0),MATCH(P$5,Inputs_ByYear!$D$26:$Y$26,0))*INDEX(Inputs_ByPrg!$F$6:$F$69,MATCH('ABP Remaining Capacity'!$E36,Inputs_ByPrg!$E$6:$E$69,0))</f>
        <v>0</v>
      </c>
      <c r="Q36" s="86">
        <f>(SUMIFS(Inputs_ByYear!N$12:N$17,Inputs_ByYear!$B$12:$B$17,'ABP Remaining Capacity'!$C36))*Inputs_ByYear!N$23*INDEX(Inputs_ByYear!$D$27:$Y$28,MATCH($B36,Inputs_ByYear!$B$27:$B$28,0),MATCH(Q$5,Inputs_ByYear!$D$26:$Y$26,0))*INDEX(Inputs_ByPrg!$F$6:$F$69,MATCH('ABP Remaining Capacity'!$E36,Inputs_ByPrg!$E$6:$E$69,0))</f>
        <v>0</v>
      </c>
      <c r="R36" s="86">
        <f>(SUMIFS(Inputs_ByYear!O$12:O$17,Inputs_ByYear!$B$12:$B$17,'ABP Remaining Capacity'!$C36))*Inputs_ByYear!O$23*INDEX(Inputs_ByYear!$D$27:$Y$28,MATCH($B36,Inputs_ByYear!$B$27:$B$28,0),MATCH(R$5,Inputs_ByYear!$D$26:$Y$26,0))*INDEX(Inputs_ByPrg!$F$6:$F$69,MATCH('ABP Remaining Capacity'!$E36,Inputs_ByPrg!$E$6:$E$69,0))</f>
        <v>0</v>
      </c>
      <c r="S36" s="86">
        <f>(SUMIFS(Inputs_ByYear!P$12:P$17,Inputs_ByYear!$B$12:$B$17,'ABP Remaining Capacity'!$C36))*Inputs_ByYear!P$23*INDEX(Inputs_ByYear!$D$27:$Y$28,MATCH($B36,Inputs_ByYear!$B$27:$B$28,0),MATCH(S$5,Inputs_ByYear!$D$26:$Y$26,0))*INDEX(Inputs_ByPrg!$F$6:$F$69,MATCH('ABP Remaining Capacity'!$E36,Inputs_ByPrg!$E$6:$E$69,0))</f>
        <v>0</v>
      </c>
      <c r="T36" s="86">
        <f>(SUMIFS(Inputs_ByYear!Q$12:Q$17,Inputs_ByYear!$B$12:$B$17,'ABP Remaining Capacity'!$C36))*Inputs_ByYear!Q$23*INDEX(Inputs_ByYear!$D$27:$Y$28,MATCH($B36,Inputs_ByYear!$B$27:$B$28,0),MATCH(T$5,Inputs_ByYear!$D$26:$Y$26,0))*INDEX(Inputs_ByPrg!$F$6:$F$69,MATCH('ABP Remaining Capacity'!$E36,Inputs_ByPrg!$E$6:$E$69,0))</f>
        <v>0</v>
      </c>
      <c r="U36" s="86">
        <f>(SUMIFS(Inputs_ByYear!R$12:R$17,Inputs_ByYear!$B$12:$B$17,'ABP Remaining Capacity'!$C36))*Inputs_ByYear!R$23*INDEX(Inputs_ByYear!$D$27:$Y$28,MATCH($B36,Inputs_ByYear!$B$27:$B$28,0),MATCH(U$5,Inputs_ByYear!$D$26:$Y$26,0))*INDEX(Inputs_ByPrg!$F$6:$F$69,MATCH('ABP Remaining Capacity'!$E36,Inputs_ByPrg!$E$6:$E$69,0))</f>
        <v>0</v>
      </c>
      <c r="V36" s="86">
        <f>(SUMIFS(Inputs_ByYear!S$12:S$17,Inputs_ByYear!$B$12:$B$17,'ABP Remaining Capacity'!$C36))*Inputs_ByYear!S$23*INDEX(Inputs_ByYear!$D$27:$Y$28,MATCH($B36,Inputs_ByYear!$B$27:$B$28,0),MATCH(V$5,Inputs_ByYear!$D$26:$Y$26,0))*INDEX(Inputs_ByPrg!$F$6:$F$69,MATCH('ABP Remaining Capacity'!$E36,Inputs_ByPrg!$E$6:$E$69,0))</f>
        <v>0</v>
      </c>
      <c r="W36" s="86">
        <f>(SUMIFS(Inputs_ByYear!T$12:T$17,Inputs_ByYear!$B$12:$B$17,'ABP Remaining Capacity'!$C36))*Inputs_ByYear!T$23*INDEX(Inputs_ByYear!$D$27:$Y$28,MATCH($B36,Inputs_ByYear!$B$27:$B$28,0),MATCH(W$5,Inputs_ByYear!$D$26:$Y$26,0))*INDEX(Inputs_ByPrg!$F$6:$F$69,MATCH('ABP Remaining Capacity'!$E36,Inputs_ByPrg!$E$6:$E$69,0))</f>
        <v>0</v>
      </c>
      <c r="X36" s="86">
        <f>(SUMIFS(Inputs_ByYear!U$12:U$17,Inputs_ByYear!$B$12:$B$17,'ABP Remaining Capacity'!$C36))*Inputs_ByYear!U$23*INDEX(Inputs_ByYear!$D$27:$Y$28,MATCH($B36,Inputs_ByYear!$B$27:$B$28,0),MATCH(X$5,Inputs_ByYear!$D$26:$Y$26,0))*INDEX(Inputs_ByPrg!$F$6:$F$69,MATCH('ABP Remaining Capacity'!$E36,Inputs_ByPrg!$E$6:$E$69,0))</f>
        <v>0</v>
      </c>
      <c r="Y36" s="86">
        <f>(SUMIFS(Inputs_ByYear!V$12:V$17,Inputs_ByYear!$B$12:$B$17,'ABP Remaining Capacity'!$C36))*Inputs_ByYear!V$23*INDEX(Inputs_ByYear!$D$27:$Y$28,MATCH($B36,Inputs_ByYear!$B$27:$B$28,0),MATCH(Y$5,Inputs_ByYear!$D$26:$Y$26,0))*INDEX(Inputs_ByPrg!$F$6:$F$69,MATCH('ABP Remaining Capacity'!$E36,Inputs_ByPrg!$E$6:$E$69,0))</f>
        <v>0</v>
      </c>
      <c r="Z36" s="86">
        <f>(SUMIFS(Inputs_ByYear!W$12:W$17,Inputs_ByYear!$B$12:$B$17,'ABP Remaining Capacity'!$C36))*Inputs_ByYear!W$23*INDEX(Inputs_ByYear!$D$27:$Y$28,MATCH($B36,Inputs_ByYear!$B$27:$B$28,0),MATCH(Z$5,Inputs_ByYear!$D$26:$Y$26,0))*INDEX(Inputs_ByPrg!$F$6:$F$69,MATCH('ABP Remaining Capacity'!$E36,Inputs_ByPrg!$E$6:$E$69,0))</f>
        <v>0</v>
      </c>
      <c r="AA36" s="86">
        <f>(SUMIFS(Inputs_ByYear!X$12:X$17,Inputs_ByYear!$B$12:$B$17,'ABP Remaining Capacity'!$C36))*Inputs_ByYear!X$23*INDEX(Inputs_ByYear!$D$27:$Y$28,MATCH($B36,Inputs_ByYear!$B$27:$B$28,0),MATCH(AA$5,Inputs_ByYear!$D$26:$Y$26,0))*INDEX(Inputs_ByPrg!$F$6:$F$69,MATCH('ABP Remaining Capacity'!$E36,Inputs_ByPrg!$E$6:$E$69,0))</f>
        <v>0</v>
      </c>
      <c r="AB36" s="86">
        <f>(SUMIFS(Inputs_ByYear!Y$12:Y$17,Inputs_ByYear!$B$12:$B$17,'ABP Remaining Capacity'!$C36))*Inputs_ByYear!Y$23*INDEX(Inputs_ByYear!$D$27:$Y$28,MATCH($B36,Inputs_ByYear!$B$27:$B$28,0),MATCH(AB$5,Inputs_ByYear!$D$26:$Y$26,0))*INDEX(Inputs_ByPrg!$F$6:$F$69,MATCH('ABP Remaining Capacity'!$E36,Inputs_ByPrg!$E$6:$E$69,0))</f>
        <v>0</v>
      </c>
    </row>
    <row r="37" spans="2:28" ht="14.75" customHeight="1" x14ac:dyDescent="0.25">
      <c r="B37" s="227" t="s">
        <v>258</v>
      </c>
      <c r="C37" s="227" t="s">
        <v>248</v>
      </c>
      <c r="D37" s="227" t="s">
        <v>324</v>
      </c>
      <c r="E37" s="272" t="str">
        <f t="shared" si="0"/>
        <v>A_Public Schools_&gt;200-500</v>
      </c>
      <c r="F37" s="249" t="s">
        <v>92</v>
      </c>
      <c r="G37" s="86">
        <f>(SUMIFS(Inputs_ByYear!D$12:D$17,Inputs_ByYear!$B$12:$B$17,'ABP Remaining Capacity'!$C37))*Inputs_ByYear!D$23*INDEX(Inputs_ByYear!$D$27:$Y$28,MATCH($B37,Inputs_ByYear!$B$27:$B$28,0),MATCH(G$5,Inputs_ByYear!$D$26:$Y$26,0))*INDEX(Inputs_ByPrg!$F$6:$F$69,MATCH('ABP Remaining Capacity'!$E37,Inputs_ByPrg!$E$6:$E$69,0))</f>
        <v>0</v>
      </c>
      <c r="H37" s="86">
        <f>(SUMIFS(Inputs_ByYear!E$12:E$17,Inputs_ByYear!$B$12:$B$17,'ABP Remaining Capacity'!$C37))*Inputs_ByYear!E$23*INDEX(Inputs_ByYear!$D$27:$Y$28,MATCH($B37,Inputs_ByYear!$B$27:$B$28,0),MATCH(H$5,Inputs_ByYear!$D$26:$Y$26,0))*INDEX(Inputs_ByPrg!$F$6:$F$69,MATCH('ABP Remaining Capacity'!$E37,Inputs_ByPrg!$E$6:$E$69,0))</f>
        <v>4562.4951000000001</v>
      </c>
      <c r="I37" s="86">
        <f>(SUMIFS(Inputs_ByYear!F$12:F$17,Inputs_ByYear!$B$12:$B$17,'ABP Remaining Capacity'!$C37))*Inputs_ByYear!F$23*INDEX(Inputs_ByYear!$D$27:$Y$28,MATCH($B37,Inputs_ByYear!$B$27:$B$28,0),MATCH(I$5,Inputs_ByYear!$D$26:$Y$26,0))*INDEX(Inputs_ByPrg!$F$6:$F$69,MATCH('ABP Remaining Capacity'!$E37,Inputs_ByPrg!$E$6:$E$69,0))</f>
        <v>0</v>
      </c>
      <c r="J37" s="86">
        <f>(SUMIFS(Inputs_ByYear!G$12:G$17,Inputs_ByYear!$B$12:$B$17,'ABP Remaining Capacity'!$C37))*Inputs_ByYear!G$23*INDEX(Inputs_ByYear!$D$27:$Y$28,MATCH($B37,Inputs_ByYear!$B$27:$B$28,0),MATCH(J$5,Inputs_ByYear!$D$26:$Y$26,0))*INDEX(Inputs_ByPrg!$F$6:$F$69,MATCH('ABP Remaining Capacity'!$E37,Inputs_ByPrg!$E$6:$E$69,0))</f>
        <v>0</v>
      </c>
      <c r="K37" s="86">
        <f>(SUMIFS(Inputs_ByYear!H$12:H$17,Inputs_ByYear!$B$12:$B$17,'ABP Remaining Capacity'!$C37))*Inputs_ByYear!H$23*INDEX(Inputs_ByYear!$D$27:$Y$28,MATCH($B37,Inputs_ByYear!$B$27:$B$28,0),MATCH(K$5,Inputs_ByYear!$D$26:$Y$26,0))*INDEX(Inputs_ByPrg!$F$6:$F$69,MATCH('ABP Remaining Capacity'!$E37,Inputs_ByPrg!$E$6:$E$69,0))</f>
        <v>0</v>
      </c>
      <c r="L37" s="86">
        <f>(SUMIFS(Inputs_ByYear!I$12:I$17,Inputs_ByYear!$B$12:$B$17,'ABP Remaining Capacity'!$C37))*Inputs_ByYear!I$23*INDEX(Inputs_ByYear!$D$27:$Y$28,MATCH($B37,Inputs_ByYear!$B$27:$B$28,0),MATCH(L$5,Inputs_ByYear!$D$26:$Y$26,0))*INDEX(Inputs_ByPrg!$F$6:$F$69,MATCH('ABP Remaining Capacity'!$E37,Inputs_ByPrg!$E$6:$E$69,0))</f>
        <v>0</v>
      </c>
      <c r="M37" s="86">
        <f>(SUMIFS(Inputs_ByYear!J$12:J$17,Inputs_ByYear!$B$12:$B$17,'ABP Remaining Capacity'!$C37))*Inputs_ByYear!J$23*INDEX(Inputs_ByYear!$D$27:$Y$28,MATCH($B37,Inputs_ByYear!$B$27:$B$28,0),MATCH(M$5,Inputs_ByYear!$D$26:$Y$26,0))*INDEX(Inputs_ByPrg!$F$6:$F$69,MATCH('ABP Remaining Capacity'!$E37,Inputs_ByPrg!$E$6:$E$69,0))</f>
        <v>0</v>
      </c>
      <c r="N37" s="86">
        <f>(SUMIFS(Inputs_ByYear!K$12:K$17,Inputs_ByYear!$B$12:$B$17,'ABP Remaining Capacity'!$C37))*Inputs_ByYear!K$23*INDEX(Inputs_ByYear!$D$27:$Y$28,MATCH($B37,Inputs_ByYear!$B$27:$B$28,0),MATCH(N$5,Inputs_ByYear!$D$26:$Y$26,0))*INDEX(Inputs_ByPrg!$F$6:$F$69,MATCH('ABP Remaining Capacity'!$E37,Inputs_ByPrg!$E$6:$E$69,0))</f>
        <v>0</v>
      </c>
      <c r="O37" s="86">
        <f>(SUMIFS(Inputs_ByYear!L$12:L$17,Inputs_ByYear!$B$12:$B$17,'ABP Remaining Capacity'!$C37))*Inputs_ByYear!L$23*INDEX(Inputs_ByYear!$D$27:$Y$28,MATCH($B37,Inputs_ByYear!$B$27:$B$28,0),MATCH(O$5,Inputs_ByYear!$D$26:$Y$26,0))*INDEX(Inputs_ByPrg!$F$6:$F$69,MATCH('ABP Remaining Capacity'!$E37,Inputs_ByPrg!$E$6:$E$69,0))</f>
        <v>0</v>
      </c>
      <c r="P37" s="86">
        <f>(SUMIFS(Inputs_ByYear!M$12:M$17,Inputs_ByYear!$B$12:$B$17,'ABP Remaining Capacity'!$C37))*Inputs_ByYear!M$23*INDEX(Inputs_ByYear!$D$27:$Y$28,MATCH($B37,Inputs_ByYear!$B$27:$B$28,0),MATCH(P$5,Inputs_ByYear!$D$26:$Y$26,0))*INDEX(Inputs_ByPrg!$F$6:$F$69,MATCH('ABP Remaining Capacity'!$E37,Inputs_ByPrg!$E$6:$E$69,0))</f>
        <v>0</v>
      </c>
      <c r="Q37" s="86">
        <f>(SUMIFS(Inputs_ByYear!N$12:N$17,Inputs_ByYear!$B$12:$B$17,'ABP Remaining Capacity'!$C37))*Inputs_ByYear!N$23*INDEX(Inputs_ByYear!$D$27:$Y$28,MATCH($B37,Inputs_ByYear!$B$27:$B$28,0),MATCH(Q$5,Inputs_ByYear!$D$26:$Y$26,0))*INDEX(Inputs_ByPrg!$F$6:$F$69,MATCH('ABP Remaining Capacity'!$E37,Inputs_ByPrg!$E$6:$E$69,0))</f>
        <v>0</v>
      </c>
      <c r="R37" s="86">
        <f>(SUMIFS(Inputs_ByYear!O$12:O$17,Inputs_ByYear!$B$12:$B$17,'ABP Remaining Capacity'!$C37))*Inputs_ByYear!O$23*INDEX(Inputs_ByYear!$D$27:$Y$28,MATCH($B37,Inputs_ByYear!$B$27:$B$28,0),MATCH(R$5,Inputs_ByYear!$D$26:$Y$26,0))*INDEX(Inputs_ByPrg!$F$6:$F$69,MATCH('ABP Remaining Capacity'!$E37,Inputs_ByPrg!$E$6:$E$69,0))</f>
        <v>0</v>
      </c>
      <c r="S37" s="86">
        <f>(SUMIFS(Inputs_ByYear!P$12:P$17,Inputs_ByYear!$B$12:$B$17,'ABP Remaining Capacity'!$C37))*Inputs_ByYear!P$23*INDEX(Inputs_ByYear!$D$27:$Y$28,MATCH($B37,Inputs_ByYear!$B$27:$B$28,0),MATCH(S$5,Inputs_ByYear!$D$26:$Y$26,0))*INDEX(Inputs_ByPrg!$F$6:$F$69,MATCH('ABP Remaining Capacity'!$E37,Inputs_ByPrg!$E$6:$E$69,0))</f>
        <v>0</v>
      </c>
      <c r="T37" s="86">
        <f>(SUMIFS(Inputs_ByYear!Q$12:Q$17,Inputs_ByYear!$B$12:$B$17,'ABP Remaining Capacity'!$C37))*Inputs_ByYear!Q$23*INDEX(Inputs_ByYear!$D$27:$Y$28,MATCH($B37,Inputs_ByYear!$B$27:$B$28,0),MATCH(T$5,Inputs_ByYear!$D$26:$Y$26,0))*INDEX(Inputs_ByPrg!$F$6:$F$69,MATCH('ABP Remaining Capacity'!$E37,Inputs_ByPrg!$E$6:$E$69,0))</f>
        <v>0</v>
      </c>
      <c r="U37" s="86">
        <f>(SUMIFS(Inputs_ByYear!R$12:R$17,Inputs_ByYear!$B$12:$B$17,'ABP Remaining Capacity'!$C37))*Inputs_ByYear!R$23*INDEX(Inputs_ByYear!$D$27:$Y$28,MATCH($B37,Inputs_ByYear!$B$27:$B$28,0),MATCH(U$5,Inputs_ByYear!$D$26:$Y$26,0))*INDEX(Inputs_ByPrg!$F$6:$F$69,MATCH('ABP Remaining Capacity'!$E37,Inputs_ByPrg!$E$6:$E$69,0))</f>
        <v>0</v>
      </c>
      <c r="V37" s="86">
        <f>(SUMIFS(Inputs_ByYear!S$12:S$17,Inputs_ByYear!$B$12:$B$17,'ABP Remaining Capacity'!$C37))*Inputs_ByYear!S$23*INDEX(Inputs_ByYear!$D$27:$Y$28,MATCH($B37,Inputs_ByYear!$B$27:$B$28,0),MATCH(V$5,Inputs_ByYear!$D$26:$Y$26,0))*INDEX(Inputs_ByPrg!$F$6:$F$69,MATCH('ABP Remaining Capacity'!$E37,Inputs_ByPrg!$E$6:$E$69,0))</f>
        <v>0</v>
      </c>
      <c r="W37" s="86">
        <f>(SUMIFS(Inputs_ByYear!T$12:T$17,Inputs_ByYear!$B$12:$B$17,'ABP Remaining Capacity'!$C37))*Inputs_ByYear!T$23*INDEX(Inputs_ByYear!$D$27:$Y$28,MATCH($B37,Inputs_ByYear!$B$27:$B$28,0),MATCH(W$5,Inputs_ByYear!$D$26:$Y$26,0))*INDEX(Inputs_ByPrg!$F$6:$F$69,MATCH('ABP Remaining Capacity'!$E37,Inputs_ByPrg!$E$6:$E$69,0))</f>
        <v>0</v>
      </c>
      <c r="X37" s="86">
        <f>(SUMIFS(Inputs_ByYear!U$12:U$17,Inputs_ByYear!$B$12:$B$17,'ABP Remaining Capacity'!$C37))*Inputs_ByYear!U$23*INDEX(Inputs_ByYear!$D$27:$Y$28,MATCH($B37,Inputs_ByYear!$B$27:$B$28,0),MATCH(X$5,Inputs_ByYear!$D$26:$Y$26,0))*INDEX(Inputs_ByPrg!$F$6:$F$69,MATCH('ABP Remaining Capacity'!$E37,Inputs_ByPrg!$E$6:$E$69,0))</f>
        <v>0</v>
      </c>
      <c r="Y37" s="86">
        <f>(SUMIFS(Inputs_ByYear!V$12:V$17,Inputs_ByYear!$B$12:$B$17,'ABP Remaining Capacity'!$C37))*Inputs_ByYear!V$23*INDEX(Inputs_ByYear!$D$27:$Y$28,MATCH($B37,Inputs_ByYear!$B$27:$B$28,0),MATCH(Y$5,Inputs_ByYear!$D$26:$Y$26,0))*INDEX(Inputs_ByPrg!$F$6:$F$69,MATCH('ABP Remaining Capacity'!$E37,Inputs_ByPrg!$E$6:$E$69,0))</f>
        <v>0</v>
      </c>
      <c r="Z37" s="86">
        <f>(SUMIFS(Inputs_ByYear!W$12:W$17,Inputs_ByYear!$B$12:$B$17,'ABP Remaining Capacity'!$C37))*Inputs_ByYear!W$23*INDEX(Inputs_ByYear!$D$27:$Y$28,MATCH($B37,Inputs_ByYear!$B$27:$B$28,0),MATCH(Z$5,Inputs_ByYear!$D$26:$Y$26,0))*INDEX(Inputs_ByPrg!$F$6:$F$69,MATCH('ABP Remaining Capacity'!$E37,Inputs_ByPrg!$E$6:$E$69,0))</f>
        <v>0</v>
      </c>
      <c r="AA37" s="86">
        <f>(SUMIFS(Inputs_ByYear!X$12:X$17,Inputs_ByYear!$B$12:$B$17,'ABP Remaining Capacity'!$C37))*Inputs_ByYear!X$23*INDEX(Inputs_ByYear!$D$27:$Y$28,MATCH($B37,Inputs_ByYear!$B$27:$B$28,0),MATCH(AA$5,Inputs_ByYear!$D$26:$Y$26,0))*INDEX(Inputs_ByPrg!$F$6:$F$69,MATCH('ABP Remaining Capacity'!$E37,Inputs_ByPrg!$E$6:$E$69,0))</f>
        <v>0</v>
      </c>
      <c r="AB37" s="86">
        <f>(SUMIFS(Inputs_ByYear!Y$12:Y$17,Inputs_ByYear!$B$12:$B$17,'ABP Remaining Capacity'!$C37))*Inputs_ByYear!Y$23*INDEX(Inputs_ByYear!$D$27:$Y$28,MATCH($B37,Inputs_ByYear!$B$27:$B$28,0),MATCH(AB$5,Inputs_ByYear!$D$26:$Y$26,0))*INDEX(Inputs_ByPrg!$F$6:$F$69,MATCH('ABP Remaining Capacity'!$E37,Inputs_ByPrg!$E$6:$E$69,0))</f>
        <v>0</v>
      </c>
    </row>
    <row r="38" spans="2:28" ht="14.75" customHeight="1" x14ac:dyDescent="0.25">
      <c r="B38" s="227" t="s">
        <v>258</v>
      </c>
      <c r="C38" s="227" t="s">
        <v>248</v>
      </c>
      <c r="D38" s="227" t="s">
        <v>326</v>
      </c>
      <c r="E38" s="272" t="str">
        <f t="shared" si="0"/>
        <v>A_Public Schools_&gt;500-2000</v>
      </c>
      <c r="F38" s="249" t="s">
        <v>92</v>
      </c>
      <c r="G38" s="86">
        <f>(SUMIFS(Inputs_ByYear!D$12:D$17,Inputs_ByYear!$B$12:$B$17,'ABP Remaining Capacity'!$C38))*Inputs_ByYear!D$23*INDEX(Inputs_ByYear!$D$27:$Y$28,MATCH($B38,Inputs_ByYear!$B$27:$B$28,0),MATCH(G$5,Inputs_ByYear!$D$26:$Y$26,0))*INDEX(Inputs_ByPrg!$F$6:$F$69,MATCH('ABP Remaining Capacity'!$E38,Inputs_ByPrg!$E$6:$E$69,0))</f>
        <v>0</v>
      </c>
      <c r="H38" s="86">
        <f>(SUMIFS(Inputs_ByYear!E$12:E$17,Inputs_ByYear!$B$12:$B$17,'ABP Remaining Capacity'!$C38))*Inputs_ByYear!E$23*INDEX(Inputs_ByYear!$D$27:$Y$28,MATCH($B38,Inputs_ByYear!$B$27:$B$28,0),MATCH(H$5,Inputs_ByYear!$D$26:$Y$26,0))*INDEX(Inputs_ByPrg!$F$6:$F$69,MATCH('ABP Remaining Capacity'!$E38,Inputs_ByPrg!$E$6:$E$69,0))</f>
        <v>16305.518700000001</v>
      </c>
      <c r="I38" s="86">
        <f>(SUMIFS(Inputs_ByYear!F$12:F$17,Inputs_ByYear!$B$12:$B$17,'ABP Remaining Capacity'!$C38))*Inputs_ByYear!F$23*INDEX(Inputs_ByYear!$D$27:$Y$28,MATCH($B38,Inputs_ByYear!$B$27:$B$28,0),MATCH(I$5,Inputs_ByYear!$D$26:$Y$26,0))*INDEX(Inputs_ByPrg!$F$6:$F$69,MATCH('ABP Remaining Capacity'!$E38,Inputs_ByPrg!$E$6:$E$69,0))</f>
        <v>0</v>
      </c>
      <c r="J38" s="86">
        <f>(SUMIFS(Inputs_ByYear!G$12:G$17,Inputs_ByYear!$B$12:$B$17,'ABP Remaining Capacity'!$C38))*Inputs_ByYear!G$23*INDEX(Inputs_ByYear!$D$27:$Y$28,MATCH($B38,Inputs_ByYear!$B$27:$B$28,0),MATCH(J$5,Inputs_ByYear!$D$26:$Y$26,0))*INDEX(Inputs_ByPrg!$F$6:$F$69,MATCH('ABP Remaining Capacity'!$E38,Inputs_ByPrg!$E$6:$E$69,0))</f>
        <v>0</v>
      </c>
      <c r="K38" s="86">
        <f>(SUMIFS(Inputs_ByYear!H$12:H$17,Inputs_ByYear!$B$12:$B$17,'ABP Remaining Capacity'!$C38))*Inputs_ByYear!H$23*INDEX(Inputs_ByYear!$D$27:$Y$28,MATCH($B38,Inputs_ByYear!$B$27:$B$28,0),MATCH(K$5,Inputs_ByYear!$D$26:$Y$26,0))*INDEX(Inputs_ByPrg!$F$6:$F$69,MATCH('ABP Remaining Capacity'!$E38,Inputs_ByPrg!$E$6:$E$69,0))</f>
        <v>0</v>
      </c>
      <c r="L38" s="86">
        <f>(SUMIFS(Inputs_ByYear!I$12:I$17,Inputs_ByYear!$B$12:$B$17,'ABP Remaining Capacity'!$C38))*Inputs_ByYear!I$23*INDEX(Inputs_ByYear!$D$27:$Y$28,MATCH($B38,Inputs_ByYear!$B$27:$B$28,0),MATCH(L$5,Inputs_ByYear!$D$26:$Y$26,0))*INDEX(Inputs_ByPrg!$F$6:$F$69,MATCH('ABP Remaining Capacity'!$E38,Inputs_ByPrg!$E$6:$E$69,0))</f>
        <v>0</v>
      </c>
      <c r="M38" s="86">
        <f>(SUMIFS(Inputs_ByYear!J$12:J$17,Inputs_ByYear!$B$12:$B$17,'ABP Remaining Capacity'!$C38))*Inputs_ByYear!J$23*INDEX(Inputs_ByYear!$D$27:$Y$28,MATCH($B38,Inputs_ByYear!$B$27:$B$28,0),MATCH(M$5,Inputs_ByYear!$D$26:$Y$26,0))*INDEX(Inputs_ByPrg!$F$6:$F$69,MATCH('ABP Remaining Capacity'!$E38,Inputs_ByPrg!$E$6:$E$69,0))</f>
        <v>0</v>
      </c>
      <c r="N38" s="86">
        <f>(SUMIFS(Inputs_ByYear!K$12:K$17,Inputs_ByYear!$B$12:$B$17,'ABP Remaining Capacity'!$C38))*Inputs_ByYear!K$23*INDEX(Inputs_ByYear!$D$27:$Y$28,MATCH($B38,Inputs_ByYear!$B$27:$B$28,0),MATCH(N$5,Inputs_ByYear!$D$26:$Y$26,0))*INDEX(Inputs_ByPrg!$F$6:$F$69,MATCH('ABP Remaining Capacity'!$E38,Inputs_ByPrg!$E$6:$E$69,0))</f>
        <v>0</v>
      </c>
      <c r="O38" s="86">
        <f>(SUMIFS(Inputs_ByYear!L$12:L$17,Inputs_ByYear!$B$12:$B$17,'ABP Remaining Capacity'!$C38))*Inputs_ByYear!L$23*INDEX(Inputs_ByYear!$D$27:$Y$28,MATCH($B38,Inputs_ByYear!$B$27:$B$28,0),MATCH(O$5,Inputs_ByYear!$D$26:$Y$26,0))*INDEX(Inputs_ByPrg!$F$6:$F$69,MATCH('ABP Remaining Capacity'!$E38,Inputs_ByPrg!$E$6:$E$69,0))</f>
        <v>0</v>
      </c>
      <c r="P38" s="86">
        <f>(SUMIFS(Inputs_ByYear!M$12:M$17,Inputs_ByYear!$B$12:$B$17,'ABP Remaining Capacity'!$C38))*Inputs_ByYear!M$23*INDEX(Inputs_ByYear!$D$27:$Y$28,MATCH($B38,Inputs_ByYear!$B$27:$B$28,0),MATCH(P$5,Inputs_ByYear!$D$26:$Y$26,0))*INDEX(Inputs_ByPrg!$F$6:$F$69,MATCH('ABP Remaining Capacity'!$E38,Inputs_ByPrg!$E$6:$E$69,0))</f>
        <v>0</v>
      </c>
      <c r="Q38" s="86">
        <f>(SUMIFS(Inputs_ByYear!N$12:N$17,Inputs_ByYear!$B$12:$B$17,'ABP Remaining Capacity'!$C38))*Inputs_ByYear!N$23*INDEX(Inputs_ByYear!$D$27:$Y$28,MATCH($B38,Inputs_ByYear!$B$27:$B$28,0),MATCH(Q$5,Inputs_ByYear!$D$26:$Y$26,0))*INDEX(Inputs_ByPrg!$F$6:$F$69,MATCH('ABP Remaining Capacity'!$E38,Inputs_ByPrg!$E$6:$E$69,0))</f>
        <v>0</v>
      </c>
      <c r="R38" s="86">
        <f>(SUMIFS(Inputs_ByYear!O$12:O$17,Inputs_ByYear!$B$12:$B$17,'ABP Remaining Capacity'!$C38))*Inputs_ByYear!O$23*INDEX(Inputs_ByYear!$D$27:$Y$28,MATCH($B38,Inputs_ByYear!$B$27:$B$28,0),MATCH(R$5,Inputs_ByYear!$D$26:$Y$26,0))*INDEX(Inputs_ByPrg!$F$6:$F$69,MATCH('ABP Remaining Capacity'!$E38,Inputs_ByPrg!$E$6:$E$69,0))</f>
        <v>0</v>
      </c>
      <c r="S38" s="86">
        <f>(SUMIFS(Inputs_ByYear!P$12:P$17,Inputs_ByYear!$B$12:$B$17,'ABP Remaining Capacity'!$C38))*Inputs_ByYear!P$23*INDEX(Inputs_ByYear!$D$27:$Y$28,MATCH($B38,Inputs_ByYear!$B$27:$B$28,0),MATCH(S$5,Inputs_ByYear!$D$26:$Y$26,0))*INDEX(Inputs_ByPrg!$F$6:$F$69,MATCH('ABP Remaining Capacity'!$E38,Inputs_ByPrg!$E$6:$E$69,0))</f>
        <v>0</v>
      </c>
      <c r="T38" s="86">
        <f>(SUMIFS(Inputs_ByYear!Q$12:Q$17,Inputs_ByYear!$B$12:$B$17,'ABP Remaining Capacity'!$C38))*Inputs_ByYear!Q$23*INDEX(Inputs_ByYear!$D$27:$Y$28,MATCH($B38,Inputs_ByYear!$B$27:$B$28,0),MATCH(T$5,Inputs_ByYear!$D$26:$Y$26,0))*INDEX(Inputs_ByPrg!$F$6:$F$69,MATCH('ABP Remaining Capacity'!$E38,Inputs_ByPrg!$E$6:$E$69,0))</f>
        <v>0</v>
      </c>
      <c r="U38" s="86">
        <f>(SUMIFS(Inputs_ByYear!R$12:R$17,Inputs_ByYear!$B$12:$B$17,'ABP Remaining Capacity'!$C38))*Inputs_ByYear!R$23*INDEX(Inputs_ByYear!$D$27:$Y$28,MATCH($B38,Inputs_ByYear!$B$27:$B$28,0),MATCH(U$5,Inputs_ByYear!$D$26:$Y$26,0))*INDEX(Inputs_ByPrg!$F$6:$F$69,MATCH('ABP Remaining Capacity'!$E38,Inputs_ByPrg!$E$6:$E$69,0))</f>
        <v>0</v>
      </c>
      <c r="V38" s="86">
        <f>(SUMIFS(Inputs_ByYear!S$12:S$17,Inputs_ByYear!$B$12:$B$17,'ABP Remaining Capacity'!$C38))*Inputs_ByYear!S$23*INDEX(Inputs_ByYear!$D$27:$Y$28,MATCH($B38,Inputs_ByYear!$B$27:$B$28,0),MATCH(V$5,Inputs_ByYear!$D$26:$Y$26,0))*INDEX(Inputs_ByPrg!$F$6:$F$69,MATCH('ABP Remaining Capacity'!$E38,Inputs_ByPrg!$E$6:$E$69,0))</f>
        <v>0</v>
      </c>
      <c r="W38" s="86">
        <f>(SUMIFS(Inputs_ByYear!T$12:T$17,Inputs_ByYear!$B$12:$B$17,'ABP Remaining Capacity'!$C38))*Inputs_ByYear!T$23*INDEX(Inputs_ByYear!$D$27:$Y$28,MATCH($B38,Inputs_ByYear!$B$27:$B$28,0),MATCH(W$5,Inputs_ByYear!$D$26:$Y$26,0))*INDEX(Inputs_ByPrg!$F$6:$F$69,MATCH('ABP Remaining Capacity'!$E38,Inputs_ByPrg!$E$6:$E$69,0))</f>
        <v>0</v>
      </c>
      <c r="X38" s="86">
        <f>(SUMIFS(Inputs_ByYear!U$12:U$17,Inputs_ByYear!$B$12:$B$17,'ABP Remaining Capacity'!$C38))*Inputs_ByYear!U$23*INDEX(Inputs_ByYear!$D$27:$Y$28,MATCH($B38,Inputs_ByYear!$B$27:$B$28,0),MATCH(X$5,Inputs_ByYear!$D$26:$Y$26,0))*INDEX(Inputs_ByPrg!$F$6:$F$69,MATCH('ABP Remaining Capacity'!$E38,Inputs_ByPrg!$E$6:$E$69,0))</f>
        <v>0</v>
      </c>
      <c r="Y38" s="86">
        <f>(SUMIFS(Inputs_ByYear!V$12:V$17,Inputs_ByYear!$B$12:$B$17,'ABP Remaining Capacity'!$C38))*Inputs_ByYear!V$23*INDEX(Inputs_ByYear!$D$27:$Y$28,MATCH($B38,Inputs_ByYear!$B$27:$B$28,0),MATCH(Y$5,Inputs_ByYear!$D$26:$Y$26,0))*INDEX(Inputs_ByPrg!$F$6:$F$69,MATCH('ABP Remaining Capacity'!$E38,Inputs_ByPrg!$E$6:$E$69,0))</f>
        <v>0</v>
      </c>
      <c r="Z38" s="86">
        <f>(SUMIFS(Inputs_ByYear!W$12:W$17,Inputs_ByYear!$B$12:$B$17,'ABP Remaining Capacity'!$C38))*Inputs_ByYear!W$23*INDEX(Inputs_ByYear!$D$27:$Y$28,MATCH($B38,Inputs_ByYear!$B$27:$B$28,0),MATCH(Z$5,Inputs_ByYear!$D$26:$Y$26,0))*INDEX(Inputs_ByPrg!$F$6:$F$69,MATCH('ABP Remaining Capacity'!$E38,Inputs_ByPrg!$E$6:$E$69,0))</f>
        <v>0</v>
      </c>
      <c r="AA38" s="86">
        <f>(SUMIFS(Inputs_ByYear!X$12:X$17,Inputs_ByYear!$B$12:$B$17,'ABP Remaining Capacity'!$C38))*Inputs_ByYear!X$23*INDEX(Inputs_ByYear!$D$27:$Y$28,MATCH($B38,Inputs_ByYear!$B$27:$B$28,0),MATCH(AA$5,Inputs_ByYear!$D$26:$Y$26,0))*INDEX(Inputs_ByPrg!$F$6:$F$69,MATCH('ABP Remaining Capacity'!$E38,Inputs_ByPrg!$E$6:$E$69,0))</f>
        <v>0</v>
      </c>
      <c r="AB38" s="86">
        <f>(SUMIFS(Inputs_ByYear!Y$12:Y$17,Inputs_ByYear!$B$12:$B$17,'ABP Remaining Capacity'!$C38))*Inputs_ByYear!Y$23*INDEX(Inputs_ByYear!$D$27:$Y$28,MATCH($B38,Inputs_ByYear!$B$27:$B$28,0),MATCH(AB$5,Inputs_ByYear!$D$26:$Y$26,0))*INDEX(Inputs_ByPrg!$F$6:$F$69,MATCH('ABP Remaining Capacity'!$E38,Inputs_ByPrg!$E$6:$E$69,0))</f>
        <v>0</v>
      </c>
    </row>
    <row r="39" spans="2:28" ht="14.75" customHeight="1" x14ac:dyDescent="0.25">
      <c r="B39" s="227" t="s">
        <v>258</v>
      </c>
      <c r="C39" s="227" t="s">
        <v>248</v>
      </c>
      <c r="D39" s="227" t="s">
        <v>327</v>
      </c>
      <c r="E39" s="272" t="str">
        <f t="shared" si="0"/>
        <v>A_Public Schools_&gt;2000-5000</v>
      </c>
      <c r="F39" s="249" t="s">
        <v>92</v>
      </c>
      <c r="G39" s="86">
        <f>(SUMIFS(Inputs_ByYear!D$12:D$17,Inputs_ByYear!$B$12:$B$17,'ABP Remaining Capacity'!$C39))*Inputs_ByYear!D$23*INDEX(Inputs_ByYear!$D$27:$Y$28,MATCH($B39,Inputs_ByYear!$B$27:$B$28,0),MATCH(G$5,Inputs_ByYear!$D$26:$Y$26,0))*INDEX(Inputs_ByPrg!$F$6:$F$69,MATCH('ABP Remaining Capacity'!$E39,Inputs_ByPrg!$E$6:$E$69,0))</f>
        <v>0</v>
      </c>
      <c r="H39" s="86">
        <f>(SUMIFS(Inputs_ByYear!E$12:E$17,Inputs_ByYear!$B$12:$B$17,'ABP Remaining Capacity'!$C39))*Inputs_ByYear!E$23*INDEX(Inputs_ByYear!$D$27:$Y$28,MATCH($B39,Inputs_ByYear!$B$27:$B$28,0),MATCH(H$5,Inputs_ByYear!$D$26:$Y$26,0))*INDEX(Inputs_ByPrg!$F$6:$F$69,MATCH('ABP Remaining Capacity'!$E39,Inputs_ByPrg!$E$6:$E$69,0))</f>
        <v>0</v>
      </c>
      <c r="I39" s="86">
        <f>(SUMIFS(Inputs_ByYear!F$12:F$17,Inputs_ByYear!$B$12:$B$17,'ABP Remaining Capacity'!$C39))*Inputs_ByYear!F$23*INDEX(Inputs_ByYear!$D$27:$Y$28,MATCH($B39,Inputs_ByYear!$B$27:$B$28,0),MATCH(I$5,Inputs_ByYear!$D$26:$Y$26,0))*INDEX(Inputs_ByPrg!$F$6:$F$69,MATCH('ABP Remaining Capacity'!$E39,Inputs_ByPrg!$E$6:$E$69,0))</f>
        <v>0</v>
      </c>
      <c r="J39" s="86">
        <f>(SUMIFS(Inputs_ByYear!G$12:G$17,Inputs_ByYear!$B$12:$B$17,'ABP Remaining Capacity'!$C39))*Inputs_ByYear!G$23*INDEX(Inputs_ByYear!$D$27:$Y$28,MATCH($B39,Inputs_ByYear!$B$27:$B$28,0),MATCH(J$5,Inputs_ByYear!$D$26:$Y$26,0))*INDEX(Inputs_ByPrg!$F$6:$F$69,MATCH('ABP Remaining Capacity'!$E39,Inputs_ByPrg!$E$6:$E$69,0))</f>
        <v>0</v>
      </c>
      <c r="K39" s="86">
        <f>(SUMIFS(Inputs_ByYear!H$12:H$17,Inputs_ByYear!$B$12:$B$17,'ABP Remaining Capacity'!$C39))*Inputs_ByYear!H$23*INDEX(Inputs_ByYear!$D$27:$Y$28,MATCH($B39,Inputs_ByYear!$B$27:$B$28,0),MATCH(K$5,Inputs_ByYear!$D$26:$Y$26,0))*INDEX(Inputs_ByPrg!$F$6:$F$69,MATCH('ABP Remaining Capacity'!$E39,Inputs_ByPrg!$E$6:$E$69,0))</f>
        <v>0</v>
      </c>
      <c r="L39" s="86">
        <f>(SUMIFS(Inputs_ByYear!I$12:I$17,Inputs_ByYear!$B$12:$B$17,'ABP Remaining Capacity'!$C39))*Inputs_ByYear!I$23*INDEX(Inputs_ByYear!$D$27:$Y$28,MATCH($B39,Inputs_ByYear!$B$27:$B$28,0),MATCH(L$5,Inputs_ByYear!$D$26:$Y$26,0))*INDEX(Inputs_ByPrg!$F$6:$F$69,MATCH('ABP Remaining Capacity'!$E39,Inputs_ByPrg!$E$6:$E$69,0))</f>
        <v>0</v>
      </c>
      <c r="M39" s="86">
        <f>(SUMIFS(Inputs_ByYear!J$12:J$17,Inputs_ByYear!$B$12:$B$17,'ABP Remaining Capacity'!$C39))*Inputs_ByYear!J$23*INDEX(Inputs_ByYear!$D$27:$Y$28,MATCH($B39,Inputs_ByYear!$B$27:$B$28,0),MATCH(M$5,Inputs_ByYear!$D$26:$Y$26,0))*INDEX(Inputs_ByPrg!$F$6:$F$69,MATCH('ABP Remaining Capacity'!$E39,Inputs_ByPrg!$E$6:$E$69,0))</f>
        <v>0</v>
      </c>
      <c r="N39" s="86">
        <f>(SUMIFS(Inputs_ByYear!K$12:K$17,Inputs_ByYear!$B$12:$B$17,'ABP Remaining Capacity'!$C39))*Inputs_ByYear!K$23*INDEX(Inputs_ByYear!$D$27:$Y$28,MATCH($B39,Inputs_ByYear!$B$27:$B$28,0),MATCH(N$5,Inputs_ByYear!$D$26:$Y$26,0))*INDEX(Inputs_ByPrg!$F$6:$F$69,MATCH('ABP Remaining Capacity'!$E39,Inputs_ByPrg!$E$6:$E$69,0))</f>
        <v>0</v>
      </c>
      <c r="O39" s="86">
        <f>(SUMIFS(Inputs_ByYear!L$12:L$17,Inputs_ByYear!$B$12:$B$17,'ABP Remaining Capacity'!$C39))*Inputs_ByYear!L$23*INDEX(Inputs_ByYear!$D$27:$Y$28,MATCH($B39,Inputs_ByYear!$B$27:$B$28,0),MATCH(O$5,Inputs_ByYear!$D$26:$Y$26,0))*INDEX(Inputs_ByPrg!$F$6:$F$69,MATCH('ABP Remaining Capacity'!$E39,Inputs_ByPrg!$E$6:$E$69,0))</f>
        <v>0</v>
      </c>
      <c r="P39" s="86">
        <f>(SUMIFS(Inputs_ByYear!M$12:M$17,Inputs_ByYear!$B$12:$B$17,'ABP Remaining Capacity'!$C39))*Inputs_ByYear!M$23*INDEX(Inputs_ByYear!$D$27:$Y$28,MATCH($B39,Inputs_ByYear!$B$27:$B$28,0),MATCH(P$5,Inputs_ByYear!$D$26:$Y$26,0))*INDEX(Inputs_ByPrg!$F$6:$F$69,MATCH('ABP Remaining Capacity'!$E39,Inputs_ByPrg!$E$6:$E$69,0))</f>
        <v>0</v>
      </c>
      <c r="Q39" s="86">
        <f>(SUMIFS(Inputs_ByYear!N$12:N$17,Inputs_ByYear!$B$12:$B$17,'ABP Remaining Capacity'!$C39))*Inputs_ByYear!N$23*INDEX(Inputs_ByYear!$D$27:$Y$28,MATCH($B39,Inputs_ByYear!$B$27:$B$28,0),MATCH(Q$5,Inputs_ByYear!$D$26:$Y$26,0))*INDEX(Inputs_ByPrg!$F$6:$F$69,MATCH('ABP Remaining Capacity'!$E39,Inputs_ByPrg!$E$6:$E$69,0))</f>
        <v>0</v>
      </c>
      <c r="R39" s="86">
        <f>(SUMIFS(Inputs_ByYear!O$12:O$17,Inputs_ByYear!$B$12:$B$17,'ABP Remaining Capacity'!$C39))*Inputs_ByYear!O$23*INDEX(Inputs_ByYear!$D$27:$Y$28,MATCH($B39,Inputs_ByYear!$B$27:$B$28,0),MATCH(R$5,Inputs_ByYear!$D$26:$Y$26,0))*INDEX(Inputs_ByPrg!$F$6:$F$69,MATCH('ABP Remaining Capacity'!$E39,Inputs_ByPrg!$E$6:$E$69,0))</f>
        <v>0</v>
      </c>
      <c r="S39" s="86">
        <f>(SUMIFS(Inputs_ByYear!P$12:P$17,Inputs_ByYear!$B$12:$B$17,'ABP Remaining Capacity'!$C39))*Inputs_ByYear!P$23*INDEX(Inputs_ByYear!$D$27:$Y$28,MATCH($B39,Inputs_ByYear!$B$27:$B$28,0),MATCH(S$5,Inputs_ByYear!$D$26:$Y$26,0))*INDEX(Inputs_ByPrg!$F$6:$F$69,MATCH('ABP Remaining Capacity'!$E39,Inputs_ByPrg!$E$6:$E$69,0))</f>
        <v>0</v>
      </c>
      <c r="T39" s="86">
        <f>(SUMIFS(Inputs_ByYear!Q$12:Q$17,Inputs_ByYear!$B$12:$B$17,'ABP Remaining Capacity'!$C39))*Inputs_ByYear!Q$23*INDEX(Inputs_ByYear!$D$27:$Y$28,MATCH($B39,Inputs_ByYear!$B$27:$B$28,0),MATCH(T$5,Inputs_ByYear!$D$26:$Y$26,0))*INDEX(Inputs_ByPrg!$F$6:$F$69,MATCH('ABP Remaining Capacity'!$E39,Inputs_ByPrg!$E$6:$E$69,0))</f>
        <v>0</v>
      </c>
      <c r="U39" s="86">
        <f>(SUMIFS(Inputs_ByYear!R$12:R$17,Inputs_ByYear!$B$12:$B$17,'ABP Remaining Capacity'!$C39))*Inputs_ByYear!R$23*INDEX(Inputs_ByYear!$D$27:$Y$28,MATCH($B39,Inputs_ByYear!$B$27:$B$28,0),MATCH(U$5,Inputs_ByYear!$D$26:$Y$26,0))*INDEX(Inputs_ByPrg!$F$6:$F$69,MATCH('ABP Remaining Capacity'!$E39,Inputs_ByPrg!$E$6:$E$69,0))</f>
        <v>0</v>
      </c>
      <c r="V39" s="86">
        <f>(SUMIFS(Inputs_ByYear!S$12:S$17,Inputs_ByYear!$B$12:$B$17,'ABP Remaining Capacity'!$C39))*Inputs_ByYear!S$23*INDEX(Inputs_ByYear!$D$27:$Y$28,MATCH($B39,Inputs_ByYear!$B$27:$B$28,0),MATCH(V$5,Inputs_ByYear!$D$26:$Y$26,0))*INDEX(Inputs_ByPrg!$F$6:$F$69,MATCH('ABP Remaining Capacity'!$E39,Inputs_ByPrg!$E$6:$E$69,0))</f>
        <v>0</v>
      </c>
      <c r="W39" s="86">
        <f>(SUMIFS(Inputs_ByYear!T$12:T$17,Inputs_ByYear!$B$12:$B$17,'ABP Remaining Capacity'!$C39))*Inputs_ByYear!T$23*INDEX(Inputs_ByYear!$D$27:$Y$28,MATCH($B39,Inputs_ByYear!$B$27:$B$28,0),MATCH(W$5,Inputs_ByYear!$D$26:$Y$26,0))*INDEX(Inputs_ByPrg!$F$6:$F$69,MATCH('ABP Remaining Capacity'!$E39,Inputs_ByPrg!$E$6:$E$69,0))</f>
        <v>0</v>
      </c>
      <c r="X39" s="86">
        <f>(SUMIFS(Inputs_ByYear!U$12:U$17,Inputs_ByYear!$B$12:$B$17,'ABP Remaining Capacity'!$C39))*Inputs_ByYear!U$23*INDEX(Inputs_ByYear!$D$27:$Y$28,MATCH($B39,Inputs_ByYear!$B$27:$B$28,0),MATCH(X$5,Inputs_ByYear!$D$26:$Y$26,0))*INDEX(Inputs_ByPrg!$F$6:$F$69,MATCH('ABP Remaining Capacity'!$E39,Inputs_ByPrg!$E$6:$E$69,0))</f>
        <v>0</v>
      </c>
      <c r="Y39" s="86">
        <f>(SUMIFS(Inputs_ByYear!V$12:V$17,Inputs_ByYear!$B$12:$B$17,'ABP Remaining Capacity'!$C39))*Inputs_ByYear!V$23*INDEX(Inputs_ByYear!$D$27:$Y$28,MATCH($B39,Inputs_ByYear!$B$27:$B$28,0),MATCH(Y$5,Inputs_ByYear!$D$26:$Y$26,0))*INDEX(Inputs_ByPrg!$F$6:$F$69,MATCH('ABP Remaining Capacity'!$E39,Inputs_ByPrg!$E$6:$E$69,0))</f>
        <v>0</v>
      </c>
      <c r="Z39" s="86">
        <f>(SUMIFS(Inputs_ByYear!W$12:W$17,Inputs_ByYear!$B$12:$B$17,'ABP Remaining Capacity'!$C39))*Inputs_ByYear!W$23*INDEX(Inputs_ByYear!$D$27:$Y$28,MATCH($B39,Inputs_ByYear!$B$27:$B$28,0),MATCH(Z$5,Inputs_ByYear!$D$26:$Y$26,0))*INDEX(Inputs_ByPrg!$F$6:$F$69,MATCH('ABP Remaining Capacity'!$E39,Inputs_ByPrg!$E$6:$E$69,0))</f>
        <v>0</v>
      </c>
      <c r="AA39" s="86">
        <f>(SUMIFS(Inputs_ByYear!X$12:X$17,Inputs_ByYear!$B$12:$B$17,'ABP Remaining Capacity'!$C39))*Inputs_ByYear!X$23*INDEX(Inputs_ByYear!$D$27:$Y$28,MATCH($B39,Inputs_ByYear!$B$27:$B$28,0),MATCH(AA$5,Inputs_ByYear!$D$26:$Y$26,0))*INDEX(Inputs_ByPrg!$F$6:$F$69,MATCH('ABP Remaining Capacity'!$E39,Inputs_ByPrg!$E$6:$E$69,0))</f>
        <v>0</v>
      </c>
      <c r="AB39" s="86">
        <f>(SUMIFS(Inputs_ByYear!Y$12:Y$17,Inputs_ByYear!$B$12:$B$17,'ABP Remaining Capacity'!$C39))*Inputs_ByYear!Y$23*INDEX(Inputs_ByYear!$D$27:$Y$28,MATCH($B39,Inputs_ByYear!$B$27:$B$28,0),MATCH(AB$5,Inputs_ByYear!$D$26:$Y$26,0))*INDEX(Inputs_ByPrg!$F$6:$F$69,MATCH('ABP Remaining Capacity'!$E39,Inputs_ByPrg!$E$6:$E$69,0))</f>
        <v>0</v>
      </c>
    </row>
    <row r="40" spans="2:28" ht="14.75" customHeight="1" x14ac:dyDescent="0.25">
      <c r="B40" s="227" t="s">
        <v>259</v>
      </c>
      <c r="C40" s="227" t="s">
        <v>248</v>
      </c>
      <c r="D40" s="227" t="s">
        <v>358</v>
      </c>
      <c r="E40" s="272" t="str">
        <f t="shared" si="0"/>
        <v>B_Public Schools_&gt;25</v>
      </c>
      <c r="F40" s="249" t="s">
        <v>92</v>
      </c>
      <c r="G40" s="86">
        <f>(SUMIFS(Inputs_ByYear!D$12:D$17,Inputs_ByYear!$B$12:$B$17,'ABP Remaining Capacity'!$C40))*Inputs_ByYear!D$23*INDEX(Inputs_ByYear!$D$27:$Y$28,MATCH($B40,Inputs_ByYear!$B$27:$B$28,0),MATCH(G$5,Inputs_ByYear!$D$26:$Y$26,0))*INDEX(Inputs_ByPrg!$F$6:$F$69,MATCH('ABP Remaining Capacity'!$E40,Inputs_ByPrg!$E$6:$E$69,0))</f>
        <v>0</v>
      </c>
      <c r="H40" s="86">
        <f>(SUMIFS(Inputs_ByYear!E$12:E$17,Inputs_ByYear!$B$12:$B$17,'ABP Remaining Capacity'!$C40))*Inputs_ByYear!E$23*INDEX(Inputs_ByYear!$D$27:$Y$28,MATCH($B40,Inputs_ByYear!$B$27:$B$28,0),MATCH(H$5,Inputs_ByYear!$D$26:$Y$26,0))*INDEX(Inputs_ByPrg!$F$6:$F$69,MATCH('ABP Remaining Capacity'!$E40,Inputs_ByPrg!$E$6:$E$69,0))</f>
        <v>0</v>
      </c>
      <c r="I40" s="86">
        <f>(SUMIFS(Inputs_ByYear!F$12:F$17,Inputs_ByYear!$B$12:$B$17,'ABP Remaining Capacity'!$C40))*Inputs_ByYear!F$23*INDEX(Inputs_ByYear!$D$27:$Y$28,MATCH($B40,Inputs_ByYear!$B$27:$B$28,0),MATCH(I$5,Inputs_ByYear!$D$26:$Y$26,0))*INDEX(Inputs_ByPrg!$F$6:$F$69,MATCH('ABP Remaining Capacity'!$E40,Inputs_ByPrg!$E$6:$E$69,0))</f>
        <v>0</v>
      </c>
      <c r="J40" s="86">
        <f>(SUMIFS(Inputs_ByYear!G$12:G$17,Inputs_ByYear!$B$12:$B$17,'ABP Remaining Capacity'!$C40))*Inputs_ByYear!G$23*INDEX(Inputs_ByYear!$D$27:$Y$28,MATCH($B40,Inputs_ByYear!$B$27:$B$28,0),MATCH(J$5,Inputs_ByYear!$D$26:$Y$26,0))*INDEX(Inputs_ByPrg!$F$6:$F$69,MATCH('ABP Remaining Capacity'!$E40,Inputs_ByPrg!$E$6:$E$69,0))</f>
        <v>0</v>
      </c>
      <c r="K40" s="86">
        <f>(SUMIFS(Inputs_ByYear!H$12:H$17,Inputs_ByYear!$B$12:$B$17,'ABP Remaining Capacity'!$C40))*Inputs_ByYear!H$23*INDEX(Inputs_ByYear!$D$27:$Y$28,MATCH($B40,Inputs_ByYear!$B$27:$B$28,0),MATCH(K$5,Inputs_ByYear!$D$26:$Y$26,0))*INDEX(Inputs_ByPrg!$F$6:$F$69,MATCH('ABP Remaining Capacity'!$E40,Inputs_ByPrg!$E$6:$E$69,0))</f>
        <v>0</v>
      </c>
      <c r="L40" s="86">
        <f>(SUMIFS(Inputs_ByYear!I$12:I$17,Inputs_ByYear!$B$12:$B$17,'ABP Remaining Capacity'!$C40))*Inputs_ByYear!I$23*INDEX(Inputs_ByYear!$D$27:$Y$28,MATCH($B40,Inputs_ByYear!$B$27:$B$28,0),MATCH(L$5,Inputs_ByYear!$D$26:$Y$26,0))*INDEX(Inputs_ByPrg!$F$6:$F$69,MATCH('ABP Remaining Capacity'!$E40,Inputs_ByPrg!$E$6:$E$69,0))</f>
        <v>0</v>
      </c>
      <c r="M40" s="86">
        <f>(SUMIFS(Inputs_ByYear!J$12:J$17,Inputs_ByYear!$B$12:$B$17,'ABP Remaining Capacity'!$C40))*Inputs_ByYear!J$23*INDEX(Inputs_ByYear!$D$27:$Y$28,MATCH($B40,Inputs_ByYear!$B$27:$B$28,0),MATCH(M$5,Inputs_ByYear!$D$26:$Y$26,0))*INDEX(Inputs_ByPrg!$F$6:$F$69,MATCH('ABP Remaining Capacity'!$E40,Inputs_ByPrg!$E$6:$E$69,0))</f>
        <v>0</v>
      </c>
      <c r="N40" s="86">
        <f>(SUMIFS(Inputs_ByYear!K$12:K$17,Inputs_ByYear!$B$12:$B$17,'ABP Remaining Capacity'!$C40))*Inputs_ByYear!K$23*INDEX(Inputs_ByYear!$D$27:$Y$28,MATCH($B40,Inputs_ByYear!$B$27:$B$28,0),MATCH(N$5,Inputs_ByYear!$D$26:$Y$26,0))*INDEX(Inputs_ByPrg!$F$6:$F$69,MATCH('ABP Remaining Capacity'!$E40,Inputs_ByPrg!$E$6:$E$69,0))</f>
        <v>0</v>
      </c>
      <c r="O40" s="86">
        <f>(SUMIFS(Inputs_ByYear!L$12:L$17,Inputs_ByYear!$B$12:$B$17,'ABP Remaining Capacity'!$C40))*Inputs_ByYear!L$23*INDEX(Inputs_ByYear!$D$27:$Y$28,MATCH($B40,Inputs_ByYear!$B$27:$B$28,0),MATCH(O$5,Inputs_ByYear!$D$26:$Y$26,0))*INDEX(Inputs_ByPrg!$F$6:$F$69,MATCH('ABP Remaining Capacity'!$E40,Inputs_ByPrg!$E$6:$E$69,0))</f>
        <v>0</v>
      </c>
      <c r="P40" s="86">
        <f>(SUMIFS(Inputs_ByYear!M$12:M$17,Inputs_ByYear!$B$12:$B$17,'ABP Remaining Capacity'!$C40))*Inputs_ByYear!M$23*INDEX(Inputs_ByYear!$D$27:$Y$28,MATCH($B40,Inputs_ByYear!$B$27:$B$28,0),MATCH(P$5,Inputs_ByYear!$D$26:$Y$26,0))*INDEX(Inputs_ByPrg!$F$6:$F$69,MATCH('ABP Remaining Capacity'!$E40,Inputs_ByPrg!$E$6:$E$69,0))</f>
        <v>0</v>
      </c>
      <c r="Q40" s="86">
        <f>(SUMIFS(Inputs_ByYear!N$12:N$17,Inputs_ByYear!$B$12:$B$17,'ABP Remaining Capacity'!$C40))*Inputs_ByYear!N$23*INDEX(Inputs_ByYear!$D$27:$Y$28,MATCH($B40,Inputs_ByYear!$B$27:$B$28,0),MATCH(Q$5,Inputs_ByYear!$D$26:$Y$26,0))*INDEX(Inputs_ByPrg!$F$6:$F$69,MATCH('ABP Remaining Capacity'!$E40,Inputs_ByPrg!$E$6:$E$69,0))</f>
        <v>0</v>
      </c>
      <c r="R40" s="86">
        <f>(SUMIFS(Inputs_ByYear!O$12:O$17,Inputs_ByYear!$B$12:$B$17,'ABP Remaining Capacity'!$C40))*Inputs_ByYear!O$23*INDEX(Inputs_ByYear!$D$27:$Y$28,MATCH($B40,Inputs_ByYear!$B$27:$B$28,0),MATCH(R$5,Inputs_ByYear!$D$26:$Y$26,0))*INDEX(Inputs_ByPrg!$F$6:$F$69,MATCH('ABP Remaining Capacity'!$E40,Inputs_ByPrg!$E$6:$E$69,0))</f>
        <v>0</v>
      </c>
      <c r="S40" s="86">
        <f>(SUMIFS(Inputs_ByYear!P$12:P$17,Inputs_ByYear!$B$12:$B$17,'ABP Remaining Capacity'!$C40))*Inputs_ByYear!P$23*INDEX(Inputs_ByYear!$D$27:$Y$28,MATCH($B40,Inputs_ByYear!$B$27:$B$28,0),MATCH(S$5,Inputs_ByYear!$D$26:$Y$26,0))*INDEX(Inputs_ByPrg!$F$6:$F$69,MATCH('ABP Remaining Capacity'!$E40,Inputs_ByPrg!$E$6:$E$69,0))</f>
        <v>0</v>
      </c>
      <c r="T40" s="86">
        <f>(SUMIFS(Inputs_ByYear!Q$12:Q$17,Inputs_ByYear!$B$12:$B$17,'ABP Remaining Capacity'!$C40))*Inputs_ByYear!Q$23*INDEX(Inputs_ByYear!$D$27:$Y$28,MATCH($B40,Inputs_ByYear!$B$27:$B$28,0),MATCH(T$5,Inputs_ByYear!$D$26:$Y$26,0))*INDEX(Inputs_ByPrg!$F$6:$F$69,MATCH('ABP Remaining Capacity'!$E40,Inputs_ByPrg!$E$6:$E$69,0))</f>
        <v>0</v>
      </c>
      <c r="U40" s="86">
        <f>(SUMIFS(Inputs_ByYear!R$12:R$17,Inputs_ByYear!$B$12:$B$17,'ABP Remaining Capacity'!$C40))*Inputs_ByYear!R$23*INDEX(Inputs_ByYear!$D$27:$Y$28,MATCH($B40,Inputs_ByYear!$B$27:$B$28,0),MATCH(U$5,Inputs_ByYear!$D$26:$Y$26,0))*INDEX(Inputs_ByPrg!$F$6:$F$69,MATCH('ABP Remaining Capacity'!$E40,Inputs_ByPrg!$E$6:$E$69,0))</f>
        <v>0</v>
      </c>
      <c r="V40" s="86">
        <f>(SUMIFS(Inputs_ByYear!S$12:S$17,Inputs_ByYear!$B$12:$B$17,'ABP Remaining Capacity'!$C40))*Inputs_ByYear!S$23*INDEX(Inputs_ByYear!$D$27:$Y$28,MATCH($B40,Inputs_ByYear!$B$27:$B$28,0),MATCH(V$5,Inputs_ByYear!$D$26:$Y$26,0))*INDEX(Inputs_ByPrg!$F$6:$F$69,MATCH('ABP Remaining Capacity'!$E40,Inputs_ByPrg!$E$6:$E$69,0))</f>
        <v>0</v>
      </c>
      <c r="W40" s="86">
        <f>(SUMIFS(Inputs_ByYear!T$12:T$17,Inputs_ByYear!$B$12:$B$17,'ABP Remaining Capacity'!$C40))*Inputs_ByYear!T$23*INDEX(Inputs_ByYear!$D$27:$Y$28,MATCH($B40,Inputs_ByYear!$B$27:$B$28,0),MATCH(W$5,Inputs_ByYear!$D$26:$Y$26,0))*INDEX(Inputs_ByPrg!$F$6:$F$69,MATCH('ABP Remaining Capacity'!$E40,Inputs_ByPrg!$E$6:$E$69,0))</f>
        <v>0</v>
      </c>
      <c r="X40" s="86">
        <f>(SUMIFS(Inputs_ByYear!U$12:U$17,Inputs_ByYear!$B$12:$B$17,'ABP Remaining Capacity'!$C40))*Inputs_ByYear!U$23*INDEX(Inputs_ByYear!$D$27:$Y$28,MATCH($B40,Inputs_ByYear!$B$27:$B$28,0),MATCH(X$5,Inputs_ByYear!$D$26:$Y$26,0))*INDEX(Inputs_ByPrg!$F$6:$F$69,MATCH('ABP Remaining Capacity'!$E40,Inputs_ByPrg!$E$6:$E$69,0))</f>
        <v>0</v>
      </c>
      <c r="Y40" s="86">
        <f>(SUMIFS(Inputs_ByYear!V$12:V$17,Inputs_ByYear!$B$12:$B$17,'ABP Remaining Capacity'!$C40))*Inputs_ByYear!V$23*INDEX(Inputs_ByYear!$D$27:$Y$28,MATCH($B40,Inputs_ByYear!$B$27:$B$28,0),MATCH(Y$5,Inputs_ByYear!$D$26:$Y$26,0))*INDEX(Inputs_ByPrg!$F$6:$F$69,MATCH('ABP Remaining Capacity'!$E40,Inputs_ByPrg!$E$6:$E$69,0))</f>
        <v>0</v>
      </c>
      <c r="Z40" s="86">
        <f>(SUMIFS(Inputs_ByYear!W$12:W$17,Inputs_ByYear!$B$12:$B$17,'ABP Remaining Capacity'!$C40))*Inputs_ByYear!W$23*INDEX(Inputs_ByYear!$D$27:$Y$28,MATCH($B40,Inputs_ByYear!$B$27:$B$28,0),MATCH(Z$5,Inputs_ByYear!$D$26:$Y$26,0))*INDEX(Inputs_ByPrg!$F$6:$F$69,MATCH('ABP Remaining Capacity'!$E40,Inputs_ByPrg!$E$6:$E$69,0))</f>
        <v>0</v>
      </c>
      <c r="AA40" s="86">
        <f>(SUMIFS(Inputs_ByYear!X$12:X$17,Inputs_ByYear!$B$12:$B$17,'ABP Remaining Capacity'!$C40))*Inputs_ByYear!X$23*INDEX(Inputs_ByYear!$D$27:$Y$28,MATCH($B40,Inputs_ByYear!$B$27:$B$28,0),MATCH(AA$5,Inputs_ByYear!$D$26:$Y$26,0))*INDEX(Inputs_ByPrg!$F$6:$F$69,MATCH('ABP Remaining Capacity'!$E40,Inputs_ByPrg!$E$6:$E$69,0))</f>
        <v>0</v>
      </c>
      <c r="AB40" s="86">
        <f>(SUMIFS(Inputs_ByYear!Y$12:Y$17,Inputs_ByYear!$B$12:$B$17,'ABP Remaining Capacity'!$C40))*Inputs_ByYear!Y$23*INDEX(Inputs_ByYear!$D$27:$Y$28,MATCH($B40,Inputs_ByYear!$B$27:$B$28,0),MATCH(AB$5,Inputs_ByYear!$D$26:$Y$26,0))*INDEX(Inputs_ByPrg!$F$6:$F$69,MATCH('ABP Remaining Capacity'!$E40,Inputs_ByPrg!$E$6:$E$69,0))</f>
        <v>0</v>
      </c>
    </row>
    <row r="41" spans="2:28" ht="14.75" customHeight="1" x14ac:dyDescent="0.25">
      <c r="B41" s="227" t="s">
        <v>259</v>
      </c>
      <c r="C41" s="227" t="s">
        <v>248</v>
      </c>
      <c r="D41" s="227" t="s">
        <v>322</v>
      </c>
      <c r="E41" s="272" t="str">
        <f t="shared" si="0"/>
        <v>B_Public Schools_&gt;25-100</v>
      </c>
      <c r="F41" s="249" t="s">
        <v>92</v>
      </c>
      <c r="G41" s="86">
        <f>(SUMIFS(Inputs_ByYear!D$12:D$17,Inputs_ByYear!$B$12:$B$17,'ABP Remaining Capacity'!$C41))*Inputs_ByYear!D$23*INDEX(Inputs_ByYear!$D$27:$Y$28,MATCH($B41,Inputs_ByYear!$B$27:$B$28,0),MATCH(G$5,Inputs_ByYear!$D$26:$Y$26,0))*INDEX(Inputs_ByPrg!$F$6:$F$69,MATCH('ABP Remaining Capacity'!$E41,Inputs_ByPrg!$E$6:$E$69,0))</f>
        <v>0</v>
      </c>
      <c r="H41" s="86">
        <f>(SUMIFS(Inputs_ByYear!E$12:E$17,Inputs_ByYear!$B$12:$B$17,'ABP Remaining Capacity'!$C41))*Inputs_ByYear!E$23*INDEX(Inputs_ByYear!$D$27:$Y$28,MATCH($B41,Inputs_ByYear!$B$27:$B$28,0),MATCH(H$5,Inputs_ByYear!$D$26:$Y$26,0))*INDEX(Inputs_ByPrg!$F$6:$F$69,MATCH('ABP Remaining Capacity'!$E41,Inputs_ByPrg!$E$6:$E$69,0))</f>
        <v>2214.1727999999998</v>
      </c>
      <c r="I41" s="86">
        <f>(SUMIFS(Inputs_ByYear!F$12:F$17,Inputs_ByYear!$B$12:$B$17,'ABP Remaining Capacity'!$C41))*Inputs_ByYear!F$23*INDEX(Inputs_ByYear!$D$27:$Y$28,MATCH($B41,Inputs_ByYear!$B$27:$B$28,0),MATCH(I$5,Inputs_ByYear!$D$26:$Y$26,0))*INDEX(Inputs_ByPrg!$F$6:$F$69,MATCH('ABP Remaining Capacity'!$E41,Inputs_ByPrg!$E$6:$E$69,0))</f>
        <v>0</v>
      </c>
      <c r="J41" s="86">
        <f>(SUMIFS(Inputs_ByYear!G$12:G$17,Inputs_ByYear!$B$12:$B$17,'ABP Remaining Capacity'!$C41))*Inputs_ByYear!G$23*INDEX(Inputs_ByYear!$D$27:$Y$28,MATCH($B41,Inputs_ByYear!$B$27:$B$28,0),MATCH(J$5,Inputs_ByYear!$D$26:$Y$26,0))*INDEX(Inputs_ByPrg!$F$6:$F$69,MATCH('ABP Remaining Capacity'!$E41,Inputs_ByPrg!$E$6:$E$69,0))</f>
        <v>0</v>
      </c>
      <c r="K41" s="86">
        <f>(SUMIFS(Inputs_ByYear!H$12:H$17,Inputs_ByYear!$B$12:$B$17,'ABP Remaining Capacity'!$C41))*Inputs_ByYear!H$23*INDEX(Inputs_ByYear!$D$27:$Y$28,MATCH($B41,Inputs_ByYear!$B$27:$B$28,0),MATCH(K$5,Inputs_ByYear!$D$26:$Y$26,0))*INDEX(Inputs_ByPrg!$F$6:$F$69,MATCH('ABP Remaining Capacity'!$E41,Inputs_ByPrg!$E$6:$E$69,0))</f>
        <v>0</v>
      </c>
      <c r="L41" s="86">
        <f>(SUMIFS(Inputs_ByYear!I$12:I$17,Inputs_ByYear!$B$12:$B$17,'ABP Remaining Capacity'!$C41))*Inputs_ByYear!I$23*INDEX(Inputs_ByYear!$D$27:$Y$28,MATCH($B41,Inputs_ByYear!$B$27:$B$28,0),MATCH(L$5,Inputs_ByYear!$D$26:$Y$26,0))*INDEX(Inputs_ByPrg!$F$6:$F$69,MATCH('ABP Remaining Capacity'!$E41,Inputs_ByPrg!$E$6:$E$69,0))</f>
        <v>0</v>
      </c>
      <c r="M41" s="86">
        <f>(SUMIFS(Inputs_ByYear!J$12:J$17,Inputs_ByYear!$B$12:$B$17,'ABP Remaining Capacity'!$C41))*Inputs_ByYear!J$23*INDEX(Inputs_ByYear!$D$27:$Y$28,MATCH($B41,Inputs_ByYear!$B$27:$B$28,0),MATCH(M$5,Inputs_ByYear!$D$26:$Y$26,0))*INDEX(Inputs_ByPrg!$F$6:$F$69,MATCH('ABP Remaining Capacity'!$E41,Inputs_ByPrg!$E$6:$E$69,0))</f>
        <v>0</v>
      </c>
      <c r="N41" s="86">
        <f>(SUMIFS(Inputs_ByYear!K$12:K$17,Inputs_ByYear!$B$12:$B$17,'ABP Remaining Capacity'!$C41))*Inputs_ByYear!K$23*INDEX(Inputs_ByYear!$D$27:$Y$28,MATCH($B41,Inputs_ByYear!$B$27:$B$28,0),MATCH(N$5,Inputs_ByYear!$D$26:$Y$26,0))*INDEX(Inputs_ByPrg!$F$6:$F$69,MATCH('ABP Remaining Capacity'!$E41,Inputs_ByPrg!$E$6:$E$69,0))</f>
        <v>0</v>
      </c>
      <c r="O41" s="86">
        <f>(SUMIFS(Inputs_ByYear!L$12:L$17,Inputs_ByYear!$B$12:$B$17,'ABP Remaining Capacity'!$C41))*Inputs_ByYear!L$23*INDEX(Inputs_ByYear!$D$27:$Y$28,MATCH($B41,Inputs_ByYear!$B$27:$B$28,0),MATCH(O$5,Inputs_ByYear!$D$26:$Y$26,0))*INDEX(Inputs_ByPrg!$F$6:$F$69,MATCH('ABP Remaining Capacity'!$E41,Inputs_ByPrg!$E$6:$E$69,0))</f>
        <v>0</v>
      </c>
      <c r="P41" s="86">
        <f>(SUMIFS(Inputs_ByYear!M$12:M$17,Inputs_ByYear!$B$12:$B$17,'ABP Remaining Capacity'!$C41))*Inputs_ByYear!M$23*INDEX(Inputs_ByYear!$D$27:$Y$28,MATCH($B41,Inputs_ByYear!$B$27:$B$28,0),MATCH(P$5,Inputs_ByYear!$D$26:$Y$26,0))*INDEX(Inputs_ByPrg!$F$6:$F$69,MATCH('ABP Remaining Capacity'!$E41,Inputs_ByPrg!$E$6:$E$69,0))</f>
        <v>0</v>
      </c>
      <c r="Q41" s="86">
        <f>(SUMIFS(Inputs_ByYear!N$12:N$17,Inputs_ByYear!$B$12:$B$17,'ABP Remaining Capacity'!$C41))*Inputs_ByYear!N$23*INDEX(Inputs_ByYear!$D$27:$Y$28,MATCH($B41,Inputs_ByYear!$B$27:$B$28,0),MATCH(Q$5,Inputs_ByYear!$D$26:$Y$26,0))*INDEX(Inputs_ByPrg!$F$6:$F$69,MATCH('ABP Remaining Capacity'!$E41,Inputs_ByPrg!$E$6:$E$69,0))</f>
        <v>0</v>
      </c>
      <c r="R41" s="86">
        <f>(SUMIFS(Inputs_ByYear!O$12:O$17,Inputs_ByYear!$B$12:$B$17,'ABP Remaining Capacity'!$C41))*Inputs_ByYear!O$23*INDEX(Inputs_ByYear!$D$27:$Y$28,MATCH($B41,Inputs_ByYear!$B$27:$B$28,0),MATCH(R$5,Inputs_ByYear!$D$26:$Y$26,0))*INDEX(Inputs_ByPrg!$F$6:$F$69,MATCH('ABP Remaining Capacity'!$E41,Inputs_ByPrg!$E$6:$E$69,0))</f>
        <v>0</v>
      </c>
      <c r="S41" s="86">
        <f>(SUMIFS(Inputs_ByYear!P$12:P$17,Inputs_ByYear!$B$12:$B$17,'ABP Remaining Capacity'!$C41))*Inputs_ByYear!P$23*INDEX(Inputs_ByYear!$D$27:$Y$28,MATCH($B41,Inputs_ByYear!$B$27:$B$28,0),MATCH(S$5,Inputs_ByYear!$D$26:$Y$26,0))*INDEX(Inputs_ByPrg!$F$6:$F$69,MATCH('ABP Remaining Capacity'!$E41,Inputs_ByPrg!$E$6:$E$69,0))</f>
        <v>0</v>
      </c>
      <c r="T41" s="86">
        <f>(SUMIFS(Inputs_ByYear!Q$12:Q$17,Inputs_ByYear!$B$12:$B$17,'ABP Remaining Capacity'!$C41))*Inputs_ByYear!Q$23*INDEX(Inputs_ByYear!$D$27:$Y$28,MATCH($B41,Inputs_ByYear!$B$27:$B$28,0),MATCH(T$5,Inputs_ByYear!$D$26:$Y$26,0))*INDEX(Inputs_ByPrg!$F$6:$F$69,MATCH('ABP Remaining Capacity'!$E41,Inputs_ByPrg!$E$6:$E$69,0))</f>
        <v>0</v>
      </c>
      <c r="U41" s="86">
        <f>(SUMIFS(Inputs_ByYear!R$12:R$17,Inputs_ByYear!$B$12:$B$17,'ABP Remaining Capacity'!$C41))*Inputs_ByYear!R$23*INDEX(Inputs_ByYear!$D$27:$Y$28,MATCH($B41,Inputs_ByYear!$B$27:$B$28,0),MATCH(U$5,Inputs_ByYear!$D$26:$Y$26,0))*INDEX(Inputs_ByPrg!$F$6:$F$69,MATCH('ABP Remaining Capacity'!$E41,Inputs_ByPrg!$E$6:$E$69,0))</f>
        <v>0</v>
      </c>
      <c r="V41" s="86">
        <f>(SUMIFS(Inputs_ByYear!S$12:S$17,Inputs_ByYear!$B$12:$B$17,'ABP Remaining Capacity'!$C41))*Inputs_ByYear!S$23*INDEX(Inputs_ByYear!$D$27:$Y$28,MATCH($B41,Inputs_ByYear!$B$27:$B$28,0),MATCH(V$5,Inputs_ByYear!$D$26:$Y$26,0))*INDEX(Inputs_ByPrg!$F$6:$F$69,MATCH('ABP Remaining Capacity'!$E41,Inputs_ByPrg!$E$6:$E$69,0))</f>
        <v>0</v>
      </c>
      <c r="W41" s="86">
        <f>(SUMIFS(Inputs_ByYear!T$12:T$17,Inputs_ByYear!$B$12:$B$17,'ABP Remaining Capacity'!$C41))*Inputs_ByYear!T$23*INDEX(Inputs_ByYear!$D$27:$Y$28,MATCH($B41,Inputs_ByYear!$B$27:$B$28,0),MATCH(W$5,Inputs_ByYear!$D$26:$Y$26,0))*INDEX(Inputs_ByPrg!$F$6:$F$69,MATCH('ABP Remaining Capacity'!$E41,Inputs_ByPrg!$E$6:$E$69,0))</f>
        <v>0</v>
      </c>
      <c r="X41" s="86">
        <f>(SUMIFS(Inputs_ByYear!U$12:U$17,Inputs_ByYear!$B$12:$B$17,'ABP Remaining Capacity'!$C41))*Inputs_ByYear!U$23*INDEX(Inputs_ByYear!$D$27:$Y$28,MATCH($B41,Inputs_ByYear!$B$27:$B$28,0),MATCH(X$5,Inputs_ByYear!$D$26:$Y$26,0))*INDEX(Inputs_ByPrg!$F$6:$F$69,MATCH('ABP Remaining Capacity'!$E41,Inputs_ByPrg!$E$6:$E$69,0))</f>
        <v>0</v>
      </c>
      <c r="Y41" s="86">
        <f>(SUMIFS(Inputs_ByYear!V$12:V$17,Inputs_ByYear!$B$12:$B$17,'ABP Remaining Capacity'!$C41))*Inputs_ByYear!V$23*INDEX(Inputs_ByYear!$D$27:$Y$28,MATCH($B41,Inputs_ByYear!$B$27:$B$28,0),MATCH(Y$5,Inputs_ByYear!$D$26:$Y$26,0))*INDEX(Inputs_ByPrg!$F$6:$F$69,MATCH('ABP Remaining Capacity'!$E41,Inputs_ByPrg!$E$6:$E$69,0))</f>
        <v>0</v>
      </c>
      <c r="Z41" s="86">
        <f>(SUMIFS(Inputs_ByYear!W$12:W$17,Inputs_ByYear!$B$12:$B$17,'ABP Remaining Capacity'!$C41))*Inputs_ByYear!W$23*INDEX(Inputs_ByYear!$D$27:$Y$28,MATCH($B41,Inputs_ByYear!$B$27:$B$28,0),MATCH(Z$5,Inputs_ByYear!$D$26:$Y$26,0))*INDEX(Inputs_ByPrg!$F$6:$F$69,MATCH('ABP Remaining Capacity'!$E41,Inputs_ByPrg!$E$6:$E$69,0))</f>
        <v>0</v>
      </c>
      <c r="AA41" s="86">
        <f>(SUMIFS(Inputs_ByYear!X$12:X$17,Inputs_ByYear!$B$12:$B$17,'ABP Remaining Capacity'!$C41))*Inputs_ByYear!X$23*INDEX(Inputs_ByYear!$D$27:$Y$28,MATCH($B41,Inputs_ByYear!$B$27:$B$28,0),MATCH(AA$5,Inputs_ByYear!$D$26:$Y$26,0))*INDEX(Inputs_ByPrg!$F$6:$F$69,MATCH('ABP Remaining Capacity'!$E41,Inputs_ByPrg!$E$6:$E$69,0))</f>
        <v>0</v>
      </c>
      <c r="AB41" s="86">
        <f>(SUMIFS(Inputs_ByYear!Y$12:Y$17,Inputs_ByYear!$B$12:$B$17,'ABP Remaining Capacity'!$C41))*Inputs_ByYear!Y$23*INDEX(Inputs_ByYear!$D$27:$Y$28,MATCH($B41,Inputs_ByYear!$B$27:$B$28,0),MATCH(AB$5,Inputs_ByYear!$D$26:$Y$26,0))*INDEX(Inputs_ByPrg!$F$6:$F$69,MATCH('ABP Remaining Capacity'!$E41,Inputs_ByPrg!$E$6:$E$69,0))</f>
        <v>0</v>
      </c>
    </row>
    <row r="42" spans="2:28" ht="14.75" customHeight="1" x14ac:dyDescent="0.25">
      <c r="B42" s="227" t="s">
        <v>259</v>
      </c>
      <c r="C42" s="227" t="s">
        <v>248</v>
      </c>
      <c r="D42" s="227" t="s">
        <v>323</v>
      </c>
      <c r="E42" s="272" t="str">
        <f t="shared" si="0"/>
        <v>B_Public Schools_&gt;100-200</v>
      </c>
      <c r="F42" s="249" t="s">
        <v>92</v>
      </c>
      <c r="G42" s="86">
        <f>(SUMIFS(Inputs_ByYear!D$12:D$17,Inputs_ByYear!$B$12:$B$17,'ABP Remaining Capacity'!$C42))*Inputs_ByYear!D$23*INDEX(Inputs_ByYear!$D$27:$Y$28,MATCH($B42,Inputs_ByYear!$B$27:$B$28,0),MATCH(G$5,Inputs_ByYear!$D$26:$Y$26,0))*INDEX(Inputs_ByPrg!$F$6:$F$69,MATCH('ABP Remaining Capacity'!$E42,Inputs_ByPrg!$E$6:$E$69,0))</f>
        <v>0</v>
      </c>
      <c r="H42" s="86">
        <f>(SUMIFS(Inputs_ByYear!E$12:E$17,Inputs_ByYear!$B$12:$B$17,'ABP Remaining Capacity'!$C42))*Inputs_ByYear!E$23*INDEX(Inputs_ByYear!$D$27:$Y$28,MATCH($B42,Inputs_ByYear!$B$27:$B$28,0),MATCH(H$5,Inputs_ByYear!$D$26:$Y$26,0))*INDEX(Inputs_ByPrg!$F$6:$F$69,MATCH('ABP Remaining Capacity'!$E42,Inputs_ByPrg!$E$6:$E$69,0))</f>
        <v>45650.839500000002</v>
      </c>
      <c r="I42" s="86">
        <f>(SUMIFS(Inputs_ByYear!F$12:F$17,Inputs_ByYear!$B$12:$B$17,'ABP Remaining Capacity'!$C42))*Inputs_ByYear!F$23*INDEX(Inputs_ByYear!$D$27:$Y$28,MATCH($B42,Inputs_ByYear!$B$27:$B$28,0),MATCH(I$5,Inputs_ByYear!$D$26:$Y$26,0))*INDEX(Inputs_ByPrg!$F$6:$F$69,MATCH('ABP Remaining Capacity'!$E42,Inputs_ByPrg!$E$6:$E$69,0))</f>
        <v>0</v>
      </c>
      <c r="J42" s="86">
        <f>(SUMIFS(Inputs_ByYear!G$12:G$17,Inputs_ByYear!$B$12:$B$17,'ABP Remaining Capacity'!$C42))*Inputs_ByYear!G$23*INDEX(Inputs_ByYear!$D$27:$Y$28,MATCH($B42,Inputs_ByYear!$B$27:$B$28,0),MATCH(J$5,Inputs_ByYear!$D$26:$Y$26,0))*INDEX(Inputs_ByPrg!$F$6:$F$69,MATCH('ABP Remaining Capacity'!$E42,Inputs_ByPrg!$E$6:$E$69,0))</f>
        <v>0</v>
      </c>
      <c r="K42" s="86">
        <f>(SUMIFS(Inputs_ByYear!H$12:H$17,Inputs_ByYear!$B$12:$B$17,'ABP Remaining Capacity'!$C42))*Inputs_ByYear!H$23*INDEX(Inputs_ByYear!$D$27:$Y$28,MATCH($B42,Inputs_ByYear!$B$27:$B$28,0),MATCH(K$5,Inputs_ByYear!$D$26:$Y$26,0))*INDEX(Inputs_ByPrg!$F$6:$F$69,MATCH('ABP Remaining Capacity'!$E42,Inputs_ByPrg!$E$6:$E$69,0))</f>
        <v>0</v>
      </c>
      <c r="L42" s="86">
        <f>(SUMIFS(Inputs_ByYear!I$12:I$17,Inputs_ByYear!$B$12:$B$17,'ABP Remaining Capacity'!$C42))*Inputs_ByYear!I$23*INDEX(Inputs_ByYear!$D$27:$Y$28,MATCH($B42,Inputs_ByYear!$B$27:$B$28,0),MATCH(L$5,Inputs_ByYear!$D$26:$Y$26,0))*INDEX(Inputs_ByPrg!$F$6:$F$69,MATCH('ABP Remaining Capacity'!$E42,Inputs_ByPrg!$E$6:$E$69,0))</f>
        <v>0</v>
      </c>
      <c r="M42" s="86">
        <f>(SUMIFS(Inputs_ByYear!J$12:J$17,Inputs_ByYear!$B$12:$B$17,'ABP Remaining Capacity'!$C42))*Inputs_ByYear!J$23*INDEX(Inputs_ByYear!$D$27:$Y$28,MATCH($B42,Inputs_ByYear!$B$27:$B$28,0),MATCH(M$5,Inputs_ByYear!$D$26:$Y$26,0))*INDEX(Inputs_ByPrg!$F$6:$F$69,MATCH('ABP Remaining Capacity'!$E42,Inputs_ByPrg!$E$6:$E$69,0))</f>
        <v>0</v>
      </c>
      <c r="N42" s="86">
        <f>(SUMIFS(Inputs_ByYear!K$12:K$17,Inputs_ByYear!$B$12:$B$17,'ABP Remaining Capacity'!$C42))*Inputs_ByYear!K$23*INDEX(Inputs_ByYear!$D$27:$Y$28,MATCH($B42,Inputs_ByYear!$B$27:$B$28,0),MATCH(N$5,Inputs_ByYear!$D$26:$Y$26,0))*INDEX(Inputs_ByPrg!$F$6:$F$69,MATCH('ABP Remaining Capacity'!$E42,Inputs_ByPrg!$E$6:$E$69,0))</f>
        <v>0</v>
      </c>
      <c r="O42" s="86">
        <f>(SUMIFS(Inputs_ByYear!L$12:L$17,Inputs_ByYear!$B$12:$B$17,'ABP Remaining Capacity'!$C42))*Inputs_ByYear!L$23*INDEX(Inputs_ByYear!$D$27:$Y$28,MATCH($B42,Inputs_ByYear!$B$27:$B$28,0),MATCH(O$5,Inputs_ByYear!$D$26:$Y$26,0))*INDEX(Inputs_ByPrg!$F$6:$F$69,MATCH('ABP Remaining Capacity'!$E42,Inputs_ByPrg!$E$6:$E$69,0))</f>
        <v>0</v>
      </c>
      <c r="P42" s="86">
        <f>(SUMIFS(Inputs_ByYear!M$12:M$17,Inputs_ByYear!$B$12:$B$17,'ABP Remaining Capacity'!$C42))*Inputs_ByYear!M$23*INDEX(Inputs_ByYear!$D$27:$Y$28,MATCH($B42,Inputs_ByYear!$B$27:$B$28,0),MATCH(P$5,Inputs_ByYear!$D$26:$Y$26,0))*INDEX(Inputs_ByPrg!$F$6:$F$69,MATCH('ABP Remaining Capacity'!$E42,Inputs_ByPrg!$E$6:$E$69,0))</f>
        <v>0</v>
      </c>
      <c r="Q42" s="86">
        <f>(SUMIFS(Inputs_ByYear!N$12:N$17,Inputs_ByYear!$B$12:$B$17,'ABP Remaining Capacity'!$C42))*Inputs_ByYear!N$23*INDEX(Inputs_ByYear!$D$27:$Y$28,MATCH($B42,Inputs_ByYear!$B$27:$B$28,0),MATCH(Q$5,Inputs_ByYear!$D$26:$Y$26,0))*INDEX(Inputs_ByPrg!$F$6:$F$69,MATCH('ABP Remaining Capacity'!$E42,Inputs_ByPrg!$E$6:$E$69,0))</f>
        <v>0</v>
      </c>
      <c r="R42" s="86">
        <f>(SUMIFS(Inputs_ByYear!O$12:O$17,Inputs_ByYear!$B$12:$B$17,'ABP Remaining Capacity'!$C42))*Inputs_ByYear!O$23*INDEX(Inputs_ByYear!$D$27:$Y$28,MATCH($B42,Inputs_ByYear!$B$27:$B$28,0),MATCH(R$5,Inputs_ByYear!$D$26:$Y$26,0))*INDEX(Inputs_ByPrg!$F$6:$F$69,MATCH('ABP Remaining Capacity'!$E42,Inputs_ByPrg!$E$6:$E$69,0))</f>
        <v>0</v>
      </c>
      <c r="S42" s="86">
        <f>(SUMIFS(Inputs_ByYear!P$12:P$17,Inputs_ByYear!$B$12:$B$17,'ABP Remaining Capacity'!$C42))*Inputs_ByYear!P$23*INDEX(Inputs_ByYear!$D$27:$Y$28,MATCH($B42,Inputs_ByYear!$B$27:$B$28,0),MATCH(S$5,Inputs_ByYear!$D$26:$Y$26,0))*INDEX(Inputs_ByPrg!$F$6:$F$69,MATCH('ABP Remaining Capacity'!$E42,Inputs_ByPrg!$E$6:$E$69,0))</f>
        <v>0</v>
      </c>
      <c r="T42" s="86">
        <f>(SUMIFS(Inputs_ByYear!Q$12:Q$17,Inputs_ByYear!$B$12:$B$17,'ABP Remaining Capacity'!$C42))*Inputs_ByYear!Q$23*INDEX(Inputs_ByYear!$D$27:$Y$28,MATCH($B42,Inputs_ByYear!$B$27:$B$28,0),MATCH(T$5,Inputs_ByYear!$D$26:$Y$26,0))*INDEX(Inputs_ByPrg!$F$6:$F$69,MATCH('ABP Remaining Capacity'!$E42,Inputs_ByPrg!$E$6:$E$69,0))</f>
        <v>0</v>
      </c>
      <c r="U42" s="86">
        <f>(SUMIFS(Inputs_ByYear!R$12:R$17,Inputs_ByYear!$B$12:$B$17,'ABP Remaining Capacity'!$C42))*Inputs_ByYear!R$23*INDEX(Inputs_ByYear!$D$27:$Y$28,MATCH($B42,Inputs_ByYear!$B$27:$B$28,0),MATCH(U$5,Inputs_ByYear!$D$26:$Y$26,0))*INDEX(Inputs_ByPrg!$F$6:$F$69,MATCH('ABP Remaining Capacity'!$E42,Inputs_ByPrg!$E$6:$E$69,0))</f>
        <v>0</v>
      </c>
      <c r="V42" s="86">
        <f>(SUMIFS(Inputs_ByYear!S$12:S$17,Inputs_ByYear!$B$12:$B$17,'ABP Remaining Capacity'!$C42))*Inputs_ByYear!S$23*INDEX(Inputs_ByYear!$D$27:$Y$28,MATCH($B42,Inputs_ByYear!$B$27:$B$28,0),MATCH(V$5,Inputs_ByYear!$D$26:$Y$26,0))*INDEX(Inputs_ByPrg!$F$6:$F$69,MATCH('ABP Remaining Capacity'!$E42,Inputs_ByPrg!$E$6:$E$69,0))</f>
        <v>0</v>
      </c>
      <c r="W42" s="86">
        <f>(SUMIFS(Inputs_ByYear!T$12:T$17,Inputs_ByYear!$B$12:$B$17,'ABP Remaining Capacity'!$C42))*Inputs_ByYear!T$23*INDEX(Inputs_ByYear!$D$27:$Y$28,MATCH($B42,Inputs_ByYear!$B$27:$B$28,0),MATCH(W$5,Inputs_ByYear!$D$26:$Y$26,0))*INDEX(Inputs_ByPrg!$F$6:$F$69,MATCH('ABP Remaining Capacity'!$E42,Inputs_ByPrg!$E$6:$E$69,0))</f>
        <v>0</v>
      </c>
      <c r="X42" s="86">
        <f>(SUMIFS(Inputs_ByYear!U$12:U$17,Inputs_ByYear!$B$12:$B$17,'ABP Remaining Capacity'!$C42))*Inputs_ByYear!U$23*INDEX(Inputs_ByYear!$D$27:$Y$28,MATCH($B42,Inputs_ByYear!$B$27:$B$28,0),MATCH(X$5,Inputs_ByYear!$D$26:$Y$26,0))*INDEX(Inputs_ByPrg!$F$6:$F$69,MATCH('ABP Remaining Capacity'!$E42,Inputs_ByPrg!$E$6:$E$69,0))</f>
        <v>0</v>
      </c>
      <c r="Y42" s="86">
        <f>(SUMIFS(Inputs_ByYear!V$12:V$17,Inputs_ByYear!$B$12:$B$17,'ABP Remaining Capacity'!$C42))*Inputs_ByYear!V$23*INDEX(Inputs_ByYear!$D$27:$Y$28,MATCH($B42,Inputs_ByYear!$B$27:$B$28,0),MATCH(Y$5,Inputs_ByYear!$D$26:$Y$26,0))*INDEX(Inputs_ByPrg!$F$6:$F$69,MATCH('ABP Remaining Capacity'!$E42,Inputs_ByPrg!$E$6:$E$69,0))</f>
        <v>0</v>
      </c>
      <c r="Z42" s="86">
        <f>(SUMIFS(Inputs_ByYear!W$12:W$17,Inputs_ByYear!$B$12:$B$17,'ABP Remaining Capacity'!$C42))*Inputs_ByYear!W$23*INDEX(Inputs_ByYear!$D$27:$Y$28,MATCH($B42,Inputs_ByYear!$B$27:$B$28,0),MATCH(Z$5,Inputs_ByYear!$D$26:$Y$26,0))*INDEX(Inputs_ByPrg!$F$6:$F$69,MATCH('ABP Remaining Capacity'!$E42,Inputs_ByPrg!$E$6:$E$69,0))</f>
        <v>0</v>
      </c>
      <c r="AA42" s="86">
        <f>(SUMIFS(Inputs_ByYear!X$12:X$17,Inputs_ByYear!$B$12:$B$17,'ABP Remaining Capacity'!$C42))*Inputs_ByYear!X$23*INDEX(Inputs_ByYear!$D$27:$Y$28,MATCH($B42,Inputs_ByYear!$B$27:$B$28,0),MATCH(AA$5,Inputs_ByYear!$D$26:$Y$26,0))*INDEX(Inputs_ByPrg!$F$6:$F$69,MATCH('ABP Remaining Capacity'!$E42,Inputs_ByPrg!$E$6:$E$69,0))</f>
        <v>0</v>
      </c>
      <c r="AB42" s="86">
        <f>(SUMIFS(Inputs_ByYear!Y$12:Y$17,Inputs_ByYear!$B$12:$B$17,'ABP Remaining Capacity'!$C42))*Inputs_ByYear!Y$23*INDEX(Inputs_ByYear!$D$27:$Y$28,MATCH($B42,Inputs_ByYear!$B$27:$B$28,0),MATCH(AB$5,Inputs_ByYear!$D$26:$Y$26,0))*INDEX(Inputs_ByPrg!$F$6:$F$69,MATCH('ABP Remaining Capacity'!$E42,Inputs_ByPrg!$E$6:$E$69,0))</f>
        <v>0</v>
      </c>
    </row>
    <row r="43" spans="2:28" ht="14.75" customHeight="1" x14ac:dyDescent="0.25">
      <c r="B43" s="227" t="s">
        <v>259</v>
      </c>
      <c r="C43" s="227" t="s">
        <v>248</v>
      </c>
      <c r="D43" s="227" t="s">
        <v>324</v>
      </c>
      <c r="E43" s="272" t="str">
        <f t="shared" si="0"/>
        <v>B_Public Schools_&gt;200-500</v>
      </c>
      <c r="F43" s="249" t="s">
        <v>92</v>
      </c>
      <c r="G43" s="86">
        <f>(SUMIFS(Inputs_ByYear!D$12:D$17,Inputs_ByYear!$B$12:$B$17,'ABP Remaining Capacity'!$C43))*Inputs_ByYear!D$23*INDEX(Inputs_ByYear!$D$27:$Y$28,MATCH($B43,Inputs_ByYear!$B$27:$B$28,0),MATCH(G$5,Inputs_ByYear!$D$26:$Y$26,0))*INDEX(Inputs_ByPrg!$F$6:$F$69,MATCH('ABP Remaining Capacity'!$E43,Inputs_ByPrg!$E$6:$E$69,0))</f>
        <v>0</v>
      </c>
      <c r="H43" s="86">
        <f>(SUMIFS(Inputs_ByYear!E$12:E$17,Inputs_ByYear!$B$12:$B$17,'ABP Remaining Capacity'!$C43))*Inputs_ByYear!E$23*INDEX(Inputs_ByYear!$D$27:$Y$28,MATCH($B43,Inputs_ByYear!$B$27:$B$28,0),MATCH(H$5,Inputs_ByYear!$D$26:$Y$26,0))*INDEX(Inputs_ByPrg!$F$6:$F$69,MATCH('ABP Remaining Capacity'!$E43,Inputs_ByPrg!$E$6:$E$69,0))</f>
        <v>26497.585800000001</v>
      </c>
      <c r="I43" s="86">
        <f>(SUMIFS(Inputs_ByYear!F$12:F$17,Inputs_ByYear!$B$12:$B$17,'ABP Remaining Capacity'!$C43))*Inputs_ByYear!F$23*INDEX(Inputs_ByYear!$D$27:$Y$28,MATCH($B43,Inputs_ByYear!$B$27:$B$28,0),MATCH(I$5,Inputs_ByYear!$D$26:$Y$26,0))*INDEX(Inputs_ByPrg!$F$6:$F$69,MATCH('ABP Remaining Capacity'!$E43,Inputs_ByPrg!$E$6:$E$69,0))</f>
        <v>0</v>
      </c>
      <c r="J43" s="86">
        <f>(SUMIFS(Inputs_ByYear!G$12:G$17,Inputs_ByYear!$B$12:$B$17,'ABP Remaining Capacity'!$C43))*Inputs_ByYear!G$23*INDEX(Inputs_ByYear!$D$27:$Y$28,MATCH($B43,Inputs_ByYear!$B$27:$B$28,0),MATCH(J$5,Inputs_ByYear!$D$26:$Y$26,0))*INDEX(Inputs_ByPrg!$F$6:$F$69,MATCH('ABP Remaining Capacity'!$E43,Inputs_ByPrg!$E$6:$E$69,0))</f>
        <v>0</v>
      </c>
      <c r="K43" s="86">
        <f>(SUMIFS(Inputs_ByYear!H$12:H$17,Inputs_ByYear!$B$12:$B$17,'ABP Remaining Capacity'!$C43))*Inputs_ByYear!H$23*INDEX(Inputs_ByYear!$D$27:$Y$28,MATCH($B43,Inputs_ByYear!$B$27:$B$28,0),MATCH(K$5,Inputs_ByYear!$D$26:$Y$26,0))*INDEX(Inputs_ByPrg!$F$6:$F$69,MATCH('ABP Remaining Capacity'!$E43,Inputs_ByPrg!$E$6:$E$69,0))</f>
        <v>0</v>
      </c>
      <c r="L43" s="86">
        <f>(SUMIFS(Inputs_ByYear!I$12:I$17,Inputs_ByYear!$B$12:$B$17,'ABP Remaining Capacity'!$C43))*Inputs_ByYear!I$23*INDEX(Inputs_ByYear!$D$27:$Y$28,MATCH($B43,Inputs_ByYear!$B$27:$B$28,0),MATCH(L$5,Inputs_ByYear!$D$26:$Y$26,0))*INDEX(Inputs_ByPrg!$F$6:$F$69,MATCH('ABP Remaining Capacity'!$E43,Inputs_ByPrg!$E$6:$E$69,0))</f>
        <v>0</v>
      </c>
      <c r="M43" s="86">
        <f>(SUMIFS(Inputs_ByYear!J$12:J$17,Inputs_ByYear!$B$12:$B$17,'ABP Remaining Capacity'!$C43))*Inputs_ByYear!J$23*INDEX(Inputs_ByYear!$D$27:$Y$28,MATCH($B43,Inputs_ByYear!$B$27:$B$28,0),MATCH(M$5,Inputs_ByYear!$D$26:$Y$26,0))*INDEX(Inputs_ByPrg!$F$6:$F$69,MATCH('ABP Remaining Capacity'!$E43,Inputs_ByPrg!$E$6:$E$69,0))</f>
        <v>0</v>
      </c>
      <c r="N43" s="86">
        <f>(SUMIFS(Inputs_ByYear!K$12:K$17,Inputs_ByYear!$B$12:$B$17,'ABP Remaining Capacity'!$C43))*Inputs_ByYear!K$23*INDEX(Inputs_ByYear!$D$27:$Y$28,MATCH($B43,Inputs_ByYear!$B$27:$B$28,0),MATCH(N$5,Inputs_ByYear!$D$26:$Y$26,0))*INDEX(Inputs_ByPrg!$F$6:$F$69,MATCH('ABP Remaining Capacity'!$E43,Inputs_ByPrg!$E$6:$E$69,0))</f>
        <v>0</v>
      </c>
      <c r="O43" s="86">
        <f>(SUMIFS(Inputs_ByYear!L$12:L$17,Inputs_ByYear!$B$12:$B$17,'ABP Remaining Capacity'!$C43))*Inputs_ByYear!L$23*INDEX(Inputs_ByYear!$D$27:$Y$28,MATCH($B43,Inputs_ByYear!$B$27:$B$28,0),MATCH(O$5,Inputs_ByYear!$D$26:$Y$26,0))*INDEX(Inputs_ByPrg!$F$6:$F$69,MATCH('ABP Remaining Capacity'!$E43,Inputs_ByPrg!$E$6:$E$69,0))</f>
        <v>0</v>
      </c>
      <c r="P43" s="86">
        <f>(SUMIFS(Inputs_ByYear!M$12:M$17,Inputs_ByYear!$B$12:$B$17,'ABP Remaining Capacity'!$C43))*Inputs_ByYear!M$23*INDEX(Inputs_ByYear!$D$27:$Y$28,MATCH($B43,Inputs_ByYear!$B$27:$B$28,0),MATCH(P$5,Inputs_ByYear!$D$26:$Y$26,0))*INDEX(Inputs_ByPrg!$F$6:$F$69,MATCH('ABP Remaining Capacity'!$E43,Inputs_ByPrg!$E$6:$E$69,0))</f>
        <v>0</v>
      </c>
      <c r="Q43" s="86">
        <f>(SUMIFS(Inputs_ByYear!N$12:N$17,Inputs_ByYear!$B$12:$B$17,'ABP Remaining Capacity'!$C43))*Inputs_ByYear!N$23*INDEX(Inputs_ByYear!$D$27:$Y$28,MATCH($B43,Inputs_ByYear!$B$27:$B$28,0),MATCH(Q$5,Inputs_ByYear!$D$26:$Y$26,0))*INDEX(Inputs_ByPrg!$F$6:$F$69,MATCH('ABP Remaining Capacity'!$E43,Inputs_ByPrg!$E$6:$E$69,0))</f>
        <v>0</v>
      </c>
      <c r="R43" s="86">
        <f>(SUMIFS(Inputs_ByYear!O$12:O$17,Inputs_ByYear!$B$12:$B$17,'ABP Remaining Capacity'!$C43))*Inputs_ByYear!O$23*INDEX(Inputs_ByYear!$D$27:$Y$28,MATCH($B43,Inputs_ByYear!$B$27:$B$28,0),MATCH(R$5,Inputs_ByYear!$D$26:$Y$26,0))*INDEX(Inputs_ByPrg!$F$6:$F$69,MATCH('ABP Remaining Capacity'!$E43,Inputs_ByPrg!$E$6:$E$69,0))</f>
        <v>0</v>
      </c>
      <c r="S43" s="86">
        <f>(SUMIFS(Inputs_ByYear!P$12:P$17,Inputs_ByYear!$B$12:$B$17,'ABP Remaining Capacity'!$C43))*Inputs_ByYear!P$23*INDEX(Inputs_ByYear!$D$27:$Y$28,MATCH($B43,Inputs_ByYear!$B$27:$B$28,0),MATCH(S$5,Inputs_ByYear!$D$26:$Y$26,0))*INDEX(Inputs_ByPrg!$F$6:$F$69,MATCH('ABP Remaining Capacity'!$E43,Inputs_ByPrg!$E$6:$E$69,0))</f>
        <v>0</v>
      </c>
      <c r="T43" s="86">
        <f>(SUMIFS(Inputs_ByYear!Q$12:Q$17,Inputs_ByYear!$B$12:$B$17,'ABP Remaining Capacity'!$C43))*Inputs_ByYear!Q$23*INDEX(Inputs_ByYear!$D$27:$Y$28,MATCH($B43,Inputs_ByYear!$B$27:$B$28,0),MATCH(T$5,Inputs_ByYear!$D$26:$Y$26,0))*INDEX(Inputs_ByPrg!$F$6:$F$69,MATCH('ABP Remaining Capacity'!$E43,Inputs_ByPrg!$E$6:$E$69,0))</f>
        <v>0</v>
      </c>
      <c r="U43" s="86">
        <f>(SUMIFS(Inputs_ByYear!R$12:R$17,Inputs_ByYear!$B$12:$B$17,'ABP Remaining Capacity'!$C43))*Inputs_ByYear!R$23*INDEX(Inputs_ByYear!$D$27:$Y$28,MATCH($B43,Inputs_ByYear!$B$27:$B$28,0),MATCH(U$5,Inputs_ByYear!$D$26:$Y$26,0))*INDEX(Inputs_ByPrg!$F$6:$F$69,MATCH('ABP Remaining Capacity'!$E43,Inputs_ByPrg!$E$6:$E$69,0))</f>
        <v>0</v>
      </c>
      <c r="V43" s="86">
        <f>(SUMIFS(Inputs_ByYear!S$12:S$17,Inputs_ByYear!$B$12:$B$17,'ABP Remaining Capacity'!$C43))*Inputs_ByYear!S$23*INDEX(Inputs_ByYear!$D$27:$Y$28,MATCH($B43,Inputs_ByYear!$B$27:$B$28,0),MATCH(V$5,Inputs_ByYear!$D$26:$Y$26,0))*INDEX(Inputs_ByPrg!$F$6:$F$69,MATCH('ABP Remaining Capacity'!$E43,Inputs_ByPrg!$E$6:$E$69,0))</f>
        <v>0</v>
      </c>
      <c r="W43" s="86">
        <f>(SUMIFS(Inputs_ByYear!T$12:T$17,Inputs_ByYear!$B$12:$B$17,'ABP Remaining Capacity'!$C43))*Inputs_ByYear!T$23*INDEX(Inputs_ByYear!$D$27:$Y$28,MATCH($B43,Inputs_ByYear!$B$27:$B$28,0),MATCH(W$5,Inputs_ByYear!$D$26:$Y$26,0))*INDEX(Inputs_ByPrg!$F$6:$F$69,MATCH('ABP Remaining Capacity'!$E43,Inputs_ByPrg!$E$6:$E$69,0))</f>
        <v>0</v>
      </c>
      <c r="X43" s="86">
        <f>(SUMIFS(Inputs_ByYear!U$12:U$17,Inputs_ByYear!$B$12:$B$17,'ABP Remaining Capacity'!$C43))*Inputs_ByYear!U$23*INDEX(Inputs_ByYear!$D$27:$Y$28,MATCH($B43,Inputs_ByYear!$B$27:$B$28,0),MATCH(X$5,Inputs_ByYear!$D$26:$Y$26,0))*INDEX(Inputs_ByPrg!$F$6:$F$69,MATCH('ABP Remaining Capacity'!$E43,Inputs_ByPrg!$E$6:$E$69,0))</f>
        <v>0</v>
      </c>
      <c r="Y43" s="86">
        <f>(SUMIFS(Inputs_ByYear!V$12:V$17,Inputs_ByYear!$B$12:$B$17,'ABP Remaining Capacity'!$C43))*Inputs_ByYear!V$23*INDEX(Inputs_ByYear!$D$27:$Y$28,MATCH($B43,Inputs_ByYear!$B$27:$B$28,0),MATCH(Y$5,Inputs_ByYear!$D$26:$Y$26,0))*INDEX(Inputs_ByPrg!$F$6:$F$69,MATCH('ABP Remaining Capacity'!$E43,Inputs_ByPrg!$E$6:$E$69,0))</f>
        <v>0</v>
      </c>
      <c r="Z43" s="86">
        <f>(SUMIFS(Inputs_ByYear!W$12:W$17,Inputs_ByYear!$B$12:$B$17,'ABP Remaining Capacity'!$C43))*Inputs_ByYear!W$23*INDEX(Inputs_ByYear!$D$27:$Y$28,MATCH($B43,Inputs_ByYear!$B$27:$B$28,0),MATCH(Z$5,Inputs_ByYear!$D$26:$Y$26,0))*INDEX(Inputs_ByPrg!$F$6:$F$69,MATCH('ABP Remaining Capacity'!$E43,Inputs_ByPrg!$E$6:$E$69,0))</f>
        <v>0</v>
      </c>
      <c r="AA43" s="86">
        <f>(SUMIFS(Inputs_ByYear!X$12:X$17,Inputs_ByYear!$B$12:$B$17,'ABP Remaining Capacity'!$C43))*Inputs_ByYear!X$23*INDEX(Inputs_ByYear!$D$27:$Y$28,MATCH($B43,Inputs_ByYear!$B$27:$B$28,0),MATCH(AA$5,Inputs_ByYear!$D$26:$Y$26,0))*INDEX(Inputs_ByPrg!$F$6:$F$69,MATCH('ABP Remaining Capacity'!$E43,Inputs_ByPrg!$E$6:$E$69,0))</f>
        <v>0</v>
      </c>
      <c r="AB43" s="86">
        <f>(SUMIFS(Inputs_ByYear!Y$12:Y$17,Inputs_ByYear!$B$12:$B$17,'ABP Remaining Capacity'!$C43))*Inputs_ByYear!Y$23*INDEX(Inputs_ByYear!$D$27:$Y$28,MATCH($B43,Inputs_ByYear!$B$27:$B$28,0),MATCH(AB$5,Inputs_ByYear!$D$26:$Y$26,0))*INDEX(Inputs_ByPrg!$F$6:$F$69,MATCH('ABP Remaining Capacity'!$E43,Inputs_ByPrg!$E$6:$E$69,0))</f>
        <v>0</v>
      </c>
    </row>
    <row r="44" spans="2:28" ht="14.75" customHeight="1" x14ac:dyDescent="0.25">
      <c r="B44" s="227" t="s">
        <v>259</v>
      </c>
      <c r="C44" s="227" t="s">
        <v>248</v>
      </c>
      <c r="D44" s="227" t="s">
        <v>326</v>
      </c>
      <c r="E44" s="272" t="str">
        <f t="shared" si="0"/>
        <v>B_Public Schools_&gt;500-2000</v>
      </c>
      <c r="F44" s="249" t="s">
        <v>92</v>
      </c>
      <c r="G44" s="86">
        <f>(SUMIFS(Inputs_ByYear!D$12:D$17,Inputs_ByYear!$B$12:$B$17,'ABP Remaining Capacity'!$C44))*Inputs_ByYear!D$23*INDEX(Inputs_ByYear!$D$27:$Y$28,MATCH($B44,Inputs_ByYear!$B$27:$B$28,0),MATCH(G$5,Inputs_ByYear!$D$26:$Y$26,0))*INDEX(Inputs_ByPrg!$F$6:$F$69,MATCH('ABP Remaining Capacity'!$E44,Inputs_ByPrg!$E$6:$E$69,0))</f>
        <v>0</v>
      </c>
      <c r="H44" s="86">
        <f>(SUMIFS(Inputs_ByYear!E$12:E$17,Inputs_ByYear!$B$12:$B$17,'ABP Remaining Capacity'!$C44))*Inputs_ByYear!E$23*INDEX(Inputs_ByYear!$D$27:$Y$28,MATCH($B44,Inputs_ByYear!$B$27:$B$28,0),MATCH(H$5,Inputs_ByYear!$D$26:$Y$26,0))*INDEX(Inputs_ByPrg!$F$6:$F$69,MATCH('ABP Remaining Capacity'!$E44,Inputs_ByPrg!$E$6:$E$69,0))</f>
        <v>24484.401900000001</v>
      </c>
      <c r="I44" s="86">
        <f>(SUMIFS(Inputs_ByYear!F$12:F$17,Inputs_ByYear!$B$12:$B$17,'ABP Remaining Capacity'!$C44))*Inputs_ByYear!F$23*INDEX(Inputs_ByYear!$D$27:$Y$28,MATCH($B44,Inputs_ByYear!$B$27:$B$28,0),MATCH(I$5,Inputs_ByYear!$D$26:$Y$26,0))*INDEX(Inputs_ByPrg!$F$6:$F$69,MATCH('ABP Remaining Capacity'!$E44,Inputs_ByPrg!$E$6:$E$69,0))</f>
        <v>0</v>
      </c>
      <c r="J44" s="86">
        <f>(SUMIFS(Inputs_ByYear!G$12:G$17,Inputs_ByYear!$B$12:$B$17,'ABP Remaining Capacity'!$C44))*Inputs_ByYear!G$23*INDEX(Inputs_ByYear!$D$27:$Y$28,MATCH($B44,Inputs_ByYear!$B$27:$B$28,0),MATCH(J$5,Inputs_ByYear!$D$26:$Y$26,0))*INDEX(Inputs_ByPrg!$F$6:$F$69,MATCH('ABP Remaining Capacity'!$E44,Inputs_ByPrg!$E$6:$E$69,0))</f>
        <v>0</v>
      </c>
      <c r="K44" s="86">
        <f>(SUMIFS(Inputs_ByYear!H$12:H$17,Inputs_ByYear!$B$12:$B$17,'ABP Remaining Capacity'!$C44))*Inputs_ByYear!H$23*INDEX(Inputs_ByYear!$D$27:$Y$28,MATCH($B44,Inputs_ByYear!$B$27:$B$28,0),MATCH(K$5,Inputs_ByYear!$D$26:$Y$26,0))*INDEX(Inputs_ByPrg!$F$6:$F$69,MATCH('ABP Remaining Capacity'!$E44,Inputs_ByPrg!$E$6:$E$69,0))</f>
        <v>0</v>
      </c>
      <c r="L44" s="86">
        <f>(SUMIFS(Inputs_ByYear!I$12:I$17,Inputs_ByYear!$B$12:$B$17,'ABP Remaining Capacity'!$C44))*Inputs_ByYear!I$23*INDEX(Inputs_ByYear!$D$27:$Y$28,MATCH($B44,Inputs_ByYear!$B$27:$B$28,0),MATCH(L$5,Inputs_ByYear!$D$26:$Y$26,0))*INDEX(Inputs_ByPrg!$F$6:$F$69,MATCH('ABP Remaining Capacity'!$E44,Inputs_ByPrg!$E$6:$E$69,0))</f>
        <v>0</v>
      </c>
      <c r="M44" s="86">
        <f>(SUMIFS(Inputs_ByYear!J$12:J$17,Inputs_ByYear!$B$12:$B$17,'ABP Remaining Capacity'!$C44))*Inputs_ByYear!J$23*INDEX(Inputs_ByYear!$D$27:$Y$28,MATCH($B44,Inputs_ByYear!$B$27:$B$28,0),MATCH(M$5,Inputs_ByYear!$D$26:$Y$26,0))*INDEX(Inputs_ByPrg!$F$6:$F$69,MATCH('ABP Remaining Capacity'!$E44,Inputs_ByPrg!$E$6:$E$69,0))</f>
        <v>0</v>
      </c>
      <c r="N44" s="86">
        <f>(SUMIFS(Inputs_ByYear!K$12:K$17,Inputs_ByYear!$B$12:$B$17,'ABP Remaining Capacity'!$C44))*Inputs_ByYear!K$23*INDEX(Inputs_ByYear!$D$27:$Y$28,MATCH($B44,Inputs_ByYear!$B$27:$B$28,0),MATCH(N$5,Inputs_ByYear!$D$26:$Y$26,0))*INDEX(Inputs_ByPrg!$F$6:$F$69,MATCH('ABP Remaining Capacity'!$E44,Inputs_ByPrg!$E$6:$E$69,0))</f>
        <v>0</v>
      </c>
      <c r="O44" s="86">
        <f>(SUMIFS(Inputs_ByYear!L$12:L$17,Inputs_ByYear!$B$12:$B$17,'ABP Remaining Capacity'!$C44))*Inputs_ByYear!L$23*INDEX(Inputs_ByYear!$D$27:$Y$28,MATCH($B44,Inputs_ByYear!$B$27:$B$28,0),MATCH(O$5,Inputs_ByYear!$D$26:$Y$26,0))*INDEX(Inputs_ByPrg!$F$6:$F$69,MATCH('ABP Remaining Capacity'!$E44,Inputs_ByPrg!$E$6:$E$69,0))</f>
        <v>0</v>
      </c>
      <c r="P44" s="86">
        <f>(SUMIFS(Inputs_ByYear!M$12:M$17,Inputs_ByYear!$B$12:$B$17,'ABP Remaining Capacity'!$C44))*Inputs_ByYear!M$23*INDEX(Inputs_ByYear!$D$27:$Y$28,MATCH($B44,Inputs_ByYear!$B$27:$B$28,0),MATCH(P$5,Inputs_ByYear!$D$26:$Y$26,0))*INDEX(Inputs_ByPrg!$F$6:$F$69,MATCH('ABP Remaining Capacity'!$E44,Inputs_ByPrg!$E$6:$E$69,0))</f>
        <v>0</v>
      </c>
      <c r="Q44" s="86">
        <f>(SUMIFS(Inputs_ByYear!N$12:N$17,Inputs_ByYear!$B$12:$B$17,'ABP Remaining Capacity'!$C44))*Inputs_ByYear!N$23*INDEX(Inputs_ByYear!$D$27:$Y$28,MATCH($B44,Inputs_ByYear!$B$27:$B$28,0),MATCH(Q$5,Inputs_ByYear!$D$26:$Y$26,0))*INDEX(Inputs_ByPrg!$F$6:$F$69,MATCH('ABP Remaining Capacity'!$E44,Inputs_ByPrg!$E$6:$E$69,0))</f>
        <v>0</v>
      </c>
      <c r="R44" s="86">
        <f>(SUMIFS(Inputs_ByYear!O$12:O$17,Inputs_ByYear!$B$12:$B$17,'ABP Remaining Capacity'!$C44))*Inputs_ByYear!O$23*INDEX(Inputs_ByYear!$D$27:$Y$28,MATCH($B44,Inputs_ByYear!$B$27:$B$28,0),MATCH(R$5,Inputs_ByYear!$D$26:$Y$26,0))*INDEX(Inputs_ByPrg!$F$6:$F$69,MATCH('ABP Remaining Capacity'!$E44,Inputs_ByPrg!$E$6:$E$69,0))</f>
        <v>0</v>
      </c>
      <c r="S44" s="86">
        <f>(SUMIFS(Inputs_ByYear!P$12:P$17,Inputs_ByYear!$B$12:$B$17,'ABP Remaining Capacity'!$C44))*Inputs_ByYear!P$23*INDEX(Inputs_ByYear!$D$27:$Y$28,MATCH($B44,Inputs_ByYear!$B$27:$B$28,0),MATCH(S$5,Inputs_ByYear!$D$26:$Y$26,0))*INDEX(Inputs_ByPrg!$F$6:$F$69,MATCH('ABP Remaining Capacity'!$E44,Inputs_ByPrg!$E$6:$E$69,0))</f>
        <v>0</v>
      </c>
      <c r="T44" s="86">
        <f>(SUMIFS(Inputs_ByYear!Q$12:Q$17,Inputs_ByYear!$B$12:$B$17,'ABP Remaining Capacity'!$C44))*Inputs_ByYear!Q$23*INDEX(Inputs_ByYear!$D$27:$Y$28,MATCH($B44,Inputs_ByYear!$B$27:$B$28,0),MATCH(T$5,Inputs_ByYear!$D$26:$Y$26,0))*INDEX(Inputs_ByPrg!$F$6:$F$69,MATCH('ABP Remaining Capacity'!$E44,Inputs_ByPrg!$E$6:$E$69,0))</f>
        <v>0</v>
      </c>
      <c r="U44" s="86">
        <f>(SUMIFS(Inputs_ByYear!R$12:R$17,Inputs_ByYear!$B$12:$B$17,'ABP Remaining Capacity'!$C44))*Inputs_ByYear!R$23*INDEX(Inputs_ByYear!$D$27:$Y$28,MATCH($B44,Inputs_ByYear!$B$27:$B$28,0),MATCH(U$5,Inputs_ByYear!$D$26:$Y$26,0))*INDEX(Inputs_ByPrg!$F$6:$F$69,MATCH('ABP Remaining Capacity'!$E44,Inputs_ByPrg!$E$6:$E$69,0))</f>
        <v>0</v>
      </c>
      <c r="V44" s="86">
        <f>(SUMIFS(Inputs_ByYear!S$12:S$17,Inputs_ByYear!$B$12:$B$17,'ABP Remaining Capacity'!$C44))*Inputs_ByYear!S$23*INDEX(Inputs_ByYear!$D$27:$Y$28,MATCH($B44,Inputs_ByYear!$B$27:$B$28,0),MATCH(V$5,Inputs_ByYear!$D$26:$Y$26,0))*INDEX(Inputs_ByPrg!$F$6:$F$69,MATCH('ABP Remaining Capacity'!$E44,Inputs_ByPrg!$E$6:$E$69,0))</f>
        <v>0</v>
      </c>
      <c r="W44" s="86">
        <f>(SUMIFS(Inputs_ByYear!T$12:T$17,Inputs_ByYear!$B$12:$B$17,'ABP Remaining Capacity'!$C44))*Inputs_ByYear!T$23*INDEX(Inputs_ByYear!$D$27:$Y$28,MATCH($B44,Inputs_ByYear!$B$27:$B$28,0),MATCH(W$5,Inputs_ByYear!$D$26:$Y$26,0))*INDEX(Inputs_ByPrg!$F$6:$F$69,MATCH('ABP Remaining Capacity'!$E44,Inputs_ByPrg!$E$6:$E$69,0))</f>
        <v>0</v>
      </c>
      <c r="X44" s="86">
        <f>(SUMIFS(Inputs_ByYear!U$12:U$17,Inputs_ByYear!$B$12:$B$17,'ABP Remaining Capacity'!$C44))*Inputs_ByYear!U$23*INDEX(Inputs_ByYear!$D$27:$Y$28,MATCH($B44,Inputs_ByYear!$B$27:$B$28,0),MATCH(X$5,Inputs_ByYear!$D$26:$Y$26,0))*INDEX(Inputs_ByPrg!$F$6:$F$69,MATCH('ABP Remaining Capacity'!$E44,Inputs_ByPrg!$E$6:$E$69,0))</f>
        <v>0</v>
      </c>
      <c r="Y44" s="86">
        <f>(SUMIFS(Inputs_ByYear!V$12:V$17,Inputs_ByYear!$B$12:$B$17,'ABP Remaining Capacity'!$C44))*Inputs_ByYear!V$23*INDEX(Inputs_ByYear!$D$27:$Y$28,MATCH($B44,Inputs_ByYear!$B$27:$B$28,0),MATCH(Y$5,Inputs_ByYear!$D$26:$Y$26,0))*INDEX(Inputs_ByPrg!$F$6:$F$69,MATCH('ABP Remaining Capacity'!$E44,Inputs_ByPrg!$E$6:$E$69,0))</f>
        <v>0</v>
      </c>
      <c r="Z44" s="86">
        <f>(SUMIFS(Inputs_ByYear!W$12:W$17,Inputs_ByYear!$B$12:$B$17,'ABP Remaining Capacity'!$C44))*Inputs_ByYear!W$23*INDEX(Inputs_ByYear!$D$27:$Y$28,MATCH($B44,Inputs_ByYear!$B$27:$B$28,0),MATCH(Z$5,Inputs_ByYear!$D$26:$Y$26,0))*INDEX(Inputs_ByPrg!$F$6:$F$69,MATCH('ABP Remaining Capacity'!$E44,Inputs_ByPrg!$E$6:$E$69,0))</f>
        <v>0</v>
      </c>
      <c r="AA44" s="86">
        <f>(SUMIFS(Inputs_ByYear!X$12:X$17,Inputs_ByYear!$B$12:$B$17,'ABP Remaining Capacity'!$C44))*Inputs_ByYear!X$23*INDEX(Inputs_ByYear!$D$27:$Y$28,MATCH($B44,Inputs_ByYear!$B$27:$B$28,0),MATCH(AA$5,Inputs_ByYear!$D$26:$Y$26,0))*INDEX(Inputs_ByPrg!$F$6:$F$69,MATCH('ABP Remaining Capacity'!$E44,Inputs_ByPrg!$E$6:$E$69,0))</f>
        <v>0</v>
      </c>
      <c r="AB44" s="86">
        <f>(SUMIFS(Inputs_ByYear!Y$12:Y$17,Inputs_ByYear!$B$12:$B$17,'ABP Remaining Capacity'!$C44))*Inputs_ByYear!Y$23*INDEX(Inputs_ByYear!$D$27:$Y$28,MATCH($B44,Inputs_ByYear!$B$27:$B$28,0),MATCH(AB$5,Inputs_ByYear!$D$26:$Y$26,0))*INDEX(Inputs_ByPrg!$F$6:$F$69,MATCH('ABP Remaining Capacity'!$E44,Inputs_ByPrg!$E$6:$E$69,0))</f>
        <v>0</v>
      </c>
    </row>
    <row r="45" spans="2:28" ht="14.75" customHeight="1" x14ac:dyDescent="0.25">
      <c r="B45" s="227" t="s">
        <v>259</v>
      </c>
      <c r="C45" s="227" t="s">
        <v>248</v>
      </c>
      <c r="D45" s="227" t="s">
        <v>327</v>
      </c>
      <c r="E45" s="272" t="str">
        <f t="shared" si="0"/>
        <v>B_Public Schools_&gt;2000-5000</v>
      </c>
      <c r="F45" s="249" t="s">
        <v>92</v>
      </c>
      <c r="G45" s="86">
        <f>(SUMIFS(Inputs_ByYear!D$12:D$17,Inputs_ByYear!$B$12:$B$17,'ABP Remaining Capacity'!$C45))*Inputs_ByYear!D$23*INDEX(Inputs_ByYear!$D$27:$Y$28,MATCH($B45,Inputs_ByYear!$B$27:$B$28,0),MATCH(G$5,Inputs_ByYear!$D$26:$Y$26,0))*INDEX(Inputs_ByPrg!$F$6:$F$69,MATCH('ABP Remaining Capacity'!$E45,Inputs_ByPrg!$E$6:$E$69,0))</f>
        <v>0</v>
      </c>
      <c r="H45" s="86">
        <f>(SUMIFS(Inputs_ByYear!E$12:E$17,Inputs_ByYear!$B$12:$B$17,'ABP Remaining Capacity'!$C45))*Inputs_ByYear!E$23*INDEX(Inputs_ByYear!$D$27:$Y$28,MATCH($B45,Inputs_ByYear!$B$27:$B$28,0),MATCH(H$5,Inputs_ByYear!$D$26:$Y$26,0))*INDEX(Inputs_ByPrg!$F$6:$F$69,MATCH('ABP Remaining Capacity'!$E45,Inputs_ByPrg!$E$6:$E$69,0))</f>
        <v>0</v>
      </c>
      <c r="I45" s="86">
        <f>(SUMIFS(Inputs_ByYear!F$12:F$17,Inputs_ByYear!$B$12:$B$17,'ABP Remaining Capacity'!$C45))*Inputs_ByYear!F$23*INDEX(Inputs_ByYear!$D$27:$Y$28,MATCH($B45,Inputs_ByYear!$B$27:$B$28,0),MATCH(I$5,Inputs_ByYear!$D$26:$Y$26,0))*INDEX(Inputs_ByPrg!$F$6:$F$69,MATCH('ABP Remaining Capacity'!$E45,Inputs_ByPrg!$E$6:$E$69,0))</f>
        <v>0</v>
      </c>
      <c r="J45" s="86">
        <f>(SUMIFS(Inputs_ByYear!G$12:G$17,Inputs_ByYear!$B$12:$B$17,'ABP Remaining Capacity'!$C45))*Inputs_ByYear!G$23*INDEX(Inputs_ByYear!$D$27:$Y$28,MATCH($B45,Inputs_ByYear!$B$27:$B$28,0),MATCH(J$5,Inputs_ByYear!$D$26:$Y$26,0))*INDEX(Inputs_ByPrg!$F$6:$F$69,MATCH('ABP Remaining Capacity'!$E45,Inputs_ByPrg!$E$6:$E$69,0))</f>
        <v>0</v>
      </c>
      <c r="K45" s="86">
        <f>(SUMIFS(Inputs_ByYear!H$12:H$17,Inputs_ByYear!$B$12:$B$17,'ABP Remaining Capacity'!$C45))*Inputs_ByYear!H$23*INDEX(Inputs_ByYear!$D$27:$Y$28,MATCH($B45,Inputs_ByYear!$B$27:$B$28,0),MATCH(K$5,Inputs_ByYear!$D$26:$Y$26,0))*INDEX(Inputs_ByPrg!$F$6:$F$69,MATCH('ABP Remaining Capacity'!$E45,Inputs_ByPrg!$E$6:$E$69,0))</f>
        <v>0</v>
      </c>
      <c r="L45" s="86">
        <f>(SUMIFS(Inputs_ByYear!I$12:I$17,Inputs_ByYear!$B$12:$B$17,'ABP Remaining Capacity'!$C45))*Inputs_ByYear!I$23*INDEX(Inputs_ByYear!$D$27:$Y$28,MATCH($B45,Inputs_ByYear!$B$27:$B$28,0),MATCH(L$5,Inputs_ByYear!$D$26:$Y$26,0))*INDEX(Inputs_ByPrg!$F$6:$F$69,MATCH('ABP Remaining Capacity'!$E45,Inputs_ByPrg!$E$6:$E$69,0))</f>
        <v>0</v>
      </c>
      <c r="M45" s="86">
        <f>(SUMIFS(Inputs_ByYear!J$12:J$17,Inputs_ByYear!$B$12:$B$17,'ABP Remaining Capacity'!$C45))*Inputs_ByYear!J$23*INDEX(Inputs_ByYear!$D$27:$Y$28,MATCH($B45,Inputs_ByYear!$B$27:$B$28,0),MATCH(M$5,Inputs_ByYear!$D$26:$Y$26,0))*INDEX(Inputs_ByPrg!$F$6:$F$69,MATCH('ABP Remaining Capacity'!$E45,Inputs_ByPrg!$E$6:$E$69,0))</f>
        <v>0</v>
      </c>
      <c r="N45" s="86">
        <f>(SUMIFS(Inputs_ByYear!K$12:K$17,Inputs_ByYear!$B$12:$B$17,'ABP Remaining Capacity'!$C45))*Inputs_ByYear!K$23*INDEX(Inputs_ByYear!$D$27:$Y$28,MATCH($B45,Inputs_ByYear!$B$27:$B$28,0),MATCH(N$5,Inputs_ByYear!$D$26:$Y$26,0))*INDEX(Inputs_ByPrg!$F$6:$F$69,MATCH('ABP Remaining Capacity'!$E45,Inputs_ByPrg!$E$6:$E$69,0))</f>
        <v>0</v>
      </c>
      <c r="O45" s="86">
        <f>(SUMIFS(Inputs_ByYear!L$12:L$17,Inputs_ByYear!$B$12:$B$17,'ABP Remaining Capacity'!$C45))*Inputs_ByYear!L$23*INDEX(Inputs_ByYear!$D$27:$Y$28,MATCH($B45,Inputs_ByYear!$B$27:$B$28,0),MATCH(O$5,Inputs_ByYear!$D$26:$Y$26,0))*INDEX(Inputs_ByPrg!$F$6:$F$69,MATCH('ABP Remaining Capacity'!$E45,Inputs_ByPrg!$E$6:$E$69,0))</f>
        <v>0</v>
      </c>
      <c r="P45" s="86">
        <f>(SUMIFS(Inputs_ByYear!M$12:M$17,Inputs_ByYear!$B$12:$B$17,'ABP Remaining Capacity'!$C45))*Inputs_ByYear!M$23*INDEX(Inputs_ByYear!$D$27:$Y$28,MATCH($B45,Inputs_ByYear!$B$27:$B$28,0),MATCH(P$5,Inputs_ByYear!$D$26:$Y$26,0))*INDEX(Inputs_ByPrg!$F$6:$F$69,MATCH('ABP Remaining Capacity'!$E45,Inputs_ByPrg!$E$6:$E$69,0))</f>
        <v>0</v>
      </c>
      <c r="Q45" s="86">
        <f>(SUMIFS(Inputs_ByYear!N$12:N$17,Inputs_ByYear!$B$12:$B$17,'ABP Remaining Capacity'!$C45))*Inputs_ByYear!N$23*INDEX(Inputs_ByYear!$D$27:$Y$28,MATCH($B45,Inputs_ByYear!$B$27:$B$28,0),MATCH(Q$5,Inputs_ByYear!$D$26:$Y$26,0))*INDEX(Inputs_ByPrg!$F$6:$F$69,MATCH('ABP Remaining Capacity'!$E45,Inputs_ByPrg!$E$6:$E$69,0))</f>
        <v>0</v>
      </c>
      <c r="R45" s="86">
        <f>(SUMIFS(Inputs_ByYear!O$12:O$17,Inputs_ByYear!$B$12:$B$17,'ABP Remaining Capacity'!$C45))*Inputs_ByYear!O$23*INDEX(Inputs_ByYear!$D$27:$Y$28,MATCH($B45,Inputs_ByYear!$B$27:$B$28,0),MATCH(R$5,Inputs_ByYear!$D$26:$Y$26,0))*INDEX(Inputs_ByPrg!$F$6:$F$69,MATCH('ABP Remaining Capacity'!$E45,Inputs_ByPrg!$E$6:$E$69,0))</f>
        <v>0</v>
      </c>
      <c r="S45" s="86">
        <f>(SUMIFS(Inputs_ByYear!P$12:P$17,Inputs_ByYear!$B$12:$B$17,'ABP Remaining Capacity'!$C45))*Inputs_ByYear!P$23*INDEX(Inputs_ByYear!$D$27:$Y$28,MATCH($B45,Inputs_ByYear!$B$27:$B$28,0),MATCH(S$5,Inputs_ByYear!$D$26:$Y$26,0))*INDEX(Inputs_ByPrg!$F$6:$F$69,MATCH('ABP Remaining Capacity'!$E45,Inputs_ByPrg!$E$6:$E$69,0))</f>
        <v>0</v>
      </c>
      <c r="T45" s="86">
        <f>(SUMIFS(Inputs_ByYear!Q$12:Q$17,Inputs_ByYear!$B$12:$B$17,'ABP Remaining Capacity'!$C45))*Inputs_ByYear!Q$23*INDEX(Inputs_ByYear!$D$27:$Y$28,MATCH($B45,Inputs_ByYear!$B$27:$B$28,0),MATCH(T$5,Inputs_ByYear!$D$26:$Y$26,0))*INDEX(Inputs_ByPrg!$F$6:$F$69,MATCH('ABP Remaining Capacity'!$E45,Inputs_ByPrg!$E$6:$E$69,0))</f>
        <v>0</v>
      </c>
      <c r="U45" s="86">
        <f>(SUMIFS(Inputs_ByYear!R$12:R$17,Inputs_ByYear!$B$12:$B$17,'ABP Remaining Capacity'!$C45))*Inputs_ByYear!R$23*INDEX(Inputs_ByYear!$D$27:$Y$28,MATCH($B45,Inputs_ByYear!$B$27:$B$28,0),MATCH(U$5,Inputs_ByYear!$D$26:$Y$26,0))*INDEX(Inputs_ByPrg!$F$6:$F$69,MATCH('ABP Remaining Capacity'!$E45,Inputs_ByPrg!$E$6:$E$69,0))</f>
        <v>0</v>
      </c>
      <c r="V45" s="86">
        <f>(SUMIFS(Inputs_ByYear!S$12:S$17,Inputs_ByYear!$B$12:$B$17,'ABP Remaining Capacity'!$C45))*Inputs_ByYear!S$23*INDEX(Inputs_ByYear!$D$27:$Y$28,MATCH($B45,Inputs_ByYear!$B$27:$B$28,0),MATCH(V$5,Inputs_ByYear!$D$26:$Y$26,0))*INDEX(Inputs_ByPrg!$F$6:$F$69,MATCH('ABP Remaining Capacity'!$E45,Inputs_ByPrg!$E$6:$E$69,0))</f>
        <v>0</v>
      </c>
      <c r="W45" s="86">
        <f>(SUMIFS(Inputs_ByYear!T$12:T$17,Inputs_ByYear!$B$12:$B$17,'ABP Remaining Capacity'!$C45))*Inputs_ByYear!T$23*INDEX(Inputs_ByYear!$D$27:$Y$28,MATCH($B45,Inputs_ByYear!$B$27:$B$28,0),MATCH(W$5,Inputs_ByYear!$D$26:$Y$26,0))*INDEX(Inputs_ByPrg!$F$6:$F$69,MATCH('ABP Remaining Capacity'!$E45,Inputs_ByPrg!$E$6:$E$69,0))</f>
        <v>0</v>
      </c>
      <c r="X45" s="86">
        <f>(SUMIFS(Inputs_ByYear!U$12:U$17,Inputs_ByYear!$B$12:$B$17,'ABP Remaining Capacity'!$C45))*Inputs_ByYear!U$23*INDEX(Inputs_ByYear!$D$27:$Y$28,MATCH($B45,Inputs_ByYear!$B$27:$B$28,0),MATCH(X$5,Inputs_ByYear!$D$26:$Y$26,0))*INDEX(Inputs_ByPrg!$F$6:$F$69,MATCH('ABP Remaining Capacity'!$E45,Inputs_ByPrg!$E$6:$E$69,0))</f>
        <v>0</v>
      </c>
      <c r="Y45" s="86">
        <f>(SUMIFS(Inputs_ByYear!V$12:V$17,Inputs_ByYear!$B$12:$B$17,'ABP Remaining Capacity'!$C45))*Inputs_ByYear!V$23*INDEX(Inputs_ByYear!$D$27:$Y$28,MATCH($B45,Inputs_ByYear!$B$27:$B$28,0),MATCH(Y$5,Inputs_ByYear!$D$26:$Y$26,0))*INDEX(Inputs_ByPrg!$F$6:$F$69,MATCH('ABP Remaining Capacity'!$E45,Inputs_ByPrg!$E$6:$E$69,0))</f>
        <v>0</v>
      </c>
      <c r="Z45" s="86">
        <f>(SUMIFS(Inputs_ByYear!W$12:W$17,Inputs_ByYear!$B$12:$B$17,'ABP Remaining Capacity'!$C45))*Inputs_ByYear!W$23*INDEX(Inputs_ByYear!$D$27:$Y$28,MATCH($B45,Inputs_ByYear!$B$27:$B$28,0),MATCH(Z$5,Inputs_ByYear!$D$26:$Y$26,0))*INDEX(Inputs_ByPrg!$F$6:$F$69,MATCH('ABP Remaining Capacity'!$E45,Inputs_ByPrg!$E$6:$E$69,0))</f>
        <v>0</v>
      </c>
      <c r="AA45" s="86">
        <f>(SUMIFS(Inputs_ByYear!X$12:X$17,Inputs_ByYear!$B$12:$B$17,'ABP Remaining Capacity'!$C45))*Inputs_ByYear!X$23*INDEX(Inputs_ByYear!$D$27:$Y$28,MATCH($B45,Inputs_ByYear!$B$27:$B$28,0),MATCH(AA$5,Inputs_ByYear!$D$26:$Y$26,0))*INDEX(Inputs_ByPrg!$F$6:$F$69,MATCH('ABP Remaining Capacity'!$E45,Inputs_ByPrg!$E$6:$E$69,0))</f>
        <v>0</v>
      </c>
      <c r="AB45" s="86">
        <f>(SUMIFS(Inputs_ByYear!Y$12:Y$17,Inputs_ByYear!$B$12:$B$17,'ABP Remaining Capacity'!$C45))*Inputs_ByYear!Y$23*INDEX(Inputs_ByYear!$D$27:$Y$28,MATCH($B45,Inputs_ByYear!$B$27:$B$28,0),MATCH(AB$5,Inputs_ByYear!$D$26:$Y$26,0))*INDEX(Inputs_ByPrg!$F$6:$F$69,MATCH('ABP Remaining Capacity'!$E45,Inputs_ByPrg!$E$6:$E$69,0))</f>
        <v>0</v>
      </c>
    </row>
    <row r="46" spans="2:28" ht="14.75" customHeight="1" x14ac:dyDescent="0.25">
      <c r="B46" s="227" t="s">
        <v>258</v>
      </c>
      <c r="C46" s="227" t="s">
        <v>237</v>
      </c>
      <c r="D46" s="227" t="s">
        <v>356</v>
      </c>
      <c r="E46" s="272" t="str">
        <f t="shared" si="0"/>
        <v>A_Community Driven Community Solar_&lt;10</v>
      </c>
      <c r="F46" s="249" t="s">
        <v>92</v>
      </c>
      <c r="G46" s="86">
        <f>(SUMIFS(Inputs_ByYear!D$12:D$17,Inputs_ByYear!$B$12:$B$17,'ABP Remaining Capacity'!$C46))*Inputs_ByYear!D$23*INDEX(Inputs_ByYear!$D$27:$Y$28,MATCH($B46,Inputs_ByYear!$B$27:$B$28,0),MATCH(G$5,Inputs_ByYear!$D$26:$Y$26,0))*INDEX(Inputs_ByPrg!$F$6:$F$69,MATCH('ABP Remaining Capacity'!$E46,Inputs_ByPrg!$E$6:$E$69,0))</f>
        <v>0</v>
      </c>
      <c r="H46" s="86">
        <f>(SUMIFS(Inputs_ByYear!E$12:E$17,Inputs_ByYear!$B$12:$B$17,'ABP Remaining Capacity'!$C46))*Inputs_ByYear!E$23*INDEX(Inputs_ByYear!$D$27:$Y$28,MATCH($B46,Inputs_ByYear!$B$27:$B$28,0),MATCH(H$5,Inputs_ByYear!$D$26:$Y$26,0))*INDEX(Inputs_ByPrg!$F$6:$F$69,MATCH('ABP Remaining Capacity'!$E46,Inputs_ByPrg!$E$6:$E$69,0))</f>
        <v>0</v>
      </c>
      <c r="I46" s="86">
        <f>(SUMIFS(Inputs_ByYear!F$12:F$17,Inputs_ByYear!$B$12:$B$17,'ABP Remaining Capacity'!$C46))*Inputs_ByYear!F$23*INDEX(Inputs_ByYear!$D$27:$Y$28,MATCH($B46,Inputs_ByYear!$B$27:$B$28,0),MATCH(I$5,Inputs_ByYear!$D$26:$Y$26,0))*INDEX(Inputs_ByPrg!$F$6:$F$69,MATCH('ABP Remaining Capacity'!$E46,Inputs_ByPrg!$E$6:$E$69,0))</f>
        <v>0</v>
      </c>
      <c r="J46" s="86">
        <f>(SUMIFS(Inputs_ByYear!G$12:G$17,Inputs_ByYear!$B$12:$B$17,'ABP Remaining Capacity'!$C46))*Inputs_ByYear!G$23*INDEX(Inputs_ByYear!$D$27:$Y$28,MATCH($B46,Inputs_ByYear!$B$27:$B$28,0),MATCH(J$5,Inputs_ByYear!$D$26:$Y$26,0))*INDEX(Inputs_ByPrg!$F$6:$F$69,MATCH('ABP Remaining Capacity'!$E46,Inputs_ByPrg!$E$6:$E$69,0))</f>
        <v>0</v>
      </c>
      <c r="K46" s="86">
        <f>(SUMIFS(Inputs_ByYear!H$12:H$17,Inputs_ByYear!$B$12:$B$17,'ABP Remaining Capacity'!$C46))*Inputs_ByYear!H$23*INDEX(Inputs_ByYear!$D$27:$Y$28,MATCH($B46,Inputs_ByYear!$B$27:$B$28,0),MATCH(K$5,Inputs_ByYear!$D$26:$Y$26,0))*INDEX(Inputs_ByPrg!$F$6:$F$69,MATCH('ABP Remaining Capacity'!$E46,Inputs_ByPrg!$E$6:$E$69,0))</f>
        <v>0</v>
      </c>
      <c r="L46" s="86">
        <f>(SUMIFS(Inputs_ByYear!I$12:I$17,Inputs_ByYear!$B$12:$B$17,'ABP Remaining Capacity'!$C46))*Inputs_ByYear!I$23*INDEX(Inputs_ByYear!$D$27:$Y$28,MATCH($B46,Inputs_ByYear!$B$27:$B$28,0),MATCH(L$5,Inputs_ByYear!$D$26:$Y$26,0))*INDEX(Inputs_ByPrg!$F$6:$F$69,MATCH('ABP Remaining Capacity'!$E46,Inputs_ByPrg!$E$6:$E$69,0))</f>
        <v>0</v>
      </c>
      <c r="M46" s="86">
        <f>(SUMIFS(Inputs_ByYear!J$12:J$17,Inputs_ByYear!$B$12:$B$17,'ABP Remaining Capacity'!$C46))*Inputs_ByYear!J$23*INDEX(Inputs_ByYear!$D$27:$Y$28,MATCH($B46,Inputs_ByYear!$B$27:$B$28,0),MATCH(M$5,Inputs_ByYear!$D$26:$Y$26,0))*INDEX(Inputs_ByPrg!$F$6:$F$69,MATCH('ABP Remaining Capacity'!$E46,Inputs_ByPrg!$E$6:$E$69,0))</f>
        <v>0</v>
      </c>
      <c r="N46" s="86">
        <f>(SUMIFS(Inputs_ByYear!K$12:K$17,Inputs_ByYear!$B$12:$B$17,'ABP Remaining Capacity'!$C46))*Inputs_ByYear!K$23*INDEX(Inputs_ByYear!$D$27:$Y$28,MATCH($B46,Inputs_ByYear!$B$27:$B$28,0),MATCH(N$5,Inputs_ByYear!$D$26:$Y$26,0))*INDEX(Inputs_ByPrg!$F$6:$F$69,MATCH('ABP Remaining Capacity'!$E46,Inputs_ByPrg!$E$6:$E$69,0))</f>
        <v>0</v>
      </c>
      <c r="O46" s="86">
        <f>(SUMIFS(Inputs_ByYear!L$12:L$17,Inputs_ByYear!$B$12:$B$17,'ABP Remaining Capacity'!$C46))*Inputs_ByYear!L$23*INDEX(Inputs_ByYear!$D$27:$Y$28,MATCH($B46,Inputs_ByYear!$B$27:$B$28,0),MATCH(O$5,Inputs_ByYear!$D$26:$Y$26,0))*INDEX(Inputs_ByPrg!$F$6:$F$69,MATCH('ABP Remaining Capacity'!$E46,Inputs_ByPrg!$E$6:$E$69,0))</f>
        <v>0</v>
      </c>
      <c r="P46" s="86">
        <f>(SUMIFS(Inputs_ByYear!M$12:M$17,Inputs_ByYear!$B$12:$B$17,'ABP Remaining Capacity'!$C46))*Inputs_ByYear!M$23*INDEX(Inputs_ByYear!$D$27:$Y$28,MATCH($B46,Inputs_ByYear!$B$27:$B$28,0),MATCH(P$5,Inputs_ByYear!$D$26:$Y$26,0))*INDEX(Inputs_ByPrg!$F$6:$F$69,MATCH('ABP Remaining Capacity'!$E46,Inputs_ByPrg!$E$6:$E$69,0))</f>
        <v>0</v>
      </c>
      <c r="Q46" s="86">
        <f>(SUMIFS(Inputs_ByYear!N$12:N$17,Inputs_ByYear!$B$12:$B$17,'ABP Remaining Capacity'!$C46))*Inputs_ByYear!N$23*INDEX(Inputs_ByYear!$D$27:$Y$28,MATCH($B46,Inputs_ByYear!$B$27:$B$28,0),MATCH(Q$5,Inputs_ByYear!$D$26:$Y$26,0))*INDEX(Inputs_ByPrg!$F$6:$F$69,MATCH('ABP Remaining Capacity'!$E46,Inputs_ByPrg!$E$6:$E$69,0))</f>
        <v>0</v>
      </c>
      <c r="R46" s="86">
        <f>(SUMIFS(Inputs_ByYear!O$12:O$17,Inputs_ByYear!$B$12:$B$17,'ABP Remaining Capacity'!$C46))*Inputs_ByYear!O$23*INDEX(Inputs_ByYear!$D$27:$Y$28,MATCH($B46,Inputs_ByYear!$B$27:$B$28,0),MATCH(R$5,Inputs_ByYear!$D$26:$Y$26,0))*INDEX(Inputs_ByPrg!$F$6:$F$69,MATCH('ABP Remaining Capacity'!$E46,Inputs_ByPrg!$E$6:$E$69,0))</f>
        <v>0</v>
      </c>
      <c r="S46" s="86">
        <f>(SUMIFS(Inputs_ByYear!P$12:P$17,Inputs_ByYear!$B$12:$B$17,'ABP Remaining Capacity'!$C46))*Inputs_ByYear!P$23*INDEX(Inputs_ByYear!$D$27:$Y$28,MATCH($B46,Inputs_ByYear!$B$27:$B$28,0),MATCH(S$5,Inputs_ByYear!$D$26:$Y$26,0))*INDEX(Inputs_ByPrg!$F$6:$F$69,MATCH('ABP Remaining Capacity'!$E46,Inputs_ByPrg!$E$6:$E$69,0))</f>
        <v>0</v>
      </c>
      <c r="T46" s="86">
        <f>(SUMIFS(Inputs_ByYear!Q$12:Q$17,Inputs_ByYear!$B$12:$B$17,'ABP Remaining Capacity'!$C46))*Inputs_ByYear!Q$23*INDEX(Inputs_ByYear!$D$27:$Y$28,MATCH($B46,Inputs_ByYear!$B$27:$B$28,0),MATCH(T$5,Inputs_ByYear!$D$26:$Y$26,0))*INDEX(Inputs_ByPrg!$F$6:$F$69,MATCH('ABP Remaining Capacity'!$E46,Inputs_ByPrg!$E$6:$E$69,0))</f>
        <v>0</v>
      </c>
      <c r="U46" s="86">
        <f>(SUMIFS(Inputs_ByYear!R$12:R$17,Inputs_ByYear!$B$12:$B$17,'ABP Remaining Capacity'!$C46))*Inputs_ByYear!R$23*INDEX(Inputs_ByYear!$D$27:$Y$28,MATCH($B46,Inputs_ByYear!$B$27:$B$28,0),MATCH(U$5,Inputs_ByYear!$D$26:$Y$26,0))*INDEX(Inputs_ByPrg!$F$6:$F$69,MATCH('ABP Remaining Capacity'!$E46,Inputs_ByPrg!$E$6:$E$69,0))</f>
        <v>0</v>
      </c>
      <c r="V46" s="86">
        <f>(SUMIFS(Inputs_ByYear!S$12:S$17,Inputs_ByYear!$B$12:$B$17,'ABP Remaining Capacity'!$C46))*Inputs_ByYear!S$23*INDEX(Inputs_ByYear!$D$27:$Y$28,MATCH($B46,Inputs_ByYear!$B$27:$B$28,0),MATCH(V$5,Inputs_ByYear!$D$26:$Y$26,0))*INDEX(Inputs_ByPrg!$F$6:$F$69,MATCH('ABP Remaining Capacity'!$E46,Inputs_ByPrg!$E$6:$E$69,0))</f>
        <v>0</v>
      </c>
      <c r="W46" s="86">
        <f>(SUMIFS(Inputs_ByYear!T$12:T$17,Inputs_ByYear!$B$12:$B$17,'ABP Remaining Capacity'!$C46))*Inputs_ByYear!T$23*INDEX(Inputs_ByYear!$D$27:$Y$28,MATCH($B46,Inputs_ByYear!$B$27:$B$28,0),MATCH(W$5,Inputs_ByYear!$D$26:$Y$26,0))*INDEX(Inputs_ByPrg!$F$6:$F$69,MATCH('ABP Remaining Capacity'!$E46,Inputs_ByPrg!$E$6:$E$69,0))</f>
        <v>0</v>
      </c>
      <c r="X46" s="86">
        <f>(SUMIFS(Inputs_ByYear!U$12:U$17,Inputs_ByYear!$B$12:$B$17,'ABP Remaining Capacity'!$C46))*Inputs_ByYear!U$23*INDEX(Inputs_ByYear!$D$27:$Y$28,MATCH($B46,Inputs_ByYear!$B$27:$B$28,0),MATCH(X$5,Inputs_ByYear!$D$26:$Y$26,0))*INDEX(Inputs_ByPrg!$F$6:$F$69,MATCH('ABP Remaining Capacity'!$E46,Inputs_ByPrg!$E$6:$E$69,0))</f>
        <v>0</v>
      </c>
      <c r="Y46" s="86">
        <f>(SUMIFS(Inputs_ByYear!V$12:V$17,Inputs_ByYear!$B$12:$B$17,'ABP Remaining Capacity'!$C46))*Inputs_ByYear!V$23*INDEX(Inputs_ByYear!$D$27:$Y$28,MATCH($B46,Inputs_ByYear!$B$27:$B$28,0),MATCH(Y$5,Inputs_ByYear!$D$26:$Y$26,0))*INDEX(Inputs_ByPrg!$F$6:$F$69,MATCH('ABP Remaining Capacity'!$E46,Inputs_ByPrg!$E$6:$E$69,0))</f>
        <v>0</v>
      </c>
      <c r="Z46" s="86">
        <f>(SUMIFS(Inputs_ByYear!W$12:W$17,Inputs_ByYear!$B$12:$B$17,'ABP Remaining Capacity'!$C46))*Inputs_ByYear!W$23*INDEX(Inputs_ByYear!$D$27:$Y$28,MATCH($B46,Inputs_ByYear!$B$27:$B$28,0),MATCH(Z$5,Inputs_ByYear!$D$26:$Y$26,0))*INDEX(Inputs_ByPrg!$F$6:$F$69,MATCH('ABP Remaining Capacity'!$E46,Inputs_ByPrg!$E$6:$E$69,0))</f>
        <v>0</v>
      </c>
      <c r="AA46" s="86">
        <f>(SUMIFS(Inputs_ByYear!X$12:X$17,Inputs_ByYear!$B$12:$B$17,'ABP Remaining Capacity'!$C46))*Inputs_ByYear!X$23*INDEX(Inputs_ByYear!$D$27:$Y$28,MATCH($B46,Inputs_ByYear!$B$27:$B$28,0),MATCH(AA$5,Inputs_ByYear!$D$26:$Y$26,0))*INDEX(Inputs_ByPrg!$F$6:$F$69,MATCH('ABP Remaining Capacity'!$E46,Inputs_ByPrg!$E$6:$E$69,0))</f>
        <v>0</v>
      </c>
      <c r="AB46" s="86">
        <f>(SUMIFS(Inputs_ByYear!Y$12:Y$17,Inputs_ByYear!$B$12:$B$17,'ABP Remaining Capacity'!$C46))*Inputs_ByYear!Y$23*INDEX(Inputs_ByYear!$D$27:$Y$28,MATCH($B46,Inputs_ByYear!$B$27:$B$28,0),MATCH(AB$5,Inputs_ByYear!$D$26:$Y$26,0))*INDEX(Inputs_ByPrg!$F$6:$F$69,MATCH('ABP Remaining Capacity'!$E46,Inputs_ByPrg!$E$6:$E$69,0))</f>
        <v>0</v>
      </c>
    </row>
    <row r="47" spans="2:28" ht="14.75" customHeight="1" x14ac:dyDescent="0.25">
      <c r="B47" s="227" t="s">
        <v>258</v>
      </c>
      <c r="C47" s="227" t="s">
        <v>237</v>
      </c>
      <c r="D47" s="227" t="s">
        <v>357</v>
      </c>
      <c r="E47" s="272" t="str">
        <f t="shared" si="0"/>
        <v>A_Community Driven Community Solar_&gt;10-25</v>
      </c>
      <c r="F47" s="249" t="s">
        <v>92</v>
      </c>
      <c r="G47" s="86">
        <f>(SUMIFS(Inputs_ByYear!D$12:D$17,Inputs_ByYear!$B$12:$B$17,'ABP Remaining Capacity'!$C47))*Inputs_ByYear!D$23*INDEX(Inputs_ByYear!$D$27:$Y$28,MATCH($B47,Inputs_ByYear!$B$27:$B$28,0),MATCH(G$5,Inputs_ByYear!$D$26:$Y$26,0))*INDEX(Inputs_ByPrg!$F$6:$F$69,MATCH('ABP Remaining Capacity'!$E47,Inputs_ByPrg!$E$6:$E$69,0))</f>
        <v>0</v>
      </c>
      <c r="H47" s="86">
        <f>(SUMIFS(Inputs_ByYear!E$12:E$17,Inputs_ByYear!$B$12:$B$17,'ABP Remaining Capacity'!$C47))*Inputs_ByYear!E$23*INDEX(Inputs_ByYear!$D$27:$Y$28,MATCH($B47,Inputs_ByYear!$B$27:$B$28,0),MATCH(H$5,Inputs_ByYear!$D$26:$Y$26,0))*INDEX(Inputs_ByPrg!$F$6:$F$69,MATCH('ABP Remaining Capacity'!$E47,Inputs_ByPrg!$E$6:$E$69,0))</f>
        <v>0</v>
      </c>
      <c r="I47" s="86">
        <f>(SUMIFS(Inputs_ByYear!F$12:F$17,Inputs_ByYear!$B$12:$B$17,'ABP Remaining Capacity'!$C47))*Inputs_ByYear!F$23*INDEX(Inputs_ByYear!$D$27:$Y$28,MATCH($B47,Inputs_ByYear!$B$27:$B$28,0),MATCH(I$5,Inputs_ByYear!$D$26:$Y$26,0))*INDEX(Inputs_ByPrg!$F$6:$F$69,MATCH('ABP Remaining Capacity'!$E47,Inputs_ByPrg!$E$6:$E$69,0))</f>
        <v>0</v>
      </c>
      <c r="J47" s="86">
        <f>(SUMIFS(Inputs_ByYear!G$12:G$17,Inputs_ByYear!$B$12:$B$17,'ABP Remaining Capacity'!$C47))*Inputs_ByYear!G$23*INDEX(Inputs_ByYear!$D$27:$Y$28,MATCH($B47,Inputs_ByYear!$B$27:$B$28,0),MATCH(J$5,Inputs_ByYear!$D$26:$Y$26,0))*INDEX(Inputs_ByPrg!$F$6:$F$69,MATCH('ABP Remaining Capacity'!$E47,Inputs_ByPrg!$E$6:$E$69,0))</f>
        <v>0</v>
      </c>
      <c r="K47" s="86">
        <f>(SUMIFS(Inputs_ByYear!H$12:H$17,Inputs_ByYear!$B$12:$B$17,'ABP Remaining Capacity'!$C47))*Inputs_ByYear!H$23*INDEX(Inputs_ByYear!$D$27:$Y$28,MATCH($B47,Inputs_ByYear!$B$27:$B$28,0),MATCH(K$5,Inputs_ByYear!$D$26:$Y$26,0))*INDEX(Inputs_ByPrg!$F$6:$F$69,MATCH('ABP Remaining Capacity'!$E47,Inputs_ByPrg!$E$6:$E$69,0))</f>
        <v>0</v>
      </c>
      <c r="L47" s="86">
        <f>(SUMIFS(Inputs_ByYear!I$12:I$17,Inputs_ByYear!$B$12:$B$17,'ABP Remaining Capacity'!$C47))*Inputs_ByYear!I$23*INDEX(Inputs_ByYear!$D$27:$Y$28,MATCH($B47,Inputs_ByYear!$B$27:$B$28,0),MATCH(L$5,Inputs_ByYear!$D$26:$Y$26,0))*INDEX(Inputs_ByPrg!$F$6:$F$69,MATCH('ABP Remaining Capacity'!$E47,Inputs_ByPrg!$E$6:$E$69,0))</f>
        <v>0</v>
      </c>
      <c r="M47" s="86">
        <f>(SUMIFS(Inputs_ByYear!J$12:J$17,Inputs_ByYear!$B$12:$B$17,'ABP Remaining Capacity'!$C47))*Inputs_ByYear!J$23*INDEX(Inputs_ByYear!$D$27:$Y$28,MATCH($B47,Inputs_ByYear!$B$27:$B$28,0),MATCH(M$5,Inputs_ByYear!$D$26:$Y$26,0))*INDEX(Inputs_ByPrg!$F$6:$F$69,MATCH('ABP Remaining Capacity'!$E47,Inputs_ByPrg!$E$6:$E$69,0))</f>
        <v>0</v>
      </c>
      <c r="N47" s="86">
        <f>(SUMIFS(Inputs_ByYear!K$12:K$17,Inputs_ByYear!$B$12:$B$17,'ABP Remaining Capacity'!$C47))*Inputs_ByYear!K$23*INDEX(Inputs_ByYear!$D$27:$Y$28,MATCH($B47,Inputs_ByYear!$B$27:$B$28,0),MATCH(N$5,Inputs_ByYear!$D$26:$Y$26,0))*INDEX(Inputs_ByPrg!$F$6:$F$69,MATCH('ABP Remaining Capacity'!$E47,Inputs_ByPrg!$E$6:$E$69,0))</f>
        <v>0</v>
      </c>
      <c r="O47" s="86">
        <f>(SUMIFS(Inputs_ByYear!L$12:L$17,Inputs_ByYear!$B$12:$B$17,'ABP Remaining Capacity'!$C47))*Inputs_ByYear!L$23*INDEX(Inputs_ByYear!$D$27:$Y$28,MATCH($B47,Inputs_ByYear!$B$27:$B$28,0),MATCH(O$5,Inputs_ByYear!$D$26:$Y$26,0))*INDEX(Inputs_ByPrg!$F$6:$F$69,MATCH('ABP Remaining Capacity'!$E47,Inputs_ByPrg!$E$6:$E$69,0))</f>
        <v>0</v>
      </c>
      <c r="P47" s="86">
        <f>(SUMIFS(Inputs_ByYear!M$12:M$17,Inputs_ByYear!$B$12:$B$17,'ABP Remaining Capacity'!$C47))*Inputs_ByYear!M$23*INDEX(Inputs_ByYear!$D$27:$Y$28,MATCH($B47,Inputs_ByYear!$B$27:$B$28,0),MATCH(P$5,Inputs_ByYear!$D$26:$Y$26,0))*INDEX(Inputs_ByPrg!$F$6:$F$69,MATCH('ABP Remaining Capacity'!$E47,Inputs_ByPrg!$E$6:$E$69,0))</f>
        <v>0</v>
      </c>
      <c r="Q47" s="86">
        <f>(SUMIFS(Inputs_ByYear!N$12:N$17,Inputs_ByYear!$B$12:$B$17,'ABP Remaining Capacity'!$C47))*Inputs_ByYear!N$23*INDEX(Inputs_ByYear!$D$27:$Y$28,MATCH($B47,Inputs_ByYear!$B$27:$B$28,0),MATCH(Q$5,Inputs_ByYear!$D$26:$Y$26,0))*INDEX(Inputs_ByPrg!$F$6:$F$69,MATCH('ABP Remaining Capacity'!$E47,Inputs_ByPrg!$E$6:$E$69,0))</f>
        <v>0</v>
      </c>
      <c r="R47" s="86">
        <f>(SUMIFS(Inputs_ByYear!O$12:O$17,Inputs_ByYear!$B$12:$B$17,'ABP Remaining Capacity'!$C47))*Inputs_ByYear!O$23*INDEX(Inputs_ByYear!$D$27:$Y$28,MATCH($B47,Inputs_ByYear!$B$27:$B$28,0),MATCH(R$5,Inputs_ByYear!$D$26:$Y$26,0))*INDEX(Inputs_ByPrg!$F$6:$F$69,MATCH('ABP Remaining Capacity'!$E47,Inputs_ByPrg!$E$6:$E$69,0))</f>
        <v>0</v>
      </c>
      <c r="S47" s="86">
        <f>(SUMIFS(Inputs_ByYear!P$12:P$17,Inputs_ByYear!$B$12:$B$17,'ABP Remaining Capacity'!$C47))*Inputs_ByYear!P$23*INDEX(Inputs_ByYear!$D$27:$Y$28,MATCH($B47,Inputs_ByYear!$B$27:$B$28,0),MATCH(S$5,Inputs_ByYear!$D$26:$Y$26,0))*INDEX(Inputs_ByPrg!$F$6:$F$69,MATCH('ABP Remaining Capacity'!$E47,Inputs_ByPrg!$E$6:$E$69,0))</f>
        <v>0</v>
      </c>
      <c r="T47" s="86">
        <f>(SUMIFS(Inputs_ByYear!Q$12:Q$17,Inputs_ByYear!$B$12:$B$17,'ABP Remaining Capacity'!$C47))*Inputs_ByYear!Q$23*INDEX(Inputs_ByYear!$D$27:$Y$28,MATCH($B47,Inputs_ByYear!$B$27:$B$28,0),MATCH(T$5,Inputs_ByYear!$D$26:$Y$26,0))*INDEX(Inputs_ByPrg!$F$6:$F$69,MATCH('ABP Remaining Capacity'!$E47,Inputs_ByPrg!$E$6:$E$69,0))</f>
        <v>0</v>
      </c>
      <c r="U47" s="86">
        <f>(SUMIFS(Inputs_ByYear!R$12:R$17,Inputs_ByYear!$B$12:$B$17,'ABP Remaining Capacity'!$C47))*Inputs_ByYear!R$23*INDEX(Inputs_ByYear!$D$27:$Y$28,MATCH($B47,Inputs_ByYear!$B$27:$B$28,0),MATCH(U$5,Inputs_ByYear!$D$26:$Y$26,0))*INDEX(Inputs_ByPrg!$F$6:$F$69,MATCH('ABP Remaining Capacity'!$E47,Inputs_ByPrg!$E$6:$E$69,0))</f>
        <v>0</v>
      </c>
      <c r="V47" s="86">
        <f>(SUMIFS(Inputs_ByYear!S$12:S$17,Inputs_ByYear!$B$12:$B$17,'ABP Remaining Capacity'!$C47))*Inputs_ByYear!S$23*INDEX(Inputs_ByYear!$D$27:$Y$28,MATCH($B47,Inputs_ByYear!$B$27:$B$28,0),MATCH(V$5,Inputs_ByYear!$D$26:$Y$26,0))*INDEX(Inputs_ByPrg!$F$6:$F$69,MATCH('ABP Remaining Capacity'!$E47,Inputs_ByPrg!$E$6:$E$69,0))</f>
        <v>0</v>
      </c>
      <c r="W47" s="86">
        <f>(SUMIFS(Inputs_ByYear!T$12:T$17,Inputs_ByYear!$B$12:$B$17,'ABP Remaining Capacity'!$C47))*Inputs_ByYear!T$23*INDEX(Inputs_ByYear!$D$27:$Y$28,MATCH($B47,Inputs_ByYear!$B$27:$B$28,0),MATCH(W$5,Inputs_ByYear!$D$26:$Y$26,0))*INDEX(Inputs_ByPrg!$F$6:$F$69,MATCH('ABP Remaining Capacity'!$E47,Inputs_ByPrg!$E$6:$E$69,0))</f>
        <v>0</v>
      </c>
      <c r="X47" s="86">
        <f>(SUMIFS(Inputs_ByYear!U$12:U$17,Inputs_ByYear!$B$12:$B$17,'ABP Remaining Capacity'!$C47))*Inputs_ByYear!U$23*INDEX(Inputs_ByYear!$D$27:$Y$28,MATCH($B47,Inputs_ByYear!$B$27:$B$28,0),MATCH(X$5,Inputs_ByYear!$D$26:$Y$26,0))*INDEX(Inputs_ByPrg!$F$6:$F$69,MATCH('ABP Remaining Capacity'!$E47,Inputs_ByPrg!$E$6:$E$69,0))</f>
        <v>0</v>
      </c>
      <c r="Y47" s="86">
        <f>(SUMIFS(Inputs_ByYear!V$12:V$17,Inputs_ByYear!$B$12:$B$17,'ABP Remaining Capacity'!$C47))*Inputs_ByYear!V$23*INDEX(Inputs_ByYear!$D$27:$Y$28,MATCH($B47,Inputs_ByYear!$B$27:$B$28,0),MATCH(Y$5,Inputs_ByYear!$D$26:$Y$26,0))*INDEX(Inputs_ByPrg!$F$6:$F$69,MATCH('ABP Remaining Capacity'!$E47,Inputs_ByPrg!$E$6:$E$69,0))</f>
        <v>0</v>
      </c>
      <c r="Z47" s="86">
        <f>(SUMIFS(Inputs_ByYear!W$12:W$17,Inputs_ByYear!$B$12:$B$17,'ABP Remaining Capacity'!$C47))*Inputs_ByYear!W$23*INDEX(Inputs_ByYear!$D$27:$Y$28,MATCH($B47,Inputs_ByYear!$B$27:$B$28,0),MATCH(Z$5,Inputs_ByYear!$D$26:$Y$26,0))*INDEX(Inputs_ByPrg!$F$6:$F$69,MATCH('ABP Remaining Capacity'!$E47,Inputs_ByPrg!$E$6:$E$69,0))</f>
        <v>0</v>
      </c>
      <c r="AA47" s="86">
        <f>(SUMIFS(Inputs_ByYear!X$12:X$17,Inputs_ByYear!$B$12:$B$17,'ABP Remaining Capacity'!$C47))*Inputs_ByYear!X$23*INDEX(Inputs_ByYear!$D$27:$Y$28,MATCH($B47,Inputs_ByYear!$B$27:$B$28,0),MATCH(AA$5,Inputs_ByYear!$D$26:$Y$26,0))*INDEX(Inputs_ByPrg!$F$6:$F$69,MATCH('ABP Remaining Capacity'!$E47,Inputs_ByPrg!$E$6:$E$69,0))</f>
        <v>0</v>
      </c>
      <c r="AB47" s="86">
        <f>(SUMIFS(Inputs_ByYear!Y$12:Y$17,Inputs_ByYear!$B$12:$B$17,'ABP Remaining Capacity'!$C47))*Inputs_ByYear!Y$23*INDEX(Inputs_ByYear!$D$27:$Y$28,MATCH($B47,Inputs_ByYear!$B$27:$B$28,0),MATCH(AB$5,Inputs_ByYear!$D$26:$Y$26,0))*INDEX(Inputs_ByPrg!$F$6:$F$69,MATCH('ABP Remaining Capacity'!$E47,Inputs_ByPrg!$E$6:$E$69,0))</f>
        <v>0</v>
      </c>
    </row>
    <row r="48" spans="2:28" ht="14.75" customHeight="1" x14ac:dyDescent="0.25">
      <c r="B48" s="227" t="s">
        <v>258</v>
      </c>
      <c r="C48" s="227" t="s">
        <v>237</v>
      </c>
      <c r="D48" s="227" t="s">
        <v>322</v>
      </c>
      <c r="E48" s="272" t="str">
        <f t="shared" si="0"/>
        <v>A_Community Driven Community Solar_&gt;25-100</v>
      </c>
      <c r="F48" s="249" t="s">
        <v>92</v>
      </c>
      <c r="G48" s="86">
        <f>(SUMIFS(Inputs_ByYear!D$12:D$17,Inputs_ByYear!$B$12:$B$17,'ABP Remaining Capacity'!$C48))*Inputs_ByYear!D$23*INDEX(Inputs_ByYear!$D$27:$Y$28,MATCH($B48,Inputs_ByYear!$B$27:$B$28,0),MATCH(G$5,Inputs_ByYear!$D$26:$Y$26,0))*INDEX(Inputs_ByPrg!$F$6:$F$69,MATCH('ABP Remaining Capacity'!$E48,Inputs_ByPrg!$E$6:$E$69,0))</f>
        <v>0</v>
      </c>
      <c r="H48" s="86">
        <f>(SUMIFS(Inputs_ByYear!E$12:E$17,Inputs_ByYear!$B$12:$B$17,'ABP Remaining Capacity'!$C48))*Inputs_ByYear!E$23*INDEX(Inputs_ByYear!$D$27:$Y$28,MATCH($B48,Inputs_ByYear!$B$27:$B$28,0),MATCH(H$5,Inputs_ByYear!$D$26:$Y$26,0))*INDEX(Inputs_ByPrg!$F$6:$F$69,MATCH('ABP Remaining Capacity'!$E48,Inputs_ByPrg!$E$6:$E$69,0))</f>
        <v>0</v>
      </c>
      <c r="I48" s="86">
        <f>(SUMIFS(Inputs_ByYear!F$12:F$17,Inputs_ByYear!$B$12:$B$17,'ABP Remaining Capacity'!$C48))*Inputs_ByYear!F$23*INDEX(Inputs_ByYear!$D$27:$Y$28,MATCH($B48,Inputs_ByYear!$B$27:$B$28,0),MATCH(I$5,Inputs_ByYear!$D$26:$Y$26,0))*INDEX(Inputs_ByPrg!$F$6:$F$69,MATCH('ABP Remaining Capacity'!$E48,Inputs_ByPrg!$E$6:$E$69,0))</f>
        <v>0</v>
      </c>
      <c r="J48" s="86">
        <f>(SUMIFS(Inputs_ByYear!G$12:G$17,Inputs_ByYear!$B$12:$B$17,'ABP Remaining Capacity'!$C48))*Inputs_ByYear!G$23*INDEX(Inputs_ByYear!$D$27:$Y$28,MATCH($B48,Inputs_ByYear!$B$27:$B$28,0),MATCH(J$5,Inputs_ByYear!$D$26:$Y$26,0))*INDEX(Inputs_ByPrg!$F$6:$F$69,MATCH('ABP Remaining Capacity'!$E48,Inputs_ByPrg!$E$6:$E$69,0))</f>
        <v>0</v>
      </c>
      <c r="K48" s="86">
        <f>(SUMIFS(Inputs_ByYear!H$12:H$17,Inputs_ByYear!$B$12:$B$17,'ABP Remaining Capacity'!$C48))*Inputs_ByYear!H$23*INDEX(Inputs_ByYear!$D$27:$Y$28,MATCH($B48,Inputs_ByYear!$B$27:$B$28,0),MATCH(K$5,Inputs_ByYear!$D$26:$Y$26,0))*INDEX(Inputs_ByPrg!$F$6:$F$69,MATCH('ABP Remaining Capacity'!$E48,Inputs_ByPrg!$E$6:$E$69,0))</f>
        <v>0</v>
      </c>
      <c r="L48" s="86">
        <f>(SUMIFS(Inputs_ByYear!I$12:I$17,Inputs_ByYear!$B$12:$B$17,'ABP Remaining Capacity'!$C48))*Inputs_ByYear!I$23*INDEX(Inputs_ByYear!$D$27:$Y$28,MATCH($B48,Inputs_ByYear!$B$27:$B$28,0),MATCH(L$5,Inputs_ByYear!$D$26:$Y$26,0))*INDEX(Inputs_ByPrg!$F$6:$F$69,MATCH('ABP Remaining Capacity'!$E48,Inputs_ByPrg!$E$6:$E$69,0))</f>
        <v>0</v>
      </c>
      <c r="M48" s="86">
        <f>(SUMIFS(Inputs_ByYear!J$12:J$17,Inputs_ByYear!$B$12:$B$17,'ABP Remaining Capacity'!$C48))*Inputs_ByYear!J$23*INDEX(Inputs_ByYear!$D$27:$Y$28,MATCH($B48,Inputs_ByYear!$B$27:$B$28,0),MATCH(M$5,Inputs_ByYear!$D$26:$Y$26,0))*INDEX(Inputs_ByPrg!$F$6:$F$69,MATCH('ABP Remaining Capacity'!$E48,Inputs_ByPrg!$E$6:$E$69,0))</f>
        <v>0</v>
      </c>
      <c r="N48" s="86">
        <f>(SUMIFS(Inputs_ByYear!K$12:K$17,Inputs_ByYear!$B$12:$B$17,'ABP Remaining Capacity'!$C48))*Inputs_ByYear!K$23*INDEX(Inputs_ByYear!$D$27:$Y$28,MATCH($B48,Inputs_ByYear!$B$27:$B$28,0),MATCH(N$5,Inputs_ByYear!$D$26:$Y$26,0))*INDEX(Inputs_ByPrg!$F$6:$F$69,MATCH('ABP Remaining Capacity'!$E48,Inputs_ByPrg!$E$6:$E$69,0))</f>
        <v>0</v>
      </c>
      <c r="O48" s="86">
        <f>(SUMIFS(Inputs_ByYear!L$12:L$17,Inputs_ByYear!$B$12:$B$17,'ABP Remaining Capacity'!$C48))*Inputs_ByYear!L$23*INDEX(Inputs_ByYear!$D$27:$Y$28,MATCH($B48,Inputs_ByYear!$B$27:$B$28,0),MATCH(O$5,Inputs_ByYear!$D$26:$Y$26,0))*INDEX(Inputs_ByPrg!$F$6:$F$69,MATCH('ABP Remaining Capacity'!$E48,Inputs_ByPrg!$E$6:$E$69,0))</f>
        <v>0</v>
      </c>
      <c r="P48" s="86">
        <f>(SUMIFS(Inputs_ByYear!M$12:M$17,Inputs_ByYear!$B$12:$B$17,'ABP Remaining Capacity'!$C48))*Inputs_ByYear!M$23*INDEX(Inputs_ByYear!$D$27:$Y$28,MATCH($B48,Inputs_ByYear!$B$27:$B$28,0),MATCH(P$5,Inputs_ByYear!$D$26:$Y$26,0))*INDEX(Inputs_ByPrg!$F$6:$F$69,MATCH('ABP Remaining Capacity'!$E48,Inputs_ByPrg!$E$6:$E$69,0))</f>
        <v>0</v>
      </c>
      <c r="Q48" s="86">
        <f>(SUMIFS(Inputs_ByYear!N$12:N$17,Inputs_ByYear!$B$12:$B$17,'ABP Remaining Capacity'!$C48))*Inputs_ByYear!N$23*INDEX(Inputs_ByYear!$D$27:$Y$28,MATCH($B48,Inputs_ByYear!$B$27:$B$28,0),MATCH(Q$5,Inputs_ByYear!$D$26:$Y$26,0))*INDEX(Inputs_ByPrg!$F$6:$F$69,MATCH('ABP Remaining Capacity'!$E48,Inputs_ByPrg!$E$6:$E$69,0))</f>
        <v>0</v>
      </c>
      <c r="R48" s="86">
        <f>(SUMIFS(Inputs_ByYear!O$12:O$17,Inputs_ByYear!$B$12:$B$17,'ABP Remaining Capacity'!$C48))*Inputs_ByYear!O$23*INDEX(Inputs_ByYear!$D$27:$Y$28,MATCH($B48,Inputs_ByYear!$B$27:$B$28,0),MATCH(R$5,Inputs_ByYear!$D$26:$Y$26,0))*INDEX(Inputs_ByPrg!$F$6:$F$69,MATCH('ABP Remaining Capacity'!$E48,Inputs_ByPrg!$E$6:$E$69,0))</f>
        <v>0</v>
      </c>
      <c r="S48" s="86">
        <f>(SUMIFS(Inputs_ByYear!P$12:P$17,Inputs_ByYear!$B$12:$B$17,'ABP Remaining Capacity'!$C48))*Inputs_ByYear!P$23*INDEX(Inputs_ByYear!$D$27:$Y$28,MATCH($B48,Inputs_ByYear!$B$27:$B$28,0),MATCH(S$5,Inputs_ByYear!$D$26:$Y$26,0))*INDEX(Inputs_ByPrg!$F$6:$F$69,MATCH('ABP Remaining Capacity'!$E48,Inputs_ByPrg!$E$6:$E$69,0))</f>
        <v>0</v>
      </c>
      <c r="T48" s="86">
        <f>(SUMIFS(Inputs_ByYear!Q$12:Q$17,Inputs_ByYear!$B$12:$B$17,'ABP Remaining Capacity'!$C48))*Inputs_ByYear!Q$23*INDEX(Inputs_ByYear!$D$27:$Y$28,MATCH($B48,Inputs_ByYear!$B$27:$B$28,0),MATCH(T$5,Inputs_ByYear!$D$26:$Y$26,0))*INDEX(Inputs_ByPrg!$F$6:$F$69,MATCH('ABP Remaining Capacity'!$E48,Inputs_ByPrg!$E$6:$E$69,0))</f>
        <v>0</v>
      </c>
      <c r="U48" s="86">
        <f>(SUMIFS(Inputs_ByYear!R$12:R$17,Inputs_ByYear!$B$12:$B$17,'ABP Remaining Capacity'!$C48))*Inputs_ByYear!R$23*INDEX(Inputs_ByYear!$D$27:$Y$28,MATCH($B48,Inputs_ByYear!$B$27:$B$28,0),MATCH(U$5,Inputs_ByYear!$D$26:$Y$26,0))*INDEX(Inputs_ByPrg!$F$6:$F$69,MATCH('ABP Remaining Capacity'!$E48,Inputs_ByPrg!$E$6:$E$69,0))</f>
        <v>0</v>
      </c>
      <c r="V48" s="86">
        <f>(SUMIFS(Inputs_ByYear!S$12:S$17,Inputs_ByYear!$B$12:$B$17,'ABP Remaining Capacity'!$C48))*Inputs_ByYear!S$23*INDEX(Inputs_ByYear!$D$27:$Y$28,MATCH($B48,Inputs_ByYear!$B$27:$B$28,0),MATCH(V$5,Inputs_ByYear!$D$26:$Y$26,0))*INDEX(Inputs_ByPrg!$F$6:$F$69,MATCH('ABP Remaining Capacity'!$E48,Inputs_ByPrg!$E$6:$E$69,0))</f>
        <v>0</v>
      </c>
      <c r="W48" s="86">
        <f>(SUMIFS(Inputs_ByYear!T$12:T$17,Inputs_ByYear!$B$12:$B$17,'ABP Remaining Capacity'!$C48))*Inputs_ByYear!T$23*INDEX(Inputs_ByYear!$D$27:$Y$28,MATCH($B48,Inputs_ByYear!$B$27:$B$28,0),MATCH(W$5,Inputs_ByYear!$D$26:$Y$26,0))*INDEX(Inputs_ByPrg!$F$6:$F$69,MATCH('ABP Remaining Capacity'!$E48,Inputs_ByPrg!$E$6:$E$69,0))</f>
        <v>0</v>
      </c>
      <c r="X48" s="86">
        <f>(SUMIFS(Inputs_ByYear!U$12:U$17,Inputs_ByYear!$B$12:$B$17,'ABP Remaining Capacity'!$C48))*Inputs_ByYear!U$23*INDEX(Inputs_ByYear!$D$27:$Y$28,MATCH($B48,Inputs_ByYear!$B$27:$B$28,0),MATCH(X$5,Inputs_ByYear!$D$26:$Y$26,0))*INDEX(Inputs_ByPrg!$F$6:$F$69,MATCH('ABP Remaining Capacity'!$E48,Inputs_ByPrg!$E$6:$E$69,0))</f>
        <v>0</v>
      </c>
      <c r="Y48" s="86">
        <f>(SUMIFS(Inputs_ByYear!V$12:V$17,Inputs_ByYear!$B$12:$B$17,'ABP Remaining Capacity'!$C48))*Inputs_ByYear!V$23*INDEX(Inputs_ByYear!$D$27:$Y$28,MATCH($B48,Inputs_ByYear!$B$27:$B$28,0),MATCH(Y$5,Inputs_ByYear!$D$26:$Y$26,0))*INDEX(Inputs_ByPrg!$F$6:$F$69,MATCH('ABP Remaining Capacity'!$E48,Inputs_ByPrg!$E$6:$E$69,0))</f>
        <v>0</v>
      </c>
      <c r="Z48" s="86">
        <f>(SUMIFS(Inputs_ByYear!W$12:W$17,Inputs_ByYear!$B$12:$B$17,'ABP Remaining Capacity'!$C48))*Inputs_ByYear!W$23*INDEX(Inputs_ByYear!$D$27:$Y$28,MATCH($B48,Inputs_ByYear!$B$27:$B$28,0),MATCH(Z$5,Inputs_ByYear!$D$26:$Y$26,0))*INDEX(Inputs_ByPrg!$F$6:$F$69,MATCH('ABP Remaining Capacity'!$E48,Inputs_ByPrg!$E$6:$E$69,0))</f>
        <v>0</v>
      </c>
      <c r="AA48" s="86">
        <f>(SUMIFS(Inputs_ByYear!X$12:X$17,Inputs_ByYear!$B$12:$B$17,'ABP Remaining Capacity'!$C48))*Inputs_ByYear!X$23*INDEX(Inputs_ByYear!$D$27:$Y$28,MATCH($B48,Inputs_ByYear!$B$27:$B$28,0),MATCH(AA$5,Inputs_ByYear!$D$26:$Y$26,0))*INDEX(Inputs_ByPrg!$F$6:$F$69,MATCH('ABP Remaining Capacity'!$E48,Inputs_ByPrg!$E$6:$E$69,0))</f>
        <v>0</v>
      </c>
      <c r="AB48" s="86">
        <f>(SUMIFS(Inputs_ByYear!Y$12:Y$17,Inputs_ByYear!$B$12:$B$17,'ABP Remaining Capacity'!$C48))*Inputs_ByYear!Y$23*INDEX(Inputs_ByYear!$D$27:$Y$28,MATCH($B48,Inputs_ByYear!$B$27:$B$28,0),MATCH(AB$5,Inputs_ByYear!$D$26:$Y$26,0))*INDEX(Inputs_ByPrg!$F$6:$F$69,MATCH('ABP Remaining Capacity'!$E48,Inputs_ByPrg!$E$6:$E$69,0))</f>
        <v>0</v>
      </c>
    </row>
    <row r="49" spans="2:28" ht="14.75" customHeight="1" x14ac:dyDescent="0.25">
      <c r="B49" s="227" t="s">
        <v>258</v>
      </c>
      <c r="C49" s="227" t="s">
        <v>237</v>
      </c>
      <c r="D49" s="227" t="s">
        <v>323</v>
      </c>
      <c r="E49" s="272" t="str">
        <f t="shared" si="0"/>
        <v>A_Community Driven Community Solar_&gt;100-200</v>
      </c>
      <c r="F49" s="249" t="s">
        <v>92</v>
      </c>
      <c r="G49" s="86">
        <f>(SUMIFS(Inputs_ByYear!D$12:D$17,Inputs_ByYear!$B$12:$B$17,'ABP Remaining Capacity'!$C49))*Inputs_ByYear!D$23*INDEX(Inputs_ByYear!$D$27:$Y$28,MATCH($B49,Inputs_ByYear!$B$27:$B$28,0),MATCH(G$5,Inputs_ByYear!$D$26:$Y$26,0))*INDEX(Inputs_ByPrg!$F$6:$F$69,MATCH('ABP Remaining Capacity'!$E49,Inputs_ByPrg!$E$6:$E$69,0))</f>
        <v>0</v>
      </c>
      <c r="H49" s="86">
        <f>(SUMIFS(Inputs_ByYear!E$12:E$17,Inputs_ByYear!$B$12:$B$17,'ABP Remaining Capacity'!$C49))*Inputs_ByYear!E$23*INDEX(Inputs_ByYear!$D$27:$Y$28,MATCH($B49,Inputs_ByYear!$B$27:$B$28,0),MATCH(H$5,Inputs_ByYear!$D$26:$Y$26,0))*INDEX(Inputs_ByPrg!$F$6:$F$69,MATCH('ABP Remaining Capacity'!$E49,Inputs_ByPrg!$E$6:$E$69,0))</f>
        <v>0</v>
      </c>
      <c r="I49" s="86">
        <f>(SUMIFS(Inputs_ByYear!F$12:F$17,Inputs_ByYear!$B$12:$B$17,'ABP Remaining Capacity'!$C49))*Inputs_ByYear!F$23*INDEX(Inputs_ByYear!$D$27:$Y$28,MATCH($B49,Inputs_ByYear!$B$27:$B$28,0),MATCH(I$5,Inputs_ByYear!$D$26:$Y$26,0))*INDEX(Inputs_ByPrg!$F$6:$F$69,MATCH('ABP Remaining Capacity'!$E49,Inputs_ByPrg!$E$6:$E$69,0))</f>
        <v>0</v>
      </c>
      <c r="J49" s="86">
        <f>(SUMIFS(Inputs_ByYear!G$12:G$17,Inputs_ByYear!$B$12:$B$17,'ABP Remaining Capacity'!$C49))*Inputs_ByYear!G$23*INDEX(Inputs_ByYear!$D$27:$Y$28,MATCH($B49,Inputs_ByYear!$B$27:$B$28,0),MATCH(J$5,Inputs_ByYear!$D$26:$Y$26,0))*INDEX(Inputs_ByPrg!$F$6:$F$69,MATCH('ABP Remaining Capacity'!$E49,Inputs_ByPrg!$E$6:$E$69,0))</f>
        <v>0</v>
      </c>
      <c r="K49" s="86">
        <f>(SUMIFS(Inputs_ByYear!H$12:H$17,Inputs_ByYear!$B$12:$B$17,'ABP Remaining Capacity'!$C49))*Inputs_ByYear!H$23*INDEX(Inputs_ByYear!$D$27:$Y$28,MATCH($B49,Inputs_ByYear!$B$27:$B$28,0),MATCH(K$5,Inputs_ByYear!$D$26:$Y$26,0))*INDEX(Inputs_ByPrg!$F$6:$F$69,MATCH('ABP Remaining Capacity'!$E49,Inputs_ByPrg!$E$6:$E$69,0))</f>
        <v>0</v>
      </c>
      <c r="L49" s="86">
        <f>(SUMIFS(Inputs_ByYear!I$12:I$17,Inputs_ByYear!$B$12:$B$17,'ABP Remaining Capacity'!$C49))*Inputs_ByYear!I$23*INDEX(Inputs_ByYear!$D$27:$Y$28,MATCH($B49,Inputs_ByYear!$B$27:$B$28,0),MATCH(L$5,Inputs_ByYear!$D$26:$Y$26,0))*INDEX(Inputs_ByPrg!$F$6:$F$69,MATCH('ABP Remaining Capacity'!$E49,Inputs_ByPrg!$E$6:$E$69,0))</f>
        <v>0</v>
      </c>
      <c r="M49" s="86">
        <f>(SUMIFS(Inputs_ByYear!J$12:J$17,Inputs_ByYear!$B$12:$B$17,'ABP Remaining Capacity'!$C49))*Inputs_ByYear!J$23*INDEX(Inputs_ByYear!$D$27:$Y$28,MATCH($B49,Inputs_ByYear!$B$27:$B$28,0),MATCH(M$5,Inputs_ByYear!$D$26:$Y$26,0))*INDEX(Inputs_ByPrg!$F$6:$F$69,MATCH('ABP Remaining Capacity'!$E49,Inputs_ByPrg!$E$6:$E$69,0))</f>
        <v>0</v>
      </c>
      <c r="N49" s="86">
        <f>(SUMIFS(Inputs_ByYear!K$12:K$17,Inputs_ByYear!$B$12:$B$17,'ABP Remaining Capacity'!$C49))*Inputs_ByYear!K$23*INDEX(Inputs_ByYear!$D$27:$Y$28,MATCH($B49,Inputs_ByYear!$B$27:$B$28,0),MATCH(N$5,Inputs_ByYear!$D$26:$Y$26,0))*INDEX(Inputs_ByPrg!$F$6:$F$69,MATCH('ABP Remaining Capacity'!$E49,Inputs_ByPrg!$E$6:$E$69,0))</f>
        <v>0</v>
      </c>
      <c r="O49" s="86">
        <f>(SUMIFS(Inputs_ByYear!L$12:L$17,Inputs_ByYear!$B$12:$B$17,'ABP Remaining Capacity'!$C49))*Inputs_ByYear!L$23*INDEX(Inputs_ByYear!$D$27:$Y$28,MATCH($B49,Inputs_ByYear!$B$27:$B$28,0),MATCH(O$5,Inputs_ByYear!$D$26:$Y$26,0))*INDEX(Inputs_ByPrg!$F$6:$F$69,MATCH('ABP Remaining Capacity'!$E49,Inputs_ByPrg!$E$6:$E$69,0))</f>
        <v>0</v>
      </c>
      <c r="P49" s="86">
        <f>(SUMIFS(Inputs_ByYear!M$12:M$17,Inputs_ByYear!$B$12:$B$17,'ABP Remaining Capacity'!$C49))*Inputs_ByYear!M$23*INDEX(Inputs_ByYear!$D$27:$Y$28,MATCH($B49,Inputs_ByYear!$B$27:$B$28,0),MATCH(P$5,Inputs_ByYear!$D$26:$Y$26,0))*INDEX(Inputs_ByPrg!$F$6:$F$69,MATCH('ABP Remaining Capacity'!$E49,Inputs_ByPrg!$E$6:$E$69,0))</f>
        <v>0</v>
      </c>
      <c r="Q49" s="86">
        <f>(SUMIFS(Inputs_ByYear!N$12:N$17,Inputs_ByYear!$B$12:$B$17,'ABP Remaining Capacity'!$C49))*Inputs_ByYear!N$23*INDEX(Inputs_ByYear!$D$27:$Y$28,MATCH($B49,Inputs_ByYear!$B$27:$B$28,0),MATCH(Q$5,Inputs_ByYear!$D$26:$Y$26,0))*INDEX(Inputs_ByPrg!$F$6:$F$69,MATCH('ABP Remaining Capacity'!$E49,Inputs_ByPrg!$E$6:$E$69,0))</f>
        <v>0</v>
      </c>
      <c r="R49" s="86">
        <f>(SUMIFS(Inputs_ByYear!O$12:O$17,Inputs_ByYear!$B$12:$B$17,'ABP Remaining Capacity'!$C49))*Inputs_ByYear!O$23*INDEX(Inputs_ByYear!$D$27:$Y$28,MATCH($B49,Inputs_ByYear!$B$27:$B$28,0),MATCH(R$5,Inputs_ByYear!$D$26:$Y$26,0))*INDEX(Inputs_ByPrg!$F$6:$F$69,MATCH('ABP Remaining Capacity'!$E49,Inputs_ByPrg!$E$6:$E$69,0))</f>
        <v>0</v>
      </c>
      <c r="S49" s="86">
        <f>(SUMIFS(Inputs_ByYear!P$12:P$17,Inputs_ByYear!$B$12:$B$17,'ABP Remaining Capacity'!$C49))*Inputs_ByYear!P$23*INDEX(Inputs_ByYear!$D$27:$Y$28,MATCH($B49,Inputs_ByYear!$B$27:$B$28,0),MATCH(S$5,Inputs_ByYear!$D$26:$Y$26,0))*INDEX(Inputs_ByPrg!$F$6:$F$69,MATCH('ABP Remaining Capacity'!$E49,Inputs_ByPrg!$E$6:$E$69,0))</f>
        <v>0</v>
      </c>
      <c r="T49" s="86">
        <f>(SUMIFS(Inputs_ByYear!Q$12:Q$17,Inputs_ByYear!$B$12:$B$17,'ABP Remaining Capacity'!$C49))*Inputs_ByYear!Q$23*INDEX(Inputs_ByYear!$D$27:$Y$28,MATCH($B49,Inputs_ByYear!$B$27:$B$28,0),MATCH(T$5,Inputs_ByYear!$D$26:$Y$26,0))*INDEX(Inputs_ByPrg!$F$6:$F$69,MATCH('ABP Remaining Capacity'!$E49,Inputs_ByPrg!$E$6:$E$69,0))</f>
        <v>0</v>
      </c>
      <c r="U49" s="86">
        <f>(SUMIFS(Inputs_ByYear!R$12:R$17,Inputs_ByYear!$B$12:$B$17,'ABP Remaining Capacity'!$C49))*Inputs_ByYear!R$23*INDEX(Inputs_ByYear!$D$27:$Y$28,MATCH($B49,Inputs_ByYear!$B$27:$B$28,0),MATCH(U$5,Inputs_ByYear!$D$26:$Y$26,0))*INDEX(Inputs_ByPrg!$F$6:$F$69,MATCH('ABP Remaining Capacity'!$E49,Inputs_ByPrg!$E$6:$E$69,0))</f>
        <v>0</v>
      </c>
      <c r="V49" s="86">
        <f>(SUMIFS(Inputs_ByYear!S$12:S$17,Inputs_ByYear!$B$12:$B$17,'ABP Remaining Capacity'!$C49))*Inputs_ByYear!S$23*INDEX(Inputs_ByYear!$D$27:$Y$28,MATCH($B49,Inputs_ByYear!$B$27:$B$28,0),MATCH(V$5,Inputs_ByYear!$D$26:$Y$26,0))*INDEX(Inputs_ByPrg!$F$6:$F$69,MATCH('ABP Remaining Capacity'!$E49,Inputs_ByPrg!$E$6:$E$69,0))</f>
        <v>0</v>
      </c>
      <c r="W49" s="86">
        <f>(SUMIFS(Inputs_ByYear!T$12:T$17,Inputs_ByYear!$B$12:$B$17,'ABP Remaining Capacity'!$C49))*Inputs_ByYear!T$23*INDEX(Inputs_ByYear!$D$27:$Y$28,MATCH($B49,Inputs_ByYear!$B$27:$B$28,0),MATCH(W$5,Inputs_ByYear!$D$26:$Y$26,0))*INDEX(Inputs_ByPrg!$F$6:$F$69,MATCH('ABP Remaining Capacity'!$E49,Inputs_ByPrg!$E$6:$E$69,0))</f>
        <v>0</v>
      </c>
      <c r="X49" s="86">
        <f>(SUMIFS(Inputs_ByYear!U$12:U$17,Inputs_ByYear!$B$12:$B$17,'ABP Remaining Capacity'!$C49))*Inputs_ByYear!U$23*INDEX(Inputs_ByYear!$D$27:$Y$28,MATCH($B49,Inputs_ByYear!$B$27:$B$28,0),MATCH(X$5,Inputs_ByYear!$D$26:$Y$26,0))*INDEX(Inputs_ByPrg!$F$6:$F$69,MATCH('ABP Remaining Capacity'!$E49,Inputs_ByPrg!$E$6:$E$69,0))</f>
        <v>0</v>
      </c>
      <c r="Y49" s="86">
        <f>(SUMIFS(Inputs_ByYear!V$12:V$17,Inputs_ByYear!$B$12:$B$17,'ABP Remaining Capacity'!$C49))*Inputs_ByYear!V$23*INDEX(Inputs_ByYear!$D$27:$Y$28,MATCH($B49,Inputs_ByYear!$B$27:$B$28,0),MATCH(Y$5,Inputs_ByYear!$D$26:$Y$26,0))*INDEX(Inputs_ByPrg!$F$6:$F$69,MATCH('ABP Remaining Capacity'!$E49,Inputs_ByPrg!$E$6:$E$69,0))</f>
        <v>0</v>
      </c>
      <c r="Z49" s="86">
        <f>(SUMIFS(Inputs_ByYear!W$12:W$17,Inputs_ByYear!$B$12:$B$17,'ABP Remaining Capacity'!$C49))*Inputs_ByYear!W$23*INDEX(Inputs_ByYear!$D$27:$Y$28,MATCH($B49,Inputs_ByYear!$B$27:$B$28,0),MATCH(Z$5,Inputs_ByYear!$D$26:$Y$26,0))*INDEX(Inputs_ByPrg!$F$6:$F$69,MATCH('ABP Remaining Capacity'!$E49,Inputs_ByPrg!$E$6:$E$69,0))</f>
        <v>0</v>
      </c>
      <c r="AA49" s="86">
        <f>(SUMIFS(Inputs_ByYear!X$12:X$17,Inputs_ByYear!$B$12:$B$17,'ABP Remaining Capacity'!$C49))*Inputs_ByYear!X$23*INDEX(Inputs_ByYear!$D$27:$Y$28,MATCH($B49,Inputs_ByYear!$B$27:$B$28,0),MATCH(AA$5,Inputs_ByYear!$D$26:$Y$26,0))*INDEX(Inputs_ByPrg!$F$6:$F$69,MATCH('ABP Remaining Capacity'!$E49,Inputs_ByPrg!$E$6:$E$69,0))</f>
        <v>0</v>
      </c>
      <c r="AB49" s="86">
        <f>(SUMIFS(Inputs_ByYear!Y$12:Y$17,Inputs_ByYear!$B$12:$B$17,'ABP Remaining Capacity'!$C49))*Inputs_ByYear!Y$23*INDEX(Inputs_ByYear!$D$27:$Y$28,MATCH($B49,Inputs_ByYear!$B$27:$B$28,0),MATCH(AB$5,Inputs_ByYear!$D$26:$Y$26,0))*INDEX(Inputs_ByPrg!$F$6:$F$69,MATCH('ABP Remaining Capacity'!$E49,Inputs_ByPrg!$E$6:$E$69,0))</f>
        <v>0</v>
      </c>
    </row>
    <row r="50" spans="2:28" ht="14.75" customHeight="1" x14ac:dyDescent="0.25">
      <c r="B50" s="227" t="s">
        <v>258</v>
      </c>
      <c r="C50" s="227" t="s">
        <v>237</v>
      </c>
      <c r="D50" s="227" t="s">
        <v>324</v>
      </c>
      <c r="E50" s="272" t="str">
        <f t="shared" si="0"/>
        <v>A_Community Driven Community Solar_&gt;200-500</v>
      </c>
      <c r="F50" s="249" t="s">
        <v>92</v>
      </c>
      <c r="G50" s="86">
        <f>(SUMIFS(Inputs_ByYear!D$12:D$17,Inputs_ByYear!$B$12:$B$17,'ABP Remaining Capacity'!$C50))*Inputs_ByYear!D$23*INDEX(Inputs_ByYear!$D$27:$Y$28,MATCH($B50,Inputs_ByYear!$B$27:$B$28,0),MATCH(G$5,Inputs_ByYear!$D$26:$Y$26,0))*INDEX(Inputs_ByPrg!$F$6:$F$69,MATCH('ABP Remaining Capacity'!$E50,Inputs_ByPrg!$E$6:$E$69,0))</f>
        <v>0</v>
      </c>
      <c r="H50" s="86">
        <f>(SUMIFS(Inputs_ByYear!E$12:E$17,Inputs_ByYear!$B$12:$B$17,'ABP Remaining Capacity'!$C50))*Inputs_ByYear!E$23*INDEX(Inputs_ByYear!$D$27:$Y$28,MATCH($B50,Inputs_ByYear!$B$27:$B$28,0),MATCH(H$5,Inputs_ByYear!$D$26:$Y$26,0))*INDEX(Inputs_ByPrg!$F$6:$F$69,MATCH('ABP Remaining Capacity'!$E50,Inputs_ByPrg!$E$6:$E$69,0))</f>
        <v>1920.4686650000001</v>
      </c>
      <c r="I50" s="86">
        <f>(SUMIFS(Inputs_ByYear!F$12:F$17,Inputs_ByYear!$B$12:$B$17,'ABP Remaining Capacity'!$C50))*Inputs_ByYear!F$23*INDEX(Inputs_ByYear!$D$27:$Y$28,MATCH($B50,Inputs_ByYear!$B$27:$B$28,0),MATCH(I$5,Inputs_ByYear!$D$26:$Y$26,0))*INDEX(Inputs_ByPrg!$F$6:$F$69,MATCH('ABP Remaining Capacity'!$E50,Inputs_ByPrg!$E$6:$E$69,0))</f>
        <v>0</v>
      </c>
      <c r="J50" s="86">
        <f>(SUMIFS(Inputs_ByYear!G$12:G$17,Inputs_ByYear!$B$12:$B$17,'ABP Remaining Capacity'!$C50))*Inputs_ByYear!G$23*INDEX(Inputs_ByYear!$D$27:$Y$28,MATCH($B50,Inputs_ByYear!$B$27:$B$28,0),MATCH(J$5,Inputs_ByYear!$D$26:$Y$26,0))*INDEX(Inputs_ByPrg!$F$6:$F$69,MATCH('ABP Remaining Capacity'!$E50,Inputs_ByPrg!$E$6:$E$69,0))</f>
        <v>0</v>
      </c>
      <c r="K50" s="86">
        <f>(SUMIFS(Inputs_ByYear!H$12:H$17,Inputs_ByYear!$B$12:$B$17,'ABP Remaining Capacity'!$C50))*Inputs_ByYear!H$23*INDEX(Inputs_ByYear!$D$27:$Y$28,MATCH($B50,Inputs_ByYear!$B$27:$B$28,0),MATCH(K$5,Inputs_ByYear!$D$26:$Y$26,0))*INDEX(Inputs_ByPrg!$F$6:$F$69,MATCH('ABP Remaining Capacity'!$E50,Inputs_ByPrg!$E$6:$E$69,0))</f>
        <v>0</v>
      </c>
      <c r="L50" s="86">
        <f>(SUMIFS(Inputs_ByYear!I$12:I$17,Inputs_ByYear!$B$12:$B$17,'ABP Remaining Capacity'!$C50))*Inputs_ByYear!I$23*INDEX(Inputs_ByYear!$D$27:$Y$28,MATCH($B50,Inputs_ByYear!$B$27:$B$28,0),MATCH(L$5,Inputs_ByYear!$D$26:$Y$26,0))*INDEX(Inputs_ByPrg!$F$6:$F$69,MATCH('ABP Remaining Capacity'!$E50,Inputs_ByPrg!$E$6:$E$69,0))</f>
        <v>0</v>
      </c>
      <c r="M50" s="86">
        <f>(SUMIFS(Inputs_ByYear!J$12:J$17,Inputs_ByYear!$B$12:$B$17,'ABP Remaining Capacity'!$C50))*Inputs_ByYear!J$23*INDEX(Inputs_ByYear!$D$27:$Y$28,MATCH($B50,Inputs_ByYear!$B$27:$B$28,0),MATCH(M$5,Inputs_ByYear!$D$26:$Y$26,0))*INDEX(Inputs_ByPrg!$F$6:$F$69,MATCH('ABP Remaining Capacity'!$E50,Inputs_ByPrg!$E$6:$E$69,0))</f>
        <v>0</v>
      </c>
      <c r="N50" s="86">
        <f>(SUMIFS(Inputs_ByYear!K$12:K$17,Inputs_ByYear!$B$12:$B$17,'ABP Remaining Capacity'!$C50))*Inputs_ByYear!K$23*INDEX(Inputs_ByYear!$D$27:$Y$28,MATCH($B50,Inputs_ByYear!$B$27:$B$28,0),MATCH(N$5,Inputs_ByYear!$D$26:$Y$26,0))*INDEX(Inputs_ByPrg!$F$6:$F$69,MATCH('ABP Remaining Capacity'!$E50,Inputs_ByPrg!$E$6:$E$69,0))</f>
        <v>0</v>
      </c>
      <c r="O50" s="86">
        <f>(SUMIFS(Inputs_ByYear!L$12:L$17,Inputs_ByYear!$B$12:$B$17,'ABP Remaining Capacity'!$C50))*Inputs_ByYear!L$23*INDEX(Inputs_ByYear!$D$27:$Y$28,MATCH($B50,Inputs_ByYear!$B$27:$B$28,0),MATCH(O$5,Inputs_ByYear!$D$26:$Y$26,0))*INDEX(Inputs_ByPrg!$F$6:$F$69,MATCH('ABP Remaining Capacity'!$E50,Inputs_ByPrg!$E$6:$E$69,0))</f>
        <v>0</v>
      </c>
      <c r="P50" s="86">
        <f>(SUMIFS(Inputs_ByYear!M$12:M$17,Inputs_ByYear!$B$12:$B$17,'ABP Remaining Capacity'!$C50))*Inputs_ByYear!M$23*INDEX(Inputs_ByYear!$D$27:$Y$28,MATCH($B50,Inputs_ByYear!$B$27:$B$28,0),MATCH(P$5,Inputs_ByYear!$D$26:$Y$26,0))*INDEX(Inputs_ByPrg!$F$6:$F$69,MATCH('ABP Remaining Capacity'!$E50,Inputs_ByPrg!$E$6:$E$69,0))</f>
        <v>0</v>
      </c>
      <c r="Q50" s="86">
        <f>(SUMIFS(Inputs_ByYear!N$12:N$17,Inputs_ByYear!$B$12:$B$17,'ABP Remaining Capacity'!$C50))*Inputs_ByYear!N$23*INDEX(Inputs_ByYear!$D$27:$Y$28,MATCH($B50,Inputs_ByYear!$B$27:$B$28,0),MATCH(Q$5,Inputs_ByYear!$D$26:$Y$26,0))*INDEX(Inputs_ByPrg!$F$6:$F$69,MATCH('ABP Remaining Capacity'!$E50,Inputs_ByPrg!$E$6:$E$69,0))</f>
        <v>0</v>
      </c>
      <c r="R50" s="86">
        <f>(SUMIFS(Inputs_ByYear!O$12:O$17,Inputs_ByYear!$B$12:$B$17,'ABP Remaining Capacity'!$C50))*Inputs_ByYear!O$23*INDEX(Inputs_ByYear!$D$27:$Y$28,MATCH($B50,Inputs_ByYear!$B$27:$B$28,0),MATCH(R$5,Inputs_ByYear!$D$26:$Y$26,0))*INDEX(Inputs_ByPrg!$F$6:$F$69,MATCH('ABP Remaining Capacity'!$E50,Inputs_ByPrg!$E$6:$E$69,0))</f>
        <v>0</v>
      </c>
      <c r="S50" s="86">
        <f>(SUMIFS(Inputs_ByYear!P$12:P$17,Inputs_ByYear!$B$12:$B$17,'ABP Remaining Capacity'!$C50))*Inputs_ByYear!P$23*INDEX(Inputs_ByYear!$D$27:$Y$28,MATCH($B50,Inputs_ByYear!$B$27:$B$28,0),MATCH(S$5,Inputs_ByYear!$D$26:$Y$26,0))*INDEX(Inputs_ByPrg!$F$6:$F$69,MATCH('ABP Remaining Capacity'!$E50,Inputs_ByPrg!$E$6:$E$69,0))</f>
        <v>0</v>
      </c>
      <c r="T50" s="86">
        <f>(SUMIFS(Inputs_ByYear!Q$12:Q$17,Inputs_ByYear!$B$12:$B$17,'ABP Remaining Capacity'!$C50))*Inputs_ByYear!Q$23*INDEX(Inputs_ByYear!$D$27:$Y$28,MATCH($B50,Inputs_ByYear!$B$27:$B$28,0),MATCH(T$5,Inputs_ByYear!$D$26:$Y$26,0))*INDEX(Inputs_ByPrg!$F$6:$F$69,MATCH('ABP Remaining Capacity'!$E50,Inputs_ByPrg!$E$6:$E$69,0))</f>
        <v>0</v>
      </c>
      <c r="U50" s="86">
        <f>(SUMIFS(Inputs_ByYear!R$12:R$17,Inputs_ByYear!$B$12:$B$17,'ABP Remaining Capacity'!$C50))*Inputs_ByYear!R$23*INDEX(Inputs_ByYear!$D$27:$Y$28,MATCH($B50,Inputs_ByYear!$B$27:$B$28,0),MATCH(U$5,Inputs_ByYear!$D$26:$Y$26,0))*INDEX(Inputs_ByPrg!$F$6:$F$69,MATCH('ABP Remaining Capacity'!$E50,Inputs_ByPrg!$E$6:$E$69,0))</f>
        <v>0</v>
      </c>
      <c r="V50" s="86">
        <f>(SUMIFS(Inputs_ByYear!S$12:S$17,Inputs_ByYear!$B$12:$B$17,'ABP Remaining Capacity'!$C50))*Inputs_ByYear!S$23*INDEX(Inputs_ByYear!$D$27:$Y$28,MATCH($B50,Inputs_ByYear!$B$27:$B$28,0),MATCH(V$5,Inputs_ByYear!$D$26:$Y$26,0))*INDEX(Inputs_ByPrg!$F$6:$F$69,MATCH('ABP Remaining Capacity'!$E50,Inputs_ByPrg!$E$6:$E$69,0))</f>
        <v>0</v>
      </c>
      <c r="W50" s="86">
        <f>(SUMIFS(Inputs_ByYear!T$12:T$17,Inputs_ByYear!$B$12:$B$17,'ABP Remaining Capacity'!$C50))*Inputs_ByYear!T$23*INDEX(Inputs_ByYear!$D$27:$Y$28,MATCH($B50,Inputs_ByYear!$B$27:$B$28,0),MATCH(W$5,Inputs_ByYear!$D$26:$Y$26,0))*INDEX(Inputs_ByPrg!$F$6:$F$69,MATCH('ABP Remaining Capacity'!$E50,Inputs_ByPrg!$E$6:$E$69,0))</f>
        <v>0</v>
      </c>
      <c r="X50" s="86">
        <f>(SUMIFS(Inputs_ByYear!U$12:U$17,Inputs_ByYear!$B$12:$B$17,'ABP Remaining Capacity'!$C50))*Inputs_ByYear!U$23*INDEX(Inputs_ByYear!$D$27:$Y$28,MATCH($B50,Inputs_ByYear!$B$27:$B$28,0),MATCH(X$5,Inputs_ByYear!$D$26:$Y$26,0))*INDEX(Inputs_ByPrg!$F$6:$F$69,MATCH('ABP Remaining Capacity'!$E50,Inputs_ByPrg!$E$6:$E$69,0))</f>
        <v>0</v>
      </c>
      <c r="Y50" s="86">
        <f>(SUMIFS(Inputs_ByYear!V$12:V$17,Inputs_ByYear!$B$12:$B$17,'ABP Remaining Capacity'!$C50))*Inputs_ByYear!V$23*INDEX(Inputs_ByYear!$D$27:$Y$28,MATCH($B50,Inputs_ByYear!$B$27:$B$28,0),MATCH(Y$5,Inputs_ByYear!$D$26:$Y$26,0))*INDEX(Inputs_ByPrg!$F$6:$F$69,MATCH('ABP Remaining Capacity'!$E50,Inputs_ByPrg!$E$6:$E$69,0))</f>
        <v>0</v>
      </c>
      <c r="Z50" s="86">
        <f>(SUMIFS(Inputs_ByYear!W$12:W$17,Inputs_ByYear!$B$12:$B$17,'ABP Remaining Capacity'!$C50))*Inputs_ByYear!W$23*INDEX(Inputs_ByYear!$D$27:$Y$28,MATCH($B50,Inputs_ByYear!$B$27:$B$28,0),MATCH(Z$5,Inputs_ByYear!$D$26:$Y$26,0))*INDEX(Inputs_ByPrg!$F$6:$F$69,MATCH('ABP Remaining Capacity'!$E50,Inputs_ByPrg!$E$6:$E$69,0))</f>
        <v>0</v>
      </c>
      <c r="AA50" s="86">
        <f>(SUMIFS(Inputs_ByYear!X$12:X$17,Inputs_ByYear!$B$12:$B$17,'ABP Remaining Capacity'!$C50))*Inputs_ByYear!X$23*INDEX(Inputs_ByYear!$D$27:$Y$28,MATCH($B50,Inputs_ByYear!$B$27:$B$28,0),MATCH(AA$5,Inputs_ByYear!$D$26:$Y$26,0))*INDEX(Inputs_ByPrg!$F$6:$F$69,MATCH('ABP Remaining Capacity'!$E50,Inputs_ByPrg!$E$6:$E$69,0))</f>
        <v>0</v>
      </c>
      <c r="AB50" s="86">
        <f>(SUMIFS(Inputs_ByYear!Y$12:Y$17,Inputs_ByYear!$B$12:$B$17,'ABP Remaining Capacity'!$C50))*Inputs_ByYear!Y$23*INDEX(Inputs_ByYear!$D$27:$Y$28,MATCH($B50,Inputs_ByYear!$B$27:$B$28,0),MATCH(AB$5,Inputs_ByYear!$D$26:$Y$26,0))*INDEX(Inputs_ByPrg!$F$6:$F$69,MATCH('ABP Remaining Capacity'!$E50,Inputs_ByPrg!$E$6:$E$69,0))</f>
        <v>0</v>
      </c>
    </row>
    <row r="51" spans="2:28" ht="14.75" customHeight="1" x14ac:dyDescent="0.25">
      <c r="B51" s="227" t="s">
        <v>258</v>
      </c>
      <c r="C51" s="227" t="s">
        <v>237</v>
      </c>
      <c r="D51" s="227" t="s">
        <v>326</v>
      </c>
      <c r="E51" s="272" t="str">
        <f t="shared" si="0"/>
        <v>A_Community Driven Community Solar_&gt;500-2000</v>
      </c>
      <c r="F51" s="249" t="s">
        <v>92</v>
      </c>
      <c r="G51" s="86">
        <f>(SUMIFS(Inputs_ByYear!D$12:D$17,Inputs_ByYear!$B$12:$B$17,'ABP Remaining Capacity'!$C51))*Inputs_ByYear!D$23*INDEX(Inputs_ByYear!$D$27:$Y$28,MATCH($B51,Inputs_ByYear!$B$27:$B$28,0),MATCH(G$5,Inputs_ByYear!$D$26:$Y$26,0))*INDEX(Inputs_ByPrg!$F$6:$F$69,MATCH('ABP Remaining Capacity'!$E51,Inputs_ByPrg!$E$6:$E$69,0))</f>
        <v>0</v>
      </c>
      <c r="H51" s="86">
        <f>(SUMIFS(Inputs_ByYear!E$12:E$17,Inputs_ByYear!$B$12:$B$17,'ABP Remaining Capacity'!$C51))*Inputs_ByYear!E$23*INDEX(Inputs_ByYear!$D$27:$Y$28,MATCH($B51,Inputs_ByYear!$B$27:$B$28,0),MATCH(H$5,Inputs_ByYear!$D$26:$Y$26,0))*INDEX(Inputs_ByPrg!$F$6:$F$69,MATCH('ABP Remaining Capacity'!$E51,Inputs_ByPrg!$E$6:$E$69,0))</f>
        <v>12563.244545</v>
      </c>
      <c r="I51" s="86">
        <f>(SUMIFS(Inputs_ByYear!F$12:F$17,Inputs_ByYear!$B$12:$B$17,'ABP Remaining Capacity'!$C51))*Inputs_ByYear!F$23*INDEX(Inputs_ByYear!$D$27:$Y$28,MATCH($B51,Inputs_ByYear!$B$27:$B$28,0),MATCH(I$5,Inputs_ByYear!$D$26:$Y$26,0))*INDEX(Inputs_ByPrg!$F$6:$F$69,MATCH('ABP Remaining Capacity'!$E51,Inputs_ByPrg!$E$6:$E$69,0))</f>
        <v>0</v>
      </c>
      <c r="J51" s="86">
        <f>(SUMIFS(Inputs_ByYear!G$12:G$17,Inputs_ByYear!$B$12:$B$17,'ABP Remaining Capacity'!$C51))*Inputs_ByYear!G$23*INDEX(Inputs_ByYear!$D$27:$Y$28,MATCH($B51,Inputs_ByYear!$B$27:$B$28,0),MATCH(J$5,Inputs_ByYear!$D$26:$Y$26,0))*INDEX(Inputs_ByPrg!$F$6:$F$69,MATCH('ABP Remaining Capacity'!$E51,Inputs_ByPrg!$E$6:$E$69,0))</f>
        <v>0</v>
      </c>
      <c r="K51" s="86">
        <f>(SUMIFS(Inputs_ByYear!H$12:H$17,Inputs_ByYear!$B$12:$B$17,'ABP Remaining Capacity'!$C51))*Inputs_ByYear!H$23*INDEX(Inputs_ByYear!$D$27:$Y$28,MATCH($B51,Inputs_ByYear!$B$27:$B$28,0),MATCH(K$5,Inputs_ByYear!$D$26:$Y$26,0))*INDEX(Inputs_ByPrg!$F$6:$F$69,MATCH('ABP Remaining Capacity'!$E51,Inputs_ByPrg!$E$6:$E$69,0))</f>
        <v>0</v>
      </c>
      <c r="L51" s="86">
        <f>(SUMIFS(Inputs_ByYear!I$12:I$17,Inputs_ByYear!$B$12:$B$17,'ABP Remaining Capacity'!$C51))*Inputs_ByYear!I$23*INDEX(Inputs_ByYear!$D$27:$Y$28,MATCH($B51,Inputs_ByYear!$B$27:$B$28,0),MATCH(L$5,Inputs_ByYear!$D$26:$Y$26,0))*INDEX(Inputs_ByPrg!$F$6:$F$69,MATCH('ABP Remaining Capacity'!$E51,Inputs_ByPrg!$E$6:$E$69,0))</f>
        <v>0</v>
      </c>
      <c r="M51" s="86">
        <f>(SUMIFS(Inputs_ByYear!J$12:J$17,Inputs_ByYear!$B$12:$B$17,'ABP Remaining Capacity'!$C51))*Inputs_ByYear!J$23*INDEX(Inputs_ByYear!$D$27:$Y$28,MATCH($B51,Inputs_ByYear!$B$27:$B$28,0),MATCH(M$5,Inputs_ByYear!$D$26:$Y$26,0))*INDEX(Inputs_ByPrg!$F$6:$F$69,MATCH('ABP Remaining Capacity'!$E51,Inputs_ByPrg!$E$6:$E$69,0))</f>
        <v>0</v>
      </c>
      <c r="N51" s="86">
        <f>(SUMIFS(Inputs_ByYear!K$12:K$17,Inputs_ByYear!$B$12:$B$17,'ABP Remaining Capacity'!$C51))*Inputs_ByYear!K$23*INDEX(Inputs_ByYear!$D$27:$Y$28,MATCH($B51,Inputs_ByYear!$B$27:$B$28,0),MATCH(N$5,Inputs_ByYear!$D$26:$Y$26,0))*INDEX(Inputs_ByPrg!$F$6:$F$69,MATCH('ABP Remaining Capacity'!$E51,Inputs_ByPrg!$E$6:$E$69,0))</f>
        <v>0</v>
      </c>
      <c r="O51" s="86">
        <f>(SUMIFS(Inputs_ByYear!L$12:L$17,Inputs_ByYear!$B$12:$B$17,'ABP Remaining Capacity'!$C51))*Inputs_ByYear!L$23*INDEX(Inputs_ByYear!$D$27:$Y$28,MATCH($B51,Inputs_ByYear!$B$27:$B$28,0),MATCH(O$5,Inputs_ByYear!$D$26:$Y$26,0))*INDEX(Inputs_ByPrg!$F$6:$F$69,MATCH('ABP Remaining Capacity'!$E51,Inputs_ByPrg!$E$6:$E$69,0))</f>
        <v>0</v>
      </c>
      <c r="P51" s="86">
        <f>(SUMIFS(Inputs_ByYear!M$12:M$17,Inputs_ByYear!$B$12:$B$17,'ABP Remaining Capacity'!$C51))*Inputs_ByYear!M$23*INDEX(Inputs_ByYear!$D$27:$Y$28,MATCH($B51,Inputs_ByYear!$B$27:$B$28,0),MATCH(P$5,Inputs_ByYear!$D$26:$Y$26,0))*INDEX(Inputs_ByPrg!$F$6:$F$69,MATCH('ABP Remaining Capacity'!$E51,Inputs_ByPrg!$E$6:$E$69,0))</f>
        <v>0</v>
      </c>
      <c r="Q51" s="86">
        <f>(SUMIFS(Inputs_ByYear!N$12:N$17,Inputs_ByYear!$B$12:$B$17,'ABP Remaining Capacity'!$C51))*Inputs_ByYear!N$23*INDEX(Inputs_ByYear!$D$27:$Y$28,MATCH($B51,Inputs_ByYear!$B$27:$B$28,0),MATCH(Q$5,Inputs_ByYear!$D$26:$Y$26,0))*INDEX(Inputs_ByPrg!$F$6:$F$69,MATCH('ABP Remaining Capacity'!$E51,Inputs_ByPrg!$E$6:$E$69,0))</f>
        <v>0</v>
      </c>
      <c r="R51" s="86">
        <f>(SUMIFS(Inputs_ByYear!O$12:O$17,Inputs_ByYear!$B$12:$B$17,'ABP Remaining Capacity'!$C51))*Inputs_ByYear!O$23*INDEX(Inputs_ByYear!$D$27:$Y$28,MATCH($B51,Inputs_ByYear!$B$27:$B$28,0),MATCH(R$5,Inputs_ByYear!$D$26:$Y$26,0))*INDEX(Inputs_ByPrg!$F$6:$F$69,MATCH('ABP Remaining Capacity'!$E51,Inputs_ByPrg!$E$6:$E$69,0))</f>
        <v>0</v>
      </c>
      <c r="S51" s="86">
        <f>(SUMIFS(Inputs_ByYear!P$12:P$17,Inputs_ByYear!$B$12:$B$17,'ABP Remaining Capacity'!$C51))*Inputs_ByYear!P$23*INDEX(Inputs_ByYear!$D$27:$Y$28,MATCH($B51,Inputs_ByYear!$B$27:$B$28,0),MATCH(S$5,Inputs_ByYear!$D$26:$Y$26,0))*INDEX(Inputs_ByPrg!$F$6:$F$69,MATCH('ABP Remaining Capacity'!$E51,Inputs_ByPrg!$E$6:$E$69,0))</f>
        <v>0</v>
      </c>
      <c r="T51" s="86">
        <f>(SUMIFS(Inputs_ByYear!Q$12:Q$17,Inputs_ByYear!$B$12:$B$17,'ABP Remaining Capacity'!$C51))*Inputs_ByYear!Q$23*INDEX(Inputs_ByYear!$D$27:$Y$28,MATCH($B51,Inputs_ByYear!$B$27:$B$28,0),MATCH(T$5,Inputs_ByYear!$D$26:$Y$26,0))*INDEX(Inputs_ByPrg!$F$6:$F$69,MATCH('ABP Remaining Capacity'!$E51,Inputs_ByPrg!$E$6:$E$69,0))</f>
        <v>0</v>
      </c>
      <c r="U51" s="86">
        <f>(SUMIFS(Inputs_ByYear!R$12:R$17,Inputs_ByYear!$B$12:$B$17,'ABP Remaining Capacity'!$C51))*Inputs_ByYear!R$23*INDEX(Inputs_ByYear!$D$27:$Y$28,MATCH($B51,Inputs_ByYear!$B$27:$B$28,0),MATCH(U$5,Inputs_ByYear!$D$26:$Y$26,0))*INDEX(Inputs_ByPrg!$F$6:$F$69,MATCH('ABP Remaining Capacity'!$E51,Inputs_ByPrg!$E$6:$E$69,0))</f>
        <v>0</v>
      </c>
      <c r="V51" s="86">
        <f>(SUMIFS(Inputs_ByYear!S$12:S$17,Inputs_ByYear!$B$12:$B$17,'ABP Remaining Capacity'!$C51))*Inputs_ByYear!S$23*INDEX(Inputs_ByYear!$D$27:$Y$28,MATCH($B51,Inputs_ByYear!$B$27:$B$28,0),MATCH(V$5,Inputs_ByYear!$D$26:$Y$26,0))*INDEX(Inputs_ByPrg!$F$6:$F$69,MATCH('ABP Remaining Capacity'!$E51,Inputs_ByPrg!$E$6:$E$69,0))</f>
        <v>0</v>
      </c>
      <c r="W51" s="86">
        <f>(SUMIFS(Inputs_ByYear!T$12:T$17,Inputs_ByYear!$B$12:$B$17,'ABP Remaining Capacity'!$C51))*Inputs_ByYear!T$23*INDEX(Inputs_ByYear!$D$27:$Y$28,MATCH($B51,Inputs_ByYear!$B$27:$B$28,0),MATCH(W$5,Inputs_ByYear!$D$26:$Y$26,0))*INDEX(Inputs_ByPrg!$F$6:$F$69,MATCH('ABP Remaining Capacity'!$E51,Inputs_ByPrg!$E$6:$E$69,0))</f>
        <v>0</v>
      </c>
      <c r="X51" s="86">
        <f>(SUMIFS(Inputs_ByYear!U$12:U$17,Inputs_ByYear!$B$12:$B$17,'ABP Remaining Capacity'!$C51))*Inputs_ByYear!U$23*INDEX(Inputs_ByYear!$D$27:$Y$28,MATCH($B51,Inputs_ByYear!$B$27:$B$28,0),MATCH(X$5,Inputs_ByYear!$D$26:$Y$26,0))*INDEX(Inputs_ByPrg!$F$6:$F$69,MATCH('ABP Remaining Capacity'!$E51,Inputs_ByPrg!$E$6:$E$69,0))</f>
        <v>0</v>
      </c>
      <c r="Y51" s="86">
        <f>(SUMIFS(Inputs_ByYear!V$12:V$17,Inputs_ByYear!$B$12:$B$17,'ABP Remaining Capacity'!$C51))*Inputs_ByYear!V$23*INDEX(Inputs_ByYear!$D$27:$Y$28,MATCH($B51,Inputs_ByYear!$B$27:$B$28,0),MATCH(Y$5,Inputs_ByYear!$D$26:$Y$26,0))*INDEX(Inputs_ByPrg!$F$6:$F$69,MATCH('ABP Remaining Capacity'!$E51,Inputs_ByPrg!$E$6:$E$69,0))</f>
        <v>0</v>
      </c>
      <c r="Z51" s="86">
        <f>(SUMIFS(Inputs_ByYear!W$12:W$17,Inputs_ByYear!$B$12:$B$17,'ABP Remaining Capacity'!$C51))*Inputs_ByYear!W$23*INDEX(Inputs_ByYear!$D$27:$Y$28,MATCH($B51,Inputs_ByYear!$B$27:$B$28,0),MATCH(Z$5,Inputs_ByYear!$D$26:$Y$26,0))*INDEX(Inputs_ByPrg!$F$6:$F$69,MATCH('ABP Remaining Capacity'!$E51,Inputs_ByPrg!$E$6:$E$69,0))</f>
        <v>0</v>
      </c>
      <c r="AA51" s="86">
        <f>(SUMIFS(Inputs_ByYear!X$12:X$17,Inputs_ByYear!$B$12:$B$17,'ABP Remaining Capacity'!$C51))*Inputs_ByYear!X$23*INDEX(Inputs_ByYear!$D$27:$Y$28,MATCH($B51,Inputs_ByYear!$B$27:$B$28,0),MATCH(AA$5,Inputs_ByYear!$D$26:$Y$26,0))*INDEX(Inputs_ByPrg!$F$6:$F$69,MATCH('ABP Remaining Capacity'!$E51,Inputs_ByPrg!$E$6:$E$69,0))</f>
        <v>0</v>
      </c>
      <c r="AB51" s="86">
        <f>(SUMIFS(Inputs_ByYear!Y$12:Y$17,Inputs_ByYear!$B$12:$B$17,'ABP Remaining Capacity'!$C51))*Inputs_ByYear!Y$23*INDEX(Inputs_ByYear!$D$27:$Y$28,MATCH($B51,Inputs_ByYear!$B$27:$B$28,0),MATCH(AB$5,Inputs_ByYear!$D$26:$Y$26,0))*INDEX(Inputs_ByPrg!$F$6:$F$69,MATCH('ABP Remaining Capacity'!$E51,Inputs_ByPrg!$E$6:$E$69,0))</f>
        <v>0</v>
      </c>
    </row>
    <row r="52" spans="2:28" ht="14.75" customHeight="1" x14ac:dyDescent="0.25">
      <c r="B52" s="227" t="s">
        <v>258</v>
      </c>
      <c r="C52" s="227" t="s">
        <v>237</v>
      </c>
      <c r="D52" s="227" t="s">
        <v>327</v>
      </c>
      <c r="E52" s="272" t="str">
        <f t="shared" si="0"/>
        <v>A_Community Driven Community Solar_&gt;2000-5000</v>
      </c>
      <c r="F52" s="249" t="s">
        <v>92</v>
      </c>
      <c r="G52" s="86">
        <f>(SUMIFS(Inputs_ByYear!D$12:D$17,Inputs_ByYear!$B$12:$B$17,'ABP Remaining Capacity'!$C52))*Inputs_ByYear!D$23*INDEX(Inputs_ByYear!$D$27:$Y$28,MATCH($B52,Inputs_ByYear!$B$27:$B$28,0),MATCH(G$5,Inputs_ByYear!$D$26:$Y$26,0))*INDEX(Inputs_ByPrg!$F$6:$F$69,MATCH('ABP Remaining Capacity'!$E52,Inputs_ByPrg!$E$6:$E$69,0))</f>
        <v>0</v>
      </c>
      <c r="H52" s="86">
        <f>(SUMIFS(Inputs_ByYear!E$12:E$17,Inputs_ByYear!$B$12:$B$17,'ABP Remaining Capacity'!$C52))*Inputs_ByYear!E$23*INDEX(Inputs_ByYear!$D$27:$Y$28,MATCH($B52,Inputs_ByYear!$B$27:$B$28,0),MATCH(H$5,Inputs_ByYear!$D$26:$Y$26,0))*INDEX(Inputs_ByPrg!$F$6:$F$69,MATCH('ABP Remaining Capacity'!$E52,Inputs_ByPrg!$E$6:$E$69,0))</f>
        <v>11248.336789999999</v>
      </c>
      <c r="I52" s="86">
        <f>(SUMIFS(Inputs_ByYear!F$12:F$17,Inputs_ByYear!$B$12:$B$17,'ABP Remaining Capacity'!$C52))*Inputs_ByYear!F$23*INDEX(Inputs_ByYear!$D$27:$Y$28,MATCH($B52,Inputs_ByYear!$B$27:$B$28,0),MATCH(I$5,Inputs_ByYear!$D$26:$Y$26,0))*INDEX(Inputs_ByPrg!$F$6:$F$69,MATCH('ABP Remaining Capacity'!$E52,Inputs_ByPrg!$E$6:$E$69,0))</f>
        <v>0</v>
      </c>
      <c r="J52" s="86">
        <f>(SUMIFS(Inputs_ByYear!G$12:G$17,Inputs_ByYear!$B$12:$B$17,'ABP Remaining Capacity'!$C52))*Inputs_ByYear!G$23*INDEX(Inputs_ByYear!$D$27:$Y$28,MATCH($B52,Inputs_ByYear!$B$27:$B$28,0),MATCH(J$5,Inputs_ByYear!$D$26:$Y$26,0))*INDEX(Inputs_ByPrg!$F$6:$F$69,MATCH('ABP Remaining Capacity'!$E52,Inputs_ByPrg!$E$6:$E$69,0))</f>
        <v>0</v>
      </c>
      <c r="K52" s="86">
        <f>(SUMIFS(Inputs_ByYear!H$12:H$17,Inputs_ByYear!$B$12:$B$17,'ABP Remaining Capacity'!$C52))*Inputs_ByYear!H$23*INDEX(Inputs_ByYear!$D$27:$Y$28,MATCH($B52,Inputs_ByYear!$B$27:$B$28,0),MATCH(K$5,Inputs_ByYear!$D$26:$Y$26,0))*INDEX(Inputs_ByPrg!$F$6:$F$69,MATCH('ABP Remaining Capacity'!$E52,Inputs_ByPrg!$E$6:$E$69,0))</f>
        <v>0</v>
      </c>
      <c r="L52" s="86">
        <f>(SUMIFS(Inputs_ByYear!I$12:I$17,Inputs_ByYear!$B$12:$B$17,'ABP Remaining Capacity'!$C52))*Inputs_ByYear!I$23*INDEX(Inputs_ByYear!$D$27:$Y$28,MATCH($B52,Inputs_ByYear!$B$27:$B$28,0),MATCH(L$5,Inputs_ByYear!$D$26:$Y$26,0))*INDEX(Inputs_ByPrg!$F$6:$F$69,MATCH('ABP Remaining Capacity'!$E52,Inputs_ByPrg!$E$6:$E$69,0))</f>
        <v>0</v>
      </c>
      <c r="M52" s="86">
        <f>(SUMIFS(Inputs_ByYear!J$12:J$17,Inputs_ByYear!$B$12:$B$17,'ABP Remaining Capacity'!$C52))*Inputs_ByYear!J$23*INDEX(Inputs_ByYear!$D$27:$Y$28,MATCH($B52,Inputs_ByYear!$B$27:$B$28,0),MATCH(M$5,Inputs_ByYear!$D$26:$Y$26,0))*INDEX(Inputs_ByPrg!$F$6:$F$69,MATCH('ABP Remaining Capacity'!$E52,Inputs_ByPrg!$E$6:$E$69,0))</f>
        <v>0</v>
      </c>
      <c r="N52" s="86">
        <f>(SUMIFS(Inputs_ByYear!K$12:K$17,Inputs_ByYear!$B$12:$B$17,'ABP Remaining Capacity'!$C52))*Inputs_ByYear!K$23*INDEX(Inputs_ByYear!$D$27:$Y$28,MATCH($B52,Inputs_ByYear!$B$27:$B$28,0),MATCH(N$5,Inputs_ByYear!$D$26:$Y$26,0))*INDEX(Inputs_ByPrg!$F$6:$F$69,MATCH('ABP Remaining Capacity'!$E52,Inputs_ByPrg!$E$6:$E$69,0))</f>
        <v>0</v>
      </c>
      <c r="O52" s="86">
        <f>(SUMIFS(Inputs_ByYear!L$12:L$17,Inputs_ByYear!$B$12:$B$17,'ABP Remaining Capacity'!$C52))*Inputs_ByYear!L$23*INDEX(Inputs_ByYear!$D$27:$Y$28,MATCH($B52,Inputs_ByYear!$B$27:$B$28,0),MATCH(O$5,Inputs_ByYear!$D$26:$Y$26,0))*INDEX(Inputs_ByPrg!$F$6:$F$69,MATCH('ABP Remaining Capacity'!$E52,Inputs_ByPrg!$E$6:$E$69,0))</f>
        <v>0</v>
      </c>
      <c r="P52" s="86">
        <f>(SUMIFS(Inputs_ByYear!M$12:M$17,Inputs_ByYear!$B$12:$B$17,'ABP Remaining Capacity'!$C52))*Inputs_ByYear!M$23*INDEX(Inputs_ByYear!$D$27:$Y$28,MATCH($B52,Inputs_ByYear!$B$27:$B$28,0),MATCH(P$5,Inputs_ByYear!$D$26:$Y$26,0))*INDEX(Inputs_ByPrg!$F$6:$F$69,MATCH('ABP Remaining Capacity'!$E52,Inputs_ByPrg!$E$6:$E$69,0))</f>
        <v>0</v>
      </c>
      <c r="Q52" s="86">
        <f>(SUMIFS(Inputs_ByYear!N$12:N$17,Inputs_ByYear!$B$12:$B$17,'ABP Remaining Capacity'!$C52))*Inputs_ByYear!N$23*INDEX(Inputs_ByYear!$D$27:$Y$28,MATCH($B52,Inputs_ByYear!$B$27:$B$28,0),MATCH(Q$5,Inputs_ByYear!$D$26:$Y$26,0))*INDEX(Inputs_ByPrg!$F$6:$F$69,MATCH('ABP Remaining Capacity'!$E52,Inputs_ByPrg!$E$6:$E$69,0))</f>
        <v>0</v>
      </c>
      <c r="R52" s="86">
        <f>(SUMIFS(Inputs_ByYear!O$12:O$17,Inputs_ByYear!$B$12:$B$17,'ABP Remaining Capacity'!$C52))*Inputs_ByYear!O$23*INDEX(Inputs_ByYear!$D$27:$Y$28,MATCH($B52,Inputs_ByYear!$B$27:$B$28,0),MATCH(R$5,Inputs_ByYear!$D$26:$Y$26,0))*INDEX(Inputs_ByPrg!$F$6:$F$69,MATCH('ABP Remaining Capacity'!$E52,Inputs_ByPrg!$E$6:$E$69,0))</f>
        <v>0</v>
      </c>
      <c r="S52" s="86">
        <f>(SUMIFS(Inputs_ByYear!P$12:P$17,Inputs_ByYear!$B$12:$B$17,'ABP Remaining Capacity'!$C52))*Inputs_ByYear!P$23*INDEX(Inputs_ByYear!$D$27:$Y$28,MATCH($B52,Inputs_ByYear!$B$27:$B$28,0),MATCH(S$5,Inputs_ByYear!$D$26:$Y$26,0))*INDEX(Inputs_ByPrg!$F$6:$F$69,MATCH('ABP Remaining Capacity'!$E52,Inputs_ByPrg!$E$6:$E$69,0))</f>
        <v>0</v>
      </c>
      <c r="T52" s="86">
        <f>(SUMIFS(Inputs_ByYear!Q$12:Q$17,Inputs_ByYear!$B$12:$B$17,'ABP Remaining Capacity'!$C52))*Inputs_ByYear!Q$23*INDEX(Inputs_ByYear!$D$27:$Y$28,MATCH($B52,Inputs_ByYear!$B$27:$B$28,0),MATCH(T$5,Inputs_ByYear!$D$26:$Y$26,0))*INDEX(Inputs_ByPrg!$F$6:$F$69,MATCH('ABP Remaining Capacity'!$E52,Inputs_ByPrg!$E$6:$E$69,0))</f>
        <v>0</v>
      </c>
      <c r="U52" s="86">
        <f>(SUMIFS(Inputs_ByYear!R$12:R$17,Inputs_ByYear!$B$12:$B$17,'ABP Remaining Capacity'!$C52))*Inputs_ByYear!R$23*INDEX(Inputs_ByYear!$D$27:$Y$28,MATCH($B52,Inputs_ByYear!$B$27:$B$28,0),MATCH(U$5,Inputs_ByYear!$D$26:$Y$26,0))*INDEX(Inputs_ByPrg!$F$6:$F$69,MATCH('ABP Remaining Capacity'!$E52,Inputs_ByPrg!$E$6:$E$69,0))</f>
        <v>0</v>
      </c>
      <c r="V52" s="86">
        <f>(SUMIFS(Inputs_ByYear!S$12:S$17,Inputs_ByYear!$B$12:$B$17,'ABP Remaining Capacity'!$C52))*Inputs_ByYear!S$23*INDEX(Inputs_ByYear!$D$27:$Y$28,MATCH($B52,Inputs_ByYear!$B$27:$B$28,0),MATCH(V$5,Inputs_ByYear!$D$26:$Y$26,0))*INDEX(Inputs_ByPrg!$F$6:$F$69,MATCH('ABP Remaining Capacity'!$E52,Inputs_ByPrg!$E$6:$E$69,0))</f>
        <v>0</v>
      </c>
      <c r="W52" s="86">
        <f>(SUMIFS(Inputs_ByYear!T$12:T$17,Inputs_ByYear!$B$12:$B$17,'ABP Remaining Capacity'!$C52))*Inputs_ByYear!T$23*INDEX(Inputs_ByYear!$D$27:$Y$28,MATCH($B52,Inputs_ByYear!$B$27:$B$28,0),MATCH(W$5,Inputs_ByYear!$D$26:$Y$26,0))*INDEX(Inputs_ByPrg!$F$6:$F$69,MATCH('ABP Remaining Capacity'!$E52,Inputs_ByPrg!$E$6:$E$69,0))</f>
        <v>0</v>
      </c>
      <c r="X52" s="86">
        <f>(SUMIFS(Inputs_ByYear!U$12:U$17,Inputs_ByYear!$B$12:$B$17,'ABP Remaining Capacity'!$C52))*Inputs_ByYear!U$23*INDEX(Inputs_ByYear!$D$27:$Y$28,MATCH($B52,Inputs_ByYear!$B$27:$B$28,0),MATCH(X$5,Inputs_ByYear!$D$26:$Y$26,0))*INDEX(Inputs_ByPrg!$F$6:$F$69,MATCH('ABP Remaining Capacity'!$E52,Inputs_ByPrg!$E$6:$E$69,0))</f>
        <v>0</v>
      </c>
      <c r="Y52" s="86">
        <f>(SUMIFS(Inputs_ByYear!V$12:V$17,Inputs_ByYear!$B$12:$B$17,'ABP Remaining Capacity'!$C52))*Inputs_ByYear!V$23*INDEX(Inputs_ByYear!$D$27:$Y$28,MATCH($B52,Inputs_ByYear!$B$27:$B$28,0),MATCH(Y$5,Inputs_ByYear!$D$26:$Y$26,0))*INDEX(Inputs_ByPrg!$F$6:$F$69,MATCH('ABP Remaining Capacity'!$E52,Inputs_ByPrg!$E$6:$E$69,0))</f>
        <v>0</v>
      </c>
      <c r="Z52" s="86">
        <f>(SUMIFS(Inputs_ByYear!W$12:W$17,Inputs_ByYear!$B$12:$B$17,'ABP Remaining Capacity'!$C52))*Inputs_ByYear!W$23*INDEX(Inputs_ByYear!$D$27:$Y$28,MATCH($B52,Inputs_ByYear!$B$27:$B$28,0),MATCH(Z$5,Inputs_ByYear!$D$26:$Y$26,0))*INDEX(Inputs_ByPrg!$F$6:$F$69,MATCH('ABP Remaining Capacity'!$E52,Inputs_ByPrg!$E$6:$E$69,0))</f>
        <v>0</v>
      </c>
      <c r="AA52" s="86">
        <f>(SUMIFS(Inputs_ByYear!X$12:X$17,Inputs_ByYear!$B$12:$B$17,'ABP Remaining Capacity'!$C52))*Inputs_ByYear!X$23*INDEX(Inputs_ByYear!$D$27:$Y$28,MATCH($B52,Inputs_ByYear!$B$27:$B$28,0),MATCH(AA$5,Inputs_ByYear!$D$26:$Y$26,0))*INDEX(Inputs_ByPrg!$F$6:$F$69,MATCH('ABP Remaining Capacity'!$E52,Inputs_ByPrg!$E$6:$E$69,0))</f>
        <v>0</v>
      </c>
      <c r="AB52" s="86">
        <f>(SUMIFS(Inputs_ByYear!Y$12:Y$17,Inputs_ByYear!$B$12:$B$17,'ABP Remaining Capacity'!$C52))*Inputs_ByYear!Y$23*INDEX(Inputs_ByYear!$D$27:$Y$28,MATCH($B52,Inputs_ByYear!$B$27:$B$28,0),MATCH(AB$5,Inputs_ByYear!$D$26:$Y$26,0))*INDEX(Inputs_ByPrg!$F$6:$F$69,MATCH('ABP Remaining Capacity'!$E52,Inputs_ByPrg!$E$6:$E$69,0))</f>
        <v>0</v>
      </c>
    </row>
    <row r="53" spans="2:28" ht="14.75" customHeight="1" x14ac:dyDescent="0.25">
      <c r="B53" s="227" t="s">
        <v>259</v>
      </c>
      <c r="C53" s="227" t="s">
        <v>237</v>
      </c>
      <c r="D53" s="227" t="s">
        <v>356</v>
      </c>
      <c r="E53" s="272" t="str">
        <f t="shared" si="0"/>
        <v>B_Community Driven Community Solar_&lt;10</v>
      </c>
      <c r="F53" s="249" t="s">
        <v>92</v>
      </c>
      <c r="G53" s="86">
        <f>(SUMIFS(Inputs_ByYear!D$12:D$17,Inputs_ByYear!$B$12:$B$17,'ABP Remaining Capacity'!$C53))*Inputs_ByYear!D$23*INDEX(Inputs_ByYear!$D$27:$Y$28,MATCH($B53,Inputs_ByYear!$B$27:$B$28,0),MATCH(G$5,Inputs_ByYear!$D$26:$Y$26,0))*INDEX(Inputs_ByPrg!$F$6:$F$69,MATCH('ABP Remaining Capacity'!$E53,Inputs_ByPrg!$E$6:$E$69,0))</f>
        <v>0</v>
      </c>
      <c r="H53" s="86">
        <f>(SUMIFS(Inputs_ByYear!E$12:E$17,Inputs_ByYear!$B$12:$B$17,'ABP Remaining Capacity'!$C53))*Inputs_ByYear!E$23*INDEX(Inputs_ByYear!$D$27:$Y$28,MATCH($B53,Inputs_ByYear!$B$27:$B$28,0),MATCH(H$5,Inputs_ByYear!$D$26:$Y$26,0))*INDEX(Inputs_ByPrg!$F$6:$F$69,MATCH('ABP Remaining Capacity'!$E53,Inputs_ByPrg!$E$6:$E$69,0))</f>
        <v>0</v>
      </c>
      <c r="I53" s="86">
        <f>(SUMIFS(Inputs_ByYear!F$12:F$17,Inputs_ByYear!$B$12:$B$17,'ABP Remaining Capacity'!$C53))*Inputs_ByYear!F$23*INDEX(Inputs_ByYear!$D$27:$Y$28,MATCH($B53,Inputs_ByYear!$B$27:$B$28,0),MATCH(I$5,Inputs_ByYear!$D$26:$Y$26,0))*INDEX(Inputs_ByPrg!$F$6:$F$69,MATCH('ABP Remaining Capacity'!$E53,Inputs_ByPrg!$E$6:$E$69,0))</f>
        <v>0</v>
      </c>
      <c r="J53" s="86">
        <f>(SUMIFS(Inputs_ByYear!G$12:G$17,Inputs_ByYear!$B$12:$B$17,'ABP Remaining Capacity'!$C53))*Inputs_ByYear!G$23*INDEX(Inputs_ByYear!$D$27:$Y$28,MATCH($B53,Inputs_ByYear!$B$27:$B$28,0),MATCH(J$5,Inputs_ByYear!$D$26:$Y$26,0))*INDEX(Inputs_ByPrg!$F$6:$F$69,MATCH('ABP Remaining Capacity'!$E53,Inputs_ByPrg!$E$6:$E$69,0))</f>
        <v>0</v>
      </c>
      <c r="K53" s="86">
        <f>(SUMIFS(Inputs_ByYear!H$12:H$17,Inputs_ByYear!$B$12:$B$17,'ABP Remaining Capacity'!$C53))*Inputs_ByYear!H$23*INDEX(Inputs_ByYear!$D$27:$Y$28,MATCH($B53,Inputs_ByYear!$B$27:$B$28,0),MATCH(K$5,Inputs_ByYear!$D$26:$Y$26,0))*INDEX(Inputs_ByPrg!$F$6:$F$69,MATCH('ABP Remaining Capacity'!$E53,Inputs_ByPrg!$E$6:$E$69,0))</f>
        <v>0</v>
      </c>
      <c r="L53" s="86">
        <f>(SUMIFS(Inputs_ByYear!I$12:I$17,Inputs_ByYear!$B$12:$B$17,'ABP Remaining Capacity'!$C53))*Inputs_ByYear!I$23*INDEX(Inputs_ByYear!$D$27:$Y$28,MATCH($B53,Inputs_ByYear!$B$27:$B$28,0),MATCH(L$5,Inputs_ByYear!$D$26:$Y$26,0))*INDEX(Inputs_ByPrg!$F$6:$F$69,MATCH('ABP Remaining Capacity'!$E53,Inputs_ByPrg!$E$6:$E$69,0))</f>
        <v>0</v>
      </c>
      <c r="M53" s="86">
        <f>(SUMIFS(Inputs_ByYear!J$12:J$17,Inputs_ByYear!$B$12:$B$17,'ABP Remaining Capacity'!$C53))*Inputs_ByYear!J$23*INDEX(Inputs_ByYear!$D$27:$Y$28,MATCH($B53,Inputs_ByYear!$B$27:$B$28,0),MATCH(M$5,Inputs_ByYear!$D$26:$Y$26,0))*INDEX(Inputs_ByPrg!$F$6:$F$69,MATCH('ABP Remaining Capacity'!$E53,Inputs_ByPrg!$E$6:$E$69,0))</f>
        <v>0</v>
      </c>
      <c r="N53" s="86">
        <f>(SUMIFS(Inputs_ByYear!K$12:K$17,Inputs_ByYear!$B$12:$B$17,'ABP Remaining Capacity'!$C53))*Inputs_ByYear!K$23*INDEX(Inputs_ByYear!$D$27:$Y$28,MATCH($B53,Inputs_ByYear!$B$27:$B$28,0),MATCH(N$5,Inputs_ByYear!$D$26:$Y$26,0))*INDEX(Inputs_ByPrg!$F$6:$F$69,MATCH('ABP Remaining Capacity'!$E53,Inputs_ByPrg!$E$6:$E$69,0))</f>
        <v>0</v>
      </c>
      <c r="O53" s="86">
        <f>(SUMIFS(Inputs_ByYear!L$12:L$17,Inputs_ByYear!$B$12:$B$17,'ABP Remaining Capacity'!$C53))*Inputs_ByYear!L$23*INDEX(Inputs_ByYear!$D$27:$Y$28,MATCH($B53,Inputs_ByYear!$B$27:$B$28,0),MATCH(O$5,Inputs_ByYear!$D$26:$Y$26,0))*INDEX(Inputs_ByPrg!$F$6:$F$69,MATCH('ABP Remaining Capacity'!$E53,Inputs_ByPrg!$E$6:$E$69,0))</f>
        <v>0</v>
      </c>
      <c r="P53" s="86">
        <f>(SUMIFS(Inputs_ByYear!M$12:M$17,Inputs_ByYear!$B$12:$B$17,'ABP Remaining Capacity'!$C53))*Inputs_ByYear!M$23*INDEX(Inputs_ByYear!$D$27:$Y$28,MATCH($B53,Inputs_ByYear!$B$27:$B$28,0),MATCH(P$5,Inputs_ByYear!$D$26:$Y$26,0))*INDEX(Inputs_ByPrg!$F$6:$F$69,MATCH('ABP Remaining Capacity'!$E53,Inputs_ByPrg!$E$6:$E$69,0))</f>
        <v>0</v>
      </c>
      <c r="Q53" s="86">
        <f>(SUMIFS(Inputs_ByYear!N$12:N$17,Inputs_ByYear!$B$12:$B$17,'ABP Remaining Capacity'!$C53))*Inputs_ByYear!N$23*INDEX(Inputs_ByYear!$D$27:$Y$28,MATCH($B53,Inputs_ByYear!$B$27:$B$28,0),MATCH(Q$5,Inputs_ByYear!$D$26:$Y$26,0))*INDEX(Inputs_ByPrg!$F$6:$F$69,MATCH('ABP Remaining Capacity'!$E53,Inputs_ByPrg!$E$6:$E$69,0))</f>
        <v>0</v>
      </c>
      <c r="R53" s="86">
        <f>(SUMIFS(Inputs_ByYear!O$12:O$17,Inputs_ByYear!$B$12:$B$17,'ABP Remaining Capacity'!$C53))*Inputs_ByYear!O$23*INDEX(Inputs_ByYear!$D$27:$Y$28,MATCH($B53,Inputs_ByYear!$B$27:$B$28,0),MATCH(R$5,Inputs_ByYear!$D$26:$Y$26,0))*INDEX(Inputs_ByPrg!$F$6:$F$69,MATCH('ABP Remaining Capacity'!$E53,Inputs_ByPrg!$E$6:$E$69,0))</f>
        <v>0</v>
      </c>
      <c r="S53" s="86">
        <f>(SUMIFS(Inputs_ByYear!P$12:P$17,Inputs_ByYear!$B$12:$B$17,'ABP Remaining Capacity'!$C53))*Inputs_ByYear!P$23*INDEX(Inputs_ByYear!$D$27:$Y$28,MATCH($B53,Inputs_ByYear!$B$27:$B$28,0),MATCH(S$5,Inputs_ByYear!$D$26:$Y$26,0))*INDEX(Inputs_ByPrg!$F$6:$F$69,MATCH('ABP Remaining Capacity'!$E53,Inputs_ByPrg!$E$6:$E$69,0))</f>
        <v>0</v>
      </c>
      <c r="T53" s="86">
        <f>(SUMIFS(Inputs_ByYear!Q$12:Q$17,Inputs_ByYear!$B$12:$B$17,'ABP Remaining Capacity'!$C53))*Inputs_ByYear!Q$23*INDEX(Inputs_ByYear!$D$27:$Y$28,MATCH($B53,Inputs_ByYear!$B$27:$B$28,0),MATCH(T$5,Inputs_ByYear!$D$26:$Y$26,0))*INDEX(Inputs_ByPrg!$F$6:$F$69,MATCH('ABP Remaining Capacity'!$E53,Inputs_ByPrg!$E$6:$E$69,0))</f>
        <v>0</v>
      </c>
      <c r="U53" s="86">
        <f>(SUMIFS(Inputs_ByYear!R$12:R$17,Inputs_ByYear!$B$12:$B$17,'ABP Remaining Capacity'!$C53))*Inputs_ByYear!R$23*INDEX(Inputs_ByYear!$D$27:$Y$28,MATCH($B53,Inputs_ByYear!$B$27:$B$28,0),MATCH(U$5,Inputs_ByYear!$D$26:$Y$26,0))*INDEX(Inputs_ByPrg!$F$6:$F$69,MATCH('ABP Remaining Capacity'!$E53,Inputs_ByPrg!$E$6:$E$69,0))</f>
        <v>0</v>
      </c>
      <c r="V53" s="86">
        <f>(SUMIFS(Inputs_ByYear!S$12:S$17,Inputs_ByYear!$B$12:$B$17,'ABP Remaining Capacity'!$C53))*Inputs_ByYear!S$23*INDEX(Inputs_ByYear!$D$27:$Y$28,MATCH($B53,Inputs_ByYear!$B$27:$B$28,0),MATCH(V$5,Inputs_ByYear!$D$26:$Y$26,0))*INDEX(Inputs_ByPrg!$F$6:$F$69,MATCH('ABP Remaining Capacity'!$E53,Inputs_ByPrg!$E$6:$E$69,0))</f>
        <v>0</v>
      </c>
      <c r="W53" s="86">
        <f>(SUMIFS(Inputs_ByYear!T$12:T$17,Inputs_ByYear!$B$12:$B$17,'ABP Remaining Capacity'!$C53))*Inputs_ByYear!T$23*INDEX(Inputs_ByYear!$D$27:$Y$28,MATCH($B53,Inputs_ByYear!$B$27:$B$28,0),MATCH(W$5,Inputs_ByYear!$D$26:$Y$26,0))*INDEX(Inputs_ByPrg!$F$6:$F$69,MATCH('ABP Remaining Capacity'!$E53,Inputs_ByPrg!$E$6:$E$69,0))</f>
        <v>0</v>
      </c>
      <c r="X53" s="86">
        <f>(SUMIFS(Inputs_ByYear!U$12:U$17,Inputs_ByYear!$B$12:$B$17,'ABP Remaining Capacity'!$C53))*Inputs_ByYear!U$23*INDEX(Inputs_ByYear!$D$27:$Y$28,MATCH($B53,Inputs_ByYear!$B$27:$B$28,0),MATCH(X$5,Inputs_ByYear!$D$26:$Y$26,0))*INDEX(Inputs_ByPrg!$F$6:$F$69,MATCH('ABP Remaining Capacity'!$E53,Inputs_ByPrg!$E$6:$E$69,0))</f>
        <v>0</v>
      </c>
      <c r="Y53" s="86">
        <f>(SUMIFS(Inputs_ByYear!V$12:V$17,Inputs_ByYear!$B$12:$B$17,'ABP Remaining Capacity'!$C53))*Inputs_ByYear!V$23*INDEX(Inputs_ByYear!$D$27:$Y$28,MATCH($B53,Inputs_ByYear!$B$27:$B$28,0),MATCH(Y$5,Inputs_ByYear!$D$26:$Y$26,0))*INDEX(Inputs_ByPrg!$F$6:$F$69,MATCH('ABP Remaining Capacity'!$E53,Inputs_ByPrg!$E$6:$E$69,0))</f>
        <v>0</v>
      </c>
      <c r="Z53" s="86">
        <f>(SUMIFS(Inputs_ByYear!W$12:W$17,Inputs_ByYear!$B$12:$B$17,'ABP Remaining Capacity'!$C53))*Inputs_ByYear!W$23*INDEX(Inputs_ByYear!$D$27:$Y$28,MATCH($B53,Inputs_ByYear!$B$27:$B$28,0),MATCH(Z$5,Inputs_ByYear!$D$26:$Y$26,0))*INDEX(Inputs_ByPrg!$F$6:$F$69,MATCH('ABP Remaining Capacity'!$E53,Inputs_ByPrg!$E$6:$E$69,0))</f>
        <v>0</v>
      </c>
      <c r="AA53" s="86">
        <f>(SUMIFS(Inputs_ByYear!X$12:X$17,Inputs_ByYear!$B$12:$B$17,'ABP Remaining Capacity'!$C53))*Inputs_ByYear!X$23*INDEX(Inputs_ByYear!$D$27:$Y$28,MATCH($B53,Inputs_ByYear!$B$27:$B$28,0),MATCH(AA$5,Inputs_ByYear!$D$26:$Y$26,0))*INDEX(Inputs_ByPrg!$F$6:$F$69,MATCH('ABP Remaining Capacity'!$E53,Inputs_ByPrg!$E$6:$E$69,0))</f>
        <v>0</v>
      </c>
      <c r="AB53" s="86">
        <f>(SUMIFS(Inputs_ByYear!Y$12:Y$17,Inputs_ByYear!$B$12:$B$17,'ABP Remaining Capacity'!$C53))*Inputs_ByYear!Y$23*INDEX(Inputs_ByYear!$D$27:$Y$28,MATCH($B53,Inputs_ByYear!$B$27:$B$28,0),MATCH(AB$5,Inputs_ByYear!$D$26:$Y$26,0))*INDEX(Inputs_ByPrg!$F$6:$F$69,MATCH('ABP Remaining Capacity'!$E53,Inputs_ByPrg!$E$6:$E$69,0))</f>
        <v>0</v>
      </c>
    </row>
    <row r="54" spans="2:28" ht="14.75" customHeight="1" x14ac:dyDescent="0.25">
      <c r="B54" s="227" t="s">
        <v>259</v>
      </c>
      <c r="C54" s="227" t="s">
        <v>237</v>
      </c>
      <c r="D54" s="227" t="s">
        <v>357</v>
      </c>
      <c r="E54" s="272" t="str">
        <f t="shared" si="0"/>
        <v>B_Community Driven Community Solar_&gt;10-25</v>
      </c>
      <c r="F54" s="249" t="s">
        <v>92</v>
      </c>
      <c r="G54" s="86">
        <f>(SUMIFS(Inputs_ByYear!D$12:D$17,Inputs_ByYear!$B$12:$B$17,'ABP Remaining Capacity'!$C54))*Inputs_ByYear!D$23*INDEX(Inputs_ByYear!$D$27:$Y$28,MATCH($B54,Inputs_ByYear!$B$27:$B$28,0),MATCH(G$5,Inputs_ByYear!$D$26:$Y$26,0))*INDEX(Inputs_ByPrg!$F$6:$F$69,MATCH('ABP Remaining Capacity'!$E54,Inputs_ByPrg!$E$6:$E$69,0))</f>
        <v>0</v>
      </c>
      <c r="H54" s="86">
        <f>(SUMIFS(Inputs_ByYear!E$12:E$17,Inputs_ByYear!$B$12:$B$17,'ABP Remaining Capacity'!$C54))*Inputs_ByYear!E$23*INDEX(Inputs_ByYear!$D$27:$Y$28,MATCH($B54,Inputs_ByYear!$B$27:$B$28,0),MATCH(H$5,Inputs_ByYear!$D$26:$Y$26,0))*INDEX(Inputs_ByPrg!$F$6:$F$69,MATCH('ABP Remaining Capacity'!$E54,Inputs_ByPrg!$E$6:$E$69,0))</f>
        <v>0</v>
      </c>
      <c r="I54" s="86">
        <f>(SUMIFS(Inputs_ByYear!F$12:F$17,Inputs_ByYear!$B$12:$B$17,'ABP Remaining Capacity'!$C54))*Inputs_ByYear!F$23*INDEX(Inputs_ByYear!$D$27:$Y$28,MATCH($B54,Inputs_ByYear!$B$27:$B$28,0),MATCH(I$5,Inputs_ByYear!$D$26:$Y$26,0))*INDEX(Inputs_ByPrg!$F$6:$F$69,MATCH('ABP Remaining Capacity'!$E54,Inputs_ByPrg!$E$6:$E$69,0))</f>
        <v>0</v>
      </c>
      <c r="J54" s="86">
        <f>(SUMIFS(Inputs_ByYear!G$12:G$17,Inputs_ByYear!$B$12:$B$17,'ABP Remaining Capacity'!$C54))*Inputs_ByYear!G$23*INDEX(Inputs_ByYear!$D$27:$Y$28,MATCH($B54,Inputs_ByYear!$B$27:$B$28,0),MATCH(J$5,Inputs_ByYear!$D$26:$Y$26,0))*INDEX(Inputs_ByPrg!$F$6:$F$69,MATCH('ABP Remaining Capacity'!$E54,Inputs_ByPrg!$E$6:$E$69,0))</f>
        <v>0</v>
      </c>
      <c r="K54" s="86">
        <f>(SUMIFS(Inputs_ByYear!H$12:H$17,Inputs_ByYear!$B$12:$B$17,'ABP Remaining Capacity'!$C54))*Inputs_ByYear!H$23*INDEX(Inputs_ByYear!$D$27:$Y$28,MATCH($B54,Inputs_ByYear!$B$27:$B$28,0),MATCH(K$5,Inputs_ByYear!$D$26:$Y$26,0))*INDEX(Inputs_ByPrg!$F$6:$F$69,MATCH('ABP Remaining Capacity'!$E54,Inputs_ByPrg!$E$6:$E$69,0))</f>
        <v>0</v>
      </c>
      <c r="L54" s="86">
        <f>(SUMIFS(Inputs_ByYear!I$12:I$17,Inputs_ByYear!$B$12:$B$17,'ABP Remaining Capacity'!$C54))*Inputs_ByYear!I$23*INDEX(Inputs_ByYear!$D$27:$Y$28,MATCH($B54,Inputs_ByYear!$B$27:$B$28,0),MATCH(L$5,Inputs_ByYear!$D$26:$Y$26,0))*INDEX(Inputs_ByPrg!$F$6:$F$69,MATCH('ABP Remaining Capacity'!$E54,Inputs_ByPrg!$E$6:$E$69,0))</f>
        <v>0</v>
      </c>
      <c r="M54" s="86">
        <f>(SUMIFS(Inputs_ByYear!J$12:J$17,Inputs_ByYear!$B$12:$B$17,'ABP Remaining Capacity'!$C54))*Inputs_ByYear!J$23*INDEX(Inputs_ByYear!$D$27:$Y$28,MATCH($B54,Inputs_ByYear!$B$27:$B$28,0),MATCH(M$5,Inputs_ByYear!$D$26:$Y$26,0))*INDEX(Inputs_ByPrg!$F$6:$F$69,MATCH('ABP Remaining Capacity'!$E54,Inputs_ByPrg!$E$6:$E$69,0))</f>
        <v>0</v>
      </c>
      <c r="N54" s="86">
        <f>(SUMIFS(Inputs_ByYear!K$12:K$17,Inputs_ByYear!$B$12:$B$17,'ABP Remaining Capacity'!$C54))*Inputs_ByYear!K$23*INDEX(Inputs_ByYear!$D$27:$Y$28,MATCH($B54,Inputs_ByYear!$B$27:$B$28,0),MATCH(N$5,Inputs_ByYear!$D$26:$Y$26,0))*INDEX(Inputs_ByPrg!$F$6:$F$69,MATCH('ABP Remaining Capacity'!$E54,Inputs_ByPrg!$E$6:$E$69,0))</f>
        <v>0</v>
      </c>
      <c r="O54" s="86">
        <f>(SUMIFS(Inputs_ByYear!L$12:L$17,Inputs_ByYear!$B$12:$B$17,'ABP Remaining Capacity'!$C54))*Inputs_ByYear!L$23*INDEX(Inputs_ByYear!$D$27:$Y$28,MATCH($B54,Inputs_ByYear!$B$27:$B$28,0),MATCH(O$5,Inputs_ByYear!$D$26:$Y$26,0))*INDEX(Inputs_ByPrg!$F$6:$F$69,MATCH('ABP Remaining Capacity'!$E54,Inputs_ByPrg!$E$6:$E$69,0))</f>
        <v>0</v>
      </c>
      <c r="P54" s="86">
        <f>(SUMIFS(Inputs_ByYear!M$12:M$17,Inputs_ByYear!$B$12:$B$17,'ABP Remaining Capacity'!$C54))*Inputs_ByYear!M$23*INDEX(Inputs_ByYear!$D$27:$Y$28,MATCH($B54,Inputs_ByYear!$B$27:$B$28,0),MATCH(P$5,Inputs_ByYear!$D$26:$Y$26,0))*INDEX(Inputs_ByPrg!$F$6:$F$69,MATCH('ABP Remaining Capacity'!$E54,Inputs_ByPrg!$E$6:$E$69,0))</f>
        <v>0</v>
      </c>
      <c r="Q54" s="86">
        <f>(SUMIFS(Inputs_ByYear!N$12:N$17,Inputs_ByYear!$B$12:$B$17,'ABP Remaining Capacity'!$C54))*Inputs_ByYear!N$23*INDEX(Inputs_ByYear!$D$27:$Y$28,MATCH($B54,Inputs_ByYear!$B$27:$B$28,0),MATCH(Q$5,Inputs_ByYear!$D$26:$Y$26,0))*INDEX(Inputs_ByPrg!$F$6:$F$69,MATCH('ABP Remaining Capacity'!$E54,Inputs_ByPrg!$E$6:$E$69,0))</f>
        <v>0</v>
      </c>
      <c r="R54" s="86">
        <f>(SUMIFS(Inputs_ByYear!O$12:O$17,Inputs_ByYear!$B$12:$B$17,'ABP Remaining Capacity'!$C54))*Inputs_ByYear!O$23*INDEX(Inputs_ByYear!$D$27:$Y$28,MATCH($B54,Inputs_ByYear!$B$27:$B$28,0),MATCH(R$5,Inputs_ByYear!$D$26:$Y$26,0))*INDEX(Inputs_ByPrg!$F$6:$F$69,MATCH('ABP Remaining Capacity'!$E54,Inputs_ByPrg!$E$6:$E$69,0))</f>
        <v>0</v>
      </c>
      <c r="S54" s="86">
        <f>(SUMIFS(Inputs_ByYear!P$12:P$17,Inputs_ByYear!$B$12:$B$17,'ABP Remaining Capacity'!$C54))*Inputs_ByYear!P$23*INDEX(Inputs_ByYear!$D$27:$Y$28,MATCH($B54,Inputs_ByYear!$B$27:$B$28,0),MATCH(S$5,Inputs_ByYear!$D$26:$Y$26,0))*INDEX(Inputs_ByPrg!$F$6:$F$69,MATCH('ABP Remaining Capacity'!$E54,Inputs_ByPrg!$E$6:$E$69,0))</f>
        <v>0</v>
      </c>
      <c r="T54" s="86">
        <f>(SUMIFS(Inputs_ByYear!Q$12:Q$17,Inputs_ByYear!$B$12:$B$17,'ABP Remaining Capacity'!$C54))*Inputs_ByYear!Q$23*INDEX(Inputs_ByYear!$D$27:$Y$28,MATCH($B54,Inputs_ByYear!$B$27:$B$28,0),MATCH(T$5,Inputs_ByYear!$D$26:$Y$26,0))*INDEX(Inputs_ByPrg!$F$6:$F$69,MATCH('ABP Remaining Capacity'!$E54,Inputs_ByPrg!$E$6:$E$69,0))</f>
        <v>0</v>
      </c>
      <c r="U54" s="86">
        <f>(SUMIFS(Inputs_ByYear!R$12:R$17,Inputs_ByYear!$B$12:$B$17,'ABP Remaining Capacity'!$C54))*Inputs_ByYear!R$23*INDEX(Inputs_ByYear!$D$27:$Y$28,MATCH($B54,Inputs_ByYear!$B$27:$B$28,0),MATCH(U$5,Inputs_ByYear!$D$26:$Y$26,0))*INDEX(Inputs_ByPrg!$F$6:$F$69,MATCH('ABP Remaining Capacity'!$E54,Inputs_ByPrg!$E$6:$E$69,0))</f>
        <v>0</v>
      </c>
      <c r="V54" s="86">
        <f>(SUMIFS(Inputs_ByYear!S$12:S$17,Inputs_ByYear!$B$12:$B$17,'ABP Remaining Capacity'!$C54))*Inputs_ByYear!S$23*INDEX(Inputs_ByYear!$D$27:$Y$28,MATCH($B54,Inputs_ByYear!$B$27:$B$28,0),MATCH(V$5,Inputs_ByYear!$D$26:$Y$26,0))*INDEX(Inputs_ByPrg!$F$6:$F$69,MATCH('ABP Remaining Capacity'!$E54,Inputs_ByPrg!$E$6:$E$69,0))</f>
        <v>0</v>
      </c>
      <c r="W54" s="86">
        <f>(SUMIFS(Inputs_ByYear!T$12:T$17,Inputs_ByYear!$B$12:$B$17,'ABP Remaining Capacity'!$C54))*Inputs_ByYear!T$23*INDEX(Inputs_ByYear!$D$27:$Y$28,MATCH($B54,Inputs_ByYear!$B$27:$B$28,0),MATCH(W$5,Inputs_ByYear!$D$26:$Y$26,0))*INDEX(Inputs_ByPrg!$F$6:$F$69,MATCH('ABP Remaining Capacity'!$E54,Inputs_ByPrg!$E$6:$E$69,0))</f>
        <v>0</v>
      </c>
      <c r="X54" s="86">
        <f>(SUMIFS(Inputs_ByYear!U$12:U$17,Inputs_ByYear!$B$12:$B$17,'ABP Remaining Capacity'!$C54))*Inputs_ByYear!U$23*INDEX(Inputs_ByYear!$D$27:$Y$28,MATCH($B54,Inputs_ByYear!$B$27:$B$28,0),MATCH(X$5,Inputs_ByYear!$D$26:$Y$26,0))*INDEX(Inputs_ByPrg!$F$6:$F$69,MATCH('ABP Remaining Capacity'!$E54,Inputs_ByPrg!$E$6:$E$69,0))</f>
        <v>0</v>
      </c>
      <c r="Y54" s="86">
        <f>(SUMIFS(Inputs_ByYear!V$12:V$17,Inputs_ByYear!$B$12:$B$17,'ABP Remaining Capacity'!$C54))*Inputs_ByYear!V$23*INDEX(Inputs_ByYear!$D$27:$Y$28,MATCH($B54,Inputs_ByYear!$B$27:$B$28,0),MATCH(Y$5,Inputs_ByYear!$D$26:$Y$26,0))*INDEX(Inputs_ByPrg!$F$6:$F$69,MATCH('ABP Remaining Capacity'!$E54,Inputs_ByPrg!$E$6:$E$69,0))</f>
        <v>0</v>
      </c>
      <c r="Z54" s="86">
        <f>(SUMIFS(Inputs_ByYear!W$12:W$17,Inputs_ByYear!$B$12:$B$17,'ABP Remaining Capacity'!$C54))*Inputs_ByYear!W$23*INDEX(Inputs_ByYear!$D$27:$Y$28,MATCH($B54,Inputs_ByYear!$B$27:$B$28,0),MATCH(Z$5,Inputs_ByYear!$D$26:$Y$26,0))*INDEX(Inputs_ByPrg!$F$6:$F$69,MATCH('ABP Remaining Capacity'!$E54,Inputs_ByPrg!$E$6:$E$69,0))</f>
        <v>0</v>
      </c>
      <c r="AA54" s="86">
        <f>(SUMIFS(Inputs_ByYear!X$12:X$17,Inputs_ByYear!$B$12:$B$17,'ABP Remaining Capacity'!$C54))*Inputs_ByYear!X$23*INDEX(Inputs_ByYear!$D$27:$Y$28,MATCH($B54,Inputs_ByYear!$B$27:$B$28,0),MATCH(AA$5,Inputs_ByYear!$D$26:$Y$26,0))*INDEX(Inputs_ByPrg!$F$6:$F$69,MATCH('ABP Remaining Capacity'!$E54,Inputs_ByPrg!$E$6:$E$69,0))</f>
        <v>0</v>
      </c>
      <c r="AB54" s="86">
        <f>(SUMIFS(Inputs_ByYear!Y$12:Y$17,Inputs_ByYear!$B$12:$B$17,'ABP Remaining Capacity'!$C54))*Inputs_ByYear!Y$23*INDEX(Inputs_ByYear!$D$27:$Y$28,MATCH($B54,Inputs_ByYear!$B$27:$B$28,0),MATCH(AB$5,Inputs_ByYear!$D$26:$Y$26,0))*INDEX(Inputs_ByPrg!$F$6:$F$69,MATCH('ABP Remaining Capacity'!$E54,Inputs_ByPrg!$E$6:$E$69,0))</f>
        <v>0</v>
      </c>
    </row>
    <row r="55" spans="2:28" ht="14.75" customHeight="1" x14ac:dyDescent="0.25">
      <c r="B55" s="227" t="s">
        <v>259</v>
      </c>
      <c r="C55" s="227" t="s">
        <v>237</v>
      </c>
      <c r="D55" s="227" t="s">
        <v>322</v>
      </c>
      <c r="E55" s="272" t="str">
        <f t="shared" si="0"/>
        <v>B_Community Driven Community Solar_&gt;25-100</v>
      </c>
      <c r="F55" s="249" t="s">
        <v>92</v>
      </c>
      <c r="G55" s="86">
        <f>(SUMIFS(Inputs_ByYear!D$12:D$17,Inputs_ByYear!$B$12:$B$17,'ABP Remaining Capacity'!$C55))*Inputs_ByYear!D$23*INDEX(Inputs_ByYear!$D$27:$Y$28,MATCH($B55,Inputs_ByYear!$B$27:$B$28,0),MATCH(G$5,Inputs_ByYear!$D$26:$Y$26,0))*INDEX(Inputs_ByPrg!$F$6:$F$69,MATCH('ABP Remaining Capacity'!$E55,Inputs_ByPrg!$E$6:$E$69,0))</f>
        <v>0</v>
      </c>
      <c r="H55" s="86">
        <f>(SUMIFS(Inputs_ByYear!E$12:E$17,Inputs_ByYear!$B$12:$B$17,'ABP Remaining Capacity'!$C55))*Inputs_ByYear!E$23*INDEX(Inputs_ByYear!$D$27:$Y$28,MATCH($B55,Inputs_ByYear!$B$27:$B$28,0),MATCH(H$5,Inputs_ByYear!$D$26:$Y$26,0))*INDEX(Inputs_ByPrg!$F$6:$F$69,MATCH('ABP Remaining Capacity'!$E55,Inputs_ByPrg!$E$6:$E$69,0))</f>
        <v>0</v>
      </c>
      <c r="I55" s="86">
        <f>(SUMIFS(Inputs_ByYear!F$12:F$17,Inputs_ByYear!$B$12:$B$17,'ABP Remaining Capacity'!$C55))*Inputs_ByYear!F$23*INDEX(Inputs_ByYear!$D$27:$Y$28,MATCH($B55,Inputs_ByYear!$B$27:$B$28,0),MATCH(I$5,Inputs_ByYear!$D$26:$Y$26,0))*INDEX(Inputs_ByPrg!$F$6:$F$69,MATCH('ABP Remaining Capacity'!$E55,Inputs_ByPrg!$E$6:$E$69,0))</f>
        <v>0</v>
      </c>
      <c r="J55" s="86">
        <f>(SUMIFS(Inputs_ByYear!G$12:G$17,Inputs_ByYear!$B$12:$B$17,'ABP Remaining Capacity'!$C55))*Inputs_ByYear!G$23*INDEX(Inputs_ByYear!$D$27:$Y$28,MATCH($B55,Inputs_ByYear!$B$27:$B$28,0),MATCH(J$5,Inputs_ByYear!$D$26:$Y$26,0))*INDEX(Inputs_ByPrg!$F$6:$F$69,MATCH('ABP Remaining Capacity'!$E55,Inputs_ByPrg!$E$6:$E$69,0))</f>
        <v>0</v>
      </c>
      <c r="K55" s="86">
        <f>(SUMIFS(Inputs_ByYear!H$12:H$17,Inputs_ByYear!$B$12:$B$17,'ABP Remaining Capacity'!$C55))*Inputs_ByYear!H$23*INDEX(Inputs_ByYear!$D$27:$Y$28,MATCH($B55,Inputs_ByYear!$B$27:$B$28,0),MATCH(K$5,Inputs_ByYear!$D$26:$Y$26,0))*INDEX(Inputs_ByPrg!$F$6:$F$69,MATCH('ABP Remaining Capacity'!$E55,Inputs_ByPrg!$E$6:$E$69,0))</f>
        <v>0</v>
      </c>
      <c r="L55" s="86">
        <f>(SUMIFS(Inputs_ByYear!I$12:I$17,Inputs_ByYear!$B$12:$B$17,'ABP Remaining Capacity'!$C55))*Inputs_ByYear!I$23*INDEX(Inputs_ByYear!$D$27:$Y$28,MATCH($B55,Inputs_ByYear!$B$27:$B$28,0),MATCH(L$5,Inputs_ByYear!$D$26:$Y$26,0))*INDEX(Inputs_ByPrg!$F$6:$F$69,MATCH('ABP Remaining Capacity'!$E55,Inputs_ByPrg!$E$6:$E$69,0))</f>
        <v>0</v>
      </c>
      <c r="M55" s="86">
        <f>(SUMIFS(Inputs_ByYear!J$12:J$17,Inputs_ByYear!$B$12:$B$17,'ABP Remaining Capacity'!$C55))*Inputs_ByYear!J$23*INDEX(Inputs_ByYear!$D$27:$Y$28,MATCH($B55,Inputs_ByYear!$B$27:$B$28,0),MATCH(M$5,Inputs_ByYear!$D$26:$Y$26,0))*INDEX(Inputs_ByPrg!$F$6:$F$69,MATCH('ABP Remaining Capacity'!$E55,Inputs_ByPrg!$E$6:$E$69,0))</f>
        <v>0</v>
      </c>
      <c r="N55" s="86">
        <f>(SUMIFS(Inputs_ByYear!K$12:K$17,Inputs_ByYear!$B$12:$B$17,'ABP Remaining Capacity'!$C55))*Inputs_ByYear!K$23*INDEX(Inputs_ByYear!$D$27:$Y$28,MATCH($B55,Inputs_ByYear!$B$27:$B$28,0),MATCH(N$5,Inputs_ByYear!$D$26:$Y$26,0))*INDEX(Inputs_ByPrg!$F$6:$F$69,MATCH('ABP Remaining Capacity'!$E55,Inputs_ByPrg!$E$6:$E$69,0))</f>
        <v>0</v>
      </c>
      <c r="O55" s="86">
        <f>(SUMIFS(Inputs_ByYear!L$12:L$17,Inputs_ByYear!$B$12:$B$17,'ABP Remaining Capacity'!$C55))*Inputs_ByYear!L$23*INDEX(Inputs_ByYear!$D$27:$Y$28,MATCH($B55,Inputs_ByYear!$B$27:$B$28,0),MATCH(O$5,Inputs_ByYear!$D$26:$Y$26,0))*INDEX(Inputs_ByPrg!$F$6:$F$69,MATCH('ABP Remaining Capacity'!$E55,Inputs_ByPrg!$E$6:$E$69,0))</f>
        <v>0</v>
      </c>
      <c r="P55" s="86">
        <f>(SUMIFS(Inputs_ByYear!M$12:M$17,Inputs_ByYear!$B$12:$B$17,'ABP Remaining Capacity'!$C55))*Inputs_ByYear!M$23*INDEX(Inputs_ByYear!$D$27:$Y$28,MATCH($B55,Inputs_ByYear!$B$27:$B$28,0),MATCH(P$5,Inputs_ByYear!$D$26:$Y$26,0))*INDEX(Inputs_ByPrg!$F$6:$F$69,MATCH('ABP Remaining Capacity'!$E55,Inputs_ByPrg!$E$6:$E$69,0))</f>
        <v>0</v>
      </c>
      <c r="Q55" s="86">
        <f>(SUMIFS(Inputs_ByYear!N$12:N$17,Inputs_ByYear!$B$12:$B$17,'ABP Remaining Capacity'!$C55))*Inputs_ByYear!N$23*INDEX(Inputs_ByYear!$D$27:$Y$28,MATCH($B55,Inputs_ByYear!$B$27:$B$28,0),MATCH(Q$5,Inputs_ByYear!$D$26:$Y$26,0))*INDEX(Inputs_ByPrg!$F$6:$F$69,MATCH('ABP Remaining Capacity'!$E55,Inputs_ByPrg!$E$6:$E$69,0))</f>
        <v>0</v>
      </c>
      <c r="R55" s="86">
        <f>(SUMIFS(Inputs_ByYear!O$12:O$17,Inputs_ByYear!$B$12:$B$17,'ABP Remaining Capacity'!$C55))*Inputs_ByYear!O$23*INDEX(Inputs_ByYear!$D$27:$Y$28,MATCH($B55,Inputs_ByYear!$B$27:$B$28,0),MATCH(R$5,Inputs_ByYear!$D$26:$Y$26,0))*INDEX(Inputs_ByPrg!$F$6:$F$69,MATCH('ABP Remaining Capacity'!$E55,Inputs_ByPrg!$E$6:$E$69,0))</f>
        <v>0</v>
      </c>
      <c r="S55" s="86">
        <f>(SUMIFS(Inputs_ByYear!P$12:P$17,Inputs_ByYear!$B$12:$B$17,'ABP Remaining Capacity'!$C55))*Inputs_ByYear!P$23*INDEX(Inputs_ByYear!$D$27:$Y$28,MATCH($B55,Inputs_ByYear!$B$27:$B$28,0),MATCH(S$5,Inputs_ByYear!$D$26:$Y$26,0))*INDEX(Inputs_ByPrg!$F$6:$F$69,MATCH('ABP Remaining Capacity'!$E55,Inputs_ByPrg!$E$6:$E$69,0))</f>
        <v>0</v>
      </c>
      <c r="T55" s="86">
        <f>(SUMIFS(Inputs_ByYear!Q$12:Q$17,Inputs_ByYear!$B$12:$B$17,'ABP Remaining Capacity'!$C55))*Inputs_ByYear!Q$23*INDEX(Inputs_ByYear!$D$27:$Y$28,MATCH($B55,Inputs_ByYear!$B$27:$B$28,0),MATCH(T$5,Inputs_ByYear!$D$26:$Y$26,0))*INDEX(Inputs_ByPrg!$F$6:$F$69,MATCH('ABP Remaining Capacity'!$E55,Inputs_ByPrg!$E$6:$E$69,0))</f>
        <v>0</v>
      </c>
      <c r="U55" s="86">
        <f>(SUMIFS(Inputs_ByYear!R$12:R$17,Inputs_ByYear!$B$12:$B$17,'ABP Remaining Capacity'!$C55))*Inputs_ByYear!R$23*INDEX(Inputs_ByYear!$D$27:$Y$28,MATCH($B55,Inputs_ByYear!$B$27:$B$28,0),MATCH(U$5,Inputs_ByYear!$D$26:$Y$26,0))*INDEX(Inputs_ByPrg!$F$6:$F$69,MATCH('ABP Remaining Capacity'!$E55,Inputs_ByPrg!$E$6:$E$69,0))</f>
        <v>0</v>
      </c>
      <c r="V55" s="86">
        <f>(SUMIFS(Inputs_ByYear!S$12:S$17,Inputs_ByYear!$B$12:$B$17,'ABP Remaining Capacity'!$C55))*Inputs_ByYear!S$23*INDEX(Inputs_ByYear!$D$27:$Y$28,MATCH($B55,Inputs_ByYear!$B$27:$B$28,0),MATCH(V$5,Inputs_ByYear!$D$26:$Y$26,0))*INDEX(Inputs_ByPrg!$F$6:$F$69,MATCH('ABP Remaining Capacity'!$E55,Inputs_ByPrg!$E$6:$E$69,0))</f>
        <v>0</v>
      </c>
      <c r="W55" s="86">
        <f>(SUMIFS(Inputs_ByYear!T$12:T$17,Inputs_ByYear!$B$12:$B$17,'ABP Remaining Capacity'!$C55))*Inputs_ByYear!T$23*INDEX(Inputs_ByYear!$D$27:$Y$28,MATCH($B55,Inputs_ByYear!$B$27:$B$28,0),MATCH(W$5,Inputs_ByYear!$D$26:$Y$26,0))*INDEX(Inputs_ByPrg!$F$6:$F$69,MATCH('ABP Remaining Capacity'!$E55,Inputs_ByPrg!$E$6:$E$69,0))</f>
        <v>0</v>
      </c>
      <c r="X55" s="86">
        <f>(SUMIFS(Inputs_ByYear!U$12:U$17,Inputs_ByYear!$B$12:$B$17,'ABP Remaining Capacity'!$C55))*Inputs_ByYear!U$23*INDEX(Inputs_ByYear!$D$27:$Y$28,MATCH($B55,Inputs_ByYear!$B$27:$B$28,0),MATCH(X$5,Inputs_ByYear!$D$26:$Y$26,0))*INDEX(Inputs_ByPrg!$F$6:$F$69,MATCH('ABP Remaining Capacity'!$E55,Inputs_ByPrg!$E$6:$E$69,0))</f>
        <v>0</v>
      </c>
      <c r="Y55" s="86">
        <f>(SUMIFS(Inputs_ByYear!V$12:V$17,Inputs_ByYear!$B$12:$B$17,'ABP Remaining Capacity'!$C55))*Inputs_ByYear!V$23*INDEX(Inputs_ByYear!$D$27:$Y$28,MATCH($B55,Inputs_ByYear!$B$27:$B$28,0),MATCH(Y$5,Inputs_ByYear!$D$26:$Y$26,0))*INDEX(Inputs_ByPrg!$F$6:$F$69,MATCH('ABP Remaining Capacity'!$E55,Inputs_ByPrg!$E$6:$E$69,0))</f>
        <v>0</v>
      </c>
      <c r="Z55" s="86">
        <f>(SUMIFS(Inputs_ByYear!W$12:W$17,Inputs_ByYear!$B$12:$B$17,'ABP Remaining Capacity'!$C55))*Inputs_ByYear!W$23*INDEX(Inputs_ByYear!$D$27:$Y$28,MATCH($B55,Inputs_ByYear!$B$27:$B$28,0),MATCH(Z$5,Inputs_ByYear!$D$26:$Y$26,0))*INDEX(Inputs_ByPrg!$F$6:$F$69,MATCH('ABP Remaining Capacity'!$E55,Inputs_ByPrg!$E$6:$E$69,0))</f>
        <v>0</v>
      </c>
      <c r="AA55" s="86">
        <f>(SUMIFS(Inputs_ByYear!X$12:X$17,Inputs_ByYear!$B$12:$B$17,'ABP Remaining Capacity'!$C55))*Inputs_ByYear!X$23*INDEX(Inputs_ByYear!$D$27:$Y$28,MATCH($B55,Inputs_ByYear!$B$27:$B$28,0),MATCH(AA$5,Inputs_ByYear!$D$26:$Y$26,0))*INDEX(Inputs_ByPrg!$F$6:$F$69,MATCH('ABP Remaining Capacity'!$E55,Inputs_ByPrg!$E$6:$E$69,0))</f>
        <v>0</v>
      </c>
      <c r="AB55" s="86">
        <f>(SUMIFS(Inputs_ByYear!Y$12:Y$17,Inputs_ByYear!$B$12:$B$17,'ABP Remaining Capacity'!$C55))*Inputs_ByYear!Y$23*INDEX(Inputs_ByYear!$D$27:$Y$28,MATCH($B55,Inputs_ByYear!$B$27:$B$28,0),MATCH(AB$5,Inputs_ByYear!$D$26:$Y$26,0))*INDEX(Inputs_ByPrg!$F$6:$F$69,MATCH('ABP Remaining Capacity'!$E55,Inputs_ByPrg!$E$6:$E$69,0))</f>
        <v>0</v>
      </c>
    </row>
    <row r="56" spans="2:28" ht="14.75" customHeight="1" x14ac:dyDescent="0.25">
      <c r="B56" s="227" t="s">
        <v>259</v>
      </c>
      <c r="C56" s="227" t="s">
        <v>237</v>
      </c>
      <c r="D56" s="227" t="s">
        <v>323</v>
      </c>
      <c r="E56" s="272" t="str">
        <f t="shared" si="0"/>
        <v>B_Community Driven Community Solar_&gt;100-200</v>
      </c>
      <c r="F56" s="249" t="s">
        <v>92</v>
      </c>
      <c r="G56" s="86">
        <f>(SUMIFS(Inputs_ByYear!D$12:D$17,Inputs_ByYear!$B$12:$B$17,'ABP Remaining Capacity'!$C56))*Inputs_ByYear!D$23*INDEX(Inputs_ByYear!$D$27:$Y$28,MATCH($B56,Inputs_ByYear!$B$27:$B$28,0),MATCH(G$5,Inputs_ByYear!$D$26:$Y$26,0))*INDEX(Inputs_ByPrg!$F$6:$F$69,MATCH('ABP Remaining Capacity'!$E56,Inputs_ByPrg!$E$6:$E$69,0))</f>
        <v>0</v>
      </c>
      <c r="H56" s="86">
        <f>(SUMIFS(Inputs_ByYear!E$12:E$17,Inputs_ByYear!$B$12:$B$17,'ABP Remaining Capacity'!$C56))*Inputs_ByYear!E$23*INDEX(Inputs_ByYear!$D$27:$Y$28,MATCH($B56,Inputs_ByYear!$B$27:$B$28,0),MATCH(H$5,Inputs_ByYear!$D$26:$Y$26,0))*INDEX(Inputs_ByPrg!$F$6:$F$69,MATCH('ABP Remaining Capacity'!$E56,Inputs_ByPrg!$E$6:$E$69,0))</f>
        <v>142.09809833333333</v>
      </c>
      <c r="I56" s="86">
        <f>(SUMIFS(Inputs_ByYear!F$12:F$17,Inputs_ByYear!$B$12:$B$17,'ABP Remaining Capacity'!$C56))*Inputs_ByYear!F$23*INDEX(Inputs_ByYear!$D$27:$Y$28,MATCH($B56,Inputs_ByYear!$B$27:$B$28,0),MATCH(I$5,Inputs_ByYear!$D$26:$Y$26,0))*INDEX(Inputs_ByPrg!$F$6:$F$69,MATCH('ABP Remaining Capacity'!$E56,Inputs_ByPrg!$E$6:$E$69,0))</f>
        <v>0</v>
      </c>
      <c r="J56" s="86">
        <f>(SUMIFS(Inputs_ByYear!G$12:G$17,Inputs_ByYear!$B$12:$B$17,'ABP Remaining Capacity'!$C56))*Inputs_ByYear!G$23*INDEX(Inputs_ByYear!$D$27:$Y$28,MATCH($B56,Inputs_ByYear!$B$27:$B$28,0),MATCH(J$5,Inputs_ByYear!$D$26:$Y$26,0))*INDEX(Inputs_ByPrg!$F$6:$F$69,MATCH('ABP Remaining Capacity'!$E56,Inputs_ByPrg!$E$6:$E$69,0))</f>
        <v>0</v>
      </c>
      <c r="K56" s="86">
        <f>(SUMIFS(Inputs_ByYear!H$12:H$17,Inputs_ByYear!$B$12:$B$17,'ABP Remaining Capacity'!$C56))*Inputs_ByYear!H$23*INDEX(Inputs_ByYear!$D$27:$Y$28,MATCH($B56,Inputs_ByYear!$B$27:$B$28,0),MATCH(K$5,Inputs_ByYear!$D$26:$Y$26,0))*INDEX(Inputs_ByPrg!$F$6:$F$69,MATCH('ABP Remaining Capacity'!$E56,Inputs_ByPrg!$E$6:$E$69,0))</f>
        <v>0</v>
      </c>
      <c r="L56" s="86">
        <f>(SUMIFS(Inputs_ByYear!I$12:I$17,Inputs_ByYear!$B$12:$B$17,'ABP Remaining Capacity'!$C56))*Inputs_ByYear!I$23*INDEX(Inputs_ByYear!$D$27:$Y$28,MATCH($B56,Inputs_ByYear!$B$27:$B$28,0),MATCH(L$5,Inputs_ByYear!$D$26:$Y$26,0))*INDEX(Inputs_ByPrg!$F$6:$F$69,MATCH('ABP Remaining Capacity'!$E56,Inputs_ByPrg!$E$6:$E$69,0))</f>
        <v>0</v>
      </c>
      <c r="M56" s="86">
        <f>(SUMIFS(Inputs_ByYear!J$12:J$17,Inputs_ByYear!$B$12:$B$17,'ABP Remaining Capacity'!$C56))*Inputs_ByYear!J$23*INDEX(Inputs_ByYear!$D$27:$Y$28,MATCH($B56,Inputs_ByYear!$B$27:$B$28,0),MATCH(M$5,Inputs_ByYear!$D$26:$Y$26,0))*INDEX(Inputs_ByPrg!$F$6:$F$69,MATCH('ABP Remaining Capacity'!$E56,Inputs_ByPrg!$E$6:$E$69,0))</f>
        <v>0</v>
      </c>
      <c r="N56" s="86">
        <f>(SUMIFS(Inputs_ByYear!K$12:K$17,Inputs_ByYear!$B$12:$B$17,'ABP Remaining Capacity'!$C56))*Inputs_ByYear!K$23*INDEX(Inputs_ByYear!$D$27:$Y$28,MATCH($B56,Inputs_ByYear!$B$27:$B$28,0),MATCH(N$5,Inputs_ByYear!$D$26:$Y$26,0))*INDEX(Inputs_ByPrg!$F$6:$F$69,MATCH('ABP Remaining Capacity'!$E56,Inputs_ByPrg!$E$6:$E$69,0))</f>
        <v>0</v>
      </c>
      <c r="O56" s="86">
        <f>(SUMIFS(Inputs_ByYear!L$12:L$17,Inputs_ByYear!$B$12:$B$17,'ABP Remaining Capacity'!$C56))*Inputs_ByYear!L$23*INDEX(Inputs_ByYear!$D$27:$Y$28,MATCH($B56,Inputs_ByYear!$B$27:$B$28,0),MATCH(O$5,Inputs_ByYear!$D$26:$Y$26,0))*INDEX(Inputs_ByPrg!$F$6:$F$69,MATCH('ABP Remaining Capacity'!$E56,Inputs_ByPrg!$E$6:$E$69,0))</f>
        <v>0</v>
      </c>
      <c r="P56" s="86">
        <f>(SUMIFS(Inputs_ByYear!M$12:M$17,Inputs_ByYear!$B$12:$B$17,'ABP Remaining Capacity'!$C56))*Inputs_ByYear!M$23*INDEX(Inputs_ByYear!$D$27:$Y$28,MATCH($B56,Inputs_ByYear!$B$27:$B$28,0),MATCH(P$5,Inputs_ByYear!$D$26:$Y$26,0))*INDEX(Inputs_ByPrg!$F$6:$F$69,MATCH('ABP Remaining Capacity'!$E56,Inputs_ByPrg!$E$6:$E$69,0))</f>
        <v>0</v>
      </c>
      <c r="Q56" s="86">
        <f>(SUMIFS(Inputs_ByYear!N$12:N$17,Inputs_ByYear!$B$12:$B$17,'ABP Remaining Capacity'!$C56))*Inputs_ByYear!N$23*INDEX(Inputs_ByYear!$D$27:$Y$28,MATCH($B56,Inputs_ByYear!$B$27:$B$28,0),MATCH(Q$5,Inputs_ByYear!$D$26:$Y$26,0))*INDEX(Inputs_ByPrg!$F$6:$F$69,MATCH('ABP Remaining Capacity'!$E56,Inputs_ByPrg!$E$6:$E$69,0))</f>
        <v>0</v>
      </c>
      <c r="R56" s="86">
        <f>(SUMIFS(Inputs_ByYear!O$12:O$17,Inputs_ByYear!$B$12:$B$17,'ABP Remaining Capacity'!$C56))*Inputs_ByYear!O$23*INDEX(Inputs_ByYear!$D$27:$Y$28,MATCH($B56,Inputs_ByYear!$B$27:$B$28,0),MATCH(R$5,Inputs_ByYear!$D$26:$Y$26,0))*INDEX(Inputs_ByPrg!$F$6:$F$69,MATCH('ABP Remaining Capacity'!$E56,Inputs_ByPrg!$E$6:$E$69,0))</f>
        <v>0</v>
      </c>
      <c r="S56" s="86">
        <f>(SUMIFS(Inputs_ByYear!P$12:P$17,Inputs_ByYear!$B$12:$B$17,'ABP Remaining Capacity'!$C56))*Inputs_ByYear!P$23*INDEX(Inputs_ByYear!$D$27:$Y$28,MATCH($B56,Inputs_ByYear!$B$27:$B$28,0),MATCH(S$5,Inputs_ByYear!$D$26:$Y$26,0))*INDEX(Inputs_ByPrg!$F$6:$F$69,MATCH('ABP Remaining Capacity'!$E56,Inputs_ByPrg!$E$6:$E$69,0))</f>
        <v>0</v>
      </c>
      <c r="T56" s="86">
        <f>(SUMIFS(Inputs_ByYear!Q$12:Q$17,Inputs_ByYear!$B$12:$B$17,'ABP Remaining Capacity'!$C56))*Inputs_ByYear!Q$23*INDEX(Inputs_ByYear!$D$27:$Y$28,MATCH($B56,Inputs_ByYear!$B$27:$B$28,0),MATCH(T$5,Inputs_ByYear!$D$26:$Y$26,0))*INDEX(Inputs_ByPrg!$F$6:$F$69,MATCH('ABP Remaining Capacity'!$E56,Inputs_ByPrg!$E$6:$E$69,0))</f>
        <v>0</v>
      </c>
      <c r="U56" s="86">
        <f>(SUMIFS(Inputs_ByYear!R$12:R$17,Inputs_ByYear!$B$12:$B$17,'ABP Remaining Capacity'!$C56))*Inputs_ByYear!R$23*INDEX(Inputs_ByYear!$D$27:$Y$28,MATCH($B56,Inputs_ByYear!$B$27:$B$28,0),MATCH(U$5,Inputs_ByYear!$D$26:$Y$26,0))*INDEX(Inputs_ByPrg!$F$6:$F$69,MATCH('ABP Remaining Capacity'!$E56,Inputs_ByPrg!$E$6:$E$69,0))</f>
        <v>0</v>
      </c>
      <c r="V56" s="86">
        <f>(SUMIFS(Inputs_ByYear!S$12:S$17,Inputs_ByYear!$B$12:$B$17,'ABP Remaining Capacity'!$C56))*Inputs_ByYear!S$23*INDEX(Inputs_ByYear!$D$27:$Y$28,MATCH($B56,Inputs_ByYear!$B$27:$B$28,0),MATCH(V$5,Inputs_ByYear!$D$26:$Y$26,0))*INDEX(Inputs_ByPrg!$F$6:$F$69,MATCH('ABP Remaining Capacity'!$E56,Inputs_ByPrg!$E$6:$E$69,0))</f>
        <v>0</v>
      </c>
      <c r="W56" s="86">
        <f>(SUMIFS(Inputs_ByYear!T$12:T$17,Inputs_ByYear!$B$12:$B$17,'ABP Remaining Capacity'!$C56))*Inputs_ByYear!T$23*INDEX(Inputs_ByYear!$D$27:$Y$28,MATCH($B56,Inputs_ByYear!$B$27:$B$28,0),MATCH(W$5,Inputs_ByYear!$D$26:$Y$26,0))*INDEX(Inputs_ByPrg!$F$6:$F$69,MATCH('ABP Remaining Capacity'!$E56,Inputs_ByPrg!$E$6:$E$69,0))</f>
        <v>0</v>
      </c>
      <c r="X56" s="86">
        <f>(SUMIFS(Inputs_ByYear!U$12:U$17,Inputs_ByYear!$B$12:$B$17,'ABP Remaining Capacity'!$C56))*Inputs_ByYear!U$23*INDEX(Inputs_ByYear!$D$27:$Y$28,MATCH($B56,Inputs_ByYear!$B$27:$B$28,0),MATCH(X$5,Inputs_ByYear!$D$26:$Y$26,0))*INDEX(Inputs_ByPrg!$F$6:$F$69,MATCH('ABP Remaining Capacity'!$E56,Inputs_ByPrg!$E$6:$E$69,0))</f>
        <v>0</v>
      </c>
      <c r="Y56" s="86">
        <f>(SUMIFS(Inputs_ByYear!V$12:V$17,Inputs_ByYear!$B$12:$B$17,'ABP Remaining Capacity'!$C56))*Inputs_ByYear!V$23*INDEX(Inputs_ByYear!$D$27:$Y$28,MATCH($B56,Inputs_ByYear!$B$27:$B$28,0),MATCH(Y$5,Inputs_ByYear!$D$26:$Y$26,0))*INDEX(Inputs_ByPrg!$F$6:$F$69,MATCH('ABP Remaining Capacity'!$E56,Inputs_ByPrg!$E$6:$E$69,0))</f>
        <v>0</v>
      </c>
      <c r="Z56" s="86">
        <f>(SUMIFS(Inputs_ByYear!W$12:W$17,Inputs_ByYear!$B$12:$B$17,'ABP Remaining Capacity'!$C56))*Inputs_ByYear!W$23*INDEX(Inputs_ByYear!$D$27:$Y$28,MATCH($B56,Inputs_ByYear!$B$27:$B$28,0),MATCH(Z$5,Inputs_ByYear!$D$26:$Y$26,0))*INDEX(Inputs_ByPrg!$F$6:$F$69,MATCH('ABP Remaining Capacity'!$E56,Inputs_ByPrg!$E$6:$E$69,0))</f>
        <v>0</v>
      </c>
      <c r="AA56" s="86">
        <f>(SUMIFS(Inputs_ByYear!X$12:X$17,Inputs_ByYear!$B$12:$B$17,'ABP Remaining Capacity'!$C56))*Inputs_ByYear!X$23*INDEX(Inputs_ByYear!$D$27:$Y$28,MATCH($B56,Inputs_ByYear!$B$27:$B$28,0),MATCH(AA$5,Inputs_ByYear!$D$26:$Y$26,0))*INDEX(Inputs_ByPrg!$F$6:$F$69,MATCH('ABP Remaining Capacity'!$E56,Inputs_ByPrg!$E$6:$E$69,0))</f>
        <v>0</v>
      </c>
      <c r="AB56" s="86">
        <f>(SUMIFS(Inputs_ByYear!Y$12:Y$17,Inputs_ByYear!$B$12:$B$17,'ABP Remaining Capacity'!$C56))*Inputs_ByYear!Y$23*INDEX(Inputs_ByYear!$D$27:$Y$28,MATCH($B56,Inputs_ByYear!$B$27:$B$28,0),MATCH(AB$5,Inputs_ByYear!$D$26:$Y$26,0))*INDEX(Inputs_ByPrg!$F$6:$F$69,MATCH('ABP Remaining Capacity'!$E56,Inputs_ByPrg!$E$6:$E$69,0))</f>
        <v>0</v>
      </c>
    </row>
    <row r="57" spans="2:28" ht="14.75" customHeight="1" x14ac:dyDescent="0.25">
      <c r="B57" s="227" t="s">
        <v>259</v>
      </c>
      <c r="C57" s="227" t="s">
        <v>237</v>
      </c>
      <c r="D57" s="227" t="s">
        <v>324</v>
      </c>
      <c r="E57" s="272" t="str">
        <f t="shared" si="0"/>
        <v>B_Community Driven Community Solar_&gt;200-500</v>
      </c>
      <c r="F57" s="249" t="s">
        <v>92</v>
      </c>
      <c r="G57" s="86">
        <f>(SUMIFS(Inputs_ByYear!D$12:D$17,Inputs_ByYear!$B$12:$B$17,'ABP Remaining Capacity'!$C57))*Inputs_ByYear!D$23*INDEX(Inputs_ByYear!$D$27:$Y$28,MATCH($B57,Inputs_ByYear!$B$27:$B$28,0),MATCH(G$5,Inputs_ByYear!$D$26:$Y$26,0))*INDEX(Inputs_ByPrg!$F$6:$F$69,MATCH('ABP Remaining Capacity'!$E57,Inputs_ByPrg!$E$6:$E$69,0))</f>
        <v>0</v>
      </c>
      <c r="H57" s="86">
        <f>(SUMIFS(Inputs_ByYear!E$12:E$17,Inputs_ByYear!$B$12:$B$17,'ABP Remaining Capacity'!$C57))*Inputs_ByYear!E$23*INDEX(Inputs_ByYear!$D$27:$Y$28,MATCH($B57,Inputs_ByYear!$B$27:$B$28,0),MATCH(H$5,Inputs_ByYear!$D$26:$Y$26,0))*INDEX(Inputs_ByPrg!$F$6:$F$69,MATCH('ABP Remaining Capacity'!$E57,Inputs_ByPrg!$E$6:$E$69,0))</f>
        <v>10307.115583333332</v>
      </c>
      <c r="I57" s="86">
        <f>(SUMIFS(Inputs_ByYear!F$12:F$17,Inputs_ByYear!$B$12:$B$17,'ABP Remaining Capacity'!$C57))*Inputs_ByYear!F$23*INDEX(Inputs_ByYear!$D$27:$Y$28,MATCH($B57,Inputs_ByYear!$B$27:$B$28,0),MATCH(I$5,Inputs_ByYear!$D$26:$Y$26,0))*INDEX(Inputs_ByPrg!$F$6:$F$69,MATCH('ABP Remaining Capacity'!$E57,Inputs_ByPrg!$E$6:$E$69,0))</f>
        <v>0</v>
      </c>
      <c r="J57" s="86">
        <f>(SUMIFS(Inputs_ByYear!G$12:G$17,Inputs_ByYear!$B$12:$B$17,'ABP Remaining Capacity'!$C57))*Inputs_ByYear!G$23*INDEX(Inputs_ByYear!$D$27:$Y$28,MATCH($B57,Inputs_ByYear!$B$27:$B$28,0),MATCH(J$5,Inputs_ByYear!$D$26:$Y$26,0))*INDEX(Inputs_ByPrg!$F$6:$F$69,MATCH('ABP Remaining Capacity'!$E57,Inputs_ByPrg!$E$6:$E$69,0))</f>
        <v>0</v>
      </c>
      <c r="K57" s="86">
        <f>(SUMIFS(Inputs_ByYear!H$12:H$17,Inputs_ByYear!$B$12:$B$17,'ABP Remaining Capacity'!$C57))*Inputs_ByYear!H$23*INDEX(Inputs_ByYear!$D$27:$Y$28,MATCH($B57,Inputs_ByYear!$B$27:$B$28,0),MATCH(K$5,Inputs_ByYear!$D$26:$Y$26,0))*INDEX(Inputs_ByPrg!$F$6:$F$69,MATCH('ABP Remaining Capacity'!$E57,Inputs_ByPrg!$E$6:$E$69,0))</f>
        <v>0</v>
      </c>
      <c r="L57" s="86">
        <f>(SUMIFS(Inputs_ByYear!I$12:I$17,Inputs_ByYear!$B$12:$B$17,'ABP Remaining Capacity'!$C57))*Inputs_ByYear!I$23*INDEX(Inputs_ByYear!$D$27:$Y$28,MATCH($B57,Inputs_ByYear!$B$27:$B$28,0),MATCH(L$5,Inputs_ByYear!$D$26:$Y$26,0))*INDEX(Inputs_ByPrg!$F$6:$F$69,MATCH('ABP Remaining Capacity'!$E57,Inputs_ByPrg!$E$6:$E$69,0))</f>
        <v>0</v>
      </c>
      <c r="M57" s="86">
        <f>(SUMIFS(Inputs_ByYear!J$12:J$17,Inputs_ByYear!$B$12:$B$17,'ABP Remaining Capacity'!$C57))*Inputs_ByYear!J$23*INDEX(Inputs_ByYear!$D$27:$Y$28,MATCH($B57,Inputs_ByYear!$B$27:$B$28,0),MATCH(M$5,Inputs_ByYear!$D$26:$Y$26,0))*INDEX(Inputs_ByPrg!$F$6:$F$69,MATCH('ABP Remaining Capacity'!$E57,Inputs_ByPrg!$E$6:$E$69,0))</f>
        <v>0</v>
      </c>
      <c r="N57" s="86">
        <f>(SUMIFS(Inputs_ByYear!K$12:K$17,Inputs_ByYear!$B$12:$B$17,'ABP Remaining Capacity'!$C57))*Inputs_ByYear!K$23*INDEX(Inputs_ByYear!$D$27:$Y$28,MATCH($B57,Inputs_ByYear!$B$27:$B$28,0),MATCH(N$5,Inputs_ByYear!$D$26:$Y$26,0))*INDEX(Inputs_ByPrg!$F$6:$F$69,MATCH('ABP Remaining Capacity'!$E57,Inputs_ByPrg!$E$6:$E$69,0))</f>
        <v>0</v>
      </c>
      <c r="O57" s="86">
        <f>(SUMIFS(Inputs_ByYear!L$12:L$17,Inputs_ByYear!$B$12:$B$17,'ABP Remaining Capacity'!$C57))*Inputs_ByYear!L$23*INDEX(Inputs_ByYear!$D$27:$Y$28,MATCH($B57,Inputs_ByYear!$B$27:$B$28,0),MATCH(O$5,Inputs_ByYear!$D$26:$Y$26,0))*INDEX(Inputs_ByPrg!$F$6:$F$69,MATCH('ABP Remaining Capacity'!$E57,Inputs_ByPrg!$E$6:$E$69,0))</f>
        <v>0</v>
      </c>
      <c r="P57" s="86">
        <f>(SUMIFS(Inputs_ByYear!M$12:M$17,Inputs_ByYear!$B$12:$B$17,'ABP Remaining Capacity'!$C57))*Inputs_ByYear!M$23*INDEX(Inputs_ByYear!$D$27:$Y$28,MATCH($B57,Inputs_ByYear!$B$27:$B$28,0),MATCH(P$5,Inputs_ByYear!$D$26:$Y$26,0))*INDEX(Inputs_ByPrg!$F$6:$F$69,MATCH('ABP Remaining Capacity'!$E57,Inputs_ByPrg!$E$6:$E$69,0))</f>
        <v>0</v>
      </c>
      <c r="Q57" s="86">
        <f>(SUMIFS(Inputs_ByYear!N$12:N$17,Inputs_ByYear!$B$12:$B$17,'ABP Remaining Capacity'!$C57))*Inputs_ByYear!N$23*INDEX(Inputs_ByYear!$D$27:$Y$28,MATCH($B57,Inputs_ByYear!$B$27:$B$28,0),MATCH(Q$5,Inputs_ByYear!$D$26:$Y$26,0))*INDEX(Inputs_ByPrg!$F$6:$F$69,MATCH('ABP Remaining Capacity'!$E57,Inputs_ByPrg!$E$6:$E$69,0))</f>
        <v>0</v>
      </c>
      <c r="R57" s="86">
        <f>(SUMIFS(Inputs_ByYear!O$12:O$17,Inputs_ByYear!$B$12:$B$17,'ABP Remaining Capacity'!$C57))*Inputs_ByYear!O$23*INDEX(Inputs_ByYear!$D$27:$Y$28,MATCH($B57,Inputs_ByYear!$B$27:$B$28,0),MATCH(R$5,Inputs_ByYear!$D$26:$Y$26,0))*INDEX(Inputs_ByPrg!$F$6:$F$69,MATCH('ABP Remaining Capacity'!$E57,Inputs_ByPrg!$E$6:$E$69,0))</f>
        <v>0</v>
      </c>
      <c r="S57" s="86">
        <f>(SUMIFS(Inputs_ByYear!P$12:P$17,Inputs_ByYear!$B$12:$B$17,'ABP Remaining Capacity'!$C57))*Inputs_ByYear!P$23*INDEX(Inputs_ByYear!$D$27:$Y$28,MATCH($B57,Inputs_ByYear!$B$27:$B$28,0),MATCH(S$5,Inputs_ByYear!$D$26:$Y$26,0))*INDEX(Inputs_ByPrg!$F$6:$F$69,MATCH('ABP Remaining Capacity'!$E57,Inputs_ByPrg!$E$6:$E$69,0))</f>
        <v>0</v>
      </c>
      <c r="T57" s="86">
        <f>(SUMIFS(Inputs_ByYear!Q$12:Q$17,Inputs_ByYear!$B$12:$B$17,'ABP Remaining Capacity'!$C57))*Inputs_ByYear!Q$23*INDEX(Inputs_ByYear!$D$27:$Y$28,MATCH($B57,Inputs_ByYear!$B$27:$B$28,0),MATCH(T$5,Inputs_ByYear!$D$26:$Y$26,0))*INDEX(Inputs_ByPrg!$F$6:$F$69,MATCH('ABP Remaining Capacity'!$E57,Inputs_ByPrg!$E$6:$E$69,0))</f>
        <v>0</v>
      </c>
      <c r="U57" s="86">
        <f>(SUMIFS(Inputs_ByYear!R$12:R$17,Inputs_ByYear!$B$12:$B$17,'ABP Remaining Capacity'!$C57))*Inputs_ByYear!R$23*INDEX(Inputs_ByYear!$D$27:$Y$28,MATCH($B57,Inputs_ByYear!$B$27:$B$28,0),MATCH(U$5,Inputs_ByYear!$D$26:$Y$26,0))*INDEX(Inputs_ByPrg!$F$6:$F$69,MATCH('ABP Remaining Capacity'!$E57,Inputs_ByPrg!$E$6:$E$69,0))</f>
        <v>0</v>
      </c>
      <c r="V57" s="86">
        <f>(SUMIFS(Inputs_ByYear!S$12:S$17,Inputs_ByYear!$B$12:$B$17,'ABP Remaining Capacity'!$C57))*Inputs_ByYear!S$23*INDEX(Inputs_ByYear!$D$27:$Y$28,MATCH($B57,Inputs_ByYear!$B$27:$B$28,0),MATCH(V$5,Inputs_ByYear!$D$26:$Y$26,0))*INDEX(Inputs_ByPrg!$F$6:$F$69,MATCH('ABP Remaining Capacity'!$E57,Inputs_ByPrg!$E$6:$E$69,0))</f>
        <v>0</v>
      </c>
      <c r="W57" s="86">
        <f>(SUMIFS(Inputs_ByYear!T$12:T$17,Inputs_ByYear!$B$12:$B$17,'ABP Remaining Capacity'!$C57))*Inputs_ByYear!T$23*INDEX(Inputs_ByYear!$D$27:$Y$28,MATCH($B57,Inputs_ByYear!$B$27:$B$28,0),MATCH(W$5,Inputs_ByYear!$D$26:$Y$26,0))*INDEX(Inputs_ByPrg!$F$6:$F$69,MATCH('ABP Remaining Capacity'!$E57,Inputs_ByPrg!$E$6:$E$69,0))</f>
        <v>0</v>
      </c>
      <c r="X57" s="86">
        <f>(SUMIFS(Inputs_ByYear!U$12:U$17,Inputs_ByYear!$B$12:$B$17,'ABP Remaining Capacity'!$C57))*Inputs_ByYear!U$23*INDEX(Inputs_ByYear!$D$27:$Y$28,MATCH($B57,Inputs_ByYear!$B$27:$B$28,0),MATCH(X$5,Inputs_ByYear!$D$26:$Y$26,0))*INDEX(Inputs_ByPrg!$F$6:$F$69,MATCH('ABP Remaining Capacity'!$E57,Inputs_ByPrg!$E$6:$E$69,0))</f>
        <v>0</v>
      </c>
      <c r="Y57" s="86">
        <f>(SUMIFS(Inputs_ByYear!V$12:V$17,Inputs_ByYear!$B$12:$B$17,'ABP Remaining Capacity'!$C57))*Inputs_ByYear!V$23*INDEX(Inputs_ByYear!$D$27:$Y$28,MATCH($B57,Inputs_ByYear!$B$27:$B$28,0),MATCH(Y$5,Inputs_ByYear!$D$26:$Y$26,0))*INDEX(Inputs_ByPrg!$F$6:$F$69,MATCH('ABP Remaining Capacity'!$E57,Inputs_ByPrg!$E$6:$E$69,0))</f>
        <v>0</v>
      </c>
      <c r="Z57" s="86">
        <f>(SUMIFS(Inputs_ByYear!W$12:W$17,Inputs_ByYear!$B$12:$B$17,'ABP Remaining Capacity'!$C57))*Inputs_ByYear!W$23*INDEX(Inputs_ByYear!$D$27:$Y$28,MATCH($B57,Inputs_ByYear!$B$27:$B$28,0),MATCH(Z$5,Inputs_ByYear!$D$26:$Y$26,0))*INDEX(Inputs_ByPrg!$F$6:$F$69,MATCH('ABP Remaining Capacity'!$E57,Inputs_ByPrg!$E$6:$E$69,0))</f>
        <v>0</v>
      </c>
      <c r="AA57" s="86">
        <f>(SUMIFS(Inputs_ByYear!X$12:X$17,Inputs_ByYear!$B$12:$B$17,'ABP Remaining Capacity'!$C57))*Inputs_ByYear!X$23*INDEX(Inputs_ByYear!$D$27:$Y$28,MATCH($B57,Inputs_ByYear!$B$27:$B$28,0),MATCH(AA$5,Inputs_ByYear!$D$26:$Y$26,0))*INDEX(Inputs_ByPrg!$F$6:$F$69,MATCH('ABP Remaining Capacity'!$E57,Inputs_ByPrg!$E$6:$E$69,0))</f>
        <v>0</v>
      </c>
      <c r="AB57" s="86">
        <f>(SUMIFS(Inputs_ByYear!Y$12:Y$17,Inputs_ByYear!$B$12:$B$17,'ABP Remaining Capacity'!$C57))*Inputs_ByYear!Y$23*INDEX(Inputs_ByYear!$D$27:$Y$28,MATCH($B57,Inputs_ByYear!$B$27:$B$28,0),MATCH(AB$5,Inputs_ByYear!$D$26:$Y$26,0))*INDEX(Inputs_ByPrg!$F$6:$F$69,MATCH('ABP Remaining Capacity'!$E57,Inputs_ByPrg!$E$6:$E$69,0))</f>
        <v>0</v>
      </c>
    </row>
    <row r="58" spans="2:28" ht="14.75" customHeight="1" x14ac:dyDescent="0.25">
      <c r="B58" s="227" t="s">
        <v>259</v>
      </c>
      <c r="C58" s="227" t="s">
        <v>237</v>
      </c>
      <c r="D58" s="227" t="s">
        <v>326</v>
      </c>
      <c r="E58" s="272" t="str">
        <f t="shared" si="0"/>
        <v>B_Community Driven Community Solar_&gt;500-2000</v>
      </c>
      <c r="F58" s="249" t="s">
        <v>92</v>
      </c>
      <c r="G58" s="86">
        <f>(SUMIFS(Inputs_ByYear!D$12:D$17,Inputs_ByYear!$B$12:$B$17,'ABP Remaining Capacity'!$C58))*Inputs_ByYear!D$23*INDEX(Inputs_ByYear!$D$27:$Y$28,MATCH($B58,Inputs_ByYear!$B$27:$B$28,0),MATCH(G$5,Inputs_ByYear!$D$26:$Y$26,0))*INDEX(Inputs_ByPrg!$F$6:$F$69,MATCH('ABP Remaining Capacity'!$E58,Inputs_ByPrg!$E$6:$E$69,0))</f>
        <v>0</v>
      </c>
      <c r="H58" s="86">
        <f>(SUMIFS(Inputs_ByYear!E$12:E$17,Inputs_ByYear!$B$12:$B$17,'ABP Remaining Capacity'!$C58))*Inputs_ByYear!E$23*INDEX(Inputs_ByYear!$D$27:$Y$28,MATCH($B58,Inputs_ByYear!$B$27:$B$28,0),MATCH(H$5,Inputs_ByYear!$D$26:$Y$26,0))*INDEX(Inputs_ByPrg!$F$6:$F$69,MATCH('ABP Remaining Capacity'!$E58,Inputs_ByPrg!$E$6:$E$69,0))</f>
        <v>35762.689001666666</v>
      </c>
      <c r="I58" s="86">
        <f>(SUMIFS(Inputs_ByYear!F$12:F$17,Inputs_ByYear!$B$12:$B$17,'ABP Remaining Capacity'!$C58))*Inputs_ByYear!F$23*INDEX(Inputs_ByYear!$D$27:$Y$28,MATCH($B58,Inputs_ByYear!$B$27:$B$28,0),MATCH(I$5,Inputs_ByYear!$D$26:$Y$26,0))*INDEX(Inputs_ByPrg!$F$6:$F$69,MATCH('ABP Remaining Capacity'!$E58,Inputs_ByPrg!$E$6:$E$69,0))</f>
        <v>0</v>
      </c>
      <c r="J58" s="86">
        <f>(SUMIFS(Inputs_ByYear!G$12:G$17,Inputs_ByYear!$B$12:$B$17,'ABP Remaining Capacity'!$C58))*Inputs_ByYear!G$23*INDEX(Inputs_ByYear!$D$27:$Y$28,MATCH($B58,Inputs_ByYear!$B$27:$B$28,0),MATCH(J$5,Inputs_ByYear!$D$26:$Y$26,0))*INDEX(Inputs_ByPrg!$F$6:$F$69,MATCH('ABP Remaining Capacity'!$E58,Inputs_ByPrg!$E$6:$E$69,0))</f>
        <v>0</v>
      </c>
      <c r="K58" s="86">
        <f>(SUMIFS(Inputs_ByYear!H$12:H$17,Inputs_ByYear!$B$12:$B$17,'ABP Remaining Capacity'!$C58))*Inputs_ByYear!H$23*INDEX(Inputs_ByYear!$D$27:$Y$28,MATCH($B58,Inputs_ByYear!$B$27:$B$28,0),MATCH(K$5,Inputs_ByYear!$D$26:$Y$26,0))*INDEX(Inputs_ByPrg!$F$6:$F$69,MATCH('ABP Remaining Capacity'!$E58,Inputs_ByPrg!$E$6:$E$69,0))</f>
        <v>0</v>
      </c>
      <c r="L58" s="86">
        <f>(SUMIFS(Inputs_ByYear!I$12:I$17,Inputs_ByYear!$B$12:$B$17,'ABP Remaining Capacity'!$C58))*Inputs_ByYear!I$23*INDEX(Inputs_ByYear!$D$27:$Y$28,MATCH($B58,Inputs_ByYear!$B$27:$B$28,0),MATCH(L$5,Inputs_ByYear!$D$26:$Y$26,0))*INDEX(Inputs_ByPrg!$F$6:$F$69,MATCH('ABP Remaining Capacity'!$E58,Inputs_ByPrg!$E$6:$E$69,0))</f>
        <v>0</v>
      </c>
      <c r="M58" s="86">
        <f>(SUMIFS(Inputs_ByYear!J$12:J$17,Inputs_ByYear!$B$12:$B$17,'ABP Remaining Capacity'!$C58))*Inputs_ByYear!J$23*INDEX(Inputs_ByYear!$D$27:$Y$28,MATCH($B58,Inputs_ByYear!$B$27:$B$28,0),MATCH(M$5,Inputs_ByYear!$D$26:$Y$26,0))*INDEX(Inputs_ByPrg!$F$6:$F$69,MATCH('ABP Remaining Capacity'!$E58,Inputs_ByPrg!$E$6:$E$69,0))</f>
        <v>0</v>
      </c>
      <c r="N58" s="86">
        <f>(SUMIFS(Inputs_ByYear!K$12:K$17,Inputs_ByYear!$B$12:$B$17,'ABP Remaining Capacity'!$C58))*Inputs_ByYear!K$23*INDEX(Inputs_ByYear!$D$27:$Y$28,MATCH($B58,Inputs_ByYear!$B$27:$B$28,0),MATCH(N$5,Inputs_ByYear!$D$26:$Y$26,0))*INDEX(Inputs_ByPrg!$F$6:$F$69,MATCH('ABP Remaining Capacity'!$E58,Inputs_ByPrg!$E$6:$E$69,0))</f>
        <v>0</v>
      </c>
      <c r="O58" s="86">
        <f>(SUMIFS(Inputs_ByYear!L$12:L$17,Inputs_ByYear!$B$12:$B$17,'ABP Remaining Capacity'!$C58))*Inputs_ByYear!L$23*INDEX(Inputs_ByYear!$D$27:$Y$28,MATCH($B58,Inputs_ByYear!$B$27:$B$28,0),MATCH(O$5,Inputs_ByYear!$D$26:$Y$26,0))*INDEX(Inputs_ByPrg!$F$6:$F$69,MATCH('ABP Remaining Capacity'!$E58,Inputs_ByPrg!$E$6:$E$69,0))</f>
        <v>0</v>
      </c>
      <c r="P58" s="86">
        <f>(SUMIFS(Inputs_ByYear!M$12:M$17,Inputs_ByYear!$B$12:$B$17,'ABP Remaining Capacity'!$C58))*Inputs_ByYear!M$23*INDEX(Inputs_ByYear!$D$27:$Y$28,MATCH($B58,Inputs_ByYear!$B$27:$B$28,0),MATCH(P$5,Inputs_ByYear!$D$26:$Y$26,0))*INDEX(Inputs_ByPrg!$F$6:$F$69,MATCH('ABP Remaining Capacity'!$E58,Inputs_ByPrg!$E$6:$E$69,0))</f>
        <v>0</v>
      </c>
      <c r="Q58" s="86">
        <f>(SUMIFS(Inputs_ByYear!N$12:N$17,Inputs_ByYear!$B$12:$B$17,'ABP Remaining Capacity'!$C58))*Inputs_ByYear!N$23*INDEX(Inputs_ByYear!$D$27:$Y$28,MATCH($B58,Inputs_ByYear!$B$27:$B$28,0),MATCH(Q$5,Inputs_ByYear!$D$26:$Y$26,0))*INDEX(Inputs_ByPrg!$F$6:$F$69,MATCH('ABP Remaining Capacity'!$E58,Inputs_ByPrg!$E$6:$E$69,0))</f>
        <v>0</v>
      </c>
      <c r="R58" s="86">
        <f>(SUMIFS(Inputs_ByYear!O$12:O$17,Inputs_ByYear!$B$12:$B$17,'ABP Remaining Capacity'!$C58))*Inputs_ByYear!O$23*INDEX(Inputs_ByYear!$D$27:$Y$28,MATCH($B58,Inputs_ByYear!$B$27:$B$28,0),MATCH(R$5,Inputs_ByYear!$D$26:$Y$26,0))*INDEX(Inputs_ByPrg!$F$6:$F$69,MATCH('ABP Remaining Capacity'!$E58,Inputs_ByPrg!$E$6:$E$69,0))</f>
        <v>0</v>
      </c>
      <c r="S58" s="86">
        <f>(SUMIFS(Inputs_ByYear!P$12:P$17,Inputs_ByYear!$B$12:$B$17,'ABP Remaining Capacity'!$C58))*Inputs_ByYear!P$23*INDEX(Inputs_ByYear!$D$27:$Y$28,MATCH($B58,Inputs_ByYear!$B$27:$B$28,0),MATCH(S$5,Inputs_ByYear!$D$26:$Y$26,0))*INDEX(Inputs_ByPrg!$F$6:$F$69,MATCH('ABP Remaining Capacity'!$E58,Inputs_ByPrg!$E$6:$E$69,0))</f>
        <v>0</v>
      </c>
      <c r="T58" s="86">
        <f>(SUMIFS(Inputs_ByYear!Q$12:Q$17,Inputs_ByYear!$B$12:$B$17,'ABP Remaining Capacity'!$C58))*Inputs_ByYear!Q$23*INDEX(Inputs_ByYear!$D$27:$Y$28,MATCH($B58,Inputs_ByYear!$B$27:$B$28,0),MATCH(T$5,Inputs_ByYear!$D$26:$Y$26,0))*INDEX(Inputs_ByPrg!$F$6:$F$69,MATCH('ABP Remaining Capacity'!$E58,Inputs_ByPrg!$E$6:$E$69,0))</f>
        <v>0</v>
      </c>
      <c r="U58" s="86">
        <f>(SUMIFS(Inputs_ByYear!R$12:R$17,Inputs_ByYear!$B$12:$B$17,'ABP Remaining Capacity'!$C58))*Inputs_ByYear!R$23*INDEX(Inputs_ByYear!$D$27:$Y$28,MATCH($B58,Inputs_ByYear!$B$27:$B$28,0),MATCH(U$5,Inputs_ByYear!$D$26:$Y$26,0))*INDEX(Inputs_ByPrg!$F$6:$F$69,MATCH('ABP Remaining Capacity'!$E58,Inputs_ByPrg!$E$6:$E$69,0))</f>
        <v>0</v>
      </c>
      <c r="V58" s="86">
        <f>(SUMIFS(Inputs_ByYear!S$12:S$17,Inputs_ByYear!$B$12:$B$17,'ABP Remaining Capacity'!$C58))*Inputs_ByYear!S$23*INDEX(Inputs_ByYear!$D$27:$Y$28,MATCH($B58,Inputs_ByYear!$B$27:$B$28,0),MATCH(V$5,Inputs_ByYear!$D$26:$Y$26,0))*INDEX(Inputs_ByPrg!$F$6:$F$69,MATCH('ABP Remaining Capacity'!$E58,Inputs_ByPrg!$E$6:$E$69,0))</f>
        <v>0</v>
      </c>
      <c r="W58" s="86">
        <f>(SUMIFS(Inputs_ByYear!T$12:T$17,Inputs_ByYear!$B$12:$B$17,'ABP Remaining Capacity'!$C58))*Inputs_ByYear!T$23*INDEX(Inputs_ByYear!$D$27:$Y$28,MATCH($B58,Inputs_ByYear!$B$27:$B$28,0),MATCH(W$5,Inputs_ByYear!$D$26:$Y$26,0))*INDEX(Inputs_ByPrg!$F$6:$F$69,MATCH('ABP Remaining Capacity'!$E58,Inputs_ByPrg!$E$6:$E$69,0))</f>
        <v>0</v>
      </c>
      <c r="X58" s="86">
        <f>(SUMIFS(Inputs_ByYear!U$12:U$17,Inputs_ByYear!$B$12:$B$17,'ABP Remaining Capacity'!$C58))*Inputs_ByYear!U$23*INDEX(Inputs_ByYear!$D$27:$Y$28,MATCH($B58,Inputs_ByYear!$B$27:$B$28,0),MATCH(X$5,Inputs_ByYear!$D$26:$Y$26,0))*INDEX(Inputs_ByPrg!$F$6:$F$69,MATCH('ABP Remaining Capacity'!$E58,Inputs_ByPrg!$E$6:$E$69,0))</f>
        <v>0</v>
      </c>
      <c r="Y58" s="86">
        <f>(SUMIFS(Inputs_ByYear!V$12:V$17,Inputs_ByYear!$B$12:$B$17,'ABP Remaining Capacity'!$C58))*Inputs_ByYear!V$23*INDEX(Inputs_ByYear!$D$27:$Y$28,MATCH($B58,Inputs_ByYear!$B$27:$B$28,0),MATCH(Y$5,Inputs_ByYear!$D$26:$Y$26,0))*INDEX(Inputs_ByPrg!$F$6:$F$69,MATCH('ABP Remaining Capacity'!$E58,Inputs_ByPrg!$E$6:$E$69,0))</f>
        <v>0</v>
      </c>
      <c r="Z58" s="86">
        <f>(SUMIFS(Inputs_ByYear!W$12:W$17,Inputs_ByYear!$B$12:$B$17,'ABP Remaining Capacity'!$C58))*Inputs_ByYear!W$23*INDEX(Inputs_ByYear!$D$27:$Y$28,MATCH($B58,Inputs_ByYear!$B$27:$B$28,0),MATCH(Z$5,Inputs_ByYear!$D$26:$Y$26,0))*INDEX(Inputs_ByPrg!$F$6:$F$69,MATCH('ABP Remaining Capacity'!$E58,Inputs_ByPrg!$E$6:$E$69,0))</f>
        <v>0</v>
      </c>
      <c r="AA58" s="86">
        <f>(SUMIFS(Inputs_ByYear!X$12:X$17,Inputs_ByYear!$B$12:$B$17,'ABP Remaining Capacity'!$C58))*Inputs_ByYear!X$23*INDEX(Inputs_ByYear!$D$27:$Y$28,MATCH($B58,Inputs_ByYear!$B$27:$B$28,0),MATCH(AA$5,Inputs_ByYear!$D$26:$Y$26,0))*INDEX(Inputs_ByPrg!$F$6:$F$69,MATCH('ABP Remaining Capacity'!$E58,Inputs_ByPrg!$E$6:$E$69,0))</f>
        <v>0</v>
      </c>
      <c r="AB58" s="86">
        <f>(SUMIFS(Inputs_ByYear!Y$12:Y$17,Inputs_ByYear!$B$12:$B$17,'ABP Remaining Capacity'!$C58))*Inputs_ByYear!Y$23*INDEX(Inputs_ByYear!$D$27:$Y$28,MATCH($B58,Inputs_ByYear!$B$27:$B$28,0),MATCH(AB$5,Inputs_ByYear!$D$26:$Y$26,0))*INDEX(Inputs_ByPrg!$F$6:$F$69,MATCH('ABP Remaining Capacity'!$E58,Inputs_ByPrg!$E$6:$E$69,0))</f>
        <v>0</v>
      </c>
    </row>
    <row r="59" spans="2:28" ht="14.75" customHeight="1" x14ac:dyDescent="0.25">
      <c r="B59" s="227" t="s">
        <v>259</v>
      </c>
      <c r="C59" s="227" t="s">
        <v>237</v>
      </c>
      <c r="D59" s="227" t="s">
        <v>327</v>
      </c>
      <c r="E59" s="272" t="str">
        <f t="shared" si="0"/>
        <v>B_Community Driven Community Solar_&gt;2000-5000</v>
      </c>
      <c r="F59" s="249" t="s">
        <v>92</v>
      </c>
      <c r="G59" s="86">
        <f>(SUMIFS(Inputs_ByYear!D$12:D$17,Inputs_ByYear!$B$12:$B$17,'ABP Remaining Capacity'!$C59))*Inputs_ByYear!D$23*INDEX(Inputs_ByYear!$D$27:$Y$28,MATCH($B59,Inputs_ByYear!$B$27:$B$28,0),MATCH(G$5,Inputs_ByYear!$D$26:$Y$26,0))*INDEX(Inputs_ByPrg!$F$6:$F$69,MATCH('ABP Remaining Capacity'!$E59,Inputs_ByPrg!$E$6:$E$69,0))</f>
        <v>0</v>
      </c>
      <c r="H59" s="86">
        <f>(SUMIFS(Inputs_ByYear!E$12:E$17,Inputs_ByYear!$B$12:$B$17,'ABP Remaining Capacity'!$C59))*Inputs_ByYear!E$23*INDEX(Inputs_ByYear!$D$27:$Y$28,MATCH($B59,Inputs_ByYear!$B$27:$B$28,0),MATCH(H$5,Inputs_ByYear!$D$26:$Y$26,0))*INDEX(Inputs_ByPrg!$F$6:$F$69,MATCH('ABP Remaining Capacity'!$E59,Inputs_ByPrg!$E$6:$E$69,0))</f>
        <v>13829.547316666667</v>
      </c>
      <c r="I59" s="86">
        <f>(SUMIFS(Inputs_ByYear!F$12:F$17,Inputs_ByYear!$B$12:$B$17,'ABP Remaining Capacity'!$C59))*Inputs_ByYear!F$23*INDEX(Inputs_ByYear!$D$27:$Y$28,MATCH($B59,Inputs_ByYear!$B$27:$B$28,0),MATCH(I$5,Inputs_ByYear!$D$26:$Y$26,0))*INDEX(Inputs_ByPrg!$F$6:$F$69,MATCH('ABP Remaining Capacity'!$E59,Inputs_ByPrg!$E$6:$E$69,0))</f>
        <v>0</v>
      </c>
      <c r="J59" s="86">
        <f>(SUMIFS(Inputs_ByYear!G$12:G$17,Inputs_ByYear!$B$12:$B$17,'ABP Remaining Capacity'!$C59))*Inputs_ByYear!G$23*INDEX(Inputs_ByYear!$D$27:$Y$28,MATCH($B59,Inputs_ByYear!$B$27:$B$28,0),MATCH(J$5,Inputs_ByYear!$D$26:$Y$26,0))*INDEX(Inputs_ByPrg!$F$6:$F$69,MATCH('ABP Remaining Capacity'!$E59,Inputs_ByPrg!$E$6:$E$69,0))</f>
        <v>0</v>
      </c>
      <c r="K59" s="86">
        <f>(SUMIFS(Inputs_ByYear!H$12:H$17,Inputs_ByYear!$B$12:$B$17,'ABP Remaining Capacity'!$C59))*Inputs_ByYear!H$23*INDEX(Inputs_ByYear!$D$27:$Y$28,MATCH($B59,Inputs_ByYear!$B$27:$B$28,0),MATCH(K$5,Inputs_ByYear!$D$26:$Y$26,0))*INDEX(Inputs_ByPrg!$F$6:$F$69,MATCH('ABP Remaining Capacity'!$E59,Inputs_ByPrg!$E$6:$E$69,0))</f>
        <v>0</v>
      </c>
      <c r="L59" s="86">
        <f>(SUMIFS(Inputs_ByYear!I$12:I$17,Inputs_ByYear!$B$12:$B$17,'ABP Remaining Capacity'!$C59))*Inputs_ByYear!I$23*INDEX(Inputs_ByYear!$D$27:$Y$28,MATCH($B59,Inputs_ByYear!$B$27:$B$28,0),MATCH(L$5,Inputs_ByYear!$D$26:$Y$26,0))*INDEX(Inputs_ByPrg!$F$6:$F$69,MATCH('ABP Remaining Capacity'!$E59,Inputs_ByPrg!$E$6:$E$69,0))</f>
        <v>0</v>
      </c>
      <c r="M59" s="86">
        <f>(SUMIFS(Inputs_ByYear!J$12:J$17,Inputs_ByYear!$B$12:$B$17,'ABP Remaining Capacity'!$C59))*Inputs_ByYear!J$23*INDEX(Inputs_ByYear!$D$27:$Y$28,MATCH($B59,Inputs_ByYear!$B$27:$B$28,0),MATCH(M$5,Inputs_ByYear!$D$26:$Y$26,0))*INDEX(Inputs_ByPrg!$F$6:$F$69,MATCH('ABP Remaining Capacity'!$E59,Inputs_ByPrg!$E$6:$E$69,0))</f>
        <v>0</v>
      </c>
      <c r="N59" s="86">
        <f>(SUMIFS(Inputs_ByYear!K$12:K$17,Inputs_ByYear!$B$12:$B$17,'ABP Remaining Capacity'!$C59))*Inputs_ByYear!K$23*INDEX(Inputs_ByYear!$D$27:$Y$28,MATCH($B59,Inputs_ByYear!$B$27:$B$28,0),MATCH(N$5,Inputs_ByYear!$D$26:$Y$26,0))*INDEX(Inputs_ByPrg!$F$6:$F$69,MATCH('ABP Remaining Capacity'!$E59,Inputs_ByPrg!$E$6:$E$69,0))</f>
        <v>0</v>
      </c>
      <c r="O59" s="86">
        <f>(SUMIFS(Inputs_ByYear!L$12:L$17,Inputs_ByYear!$B$12:$B$17,'ABP Remaining Capacity'!$C59))*Inputs_ByYear!L$23*INDEX(Inputs_ByYear!$D$27:$Y$28,MATCH($B59,Inputs_ByYear!$B$27:$B$28,0),MATCH(O$5,Inputs_ByYear!$D$26:$Y$26,0))*INDEX(Inputs_ByPrg!$F$6:$F$69,MATCH('ABP Remaining Capacity'!$E59,Inputs_ByPrg!$E$6:$E$69,0))</f>
        <v>0</v>
      </c>
      <c r="P59" s="86">
        <f>(SUMIFS(Inputs_ByYear!M$12:M$17,Inputs_ByYear!$B$12:$B$17,'ABP Remaining Capacity'!$C59))*Inputs_ByYear!M$23*INDEX(Inputs_ByYear!$D$27:$Y$28,MATCH($B59,Inputs_ByYear!$B$27:$B$28,0),MATCH(P$5,Inputs_ByYear!$D$26:$Y$26,0))*INDEX(Inputs_ByPrg!$F$6:$F$69,MATCH('ABP Remaining Capacity'!$E59,Inputs_ByPrg!$E$6:$E$69,0))</f>
        <v>0</v>
      </c>
      <c r="Q59" s="86">
        <f>(SUMIFS(Inputs_ByYear!N$12:N$17,Inputs_ByYear!$B$12:$B$17,'ABP Remaining Capacity'!$C59))*Inputs_ByYear!N$23*INDEX(Inputs_ByYear!$D$27:$Y$28,MATCH($B59,Inputs_ByYear!$B$27:$B$28,0),MATCH(Q$5,Inputs_ByYear!$D$26:$Y$26,0))*INDEX(Inputs_ByPrg!$F$6:$F$69,MATCH('ABP Remaining Capacity'!$E59,Inputs_ByPrg!$E$6:$E$69,0))</f>
        <v>0</v>
      </c>
      <c r="R59" s="86">
        <f>(SUMIFS(Inputs_ByYear!O$12:O$17,Inputs_ByYear!$B$12:$B$17,'ABP Remaining Capacity'!$C59))*Inputs_ByYear!O$23*INDEX(Inputs_ByYear!$D$27:$Y$28,MATCH($B59,Inputs_ByYear!$B$27:$B$28,0),MATCH(R$5,Inputs_ByYear!$D$26:$Y$26,0))*INDEX(Inputs_ByPrg!$F$6:$F$69,MATCH('ABP Remaining Capacity'!$E59,Inputs_ByPrg!$E$6:$E$69,0))</f>
        <v>0</v>
      </c>
      <c r="S59" s="86">
        <f>(SUMIFS(Inputs_ByYear!P$12:P$17,Inputs_ByYear!$B$12:$B$17,'ABP Remaining Capacity'!$C59))*Inputs_ByYear!P$23*INDEX(Inputs_ByYear!$D$27:$Y$28,MATCH($B59,Inputs_ByYear!$B$27:$B$28,0),MATCH(S$5,Inputs_ByYear!$D$26:$Y$26,0))*INDEX(Inputs_ByPrg!$F$6:$F$69,MATCH('ABP Remaining Capacity'!$E59,Inputs_ByPrg!$E$6:$E$69,0))</f>
        <v>0</v>
      </c>
      <c r="T59" s="86">
        <f>(SUMIFS(Inputs_ByYear!Q$12:Q$17,Inputs_ByYear!$B$12:$B$17,'ABP Remaining Capacity'!$C59))*Inputs_ByYear!Q$23*INDEX(Inputs_ByYear!$D$27:$Y$28,MATCH($B59,Inputs_ByYear!$B$27:$B$28,0),MATCH(T$5,Inputs_ByYear!$D$26:$Y$26,0))*INDEX(Inputs_ByPrg!$F$6:$F$69,MATCH('ABP Remaining Capacity'!$E59,Inputs_ByPrg!$E$6:$E$69,0))</f>
        <v>0</v>
      </c>
      <c r="U59" s="86">
        <f>(SUMIFS(Inputs_ByYear!R$12:R$17,Inputs_ByYear!$B$12:$B$17,'ABP Remaining Capacity'!$C59))*Inputs_ByYear!R$23*INDEX(Inputs_ByYear!$D$27:$Y$28,MATCH($B59,Inputs_ByYear!$B$27:$B$28,0),MATCH(U$5,Inputs_ByYear!$D$26:$Y$26,0))*INDEX(Inputs_ByPrg!$F$6:$F$69,MATCH('ABP Remaining Capacity'!$E59,Inputs_ByPrg!$E$6:$E$69,0))</f>
        <v>0</v>
      </c>
      <c r="V59" s="86">
        <f>(SUMIFS(Inputs_ByYear!S$12:S$17,Inputs_ByYear!$B$12:$B$17,'ABP Remaining Capacity'!$C59))*Inputs_ByYear!S$23*INDEX(Inputs_ByYear!$D$27:$Y$28,MATCH($B59,Inputs_ByYear!$B$27:$B$28,0),MATCH(V$5,Inputs_ByYear!$D$26:$Y$26,0))*INDEX(Inputs_ByPrg!$F$6:$F$69,MATCH('ABP Remaining Capacity'!$E59,Inputs_ByPrg!$E$6:$E$69,0))</f>
        <v>0</v>
      </c>
      <c r="W59" s="86">
        <f>(SUMIFS(Inputs_ByYear!T$12:T$17,Inputs_ByYear!$B$12:$B$17,'ABP Remaining Capacity'!$C59))*Inputs_ByYear!T$23*INDEX(Inputs_ByYear!$D$27:$Y$28,MATCH($B59,Inputs_ByYear!$B$27:$B$28,0),MATCH(W$5,Inputs_ByYear!$D$26:$Y$26,0))*INDEX(Inputs_ByPrg!$F$6:$F$69,MATCH('ABP Remaining Capacity'!$E59,Inputs_ByPrg!$E$6:$E$69,0))</f>
        <v>0</v>
      </c>
      <c r="X59" s="86">
        <f>(SUMIFS(Inputs_ByYear!U$12:U$17,Inputs_ByYear!$B$12:$B$17,'ABP Remaining Capacity'!$C59))*Inputs_ByYear!U$23*INDEX(Inputs_ByYear!$D$27:$Y$28,MATCH($B59,Inputs_ByYear!$B$27:$B$28,0),MATCH(X$5,Inputs_ByYear!$D$26:$Y$26,0))*INDEX(Inputs_ByPrg!$F$6:$F$69,MATCH('ABP Remaining Capacity'!$E59,Inputs_ByPrg!$E$6:$E$69,0))</f>
        <v>0</v>
      </c>
      <c r="Y59" s="86">
        <f>(SUMIFS(Inputs_ByYear!V$12:V$17,Inputs_ByYear!$B$12:$B$17,'ABP Remaining Capacity'!$C59))*Inputs_ByYear!V$23*INDEX(Inputs_ByYear!$D$27:$Y$28,MATCH($B59,Inputs_ByYear!$B$27:$B$28,0),MATCH(Y$5,Inputs_ByYear!$D$26:$Y$26,0))*INDEX(Inputs_ByPrg!$F$6:$F$69,MATCH('ABP Remaining Capacity'!$E59,Inputs_ByPrg!$E$6:$E$69,0))</f>
        <v>0</v>
      </c>
      <c r="Z59" s="86">
        <f>(SUMIFS(Inputs_ByYear!W$12:W$17,Inputs_ByYear!$B$12:$B$17,'ABP Remaining Capacity'!$C59))*Inputs_ByYear!W$23*INDEX(Inputs_ByYear!$D$27:$Y$28,MATCH($B59,Inputs_ByYear!$B$27:$B$28,0),MATCH(Z$5,Inputs_ByYear!$D$26:$Y$26,0))*INDEX(Inputs_ByPrg!$F$6:$F$69,MATCH('ABP Remaining Capacity'!$E59,Inputs_ByPrg!$E$6:$E$69,0))</f>
        <v>0</v>
      </c>
      <c r="AA59" s="86">
        <f>(SUMIFS(Inputs_ByYear!X$12:X$17,Inputs_ByYear!$B$12:$B$17,'ABP Remaining Capacity'!$C59))*Inputs_ByYear!X$23*INDEX(Inputs_ByYear!$D$27:$Y$28,MATCH($B59,Inputs_ByYear!$B$27:$B$28,0),MATCH(AA$5,Inputs_ByYear!$D$26:$Y$26,0))*INDEX(Inputs_ByPrg!$F$6:$F$69,MATCH('ABP Remaining Capacity'!$E59,Inputs_ByPrg!$E$6:$E$69,0))</f>
        <v>0</v>
      </c>
      <c r="AB59" s="86">
        <f>(SUMIFS(Inputs_ByYear!Y$12:Y$17,Inputs_ByYear!$B$12:$B$17,'ABP Remaining Capacity'!$C59))*Inputs_ByYear!Y$23*INDEX(Inputs_ByYear!$D$27:$Y$28,MATCH($B59,Inputs_ByYear!$B$27:$B$28,0),MATCH(AB$5,Inputs_ByYear!$D$26:$Y$26,0))*INDEX(Inputs_ByPrg!$F$6:$F$69,MATCH('ABP Remaining Capacity'!$E59,Inputs_ByPrg!$E$6:$E$69,0))</f>
        <v>0</v>
      </c>
    </row>
    <row r="60" spans="2:28" ht="14.75" customHeight="1" x14ac:dyDescent="0.25">
      <c r="B60" s="227" t="s">
        <v>258</v>
      </c>
      <c r="C60" s="227" t="s">
        <v>238</v>
      </c>
      <c r="D60" s="227" t="s">
        <v>322</v>
      </c>
      <c r="E60" s="272" t="str">
        <f t="shared" si="0"/>
        <v>A_Equity Eligible Contractor_&gt;25-100</v>
      </c>
      <c r="F60" s="249" t="s">
        <v>92</v>
      </c>
      <c r="G60" s="86">
        <f>(SUMIFS(Inputs_ByYear!D$12:D$17,Inputs_ByYear!$B$12:$B$17,'ABP Remaining Capacity'!$C60))*Inputs_ByYear!D$23*INDEX(Inputs_ByYear!$D$27:$Y$28,MATCH($B60,Inputs_ByYear!$B$27:$B$28,0),MATCH(G$5,Inputs_ByYear!$D$26:$Y$26,0))*INDEX(Inputs_ByPrg!$F$6:$F$69,MATCH('ABP Remaining Capacity'!$E60,Inputs_ByPrg!$E$6:$E$69,0))</f>
        <v>0</v>
      </c>
      <c r="H60" s="86">
        <f>(SUMIFS(Inputs_ByYear!E$12:E$17,Inputs_ByYear!$B$12:$B$17,'ABP Remaining Capacity'!$C60))*Inputs_ByYear!E$23*INDEX(Inputs_ByYear!$D$27:$Y$28,MATCH($B60,Inputs_ByYear!$B$27:$B$28,0),MATCH(H$5,Inputs_ByYear!$D$26:$Y$26,0))*INDEX(Inputs_ByPrg!$F$6:$F$69,MATCH('ABP Remaining Capacity'!$E60,Inputs_ByPrg!$E$6:$E$69,0))</f>
        <v>5191.548042746268</v>
      </c>
      <c r="I60" s="86">
        <f>(SUMIFS(Inputs_ByYear!F$12:F$17,Inputs_ByYear!$B$12:$B$17,'ABP Remaining Capacity'!$C60))*Inputs_ByYear!F$23*INDEX(Inputs_ByYear!$D$27:$Y$28,MATCH($B60,Inputs_ByYear!$B$27:$B$28,0),MATCH(I$5,Inputs_ByYear!$D$26:$Y$26,0))*INDEX(Inputs_ByPrg!$F$6:$F$69,MATCH('ABP Remaining Capacity'!$E60,Inputs_ByPrg!$E$6:$E$69,0))</f>
        <v>0</v>
      </c>
      <c r="J60" s="86">
        <f>(SUMIFS(Inputs_ByYear!G$12:G$17,Inputs_ByYear!$B$12:$B$17,'ABP Remaining Capacity'!$C60))*Inputs_ByYear!G$23*INDEX(Inputs_ByYear!$D$27:$Y$28,MATCH($B60,Inputs_ByYear!$B$27:$B$28,0),MATCH(J$5,Inputs_ByYear!$D$26:$Y$26,0))*INDEX(Inputs_ByPrg!$F$6:$F$69,MATCH('ABP Remaining Capacity'!$E60,Inputs_ByPrg!$E$6:$E$69,0))</f>
        <v>0</v>
      </c>
      <c r="K60" s="86">
        <f>(SUMIFS(Inputs_ByYear!H$12:H$17,Inputs_ByYear!$B$12:$B$17,'ABP Remaining Capacity'!$C60))*Inputs_ByYear!H$23*INDEX(Inputs_ByYear!$D$27:$Y$28,MATCH($B60,Inputs_ByYear!$B$27:$B$28,0),MATCH(K$5,Inputs_ByYear!$D$26:$Y$26,0))*INDEX(Inputs_ByPrg!$F$6:$F$69,MATCH('ABP Remaining Capacity'!$E60,Inputs_ByPrg!$E$6:$E$69,0))</f>
        <v>0</v>
      </c>
      <c r="L60" s="86">
        <f>(SUMIFS(Inputs_ByYear!I$12:I$17,Inputs_ByYear!$B$12:$B$17,'ABP Remaining Capacity'!$C60))*Inputs_ByYear!I$23*INDEX(Inputs_ByYear!$D$27:$Y$28,MATCH($B60,Inputs_ByYear!$B$27:$B$28,0),MATCH(L$5,Inputs_ByYear!$D$26:$Y$26,0))*INDEX(Inputs_ByPrg!$F$6:$F$69,MATCH('ABP Remaining Capacity'!$E60,Inputs_ByPrg!$E$6:$E$69,0))</f>
        <v>0</v>
      </c>
      <c r="M60" s="86">
        <f>(SUMIFS(Inputs_ByYear!J$12:J$17,Inputs_ByYear!$B$12:$B$17,'ABP Remaining Capacity'!$C60))*Inputs_ByYear!J$23*INDEX(Inputs_ByYear!$D$27:$Y$28,MATCH($B60,Inputs_ByYear!$B$27:$B$28,0),MATCH(M$5,Inputs_ByYear!$D$26:$Y$26,0))*INDEX(Inputs_ByPrg!$F$6:$F$69,MATCH('ABP Remaining Capacity'!$E60,Inputs_ByPrg!$E$6:$E$69,0))</f>
        <v>0</v>
      </c>
      <c r="N60" s="86">
        <f>(SUMIFS(Inputs_ByYear!K$12:K$17,Inputs_ByYear!$B$12:$B$17,'ABP Remaining Capacity'!$C60))*Inputs_ByYear!K$23*INDEX(Inputs_ByYear!$D$27:$Y$28,MATCH($B60,Inputs_ByYear!$B$27:$B$28,0),MATCH(N$5,Inputs_ByYear!$D$26:$Y$26,0))*INDEX(Inputs_ByPrg!$F$6:$F$69,MATCH('ABP Remaining Capacity'!$E60,Inputs_ByPrg!$E$6:$E$69,0))</f>
        <v>0</v>
      </c>
      <c r="O60" s="86">
        <f>(SUMIFS(Inputs_ByYear!L$12:L$17,Inputs_ByYear!$B$12:$B$17,'ABP Remaining Capacity'!$C60))*Inputs_ByYear!L$23*INDEX(Inputs_ByYear!$D$27:$Y$28,MATCH($B60,Inputs_ByYear!$B$27:$B$28,0),MATCH(O$5,Inputs_ByYear!$D$26:$Y$26,0))*INDEX(Inputs_ByPrg!$F$6:$F$69,MATCH('ABP Remaining Capacity'!$E60,Inputs_ByPrg!$E$6:$E$69,0))</f>
        <v>0</v>
      </c>
      <c r="P60" s="86">
        <f>(SUMIFS(Inputs_ByYear!M$12:M$17,Inputs_ByYear!$B$12:$B$17,'ABP Remaining Capacity'!$C60))*Inputs_ByYear!M$23*INDEX(Inputs_ByYear!$D$27:$Y$28,MATCH($B60,Inputs_ByYear!$B$27:$B$28,0),MATCH(P$5,Inputs_ByYear!$D$26:$Y$26,0))*INDEX(Inputs_ByPrg!$F$6:$F$69,MATCH('ABP Remaining Capacity'!$E60,Inputs_ByPrg!$E$6:$E$69,0))</f>
        <v>0</v>
      </c>
      <c r="Q60" s="86">
        <f>(SUMIFS(Inputs_ByYear!N$12:N$17,Inputs_ByYear!$B$12:$B$17,'ABP Remaining Capacity'!$C60))*Inputs_ByYear!N$23*INDEX(Inputs_ByYear!$D$27:$Y$28,MATCH($B60,Inputs_ByYear!$B$27:$B$28,0),MATCH(Q$5,Inputs_ByYear!$D$26:$Y$26,0))*INDEX(Inputs_ByPrg!$F$6:$F$69,MATCH('ABP Remaining Capacity'!$E60,Inputs_ByPrg!$E$6:$E$69,0))</f>
        <v>0</v>
      </c>
      <c r="R60" s="86">
        <f>(SUMIFS(Inputs_ByYear!O$12:O$17,Inputs_ByYear!$B$12:$B$17,'ABP Remaining Capacity'!$C60))*Inputs_ByYear!O$23*INDEX(Inputs_ByYear!$D$27:$Y$28,MATCH($B60,Inputs_ByYear!$B$27:$B$28,0),MATCH(R$5,Inputs_ByYear!$D$26:$Y$26,0))*INDEX(Inputs_ByPrg!$F$6:$F$69,MATCH('ABP Remaining Capacity'!$E60,Inputs_ByPrg!$E$6:$E$69,0))</f>
        <v>0</v>
      </c>
      <c r="S60" s="86">
        <f>(SUMIFS(Inputs_ByYear!P$12:P$17,Inputs_ByYear!$B$12:$B$17,'ABP Remaining Capacity'!$C60))*Inputs_ByYear!P$23*INDEX(Inputs_ByYear!$D$27:$Y$28,MATCH($B60,Inputs_ByYear!$B$27:$B$28,0),MATCH(S$5,Inputs_ByYear!$D$26:$Y$26,0))*INDEX(Inputs_ByPrg!$F$6:$F$69,MATCH('ABP Remaining Capacity'!$E60,Inputs_ByPrg!$E$6:$E$69,0))</f>
        <v>0</v>
      </c>
      <c r="T60" s="86">
        <f>(SUMIFS(Inputs_ByYear!Q$12:Q$17,Inputs_ByYear!$B$12:$B$17,'ABP Remaining Capacity'!$C60))*Inputs_ByYear!Q$23*INDEX(Inputs_ByYear!$D$27:$Y$28,MATCH($B60,Inputs_ByYear!$B$27:$B$28,0),MATCH(T$5,Inputs_ByYear!$D$26:$Y$26,0))*INDEX(Inputs_ByPrg!$F$6:$F$69,MATCH('ABP Remaining Capacity'!$E60,Inputs_ByPrg!$E$6:$E$69,0))</f>
        <v>0</v>
      </c>
      <c r="U60" s="86">
        <f>(SUMIFS(Inputs_ByYear!R$12:R$17,Inputs_ByYear!$B$12:$B$17,'ABP Remaining Capacity'!$C60))*Inputs_ByYear!R$23*INDEX(Inputs_ByYear!$D$27:$Y$28,MATCH($B60,Inputs_ByYear!$B$27:$B$28,0),MATCH(U$5,Inputs_ByYear!$D$26:$Y$26,0))*INDEX(Inputs_ByPrg!$F$6:$F$69,MATCH('ABP Remaining Capacity'!$E60,Inputs_ByPrg!$E$6:$E$69,0))</f>
        <v>0</v>
      </c>
      <c r="V60" s="86">
        <f>(SUMIFS(Inputs_ByYear!S$12:S$17,Inputs_ByYear!$B$12:$B$17,'ABP Remaining Capacity'!$C60))*Inputs_ByYear!S$23*INDEX(Inputs_ByYear!$D$27:$Y$28,MATCH($B60,Inputs_ByYear!$B$27:$B$28,0),MATCH(V$5,Inputs_ByYear!$D$26:$Y$26,0))*INDEX(Inputs_ByPrg!$F$6:$F$69,MATCH('ABP Remaining Capacity'!$E60,Inputs_ByPrg!$E$6:$E$69,0))</f>
        <v>0</v>
      </c>
      <c r="W60" s="86">
        <f>(SUMIFS(Inputs_ByYear!T$12:T$17,Inputs_ByYear!$B$12:$B$17,'ABP Remaining Capacity'!$C60))*Inputs_ByYear!T$23*INDEX(Inputs_ByYear!$D$27:$Y$28,MATCH($B60,Inputs_ByYear!$B$27:$B$28,0),MATCH(W$5,Inputs_ByYear!$D$26:$Y$26,0))*INDEX(Inputs_ByPrg!$F$6:$F$69,MATCH('ABP Remaining Capacity'!$E60,Inputs_ByPrg!$E$6:$E$69,0))</f>
        <v>0</v>
      </c>
      <c r="X60" s="86">
        <f>(SUMIFS(Inputs_ByYear!U$12:U$17,Inputs_ByYear!$B$12:$B$17,'ABP Remaining Capacity'!$C60))*Inputs_ByYear!U$23*INDEX(Inputs_ByYear!$D$27:$Y$28,MATCH($B60,Inputs_ByYear!$B$27:$B$28,0),MATCH(X$5,Inputs_ByYear!$D$26:$Y$26,0))*INDEX(Inputs_ByPrg!$F$6:$F$69,MATCH('ABP Remaining Capacity'!$E60,Inputs_ByPrg!$E$6:$E$69,0))</f>
        <v>0</v>
      </c>
      <c r="Y60" s="86">
        <f>(SUMIFS(Inputs_ByYear!V$12:V$17,Inputs_ByYear!$B$12:$B$17,'ABP Remaining Capacity'!$C60))*Inputs_ByYear!V$23*INDEX(Inputs_ByYear!$D$27:$Y$28,MATCH($B60,Inputs_ByYear!$B$27:$B$28,0),MATCH(Y$5,Inputs_ByYear!$D$26:$Y$26,0))*INDEX(Inputs_ByPrg!$F$6:$F$69,MATCH('ABP Remaining Capacity'!$E60,Inputs_ByPrg!$E$6:$E$69,0))</f>
        <v>0</v>
      </c>
      <c r="Z60" s="86">
        <f>(SUMIFS(Inputs_ByYear!W$12:W$17,Inputs_ByYear!$B$12:$B$17,'ABP Remaining Capacity'!$C60))*Inputs_ByYear!W$23*INDEX(Inputs_ByYear!$D$27:$Y$28,MATCH($B60,Inputs_ByYear!$B$27:$B$28,0),MATCH(Z$5,Inputs_ByYear!$D$26:$Y$26,0))*INDEX(Inputs_ByPrg!$F$6:$F$69,MATCH('ABP Remaining Capacity'!$E60,Inputs_ByPrg!$E$6:$E$69,0))</f>
        <v>0</v>
      </c>
      <c r="AA60" s="86">
        <f>(SUMIFS(Inputs_ByYear!X$12:X$17,Inputs_ByYear!$B$12:$B$17,'ABP Remaining Capacity'!$C60))*Inputs_ByYear!X$23*INDEX(Inputs_ByYear!$D$27:$Y$28,MATCH($B60,Inputs_ByYear!$B$27:$B$28,0),MATCH(AA$5,Inputs_ByYear!$D$26:$Y$26,0))*INDEX(Inputs_ByPrg!$F$6:$F$69,MATCH('ABP Remaining Capacity'!$E60,Inputs_ByPrg!$E$6:$E$69,0))</f>
        <v>0</v>
      </c>
      <c r="AB60" s="86">
        <f>(SUMIFS(Inputs_ByYear!Y$12:Y$17,Inputs_ByYear!$B$12:$B$17,'ABP Remaining Capacity'!$C60))*Inputs_ByYear!Y$23*INDEX(Inputs_ByYear!$D$27:$Y$28,MATCH($B60,Inputs_ByYear!$B$27:$B$28,0),MATCH(AB$5,Inputs_ByYear!$D$26:$Y$26,0))*INDEX(Inputs_ByPrg!$F$6:$F$69,MATCH('ABP Remaining Capacity'!$E60,Inputs_ByPrg!$E$6:$E$69,0))</f>
        <v>0</v>
      </c>
    </row>
    <row r="61" spans="2:28" ht="14.75" customHeight="1" x14ac:dyDescent="0.25">
      <c r="B61" s="227" t="s">
        <v>258</v>
      </c>
      <c r="C61" s="227" t="s">
        <v>238</v>
      </c>
      <c r="D61" s="227" t="s">
        <v>323</v>
      </c>
      <c r="E61" s="272" t="str">
        <f t="shared" si="0"/>
        <v>A_Equity Eligible Contractor_&gt;100-200</v>
      </c>
      <c r="F61" s="249" t="s">
        <v>92</v>
      </c>
      <c r="G61" s="86">
        <f>(SUMIFS(Inputs_ByYear!D$12:D$17,Inputs_ByYear!$B$12:$B$17,'ABP Remaining Capacity'!$C61))*Inputs_ByYear!D$23*INDEX(Inputs_ByYear!$D$27:$Y$28,MATCH($B61,Inputs_ByYear!$B$27:$B$28,0),MATCH(G$5,Inputs_ByYear!$D$26:$Y$26,0))*INDEX(Inputs_ByPrg!$F$6:$F$69,MATCH('ABP Remaining Capacity'!$E61,Inputs_ByPrg!$E$6:$E$69,0))</f>
        <v>0</v>
      </c>
      <c r="H61" s="86">
        <f>(SUMIFS(Inputs_ByYear!E$12:E$17,Inputs_ByYear!$B$12:$B$17,'ABP Remaining Capacity'!$C61))*Inputs_ByYear!E$23*INDEX(Inputs_ByYear!$D$27:$Y$28,MATCH($B61,Inputs_ByYear!$B$27:$B$28,0),MATCH(H$5,Inputs_ByYear!$D$26:$Y$26,0))*INDEX(Inputs_ByPrg!$F$6:$F$69,MATCH('ABP Remaining Capacity'!$E61,Inputs_ByPrg!$E$6:$E$69,0))</f>
        <v>19436.288972179103</v>
      </c>
      <c r="I61" s="86">
        <f>(SUMIFS(Inputs_ByYear!F$12:F$17,Inputs_ByYear!$B$12:$B$17,'ABP Remaining Capacity'!$C61))*Inputs_ByYear!F$23*INDEX(Inputs_ByYear!$D$27:$Y$28,MATCH($B61,Inputs_ByYear!$B$27:$B$28,0),MATCH(I$5,Inputs_ByYear!$D$26:$Y$26,0))*INDEX(Inputs_ByPrg!$F$6:$F$69,MATCH('ABP Remaining Capacity'!$E61,Inputs_ByPrg!$E$6:$E$69,0))</f>
        <v>0</v>
      </c>
      <c r="J61" s="86">
        <f>(SUMIFS(Inputs_ByYear!G$12:G$17,Inputs_ByYear!$B$12:$B$17,'ABP Remaining Capacity'!$C61))*Inputs_ByYear!G$23*INDEX(Inputs_ByYear!$D$27:$Y$28,MATCH($B61,Inputs_ByYear!$B$27:$B$28,0),MATCH(J$5,Inputs_ByYear!$D$26:$Y$26,0))*INDEX(Inputs_ByPrg!$F$6:$F$69,MATCH('ABP Remaining Capacity'!$E61,Inputs_ByPrg!$E$6:$E$69,0))</f>
        <v>0</v>
      </c>
      <c r="K61" s="86">
        <f>(SUMIFS(Inputs_ByYear!H$12:H$17,Inputs_ByYear!$B$12:$B$17,'ABP Remaining Capacity'!$C61))*Inputs_ByYear!H$23*INDEX(Inputs_ByYear!$D$27:$Y$28,MATCH($B61,Inputs_ByYear!$B$27:$B$28,0),MATCH(K$5,Inputs_ByYear!$D$26:$Y$26,0))*INDEX(Inputs_ByPrg!$F$6:$F$69,MATCH('ABP Remaining Capacity'!$E61,Inputs_ByPrg!$E$6:$E$69,0))</f>
        <v>0</v>
      </c>
      <c r="L61" s="86">
        <f>(SUMIFS(Inputs_ByYear!I$12:I$17,Inputs_ByYear!$B$12:$B$17,'ABP Remaining Capacity'!$C61))*Inputs_ByYear!I$23*INDEX(Inputs_ByYear!$D$27:$Y$28,MATCH($B61,Inputs_ByYear!$B$27:$B$28,0),MATCH(L$5,Inputs_ByYear!$D$26:$Y$26,0))*INDEX(Inputs_ByPrg!$F$6:$F$69,MATCH('ABP Remaining Capacity'!$E61,Inputs_ByPrg!$E$6:$E$69,0))</f>
        <v>0</v>
      </c>
      <c r="M61" s="86">
        <f>(SUMIFS(Inputs_ByYear!J$12:J$17,Inputs_ByYear!$B$12:$B$17,'ABP Remaining Capacity'!$C61))*Inputs_ByYear!J$23*INDEX(Inputs_ByYear!$D$27:$Y$28,MATCH($B61,Inputs_ByYear!$B$27:$B$28,0),MATCH(M$5,Inputs_ByYear!$D$26:$Y$26,0))*INDEX(Inputs_ByPrg!$F$6:$F$69,MATCH('ABP Remaining Capacity'!$E61,Inputs_ByPrg!$E$6:$E$69,0))</f>
        <v>0</v>
      </c>
      <c r="N61" s="86">
        <f>(SUMIFS(Inputs_ByYear!K$12:K$17,Inputs_ByYear!$B$12:$B$17,'ABP Remaining Capacity'!$C61))*Inputs_ByYear!K$23*INDEX(Inputs_ByYear!$D$27:$Y$28,MATCH($B61,Inputs_ByYear!$B$27:$B$28,0),MATCH(N$5,Inputs_ByYear!$D$26:$Y$26,0))*INDEX(Inputs_ByPrg!$F$6:$F$69,MATCH('ABP Remaining Capacity'!$E61,Inputs_ByPrg!$E$6:$E$69,0))</f>
        <v>0</v>
      </c>
      <c r="O61" s="86">
        <f>(SUMIFS(Inputs_ByYear!L$12:L$17,Inputs_ByYear!$B$12:$B$17,'ABP Remaining Capacity'!$C61))*Inputs_ByYear!L$23*INDEX(Inputs_ByYear!$D$27:$Y$28,MATCH($B61,Inputs_ByYear!$B$27:$B$28,0),MATCH(O$5,Inputs_ByYear!$D$26:$Y$26,0))*INDEX(Inputs_ByPrg!$F$6:$F$69,MATCH('ABP Remaining Capacity'!$E61,Inputs_ByPrg!$E$6:$E$69,0))</f>
        <v>0</v>
      </c>
      <c r="P61" s="86">
        <f>(SUMIFS(Inputs_ByYear!M$12:M$17,Inputs_ByYear!$B$12:$B$17,'ABP Remaining Capacity'!$C61))*Inputs_ByYear!M$23*INDEX(Inputs_ByYear!$D$27:$Y$28,MATCH($B61,Inputs_ByYear!$B$27:$B$28,0),MATCH(P$5,Inputs_ByYear!$D$26:$Y$26,0))*INDEX(Inputs_ByPrg!$F$6:$F$69,MATCH('ABP Remaining Capacity'!$E61,Inputs_ByPrg!$E$6:$E$69,0))</f>
        <v>0</v>
      </c>
      <c r="Q61" s="86">
        <f>(SUMIFS(Inputs_ByYear!N$12:N$17,Inputs_ByYear!$B$12:$B$17,'ABP Remaining Capacity'!$C61))*Inputs_ByYear!N$23*INDEX(Inputs_ByYear!$D$27:$Y$28,MATCH($B61,Inputs_ByYear!$B$27:$B$28,0),MATCH(Q$5,Inputs_ByYear!$D$26:$Y$26,0))*INDEX(Inputs_ByPrg!$F$6:$F$69,MATCH('ABP Remaining Capacity'!$E61,Inputs_ByPrg!$E$6:$E$69,0))</f>
        <v>0</v>
      </c>
      <c r="R61" s="86">
        <f>(SUMIFS(Inputs_ByYear!O$12:O$17,Inputs_ByYear!$B$12:$B$17,'ABP Remaining Capacity'!$C61))*Inputs_ByYear!O$23*INDEX(Inputs_ByYear!$D$27:$Y$28,MATCH($B61,Inputs_ByYear!$B$27:$B$28,0),MATCH(R$5,Inputs_ByYear!$D$26:$Y$26,0))*INDEX(Inputs_ByPrg!$F$6:$F$69,MATCH('ABP Remaining Capacity'!$E61,Inputs_ByPrg!$E$6:$E$69,0))</f>
        <v>0</v>
      </c>
      <c r="S61" s="86">
        <f>(SUMIFS(Inputs_ByYear!P$12:P$17,Inputs_ByYear!$B$12:$B$17,'ABP Remaining Capacity'!$C61))*Inputs_ByYear!P$23*INDEX(Inputs_ByYear!$D$27:$Y$28,MATCH($B61,Inputs_ByYear!$B$27:$B$28,0),MATCH(S$5,Inputs_ByYear!$D$26:$Y$26,0))*INDEX(Inputs_ByPrg!$F$6:$F$69,MATCH('ABP Remaining Capacity'!$E61,Inputs_ByPrg!$E$6:$E$69,0))</f>
        <v>0</v>
      </c>
      <c r="T61" s="86">
        <f>(SUMIFS(Inputs_ByYear!Q$12:Q$17,Inputs_ByYear!$B$12:$B$17,'ABP Remaining Capacity'!$C61))*Inputs_ByYear!Q$23*INDEX(Inputs_ByYear!$D$27:$Y$28,MATCH($B61,Inputs_ByYear!$B$27:$B$28,0),MATCH(T$5,Inputs_ByYear!$D$26:$Y$26,0))*INDEX(Inputs_ByPrg!$F$6:$F$69,MATCH('ABP Remaining Capacity'!$E61,Inputs_ByPrg!$E$6:$E$69,0))</f>
        <v>0</v>
      </c>
      <c r="U61" s="86">
        <f>(SUMIFS(Inputs_ByYear!R$12:R$17,Inputs_ByYear!$B$12:$B$17,'ABP Remaining Capacity'!$C61))*Inputs_ByYear!R$23*INDEX(Inputs_ByYear!$D$27:$Y$28,MATCH($B61,Inputs_ByYear!$B$27:$B$28,0),MATCH(U$5,Inputs_ByYear!$D$26:$Y$26,0))*INDEX(Inputs_ByPrg!$F$6:$F$69,MATCH('ABP Remaining Capacity'!$E61,Inputs_ByPrg!$E$6:$E$69,0))</f>
        <v>0</v>
      </c>
      <c r="V61" s="86">
        <f>(SUMIFS(Inputs_ByYear!S$12:S$17,Inputs_ByYear!$B$12:$B$17,'ABP Remaining Capacity'!$C61))*Inputs_ByYear!S$23*INDEX(Inputs_ByYear!$D$27:$Y$28,MATCH($B61,Inputs_ByYear!$B$27:$B$28,0),MATCH(V$5,Inputs_ByYear!$D$26:$Y$26,0))*INDEX(Inputs_ByPrg!$F$6:$F$69,MATCH('ABP Remaining Capacity'!$E61,Inputs_ByPrg!$E$6:$E$69,0))</f>
        <v>0</v>
      </c>
      <c r="W61" s="86">
        <f>(SUMIFS(Inputs_ByYear!T$12:T$17,Inputs_ByYear!$B$12:$B$17,'ABP Remaining Capacity'!$C61))*Inputs_ByYear!T$23*INDEX(Inputs_ByYear!$D$27:$Y$28,MATCH($B61,Inputs_ByYear!$B$27:$B$28,0),MATCH(W$5,Inputs_ByYear!$D$26:$Y$26,0))*INDEX(Inputs_ByPrg!$F$6:$F$69,MATCH('ABP Remaining Capacity'!$E61,Inputs_ByPrg!$E$6:$E$69,0))</f>
        <v>0</v>
      </c>
      <c r="X61" s="86">
        <f>(SUMIFS(Inputs_ByYear!U$12:U$17,Inputs_ByYear!$B$12:$B$17,'ABP Remaining Capacity'!$C61))*Inputs_ByYear!U$23*INDEX(Inputs_ByYear!$D$27:$Y$28,MATCH($B61,Inputs_ByYear!$B$27:$B$28,0),MATCH(X$5,Inputs_ByYear!$D$26:$Y$26,0))*INDEX(Inputs_ByPrg!$F$6:$F$69,MATCH('ABP Remaining Capacity'!$E61,Inputs_ByPrg!$E$6:$E$69,0))</f>
        <v>0</v>
      </c>
      <c r="Y61" s="86">
        <f>(SUMIFS(Inputs_ByYear!V$12:V$17,Inputs_ByYear!$B$12:$B$17,'ABP Remaining Capacity'!$C61))*Inputs_ByYear!V$23*INDEX(Inputs_ByYear!$D$27:$Y$28,MATCH($B61,Inputs_ByYear!$B$27:$B$28,0),MATCH(Y$5,Inputs_ByYear!$D$26:$Y$26,0))*INDEX(Inputs_ByPrg!$F$6:$F$69,MATCH('ABP Remaining Capacity'!$E61,Inputs_ByPrg!$E$6:$E$69,0))</f>
        <v>0</v>
      </c>
      <c r="Z61" s="86">
        <f>(SUMIFS(Inputs_ByYear!W$12:W$17,Inputs_ByYear!$B$12:$B$17,'ABP Remaining Capacity'!$C61))*Inputs_ByYear!W$23*INDEX(Inputs_ByYear!$D$27:$Y$28,MATCH($B61,Inputs_ByYear!$B$27:$B$28,0),MATCH(Z$5,Inputs_ByYear!$D$26:$Y$26,0))*INDEX(Inputs_ByPrg!$F$6:$F$69,MATCH('ABP Remaining Capacity'!$E61,Inputs_ByPrg!$E$6:$E$69,0))</f>
        <v>0</v>
      </c>
      <c r="AA61" s="86">
        <f>(SUMIFS(Inputs_ByYear!X$12:X$17,Inputs_ByYear!$B$12:$B$17,'ABP Remaining Capacity'!$C61))*Inputs_ByYear!X$23*INDEX(Inputs_ByYear!$D$27:$Y$28,MATCH($B61,Inputs_ByYear!$B$27:$B$28,0),MATCH(AA$5,Inputs_ByYear!$D$26:$Y$26,0))*INDEX(Inputs_ByPrg!$F$6:$F$69,MATCH('ABP Remaining Capacity'!$E61,Inputs_ByPrg!$E$6:$E$69,0))</f>
        <v>0</v>
      </c>
      <c r="AB61" s="86">
        <f>(SUMIFS(Inputs_ByYear!Y$12:Y$17,Inputs_ByYear!$B$12:$B$17,'ABP Remaining Capacity'!$C61))*Inputs_ByYear!Y$23*INDEX(Inputs_ByYear!$D$27:$Y$28,MATCH($B61,Inputs_ByYear!$B$27:$B$28,0),MATCH(AB$5,Inputs_ByYear!$D$26:$Y$26,0))*INDEX(Inputs_ByPrg!$F$6:$F$69,MATCH('ABP Remaining Capacity'!$E61,Inputs_ByPrg!$E$6:$E$69,0))</f>
        <v>0</v>
      </c>
    </row>
    <row r="62" spans="2:28" ht="14.75" customHeight="1" x14ac:dyDescent="0.25">
      <c r="B62" s="227" t="s">
        <v>258</v>
      </c>
      <c r="C62" s="227" t="s">
        <v>238</v>
      </c>
      <c r="D62" s="227" t="s">
        <v>324</v>
      </c>
      <c r="E62" s="272" t="str">
        <f t="shared" si="0"/>
        <v>A_Equity Eligible Contractor_&gt;200-500</v>
      </c>
      <c r="F62" s="249" t="s">
        <v>92</v>
      </c>
      <c r="G62" s="86">
        <f>(SUMIFS(Inputs_ByYear!D$12:D$17,Inputs_ByYear!$B$12:$B$17,'ABP Remaining Capacity'!$C62))*Inputs_ByYear!D$23*INDEX(Inputs_ByYear!$D$27:$Y$28,MATCH($B62,Inputs_ByYear!$B$27:$B$28,0),MATCH(G$5,Inputs_ByYear!$D$26:$Y$26,0))*INDEX(Inputs_ByPrg!$F$6:$F$69,MATCH('ABP Remaining Capacity'!$E62,Inputs_ByPrg!$E$6:$E$69,0))</f>
        <v>0</v>
      </c>
      <c r="H62" s="86">
        <f>(SUMIFS(Inputs_ByYear!E$12:E$17,Inputs_ByYear!$B$12:$B$17,'ABP Remaining Capacity'!$C62))*Inputs_ByYear!E$23*INDEX(Inputs_ByYear!$D$27:$Y$28,MATCH($B62,Inputs_ByYear!$B$27:$B$28,0),MATCH(H$5,Inputs_ByYear!$D$26:$Y$26,0))*INDEX(Inputs_ByPrg!$F$6:$F$69,MATCH('ABP Remaining Capacity'!$E62,Inputs_ByPrg!$E$6:$E$69,0))</f>
        <v>0</v>
      </c>
      <c r="I62" s="86">
        <f>(SUMIFS(Inputs_ByYear!F$12:F$17,Inputs_ByYear!$B$12:$B$17,'ABP Remaining Capacity'!$C62))*Inputs_ByYear!F$23*INDEX(Inputs_ByYear!$D$27:$Y$28,MATCH($B62,Inputs_ByYear!$B$27:$B$28,0),MATCH(I$5,Inputs_ByYear!$D$26:$Y$26,0))*INDEX(Inputs_ByPrg!$F$6:$F$69,MATCH('ABP Remaining Capacity'!$E62,Inputs_ByPrg!$E$6:$E$69,0))</f>
        <v>0</v>
      </c>
      <c r="J62" s="86">
        <f>(SUMIFS(Inputs_ByYear!G$12:G$17,Inputs_ByYear!$B$12:$B$17,'ABP Remaining Capacity'!$C62))*Inputs_ByYear!G$23*INDEX(Inputs_ByYear!$D$27:$Y$28,MATCH($B62,Inputs_ByYear!$B$27:$B$28,0),MATCH(J$5,Inputs_ByYear!$D$26:$Y$26,0))*INDEX(Inputs_ByPrg!$F$6:$F$69,MATCH('ABP Remaining Capacity'!$E62,Inputs_ByPrg!$E$6:$E$69,0))</f>
        <v>0</v>
      </c>
      <c r="K62" s="86">
        <f>(SUMIFS(Inputs_ByYear!H$12:H$17,Inputs_ByYear!$B$12:$B$17,'ABP Remaining Capacity'!$C62))*Inputs_ByYear!H$23*INDEX(Inputs_ByYear!$D$27:$Y$28,MATCH($B62,Inputs_ByYear!$B$27:$B$28,0),MATCH(K$5,Inputs_ByYear!$D$26:$Y$26,0))*INDEX(Inputs_ByPrg!$F$6:$F$69,MATCH('ABP Remaining Capacity'!$E62,Inputs_ByPrg!$E$6:$E$69,0))</f>
        <v>0</v>
      </c>
      <c r="L62" s="86">
        <f>(SUMIFS(Inputs_ByYear!I$12:I$17,Inputs_ByYear!$B$12:$B$17,'ABP Remaining Capacity'!$C62))*Inputs_ByYear!I$23*INDEX(Inputs_ByYear!$D$27:$Y$28,MATCH($B62,Inputs_ByYear!$B$27:$B$28,0),MATCH(L$5,Inputs_ByYear!$D$26:$Y$26,0))*INDEX(Inputs_ByPrg!$F$6:$F$69,MATCH('ABP Remaining Capacity'!$E62,Inputs_ByPrg!$E$6:$E$69,0))</f>
        <v>0</v>
      </c>
      <c r="M62" s="86">
        <f>(SUMIFS(Inputs_ByYear!J$12:J$17,Inputs_ByYear!$B$12:$B$17,'ABP Remaining Capacity'!$C62))*Inputs_ByYear!J$23*INDEX(Inputs_ByYear!$D$27:$Y$28,MATCH($B62,Inputs_ByYear!$B$27:$B$28,0),MATCH(M$5,Inputs_ByYear!$D$26:$Y$26,0))*INDEX(Inputs_ByPrg!$F$6:$F$69,MATCH('ABP Remaining Capacity'!$E62,Inputs_ByPrg!$E$6:$E$69,0))</f>
        <v>0</v>
      </c>
      <c r="N62" s="86">
        <f>(SUMIFS(Inputs_ByYear!K$12:K$17,Inputs_ByYear!$B$12:$B$17,'ABP Remaining Capacity'!$C62))*Inputs_ByYear!K$23*INDEX(Inputs_ByYear!$D$27:$Y$28,MATCH($B62,Inputs_ByYear!$B$27:$B$28,0),MATCH(N$5,Inputs_ByYear!$D$26:$Y$26,0))*INDEX(Inputs_ByPrg!$F$6:$F$69,MATCH('ABP Remaining Capacity'!$E62,Inputs_ByPrg!$E$6:$E$69,0))</f>
        <v>0</v>
      </c>
      <c r="O62" s="86">
        <f>(SUMIFS(Inputs_ByYear!L$12:L$17,Inputs_ByYear!$B$12:$B$17,'ABP Remaining Capacity'!$C62))*Inputs_ByYear!L$23*INDEX(Inputs_ByYear!$D$27:$Y$28,MATCH($B62,Inputs_ByYear!$B$27:$B$28,0),MATCH(O$5,Inputs_ByYear!$D$26:$Y$26,0))*INDEX(Inputs_ByPrg!$F$6:$F$69,MATCH('ABP Remaining Capacity'!$E62,Inputs_ByPrg!$E$6:$E$69,0))</f>
        <v>0</v>
      </c>
      <c r="P62" s="86">
        <f>(SUMIFS(Inputs_ByYear!M$12:M$17,Inputs_ByYear!$B$12:$B$17,'ABP Remaining Capacity'!$C62))*Inputs_ByYear!M$23*INDEX(Inputs_ByYear!$D$27:$Y$28,MATCH($B62,Inputs_ByYear!$B$27:$B$28,0),MATCH(P$5,Inputs_ByYear!$D$26:$Y$26,0))*INDEX(Inputs_ByPrg!$F$6:$F$69,MATCH('ABP Remaining Capacity'!$E62,Inputs_ByPrg!$E$6:$E$69,0))</f>
        <v>0</v>
      </c>
      <c r="Q62" s="86">
        <f>(SUMIFS(Inputs_ByYear!N$12:N$17,Inputs_ByYear!$B$12:$B$17,'ABP Remaining Capacity'!$C62))*Inputs_ByYear!N$23*INDEX(Inputs_ByYear!$D$27:$Y$28,MATCH($B62,Inputs_ByYear!$B$27:$B$28,0),MATCH(Q$5,Inputs_ByYear!$D$26:$Y$26,0))*INDEX(Inputs_ByPrg!$F$6:$F$69,MATCH('ABP Remaining Capacity'!$E62,Inputs_ByPrg!$E$6:$E$69,0))</f>
        <v>0</v>
      </c>
      <c r="R62" s="86">
        <f>(SUMIFS(Inputs_ByYear!O$12:O$17,Inputs_ByYear!$B$12:$B$17,'ABP Remaining Capacity'!$C62))*Inputs_ByYear!O$23*INDEX(Inputs_ByYear!$D$27:$Y$28,MATCH($B62,Inputs_ByYear!$B$27:$B$28,0),MATCH(R$5,Inputs_ByYear!$D$26:$Y$26,0))*INDEX(Inputs_ByPrg!$F$6:$F$69,MATCH('ABP Remaining Capacity'!$E62,Inputs_ByPrg!$E$6:$E$69,0))</f>
        <v>0</v>
      </c>
      <c r="S62" s="86">
        <f>(SUMIFS(Inputs_ByYear!P$12:P$17,Inputs_ByYear!$B$12:$B$17,'ABP Remaining Capacity'!$C62))*Inputs_ByYear!P$23*INDEX(Inputs_ByYear!$D$27:$Y$28,MATCH($B62,Inputs_ByYear!$B$27:$B$28,0),MATCH(S$5,Inputs_ByYear!$D$26:$Y$26,0))*INDEX(Inputs_ByPrg!$F$6:$F$69,MATCH('ABP Remaining Capacity'!$E62,Inputs_ByPrg!$E$6:$E$69,0))</f>
        <v>0</v>
      </c>
      <c r="T62" s="86">
        <f>(SUMIFS(Inputs_ByYear!Q$12:Q$17,Inputs_ByYear!$B$12:$B$17,'ABP Remaining Capacity'!$C62))*Inputs_ByYear!Q$23*INDEX(Inputs_ByYear!$D$27:$Y$28,MATCH($B62,Inputs_ByYear!$B$27:$B$28,0),MATCH(T$5,Inputs_ByYear!$D$26:$Y$26,0))*INDEX(Inputs_ByPrg!$F$6:$F$69,MATCH('ABP Remaining Capacity'!$E62,Inputs_ByPrg!$E$6:$E$69,0))</f>
        <v>0</v>
      </c>
      <c r="U62" s="86">
        <f>(SUMIFS(Inputs_ByYear!R$12:R$17,Inputs_ByYear!$B$12:$B$17,'ABP Remaining Capacity'!$C62))*Inputs_ByYear!R$23*INDEX(Inputs_ByYear!$D$27:$Y$28,MATCH($B62,Inputs_ByYear!$B$27:$B$28,0),MATCH(U$5,Inputs_ByYear!$D$26:$Y$26,0))*INDEX(Inputs_ByPrg!$F$6:$F$69,MATCH('ABP Remaining Capacity'!$E62,Inputs_ByPrg!$E$6:$E$69,0))</f>
        <v>0</v>
      </c>
      <c r="V62" s="86">
        <f>(SUMIFS(Inputs_ByYear!S$12:S$17,Inputs_ByYear!$B$12:$B$17,'ABP Remaining Capacity'!$C62))*Inputs_ByYear!S$23*INDEX(Inputs_ByYear!$D$27:$Y$28,MATCH($B62,Inputs_ByYear!$B$27:$B$28,0),MATCH(V$5,Inputs_ByYear!$D$26:$Y$26,0))*INDEX(Inputs_ByPrg!$F$6:$F$69,MATCH('ABP Remaining Capacity'!$E62,Inputs_ByPrg!$E$6:$E$69,0))</f>
        <v>0</v>
      </c>
      <c r="W62" s="86">
        <f>(SUMIFS(Inputs_ByYear!T$12:T$17,Inputs_ByYear!$B$12:$B$17,'ABP Remaining Capacity'!$C62))*Inputs_ByYear!T$23*INDEX(Inputs_ByYear!$D$27:$Y$28,MATCH($B62,Inputs_ByYear!$B$27:$B$28,0),MATCH(W$5,Inputs_ByYear!$D$26:$Y$26,0))*INDEX(Inputs_ByPrg!$F$6:$F$69,MATCH('ABP Remaining Capacity'!$E62,Inputs_ByPrg!$E$6:$E$69,0))</f>
        <v>0</v>
      </c>
      <c r="X62" s="86">
        <f>(SUMIFS(Inputs_ByYear!U$12:U$17,Inputs_ByYear!$B$12:$B$17,'ABP Remaining Capacity'!$C62))*Inputs_ByYear!U$23*INDEX(Inputs_ByYear!$D$27:$Y$28,MATCH($B62,Inputs_ByYear!$B$27:$B$28,0),MATCH(X$5,Inputs_ByYear!$D$26:$Y$26,0))*INDEX(Inputs_ByPrg!$F$6:$F$69,MATCH('ABP Remaining Capacity'!$E62,Inputs_ByPrg!$E$6:$E$69,0))</f>
        <v>0</v>
      </c>
      <c r="Y62" s="86">
        <f>(SUMIFS(Inputs_ByYear!V$12:V$17,Inputs_ByYear!$B$12:$B$17,'ABP Remaining Capacity'!$C62))*Inputs_ByYear!V$23*INDEX(Inputs_ByYear!$D$27:$Y$28,MATCH($B62,Inputs_ByYear!$B$27:$B$28,0),MATCH(Y$5,Inputs_ByYear!$D$26:$Y$26,0))*INDEX(Inputs_ByPrg!$F$6:$F$69,MATCH('ABP Remaining Capacity'!$E62,Inputs_ByPrg!$E$6:$E$69,0))</f>
        <v>0</v>
      </c>
      <c r="Z62" s="86">
        <f>(SUMIFS(Inputs_ByYear!W$12:W$17,Inputs_ByYear!$B$12:$B$17,'ABP Remaining Capacity'!$C62))*Inputs_ByYear!W$23*INDEX(Inputs_ByYear!$D$27:$Y$28,MATCH($B62,Inputs_ByYear!$B$27:$B$28,0),MATCH(Z$5,Inputs_ByYear!$D$26:$Y$26,0))*INDEX(Inputs_ByPrg!$F$6:$F$69,MATCH('ABP Remaining Capacity'!$E62,Inputs_ByPrg!$E$6:$E$69,0))</f>
        <v>0</v>
      </c>
      <c r="AA62" s="86">
        <f>(SUMIFS(Inputs_ByYear!X$12:X$17,Inputs_ByYear!$B$12:$B$17,'ABP Remaining Capacity'!$C62))*Inputs_ByYear!X$23*INDEX(Inputs_ByYear!$D$27:$Y$28,MATCH($B62,Inputs_ByYear!$B$27:$B$28,0),MATCH(AA$5,Inputs_ByYear!$D$26:$Y$26,0))*INDEX(Inputs_ByPrg!$F$6:$F$69,MATCH('ABP Remaining Capacity'!$E62,Inputs_ByPrg!$E$6:$E$69,0))</f>
        <v>0</v>
      </c>
      <c r="AB62" s="86">
        <f>(SUMIFS(Inputs_ByYear!Y$12:Y$17,Inputs_ByYear!$B$12:$B$17,'ABP Remaining Capacity'!$C62))*Inputs_ByYear!Y$23*INDEX(Inputs_ByYear!$D$27:$Y$28,MATCH($B62,Inputs_ByYear!$B$27:$B$28,0),MATCH(AB$5,Inputs_ByYear!$D$26:$Y$26,0))*INDEX(Inputs_ByPrg!$F$6:$F$69,MATCH('ABP Remaining Capacity'!$E62,Inputs_ByPrg!$E$6:$E$69,0))</f>
        <v>0</v>
      </c>
    </row>
    <row r="63" spans="2:28" ht="14.75" customHeight="1" x14ac:dyDescent="0.25">
      <c r="B63" s="227" t="s">
        <v>258</v>
      </c>
      <c r="C63" s="227" t="s">
        <v>238</v>
      </c>
      <c r="D63" s="227" t="s">
        <v>326</v>
      </c>
      <c r="E63" s="272" t="str">
        <f t="shared" si="0"/>
        <v>A_Equity Eligible Contractor_&gt;500-2000</v>
      </c>
      <c r="F63" s="249" t="s">
        <v>92</v>
      </c>
      <c r="G63" s="86">
        <f>(SUMIFS(Inputs_ByYear!D$12:D$17,Inputs_ByYear!$B$12:$B$17,'ABP Remaining Capacity'!$C63))*Inputs_ByYear!D$23*INDEX(Inputs_ByYear!$D$27:$Y$28,MATCH($B63,Inputs_ByYear!$B$27:$B$28,0),MATCH(G$5,Inputs_ByYear!$D$26:$Y$26,0))*INDEX(Inputs_ByPrg!$F$6:$F$69,MATCH('ABP Remaining Capacity'!$E63,Inputs_ByPrg!$E$6:$E$69,0))</f>
        <v>0</v>
      </c>
      <c r="H63" s="86">
        <f>(SUMIFS(Inputs_ByYear!E$12:E$17,Inputs_ByYear!$B$12:$B$17,'ABP Remaining Capacity'!$C63))*Inputs_ByYear!E$23*INDEX(Inputs_ByYear!$D$27:$Y$28,MATCH($B63,Inputs_ByYear!$B$27:$B$28,0),MATCH(H$5,Inputs_ByYear!$D$26:$Y$26,0))*INDEX(Inputs_ByPrg!$F$6:$F$69,MATCH('ABP Remaining Capacity'!$E63,Inputs_ByPrg!$E$6:$E$69,0))</f>
        <v>0</v>
      </c>
      <c r="I63" s="86">
        <f>(SUMIFS(Inputs_ByYear!F$12:F$17,Inputs_ByYear!$B$12:$B$17,'ABP Remaining Capacity'!$C63))*Inputs_ByYear!F$23*INDEX(Inputs_ByYear!$D$27:$Y$28,MATCH($B63,Inputs_ByYear!$B$27:$B$28,0),MATCH(I$5,Inputs_ByYear!$D$26:$Y$26,0))*INDEX(Inputs_ByPrg!$F$6:$F$69,MATCH('ABP Remaining Capacity'!$E63,Inputs_ByPrg!$E$6:$E$69,0))</f>
        <v>0</v>
      </c>
      <c r="J63" s="86">
        <f>(SUMIFS(Inputs_ByYear!G$12:G$17,Inputs_ByYear!$B$12:$B$17,'ABP Remaining Capacity'!$C63))*Inputs_ByYear!G$23*INDEX(Inputs_ByYear!$D$27:$Y$28,MATCH($B63,Inputs_ByYear!$B$27:$B$28,0),MATCH(J$5,Inputs_ByYear!$D$26:$Y$26,0))*INDEX(Inputs_ByPrg!$F$6:$F$69,MATCH('ABP Remaining Capacity'!$E63,Inputs_ByPrg!$E$6:$E$69,0))</f>
        <v>0</v>
      </c>
      <c r="K63" s="86">
        <f>(SUMIFS(Inputs_ByYear!H$12:H$17,Inputs_ByYear!$B$12:$B$17,'ABP Remaining Capacity'!$C63))*Inputs_ByYear!H$23*INDEX(Inputs_ByYear!$D$27:$Y$28,MATCH($B63,Inputs_ByYear!$B$27:$B$28,0),MATCH(K$5,Inputs_ByYear!$D$26:$Y$26,0))*INDEX(Inputs_ByPrg!$F$6:$F$69,MATCH('ABP Remaining Capacity'!$E63,Inputs_ByPrg!$E$6:$E$69,0))</f>
        <v>0</v>
      </c>
      <c r="L63" s="86">
        <f>(SUMIFS(Inputs_ByYear!I$12:I$17,Inputs_ByYear!$B$12:$B$17,'ABP Remaining Capacity'!$C63))*Inputs_ByYear!I$23*INDEX(Inputs_ByYear!$D$27:$Y$28,MATCH($B63,Inputs_ByYear!$B$27:$B$28,0),MATCH(L$5,Inputs_ByYear!$D$26:$Y$26,0))*INDEX(Inputs_ByPrg!$F$6:$F$69,MATCH('ABP Remaining Capacity'!$E63,Inputs_ByPrg!$E$6:$E$69,0))</f>
        <v>0</v>
      </c>
      <c r="M63" s="86">
        <f>(SUMIFS(Inputs_ByYear!J$12:J$17,Inputs_ByYear!$B$12:$B$17,'ABP Remaining Capacity'!$C63))*Inputs_ByYear!J$23*INDEX(Inputs_ByYear!$D$27:$Y$28,MATCH($B63,Inputs_ByYear!$B$27:$B$28,0),MATCH(M$5,Inputs_ByYear!$D$26:$Y$26,0))*INDEX(Inputs_ByPrg!$F$6:$F$69,MATCH('ABP Remaining Capacity'!$E63,Inputs_ByPrg!$E$6:$E$69,0))</f>
        <v>0</v>
      </c>
      <c r="N63" s="86">
        <f>(SUMIFS(Inputs_ByYear!K$12:K$17,Inputs_ByYear!$B$12:$B$17,'ABP Remaining Capacity'!$C63))*Inputs_ByYear!K$23*INDEX(Inputs_ByYear!$D$27:$Y$28,MATCH($B63,Inputs_ByYear!$B$27:$B$28,0),MATCH(N$5,Inputs_ByYear!$D$26:$Y$26,0))*INDEX(Inputs_ByPrg!$F$6:$F$69,MATCH('ABP Remaining Capacity'!$E63,Inputs_ByPrg!$E$6:$E$69,0))</f>
        <v>0</v>
      </c>
      <c r="O63" s="86">
        <f>(SUMIFS(Inputs_ByYear!L$12:L$17,Inputs_ByYear!$B$12:$B$17,'ABP Remaining Capacity'!$C63))*Inputs_ByYear!L$23*INDEX(Inputs_ByYear!$D$27:$Y$28,MATCH($B63,Inputs_ByYear!$B$27:$B$28,0),MATCH(O$5,Inputs_ByYear!$D$26:$Y$26,0))*INDEX(Inputs_ByPrg!$F$6:$F$69,MATCH('ABP Remaining Capacity'!$E63,Inputs_ByPrg!$E$6:$E$69,0))</f>
        <v>0</v>
      </c>
      <c r="P63" s="86">
        <f>(SUMIFS(Inputs_ByYear!M$12:M$17,Inputs_ByYear!$B$12:$B$17,'ABP Remaining Capacity'!$C63))*Inputs_ByYear!M$23*INDEX(Inputs_ByYear!$D$27:$Y$28,MATCH($B63,Inputs_ByYear!$B$27:$B$28,0),MATCH(P$5,Inputs_ByYear!$D$26:$Y$26,0))*INDEX(Inputs_ByPrg!$F$6:$F$69,MATCH('ABP Remaining Capacity'!$E63,Inputs_ByPrg!$E$6:$E$69,0))</f>
        <v>0</v>
      </c>
      <c r="Q63" s="86">
        <f>(SUMIFS(Inputs_ByYear!N$12:N$17,Inputs_ByYear!$B$12:$B$17,'ABP Remaining Capacity'!$C63))*Inputs_ByYear!N$23*INDEX(Inputs_ByYear!$D$27:$Y$28,MATCH($B63,Inputs_ByYear!$B$27:$B$28,0),MATCH(Q$5,Inputs_ByYear!$D$26:$Y$26,0))*INDEX(Inputs_ByPrg!$F$6:$F$69,MATCH('ABP Remaining Capacity'!$E63,Inputs_ByPrg!$E$6:$E$69,0))</f>
        <v>0</v>
      </c>
      <c r="R63" s="86">
        <f>(SUMIFS(Inputs_ByYear!O$12:O$17,Inputs_ByYear!$B$12:$B$17,'ABP Remaining Capacity'!$C63))*Inputs_ByYear!O$23*INDEX(Inputs_ByYear!$D$27:$Y$28,MATCH($B63,Inputs_ByYear!$B$27:$B$28,0),MATCH(R$5,Inputs_ByYear!$D$26:$Y$26,0))*INDEX(Inputs_ByPrg!$F$6:$F$69,MATCH('ABP Remaining Capacity'!$E63,Inputs_ByPrg!$E$6:$E$69,0))</f>
        <v>0</v>
      </c>
      <c r="S63" s="86">
        <f>(SUMIFS(Inputs_ByYear!P$12:P$17,Inputs_ByYear!$B$12:$B$17,'ABP Remaining Capacity'!$C63))*Inputs_ByYear!P$23*INDEX(Inputs_ByYear!$D$27:$Y$28,MATCH($B63,Inputs_ByYear!$B$27:$B$28,0),MATCH(S$5,Inputs_ByYear!$D$26:$Y$26,0))*INDEX(Inputs_ByPrg!$F$6:$F$69,MATCH('ABP Remaining Capacity'!$E63,Inputs_ByPrg!$E$6:$E$69,0))</f>
        <v>0</v>
      </c>
      <c r="T63" s="86">
        <f>(SUMIFS(Inputs_ByYear!Q$12:Q$17,Inputs_ByYear!$B$12:$B$17,'ABP Remaining Capacity'!$C63))*Inputs_ByYear!Q$23*INDEX(Inputs_ByYear!$D$27:$Y$28,MATCH($B63,Inputs_ByYear!$B$27:$B$28,0),MATCH(T$5,Inputs_ByYear!$D$26:$Y$26,0))*INDEX(Inputs_ByPrg!$F$6:$F$69,MATCH('ABP Remaining Capacity'!$E63,Inputs_ByPrg!$E$6:$E$69,0))</f>
        <v>0</v>
      </c>
      <c r="U63" s="86">
        <f>(SUMIFS(Inputs_ByYear!R$12:R$17,Inputs_ByYear!$B$12:$B$17,'ABP Remaining Capacity'!$C63))*Inputs_ByYear!R$23*INDEX(Inputs_ByYear!$D$27:$Y$28,MATCH($B63,Inputs_ByYear!$B$27:$B$28,0),MATCH(U$5,Inputs_ByYear!$D$26:$Y$26,0))*INDEX(Inputs_ByPrg!$F$6:$F$69,MATCH('ABP Remaining Capacity'!$E63,Inputs_ByPrg!$E$6:$E$69,0))</f>
        <v>0</v>
      </c>
      <c r="V63" s="86">
        <f>(SUMIFS(Inputs_ByYear!S$12:S$17,Inputs_ByYear!$B$12:$B$17,'ABP Remaining Capacity'!$C63))*Inputs_ByYear!S$23*INDEX(Inputs_ByYear!$D$27:$Y$28,MATCH($B63,Inputs_ByYear!$B$27:$B$28,0),MATCH(V$5,Inputs_ByYear!$D$26:$Y$26,0))*INDEX(Inputs_ByPrg!$F$6:$F$69,MATCH('ABP Remaining Capacity'!$E63,Inputs_ByPrg!$E$6:$E$69,0))</f>
        <v>0</v>
      </c>
      <c r="W63" s="86">
        <f>(SUMIFS(Inputs_ByYear!T$12:T$17,Inputs_ByYear!$B$12:$B$17,'ABP Remaining Capacity'!$C63))*Inputs_ByYear!T$23*INDEX(Inputs_ByYear!$D$27:$Y$28,MATCH($B63,Inputs_ByYear!$B$27:$B$28,0),MATCH(W$5,Inputs_ByYear!$D$26:$Y$26,0))*INDEX(Inputs_ByPrg!$F$6:$F$69,MATCH('ABP Remaining Capacity'!$E63,Inputs_ByPrg!$E$6:$E$69,0))</f>
        <v>0</v>
      </c>
      <c r="X63" s="86">
        <f>(SUMIFS(Inputs_ByYear!U$12:U$17,Inputs_ByYear!$B$12:$B$17,'ABP Remaining Capacity'!$C63))*Inputs_ByYear!U$23*INDEX(Inputs_ByYear!$D$27:$Y$28,MATCH($B63,Inputs_ByYear!$B$27:$B$28,0),MATCH(X$5,Inputs_ByYear!$D$26:$Y$26,0))*INDEX(Inputs_ByPrg!$F$6:$F$69,MATCH('ABP Remaining Capacity'!$E63,Inputs_ByPrg!$E$6:$E$69,0))</f>
        <v>0</v>
      </c>
      <c r="Y63" s="86">
        <f>(SUMIFS(Inputs_ByYear!V$12:V$17,Inputs_ByYear!$B$12:$B$17,'ABP Remaining Capacity'!$C63))*Inputs_ByYear!V$23*INDEX(Inputs_ByYear!$D$27:$Y$28,MATCH($B63,Inputs_ByYear!$B$27:$B$28,0),MATCH(Y$5,Inputs_ByYear!$D$26:$Y$26,0))*INDEX(Inputs_ByPrg!$F$6:$F$69,MATCH('ABP Remaining Capacity'!$E63,Inputs_ByPrg!$E$6:$E$69,0))</f>
        <v>0</v>
      </c>
      <c r="Z63" s="86">
        <f>(SUMIFS(Inputs_ByYear!W$12:W$17,Inputs_ByYear!$B$12:$B$17,'ABP Remaining Capacity'!$C63))*Inputs_ByYear!W$23*INDEX(Inputs_ByYear!$D$27:$Y$28,MATCH($B63,Inputs_ByYear!$B$27:$B$28,0),MATCH(Z$5,Inputs_ByYear!$D$26:$Y$26,0))*INDEX(Inputs_ByPrg!$F$6:$F$69,MATCH('ABP Remaining Capacity'!$E63,Inputs_ByPrg!$E$6:$E$69,0))</f>
        <v>0</v>
      </c>
      <c r="AA63" s="86">
        <f>(SUMIFS(Inputs_ByYear!X$12:X$17,Inputs_ByYear!$B$12:$B$17,'ABP Remaining Capacity'!$C63))*Inputs_ByYear!X$23*INDEX(Inputs_ByYear!$D$27:$Y$28,MATCH($B63,Inputs_ByYear!$B$27:$B$28,0),MATCH(AA$5,Inputs_ByYear!$D$26:$Y$26,0))*INDEX(Inputs_ByPrg!$F$6:$F$69,MATCH('ABP Remaining Capacity'!$E63,Inputs_ByPrg!$E$6:$E$69,0))</f>
        <v>0</v>
      </c>
      <c r="AB63" s="86">
        <f>(SUMIFS(Inputs_ByYear!Y$12:Y$17,Inputs_ByYear!$B$12:$B$17,'ABP Remaining Capacity'!$C63))*Inputs_ByYear!Y$23*INDEX(Inputs_ByYear!$D$27:$Y$28,MATCH($B63,Inputs_ByYear!$B$27:$B$28,0),MATCH(AB$5,Inputs_ByYear!$D$26:$Y$26,0))*INDEX(Inputs_ByPrg!$F$6:$F$69,MATCH('ABP Remaining Capacity'!$E63,Inputs_ByPrg!$E$6:$E$69,0))</f>
        <v>0</v>
      </c>
    </row>
    <row r="64" spans="2:28" ht="14.75" customHeight="1" x14ac:dyDescent="0.25">
      <c r="B64" s="227" t="s">
        <v>258</v>
      </c>
      <c r="C64" s="227" t="s">
        <v>238</v>
      </c>
      <c r="D64" s="227" t="s">
        <v>327</v>
      </c>
      <c r="E64" s="272" t="str">
        <f t="shared" si="0"/>
        <v>A_Equity Eligible Contractor_&gt;2000-5000</v>
      </c>
      <c r="F64" s="249" t="s">
        <v>92</v>
      </c>
      <c r="G64" s="86">
        <f>(SUMIFS(Inputs_ByYear!D$12:D$17,Inputs_ByYear!$B$12:$B$17,'ABP Remaining Capacity'!$C64))*Inputs_ByYear!D$23*INDEX(Inputs_ByYear!$D$27:$Y$28,MATCH($B64,Inputs_ByYear!$B$27:$B$28,0),MATCH(G$5,Inputs_ByYear!$D$26:$Y$26,0))*INDEX(Inputs_ByPrg!$F$6:$F$69,MATCH('ABP Remaining Capacity'!$E64,Inputs_ByPrg!$E$6:$E$69,0))</f>
        <v>0</v>
      </c>
      <c r="H64" s="86">
        <f>(SUMIFS(Inputs_ByYear!E$12:E$17,Inputs_ByYear!$B$12:$B$17,'ABP Remaining Capacity'!$C64))*Inputs_ByYear!E$23*INDEX(Inputs_ByYear!$D$27:$Y$28,MATCH($B64,Inputs_ByYear!$B$27:$B$28,0),MATCH(H$5,Inputs_ByYear!$D$26:$Y$26,0))*INDEX(Inputs_ByPrg!$F$6:$F$69,MATCH('ABP Remaining Capacity'!$E64,Inputs_ByPrg!$E$6:$E$69,0))</f>
        <v>24627.837014925371</v>
      </c>
      <c r="I64" s="86">
        <f>(SUMIFS(Inputs_ByYear!F$12:F$17,Inputs_ByYear!$B$12:$B$17,'ABP Remaining Capacity'!$C64))*Inputs_ByYear!F$23*INDEX(Inputs_ByYear!$D$27:$Y$28,MATCH($B64,Inputs_ByYear!$B$27:$B$28,0),MATCH(I$5,Inputs_ByYear!$D$26:$Y$26,0))*INDEX(Inputs_ByPrg!$F$6:$F$69,MATCH('ABP Remaining Capacity'!$E64,Inputs_ByPrg!$E$6:$E$69,0))</f>
        <v>0</v>
      </c>
      <c r="J64" s="86">
        <f>(SUMIFS(Inputs_ByYear!G$12:G$17,Inputs_ByYear!$B$12:$B$17,'ABP Remaining Capacity'!$C64))*Inputs_ByYear!G$23*INDEX(Inputs_ByYear!$D$27:$Y$28,MATCH($B64,Inputs_ByYear!$B$27:$B$28,0),MATCH(J$5,Inputs_ByYear!$D$26:$Y$26,0))*INDEX(Inputs_ByPrg!$F$6:$F$69,MATCH('ABP Remaining Capacity'!$E64,Inputs_ByPrg!$E$6:$E$69,0))</f>
        <v>0</v>
      </c>
      <c r="K64" s="86">
        <f>(SUMIFS(Inputs_ByYear!H$12:H$17,Inputs_ByYear!$B$12:$B$17,'ABP Remaining Capacity'!$C64))*Inputs_ByYear!H$23*INDEX(Inputs_ByYear!$D$27:$Y$28,MATCH($B64,Inputs_ByYear!$B$27:$B$28,0),MATCH(K$5,Inputs_ByYear!$D$26:$Y$26,0))*INDEX(Inputs_ByPrg!$F$6:$F$69,MATCH('ABP Remaining Capacity'!$E64,Inputs_ByPrg!$E$6:$E$69,0))</f>
        <v>0</v>
      </c>
      <c r="L64" s="86">
        <f>(SUMIFS(Inputs_ByYear!I$12:I$17,Inputs_ByYear!$B$12:$B$17,'ABP Remaining Capacity'!$C64))*Inputs_ByYear!I$23*INDEX(Inputs_ByYear!$D$27:$Y$28,MATCH($B64,Inputs_ByYear!$B$27:$B$28,0),MATCH(L$5,Inputs_ByYear!$D$26:$Y$26,0))*INDEX(Inputs_ByPrg!$F$6:$F$69,MATCH('ABP Remaining Capacity'!$E64,Inputs_ByPrg!$E$6:$E$69,0))</f>
        <v>0</v>
      </c>
      <c r="M64" s="86">
        <f>(SUMIFS(Inputs_ByYear!J$12:J$17,Inputs_ByYear!$B$12:$B$17,'ABP Remaining Capacity'!$C64))*Inputs_ByYear!J$23*INDEX(Inputs_ByYear!$D$27:$Y$28,MATCH($B64,Inputs_ByYear!$B$27:$B$28,0),MATCH(M$5,Inputs_ByYear!$D$26:$Y$26,0))*INDEX(Inputs_ByPrg!$F$6:$F$69,MATCH('ABP Remaining Capacity'!$E64,Inputs_ByPrg!$E$6:$E$69,0))</f>
        <v>0</v>
      </c>
      <c r="N64" s="86">
        <f>(SUMIFS(Inputs_ByYear!K$12:K$17,Inputs_ByYear!$B$12:$B$17,'ABP Remaining Capacity'!$C64))*Inputs_ByYear!K$23*INDEX(Inputs_ByYear!$D$27:$Y$28,MATCH($B64,Inputs_ByYear!$B$27:$B$28,0),MATCH(N$5,Inputs_ByYear!$D$26:$Y$26,0))*INDEX(Inputs_ByPrg!$F$6:$F$69,MATCH('ABP Remaining Capacity'!$E64,Inputs_ByPrg!$E$6:$E$69,0))</f>
        <v>0</v>
      </c>
      <c r="O64" s="86">
        <f>(SUMIFS(Inputs_ByYear!L$12:L$17,Inputs_ByYear!$B$12:$B$17,'ABP Remaining Capacity'!$C64))*Inputs_ByYear!L$23*INDEX(Inputs_ByYear!$D$27:$Y$28,MATCH($B64,Inputs_ByYear!$B$27:$B$28,0),MATCH(O$5,Inputs_ByYear!$D$26:$Y$26,0))*INDEX(Inputs_ByPrg!$F$6:$F$69,MATCH('ABP Remaining Capacity'!$E64,Inputs_ByPrg!$E$6:$E$69,0))</f>
        <v>0</v>
      </c>
      <c r="P64" s="86">
        <f>(SUMIFS(Inputs_ByYear!M$12:M$17,Inputs_ByYear!$B$12:$B$17,'ABP Remaining Capacity'!$C64))*Inputs_ByYear!M$23*INDEX(Inputs_ByYear!$D$27:$Y$28,MATCH($B64,Inputs_ByYear!$B$27:$B$28,0),MATCH(P$5,Inputs_ByYear!$D$26:$Y$26,0))*INDEX(Inputs_ByPrg!$F$6:$F$69,MATCH('ABP Remaining Capacity'!$E64,Inputs_ByPrg!$E$6:$E$69,0))</f>
        <v>0</v>
      </c>
      <c r="Q64" s="86">
        <f>(SUMIFS(Inputs_ByYear!N$12:N$17,Inputs_ByYear!$B$12:$B$17,'ABP Remaining Capacity'!$C64))*Inputs_ByYear!N$23*INDEX(Inputs_ByYear!$D$27:$Y$28,MATCH($B64,Inputs_ByYear!$B$27:$B$28,0),MATCH(Q$5,Inputs_ByYear!$D$26:$Y$26,0))*INDEX(Inputs_ByPrg!$F$6:$F$69,MATCH('ABP Remaining Capacity'!$E64,Inputs_ByPrg!$E$6:$E$69,0))</f>
        <v>0</v>
      </c>
      <c r="R64" s="86">
        <f>(SUMIFS(Inputs_ByYear!O$12:O$17,Inputs_ByYear!$B$12:$B$17,'ABP Remaining Capacity'!$C64))*Inputs_ByYear!O$23*INDEX(Inputs_ByYear!$D$27:$Y$28,MATCH($B64,Inputs_ByYear!$B$27:$B$28,0),MATCH(R$5,Inputs_ByYear!$D$26:$Y$26,0))*INDEX(Inputs_ByPrg!$F$6:$F$69,MATCH('ABP Remaining Capacity'!$E64,Inputs_ByPrg!$E$6:$E$69,0))</f>
        <v>0</v>
      </c>
      <c r="S64" s="86">
        <f>(SUMIFS(Inputs_ByYear!P$12:P$17,Inputs_ByYear!$B$12:$B$17,'ABP Remaining Capacity'!$C64))*Inputs_ByYear!P$23*INDEX(Inputs_ByYear!$D$27:$Y$28,MATCH($B64,Inputs_ByYear!$B$27:$B$28,0),MATCH(S$5,Inputs_ByYear!$D$26:$Y$26,0))*INDEX(Inputs_ByPrg!$F$6:$F$69,MATCH('ABP Remaining Capacity'!$E64,Inputs_ByPrg!$E$6:$E$69,0))</f>
        <v>0</v>
      </c>
      <c r="T64" s="86">
        <f>(SUMIFS(Inputs_ByYear!Q$12:Q$17,Inputs_ByYear!$B$12:$B$17,'ABP Remaining Capacity'!$C64))*Inputs_ByYear!Q$23*INDEX(Inputs_ByYear!$D$27:$Y$28,MATCH($B64,Inputs_ByYear!$B$27:$B$28,0),MATCH(T$5,Inputs_ByYear!$D$26:$Y$26,0))*INDEX(Inputs_ByPrg!$F$6:$F$69,MATCH('ABP Remaining Capacity'!$E64,Inputs_ByPrg!$E$6:$E$69,0))</f>
        <v>0</v>
      </c>
      <c r="U64" s="86">
        <f>(SUMIFS(Inputs_ByYear!R$12:R$17,Inputs_ByYear!$B$12:$B$17,'ABP Remaining Capacity'!$C64))*Inputs_ByYear!R$23*INDEX(Inputs_ByYear!$D$27:$Y$28,MATCH($B64,Inputs_ByYear!$B$27:$B$28,0),MATCH(U$5,Inputs_ByYear!$D$26:$Y$26,0))*INDEX(Inputs_ByPrg!$F$6:$F$69,MATCH('ABP Remaining Capacity'!$E64,Inputs_ByPrg!$E$6:$E$69,0))</f>
        <v>0</v>
      </c>
      <c r="V64" s="86">
        <f>(SUMIFS(Inputs_ByYear!S$12:S$17,Inputs_ByYear!$B$12:$B$17,'ABP Remaining Capacity'!$C64))*Inputs_ByYear!S$23*INDEX(Inputs_ByYear!$D$27:$Y$28,MATCH($B64,Inputs_ByYear!$B$27:$B$28,0),MATCH(V$5,Inputs_ByYear!$D$26:$Y$26,0))*INDEX(Inputs_ByPrg!$F$6:$F$69,MATCH('ABP Remaining Capacity'!$E64,Inputs_ByPrg!$E$6:$E$69,0))</f>
        <v>0</v>
      </c>
      <c r="W64" s="86">
        <f>(SUMIFS(Inputs_ByYear!T$12:T$17,Inputs_ByYear!$B$12:$B$17,'ABP Remaining Capacity'!$C64))*Inputs_ByYear!T$23*INDEX(Inputs_ByYear!$D$27:$Y$28,MATCH($B64,Inputs_ByYear!$B$27:$B$28,0),MATCH(W$5,Inputs_ByYear!$D$26:$Y$26,0))*INDEX(Inputs_ByPrg!$F$6:$F$69,MATCH('ABP Remaining Capacity'!$E64,Inputs_ByPrg!$E$6:$E$69,0))</f>
        <v>0</v>
      </c>
      <c r="X64" s="86">
        <f>(SUMIFS(Inputs_ByYear!U$12:U$17,Inputs_ByYear!$B$12:$B$17,'ABP Remaining Capacity'!$C64))*Inputs_ByYear!U$23*INDEX(Inputs_ByYear!$D$27:$Y$28,MATCH($B64,Inputs_ByYear!$B$27:$B$28,0),MATCH(X$5,Inputs_ByYear!$D$26:$Y$26,0))*INDEX(Inputs_ByPrg!$F$6:$F$69,MATCH('ABP Remaining Capacity'!$E64,Inputs_ByPrg!$E$6:$E$69,0))</f>
        <v>0</v>
      </c>
      <c r="Y64" s="86">
        <f>(SUMIFS(Inputs_ByYear!V$12:V$17,Inputs_ByYear!$B$12:$B$17,'ABP Remaining Capacity'!$C64))*Inputs_ByYear!V$23*INDEX(Inputs_ByYear!$D$27:$Y$28,MATCH($B64,Inputs_ByYear!$B$27:$B$28,0),MATCH(Y$5,Inputs_ByYear!$D$26:$Y$26,0))*INDEX(Inputs_ByPrg!$F$6:$F$69,MATCH('ABP Remaining Capacity'!$E64,Inputs_ByPrg!$E$6:$E$69,0))</f>
        <v>0</v>
      </c>
      <c r="Z64" s="86">
        <f>(SUMIFS(Inputs_ByYear!W$12:W$17,Inputs_ByYear!$B$12:$B$17,'ABP Remaining Capacity'!$C64))*Inputs_ByYear!W$23*INDEX(Inputs_ByYear!$D$27:$Y$28,MATCH($B64,Inputs_ByYear!$B$27:$B$28,0),MATCH(Z$5,Inputs_ByYear!$D$26:$Y$26,0))*INDEX(Inputs_ByPrg!$F$6:$F$69,MATCH('ABP Remaining Capacity'!$E64,Inputs_ByPrg!$E$6:$E$69,0))</f>
        <v>0</v>
      </c>
      <c r="AA64" s="86">
        <f>(SUMIFS(Inputs_ByYear!X$12:X$17,Inputs_ByYear!$B$12:$B$17,'ABP Remaining Capacity'!$C64))*Inputs_ByYear!X$23*INDEX(Inputs_ByYear!$D$27:$Y$28,MATCH($B64,Inputs_ByYear!$B$27:$B$28,0),MATCH(AA$5,Inputs_ByYear!$D$26:$Y$26,0))*INDEX(Inputs_ByPrg!$F$6:$F$69,MATCH('ABP Remaining Capacity'!$E64,Inputs_ByPrg!$E$6:$E$69,0))</f>
        <v>0</v>
      </c>
      <c r="AB64" s="86">
        <f>(SUMIFS(Inputs_ByYear!Y$12:Y$17,Inputs_ByYear!$B$12:$B$17,'ABP Remaining Capacity'!$C64))*Inputs_ByYear!Y$23*INDEX(Inputs_ByYear!$D$27:$Y$28,MATCH($B64,Inputs_ByYear!$B$27:$B$28,0),MATCH(AB$5,Inputs_ByYear!$D$26:$Y$26,0))*INDEX(Inputs_ByPrg!$F$6:$F$69,MATCH('ABP Remaining Capacity'!$E64,Inputs_ByPrg!$E$6:$E$69,0))</f>
        <v>0</v>
      </c>
    </row>
    <row r="65" spans="2:28" ht="14.75" customHeight="1" x14ac:dyDescent="0.25">
      <c r="B65" s="227" t="s">
        <v>259</v>
      </c>
      <c r="C65" s="227" t="s">
        <v>238</v>
      </c>
      <c r="D65" s="227" t="s">
        <v>322</v>
      </c>
      <c r="E65" s="272" t="str">
        <f t="shared" si="0"/>
        <v>B_Equity Eligible Contractor_&gt;25-100</v>
      </c>
      <c r="F65" s="249" t="s">
        <v>92</v>
      </c>
      <c r="G65" s="86">
        <f>(SUMIFS(Inputs_ByYear!D$12:D$17,Inputs_ByYear!$B$12:$B$17,'ABP Remaining Capacity'!$C65))*Inputs_ByYear!D$23*INDEX(Inputs_ByYear!$D$27:$Y$28,MATCH($B65,Inputs_ByYear!$B$27:$B$28,0),MATCH(G$5,Inputs_ByYear!$D$26:$Y$26,0))*INDEX(Inputs_ByPrg!$F$6:$F$69,MATCH('ABP Remaining Capacity'!$E65,Inputs_ByPrg!$E$6:$E$69,0))</f>
        <v>0</v>
      </c>
      <c r="H65" s="86">
        <f>(SUMIFS(Inputs_ByYear!E$12:E$17,Inputs_ByYear!$B$12:$B$17,'ABP Remaining Capacity'!$C65))*Inputs_ByYear!E$23*INDEX(Inputs_ByYear!$D$27:$Y$28,MATCH($B65,Inputs_ByYear!$B$27:$B$28,0),MATCH(H$5,Inputs_ByYear!$D$26:$Y$26,0))*INDEX(Inputs_ByPrg!$F$6:$F$69,MATCH('ABP Remaining Capacity'!$E65,Inputs_ByPrg!$E$6:$E$69,0))</f>
        <v>12113.612099741291</v>
      </c>
      <c r="I65" s="86">
        <f>(SUMIFS(Inputs_ByYear!F$12:F$17,Inputs_ByYear!$B$12:$B$17,'ABP Remaining Capacity'!$C65))*Inputs_ByYear!F$23*INDEX(Inputs_ByYear!$D$27:$Y$28,MATCH($B65,Inputs_ByYear!$B$27:$B$28,0),MATCH(I$5,Inputs_ByYear!$D$26:$Y$26,0))*INDEX(Inputs_ByPrg!$F$6:$F$69,MATCH('ABP Remaining Capacity'!$E65,Inputs_ByPrg!$E$6:$E$69,0))</f>
        <v>0</v>
      </c>
      <c r="J65" s="86">
        <f>(SUMIFS(Inputs_ByYear!G$12:G$17,Inputs_ByYear!$B$12:$B$17,'ABP Remaining Capacity'!$C65))*Inputs_ByYear!G$23*INDEX(Inputs_ByYear!$D$27:$Y$28,MATCH($B65,Inputs_ByYear!$B$27:$B$28,0),MATCH(J$5,Inputs_ByYear!$D$26:$Y$26,0))*INDEX(Inputs_ByPrg!$F$6:$F$69,MATCH('ABP Remaining Capacity'!$E65,Inputs_ByPrg!$E$6:$E$69,0))</f>
        <v>0</v>
      </c>
      <c r="K65" s="86">
        <f>(SUMIFS(Inputs_ByYear!H$12:H$17,Inputs_ByYear!$B$12:$B$17,'ABP Remaining Capacity'!$C65))*Inputs_ByYear!H$23*INDEX(Inputs_ByYear!$D$27:$Y$28,MATCH($B65,Inputs_ByYear!$B$27:$B$28,0),MATCH(K$5,Inputs_ByYear!$D$26:$Y$26,0))*INDEX(Inputs_ByPrg!$F$6:$F$69,MATCH('ABP Remaining Capacity'!$E65,Inputs_ByPrg!$E$6:$E$69,0))</f>
        <v>0</v>
      </c>
      <c r="L65" s="86">
        <f>(SUMIFS(Inputs_ByYear!I$12:I$17,Inputs_ByYear!$B$12:$B$17,'ABP Remaining Capacity'!$C65))*Inputs_ByYear!I$23*INDEX(Inputs_ByYear!$D$27:$Y$28,MATCH($B65,Inputs_ByYear!$B$27:$B$28,0),MATCH(L$5,Inputs_ByYear!$D$26:$Y$26,0))*INDEX(Inputs_ByPrg!$F$6:$F$69,MATCH('ABP Remaining Capacity'!$E65,Inputs_ByPrg!$E$6:$E$69,0))</f>
        <v>0</v>
      </c>
      <c r="M65" s="86">
        <f>(SUMIFS(Inputs_ByYear!J$12:J$17,Inputs_ByYear!$B$12:$B$17,'ABP Remaining Capacity'!$C65))*Inputs_ByYear!J$23*INDEX(Inputs_ByYear!$D$27:$Y$28,MATCH($B65,Inputs_ByYear!$B$27:$B$28,0),MATCH(M$5,Inputs_ByYear!$D$26:$Y$26,0))*INDEX(Inputs_ByPrg!$F$6:$F$69,MATCH('ABP Remaining Capacity'!$E65,Inputs_ByPrg!$E$6:$E$69,0))</f>
        <v>0</v>
      </c>
      <c r="N65" s="86">
        <f>(SUMIFS(Inputs_ByYear!K$12:K$17,Inputs_ByYear!$B$12:$B$17,'ABP Remaining Capacity'!$C65))*Inputs_ByYear!K$23*INDEX(Inputs_ByYear!$D$27:$Y$28,MATCH($B65,Inputs_ByYear!$B$27:$B$28,0),MATCH(N$5,Inputs_ByYear!$D$26:$Y$26,0))*INDEX(Inputs_ByPrg!$F$6:$F$69,MATCH('ABP Remaining Capacity'!$E65,Inputs_ByPrg!$E$6:$E$69,0))</f>
        <v>0</v>
      </c>
      <c r="O65" s="86">
        <f>(SUMIFS(Inputs_ByYear!L$12:L$17,Inputs_ByYear!$B$12:$B$17,'ABP Remaining Capacity'!$C65))*Inputs_ByYear!L$23*INDEX(Inputs_ByYear!$D$27:$Y$28,MATCH($B65,Inputs_ByYear!$B$27:$B$28,0),MATCH(O$5,Inputs_ByYear!$D$26:$Y$26,0))*INDEX(Inputs_ByPrg!$F$6:$F$69,MATCH('ABP Remaining Capacity'!$E65,Inputs_ByPrg!$E$6:$E$69,0))</f>
        <v>0</v>
      </c>
      <c r="P65" s="86">
        <f>(SUMIFS(Inputs_ByYear!M$12:M$17,Inputs_ByYear!$B$12:$B$17,'ABP Remaining Capacity'!$C65))*Inputs_ByYear!M$23*INDEX(Inputs_ByYear!$D$27:$Y$28,MATCH($B65,Inputs_ByYear!$B$27:$B$28,0),MATCH(P$5,Inputs_ByYear!$D$26:$Y$26,0))*INDEX(Inputs_ByPrg!$F$6:$F$69,MATCH('ABP Remaining Capacity'!$E65,Inputs_ByPrg!$E$6:$E$69,0))</f>
        <v>0</v>
      </c>
      <c r="Q65" s="86">
        <f>(SUMIFS(Inputs_ByYear!N$12:N$17,Inputs_ByYear!$B$12:$B$17,'ABP Remaining Capacity'!$C65))*Inputs_ByYear!N$23*INDEX(Inputs_ByYear!$D$27:$Y$28,MATCH($B65,Inputs_ByYear!$B$27:$B$28,0),MATCH(Q$5,Inputs_ByYear!$D$26:$Y$26,0))*INDEX(Inputs_ByPrg!$F$6:$F$69,MATCH('ABP Remaining Capacity'!$E65,Inputs_ByPrg!$E$6:$E$69,0))</f>
        <v>0</v>
      </c>
      <c r="R65" s="86">
        <f>(SUMIFS(Inputs_ByYear!O$12:O$17,Inputs_ByYear!$B$12:$B$17,'ABP Remaining Capacity'!$C65))*Inputs_ByYear!O$23*INDEX(Inputs_ByYear!$D$27:$Y$28,MATCH($B65,Inputs_ByYear!$B$27:$B$28,0),MATCH(R$5,Inputs_ByYear!$D$26:$Y$26,0))*INDEX(Inputs_ByPrg!$F$6:$F$69,MATCH('ABP Remaining Capacity'!$E65,Inputs_ByPrg!$E$6:$E$69,0))</f>
        <v>0</v>
      </c>
      <c r="S65" s="86">
        <f>(SUMIFS(Inputs_ByYear!P$12:P$17,Inputs_ByYear!$B$12:$B$17,'ABP Remaining Capacity'!$C65))*Inputs_ByYear!P$23*INDEX(Inputs_ByYear!$D$27:$Y$28,MATCH($B65,Inputs_ByYear!$B$27:$B$28,0),MATCH(S$5,Inputs_ByYear!$D$26:$Y$26,0))*INDEX(Inputs_ByPrg!$F$6:$F$69,MATCH('ABP Remaining Capacity'!$E65,Inputs_ByPrg!$E$6:$E$69,0))</f>
        <v>0</v>
      </c>
      <c r="T65" s="86">
        <f>(SUMIFS(Inputs_ByYear!Q$12:Q$17,Inputs_ByYear!$B$12:$B$17,'ABP Remaining Capacity'!$C65))*Inputs_ByYear!Q$23*INDEX(Inputs_ByYear!$D$27:$Y$28,MATCH($B65,Inputs_ByYear!$B$27:$B$28,0),MATCH(T$5,Inputs_ByYear!$D$26:$Y$26,0))*INDEX(Inputs_ByPrg!$F$6:$F$69,MATCH('ABP Remaining Capacity'!$E65,Inputs_ByPrg!$E$6:$E$69,0))</f>
        <v>0</v>
      </c>
      <c r="U65" s="86">
        <f>(SUMIFS(Inputs_ByYear!R$12:R$17,Inputs_ByYear!$B$12:$B$17,'ABP Remaining Capacity'!$C65))*Inputs_ByYear!R$23*INDEX(Inputs_ByYear!$D$27:$Y$28,MATCH($B65,Inputs_ByYear!$B$27:$B$28,0),MATCH(U$5,Inputs_ByYear!$D$26:$Y$26,0))*INDEX(Inputs_ByPrg!$F$6:$F$69,MATCH('ABP Remaining Capacity'!$E65,Inputs_ByPrg!$E$6:$E$69,0))</f>
        <v>0</v>
      </c>
      <c r="V65" s="86">
        <f>(SUMIFS(Inputs_ByYear!S$12:S$17,Inputs_ByYear!$B$12:$B$17,'ABP Remaining Capacity'!$C65))*Inputs_ByYear!S$23*INDEX(Inputs_ByYear!$D$27:$Y$28,MATCH($B65,Inputs_ByYear!$B$27:$B$28,0),MATCH(V$5,Inputs_ByYear!$D$26:$Y$26,0))*INDEX(Inputs_ByPrg!$F$6:$F$69,MATCH('ABP Remaining Capacity'!$E65,Inputs_ByPrg!$E$6:$E$69,0))</f>
        <v>0</v>
      </c>
      <c r="W65" s="86">
        <f>(SUMIFS(Inputs_ByYear!T$12:T$17,Inputs_ByYear!$B$12:$B$17,'ABP Remaining Capacity'!$C65))*Inputs_ByYear!T$23*INDEX(Inputs_ByYear!$D$27:$Y$28,MATCH($B65,Inputs_ByYear!$B$27:$B$28,0),MATCH(W$5,Inputs_ByYear!$D$26:$Y$26,0))*INDEX(Inputs_ByPrg!$F$6:$F$69,MATCH('ABP Remaining Capacity'!$E65,Inputs_ByPrg!$E$6:$E$69,0))</f>
        <v>0</v>
      </c>
      <c r="X65" s="86">
        <f>(SUMIFS(Inputs_ByYear!U$12:U$17,Inputs_ByYear!$B$12:$B$17,'ABP Remaining Capacity'!$C65))*Inputs_ByYear!U$23*INDEX(Inputs_ByYear!$D$27:$Y$28,MATCH($B65,Inputs_ByYear!$B$27:$B$28,0),MATCH(X$5,Inputs_ByYear!$D$26:$Y$26,0))*INDEX(Inputs_ByPrg!$F$6:$F$69,MATCH('ABP Remaining Capacity'!$E65,Inputs_ByPrg!$E$6:$E$69,0))</f>
        <v>0</v>
      </c>
      <c r="Y65" s="86">
        <f>(SUMIFS(Inputs_ByYear!V$12:V$17,Inputs_ByYear!$B$12:$B$17,'ABP Remaining Capacity'!$C65))*Inputs_ByYear!V$23*INDEX(Inputs_ByYear!$D$27:$Y$28,MATCH($B65,Inputs_ByYear!$B$27:$B$28,0),MATCH(Y$5,Inputs_ByYear!$D$26:$Y$26,0))*INDEX(Inputs_ByPrg!$F$6:$F$69,MATCH('ABP Remaining Capacity'!$E65,Inputs_ByPrg!$E$6:$E$69,0))</f>
        <v>0</v>
      </c>
      <c r="Z65" s="86">
        <f>(SUMIFS(Inputs_ByYear!W$12:W$17,Inputs_ByYear!$B$12:$B$17,'ABP Remaining Capacity'!$C65))*Inputs_ByYear!W$23*INDEX(Inputs_ByYear!$D$27:$Y$28,MATCH($B65,Inputs_ByYear!$B$27:$B$28,0),MATCH(Z$5,Inputs_ByYear!$D$26:$Y$26,0))*INDEX(Inputs_ByPrg!$F$6:$F$69,MATCH('ABP Remaining Capacity'!$E65,Inputs_ByPrg!$E$6:$E$69,0))</f>
        <v>0</v>
      </c>
      <c r="AA65" s="86">
        <f>(SUMIFS(Inputs_ByYear!X$12:X$17,Inputs_ByYear!$B$12:$B$17,'ABP Remaining Capacity'!$C65))*Inputs_ByYear!X$23*INDEX(Inputs_ByYear!$D$27:$Y$28,MATCH($B65,Inputs_ByYear!$B$27:$B$28,0),MATCH(AA$5,Inputs_ByYear!$D$26:$Y$26,0))*INDEX(Inputs_ByPrg!$F$6:$F$69,MATCH('ABP Remaining Capacity'!$E65,Inputs_ByPrg!$E$6:$E$69,0))</f>
        <v>0</v>
      </c>
      <c r="AB65" s="86">
        <f>(SUMIFS(Inputs_ByYear!Y$12:Y$17,Inputs_ByYear!$B$12:$B$17,'ABP Remaining Capacity'!$C65))*Inputs_ByYear!Y$23*INDEX(Inputs_ByYear!$D$27:$Y$28,MATCH($B65,Inputs_ByYear!$B$27:$B$28,0),MATCH(AB$5,Inputs_ByYear!$D$26:$Y$26,0))*INDEX(Inputs_ByPrg!$F$6:$F$69,MATCH('ABP Remaining Capacity'!$E65,Inputs_ByPrg!$E$6:$E$69,0))</f>
        <v>0</v>
      </c>
    </row>
    <row r="66" spans="2:28" ht="14.75" customHeight="1" x14ac:dyDescent="0.25">
      <c r="B66" s="227" t="s">
        <v>259</v>
      </c>
      <c r="C66" s="227" t="s">
        <v>238</v>
      </c>
      <c r="D66" s="227" t="s">
        <v>323</v>
      </c>
      <c r="E66" s="272" t="str">
        <f t="shared" si="0"/>
        <v>B_Equity Eligible Contractor_&gt;100-200</v>
      </c>
      <c r="F66" s="249" t="s">
        <v>92</v>
      </c>
      <c r="G66" s="86">
        <f>(SUMIFS(Inputs_ByYear!D$12:D$17,Inputs_ByYear!$B$12:$B$17,'ABP Remaining Capacity'!$C66))*Inputs_ByYear!D$23*INDEX(Inputs_ByYear!$D$27:$Y$28,MATCH($B66,Inputs_ByYear!$B$27:$B$28,0),MATCH(G$5,Inputs_ByYear!$D$26:$Y$26,0))*INDEX(Inputs_ByPrg!$F$6:$F$69,MATCH('ABP Remaining Capacity'!$E66,Inputs_ByPrg!$E$6:$E$69,0))</f>
        <v>0</v>
      </c>
      <c r="H66" s="86">
        <f>(SUMIFS(Inputs_ByYear!E$12:E$17,Inputs_ByYear!$B$12:$B$17,'ABP Remaining Capacity'!$C66))*Inputs_ByYear!E$23*INDEX(Inputs_ByYear!$D$27:$Y$28,MATCH($B66,Inputs_ByYear!$B$27:$B$28,0),MATCH(H$5,Inputs_ByYear!$D$26:$Y$26,0))*INDEX(Inputs_ByPrg!$F$6:$F$69,MATCH('ABP Remaining Capacity'!$E66,Inputs_ByPrg!$E$6:$E$69,0))</f>
        <v>45351.340935084576</v>
      </c>
      <c r="I66" s="86">
        <f>(SUMIFS(Inputs_ByYear!F$12:F$17,Inputs_ByYear!$B$12:$B$17,'ABP Remaining Capacity'!$C66))*Inputs_ByYear!F$23*INDEX(Inputs_ByYear!$D$27:$Y$28,MATCH($B66,Inputs_ByYear!$B$27:$B$28,0),MATCH(I$5,Inputs_ByYear!$D$26:$Y$26,0))*INDEX(Inputs_ByPrg!$F$6:$F$69,MATCH('ABP Remaining Capacity'!$E66,Inputs_ByPrg!$E$6:$E$69,0))</f>
        <v>0</v>
      </c>
      <c r="J66" s="86">
        <f>(SUMIFS(Inputs_ByYear!G$12:G$17,Inputs_ByYear!$B$12:$B$17,'ABP Remaining Capacity'!$C66))*Inputs_ByYear!G$23*INDEX(Inputs_ByYear!$D$27:$Y$28,MATCH($B66,Inputs_ByYear!$B$27:$B$28,0),MATCH(J$5,Inputs_ByYear!$D$26:$Y$26,0))*INDEX(Inputs_ByPrg!$F$6:$F$69,MATCH('ABP Remaining Capacity'!$E66,Inputs_ByPrg!$E$6:$E$69,0))</f>
        <v>0</v>
      </c>
      <c r="K66" s="86">
        <f>(SUMIFS(Inputs_ByYear!H$12:H$17,Inputs_ByYear!$B$12:$B$17,'ABP Remaining Capacity'!$C66))*Inputs_ByYear!H$23*INDEX(Inputs_ByYear!$D$27:$Y$28,MATCH($B66,Inputs_ByYear!$B$27:$B$28,0),MATCH(K$5,Inputs_ByYear!$D$26:$Y$26,0))*INDEX(Inputs_ByPrg!$F$6:$F$69,MATCH('ABP Remaining Capacity'!$E66,Inputs_ByPrg!$E$6:$E$69,0))</f>
        <v>0</v>
      </c>
      <c r="L66" s="86">
        <f>(SUMIFS(Inputs_ByYear!I$12:I$17,Inputs_ByYear!$B$12:$B$17,'ABP Remaining Capacity'!$C66))*Inputs_ByYear!I$23*INDEX(Inputs_ByYear!$D$27:$Y$28,MATCH($B66,Inputs_ByYear!$B$27:$B$28,0),MATCH(L$5,Inputs_ByYear!$D$26:$Y$26,0))*INDEX(Inputs_ByPrg!$F$6:$F$69,MATCH('ABP Remaining Capacity'!$E66,Inputs_ByPrg!$E$6:$E$69,0))</f>
        <v>0</v>
      </c>
      <c r="M66" s="86">
        <f>(SUMIFS(Inputs_ByYear!J$12:J$17,Inputs_ByYear!$B$12:$B$17,'ABP Remaining Capacity'!$C66))*Inputs_ByYear!J$23*INDEX(Inputs_ByYear!$D$27:$Y$28,MATCH($B66,Inputs_ByYear!$B$27:$B$28,0),MATCH(M$5,Inputs_ByYear!$D$26:$Y$26,0))*INDEX(Inputs_ByPrg!$F$6:$F$69,MATCH('ABP Remaining Capacity'!$E66,Inputs_ByPrg!$E$6:$E$69,0))</f>
        <v>0</v>
      </c>
      <c r="N66" s="86">
        <f>(SUMIFS(Inputs_ByYear!K$12:K$17,Inputs_ByYear!$B$12:$B$17,'ABP Remaining Capacity'!$C66))*Inputs_ByYear!K$23*INDEX(Inputs_ByYear!$D$27:$Y$28,MATCH($B66,Inputs_ByYear!$B$27:$B$28,0),MATCH(N$5,Inputs_ByYear!$D$26:$Y$26,0))*INDEX(Inputs_ByPrg!$F$6:$F$69,MATCH('ABP Remaining Capacity'!$E66,Inputs_ByPrg!$E$6:$E$69,0))</f>
        <v>0</v>
      </c>
      <c r="O66" s="86">
        <f>(SUMIFS(Inputs_ByYear!L$12:L$17,Inputs_ByYear!$B$12:$B$17,'ABP Remaining Capacity'!$C66))*Inputs_ByYear!L$23*INDEX(Inputs_ByYear!$D$27:$Y$28,MATCH($B66,Inputs_ByYear!$B$27:$B$28,0),MATCH(O$5,Inputs_ByYear!$D$26:$Y$26,0))*INDEX(Inputs_ByPrg!$F$6:$F$69,MATCH('ABP Remaining Capacity'!$E66,Inputs_ByPrg!$E$6:$E$69,0))</f>
        <v>0</v>
      </c>
      <c r="P66" s="86">
        <f>(SUMIFS(Inputs_ByYear!M$12:M$17,Inputs_ByYear!$B$12:$B$17,'ABP Remaining Capacity'!$C66))*Inputs_ByYear!M$23*INDEX(Inputs_ByYear!$D$27:$Y$28,MATCH($B66,Inputs_ByYear!$B$27:$B$28,0),MATCH(P$5,Inputs_ByYear!$D$26:$Y$26,0))*INDEX(Inputs_ByPrg!$F$6:$F$69,MATCH('ABP Remaining Capacity'!$E66,Inputs_ByPrg!$E$6:$E$69,0))</f>
        <v>0</v>
      </c>
      <c r="Q66" s="86">
        <f>(SUMIFS(Inputs_ByYear!N$12:N$17,Inputs_ByYear!$B$12:$B$17,'ABP Remaining Capacity'!$C66))*Inputs_ByYear!N$23*INDEX(Inputs_ByYear!$D$27:$Y$28,MATCH($B66,Inputs_ByYear!$B$27:$B$28,0),MATCH(Q$5,Inputs_ByYear!$D$26:$Y$26,0))*INDEX(Inputs_ByPrg!$F$6:$F$69,MATCH('ABP Remaining Capacity'!$E66,Inputs_ByPrg!$E$6:$E$69,0))</f>
        <v>0</v>
      </c>
      <c r="R66" s="86">
        <f>(SUMIFS(Inputs_ByYear!O$12:O$17,Inputs_ByYear!$B$12:$B$17,'ABP Remaining Capacity'!$C66))*Inputs_ByYear!O$23*INDEX(Inputs_ByYear!$D$27:$Y$28,MATCH($B66,Inputs_ByYear!$B$27:$B$28,0),MATCH(R$5,Inputs_ByYear!$D$26:$Y$26,0))*INDEX(Inputs_ByPrg!$F$6:$F$69,MATCH('ABP Remaining Capacity'!$E66,Inputs_ByPrg!$E$6:$E$69,0))</f>
        <v>0</v>
      </c>
      <c r="S66" s="86">
        <f>(SUMIFS(Inputs_ByYear!P$12:P$17,Inputs_ByYear!$B$12:$B$17,'ABP Remaining Capacity'!$C66))*Inputs_ByYear!P$23*INDEX(Inputs_ByYear!$D$27:$Y$28,MATCH($B66,Inputs_ByYear!$B$27:$B$28,0),MATCH(S$5,Inputs_ByYear!$D$26:$Y$26,0))*INDEX(Inputs_ByPrg!$F$6:$F$69,MATCH('ABP Remaining Capacity'!$E66,Inputs_ByPrg!$E$6:$E$69,0))</f>
        <v>0</v>
      </c>
      <c r="T66" s="86">
        <f>(SUMIFS(Inputs_ByYear!Q$12:Q$17,Inputs_ByYear!$B$12:$B$17,'ABP Remaining Capacity'!$C66))*Inputs_ByYear!Q$23*INDEX(Inputs_ByYear!$D$27:$Y$28,MATCH($B66,Inputs_ByYear!$B$27:$B$28,0),MATCH(T$5,Inputs_ByYear!$D$26:$Y$26,0))*INDEX(Inputs_ByPrg!$F$6:$F$69,MATCH('ABP Remaining Capacity'!$E66,Inputs_ByPrg!$E$6:$E$69,0))</f>
        <v>0</v>
      </c>
      <c r="U66" s="86">
        <f>(SUMIFS(Inputs_ByYear!R$12:R$17,Inputs_ByYear!$B$12:$B$17,'ABP Remaining Capacity'!$C66))*Inputs_ByYear!R$23*INDEX(Inputs_ByYear!$D$27:$Y$28,MATCH($B66,Inputs_ByYear!$B$27:$B$28,0),MATCH(U$5,Inputs_ByYear!$D$26:$Y$26,0))*INDEX(Inputs_ByPrg!$F$6:$F$69,MATCH('ABP Remaining Capacity'!$E66,Inputs_ByPrg!$E$6:$E$69,0))</f>
        <v>0</v>
      </c>
      <c r="V66" s="86">
        <f>(SUMIFS(Inputs_ByYear!S$12:S$17,Inputs_ByYear!$B$12:$B$17,'ABP Remaining Capacity'!$C66))*Inputs_ByYear!S$23*INDEX(Inputs_ByYear!$D$27:$Y$28,MATCH($B66,Inputs_ByYear!$B$27:$B$28,0),MATCH(V$5,Inputs_ByYear!$D$26:$Y$26,0))*INDEX(Inputs_ByPrg!$F$6:$F$69,MATCH('ABP Remaining Capacity'!$E66,Inputs_ByPrg!$E$6:$E$69,0))</f>
        <v>0</v>
      </c>
      <c r="W66" s="86">
        <f>(SUMIFS(Inputs_ByYear!T$12:T$17,Inputs_ByYear!$B$12:$B$17,'ABP Remaining Capacity'!$C66))*Inputs_ByYear!T$23*INDEX(Inputs_ByYear!$D$27:$Y$28,MATCH($B66,Inputs_ByYear!$B$27:$B$28,0),MATCH(W$5,Inputs_ByYear!$D$26:$Y$26,0))*INDEX(Inputs_ByPrg!$F$6:$F$69,MATCH('ABP Remaining Capacity'!$E66,Inputs_ByPrg!$E$6:$E$69,0))</f>
        <v>0</v>
      </c>
      <c r="X66" s="86">
        <f>(SUMIFS(Inputs_ByYear!U$12:U$17,Inputs_ByYear!$B$12:$B$17,'ABP Remaining Capacity'!$C66))*Inputs_ByYear!U$23*INDEX(Inputs_ByYear!$D$27:$Y$28,MATCH($B66,Inputs_ByYear!$B$27:$B$28,0),MATCH(X$5,Inputs_ByYear!$D$26:$Y$26,0))*INDEX(Inputs_ByPrg!$F$6:$F$69,MATCH('ABP Remaining Capacity'!$E66,Inputs_ByPrg!$E$6:$E$69,0))</f>
        <v>0</v>
      </c>
      <c r="Y66" s="86">
        <f>(SUMIFS(Inputs_ByYear!V$12:V$17,Inputs_ByYear!$B$12:$B$17,'ABP Remaining Capacity'!$C66))*Inputs_ByYear!V$23*INDEX(Inputs_ByYear!$D$27:$Y$28,MATCH($B66,Inputs_ByYear!$B$27:$B$28,0),MATCH(Y$5,Inputs_ByYear!$D$26:$Y$26,0))*INDEX(Inputs_ByPrg!$F$6:$F$69,MATCH('ABP Remaining Capacity'!$E66,Inputs_ByPrg!$E$6:$E$69,0))</f>
        <v>0</v>
      </c>
      <c r="Z66" s="86">
        <f>(SUMIFS(Inputs_ByYear!W$12:W$17,Inputs_ByYear!$B$12:$B$17,'ABP Remaining Capacity'!$C66))*Inputs_ByYear!W$23*INDEX(Inputs_ByYear!$D$27:$Y$28,MATCH($B66,Inputs_ByYear!$B$27:$B$28,0),MATCH(Z$5,Inputs_ByYear!$D$26:$Y$26,0))*INDEX(Inputs_ByPrg!$F$6:$F$69,MATCH('ABP Remaining Capacity'!$E66,Inputs_ByPrg!$E$6:$E$69,0))</f>
        <v>0</v>
      </c>
      <c r="AA66" s="86">
        <f>(SUMIFS(Inputs_ByYear!X$12:X$17,Inputs_ByYear!$B$12:$B$17,'ABP Remaining Capacity'!$C66))*Inputs_ByYear!X$23*INDEX(Inputs_ByYear!$D$27:$Y$28,MATCH($B66,Inputs_ByYear!$B$27:$B$28,0),MATCH(AA$5,Inputs_ByYear!$D$26:$Y$26,0))*INDEX(Inputs_ByPrg!$F$6:$F$69,MATCH('ABP Remaining Capacity'!$E66,Inputs_ByPrg!$E$6:$E$69,0))</f>
        <v>0</v>
      </c>
      <c r="AB66" s="86">
        <f>(SUMIFS(Inputs_ByYear!Y$12:Y$17,Inputs_ByYear!$B$12:$B$17,'ABP Remaining Capacity'!$C66))*Inputs_ByYear!Y$23*INDEX(Inputs_ByYear!$D$27:$Y$28,MATCH($B66,Inputs_ByYear!$B$27:$B$28,0),MATCH(AB$5,Inputs_ByYear!$D$26:$Y$26,0))*INDEX(Inputs_ByPrg!$F$6:$F$69,MATCH('ABP Remaining Capacity'!$E66,Inputs_ByPrg!$E$6:$E$69,0))</f>
        <v>0</v>
      </c>
    </row>
    <row r="67" spans="2:28" ht="14.75" customHeight="1" x14ac:dyDescent="0.25">
      <c r="B67" s="227" t="s">
        <v>259</v>
      </c>
      <c r="C67" s="227" t="s">
        <v>238</v>
      </c>
      <c r="D67" s="227" t="s">
        <v>324</v>
      </c>
      <c r="E67" s="272" t="str">
        <f t="shared" si="0"/>
        <v>B_Equity Eligible Contractor_&gt;200-500</v>
      </c>
      <c r="F67" s="249" t="s">
        <v>92</v>
      </c>
      <c r="G67" s="86">
        <f>(SUMIFS(Inputs_ByYear!D$12:D$17,Inputs_ByYear!$B$12:$B$17,'ABP Remaining Capacity'!$C67))*Inputs_ByYear!D$23*INDEX(Inputs_ByYear!$D$27:$Y$28,MATCH($B67,Inputs_ByYear!$B$27:$B$28,0),MATCH(G$5,Inputs_ByYear!$D$26:$Y$26,0))*INDEX(Inputs_ByPrg!$F$6:$F$69,MATCH('ABP Remaining Capacity'!$E67,Inputs_ByPrg!$E$6:$E$69,0))</f>
        <v>0</v>
      </c>
      <c r="H67" s="86">
        <f>(SUMIFS(Inputs_ByYear!E$12:E$17,Inputs_ByYear!$B$12:$B$17,'ABP Remaining Capacity'!$C67))*Inputs_ByYear!E$23*INDEX(Inputs_ByYear!$D$27:$Y$28,MATCH($B67,Inputs_ByYear!$B$27:$B$28,0),MATCH(H$5,Inputs_ByYear!$D$26:$Y$26,0))*INDEX(Inputs_ByPrg!$F$6:$F$69,MATCH('ABP Remaining Capacity'!$E67,Inputs_ByPrg!$E$6:$E$69,0))</f>
        <v>0</v>
      </c>
      <c r="I67" s="86">
        <f>(SUMIFS(Inputs_ByYear!F$12:F$17,Inputs_ByYear!$B$12:$B$17,'ABP Remaining Capacity'!$C67))*Inputs_ByYear!F$23*INDEX(Inputs_ByYear!$D$27:$Y$28,MATCH($B67,Inputs_ByYear!$B$27:$B$28,0),MATCH(I$5,Inputs_ByYear!$D$26:$Y$26,0))*INDEX(Inputs_ByPrg!$F$6:$F$69,MATCH('ABP Remaining Capacity'!$E67,Inputs_ByPrg!$E$6:$E$69,0))</f>
        <v>0</v>
      </c>
      <c r="J67" s="86">
        <f>(SUMIFS(Inputs_ByYear!G$12:G$17,Inputs_ByYear!$B$12:$B$17,'ABP Remaining Capacity'!$C67))*Inputs_ByYear!G$23*INDEX(Inputs_ByYear!$D$27:$Y$28,MATCH($B67,Inputs_ByYear!$B$27:$B$28,0),MATCH(J$5,Inputs_ByYear!$D$26:$Y$26,0))*INDEX(Inputs_ByPrg!$F$6:$F$69,MATCH('ABP Remaining Capacity'!$E67,Inputs_ByPrg!$E$6:$E$69,0))</f>
        <v>0</v>
      </c>
      <c r="K67" s="86">
        <f>(SUMIFS(Inputs_ByYear!H$12:H$17,Inputs_ByYear!$B$12:$B$17,'ABP Remaining Capacity'!$C67))*Inputs_ByYear!H$23*INDEX(Inputs_ByYear!$D$27:$Y$28,MATCH($B67,Inputs_ByYear!$B$27:$B$28,0),MATCH(K$5,Inputs_ByYear!$D$26:$Y$26,0))*INDEX(Inputs_ByPrg!$F$6:$F$69,MATCH('ABP Remaining Capacity'!$E67,Inputs_ByPrg!$E$6:$E$69,0))</f>
        <v>0</v>
      </c>
      <c r="L67" s="86">
        <f>(SUMIFS(Inputs_ByYear!I$12:I$17,Inputs_ByYear!$B$12:$B$17,'ABP Remaining Capacity'!$C67))*Inputs_ByYear!I$23*INDEX(Inputs_ByYear!$D$27:$Y$28,MATCH($B67,Inputs_ByYear!$B$27:$B$28,0),MATCH(L$5,Inputs_ByYear!$D$26:$Y$26,0))*INDEX(Inputs_ByPrg!$F$6:$F$69,MATCH('ABP Remaining Capacity'!$E67,Inputs_ByPrg!$E$6:$E$69,0))</f>
        <v>0</v>
      </c>
      <c r="M67" s="86">
        <f>(SUMIFS(Inputs_ByYear!J$12:J$17,Inputs_ByYear!$B$12:$B$17,'ABP Remaining Capacity'!$C67))*Inputs_ByYear!J$23*INDEX(Inputs_ByYear!$D$27:$Y$28,MATCH($B67,Inputs_ByYear!$B$27:$B$28,0),MATCH(M$5,Inputs_ByYear!$D$26:$Y$26,0))*INDEX(Inputs_ByPrg!$F$6:$F$69,MATCH('ABP Remaining Capacity'!$E67,Inputs_ByPrg!$E$6:$E$69,0))</f>
        <v>0</v>
      </c>
      <c r="N67" s="86">
        <f>(SUMIFS(Inputs_ByYear!K$12:K$17,Inputs_ByYear!$B$12:$B$17,'ABP Remaining Capacity'!$C67))*Inputs_ByYear!K$23*INDEX(Inputs_ByYear!$D$27:$Y$28,MATCH($B67,Inputs_ByYear!$B$27:$B$28,0),MATCH(N$5,Inputs_ByYear!$D$26:$Y$26,0))*INDEX(Inputs_ByPrg!$F$6:$F$69,MATCH('ABP Remaining Capacity'!$E67,Inputs_ByPrg!$E$6:$E$69,0))</f>
        <v>0</v>
      </c>
      <c r="O67" s="86">
        <f>(SUMIFS(Inputs_ByYear!L$12:L$17,Inputs_ByYear!$B$12:$B$17,'ABP Remaining Capacity'!$C67))*Inputs_ByYear!L$23*INDEX(Inputs_ByYear!$D$27:$Y$28,MATCH($B67,Inputs_ByYear!$B$27:$B$28,0),MATCH(O$5,Inputs_ByYear!$D$26:$Y$26,0))*INDEX(Inputs_ByPrg!$F$6:$F$69,MATCH('ABP Remaining Capacity'!$E67,Inputs_ByPrg!$E$6:$E$69,0))</f>
        <v>0</v>
      </c>
      <c r="P67" s="86">
        <f>(SUMIFS(Inputs_ByYear!M$12:M$17,Inputs_ByYear!$B$12:$B$17,'ABP Remaining Capacity'!$C67))*Inputs_ByYear!M$23*INDEX(Inputs_ByYear!$D$27:$Y$28,MATCH($B67,Inputs_ByYear!$B$27:$B$28,0),MATCH(P$5,Inputs_ByYear!$D$26:$Y$26,0))*INDEX(Inputs_ByPrg!$F$6:$F$69,MATCH('ABP Remaining Capacity'!$E67,Inputs_ByPrg!$E$6:$E$69,0))</f>
        <v>0</v>
      </c>
      <c r="Q67" s="86">
        <f>(SUMIFS(Inputs_ByYear!N$12:N$17,Inputs_ByYear!$B$12:$B$17,'ABP Remaining Capacity'!$C67))*Inputs_ByYear!N$23*INDEX(Inputs_ByYear!$D$27:$Y$28,MATCH($B67,Inputs_ByYear!$B$27:$B$28,0),MATCH(Q$5,Inputs_ByYear!$D$26:$Y$26,0))*INDEX(Inputs_ByPrg!$F$6:$F$69,MATCH('ABP Remaining Capacity'!$E67,Inputs_ByPrg!$E$6:$E$69,0))</f>
        <v>0</v>
      </c>
      <c r="R67" s="86">
        <f>(SUMIFS(Inputs_ByYear!O$12:O$17,Inputs_ByYear!$B$12:$B$17,'ABP Remaining Capacity'!$C67))*Inputs_ByYear!O$23*INDEX(Inputs_ByYear!$D$27:$Y$28,MATCH($B67,Inputs_ByYear!$B$27:$B$28,0),MATCH(R$5,Inputs_ByYear!$D$26:$Y$26,0))*INDEX(Inputs_ByPrg!$F$6:$F$69,MATCH('ABP Remaining Capacity'!$E67,Inputs_ByPrg!$E$6:$E$69,0))</f>
        <v>0</v>
      </c>
      <c r="S67" s="86">
        <f>(SUMIFS(Inputs_ByYear!P$12:P$17,Inputs_ByYear!$B$12:$B$17,'ABP Remaining Capacity'!$C67))*Inputs_ByYear!P$23*INDEX(Inputs_ByYear!$D$27:$Y$28,MATCH($B67,Inputs_ByYear!$B$27:$B$28,0),MATCH(S$5,Inputs_ByYear!$D$26:$Y$26,0))*INDEX(Inputs_ByPrg!$F$6:$F$69,MATCH('ABP Remaining Capacity'!$E67,Inputs_ByPrg!$E$6:$E$69,0))</f>
        <v>0</v>
      </c>
      <c r="T67" s="86">
        <f>(SUMIFS(Inputs_ByYear!Q$12:Q$17,Inputs_ByYear!$B$12:$B$17,'ABP Remaining Capacity'!$C67))*Inputs_ByYear!Q$23*INDEX(Inputs_ByYear!$D$27:$Y$28,MATCH($B67,Inputs_ByYear!$B$27:$B$28,0),MATCH(T$5,Inputs_ByYear!$D$26:$Y$26,0))*INDEX(Inputs_ByPrg!$F$6:$F$69,MATCH('ABP Remaining Capacity'!$E67,Inputs_ByPrg!$E$6:$E$69,0))</f>
        <v>0</v>
      </c>
      <c r="U67" s="86">
        <f>(SUMIFS(Inputs_ByYear!R$12:R$17,Inputs_ByYear!$B$12:$B$17,'ABP Remaining Capacity'!$C67))*Inputs_ByYear!R$23*INDEX(Inputs_ByYear!$D$27:$Y$28,MATCH($B67,Inputs_ByYear!$B$27:$B$28,0),MATCH(U$5,Inputs_ByYear!$D$26:$Y$26,0))*INDEX(Inputs_ByPrg!$F$6:$F$69,MATCH('ABP Remaining Capacity'!$E67,Inputs_ByPrg!$E$6:$E$69,0))</f>
        <v>0</v>
      </c>
      <c r="V67" s="86">
        <f>(SUMIFS(Inputs_ByYear!S$12:S$17,Inputs_ByYear!$B$12:$B$17,'ABP Remaining Capacity'!$C67))*Inputs_ByYear!S$23*INDEX(Inputs_ByYear!$D$27:$Y$28,MATCH($B67,Inputs_ByYear!$B$27:$B$28,0),MATCH(V$5,Inputs_ByYear!$D$26:$Y$26,0))*INDEX(Inputs_ByPrg!$F$6:$F$69,MATCH('ABP Remaining Capacity'!$E67,Inputs_ByPrg!$E$6:$E$69,0))</f>
        <v>0</v>
      </c>
      <c r="W67" s="86">
        <f>(SUMIFS(Inputs_ByYear!T$12:T$17,Inputs_ByYear!$B$12:$B$17,'ABP Remaining Capacity'!$C67))*Inputs_ByYear!T$23*INDEX(Inputs_ByYear!$D$27:$Y$28,MATCH($B67,Inputs_ByYear!$B$27:$B$28,0),MATCH(W$5,Inputs_ByYear!$D$26:$Y$26,0))*INDEX(Inputs_ByPrg!$F$6:$F$69,MATCH('ABP Remaining Capacity'!$E67,Inputs_ByPrg!$E$6:$E$69,0))</f>
        <v>0</v>
      </c>
      <c r="X67" s="86">
        <f>(SUMIFS(Inputs_ByYear!U$12:U$17,Inputs_ByYear!$B$12:$B$17,'ABP Remaining Capacity'!$C67))*Inputs_ByYear!U$23*INDEX(Inputs_ByYear!$D$27:$Y$28,MATCH($B67,Inputs_ByYear!$B$27:$B$28,0),MATCH(X$5,Inputs_ByYear!$D$26:$Y$26,0))*INDEX(Inputs_ByPrg!$F$6:$F$69,MATCH('ABP Remaining Capacity'!$E67,Inputs_ByPrg!$E$6:$E$69,0))</f>
        <v>0</v>
      </c>
      <c r="Y67" s="86">
        <f>(SUMIFS(Inputs_ByYear!V$12:V$17,Inputs_ByYear!$B$12:$B$17,'ABP Remaining Capacity'!$C67))*Inputs_ByYear!V$23*INDEX(Inputs_ByYear!$D$27:$Y$28,MATCH($B67,Inputs_ByYear!$B$27:$B$28,0),MATCH(Y$5,Inputs_ByYear!$D$26:$Y$26,0))*INDEX(Inputs_ByPrg!$F$6:$F$69,MATCH('ABP Remaining Capacity'!$E67,Inputs_ByPrg!$E$6:$E$69,0))</f>
        <v>0</v>
      </c>
      <c r="Z67" s="86">
        <f>(SUMIFS(Inputs_ByYear!W$12:W$17,Inputs_ByYear!$B$12:$B$17,'ABP Remaining Capacity'!$C67))*Inputs_ByYear!W$23*INDEX(Inputs_ByYear!$D$27:$Y$28,MATCH($B67,Inputs_ByYear!$B$27:$B$28,0),MATCH(Z$5,Inputs_ByYear!$D$26:$Y$26,0))*INDEX(Inputs_ByPrg!$F$6:$F$69,MATCH('ABP Remaining Capacity'!$E67,Inputs_ByPrg!$E$6:$E$69,0))</f>
        <v>0</v>
      </c>
      <c r="AA67" s="86">
        <f>(SUMIFS(Inputs_ByYear!X$12:X$17,Inputs_ByYear!$B$12:$B$17,'ABP Remaining Capacity'!$C67))*Inputs_ByYear!X$23*INDEX(Inputs_ByYear!$D$27:$Y$28,MATCH($B67,Inputs_ByYear!$B$27:$B$28,0),MATCH(AA$5,Inputs_ByYear!$D$26:$Y$26,0))*INDEX(Inputs_ByPrg!$F$6:$F$69,MATCH('ABP Remaining Capacity'!$E67,Inputs_ByPrg!$E$6:$E$69,0))</f>
        <v>0</v>
      </c>
      <c r="AB67" s="86">
        <f>(SUMIFS(Inputs_ByYear!Y$12:Y$17,Inputs_ByYear!$B$12:$B$17,'ABP Remaining Capacity'!$C67))*Inputs_ByYear!Y$23*INDEX(Inputs_ByYear!$D$27:$Y$28,MATCH($B67,Inputs_ByYear!$B$27:$B$28,0),MATCH(AB$5,Inputs_ByYear!$D$26:$Y$26,0))*INDEX(Inputs_ByPrg!$F$6:$F$69,MATCH('ABP Remaining Capacity'!$E67,Inputs_ByPrg!$E$6:$E$69,0))</f>
        <v>0</v>
      </c>
    </row>
    <row r="68" spans="2:28" ht="14.75" customHeight="1" x14ac:dyDescent="0.25">
      <c r="B68" s="227" t="s">
        <v>259</v>
      </c>
      <c r="C68" s="227" t="s">
        <v>238</v>
      </c>
      <c r="D68" s="227" t="s">
        <v>326</v>
      </c>
      <c r="E68" s="272" t="str">
        <f t="shared" si="0"/>
        <v>B_Equity Eligible Contractor_&gt;500-2000</v>
      </c>
      <c r="F68" s="249" t="s">
        <v>92</v>
      </c>
      <c r="G68" s="86">
        <f>(SUMIFS(Inputs_ByYear!D$12:D$17,Inputs_ByYear!$B$12:$B$17,'ABP Remaining Capacity'!$C68))*Inputs_ByYear!D$23*INDEX(Inputs_ByYear!$D$27:$Y$28,MATCH($B68,Inputs_ByYear!$B$27:$B$28,0),MATCH(G$5,Inputs_ByYear!$D$26:$Y$26,0))*INDEX(Inputs_ByPrg!$F$6:$F$69,MATCH('ABP Remaining Capacity'!$E68,Inputs_ByPrg!$E$6:$E$69,0))</f>
        <v>0</v>
      </c>
      <c r="H68" s="86">
        <f>(SUMIFS(Inputs_ByYear!E$12:E$17,Inputs_ByYear!$B$12:$B$17,'ABP Remaining Capacity'!$C68))*Inputs_ByYear!E$23*INDEX(Inputs_ByYear!$D$27:$Y$28,MATCH($B68,Inputs_ByYear!$B$27:$B$28,0),MATCH(H$5,Inputs_ByYear!$D$26:$Y$26,0))*INDEX(Inputs_ByPrg!$F$6:$F$69,MATCH('ABP Remaining Capacity'!$E68,Inputs_ByPrg!$E$6:$E$69,0))</f>
        <v>0</v>
      </c>
      <c r="I68" s="86">
        <f>(SUMIFS(Inputs_ByYear!F$12:F$17,Inputs_ByYear!$B$12:$B$17,'ABP Remaining Capacity'!$C68))*Inputs_ByYear!F$23*INDEX(Inputs_ByYear!$D$27:$Y$28,MATCH($B68,Inputs_ByYear!$B$27:$B$28,0),MATCH(I$5,Inputs_ByYear!$D$26:$Y$26,0))*INDEX(Inputs_ByPrg!$F$6:$F$69,MATCH('ABP Remaining Capacity'!$E68,Inputs_ByPrg!$E$6:$E$69,0))</f>
        <v>0</v>
      </c>
      <c r="J68" s="86">
        <f>(SUMIFS(Inputs_ByYear!G$12:G$17,Inputs_ByYear!$B$12:$B$17,'ABP Remaining Capacity'!$C68))*Inputs_ByYear!G$23*INDEX(Inputs_ByYear!$D$27:$Y$28,MATCH($B68,Inputs_ByYear!$B$27:$B$28,0),MATCH(J$5,Inputs_ByYear!$D$26:$Y$26,0))*INDEX(Inputs_ByPrg!$F$6:$F$69,MATCH('ABP Remaining Capacity'!$E68,Inputs_ByPrg!$E$6:$E$69,0))</f>
        <v>0</v>
      </c>
      <c r="K68" s="86">
        <f>(SUMIFS(Inputs_ByYear!H$12:H$17,Inputs_ByYear!$B$12:$B$17,'ABP Remaining Capacity'!$C68))*Inputs_ByYear!H$23*INDEX(Inputs_ByYear!$D$27:$Y$28,MATCH($B68,Inputs_ByYear!$B$27:$B$28,0),MATCH(K$5,Inputs_ByYear!$D$26:$Y$26,0))*INDEX(Inputs_ByPrg!$F$6:$F$69,MATCH('ABP Remaining Capacity'!$E68,Inputs_ByPrg!$E$6:$E$69,0))</f>
        <v>0</v>
      </c>
      <c r="L68" s="86">
        <f>(SUMIFS(Inputs_ByYear!I$12:I$17,Inputs_ByYear!$B$12:$B$17,'ABP Remaining Capacity'!$C68))*Inputs_ByYear!I$23*INDEX(Inputs_ByYear!$D$27:$Y$28,MATCH($B68,Inputs_ByYear!$B$27:$B$28,0),MATCH(L$5,Inputs_ByYear!$D$26:$Y$26,0))*INDEX(Inputs_ByPrg!$F$6:$F$69,MATCH('ABP Remaining Capacity'!$E68,Inputs_ByPrg!$E$6:$E$69,0))</f>
        <v>0</v>
      </c>
      <c r="M68" s="86">
        <f>(SUMIFS(Inputs_ByYear!J$12:J$17,Inputs_ByYear!$B$12:$B$17,'ABP Remaining Capacity'!$C68))*Inputs_ByYear!J$23*INDEX(Inputs_ByYear!$D$27:$Y$28,MATCH($B68,Inputs_ByYear!$B$27:$B$28,0),MATCH(M$5,Inputs_ByYear!$D$26:$Y$26,0))*INDEX(Inputs_ByPrg!$F$6:$F$69,MATCH('ABP Remaining Capacity'!$E68,Inputs_ByPrg!$E$6:$E$69,0))</f>
        <v>0</v>
      </c>
      <c r="N68" s="86">
        <f>(SUMIFS(Inputs_ByYear!K$12:K$17,Inputs_ByYear!$B$12:$B$17,'ABP Remaining Capacity'!$C68))*Inputs_ByYear!K$23*INDEX(Inputs_ByYear!$D$27:$Y$28,MATCH($B68,Inputs_ByYear!$B$27:$B$28,0),MATCH(N$5,Inputs_ByYear!$D$26:$Y$26,0))*INDEX(Inputs_ByPrg!$F$6:$F$69,MATCH('ABP Remaining Capacity'!$E68,Inputs_ByPrg!$E$6:$E$69,0))</f>
        <v>0</v>
      </c>
      <c r="O68" s="86">
        <f>(SUMIFS(Inputs_ByYear!L$12:L$17,Inputs_ByYear!$B$12:$B$17,'ABP Remaining Capacity'!$C68))*Inputs_ByYear!L$23*INDEX(Inputs_ByYear!$D$27:$Y$28,MATCH($B68,Inputs_ByYear!$B$27:$B$28,0),MATCH(O$5,Inputs_ByYear!$D$26:$Y$26,0))*INDEX(Inputs_ByPrg!$F$6:$F$69,MATCH('ABP Remaining Capacity'!$E68,Inputs_ByPrg!$E$6:$E$69,0))</f>
        <v>0</v>
      </c>
      <c r="P68" s="86">
        <f>(SUMIFS(Inputs_ByYear!M$12:M$17,Inputs_ByYear!$B$12:$B$17,'ABP Remaining Capacity'!$C68))*Inputs_ByYear!M$23*INDEX(Inputs_ByYear!$D$27:$Y$28,MATCH($B68,Inputs_ByYear!$B$27:$B$28,0),MATCH(P$5,Inputs_ByYear!$D$26:$Y$26,0))*INDEX(Inputs_ByPrg!$F$6:$F$69,MATCH('ABP Remaining Capacity'!$E68,Inputs_ByPrg!$E$6:$E$69,0))</f>
        <v>0</v>
      </c>
      <c r="Q68" s="86">
        <f>(SUMIFS(Inputs_ByYear!N$12:N$17,Inputs_ByYear!$B$12:$B$17,'ABP Remaining Capacity'!$C68))*Inputs_ByYear!N$23*INDEX(Inputs_ByYear!$D$27:$Y$28,MATCH($B68,Inputs_ByYear!$B$27:$B$28,0),MATCH(Q$5,Inputs_ByYear!$D$26:$Y$26,0))*INDEX(Inputs_ByPrg!$F$6:$F$69,MATCH('ABP Remaining Capacity'!$E68,Inputs_ByPrg!$E$6:$E$69,0))</f>
        <v>0</v>
      </c>
      <c r="R68" s="86">
        <f>(SUMIFS(Inputs_ByYear!O$12:O$17,Inputs_ByYear!$B$12:$B$17,'ABP Remaining Capacity'!$C68))*Inputs_ByYear!O$23*INDEX(Inputs_ByYear!$D$27:$Y$28,MATCH($B68,Inputs_ByYear!$B$27:$B$28,0),MATCH(R$5,Inputs_ByYear!$D$26:$Y$26,0))*INDEX(Inputs_ByPrg!$F$6:$F$69,MATCH('ABP Remaining Capacity'!$E68,Inputs_ByPrg!$E$6:$E$69,0))</f>
        <v>0</v>
      </c>
      <c r="S68" s="86">
        <f>(SUMIFS(Inputs_ByYear!P$12:P$17,Inputs_ByYear!$B$12:$B$17,'ABP Remaining Capacity'!$C68))*Inputs_ByYear!P$23*INDEX(Inputs_ByYear!$D$27:$Y$28,MATCH($B68,Inputs_ByYear!$B$27:$B$28,0),MATCH(S$5,Inputs_ByYear!$D$26:$Y$26,0))*INDEX(Inputs_ByPrg!$F$6:$F$69,MATCH('ABP Remaining Capacity'!$E68,Inputs_ByPrg!$E$6:$E$69,0))</f>
        <v>0</v>
      </c>
      <c r="T68" s="86">
        <f>(SUMIFS(Inputs_ByYear!Q$12:Q$17,Inputs_ByYear!$B$12:$B$17,'ABP Remaining Capacity'!$C68))*Inputs_ByYear!Q$23*INDEX(Inputs_ByYear!$D$27:$Y$28,MATCH($B68,Inputs_ByYear!$B$27:$B$28,0),MATCH(T$5,Inputs_ByYear!$D$26:$Y$26,0))*INDEX(Inputs_ByPrg!$F$6:$F$69,MATCH('ABP Remaining Capacity'!$E68,Inputs_ByPrg!$E$6:$E$69,0))</f>
        <v>0</v>
      </c>
      <c r="U68" s="86">
        <f>(SUMIFS(Inputs_ByYear!R$12:R$17,Inputs_ByYear!$B$12:$B$17,'ABP Remaining Capacity'!$C68))*Inputs_ByYear!R$23*INDEX(Inputs_ByYear!$D$27:$Y$28,MATCH($B68,Inputs_ByYear!$B$27:$B$28,0),MATCH(U$5,Inputs_ByYear!$D$26:$Y$26,0))*INDEX(Inputs_ByPrg!$F$6:$F$69,MATCH('ABP Remaining Capacity'!$E68,Inputs_ByPrg!$E$6:$E$69,0))</f>
        <v>0</v>
      </c>
      <c r="V68" s="86">
        <f>(SUMIFS(Inputs_ByYear!S$12:S$17,Inputs_ByYear!$B$12:$B$17,'ABP Remaining Capacity'!$C68))*Inputs_ByYear!S$23*INDEX(Inputs_ByYear!$D$27:$Y$28,MATCH($B68,Inputs_ByYear!$B$27:$B$28,0),MATCH(V$5,Inputs_ByYear!$D$26:$Y$26,0))*INDEX(Inputs_ByPrg!$F$6:$F$69,MATCH('ABP Remaining Capacity'!$E68,Inputs_ByPrg!$E$6:$E$69,0))</f>
        <v>0</v>
      </c>
      <c r="W68" s="86">
        <f>(SUMIFS(Inputs_ByYear!T$12:T$17,Inputs_ByYear!$B$12:$B$17,'ABP Remaining Capacity'!$C68))*Inputs_ByYear!T$23*INDEX(Inputs_ByYear!$D$27:$Y$28,MATCH($B68,Inputs_ByYear!$B$27:$B$28,0),MATCH(W$5,Inputs_ByYear!$D$26:$Y$26,0))*INDEX(Inputs_ByPrg!$F$6:$F$69,MATCH('ABP Remaining Capacity'!$E68,Inputs_ByPrg!$E$6:$E$69,0))</f>
        <v>0</v>
      </c>
      <c r="X68" s="86">
        <f>(SUMIFS(Inputs_ByYear!U$12:U$17,Inputs_ByYear!$B$12:$B$17,'ABP Remaining Capacity'!$C68))*Inputs_ByYear!U$23*INDEX(Inputs_ByYear!$D$27:$Y$28,MATCH($B68,Inputs_ByYear!$B$27:$B$28,0),MATCH(X$5,Inputs_ByYear!$D$26:$Y$26,0))*INDEX(Inputs_ByPrg!$F$6:$F$69,MATCH('ABP Remaining Capacity'!$E68,Inputs_ByPrg!$E$6:$E$69,0))</f>
        <v>0</v>
      </c>
      <c r="Y68" s="86">
        <f>(SUMIFS(Inputs_ByYear!V$12:V$17,Inputs_ByYear!$B$12:$B$17,'ABP Remaining Capacity'!$C68))*Inputs_ByYear!V$23*INDEX(Inputs_ByYear!$D$27:$Y$28,MATCH($B68,Inputs_ByYear!$B$27:$B$28,0),MATCH(Y$5,Inputs_ByYear!$D$26:$Y$26,0))*INDEX(Inputs_ByPrg!$F$6:$F$69,MATCH('ABP Remaining Capacity'!$E68,Inputs_ByPrg!$E$6:$E$69,0))</f>
        <v>0</v>
      </c>
      <c r="Z68" s="86">
        <f>(SUMIFS(Inputs_ByYear!W$12:W$17,Inputs_ByYear!$B$12:$B$17,'ABP Remaining Capacity'!$C68))*Inputs_ByYear!W$23*INDEX(Inputs_ByYear!$D$27:$Y$28,MATCH($B68,Inputs_ByYear!$B$27:$B$28,0),MATCH(Z$5,Inputs_ByYear!$D$26:$Y$26,0))*INDEX(Inputs_ByPrg!$F$6:$F$69,MATCH('ABP Remaining Capacity'!$E68,Inputs_ByPrg!$E$6:$E$69,0))</f>
        <v>0</v>
      </c>
      <c r="AA68" s="86">
        <f>(SUMIFS(Inputs_ByYear!X$12:X$17,Inputs_ByYear!$B$12:$B$17,'ABP Remaining Capacity'!$C68))*Inputs_ByYear!X$23*INDEX(Inputs_ByYear!$D$27:$Y$28,MATCH($B68,Inputs_ByYear!$B$27:$B$28,0),MATCH(AA$5,Inputs_ByYear!$D$26:$Y$26,0))*INDEX(Inputs_ByPrg!$F$6:$F$69,MATCH('ABP Remaining Capacity'!$E68,Inputs_ByPrg!$E$6:$E$69,0))</f>
        <v>0</v>
      </c>
      <c r="AB68" s="86">
        <f>(SUMIFS(Inputs_ByYear!Y$12:Y$17,Inputs_ByYear!$B$12:$B$17,'ABP Remaining Capacity'!$C68))*Inputs_ByYear!Y$23*INDEX(Inputs_ByYear!$D$27:$Y$28,MATCH($B68,Inputs_ByYear!$B$27:$B$28,0),MATCH(AB$5,Inputs_ByYear!$D$26:$Y$26,0))*INDEX(Inputs_ByPrg!$F$6:$F$69,MATCH('ABP Remaining Capacity'!$E68,Inputs_ByPrg!$E$6:$E$69,0))</f>
        <v>0</v>
      </c>
    </row>
    <row r="69" spans="2:28" ht="14.75" customHeight="1" x14ac:dyDescent="0.25">
      <c r="B69" s="227" t="s">
        <v>259</v>
      </c>
      <c r="C69" s="227" t="s">
        <v>238</v>
      </c>
      <c r="D69" s="227" t="s">
        <v>327</v>
      </c>
      <c r="E69" s="272" t="str">
        <f t="shared" si="0"/>
        <v>B_Equity Eligible Contractor_&gt;2000-5000</v>
      </c>
      <c r="F69" s="249" t="s">
        <v>92</v>
      </c>
      <c r="G69" s="86">
        <f>(SUMIFS(Inputs_ByYear!D$12:D$17,Inputs_ByYear!$B$12:$B$17,'ABP Remaining Capacity'!$C69))*Inputs_ByYear!D$23*INDEX(Inputs_ByYear!$D$27:$Y$28,MATCH($B69,Inputs_ByYear!$B$27:$B$28,0),MATCH(G$5,Inputs_ByYear!$D$26:$Y$26,0))*INDEX(Inputs_ByPrg!$F$6:$F$69,MATCH('ABP Remaining Capacity'!$E69,Inputs_ByPrg!$E$6:$E$69,0))</f>
        <v>0</v>
      </c>
      <c r="H69" s="86">
        <f>(SUMIFS(Inputs_ByYear!E$12:E$17,Inputs_ByYear!$B$12:$B$17,'ABP Remaining Capacity'!$C69))*Inputs_ByYear!E$23*INDEX(Inputs_ByYear!$D$27:$Y$28,MATCH($B69,Inputs_ByYear!$B$27:$B$28,0),MATCH(H$5,Inputs_ByYear!$D$26:$Y$26,0))*INDEX(Inputs_ByPrg!$F$6:$F$69,MATCH('ABP Remaining Capacity'!$E69,Inputs_ByPrg!$E$6:$E$69,0))</f>
        <v>57464.953034825863</v>
      </c>
      <c r="I69" s="86">
        <f>(SUMIFS(Inputs_ByYear!F$12:F$17,Inputs_ByYear!$B$12:$B$17,'ABP Remaining Capacity'!$C69))*Inputs_ByYear!F$23*INDEX(Inputs_ByYear!$D$27:$Y$28,MATCH($B69,Inputs_ByYear!$B$27:$B$28,0),MATCH(I$5,Inputs_ByYear!$D$26:$Y$26,0))*INDEX(Inputs_ByPrg!$F$6:$F$69,MATCH('ABP Remaining Capacity'!$E69,Inputs_ByPrg!$E$6:$E$69,0))</f>
        <v>0</v>
      </c>
      <c r="J69" s="86">
        <f>(SUMIFS(Inputs_ByYear!G$12:G$17,Inputs_ByYear!$B$12:$B$17,'ABP Remaining Capacity'!$C69))*Inputs_ByYear!G$23*INDEX(Inputs_ByYear!$D$27:$Y$28,MATCH($B69,Inputs_ByYear!$B$27:$B$28,0),MATCH(J$5,Inputs_ByYear!$D$26:$Y$26,0))*INDEX(Inputs_ByPrg!$F$6:$F$69,MATCH('ABP Remaining Capacity'!$E69,Inputs_ByPrg!$E$6:$E$69,0))</f>
        <v>0</v>
      </c>
      <c r="K69" s="86">
        <f>(SUMIFS(Inputs_ByYear!H$12:H$17,Inputs_ByYear!$B$12:$B$17,'ABP Remaining Capacity'!$C69))*Inputs_ByYear!H$23*INDEX(Inputs_ByYear!$D$27:$Y$28,MATCH($B69,Inputs_ByYear!$B$27:$B$28,0),MATCH(K$5,Inputs_ByYear!$D$26:$Y$26,0))*INDEX(Inputs_ByPrg!$F$6:$F$69,MATCH('ABP Remaining Capacity'!$E69,Inputs_ByPrg!$E$6:$E$69,0))</f>
        <v>0</v>
      </c>
      <c r="L69" s="86">
        <f>(SUMIFS(Inputs_ByYear!I$12:I$17,Inputs_ByYear!$B$12:$B$17,'ABP Remaining Capacity'!$C69))*Inputs_ByYear!I$23*INDEX(Inputs_ByYear!$D$27:$Y$28,MATCH($B69,Inputs_ByYear!$B$27:$B$28,0),MATCH(L$5,Inputs_ByYear!$D$26:$Y$26,0))*INDEX(Inputs_ByPrg!$F$6:$F$69,MATCH('ABP Remaining Capacity'!$E69,Inputs_ByPrg!$E$6:$E$69,0))</f>
        <v>0</v>
      </c>
      <c r="M69" s="86">
        <f>(SUMIFS(Inputs_ByYear!J$12:J$17,Inputs_ByYear!$B$12:$B$17,'ABP Remaining Capacity'!$C69))*Inputs_ByYear!J$23*INDEX(Inputs_ByYear!$D$27:$Y$28,MATCH($B69,Inputs_ByYear!$B$27:$B$28,0),MATCH(M$5,Inputs_ByYear!$D$26:$Y$26,0))*INDEX(Inputs_ByPrg!$F$6:$F$69,MATCH('ABP Remaining Capacity'!$E69,Inputs_ByPrg!$E$6:$E$69,0))</f>
        <v>0</v>
      </c>
      <c r="N69" s="86">
        <f>(SUMIFS(Inputs_ByYear!K$12:K$17,Inputs_ByYear!$B$12:$B$17,'ABP Remaining Capacity'!$C69))*Inputs_ByYear!K$23*INDEX(Inputs_ByYear!$D$27:$Y$28,MATCH($B69,Inputs_ByYear!$B$27:$B$28,0),MATCH(N$5,Inputs_ByYear!$D$26:$Y$26,0))*INDEX(Inputs_ByPrg!$F$6:$F$69,MATCH('ABP Remaining Capacity'!$E69,Inputs_ByPrg!$E$6:$E$69,0))</f>
        <v>0</v>
      </c>
      <c r="O69" s="86">
        <f>(SUMIFS(Inputs_ByYear!L$12:L$17,Inputs_ByYear!$B$12:$B$17,'ABP Remaining Capacity'!$C69))*Inputs_ByYear!L$23*INDEX(Inputs_ByYear!$D$27:$Y$28,MATCH($B69,Inputs_ByYear!$B$27:$B$28,0),MATCH(O$5,Inputs_ByYear!$D$26:$Y$26,0))*INDEX(Inputs_ByPrg!$F$6:$F$69,MATCH('ABP Remaining Capacity'!$E69,Inputs_ByPrg!$E$6:$E$69,0))</f>
        <v>0</v>
      </c>
      <c r="P69" s="86">
        <f>(SUMIFS(Inputs_ByYear!M$12:M$17,Inputs_ByYear!$B$12:$B$17,'ABP Remaining Capacity'!$C69))*Inputs_ByYear!M$23*INDEX(Inputs_ByYear!$D$27:$Y$28,MATCH($B69,Inputs_ByYear!$B$27:$B$28,0),MATCH(P$5,Inputs_ByYear!$D$26:$Y$26,0))*INDEX(Inputs_ByPrg!$F$6:$F$69,MATCH('ABP Remaining Capacity'!$E69,Inputs_ByPrg!$E$6:$E$69,0))</f>
        <v>0</v>
      </c>
      <c r="Q69" s="86">
        <f>(SUMIFS(Inputs_ByYear!N$12:N$17,Inputs_ByYear!$B$12:$B$17,'ABP Remaining Capacity'!$C69))*Inputs_ByYear!N$23*INDEX(Inputs_ByYear!$D$27:$Y$28,MATCH($B69,Inputs_ByYear!$B$27:$B$28,0),MATCH(Q$5,Inputs_ByYear!$D$26:$Y$26,0))*INDEX(Inputs_ByPrg!$F$6:$F$69,MATCH('ABP Remaining Capacity'!$E69,Inputs_ByPrg!$E$6:$E$69,0))</f>
        <v>0</v>
      </c>
      <c r="R69" s="86">
        <f>(SUMIFS(Inputs_ByYear!O$12:O$17,Inputs_ByYear!$B$12:$B$17,'ABP Remaining Capacity'!$C69))*Inputs_ByYear!O$23*INDEX(Inputs_ByYear!$D$27:$Y$28,MATCH($B69,Inputs_ByYear!$B$27:$B$28,0),MATCH(R$5,Inputs_ByYear!$D$26:$Y$26,0))*INDEX(Inputs_ByPrg!$F$6:$F$69,MATCH('ABP Remaining Capacity'!$E69,Inputs_ByPrg!$E$6:$E$69,0))</f>
        <v>0</v>
      </c>
      <c r="S69" s="86">
        <f>(SUMIFS(Inputs_ByYear!P$12:P$17,Inputs_ByYear!$B$12:$B$17,'ABP Remaining Capacity'!$C69))*Inputs_ByYear!P$23*INDEX(Inputs_ByYear!$D$27:$Y$28,MATCH($B69,Inputs_ByYear!$B$27:$B$28,0),MATCH(S$5,Inputs_ByYear!$D$26:$Y$26,0))*INDEX(Inputs_ByPrg!$F$6:$F$69,MATCH('ABP Remaining Capacity'!$E69,Inputs_ByPrg!$E$6:$E$69,0))</f>
        <v>0</v>
      </c>
      <c r="T69" s="86">
        <f>(SUMIFS(Inputs_ByYear!Q$12:Q$17,Inputs_ByYear!$B$12:$B$17,'ABP Remaining Capacity'!$C69))*Inputs_ByYear!Q$23*INDEX(Inputs_ByYear!$D$27:$Y$28,MATCH($B69,Inputs_ByYear!$B$27:$B$28,0),MATCH(T$5,Inputs_ByYear!$D$26:$Y$26,0))*INDEX(Inputs_ByPrg!$F$6:$F$69,MATCH('ABP Remaining Capacity'!$E69,Inputs_ByPrg!$E$6:$E$69,0))</f>
        <v>0</v>
      </c>
      <c r="U69" s="86">
        <f>(SUMIFS(Inputs_ByYear!R$12:R$17,Inputs_ByYear!$B$12:$B$17,'ABP Remaining Capacity'!$C69))*Inputs_ByYear!R$23*INDEX(Inputs_ByYear!$D$27:$Y$28,MATCH($B69,Inputs_ByYear!$B$27:$B$28,0),MATCH(U$5,Inputs_ByYear!$D$26:$Y$26,0))*INDEX(Inputs_ByPrg!$F$6:$F$69,MATCH('ABP Remaining Capacity'!$E69,Inputs_ByPrg!$E$6:$E$69,0))</f>
        <v>0</v>
      </c>
      <c r="V69" s="86">
        <f>(SUMIFS(Inputs_ByYear!S$12:S$17,Inputs_ByYear!$B$12:$B$17,'ABP Remaining Capacity'!$C69))*Inputs_ByYear!S$23*INDEX(Inputs_ByYear!$D$27:$Y$28,MATCH($B69,Inputs_ByYear!$B$27:$B$28,0),MATCH(V$5,Inputs_ByYear!$D$26:$Y$26,0))*INDEX(Inputs_ByPrg!$F$6:$F$69,MATCH('ABP Remaining Capacity'!$E69,Inputs_ByPrg!$E$6:$E$69,0))</f>
        <v>0</v>
      </c>
      <c r="W69" s="86">
        <f>(SUMIFS(Inputs_ByYear!T$12:T$17,Inputs_ByYear!$B$12:$B$17,'ABP Remaining Capacity'!$C69))*Inputs_ByYear!T$23*INDEX(Inputs_ByYear!$D$27:$Y$28,MATCH($B69,Inputs_ByYear!$B$27:$B$28,0),MATCH(W$5,Inputs_ByYear!$D$26:$Y$26,0))*INDEX(Inputs_ByPrg!$F$6:$F$69,MATCH('ABP Remaining Capacity'!$E69,Inputs_ByPrg!$E$6:$E$69,0))</f>
        <v>0</v>
      </c>
      <c r="X69" s="86">
        <f>(SUMIFS(Inputs_ByYear!U$12:U$17,Inputs_ByYear!$B$12:$B$17,'ABP Remaining Capacity'!$C69))*Inputs_ByYear!U$23*INDEX(Inputs_ByYear!$D$27:$Y$28,MATCH($B69,Inputs_ByYear!$B$27:$B$28,0),MATCH(X$5,Inputs_ByYear!$D$26:$Y$26,0))*INDEX(Inputs_ByPrg!$F$6:$F$69,MATCH('ABP Remaining Capacity'!$E69,Inputs_ByPrg!$E$6:$E$69,0))</f>
        <v>0</v>
      </c>
      <c r="Y69" s="86">
        <f>(SUMIFS(Inputs_ByYear!V$12:V$17,Inputs_ByYear!$B$12:$B$17,'ABP Remaining Capacity'!$C69))*Inputs_ByYear!V$23*INDEX(Inputs_ByYear!$D$27:$Y$28,MATCH($B69,Inputs_ByYear!$B$27:$B$28,0),MATCH(Y$5,Inputs_ByYear!$D$26:$Y$26,0))*INDEX(Inputs_ByPrg!$F$6:$F$69,MATCH('ABP Remaining Capacity'!$E69,Inputs_ByPrg!$E$6:$E$69,0))</f>
        <v>0</v>
      </c>
      <c r="Z69" s="86">
        <f>(SUMIFS(Inputs_ByYear!W$12:W$17,Inputs_ByYear!$B$12:$B$17,'ABP Remaining Capacity'!$C69))*Inputs_ByYear!W$23*INDEX(Inputs_ByYear!$D$27:$Y$28,MATCH($B69,Inputs_ByYear!$B$27:$B$28,0),MATCH(Z$5,Inputs_ByYear!$D$26:$Y$26,0))*INDEX(Inputs_ByPrg!$F$6:$F$69,MATCH('ABP Remaining Capacity'!$E69,Inputs_ByPrg!$E$6:$E$69,0))</f>
        <v>0</v>
      </c>
      <c r="AA69" s="86">
        <f>(SUMIFS(Inputs_ByYear!X$12:X$17,Inputs_ByYear!$B$12:$B$17,'ABP Remaining Capacity'!$C69))*Inputs_ByYear!X$23*INDEX(Inputs_ByYear!$D$27:$Y$28,MATCH($B69,Inputs_ByYear!$B$27:$B$28,0),MATCH(AA$5,Inputs_ByYear!$D$26:$Y$26,0))*INDEX(Inputs_ByPrg!$F$6:$F$69,MATCH('ABP Remaining Capacity'!$E69,Inputs_ByPrg!$E$6:$E$69,0))</f>
        <v>0</v>
      </c>
      <c r="AB69" s="86">
        <f>(SUMIFS(Inputs_ByYear!Y$12:Y$17,Inputs_ByYear!$B$12:$B$17,'ABP Remaining Capacity'!$C69))*Inputs_ByYear!Y$23*INDEX(Inputs_ByYear!$D$27:$Y$28,MATCH($B69,Inputs_ByYear!$B$27:$B$28,0),MATCH(AB$5,Inputs_ByYear!$D$26:$Y$26,0))*INDEX(Inputs_ByPrg!$F$6:$F$69,MATCH('ABP Remaining Capacity'!$E69,Inputs_ByPrg!$E$6:$E$69,0))</f>
        <v>0</v>
      </c>
    </row>
    <row r="70" spans="2:28" ht="14.75" customHeight="1" x14ac:dyDescent="0.25"/>
    <row r="71" spans="2:28" ht="14.75" customHeight="1" thickBot="1" x14ac:dyDescent="0.3">
      <c r="B71" s="273"/>
      <c r="C71" s="273"/>
      <c r="D71" s="273"/>
      <c r="E71" s="273" t="s">
        <v>363</v>
      </c>
      <c r="F71" s="274" t="s">
        <v>92</v>
      </c>
      <c r="G71" s="275">
        <f>SUM(G6:G69)</f>
        <v>0</v>
      </c>
      <c r="H71" s="275">
        <f t="shared" ref="H71:AB71" si="1">SUM(H6:H69)</f>
        <v>841425.00854823575</v>
      </c>
      <c r="I71" s="275">
        <f t="shared" si="1"/>
        <v>0</v>
      </c>
      <c r="J71" s="275">
        <f t="shared" si="1"/>
        <v>0</v>
      </c>
      <c r="K71" s="275">
        <f t="shared" si="1"/>
        <v>0</v>
      </c>
      <c r="L71" s="275">
        <f t="shared" si="1"/>
        <v>0</v>
      </c>
      <c r="M71" s="275">
        <f t="shared" si="1"/>
        <v>0</v>
      </c>
      <c r="N71" s="275">
        <f t="shared" si="1"/>
        <v>0</v>
      </c>
      <c r="O71" s="275">
        <f t="shared" si="1"/>
        <v>0</v>
      </c>
      <c r="P71" s="275">
        <f t="shared" si="1"/>
        <v>0</v>
      </c>
      <c r="Q71" s="275">
        <f t="shared" si="1"/>
        <v>0</v>
      </c>
      <c r="R71" s="275">
        <f t="shared" si="1"/>
        <v>0</v>
      </c>
      <c r="S71" s="275">
        <f t="shared" si="1"/>
        <v>0</v>
      </c>
      <c r="T71" s="275">
        <f t="shared" si="1"/>
        <v>0</v>
      </c>
      <c r="U71" s="275">
        <f t="shared" si="1"/>
        <v>0</v>
      </c>
      <c r="V71" s="275">
        <f t="shared" si="1"/>
        <v>0</v>
      </c>
      <c r="W71" s="275">
        <f t="shared" si="1"/>
        <v>0</v>
      </c>
      <c r="X71" s="275">
        <f t="shared" si="1"/>
        <v>0</v>
      </c>
      <c r="Y71" s="275">
        <f t="shared" si="1"/>
        <v>0</v>
      </c>
      <c r="Z71" s="275">
        <f t="shared" si="1"/>
        <v>0</v>
      </c>
      <c r="AA71" s="275">
        <f t="shared" si="1"/>
        <v>0</v>
      </c>
      <c r="AB71" s="275">
        <f t="shared" si="1"/>
        <v>0</v>
      </c>
    </row>
    <row r="72" spans="2:28" ht="14.75" customHeight="1" thickTop="1" x14ac:dyDescent="0.25"/>
    <row r="73" spans="2:28" ht="14.75" customHeight="1" x14ac:dyDescent="0.25">
      <c r="E73" s="284" t="s">
        <v>364</v>
      </c>
      <c r="G73" s="254" t="s">
        <v>352</v>
      </c>
    </row>
    <row r="74" spans="2:28" ht="14.75" customHeight="1" x14ac:dyDescent="0.25">
      <c r="B74" s="270" t="s">
        <v>353</v>
      </c>
      <c r="C74" s="270" t="s">
        <v>187</v>
      </c>
      <c r="D74" s="270" t="s">
        <v>354</v>
      </c>
      <c r="E74" s="283" t="s">
        <v>355</v>
      </c>
      <c r="F74" s="271" t="s">
        <v>14</v>
      </c>
      <c r="G74" s="230" t="s">
        <v>22</v>
      </c>
      <c r="H74" s="230" t="s">
        <v>23</v>
      </c>
      <c r="I74" s="230" t="s">
        <v>24</v>
      </c>
      <c r="J74" s="230" t="s">
        <v>25</v>
      </c>
      <c r="K74" s="230" t="s">
        <v>26</v>
      </c>
      <c r="L74" s="230" t="s">
        <v>27</v>
      </c>
      <c r="M74" s="230" t="s">
        <v>28</v>
      </c>
      <c r="N74" s="230" t="s">
        <v>29</v>
      </c>
      <c r="O74" s="230" t="s">
        <v>30</v>
      </c>
      <c r="P74" s="230" t="s">
        <v>31</v>
      </c>
      <c r="Q74" s="230" t="s">
        <v>32</v>
      </c>
      <c r="R74" s="230" t="s">
        <v>33</v>
      </c>
      <c r="S74" s="230" t="s">
        <v>34</v>
      </c>
      <c r="T74" s="230" t="s">
        <v>35</v>
      </c>
      <c r="U74" s="230" t="s">
        <v>36</v>
      </c>
      <c r="V74" s="230" t="s">
        <v>37</v>
      </c>
      <c r="W74" s="230" t="s">
        <v>38</v>
      </c>
      <c r="X74" s="230" t="s">
        <v>39</v>
      </c>
      <c r="Y74" s="230" t="s">
        <v>40</v>
      </c>
      <c r="Z74" s="230" t="s">
        <v>41</v>
      </c>
      <c r="AA74" s="230" t="s">
        <v>42</v>
      </c>
      <c r="AB74" s="230" t="s">
        <v>43</v>
      </c>
    </row>
    <row r="75" spans="2:28" ht="14.75" customHeight="1" x14ac:dyDescent="0.25">
      <c r="B75" s="227" t="s">
        <v>258</v>
      </c>
      <c r="C75" s="227" t="s">
        <v>233</v>
      </c>
      <c r="D75" s="323" t="s">
        <v>356</v>
      </c>
      <c r="E75" s="272" t="str">
        <f>B75&amp;"_"&amp;C75&amp;"_"&amp;D75</f>
        <v>A_Small DG_&lt;10</v>
      </c>
      <c r="F75" s="249" t="s">
        <v>91</v>
      </c>
      <c r="G75" s="86">
        <f>G6*INDEX(Inputs_ByPrg!$I$6:$AD$69,MATCH('ABP Remaining Capacity'!$E75,Inputs_ByPrg!$E$6:$E$69,0),MATCH('ABP Remaining Capacity'!G$5,Inputs_ByPrg!$I$5:$AD$5,0))*8760/1000</f>
        <v>0</v>
      </c>
      <c r="H75" s="86">
        <f>H6*INDEX(Inputs_ByPrg!$I$6:$AD$69,MATCH('ABP Remaining Capacity'!$E75,Inputs_ByPrg!$E$6:$E$69,0),MATCH('ABP Remaining Capacity'!H$5,Inputs_ByPrg!$I$5:$AD$5,0))*8760/1000</f>
        <v>29600.934896295847</v>
      </c>
      <c r="I75" s="86">
        <f>I6*INDEX(Inputs_ByPrg!$I$6:$AD$69,MATCH('ABP Remaining Capacity'!$E75,Inputs_ByPrg!$E$6:$E$69,0),MATCH('ABP Remaining Capacity'!I$5,Inputs_ByPrg!$I$5:$AD$5,0))*8760/1000</f>
        <v>0</v>
      </c>
      <c r="J75" s="86">
        <f>J6*INDEX(Inputs_ByPrg!$I$6:$AD$69,MATCH('ABP Remaining Capacity'!$E75,Inputs_ByPrg!$E$6:$E$69,0),MATCH('ABP Remaining Capacity'!J$5,Inputs_ByPrg!$I$5:$AD$5,0))*8760/1000</f>
        <v>0</v>
      </c>
      <c r="K75" s="86">
        <f>K6*INDEX(Inputs_ByPrg!$I$6:$AD$69,MATCH('ABP Remaining Capacity'!$E75,Inputs_ByPrg!$E$6:$E$69,0),MATCH('ABP Remaining Capacity'!K$5,Inputs_ByPrg!$I$5:$AD$5,0))*8760/1000</f>
        <v>0</v>
      </c>
      <c r="L75" s="86">
        <f>L6*INDEX(Inputs_ByPrg!$I$6:$AD$69,MATCH('ABP Remaining Capacity'!$E75,Inputs_ByPrg!$E$6:$E$69,0),MATCH('ABP Remaining Capacity'!L$5,Inputs_ByPrg!$I$5:$AD$5,0))*8760/1000</f>
        <v>0</v>
      </c>
      <c r="M75" s="86">
        <f>M6*INDEX(Inputs_ByPrg!$I$6:$AD$69,MATCH('ABP Remaining Capacity'!$E75,Inputs_ByPrg!$E$6:$E$69,0),MATCH('ABP Remaining Capacity'!M$5,Inputs_ByPrg!$I$5:$AD$5,0))*8760/1000</f>
        <v>0</v>
      </c>
      <c r="N75" s="86">
        <f>N6*INDEX(Inputs_ByPrg!$I$6:$AD$69,MATCH('ABP Remaining Capacity'!$E75,Inputs_ByPrg!$E$6:$E$69,0),MATCH('ABP Remaining Capacity'!N$5,Inputs_ByPrg!$I$5:$AD$5,0))*8760/1000</f>
        <v>0</v>
      </c>
      <c r="O75" s="86">
        <f>O6*INDEX(Inputs_ByPrg!$I$6:$AD$69,MATCH('ABP Remaining Capacity'!$E75,Inputs_ByPrg!$E$6:$E$69,0),MATCH('ABP Remaining Capacity'!O$5,Inputs_ByPrg!$I$5:$AD$5,0))*8760/1000</f>
        <v>0</v>
      </c>
      <c r="P75" s="86">
        <f>P6*INDEX(Inputs_ByPrg!$I$6:$AD$69,MATCH('ABP Remaining Capacity'!$E75,Inputs_ByPrg!$E$6:$E$69,0),MATCH('ABP Remaining Capacity'!P$5,Inputs_ByPrg!$I$5:$AD$5,0))*8760/1000</f>
        <v>0</v>
      </c>
      <c r="Q75" s="86">
        <f>Q6*INDEX(Inputs_ByPrg!$I$6:$AD$69,MATCH('ABP Remaining Capacity'!$E75,Inputs_ByPrg!$E$6:$E$69,0),MATCH('ABP Remaining Capacity'!Q$5,Inputs_ByPrg!$I$5:$AD$5,0))*8760/1000</f>
        <v>0</v>
      </c>
      <c r="R75" s="86">
        <f>R6*INDEX(Inputs_ByPrg!$I$6:$AD$69,MATCH('ABP Remaining Capacity'!$E75,Inputs_ByPrg!$E$6:$E$69,0),MATCH('ABP Remaining Capacity'!R$5,Inputs_ByPrg!$I$5:$AD$5,0))*8760/1000</f>
        <v>0</v>
      </c>
      <c r="S75" s="86">
        <f>S6*INDEX(Inputs_ByPrg!$I$6:$AD$69,MATCH('ABP Remaining Capacity'!$E75,Inputs_ByPrg!$E$6:$E$69,0),MATCH('ABP Remaining Capacity'!S$5,Inputs_ByPrg!$I$5:$AD$5,0))*8760/1000</f>
        <v>0</v>
      </c>
      <c r="T75" s="86">
        <f>T6*INDEX(Inputs_ByPrg!$I$6:$AD$69,MATCH('ABP Remaining Capacity'!$E75,Inputs_ByPrg!$E$6:$E$69,0),MATCH('ABP Remaining Capacity'!T$5,Inputs_ByPrg!$I$5:$AD$5,0))*8760/1000</f>
        <v>0</v>
      </c>
      <c r="U75" s="86">
        <f>U6*INDEX(Inputs_ByPrg!$I$6:$AD$69,MATCH('ABP Remaining Capacity'!$E75,Inputs_ByPrg!$E$6:$E$69,0),MATCH('ABP Remaining Capacity'!U$5,Inputs_ByPrg!$I$5:$AD$5,0))*8760/1000</f>
        <v>0</v>
      </c>
      <c r="V75" s="86">
        <f>V6*INDEX(Inputs_ByPrg!$I$6:$AD$69,MATCH('ABP Remaining Capacity'!$E75,Inputs_ByPrg!$E$6:$E$69,0),MATCH('ABP Remaining Capacity'!V$5,Inputs_ByPrg!$I$5:$AD$5,0))*8760/1000</f>
        <v>0</v>
      </c>
      <c r="W75" s="86">
        <f>W6*INDEX(Inputs_ByPrg!$I$6:$AD$69,MATCH('ABP Remaining Capacity'!$E75,Inputs_ByPrg!$E$6:$E$69,0),MATCH('ABP Remaining Capacity'!W$5,Inputs_ByPrg!$I$5:$AD$5,0))*8760/1000</f>
        <v>0</v>
      </c>
      <c r="X75" s="86">
        <f>X6*INDEX(Inputs_ByPrg!$I$6:$AD$69,MATCH('ABP Remaining Capacity'!$E75,Inputs_ByPrg!$E$6:$E$69,0),MATCH('ABP Remaining Capacity'!X$5,Inputs_ByPrg!$I$5:$AD$5,0))*8760/1000</f>
        <v>0</v>
      </c>
      <c r="Y75" s="86">
        <f>Y6*INDEX(Inputs_ByPrg!$I$6:$AD$69,MATCH('ABP Remaining Capacity'!$E75,Inputs_ByPrg!$E$6:$E$69,0),MATCH('ABP Remaining Capacity'!Y$5,Inputs_ByPrg!$I$5:$AD$5,0))*8760/1000</f>
        <v>0</v>
      </c>
      <c r="Z75" s="86">
        <f>Z6*INDEX(Inputs_ByPrg!$I$6:$AD$69,MATCH('ABP Remaining Capacity'!$E75,Inputs_ByPrg!$E$6:$E$69,0),MATCH('ABP Remaining Capacity'!Z$5,Inputs_ByPrg!$I$5:$AD$5,0))*8760/1000</f>
        <v>0</v>
      </c>
      <c r="AA75" s="86">
        <f>AA6*INDEX(Inputs_ByPrg!$I$6:$AD$69,MATCH('ABP Remaining Capacity'!$E75,Inputs_ByPrg!$E$6:$E$69,0),MATCH('ABP Remaining Capacity'!AA$5,Inputs_ByPrg!$I$5:$AD$5,0))*8760/1000</f>
        <v>0</v>
      </c>
      <c r="AB75" s="86">
        <f>AB6*INDEX(Inputs_ByPrg!$I$6:$AD$69,MATCH('ABP Remaining Capacity'!$E75,Inputs_ByPrg!$E$6:$E$69,0),MATCH('ABP Remaining Capacity'!AB$5,Inputs_ByPrg!$I$5:$AD$5,0))*8760/1000</f>
        <v>0</v>
      </c>
    </row>
    <row r="76" spans="2:28" ht="14.75" customHeight="1" x14ac:dyDescent="0.25">
      <c r="B76" s="227" t="s">
        <v>258</v>
      </c>
      <c r="C76" s="227" t="s">
        <v>233</v>
      </c>
      <c r="D76" s="324" t="s">
        <v>312</v>
      </c>
      <c r="E76" s="272" t="str">
        <f t="shared" ref="E76:E138" si="2">B76&amp;"_"&amp;C76&amp;"_"&amp;D76</f>
        <v>A_Small DG_10–25</v>
      </c>
      <c r="F76" s="249" t="s">
        <v>91</v>
      </c>
      <c r="G76" s="86">
        <f>G7*INDEX(Inputs_ByPrg!$I$6:$AD$69,MATCH('ABP Remaining Capacity'!$E76,Inputs_ByPrg!$E$6:$E$69,0),MATCH('ABP Remaining Capacity'!G$5,Inputs_ByPrg!$I$5:$AD$5,0))*8760/1000</f>
        <v>0</v>
      </c>
      <c r="H76" s="86">
        <f>H7*INDEX(Inputs_ByPrg!$I$6:$AD$69,MATCH('ABP Remaining Capacity'!$E76,Inputs_ByPrg!$E$6:$E$69,0),MATCH('ABP Remaining Capacity'!H$5,Inputs_ByPrg!$I$5:$AD$5,0))*8760/1000</f>
        <v>46756.994880129256</v>
      </c>
      <c r="I76" s="86">
        <f>I7*INDEX(Inputs_ByPrg!$I$6:$AD$69,MATCH('ABP Remaining Capacity'!$E76,Inputs_ByPrg!$E$6:$E$69,0),MATCH('ABP Remaining Capacity'!I$5,Inputs_ByPrg!$I$5:$AD$5,0))*8760/1000</f>
        <v>0</v>
      </c>
      <c r="J76" s="86">
        <f>J7*INDEX(Inputs_ByPrg!$I$6:$AD$69,MATCH('ABP Remaining Capacity'!$E76,Inputs_ByPrg!$E$6:$E$69,0),MATCH('ABP Remaining Capacity'!J$5,Inputs_ByPrg!$I$5:$AD$5,0))*8760/1000</f>
        <v>0</v>
      </c>
      <c r="K76" s="86">
        <f>K7*INDEX(Inputs_ByPrg!$I$6:$AD$69,MATCH('ABP Remaining Capacity'!$E76,Inputs_ByPrg!$E$6:$E$69,0),MATCH('ABP Remaining Capacity'!K$5,Inputs_ByPrg!$I$5:$AD$5,0))*8760/1000</f>
        <v>0</v>
      </c>
      <c r="L76" s="86">
        <f>L7*INDEX(Inputs_ByPrg!$I$6:$AD$69,MATCH('ABP Remaining Capacity'!$E76,Inputs_ByPrg!$E$6:$E$69,0),MATCH('ABP Remaining Capacity'!L$5,Inputs_ByPrg!$I$5:$AD$5,0))*8760/1000</f>
        <v>0</v>
      </c>
      <c r="M76" s="86">
        <f>M7*INDEX(Inputs_ByPrg!$I$6:$AD$69,MATCH('ABP Remaining Capacity'!$E76,Inputs_ByPrg!$E$6:$E$69,0),MATCH('ABP Remaining Capacity'!M$5,Inputs_ByPrg!$I$5:$AD$5,0))*8760/1000</f>
        <v>0</v>
      </c>
      <c r="N76" s="86">
        <f>N7*INDEX(Inputs_ByPrg!$I$6:$AD$69,MATCH('ABP Remaining Capacity'!$E76,Inputs_ByPrg!$E$6:$E$69,0),MATCH('ABP Remaining Capacity'!N$5,Inputs_ByPrg!$I$5:$AD$5,0))*8760/1000</f>
        <v>0</v>
      </c>
      <c r="O76" s="86">
        <f>O7*INDEX(Inputs_ByPrg!$I$6:$AD$69,MATCH('ABP Remaining Capacity'!$E76,Inputs_ByPrg!$E$6:$E$69,0),MATCH('ABP Remaining Capacity'!O$5,Inputs_ByPrg!$I$5:$AD$5,0))*8760/1000</f>
        <v>0</v>
      </c>
      <c r="P76" s="86">
        <f>P7*INDEX(Inputs_ByPrg!$I$6:$AD$69,MATCH('ABP Remaining Capacity'!$E76,Inputs_ByPrg!$E$6:$E$69,0),MATCH('ABP Remaining Capacity'!P$5,Inputs_ByPrg!$I$5:$AD$5,0))*8760/1000</f>
        <v>0</v>
      </c>
      <c r="Q76" s="86">
        <f>Q7*INDEX(Inputs_ByPrg!$I$6:$AD$69,MATCH('ABP Remaining Capacity'!$E76,Inputs_ByPrg!$E$6:$E$69,0),MATCH('ABP Remaining Capacity'!Q$5,Inputs_ByPrg!$I$5:$AD$5,0))*8760/1000</f>
        <v>0</v>
      </c>
      <c r="R76" s="86">
        <f>R7*INDEX(Inputs_ByPrg!$I$6:$AD$69,MATCH('ABP Remaining Capacity'!$E76,Inputs_ByPrg!$E$6:$E$69,0),MATCH('ABP Remaining Capacity'!R$5,Inputs_ByPrg!$I$5:$AD$5,0))*8760/1000</f>
        <v>0</v>
      </c>
      <c r="S76" s="86">
        <f>S7*INDEX(Inputs_ByPrg!$I$6:$AD$69,MATCH('ABP Remaining Capacity'!$E76,Inputs_ByPrg!$E$6:$E$69,0),MATCH('ABP Remaining Capacity'!S$5,Inputs_ByPrg!$I$5:$AD$5,0))*8760/1000</f>
        <v>0</v>
      </c>
      <c r="T76" s="86">
        <f>T7*INDEX(Inputs_ByPrg!$I$6:$AD$69,MATCH('ABP Remaining Capacity'!$E76,Inputs_ByPrg!$E$6:$E$69,0),MATCH('ABP Remaining Capacity'!T$5,Inputs_ByPrg!$I$5:$AD$5,0))*8760/1000</f>
        <v>0</v>
      </c>
      <c r="U76" s="86">
        <f>U7*INDEX(Inputs_ByPrg!$I$6:$AD$69,MATCH('ABP Remaining Capacity'!$E76,Inputs_ByPrg!$E$6:$E$69,0),MATCH('ABP Remaining Capacity'!U$5,Inputs_ByPrg!$I$5:$AD$5,0))*8760/1000</f>
        <v>0</v>
      </c>
      <c r="V76" s="86">
        <f>V7*INDEX(Inputs_ByPrg!$I$6:$AD$69,MATCH('ABP Remaining Capacity'!$E76,Inputs_ByPrg!$E$6:$E$69,0),MATCH('ABP Remaining Capacity'!V$5,Inputs_ByPrg!$I$5:$AD$5,0))*8760/1000</f>
        <v>0</v>
      </c>
      <c r="W76" s="86">
        <f>W7*INDEX(Inputs_ByPrg!$I$6:$AD$69,MATCH('ABP Remaining Capacity'!$E76,Inputs_ByPrg!$E$6:$E$69,0),MATCH('ABP Remaining Capacity'!W$5,Inputs_ByPrg!$I$5:$AD$5,0))*8760/1000</f>
        <v>0</v>
      </c>
      <c r="X76" s="86">
        <f>X7*INDEX(Inputs_ByPrg!$I$6:$AD$69,MATCH('ABP Remaining Capacity'!$E76,Inputs_ByPrg!$E$6:$E$69,0),MATCH('ABP Remaining Capacity'!X$5,Inputs_ByPrg!$I$5:$AD$5,0))*8760/1000</f>
        <v>0</v>
      </c>
      <c r="Y76" s="86">
        <f>Y7*INDEX(Inputs_ByPrg!$I$6:$AD$69,MATCH('ABP Remaining Capacity'!$E76,Inputs_ByPrg!$E$6:$E$69,0),MATCH('ABP Remaining Capacity'!Y$5,Inputs_ByPrg!$I$5:$AD$5,0))*8760/1000</f>
        <v>0</v>
      </c>
      <c r="Z76" s="86">
        <f>Z7*INDEX(Inputs_ByPrg!$I$6:$AD$69,MATCH('ABP Remaining Capacity'!$E76,Inputs_ByPrg!$E$6:$E$69,0),MATCH('ABP Remaining Capacity'!Z$5,Inputs_ByPrg!$I$5:$AD$5,0))*8760/1000</f>
        <v>0</v>
      </c>
      <c r="AA76" s="86">
        <f>AA7*INDEX(Inputs_ByPrg!$I$6:$AD$69,MATCH('ABP Remaining Capacity'!$E76,Inputs_ByPrg!$E$6:$E$69,0),MATCH('ABP Remaining Capacity'!AA$5,Inputs_ByPrg!$I$5:$AD$5,0))*8760/1000</f>
        <v>0</v>
      </c>
      <c r="AB76" s="86">
        <f>AB7*INDEX(Inputs_ByPrg!$I$6:$AD$69,MATCH('ABP Remaining Capacity'!$E76,Inputs_ByPrg!$E$6:$E$69,0),MATCH('ABP Remaining Capacity'!AB$5,Inputs_ByPrg!$I$5:$AD$5,0))*8760/1000</f>
        <v>0</v>
      </c>
    </row>
    <row r="77" spans="2:28" ht="14.75" customHeight="1" x14ac:dyDescent="0.25">
      <c r="B77" s="227" t="s">
        <v>259</v>
      </c>
      <c r="C77" s="227" t="s">
        <v>233</v>
      </c>
      <c r="D77" s="323" t="s">
        <v>356</v>
      </c>
      <c r="E77" s="272" t="str">
        <f t="shared" si="2"/>
        <v>B_Small DG_&lt;10</v>
      </c>
      <c r="F77" s="249" t="s">
        <v>91</v>
      </c>
      <c r="G77" s="86">
        <f>G8*INDEX(Inputs_ByPrg!$I$6:$AD$69,MATCH('ABP Remaining Capacity'!$E77,Inputs_ByPrg!$E$6:$E$69,0),MATCH('ABP Remaining Capacity'!G$5,Inputs_ByPrg!$I$5:$AD$5,0))*8760/1000</f>
        <v>0</v>
      </c>
      <c r="H77" s="86">
        <f>H8*INDEX(Inputs_ByPrg!$I$6:$AD$69,MATCH('ABP Remaining Capacity'!$E77,Inputs_ByPrg!$E$6:$E$69,0),MATCH('ABP Remaining Capacity'!H$5,Inputs_ByPrg!$I$5:$AD$5,0))*8760/1000</f>
        <v>96935.912218178899</v>
      </c>
      <c r="I77" s="86">
        <f>I8*INDEX(Inputs_ByPrg!$I$6:$AD$69,MATCH('ABP Remaining Capacity'!$E77,Inputs_ByPrg!$E$6:$E$69,0),MATCH('ABP Remaining Capacity'!I$5,Inputs_ByPrg!$I$5:$AD$5,0))*8760/1000</f>
        <v>0</v>
      </c>
      <c r="J77" s="86">
        <f>J8*INDEX(Inputs_ByPrg!$I$6:$AD$69,MATCH('ABP Remaining Capacity'!$E77,Inputs_ByPrg!$E$6:$E$69,0),MATCH('ABP Remaining Capacity'!J$5,Inputs_ByPrg!$I$5:$AD$5,0))*8760/1000</f>
        <v>0</v>
      </c>
      <c r="K77" s="86">
        <f>K8*INDEX(Inputs_ByPrg!$I$6:$AD$69,MATCH('ABP Remaining Capacity'!$E77,Inputs_ByPrg!$E$6:$E$69,0),MATCH('ABP Remaining Capacity'!K$5,Inputs_ByPrg!$I$5:$AD$5,0))*8760/1000</f>
        <v>0</v>
      </c>
      <c r="L77" s="86">
        <f>L8*INDEX(Inputs_ByPrg!$I$6:$AD$69,MATCH('ABP Remaining Capacity'!$E77,Inputs_ByPrg!$E$6:$E$69,0),MATCH('ABP Remaining Capacity'!L$5,Inputs_ByPrg!$I$5:$AD$5,0))*8760/1000</f>
        <v>0</v>
      </c>
      <c r="M77" s="86">
        <f>M8*INDEX(Inputs_ByPrg!$I$6:$AD$69,MATCH('ABP Remaining Capacity'!$E77,Inputs_ByPrg!$E$6:$E$69,0),MATCH('ABP Remaining Capacity'!M$5,Inputs_ByPrg!$I$5:$AD$5,0))*8760/1000</f>
        <v>0</v>
      </c>
      <c r="N77" s="86">
        <f>N8*INDEX(Inputs_ByPrg!$I$6:$AD$69,MATCH('ABP Remaining Capacity'!$E77,Inputs_ByPrg!$E$6:$E$69,0),MATCH('ABP Remaining Capacity'!N$5,Inputs_ByPrg!$I$5:$AD$5,0))*8760/1000</f>
        <v>0</v>
      </c>
      <c r="O77" s="86">
        <f>O8*INDEX(Inputs_ByPrg!$I$6:$AD$69,MATCH('ABP Remaining Capacity'!$E77,Inputs_ByPrg!$E$6:$E$69,0),MATCH('ABP Remaining Capacity'!O$5,Inputs_ByPrg!$I$5:$AD$5,0))*8760/1000</f>
        <v>0</v>
      </c>
      <c r="P77" s="86">
        <f>P8*INDEX(Inputs_ByPrg!$I$6:$AD$69,MATCH('ABP Remaining Capacity'!$E77,Inputs_ByPrg!$E$6:$E$69,0),MATCH('ABP Remaining Capacity'!P$5,Inputs_ByPrg!$I$5:$AD$5,0))*8760/1000</f>
        <v>0</v>
      </c>
      <c r="Q77" s="86">
        <f>Q8*INDEX(Inputs_ByPrg!$I$6:$AD$69,MATCH('ABP Remaining Capacity'!$E77,Inputs_ByPrg!$E$6:$E$69,0),MATCH('ABP Remaining Capacity'!Q$5,Inputs_ByPrg!$I$5:$AD$5,0))*8760/1000</f>
        <v>0</v>
      </c>
      <c r="R77" s="86">
        <f>R8*INDEX(Inputs_ByPrg!$I$6:$AD$69,MATCH('ABP Remaining Capacity'!$E77,Inputs_ByPrg!$E$6:$E$69,0),MATCH('ABP Remaining Capacity'!R$5,Inputs_ByPrg!$I$5:$AD$5,0))*8760/1000</f>
        <v>0</v>
      </c>
      <c r="S77" s="86">
        <f>S8*INDEX(Inputs_ByPrg!$I$6:$AD$69,MATCH('ABP Remaining Capacity'!$E77,Inputs_ByPrg!$E$6:$E$69,0),MATCH('ABP Remaining Capacity'!S$5,Inputs_ByPrg!$I$5:$AD$5,0))*8760/1000</f>
        <v>0</v>
      </c>
      <c r="T77" s="86">
        <f>T8*INDEX(Inputs_ByPrg!$I$6:$AD$69,MATCH('ABP Remaining Capacity'!$E77,Inputs_ByPrg!$E$6:$E$69,0),MATCH('ABP Remaining Capacity'!T$5,Inputs_ByPrg!$I$5:$AD$5,0))*8760/1000</f>
        <v>0</v>
      </c>
      <c r="U77" s="86">
        <f>U8*INDEX(Inputs_ByPrg!$I$6:$AD$69,MATCH('ABP Remaining Capacity'!$E77,Inputs_ByPrg!$E$6:$E$69,0),MATCH('ABP Remaining Capacity'!U$5,Inputs_ByPrg!$I$5:$AD$5,0))*8760/1000</f>
        <v>0</v>
      </c>
      <c r="V77" s="86">
        <f>V8*INDEX(Inputs_ByPrg!$I$6:$AD$69,MATCH('ABP Remaining Capacity'!$E77,Inputs_ByPrg!$E$6:$E$69,0),MATCH('ABP Remaining Capacity'!V$5,Inputs_ByPrg!$I$5:$AD$5,0))*8760/1000</f>
        <v>0</v>
      </c>
      <c r="W77" s="86">
        <f>W8*INDEX(Inputs_ByPrg!$I$6:$AD$69,MATCH('ABP Remaining Capacity'!$E77,Inputs_ByPrg!$E$6:$E$69,0),MATCH('ABP Remaining Capacity'!W$5,Inputs_ByPrg!$I$5:$AD$5,0))*8760/1000</f>
        <v>0</v>
      </c>
      <c r="X77" s="86">
        <f>X8*INDEX(Inputs_ByPrg!$I$6:$AD$69,MATCH('ABP Remaining Capacity'!$E77,Inputs_ByPrg!$E$6:$E$69,0),MATCH('ABP Remaining Capacity'!X$5,Inputs_ByPrg!$I$5:$AD$5,0))*8760/1000</f>
        <v>0</v>
      </c>
      <c r="Y77" s="86">
        <f>Y8*INDEX(Inputs_ByPrg!$I$6:$AD$69,MATCH('ABP Remaining Capacity'!$E77,Inputs_ByPrg!$E$6:$E$69,0),MATCH('ABP Remaining Capacity'!Y$5,Inputs_ByPrg!$I$5:$AD$5,0))*8760/1000</f>
        <v>0</v>
      </c>
      <c r="Z77" s="86">
        <f>Z8*INDEX(Inputs_ByPrg!$I$6:$AD$69,MATCH('ABP Remaining Capacity'!$E77,Inputs_ByPrg!$E$6:$E$69,0),MATCH('ABP Remaining Capacity'!Z$5,Inputs_ByPrg!$I$5:$AD$5,0))*8760/1000</f>
        <v>0</v>
      </c>
      <c r="AA77" s="86">
        <f>AA8*INDEX(Inputs_ByPrg!$I$6:$AD$69,MATCH('ABP Remaining Capacity'!$E77,Inputs_ByPrg!$E$6:$E$69,0),MATCH('ABP Remaining Capacity'!AA$5,Inputs_ByPrg!$I$5:$AD$5,0))*8760/1000</f>
        <v>0</v>
      </c>
      <c r="AB77" s="86">
        <f>AB8*INDEX(Inputs_ByPrg!$I$6:$AD$69,MATCH('ABP Remaining Capacity'!$E77,Inputs_ByPrg!$E$6:$E$69,0),MATCH('ABP Remaining Capacity'!AB$5,Inputs_ByPrg!$I$5:$AD$5,0))*8760/1000</f>
        <v>0</v>
      </c>
    </row>
    <row r="78" spans="2:28" ht="14.75" customHeight="1" x14ac:dyDescent="0.25">
      <c r="B78" s="227" t="s">
        <v>259</v>
      </c>
      <c r="C78" s="227" t="s">
        <v>233</v>
      </c>
      <c r="D78" s="324" t="s">
        <v>312</v>
      </c>
      <c r="E78" s="272" t="str">
        <f t="shared" si="2"/>
        <v>B_Small DG_10–25</v>
      </c>
      <c r="F78" s="249" t="s">
        <v>91</v>
      </c>
      <c r="G78" s="86">
        <f>G9*INDEX(Inputs_ByPrg!$I$6:$AD$69,MATCH('ABP Remaining Capacity'!$E78,Inputs_ByPrg!$E$6:$E$69,0),MATCH('ABP Remaining Capacity'!G$5,Inputs_ByPrg!$I$5:$AD$5,0))*8760/1000</f>
        <v>0</v>
      </c>
      <c r="H78" s="86">
        <f>H9*INDEX(Inputs_ByPrg!$I$6:$AD$69,MATCH('ABP Remaining Capacity'!$E78,Inputs_ByPrg!$E$6:$E$69,0),MATCH('ABP Remaining Capacity'!H$5,Inputs_ByPrg!$I$5:$AD$5,0))*8760/1000</f>
        <v>65132.036036528516</v>
      </c>
      <c r="I78" s="86">
        <f>I9*INDEX(Inputs_ByPrg!$I$6:$AD$69,MATCH('ABP Remaining Capacity'!$E78,Inputs_ByPrg!$E$6:$E$69,0),MATCH('ABP Remaining Capacity'!I$5,Inputs_ByPrg!$I$5:$AD$5,0))*8760/1000</f>
        <v>0</v>
      </c>
      <c r="J78" s="86">
        <f>J9*INDEX(Inputs_ByPrg!$I$6:$AD$69,MATCH('ABP Remaining Capacity'!$E78,Inputs_ByPrg!$E$6:$E$69,0),MATCH('ABP Remaining Capacity'!J$5,Inputs_ByPrg!$I$5:$AD$5,0))*8760/1000</f>
        <v>0</v>
      </c>
      <c r="K78" s="86">
        <f>K9*INDEX(Inputs_ByPrg!$I$6:$AD$69,MATCH('ABP Remaining Capacity'!$E78,Inputs_ByPrg!$E$6:$E$69,0),MATCH('ABP Remaining Capacity'!K$5,Inputs_ByPrg!$I$5:$AD$5,0))*8760/1000</f>
        <v>0</v>
      </c>
      <c r="L78" s="86">
        <f>L9*INDEX(Inputs_ByPrg!$I$6:$AD$69,MATCH('ABP Remaining Capacity'!$E78,Inputs_ByPrg!$E$6:$E$69,0),MATCH('ABP Remaining Capacity'!L$5,Inputs_ByPrg!$I$5:$AD$5,0))*8760/1000</f>
        <v>0</v>
      </c>
      <c r="M78" s="86">
        <f>M9*INDEX(Inputs_ByPrg!$I$6:$AD$69,MATCH('ABP Remaining Capacity'!$E78,Inputs_ByPrg!$E$6:$E$69,0),MATCH('ABP Remaining Capacity'!M$5,Inputs_ByPrg!$I$5:$AD$5,0))*8760/1000</f>
        <v>0</v>
      </c>
      <c r="N78" s="86">
        <f>N9*INDEX(Inputs_ByPrg!$I$6:$AD$69,MATCH('ABP Remaining Capacity'!$E78,Inputs_ByPrg!$E$6:$E$69,0),MATCH('ABP Remaining Capacity'!N$5,Inputs_ByPrg!$I$5:$AD$5,0))*8760/1000</f>
        <v>0</v>
      </c>
      <c r="O78" s="86">
        <f>O9*INDEX(Inputs_ByPrg!$I$6:$AD$69,MATCH('ABP Remaining Capacity'!$E78,Inputs_ByPrg!$E$6:$E$69,0),MATCH('ABP Remaining Capacity'!O$5,Inputs_ByPrg!$I$5:$AD$5,0))*8760/1000</f>
        <v>0</v>
      </c>
      <c r="P78" s="86">
        <f>P9*INDEX(Inputs_ByPrg!$I$6:$AD$69,MATCH('ABP Remaining Capacity'!$E78,Inputs_ByPrg!$E$6:$E$69,0),MATCH('ABP Remaining Capacity'!P$5,Inputs_ByPrg!$I$5:$AD$5,0))*8760/1000</f>
        <v>0</v>
      </c>
      <c r="Q78" s="86">
        <f>Q9*INDEX(Inputs_ByPrg!$I$6:$AD$69,MATCH('ABP Remaining Capacity'!$E78,Inputs_ByPrg!$E$6:$E$69,0),MATCH('ABP Remaining Capacity'!Q$5,Inputs_ByPrg!$I$5:$AD$5,0))*8760/1000</f>
        <v>0</v>
      </c>
      <c r="R78" s="86">
        <f>R9*INDEX(Inputs_ByPrg!$I$6:$AD$69,MATCH('ABP Remaining Capacity'!$E78,Inputs_ByPrg!$E$6:$E$69,0),MATCH('ABP Remaining Capacity'!R$5,Inputs_ByPrg!$I$5:$AD$5,0))*8760/1000</f>
        <v>0</v>
      </c>
      <c r="S78" s="86">
        <f>S9*INDEX(Inputs_ByPrg!$I$6:$AD$69,MATCH('ABP Remaining Capacity'!$E78,Inputs_ByPrg!$E$6:$E$69,0),MATCH('ABP Remaining Capacity'!S$5,Inputs_ByPrg!$I$5:$AD$5,0))*8760/1000</f>
        <v>0</v>
      </c>
      <c r="T78" s="86">
        <f>T9*INDEX(Inputs_ByPrg!$I$6:$AD$69,MATCH('ABP Remaining Capacity'!$E78,Inputs_ByPrg!$E$6:$E$69,0),MATCH('ABP Remaining Capacity'!T$5,Inputs_ByPrg!$I$5:$AD$5,0))*8760/1000</f>
        <v>0</v>
      </c>
      <c r="U78" s="86">
        <f>U9*INDEX(Inputs_ByPrg!$I$6:$AD$69,MATCH('ABP Remaining Capacity'!$E78,Inputs_ByPrg!$E$6:$E$69,0),MATCH('ABP Remaining Capacity'!U$5,Inputs_ByPrg!$I$5:$AD$5,0))*8760/1000</f>
        <v>0</v>
      </c>
      <c r="V78" s="86">
        <f>V9*INDEX(Inputs_ByPrg!$I$6:$AD$69,MATCH('ABP Remaining Capacity'!$E78,Inputs_ByPrg!$E$6:$E$69,0),MATCH('ABP Remaining Capacity'!V$5,Inputs_ByPrg!$I$5:$AD$5,0))*8760/1000</f>
        <v>0</v>
      </c>
      <c r="W78" s="86">
        <f>W9*INDEX(Inputs_ByPrg!$I$6:$AD$69,MATCH('ABP Remaining Capacity'!$E78,Inputs_ByPrg!$E$6:$E$69,0),MATCH('ABP Remaining Capacity'!W$5,Inputs_ByPrg!$I$5:$AD$5,0))*8760/1000</f>
        <v>0</v>
      </c>
      <c r="X78" s="86">
        <f>X9*INDEX(Inputs_ByPrg!$I$6:$AD$69,MATCH('ABP Remaining Capacity'!$E78,Inputs_ByPrg!$E$6:$E$69,0),MATCH('ABP Remaining Capacity'!X$5,Inputs_ByPrg!$I$5:$AD$5,0))*8760/1000</f>
        <v>0</v>
      </c>
      <c r="Y78" s="86">
        <f>Y9*INDEX(Inputs_ByPrg!$I$6:$AD$69,MATCH('ABP Remaining Capacity'!$E78,Inputs_ByPrg!$E$6:$E$69,0),MATCH('ABP Remaining Capacity'!Y$5,Inputs_ByPrg!$I$5:$AD$5,0))*8760/1000</f>
        <v>0</v>
      </c>
      <c r="Z78" s="86">
        <f>Z9*INDEX(Inputs_ByPrg!$I$6:$AD$69,MATCH('ABP Remaining Capacity'!$E78,Inputs_ByPrg!$E$6:$E$69,0),MATCH('ABP Remaining Capacity'!Z$5,Inputs_ByPrg!$I$5:$AD$5,0))*8760/1000</f>
        <v>0</v>
      </c>
      <c r="AA78" s="86">
        <f>AA9*INDEX(Inputs_ByPrg!$I$6:$AD$69,MATCH('ABP Remaining Capacity'!$E78,Inputs_ByPrg!$E$6:$E$69,0),MATCH('ABP Remaining Capacity'!AA$5,Inputs_ByPrg!$I$5:$AD$5,0))*8760/1000</f>
        <v>0</v>
      </c>
      <c r="AB78" s="86">
        <f>AB9*INDEX(Inputs_ByPrg!$I$6:$AD$69,MATCH('ABP Remaining Capacity'!$E78,Inputs_ByPrg!$E$6:$E$69,0),MATCH('ABP Remaining Capacity'!AB$5,Inputs_ByPrg!$I$5:$AD$5,0))*8760/1000</f>
        <v>0</v>
      </c>
    </row>
    <row r="79" spans="2:28" ht="14.75" customHeight="1" x14ac:dyDescent="0.25">
      <c r="B79" s="227" t="s">
        <v>258</v>
      </c>
      <c r="C79" s="227" t="s">
        <v>234</v>
      </c>
      <c r="D79" s="324" t="s">
        <v>322</v>
      </c>
      <c r="E79" s="272" t="str">
        <f t="shared" si="2"/>
        <v>A_Large DG_&gt;25-100</v>
      </c>
      <c r="F79" s="249" t="s">
        <v>91</v>
      </c>
      <c r="G79" s="86">
        <f>G10*INDEX(Inputs_ByPrg!$I$6:$AD$69,MATCH('ABP Remaining Capacity'!$E79,Inputs_ByPrg!$E$6:$E$69,0),MATCH('ABP Remaining Capacity'!G$5,Inputs_ByPrg!$I$5:$AD$5,0))*8760/1000</f>
        <v>0</v>
      </c>
      <c r="H79" s="86">
        <f>H10*INDEX(Inputs_ByPrg!$I$6:$AD$69,MATCH('ABP Remaining Capacity'!$E79,Inputs_ByPrg!$E$6:$E$69,0),MATCH('ABP Remaining Capacity'!H$5,Inputs_ByPrg!$I$5:$AD$5,0))*8760/1000</f>
        <v>6854.5467531046797</v>
      </c>
      <c r="I79" s="86">
        <f>I10*INDEX(Inputs_ByPrg!$I$6:$AD$69,MATCH('ABP Remaining Capacity'!$E79,Inputs_ByPrg!$E$6:$E$69,0),MATCH('ABP Remaining Capacity'!I$5,Inputs_ByPrg!$I$5:$AD$5,0))*8760/1000</f>
        <v>0</v>
      </c>
      <c r="J79" s="86">
        <f>J10*INDEX(Inputs_ByPrg!$I$6:$AD$69,MATCH('ABP Remaining Capacity'!$E79,Inputs_ByPrg!$E$6:$E$69,0),MATCH('ABP Remaining Capacity'!J$5,Inputs_ByPrg!$I$5:$AD$5,0))*8760/1000</f>
        <v>0</v>
      </c>
      <c r="K79" s="86">
        <f>K10*INDEX(Inputs_ByPrg!$I$6:$AD$69,MATCH('ABP Remaining Capacity'!$E79,Inputs_ByPrg!$E$6:$E$69,0),MATCH('ABP Remaining Capacity'!K$5,Inputs_ByPrg!$I$5:$AD$5,0))*8760/1000</f>
        <v>0</v>
      </c>
      <c r="L79" s="86">
        <f>L10*INDEX(Inputs_ByPrg!$I$6:$AD$69,MATCH('ABP Remaining Capacity'!$E79,Inputs_ByPrg!$E$6:$E$69,0),MATCH('ABP Remaining Capacity'!L$5,Inputs_ByPrg!$I$5:$AD$5,0))*8760/1000</f>
        <v>0</v>
      </c>
      <c r="M79" s="86">
        <f>M10*INDEX(Inputs_ByPrg!$I$6:$AD$69,MATCH('ABP Remaining Capacity'!$E79,Inputs_ByPrg!$E$6:$E$69,0),MATCH('ABP Remaining Capacity'!M$5,Inputs_ByPrg!$I$5:$AD$5,0))*8760/1000</f>
        <v>0</v>
      </c>
      <c r="N79" s="86">
        <f>N10*INDEX(Inputs_ByPrg!$I$6:$AD$69,MATCH('ABP Remaining Capacity'!$E79,Inputs_ByPrg!$E$6:$E$69,0),MATCH('ABP Remaining Capacity'!N$5,Inputs_ByPrg!$I$5:$AD$5,0))*8760/1000</f>
        <v>0</v>
      </c>
      <c r="O79" s="86">
        <f>O10*INDEX(Inputs_ByPrg!$I$6:$AD$69,MATCH('ABP Remaining Capacity'!$E79,Inputs_ByPrg!$E$6:$E$69,0),MATCH('ABP Remaining Capacity'!O$5,Inputs_ByPrg!$I$5:$AD$5,0))*8760/1000</f>
        <v>0</v>
      </c>
      <c r="P79" s="86">
        <f>P10*INDEX(Inputs_ByPrg!$I$6:$AD$69,MATCH('ABP Remaining Capacity'!$E79,Inputs_ByPrg!$E$6:$E$69,0),MATCH('ABP Remaining Capacity'!P$5,Inputs_ByPrg!$I$5:$AD$5,0))*8760/1000</f>
        <v>0</v>
      </c>
      <c r="Q79" s="86">
        <f>Q10*INDEX(Inputs_ByPrg!$I$6:$AD$69,MATCH('ABP Remaining Capacity'!$E79,Inputs_ByPrg!$E$6:$E$69,0),MATCH('ABP Remaining Capacity'!Q$5,Inputs_ByPrg!$I$5:$AD$5,0))*8760/1000</f>
        <v>0</v>
      </c>
      <c r="R79" s="86">
        <f>R10*INDEX(Inputs_ByPrg!$I$6:$AD$69,MATCH('ABP Remaining Capacity'!$E79,Inputs_ByPrg!$E$6:$E$69,0),MATCH('ABP Remaining Capacity'!R$5,Inputs_ByPrg!$I$5:$AD$5,0))*8760/1000</f>
        <v>0</v>
      </c>
      <c r="S79" s="86">
        <f>S10*INDEX(Inputs_ByPrg!$I$6:$AD$69,MATCH('ABP Remaining Capacity'!$E79,Inputs_ByPrg!$E$6:$E$69,0),MATCH('ABP Remaining Capacity'!S$5,Inputs_ByPrg!$I$5:$AD$5,0))*8760/1000</f>
        <v>0</v>
      </c>
      <c r="T79" s="86">
        <f>T10*INDEX(Inputs_ByPrg!$I$6:$AD$69,MATCH('ABP Remaining Capacity'!$E79,Inputs_ByPrg!$E$6:$E$69,0),MATCH('ABP Remaining Capacity'!T$5,Inputs_ByPrg!$I$5:$AD$5,0))*8760/1000</f>
        <v>0</v>
      </c>
      <c r="U79" s="86">
        <f>U10*INDEX(Inputs_ByPrg!$I$6:$AD$69,MATCH('ABP Remaining Capacity'!$E79,Inputs_ByPrg!$E$6:$E$69,0),MATCH('ABP Remaining Capacity'!U$5,Inputs_ByPrg!$I$5:$AD$5,0))*8760/1000</f>
        <v>0</v>
      </c>
      <c r="V79" s="86">
        <f>V10*INDEX(Inputs_ByPrg!$I$6:$AD$69,MATCH('ABP Remaining Capacity'!$E79,Inputs_ByPrg!$E$6:$E$69,0),MATCH('ABP Remaining Capacity'!V$5,Inputs_ByPrg!$I$5:$AD$5,0))*8760/1000</f>
        <v>0</v>
      </c>
      <c r="W79" s="86">
        <f>W10*INDEX(Inputs_ByPrg!$I$6:$AD$69,MATCH('ABP Remaining Capacity'!$E79,Inputs_ByPrg!$E$6:$E$69,0),MATCH('ABP Remaining Capacity'!W$5,Inputs_ByPrg!$I$5:$AD$5,0))*8760/1000</f>
        <v>0</v>
      </c>
      <c r="X79" s="86">
        <f>X10*INDEX(Inputs_ByPrg!$I$6:$AD$69,MATCH('ABP Remaining Capacity'!$E79,Inputs_ByPrg!$E$6:$E$69,0),MATCH('ABP Remaining Capacity'!X$5,Inputs_ByPrg!$I$5:$AD$5,0))*8760/1000</f>
        <v>0</v>
      </c>
      <c r="Y79" s="86">
        <f>Y10*INDEX(Inputs_ByPrg!$I$6:$AD$69,MATCH('ABP Remaining Capacity'!$E79,Inputs_ByPrg!$E$6:$E$69,0),MATCH('ABP Remaining Capacity'!Y$5,Inputs_ByPrg!$I$5:$AD$5,0))*8760/1000</f>
        <v>0</v>
      </c>
      <c r="Z79" s="86">
        <f>Z10*INDEX(Inputs_ByPrg!$I$6:$AD$69,MATCH('ABP Remaining Capacity'!$E79,Inputs_ByPrg!$E$6:$E$69,0),MATCH('ABP Remaining Capacity'!Z$5,Inputs_ByPrg!$I$5:$AD$5,0))*8760/1000</f>
        <v>0</v>
      </c>
      <c r="AA79" s="86">
        <f>AA10*INDEX(Inputs_ByPrg!$I$6:$AD$69,MATCH('ABP Remaining Capacity'!$E79,Inputs_ByPrg!$E$6:$E$69,0),MATCH('ABP Remaining Capacity'!AA$5,Inputs_ByPrg!$I$5:$AD$5,0))*8760/1000</f>
        <v>0</v>
      </c>
      <c r="AB79" s="86">
        <f>AB10*INDEX(Inputs_ByPrg!$I$6:$AD$69,MATCH('ABP Remaining Capacity'!$E79,Inputs_ByPrg!$E$6:$E$69,0),MATCH('ABP Remaining Capacity'!AB$5,Inputs_ByPrg!$I$5:$AD$5,0))*8760/1000</f>
        <v>0</v>
      </c>
    </row>
    <row r="80" spans="2:28" ht="14.75" customHeight="1" x14ac:dyDescent="0.25">
      <c r="B80" s="227" t="s">
        <v>258</v>
      </c>
      <c r="C80" s="227" t="s">
        <v>234</v>
      </c>
      <c r="D80" s="324" t="s">
        <v>323</v>
      </c>
      <c r="E80" s="272" t="str">
        <f t="shared" si="2"/>
        <v>A_Large DG_&gt;100-200</v>
      </c>
      <c r="F80" s="249" t="s">
        <v>91</v>
      </c>
      <c r="G80" s="86">
        <f>G11*INDEX(Inputs_ByPrg!$I$6:$AD$69,MATCH('ABP Remaining Capacity'!$E80,Inputs_ByPrg!$E$6:$E$69,0),MATCH('ABP Remaining Capacity'!G$5,Inputs_ByPrg!$I$5:$AD$5,0))*8760/1000</f>
        <v>0</v>
      </c>
      <c r="H80" s="86">
        <f>H11*INDEX(Inputs_ByPrg!$I$6:$AD$69,MATCH('ABP Remaining Capacity'!$E80,Inputs_ByPrg!$E$6:$E$69,0),MATCH('ABP Remaining Capacity'!H$5,Inputs_ByPrg!$I$5:$AD$5,0))*8760/1000</f>
        <v>3845.4524053339728</v>
      </c>
      <c r="I80" s="86">
        <f>I11*INDEX(Inputs_ByPrg!$I$6:$AD$69,MATCH('ABP Remaining Capacity'!$E80,Inputs_ByPrg!$E$6:$E$69,0),MATCH('ABP Remaining Capacity'!I$5,Inputs_ByPrg!$I$5:$AD$5,0))*8760/1000</f>
        <v>0</v>
      </c>
      <c r="J80" s="86">
        <f>J11*INDEX(Inputs_ByPrg!$I$6:$AD$69,MATCH('ABP Remaining Capacity'!$E80,Inputs_ByPrg!$E$6:$E$69,0),MATCH('ABP Remaining Capacity'!J$5,Inputs_ByPrg!$I$5:$AD$5,0))*8760/1000</f>
        <v>0</v>
      </c>
      <c r="K80" s="86">
        <f>K11*INDEX(Inputs_ByPrg!$I$6:$AD$69,MATCH('ABP Remaining Capacity'!$E80,Inputs_ByPrg!$E$6:$E$69,0),MATCH('ABP Remaining Capacity'!K$5,Inputs_ByPrg!$I$5:$AD$5,0))*8760/1000</f>
        <v>0</v>
      </c>
      <c r="L80" s="86">
        <f>L11*INDEX(Inputs_ByPrg!$I$6:$AD$69,MATCH('ABP Remaining Capacity'!$E80,Inputs_ByPrg!$E$6:$E$69,0),MATCH('ABP Remaining Capacity'!L$5,Inputs_ByPrg!$I$5:$AD$5,0))*8760/1000</f>
        <v>0</v>
      </c>
      <c r="M80" s="86">
        <f>M11*INDEX(Inputs_ByPrg!$I$6:$AD$69,MATCH('ABP Remaining Capacity'!$E80,Inputs_ByPrg!$E$6:$E$69,0),MATCH('ABP Remaining Capacity'!M$5,Inputs_ByPrg!$I$5:$AD$5,0))*8760/1000</f>
        <v>0</v>
      </c>
      <c r="N80" s="86">
        <f>N11*INDEX(Inputs_ByPrg!$I$6:$AD$69,MATCH('ABP Remaining Capacity'!$E80,Inputs_ByPrg!$E$6:$E$69,0),MATCH('ABP Remaining Capacity'!N$5,Inputs_ByPrg!$I$5:$AD$5,0))*8760/1000</f>
        <v>0</v>
      </c>
      <c r="O80" s="86">
        <f>O11*INDEX(Inputs_ByPrg!$I$6:$AD$69,MATCH('ABP Remaining Capacity'!$E80,Inputs_ByPrg!$E$6:$E$69,0),MATCH('ABP Remaining Capacity'!O$5,Inputs_ByPrg!$I$5:$AD$5,0))*8760/1000</f>
        <v>0</v>
      </c>
      <c r="P80" s="86">
        <f>P11*INDEX(Inputs_ByPrg!$I$6:$AD$69,MATCH('ABP Remaining Capacity'!$E80,Inputs_ByPrg!$E$6:$E$69,0),MATCH('ABP Remaining Capacity'!P$5,Inputs_ByPrg!$I$5:$AD$5,0))*8760/1000</f>
        <v>0</v>
      </c>
      <c r="Q80" s="86">
        <f>Q11*INDEX(Inputs_ByPrg!$I$6:$AD$69,MATCH('ABP Remaining Capacity'!$E80,Inputs_ByPrg!$E$6:$E$69,0),MATCH('ABP Remaining Capacity'!Q$5,Inputs_ByPrg!$I$5:$AD$5,0))*8760/1000</f>
        <v>0</v>
      </c>
      <c r="R80" s="86">
        <f>R11*INDEX(Inputs_ByPrg!$I$6:$AD$69,MATCH('ABP Remaining Capacity'!$E80,Inputs_ByPrg!$E$6:$E$69,0),MATCH('ABP Remaining Capacity'!R$5,Inputs_ByPrg!$I$5:$AD$5,0))*8760/1000</f>
        <v>0</v>
      </c>
      <c r="S80" s="86">
        <f>S11*INDEX(Inputs_ByPrg!$I$6:$AD$69,MATCH('ABP Remaining Capacity'!$E80,Inputs_ByPrg!$E$6:$E$69,0),MATCH('ABP Remaining Capacity'!S$5,Inputs_ByPrg!$I$5:$AD$5,0))*8760/1000</f>
        <v>0</v>
      </c>
      <c r="T80" s="86">
        <f>T11*INDEX(Inputs_ByPrg!$I$6:$AD$69,MATCH('ABP Remaining Capacity'!$E80,Inputs_ByPrg!$E$6:$E$69,0),MATCH('ABP Remaining Capacity'!T$5,Inputs_ByPrg!$I$5:$AD$5,0))*8760/1000</f>
        <v>0</v>
      </c>
      <c r="U80" s="86">
        <f>U11*INDEX(Inputs_ByPrg!$I$6:$AD$69,MATCH('ABP Remaining Capacity'!$E80,Inputs_ByPrg!$E$6:$E$69,0),MATCH('ABP Remaining Capacity'!U$5,Inputs_ByPrg!$I$5:$AD$5,0))*8760/1000</f>
        <v>0</v>
      </c>
      <c r="V80" s="86">
        <f>V11*INDEX(Inputs_ByPrg!$I$6:$AD$69,MATCH('ABP Remaining Capacity'!$E80,Inputs_ByPrg!$E$6:$E$69,0),MATCH('ABP Remaining Capacity'!V$5,Inputs_ByPrg!$I$5:$AD$5,0))*8760/1000</f>
        <v>0</v>
      </c>
      <c r="W80" s="86">
        <f>W11*INDEX(Inputs_ByPrg!$I$6:$AD$69,MATCH('ABP Remaining Capacity'!$E80,Inputs_ByPrg!$E$6:$E$69,0),MATCH('ABP Remaining Capacity'!W$5,Inputs_ByPrg!$I$5:$AD$5,0))*8760/1000</f>
        <v>0</v>
      </c>
      <c r="X80" s="86">
        <f>X11*INDEX(Inputs_ByPrg!$I$6:$AD$69,MATCH('ABP Remaining Capacity'!$E80,Inputs_ByPrg!$E$6:$E$69,0),MATCH('ABP Remaining Capacity'!X$5,Inputs_ByPrg!$I$5:$AD$5,0))*8760/1000</f>
        <v>0</v>
      </c>
      <c r="Y80" s="86">
        <f>Y11*INDEX(Inputs_ByPrg!$I$6:$AD$69,MATCH('ABP Remaining Capacity'!$E80,Inputs_ByPrg!$E$6:$E$69,0),MATCH('ABP Remaining Capacity'!Y$5,Inputs_ByPrg!$I$5:$AD$5,0))*8760/1000</f>
        <v>0</v>
      </c>
      <c r="Z80" s="86">
        <f>Z11*INDEX(Inputs_ByPrg!$I$6:$AD$69,MATCH('ABP Remaining Capacity'!$E80,Inputs_ByPrg!$E$6:$E$69,0),MATCH('ABP Remaining Capacity'!Z$5,Inputs_ByPrg!$I$5:$AD$5,0))*8760/1000</f>
        <v>0</v>
      </c>
      <c r="AA80" s="86">
        <f>AA11*INDEX(Inputs_ByPrg!$I$6:$AD$69,MATCH('ABP Remaining Capacity'!$E80,Inputs_ByPrg!$E$6:$E$69,0),MATCH('ABP Remaining Capacity'!AA$5,Inputs_ByPrg!$I$5:$AD$5,0))*8760/1000</f>
        <v>0</v>
      </c>
      <c r="AB80" s="86">
        <f>AB11*INDEX(Inputs_ByPrg!$I$6:$AD$69,MATCH('ABP Remaining Capacity'!$E80,Inputs_ByPrg!$E$6:$E$69,0),MATCH('ABP Remaining Capacity'!AB$5,Inputs_ByPrg!$I$5:$AD$5,0))*8760/1000</f>
        <v>0</v>
      </c>
    </row>
    <row r="81" spans="2:28" ht="14.75" customHeight="1" x14ac:dyDescent="0.25">
      <c r="B81" s="227" t="s">
        <v>258</v>
      </c>
      <c r="C81" s="227" t="s">
        <v>234</v>
      </c>
      <c r="D81" s="323" t="s">
        <v>324</v>
      </c>
      <c r="E81" s="272" t="str">
        <f t="shared" si="2"/>
        <v>A_Large DG_&gt;200-500</v>
      </c>
      <c r="F81" s="249" t="s">
        <v>91</v>
      </c>
      <c r="G81" s="86">
        <f>G12*INDEX(Inputs_ByPrg!$I$6:$AD$69,MATCH('ABP Remaining Capacity'!$E81,Inputs_ByPrg!$E$6:$E$69,0),MATCH('ABP Remaining Capacity'!G$5,Inputs_ByPrg!$I$5:$AD$5,0))*8760/1000</f>
        <v>0</v>
      </c>
      <c r="H81" s="86">
        <f>H12*INDEX(Inputs_ByPrg!$I$6:$AD$69,MATCH('ABP Remaining Capacity'!$E81,Inputs_ByPrg!$E$6:$E$69,0),MATCH('ABP Remaining Capacity'!H$5,Inputs_ByPrg!$I$5:$AD$5,0))*8760/1000</f>
        <v>7940.2590923037014</v>
      </c>
      <c r="I81" s="86">
        <f>I12*INDEX(Inputs_ByPrg!$I$6:$AD$69,MATCH('ABP Remaining Capacity'!$E81,Inputs_ByPrg!$E$6:$E$69,0),MATCH('ABP Remaining Capacity'!I$5,Inputs_ByPrg!$I$5:$AD$5,0))*8760/1000</f>
        <v>0</v>
      </c>
      <c r="J81" s="86">
        <f>J12*INDEX(Inputs_ByPrg!$I$6:$AD$69,MATCH('ABP Remaining Capacity'!$E81,Inputs_ByPrg!$E$6:$E$69,0),MATCH('ABP Remaining Capacity'!J$5,Inputs_ByPrg!$I$5:$AD$5,0))*8760/1000</f>
        <v>0</v>
      </c>
      <c r="K81" s="86">
        <f>K12*INDEX(Inputs_ByPrg!$I$6:$AD$69,MATCH('ABP Remaining Capacity'!$E81,Inputs_ByPrg!$E$6:$E$69,0),MATCH('ABP Remaining Capacity'!K$5,Inputs_ByPrg!$I$5:$AD$5,0))*8760/1000</f>
        <v>0</v>
      </c>
      <c r="L81" s="86">
        <f>L12*INDEX(Inputs_ByPrg!$I$6:$AD$69,MATCH('ABP Remaining Capacity'!$E81,Inputs_ByPrg!$E$6:$E$69,0),MATCH('ABP Remaining Capacity'!L$5,Inputs_ByPrg!$I$5:$AD$5,0))*8760/1000</f>
        <v>0</v>
      </c>
      <c r="M81" s="86">
        <f>M12*INDEX(Inputs_ByPrg!$I$6:$AD$69,MATCH('ABP Remaining Capacity'!$E81,Inputs_ByPrg!$E$6:$E$69,0),MATCH('ABP Remaining Capacity'!M$5,Inputs_ByPrg!$I$5:$AD$5,0))*8760/1000</f>
        <v>0</v>
      </c>
      <c r="N81" s="86">
        <f>N12*INDEX(Inputs_ByPrg!$I$6:$AD$69,MATCH('ABP Remaining Capacity'!$E81,Inputs_ByPrg!$E$6:$E$69,0),MATCH('ABP Remaining Capacity'!N$5,Inputs_ByPrg!$I$5:$AD$5,0))*8760/1000</f>
        <v>0</v>
      </c>
      <c r="O81" s="86">
        <f>O12*INDEX(Inputs_ByPrg!$I$6:$AD$69,MATCH('ABP Remaining Capacity'!$E81,Inputs_ByPrg!$E$6:$E$69,0),MATCH('ABP Remaining Capacity'!O$5,Inputs_ByPrg!$I$5:$AD$5,0))*8760/1000</f>
        <v>0</v>
      </c>
      <c r="P81" s="86">
        <f>P12*INDEX(Inputs_ByPrg!$I$6:$AD$69,MATCH('ABP Remaining Capacity'!$E81,Inputs_ByPrg!$E$6:$E$69,0),MATCH('ABP Remaining Capacity'!P$5,Inputs_ByPrg!$I$5:$AD$5,0))*8760/1000</f>
        <v>0</v>
      </c>
      <c r="Q81" s="86">
        <f>Q12*INDEX(Inputs_ByPrg!$I$6:$AD$69,MATCH('ABP Remaining Capacity'!$E81,Inputs_ByPrg!$E$6:$E$69,0),MATCH('ABP Remaining Capacity'!Q$5,Inputs_ByPrg!$I$5:$AD$5,0))*8760/1000</f>
        <v>0</v>
      </c>
      <c r="R81" s="86">
        <f>R12*INDEX(Inputs_ByPrg!$I$6:$AD$69,MATCH('ABP Remaining Capacity'!$E81,Inputs_ByPrg!$E$6:$E$69,0),MATCH('ABP Remaining Capacity'!R$5,Inputs_ByPrg!$I$5:$AD$5,0))*8760/1000</f>
        <v>0</v>
      </c>
      <c r="S81" s="86">
        <f>S12*INDEX(Inputs_ByPrg!$I$6:$AD$69,MATCH('ABP Remaining Capacity'!$E81,Inputs_ByPrg!$E$6:$E$69,0),MATCH('ABP Remaining Capacity'!S$5,Inputs_ByPrg!$I$5:$AD$5,0))*8760/1000</f>
        <v>0</v>
      </c>
      <c r="T81" s="86">
        <f>T12*INDEX(Inputs_ByPrg!$I$6:$AD$69,MATCH('ABP Remaining Capacity'!$E81,Inputs_ByPrg!$E$6:$E$69,0),MATCH('ABP Remaining Capacity'!T$5,Inputs_ByPrg!$I$5:$AD$5,0))*8760/1000</f>
        <v>0</v>
      </c>
      <c r="U81" s="86">
        <f>U12*INDEX(Inputs_ByPrg!$I$6:$AD$69,MATCH('ABP Remaining Capacity'!$E81,Inputs_ByPrg!$E$6:$E$69,0),MATCH('ABP Remaining Capacity'!U$5,Inputs_ByPrg!$I$5:$AD$5,0))*8760/1000</f>
        <v>0</v>
      </c>
      <c r="V81" s="86">
        <f>V12*INDEX(Inputs_ByPrg!$I$6:$AD$69,MATCH('ABP Remaining Capacity'!$E81,Inputs_ByPrg!$E$6:$E$69,0),MATCH('ABP Remaining Capacity'!V$5,Inputs_ByPrg!$I$5:$AD$5,0))*8760/1000</f>
        <v>0</v>
      </c>
      <c r="W81" s="86">
        <f>W12*INDEX(Inputs_ByPrg!$I$6:$AD$69,MATCH('ABP Remaining Capacity'!$E81,Inputs_ByPrg!$E$6:$E$69,0),MATCH('ABP Remaining Capacity'!W$5,Inputs_ByPrg!$I$5:$AD$5,0))*8760/1000</f>
        <v>0</v>
      </c>
      <c r="X81" s="86">
        <f>X12*INDEX(Inputs_ByPrg!$I$6:$AD$69,MATCH('ABP Remaining Capacity'!$E81,Inputs_ByPrg!$E$6:$E$69,0),MATCH('ABP Remaining Capacity'!X$5,Inputs_ByPrg!$I$5:$AD$5,0))*8760/1000</f>
        <v>0</v>
      </c>
      <c r="Y81" s="86">
        <f>Y12*INDEX(Inputs_ByPrg!$I$6:$AD$69,MATCH('ABP Remaining Capacity'!$E81,Inputs_ByPrg!$E$6:$E$69,0),MATCH('ABP Remaining Capacity'!Y$5,Inputs_ByPrg!$I$5:$AD$5,0))*8760/1000</f>
        <v>0</v>
      </c>
      <c r="Z81" s="86">
        <f>Z12*INDEX(Inputs_ByPrg!$I$6:$AD$69,MATCH('ABP Remaining Capacity'!$E81,Inputs_ByPrg!$E$6:$E$69,0),MATCH('ABP Remaining Capacity'!Z$5,Inputs_ByPrg!$I$5:$AD$5,0))*8760/1000</f>
        <v>0</v>
      </c>
      <c r="AA81" s="86">
        <f>AA12*INDEX(Inputs_ByPrg!$I$6:$AD$69,MATCH('ABP Remaining Capacity'!$E81,Inputs_ByPrg!$E$6:$E$69,0),MATCH('ABP Remaining Capacity'!AA$5,Inputs_ByPrg!$I$5:$AD$5,0))*8760/1000</f>
        <v>0</v>
      </c>
      <c r="AB81" s="86">
        <f>AB12*INDEX(Inputs_ByPrg!$I$6:$AD$69,MATCH('ABP Remaining Capacity'!$E81,Inputs_ByPrg!$E$6:$E$69,0),MATCH('ABP Remaining Capacity'!AB$5,Inputs_ByPrg!$I$5:$AD$5,0))*8760/1000</f>
        <v>0</v>
      </c>
    </row>
    <row r="82" spans="2:28" ht="14.75" customHeight="1" x14ac:dyDescent="0.25">
      <c r="B82" s="227" t="s">
        <v>258</v>
      </c>
      <c r="C82" s="227" t="s">
        <v>234</v>
      </c>
      <c r="D82" s="324" t="s">
        <v>326</v>
      </c>
      <c r="E82" s="272" t="str">
        <f t="shared" si="2"/>
        <v>A_Large DG_&gt;500-2000</v>
      </c>
      <c r="F82" s="249" t="s">
        <v>91</v>
      </c>
      <c r="G82" s="86">
        <f>G13*INDEX(Inputs_ByPrg!$I$6:$AD$69,MATCH('ABP Remaining Capacity'!$E82,Inputs_ByPrg!$E$6:$E$69,0),MATCH('ABP Remaining Capacity'!G$5,Inputs_ByPrg!$I$5:$AD$5,0))*8760/1000</f>
        <v>0</v>
      </c>
      <c r="H82" s="86">
        <f>H13*INDEX(Inputs_ByPrg!$I$6:$AD$69,MATCH('ABP Remaining Capacity'!$E82,Inputs_ByPrg!$E$6:$E$69,0),MATCH('ABP Remaining Capacity'!H$5,Inputs_ByPrg!$I$5:$AD$5,0))*8760/1000</f>
        <v>26817.195858553681</v>
      </c>
      <c r="I82" s="86">
        <f>I13*INDEX(Inputs_ByPrg!$I$6:$AD$69,MATCH('ABP Remaining Capacity'!$E82,Inputs_ByPrg!$E$6:$E$69,0),MATCH('ABP Remaining Capacity'!I$5,Inputs_ByPrg!$I$5:$AD$5,0))*8760/1000</f>
        <v>0</v>
      </c>
      <c r="J82" s="86">
        <f>J13*INDEX(Inputs_ByPrg!$I$6:$AD$69,MATCH('ABP Remaining Capacity'!$E82,Inputs_ByPrg!$E$6:$E$69,0),MATCH('ABP Remaining Capacity'!J$5,Inputs_ByPrg!$I$5:$AD$5,0))*8760/1000</f>
        <v>0</v>
      </c>
      <c r="K82" s="86">
        <f>K13*INDEX(Inputs_ByPrg!$I$6:$AD$69,MATCH('ABP Remaining Capacity'!$E82,Inputs_ByPrg!$E$6:$E$69,0),MATCH('ABP Remaining Capacity'!K$5,Inputs_ByPrg!$I$5:$AD$5,0))*8760/1000</f>
        <v>0</v>
      </c>
      <c r="L82" s="86">
        <f>L13*INDEX(Inputs_ByPrg!$I$6:$AD$69,MATCH('ABP Remaining Capacity'!$E82,Inputs_ByPrg!$E$6:$E$69,0),MATCH('ABP Remaining Capacity'!L$5,Inputs_ByPrg!$I$5:$AD$5,0))*8760/1000</f>
        <v>0</v>
      </c>
      <c r="M82" s="86">
        <f>M13*INDEX(Inputs_ByPrg!$I$6:$AD$69,MATCH('ABP Remaining Capacity'!$E82,Inputs_ByPrg!$E$6:$E$69,0),MATCH('ABP Remaining Capacity'!M$5,Inputs_ByPrg!$I$5:$AD$5,0))*8760/1000</f>
        <v>0</v>
      </c>
      <c r="N82" s="86">
        <f>N13*INDEX(Inputs_ByPrg!$I$6:$AD$69,MATCH('ABP Remaining Capacity'!$E82,Inputs_ByPrg!$E$6:$E$69,0),MATCH('ABP Remaining Capacity'!N$5,Inputs_ByPrg!$I$5:$AD$5,0))*8760/1000</f>
        <v>0</v>
      </c>
      <c r="O82" s="86">
        <f>O13*INDEX(Inputs_ByPrg!$I$6:$AD$69,MATCH('ABP Remaining Capacity'!$E82,Inputs_ByPrg!$E$6:$E$69,0),MATCH('ABP Remaining Capacity'!O$5,Inputs_ByPrg!$I$5:$AD$5,0))*8760/1000</f>
        <v>0</v>
      </c>
      <c r="P82" s="86">
        <f>P13*INDEX(Inputs_ByPrg!$I$6:$AD$69,MATCH('ABP Remaining Capacity'!$E82,Inputs_ByPrg!$E$6:$E$69,0),MATCH('ABP Remaining Capacity'!P$5,Inputs_ByPrg!$I$5:$AD$5,0))*8760/1000</f>
        <v>0</v>
      </c>
      <c r="Q82" s="86">
        <f>Q13*INDEX(Inputs_ByPrg!$I$6:$AD$69,MATCH('ABP Remaining Capacity'!$E82,Inputs_ByPrg!$E$6:$E$69,0),MATCH('ABP Remaining Capacity'!Q$5,Inputs_ByPrg!$I$5:$AD$5,0))*8760/1000</f>
        <v>0</v>
      </c>
      <c r="R82" s="86">
        <f>R13*INDEX(Inputs_ByPrg!$I$6:$AD$69,MATCH('ABP Remaining Capacity'!$E82,Inputs_ByPrg!$E$6:$E$69,0),MATCH('ABP Remaining Capacity'!R$5,Inputs_ByPrg!$I$5:$AD$5,0))*8760/1000</f>
        <v>0</v>
      </c>
      <c r="S82" s="86">
        <f>S13*INDEX(Inputs_ByPrg!$I$6:$AD$69,MATCH('ABP Remaining Capacity'!$E82,Inputs_ByPrg!$E$6:$E$69,0),MATCH('ABP Remaining Capacity'!S$5,Inputs_ByPrg!$I$5:$AD$5,0))*8760/1000</f>
        <v>0</v>
      </c>
      <c r="T82" s="86">
        <f>T13*INDEX(Inputs_ByPrg!$I$6:$AD$69,MATCH('ABP Remaining Capacity'!$E82,Inputs_ByPrg!$E$6:$E$69,0),MATCH('ABP Remaining Capacity'!T$5,Inputs_ByPrg!$I$5:$AD$5,0))*8760/1000</f>
        <v>0</v>
      </c>
      <c r="U82" s="86">
        <f>U13*INDEX(Inputs_ByPrg!$I$6:$AD$69,MATCH('ABP Remaining Capacity'!$E82,Inputs_ByPrg!$E$6:$E$69,0),MATCH('ABP Remaining Capacity'!U$5,Inputs_ByPrg!$I$5:$AD$5,0))*8760/1000</f>
        <v>0</v>
      </c>
      <c r="V82" s="86">
        <f>V13*INDEX(Inputs_ByPrg!$I$6:$AD$69,MATCH('ABP Remaining Capacity'!$E82,Inputs_ByPrg!$E$6:$E$69,0),MATCH('ABP Remaining Capacity'!V$5,Inputs_ByPrg!$I$5:$AD$5,0))*8760/1000</f>
        <v>0</v>
      </c>
      <c r="W82" s="86">
        <f>W13*INDEX(Inputs_ByPrg!$I$6:$AD$69,MATCH('ABP Remaining Capacity'!$E82,Inputs_ByPrg!$E$6:$E$69,0),MATCH('ABP Remaining Capacity'!W$5,Inputs_ByPrg!$I$5:$AD$5,0))*8760/1000</f>
        <v>0</v>
      </c>
      <c r="X82" s="86">
        <f>X13*INDEX(Inputs_ByPrg!$I$6:$AD$69,MATCH('ABP Remaining Capacity'!$E82,Inputs_ByPrg!$E$6:$E$69,0),MATCH('ABP Remaining Capacity'!X$5,Inputs_ByPrg!$I$5:$AD$5,0))*8760/1000</f>
        <v>0</v>
      </c>
      <c r="Y82" s="86">
        <f>Y13*INDEX(Inputs_ByPrg!$I$6:$AD$69,MATCH('ABP Remaining Capacity'!$E82,Inputs_ByPrg!$E$6:$E$69,0),MATCH('ABP Remaining Capacity'!Y$5,Inputs_ByPrg!$I$5:$AD$5,0))*8760/1000</f>
        <v>0</v>
      </c>
      <c r="Z82" s="86">
        <f>Z13*INDEX(Inputs_ByPrg!$I$6:$AD$69,MATCH('ABP Remaining Capacity'!$E82,Inputs_ByPrg!$E$6:$E$69,0),MATCH('ABP Remaining Capacity'!Z$5,Inputs_ByPrg!$I$5:$AD$5,0))*8760/1000</f>
        <v>0</v>
      </c>
      <c r="AA82" s="86">
        <f>AA13*INDEX(Inputs_ByPrg!$I$6:$AD$69,MATCH('ABP Remaining Capacity'!$E82,Inputs_ByPrg!$E$6:$E$69,0),MATCH('ABP Remaining Capacity'!AA$5,Inputs_ByPrg!$I$5:$AD$5,0))*8760/1000</f>
        <v>0</v>
      </c>
      <c r="AB82" s="86">
        <f>AB13*INDEX(Inputs_ByPrg!$I$6:$AD$69,MATCH('ABP Remaining Capacity'!$E82,Inputs_ByPrg!$E$6:$E$69,0),MATCH('ABP Remaining Capacity'!AB$5,Inputs_ByPrg!$I$5:$AD$5,0))*8760/1000</f>
        <v>0</v>
      </c>
    </row>
    <row r="83" spans="2:28" ht="14.75" customHeight="1" x14ac:dyDescent="0.25">
      <c r="B83" s="227" t="s">
        <v>258</v>
      </c>
      <c r="C83" s="227" t="s">
        <v>234</v>
      </c>
      <c r="D83" s="323" t="s">
        <v>327</v>
      </c>
      <c r="E83" s="272" t="str">
        <f t="shared" si="2"/>
        <v>A_Large DG_&gt;2000-5000</v>
      </c>
      <c r="F83" s="249" t="s">
        <v>91</v>
      </c>
      <c r="G83" s="86">
        <f>G14*INDEX(Inputs_ByPrg!$I$6:$AD$69,MATCH('ABP Remaining Capacity'!$E83,Inputs_ByPrg!$E$6:$E$69,0),MATCH('ABP Remaining Capacity'!G$5,Inputs_ByPrg!$I$5:$AD$5,0))*8760/1000</f>
        <v>0</v>
      </c>
      <c r="H83" s="86">
        <f>H14*INDEX(Inputs_ByPrg!$I$6:$AD$69,MATCH('ABP Remaining Capacity'!$E83,Inputs_ByPrg!$E$6:$E$69,0),MATCH('ABP Remaining Capacity'!H$5,Inputs_ByPrg!$I$5:$AD$5,0))*8760/1000</f>
        <v>21845.318521211648</v>
      </c>
      <c r="I83" s="86">
        <f>I14*INDEX(Inputs_ByPrg!$I$6:$AD$69,MATCH('ABP Remaining Capacity'!$E83,Inputs_ByPrg!$E$6:$E$69,0),MATCH('ABP Remaining Capacity'!I$5,Inputs_ByPrg!$I$5:$AD$5,0))*8760/1000</f>
        <v>0</v>
      </c>
      <c r="J83" s="86">
        <f>J14*INDEX(Inputs_ByPrg!$I$6:$AD$69,MATCH('ABP Remaining Capacity'!$E83,Inputs_ByPrg!$E$6:$E$69,0),MATCH('ABP Remaining Capacity'!J$5,Inputs_ByPrg!$I$5:$AD$5,0))*8760/1000</f>
        <v>0</v>
      </c>
      <c r="K83" s="86">
        <f>K14*INDEX(Inputs_ByPrg!$I$6:$AD$69,MATCH('ABP Remaining Capacity'!$E83,Inputs_ByPrg!$E$6:$E$69,0),MATCH('ABP Remaining Capacity'!K$5,Inputs_ByPrg!$I$5:$AD$5,0))*8760/1000</f>
        <v>0</v>
      </c>
      <c r="L83" s="86">
        <f>L14*INDEX(Inputs_ByPrg!$I$6:$AD$69,MATCH('ABP Remaining Capacity'!$E83,Inputs_ByPrg!$E$6:$E$69,0),MATCH('ABP Remaining Capacity'!L$5,Inputs_ByPrg!$I$5:$AD$5,0))*8760/1000</f>
        <v>0</v>
      </c>
      <c r="M83" s="86">
        <f>M14*INDEX(Inputs_ByPrg!$I$6:$AD$69,MATCH('ABP Remaining Capacity'!$E83,Inputs_ByPrg!$E$6:$E$69,0),MATCH('ABP Remaining Capacity'!M$5,Inputs_ByPrg!$I$5:$AD$5,0))*8760/1000</f>
        <v>0</v>
      </c>
      <c r="N83" s="86">
        <f>N14*INDEX(Inputs_ByPrg!$I$6:$AD$69,MATCH('ABP Remaining Capacity'!$E83,Inputs_ByPrg!$E$6:$E$69,0),MATCH('ABP Remaining Capacity'!N$5,Inputs_ByPrg!$I$5:$AD$5,0))*8760/1000</f>
        <v>0</v>
      </c>
      <c r="O83" s="86">
        <f>O14*INDEX(Inputs_ByPrg!$I$6:$AD$69,MATCH('ABP Remaining Capacity'!$E83,Inputs_ByPrg!$E$6:$E$69,0),MATCH('ABP Remaining Capacity'!O$5,Inputs_ByPrg!$I$5:$AD$5,0))*8760/1000</f>
        <v>0</v>
      </c>
      <c r="P83" s="86">
        <f>P14*INDEX(Inputs_ByPrg!$I$6:$AD$69,MATCH('ABP Remaining Capacity'!$E83,Inputs_ByPrg!$E$6:$E$69,0),MATCH('ABP Remaining Capacity'!P$5,Inputs_ByPrg!$I$5:$AD$5,0))*8760/1000</f>
        <v>0</v>
      </c>
      <c r="Q83" s="86">
        <f>Q14*INDEX(Inputs_ByPrg!$I$6:$AD$69,MATCH('ABP Remaining Capacity'!$E83,Inputs_ByPrg!$E$6:$E$69,0),MATCH('ABP Remaining Capacity'!Q$5,Inputs_ByPrg!$I$5:$AD$5,0))*8760/1000</f>
        <v>0</v>
      </c>
      <c r="R83" s="86">
        <f>R14*INDEX(Inputs_ByPrg!$I$6:$AD$69,MATCH('ABP Remaining Capacity'!$E83,Inputs_ByPrg!$E$6:$E$69,0),MATCH('ABP Remaining Capacity'!R$5,Inputs_ByPrg!$I$5:$AD$5,0))*8760/1000</f>
        <v>0</v>
      </c>
      <c r="S83" s="86">
        <f>S14*INDEX(Inputs_ByPrg!$I$6:$AD$69,MATCH('ABP Remaining Capacity'!$E83,Inputs_ByPrg!$E$6:$E$69,0),MATCH('ABP Remaining Capacity'!S$5,Inputs_ByPrg!$I$5:$AD$5,0))*8760/1000</f>
        <v>0</v>
      </c>
      <c r="T83" s="86">
        <f>T14*INDEX(Inputs_ByPrg!$I$6:$AD$69,MATCH('ABP Remaining Capacity'!$E83,Inputs_ByPrg!$E$6:$E$69,0),MATCH('ABP Remaining Capacity'!T$5,Inputs_ByPrg!$I$5:$AD$5,0))*8760/1000</f>
        <v>0</v>
      </c>
      <c r="U83" s="86">
        <f>U14*INDEX(Inputs_ByPrg!$I$6:$AD$69,MATCH('ABP Remaining Capacity'!$E83,Inputs_ByPrg!$E$6:$E$69,0),MATCH('ABP Remaining Capacity'!U$5,Inputs_ByPrg!$I$5:$AD$5,0))*8760/1000</f>
        <v>0</v>
      </c>
      <c r="V83" s="86">
        <f>V14*INDEX(Inputs_ByPrg!$I$6:$AD$69,MATCH('ABP Remaining Capacity'!$E83,Inputs_ByPrg!$E$6:$E$69,0),MATCH('ABP Remaining Capacity'!V$5,Inputs_ByPrg!$I$5:$AD$5,0))*8760/1000</f>
        <v>0</v>
      </c>
      <c r="W83" s="86">
        <f>W14*INDEX(Inputs_ByPrg!$I$6:$AD$69,MATCH('ABP Remaining Capacity'!$E83,Inputs_ByPrg!$E$6:$E$69,0),MATCH('ABP Remaining Capacity'!W$5,Inputs_ByPrg!$I$5:$AD$5,0))*8760/1000</f>
        <v>0</v>
      </c>
      <c r="X83" s="86">
        <f>X14*INDEX(Inputs_ByPrg!$I$6:$AD$69,MATCH('ABP Remaining Capacity'!$E83,Inputs_ByPrg!$E$6:$E$69,0),MATCH('ABP Remaining Capacity'!X$5,Inputs_ByPrg!$I$5:$AD$5,0))*8760/1000</f>
        <v>0</v>
      </c>
      <c r="Y83" s="86">
        <f>Y14*INDEX(Inputs_ByPrg!$I$6:$AD$69,MATCH('ABP Remaining Capacity'!$E83,Inputs_ByPrg!$E$6:$E$69,0),MATCH('ABP Remaining Capacity'!Y$5,Inputs_ByPrg!$I$5:$AD$5,0))*8760/1000</f>
        <v>0</v>
      </c>
      <c r="Z83" s="86">
        <f>Z14*INDEX(Inputs_ByPrg!$I$6:$AD$69,MATCH('ABP Remaining Capacity'!$E83,Inputs_ByPrg!$E$6:$E$69,0),MATCH('ABP Remaining Capacity'!Z$5,Inputs_ByPrg!$I$5:$AD$5,0))*8760/1000</f>
        <v>0</v>
      </c>
      <c r="AA83" s="86">
        <f>AA14*INDEX(Inputs_ByPrg!$I$6:$AD$69,MATCH('ABP Remaining Capacity'!$E83,Inputs_ByPrg!$E$6:$E$69,0),MATCH('ABP Remaining Capacity'!AA$5,Inputs_ByPrg!$I$5:$AD$5,0))*8760/1000</f>
        <v>0</v>
      </c>
      <c r="AB83" s="86">
        <f>AB14*INDEX(Inputs_ByPrg!$I$6:$AD$69,MATCH('ABP Remaining Capacity'!$E83,Inputs_ByPrg!$E$6:$E$69,0),MATCH('ABP Remaining Capacity'!AB$5,Inputs_ByPrg!$I$5:$AD$5,0))*8760/1000</f>
        <v>0</v>
      </c>
    </row>
    <row r="84" spans="2:28" ht="14.75" customHeight="1" x14ac:dyDescent="0.25">
      <c r="B84" s="227" t="s">
        <v>259</v>
      </c>
      <c r="C84" s="227" t="s">
        <v>234</v>
      </c>
      <c r="D84" s="324" t="s">
        <v>322</v>
      </c>
      <c r="E84" s="272" t="str">
        <f t="shared" si="2"/>
        <v>B_Large DG_&gt;25-100</v>
      </c>
      <c r="F84" s="249" t="s">
        <v>91</v>
      </c>
      <c r="G84" s="86">
        <f>G15*INDEX(Inputs_ByPrg!$I$6:$AD$69,MATCH('ABP Remaining Capacity'!$E84,Inputs_ByPrg!$E$6:$E$69,0),MATCH('ABP Remaining Capacity'!G$5,Inputs_ByPrg!$I$5:$AD$5,0))*8760/1000</f>
        <v>0</v>
      </c>
      <c r="H84" s="86">
        <f>H15*INDEX(Inputs_ByPrg!$I$6:$AD$69,MATCH('ABP Remaining Capacity'!$E84,Inputs_ByPrg!$E$6:$E$69,0),MATCH('ABP Remaining Capacity'!H$5,Inputs_ByPrg!$I$5:$AD$5,0))*8760/1000</f>
        <v>12291.139499031557</v>
      </c>
      <c r="I84" s="86">
        <f>I15*INDEX(Inputs_ByPrg!$I$6:$AD$69,MATCH('ABP Remaining Capacity'!$E84,Inputs_ByPrg!$E$6:$E$69,0),MATCH('ABP Remaining Capacity'!I$5,Inputs_ByPrg!$I$5:$AD$5,0))*8760/1000</f>
        <v>0</v>
      </c>
      <c r="J84" s="86">
        <f>J15*INDEX(Inputs_ByPrg!$I$6:$AD$69,MATCH('ABP Remaining Capacity'!$E84,Inputs_ByPrg!$E$6:$E$69,0),MATCH('ABP Remaining Capacity'!J$5,Inputs_ByPrg!$I$5:$AD$5,0))*8760/1000</f>
        <v>0</v>
      </c>
      <c r="K84" s="86">
        <f>K15*INDEX(Inputs_ByPrg!$I$6:$AD$69,MATCH('ABP Remaining Capacity'!$E84,Inputs_ByPrg!$E$6:$E$69,0),MATCH('ABP Remaining Capacity'!K$5,Inputs_ByPrg!$I$5:$AD$5,0))*8760/1000</f>
        <v>0</v>
      </c>
      <c r="L84" s="86">
        <f>L15*INDEX(Inputs_ByPrg!$I$6:$AD$69,MATCH('ABP Remaining Capacity'!$E84,Inputs_ByPrg!$E$6:$E$69,0),MATCH('ABP Remaining Capacity'!L$5,Inputs_ByPrg!$I$5:$AD$5,0))*8760/1000</f>
        <v>0</v>
      </c>
      <c r="M84" s="86">
        <f>M15*INDEX(Inputs_ByPrg!$I$6:$AD$69,MATCH('ABP Remaining Capacity'!$E84,Inputs_ByPrg!$E$6:$E$69,0),MATCH('ABP Remaining Capacity'!M$5,Inputs_ByPrg!$I$5:$AD$5,0))*8760/1000</f>
        <v>0</v>
      </c>
      <c r="N84" s="86">
        <f>N15*INDEX(Inputs_ByPrg!$I$6:$AD$69,MATCH('ABP Remaining Capacity'!$E84,Inputs_ByPrg!$E$6:$E$69,0),MATCH('ABP Remaining Capacity'!N$5,Inputs_ByPrg!$I$5:$AD$5,0))*8760/1000</f>
        <v>0</v>
      </c>
      <c r="O84" s="86">
        <f>O15*INDEX(Inputs_ByPrg!$I$6:$AD$69,MATCH('ABP Remaining Capacity'!$E84,Inputs_ByPrg!$E$6:$E$69,0),MATCH('ABP Remaining Capacity'!O$5,Inputs_ByPrg!$I$5:$AD$5,0))*8760/1000</f>
        <v>0</v>
      </c>
      <c r="P84" s="86">
        <f>P15*INDEX(Inputs_ByPrg!$I$6:$AD$69,MATCH('ABP Remaining Capacity'!$E84,Inputs_ByPrg!$E$6:$E$69,0),MATCH('ABP Remaining Capacity'!P$5,Inputs_ByPrg!$I$5:$AD$5,0))*8760/1000</f>
        <v>0</v>
      </c>
      <c r="Q84" s="86">
        <f>Q15*INDEX(Inputs_ByPrg!$I$6:$AD$69,MATCH('ABP Remaining Capacity'!$E84,Inputs_ByPrg!$E$6:$E$69,0),MATCH('ABP Remaining Capacity'!Q$5,Inputs_ByPrg!$I$5:$AD$5,0))*8760/1000</f>
        <v>0</v>
      </c>
      <c r="R84" s="86">
        <f>R15*INDEX(Inputs_ByPrg!$I$6:$AD$69,MATCH('ABP Remaining Capacity'!$E84,Inputs_ByPrg!$E$6:$E$69,0),MATCH('ABP Remaining Capacity'!R$5,Inputs_ByPrg!$I$5:$AD$5,0))*8760/1000</f>
        <v>0</v>
      </c>
      <c r="S84" s="86">
        <f>S15*INDEX(Inputs_ByPrg!$I$6:$AD$69,MATCH('ABP Remaining Capacity'!$E84,Inputs_ByPrg!$E$6:$E$69,0),MATCH('ABP Remaining Capacity'!S$5,Inputs_ByPrg!$I$5:$AD$5,0))*8760/1000</f>
        <v>0</v>
      </c>
      <c r="T84" s="86">
        <f>T15*INDEX(Inputs_ByPrg!$I$6:$AD$69,MATCH('ABP Remaining Capacity'!$E84,Inputs_ByPrg!$E$6:$E$69,0),MATCH('ABP Remaining Capacity'!T$5,Inputs_ByPrg!$I$5:$AD$5,0))*8760/1000</f>
        <v>0</v>
      </c>
      <c r="U84" s="86">
        <f>U15*INDEX(Inputs_ByPrg!$I$6:$AD$69,MATCH('ABP Remaining Capacity'!$E84,Inputs_ByPrg!$E$6:$E$69,0),MATCH('ABP Remaining Capacity'!U$5,Inputs_ByPrg!$I$5:$AD$5,0))*8760/1000</f>
        <v>0</v>
      </c>
      <c r="V84" s="86">
        <f>V15*INDEX(Inputs_ByPrg!$I$6:$AD$69,MATCH('ABP Remaining Capacity'!$E84,Inputs_ByPrg!$E$6:$E$69,0),MATCH('ABP Remaining Capacity'!V$5,Inputs_ByPrg!$I$5:$AD$5,0))*8760/1000</f>
        <v>0</v>
      </c>
      <c r="W84" s="86">
        <f>W15*INDEX(Inputs_ByPrg!$I$6:$AD$69,MATCH('ABP Remaining Capacity'!$E84,Inputs_ByPrg!$E$6:$E$69,0),MATCH('ABP Remaining Capacity'!W$5,Inputs_ByPrg!$I$5:$AD$5,0))*8760/1000</f>
        <v>0</v>
      </c>
      <c r="X84" s="86">
        <f>X15*INDEX(Inputs_ByPrg!$I$6:$AD$69,MATCH('ABP Remaining Capacity'!$E84,Inputs_ByPrg!$E$6:$E$69,0),MATCH('ABP Remaining Capacity'!X$5,Inputs_ByPrg!$I$5:$AD$5,0))*8760/1000</f>
        <v>0</v>
      </c>
      <c r="Y84" s="86">
        <f>Y15*INDEX(Inputs_ByPrg!$I$6:$AD$69,MATCH('ABP Remaining Capacity'!$E84,Inputs_ByPrg!$E$6:$E$69,0),MATCH('ABP Remaining Capacity'!Y$5,Inputs_ByPrg!$I$5:$AD$5,0))*8760/1000</f>
        <v>0</v>
      </c>
      <c r="Z84" s="86">
        <f>Z15*INDEX(Inputs_ByPrg!$I$6:$AD$69,MATCH('ABP Remaining Capacity'!$E84,Inputs_ByPrg!$E$6:$E$69,0),MATCH('ABP Remaining Capacity'!Z$5,Inputs_ByPrg!$I$5:$AD$5,0))*8760/1000</f>
        <v>0</v>
      </c>
      <c r="AA84" s="86">
        <f>AA15*INDEX(Inputs_ByPrg!$I$6:$AD$69,MATCH('ABP Remaining Capacity'!$E84,Inputs_ByPrg!$E$6:$E$69,0),MATCH('ABP Remaining Capacity'!AA$5,Inputs_ByPrg!$I$5:$AD$5,0))*8760/1000</f>
        <v>0</v>
      </c>
      <c r="AB84" s="86">
        <f>AB15*INDEX(Inputs_ByPrg!$I$6:$AD$69,MATCH('ABP Remaining Capacity'!$E84,Inputs_ByPrg!$E$6:$E$69,0),MATCH('ABP Remaining Capacity'!AB$5,Inputs_ByPrg!$I$5:$AD$5,0))*8760/1000</f>
        <v>0</v>
      </c>
    </row>
    <row r="85" spans="2:28" ht="14.75" customHeight="1" x14ac:dyDescent="0.25">
      <c r="B85" s="227" t="s">
        <v>259</v>
      </c>
      <c r="C85" s="227" t="s">
        <v>234</v>
      </c>
      <c r="D85" s="324" t="s">
        <v>323</v>
      </c>
      <c r="E85" s="272" t="str">
        <f t="shared" si="2"/>
        <v>B_Large DG_&gt;100-200</v>
      </c>
      <c r="F85" s="249" t="s">
        <v>91</v>
      </c>
      <c r="G85" s="86">
        <f>G16*INDEX(Inputs_ByPrg!$I$6:$AD$69,MATCH('ABP Remaining Capacity'!$E85,Inputs_ByPrg!$E$6:$E$69,0),MATCH('ABP Remaining Capacity'!G$5,Inputs_ByPrg!$I$5:$AD$5,0))*8760/1000</f>
        <v>0</v>
      </c>
      <c r="H85" s="86">
        <f>H16*INDEX(Inputs_ByPrg!$I$6:$AD$69,MATCH('ABP Remaining Capacity'!$E85,Inputs_ByPrg!$E$6:$E$69,0),MATCH('ABP Remaining Capacity'!H$5,Inputs_ByPrg!$I$5:$AD$5,0))*8760/1000</f>
        <v>10483.37703931229</v>
      </c>
      <c r="I85" s="86">
        <f>I16*INDEX(Inputs_ByPrg!$I$6:$AD$69,MATCH('ABP Remaining Capacity'!$E85,Inputs_ByPrg!$E$6:$E$69,0),MATCH('ABP Remaining Capacity'!I$5,Inputs_ByPrg!$I$5:$AD$5,0))*8760/1000</f>
        <v>0</v>
      </c>
      <c r="J85" s="86">
        <f>J16*INDEX(Inputs_ByPrg!$I$6:$AD$69,MATCH('ABP Remaining Capacity'!$E85,Inputs_ByPrg!$E$6:$E$69,0),MATCH('ABP Remaining Capacity'!J$5,Inputs_ByPrg!$I$5:$AD$5,0))*8760/1000</f>
        <v>0</v>
      </c>
      <c r="K85" s="86">
        <f>K16*INDEX(Inputs_ByPrg!$I$6:$AD$69,MATCH('ABP Remaining Capacity'!$E85,Inputs_ByPrg!$E$6:$E$69,0),MATCH('ABP Remaining Capacity'!K$5,Inputs_ByPrg!$I$5:$AD$5,0))*8760/1000</f>
        <v>0</v>
      </c>
      <c r="L85" s="86">
        <f>L16*INDEX(Inputs_ByPrg!$I$6:$AD$69,MATCH('ABP Remaining Capacity'!$E85,Inputs_ByPrg!$E$6:$E$69,0),MATCH('ABP Remaining Capacity'!L$5,Inputs_ByPrg!$I$5:$AD$5,0))*8760/1000</f>
        <v>0</v>
      </c>
      <c r="M85" s="86">
        <f>M16*INDEX(Inputs_ByPrg!$I$6:$AD$69,MATCH('ABP Remaining Capacity'!$E85,Inputs_ByPrg!$E$6:$E$69,0),MATCH('ABP Remaining Capacity'!M$5,Inputs_ByPrg!$I$5:$AD$5,0))*8760/1000</f>
        <v>0</v>
      </c>
      <c r="N85" s="86">
        <f>N16*INDEX(Inputs_ByPrg!$I$6:$AD$69,MATCH('ABP Remaining Capacity'!$E85,Inputs_ByPrg!$E$6:$E$69,0),MATCH('ABP Remaining Capacity'!N$5,Inputs_ByPrg!$I$5:$AD$5,0))*8760/1000</f>
        <v>0</v>
      </c>
      <c r="O85" s="86">
        <f>O16*INDEX(Inputs_ByPrg!$I$6:$AD$69,MATCH('ABP Remaining Capacity'!$E85,Inputs_ByPrg!$E$6:$E$69,0),MATCH('ABP Remaining Capacity'!O$5,Inputs_ByPrg!$I$5:$AD$5,0))*8760/1000</f>
        <v>0</v>
      </c>
      <c r="P85" s="86">
        <f>P16*INDEX(Inputs_ByPrg!$I$6:$AD$69,MATCH('ABP Remaining Capacity'!$E85,Inputs_ByPrg!$E$6:$E$69,0),MATCH('ABP Remaining Capacity'!P$5,Inputs_ByPrg!$I$5:$AD$5,0))*8760/1000</f>
        <v>0</v>
      </c>
      <c r="Q85" s="86">
        <f>Q16*INDEX(Inputs_ByPrg!$I$6:$AD$69,MATCH('ABP Remaining Capacity'!$E85,Inputs_ByPrg!$E$6:$E$69,0),MATCH('ABP Remaining Capacity'!Q$5,Inputs_ByPrg!$I$5:$AD$5,0))*8760/1000</f>
        <v>0</v>
      </c>
      <c r="R85" s="86">
        <f>R16*INDEX(Inputs_ByPrg!$I$6:$AD$69,MATCH('ABP Remaining Capacity'!$E85,Inputs_ByPrg!$E$6:$E$69,0),MATCH('ABP Remaining Capacity'!R$5,Inputs_ByPrg!$I$5:$AD$5,0))*8760/1000</f>
        <v>0</v>
      </c>
      <c r="S85" s="86">
        <f>S16*INDEX(Inputs_ByPrg!$I$6:$AD$69,MATCH('ABP Remaining Capacity'!$E85,Inputs_ByPrg!$E$6:$E$69,0),MATCH('ABP Remaining Capacity'!S$5,Inputs_ByPrg!$I$5:$AD$5,0))*8760/1000</f>
        <v>0</v>
      </c>
      <c r="T85" s="86">
        <f>T16*INDEX(Inputs_ByPrg!$I$6:$AD$69,MATCH('ABP Remaining Capacity'!$E85,Inputs_ByPrg!$E$6:$E$69,0),MATCH('ABP Remaining Capacity'!T$5,Inputs_ByPrg!$I$5:$AD$5,0))*8760/1000</f>
        <v>0</v>
      </c>
      <c r="U85" s="86">
        <f>U16*INDEX(Inputs_ByPrg!$I$6:$AD$69,MATCH('ABP Remaining Capacity'!$E85,Inputs_ByPrg!$E$6:$E$69,0),MATCH('ABP Remaining Capacity'!U$5,Inputs_ByPrg!$I$5:$AD$5,0))*8760/1000</f>
        <v>0</v>
      </c>
      <c r="V85" s="86">
        <f>V16*INDEX(Inputs_ByPrg!$I$6:$AD$69,MATCH('ABP Remaining Capacity'!$E85,Inputs_ByPrg!$E$6:$E$69,0),MATCH('ABP Remaining Capacity'!V$5,Inputs_ByPrg!$I$5:$AD$5,0))*8760/1000</f>
        <v>0</v>
      </c>
      <c r="W85" s="86">
        <f>W16*INDEX(Inputs_ByPrg!$I$6:$AD$69,MATCH('ABP Remaining Capacity'!$E85,Inputs_ByPrg!$E$6:$E$69,0),MATCH('ABP Remaining Capacity'!W$5,Inputs_ByPrg!$I$5:$AD$5,0))*8760/1000</f>
        <v>0</v>
      </c>
      <c r="X85" s="86">
        <f>X16*INDEX(Inputs_ByPrg!$I$6:$AD$69,MATCH('ABP Remaining Capacity'!$E85,Inputs_ByPrg!$E$6:$E$69,0),MATCH('ABP Remaining Capacity'!X$5,Inputs_ByPrg!$I$5:$AD$5,0))*8760/1000</f>
        <v>0</v>
      </c>
      <c r="Y85" s="86">
        <f>Y16*INDEX(Inputs_ByPrg!$I$6:$AD$69,MATCH('ABP Remaining Capacity'!$E85,Inputs_ByPrg!$E$6:$E$69,0),MATCH('ABP Remaining Capacity'!Y$5,Inputs_ByPrg!$I$5:$AD$5,0))*8760/1000</f>
        <v>0</v>
      </c>
      <c r="Z85" s="86">
        <f>Z16*INDEX(Inputs_ByPrg!$I$6:$AD$69,MATCH('ABP Remaining Capacity'!$E85,Inputs_ByPrg!$E$6:$E$69,0),MATCH('ABP Remaining Capacity'!Z$5,Inputs_ByPrg!$I$5:$AD$5,0))*8760/1000</f>
        <v>0</v>
      </c>
      <c r="AA85" s="86">
        <f>AA16*INDEX(Inputs_ByPrg!$I$6:$AD$69,MATCH('ABP Remaining Capacity'!$E85,Inputs_ByPrg!$E$6:$E$69,0),MATCH('ABP Remaining Capacity'!AA$5,Inputs_ByPrg!$I$5:$AD$5,0))*8760/1000</f>
        <v>0</v>
      </c>
      <c r="AB85" s="86">
        <f>AB16*INDEX(Inputs_ByPrg!$I$6:$AD$69,MATCH('ABP Remaining Capacity'!$E85,Inputs_ByPrg!$E$6:$E$69,0),MATCH('ABP Remaining Capacity'!AB$5,Inputs_ByPrg!$I$5:$AD$5,0))*8760/1000</f>
        <v>0</v>
      </c>
    </row>
    <row r="86" spans="2:28" ht="14.75" customHeight="1" x14ac:dyDescent="0.25">
      <c r="B86" s="227" t="s">
        <v>259</v>
      </c>
      <c r="C86" s="227" t="s">
        <v>234</v>
      </c>
      <c r="D86" s="324" t="s">
        <v>324</v>
      </c>
      <c r="E86" s="272" t="str">
        <f t="shared" si="2"/>
        <v>B_Large DG_&gt;200-500</v>
      </c>
      <c r="F86" s="249" t="s">
        <v>91</v>
      </c>
      <c r="G86" s="86">
        <f>G17*INDEX(Inputs_ByPrg!$I$6:$AD$69,MATCH('ABP Remaining Capacity'!$E86,Inputs_ByPrg!$E$6:$E$69,0),MATCH('ABP Remaining Capacity'!G$5,Inputs_ByPrg!$I$5:$AD$5,0))*8760/1000</f>
        <v>0</v>
      </c>
      <c r="H86" s="86">
        <f>H17*INDEX(Inputs_ByPrg!$I$6:$AD$69,MATCH('ABP Remaining Capacity'!$E86,Inputs_ByPrg!$E$6:$E$69,0),MATCH('ABP Remaining Capacity'!H$5,Inputs_ByPrg!$I$5:$AD$5,0))*8760/1000</f>
        <v>33296.249574109104</v>
      </c>
      <c r="I86" s="86">
        <f>I17*INDEX(Inputs_ByPrg!$I$6:$AD$69,MATCH('ABP Remaining Capacity'!$E86,Inputs_ByPrg!$E$6:$E$69,0),MATCH('ABP Remaining Capacity'!I$5,Inputs_ByPrg!$I$5:$AD$5,0))*8760/1000</f>
        <v>0</v>
      </c>
      <c r="J86" s="86">
        <f>J17*INDEX(Inputs_ByPrg!$I$6:$AD$69,MATCH('ABP Remaining Capacity'!$E86,Inputs_ByPrg!$E$6:$E$69,0),MATCH('ABP Remaining Capacity'!J$5,Inputs_ByPrg!$I$5:$AD$5,0))*8760/1000</f>
        <v>0</v>
      </c>
      <c r="K86" s="86">
        <f>K17*INDEX(Inputs_ByPrg!$I$6:$AD$69,MATCH('ABP Remaining Capacity'!$E86,Inputs_ByPrg!$E$6:$E$69,0),MATCH('ABP Remaining Capacity'!K$5,Inputs_ByPrg!$I$5:$AD$5,0))*8760/1000</f>
        <v>0</v>
      </c>
      <c r="L86" s="86">
        <f>L17*INDEX(Inputs_ByPrg!$I$6:$AD$69,MATCH('ABP Remaining Capacity'!$E86,Inputs_ByPrg!$E$6:$E$69,0),MATCH('ABP Remaining Capacity'!L$5,Inputs_ByPrg!$I$5:$AD$5,0))*8760/1000</f>
        <v>0</v>
      </c>
      <c r="M86" s="86">
        <f>M17*INDEX(Inputs_ByPrg!$I$6:$AD$69,MATCH('ABP Remaining Capacity'!$E86,Inputs_ByPrg!$E$6:$E$69,0),MATCH('ABP Remaining Capacity'!M$5,Inputs_ByPrg!$I$5:$AD$5,0))*8760/1000</f>
        <v>0</v>
      </c>
      <c r="N86" s="86">
        <f>N17*INDEX(Inputs_ByPrg!$I$6:$AD$69,MATCH('ABP Remaining Capacity'!$E86,Inputs_ByPrg!$E$6:$E$69,0),MATCH('ABP Remaining Capacity'!N$5,Inputs_ByPrg!$I$5:$AD$5,0))*8760/1000</f>
        <v>0</v>
      </c>
      <c r="O86" s="86">
        <f>O17*INDEX(Inputs_ByPrg!$I$6:$AD$69,MATCH('ABP Remaining Capacity'!$E86,Inputs_ByPrg!$E$6:$E$69,0),MATCH('ABP Remaining Capacity'!O$5,Inputs_ByPrg!$I$5:$AD$5,0))*8760/1000</f>
        <v>0</v>
      </c>
      <c r="P86" s="86">
        <f>P17*INDEX(Inputs_ByPrg!$I$6:$AD$69,MATCH('ABP Remaining Capacity'!$E86,Inputs_ByPrg!$E$6:$E$69,0),MATCH('ABP Remaining Capacity'!P$5,Inputs_ByPrg!$I$5:$AD$5,0))*8760/1000</f>
        <v>0</v>
      </c>
      <c r="Q86" s="86">
        <f>Q17*INDEX(Inputs_ByPrg!$I$6:$AD$69,MATCH('ABP Remaining Capacity'!$E86,Inputs_ByPrg!$E$6:$E$69,0),MATCH('ABP Remaining Capacity'!Q$5,Inputs_ByPrg!$I$5:$AD$5,0))*8760/1000</f>
        <v>0</v>
      </c>
      <c r="R86" s="86">
        <f>R17*INDEX(Inputs_ByPrg!$I$6:$AD$69,MATCH('ABP Remaining Capacity'!$E86,Inputs_ByPrg!$E$6:$E$69,0),MATCH('ABP Remaining Capacity'!R$5,Inputs_ByPrg!$I$5:$AD$5,0))*8760/1000</f>
        <v>0</v>
      </c>
      <c r="S86" s="86">
        <f>S17*INDEX(Inputs_ByPrg!$I$6:$AD$69,MATCH('ABP Remaining Capacity'!$E86,Inputs_ByPrg!$E$6:$E$69,0),MATCH('ABP Remaining Capacity'!S$5,Inputs_ByPrg!$I$5:$AD$5,0))*8760/1000</f>
        <v>0</v>
      </c>
      <c r="T86" s="86">
        <f>T17*INDEX(Inputs_ByPrg!$I$6:$AD$69,MATCH('ABP Remaining Capacity'!$E86,Inputs_ByPrg!$E$6:$E$69,0),MATCH('ABP Remaining Capacity'!T$5,Inputs_ByPrg!$I$5:$AD$5,0))*8760/1000</f>
        <v>0</v>
      </c>
      <c r="U86" s="86">
        <f>U17*INDEX(Inputs_ByPrg!$I$6:$AD$69,MATCH('ABP Remaining Capacity'!$E86,Inputs_ByPrg!$E$6:$E$69,0),MATCH('ABP Remaining Capacity'!U$5,Inputs_ByPrg!$I$5:$AD$5,0))*8760/1000</f>
        <v>0</v>
      </c>
      <c r="V86" s="86">
        <f>V17*INDEX(Inputs_ByPrg!$I$6:$AD$69,MATCH('ABP Remaining Capacity'!$E86,Inputs_ByPrg!$E$6:$E$69,0),MATCH('ABP Remaining Capacity'!V$5,Inputs_ByPrg!$I$5:$AD$5,0))*8760/1000</f>
        <v>0</v>
      </c>
      <c r="W86" s="86">
        <f>W17*INDEX(Inputs_ByPrg!$I$6:$AD$69,MATCH('ABP Remaining Capacity'!$E86,Inputs_ByPrg!$E$6:$E$69,0),MATCH('ABP Remaining Capacity'!W$5,Inputs_ByPrg!$I$5:$AD$5,0))*8760/1000</f>
        <v>0</v>
      </c>
      <c r="X86" s="86">
        <f>X17*INDEX(Inputs_ByPrg!$I$6:$AD$69,MATCH('ABP Remaining Capacity'!$E86,Inputs_ByPrg!$E$6:$E$69,0),MATCH('ABP Remaining Capacity'!X$5,Inputs_ByPrg!$I$5:$AD$5,0))*8760/1000</f>
        <v>0</v>
      </c>
      <c r="Y86" s="86">
        <f>Y17*INDEX(Inputs_ByPrg!$I$6:$AD$69,MATCH('ABP Remaining Capacity'!$E86,Inputs_ByPrg!$E$6:$E$69,0),MATCH('ABP Remaining Capacity'!Y$5,Inputs_ByPrg!$I$5:$AD$5,0))*8760/1000</f>
        <v>0</v>
      </c>
      <c r="Z86" s="86">
        <f>Z17*INDEX(Inputs_ByPrg!$I$6:$AD$69,MATCH('ABP Remaining Capacity'!$E86,Inputs_ByPrg!$E$6:$E$69,0),MATCH('ABP Remaining Capacity'!Z$5,Inputs_ByPrg!$I$5:$AD$5,0))*8760/1000</f>
        <v>0</v>
      </c>
      <c r="AA86" s="86">
        <f>AA17*INDEX(Inputs_ByPrg!$I$6:$AD$69,MATCH('ABP Remaining Capacity'!$E86,Inputs_ByPrg!$E$6:$E$69,0),MATCH('ABP Remaining Capacity'!AA$5,Inputs_ByPrg!$I$5:$AD$5,0))*8760/1000</f>
        <v>0</v>
      </c>
      <c r="AB86" s="86">
        <f>AB17*INDEX(Inputs_ByPrg!$I$6:$AD$69,MATCH('ABP Remaining Capacity'!$E86,Inputs_ByPrg!$E$6:$E$69,0),MATCH('ABP Remaining Capacity'!AB$5,Inputs_ByPrg!$I$5:$AD$5,0))*8760/1000</f>
        <v>0</v>
      </c>
    </row>
    <row r="87" spans="2:28" ht="14.75" customHeight="1" x14ac:dyDescent="0.25">
      <c r="B87" s="227" t="s">
        <v>259</v>
      </c>
      <c r="C87" s="227" t="s">
        <v>234</v>
      </c>
      <c r="D87" s="324" t="s">
        <v>326</v>
      </c>
      <c r="E87" s="272" t="str">
        <f t="shared" si="2"/>
        <v>B_Large DG_&gt;500-2000</v>
      </c>
      <c r="F87" s="249" t="s">
        <v>91</v>
      </c>
      <c r="G87" s="86">
        <f>G18*INDEX(Inputs_ByPrg!$I$6:$AD$69,MATCH('ABP Remaining Capacity'!$E87,Inputs_ByPrg!$E$6:$E$69,0),MATCH('ABP Remaining Capacity'!G$5,Inputs_ByPrg!$I$5:$AD$5,0))*8760/1000</f>
        <v>0</v>
      </c>
      <c r="H87" s="86">
        <f>H18*INDEX(Inputs_ByPrg!$I$6:$AD$69,MATCH('ABP Remaining Capacity'!$E87,Inputs_ByPrg!$E$6:$E$69,0),MATCH('ABP Remaining Capacity'!H$5,Inputs_ByPrg!$I$5:$AD$5,0))*8760/1000</f>
        <v>77088.16509975052</v>
      </c>
      <c r="I87" s="86">
        <f>I18*INDEX(Inputs_ByPrg!$I$6:$AD$69,MATCH('ABP Remaining Capacity'!$E87,Inputs_ByPrg!$E$6:$E$69,0),MATCH('ABP Remaining Capacity'!I$5,Inputs_ByPrg!$I$5:$AD$5,0))*8760/1000</f>
        <v>0</v>
      </c>
      <c r="J87" s="86">
        <f>J18*INDEX(Inputs_ByPrg!$I$6:$AD$69,MATCH('ABP Remaining Capacity'!$E87,Inputs_ByPrg!$E$6:$E$69,0),MATCH('ABP Remaining Capacity'!J$5,Inputs_ByPrg!$I$5:$AD$5,0))*8760/1000</f>
        <v>0</v>
      </c>
      <c r="K87" s="86">
        <f>K18*INDEX(Inputs_ByPrg!$I$6:$AD$69,MATCH('ABP Remaining Capacity'!$E87,Inputs_ByPrg!$E$6:$E$69,0),MATCH('ABP Remaining Capacity'!K$5,Inputs_ByPrg!$I$5:$AD$5,0))*8760/1000</f>
        <v>0</v>
      </c>
      <c r="L87" s="86">
        <f>L18*INDEX(Inputs_ByPrg!$I$6:$AD$69,MATCH('ABP Remaining Capacity'!$E87,Inputs_ByPrg!$E$6:$E$69,0),MATCH('ABP Remaining Capacity'!L$5,Inputs_ByPrg!$I$5:$AD$5,0))*8760/1000</f>
        <v>0</v>
      </c>
      <c r="M87" s="86">
        <f>M18*INDEX(Inputs_ByPrg!$I$6:$AD$69,MATCH('ABP Remaining Capacity'!$E87,Inputs_ByPrg!$E$6:$E$69,0),MATCH('ABP Remaining Capacity'!M$5,Inputs_ByPrg!$I$5:$AD$5,0))*8760/1000</f>
        <v>0</v>
      </c>
      <c r="N87" s="86">
        <f>N18*INDEX(Inputs_ByPrg!$I$6:$AD$69,MATCH('ABP Remaining Capacity'!$E87,Inputs_ByPrg!$E$6:$E$69,0),MATCH('ABP Remaining Capacity'!N$5,Inputs_ByPrg!$I$5:$AD$5,0))*8760/1000</f>
        <v>0</v>
      </c>
      <c r="O87" s="86">
        <f>O18*INDEX(Inputs_ByPrg!$I$6:$AD$69,MATCH('ABP Remaining Capacity'!$E87,Inputs_ByPrg!$E$6:$E$69,0),MATCH('ABP Remaining Capacity'!O$5,Inputs_ByPrg!$I$5:$AD$5,0))*8760/1000</f>
        <v>0</v>
      </c>
      <c r="P87" s="86">
        <f>P18*INDEX(Inputs_ByPrg!$I$6:$AD$69,MATCH('ABP Remaining Capacity'!$E87,Inputs_ByPrg!$E$6:$E$69,0),MATCH('ABP Remaining Capacity'!P$5,Inputs_ByPrg!$I$5:$AD$5,0))*8760/1000</f>
        <v>0</v>
      </c>
      <c r="Q87" s="86">
        <f>Q18*INDEX(Inputs_ByPrg!$I$6:$AD$69,MATCH('ABP Remaining Capacity'!$E87,Inputs_ByPrg!$E$6:$E$69,0),MATCH('ABP Remaining Capacity'!Q$5,Inputs_ByPrg!$I$5:$AD$5,0))*8760/1000</f>
        <v>0</v>
      </c>
      <c r="R87" s="86">
        <f>R18*INDEX(Inputs_ByPrg!$I$6:$AD$69,MATCH('ABP Remaining Capacity'!$E87,Inputs_ByPrg!$E$6:$E$69,0),MATCH('ABP Remaining Capacity'!R$5,Inputs_ByPrg!$I$5:$AD$5,0))*8760/1000</f>
        <v>0</v>
      </c>
      <c r="S87" s="86">
        <f>S18*INDEX(Inputs_ByPrg!$I$6:$AD$69,MATCH('ABP Remaining Capacity'!$E87,Inputs_ByPrg!$E$6:$E$69,0),MATCH('ABP Remaining Capacity'!S$5,Inputs_ByPrg!$I$5:$AD$5,0))*8760/1000</f>
        <v>0</v>
      </c>
      <c r="T87" s="86">
        <f>T18*INDEX(Inputs_ByPrg!$I$6:$AD$69,MATCH('ABP Remaining Capacity'!$E87,Inputs_ByPrg!$E$6:$E$69,0),MATCH('ABP Remaining Capacity'!T$5,Inputs_ByPrg!$I$5:$AD$5,0))*8760/1000</f>
        <v>0</v>
      </c>
      <c r="U87" s="86">
        <f>U18*INDEX(Inputs_ByPrg!$I$6:$AD$69,MATCH('ABP Remaining Capacity'!$E87,Inputs_ByPrg!$E$6:$E$69,0),MATCH('ABP Remaining Capacity'!U$5,Inputs_ByPrg!$I$5:$AD$5,0))*8760/1000</f>
        <v>0</v>
      </c>
      <c r="V87" s="86">
        <f>V18*INDEX(Inputs_ByPrg!$I$6:$AD$69,MATCH('ABP Remaining Capacity'!$E87,Inputs_ByPrg!$E$6:$E$69,0),MATCH('ABP Remaining Capacity'!V$5,Inputs_ByPrg!$I$5:$AD$5,0))*8760/1000</f>
        <v>0</v>
      </c>
      <c r="W87" s="86">
        <f>W18*INDEX(Inputs_ByPrg!$I$6:$AD$69,MATCH('ABP Remaining Capacity'!$E87,Inputs_ByPrg!$E$6:$E$69,0),MATCH('ABP Remaining Capacity'!W$5,Inputs_ByPrg!$I$5:$AD$5,0))*8760/1000</f>
        <v>0</v>
      </c>
      <c r="X87" s="86">
        <f>X18*INDEX(Inputs_ByPrg!$I$6:$AD$69,MATCH('ABP Remaining Capacity'!$E87,Inputs_ByPrg!$E$6:$E$69,0),MATCH('ABP Remaining Capacity'!X$5,Inputs_ByPrg!$I$5:$AD$5,0))*8760/1000</f>
        <v>0</v>
      </c>
      <c r="Y87" s="86">
        <f>Y18*INDEX(Inputs_ByPrg!$I$6:$AD$69,MATCH('ABP Remaining Capacity'!$E87,Inputs_ByPrg!$E$6:$E$69,0),MATCH('ABP Remaining Capacity'!Y$5,Inputs_ByPrg!$I$5:$AD$5,0))*8760/1000</f>
        <v>0</v>
      </c>
      <c r="Z87" s="86">
        <f>Z18*INDEX(Inputs_ByPrg!$I$6:$AD$69,MATCH('ABP Remaining Capacity'!$E87,Inputs_ByPrg!$E$6:$E$69,0),MATCH('ABP Remaining Capacity'!Z$5,Inputs_ByPrg!$I$5:$AD$5,0))*8760/1000</f>
        <v>0</v>
      </c>
      <c r="AA87" s="86">
        <f>AA18*INDEX(Inputs_ByPrg!$I$6:$AD$69,MATCH('ABP Remaining Capacity'!$E87,Inputs_ByPrg!$E$6:$E$69,0),MATCH('ABP Remaining Capacity'!AA$5,Inputs_ByPrg!$I$5:$AD$5,0))*8760/1000</f>
        <v>0</v>
      </c>
      <c r="AB87" s="86">
        <f>AB18*INDEX(Inputs_ByPrg!$I$6:$AD$69,MATCH('ABP Remaining Capacity'!$E87,Inputs_ByPrg!$E$6:$E$69,0),MATCH('ABP Remaining Capacity'!AB$5,Inputs_ByPrg!$I$5:$AD$5,0))*8760/1000</f>
        <v>0</v>
      </c>
    </row>
    <row r="88" spans="2:28" ht="14.75" customHeight="1" x14ac:dyDescent="0.25">
      <c r="B88" s="227" t="s">
        <v>259</v>
      </c>
      <c r="C88" s="227" t="s">
        <v>234</v>
      </c>
      <c r="D88" s="324" t="s">
        <v>327</v>
      </c>
      <c r="E88" s="272" t="str">
        <f t="shared" si="2"/>
        <v>B_Large DG_&gt;2000-5000</v>
      </c>
      <c r="F88" s="249" t="s">
        <v>91</v>
      </c>
      <c r="G88" s="86">
        <f>G19*INDEX(Inputs_ByPrg!$I$6:$AD$69,MATCH('ABP Remaining Capacity'!$E88,Inputs_ByPrg!$E$6:$E$69,0),MATCH('ABP Remaining Capacity'!G$5,Inputs_ByPrg!$I$5:$AD$5,0))*8760/1000</f>
        <v>0</v>
      </c>
      <c r="H88" s="86">
        <f>H19*INDEX(Inputs_ByPrg!$I$6:$AD$69,MATCH('ABP Remaining Capacity'!$E88,Inputs_ByPrg!$E$6:$E$69,0),MATCH('ABP Remaining Capacity'!H$5,Inputs_ByPrg!$I$5:$AD$5,0))*8760/1000</f>
        <v>17622.578072977765</v>
      </c>
      <c r="I88" s="86">
        <f>I19*INDEX(Inputs_ByPrg!$I$6:$AD$69,MATCH('ABP Remaining Capacity'!$E88,Inputs_ByPrg!$E$6:$E$69,0),MATCH('ABP Remaining Capacity'!I$5,Inputs_ByPrg!$I$5:$AD$5,0))*8760/1000</f>
        <v>0</v>
      </c>
      <c r="J88" s="86">
        <f>J19*INDEX(Inputs_ByPrg!$I$6:$AD$69,MATCH('ABP Remaining Capacity'!$E88,Inputs_ByPrg!$E$6:$E$69,0),MATCH('ABP Remaining Capacity'!J$5,Inputs_ByPrg!$I$5:$AD$5,0))*8760/1000</f>
        <v>0</v>
      </c>
      <c r="K88" s="86">
        <f>K19*INDEX(Inputs_ByPrg!$I$6:$AD$69,MATCH('ABP Remaining Capacity'!$E88,Inputs_ByPrg!$E$6:$E$69,0),MATCH('ABP Remaining Capacity'!K$5,Inputs_ByPrg!$I$5:$AD$5,0))*8760/1000</f>
        <v>0</v>
      </c>
      <c r="L88" s="86">
        <f>L19*INDEX(Inputs_ByPrg!$I$6:$AD$69,MATCH('ABP Remaining Capacity'!$E88,Inputs_ByPrg!$E$6:$E$69,0),MATCH('ABP Remaining Capacity'!L$5,Inputs_ByPrg!$I$5:$AD$5,0))*8760/1000</f>
        <v>0</v>
      </c>
      <c r="M88" s="86">
        <f>M19*INDEX(Inputs_ByPrg!$I$6:$AD$69,MATCH('ABP Remaining Capacity'!$E88,Inputs_ByPrg!$E$6:$E$69,0),MATCH('ABP Remaining Capacity'!M$5,Inputs_ByPrg!$I$5:$AD$5,0))*8760/1000</f>
        <v>0</v>
      </c>
      <c r="N88" s="86">
        <f>N19*INDEX(Inputs_ByPrg!$I$6:$AD$69,MATCH('ABP Remaining Capacity'!$E88,Inputs_ByPrg!$E$6:$E$69,0),MATCH('ABP Remaining Capacity'!N$5,Inputs_ByPrg!$I$5:$AD$5,0))*8760/1000</f>
        <v>0</v>
      </c>
      <c r="O88" s="86">
        <f>O19*INDEX(Inputs_ByPrg!$I$6:$AD$69,MATCH('ABP Remaining Capacity'!$E88,Inputs_ByPrg!$E$6:$E$69,0),MATCH('ABP Remaining Capacity'!O$5,Inputs_ByPrg!$I$5:$AD$5,0))*8760/1000</f>
        <v>0</v>
      </c>
      <c r="P88" s="86">
        <f>P19*INDEX(Inputs_ByPrg!$I$6:$AD$69,MATCH('ABP Remaining Capacity'!$E88,Inputs_ByPrg!$E$6:$E$69,0),MATCH('ABP Remaining Capacity'!P$5,Inputs_ByPrg!$I$5:$AD$5,0))*8760/1000</f>
        <v>0</v>
      </c>
      <c r="Q88" s="86">
        <f>Q19*INDEX(Inputs_ByPrg!$I$6:$AD$69,MATCH('ABP Remaining Capacity'!$E88,Inputs_ByPrg!$E$6:$E$69,0),MATCH('ABP Remaining Capacity'!Q$5,Inputs_ByPrg!$I$5:$AD$5,0))*8760/1000</f>
        <v>0</v>
      </c>
      <c r="R88" s="86">
        <f>R19*INDEX(Inputs_ByPrg!$I$6:$AD$69,MATCH('ABP Remaining Capacity'!$E88,Inputs_ByPrg!$E$6:$E$69,0),MATCH('ABP Remaining Capacity'!R$5,Inputs_ByPrg!$I$5:$AD$5,0))*8760/1000</f>
        <v>0</v>
      </c>
      <c r="S88" s="86">
        <f>S19*INDEX(Inputs_ByPrg!$I$6:$AD$69,MATCH('ABP Remaining Capacity'!$E88,Inputs_ByPrg!$E$6:$E$69,0),MATCH('ABP Remaining Capacity'!S$5,Inputs_ByPrg!$I$5:$AD$5,0))*8760/1000</f>
        <v>0</v>
      </c>
      <c r="T88" s="86">
        <f>T19*INDEX(Inputs_ByPrg!$I$6:$AD$69,MATCH('ABP Remaining Capacity'!$E88,Inputs_ByPrg!$E$6:$E$69,0),MATCH('ABP Remaining Capacity'!T$5,Inputs_ByPrg!$I$5:$AD$5,0))*8760/1000</f>
        <v>0</v>
      </c>
      <c r="U88" s="86">
        <f>U19*INDEX(Inputs_ByPrg!$I$6:$AD$69,MATCH('ABP Remaining Capacity'!$E88,Inputs_ByPrg!$E$6:$E$69,0),MATCH('ABP Remaining Capacity'!U$5,Inputs_ByPrg!$I$5:$AD$5,0))*8760/1000</f>
        <v>0</v>
      </c>
      <c r="V88" s="86">
        <f>V19*INDEX(Inputs_ByPrg!$I$6:$AD$69,MATCH('ABP Remaining Capacity'!$E88,Inputs_ByPrg!$E$6:$E$69,0),MATCH('ABP Remaining Capacity'!V$5,Inputs_ByPrg!$I$5:$AD$5,0))*8760/1000</f>
        <v>0</v>
      </c>
      <c r="W88" s="86">
        <f>W19*INDEX(Inputs_ByPrg!$I$6:$AD$69,MATCH('ABP Remaining Capacity'!$E88,Inputs_ByPrg!$E$6:$E$69,0),MATCH('ABP Remaining Capacity'!W$5,Inputs_ByPrg!$I$5:$AD$5,0))*8760/1000</f>
        <v>0</v>
      </c>
      <c r="X88" s="86">
        <f>X19*INDEX(Inputs_ByPrg!$I$6:$AD$69,MATCH('ABP Remaining Capacity'!$E88,Inputs_ByPrg!$E$6:$E$69,0),MATCH('ABP Remaining Capacity'!X$5,Inputs_ByPrg!$I$5:$AD$5,0))*8760/1000</f>
        <v>0</v>
      </c>
      <c r="Y88" s="86">
        <f>Y19*INDEX(Inputs_ByPrg!$I$6:$AD$69,MATCH('ABP Remaining Capacity'!$E88,Inputs_ByPrg!$E$6:$E$69,0),MATCH('ABP Remaining Capacity'!Y$5,Inputs_ByPrg!$I$5:$AD$5,0))*8760/1000</f>
        <v>0</v>
      </c>
      <c r="Z88" s="86">
        <f>Z19*INDEX(Inputs_ByPrg!$I$6:$AD$69,MATCH('ABP Remaining Capacity'!$E88,Inputs_ByPrg!$E$6:$E$69,0),MATCH('ABP Remaining Capacity'!Z$5,Inputs_ByPrg!$I$5:$AD$5,0))*8760/1000</f>
        <v>0</v>
      </c>
      <c r="AA88" s="86">
        <f>AA19*INDEX(Inputs_ByPrg!$I$6:$AD$69,MATCH('ABP Remaining Capacity'!$E88,Inputs_ByPrg!$E$6:$E$69,0),MATCH('ABP Remaining Capacity'!AA$5,Inputs_ByPrg!$I$5:$AD$5,0))*8760/1000</f>
        <v>0</v>
      </c>
      <c r="AB88" s="86">
        <f>AB19*INDEX(Inputs_ByPrg!$I$6:$AD$69,MATCH('ABP Remaining Capacity'!$E88,Inputs_ByPrg!$E$6:$E$69,0),MATCH('ABP Remaining Capacity'!AB$5,Inputs_ByPrg!$I$5:$AD$5,0))*8760/1000</f>
        <v>0</v>
      </c>
    </row>
    <row r="89" spans="2:28" ht="14.75" customHeight="1" x14ac:dyDescent="0.25">
      <c r="B89" s="227" t="s">
        <v>258</v>
      </c>
      <c r="C89" s="227" t="s">
        <v>235</v>
      </c>
      <c r="D89" s="323" t="s">
        <v>356</v>
      </c>
      <c r="E89" s="272" t="str">
        <f t="shared" si="2"/>
        <v>A_Traditional Community Solar_&lt;10</v>
      </c>
      <c r="F89" s="249" t="s">
        <v>91</v>
      </c>
      <c r="G89" s="86">
        <f>G20*INDEX(Inputs_ByPrg!$I$6:$AD$69,MATCH('ABP Remaining Capacity'!$E89,Inputs_ByPrg!$E$6:$E$69,0),MATCH('ABP Remaining Capacity'!G$5,Inputs_ByPrg!$I$5:$AD$5,0))*8760/1000</f>
        <v>0</v>
      </c>
      <c r="H89" s="86">
        <f>H20*INDEX(Inputs_ByPrg!$I$6:$AD$69,MATCH('ABP Remaining Capacity'!$E89,Inputs_ByPrg!$E$6:$E$69,0),MATCH('ABP Remaining Capacity'!H$5,Inputs_ByPrg!$I$5:$AD$5,0))*8760/1000</f>
        <v>0</v>
      </c>
      <c r="I89" s="86">
        <f>I20*INDEX(Inputs_ByPrg!$I$6:$AD$69,MATCH('ABP Remaining Capacity'!$E89,Inputs_ByPrg!$E$6:$E$69,0),MATCH('ABP Remaining Capacity'!I$5,Inputs_ByPrg!$I$5:$AD$5,0))*8760/1000</f>
        <v>0</v>
      </c>
      <c r="J89" s="86">
        <f>J20*INDEX(Inputs_ByPrg!$I$6:$AD$69,MATCH('ABP Remaining Capacity'!$E89,Inputs_ByPrg!$E$6:$E$69,0),MATCH('ABP Remaining Capacity'!J$5,Inputs_ByPrg!$I$5:$AD$5,0))*8760/1000</f>
        <v>0</v>
      </c>
      <c r="K89" s="86">
        <f>K20*INDEX(Inputs_ByPrg!$I$6:$AD$69,MATCH('ABP Remaining Capacity'!$E89,Inputs_ByPrg!$E$6:$E$69,0),MATCH('ABP Remaining Capacity'!K$5,Inputs_ByPrg!$I$5:$AD$5,0))*8760/1000</f>
        <v>0</v>
      </c>
      <c r="L89" s="86">
        <f>L20*INDEX(Inputs_ByPrg!$I$6:$AD$69,MATCH('ABP Remaining Capacity'!$E89,Inputs_ByPrg!$E$6:$E$69,0),MATCH('ABP Remaining Capacity'!L$5,Inputs_ByPrg!$I$5:$AD$5,0))*8760/1000</f>
        <v>0</v>
      </c>
      <c r="M89" s="86">
        <f>M20*INDEX(Inputs_ByPrg!$I$6:$AD$69,MATCH('ABP Remaining Capacity'!$E89,Inputs_ByPrg!$E$6:$E$69,0),MATCH('ABP Remaining Capacity'!M$5,Inputs_ByPrg!$I$5:$AD$5,0))*8760/1000</f>
        <v>0</v>
      </c>
      <c r="N89" s="86">
        <f>N20*INDEX(Inputs_ByPrg!$I$6:$AD$69,MATCH('ABP Remaining Capacity'!$E89,Inputs_ByPrg!$E$6:$E$69,0),MATCH('ABP Remaining Capacity'!N$5,Inputs_ByPrg!$I$5:$AD$5,0))*8760/1000</f>
        <v>0</v>
      </c>
      <c r="O89" s="86">
        <f>O20*INDEX(Inputs_ByPrg!$I$6:$AD$69,MATCH('ABP Remaining Capacity'!$E89,Inputs_ByPrg!$E$6:$E$69,0),MATCH('ABP Remaining Capacity'!O$5,Inputs_ByPrg!$I$5:$AD$5,0))*8760/1000</f>
        <v>0</v>
      </c>
      <c r="P89" s="86">
        <f>P20*INDEX(Inputs_ByPrg!$I$6:$AD$69,MATCH('ABP Remaining Capacity'!$E89,Inputs_ByPrg!$E$6:$E$69,0),MATCH('ABP Remaining Capacity'!P$5,Inputs_ByPrg!$I$5:$AD$5,0))*8760/1000</f>
        <v>0</v>
      </c>
      <c r="Q89" s="86">
        <f>Q20*INDEX(Inputs_ByPrg!$I$6:$AD$69,MATCH('ABP Remaining Capacity'!$E89,Inputs_ByPrg!$E$6:$E$69,0),MATCH('ABP Remaining Capacity'!Q$5,Inputs_ByPrg!$I$5:$AD$5,0))*8760/1000</f>
        <v>0</v>
      </c>
      <c r="R89" s="86">
        <f>R20*INDEX(Inputs_ByPrg!$I$6:$AD$69,MATCH('ABP Remaining Capacity'!$E89,Inputs_ByPrg!$E$6:$E$69,0),MATCH('ABP Remaining Capacity'!R$5,Inputs_ByPrg!$I$5:$AD$5,0))*8760/1000</f>
        <v>0</v>
      </c>
      <c r="S89" s="86">
        <f>S20*INDEX(Inputs_ByPrg!$I$6:$AD$69,MATCH('ABP Remaining Capacity'!$E89,Inputs_ByPrg!$E$6:$E$69,0),MATCH('ABP Remaining Capacity'!S$5,Inputs_ByPrg!$I$5:$AD$5,0))*8760/1000</f>
        <v>0</v>
      </c>
      <c r="T89" s="86">
        <f>T20*INDEX(Inputs_ByPrg!$I$6:$AD$69,MATCH('ABP Remaining Capacity'!$E89,Inputs_ByPrg!$E$6:$E$69,0),MATCH('ABP Remaining Capacity'!T$5,Inputs_ByPrg!$I$5:$AD$5,0))*8760/1000</f>
        <v>0</v>
      </c>
      <c r="U89" s="86">
        <f>U20*INDEX(Inputs_ByPrg!$I$6:$AD$69,MATCH('ABP Remaining Capacity'!$E89,Inputs_ByPrg!$E$6:$E$69,0),MATCH('ABP Remaining Capacity'!U$5,Inputs_ByPrg!$I$5:$AD$5,0))*8760/1000</f>
        <v>0</v>
      </c>
      <c r="V89" s="86">
        <f>V20*INDEX(Inputs_ByPrg!$I$6:$AD$69,MATCH('ABP Remaining Capacity'!$E89,Inputs_ByPrg!$E$6:$E$69,0),MATCH('ABP Remaining Capacity'!V$5,Inputs_ByPrg!$I$5:$AD$5,0))*8760/1000</f>
        <v>0</v>
      </c>
      <c r="W89" s="86">
        <f>W20*INDEX(Inputs_ByPrg!$I$6:$AD$69,MATCH('ABP Remaining Capacity'!$E89,Inputs_ByPrg!$E$6:$E$69,0),MATCH('ABP Remaining Capacity'!W$5,Inputs_ByPrg!$I$5:$AD$5,0))*8760/1000</f>
        <v>0</v>
      </c>
      <c r="X89" s="86">
        <f>X20*INDEX(Inputs_ByPrg!$I$6:$AD$69,MATCH('ABP Remaining Capacity'!$E89,Inputs_ByPrg!$E$6:$E$69,0),MATCH('ABP Remaining Capacity'!X$5,Inputs_ByPrg!$I$5:$AD$5,0))*8760/1000</f>
        <v>0</v>
      </c>
      <c r="Y89" s="86">
        <f>Y20*INDEX(Inputs_ByPrg!$I$6:$AD$69,MATCH('ABP Remaining Capacity'!$E89,Inputs_ByPrg!$E$6:$E$69,0),MATCH('ABP Remaining Capacity'!Y$5,Inputs_ByPrg!$I$5:$AD$5,0))*8760/1000</f>
        <v>0</v>
      </c>
      <c r="Z89" s="86">
        <f>Z20*INDEX(Inputs_ByPrg!$I$6:$AD$69,MATCH('ABP Remaining Capacity'!$E89,Inputs_ByPrg!$E$6:$E$69,0),MATCH('ABP Remaining Capacity'!Z$5,Inputs_ByPrg!$I$5:$AD$5,0))*8760/1000</f>
        <v>0</v>
      </c>
      <c r="AA89" s="86">
        <f>AA20*INDEX(Inputs_ByPrg!$I$6:$AD$69,MATCH('ABP Remaining Capacity'!$E89,Inputs_ByPrg!$E$6:$E$69,0),MATCH('ABP Remaining Capacity'!AA$5,Inputs_ByPrg!$I$5:$AD$5,0))*8760/1000</f>
        <v>0</v>
      </c>
      <c r="AB89" s="86">
        <f>AB20*INDEX(Inputs_ByPrg!$I$6:$AD$69,MATCH('ABP Remaining Capacity'!$E89,Inputs_ByPrg!$E$6:$E$69,0),MATCH('ABP Remaining Capacity'!AB$5,Inputs_ByPrg!$I$5:$AD$5,0))*8760/1000</f>
        <v>0</v>
      </c>
    </row>
    <row r="90" spans="2:28" ht="14.75" customHeight="1" x14ac:dyDescent="0.25">
      <c r="B90" s="227" t="s">
        <v>258</v>
      </c>
      <c r="C90" s="227" t="s">
        <v>235</v>
      </c>
      <c r="D90" s="324" t="s">
        <v>313</v>
      </c>
      <c r="E90" s="272" t="str">
        <f t="shared" si="2"/>
        <v>A_Traditional Community Solar_ &gt;10-25</v>
      </c>
      <c r="F90" s="249" t="s">
        <v>91</v>
      </c>
      <c r="G90" s="86">
        <f>G21*INDEX(Inputs_ByPrg!$I$6:$AD$69,MATCH('ABP Remaining Capacity'!$E90,Inputs_ByPrg!$E$6:$E$69,0),MATCH('ABP Remaining Capacity'!G$5,Inputs_ByPrg!$I$5:$AD$5,0))*8760/1000</f>
        <v>0</v>
      </c>
      <c r="H90" s="86">
        <f>H21*INDEX(Inputs_ByPrg!$I$6:$AD$69,MATCH('ABP Remaining Capacity'!$E90,Inputs_ByPrg!$E$6:$E$69,0),MATCH('ABP Remaining Capacity'!H$5,Inputs_ByPrg!$I$5:$AD$5,0))*8760/1000</f>
        <v>0</v>
      </c>
      <c r="I90" s="86">
        <f>I21*INDEX(Inputs_ByPrg!$I$6:$AD$69,MATCH('ABP Remaining Capacity'!$E90,Inputs_ByPrg!$E$6:$E$69,0),MATCH('ABP Remaining Capacity'!I$5,Inputs_ByPrg!$I$5:$AD$5,0))*8760/1000</f>
        <v>0</v>
      </c>
      <c r="J90" s="86">
        <f>J21*INDEX(Inputs_ByPrg!$I$6:$AD$69,MATCH('ABP Remaining Capacity'!$E90,Inputs_ByPrg!$E$6:$E$69,0),MATCH('ABP Remaining Capacity'!J$5,Inputs_ByPrg!$I$5:$AD$5,0))*8760/1000</f>
        <v>0</v>
      </c>
      <c r="K90" s="86">
        <f>K21*INDEX(Inputs_ByPrg!$I$6:$AD$69,MATCH('ABP Remaining Capacity'!$E90,Inputs_ByPrg!$E$6:$E$69,0),MATCH('ABP Remaining Capacity'!K$5,Inputs_ByPrg!$I$5:$AD$5,0))*8760/1000</f>
        <v>0</v>
      </c>
      <c r="L90" s="86">
        <f>L21*INDEX(Inputs_ByPrg!$I$6:$AD$69,MATCH('ABP Remaining Capacity'!$E90,Inputs_ByPrg!$E$6:$E$69,0),MATCH('ABP Remaining Capacity'!L$5,Inputs_ByPrg!$I$5:$AD$5,0))*8760/1000</f>
        <v>0</v>
      </c>
      <c r="M90" s="86">
        <f>M21*INDEX(Inputs_ByPrg!$I$6:$AD$69,MATCH('ABP Remaining Capacity'!$E90,Inputs_ByPrg!$E$6:$E$69,0),MATCH('ABP Remaining Capacity'!M$5,Inputs_ByPrg!$I$5:$AD$5,0))*8760/1000</f>
        <v>0</v>
      </c>
      <c r="N90" s="86">
        <f>N21*INDEX(Inputs_ByPrg!$I$6:$AD$69,MATCH('ABP Remaining Capacity'!$E90,Inputs_ByPrg!$E$6:$E$69,0),MATCH('ABP Remaining Capacity'!N$5,Inputs_ByPrg!$I$5:$AD$5,0))*8760/1000</f>
        <v>0</v>
      </c>
      <c r="O90" s="86">
        <f>O21*INDEX(Inputs_ByPrg!$I$6:$AD$69,MATCH('ABP Remaining Capacity'!$E90,Inputs_ByPrg!$E$6:$E$69,0),MATCH('ABP Remaining Capacity'!O$5,Inputs_ByPrg!$I$5:$AD$5,0))*8760/1000</f>
        <v>0</v>
      </c>
      <c r="P90" s="86">
        <f>P21*INDEX(Inputs_ByPrg!$I$6:$AD$69,MATCH('ABP Remaining Capacity'!$E90,Inputs_ByPrg!$E$6:$E$69,0),MATCH('ABP Remaining Capacity'!P$5,Inputs_ByPrg!$I$5:$AD$5,0))*8760/1000</f>
        <v>0</v>
      </c>
      <c r="Q90" s="86">
        <f>Q21*INDEX(Inputs_ByPrg!$I$6:$AD$69,MATCH('ABP Remaining Capacity'!$E90,Inputs_ByPrg!$E$6:$E$69,0),MATCH('ABP Remaining Capacity'!Q$5,Inputs_ByPrg!$I$5:$AD$5,0))*8760/1000</f>
        <v>0</v>
      </c>
      <c r="R90" s="86">
        <f>R21*INDEX(Inputs_ByPrg!$I$6:$AD$69,MATCH('ABP Remaining Capacity'!$E90,Inputs_ByPrg!$E$6:$E$69,0),MATCH('ABP Remaining Capacity'!R$5,Inputs_ByPrg!$I$5:$AD$5,0))*8760/1000</f>
        <v>0</v>
      </c>
      <c r="S90" s="86">
        <f>S21*INDEX(Inputs_ByPrg!$I$6:$AD$69,MATCH('ABP Remaining Capacity'!$E90,Inputs_ByPrg!$E$6:$E$69,0),MATCH('ABP Remaining Capacity'!S$5,Inputs_ByPrg!$I$5:$AD$5,0))*8760/1000</f>
        <v>0</v>
      </c>
      <c r="T90" s="86">
        <f>T21*INDEX(Inputs_ByPrg!$I$6:$AD$69,MATCH('ABP Remaining Capacity'!$E90,Inputs_ByPrg!$E$6:$E$69,0),MATCH('ABP Remaining Capacity'!T$5,Inputs_ByPrg!$I$5:$AD$5,0))*8760/1000</f>
        <v>0</v>
      </c>
      <c r="U90" s="86">
        <f>U21*INDEX(Inputs_ByPrg!$I$6:$AD$69,MATCH('ABP Remaining Capacity'!$E90,Inputs_ByPrg!$E$6:$E$69,0),MATCH('ABP Remaining Capacity'!U$5,Inputs_ByPrg!$I$5:$AD$5,0))*8760/1000</f>
        <v>0</v>
      </c>
      <c r="V90" s="86">
        <f>V21*INDEX(Inputs_ByPrg!$I$6:$AD$69,MATCH('ABP Remaining Capacity'!$E90,Inputs_ByPrg!$E$6:$E$69,0),MATCH('ABP Remaining Capacity'!V$5,Inputs_ByPrg!$I$5:$AD$5,0))*8760/1000</f>
        <v>0</v>
      </c>
      <c r="W90" s="86">
        <f>W21*INDEX(Inputs_ByPrg!$I$6:$AD$69,MATCH('ABP Remaining Capacity'!$E90,Inputs_ByPrg!$E$6:$E$69,0),MATCH('ABP Remaining Capacity'!W$5,Inputs_ByPrg!$I$5:$AD$5,0))*8760/1000</f>
        <v>0</v>
      </c>
      <c r="X90" s="86">
        <f>X21*INDEX(Inputs_ByPrg!$I$6:$AD$69,MATCH('ABP Remaining Capacity'!$E90,Inputs_ByPrg!$E$6:$E$69,0),MATCH('ABP Remaining Capacity'!X$5,Inputs_ByPrg!$I$5:$AD$5,0))*8760/1000</f>
        <v>0</v>
      </c>
      <c r="Y90" s="86">
        <f>Y21*INDEX(Inputs_ByPrg!$I$6:$AD$69,MATCH('ABP Remaining Capacity'!$E90,Inputs_ByPrg!$E$6:$E$69,0),MATCH('ABP Remaining Capacity'!Y$5,Inputs_ByPrg!$I$5:$AD$5,0))*8760/1000</f>
        <v>0</v>
      </c>
      <c r="Z90" s="86">
        <f>Z21*INDEX(Inputs_ByPrg!$I$6:$AD$69,MATCH('ABP Remaining Capacity'!$E90,Inputs_ByPrg!$E$6:$E$69,0),MATCH('ABP Remaining Capacity'!Z$5,Inputs_ByPrg!$I$5:$AD$5,0))*8760/1000</f>
        <v>0</v>
      </c>
      <c r="AA90" s="86">
        <f>AA21*INDEX(Inputs_ByPrg!$I$6:$AD$69,MATCH('ABP Remaining Capacity'!$E90,Inputs_ByPrg!$E$6:$E$69,0),MATCH('ABP Remaining Capacity'!AA$5,Inputs_ByPrg!$I$5:$AD$5,0))*8760/1000</f>
        <v>0</v>
      </c>
      <c r="AB90" s="86">
        <f>AB21*INDEX(Inputs_ByPrg!$I$6:$AD$69,MATCH('ABP Remaining Capacity'!$E90,Inputs_ByPrg!$E$6:$E$69,0),MATCH('ABP Remaining Capacity'!AB$5,Inputs_ByPrg!$I$5:$AD$5,0))*8760/1000</f>
        <v>0</v>
      </c>
    </row>
    <row r="91" spans="2:28" ht="14.75" customHeight="1" x14ac:dyDescent="0.25">
      <c r="B91" s="227" t="s">
        <v>258</v>
      </c>
      <c r="C91" s="227" t="s">
        <v>235</v>
      </c>
      <c r="D91" s="324" t="s">
        <v>320</v>
      </c>
      <c r="E91" s="272" t="str">
        <f t="shared" si="2"/>
        <v>A_Traditional Community Solar_ &gt;25-100</v>
      </c>
      <c r="F91" s="249" t="s">
        <v>91</v>
      </c>
      <c r="G91" s="86">
        <f>G22*INDEX(Inputs_ByPrg!$I$6:$AD$69,MATCH('ABP Remaining Capacity'!$E91,Inputs_ByPrg!$E$6:$E$69,0),MATCH('ABP Remaining Capacity'!G$5,Inputs_ByPrg!$I$5:$AD$5,0))*8760/1000</f>
        <v>0</v>
      </c>
      <c r="H91" s="86">
        <f>H22*INDEX(Inputs_ByPrg!$I$6:$AD$69,MATCH('ABP Remaining Capacity'!$E91,Inputs_ByPrg!$E$6:$E$69,0),MATCH('ABP Remaining Capacity'!H$5,Inputs_ByPrg!$I$5:$AD$5,0))*8760/1000</f>
        <v>0</v>
      </c>
      <c r="I91" s="86">
        <f>I22*INDEX(Inputs_ByPrg!$I$6:$AD$69,MATCH('ABP Remaining Capacity'!$E91,Inputs_ByPrg!$E$6:$E$69,0),MATCH('ABP Remaining Capacity'!I$5,Inputs_ByPrg!$I$5:$AD$5,0))*8760/1000</f>
        <v>0</v>
      </c>
      <c r="J91" s="86">
        <f>J22*INDEX(Inputs_ByPrg!$I$6:$AD$69,MATCH('ABP Remaining Capacity'!$E91,Inputs_ByPrg!$E$6:$E$69,0),MATCH('ABP Remaining Capacity'!J$5,Inputs_ByPrg!$I$5:$AD$5,0))*8760/1000</f>
        <v>0</v>
      </c>
      <c r="K91" s="86">
        <f>K22*INDEX(Inputs_ByPrg!$I$6:$AD$69,MATCH('ABP Remaining Capacity'!$E91,Inputs_ByPrg!$E$6:$E$69,0),MATCH('ABP Remaining Capacity'!K$5,Inputs_ByPrg!$I$5:$AD$5,0))*8760/1000</f>
        <v>0</v>
      </c>
      <c r="L91" s="86">
        <f>L22*INDEX(Inputs_ByPrg!$I$6:$AD$69,MATCH('ABP Remaining Capacity'!$E91,Inputs_ByPrg!$E$6:$E$69,0),MATCH('ABP Remaining Capacity'!L$5,Inputs_ByPrg!$I$5:$AD$5,0))*8760/1000</f>
        <v>0</v>
      </c>
      <c r="M91" s="86">
        <f>M22*INDEX(Inputs_ByPrg!$I$6:$AD$69,MATCH('ABP Remaining Capacity'!$E91,Inputs_ByPrg!$E$6:$E$69,0),MATCH('ABP Remaining Capacity'!M$5,Inputs_ByPrg!$I$5:$AD$5,0))*8760/1000</f>
        <v>0</v>
      </c>
      <c r="N91" s="86">
        <f>N22*INDEX(Inputs_ByPrg!$I$6:$AD$69,MATCH('ABP Remaining Capacity'!$E91,Inputs_ByPrg!$E$6:$E$69,0),MATCH('ABP Remaining Capacity'!N$5,Inputs_ByPrg!$I$5:$AD$5,0))*8760/1000</f>
        <v>0</v>
      </c>
      <c r="O91" s="86">
        <f>O22*INDEX(Inputs_ByPrg!$I$6:$AD$69,MATCH('ABP Remaining Capacity'!$E91,Inputs_ByPrg!$E$6:$E$69,0),MATCH('ABP Remaining Capacity'!O$5,Inputs_ByPrg!$I$5:$AD$5,0))*8760/1000</f>
        <v>0</v>
      </c>
      <c r="P91" s="86">
        <f>P22*INDEX(Inputs_ByPrg!$I$6:$AD$69,MATCH('ABP Remaining Capacity'!$E91,Inputs_ByPrg!$E$6:$E$69,0),MATCH('ABP Remaining Capacity'!P$5,Inputs_ByPrg!$I$5:$AD$5,0))*8760/1000</f>
        <v>0</v>
      </c>
      <c r="Q91" s="86">
        <f>Q22*INDEX(Inputs_ByPrg!$I$6:$AD$69,MATCH('ABP Remaining Capacity'!$E91,Inputs_ByPrg!$E$6:$E$69,0),MATCH('ABP Remaining Capacity'!Q$5,Inputs_ByPrg!$I$5:$AD$5,0))*8760/1000</f>
        <v>0</v>
      </c>
      <c r="R91" s="86">
        <f>R22*INDEX(Inputs_ByPrg!$I$6:$AD$69,MATCH('ABP Remaining Capacity'!$E91,Inputs_ByPrg!$E$6:$E$69,0),MATCH('ABP Remaining Capacity'!R$5,Inputs_ByPrg!$I$5:$AD$5,0))*8760/1000</f>
        <v>0</v>
      </c>
      <c r="S91" s="86">
        <f>S22*INDEX(Inputs_ByPrg!$I$6:$AD$69,MATCH('ABP Remaining Capacity'!$E91,Inputs_ByPrg!$E$6:$E$69,0),MATCH('ABP Remaining Capacity'!S$5,Inputs_ByPrg!$I$5:$AD$5,0))*8760/1000</f>
        <v>0</v>
      </c>
      <c r="T91" s="86">
        <f>T22*INDEX(Inputs_ByPrg!$I$6:$AD$69,MATCH('ABP Remaining Capacity'!$E91,Inputs_ByPrg!$E$6:$E$69,0),MATCH('ABP Remaining Capacity'!T$5,Inputs_ByPrg!$I$5:$AD$5,0))*8760/1000</f>
        <v>0</v>
      </c>
      <c r="U91" s="86">
        <f>U22*INDEX(Inputs_ByPrg!$I$6:$AD$69,MATCH('ABP Remaining Capacity'!$E91,Inputs_ByPrg!$E$6:$E$69,0),MATCH('ABP Remaining Capacity'!U$5,Inputs_ByPrg!$I$5:$AD$5,0))*8760/1000</f>
        <v>0</v>
      </c>
      <c r="V91" s="86">
        <f>V22*INDEX(Inputs_ByPrg!$I$6:$AD$69,MATCH('ABP Remaining Capacity'!$E91,Inputs_ByPrg!$E$6:$E$69,0),MATCH('ABP Remaining Capacity'!V$5,Inputs_ByPrg!$I$5:$AD$5,0))*8760/1000</f>
        <v>0</v>
      </c>
      <c r="W91" s="86">
        <f>W22*INDEX(Inputs_ByPrg!$I$6:$AD$69,MATCH('ABP Remaining Capacity'!$E91,Inputs_ByPrg!$E$6:$E$69,0),MATCH('ABP Remaining Capacity'!W$5,Inputs_ByPrg!$I$5:$AD$5,0))*8760/1000</f>
        <v>0</v>
      </c>
      <c r="X91" s="86">
        <f>X22*INDEX(Inputs_ByPrg!$I$6:$AD$69,MATCH('ABP Remaining Capacity'!$E91,Inputs_ByPrg!$E$6:$E$69,0),MATCH('ABP Remaining Capacity'!X$5,Inputs_ByPrg!$I$5:$AD$5,0))*8760/1000</f>
        <v>0</v>
      </c>
      <c r="Y91" s="86">
        <f>Y22*INDEX(Inputs_ByPrg!$I$6:$AD$69,MATCH('ABP Remaining Capacity'!$E91,Inputs_ByPrg!$E$6:$E$69,0),MATCH('ABP Remaining Capacity'!Y$5,Inputs_ByPrg!$I$5:$AD$5,0))*8760/1000</f>
        <v>0</v>
      </c>
      <c r="Z91" s="86">
        <f>Z22*INDEX(Inputs_ByPrg!$I$6:$AD$69,MATCH('ABP Remaining Capacity'!$E91,Inputs_ByPrg!$E$6:$E$69,0),MATCH('ABP Remaining Capacity'!Z$5,Inputs_ByPrg!$I$5:$AD$5,0))*8760/1000</f>
        <v>0</v>
      </c>
      <c r="AA91" s="86">
        <f>AA22*INDEX(Inputs_ByPrg!$I$6:$AD$69,MATCH('ABP Remaining Capacity'!$E91,Inputs_ByPrg!$E$6:$E$69,0),MATCH('ABP Remaining Capacity'!AA$5,Inputs_ByPrg!$I$5:$AD$5,0))*8760/1000</f>
        <v>0</v>
      </c>
      <c r="AB91" s="86">
        <f>AB22*INDEX(Inputs_ByPrg!$I$6:$AD$69,MATCH('ABP Remaining Capacity'!$E91,Inputs_ByPrg!$E$6:$E$69,0),MATCH('ABP Remaining Capacity'!AB$5,Inputs_ByPrg!$I$5:$AD$5,0))*8760/1000</f>
        <v>0</v>
      </c>
    </row>
    <row r="92" spans="2:28" ht="14.75" customHeight="1" x14ac:dyDescent="0.25">
      <c r="B92" s="227" t="s">
        <v>258</v>
      </c>
      <c r="C92" s="227" t="s">
        <v>235</v>
      </c>
      <c r="D92" s="324" t="s">
        <v>323</v>
      </c>
      <c r="E92" s="272" t="str">
        <f t="shared" si="2"/>
        <v>A_Traditional Community Solar_&gt;100-200</v>
      </c>
      <c r="F92" s="249" t="s">
        <v>91</v>
      </c>
      <c r="G92" s="86">
        <f>G23*INDEX(Inputs_ByPrg!$I$6:$AD$69,MATCH('ABP Remaining Capacity'!$E92,Inputs_ByPrg!$E$6:$E$69,0),MATCH('ABP Remaining Capacity'!G$5,Inputs_ByPrg!$I$5:$AD$5,0))*8760/1000</f>
        <v>0</v>
      </c>
      <c r="H92" s="86">
        <f>H23*INDEX(Inputs_ByPrg!$I$6:$AD$69,MATCH('ABP Remaining Capacity'!$E92,Inputs_ByPrg!$E$6:$E$69,0),MATCH('ABP Remaining Capacity'!H$5,Inputs_ByPrg!$I$5:$AD$5,0))*8760/1000</f>
        <v>0</v>
      </c>
      <c r="I92" s="86">
        <f>I23*INDEX(Inputs_ByPrg!$I$6:$AD$69,MATCH('ABP Remaining Capacity'!$E92,Inputs_ByPrg!$E$6:$E$69,0),MATCH('ABP Remaining Capacity'!I$5,Inputs_ByPrg!$I$5:$AD$5,0))*8760/1000</f>
        <v>0</v>
      </c>
      <c r="J92" s="86">
        <f>J23*INDEX(Inputs_ByPrg!$I$6:$AD$69,MATCH('ABP Remaining Capacity'!$E92,Inputs_ByPrg!$E$6:$E$69,0),MATCH('ABP Remaining Capacity'!J$5,Inputs_ByPrg!$I$5:$AD$5,0))*8760/1000</f>
        <v>0</v>
      </c>
      <c r="K92" s="86">
        <f>K23*INDEX(Inputs_ByPrg!$I$6:$AD$69,MATCH('ABP Remaining Capacity'!$E92,Inputs_ByPrg!$E$6:$E$69,0),MATCH('ABP Remaining Capacity'!K$5,Inputs_ByPrg!$I$5:$AD$5,0))*8760/1000</f>
        <v>0</v>
      </c>
      <c r="L92" s="86">
        <f>L23*INDEX(Inputs_ByPrg!$I$6:$AD$69,MATCH('ABP Remaining Capacity'!$E92,Inputs_ByPrg!$E$6:$E$69,0),MATCH('ABP Remaining Capacity'!L$5,Inputs_ByPrg!$I$5:$AD$5,0))*8760/1000</f>
        <v>0</v>
      </c>
      <c r="M92" s="86">
        <f>M23*INDEX(Inputs_ByPrg!$I$6:$AD$69,MATCH('ABP Remaining Capacity'!$E92,Inputs_ByPrg!$E$6:$E$69,0),MATCH('ABP Remaining Capacity'!M$5,Inputs_ByPrg!$I$5:$AD$5,0))*8760/1000</f>
        <v>0</v>
      </c>
      <c r="N92" s="86">
        <f>N23*INDEX(Inputs_ByPrg!$I$6:$AD$69,MATCH('ABP Remaining Capacity'!$E92,Inputs_ByPrg!$E$6:$E$69,0),MATCH('ABP Remaining Capacity'!N$5,Inputs_ByPrg!$I$5:$AD$5,0))*8760/1000</f>
        <v>0</v>
      </c>
      <c r="O92" s="86">
        <f>O23*INDEX(Inputs_ByPrg!$I$6:$AD$69,MATCH('ABP Remaining Capacity'!$E92,Inputs_ByPrg!$E$6:$E$69,0),MATCH('ABP Remaining Capacity'!O$5,Inputs_ByPrg!$I$5:$AD$5,0))*8760/1000</f>
        <v>0</v>
      </c>
      <c r="P92" s="86">
        <f>P23*INDEX(Inputs_ByPrg!$I$6:$AD$69,MATCH('ABP Remaining Capacity'!$E92,Inputs_ByPrg!$E$6:$E$69,0),MATCH('ABP Remaining Capacity'!P$5,Inputs_ByPrg!$I$5:$AD$5,0))*8760/1000</f>
        <v>0</v>
      </c>
      <c r="Q92" s="86">
        <f>Q23*INDEX(Inputs_ByPrg!$I$6:$AD$69,MATCH('ABP Remaining Capacity'!$E92,Inputs_ByPrg!$E$6:$E$69,0),MATCH('ABP Remaining Capacity'!Q$5,Inputs_ByPrg!$I$5:$AD$5,0))*8760/1000</f>
        <v>0</v>
      </c>
      <c r="R92" s="86">
        <f>R23*INDEX(Inputs_ByPrg!$I$6:$AD$69,MATCH('ABP Remaining Capacity'!$E92,Inputs_ByPrg!$E$6:$E$69,0),MATCH('ABP Remaining Capacity'!R$5,Inputs_ByPrg!$I$5:$AD$5,0))*8760/1000</f>
        <v>0</v>
      </c>
      <c r="S92" s="86">
        <f>S23*INDEX(Inputs_ByPrg!$I$6:$AD$69,MATCH('ABP Remaining Capacity'!$E92,Inputs_ByPrg!$E$6:$E$69,0),MATCH('ABP Remaining Capacity'!S$5,Inputs_ByPrg!$I$5:$AD$5,0))*8760/1000</f>
        <v>0</v>
      </c>
      <c r="T92" s="86">
        <f>T23*INDEX(Inputs_ByPrg!$I$6:$AD$69,MATCH('ABP Remaining Capacity'!$E92,Inputs_ByPrg!$E$6:$E$69,0),MATCH('ABP Remaining Capacity'!T$5,Inputs_ByPrg!$I$5:$AD$5,0))*8760/1000</f>
        <v>0</v>
      </c>
      <c r="U92" s="86">
        <f>U23*INDEX(Inputs_ByPrg!$I$6:$AD$69,MATCH('ABP Remaining Capacity'!$E92,Inputs_ByPrg!$E$6:$E$69,0),MATCH('ABP Remaining Capacity'!U$5,Inputs_ByPrg!$I$5:$AD$5,0))*8760/1000</f>
        <v>0</v>
      </c>
      <c r="V92" s="86">
        <f>V23*INDEX(Inputs_ByPrg!$I$6:$AD$69,MATCH('ABP Remaining Capacity'!$E92,Inputs_ByPrg!$E$6:$E$69,0),MATCH('ABP Remaining Capacity'!V$5,Inputs_ByPrg!$I$5:$AD$5,0))*8760/1000</f>
        <v>0</v>
      </c>
      <c r="W92" s="86">
        <f>W23*INDEX(Inputs_ByPrg!$I$6:$AD$69,MATCH('ABP Remaining Capacity'!$E92,Inputs_ByPrg!$E$6:$E$69,0),MATCH('ABP Remaining Capacity'!W$5,Inputs_ByPrg!$I$5:$AD$5,0))*8760/1000</f>
        <v>0</v>
      </c>
      <c r="X92" s="86">
        <f>X23*INDEX(Inputs_ByPrg!$I$6:$AD$69,MATCH('ABP Remaining Capacity'!$E92,Inputs_ByPrg!$E$6:$E$69,0),MATCH('ABP Remaining Capacity'!X$5,Inputs_ByPrg!$I$5:$AD$5,0))*8760/1000</f>
        <v>0</v>
      </c>
      <c r="Y92" s="86">
        <f>Y23*INDEX(Inputs_ByPrg!$I$6:$AD$69,MATCH('ABP Remaining Capacity'!$E92,Inputs_ByPrg!$E$6:$E$69,0),MATCH('ABP Remaining Capacity'!Y$5,Inputs_ByPrg!$I$5:$AD$5,0))*8760/1000</f>
        <v>0</v>
      </c>
      <c r="Z92" s="86">
        <f>Z23*INDEX(Inputs_ByPrg!$I$6:$AD$69,MATCH('ABP Remaining Capacity'!$E92,Inputs_ByPrg!$E$6:$E$69,0),MATCH('ABP Remaining Capacity'!Z$5,Inputs_ByPrg!$I$5:$AD$5,0))*8760/1000</f>
        <v>0</v>
      </c>
      <c r="AA92" s="86">
        <f>AA23*INDEX(Inputs_ByPrg!$I$6:$AD$69,MATCH('ABP Remaining Capacity'!$E92,Inputs_ByPrg!$E$6:$E$69,0),MATCH('ABP Remaining Capacity'!AA$5,Inputs_ByPrg!$I$5:$AD$5,0))*8760/1000</f>
        <v>0</v>
      </c>
      <c r="AB92" s="86">
        <f>AB23*INDEX(Inputs_ByPrg!$I$6:$AD$69,MATCH('ABP Remaining Capacity'!$E92,Inputs_ByPrg!$E$6:$E$69,0),MATCH('ABP Remaining Capacity'!AB$5,Inputs_ByPrg!$I$5:$AD$5,0))*8760/1000</f>
        <v>0</v>
      </c>
    </row>
    <row r="93" spans="2:28" ht="14.75" customHeight="1" x14ac:dyDescent="0.25">
      <c r="B93" s="227" t="s">
        <v>258</v>
      </c>
      <c r="C93" s="227" t="s">
        <v>235</v>
      </c>
      <c r="D93" s="324" t="s">
        <v>324</v>
      </c>
      <c r="E93" s="272" t="str">
        <f t="shared" si="2"/>
        <v>A_Traditional Community Solar_&gt;200-500</v>
      </c>
      <c r="F93" s="249" t="s">
        <v>91</v>
      </c>
      <c r="G93" s="86">
        <f>G24*INDEX(Inputs_ByPrg!$I$6:$AD$69,MATCH('ABP Remaining Capacity'!$E93,Inputs_ByPrg!$E$6:$E$69,0),MATCH('ABP Remaining Capacity'!G$5,Inputs_ByPrg!$I$5:$AD$5,0))*8760/1000</f>
        <v>0</v>
      </c>
      <c r="H93" s="86">
        <f>H24*INDEX(Inputs_ByPrg!$I$6:$AD$69,MATCH('ABP Remaining Capacity'!$E93,Inputs_ByPrg!$E$6:$E$69,0),MATCH('ABP Remaining Capacity'!H$5,Inputs_ByPrg!$I$5:$AD$5,0))*8760/1000</f>
        <v>0</v>
      </c>
      <c r="I93" s="86">
        <f>I24*INDEX(Inputs_ByPrg!$I$6:$AD$69,MATCH('ABP Remaining Capacity'!$E93,Inputs_ByPrg!$E$6:$E$69,0),MATCH('ABP Remaining Capacity'!I$5,Inputs_ByPrg!$I$5:$AD$5,0))*8760/1000</f>
        <v>0</v>
      </c>
      <c r="J93" s="86">
        <f>J24*INDEX(Inputs_ByPrg!$I$6:$AD$69,MATCH('ABP Remaining Capacity'!$E93,Inputs_ByPrg!$E$6:$E$69,0),MATCH('ABP Remaining Capacity'!J$5,Inputs_ByPrg!$I$5:$AD$5,0))*8760/1000</f>
        <v>0</v>
      </c>
      <c r="K93" s="86">
        <f>K24*INDEX(Inputs_ByPrg!$I$6:$AD$69,MATCH('ABP Remaining Capacity'!$E93,Inputs_ByPrg!$E$6:$E$69,0),MATCH('ABP Remaining Capacity'!K$5,Inputs_ByPrg!$I$5:$AD$5,0))*8760/1000</f>
        <v>0</v>
      </c>
      <c r="L93" s="86">
        <f>L24*INDEX(Inputs_ByPrg!$I$6:$AD$69,MATCH('ABP Remaining Capacity'!$E93,Inputs_ByPrg!$E$6:$E$69,0),MATCH('ABP Remaining Capacity'!L$5,Inputs_ByPrg!$I$5:$AD$5,0))*8760/1000</f>
        <v>0</v>
      </c>
      <c r="M93" s="86">
        <f>M24*INDEX(Inputs_ByPrg!$I$6:$AD$69,MATCH('ABP Remaining Capacity'!$E93,Inputs_ByPrg!$E$6:$E$69,0),MATCH('ABP Remaining Capacity'!M$5,Inputs_ByPrg!$I$5:$AD$5,0))*8760/1000</f>
        <v>0</v>
      </c>
      <c r="N93" s="86">
        <f>N24*INDEX(Inputs_ByPrg!$I$6:$AD$69,MATCH('ABP Remaining Capacity'!$E93,Inputs_ByPrg!$E$6:$E$69,0),MATCH('ABP Remaining Capacity'!N$5,Inputs_ByPrg!$I$5:$AD$5,0))*8760/1000</f>
        <v>0</v>
      </c>
      <c r="O93" s="86">
        <f>O24*INDEX(Inputs_ByPrg!$I$6:$AD$69,MATCH('ABP Remaining Capacity'!$E93,Inputs_ByPrg!$E$6:$E$69,0),MATCH('ABP Remaining Capacity'!O$5,Inputs_ByPrg!$I$5:$AD$5,0))*8760/1000</f>
        <v>0</v>
      </c>
      <c r="P93" s="86">
        <f>P24*INDEX(Inputs_ByPrg!$I$6:$AD$69,MATCH('ABP Remaining Capacity'!$E93,Inputs_ByPrg!$E$6:$E$69,0),MATCH('ABP Remaining Capacity'!P$5,Inputs_ByPrg!$I$5:$AD$5,0))*8760/1000</f>
        <v>0</v>
      </c>
      <c r="Q93" s="86">
        <f>Q24*INDEX(Inputs_ByPrg!$I$6:$AD$69,MATCH('ABP Remaining Capacity'!$E93,Inputs_ByPrg!$E$6:$E$69,0),MATCH('ABP Remaining Capacity'!Q$5,Inputs_ByPrg!$I$5:$AD$5,0))*8760/1000</f>
        <v>0</v>
      </c>
      <c r="R93" s="86">
        <f>R24*INDEX(Inputs_ByPrg!$I$6:$AD$69,MATCH('ABP Remaining Capacity'!$E93,Inputs_ByPrg!$E$6:$E$69,0),MATCH('ABP Remaining Capacity'!R$5,Inputs_ByPrg!$I$5:$AD$5,0))*8760/1000</f>
        <v>0</v>
      </c>
      <c r="S93" s="86">
        <f>S24*INDEX(Inputs_ByPrg!$I$6:$AD$69,MATCH('ABP Remaining Capacity'!$E93,Inputs_ByPrg!$E$6:$E$69,0),MATCH('ABP Remaining Capacity'!S$5,Inputs_ByPrg!$I$5:$AD$5,0))*8760/1000</f>
        <v>0</v>
      </c>
      <c r="T93" s="86">
        <f>T24*INDEX(Inputs_ByPrg!$I$6:$AD$69,MATCH('ABP Remaining Capacity'!$E93,Inputs_ByPrg!$E$6:$E$69,0),MATCH('ABP Remaining Capacity'!T$5,Inputs_ByPrg!$I$5:$AD$5,0))*8760/1000</f>
        <v>0</v>
      </c>
      <c r="U93" s="86">
        <f>U24*INDEX(Inputs_ByPrg!$I$6:$AD$69,MATCH('ABP Remaining Capacity'!$E93,Inputs_ByPrg!$E$6:$E$69,0),MATCH('ABP Remaining Capacity'!U$5,Inputs_ByPrg!$I$5:$AD$5,0))*8760/1000</f>
        <v>0</v>
      </c>
      <c r="V93" s="86">
        <f>V24*INDEX(Inputs_ByPrg!$I$6:$AD$69,MATCH('ABP Remaining Capacity'!$E93,Inputs_ByPrg!$E$6:$E$69,0),MATCH('ABP Remaining Capacity'!V$5,Inputs_ByPrg!$I$5:$AD$5,0))*8760/1000</f>
        <v>0</v>
      </c>
      <c r="W93" s="86">
        <f>W24*INDEX(Inputs_ByPrg!$I$6:$AD$69,MATCH('ABP Remaining Capacity'!$E93,Inputs_ByPrg!$E$6:$E$69,0),MATCH('ABP Remaining Capacity'!W$5,Inputs_ByPrg!$I$5:$AD$5,0))*8760/1000</f>
        <v>0</v>
      </c>
      <c r="X93" s="86">
        <f>X24*INDEX(Inputs_ByPrg!$I$6:$AD$69,MATCH('ABP Remaining Capacity'!$E93,Inputs_ByPrg!$E$6:$E$69,0),MATCH('ABP Remaining Capacity'!X$5,Inputs_ByPrg!$I$5:$AD$5,0))*8760/1000</f>
        <v>0</v>
      </c>
      <c r="Y93" s="86">
        <f>Y24*INDEX(Inputs_ByPrg!$I$6:$AD$69,MATCH('ABP Remaining Capacity'!$E93,Inputs_ByPrg!$E$6:$E$69,0),MATCH('ABP Remaining Capacity'!Y$5,Inputs_ByPrg!$I$5:$AD$5,0))*8760/1000</f>
        <v>0</v>
      </c>
      <c r="Z93" s="86">
        <f>Z24*INDEX(Inputs_ByPrg!$I$6:$AD$69,MATCH('ABP Remaining Capacity'!$E93,Inputs_ByPrg!$E$6:$E$69,0),MATCH('ABP Remaining Capacity'!Z$5,Inputs_ByPrg!$I$5:$AD$5,0))*8760/1000</f>
        <v>0</v>
      </c>
      <c r="AA93" s="86">
        <f>AA24*INDEX(Inputs_ByPrg!$I$6:$AD$69,MATCH('ABP Remaining Capacity'!$E93,Inputs_ByPrg!$E$6:$E$69,0),MATCH('ABP Remaining Capacity'!AA$5,Inputs_ByPrg!$I$5:$AD$5,0))*8760/1000</f>
        <v>0</v>
      </c>
      <c r="AB93" s="86">
        <f>AB24*INDEX(Inputs_ByPrg!$I$6:$AD$69,MATCH('ABP Remaining Capacity'!$E93,Inputs_ByPrg!$E$6:$E$69,0),MATCH('ABP Remaining Capacity'!AB$5,Inputs_ByPrg!$I$5:$AD$5,0))*8760/1000</f>
        <v>0</v>
      </c>
    </row>
    <row r="94" spans="2:28" ht="14.75" customHeight="1" x14ac:dyDescent="0.25">
      <c r="B94" s="227" t="s">
        <v>258</v>
      </c>
      <c r="C94" s="227" t="s">
        <v>235</v>
      </c>
      <c r="D94" s="324" t="s">
        <v>326</v>
      </c>
      <c r="E94" s="272" t="str">
        <f t="shared" si="2"/>
        <v>A_Traditional Community Solar_&gt;500-2000</v>
      </c>
      <c r="F94" s="249" t="s">
        <v>91</v>
      </c>
      <c r="G94" s="86">
        <f>G25*INDEX(Inputs_ByPrg!$I$6:$AD$69,MATCH('ABP Remaining Capacity'!$E94,Inputs_ByPrg!$E$6:$E$69,0),MATCH('ABP Remaining Capacity'!G$5,Inputs_ByPrg!$I$5:$AD$5,0))*8760/1000</f>
        <v>0</v>
      </c>
      <c r="H94" s="86">
        <f>H25*INDEX(Inputs_ByPrg!$I$6:$AD$69,MATCH('ABP Remaining Capacity'!$E94,Inputs_ByPrg!$E$6:$E$69,0),MATCH('ABP Remaining Capacity'!H$5,Inputs_ByPrg!$I$5:$AD$5,0))*8760/1000</f>
        <v>30509.038492725467</v>
      </c>
      <c r="I94" s="86">
        <f>I25*INDEX(Inputs_ByPrg!$I$6:$AD$69,MATCH('ABP Remaining Capacity'!$E94,Inputs_ByPrg!$E$6:$E$69,0),MATCH('ABP Remaining Capacity'!I$5,Inputs_ByPrg!$I$5:$AD$5,0))*8760/1000</f>
        <v>0</v>
      </c>
      <c r="J94" s="86">
        <f>J25*INDEX(Inputs_ByPrg!$I$6:$AD$69,MATCH('ABP Remaining Capacity'!$E94,Inputs_ByPrg!$E$6:$E$69,0),MATCH('ABP Remaining Capacity'!J$5,Inputs_ByPrg!$I$5:$AD$5,0))*8760/1000</f>
        <v>0</v>
      </c>
      <c r="K94" s="86">
        <f>K25*INDEX(Inputs_ByPrg!$I$6:$AD$69,MATCH('ABP Remaining Capacity'!$E94,Inputs_ByPrg!$E$6:$E$69,0),MATCH('ABP Remaining Capacity'!K$5,Inputs_ByPrg!$I$5:$AD$5,0))*8760/1000</f>
        <v>0</v>
      </c>
      <c r="L94" s="86">
        <f>L25*INDEX(Inputs_ByPrg!$I$6:$AD$69,MATCH('ABP Remaining Capacity'!$E94,Inputs_ByPrg!$E$6:$E$69,0),MATCH('ABP Remaining Capacity'!L$5,Inputs_ByPrg!$I$5:$AD$5,0))*8760/1000</f>
        <v>0</v>
      </c>
      <c r="M94" s="86">
        <f>M25*INDEX(Inputs_ByPrg!$I$6:$AD$69,MATCH('ABP Remaining Capacity'!$E94,Inputs_ByPrg!$E$6:$E$69,0),MATCH('ABP Remaining Capacity'!M$5,Inputs_ByPrg!$I$5:$AD$5,0))*8760/1000</f>
        <v>0</v>
      </c>
      <c r="N94" s="86">
        <f>N25*INDEX(Inputs_ByPrg!$I$6:$AD$69,MATCH('ABP Remaining Capacity'!$E94,Inputs_ByPrg!$E$6:$E$69,0),MATCH('ABP Remaining Capacity'!N$5,Inputs_ByPrg!$I$5:$AD$5,0))*8760/1000</f>
        <v>0</v>
      </c>
      <c r="O94" s="86">
        <f>O25*INDEX(Inputs_ByPrg!$I$6:$AD$69,MATCH('ABP Remaining Capacity'!$E94,Inputs_ByPrg!$E$6:$E$69,0),MATCH('ABP Remaining Capacity'!O$5,Inputs_ByPrg!$I$5:$AD$5,0))*8760/1000</f>
        <v>0</v>
      </c>
      <c r="P94" s="86">
        <f>P25*INDEX(Inputs_ByPrg!$I$6:$AD$69,MATCH('ABP Remaining Capacity'!$E94,Inputs_ByPrg!$E$6:$E$69,0),MATCH('ABP Remaining Capacity'!P$5,Inputs_ByPrg!$I$5:$AD$5,0))*8760/1000</f>
        <v>0</v>
      </c>
      <c r="Q94" s="86">
        <f>Q25*INDEX(Inputs_ByPrg!$I$6:$AD$69,MATCH('ABP Remaining Capacity'!$E94,Inputs_ByPrg!$E$6:$E$69,0),MATCH('ABP Remaining Capacity'!Q$5,Inputs_ByPrg!$I$5:$AD$5,0))*8760/1000</f>
        <v>0</v>
      </c>
      <c r="R94" s="86">
        <f>R25*INDEX(Inputs_ByPrg!$I$6:$AD$69,MATCH('ABP Remaining Capacity'!$E94,Inputs_ByPrg!$E$6:$E$69,0),MATCH('ABP Remaining Capacity'!R$5,Inputs_ByPrg!$I$5:$AD$5,0))*8760/1000</f>
        <v>0</v>
      </c>
      <c r="S94" s="86">
        <f>S25*INDEX(Inputs_ByPrg!$I$6:$AD$69,MATCH('ABP Remaining Capacity'!$E94,Inputs_ByPrg!$E$6:$E$69,0),MATCH('ABP Remaining Capacity'!S$5,Inputs_ByPrg!$I$5:$AD$5,0))*8760/1000</f>
        <v>0</v>
      </c>
      <c r="T94" s="86">
        <f>T25*INDEX(Inputs_ByPrg!$I$6:$AD$69,MATCH('ABP Remaining Capacity'!$E94,Inputs_ByPrg!$E$6:$E$69,0),MATCH('ABP Remaining Capacity'!T$5,Inputs_ByPrg!$I$5:$AD$5,0))*8760/1000</f>
        <v>0</v>
      </c>
      <c r="U94" s="86">
        <f>U25*INDEX(Inputs_ByPrg!$I$6:$AD$69,MATCH('ABP Remaining Capacity'!$E94,Inputs_ByPrg!$E$6:$E$69,0),MATCH('ABP Remaining Capacity'!U$5,Inputs_ByPrg!$I$5:$AD$5,0))*8760/1000</f>
        <v>0</v>
      </c>
      <c r="V94" s="86">
        <f>V25*INDEX(Inputs_ByPrg!$I$6:$AD$69,MATCH('ABP Remaining Capacity'!$E94,Inputs_ByPrg!$E$6:$E$69,0),MATCH('ABP Remaining Capacity'!V$5,Inputs_ByPrg!$I$5:$AD$5,0))*8760/1000</f>
        <v>0</v>
      </c>
      <c r="W94" s="86">
        <f>W25*INDEX(Inputs_ByPrg!$I$6:$AD$69,MATCH('ABP Remaining Capacity'!$E94,Inputs_ByPrg!$E$6:$E$69,0),MATCH('ABP Remaining Capacity'!W$5,Inputs_ByPrg!$I$5:$AD$5,0))*8760/1000</f>
        <v>0</v>
      </c>
      <c r="X94" s="86">
        <f>X25*INDEX(Inputs_ByPrg!$I$6:$AD$69,MATCH('ABP Remaining Capacity'!$E94,Inputs_ByPrg!$E$6:$E$69,0),MATCH('ABP Remaining Capacity'!X$5,Inputs_ByPrg!$I$5:$AD$5,0))*8760/1000</f>
        <v>0</v>
      </c>
      <c r="Y94" s="86">
        <f>Y25*INDEX(Inputs_ByPrg!$I$6:$AD$69,MATCH('ABP Remaining Capacity'!$E94,Inputs_ByPrg!$E$6:$E$69,0),MATCH('ABP Remaining Capacity'!Y$5,Inputs_ByPrg!$I$5:$AD$5,0))*8760/1000</f>
        <v>0</v>
      </c>
      <c r="Z94" s="86">
        <f>Z25*INDEX(Inputs_ByPrg!$I$6:$AD$69,MATCH('ABP Remaining Capacity'!$E94,Inputs_ByPrg!$E$6:$E$69,0),MATCH('ABP Remaining Capacity'!Z$5,Inputs_ByPrg!$I$5:$AD$5,0))*8760/1000</f>
        <v>0</v>
      </c>
      <c r="AA94" s="86">
        <f>AA25*INDEX(Inputs_ByPrg!$I$6:$AD$69,MATCH('ABP Remaining Capacity'!$E94,Inputs_ByPrg!$E$6:$E$69,0),MATCH('ABP Remaining Capacity'!AA$5,Inputs_ByPrg!$I$5:$AD$5,0))*8760/1000</f>
        <v>0</v>
      </c>
      <c r="AB94" s="86">
        <f>AB25*INDEX(Inputs_ByPrg!$I$6:$AD$69,MATCH('ABP Remaining Capacity'!$E94,Inputs_ByPrg!$E$6:$E$69,0),MATCH('ABP Remaining Capacity'!AB$5,Inputs_ByPrg!$I$5:$AD$5,0))*8760/1000</f>
        <v>0</v>
      </c>
    </row>
    <row r="95" spans="2:28" ht="14.75" customHeight="1" x14ac:dyDescent="0.25">
      <c r="B95" s="227" t="s">
        <v>258</v>
      </c>
      <c r="C95" s="227" t="s">
        <v>235</v>
      </c>
      <c r="D95" s="324" t="s">
        <v>327</v>
      </c>
      <c r="E95" s="272" t="str">
        <f t="shared" si="2"/>
        <v>A_Traditional Community Solar_&gt;2000-5000</v>
      </c>
      <c r="F95" s="249" t="s">
        <v>91</v>
      </c>
      <c r="G95" s="86">
        <f>G26*INDEX(Inputs_ByPrg!$I$6:$AD$69,MATCH('ABP Remaining Capacity'!$E95,Inputs_ByPrg!$E$6:$E$69,0),MATCH('ABP Remaining Capacity'!G$5,Inputs_ByPrg!$I$5:$AD$5,0))*8760/1000</f>
        <v>0</v>
      </c>
      <c r="H95" s="86">
        <f>H26*INDEX(Inputs_ByPrg!$I$6:$AD$69,MATCH('ABP Remaining Capacity'!$E95,Inputs_ByPrg!$E$6:$E$69,0),MATCH('ABP Remaining Capacity'!H$5,Inputs_ByPrg!$I$5:$AD$5,0))*8760/1000</f>
        <v>61053.460431068539</v>
      </c>
      <c r="I95" s="86">
        <f>I26*INDEX(Inputs_ByPrg!$I$6:$AD$69,MATCH('ABP Remaining Capacity'!$E95,Inputs_ByPrg!$E$6:$E$69,0),MATCH('ABP Remaining Capacity'!I$5,Inputs_ByPrg!$I$5:$AD$5,0))*8760/1000</f>
        <v>0</v>
      </c>
      <c r="J95" s="86">
        <f>J26*INDEX(Inputs_ByPrg!$I$6:$AD$69,MATCH('ABP Remaining Capacity'!$E95,Inputs_ByPrg!$E$6:$E$69,0),MATCH('ABP Remaining Capacity'!J$5,Inputs_ByPrg!$I$5:$AD$5,0))*8760/1000</f>
        <v>0</v>
      </c>
      <c r="K95" s="86">
        <f>K26*INDEX(Inputs_ByPrg!$I$6:$AD$69,MATCH('ABP Remaining Capacity'!$E95,Inputs_ByPrg!$E$6:$E$69,0),MATCH('ABP Remaining Capacity'!K$5,Inputs_ByPrg!$I$5:$AD$5,0))*8760/1000</f>
        <v>0</v>
      </c>
      <c r="L95" s="86">
        <f>L26*INDEX(Inputs_ByPrg!$I$6:$AD$69,MATCH('ABP Remaining Capacity'!$E95,Inputs_ByPrg!$E$6:$E$69,0),MATCH('ABP Remaining Capacity'!L$5,Inputs_ByPrg!$I$5:$AD$5,0))*8760/1000</f>
        <v>0</v>
      </c>
      <c r="M95" s="86">
        <f>M26*INDEX(Inputs_ByPrg!$I$6:$AD$69,MATCH('ABP Remaining Capacity'!$E95,Inputs_ByPrg!$E$6:$E$69,0),MATCH('ABP Remaining Capacity'!M$5,Inputs_ByPrg!$I$5:$AD$5,0))*8760/1000</f>
        <v>0</v>
      </c>
      <c r="N95" s="86">
        <f>N26*INDEX(Inputs_ByPrg!$I$6:$AD$69,MATCH('ABP Remaining Capacity'!$E95,Inputs_ByPrg!$E$6:$E$69,0),MATCH('ABP Remaining Capacity'!N$5,Inputs_ByPrg!$I$5:$AD$5,0))*8760/1000</f>
        <v>0</v>
      </c>
      <c r="O95" s="86">
        <f>O26*INDEX(Inputs_ByPrg!$I$6:$AD$69,MATCH('ABP Remaining Capacity'!$E95,Inputs_ByPrg!$E$6:$E$69,0),MATCH('ABP Remaining Capacity'!O$5,Inputs_ByPrg!$I$5:$AD$5,0))*8760/1000</f>
        <v>0</v>
      </c>
      <c r="P95" s="86">
        <f>P26*INDEX(Inputs_ByPrg!$I$6:$AD$69,MATCH('ABP Remaining Capacity'!$E95,Inputs_ByPrg!$E$6:$E$69,0),MATCH('ABP Remaining Capacity'!P$5,Inputs_ByPrg!$I$5:$AD$5,0))*8760/1000</f>
        <v>0</v>
      </c>
      <c r="Q95" s="86">
        <f>Q26*INDEX(Inputs_ByPrg!$I$6:$AD$69,MATCH('ABP Remaining Capacity'!$E95,Inputs_ByPrg!$E$6:$E$69,0),MATCH('ABP Remaining Capacity'!Q$5,Inputs_ByPrg!$I$5:$AD$5,0))*8760/1000</f>
        <v>0</v>
      </c>
      <c r="R95" s="86">
        <f>R26*INDEX(Inputs_ByPrg!$I$6:$AD$69,MATCH('ABP Remaining Capacity'!$E95,Inputs_ByPrg!$E$6:$E$69,0),MATCH('ABP Remaining Capacity'!R$5,Inputs_ByPrg!$I$5:$AD$5,0))*8760/1000</f>
        <v>0</v>
      </c>
      <c r="S95" s="86">
        <f>S26*INDEX(Inputs_ByPrg!$I$6:$AD$69,MATCH('ABP Remaining Capacity'!$E95,Inputs_ByPrg!$E$6:$E$69,0),MATCH('ABP Remaining Capacity'!S$5,Inputs_ByPrg!$I$5:$AD$5,0))*8760/1000</f>
        <v>0</v>
      </c>
      <c r="T95" s="86">
        <f>T26*INDEX(Inputs_ByPrg!$I$6:$AD$69,MATCH('ABP Remaining Capacity'!$E95,Inputs_ByPrg!$E$6:$E$69,0),MATCH('ABP Remaining Capacity'!T$5,Inputs_ByPrg!$I$5:$AD$5,0))*8760/1000</f>
        <v>0</v>
      </c>
      <c r="U95" s="86">
        <f>U26*INDEX(Inputs_ByPrg!$I$6:$AD$69,MATCH('ABP Remaining Capacity'!$E95,Inputs_ByPrg!$E$6:$E$69,0),MATCH('ABP Remaining Capacity'!U$5,Inputs_ByPrg!$I$5:$AD$5,0))*8760/1000</f>
        <v>0</v>
      </c>
      <c r="V95" s="86">
        <f>V26*INDEX(Inputs_ByPrg!$I$6:$AD$69,MATCH('ABP Remaining Capacity'!$E95,Inputs_ByPrg!$E$6:$E$69,0),MATCH('ABP Remaining Capacity'!V$5,Inputs_ByPrg!$I$5:$AD$5,0))*8760/1000</f>
        <v>0</v>
      </c>
      <c r="W95" s="86">
        <f>W26*INDEX(Inputs_ByPrg!$I$6:$AD$69,MATCH('ABP Remaining Capacity'!$E95,Inputs_ByPrg!$E$6:$E$69,0),MATCH('ABP Remaining Capacity'!W$5,Inputs_ByPrg!$I$5:$AD$5,0))*8760/1000</f>
        <v>0</v>
      </c>
      <c r="X95" s="86">
        <f>X26*INDEX(Inputs_ByPrg!$I$6:$AD$69,MATCH('ABP Remaining Capacity'!$E95,Inputs_ByPrg!$E$6:$E$69,0),MATCH('ABP Remaining Capacity'!X$5,Inputs_ByPrg!$I$5:$AD$5,0))*8760/1000</f>
        <v>0</v>
      </c>
      <c r="Y95" s="86">
        <f>Y26*INDEX(Inputs_ByPrg!$I$6:$AD$69,MATCH('ABP Remaining Capacity'!$E95,Inputs_ByPrg!$E$6:$E$69,0),MATCH('ABP Remaining Capacity'!Y$5,Inputs_ByPrg!$I$5:$AD$5,0))*8760/1000</f>
        <v>0</v>
      </c>
      <c r="Z95" s="86">
        <f>Z26*INDEX(Inputs_ByPrg!$I$6:$AD$69,MATCH('ABP Remaining Capacity'!$E95,Inputs_ByPrg!$E$6:$E$69,0),MATCH('ABP Remaining Capacity'!Z$5,Inputs_ByPrg!$I$5:$AD$5,0))*8760/1000</f>
        <v>0</v>
      </c>
      <c r="AA95" s="86">
        <f>AA26*INDEX(Inputs_ByPrg!$I$6:$AD$69,MATCH('ABP Remaining Capacity'!$E95,Inputs_ByPrg!$E$6:$E$69,0),MATCH('ABP Remaining Capacity'!AA$5,Inputs_ByPrg!$I$5:$AD$5,0))*8760/1000</f>
        <v>0</v>
      </c>
      <c r="AB95" s="86">
        <f>AB26*INDEX(Inputs_ByPrg!$I$6:$AD$69,MATCH('ABP Remaining Capacity'!$E95,Inputs_ByPrg!$E$6:$E$69,0),MATCH('ABP Remaining Capacity'!AB$5,Inputs_ByPrg!$I$5:$AD$5,0))*8760/1000</f>
        <v>0</v>
      </c>
    </row>
    <row r="96" spans="2:28" ht="14.75" customHeight="1" x14ac:dyDescent="0.25">
      <c r="B96" s="227" t="s">
        <v>259</v>
      </c>
      <c r="C96" s="227" t="s">
        <v>235</v>
      </c>
      <c r="D96" s="323" t="s">
        <v>356</v>
      </c>
      <c r="E96" s="272" t="str">
        <f t="shared" si="2"/>
        <v>B_Traditional Community Solar_&lt;10</v>
      </c>
      <c r="F96" s="249" t="s">
        <v>91</v>
      </c>
      <c r="G96" s="86">
        <f>G27*INDEX(Inputs_ByPrg!$I$6:$AD$69,MATCH('ABP Remaining Capacity'!$E96,Inputs_ByPrg!$E$6:$E$69,0),MATCH('ABP Remaining Capacity'!G$5,Inputs_ByPrg!$I$5:$AD$5,0))*8760/1000</f>
        <v>0</v>
      </c>
      <c r="H96" s="86">
        <f>H27*INDEX(Inputs_ByPrg!$I$6:$AD$69,MATCH('ABP Remaining Capacity'!$E96,Inputs_ByPrg!$E$6:$E$69,0),MATCH('ABP Remaining Capacity'!H$5,Inputs_ByPrg!$I$5:$AD$5,0))*8760/1000</f>
        <v>0</v>
      </c>
      <c r="I96" s="86">
        <f>I27*INDEX(Inputs_ByPrg!$I$6:$AD$69,MATCH('ABP Remaining Capacity'!$E96,Inputs_ByPrg!$E$6:$E$69,0),MATCH('ABP Remaining Capacity'!I$5,Inputs_ByPrg!$I$5:$AD$5,0))*8760/1000</f>
        <v>0</v>
      </c>
      <c r="J96" s="86">
        <f>J27*INDEX(Inputs_ByPrg!$I$6:$AD$69,MATCH('ABP Remaining Capacity'!$E96,Inputs_ByPrg!$E$6:$E$69,0),MATCH('ABP Remaining Capacity'!J$5,Inputs_ByPrg!$I$5:$AD$5,0))*8760/1000</f>
        <v>0</v>
      </c>
      <c r="K96" s="86">
        <f>K27*INDEX(Inputs_ByPrg!$I$6:$AD$69,MATCH('ABP Remaining Capacity'!$E96,Inputs_ByPrg!$E$6:$E$69,0),MATCH('ABP Remaining Capacity'!K$5,Inputs_ByPrg!$I$5:$AD$5,0))*8760/1000</f>
        <v>0</v>
      </c>
      <c r="L96" s="86">
        <f>L27*INDEX(Inputs_ByPrg!$I$6:$AD$69,MATCH('ABP Remaining Capacity'!$E96,Inputs_ByPrg!$E$6:$E$69,0),MATCH('ABP Remaining Capacity'!L$5,Inputs_ByPrg!$I$5:$AD$5,0))*8760/1000</f>
        <v>0</v>
      </c>
      <c r="M96" s="86">
        <f>M27*INDEX(Inputs_ByPrg!$I$6:$AD$69,MATCH('ABP Remaining Capacity'!$E96,Inputs_ByPrg!$E$6:$E$69,0),MATCH('ABP Remaining Capacity'!M$5,Inputs_ByPrg!$I$5:$AD$5,0))*8760/1000</f>
        <v>0</v>
      </c>
      <c r="N96" s="86">
        <f>N27*INDEX(Inputs_ByPrg!$I$6:$AD$69,MATCH('ABP Remaining Capacity'!$E96,Inputs_ByPrg!$E$6:$E$69,0),MATCH('ABP Remaining Capacity'!N$5,Inputs_ByPrg!$I$5:$AD$5,0))*8760/1000</f>
        <v>0</v>
      </c>
      <c r="O96" s="86">
        <f>O27*INDEX(Inputs_ByPrg!$I$6:$AD$69,MATCH('ABP Remaining Capacity'!$E96,Inputs_ByPrg!$E$6:$E$69,0),MATCH('ABP Remaining Capacity'!O$5,Inputs_ByPrg!$I$5:$AD$5,0))*8760/1000</f>
        <v>0</v>
      </c>
      <c r="P96" s="86">
        <f>P27*INDEX(Inputs_ByPrg!$I$6:$AD$69,MATCH('ABP Remaining Capacity'!$E96,Inputs_ByPrg!$E$6:$E$69,0),MATCH('ABP Remaining Capacity'!P$5,Inputs_ByPrg!$I$5:$AD$5,0))*8760/1000</f>
        <v>0</v>
      </c>
      <c r="Q96" s="86">
        <f>Q27*INDEX(Inputs_ByPrg!$I$6:$AD$69,MATCH('ABP Remaining Capacity'!$E96,Inputs_ByPrg!$E$6:$E$69,0),MATCH('ABP Remaining Capacity'!Q$5,Inputs_ByPrg!$I$5:$AD$5,0))*8760/1000</f>
        <v>0</v>
      </c>
      <c r="R96" s="86">
        <f>R27*INDEX(Inputs_ByPrg!$I$6:$AD$69,MATCH('ABP Remaining Capacity'!$E96,Inputs_ByPrg!$E$6:$E$69,0),MATCH('ABP Remaining Capacity'!R$5,Inputs_ByPrg!$I$5:$AD$5,0))*8760/1000</f>
        <v>0</v>
      </c>
      <c r="S96" s="86">
        <f>S27*INDEX(Inputs_ByPrg!$I$6:$AD$69,MATCH('ABP Remaining Capacity'!$E96,Inputs_ByPrg!$E$6:$E$69,0),MATCH('ABP Remaining Capacity'!S$5,Inputs_ByPrg!$I$5:$AD$5,0))*8760/1000</f>
        <v>0</v>
      </c>
      <c r="T96" s="86">
        <f>T27*INDEX(Inputs_ByPrg!$I$6:$AD$69,MATCH('ABP Remaining Capacity'!$E96,Inputs_ByPrg!$E$6:$E$69,0),MATCH('ABP Remaining Capacity'!T$5,Inputs_ByPrg!$I$5:$AD$5,0))*8760/1000</f>
        <v>0</v>
      </c>
      <c r="U96" s="86">
        <f>U27*INDEX(Inputs_ByPrg!$I$6:$AD$69,MATCH('ABP Remaining Capacity'!$E96,Inputs_ByPrg!$E$6:$E$69,0),MATCH('ABP Remaining Capacity'!U$5,Inputs_ByPrg!$I$5:$AD$5,0))*8760/1000</f>
        <v>0</v>
      </c>
      <c r="V96" s="86">
        <f>V27*INDEX(Inputs_ByPrg!$I$6:$AD$69,MATCH('ABP Remaining Capacity'!$E96,Inputs_ByPrg!$E$6:$E$69,0),MATCH('ABP Remaining Capacity'!V$5,Inputs_ByPrg!$I$5:$AD$5,0))*8760/1000</f>
        <v>0</v>
      </c>
      <c r="W96" s="86">
        <f>W27*INDEX(Inputs_ByPrg!$I$6:$AD$69,MATCH('ABP Remaining Capacity'!$E96,Inputs_ByPrg!$E$6:$E$69,0),MATCH('ABP Remaining Capacity'!W$5,Inputs_ByPrg!$I$5:$AD$5,0))*8760/1000</f>
        <v>0</v>
      </c>
      <c r="X96" s="86">
        <f>X27*INDEX(Inputs_ByPrg!$I$6:$AD$69,MATCH('ABP Remaining Capacity'!$E96,Inputs_ByPrg!$E$6:$E$69,0),MATCH('ABP Remaining Capacity'!X$5,Inputs_ByPrg!$I$5:$AD$5,0))*8760/1000</f>
        <v>0</v>
      </c>
      <c r="Y96" s="86">
        <f>Y27*INDEX(Inputs_ByPrg!$I$6:$AD$69,MATCH('ABP Remaining Capacity'!$E96,Inputs_ByPrg!$E$6:$E$69,0),MATCH('ABP Remaining Capacity'!Y$5,Inputs_ByPrg!$I$5:$AD$5,0))*8760/1000</f>
        <v>0</v>
      </c>
      <c r="Z96" s="86">
        <f>Z27*INDEX(Inputs_ByPrg!$I$6:$AD$69,MATCH('ABP Remaining Capacity'!$E96,Inputs_ByPrg!$E$6:$E$69,0),MATCH('ABP Remaining Capacity'!Z$5,Inputs_ByPrg!$I$5:$AD$5,0))*8760/1000</f>
        <v>0</v>
      </c>
      <c r="AA96" s="86">
        <f>AA27*INDEX(Inputs_ByPrg!$I$6:$AD$69,MATCH('ABP Remaining Capacity'!$E96,Inputs_ByPrg!$E$6:$E$69,0),MATCH('ABP Remaining Capacity'!AA$5,Inputs_ByPrg!$I$5:$AD$5,0))*8760/1000</f>
        <v>0</v>
      </c>
      <c r="AB96" s="86">
        <f>AB27*INDEX(Inputs_ByPrg!$I$6:$AD$69,MATCH('ABP Remaining Capacity'!$E96,Inputs_ByPrg!$E$6:$E$69,0),MATCH('ABP Remaining Capacity'!AB$5,Inputs_ByPrg!$I$5:$AD$5,0))*8760/1000</f>
        <v>0</v>
      </c>
    </row>
    <row r="97" spans="2:28" ht="14.75" customHeight="1" x14ac:dyDescent="0.25">
      <c r="B97" s="227" t="s">
        <v>259</v>
      </c>
      <c r="C97" s="227" t="s">
        <v>235</v>
      </c>
      <c r="D97" s="324" t="s">
        <v>357</v>
      </c>
      <c r="E97" s="272" t="str">
        <f t="shared" si="2"/>
        <v>B_Traditional Community Solar_&gt;10-25</v>
      </c>
      <c r="F97" s="249" t="s">
        <v>91</v>
      </c>
      <c r="G97" s="86">
        <f>G28*INDEX(Inputs_ByPrg!$I$6:$AD$69,MATCH('ABP Remaining Capacity'!$E97,Inputs_ByPrg!$E$6:$E$69,0),MATCH('ABP Remaining Capacity'!G$5,Inputs_ByPrg!$I$5:$AD$5,0))*8760/1000</f>
        <v>0</v>
      </c>
      <c r="H97" s="86">
        <f>H28*INDEX(Inputs_ByPrg!$I$6:$AD$69,MATCH('ABP Remaining Capacity'!$E97,Inputs_ByPrg!$E$6:$E$69,0),MATCH('ABP Remaining Capacity'!H$5,Inputs_ByPrg!$I$5:$AD$5,0))*8760/1000</f>
        <v>0</v>
      </c>
      <c r="I97" s="86">
        <f>I28*INDEX(Inputs_ByPrg!$I$6:$AD$69,MATCH('ABP Remaining Capacity'!$E97,Inputs_ByPrg!$E$6:$E$69,0),MATCH('ABP Remaining Capacity'!I$5,Inputs_ByPrg!$I$5:$AD$5,0))*8760/1000</f>
        <v>0</v>
      </c>
      <c r="J97" s="86">
        <f>J28*INDEX(Inputs_ByPrg!$I$6:$AD$69,MATCH('ABP Remaining Capacity'!$E97,Inputs_ByPrg!$E$6:$E$69,0),MATCH('ABP Remaining Capacity'!J$5,Inputs_ByPrg!$I$5:$AD$5,0))*8760/1000</f>
        <v>0</v>
      </c>
      <c r="K97" s="86">
        <f>K28*INDEX(Inputs_ByPrg!$I$6:$AD$69,MATCH('ABP Remaining Capacity'!$E97,Inputs_ByPrg!$E$6:$E$69,0),MATCH('ABP Remaining Capacity'!K$5,Inputs_ByPrg!$I$5:$AD$5,0))*8760/1000</f>
        <v>0</v>
      </c>
      <c r="L97" s="86">
        <f>L28*INDEX(Inputs_ByPrg!$I$6:$AD$69,MATCH('ABP Remaining Capacity'!$E97,Inputs_ByPrg!$E$6:$E$69,0),MATCH('ABP Remaining Capacity'!L$5,Inputs_ByPrg!$I$5:$AD$5,0))*8760/1000</f>
        <v>0</v>
      </c>
      <c r="M97" s="86">
        <f>M28*INDEX(Inputs_ByPrg!$I$6:$AD$69,MATCH('ABP Remaining Capacity'!$E97,Inputs_ByPrg!$E$6:$E$69,0),MATCH('ABP Remaining Capacity'!M$5,Inputs_ByPrg!$I$5:$AD$5,0))*8760/1000</f>
        <v>0</v>
      </c>
      <c r="N97" s="86">
        <f>N28*INDEX(Inputs_ByPrg!$I$6:$AD$69,MATCH('ABP Remaining Capacity'!$E97,Inputs_ByPrg!$E$6:$E$69,0),MATCH('ABP Remaining Capacity'!N$5,Inputs_ByPrg!$I$5:$AD$5,0))*8760/1000</f>
        <v>0</v>
      </c>
      <c r="O97" s="86">
        <f>O28*INDEX(Inputs_ByPrg!$I$6:$AD$69,MATCH('ABP Remaining Capacity'!$E97,Inputs_ByPrg!$E$6:$E$69,0),MATCH('ABP Remaining Capacity'!O$5,Inputs_ByPrg!$I$5:$AD$5,0))*8760/1000</f>
        <v>0</v>
      </c>
      <c r="P97" s="86">
        <f>P28*INDEX(Inputs_ByPrg!$I$6:$AD$69,MATCH('ABP Remaining Capacity'!$E97,Inputs_ByPrg!$E$6:$E$69,0),MATCH('ABP Remaining Capacity'!P$5,Inputs_ByPrg!$I$5:$AD$5,0))*8760/1000</f>
        <v>0</v>
      </c>
      <c r="Q97" s="86">
        <f>Q28*INDEX(Inputs_ByPrg!$I$6:$AD$69,MATCH('ABP Remaining Capacity'!$E97,Inputs_ByPrg!$E$6:$E$69,0),MATCH('ABP Remaining Capacity'!Q$5,Inputs_ByPrg!$I$5:$AD$5,0))*8760/1000</f>
        <v>0</v>
      </c>
      <c r="R97" s="86">
        <f>R28*INDEX(Inputs_ByPrg!$I$6:$AD$69,MATCH('ABP Remaining Capacity'!$E97,Inputs_ByPrg!$E$6:$E$69,0),MATCH('ABP Remaining Capacity'!R$5,Inputs_ByPrg!$I$5:$AD$5,0))*8760/1000</f>
        <v>0</v>
      </c>
      <c r="S97" s="86">
        <f>S28*INDEX(Inputs_ByPrg!$I$6:$AD$69,MATCH('ABP Remaining Capacity'!$E97,Inputs_ByPrg!$E$6:$E$69,0),MATCH('ABP Remaining Capacity'!S$5,Inputs_ByPrg!$I$5:$AD$5,0))*8760/1000</f>
        <v>0</v>
      </c>
      <c r="T97" s="86">
        <f>T28*INDEX(Inputs_ByPrg!$I$6:$AD$69,MATCH('ABP Remaining Capacity'!$E97,Inputs_ByPrg!$E$6:$E$69,0),MATCH('ABP Remaining Capacity'!T$5,Inputs_ByPrg!$I$5:$AD$5,0))*8760/1000</f>
        <v>0</v>
      </c>
      <c r="U97" s="86">
        <f>U28*INDEX(Inputs_ByPrg!$I$6:$AD$69,MATCH('ABP Remaining Capacity'!$E97,Inputs_ByPrg!$E$6:$E$69,0),MATCH('ABP Remaining Capacity'!U$5,Inputs_ByPrg!$I$5:$AD$5,0))*8760/1000</f>
        <v>0</v>
      </c>
      <c r="V97" s="86">
        <f>V28*INDEX(Inputs_ByPrg!$I$6:$AD$69,MATCH('ABP Remaining Capacity'!$E97,Inputs_ByPrg!$E$6:$E$69,0),MATCH('ABP Remaining Capacity'!V$5,Inputs_ByPrg!$I$5:$AD$5,0))*8760/1000</f>
        <v>0</v>
      </c>
      <c r="W97" s="86">
        <f>W28*INDEX(Inputs_ByPrg!$I$6:$AD$69,MATCH('ABP Remaining Capacity'!$E97,Inputs_ByPrg!$E$6:$E$69,0),MATCH('ABP Remaining Capacity'!W$5,Inputs_ByPrg!$I$5:$AD$5,0))*8760/1000</f>
        <v>0</v>
      </c>
      <c r="X97" s="86">
        <f>X28*INDEX(Inputs_ByPrg!$I$6:$AD$69,MATCH('ABP Remaining Capacity'!$E97,Inputs_ByPrg!$E$6:$E$69,0),MATCH('ABP Remaining Capacity'!X$5,Inputs_ByPrg!$I$5:$AD$5,0))*8760/1000</f>
        <v>0</v>
      </c>
      <c r="Y97" s="86">
        <f>Y28*INDEX(Inputs_ByPrg!$I$6:$AD$69,MATCH('ABP Remaining Capacity'!$E97,Inputs_ByPrg!$E$6:$E$69,0),MATCH('ABP Remaining Capacity'!Y$5,Inputs_ByPrg!$I$5:$AD$5,0))*8760/1000</f>
        <v>0</v>
      </c>
      <c r="Z97" s="86">
        <f>Z28*INDEX(Inputs_ByPrg!$I$6:$AD$69,MATCH('ABP Remaining Capacity'!$E97,Inputs_ByPrg!$E$6:$E$69,0),MATCH('ABP Remaining Capacity'!Z$5,Inputs_ByPrg!$I$5:$AD$5,0))*8760/1000</f>
        <v>0</v>
      </c>
      <c r="AA97" s="86">
        <f>AA28*INDEX(Inputs_ByPrg!$I$6:$AD$69,MATCH('ABP Remaining Capacity'!$E97,Inputs_ByPrg!$E$6:$E$69,0),MATCH('ABP Remaining Capacity'!AA$5,Inputs_ByPrg!$I$5:$AD$5,0))*8760/1000</f>
        <v>0</v>
      </c>
      <c r="AB97" s="86">
        <f>AB28*INDEX(Inputs_ByPrg!$I$6:$AD$69,MATCH('ABP Remaining Capacity'!$E97,Inputs_ByPrg!$E$6:$E$69,0),MATCH('ABP Remaining Capacity'!AB$5,Inputs_ByPrg!$I$5:$AD$5,0))*8760/1000</f>
        <v>0</v>
      </c>
    </row>
    <row r="98" spans="2:28" ht="14.75" customHeight="1" x14ac:dyDescent="0.25">
      <c r="B98" s="227" t="s">
        <v>259</v>
      </c>
      <c r="C98" s="227" t="s">
        <v>235</v>
      </c>
      <c r="D98" s="324" t="s">
        <v>322</v>
      </c>
      <c r="E98" s="272" t="str">
        <f t="shared" si="2"/>
        <v>B_Traditional Community Solar_&gt;25-100</v>
      </c>
      <c r="F98" s="249" t="s">
        <v>91</v>
      </c>
      <c r="G98" s="86">
        <f>G29*INDEX(Inputs_ByPrg!$I$6:$AD$69,MATCH('ABP Remaining Capacity'!$E98,Inputs_ByPrg!$E$6:$E$69,0),MATCH('ABP Remaining Capacity'!G$5,Inputs_ByPrg!$I$5:$AD$5,0))*8760/1000</f>
        <v>0</v>
      </c>
      <c r="H98" s="86">
        <f>H29*INDEX(Inputs_ByPrg!$I$6:$AD$69,MATCH('ABP Remaining Capacity'!$E98,Inputs_ByPrg!$E$6:$E$69,0),MATCH('ABP Remaining Capacity'!H$5,Inputs_ByPrg!$I$5:$AD$5,0))*8760/1000</f>
        <v>0</v>
      </c>
      <c r="I98" s="86">
        <f>I29*INDEX(Inputs_ByPrg!$I$6:$AD$69,MATCH('ABP Remaining Capacity'!$E98,Inputs_ByPrg!$E$6:$E$69,0),MATCH('ABP Remaining Capacity'!I$5,Inputs_ByPrg!$I$5:$AD$5,0))*8760/1000</f>
        <v>0</v>
      </c>
      <c r="J98" s="86">
        <f>J29*INDEX(Inputs_ByPrg!$I$6:$AD$69,MATCH('ABP Remaining Capacity'!$E98,Inputs_ByPrg!$E$6:$E$69,0),MATCH('ABP Remaining Capacity'!J$5,Inputs_ByPrg!$I$5:$AD$5,0))*8760/1000</f>
        <v>0</v>
      </c>
      <c r="K98" s="86">
        <f>K29*INDEX(Inputs_ByPrg!$I$6:$AD$69,MATCH('ABP Remaining Capacity'!$E98,Inputs_ByPrg!$E$6:$E$69,0),MATCH('ABP Remaining Capacity'!K$5,Inputs_ByPrg!$I$5:$AD$5,0))*8760/1000</f>
        <v>0</v>
      </c>
      <c r="L98" s="86">
        <f>L29*INDEX(Inputs_ByPrg!$I$6:$AD$69,MATCH('ABP Remaining Capacity'!$E98,Inputs_ByPrg!$E$6:$E$69,0),MATCH('ABP Remaining Capacity'!L$5,Inputs_ByPrg!$I$5:$AD$5,0))*8760/1000</f>
        <v>0</v>
      </c>
      <c r="M98" s="86">
        <f>M29*INDEX(Inputs_ByPrg!$I$6:$AD$69,MATCH('ABP Remaining Capacity'!$E98,Inputs_ByPrg!$E$6:$E$69,0),MATCH('ABP Remaining Capacity'!M$5,Inputs_ByPrg!$I$5:$AD$5,0))*8760/1000</f>
        <v>0</v>
      </c>
      <c r="N98" s="86">
        <f>N29*INDEX(Inputs_ByPrg!$I$6:$AD$69,MATCH('ABP Remaining Capacity'!$E98,Inputs_ByPrg!$E$6:$E$69,0),MATCH('ABP Remaining Capacity'!N$5,Inputs_ByPrg!$I$5:$AD$5,0))*8760/1000</f>
        <v>0</v>
      </c>
      <c r="O98" s="86">
        <f>O29*INDEX(Inputs_ByPrg!$I$6:$AD$69,MATCH('ABP Remaining Capacity'!$E98,Inputs_ByPrg!$E$6:$E$69,0),MATCH('ABP Remaining Capacity'!O$5,Inputs_ByPrg!$I$5:$AD$5,0))*8760/1000</f>
        <v>0</v>
      </c>
      <c r="P98" s="86">
        <f>P29*INDEX(Inputs_ByPrg!$I$6:$AD$69,MATCH('ABP Remaining Capacity'!$E98,Inputs_ByPrg!$E$6:$E$69,0),MATCH('ABP Remaining Capacity'!P$5,Inputs_ByPrg!$I$5:$AD$5,0))*8760/1000</f>
        <v>0</v>
      </c>
      <c r="Q98" s="86">
        <f>Q29*INDEX(Inputs_ByPrg!$I$6:$AD$69,MATCH('ABP Remaining Capacity'!$E98,Inputs_ByPrg!$E$6:$E$69,0),MATCH('ABP Remaining Capacity'!Q$5,Inputs_ByPrg!$I$5:$AD$5,0))*8760/1000</f>
        <v>0</v>
      </c>
      <c r="R98" s="86">
        <f>R29*INDEX(Inputs_ByPrg!$I$6:$AD$69,MATCH('ABP Remaining Capacity'!$E98,Inputs_ByPrg!$E$6:$E$69,0),MATCH('ABP Remaining Capacity'!R$5,Inputs_ByPrg!$I$5:$AD$5,0))*8760/1000</f>
        <v>0</v>
      </c>
      <c r="S98" s="86">
        <f>S29*INDEX(Inputs_ByPrg!$I$6:$AD$69,MATCH('ABP Remaining Capacity'!$E98,Inputs_ByPrg!$E$6:$E$69,0),MATCH('ABP Remaining Capacity'!S$5,Inputs_ByPrg!$I$5:$AD$5,0))*8760/1000</f>
        <v>0</v>
      </c>
      <c r="T98" s="86">
        <f>T29*INDEX(Inputs_ByPrg!$I$6:$AD$69,MATCH('ABP Remaining Capacity'!$E98,Inputs_ByPrg!$E$6:$E$69,0),MATCH('ABP Remaining Capacity'!T$5,Inputs_ByPrg!$I$5:$AD$5,0))*8760/1000</f>
        <v>0</v>
      </c>
      <c r="U98" s="86">
        <f>U29*INDEX(Inputs_ByPrg!$I$6:$AD$69,MATCH('ABP Remaining Capacity'!$E98,Inputs_ByPrg!$E$6:$E$69,0),MATCH('ABP Remaining Capacity'!U$5,Inputs_ByPrg!$I$5:$AD$5,0))*8760/1000</f>
        <v>0</v>
      </c>
      <c r="V98" s="86">
        <f>V29*INDEX(Inputs_ByPrg!$I$6:$AD$69,MATCH('ABP Remaining Capacity'!$E98,Inputs_ByPrg!$E$6:$E$69,0),MATCH('ABP Remaining Capacity'!V$5,Inputs_ByPrg!$I$5:$AD$5,0))*8760/1000</f>
        <v>0</v>
      </c>
      <c r="W98" s="86">
        <f>W29*INDEX(Inputs_ByPrg!$I$6:$AD$69,MATCH('ABP Remaining Capacity'!$E98,Inputs_ByPrg!$E$6:$E$69,0),MATCH('ABP Remaining Capacity'!W$5,Inputs_ByPrg!$I$5:$AD$5,0))*8760/1000</f>
        <v>0</v>
      </c>
      <c r="X98" s="86">
        <f>X29*INDEX(Inputs_ByPrg!$I$6:$AD$69,MATCH('ABP Remaining Capacity'!$E98,Inputs_ByPrg!$E$6:$E$69,0),MATCH('ABP Remaining Capacity'!X$5,Inputs_ByPrg!$I$5:$AD$5,0))*8760/1000</f>
        <v>0</v>
      </c>
      <c r="Y98" s="86">
        <f>Y29*INDEX(Inputs_ByPrg!$I$6:$AD$69,MATCH('ABP Remaining Capacity'!$E98,Inputs_ByPrg!$E$6:$E$69,0),MATCH('ABP Remaining Capacity'!Y$5,Inputs_ByPrg!$I$5:$AD$5,0))*8760/1000</f>
        <v>0</v>
      </c>
      <c r="Z98" s="86">
        <f>Z29*INDEX(Inputs_ByPrg!$I$6:$AD$69,MATCH('ABP Remaining Capacity'!$E98,Inputs_ByPrg!$E$6:$E$69,0),MATCH('ABP Remaining Capacity'!Z$5,Inputs_ByPrg!$I$5:$AD$5,0))*8760/1000</f>
        <v>0</v>
      </c>
      <c r="AA98" s="86">
        <f>AA29*INDEX(Inputs_ByPrg!$I$6:$AD$69,MATCH('ABP Remaining Capacity'!$E98,Inputs_ByPrg!$E$6:$E$69,0),MATCH('ABP Remaining Capacity'!AA$5,Inputs_ByPrg!$I$5:$AD$5,0))*8760/1000</f>
        <v>0</v>
      </c>
      <c r="AB98" s="86">
        <f>AB29*INDEX(Inputs_ByPrg!$I$6:$AD$69,MATCH('ABP Remaining Capacity'!$E98,Inputs_ByPrg!$E$6:$E$69,0),MATCH('ABP Remaining Capacity'!AB$5,Inputs_ByPrg!$I$5:$AD$5,0))*8760/1000</f>
        <v>0</v>
      </c>
    </row>
    <row r="99" spans="2:28" ht="14.75" customHeight="1" x14ac:dyDescent="0.25">
      <c r="B99" s="227" t="s">
        <v>259</v>
      </c>
      <c r="C99" s="227" t="s">
        <v>235</v>
      </c>
      <c r="D99" s="324" t="s">
        <v>323</v>
      </c>
      <c r="E99" s="272" t="str">
        <f t="shared" si="2"/>
        <v>B_Traditional Community Solar_&gt;100-200</v>
      </c>
      <c r="F99" s="249" t="s">
        <v>91</v>
      </c>
      <c r="G99" s="86">
        <f>G30*INDEX(Inputs_ByPrg!$I$6:$AD$69,MATCH('ABP Remaining Capacity'!$E99,Inputs_ByPrg!$E$6:$E$69,0),MATCH('ABP Remaining Capacity'!G$5,Inputs_ByPrg!$I$5:$AD$5,0))*8760/1000</f>
        <v>0</v>
      </c>
      <c r="H99" s="86">
        <f>H30*INDEX(Inputs_ByPrg!$I$6:$AD$69,MATCH('ABP Remaining Capacity'!$E99,Inputs_ByPrg!$E$6:$E$69,0),MATCH('ABP Remaining Capacity'!H$5,Inputs_ByPrg!$I$5:$AD$5,0))*8760/1000</f>
        <v>0</v>
      </c>
      <c r="I99" s="86">
        <f>I30*INDEX(Inputs_ByPrg!$I$6:$AD$69,MATCH('ABP Remaining Capacity'!$E99,Inputs_ByPrg!$E$6:$E$69,0),MATCH('ABP Remaining Capacity'!I$5,Inputs_ByPrg!$I$5:$AD$5,0))*8760/1000</f>
        <v>0</v>
      </c>
      <c r="J99" s="86">
        <f>J30*INDEX(Inputs_ByPrg!$I$6:$AD$69,MATCH('ABP Remaining Capacity'!$E99,Inputs_ByPrg!$E$6:$E$69,0),MATCH('ABP Remaining Capacity'!J$5,Inputs_ByPrg!$I$5:$AD$5,0))*8760/1000</f>
        <v>0</v>
      </c>
      <c r="K99" s="86">
        <f>K30*INDEX(Inputs_ByPrg!$I$6:$AD$69,MATCH('ABP Remaining Capacity'!$E99,Inputs_ByPrg!$E$6:$E$69,0),MATCH('ABP Remaining Capacity'!K$5,Inputs_ByPrg!$I$5:$AD$5,0))*8760/1000</f>
        <v>0</v>
      </c>
      <c r="L99" s="86">
        <f>L30*INDEX(Inputs_ByPrg!$I$6:$AD$69,MATCH('ABP Remaining Capacity'!$E99,Inputs_ByPrg!$E$6:$E$69,0),MATCH('ABP Remaining Capacity'!L$5,Inputs_ByPrg!$I$5:$AD$5,0))*8760/1000</f>
        <v>0</v>
      </c>
      <c r="M99" s="86">
        <f>M30*INDEX(Inputs_ByPrg!$I$6:$AD$69,MATCH('ABP Remaining Capacity'!$E99,Inputs_ByPrg!$E$6:$E$69,0),MATCH('ABP Remaining Capacity'!M$5,Inputs_ByPrg!$I$5:$AD$5,0))*8760/1000</f>
        <v>0</v>
      </c>
      <c r="N99" s="86">
        <f>N30*INDEX(Inputs_ByPrg!$I$6:$AD$69,MATCH('ABP Remaining Capacity'!$E99,Inputs_ByPrg!$E$6:$E$69,0),MATCH('ABP Remaining Capacity'!N$5,Inputs_ByPrg!$I$5:$AD$5,0))*8760/1000</f>
        <v>0</v>
      </c>
      <c r="O99" s="86">
        <f>O30*INDEX(Inputs_ByPrg!$I$6:$AD$69,MATCH('ABP Remaining Capacity'!$E99,Inputs_ByPrg!$E$6:$E$69,0),MATCH('ABP Remaining Capacity'!O$5,Inputs_ByPrg!$I$5:$AD$5,0))*8760/1000</f>
        <v>0</v>
      </c>
      <c r="P99" s="86">
        <f>P30*INDEX(Inputs_ByPrg!$I$6:$AD$69,MATCH('ABP Remaining Capacity'!$E99,Inputs_ByPrg!$E$6:$E$69,0),MATCH('ABP Remaining Capacity'!P$5,Inputs_ByPrg!$I$5:$AD$5,0))*8760/1000</f>
        <v>0</v>
      </c>
      <c r="Q99" s="86">
        <f>Q30*INDEX(Inputs_ByPrg!$I$6:$AD$69,MATCH('ABP Remaining Capacity'!$E99,Inputs_ByPrg!$E$6:$E$69,0),MATCH('ABP Remaining Capacity'!Q$5,Inputs_ByPrg!$I$5:$AD$5,0))*8760/1000</f>
        <v>0</v>
      </c>
      <c r="R99" s="86">
        <f>R30*INDEX(Inputs_ByPrg!$I$6:$AD$69,MATCH('ABP Remaining Capacity'!$E99,Inputs_ByPrg!$E$6:$E$69,0),MATCH('ABP Remaining Capacity'!R$5,Inputs_ByPrg!$I$5:$AD$5,0))*8760/1000</f>
        <v>0</v>
      </c>
      <c r="S99" s="86">
        <f>S30*INDEX(Inputs_ByPrg!$I$6:$AD$69,MATCH('ABP Remaining Capacity'!$E99,Inputs_ByPrg!$E$6:$E$69,0),MATCH('ABP Remaining Capacity'!S$5,Inputs_ByPrg!$I$5:$AD$5,0))*8760/1000</f>
        <v>0</v>
      </c>
      <c r="T99" s="86">
        <f>T30*INDEX(Inputs_ByPrg!$I$6:$AD$69,MATCH('ABP Remaining Capacity'!$E99,Inputs_ByPrg!$E$6:$E$69,0),MATCH('ABP Remaining Capacity'!T$5,Inputs_ByPrg!$I$5:$AD$5,0))*8760/1000</f>
        <v>0</v>
      </c>
      <c r="U99" s="86">
        <f>U30*INDEX(Inputs_ByPrg!$I$6:$AD$69,MATCH('ABP Remaining Capacity'!$E99,Inputs_ByPrg!$E$6:$E$69,0),MATCH('ABP Remaining Capacity'!U$5,Inputs_ByPrg!$I$5:$AD$5,0))*8760/1000</f>
        <v>0</v>
      </c>
      <c r="V99" s="86">
        <f>V30*INDEX(Inputs_ByPrg!$I$6:$AD$69,MATCH('ABP Remaining Capacity'!$E99,Inputs_ByPrg!$E$6:$E$69,0),MATCH('ABP Remaining Capacity'!V$5,Inputs_ByPrg!$I$5:$AD$5,0))*8760/1000</f>
        <v>0</v>
      </c>
      <c r="W99" s="86">
        <f>W30*INDEX(Inputs_ByPrg!$I$6:$AD$69,MATCH('ABP Remaining Capacity'!$E99,Inputs_ByPrg!$E$6:$E$69,0),MATCH('ABP Remaining Capacity'!W$5,Inputs_ByPrg!$I$5:$AD$5,0))*8760/1000</f>
        <v>0</v>
      </c>
      <c r="X99" s="86">
        <f>X30*INDEX(Inputs_ByPrg!$I$6:$AD$69,MATCH('ABP Remaining Capacity'!$E99,Inputs_ByPrg!$E$6:$E$69,0),MATCH('ABP Remaining Capacity'!X$5,Inputs_ByPrg!$I$5:$AD$5,0))*8760/1000</f>
        <v>0</v>
      </c>
      <c r="Y99" s="86">
        <f>Y30*INDEX(Inputs_ByPrg!$I$6:$AD$69,MATCH('ABP Remaining Capacity'!$E99,Inputs_ByPrg!$E$6:$E$69,0),MATCH('ABP Remaining Capacity'!Y$5,Inputs_ByPrg!$I$5:$AD$5,0))*8760/1000</f>
        <v>0</v>
      </c>
      <c r="Z99" s="86">
        <f>Z30*INDEX(Inputs_ByPrg!$I$6:$AD$69,MATCH('ABP Remaining Capacity'!$E99,Inputs_ByPrg!$E$6:$E$69,0),MATCH('ABP Remaining Capacity'!Z$5,Inputs_ByPrg!$I$5:$AD$5,0))*8760/1000</f>
        <v>0</v>
      </c>
      <c r="AA99" s="86">
        <f>AA30*INDEX(Inputs_ByPrg!$I$6:$AD$69,MATCH('ABP Remaining Capacity'!$E99,Inputs_ByPrg!$E$6:$E$69,0),MATCH('ABP Remaining Capacity'!AA$5,Inputs_ByPrg!$I$5:$AD$5,0))*8760/1000</f>
        <v>0</v>
      </c>
      <c r="AB99" s="86">
        <f>AB30*INDEX(Inputs_ByPrg!$I$6:$AD$69,MATCH('ABP Remaining Capacity'!$E99,Inputs_ByPrg!$E$6:$E$69,0),MATCH('ABP Remaining Capacity'!AB$5,Inputs_ByPrg!$I$5:$AD$5,0))*8760/1000</f>
        <v>0</v>
      </c>
    </row>
    <row r="100" spans="2:28" ht="14.75" customHeight="1" x14ac:dyDescent="0.25">
      <c r="B100" s="227" t="s">
        <v>259</v>
      </c>
      <c r="C100" s="227" t="s">
        <v>235</v>
      </c>
      <c r="D100" s="324" t="s">
        <v>324</v>
      </c>
      <c r="E100" s="272" t="str">
        <f t="shared" si="2"/>
        <v>B_Traditional Community Solar_&gt;200-500</v>
      </c>
      <c r="F100" s="249" t="s">
        <v>91</v>
      </c>
      <c r="G100" s="86">
        <f>G31*INDEX(Inputs_ByPrg!$I$6:$AD$69,MATCH('ABP Remaining Capacity'!$E100,Inputs_ByPrg!$E$6:$E$69,0),MATCH('ABP Remaining Capacity'!G$5,Inputs_ByPrg!$I$5:$AD$5,0))*8760/1000</f>
        <v>0</v>
      </c>
      <c r="H100" s="86">
        <f>H31*INDEX(Inputs_ByPrg!$I$6:$AD$69,MATCH('ABP Remaining Capacity'!$E100,Inputs_ByPrg!$E$6:$E$69,0),MATCH('ABP Remaining Capacity'!H$5,Inputs_ByPrg!$I$5:$AD$5,0))*8760/1000</f>
        <v>289.71351398517464</v>
      </c>
      <c r="I100" s="86">
        <f>I31*INDEX(Inputs_ByPrg!$I$6:$AD$69,MATCH('ABP Remaining Capacity'!$E100,Inputs_ByPrg!$E$6:$E$69,0),MATCH('ABP Remaining Capacity'!I$5,Inputs_ByPrg!$I$5:$AD$5,0))*8760/1000</f>
        <v>0</v>
      </c>
      <c r="J100" s="86">
        <f>J31*INDEX(Inputs_ByPrg!$I$6:$AD$69,MATCH('ABP Remaining Capacity'!$E100,Inputs_ByPrg!$E$6:$E$69,0),MATCH('ABP Remaining Capacity'!J$5,Inputs_ByPrg!$I$5:$AD$5,0))*8760/1000</f>
        <v>0</v>
      </c>
      <c r="K100" s="86">
        <f>K31*INDEX(Inputs_ByPrg!$I$6:$AD$69,MATCH('ABP Remaining Capacity'!$E100,Inputs_ByPrg!$E$6:$E$69,0),MATCH('ABP Remaining Capacity'!K$5,Inputs_ByPrg!$I$5:$AD$5,0))*8760/1000</f>
        <v>0</v>
      </c>
      <c r="L100" s="86">
        <f>L31*INDEX(Inputs_ByPrg!$I$6:$AD$69,MATCH('ABP Remaining Capacity'!$E100,Inputs_ByPrg!$E$6:$E$69,0),MATCH('ABP Remaining Capacity'!L$5,Inputs_ByPrg!$I$5:$AD$5,0))*8760/1000</f>
        <v>0</v>
      </c>
      <c r="M100" s="86">
        <f>M31*INDEX(Inputs_ByPrg!$I$6:$AD$69,MATCH('ABP Remaining Capacity'!$E100,Inputs_ByPrg!$E$6:$E$69,0),MATCH('ABP Remaining Capacity'!M$5,Inputs_ByPrg!$I$5:$AD$5,0))*8760/1000</f>
        <v>0</v>
      </c>
      <c r="N100" s="86">
        <f>N31*INDEX(Inputs_ByPrg!$I$6:$AD$69,MATCH('ABP Remaining Capacity'!$E100,Inputs_ByPrg!$E$6:$E$69,0),MATCH('ABP Remaining Capacity'!N$5,Inputs_ByPrg!$I$5:$AD$5,0))*8760/1000</f>
        <v>0</v>
      </c>
      <c r="O100" s="86">
        <f>O31*INDEX(Inputs_ByPrg!$I$6:$AD$69,MATCH('ABP Remaining Capacity'!$E100,Inputs_ByPrg!$E$6:$E$69,0),MATCH('ABP Remaining Capacity'!O$5,Inputs_ByPrg!$I$5:$AD$5,0))*8760/1000</f>
        <v>0</v>
      </c>
      <c r="P100" s="86">
        <f>P31*INDEX(Inputs_ByPrg!$I$6:$AD$69,MATCH('ABP Remaining Capacity'!$E100,Inputs_ByPrg!$E$6:$E$69,0),MATCH('ABP Remaining Capacity'!P$5,Inputs_ByPrg!$I$5:$AD$5,0))*8760/1000</f>
        <v>0</v>
      </c>
      <c r="Q100" s="86">
        <f>Q31*INDEX(Inputs_ByPrg!$I$6:$AD$69,MATCH('ABP Remaining Capacity'!$E100,Inputs_ByPrg!$E$6:$E$69,0),MATCH('ABP Remaining Capacity'!Q$5,Inputs_ByPrg!$I$5:$AD$5,0))*8760/1000</f>
        <v>0</v>
      </c>
      <c r="R100" s="86">
        <f>R31*INDEX(Inputs_ByPrg!$I$6:$AD$69,MATCH('ABP Remaining Capacity'!$E100,Inputs_ByPrg!$E$6:$E$69,0),MATCH('ABP Remaining Capacity'!R$5,Inputs_ByPrg!$I$5:$AD$5,0))*8760/1000</f>
        <v>0</v>
      </c>
      <c r="S100" s="86">
        <f>S31*INDEX(Inputs_ByPrg!$I$6:$AD$69,MATCH('ABP Remaining Capacity'!$E100,Inputs_ByPrg!$E$6:$E$69,0),MATCH('ABP Remaining Capacity'!S$5,Inputs_ByPrg!$I$5:$AD$5,0))*8760/1000</f>
        <v>0</v>
      </c>
      <c r="T100" s="86">
        <f>T31*INDEX(Inputs_ByPrg!$I$6:$AD$69,MATCH('ABP Remaining Capacity'!$E100,Inputs_ByPrg!$E$6:$E$69,0),MATCH('ABP Remaining Capacity'!T$5,Inputs_ByPrg!$I$5:$AD$5,0))*8760/1000</f>
        <v>0</v>
      </c>
      <c r="U100" s="86">
        <f>U31*INDEX(Inputs_ByPrg!$I$6:$AD$69,MATCH('ABP Remaining Capacity'!$E100,Inputs_ByPrg!$E$6:$E$69,0),MATCH('ABP Remaining Capacity'!U$5,Inputs_ByPrg!$I$5:$AD$5,0))*8760/1000</f>
        <v>0</v>
      </c>
      <c r="V100" s="86">
        <f>V31*INDEX(Inputs_ByPrg!$I$6:$AD$69,MATCH('ABP Remaining Capacity'!$E100,Inputs_ByPrg!$E$6:$E$69,0),MATCH('ABP Remaining Capacity'!V$5,Inputs_ByPrg!$I$5:$AD$5,0))*8760/1000</f>
        <v>0</v>
      </c>
      <c r="W100" s="86">
        <f>W31*INDEX(Inputs_ByPrg!$I$6:$AD$69,MATCH('ABP Remaining Capacity'!$E100,Inputs_ByPrg!$E$6:$E$69,0),MATCH('ABP Remaining Capacity'!W$5,Inputs_ByPrg!$I$5:$AD$5,0))*8760/1000</f>
        <v>0</v>
      </c>
      <c r="X100" s="86">
        <f>X31*INDEX(Inputs_ByPrg!$I$6:$AD$69,MATCH('ABP Remaining Capacity'!$E100,Inputs_ByPrg!$E$6:$E$69,0),MATCH('ABP Remaining Capacity'!X$5,Inputs_ByPrg!$I$5:$AD$5,0))*8760/1000</f>
        <v>0</v>
      </c>
      <c r="Y100" s="86">
        <f>Y31*INDEX(Inputs_ByPrg!$I$6:$AD$69,MATCH('ABP Remaining Capacity'!$E100,Inputs_ByPrg!$E$6:$E$69,0),MATCH('ABP Remaining Capacity'!Y$5,Inputs_ByPrg!$I$5:$AD$5,0))*8760/1000</f>
        <v>0</v>
      </c>
      <c r="Z100" s="86">
        <f>Z31*INDEX(Inputs_ByPrg!$I$6:$AD$69,MATCH('ABP Remaining Capacity'!$E100,Inputs_ByPrg!$E$6:$E$69,0),MATCH('ABP Remaining Capacity'!Z$5,Inputs_ByPrg!$I$5:$AD$5,0))*8760/1000</f>
        <v>0</v>
      </c>
      <c r="AA100" s="86">
        <f>AA31*INDEX(Inputs_ByPrg!$I$6:$AD$69,MATCH('ABP Remaining Capacity'!$E100,Inputs_ByPrg!$E$6:$E$69,0),MATCH('ABP Remaining Capacity'!AA$5,Inputs_ByPrg!$I$5:$AD$5,0))*8760/1000</f>
        <v>0</v>
      </c>
      <c r="AB100" s="86">
        <f>AB31*INDEX(Inputs_ByPrg!$I$6:$AD$69,MATCH('ABP Remaining Capacity'!$E100,Inputs_ByPrg!$E$6:$E$69,0),MATCH('ABP Remaining Capacity'!AB$5,Inputs_ByPrg!$I$5:$AD$5,0))*8760/1000</f>
        <v>0</v>
      </c>
    </row>
    <row r="101" spans="2:28" ht="14.75" customHeight="1" x14ac:dyDescent="0.25">
      <c r="B101" s="227" t="s">
        <v>259</v>
      </c>
      <c r="C101" s="227" t="s">
        <v>235</v>
      </c>
      <c r="D101" s="324" t="s">
        <v>326</v>
      </c>
      <c r="E101" s="272" t="str">
        <f t="shared" si="2"/>
        <v>B_Traditional Community Solar_&gt;500-2000</v>
      </c>
      <c r="F101" s="249" t="s">
        <v>91</v>
      </c>
      <c r="G101" s="86">
        <f>G32*INDEX(Inputs_ByPrg!$I$6:$AD$69,MATCH('ABP Remaining Capacity'!$E101,Inputs_ByPrg!$E$6:$E$69,0),MATCH('ABP Remaining Capacity'!G$5,Inputs_ByPrg!$I$5:$AD$5,0))*8760/1000</f>
        <v>0</v>
      </c>
      <c r="H101" s="86">
        <f>H32*INDEX(Inputs_ByPrg!$I$6:$AD$69,MATCH('ABP Remaining Capacity'!$E101,Inputs_ByPrg!$E$6:$E$69,0),MATCH('ABP Remaining Capacity'!H$5,Inputs_ByPrg!$I$5:$AD$5,0))*8760/1000</f>
        <v>45124.561956961967</v>
      </c>
      <c r="I101" s="86">
        <f>I32*INDEX(Inputs_ByPrg!$I$6:$AD$69,MATCH('ABP Remaining Capacity'!$E101,Inputs_ByPrg!$E$6:$E$69,0),MATCH('ABP Remaining Capacity'!I$5,Inputs_ByPrg!$I$5:$AD$5,0))*8760/1000</f>
        <v>0</v>
      </c>
      <c r="J101" s="86">
        <f>J32*INDEX(Inputs_ByPrg!$I$6:$AD$69,MATCH('ABP Remaining Capacity'!$E101,Inputs_ByPrg!$E$6:$E$69,0),MATCH('ABP Remaining Capacity'!J$5,Inputs_ByPrg!$I$5:$AD$5,0))*8760/1000</f>
        <v>0</v>
      </c>
      <c r="K101" s="86">
        <f>K32*INDEX(Inputs_ByPrg!$I$6:$AD$69,MATCH('ABP Remaining Capacity'!$E101,Inputs_ByPrg!$E$6:$E$69,0),MATCH('ABP Remaining Capacity'!K$5,Inputs_ByPrg!$I$5:$AD$5,0))*8760/1000</f>
        <v>0</v>
      </c>
      <c r="L101" s="86">
        <f>L32*INDEX(Inputs_ByPrg!$I$6:$AD$69,MATCH('ABP Remaining Capacity'!$E101,Inputs_ByPrg!$E$6:$E$69,0),MATCH('ABP Remaining Capacity'!L$5,Inputs_ByPrg!$I$5:$AD$5,0))*8760/1000</f>
        <v>0</v>
      </c>
      <c r="M101" s="86">
        <f>M32*INDEX(Inputs_ByPrg!$I$6:$AD$69,MATCH('ABP Remaining Capacity'!$E101,Inputs_ByPrg!$E$6:$E$69,0),MATCH('ABP Remaining Capacity'!M$5,Inputs_ByPrg!$I$5:$AD$5,0))*8760/1000</f>
        <v>0</v>
      </c>
      <c r="N101" s="86">
        <f>N32*INDEX(Inputs_ByPrg!$I$6:$AD$69,MATCH('ABP Remaining Capacity'!$E101,Inputs_ByPrg!$E$6:$E$69,0),MATCH('ABP Remaining Capacity'!N$5,Inputs_ByPrg!$I$5:$AD$5,0))*8760/1000</f>
        <v>0</v>
      </c>
      <c r="O101" s="86">
        <f>O32*INDEX(Inputs_ByPrg!$I$6:$AD$69,MATCH('ABP Remaining Capacity'!$E101,Inputs_ByPrg!$E$6:$E$69,0),MATCH('ABP Remaining Capacity'!O$5,Inputs_ByPrg!$I$5:$AD$5,0))*8760/1000</f>
        <v>0</v>
      </c>
      <c r="P101" s="86">
        <f>P32*INDEX(Inputs_ByPrg!$I$6:$AD$69,MATCH('ABP Remaining Capacity'!$E101,Inputs_ByPrg!$E$6:$E$69,0),MATCH('ABP Remaining Capacity'!P$5,Inputs_ByPrg!$I$5:$AD$5,0))*8760/1000</f>
        <v>0</v>
      </c>
      <c r="Q101" s="86">
        <f>Q32*INDEX(Inputs_ByPrg!$I$6:$AD$69,MATCH('ABP Remaining Capacity'!$E101,Inputs_ByPrg!$E$6:$E$69,0),MATCH('ABP Remaining Capacity'!Q$5,Inputs_ByPrg!$I$5:$AD$5,0))*8760/1000</f>
        <v>0</v>
      </c>
      <c r="R101" s="86">
        <f>R32*INDEX(Inputs_ByPrg!$I$6:$AD$69,MATCH('ABP Remaining Capacity'!$E101,Inputs_ByPrg!$E$6:$E$69,0),MATCH('ABP Remaining Capacity'!R$5,Inputs_ByPrg!$I$5:$AD$5,0))*8760/1000</f>
        <v>0</v>
      </c>
      <c r="S101" s="86">
        <f>S32*INDEX(Inputs_ByPrg!$I$6:$AD$69,MATCH('ABP Remaining Capacity'!$E101,Inputs_ByPrg!$E$6:$E$69,0),MATCH('ABP Remaining Capacity'!S$5,Inputs_ByPrg!$I$5:$AD$5,0))*8760/1000</f>
        <v>0</v>
      </c>
      <c r="T101" s="86">
        <f>T32*INDEX(Inputs_ByPrg!$I$6:$AD$69,MATCH('ABP Remaining Capacity'!$E101,Inputs_ByPrg!$E$6:$E$69,0),MATCH('ABP Remaining Capacity'!T$5,Inputs_ByPrg!$I$5:$AD$5,0))*8760/1000</f>
        <v>0</v>
      </c>
      <c r="U101" s="86">
        <f>U32*INDEX(Inputs_ByPrg!$I$6:$AD$69,MATCH('ABP Remaining Capacity'!$E101,Inputs_ByPrg!$E$6:$E$69,0),MATCH('ABP Remaining Capacity'!U$5,Inputs_ByPrg!$I$5:$AD$5,0))*8760/1000</f>
        <v>0</v>
      </c>
      <c r="V101" s="86">
        <f>V32*INDEX(Inputs_ByPrg!$I$6:$AD$69,MATCH('ABP Remaining Capacity'!$E101,Inputs_ByPrg!$E$6:$E$69,0),MATCH('ABP Remaining Capacity'!V$5,Inputs_ByPrg!$I$5:$AD$5,0))*8760/1000</f>
        <v>0</v>
      </c>
      <c r="W101" s="86">
        <f>W32*INDEX(Inputs_ByPrg!$I$6:$AD$69,MATCH('ABP Remaining Capacity'!$E101,Inputs_ByPrg!$E$6:$E$69,0),MATCH('ABP Remaining Capacity'!W$5,Inputs_ByPrg!$I$5:$AD$5,0))*8760/1000</f>
        <v>0</v>
      </c>
      <c r="X101" s="86">
        <f>X32*INDEX(Inputs_ByPrg!$I$6:$AD$69,MATCH('ABP Remaining Capacity'!$E101,Inputs_ByPrg!$E$6:$E$69,0),MATCH('ABP Remaining Capacity'!X$5,Inputs_ByPrg!$I$5:$AD$5,0))*8760/1000</f>
        <v>0</v>
      </c>
      <c r="Y101" s="86">
        <f>Y32*INDEX(Inputs_ByPrg!$I$6:$AD$69,MATCH('ABP Remaining Capacity'!$E101,Inputs_ByPrg!$E$6:$E$69,0),MATCH('ABP Remaining Capacity'!Y$5,Inputs_ByPrg!$I$5:$AD$5,0))*8760/1000</f>
        <v>0</v>
      </c>
      <c r="Z101" s="86">
        <f>Z32*INDEX(Inputs_ByPrg!$I$6:$AD$69,MATCH('ABP Remaining Capacity'!$E101,Inputs_ByPrg!$E$6:$E$69,0),MATCH('ABP Remaining Capacity'!Z$5,Inputs_ByPrg!$I$5:$AD$5,0))*8760/1000</f>
        <v>0</v>
      </c>
      <c r="AA101" s="86">
        <f>AA32*INDEX(Inputs_ByPrg!$I$6:$AD$69,MATCH('ABP Remaining Capacity'!$E101,Inputs_ByPrg!$E$6:$E$69,0),MATCH('ABP Remaining Capacity'!AA$5,Inputs_ByPrg!$I$5:$AD$5,0))*8760/1000</f>
        <v>0</v>
      </c>
      <c r="AB101" s="86">
        <f>AB32*INDEX(Inputs_ByPrg!$I$6:$AD$69,MATCH('ABP Remaining Capacity'!$E101,Inputs_ByPrg!$E$6:$E$69,0),MATCH('ABP Remaining Capacity'!AB$5,Inputs_ByPrg!$I$5:$AD$5,0))*8760/1000</f>
        <v>0</v>
      </c>
    </row>
    <row r="102" spans="2:28" ht="14.75" customHeight="1" x14ac:dyDescent="0.25">
      <c r="B102" s="227" t="s">
        <v>259</v>
      </c>
      <c r="C102" s="227" t="s">
        <v>235</v>
      </c>
      <c r="D102" s="324" t="s">
        <v>327</v>
      </c>
      <c r="E102" s="272" t="str">
        <f t="shared" si="2"/>
        <v>B_Traditional Community Solar_&gt;2000-5000</v>
      </c>
      <c r="F102" s="249" t="s">
        <v>91</v>
      </c>
      <c r="G102" s="86">
        <f>G33*INDEX(Inputs_ByPrg!$I$6:$AD$69,MATCH('ABP Remaining Capacity'!$E102,Inputs_ByPrg!$E$6:$E$69,0),MATCH('ABP Remaining Capacity'!G$5,Inputs_ByPrg!$I$5:$AD$5,0))*8760/1000</f>
        <v>0</v>
      </c>
      <c r="H102" s="86">
        <f>H33*INDEX(Inputs_ByPrg!$I$6:$AD$69,MATCH('ABP Remaining Capacity'!$E102,Inputs_ByPrg!$E$6:$E$69,0),MATCH('ABP Remaining Capacity'!H$5,Inputs_ByPrg!$I$5:$AD$5,0))*8760/1000</f>
        <v>165508.90355329023</v>
      </c>
      <c r="I102" s="86">
        <f>I33*INDEX(Inputs_ByPrg!$I$6:$AD$69,MATCH('ABP Remaining Capacity'!$E102,Inputs_ByPrg!$E$6:$E$69,0),MATCH('ABP Remaining Capacity'!I$5,Inputs_ByPrg!$I$5:$AD$5,0))*8760/1000</f>
        <v>0</v>
      </c>
      <c r="J102" s="86">
        <f>J33*INDEX(Inputs_ByPrg!$I$6:$AD$69,MATCH('ABP Remaining Capacity'!$E102,Inputs_ByPrg!$E$6:$E$69,0),MATCH('ABP Remaining Capacity'!J$5,Inputs_ByPrg!$I$5:$AD$5,0))*8760/1000</f>
        <v>0</v>
      </c>
      <c r="K102" s="86">
        <f>K33*INDEX(Inputs_ByPrg!$I$6:$AD$69,MATCH('ABP Remaining Capacity'!$E102,Inputs_ByPrg!$E$6:$E$69,0),MATCH('ABP Remaining Capacity'!K$5,Inputs_ByPrg!$I$5:$AD$5,0))*8760/1000</f>
        <v>0</v>
      </c>
      <c r="L102" s="86">
        <f>L33*INDEX(Inputs_ByPrg!$I$6:$AD$69,MATCH('ABP Remaining Capacity'!$E102,Inputs_ByPrg!$E$6:$E$69,0),MATCH('ABP Remaining Capacity'!L$5,Inputs_ByPrg!$I$5:$AD$5,0))*8760/1000</f>
        <v>0</v>
      </c>
      <c r="M102" s="86">
        <f>M33*INDEX(Inputs_ByPrg!$I$6:$AD$69,MATCH('ABP Remaining Capacity'!$E102,Inputs_ByPrg!$E$6:$E$69,0),MATCH('ABP Remaining Capacity'!M$5,Inputs_ByPrg!$I$5:$AD$5,0))*8760/1000</f>
        <v>0</v>
      </c>
      <c r="N102" s="86">
        <f>N33*INDEX(Inputs_ByPrg!$I$6:$AD$69,MATCH('ABP Remaining Capacity'!$E102,Inputs_ByPrg!$E$6:$E$69,0),MATCH('ABP Remaining Capacity'!N$5,Inputs_ByPrg!$I$5:$AD$5,0))*8760/1000</f>
        <v>0</v>
      </c>
      <c r="O102" s="86">
        <f>O33*INDEX(Inputs_ByPrg!$I$6:$AD$69,MATCH('ABP Remaining Capacity'!$E102,Inputs_ByPrg!$E$6:$E$69,0),MATCH('ABP Remaining Capacity'!O$5,Inputs_ByPrg!$I$5:$AD$5,0))*8760/1000</f>
        <v>0</v>
      </c>
      <c r="P102" s="86">
        <f>P33*INDEX(Inputs_ByPrg!$I$6:$AD$69,MATCH('ABP Remaining Capacity'!$E102,Inputs_ByPrg!$E$6:$E$69,0),MATCH('ABP Remaining Capacity'!P$5,Inputs_ByPrg!$I$5:$AD$5,0))*8760/1000</f>
        <v>0</v>
      </c>
      <c r="Q102" s="86">
        <f>Q33*INDEX(Inputs_ByPrg!$I$6:$AD$69,MATCH('ABP Remaining Capacity'!$E102,Inputs_ByPrg!$E$6:$E$69,0),MATCH('ABP Remaining Capacity'!Q$5,Inputs_ByPrg!$I$5:$AD$5,0))*8760/1000</f>
        <v>0</v>
      </c>
      <c r="R102" s="86">
        <f>R33*INDEX(Inputs_ByPrg!$I$6:$AD$69,MATCH('ABP Remaining Capacity'!$E102,Inputs_ByPrg!$E$6:$E$69,0),MATCH('ABP Remaining Capacity'!R$5,Inputs_ByPrg!$I$5:$AD$5,0))*8760/1000</f>
        <v>0</v>
      </c>
      <c r="S102" s="86">
        <f>S33*INDEX(Inputs_ByPrg!$I$6:$AD$69,MATCH('ABP Remaining Capacity'!$E102,Inputs_ByPrg!$E$6:$E$69,0),MATCH('ABP Remaining Capacity'!S$5,Inputs_ByPrg!$I$5:$AD$5,0))*8760/1000</f>
        <v>0</v>
      </c>
      <c r="T102" s="86">
        <f>T33*INDEX(Inputs_ByPrg!$I$6:$AD$69,MATCH('ABP Remaining Capacity'!$E102,Inputs_ByPrg!$E$6:$E$69,0),MATCH('ABP Remaining Capacity'!T$5,Inputs_ByPrg!$I$5:$AD$5,0))*8760/1000</f>
        <v>0</v>
      </c>
      <c r="U102" s="86">
        <f>U33*INDEX(Inputs_ByPrg!$I$6:$AD$69,MATCH('ABP Remaining Capacity'!$E102,Inputs_ByPrg!$E$6:$E$69,0),MATCH('ABP Remaining Capacity'!U$5,Inputs_ByPrg!$I$5:$AD$5,0))*8760/1000</f>
        <v>0</v>
      </c>
      <c r="V102" s="86">
        <f>V33*INDEX(Inputs_ByPrg!$I$6:$AD$69,MATCH('ABP Remaining Capacity'!$E102,Inputs_ByPrg!$E$6:$E$69,0),MATCH('ABP Remaining Capacity'!V$5,Inputs_ByPrg!$I$5:$AD$5,0))*8760/1000</f>
        <v>0</v>
      </c>
      <c r="W102" s="86">
        <f>W33*INDEX(Inputs_ByPrg!$I$6:$AD$69,MATCH('ABP Remaining Capacity'!$E102,Inputs_ByPrg!$E$6:$E$69,0),MATCH('ABP Remaining Capacity'!W$5,Inputs_ByPrg!$I$5:$AD$5,0))*8760/1000</f>
        <v>0</v>
      </c>
      <c r="X102" s="86">
        <f>X33*INDEX(Inputs_ByPrg!$I$6:$AD$69,MATCH('ABP Remaining Capacity'!$E102,Inputs_ByPrg!$E$6:$E$69,0),MATCH('ABP Remaining Capacity'!X$5,Inputs_ByPrg!$I$5:$AD$5,0))*8760/1000</f>
        <v>0</v>
      </c>
      <c r="Y102" s="86">
        <f>Y33*INDEX(Inputs_ByPrg!$I$6:$AD$69,MATCH('ABP Remaining Capacity'!$E102,Inputs_ByPrg!$E$6:$E$69,0),MATCH('ABP Remaining Capacity'!Y$5,Inputs_ByPrg!$I$5:$AD$5,0))*8760/1000</f>
        <v>0</v>
      </c>
      <c r="Z102" s="86">
        <f>Z33*INDEX(Inputs_ByPrg!$I$6:$AD$69,MATCH('ABP Remaining Capacity'!$E102,Inputs_ByPrg!$E$6:$E$69,0),MATCH('ABP Remaining Capacity'!Z$5,Inputs_ByPrg!$I$5:$AD$5,0))*8760/1000</f>
        <v>0</v>
      </c>
      <c r="AA102" s="86">
        <f>AA33*INDEX(Inputs_ByPrg!$I$6:$AD$69,MATCH('ABP Remaining Capacity'!$E102,Inputs_ByPrg!$E$6:$E$69,0),MATCH('ABP Remaining Capacity'!AA$5,Inputs_ByPrg!$I$5:$AD$5,0))*8760/1000</f>
        <v>0</v>
      </c>
      <c r="AB102" s="86">
        <f>AB33*INDEX(Inputs_ByPrg!$I$6:$AD$69,MATCH('ABP Remaining Capacity'!$E102,Inputs_ByPrg!$E$6:$E$69,0),MATCH('ABP Remaining Capacity'!AB$5,Inputs_ByPrg!$I$5:$AD$5,0))*8760/1000</f>
        <v>0</v>
      </c>
    </row>
    <row r="103" spans="2:28" ht="14.75" customHeight="1" x14ac:dyDescent="0.25">
      <c r="B103" s="227" t="s">
        <v>258</v>
      </c>
      <c r="C103" s="227" t="s">
        <v>248</v>
      </c>
      <c r="D103" s="324" t="s">
        <v>358</v>
      </c>
      <c r="E103" s="272" t="str">
        <f t="shared" si="2"/>
        <v>A_Public Schools_&gt;25</v>
      </c>
      <c r="F103" s="249" t="s">
        <v>91</v>
      </c>
      <c r="G103" s="86">
        <f>G34*INDEX(Inputs_ByPrg!$I$6:$AD$69,MATCH('ABP Remaining Capacity'!$E103,Inputs_ByPrg!$E$6:$E$69,0),MATCH('ABP Remaining Capacity'!G$5,Inputs_ByPrg!$I$5:$AD$5,0))*8760/1000</f>
        <v>0</v>
      </c>
      <c r="H103" s="86">
        <f>H34*INDEX(Inputs_ByPrg!$I$6:$AD$69,MATCH('ABP Remaining Capacity'!$E103,Inputs_ByPrg!$E$6:$E$69,0),MATCH('ABP Remaining Capacity'!H$5,Inputs_ByPrg!$I$5:$AD$5,0))*8760/1000</f>
        <v>0</v>
      </c>
      <c r="I103" s="86">
        <f>I34*INDEX(Inputs_ByPrg!$I$6:$AD$69,MATCH('ABP Remaining Capacity'!$E103,Inputs_ByPrg!$E$6:$E$69,0),MATCH('ABP Remaining Capacity'!I$5,Inputs_ByPrg!$I$5:$AD$5,0))*8760/1000</f>
        <v>0</v>
      </c>
      <c r="J103" s="86">
        <f>J34*INDEX(Inputs_ByPrg!$I$6:$AD$69,MATCH('ABP Remaining Capacity'!$E103,Inputs_ByPrg!$E$6:$E$69,0),MATCH('ABP Remaining Capacity'!J$5,Inputs_ByPrg!$I$5:$AD$5,0))*8760/1000</f>
        <v>0</v>
      </c>
      <c r="K103" s="86">
        <f>K34*INDEX(Inputs_ByPrg!$I$6:$AD$69,MATCH('ABP Remaining Capacity'!$E103,Inputs_ByPrg!$E$6:$E$69,0),MATCH('ABP Remaining Capacity'!K$5,Inputs_ByPrg!$I$5:$AD$5,0))*8760/1000</f>
        <v>0</v>
      </c>
      <c r="L103" s="86">
        <f>L34*INDEX(Inputs_ByPrg!$I$6:$AD$69,MATCH('ABP Remaining Capacity'!$E103,Inputs_ByPrg!$E$6:$E$69,0),MATCH('ABP Remaining Capacity'!L$5,Inputs_ByPrg!$I$5:$AD$5,0))*8760/1000</f>
        <v>0</v>
      </c>
      <c r="M103" s="86">
        <f>M34*INDEX(Inputs_ByPrg!$I$6:$AD$69,MATCH('ABP Remaining Capacity'!$E103,Inputs_ByPrg!$E$6:$E$69,0),MATCH('ABP Remaining Capacity'!M$5,Inputs_ByPrg!$I$5:$AD$5,0))*8760/1000</f>
        <v>0</v>
      </c>
      <c r="N103" s="86">
        <f>N34*INDEX(Inputs_ByPrg!$I$6:$AD$69,MATCH('ABP Remaining Capacity'!$E103,Inputs_ByPrg!$E$6:$E$69,0),MATCH('ABP Remaining Capacity'!N$5,Inputs_ByPrg!$I$5:$AD$5,0))*8760/1000</f>
        <v>0</v>
      </c>
      <c r="O103" s="86">
        <f>O34*INDEX(Inputs_ByPrg!$I$6:$AD$69,MATCH('ABP Remaining Capacity'!$E103,Inputs_ByPrg!$E$6:$E$69,0),MATCH('ABP Remaining Capacity'!O$5,Inputs_ByPrg!$I$5:$AD$5,0))*8760/1000</f>
        <v>0</v>
      </c>
      <c r="P103" s="86">
        <f>P34*INDEX(Inputs_ByPrg!$I$6:$AD$69,MATCH('ABP Remaining Capacity'!$E103,Inputs_ByPrg!$E$6:$E$69,0),MATCH('ABP Remaining Capacity'!P$5,Inputs_ByPrg!$I$5:$AD$5,0))*8760/1000</f>
        <v>0</v>
      </c>
      <c r="Q103" s="86">
        <f>Q34*INDEX(Inputs_ByPrg!$I$6:$AD$69,MATCH('ABP Remaining Capacity'!$E103,Inputs_ByPrg!$E$6:$E$69,0),MATCH('ABP Remaining Capacity'!Q$5,Inputs_ByPrg!$I$5:$AD$5,0))*8760/1000</f>
        <v>0</v>
      </c>
      <c r="R103" s="86">
        <f>R34*INDEX(Inputs_ByPrg!$I$6:$AD$69,MATCH('ABP Remaining Capacity'!$E103,Inputs_ByPrg!$E$6:$E$69,0),MATCH('ABP Remaining Capacity'!R$5,Inputs_ByPrg!$I$5:$AD$5,0))*8760/1000</f>
        <v>0</v>
      </c>
      <c r="S103" s="86">
        <f>S34*INDEX(Inputs_ByPrg!$I$6:$AD$69,MATCH('ABP Remaining Capacity'!$E103,Inputs_ByPrg!$E$6:$E$69,0),MATCH('ABP Remaining Capacity'!S$5,Inputs_ByPrg!$I$5:$AD$5,0))*8760/1000</f>
        <v>0</v>
      </c>
      <c r="T103" s="86">
        <f>T34*INDEX(Inputs_ByPrg!$I$6:$AD$69,MATCH('ABP Remaining Capacity'!$E103,Inputs_ByPrg!$E$6:$E$69,0),MATCH('ABP Remaining Capacity'!T$5,Inputs_ByPrg!$I$5:$AD$5,0))*8760/1000</f>
        <v>0</v>
      </c>
      <c r="U103" s="86">
        <f>U34*INDEX(Inputs_ByPrg!$I$6:$AD$69,MATCH('ABP Remaining Capacity'!$E103,Inputs_ByPrg!$E$6:$E$69,0),MATCH('ABP Remaining Capacity'!U$5,Inputs_ByPrg!$I$5:$AD$5,0))*8760/1000</f>
        <v>0</v>
      </c>
      <c r="V103" s="86">
        <f>V34*INDEX(Inputs_ByPrg!$I$6:$AD$69,MATCH('ABP Remaining Capacity'!$E103,Inputs_ByPrg!$E$6:$E$69,0),MATCH('ABP Remaining Capacity'!V$5,Inputs_ByPrg!$I$5:$AD$5,0))*8760/1000</f>
        <v>0</v>
      </c>
      <c r="W103" s="86">
        <f>W34*INDEX(Inputs_ByPrg!$I$6:$AD$69,MATCH('ABP Remaining Capacity'!$E103,Inputs_ByPrg!$E$6:$E$69,0),MATCH('ABP Remaining Capacity'!W$5,Inputs_ByPrg!$I$5:$AD$5,0))*8760/1000</f>
        <v>0</v>
      </c>
      <c r="X103" s="86">
        <f>X34*INDEX(Inputs_ByPrg!$I$6:$AD$69,MATCH('ABP Remaining Capacity'!$E103,Inputs_ByPrg!$E$6:$E$69,0),MATCH('ABP Remaining Capacity'!X$5,Inputs_ByPrg!$I$5:$AD$5,0))*8760/1000</f>
        <v>0</v>
      </c>
      <c r="Y103" s="86">
        <f>Y34*INDEX(Inputs_ByPrg!$I$6:$AD$69,MATCH('ABP Remaining Capacity'!$E103,Inputs_ByPrg!$E$6:$E$69,0),MATCH('ABP Remaining Capacity'!Y$5,Inputs_ByPrg!$I$5:$AD$5,0))*8760/1000</f>
        <v>0</v>
      </c>
      <c r="Z103" s="86">
        <f>Z34*INDEX(Inputs_ByPrg!$I$6:$AD$69,MATCH('ABP Remaining Capacity'!$E103,Inputs_ByPrg!$E$6:$E$69,0),MATCH('ABP Remaining Capacity'!Z$5,Inputs_ByPrg!$I$5:$AD$5,0))*8760/1000</f>
        <v>0</v>
      </c>
      <c r="AA103" s="86">
        <f>AA34*INDEX(Inputs_ByPrg!$I$6:$AD$69,MATCH('ABP Remaining Capacity'!$E103,Inputs_ByPrg!$E$6:$E$69,0),MATCH('ABP Remaining Capacity'!AA$5,Inputs_ByPrg!$I$5:$AD$5,0))*8760/1000</f>
        <v>0</v>
      </c>
      <c r="AB103" s="86">
        <f>AB34*INDEX(Inputs_ByPrg!$I$6:$AD$69,MATCH('ABP Remaining Capacity'!$E103,Inputs_ByPrg!$E$6:$E$69,0),MATCH('ABP Remaining Capacity'!AB$5,Inputs_ByPrg!$I$5:$AD$5,0))*8760/1000</f>
        <v>0</v>
      </c>
    </row>
    <row r="104" spans="2:28" ht="14.75" customHeight="1" x14ac:dyDescent="0.25">
      <c r="B104" s="227" t="s">
        <v>258</v>
      </c>
      <c r="C104" s="227" t="s">
        <v>248</v>
      </c>
      <c r="D104" s="324" t="s">
        <v>322</v>
      </c>
      <c r="E104" s="272" t="str">
        <f t="shared" si="2"/>
        <v>A_Public Schools_&gt;25-100</v>
      </c>
      <c r="F104" s="249" t="s">
        <v>91</v>
      </c>
      <c r="G104" s="86">
        <f>G35*INDEX(Inputs_ByPrg!$I$6:$AD$69,MATCH('ABP Remaining Capacity'!$E104,Inputs_ByPrg!$E$6:$E$69,0),MATCH('ABP Remaining Capacity'!G$5,Inputs_ByPrg!$I$5:$AD$5,0))*8760/1000</f>
        <v>0</v>
      </c>
      <c r="H104" s="86">
        <f>H35*INDEX(Inputs_ByPrg!$I$6:$AD$69,MATCH('ABP Remaining Capacity'!$E104,Inputs_ByPrg!$E$6:$E$69,0),MATCH('ABP Remaining Capacity'!H$5,Inputs_ByPrg!$I$5:$AD$5,0))*8760/1000</f>
        <v>6941.3916464166641</v>
      </c>
      <c r="I104" s="86">
        <f>I35*INDEX(Inputs_ByPrg!$I$6:$AD$69,MATCH('ABP Remaining Capacity'!$E104,Inputs_ByPrg!$E$6:$E$69,0),MATCH('ABP Remaining Capacity'!I$5,Inputs_ByPrg!$I$5:$AD$5,0))*8760/1000</f>
        <v>0</v>
      </c>
      <c r="J104" s="86">
        <f>J35*INDEX(Inputs_ByPrg!$I$6:$AD$69,MATCH('ABP Remaining Capacity'!$E104,Inputs_ByPrg!$E$6:$E$69,0),MATCH('ABP Remaining Capacity'!J$5,Inputs_ByPrg!$I$5:$AD$5,0))*8760/1000</f>
        <v>0</v>
      </c>
      <c r="K104" s="86">
        <f>K35*INDEX(Inputs_ByPrg!$I$6:$AD$69,MATCH('ABP Remaining Capacity'!$E104,Inputs_ByPrg!$E$6:$E$69,0),MATCH('ABP Remaining Capacity'!K$5,Inputs_ByPrg!$I$5:$AD$5,0))*8760/1000</f>
        <v>0</v>
      </c>
      <c r="L104" s="86">
        <f>L35*INDEX(Inputs_ByPrg!$I$6:$AD$69,MATCH('ABP Remaining Capacity'!$E104,Inputs_ByPrg!$E$6:$E$69,0),MATCH('ABP Remaining Capacity'!L$5,Inputs_ByPrg!$I$5:$AD$5,0))*8760/1000</f>
        <v>0</v>
      </c>
      <c r="M104" s="86">
        <f>M35*INDEX(Inputs_ByPrg!$I$6:$AD$69,MATCH('ABP Remaining Capacity'!$E104,Inputs_ByPrg!$E$6:$E$69,0),MATCH('ABP Remaining Capacity'!M$5,Inputs_ByPrg!$I$5:$AD$5,0))*8760/1000</f>
        <v>0</v>
      </c>
      <c r="N104" s="86">
        <f>N35*INDEX(Inputs_ByPrg!$I$6:$AD$69,MATCH('ABP Remaining Capacity'!$E104,Inputs_ByPrg!$E$6:$E$69,0),MATCH('ABP Remaining Capacity'!N$5,Inputs_ByPrg!$I$5:$AD$5,0))*8760/1000</f>
        <v>0</v>
      </c>
      <c r="O104" s="86">
        <f>O35*INDEX(Inputs_ByPrg!$I$6:$AD$69,MATCH('ABP Remaining Capacity'!$E104,Inputs_ByPrg!$E$6:$E$69,0),MATCH('ABP Remaining Capacity'!O$5,Inputs_ByPrg!$I$5:$AD$5,0))*8760/1000</f>
        <v>0</v>
      </c>
      <c r="P104" s="86">
        <f>P35*INDEX(Inputs_ByPrg!$I$6:$AD$69,MATCH('ABP Remaining Capacity'!$E104,Inputs_ByPrg!$E$6:$E$69,0),MATCH('ABP Remaining Capacity'!P$5,Inputs_ByPrg!$I$5:$AD$5,0))*8760/1000</f>
        <v>0</v>
      </c>
      <c r="Q104" s="86">
        <f>Q35*INDEX(Inputs_ByPrg!$I$6:$AD$69,MATCH('ABP Remaining Capacity'!$E104,Inputs_ByPrg!$E$6:$E$69,0),MATCH('ABP Remaining Capacity'!Q$5,Inputs_ByPrg!$I$5:$AD$5,0))*8760/1000</f>
        <v>0</v>
      </c>
      <c r="R104" s="86">
        <f>R35*INDEX(Inputs_ByPrg!$I$6:$AD$69,MATCH('ABP Remaining Capacity'!$E104,Inputs_ByPrg!$E$6:$E$69,0),MATCH('ABP Remaining Capacity'!R$5,Inputs_ByPrg!$I$5:$AD$5,0))*8760/1000</f>
        <v>0</v>
      </c>
      <c r="S104" s="86">
        <f>S35*INDEX(Inputs_ByPrg!$I$6:$AD$69,MATCH('ABP Remaining Capacity'!$E104,Inputs_ByPrg!$E$6:$E$69,0),MATCH('ABP Remaining Capacity'!S$5,Inputs_ByPrg!$I$5:$AD$5,0))*8760/1000</f>
        <v>0</v>
      </c>
      <c r="T104" s="86">
        <f>T35*INDEX(Inputs_ByPrg!$I$6:$AD$69,MATCH('ABP Remaining Capacity'!$E104,Inputs_ByPrg!$E$6:$E$69,0),MATCH('ABP Remaining Capacity'!T$5,Inputs_ByPrg!$I$5:$AD$5,0))*8760/1000</f>
        <v>0</v>
      </c>
      <c r="U104" s="86">
        <f>U35*INDEX(Inputs_ByPrg!$I$6:$AD$69,MATCH('ABP Remaining Capacity'!$E104,Inputs_ByPrg!$E$6:$E$69,0),MATCH('ABP Remaining Capacity'!U$5,Inputs_ByPrg!$I$5:$AD$5,0))*8760/1000</f>
        <v>0</v>
      </c>
      <c r="V104" s="86">
        <f>V35*INDEX(Inputs_ByPrg!$I$6:$AD$69,MATCH('ABP Remaining Capacity'!$E104,Inputs_ByPrg!$E$6:$E$69,0),MATCH('ABP Remaining Capacity'!V$5,Inputs_ByPrg!$I$5:$AD$5,0))*8760/1000</f>
        <v>0</v>
      </c>
      <c r="W104" s="86">
        <f>W35*INDEX(Inputs_ByPrg!$I$6:$AD$69,MATCH('ABP Remaining Capacity'!$E104,Inputs_ByPrg!$E$6:$E$69,0),MATCH('ABP Remaining Capacity'!W$5,Inputs_ByPrg!$I$5:$AD$5,0))*8760/1000</f>
        <v>0</v>
      </c>
      <c r="X104" s="86">
        <f>X35*INDEX(Inputs_ByPrg!$I$6:$AD$69,MATCH('ABP Remaining Capacity'!$E104,Inputs_ByPrg!$E$6:$E$69,0),MATCH('ABP Remaining Capacity'!X$5,Inputs_ByPrg!$I$5:$AD$5,0))*8760/1000</f>
        <v>0</v>
      </c>
      <c r="Y104" s="86">
        <f>Y35*INDEX(Inputs_ByPrg!$I$6:$AD$69,MATCH('ABP Remaining Capacity'!$E104,Inputs_ByPrg!$E$6:$E$69,0),MATCH('ABP Remaining Capacity'!Y$5,Inputs_ByPrg!$I$5:$AD$5,0))*8760/1000</f>
        <v>0</v>
      </c>
      <c r="Z104" s="86">
        <f>Z35*INDEX(Inputs_ByPrg!$I$6:$AD$69,MATCH('ABP Remaining Capacity'!$E104,Inputs_ByPrg!$E$6:$E$69,0),MATCH('ABP Remaining Capacity'!Z$5,Inputs_ByPrg!$I$5:$AD$5,0))*8760/1000</f>
        <v>0</v>
      </c>
      <c r="AA104" s="86">
        <f>AA35*INDEX(Inputs_ByPrg!$I$6:$AD$69,MATCH('ABP Remaining Capacity'!$E104,Inputs_ByPrg!$E$6:$E$69,0),MATCH('ABP Remaining Capacity'!AA$5,Inputs_ByPrg!$I$5:$AD$5,0))*8760/1000</f>
        <v>0</v>
      </c>
      <c r="AB104" s="86">
        <f>AB35*INDEX(Inputs_ByPrg!$I$6:$AD$69,MATCH('ABP Remaining Capacity'!$E104,Inputs_ByPrg!$E$6:$E$69,0),MATCH('ABP Remaining Capacity'!AB$5,Inputs_ByPrg!$I$5:$AD$5,0))*8760/1000</f>
        <v>0</v>
      </c>
    </row>
    <row r="105" spans="2:28" ht="14.75" customHeight="1" x14ac:dyDescent="0.25">
      <c r="B105" s="227" t="s">
        <v>258</v>
      </c>
      <c r="C105" s="227" t="s">
        <v>248</v>
      </c>
      <c r="D105" s="324" t="s">
        <v>323</v>
      </c>
      <c r="E105" s="272" t="str">
        <f t="shared" si="2"/>
        <v>A_Public Schools_&gt;100-200</v>
      </c>
      <c r="F105" s="249" t="s">
        <v>91</v>
      </c>
      <c r="G105" s="86">
        <f>G36*INDEX(Inputs_ByPrg!$I$6:$AD$69,MATCH('ABP Remaining Capacity'!$E105,Inputs_ByPrg!$E$6:$E$69,0),MATCH('ABP Remaining Capacity'!G$5,Inputs_ByPrg!$I$5:$AD$5,0))*8760/1000</f>
        <v>0</v>
      </c>
      <c r="H105" s="86">
        <f>H36*INDEX(Inputs_ByPrg!$I$6:$AD$69,MATCH('ABP Remaining Capacity'!$E105,Inputs_ByPrg!$E$6:$E$69,0),MATCH('ABP Remaining Capacity'!H$5,Inputs_ByPrg!$I$5:$AD$5,0))*8760/1000</f>
        <v>26590.027959527961</v>
      </c>
      <c r="I105" s="86">
        <f>I36*INDEX(Inputs_ByPrg!$I$6:$AD$69,MATCH('ABP Remaining Capacity'!$E105,Inputs_ByPrg!$E$6:$E$69,0),MATCH('ABP Remaining Capacity'!I$5,Inputs_ByPrg!$I$5:$AD$5,0))*8760/1000</f>
        <v>0</v>
      </c>
      <c r="J105" s="86">
        <f>J36*INDEX(Inputs_ByPrg!$I$6:$AD$69,MATCH('ABP Remaining Capacity'!$E105,Inputs_ByPrg!$E$6:$E$69,0),MATCH('ABP Remaining Capacity'!J$5,Inputs_ByPrg!$I$5:$AD$5,0))*8760/1000</f>
        <v>0</v>
      </c>
      <c r="K105" s="86">
        <f>K36*INDEX(Inputs_ByPrg!$I$6:$AD$69,MATCH('ABP Remaining Capacity'!$E105,Inputs_ByPrg!$E$6:$E$69,0),MATCH('ABP Remaining Capacity'!K$5,Inputs_ByPrg!$I$5:$AD$5,0))*8760/1000</f>
        <v>0</v>
      </c>
      <c r="L105" s="86">
        <f>L36*INDEX(Inputs_ByPrg!$I$6:$AD$69,MATCH('ABP Remaining Capacity'!$E105,Inputs_ByPrg!$E$6:$E$69,0),MATCH('ABP Remaining Capacity'!L$5,Inputs_ByPrg!$I$5:$AD$5,0))*8760/1000</f>
        <v>0</v>
      </c>
      <c r="M105" s="86">
        <f>M36*INDEX(Inputs_ByPrg!$I$6:$AD$69,MATCH('ABP Remaining Capacity'!$E105,Inputs_ByPrg!$E$6:$E$69,0),MATCH('ABP Remaining Capacity'!M$5,Inputs_ByPrg!$I$5:$AD$5,0))*8760/1000</f>
        <v>0</v>
      </c>
      <c r="N105" s="86">
        <f>N36*INDEX(Inputs_ByPrg!$I$6:$AD$69,MATCH('ABP Remaining Capacity'!$E105,Inputs_ByPrg!$E$6:$E$69,0),MATCH('ABP Remaining Capacity'!N$5,Inputs_ByPrg!$I$5:$AD$5,0))*8760/1000</f>
        <v>0</v>
      </c>
      <c r="O105" s="86">
        <f>O36*INDEX(Inputs_ByPrg!$I$6:$AD$69,MATCH('ABP Remaining Capacity'!$E105,Inputs_ByPrg!$E$6:$E$69,0),MATCH('ABP Remaining Capacity'!O$5,Inputs_ByPrg!$I$5:$AD$5,0))*8760/1000</f>
        <v>0</v>
      </c>
      <c r="P105" s="86">
        <f>P36*INDEX(Inputs_ByPrg!$I$6:$AD$69,MATCH('ABP Remaining Capacity'!$E105,Inputs_ByPrg!$E$6:$E$69,0),MATCH('ABP Remaining Capacity'!P$5,Inputs_ByPrg!$I$5:$AD$5,0))*8760/1000</f>
        <v>0</v>
      </c>
      <c r="Q105" s="86">
        <f>Q36*INDEX(Inputs_ByPrg!$I$6:$AD$69,MATCH('ABP Remaining Capacity'!$E105,Inputs_ByPrg!$E$6:$E$69,0),MATCH('ABP Remaining Capacity'!Q$5,Inputs_ByPrg!$I$5:$AD$5,0))*8760/1000</f>
        <v>0</v>
      </c>
      <c r="R105" s="86">
        <f>R36*INDEX(Inputs_ByPrg!$I$6:$AD$69,MATCH('ABP Remaining Capacity'!$E105,Inputs_ByPrg!$E$6:$E$69,0),MATCH('ABP Remaining Capacity'!R$5,Inputs_ByPrg!$I$5:$AD$5,0))*8760/1000</f>
        <v>0</v>
      </c>
      <c r="S105" s="86">
        <f>S36*INDEX(Inputs_ByPrg!$I$6:$AD$69,MATCH('ABP Remaining Capacity'!$E105,Inputs_ByPrg!$E$6:$E$69,0),MATCH('ABP Remaining Capacity'!S$5,Inputs_ByPrg!$I$5:$AD$5,0))*8760/1000</f>
        <v>0</v>
      </c>
      <c r="T105" s="86">
        <f>T36*INDEX(Inputs_ByPrg!$I$6:$AD$69,MATCH('ABP Remaining Capacity'!$E105,Inputs_ByPrg!$E$6:$E$69,0),MATCH('ABP Remaining Capacity'!T$5,Inputs_ByPrg!$I$5:$AD$5,0))*8760/1000</f>
        <v>0</v>
      </c>
      <c r="U105" s="86">
        <f>U36*INDEX(Inputs_ByPrg!$I$6:$AD$69,MATCH('ABP Remaining Capacity'!$E105,Inputs_ByPrg!$E$6:$E$69,0),MATCH('ABP Remaining Capacity'!U$5,Inputs_ByPrg!$I$5:$AD$5,0))*8760/1000</f>
        <v>0</v>
      </c>
      <c r="V105" s="86">
        <f>V36*INDEX(Inputs_ByPrg!$I$6:$AD$69,MATCH('ABP Remaining Capacity'!$E105,Inputs_ByPrg!$E$6:$E$69,0),MATCH('ABP Remaining Capacity'!V$5,Inputs_ByPrg!$I$5:$AD$5,0))*8760/1000</f>
        <v>0</v>
      </c>
      <c r="W105" s="86">
        <f>W36*INDEX(Inputs_ByPrg!$I$6:$AD$69,MATCH('ABP Remaining Capacity'!$E105,Inputs_ByPrg!$E$6:$E$69,0),MATCH('ABP Remaining Capacity'!W$5,Inputs_ByPrg!$I$5:$AD$5,0))*8760/1000</f>
        <v>0</v>
      </c>
      <c r="X105" s="86">
        <f>X36*INDEX(Inputs_ByPrg!$I$6:$AD$69,MATCH('ABP Remaining Capacity'!$E105,Inputs_ByPrg!$E$6:$E$69,0),MATCH('ABP Remaining Capacity'!X$5,Inputs_ByPrg!$I$5:$AD$5,0))*8760/1000</f>
        <v>0</v>
      </c>
      <c r="Y105" s="86">
        <f>Y36*INDEX(Inputs_ByPrg!$I$6:$AD$69,MATCH('ABP Remaining Capacity'!$E105,Inputs_ByPrg!$E$6:$E$69,0),MATCH('ABP Remaining Capacity'!Y$5,Inputs_ByPrg!$I$5:$AD$5,0))*8760/1000</f>
        <v>0</v>
      </c>
      <c r="Z105" s="86">
        <f>Z36*INDEX(Inputs_ByPrg!$I$6:$AD$69,MATCH('ABP Remaining Capacity'!$E105,Inputs_ByPrg!$E$6:$E$69,0),MATCH('ABP Remaining Capacity'!Z$5,Inputs_ByPrg!$I$5:$AD$5,0))*8760/1000</f>
        <v>0</v>
      </c>
      <c r="AA105" s="86">
        <f>AA36*INDEX(Inputs_ByPrg!$I$6:$AD$69,MATCH('ABP Remaining Capacity'!$E105,Inputs_ByPrg!$E$6:$E$69,0),MATCH('ABP Remaining Capacity'!AA$5,Inputs_ByPrg!$I$5:$AD$5,0))*8760/1000</f>
        <v>0</v>
      </c>
      <c r="AB105" s="86">
        <f>AB36*INDEX(Inputs_ByPrg!$I$6:$AD$69,MATCH('ABP Remaining Capacity'!$E105,Inputs_ByPrg!$E$6:$E$69,0),MATCH('ABP Remaining Capacity'!AB$5,Inputs_ByPrg!$I$5:$AD$5,0))*8760/1000</f>
        <v>0</v>
      </c>
    </row>
    <row r="106" spans="2:28" ht="14.75" customHeight="1" x14ac:dyDescent="0.25">
      <c r="B106" s="227" t="s">
        <v>258</v>
      </c>
      <c r="C106" s="227" t="s">
        <v>248</v>
      </c>
      <c r="D106" s="324" t="s">
        <v>324</v>
      </c>
      <c r="E106" s="272" t="str">
        <f t="shared" si="2"/>
        <v>A_Public Schools_&gt;200-500</v>
      </c>
      <c r="F106" s="249" t="s">
        <v>91</v>
      </c>
      <c r="G106" s="86">
        <f>G37*INDEX(Inputs_ByPrg!$I$6:$AD$69,MATCH('ABP Remaining Capacity'!$E106,Inputs_ByPrg!$E$6:$E$69,0),MATCH('ABP Remaining Capacity'!G$5,Inputs_ByPrg!$I$5:$AD$5,0))*8760/1000</f>
        <v>0</v>
      </c>
      <c r="H106" s="86">
        <f>H37*INDEX(Inputs_ByPrg!$I$6:$AD$69,MATCH('ABP Remaining Capacity'!$E106,Inputs_ByPrg!$E$6:$E$69,0),MATCH('ABP Remaining Capacity'!H$5,Inputs_ByPrg!$I$5:$AD$5,0))*8760/1000</f>
        <v>7294.2143268292575</v>
      </c>
      <c r="I106" s="86">
        <f>I37*INDEX(Inputs_ByPrg!$I$6:$AD$69,MATCH('ABP Remaining Capacity'!$E106,Inputs_ByPrg!$E$6:$E$69,0),MATCH('ABP Remaining Capacity'!I$5,Inputs_ByPrg!$I$5:$AD$5,0))*8760/1000</f>
        <v>0</v>
      </c>
      <c r="J106" s="86">
        <f>J37*INDEX(Inputs_ByPrg!$I$6:$AD$69,MATCH('ABP Remaining Capacity'!$E106,Inputs_ByPrg!$E$6:$E$69,0),MATCH('ABP Remaining Capacity'!J$5,Inputs_ByPrg!$I$5:$AD$5,0))*8760/1000</f>
        <v>0</v>
      </c>
      <c r="K106" s="86">
        <f>K37*INDEX(Inputs_ByPrg!$I$6:$AD$69,MATCH('ABP Remaining Capacity'!$E106,Inputs_ByPrg!$E$6:$E$69,0),MATCH('ABP Remaining Capacity'!K$5,Inputs_ByPrg!$I$5:$AD$5,0))*8760/1000</f>
        <v>0</v>
      </c>
      <c r="L106" s="86">
        <f>L37*INDEX(Inputs_ByPrg!$I$6:$AD$69,MATCH('ABP Remaining Capacity'!$E106,Inputs_ByPrg!$E$6:$E$69,0),MATCH('ABP Remaining Capacity'!L$5,Inputs_ByPrg!$I$5:$AD$5,0))*8760/1000</f>
        <v>0</v>
      </c>
      <c r="M106" s="86">
        <f>M37*INDEX(Inputs_ByPrg!$I$6:$AD$69,MATCH('ABP Remaining Capacity'!$E106,Inputs_ByPrg!$E$6:$E$69,0),MATCH('ABP Remaining Capacity'!M$5,Inputs_ByPrg!$I$5:$AD$5,0))*8760/1000</f>
        <v>0</v>
      </c>
      <c r="N106" s="86">
        <f>N37*INDEX(Inputs_ByPrg!$I$6:$AD$69,MATCH('ABP Remaining Capacity'!$E106,Inputs_ByPrg!$E$6:$E$69,0),MATCH('ABP Remaining Capacity'!N$5,Inputs_ByPrg!$I$5:$AD$5,0))*8760/1000</f>
        <v>0</v>
      </c>
      <c r="O106" s="86">
        <f>O37*INDEX(Inputs_ByPrg!$I$6:$AD$69,MATCH('ABP Remaining Capacity'!$E106,Inputs_ByPrg!$E$6:$E$69,0),MATCH('ABP Remaining Capacity'!O$5,Inputs_ByPrg!$I$5:$AD$5,0))*8760/1000</f>
        <v>0</v>
      </c>
      <c r="P106" s="86">
        <f>P37*INDEX(Inputs_ByPrg!$I$6:$AD$69,MATCH('ABP Remaining Capacity'!$E106,Inputs_ByPrg!$E$6:$E$69,0),MATCH('ABP Remaining Capacity'!P$5,Inputs_ByPrg!$I$5:$AD$5,0))*8760/1000</f>
        <v>0</v>
      </c>
      <c r="Q106" s="86">
        <f>Q37*INDEX(Inputs_ByPrg!$I$6:$AD$69,MATCH('ABP Remaining Capacity'!$E106,Inputs_ByPrg!$E$6:$E$69,0),MATCH('ABP Remaining Capacity'!Q$5,Inputs_ByPrg!$I$5:$AD$5,0))*8760/1000</f>
        <v>0</v>
      </c>
      <c r="R106" s="86">
        <f>R37*INDEX(Inputs_ByPrg!$I$6:$AD$69,MATCH('ABP Remaining Capacity'!$E106,Inputs_ByPrg!$E$6:$E$69,0),MATCH('ABP Remaining Capacity'!R$5,Inputs_ByPrg!$I$5:$AD$5,0))*8760/1000</f>
        <v>0</v>
      </c>
      <c r="S106" s="86">
        <f>S37*INDEX(Inputs_ByPrg!$I$6:$AD$69,MATCH('ABP Remaining Capacity'!$E106,Inputs_ByPrg!$E$6:$E$69,0),MATCH('ABP Remaining Capacity'!S$5,Inputs_ByPrg!$I$5:$AD$5,0))*8760/1000</f>
        <v>0</v>
      </c>
      <c r="T106" s="86">
        <f>T37*INDEX(Inputs_ByPrg!$I$6:$AD$69,MATCH('ABP Remaining Capacity'!$E106,Inputs_ByPrg!$E$6:$E$69,0),MATCH('ABP Remaining Capacity'!T$5,Inputs_ByPrg!$I$5:$AD$5,0))*8760/1000</f>
        <v>0</v>
      </c>
      <c r="U106" s="86">
        <f>U37*INDEX(Inputs_ByPrg!$I$6:$AD$69,MATCH('ABP Remaining Capacity'!$E106,Inputs_ByPrg!$E$6:$E$69,0),MATCH('ABP Remaining Capacity'!U$5,Inputs_ByPrg!$I$5:$AD$5,0))*8760/1000</f>
        <v>0</v>
      </c>
      <c r="V106" s="86">
        <f>V37*INDEX(Inputs_ByPrg!$I$6:$AD$69,MATCH('ABP Remaining Capacity'!$E106,Inputs_ByPrg!$E$6:$E$69,0),MATCH('ABP Remaining Capacity'!V$5,Inputs_ByPrg!$I$5:$AD$5,0))*8760/1000</f>
        <v>0</v>
      </c>
      <c r="W106" s="86">
        <f>W37*INDEX(Inputs_ByPrg!$I$6:$AD$69,MATCH('ABP Remaining Capacity'!$E106,Inputs_ByPrg!$E$6:$E$69,0),MATCH('ABP Remaining Capacity'!W$5,Inputs_ByPrg!$I$5:$AD$5,0))*8760/1000</f>
        <v>0</v>
      </c>
      <c r="X106" s="86">
        <f>X37*INDEX(Inputs_ByPrg!$I$6:$AD$69,MATCH('ABP Remaining Capacity'!$E106,Inputs_ByPrg!$E$6:$E$69,0),MATCH('ABP Remaining Capacity'!X$5,Inputs_ByPrg!$I$5:$AD$5,0))*8760/1000</f>
        <v>0</v>
      </c>
      <c r="Y106" s="86">
        <f>Y37*INDEX(Inputs_ByPrg!$I$6:$AD$69,MATCH('ABP Remaining Capacity'!$E106,Inputs_ByPrg!$E$6:$E$69,0),MATCH('ABP Remaining Capacity'!Y$5,Inputs_ByPrg!$I$5:$AD$5,0))*8760/1000</f>
        <v>0</v>
      </c>
      <c r="Z106" s="86">
        <f>Z37*INDEX(Inputs_ByPrg!$I$6:$AD$69,MATCH('ABP Remaining Capacity'!$E106,Inputs_ByPrg!$E$6:$E$69,0),MATCH('ABP Remaining Capacity'!Z$5,Inputs_ByPrg!$I$5:$AD$5,0))*8760/1000</f>
        <v>0</v>
      </c>
      <c r="AA106" s="86">
        <f>AA37*INDEX(Inputs_ByPrg!$I$6:$AD$69,MATCH('ABP Remaining Capacity'!$E106,Inputs_ByPrg!$E$6:$E$69,0),MATCH('ABP Remaining Capacity'!AA$5,Inputs_ByPrg!$I$5:$AD$5,0))*8760/1000</f>
        <v>0</v>
      </c>
      <c r="AB106" s="86">
        <f>AB37*INDEX(Inputs_ByPrg!$I$6:$AD$69,MATCH('ABP Remaining Capacity'!$E106,Inputs_ByPrg!$E$6:$E$69,0),MATCH('ABP Remaining Capacity'!AB$5,Inputs_ByPrg!$I$5:$AD$5,0))*8760/1000</f>
        <v>0</v>
      </c>
    </row>
    <row r="107" spans="2:28" ht="14.75" customHeight="1" x14ac:dyDescent="0.25">
      <c r="B107" s="227" t="s">
        <v>258</v>
      </c>
      <c r="C107" s="227" t="s">
        <v>248</v>
      </c>
      <c r="D107" s="324" t="s">
        <v>326</v>
      </c>
      <c r="E107" s="272" t="str">
        <f t="shared" si="2"/>
        <v>A_Public Schools_&gt;500-2000</v>
      </c>
      <c r="F107" s="249" t="s">
        <v>91</v>
      </c>
      <c r="G107" s="86">
        <f>G38*INDEX(Inputs_ByPrg!$I$6:$AD$69,MATCH('ABP Remaining Capacity'!$E107,Inputs_ByPrg!$E$6:$E$69,0),MATCH('ABP Remaining Capacity'!G$5,Inputs_ByPrg!$I$5:$AD$5,0))*8760/1000</f>
        <v>0</v>
      </c>
      <c r="H107" s="86">
        <f>H38*INDEX(Inputs_ByPrg!$I$6:$AD$69,MATCH('ABP Remaining Capacity'!$E107,Inputs_ByPrg!$E$6:$E$69,0),MATCH('ABP Remaining Capacity'!H$5,Inputs_ByPrg!$I$5:$AD$5,0))*8760/1000</f>
        <v>30946.940760930123</v>
      </c>
      <c r="I107" s="86">
        <f>I38*INDEX(Inputs_ByPrg!$I$6:$AD$69,MATCH('ABP Remaining Capacity'!$E107,Inputs_ByPrg!$E$6:$E$69,0),MATCH('ABP Remaining Capacity'!I$5,Inputs_ByPrg!$I$5:$AD$5,0))*8760/1000</f>
        <v>0</v>
      </c>
      <c r="J107" s="86">
        <f>J38*INDEX(Inputs_ByPrg!$I$6:$AD$69,MATCH('ABP Remaining Capacity'!$E107,Inputs_ByPrg!$E$6:$E$69,0),MATCH('ABP Remaining Capacity'!J$5,Inputs_ByPrg!$I$5:$AD$5,0))*8760/1000</f>
        <v>0</v>
      </c>
      <c r="K107" s="86">
        <f>K38*INDEX(Inputs_ByPrg!$I$6:$AD$69,MATCH('ABP Remaining Capacity'!$E107,Inputs_ByPrg!$E$6:$E$69,0),MATCH('ABP Remaining Capacity'!K$5,Inputs_ByPrg!$I$5:$AD$5,0))*8760/1000</f>
        <v>0</v>
      </c>
      <c r="L107" s="86">
        <f>L38*INDEX(Inputs_ByPrg!$I$6:$AD$69,MATCH('ABP Remaining Capacity'!$E107,Inputs_ByPrg!$E$6:$E$69,0),MATCH('ABP Remaining Capacity'!L$5,Inputs_ByPrg!$I$5:$AD$5,0))*8760/1000</f>
        <v>0</v>
      </c>
      <c r="M107" s="86">
        <f>M38*INDEX(Inputs_ByPrg!$I$6:$AD$69,MATCH('ABP Remaining Capacity'!$E107,Inputs_ByPrg!$E$6:$E$69,0),MATCH('ABP Remaining Capacity'!M$5,Inputs_ByPrg!$I$5:$AD$5,0))*8760/1000</f>
        <v>0</v>
      </c>
      <c r="N107" s="86">
        <f>N38*INDEX(Inputs_ByPrg!$I$6:$AD$69,MATCH('ABP Remaining Capacity'!$E107,Inputs_ByPrg!$E$6:$E$69,0),MATCH('ABP Remaining Capacity'!N$5,Inputs_ByPrg!$I$5:$AD$5,0))*8760/1000</f>
        <v>0</v>
      </c>
      <c r="O107" s="86">
        <f>O38*INDEX(Inputs_ByPrg!$I$6:$AD$69,MATCH('ABP Remaining Capacity'!$E107,Inputs_ByPrg!$E$6:$E$69,0),MATCH('ABP Remaining Capacity'!O$5,Inputs_ByPrg!$I$5:$AD$5,0))*8760/1000</f>
        <v>0</v>
      </c>
      <c r="P107" s="86">
        <f>P38*INDEX(Inputs_ByPrg!$I$6:$AD$69,MATCH('ABP Remaining Capacity'!$E107,Inputs_ByPrg!$E$6:$E$69,0),MATCH('ABP Remaining Capacity'!P$5,Inputs_ByPrg!$I$5:$AD$5,0))*8760/1000</f>
        <v>0</v>
      </c>
      <c r="Q107" s="86">
        <f>Q38*INDEX(Inputs_ByPrg!$I$6:$AD$69,MATCH('ABP Remaining Capacity'!$E107,Inputs_ByPrg!$E$6:$E$69,0),MATCH('ABP Remaining Capacity'!Q$5,Inputs_ByPrg!$I$5:$AD$5,0))*8760/1000</f>
        <v>0</v>
      </c>
      <c r="R107" s="86">
        <f>R38*INDEX(Inputs_ByPrg!$I$6:$AD$69,MATCH('ABP Remaining Capacity'!$E107,Inputs_ByPrg!$E$6:$E$69,0),MATCH('ABP Remaining Capacity'!R$5,Inputs_ByPrg!$I$5:$AD$5,0))*8760/1000</f>
        <v>0</v>
      </c>
      <c r="S107" s="86">
        <f>S38*INDEX(Inputs_ByPrg!$I$6:$AD$69,MATCH('ABP Remaining Capacity'!$E107,Inputs_ByPrg!$E$6:$E$69,0),MATCH('ABP Remaining Capacity'!S$5,Inputs_ByPrg!$I$5:$AD$5,0))*8760/1000</f>
        <v>0</v>
      </c>
      <c r="T107" s="86">
        <f>T38*INDEX(Inputs_ByPrg!$I$6:$AD$69,MATCH('ABP Remaining Capacity'!$E107,Inputs_ByPrg!$E$6:$E$69,0),MATCH('ABP Remaining Capacity'!T$5,Inputs_ByPrg!$I$5:$AD$5,0))*8760/1000</f>
        <v>0</v>
      </c>
      <c r="U107" s="86">
        <f>U38*INDEX(Inputs_ByPrg!$I$6:$AD$69,MATCH('ABP Remaining Capacity'!$E107,Inputs_ByPrg!$E$6:$E$69,0),MATCH('ABP Remaining Capacity'!U$5,Inputs_ByPrg!$I$5:$AD$5,0))*8760/1000</f>
        <v>0</v>
      </c>
      <c r="V107" s="86">
        <f>V38*INDEX(Inputs_ByPrg!$I$6:$AD$69,MATCH('ABP Remaining Capacity'!$E107,Inputs_ByPrg!$E$6:$E$69,0),MATCH('ABP Remaining Capacity'!V$5,Inputs_ByPrg!$I$5:$AD$5,0))*8760/1000</f>
        <v>0</v>
      </c>
      <c r="W107" s="86">
        <f>W38*INDEX(Inputs_ByPrg!$I$6:$AD$69,MATCH('ABP Remaining Capacity'!$E107,Inputs_ByPrg!$E$6:$E$69,0),MATCH('ABP Remaining Capacity'!W$5,Inputs_ByPrg!$I$5:$AD$5,0))*8760/1000</f>
        <v>0</v>
      </c>
      <c r="X107" s="86">
        <f>X38*INDEX(Inputs_ByPrg!$I$6:$AD$69,MATCH('ABP Remaining Capacity'!$E107,Inputs_ByPrg!$E$6:$E$69,0),MATCH('ABP Remaining Capacity'!X$5,Inputs_ByPrg!$I$5:$AD$5,0))*8760/1000</f>
        <v>0</v>
      </c>
      <c r="Y107" s="86">
        <f>Y38*INDEX(Inputs_ByPrg!$I$6:$AD$69,MATCH('ABP Remaining Capacity'!$E107,Inputs_ByPrg!$E$6:$E$69,0),MATCH('ABP Remaining Capacity'!Y$5,Inputs_ByPrg!$I$5:$AD$5,0))*8760/1000</f>
        <v>0</v>
      </c>
      <c r="Z107" s="86">
        <f>Z38*INDEX(Inputs_ByPrg!$I$6:$AD$69,MATCH('ABP Remaining Capacity'!$E107,Inputs_ByPrg!$E$6:$E$69,0),MATCH('ABP Remaining Capacity'!Z$5,Inputs_ByPrg!$I$5:$AD$5,0))*8760/1000</f>
        <v>0</v>
      </c>
      <c r="AA107" s="86">
        <f>AA38*INDEX(Inputs_ByPrg!$I$6:$AD$69,MATCH('ABP Remaining Capacity'!$E107,Inputs_ByPrg!$E$6:$E$69,0),MATCH('ABP Remaining Capacity'!AA$5,Inputs_ByPrg!$I$5:$AD$5,0))*8760/1000</f>
        <v>0</v>
      </c>
      <c r="AB107" s="86">
        <f>AB38*INDEX(Inputs_ByPrg!$I$6:$AD$69,MATCH('ABP Remaining Capacity'!$E107,Inputs_ByPrg!$E$6:$E$69,0),MATCH('ABP Remaining Capacity'!AB$5,Inputs_ByPrg!$I$5:$AD$5,0))*8760/1000</f>
        <v>0</v>
      </c>
    </row>
    <row r="108" spans="2:28" ht="14.75" customHeight="1" x14ac:dyDescent="0.25">
      <c r="B108" s="227" t="s">
        <v>258</v>
      </c>
      <c r="C108" s="227" t="s">
        <v>248</v>
      </c>
      <c r="D108" s="324" t="s">
        <v>327</v>
      </c>
      <c r="E108" s="272" t="str">
        <f t="shared" si="2"/>
        <v>A_Public Schools_&gt;2000-5000</v>
      </c>
      <c r="F108" s="249" t="s">
        <v>91</v>
      </c>
      <c r="G108" s="86">
        <f>G39*INDEX(Inputs_ByPrg!$I$6:$AD$69,MATCH('ABP Remaining Capacity'!$E108,Inputs_ByPrg!$E$6:$E$69,0),MATCH('ABP Remaining Capacity'!G$5,Inputs_ByPrg!$I$5:$AD$5,0))*8760/1000</f>
        <v>0</v>
      </c>
      <c r="H108" s="86">
        <f>H39*INDEX(Inputs_ByPrg!$I$6:$AD$69,MATCH('ABP Remaining Capacity'!$E108,Inputs_ByPrg!$E$6:$E$69,0),MATCH('ABP Remaining Capacity'!H$5,Inputs_ByPrg!$I$5:$AD$5,0))*8760/1000</f>
        <v>0</v>
      </c>
      <c r="I108" s="86">
        <f>I39*INDEX(Inputs_ByPrg!$I$6:$AD$69,MATCH('ABP Remaining Capacity'!$E108,Inputs_ByPrg!$E$6:$E$69,0),MATCH('ABP Remaining Capacity'!I$5,Inputs_ByPrg!$I$5:$AD$5,0))*8760/1000</f>
        <v>0</v>
      </c>
      <c r="J108" s="86">
        <f>J39*INDEX(Inputs_ByPrg!$I$6:$AD$69,MATCH('ABP Remaining Capacity'!$E108,Inputs_ByPrg!$E$6:$E$69,0),MATCH('ABP Remaining Capacity'!J$5,Inputs_ByPrg!$I$5:$AD$5,0))*8760/1000</f>
        <v>0</v>
      </c>
      <c r="K108" s="86">
        <f>K39*INDEX(Inputs_ByPrg!$I$6:$AD$69,MATCH('ABP Remaining Capacity'!$E108,Inputs_ByPrg!$E$6:$E$69,0),MATCH('ABP Remaining Capacity'!K$5,Inputs_ByPrg!$I$5:$AD$5,0))*8760/1000</f>
        <v>0</v>
      </c>
      <c r="L108" s="86">
        <f>L39*INDEX(Inputs_ByPrg!$I$6:$AD$69,MATCH('ABP Remaining Capacity'!$E108,Inputs_ByPrg!$E$6:$E$69,0),MATCH('ABP Remaining Capacity'!L$5,Inputs_ByPrg!$I$5:$AD$5,0))*8760/1000</f>
        <v>0</v>
      </c>
      <c r="M108" s="86">
        <f>M39*INDEX(Inputs_ByPrg!$I$6:$AD$69,MATCH('ABP Remaining Capacity'!$E108,Inputs_ByPrg!$E$6:$E$69,0),MATCH('ABP Remaining Capacity'!M$5,Inputs_ByPrg!$I$5:$AD$5,0))*8760/1000</f>
        <v>0</v>
      </c>
      <c r="N108" s="86">
        <f>N39*INDEX(Inputs_ByPrg!$I$6:$AD$69,MATCH('ABP Remaining Capacity'!$E108,Inputs_ByPrg!$E$6:$E$69,0),MATCH('ABP Remaining Capacity'!N$5,Inputs_ByPrg!$I$5:$AD$5,0))*8760/1000</f>
        <v>0</v>
      </c>
      <c r="O108" s="86">
        <f>O39*INDEX(Inputs_ByPrg!$I$6:$AD$69,MATCH('ABP Remaining Capacity'!$E108,Inputs_ByPrg!$E$6:$E$69,0),MATCH('ABP Remaining Capacity'!O$5,Inputs_ByPrg!$I$5:$AD$5,0))*8760/1000</f>
        <v>0</v>
      </c>
      <c r="P108" s="86">
        <f>P39*INDEX(Inputs_ByPrg!$I$6:$AD$69,MATCH('ABP Remaining Capacity'!$E108,Inputs_ByPrg!$E$6:$E$69,0),MATCH('ABP Remaining Capacity'!P$5,Inputs_ByPrg!$I$5:$AD$5,0))*8760/1000</f>
        <v>0</v>
      </c>
      <c r="Q108" s="86">
        <f>Q39*INDEX(Inputs_ByPrg!$I$6:$AD$69,MATCH('ABP Remaining Capacity'!$E108,Inputs_ByPrg!$E$6:$E$69,0),MATCH('ABP Remaining Capacity'!Q$5,Inputs_ByPrg!$I$5:$AD$5,0))*8760/1000</f>
        <v>0</v>
      </c>
      <c r="R108" s="86">
        <f>R39*INDEX(Inputs_ByPrg!$I$6:$AD$69,MATCH('ABP Remaining Capacity'!$E108,Inputs_ByPrg!$E$6:$E$69,0),MATCH('ABP Remaining Capacity'!R$5,Inputs_ByPrg!$I$5:$AD$5,0))*8760/1000</f>
        <v>0</v>
      </c>
      <c r="S108" s="86">
        <f>S39*INDEX(Inputs_ByPrg!$I$6:$AD$69,MATCH('ABP Remaining Capacity'!$E108,Inputs_ByPrg!$E$6:$E$69,0),MATCH('ABP Remaining Capacity'!S$5,Inputs_ByPrg!$I$5:$AD$5,0))*8760/1000</f>
        <v>0</v>
      </c>
      <c r="T108" s="86">
        <f>T39*INDEX(Inputs_ByPrg!$I$6:$AD$69,MATCH('ABP Remaining Capacity'!$E108,Inputs_ByPrg!$E$6:$E$69,0),MATCH('ABP Remaining Capacity'!T$5,Inputs_ByPrg!$I$5:$AD$5,0))*8760/1000</f>
        <v>0</v>
      </c>
      <c r="U108" s="86">
        <f>U39*INDEX(Inputs_ByPrg!$I$6:$AD$69,MATCH('ABP Remaining Capacity'!$E108,Inputs_ByPrg!$E$6:$E$69,0),MATCH('ABP Remaining Capacity'!U$5,Inputs_ByPrg!$I$5:$AD$5,0))*8760/1000</f>
        <v>0</v>
      </c>
      <c r="V108" s="86">
        <f>V39*INDEX(Inputs_ByPrg!$I$6:$AD$69,MATCH('ABP Remaining Capacity'!$E108,Inputs_ByPrg!$E$6:$E$69,0),MATCH('ABP Remaining Capacity'!V$5,Inputs_ByPrg!$I$5:$AD$5,0))*8760/1000</f>
        <v>0</v>
      </c>
      <c r="W108" s="86">
        <f>W39*INDEX(Inputs_ByPrg!$I$6:$AD$69,MATCH('ABP Remaining Capacity'!$E108,Inputs_ByPrg!$E$6:$E$69,0),MATCH('ABP Remaining Capacity'!W$5,Inputs_ByPrg!$I$5:$AD$5,0))*8760/1000</f>
        <v>0</v>
      </c>
      <c r="X108" s="86">
        <f>X39*INDEX(Inputs_ByPrg!$I$6:$AD$69,MATCH('ABP Remaining Capacity'!$E108,Inputs_ByPrg!$E$6:$E$69,0),MATCH('ABP Remaining Capacity'!X$5,Inputs_ByPrg!$I$5:$AD$5,0))*8760/1000</f>
        <v>0</v>
      </c>
      <c r="Y108" s="86">
        <f>Y39*INDEX(Inputs_ByPrg!$I$6:$AD$69,MATCH('ABP Remaining Capacity'!$E108,Inputs_ByPrg!$E$6:$E$69,0),MATCH('ABP Remaining Capacity'!Y$5,Inputs_ByPrg!$I$5:$AD$5,0))*8760/1000</f>
        <v>0</v>
      </c>
      <c r="Z108" s="86">
        <f>Z39*INDEX(Inputs_ByPrg!$I$6:$AD$69,MATCH('ABP Remaining Capacity'!$E108,Inputs_ByPrg!$E$6:$E$69,0),MATCH('ABP Remaining Capacity'!Z$5,Inputs_ByPrg!$I$5:$AD$5,0))*8760/1000</f>
        <v>0</v>
      </c>
      <c r="AA108" s="86">
        <f>AA39*INDEX(Inputs_ByPrg!$I$6:$AD$69,MATCH('ABP Remaining Capacity'!$E108,Inputs_ByPrg!$E$6:$E$69,0),MATCH('ABP Remaining Capacity'!AA$5,Inputs_ByPrg!$I$5:$AD$5,0))*8760/1000</f>
        <v>0</v>
      </c>
      <c r="AB108" s="86">
        <f>AB39*INDEX(Inputs_ByPrg!$I$6:$AD$69,MATCH('ABP Remaining Capacity'!$E108,Inputs_ByPrg!$E$6:$E$69,0),MATCH('ABP Remaining Capacity'!AB$5,Inputs_ByPrg!$I$5:$AD$5,0))*8760/1000</f>
        <v>0</v>
      </c>
    </row>
    <row r="109" spans="2:28" ht="14.75" customHeight="1" x14ac:dyDescent="0.25">
      <c r="B109" s="227" t="s">
        <v>259</v>
      </c>
      <c r="C109" s="227" t="s">
        <v>248</v>
      </c>
      <c r="D109" s="324" t="s">
        <v>358</v>
      </c>
      <c r="E109" s="272" t="str">
        <f t="shared" si="2"/>
        <v>B_Public Schools_&gt;25</v>
      </c>
      <c r="F109" s="249" t="s">
        <v>91</v>
      </c>
      <c r="G109" s="86">
        <f>G40*INDEX(Inputs_ByPrg!$I$6:$AD$69,MATCH('ABP Remaining Capacity'!$E109,Inputs_ByPrg!$E$6:$E$69,0),MATCH('ABP Remaining Capacity'!G$5,Inputs_ByPrg!$I$5:$AD$5,0))*8760/1000</f>
        <v>0</v>
      </c>
      <c r="H109" s="86">
        <f>H40*INDEX(Inputs_ByPrg!$I$6:$AD$69,MATCH('ABP Remaining Capacity'!$E109,Inputs_ByPrg!$E$6:$E$69,0),MATCH('ABP Remaining Capacity'!H$5,Inputs_ByPrg!$I$5:$AD$5,0))*8760/1000</f>
        <v>0</v>
      </c>
      <c r="I109" s="86">
        <f>I40*INDEX(Inputs_ByPrg!$I$6:$AD$69,MATCH('ABP Remaining Capacity'!$E109,Inputs_ByPrg!$E$6:$E$69,0),MATCH('ABP Remaining Capacity'!I$5,Inputs_ByPrg!$I$5:$AD$5,0))*8760/1000</f>
        <v>0</v>
      </c>
      <c r="J109" s="86">
        <f>J40*INDEX(Inputs_ByPrg!$I$6:$AD$69,MATCH('ABP Remaining Capacity'!$E109,Inputs_ByPrg!$E$6:$E$69,0),MATCH('ABP Remaining Capacity'!J$5,Inputs_ByPrg!$I$5:$AD$5,0))*8760/1000</f>
        <v>0</v>
      </c>
      <c r="K109" s="86">
        <f>K40*INDEX(Inputs_ByPrg!$I$6:$AD$69,MATCH('ABP Remaining Capacity'!$E109,Inputs_ByPrg!$E$6:$E$69,0),MATCH('ABP Remaining Capacity'!K$5,Inputs_ByPrg!$I$5:$AD$5,0))*8760/1000</f>
        <v>0</v>
      </c>
      <c r="L109" s="86">
        <f>L40*INDEX(Inputs_ByPrg!$I$6:$AD$69,MATCH('ABP Remaining Capacity'!$E109,Inputs_ByPrg!$E$6:$E$69,0),MATCH('ABP Remaining Capacity'!L$5,Inputs_ByPrg!$I$5:$AD$5,0))*8760/1000</f>
        <v>0</v>
      </c>
      <c r="M109" s="86">
        <f>M40*INDEX(Inputs_ByPrg!$I$6:$AD$69,MATCH('ABP Remaining Capacity'!$E109,Inputs_ByPrg!$E$6:$E$69,0),MATCH('ABP Remaining Capacity'!M$5,Inputs_ByPrg!$I$5:$AD$5,0))*8760/1000</f>
        <v>0</v>
      </c>
      <c r="N109" s="86">
        <f>N40*INDEX(Inputs_ByPrg!$I$6:$AD$69,MATCH('ABP Remaining Capacity'!$E109,Inputs_ByPrg!$E$6:$E$69,0),MATCH('ABP Remaining Capacity'!N$5,Inputs_ByPrg!$I$5:$AD$5,0))*8760/1000</f>
        <v>0</v>
      </c>
      <c r="O109" s="86">
        <f>O40*INDEX(Inputs_ByPrg!$I$6:$AD$69,MATCH('ABP Remaining Capacity'!$E109,Inputs_ByPrg!$E$6:$E$69,0),MATCH('ABP Remaining Capacity'!O$5,Inputs_ByPrg!$I$5:$AD$5,0))*8760/1000</f>
        <v>0</v>
      </c>
      <c r="P109" s="86">
        <f>P40*INDEX(Inputs_ByPrg!$I$6:$AD$69,MATCH('ABP Remaining Capacity'!$E109,Inputs_ByPrg!$E$6:$E$69,0),MATCH('ABP Remaining Capacity'!P$5,Inputs_ByPrg!$I$5:$AD$5,0))*8760/1000</f>
        <v>0</v>
      </c>
      <c r="Q109" s="86">
        <f>Q40*INDEX(Inputs_ByPrg!$I$6:$AD$69,MATCH('ABP Remaining Capacity'!$E109,Inputs_ByPrg!$E$6:$E$69,0),MATCH('ABP Remaining Capacity'!Q$5,Inputs_ByPrg!$I$5:$AD$5,0))*8760/1000</f>
        <v>0</v>
      </c>
      <c r="R109" s="86">
        <f>R40*INDEX(Inputs_ByPrg!$I$6:$AD$69,MATCH('ABP Remaining Capacity'!$E109,Inputs_ByPrg!$E$6:$E$69,0),MATCH('ABP Remaining Capacity'!R$5,Inputs_ByPrg!$I$5:$AD$5,0))*8760/1000</f>
        <v>0</v>
      </c>
      <c r="S109" s="86">
        <f>S40*INDEX(Inputs_ByPrg!$I$6:$AD$69,MATCH('ABP Remaining Capacity'!$E109,Inputs_ByPrg!$E$6:$E$69,0),MATCH('ABP Remaining Capacity'!S$5,Inputs_ByPrg!$I$5:$AD$5,0))*8760/1000</f>
        <v>0</v>
      </c>
      <c r="T109" s="86">
        <f>T40*INDEX(Inputs_ByPrg!$I$6:$AD$69,MATCH('ABP Remaining Capacity'!$E109,Inputs_ByPrg!$E$6:$E$69,0),MATCH('ABP Remaining Capacity'!T$5,Inputs_ByPrg!$I$5:$AD$5,0))*8760/1000</f>
        <v>0</v>
      </c>
      <c r="U109" s="86">
        <f>U40*INDEX(Inputs_ByPrg!$I$6:$AD$69,MATCH('ABP Remaining Capacity'!$E109,Inputs_ByPrg!$E$6:$E$69,0),MATCH('ABP Remaining Capacity'!U$5,Inputs_ByPrg!$I$5:$AD$5,0))*8760/1000</f>
        <v>0</v>
      </c>
      <c r="V109" s="86">
        <f>V40*INDEX(Inputs_ByPrg!$I$6:$AD$69,MATCH('ABP Remaining Capacity'!$E109,Inputs_ByPrg!$E$6:$E$69,0),MATCH('ABP Remaining Capacity'!V$5,Inputs_ByPrg!$I$5:$AD$5,0))*8760/1000</f>
        <v>0</v>
      </c>
      <c r="W109" s="86">
        <f>W40*INDEX(Inputs_ByPrg!$I$6:$AD$69,MATCH('ABP Remaining Capacity'!$E109,Inputs_ByPrg!$E$6:$E$69,0),MATCH('ABP Remaining Capacity'!W$5,Inputs_ByPrg!$I$5:$AD$5,0))*8760/1000</f>
        <v>0</v>
      </c>
      <c r="X109" s="86">
        <f>X40*INDEX(Inputs_ByPrg!$I$6:$AD$69,MATCH('ABP Remaining Capacity'!$E109,Inputs_ByPrg!$E$6:$E$69,0),MATCH('ABP Remaining Capacity'!X$5,Inputs_ByPrg!$I$5:$AD$5,0))*8760/1000</f>
        <v>0</v>
      </c>
      <c r="Y109" s="86">
        <f>Y40*INDEX(Inputs_ByPrg!$I$6:$AD$69,MATCH('ABP Remaining Capacity'!$E109,Inputs_ByPrg!$E$6:$E$69,0),MATCH('ABP Remaining Capacity'!Y$5,Inputs_ByPrg!$I$5:$AD$5,0))*8760/1000</f>
        <v>0</v>
      </c>
      <c r="Z109" s="86">
        <f>Z40*INDEX(Inputs_ByPrg!$I$6:$AD$69,MATCH('ABP Remaining Capacity'!$E109,Inputs_ByPrg!$E$6:$E$69,0),MATCH('ABP Remaining Capacity'!Z$5,Inputs_ByPrg!$I$5:$AD$5,0))*8760/1000</f>
        <v>0</v>
      </c>
      <c r="AA109" s="86">
        <f>AA40*INDEX(Inputs_ByPrg!$I$6:$AD$69,MATCH('ABP Remaining Capacity'!$E109,Inputs_ByPrg!$E$6:$E$69,0),MATCH('ABP Remaining Capacity'!AA$5,Inputs_ByPrg!$I$5:$AD$5,0))*8760/1000</f>
        <v>0</v>
      </c>
      <c r="AB109" s="86">
        <f>AB40*INDEX(Inputs_ByPrg!$I$6:$AD$69,MATCH('ABP Remaining Capacity'!$E109,Inputs_ByPrg!$E$6:$E$69,0),MATCH('ABP Remaining Capacity'!AB$5,Inputs_ByPrg!$I$5:$AD$5,0))*8760/1000</f>
        <v>0</v>
      </c>
    </row>
    <row r="110" spans="2:28" ht="14.75" customHeight="1" x14ac:dyDescent="0.25">
      <c r="B110" s="227" t="s">
        <v>259</v>
      </c>
      <c r="C110" s="227" t="s">
        <v>248</v>
      </c>
      <c r="D110" s="324" t="s">
        <v>322</v>
      </c>
      <c r="E110" s="272" t="str">
        <f t="shared" si="2"/>
        <v>B_Public Schools_&gt;25-100</v>
      </c>
      <c r="F110" s="249" t="s">
        <v>91</v>
      </c>
      <c r="G110" s="86">
        <f>G41*INDEX(Inputs_ByPrg!$I$6:$AD$69,MATCH('ABP Remaining Capacity'!$E110,Inputs_ByPrg!$E$6:$E$69,0),MATCH('ABP Remaining Capacity'!G$5,Inputs_ByPrg!$I$5:$AD$5,0))*8760/1000</f>
        <v>0</v>
      </c>
      <c r="H110" s="86">
        <f>H41*INDEX(Inputs_ByPrg!$I$6:$AD$69,MATCH('ABP Remaining Capacity'!$E110,Inputs_ByPrg!$E$6:$E$69,0),MATCH('ABP Remaining Capacity'!H$5,Inputs_ByPrg!$I$5:$AD$5,0))*8760/1000</f>
        <v>3216.1759076176168</v>
      </c>
      <c r="I110" s="86">
        <f>I41*INDEX(Inputs_ByPrg!$I$6:$AD$69,MATCH('ABP Remaining Capacity'!$E110,Inputs_ByPrg!$E$6:$E$69,0),MATCH('ABP Remaining Capacity'!I$5,Inputs_ByPrg!$I$5:$AD$5,0))*8760/1000</f>
        <v>0</v>
      </c>
      <c r="J110" s="86">
        <f>J41*INDEX(Inputs_ByPrg!$I$6:$AD$69,MATCH('ABP Remaining Capacity'!$E110,Inputs_ByPrg!$E$6:$E$69,0),MATCH('ABP Remaining Capacity'!J$5,Inputs_ByPrg!$I$5:$AD$5,0))*8760/1000</f>
        <v>0</v>
      </c>
      <c r="K110" s="86">
        <f>K41*INDEX(Inputs_ByPrg!$I$6:$AD$69,MATCH('ABP Remaining Capacity'!$E110,Inputs_ByPrg!$E$6:$E$69,0),MATCH('ABP Remaining Capacity'!K$5,Inputs_ByPrg!$I$5:$AD$5,0))*8760/1000</f>
        <v>0</v>
      </c>
      <c r="L110" s="86">
        <f>L41*INDEX(Inputs_ByPrg!$I$6:$AD$69,MATCH('ABP Remaining Capacity'!$E110,Inputs_ByPrg!$E$6:$E$69,0),MATCH('ABP Remaining Capacity'!L$5,Inputs_ByPrg!$I$5:$AD$5,0))*8760/1000</f>
        <v>0</v>
      </c>
      <c r="M110" s="86">
        <f>M41*INDEX(Inputs_ByPrg!$I$6:$AD$69,MATCH('ABP Remaining Capacity'!$E110,Inputs_ByPrg!$E$6:$E$69,0),MATCH('ABP Remaining Capacity'!M$5,Inputs_ByPrg!$I$5:$AD$5,0))*8760/1000</f>
        <v>0</v>
      </c>
      <c r="N110" s="86">
        <f>N41*INDEX(Inputs_ByPrg!$I$6:$AD$69,MATCH('ABP Remaining Capacity'!$E110,Inputs_ByPrg!$E$6:$E$69,0),MATCH('ABP Remaining Capacity'!N$5,Inputs_ByPrg!$I$5:$AD$5,0))*8760/1000</f>
        <v>0</v>
      </c>
      <c r="O110" s="86">
        <f>O41*INDEX(Inputs_ByPrg!$I$6:$AD$69,MATCH('ABP Remaining Capacity'!$E110,Inputs_ByPrg!$E$6:$E$69,0),MATCH('ABP Remaining Capacity'!O$5,Inputs_ByPrg!$I$5:$AD$5,0))*8760/1000</f>
        <v>0</v>
      </c>
      <c r="P110" s="86">
        <f>P41*INDEX(Inputs_ByPrg!$I$6:$AD$69,MATCH('ABP Remaining Capacity'!$E110,Inputs_ByPrg!$E$6:$E$69,0),MATCH('ABP Remaining Capacity'!P$5,Inputs_ByPrg!$I$5:$AD$5,0))*8760/1000</f>
        <v>0</v>
      </c>
      <c r="Q110" s="86">
        <f>Q41*INDEX(Inputs_ByPrg!$I$6:$AD$69,MATCH('ABP Remaining Capacity'!$E110,Inputs_ByPrg!$E$6:$E$69,0),MATCH('ABP Remaining Capacity'!Q$5,Inputs_ByPrg!$I$5:$AD$5,0))*8760/1000</f>
        <v>0</v>
      </c>
      <c r="R110" s="86">
        <f>R41*INDEX(Inputs_ByPrg!$I$6:$AD$69,MATCH('ABP Remaining Capacity'!$E110,Inputs_ByPrg!$E$6:$E$69,0),MATCH('ABP Remaining Capacity'!R$5,Inputs_ByPrg!$I$5:$AD$5,0))*8760/1000</f>
        <v>0</v>
      </c>
      <c r="S110" s="86">
        <f>S41*INDEX(Inputs_ByPrg!$I$6:$AD$69,MATCH('ABP Remaining Capacity'!$E110,Inputs_ByPrg!$E$6:$E$69,0),MATCH('ABP Remaining Capacity'!S$5,Inputs_ByPrg!$I$5:$AD$5,0))*8760/1000</f>
        <v>0</v>
      </c>
      <c r="T110" s="86">
        <f>T41*INDEX(Inputs_ByPrg!$I$6:$AD$69,MATCH('ABP Remaining Capacity'!$E110,Inputs_ByPrg!$E$6:$E$69,0),MATCH('ABP Remaining Capacity'!T$5,Inputs_ByPrg!$I$5:$AD$5,0))*8760/1000</f>
        <v>0</v>
      </c>
      <c r="U110" s="86">
        <f>U41*INDEX(Inputs_ByPrg!$I$6:$AD$69,MATCH('ABP Remaining Capacity'!$E110,Inputs_ByPrg!$E$6:$E$69,0),MATCH('ABP Remaining Capacity'!U$5,Inputs_ByPrg!$I$5:$AD$5,0))*8760/1000</f>
        <v>0</v>
      </c>
      <c r="V110" s="86">
        <f>V41*INDEX(Inputs_ByPrg!$I$6:$AD$69,MATCH('ABP Remaining Capacity'!$E110,Inputs_ByPrg!$E$6:$E$69,0),MATCH('ABP Remaining Capacity'!V$5,Inputs_ByPrg!$I$5:$AD$5,0))*8760/1000</f>
        <v>0</v>
      </c>
      <c r="W110" s="86">
        <f>W41*INDEX(Inputs_ByPrg!$I$6:$AD$69,MATCH('ABP Remaining Capacity'!$E110,Inputs_ByPrg!$E$6:$E$69,0),MATCH('ABP Remaining Capacity'!W$5,Inputs_ByPrg!$I$5:$AD$5,0))*8760/1000</f>
        <v>0</v>
      </c>
      <c r="X110" s="86">
        <f>X41*INDEX(Inputs_ByPrg!$I$6:$AD$69,MATCH('ABP Remaining Capacity'!$E110,Inputs_ByPrg!$E$6:$E$69,0),MATCH('ABP Remaining Capacity'!X$5,Inputs_ByPrg!$I$5:$AD$5,0))*8760/1000</f>
        <v>0</v>
      </c>
      <c r="Y110" s="86">
        <f>Y41*INDEX(Inputs_ByPrg!$I$6:$AD$69,MATCH('ABP Remaining Capacity'!$E110,Inputs_ByPrg!$E$6:$E$69,0),MATCH('ABP Remaining Capacity'!Y$5,Inputs_ByPrg!$I$5:$AD$5,0))*8760/1000</f>
        <v>0</v>
      </c>
      <c r="Z110" s="86">
        <f>Z41*INDEX(Inputs_ByPrg!$I$6:$AD$69,MATCH('ABP Remaining Capacity'!$E110,Inputs_ByPrg!$E$6:$E$69,0),MATCH('ABP Remaining Capacity'!Z$5,Inputs_ByPrg!$I$5:$AD$5,0))*8760/1000</f>
        <v>0</v>
      </c>
      <c r="AA110" s="86">
        <f>AA41*INDEX(Inputs_ByPrg!$I$6:$AD$69,MATCH('ABP Remaining Capacity'!$E110,Inputs_ByPrg!$E$6:$E$69,0),MATCH('ABP Remaining Capacity'!AA$5,Inputs_ByPrg!$I$5:$AD$5,0))*8760/1000</f>
        <v>0</v>
      </c>
      <c r="AB110" s="86">
        <f>AB41*INDEX(Inputs_ByPrg!$I$6:$AD$69,MATCH('ABP Remaining Capacity'!$E110,Inputs_ByPrg!$E$6:$E$69,0),MATCH('ABP Remaining Capacity'!AB$5,Inputs_ByPrg!$I$5:$AD$5,0))*8760/1000</f>
        <v>0</v>
      </c>
    </row>
    <row r="111" spans="2:28" ht="14.75" customHeight="1" x14ac:dyDescent="0.25">
      <c r="B111" s="227" t="s">
        <v>259</v>
      </c>
      <c r="C111" s="227" t="s">
        <v>248</v>
      </c>
      <c r="D111" s="324" t="s">
        <v>323</v>
      </c>
      <c r="E111" s="272" t="str">
        <f t="shared" si="2"/>
        <v>B_Public Schools_&gt;100-200</v>
      </c>
      <c r="F111" s="249" t="s">
        <v>91</v>
      </c>
      <c r="G111" s="86">
        <f>G42*INDEX(Inputs_ByPrg!$I$6:$AD$69,MATCH('ABP Remaining Capacity'!$E111,Inputs_ByPrg!$E$6:$E$69,0),MATCH('ABP Remaining Capacity'!G$5,Inputs_ByPrg!$I$5:$AD$5,0))*8760/1000</f>
        <v>0</v>
      </c>
      <c r="H111" s="86">
        <f>H42*INDEX(Inputs_ByPrg!$I$6:$AD$69,MATCH('ABP Remaining Capacity'!$E111,Inputs_ByPrg!$E$6:$E$69,0),MATCH('ABP Remaining Capacity'!H$5,Inputs_ByPrg!$I$5:$AD$5,0))*8760/1000</f>
        <v>69825.385349319651</v>
      </c>
      <c r="I111" s="86">
        <f>I42*INDEX(Inputs_ByPrg!$I$6:$AD$69,MATCH('ABP Remaining Capacity'!$E111,Inputs_ByPrg!$E$6:$E$69,0),MATCH('ABP Remaining Capacity'!I$5,Inputs_ByPrg!$I$5:$AD$5,0))*8760/1000</f>
        <v>0</v>
      </c>
      <c r="J111" s="86">
        <f>J42*INDEX(Inputs_ByPrg!$I$6:$AD$69,MATCH('ABP Remaining Capacity'!$E111,Inputs_ByPrg!$E$6:$E$69,0),MATCH('ABP Remaining Capacity'!J$5,Inputs_ByPrg!$I$5:$AD$5,0))*8760/1000</f>
        <v>0</v>
      </c>
      <c r="K111" s="86">
        <f>K42*INDEX(Inputs_ByPrg!$I$6:$AD$69,MATCH('ABP Remaining Capacity'!$E111,Inputs_ByPrg!$E$6:$E$69,0),MATCH('ABP Remaining Capacity'!K$5,Inputs_ByPrg!$I$5:$AD$5,0))*8760/1000</f>
        <v>0</v>
      </c>
      <c r="L111" s="86">
        <f>L42*INDEX(Inputs_ByPrg!$I$6:$AD$69,MATCH('ABP Remaining Capacity'!$E111,Inputs_ByPrg!$E$6:$E$69,0),MATCH('ABP Remaining Capacity'!L$5,Inputs_ByPrg!$I$5:$AD$5,0))*8760/1000</f>
        <v>0</v>
      </c>
      <c r="M111" s="86">
        <f>M42*INDEX(Inputs_ByPrg!$I$6:$AD$69,MATCH('ABP Remaining Capacity'!$E111,Inputs_ByPrg!$E$6:$E$69,0),MATCH('ABP Remaining Capacity'!M$5,Inputs_ByPrg!$I$5:$AD$5,0))*8760/1000</f>
        <v>0</v>
      </c>
      <c r="N111" s="86">
        <f>N42*INDEX(Inputs_ByPrg!$I$6:$AD$69,MATCH('ABP Remaining Capacity'!$E111,Inputs_ByPrg!$E$6:$E$69,0),MATCH('ABP Remaining Capacity'!N$5,Inputs_ByPrg!$I$5:$AD$5,0))*8760/1000</f>
        <v>0</v>
      </c>
      <c r="O111" s="86">
        <f>O42*INDEX(Inputs_ByPrg!$I$6:$AD$69,MATCH('ABP Remaining Capacity'!$E111,Inputs_ByPrg!$E$6:$E$69,0),MATCH('ABP Remaining Capacity'!O$5,Inputs_ByPrg!$I$5:$AD$5,0))*8760/1000</f>
        <v>0</v>
      </c>
      <c r="P111" s="86">
        <f>P42*INDEX(Inputs_ByPrg!$I$6:$AD$69,MATCH('ABP Remaining Capacity'!$E111,Inputs_ByPrg!$E$6:$E$69,0),MATCH('ABP Remaining Capacity'!P$5,Inputs_ByPrg!$I$5:$AD$5,0))*8760/1000</f>
        <v>0</v>
      </c>
      <c r="Q111" s="86">
        <f>Q42*INDEX(Inputs_ByPrg!$I$6:$AD$69,MATCH('ABP Remaining Capacity'!$E111,Inputs_ByPrg!$E$6:$E$69,0),MATCH('ABP Remaining Capacity'!Q$5,Inputs_ByPrg!$I$5:$AD$5,0))*8760/1000</f>
        <v>0</v>
      </c>
      <c r="R111" s="86">
        <f>R42*INDEX(Inputs_ByPrg!$I$6:$AD$69,MATCH('ABP Remaining Capacity'!$E111,Inputs_ByPrg!$E$6:$E$69,0),MATCH('ABP Remaining Capacity'!R$5,Inputs_ByPrg!$I$5:$AD$5,0))*8760/1000</f>
        <v>0</v>
      </c>
      <c r="S111" s="86">
        <f>S42*INDEX(Inputs_ByPrg!$I$6:$AD$69,MATCH('ABP Remaining Capacity'!$E111,Inputs_ByPrg!$E$6:$E$69,0),MATCH('ABP Remaining Capacity'!S$5,Inputs_ByPrg!$I$5:$AD$5,0))*8760/1000</f>
        <v>0</v>
      </c>
      <c r="T111" s="86">
        <f>T42*INDEX(Inputs_ByPrg!$I$6:$AD$69,MATCH('ABP Remaining Capacity'!$E111,Inputs_ByPrg!$E$6:$E$69,0),MATCH('ABP Remaining Capacity'!T$5,Inputs_ByPrg!$I$5:$AD$5,0))*8760/1000</f>
        <v>0</v>
      </c>
      <c r="U111" s="86">
        <f>U42*INDEX(Inputs_ByPrg!$I$6:$AD$69,MATCH('ABP Remaining Capacity'!$E111,Inputs_ByPrg!$E$6:$E$69,0),MATCH('ABP Remaining Capacity'!U$5,Inputs_ByPrg!$I$5:$AD$5,0))*8760/1000</f>
        <v>0</v>
      </c>
      <c r="V111" s="86">
        <f>V42*INDEX(Inputs_ByPrg!$I$6:$AD$69,MATCH('ABP Remaining Capacity'!$E111,Inputs_ByPrg!$E$6:$E$69,0),MATCH('ABP Remaining Capacity'!V$5,Inputs_ByPrg!$I$5:$AD$5,0))*8760/1000</f>
        <v>0</v>
      </c>
      <c r="W111" s="86">
        <f>W42*INDEX(Inputs_ByPrg!$I$6:$AD$69,MATCH('ABP Remaining Capacity'!$E111,Inputs_ByPrg!$E$6:$E$69,0),MATCH('ABP Remaining Capacity'!W$5,Inputs_ByPrg!$I$5:$AD$5,0))*8760/1000</f>
        <v>0</v>
      </c>
      <c r="X111" s="86">
        <f>X42*INDEX(Inputs_ByPrg!$I$6:$AD$69,MATCH('ABP Remaining Capacity'!$E111,Inputs_ByPrg!$E$6:$E$69,0),MATCH('ABP Remaining Capacity'!X$5,Inputs_ByPrg!$I$5:$AD$5,0))*8760/1000</f>
        <v>0</v>
      </c>
      <c r="Y111" s="86">
        <f>Y42*INDEX(Inputs_ByPrg!$I$6:$AD$69,MATCH('ABP Remaining Capacity'!$E111,Inputs_ByPrg!$E$6:$E$69,0),MATCH('ABP Remaining Capacity'!Y$5,Inputs_ByPrg!$I$5:$AD$5,0))*8760/1000</f>
        <v>0</v>
      </c>
      <c r="Z111" s="86">
        <f>Z42*INDEX(Inputs_ByPrg!$I$6:$AD$69,MATCH('ABP Remaining Capacity'!$E111,Inputs_ByPrg!$E$6:$E$69,0),MATCH('ABP Remaining Capacity'!Z$5,Inputs_ByPrg!$I$5:$AD$5,0))*8760/1000</f>
        <v>0</v>
      </c>
      <c r="AA111" s="86">
        <f>AA42*INDEX(Inputs_ByPrg!$I$6:$AD$69,MATCH('ABP Remaining Capacity'!$E111,Inputs_ByPrg!$E$6:$E$69,0),MATCH('ABP Remaining Capacity'!AA$5,Inputs_ByPrg!$I$5:$AD$5,0))*8760/1000</f>
        <v>0</v>
      </c>
      <c r="AB111" s="86">
        <f>AB42*INDEX(Inputs_ByPrg!$I$6:$AD$69,MATCH('ABP Remaining Capacity'!$E111,Inputs_ByPrg!$E$6:$E$69,0),MATCH('ABP Remaining Capacity'!AB$5,Inputs_ByPrg!$I$5:$AD$5,0))*8760/1000</f>
        <v>0</v>
      </c>
    </row>
    <row r="112" spans="2:28" ht="14.75" customHeight="1" x14ac:dyDescent="0.25">
      <c r="B112" s="227" t="s">
        <v>259</v>
      </c>
      <c r="C112" s="227" t="s">
        <v>248</v>
      </c>
      <c r="D112" s="324" t="s">
        <v>324</v>
      </c>
      <c r="E112" s="272" t="str">
        <f t="shared" si="2"/>
        <v>B_Public Schools_&gt;200-500</v>
      </c>
      <c r="F112" s="249" t="s">
        <v>91</v>
      </c>
      <c r="G112" s="86">
        <f>G43*INDEX(Inputs_ByPrg!$I$6:$AD$69,MATCH('ABP Remaining Capacity'!$E112,Inputs_ByPrg!$E$6:$E$69,0),MATCH('ABP Remaining Capacity'!G$5,Inputs_ByPrg!$I$5:$AD$5,0))*8760/1000</f>
        <v>0</v>
      </c>
      <c r="H112" s="86">
        <f>H43*INDEX(Inputs_ByPrg!$I$6:$AD$69,MATCH('ABP Remaining Capacity'!$E112,Inputs_ByPrg!$E$6:$E$69,0),MATCH('ABP Remaining Capacity'!H$5,Inputs_ByPrg!$I$5:$AD$5,0))*8760/1000</f>
        <v>40598.961114279358</v>
      </c>
      <c r="I112" s="86">
        <f>I43*INDEX(Inputs_ByPrg!$I$6:$AD$69,MATCH('ABP Remaining Capacity'!$E112,Inputs_ByPrg!$E$6:$E$69,0),MATCH('ABP Remaining Capacity'!I$5,Inputs_ByPrg!$I$5:$AD$5,0))*8760/1000</f>
        <v>0</v>
      </c>
      <c r="J112" s="86">
        <f>J43*INDEX(Inputs_ByPrg!$I$6:$AD$69,MATCH('ABP Remaining Capacity'!$E112,Inputs_ByPrg!$E$6:$E$69,0),MATCH('ABP Remaining Capacity'!J$5,Inputs_ByPrg!$I$5:$AD$5,0))*8760/1000</f>
        <v>0</v>
      </c>
      <c r="K112" s="86">
        <f>K43*INDEX(Inputs_ByPrg!$I$6:$AD$69,MATCH('ABP Remaining Capacity'!$E112,Inputs_ByPrg!$E$6:$E$69,0),MATCH('ABP Remaining Capacity'!K$5,Inputs_ByPrg!$I$5:$AD$5,0))*8760/1000</f>
        <v>0</v>
      </c>
      <c r="L112" s="86">
        <f>L43*INDEX(Inputs_ByPrg!$I$6:$AD$69,MATCH('ABP Remaining Capacity'!$E112,Inputs_ByPrg!$E$6:$E$69,0),MATCH('ABP Remaining Capacity'!L$5,Inputs_ByPrg!$I$5:$AD$5,0))*8760/1000</f>
        <v>0</v>
      </c>
      <c r="M112" s="86">
        <f>M43*INDEX(Inputs_ByPrg!$I$6:$AD$69,MATCH('ABP Remaining Capacity'!$E112,Inputs_ByPrg!$E$6:$E$69,0),MATCH('ABP Remaining Capacity'!M$5,Inputs_ByPrg!$I$5:$AD$5,0))*8760/1000</f>
        <v>0</v>
      </c>
      <c r="N112" s="86">
        <f>N43*INDEX(Inputs_ByPrg!$I$6:$AD$69,MATCH('ABP Remaining Capacity'!$E112,Inputs_ByPrg!$E$6:$E$69,0),MATCH('ABP Remaining Capacity'!N$5,Inputs_ByPrg!$I$5:$AD$5,0))*8760/1000</f>
        <v>0</v>
      </c>
      <c r="O112" s="86">
        <f>O43*INDEX(Inputs_ByPrg!$I$6:$AD$69,MATCH('ABP Remaining Capacity'!$E112,Inputs_ByPrg!$E$6:$E$69,0),MATCH('ABP Remaining Capacity'!O$5,Inputs_ByPrg!$I$5:$AD$5,0))*8760/1000</f>
        <v>0</v>
      </c>
      <c r="P112" s="86">
        <f>P43*INDEX(Inputs_ByPrg!$I$6:$AD$69,MATCH('ABP Remaining Capacity'!$E112,Inputs_ByPrg!$E$6:$E$69,0),MATCH('ABP Remaining Capacity'!P$5,Inputs_ByPrg!$I$5:$AD$5,0))*8760/1000</f>
        <v>0</v>
      </c>
      <c r="Q112" s="86">
        <f>Q43*INDEX(Inputs_ByPrg!$I$6:$AD$69,MATCH('ABP Remaining Capacity'!$E112,Inputs_ByPrg!$E$6:$E$69,0),MATCH('ABP Remaining Capacity'!Q$5,Inputs_ByPrg!$I$5:$AD$5,0))*8760/1000</f>
        <v>0</v>
      </c>
      <c r="R112" s="86">
        <f>R43*INDEX(Inputs_ByPrg!$I$6:$AD$69,MATCH('ABP Remaining Capacity'!$E112,Inputs_ByPrg!$E$6:$E$69,0),MATCH('ABP Remaining Capacity'!R$5,Inputs_ByPrg!$I$5:$AD$5,0))*8760/1000</f>
        <v>0</v>
      </c>
      <c r="S112" s="86">
        <f>S43*INDEX(Inputs_ByPrg!$I$6:$AD$69,MATCH('ABP Remaining Capacity'!$E112,Inputs_ByPrg!$E$6:$E$69,0),MATCH('ABP Remaining Capacity'!S$5,Inputs_ByPrg!$I$5:$AD$5,0))*8760/1000</f>
        <v>0</v>
      </c>
      <c r="T112" s="86">
        <f>T43*INDEX(Inputs_ByPrg!$I$6:$AD$69,MATCH('ABP Remaining Capacity'!$E112,Inputs_ByPrg!$E$6:$E$69,0),MATCH('ABP Remaining Capacity'!T$5,Inputs_ByPrg!$I$5:$AD$5,0))*8760/1000</f>
        <v>0</v>
      </c>
      <c r="U112" s="86">
        <f>U43*INDEX(Inputs_ByPrg!$I$6:$AD$69,MATCH('ABP Remaining Capacity'!$E112,Inputs_ByPrg!$E$6:$E$69,0),MATCH('ABP Remaining Capacity'!U$5,Inputs_ByPrg!$I$5:$AD$5,0))*8760/1000</f>
        <v>0</v>
      </c>
      <c r="V112" s="86">
        <f>V43*INDEX(Inputs_ByPrg!$I$6:$AD$69,MATCH('ABP Remaining Capacity'!$E112,Inputs_ByPrg!$E$6:$E$69,0),MATCH('ABP Remaining Capacity'!V$5,Inputs_ByPrg!$I$5:$AD$5,0))*8760/1000</f>
        <v>0</v>
      </c>
      <c r="W112" s="86">
        <f>W43*INDEX(Inputs_ByPrg!$I$6:$AD$69,MATCH('ABP Remaining Capacity'!$E112,Inputs_ByPrg!$E$6:$E$69,0),MATCH('ABP Remaining Capacity'!W$5,Inputs_ByPrg!$I$5:$AD$5,0))*8760/1000</f>
        <v>0</v>
      </c>
      <c r="X112" s="86">
        <f>X43*INDEX(Inputs_ByPrg!$I$6:$AD$69,MATCH('ABP Remaining Capacity'!$E112,Inputs_ByPrg!$E$6:$E$69,0),MATCH('ABP Remaining Capacity'!X$5,Inputs_ByPrg!$I$5:$AD$5,0))*8760/1000</f>
        <v>0</v>
      </c>
      <c r="Y112" s="86">
        <f>Y43*INDEX(Inputs_ByPrg!$I$6:$AD$69,MATCH('ABP Remaining Capacity'!$E112,Inputs_ByPrg!$E$6:$E$69,0),MATCH('ABP Remaining Capacity'!Y$5,Inputs_ByPrg!$I$5:$AD$5,0))*8760/1000</f>
        <v>0</v>
      </c>
      <c r="Z112" s="86">
        <f>Z43*INDEX(Inputs_ByPrg!$I$6:$AD$69,MATCH('ABP Remaining Capacity'!$E112,Inputs_ByPrg!$E$6:$E$69,0),MATCH('ABP Remaining Capacity'!Z$5,Inputs_ByPrg!$I$5:$AD$5,0))*8760/1000</f>
        <v>0</v>
      </c>
      <c r="AA112" s="86">
        <f>AA43*INDEX(Inputs_ByPrg!$I$6:$AD$69,MATCH('ABP Remaining Capacity'!$E112,Inputs_ByPrg!$E$6:$E$69,0),MATCH('ABP Remaining Capacity'!AA$5,Inputs_ByPrg!$I$5:$AD$5,0))*8760/1000</f>
        <v>0</v>
      </c>
      <c r="AB112" s="86">
        <f>AB43*INDEX(Inputs_ByPrg!$I$6:$AD$69,MATCH('ABP Remaining Capacity'!$E112,Inputs_ByPrg!$E$6:$E$69,0),MATCH('ABP Remaining Capacity'!AB$5,Inputs_ByPrg!$I$5:$AD$5,0))*8760/1000</f>
        <v>0</v>
      </c>
    </row>
    <row r="113" spans="2:28" ht="14.75" customHeight="1" x14ac:dyDescent="0.25">
      <c r="B113" s="227" t="s">
        <v>259</v>
      </c>
      <c r="C113" s="227" t="s">
        <v>248</v>
      </c>
      <c r="D113" s="324" t="s">
        <v>326</v>
      </c>
      <c r="E113" s="272" t="str">
        <f t="shared" si="2"/>
        <v>B_Public Schools_&gt;500-2000</v>
      </c>
      <c r="F113" s="249" t="s">
        <v>91</v>
      </c>
      <c r="G113" s="86">
        <f>G44*INDEX(Inputs_ByPrg!$I$6:$AD$69,MATCH('ABP Remaining Capacity'!$E113,Inputs_ByPrg!$E$6:$E$69,0),MATCH('ABP Remaining Capacity'!G$5,Inputs_ByPrg!$I$5:$AD$5,0))*8760/1000</f>
        <v>0</v>
      </c>
      <c r="H113" s="86">
        <f>H44*INDEX(Inputs_ByPrg!$I$6:$AD$69,MATCH('ABP Remaining Capacity'!$E113,Inputs_ByPrg!$E$6:$E$69,0),MATCH('ABP Remaining Capacity'!H$5,Inputs_ByPrg!$I$5:$AD$5,0))*8760/1000</f>
        <v>44759.023561356618</v>
      </c>
      <c r="I113" s="86">
        <f>I44*INDEX(Inputs_ByPrg!$I$6:$AD$69,MATCH('ABP Remaining Capacity'!$E113,Inputs_ByPrg!$E$6:$E$69,0),MATCH('ABP Remaining Capacity'!I$5,Inputs_ByPrg!$I$5:$AD$5,0))*8760/1000</f>
        <v>0</v>
      </c>
      <c r="J113" s="86">
        <f>J44*INDEX(Inputs_ByPrg!$I$6:$AD$69,MATCH('ABP Remaining Capacity'!$E113,Inputs_ByPrg!$E$6:$E$69,0),MATCH('ABP Remaining Capacity'!J$5,Inputs_ByPrg!$I$5:$AD$5,0))*8760/1000</f>
        <v>0</v>
      </c>
      <c r="K113" s="86">
        <f>K44*INDEX(Inputs_ByPrg!$I$6:$AD$69,MATCH('ABP Remaining Capacity'!$E113,Inputs_ByPrg!$E$6:$E$69,0),MATCH('ABP Remaining Capacity'!K$5,Inputs_ByPrg!$I$5:$AD$5,0))*8760/1000</f>
        <v>0</v>
      </c>
      <c r="L113" s="86">
        <f>L44*INDEX(Inputs_ByPrg!$I$6:$AD$69,MATCH('ABP Remaining Capacity'!$E113,Inputs_ByPrg!$E$6:$E$69,0),MATCH('ABP Remaining Capacity'!L$5,Inputs_ByPrg!$I$5:$AD$5,0))*8760/1000</f>
        <v>0</v>
      </c>
      <c r="M113" s="86">
        <f>M44*INDEX(Inputs_ByPrg!$I$6:$AD$69,MATCH('ABP Remaining Capacity'!$E113,Inputs_ByPrg!$E$6:$E$69,0),MATCH('ABP Remaining Capacity'!M$5,Inputs_ByPrg!$I$5:$AD$5,0))*8760/1000</f>
        <v>0</v>
      </c>
      <c r="N113" s="86">
        <f>N44*INDEX(Inputs_ByPrg!$I$6:$AD$69,MATCH('ABP Remaining Capacity'!$E113,Inputs_ByPrg!$E$6:$E$69,0),MATCH('ABP Remaining Capacity'!N$5,Inputs_ByPrg!$I$5:$AD$5,0))*8760/1000</f>
        <v>0</v>
      </c>
      <c r="O113" s="86">
        <f>O44*INDEX(Inputs_ByPrg!$I$6:$AD$69,MATCH('ABP Remaining Capacity'!$E113,Inputs_ByPrg!$E$6:$E$69,0),MATCH('ABP Remaining Capacity'!O$5,Inputs_ByPrg!$I$5:$AD$5,0))*8760/1000</f>
        <v>0</v>
      </c>
      <c r="P113" s="86">
        <f>P44*INDEX(Inputs_ByPrg!$I$6:$AD$69,MATCH('ABP Remaining Capacity'!$E113,Inputs_ByPrg!$E$6:$E$69,0),MATCH('ABP Remaining Capacity'!P$5,Inputs_ByPrg!$I$5:$AD$5,0))*8760/1000</f>
        <v>0</v>
      </c>
      <c r="Q113" s="86">
        <f>Q44*INDEX(Inputs_ByPrg!$I$6:$AD$69,MATCH('ABP Remaining Capacity'!$E113,Inputs_ByPrg!$E$6:$E$69,0),MATCH('ABP Remaining Capacity'!Q$5,Inputs_ByPrg!$I$5:$AD$5,0))*8760/1000</f>
        <v>0</v>
      </c>
      <c r="R113" s="86">
        <f>R44*INDEX(Inputs_ByPrg!$I$6:$AD$69,MATCH('ABP Remaining Capacity'!$E113,Inputs_ByPrg!$E$6:$E$69,0),MATCH('ABP Remaining Capacity'!R$5,Inputs_ByPrg!$I$5:$AD$5,0))*8760/1000</f>
        <v>0</v>
      </c>
      <c r="S113" s="86">
        <f>S44*INDEX(Inputs_ByPrg!$I$6:$AD$69,MATCH('ABP Remaining Capacity'!$E113,Inputs_ByPrg!$E$6:$E$69,0),MATCH('ABP Remaining Capacity'!S$5,Inputs_ByPrg!$I$5:$AD$5,0))*8760/1000</f>
        <v>0</v>
      </c>
      <c r="T113" s="86">
        <f>T44*INDEX(Inputs_ByPrg!$I$6:$AD$69,MATCH('ABP Remaining Capacity'!$E113,Inputs_ByPrg!$E$6:$E$69,0),MATCH('ABP Remaining Capacity'!T$5,Inputs_ByPrg!$I$5:$AD$5,0))*8760/1000</f>
        <v>0</v>
      </c>
      <c r="U113" s="86">
        <f>U44*INDEX(Inputs_ByPrg!$I$6:$AD$69,MATCH('ABP Remaining Capacity'!$E113,Inputs_ByPrg!$E$6:$E$69,0),MATCH('ABP Remaining Capacity'!U$5,Inputs_ByPrg!$I$5:$AD$5,0))*8760/1000</f>
        <v>0</v>
      </c>
      <c r="V113" s="86">
        <f>V44*INDEX(Inputs_ByPrg!$I$6:$AD$69,MATCH('ABP Remaining Capacity'!$E113,Inputs_ByPrg!$E$6:$E$69,0),MATCH('ABP Remaining Capacity'!V$5,Inputs_ByPrg!$I$5:$AD$5,0))*8760/1000</f>
        <v>0</v>
      </c>
      <c r="W113" s="86">
        <f>W44*INDEX(Inputs_ByPrg!$I$6:$AD$69,MATCH('ABP Remaining Capacity'!$E113,Inputs_ByPrg!$E$6:$E$69,0),MATCH('ABP Remaining Capacity'!W$5,Inputs_ByPrg!$I$5:$AD$5,0))*8760/1000</f>
        <v>0</v>
      </c>
      <c r="X113" s="86">
        <f>X44*INDEX(Inputs_ByPrg!$I$6:$AD$69,MATCH('ABP Remaining Capacity'!$E113,Inputs_ByPrg!$E$6:$E$69,0),MATCH('ABP Remaining Capacity'!X$5,Inputs_ByPrg!$I$5:$AD$5,0))*8760/1000</f>
        <v>0</v>
      </c>
      <c r="Y113" s="86">
        <f>Y44*INDEX(Inputs_ByPrg!$I$6:$AD$69,MATCH('ABP Remaining Capacity'!$E113,Inputs_ByPrg!$E$6:$E$69,0),MATCH('ABP Remaining Capacity'!Y$5,Inputs_ByPrg!$I$5:$AD$5,0))*8760/1000</f>
        <v>0</v>
      </c>
      <c r="Z113" s="86">
        <f>Z44*INDEX(Inputs_ByPrg!$I$6:$AD$69,MATCH('ABP Remaining Capacity'!$E113,Inputs_ByPrg!$E$6:$E$69,0),MATCH('ABP Remaining Capacity'!Z$5,Inputs_ByPrg!$I$5:$AD$5,0))*8760/1000</f>
        <v>0</v>
      </c>
      <c r="AA113" s="86">
        <f>AA44*INDEX(Inputs_ByPrg!$I$6:$AD$69,MATCH('ABP Remaining Capacity'!$E113,Inputs_ByPrg!$E$6:$E$69,0),MATCH('ABP Remaining Capacity'!AA$5,Inputs_ByPrg!$I$5:$AD$5,0))*8760/1000</f>
        <v>0</v>
      </c>
      <c r="AB113" s="86">
        <f>AB44*INDEX(Inputs_ByPrg!$I$6:$AD$69,MATCH('ABP Remaining Capacity'!$E113,Inputs_ByPrg!$E$6:$E$69,0),MATCH('ABP Remaining Capacity'!AB$5,Inputs_ByPrg!$I$5:$AD$5,0))*8760/1000</f>
        <v>0</v>
      </c>
    </row>
    <row r="114" spans="2:28" ht="14.75" customHeight="1" x14ac:dyDescent="0.25">
      <c r="B114" s="227" t="s">
        <v>259</v>
      </c>
      <c r="C114" s="227" t="s">
        <v>248</v>
      </c>
      <c r="D114" s="324" t="s">
        <v>327</v>
      </c>
      <c r="E114" s="272" t="str">
        <f t="shared" si="2"/>
        <v>B_Public Schools_&gt;2000-5000</v>
      </c>
      <c r="F114" s="249" t="s">
        <v>91</v>
      </c>
      <c r="G114" s="86">
        <f>G45*INDEX(Inputs_ByPrg!$I$6:$AD$69,MATCH('ABP Remaining Capacity'!$E114,Inputs_ByPrg!$E$6:$E$69,0),MATCH('ABP Remaining Capacity'!G$5,Inputs_ByPrg!$I$5:$AD$5,0))*8760/1000</f>
        <v>0</v>
      </c>
      <c r="H114" s="86">
        <f>H45*INDEX(Inputs_ByPrg!$I$6:$AD$69,MATCH('ABP Remaining Capacity'!$E114,Inputs_ByPrg!$E$6:$E$69,0),MATCH('ABP Remaining Capacity'!H$5,Inputs_ByPrg!$I$5:$AD$5,0))*8760/1000</f>
        <v>0</v>
      </c>
      <c r="I114" s="86">
        <f>I45*INDEX(Inputs_ByPrg!$I$6:$AD$69,MATCH('ABP Remaining Capacity'!$E114,Inputs_ByPrg!$E$6:$E$69,0),MATCH('ABP Remaining Capacity'!I$5,Inputs_ByPrg!$I$5:$AD$5,0))*8760/1000</f>
        <v>0</v>
      </c>
      <c r="J114" s="86">
        <f>J45*INDEX(Inputs_ByPrg!$I$6:$AD$69,MATCH('ABP Remaining Capacity'!$E114,Inputs_ByPrg!$E$6:$E$69,0),MATCH('ABP Remaining Capacity'!J$5,Inputs_ByPrg!$I$5:$AD$5,0))*8760/1000</f>
        <v>0</v>
      </c>
      <c r="K114" s="86">
        <f>K45*INDEX(Inputs_ByPrg!$I$6:$AD$69,MATCH('ABP Remaining Capacity'!$E114,Inputs_ByPrg!$E$6:$E$69,0),MATCH('ABP Remaining Capacity'!K$5,Inputs_ByPrg!$I$5:$AD$5,0))*8760/1000</f>
        <v>0</v>
      </c>
      <c r="L114" s="86">
        <f>L45*INDEX(Inputs_ByPrg!$I$6:$AD$69,MATCH('ABP Remaining Capacity'!$E114,Inputs_ByPrg!$E$6:$E$69,0),MATCH('ABP Remaining Capacity'!L$5,Inputs_ByPrg!$I$5:$AD$5,0))*8760/1000</f>
        <v>0</v>
      </c>
      <c r="M114" s="86">
        <f>M45*INDEX(Inputs_ByPrg!$I$6:$AD$69,MATCH('ABP Remaining Capacity'!$E114,Inputs_ByPrg!$E$6:$E$69,0),MATCH('ABP Remaining Capacity'!M$5,Inputs_ByPrg!$I$5:$AD$5,0))*8760/1000</f>
        <v>0</v>
      </c>
      <c r="N114" s="86">
        <f>N45*INDEX(Inputs_ByPrg!$I$6:$AD$69,MATCH('ABP Remaining Capacity'!$E114,Inputs_ByPrg!$E$6:$E$69,0),MATCH('ABP Remaining Capacity'!N$5,Inputs_ByPrg!$I$5:$AD$5,0))*8760/1000</f>
        <v>0</v>
      </c>
      <c r="O114" s="86">
        <f>O45*INDEX(Inputs_ByPrg!$I$6:$AD$69,MATCH('ABP Remaining Capacity'!$E114,Inputs_ByPrg!$E$6:$E$69,0),MATCH('ABP Remaining Capacity'!O$5,Inputs_ByPrg!$I$5:$AD$5,0))*8760/1000</f>
        <v>0</v>
      </c>
      <c r="P114" s="86">
        <f>P45*INDEX(Inputs_ByPrg!$I$6:$AD$69,MATCH('ABP Remaining Capacity'!$E114,Inputs_ByPrg!$E$6:$E$69,0),MATCH('ABP Remaining Capacity'!P$5,Inputs_ByPrg!$I$5:$AD$5,0))*8760/1000</f>
        <v>0</v>
      </c>
      <c r="Q114" s="86">
        <f>Q45*INDEX(Inputs_ByPrg!$I$6:$AD$69,MATCH('ABP Remaining Capacity'!$E114,Inputs_ByPrg!$E$6:$E$69,0),MATCH('ABP Remaining Capacity'!Q$5,Inputs_ByPrg!$I$5:$AD$5,0))*8760/1000</f>
        <v>0</v>
      </c>
      <c r="R114" s="86">
        <f>R45*INDEX(Inputs_ByPrg!$I$6:$AD$69,MATCH('ABP Remaining Capacity'!$E114,Inputs_ByPrg!$E$6:$E$69,0),MATCH('ABP Remaining Capacity'!R$5,Inputs_ByPrg!$I$5:$AD$5,0))*8760/1000</f>
        <v>0</v>
      </c>
      <c r="S114" s="86">
        <f>S45*INDEX(Inputs_ByPrg!$I$6:$AD$69,MATCH('ABP Remaining Capacity'!$E114,Inputs_ByPrg!$E$6:$E$69,0),MATCH('ABP Remaining Capacity'!S$5,Inputs_ByPrg!$I$5:$AD$5,0))*8760/1000</f>
        <v>0</v>
      </c>
      <c r="T114" s="86">
        <f>T45*INDEX(Inputs_ByPrg!$I$6:$AD$69,MATCH('ABP Remaining Capacity'!$E114,Inputs_ByPrg!$E$6:$E$69,0),MATCH('ABP Remaining Capacity'!T$5,Inputs_ByPrg!$I$5:$AD$5,0))*8760/1000</f>
        <v>0</v>
      </c>
      <c r="U114" s="86">
        <f>U45*INDEX(Inputs_ByPrg!$I$6:$AD$69,MATCH('ABP Remaining Capacity'!$E114,Inputs_ByPrg!$E$6:$E$69,0),MATCH('ABP Remaining Capacity'!U$5,Inputs_ByPrg!$I$5:$AD$5,0))*8760/1000</f>
        <v>0</v>
      </c>
      <c r="V114" s="86">
        <f>V45*INDEX(Inputs_ByPrg!$I$6:$AD$69,MATCH('ABP Remaining Capacity'!$E114,Inputs_ByPrg!$E$6:$E$69,0),MATCH('ABP Remaining Capacity'!V$5,Inputs_ByPrg!$I$5:$AD$5,0))*8760/1000</f>
        <v>0</v>
      </c>
      <c r="W114" s="86">
        <f>W45*INDEX(Inputs_ByPrg!$I$6:$AD$69,MATCH('ABP Remaining Capacity'!$E114,Inputs_ByPrg!$E$6:$E$69,0),MATCH('ABP Remaining Capacity'!W$5,Inputs_ByPrg!$I$5:$AD$5,0))*8760/1000</f>
        <v>0</v>
      </c>
      <c r="X114" s="86">
        <f>X45*INDEX(Inputs_ByPrg!$I$6:$AD$69,MATCH('ABP Remaining Capacity'!$E114,Inputs_ByPrg!$E$6:$E$69,0),MATCH('ABP Remaining Capacity'!X$5,Inputs_ByPrg!$I$5:$AD$5,0))*8760/1000</f>
        <v>0</v>
      </c>
      <c r="Y114" s="86">
        <f>Y45*INDEX(Inputs_ByPrg!$I$6:$AD$69,MATCH('ABP Remaining Capacity'!$E114,Inputs_ByPrg!$E$6:$E$69,0),MATCH('ABP Remaining Capacity'!Y$5,Inputs_ByPrg!$I$5:$AD$5,0))*8760/1000</f>
        <v>0</v>
      </c>
      <c r="Z114" s="86">
        <f>Z45*INDEX(Inputs_ByPrg!$I$6:$AD$69,MATCH('ABP Remaining Capacity'!$E114,Inputs_ByPrg!$E$6:$E$69,0),MATCH('ABP Remaining Capacity'!Z$5,Inputs_ByPrg!$I$5:$AD$5,0))*8760/1000</f>
        <v>0</v>
      </c>
      <c r="AA114" s="86">
        <f>AA45*INDEX(Inputs_ByPrg!$I$6:$AD$69,MATCH('ABP Remaining Capacity'!$E114,Inputs_ByPrg!$E$6:$E$69,0),MATCH('ABP Remaining Capacity'!AA$5,Inputs_ByPrg!$I$5:$AD$5,0))*8760/1000</f>
        <v>0</v>
      </c>
      <c r="AB114" s="86">
        <f>AB45*INDEX(Inputs_ByPrg!$I$6:$AD$69,MATCH('ABP Remaining Capacity'!$E114,Inputs_ByPrg!$E$6:$E$69,0),MATCH('ABP Remaining Capacity'!AB$5,Inputs_ByPrg!$I$5:$AD$5,0))*8760/1000</f>
        <v>0</v>
      </c>
    </row>
    <row r="115" spans="2:28" ht="14.75" customHeight="1" x14ac:dyDescent="0.25">
      <c r="B115" s="227" t="s">
        <v>258</v>
      </c>
      <c r="C115" s="227" t="s">
        <v>237</v>
      </c>
      <c r="D115" s="323" t="s">
        <v>356</v>
      </c>
      <c r="E115" s="272" t="str">
        <f t="shared" si="2"/>
        <v>A_Community Driven Community Solar_&lt;10</v>
      </c>
      <c r="F115" s="249" t="s">
        <v>91</v>
      </c>
      <c r="G115" s="86">
        <f>G46*INDEX(Inputs_ByPrg!$I$6:$AD$69,MATCH('ABP Remaining Capacity'!$E115,Inputs_ByPrg!$E$6:$E$69,0),MATCH('ABP Remaining Capacity'!G$5,Inputs_ByPrg!$I$5:$AD$5,0))*8760/1000</f>
        <v>0</v>
      </c>
      <c r="H115" s="86">
        <f>H46*INDEX(Inputs_ByPrg!$I$6:$AD$69,MATCH('ABP Remaining Capacity'!$E115,Inputs_ByPrg!$E$6:$E$69,0),MATCH('ABP Remaining Capacity'!H$5,Inputs_ByPrg!$I$5:$AD$5,0))*8760/1000</f>
        <v>0</v>
      </c>
      <c r="I115" s="86">
        <f>I46*INDEX(Inputs_ByPrg!$I$6:$AD$69,MATCH('ABP Remaining Capacity'!$E115,Inputs_ByPrg!$E$6:$E$69,0),MATCH('ABP Remaining Capacity'!I$5,Inputs_ByPrg!$I$5:$AD$5,0))*8760/1000</f>
        <v>0</v>
      </c>
      <c r="J115" s="86">
        <f>J46*INDEX(Inputs_ByPrg!$I$6:$AD$69,MATCH('ABP Remaining Capacity'!$E115,Inputs_ByPrg!$E$6:$E$69,0),MATCH('ABP Remaining Capacity'!J$5,Inputs_ByPrg!$I$5:$AD$5,0))*8760/1000</f>
        <v>0</v>
      </c>
      <c r="K115" s="86">
        <f>K46*INDEX(Inputs_ByPrg!$I$6:$AD$69,MATCH('ABP Remaining Capacity'!$E115,Inputs_ByPrg!$E$6:$E$69,0),MATCH('ABP Remaining Capacity'!K$5,Inputs_ByPrg!$I$5:$AD$5,0))*8760/1000</f>
        <v>0</v>
      </c>
      <c r="L115" s="86">
        <f>L46*INDEX(Inputs_ByPrg!$I$6:$AD$69,MATCH('ABP Remaining Capacity'!$E115,Inputs_ByPrg!$E$6:$E$69,0),MATCH('ABP Remaining Capacity'!L$5,Inputs_ByPrg!$I$5:$AD$5,0))*8760/1000</f>
        <v>0</v>
      </c>
      <c r="M115" s="86">
        <f>M46*INDEX(Inputs_ByPrg!$I$6:$AD$69,MATCH('ABP Remaining Capacity'!$E115,Inputs_ByPrg!$E$6:$E$69,0),MATCH('ABP Remaining Capacity'!M$5,Inputs_ByPrg!$I$5:$AD$5,0))*8760/1000</f>
        <v>0</v>
      </c>
      <c r="N115" s="86">
        <f>N46*INDEX(Inputs_ByPrg!$I$6:$AD$69,MATCH('ABP Remaining Capacity'!$E115,Inputs_ByPrg!$E$6:$E$69,0),MATCH('ABP Remaining Capacity'!N$5,Inputs_ByPrg!$I$5:$AD$5,0))*8760/1000</f>
        <v>0</v>
      </c>
      <c r="O115" s="86">
        <f>O46*INDEX(Inputs_ByPrg!$I$6:$AD$69,MATCH('ABP Remaining Capacity'!$E115,Inputs_ByPrg!$E$6:$E$69,0),MATCH('ABP Remaining Capacity'!O$5,Inputs_ByPrg!$I$5:$AD$5,0))*8760/1000</f>
        <v>0</v>
      </c>
      <c r="P115" s="86">
        <f>P46*INDEX(Inputs_ByPrg!$I$6:$AD$69,MATCH('ABP Remaining Capacity'!$E115,Inputs_ByPrg!$E$6:$E$69,0),MATCH('ABP Remaining Capacity'!P$5,Inputs_ByPrg!$I$5:$AD$5,0))*8760/1000</f>
        <v>0</v>
      </c>
      <c r="Q115" s="86">
        <f>Q46*INDEX(Inputs_ByPrg!$I$6:$AD$69,MATCH('ABP Remaining Capacity'!$E115,Inputs_ByPrg!$E$6:$E$69,0),MATCH('ABP Remaining Capacity'!Q$5,Inputs_ByPrg!$I$5:$AD$5,0))*8760/1000</f>
        <v>0</v>
      </c>
      <c r="R115" s="86">
        <f>R46*INDEX(Inputs_ByPrg!$I$6:$AD$69,MATCH('ABP Remaining Capacity'!$E115,Inputs_ByPrg!$E$6:$E$69,0),MATCH('ABP Remaining Capacity'!R$5,Inputs_ByPrg!$I$5:$AD$5,0))*8760/1000</f>
        <v>0</v>
      </c>
      <c r="S115" s="86">
        <f>S46*INDEX(Inputs_ByPrg!$I$6:$AD$69,MATCH('ABP Remaining Capacity'!$E115,Inputs_ByPrg!$E$6:$E$69,0),MATCH('ABP Remaining Capacity'!S$5,Inputs_ByPrg!$I$5:$AD$5,0))*8760/1000</f>
        <v>0</v>
      </c>
      <c r="T115" s="86">
        <f>T46*INDEX(Inputs_ByPrg!$I$6:$AD$69,MATCH('ABP Remaining Capacity'!$E115,Inputs_ByPrg!$E$6:$E$69,0),MATCH('ABP Remaining Capacity'!T$5,Inputs_ByPrg!$I$5:$AD$5,0))*8760/1000</f>
        <v>0</v>
      </c>
      <c r="U115" s="86">
        <f>U46*INDEX(Inputs_ByPrg!$I$6:$AD$69,MATCH('ABP Remaining Capacity'!$E115,Inputs_ByPrg!$E$6:$E$69,0),MATCH('ABP Remaining Capacity'!U$5,Inputs_ByPrg!$I$5:$AD$5,0))*8760/1000</f>
        <v>0</v>
      </c>
      <c r="V115" s="86">
        <f>V46*INDEX(Inputs_ByPrg!$I$6:$AD$69,MATCH('ABP Remaining Capacity'!$E115,Inputs_ByPrg!$E$6:$E$69,0),MATCH('ABP Remaining Capacity'!V$5,Inputs_ByPrg!$I$5:$AD$5,0))*8760/1000</f>
        <v>0</v>
      </c>
      <c r="W115" s="86">
        <f>W46*INDEX(Inputs_ByPrg!$I$6:$AD$69,MATCH('ABP Remaining Capacity'!$E115,Inputs_ByPrg!$E$6:$E$69,0),MATCH('ABP Remaining Capacity'!W$5,Inputs_ByPrg!$I$5:$AD$5,0))*8760/1000</f>
        <v>0</v>
      </c>
      <c r="X115" s="86">
        <f>X46*INDEX(Inputs_ByPrg!$I$6:$AD$69,MATCH('ABP Remaining Capacity'!$E115,Inputs_ByPrg!$E$6:$E$69,0),MATCH('ABP Remaining Capacity'!X$5,Inputs_ByPrg!$I$5:$AD$5,0))*8760/1000</f>
        <v>0</v>
      </c>
      <c r="Y115" s="86">
        <f>Y46*INDEX(Inputs_ByPrg!$I$6:$AD$69,MATCH('ABP Remaining Capacity'!$E115,Inputs_ByPrg!$E$6:$E$69,0),MATCH('ABP Remaining Capacity'!Y$5,Inputs_ByPrg!$I$5:$AD$5,0))*8760/1000</f>
        <v>0</v>
      </c>
      <c r="Z115" s="86">
        <f>Z46*INDEX(Inputs_ByPrg!$I$6:$AD$69,MATCH('ABP Remaining Capacity'!$E115,Inputs_ByPrg!$E$6:$E$69,0),MATCH('ABP Remaining Capacity'!Z$5,Inputs_ByPrg!$I$5:$AD$5,0))*8760/1000</f>
        <v>0</v>
      </c>
      <c r="AA115" s="86">
        <f>AA46*INDEX(Inputs_ByPrg!$I$6:$AD$69,MATCH('ABP Remaining Capacity'!$E115,Inputs_ByPrg!$E$6:$E$69,0),MATCH('ABP Remaining Capacity'!AA$5,Inputs_ByPrg!$I$5:$AD$5,0))*8760/1000</f>
        <v>0</v>
      </c>
      <c r="AB115" s="86">
        <f>AB46*INDEX(Inputs_ByPrg!$I$6:$AD$69,MATCH('ABP Remaining Capacity'!$E115,Inputs_ByPrg!$E$6:$E$69,0),MATCH('ABP Remaining Capacity'!AB$5,Inputs_ByPrg!$I$5:$AD$5,0))*8760/1000</f>
        <v>0</v>
      </c>
    </row>
    <row r="116" spans="2:28" ht="14.75" customHeight="1" x14ac:dyDescent="0.25">
      <c r="B116" s="227" t="s">
        <v>258</v>
      </c>
      <c r="C116" s="227" t="s">
        <v>237</v>
      </c>
      <c r="D116" s="324" t="s">
        <v>357</v>
      </c>
      <c r="E116" s="272" t="str">
        <f t="shared" si="2"/>
        <v>A_Community Driven Community Solar_&gt;10-25</v>
      </c>
      <c r="F116" s="249" t="s">
        <v>91</v>
      </c>
      <c r="G116" s="86">
        <f>G47*INDEX(Inputs_ByPrg!$I$6:$AD$69,MATCH('ABP Remaining Capacity'!$E116,Inputs_ByPrg!$E$6:$E$69,0),MATCH('ABP Remaining Capacity'!G$5,Inputs_ByPrg!$I$5:$AD$5,0))*8760/1000</f>
        <v>0</v>
      </c>
      <c r="H116" s="86">
        <f>H47*INDEX(Inputs_ByPrg!$I$6:$AD$69,MATCH('ABP Remaining Capacity'!$E116,Inputs_ByPrg!$E$6:$E$69,0),MATCH('ABP Remaining Capacity'!H$5,Inputs_ByPrg!$I$5:$AD$5,0))*8760/1000</f>
        <v>0</v>
      </c>
      <c r="I116" s="86">
        <f>I47*INDEX(Inputs_ByPrg!$I$6:$AD$69,MATCH('ABP Remaining Capacity'!$E116,Inputs_ByPrg!$E$6:$E$69,0),MATCH('ABP Remaining Capacity'!I$5,Inputs_ByPrg!$I$5:$AD$5,0))*8760/1000</f>
        <v>0</v>
      </c>
      <c r="J116" s="86">
        <f>J47*INDEX(Inputs_ByPrg!$I$6:$AD$69,MATCH('ABP Remaining Capacity'!$E116,Inputs_ByPrg!$E$6:$E$69,0),MATCH('ABP Remaining Capacity'!J$5,Inputs_ByPrg!$I$5:$AD$5,0))*8760/1000</f>
        <v>0</v>
      </c>
      <c r="K116" s="86">
        <f>K47*INDEX(Inputs_ByPrg!$I$6:$AD$69,MATCH('ABP Remaining Capacity'!$E116,Inputs_ByPrg!$E$6:$E$69,0),MATCH('ABP Remaining Capacity'!K$5,Inputs_ByPrg!$I$5:$AD$5,0))*8760/1000</f>
        <v>0</v>
      </c>
      <c r="L116" s="86">
        <f>L47*INDEX(Inputs_ByPrg!$I$6:$AD$69,MATCH('ABP Remaining Capacity'!$E116,Inputs_ByPrg!$E$6:$E$69,0),MATCH('ABP Remaining Capacity'!L$5,Inputs_ByPrg!$I$5:$AD$5,0))*8760/1000</f>
        <v>0</v>
      </c>
      <c r="M116" s="86">
        <f>M47*INDEX(Inputs_ByPrg!$I$6:$AD$69,MATCH('ABP Remaining Capacity'!$E116,Inputs_ByPrg!$E$6:$E$69,0),MATCH('ABP Remaining Capacity'!M$5,Inputs_ByPrg!$I$5:$AD$5,0))*8760/1000</f>
        <v>0</v>
      </c>
      <c r="N116" s="86">
        <f>N47*INDEX(Inputs_ByPrg!$I$6:$AD$69,MATCH('ABP Remaining Capacity'!$E116,Inputs_ByPrg!$E$6:$E$69,0),MATCH('ABP Remaining Capacity'!N$5,Inputs_ByPrg!$I$5:$AD$5,0))*8760/1000</f>
        <v>0</v>
      </c>
      <c r="O116" s="86">
        <f>O47*INDEX(Inputs_ByPrg!$I$6:$AD$69,MATCH('ABP Remaining Capacity'!$E116,Inputs_ByPrg!$E$6:$E$69,0),MATCH('ABP Remaining Capacity'!O$5,Inputs_ByPrg!$I$5:$AD$5,0))*8760/1000</f>
        <v>0</v>
      </c>
      <c r="P116" s="86">
        <f>P47*INDEX(Inputs_ByPrg!$I$6:$AD$69,MATCH('ABP Remaining Capacity'!$E116,Inputs_ByPrg!$E$6:$E$69,0),MATCH('ABP Remaining Capacity'!P$5,Inputs_ByPrg!$I$5:$AD$5,0))*8760/1000</f>
        <v>0</v>
      </c>
      <c r="Q116" s="86">
        <f>Q47*INDEX(Inputs_ByPrg!$I$6:$AD$69,MATCH('ABP Remaining Capacity'!$E116,Inputs_ByPrg!$E$6:$E$69,0),MATCH('ABP Remaining Capacity'!Q$5,Inputs_ByPrg!$I$5:$AD$5,0))*8760/1000</f>
        <v>0</v>
      </c>
      <c r="R116" s="86">
        <f>R47*INDEX(Inputs_ByPrg!$I$6:$AD$69,MATCH('ABP Remaining Capacity'!$E116,Inputs_ByPrg!$E$6:$E$69,0),MATCH('ABP Remaining Capacity'!R$5,Inputs_ByPrg!$I$5:$AD$5,0))*8760/1000</f>
        <v>0</v>
      </c>
      <c r="S116" s="86">
        <f>S47*INDEX(Inputs_ByPrg!$I$6:$AD$69,MATCH('ABP Remaining Capacity'!$E116,Inputs_ByPrg!$E$6:$E$69,0),MATCH('ABP Remaining Capacity'!S$5,Inputs_ByPrg!$I$5:$AD$5,0))*8760/1000</f>
        <v>0</v>
      </c>
      <c r="T116" s="86">
        <f>T47*INDEX(Inputs_ByPrg!$I$6:$AD$69,MATCH('ABP Remaining Capacity'!$E116,Inputs_ByPrg!$E$6:$E$69,0),MATCH('ABP Remaining Capacity'!T$5,Inputs_ByPrg!$I$5:$AD$5,0))*8760/1000</f>
        <v>0</v>
      </c>
      <c r="U116" s="86">
        <f>U47*INDEX(Inputs_ByPrg!$I$6:$AD$69,MATCH('ABP Remaining Capacity'!$E116,Inputs_ByPrg!$E$6:$E$69,0),MATCH('ABP Remaining Capacity'!U$5,Inputs_ByPrg!$I$5:$AD$5,0))*8760/1000</f>
        <v>0</v>
      </c>
      <c r="V116" s="86">
        <f>V47*INDEX(Inputs_ByPrg!$I$6:$AD$69,MATCH('ABP Remaining Capacity'!$E116,Inputs_ByPrg!$E$6:$E$69,0),MATCH('ABP Remaining Capacity'!V$5,Inputs_ByPrg!$I$5:$AD$5,0))*8760/1000</f>
        <v>0</v>
      </c>
      <c r="W116" s="86">
        <f>W47*INDEX(Inputs_ByPrg!$I$6:$AD$69,MATCH('ABP Remaining Capacity'!$E116,Inputs_ByPrg!$E$6:$E$69,0),MATCH('ABP Remaining Capacity'!W$5,Inputs_ByPrg!$I$5:$AD$5,0))*8760/1000</f>
        <v>0</v>
      </c>
      <c r="X116" s="86">
        <f>X47*INDEX(Inputs_ByPrg!$I$6:$AD$69,MATCH('ABP Remaining Capacity'!$E116,Inputs_ByPrg!$E$6:$E$69,0),MATCH('ABP Remaining Capacity'!X$5,Inputs_ByPrg!$I$5:$AD$5,0))*8760/1000</f>
        <v>0</v>
      </c>
      <c r="Y116" s="86">
        <f>Y47*INDEX(Inputs_ByPrg!$I$6:$AD$69,MATCH('ABP Remaining Capacity'!$E116,Inputs_ByPrg!$E$6:$E$69,0),MATCH('ABP Remaining Capacity'!Y$5,Inputs_ByPrg!$I$5:$AD$5,0))*8760/1000</f>
        <v>0</v>
      </c>
      <c r="Z116" s="86">
        <f>Z47*INDEX(Inputs_ByPrg!$I$6:$AD$69,MATCH('ABP Remaining Capacity'!$E116,Inputs_ByPrg!$E$6:$E$69,0),MATCH('ABP Remaining Capacity'!Z$5,Inputs_ByPrg!$I$5:$AD$5,0))*8760/1000</f>
        <v>0</v>
      </c>
      <c r="AA116" s="86">
        <f>AA47*INDEX(Inputs_ByPrg!$I$6:$AD$69,MATCH('ABP Remaining Capacity'!$E116,Inputs_ByPrg!$E$6:$E$69,0),MATCH('ABP Remaining Capacity'!AA$5,Inputs_ByPrg!$I$5:$AD$5,0))*8760/1000</f>
        <v>0</v>
      </c>
      <c r="AB116" s="86">
        <f>AB47*INDEX(Inputs_ByPrg!$I$6:$AD$69,MATCH('ABP Remaining Capacity'!$E116,Inputs_ByPrg!$E$6:$E$69,0),MATCH('ABP Remaining Capacity'!AB$5,Inputs_ByPrg!$I$5:$AD$5,0))*8760/1000</f>
        <v>0</v>
      </c>
    </row>
    <row r="117" spans="2:28" ht="14.75" customHeight="1" x14ac:dyDescent="0.25">
      <c r="B117" s="227" t="s">
        <v>258</v>
      </c>
      <c r="C117" s="227" t="s">
        <v>237</v>
      </c>
      <c r="D117" s="324" t="s">
        <v>322</v>
      </c>
      <c r="E117" s="272" t="str">
        <f t="shared" si="2"/>
        <v>A_Community Driven Community Solar_&gt;25-100</v>
      </c>
      <c r="F117" s="249" t="s">
        <v>91</v>
      </c>
      <c r="G117" s="86">
        <f>G48*INDEX(Inputs_ByPrg!$I$6:$AD$69,MATCH('ABP Remaining Capacity'!$E117,Inputs_ByPrg!$E$6:$E$69,0),MATCH('ABP Remaining Capacity'!G$5,Inputs_ByPrg!$I$5:$AD$5,0))*8760/1000</f>
        <v>0</v>
      </c>
      <c r="H117" s="86">
        <f>H48*INDEX(Inputs_ByPrg!$I$6:$AD$69,MATCH('ABP Remaining Capacity'!$E117,Inputs_ByPrg!$E$6:$E$69,0),MATCH('ABP Remaining Capacity'!H$5,Inputs_ByPrg!$I$5:$AD$5,0))*8760/1000</f>
        <v>0</v>
      </c>
      <c r="I117" s="86">
        <f>I48*INDEX(Inputs_ByPrg!$I$6:$AD$69,MATCH('ABP Remaining Capacity'!$E117,Inputs_ByPrg!$E$6:$E$69,0),MATCH('ABP Remaining Capacity'!I$5,Inputs_ByPrg!$I$5:$AD$5,0))*8760/1000</f>
        <v>0</v>
      </c>
      <c r="J117" s="86">
        <f>J48*INDEX(Inputs_ByPrg!$I$6:$AD$69,MATCH('ABP Remaining Capacity'!$E117,Inputs_ByPrg!$E$6:$E$69,0),MATCH('ABP Remaining Capacity'!J$5,Inputs_ByPrg!$I$5:$AD$5,0))*8760/1000</f>
        <v>0</v>
      </c>
      <c r="K117" s="86">
        <f>K48*INDEX(Inputs_ByPrg!$I$6:$AD$69,MATCH('ABP Remaining Capacity'!$E117,Inputs_ByPrg!$E$6:$E$69,0),MATCH('ABP Remaining Capacity'!K$5,Inputs_ByPrg!$I$5:$AD$5,0))*8760/1000</f>
        <v>0</v>
      </c>
      <c r="L117" s="86">
        <f>L48*INDEX(Inputs_ByPrg!$I$6:$AD$69,MATCH('ABP Remaining Capacity'!$E117,Inputs_ByPrg!$E$6:$E$69,0),MATCH('ABP Remaining Capacity'!L$5,Inputs_ByPrg!$I$5:$AD$5,0))*8760/1000</f>
        <v>0</v>
      </c>
      <c r="M117" s="86">
        <f>M48*INDEX(Inputs_ByPrg!$I$6:$AD$69,MATCH('ABP Remaining Capacity'!$E117,Inputs_ByPrg!$E$6:$E$69,0),MATCH('ABP Remaining Capacity'!M$5,Inputs_ByPrg!$I$5:$AD$5,0))*8760/1000</f>
        <v>0</v>
      </c>
      <c r="N117" s="86">
        <f>N48*INDEX(Inputs_ByPrg!$I$6:$AD$69,MATCH('ABP Remaining Capacity'!$E117,Inputs_ByPrg!$E$6:$E$69,0),MATCH('ABP Remaining Capacity'!N$5,Inputs_ByPrg!$I$5:$AD$5,0))*8760/1000</f>
        <v>0</v>
      </c>
      <c r="O117" s="86">
        <f>O48*INDEX(Inputs_ByPrg!$I$6:$AD$69,MATCH('ABP Remaining Capacity'!$E117,Inputs_ByPrg!$E$6:$E$69,0),MATCH('ABP Remaining Capacity'!O$5,Inputs_ByPrg!$I$5:$AD$5,0))*8760/1000</f>
        <v>0</v>
      </c>
      <c r="P117" s="86">
        <f>P48*INDEX(Inputs_ByPrg!$I$6:$AD$69,MATCH('ABP Remaining Capacity'!$E117,Inputs_ByPrg!$E$6:$E$69,0),MATCH('ABP Remaining Capacity'!P$5,Inputs_ByPrg!$I$5:$AD$5,0))*8760/1000</f>
        <v>0</v>
      </c>
      <c r="Q117" s="86">
        <f>Q48*INDEX(Inputs_ByPrg!$I$6:$AD$69,MATCH('ABP Remaining Capacity'!$E117,Inputs_ByPrg!$E$6:$E$69,0),MATCH('ABP Remaining Capacity'!Q$5,Inputs_ByPrg!$I$5:$AD$5,0))*8760/1000</f>
        <v>0</v>
      </c>
      <c r="R117" s="86">
        <f>R48*INDEX(Inputs_ByPrg!$I$6:$AD$69,MATCH('ABP Remaining Capacity'!$E117,Inputs_ByPrg!$E$6:$E$69,0),MATCH('ABP Remaining Capacity'!R$5,Inputs_ByPrg!$I$5:$AD$5,0))*8760/1000</f>
        <v>0</v>
      </c>
      <c r="S117" s="86">
        <f>S48*INDEX(Inputs_ByPrg!$I$6:$AD$69,MATCH('ABP Remaining Capacity'!$E117,Inputs_ByPrg!$E$6:$E$69,0),MATCH('ABP Remaining Capacity'!S$5,Inputs_ByPrg!$I$5:$AD$5,0))*8760/1000</f>
        <v>0</v>
      </c>
      <c r="T117" s="86">
        <f>T48*INDEX(Inputs_ByPrg!$I$6:$AD$69,MATCH('ABP Remaining Capacity'!$E117,Inputs_ByPrg!$E$6:$E$69,0),MATCH('ABP Remaining Capacity'!T$5,Inputs_ByPrg!$I$5:$AD$5,0))*8760/1000</f>
        <v>0</v>
      </c>
      <c r="U117" s="86">
        <f>U48*INDEX(Inputs_ByPrg!$I$6:$AD$69,MATCH('ABP Remaining Capacity'!$E117,Inputs_ByPrg!$E$6:$E$69,0),MATCH('ABP Remaining Capacity'!U$5,Inputs_ByPrg!$I$5:$AD$5,0))*8760/1000</f>
        <v>0</v>
      </c>
      <c r="V117" s="86">
        <f>V48*INDEX(Inputs_ByPrg!$I$6:$AD$69,MATCH('ABP Remaining Capacity'!$E117,Inputs_ByPrg!$E$6:$E$69,0),MATCH('ABP Remaining Capacity'!V$5,Inputs_ByPrg!$I$5:$AD$5,0))*8760/1000</f>
        <v>0</v>
      </c>
      <c r="W117" s="86">
        <f>W48*INDEX(Inputs_ByPrg!$I$6:$AD$69,MATCH('ABP Remaining Capacity'!$E117,Inputs_ByPrg!$E$6:$E$69,0),MATCH('ABP Remaining Capacity'!W$5,Inputs_ByPrg!$I$5:$AD$5,0))*8760/1000</f>
        <v>0</v>
      </c>
      <c r="X117" s="86">
        <f>X48*INDEX(Inputs_ByPrg!$I$6:$AD$69,MATCH('ABP Remaining Capacity'!$E117,Inputs_ByPrg!$E$6:$E$69,0),MATCH('ABP Remaining Capacity'!X$5,Inputs_ByPrg!$I$5:$AD$5,0))*8760/1000</f>
        <v>0</v>
      </c>
      <c r="Y117" s="86">
        <f>Y48*INDEX(Inputs_ByPrg!$I$6:$AD$69,MATCH('ABP Remaining Capacity'!$E117,Inputs_ByPrg!$E$6:$E$69,0),MATCH('ABP Remaining Capacity'!Y$5,Inputs_ByPrg!$I$5:$AD$5,0))*8760/1000</f>
        <v>0</v>
      </c>
      <c r="Z117" s="86">
        <f>Z48*INDEX(Inputs_ByPrg!$I$6:$AD$69,MATCH('ABP Remaining Capacity'!$E117,Inputs_ByPrg!$E$6:$E$69,0),MATCH('ABP Remaining Capacity'!Z$5,Inputs_ByPrg!$I$5:$AD$5,0))*8760/1000</f>
        <v>0</v>
      </c>
      <c r="AA117" s="86">
        <f>AA48*INDEX(Inputs_ByPrg!$I$6:$AD$69,MATCH('ABP Remaining Capacity'!$E117,Inputs_ByPrg!$E$6:$E$69,0),MATCH('ABP Remaining Capacity'!AA$5,Inputs_ByPrg!$I$5:$AD$5,0))*8760/1000</f>
        <v>0</v>
      </c>
      <c r="AB117" s="86">
        <f>AB48*INDEX(Inputs_ByPrg!$I$6:$AD$69,MATCH('ABP Remaining Capacity'!$E117,Inputs_ByPrg!$E$6:$E$69,0),MATCH('ABP Remaining Capacity'!AB$5,Inputs_ByPrg!$I$5:$AD$5,0))*8760/1000</f>
        <v>0</v>
      </c>
    </row>
    <row r="118" spans="2:28" ht="14.75" customHeight="1" x14ac:dyDescent="0.25">
      <c r="B118" s="227" t="s">
        <v>258</v>
      </c>
      <c r="C118" s="227" t="s">
        <v>237</v>
      </c>
      <c r="D118" s="324" t="s">
        <v>323</v>
      </c>
      <c r="E118" s="272" t="str">
        <f t="shared" si="2"/>
        <v>A_Community Driven Community Solar_&gt;100-200</v>
      </c>
      <c r="F118" s="249" t="s">
        <v>91</v>
      </c>
      <c r="G118" s="86">
        <f>G49*INDEX(Inputs_ByPrg!$I$6:$AD$69,MATCH('ABP Remaining Capacity'!$E118,Inputs_ByPrg!$E$6:$E$69,0),MATCH('ABP Remaining Capacity'!G$5,Inputs_ByPrg!$I$5:$AD$5,0))*8760/1000</f>
        <v>0</v>
      </c>
      <c r="H118" s="86">
        <f>H49*INDEX(Inputs_ByPrg!$I$6:$AD$69,MATCH('ABP Remaining Capacity'!$E118,Inputs_ByPrg!$E$6:$E$69,0),MATCH('ABP Remaining Capacity'!H$5,Inputs_ByPrg!$I$5:$AD$5,0))*8760/1000</f>
        <v>0</v>
      </c>
      <c r="I118" s="86">
        <f>I49*INDEX(Inputs_ByPrg!$I$6:$AD$69,MATCH('ABP Remaining Capacity'!$E118,Inputs_ByPrg!$E$6:$E$69,0),MATCH('ABP Remaining Capacity'!I$5,Inputs_ByPrg!$I$5:$AD$5,0))*8760/1000</f>
        <v>0</v>
      </c>
      <c r="J118" s="86">
        <f>J49*INDEX(Inputs_ByPrg!$I$6:$AD$69,MATCH('ABP Remaining Capacity'!$E118,Inputs_ByPrg!$E$6:$E$69,0),MATCH('ABP Remaining Capacity'!J$5,Inputs_ByPrg!$I$5:$AD$5,0))*8760/1000</f>
        <v>0</v>
      </c>
      <c r="K118" s="86">
        <f>K49*INDEX(Inputs_ByPrg!$I$6:$AD$69,MATCH('ABP Remaining Capacity'!$E118,Inputs_ByPrg!$E$6:$E$69,0),MATCH('ABP Remaining Capacity'!K$5,Inputs_ByPrg!$I$5:$AD$5,0))*8760/1000</f>
        <v>0</v>
      </c>
      <c r="L118" s="86">
        <f>L49*INDEX(Inputs_ByPrg!$I$6:$AD$69,MATCH('ABP Remaining Capacity'!$E118,Inputs_ByPrg!$E$6:$E$69,0),MATCH('ABP Remaining Capacity'!L$5,Inputs_ByPrg!$I$5:$AD$5,0))*8760/1000</f>
        <v>0</v>
      </c>
      <c r="M118" s="86">
        <f>M49*INDEX(Inputs_ByPrg!$I$6:$AD$69,MATCH('ABP Remaining Capacity'!$E118,Inputs_ByPrg!$E$6:$E$69,0),MATCH('ABP Remaining Capacity'!M$5,Inputs_ByPrg!$I$5:$AD$5,0))*8760/1000</f>
        <v>0</v>
      </c>
      <c r="N118" s="86">
        <f>N49*INDEX(Inputs_ByPrg!$I$6:$AD$69,MATCH('ABP Remaining Capacity'!$E118,Inputs_ByPrg!$E$6:$E$69,0),MATCH('ABP Remaining Capacity'!N$5,Inputs_ByPrg!$I$5:$AD$5,0))*8760/1000</f>
        <v>0</v>
      </c>
      <c r="O118" s="86">
        <f>O49*INDEX(Inputs_ByPrg!$I$6:$AD$69,MATCH('ABP Remaining Capacity'!$E118,Inputs_ByPrg!$E$6:$E$69,0),MATCH('ABP Remaining Capacity'!O$5,Inputs_ByPrg!$I$5:$AD$5,0))*8760/1000</f>
        <v>0</v>
      </c>
      <c r="P118" s="86">
        <f>P49*INDEX(Inputs_ByPrg!$I$6:$AD$69,MATCH('ABP Remaining Capacity'!$E118,Inputs_ByPrg!$E$6:$E$69,0),MATCH('ABP Remaining Capacity'!P$5,Inputs_ByPrg!$I$5:$AD$5,0))*8760/1000</f>
        <v>0</v>
      </c>
      <c r="Q118" s="86">
        <f>Q49*INDEX(Inputs_ByPrg!$I$6:$AD$69,MATCH('ABP Remaining Capacity'!$E118,Inputs_ByPrg!$E$6:$E$69,0),MATCH('ABP Remaining Capacity'!Q$5,Inputs_ByPrg!$I$5:$AD$5,0))*8760/1000</f>
        <v>0</v>
      </c>
      <c r="R118" s="86">
        <f>R49*INDEX(Inputs_ByPrg!$I$6:$AD$69,MATCH('ABP Remaining Capacity'!$E118,Inputs_ByPrg!$E$6:$E$69,0),MATCH('ABP Remaining Capacity'!R$5,Inputs_ByPrg!$I$5:$AD$5,0))*8760/1000</f>
        <v>0</v>
      </c>
      <c r="S118" s="86">
        <f>S49*INDEX(Inputs_ByPrg!$I$6:$AD$69,MATCH('ABP Remaining Capacity'!$E118,Inputs_ByPrg!$E$6:$E$69,0),MATCH('ABP Remaining Capacity'!S$5,Inputs_ByPrg!$I$5:$AD$5,0))*8760/1000</f>
        <v>0</v>
      </c>
      <c r="T118" s="86">
        <f>T49*INDEX(Inputs_ByPrg!$I$6:$AD$69,MATCH('ABP Remaining Capacity'!$E118,Inputs_ByPrg!$E$6:$E$69,0),MATCH('ABP Remaining Capacity'!T$5,Inputs_ByPrg!$I$5:$AD$5,0))*8760/1000</f>
        <v>0</v>
      </c>
      <c r="U118" s="86">
        <f>U49*INDEX(Inputs_ByPrg!$I$6:$AD$69,MATCH('ABP Remaining Capacity'!$E118,Inputs_ByPrg!$E$6:$E$69,0),MATCH('ABP Remaining Capacity'!U$5,Inputs_ByPrg!$I$5:$AD$5,0))*8760/1000</f>
        <v>0</v>
      </c>
      <c r="V118" s="86">
        <f>V49*INDEX(Inputs_ByPrg!$I$6:$AD$69,MATCH('ABP Remaining Capacity'!$E118,Inputs_ByPrg!$E$6:$E$69,0),MATCH('ABP Remaining Capacity'!V$5,Inputs_ByPrg!$I$5:$AD$5,0))*8760/1000</f>
        <v>0</v>
      </c>
      <c r="W118" s="86">
        <f>W49*INDEX(Inputs_ByPrg!$I$6:$AD$69,MATCH('ABP Remaining Capacity'!$E118,Inputs_ByPrg!$E$6:$E$69,0),MATCH('ABP Remaining Capacity'!W$5,Inputs_ByPrg!$I$5:$AD$5,0))*8760/1000</f>
        <v>0</v>
      </c>
      <c r="X118" s="86">
        <f>X49*INDEX(Inputs_ByPrg!$I$6:$AD$69,MATCH('ABP Remaining Capacity'!$E118,Inputs_ByPrg!$E$6:$E$69,0),MATCH('ABP Remaining Capacity'!X$5,Inputs_ByPrg!$I$5:$AD$5,0))*8760/1000</f>
        <v>0</v>
      </c>
      <c r="Y118" s="86">
        <f>Y49*INDEX(Inputs_ByPrg!$I$6:$AD$69,MATCH('ABP Remaining Capacity'!$E118,Inputs_ByPrg!$E$6:$E$69,0),MATCH('ABP Remaining Capacity'!Y$5,Inputs_ByPrg!$I$5:$AD$5,0))*8760/1000</f>
        <v>0</v>
      </c>
      <c r="Z118" s="86">
        <f>Z49*INDEX(Inputs_ByPrg!$I$6:$AD$69,MATCH('ABP Remaining Capacity'!$E118,Inputs_ByPrg!$E$6:$E$69,0),MATCH('ABP Remaining Capacity'!Z$5,Inputs_ByPrg!$I$5:$AD$5,0))*8760/1000</f>
        <v>0</v>
      </c>
      <c r="AA118" s="86">
        <f>AA49*INDEX(Inputs_ByPrg!$I$6:$AD$69,MATCH('ABP Remaining Capacity'!$E118,Inputs_ByPrg!$E$6:$E$69,0),MATCH('ABP Remaining Capacity'!AA$5,Inputs_ByPrg!$I$5:$AD$5,0))*8760/1000</f>
        <v>0</v>
      </c>
      <c r="AB118" s="86">
        <f>AB49*INDEX(Inputs_ByPrg!$I$6:$AD$69,MATCH('ABP Remaining Capacity'!$E118,Inputs_ByPrg!$E$6:$E$69,0),MATCH('ABP Remaining Capacity'!AB$5,Inputs_ByPrg!$I$5:$AD$5,0))*8760/1000</f>
        <v>0</v>
      </c>
    </row>
    <row r="119" spans="2:28" ht="14.75" customHeight="1" x14ac:dyDescent="0.25">
      <c r="B119" s="227" t="s">
        <v>258</v>
      </c>
      <c r="C119" s="227" t="s">
        <v>237</v>
      </c>
      <c r="D119" s="324" t="s">
        <v>324</v>
      </c>
      <c r="E119" s="272" t="str">
        <f t="shared" si="2"/>
        <v>A_Community Driven Community Solar_&gt;200-500</v>
      </c>
      <c r="F119" s="249" t="s">
        <v>91</v>
      </c>
      <c r="G119" s="86">
        <f>G50*INDEX(Inputs_ByPrg!$I$6:$AD$69,MATCH('ABP Remaining Capacity'!$E119,Inputs_ByPrg!$E$6:$E$69,0),MATCH('ABP Remaining Capacity'!G$5,Inputs_ByPrg!$I$5:$AD$5,0))*8760/1000</f>
        <v>0</v>
      </c>
      <c r="H119" s="86">
        <f>H50*INDEX(Inputs_ByPrg!$I$6:$AD$69,MATCH('ABP Remaining Capacity'!$E119,Inputs_ByPrg!$E$6:$E$69,0),MATCH('ABP Remaining Capacity'!H$5,Inputs_ByPrg!$I$5:$AD$5,0))*8760/1000</f>
        <v>3070.3178290470182</v>
      </c>
      <c r="I119" s="86">
        <f>I50*INDEX(Inputs_ByPrg!$I$6:$AD$69,MATCH('ABP Remaining Capacity'!$E119,Inputs_ByPrg!$E$6:$E$69,0),MATCH('ABP Remaining Capacity'!I$5,Inputs_ByPrg!$I$5:$AD$5,0))*8760/1000</f>
        <v>0</v>
      </c>
      <c r="J119" s="86">
        <f>J50*INDEX(Inputs_ByPrg!$I$6:$AD$69,MATCH('ABP Remaining Capacity'!$E119,Inputs_ByPrg!$E$6:$E$69,0),MATCH('ABP Remaining Capacity'!J$5,Inputs_ByPrg!$I$5:$AD$5,0))*8760/1000</f>
        <v>0</v>
      </c>
      <c r="K119" s="86">
        <f>K50*INDEX(Inputs_ByPrg!$I$6:$AD$69,MATCH('ABP Remaining Capacity'!$E119,Inputs_ByPrg!$E$6:$E$69,0),MATCH('ABP Remaining Capacity'!K$5,Inputs_ByPrg!$I$5:$AD$5,0))*8760/1000</f>
        <v>0</v>
      </c>
      <c r="L119" s="86">
        <f>L50*INDEX(Inputs_ByPrg!$I$6:$AD$69,MATCH('ABP Remaining Capacity'!$E119,Inputs_ByPrg!$E$6:$E$69,0),MATCH('ABP Remaining Capacity'!L$5,Inputs_ByPrg!$I$5:$AD$5,0))*8760/1000</f>
        <v>0</v>
      </c>
      <c r="M119" s="86">
        <f>M50*INDEX(Inputs_ByPrg!$I$6:$AD$69,MATCH('ABP Remaining Capacity'!$E119,Inputs_ByPrg!$E$6:$E$69,0),MATCH('ABP Remaining Capacity'!M$5,Inputs_ByPrg!$I$5:$AD$5,0))*8760/1000</f>
        <v>0</v>
      </c>
      <c r="N119" s="86">
        <f>N50*INDEX(Inputs_ByPrg!$I$6:$AD$69,MATCH('ABP Remaining Capacity'!$E119,Inputs_ByPrg!$E$6:$E$69,0),MATCH('ABP Remaining Capacity'!N$5,Inputs_ByPrg!$I$5:$AD$5,0))*8760/1000</f>
        <v>0</v>
      </c>
      <c r="O119" s="86">
        <f>O50*INDEX(Inputs_ByPrg!$I$6:$AD$69,MATCH('ABP Remaining Capacity'!$E119,Inputs_ByPrg!$E$6:$E$69,0),MATCH('ABP Remaining Capacity'!O$5,Inputs_ByPrg!$I$5:$AD$5,0))*8760/1000</f>
        <v>0</v>
      </c>
      <c r="P119" s="86">
        <f>P50*INDEX(Inputs_ByPrg!$I$6:$AD$69,MATCH('ABP Remaining Capacity'!$E119,Inputs_ByPrg!$E$6:$E$69,0),MATCH('ABP Remaining Capacity'!P$5,Inputs_ByPrg!$I$5:$AD$5,0))*8760/1000</f>
        <v>0</v>
      </c>
      <c r="Q119" s="86">
        <f>Q50*INDEX(Inputs_ByPrg!$I$6:$AD$69,MATCH('ABP Remaining Capacity'!$E119,Inputs_ByPrg!$E$6:$E$69,0),MATCH('ABP Remaining Capacity'!Q$5,Inputs_ByPrg!$I$5:$AD$5,0))*8760/1000</f>
        <v>0</v>
      </c>
      <c r="R119" s="86">
        <f>R50*INDEX(Inputs_ByPrg!$I$6:$AD$69,MATCH('ABP Remaining Capacity'!$E119,Inputs_ByPrg!$E$6:$E$69,0),MATCH('ABP Remaining Capacity'!R$5,Inputs_ByPrg!$I$5:$AD$5,0))*8760/1000</f>
        <v>0</v>
      </c>
      <c r="S119" s="86">
        <f>S50*INDEX(Inputs_ByPrg!$I$6:$AD$69,MATCH('ABP Remaining Capacity'!$E119,Inputs_ByPrg!$E$6:$E$69,0),MATCH('ABP Remaining Capacity'!S$5,Inputs_ByPrg!$I$5:$AD$5,0))*8760/1000</f>
        <v>0</v>
      </c>
      <c r="T119" s="86">
        <f>T50*INDEX(Inputs_ByPrg!$I$6:$AD$69,MATCH('ABP Remaining Capacity'!$E119,Inputs_ByPrg!$E$6:$E$69,0),MATCH('ABP Remaining Capacity'!T$5,Inputs_ByPrg!$I$5:$AD$5,0))*8760/1000</f>
        <v>0</v>
      </c>
      <c r="U119" s="86">
        <f>U50*INDEX(Inputs_ByPrg!$I$6:$AD$69,MATCH('ABP Remaining Capacity'!$E119,Inputs_ByPrg!$E$6:$E$69,0),MATCH('ABP Remaining Capacity'!U$5,Inputs_ByPrg!$I$5:$AD$5,0))*8760/1000</f>
        <v>0</v>
      </c>
      <c r="V119" s="86">
        <f>V50*INDEX(Inputs_ByPrg!$I$6:$AD$69,MATCH('ABP Remaining Capacity'!$E119,Inputs_ByPrg!$E$6:$E$69,0),MATCH('ABP Remaining Capacity'!V$5,Inputs_ByPrg!$I$5:$AD$5,0))*8760/1000</f>
        <v>0</v>
      </c>
      <c r="W119" s="86">
        <f>W50*INDEX(Inputs_ByPrg!$I$6:$AD$69,MATCH('ABP Remaining Capacity'!$E119,Inputs_ByPrg!$E$6:$E$69,0),MATCH('ABP Remaining Capacity'!W$5,Inputs_ByPrg!$I$5:$AD$5,0))*8760/1000</f>
        <v>0</v>
      </c>
      <c r="X119" s="86">
        <f>X50*INDEX(Inputs_ByPrg!$I$6:$AD$69,MATCH('ABP Remaining Capacity'!$E119,Inputs_ByPrg!$E$6:$E$69,0),MATCH('ABP Remaining Capacity'!X$5,Inputs_ByPrg!$I$5:$AD$5,0))*8760/1000</f>
        <v>0</v>
      </c>
      <c r="Y119" s="86">
        <f>Y50*INDEX(Inputs_ByPrg!$I$6:$AD$69,MATCH('ABP Remaining Capacity'!$E119,Inputs_ByPrg!$E$6:$E$69,0),MATCH('ABP Remaining Capacity'!Y$5,Inputs_ByPrg!$I$5:$AD$5,0))*8760/1000</f>
        <v>0</v>
      </c>
      <c r="Z119" s="86">
        <f>Z50*INDEX(Inputs_ByPrg!$I$6:$AD$69,MATCH('ABP Remaining Capacity'!$E119,Inputs_ByPrg!$E$6:$E$69,0),MATCH('ABP Remaining Capacity'!Z$5,Inputs_ByPrg!$I$5:$AD$5,0))*8760/1000</f>
        <v>0</v>
      </c>
      <c r="AA119" s="86">
        <f>AA50*INDEX(Inputs_ByPrg!$I$6:$AD$69,MATCH('ABP Remaining Capacity'!$E119,Inputs_ByPrg!$E$6:$E$69,0),MATCH('ABP Remaining Capacity'!AA$5,Inputs_ByPrg!$I$5:$AD$5,0))*8760/1000</f>
        <v>0</v>
      </c>
      <c r="AB119" s="86">
        <f>AB50*INDEX(Inputs_ByPrg!$I$6:$AD$69,MATCH('ABP Remaining Capacity'!$E119,Inputs_ByPrg!$E$6:$E$69,0),MATCH('ABP Remaining Capacity'!AB$5,Inputs_ByPrg!$I$5:$AD$5,0))*8760/1000</f>
        <v>0</v>
      </c>
    </row>
    <row r="120" spans="2:28" ht="14.75" customHeight="1" x14ac:dyDescent="0.25">
      <c r="B120" s="227" t="s">
        <v>258</v>
      </c>
      <c r="C120" s="227" t="s">
        <v>237</v>
      </c>
      <c r="D120" s="324" t="s">
        <v>326</v>
      </c>
      <c r="E120" s="272" t="str">
        <f t="shared" si="2"/>
        <v>A_Community Driven Community Solar_&gt;500-2000</v>
      </c>
      <c r="F120" s="249" t="s">
        <v>91</v>
      </c>
      <c r="G120" s="86">
        <f>G51*INDEX(Inputs_ByPrg!$I$6:$AD$69,MATCH('ABP Remaining Capacity'!$E120,Inputs_ByPrg!$E$6:$E$69,0),MATCH('ABP Remaining Capacity'!G$5,Inputs_ByPrg!$I$5:$AD$5,0))*8760/1000</f>
        <v>0</v>
      </c>
      <c r="H120" s="86">
        <f>H51*INDEX(Inputs_ByPrg!$I$6:$AD$69,MATCH('ABP Remaining Capacity'!$E120,Inputs_ByPrg!$E$6:$E$69,0),MATCH('ABP Remaining Capacity'!H$5,Inputs_ByPrg!$I$5:$AD$5,0))*8760/1000</f>
        <v>23844.31871518405</v>
      </c>
      <c r="I120" s="86">
        <f>I51*INDEX(Inputs_ByPrg!$I$6:$AD$69,MATCH('ABP Remaining Capacity'!$E120,Inputs_ByPrg!$E$6:$E$69,0),MATCH('ABP Remaining Capacity'!I$5,Inputs_ByPrg!$I$5:$AD$5,0))*8760/1000</f>
        <v>0</v>
      </c>
      <c r="J120" s="86">
        <f>J51*INDEX(Inputs_ByPrg!$I$6:$AD$69,MATCH('ABP Remaining Capacity'!$E120,Inputs_ByPrg!$E$6:$E$69,0),MATCH('ABP Remaining Capacity'!J$5,Inputs_ByPrg!$I$5:$AD$5,0))*8760/1000</f>
        <v>0</v>
      </c>
      <c r="K120" s="86">
        <f>K51*INDEX(Inputs_ByPrg!$I$6:$AD$69,MATCH('ABP Remaining Capacity'!$E120,Inputs_ByPrg!$E$6:$E$69,0),MATCH('ABP Remaining Capacity'!K$5,Inputs_ByPrg!$I$5:$AD$5,0))*8760/1000</f>
        <v>0</v>
      </c>
      <c r="L120" s="86">
        <f>L51*INDEX(Inputs_ByPrg!$I$6:$AD$69,MATCH('ABP Remaining Capacity'!$E120,Inputs_ByPrg!$E$6:$E$69,0),MATCH('ABP Remaining Capacity'!L$5,Inputs_ByPrg!$I$5:$AD$5,0))*8760/1000</f>
        <v>0</v>
      </c>
      <c r="M120" s="86">
        <f>M51*INDEX(Inputs_ByPrg!$I$6:$AD$69,MATCH('ABP Remaining Capacity'!$E120,Inputs_ByPrg!$E$6:$E$69,0),MATCH('ABP Remaining Capacity'!M$5,Inputs_ByPrg!$I$5:$AD$5,0))*8760/1000</f>
        <v>0</v>
      </c>
      <c r="N120" s="86">
        <f>N51*INDEX(Inputs_ByPrg!$I$6:$AD$69,MATCH('ABP Remaining Capacity'!$E120,Inputs_ByPrg!$E$6:$E$69,0),MATCH('ABP Remaining Capacity'!N$5,Inputs_ByPrg!$I$5:$AD$5,0))*8760/1000</f>
        <v>0</v>
      </c>
      <c r="O120" s="86">
        <f>O51*INDEX(Inputs_ByPrg!$I$6:$AD$69,MATCH('ABP Remaining Capacity'!$E120,Inputs_ByPrg!$E$6:$E$69,0),MATCH('ABP Remaining Capacity'!O$5,Inputs_ByPrg!$I$5:$AD$5,0))*8760/1000</f>
        <v>0</v>
      </c>
      <c r="P120" s="86">
        <f>P51*INDEX(Inputs_ByPrg!$I$6:$AD$69,MATCH('ABP Remaining Capacity'!$E120,Inputs_ByPrg!$E$6:$E$69,0),MATCH('ABP Remaining Capacity'!P$5,Inputs_ByPrg!$I$5:$AD$5,0))*8760/1000</f>
        <v>0</v>
      </c>
      <c r="Q120" s="86">
        <f>Q51*INDEX(Inputs_ByPrg!$I$6:$AD$69,MATCH('ABP Remaining Capacity'!$E120,Inputs_ByPrg!$E$6:$E$69,0),MATCH('ABP Remaining Capacity'!Q$5,Inputs_ByPrg!$I$5:$AD$5,0))*8760/1000</f>
        <v>0</v>
      </c>
      <c r="R120" s="86">
        <f>R51*INDEX(Inputs_ByPrg!$I$6:$AD$69,MATCH('ABP Remaining Capacity'!$E120,Inputs_ByPrg!$E$6:$E$69,0),MATCH('ABP Remaining Capacity'!R$5,Inputs_ByPrg!$I$5:$AD$5,0))*8760/1000</f>
        <v>0</v>
      </c>
      <c r="S120" s="86">
        <f>S51*INDEX(Inputs_ByPrg!$I$6:$AD$69,MATCH('ABP Remaining Capacity'!$E120,Inputs_ByPrg!$E$6:$E$69,0),MATCH('ABP Remaining Capacity'!S$5,Inputs_ByPrg!$I$5:$AD$5,0))*8760/1000</f>
        <v>0</v>
      </c>
      <c r="T120" s="86">
        <f>T51*INDEX(Inputs_ByPrg!$I$6:$AD$69,MATCH('ABP Remaining Capacity'!$E120,Inputs_ByPrg!$E$6:$E$69,0),MATCH('ABP Remaining Capacity'!T$5,Inputs_ByPrg!$I$5:$AD$5,0))*8760/1000</f>
        <v>0</v>
      </c>
      <c r="U120" s="86">
        <f>U51*INDEX(Inputs_ByPrg!$I$6:$AD$69,MATCH('ABP Remaining Capacity'!$E120,Inputs_ByPrg!$E$6:$E$69,0),MATCH('ABP Remaining Capacity'!U$5,Inputs_ByPrg!$I$5:$AD$5,0))*8760/1000</f>
        <v>0</v>
      </c>
      <c r="V120" s="86">
        <f>V51*INDEX(Inputs_ByPrg!$I$6:$AD$69,MATCH('ABP Remaining Capacity'!$E120,Inputs_ByPrg!$E$6:$E$69,0),MATCH('ABP Remaining Capacity'!V$5,Inputs_ByPrg!$I$5:$AD$5,0))*8760/1000</f>
        <v>0</v>
      </c>
      <c r="W120" s="86">
        <f>W51*INDEX(Inputs_ByPrg!$I$6:$AD$69,MATCH('ABP Remaining Capacity'!$E120,Inputs_ByPrg!$E$6:$E$69,0),MATCH('ABP Remaining Capacity'!W$5,Inputs_ByPrg!$I$5:$AD$5,0))*8760/1000</f>
        <v>0</v>
      </c>
      <c r="X120" s="86">
        <f>X51*INDEX(Inputs_ByPrg!$I$6:$AD$69,MATCH('ABP Remaining Capacity'!$E120,Inputs_ByPrg!$E$6:$E$69,0),MATCH('ABP Remaining Capacity'!X$5,Inputs_ByPrg!$I$5:$AD$5,0))*8760/1000</f>
        <v>0</v>
      </c>
      <c r="Y120" s="86">
        <f>Y51*INDEX(Inputs_ByPrg!$I$6:$AD$69,MATCH('ABP Remaining Capacity'!$E120,Inputs_ByPrg!$E$6:$E$69,0),MATCH('ABP Remaining Capacity'!Y$5,Inputs_ByPrg!$I$5:$AD$5,0))*8760/1000</f>
        <v>0</v>
      </c>
      <c r="Z120" s="86">
        <f>Z51*INDEX(Inputs_ByPrg!$I$6:$AD$69,MATCH('ABP Remaining Capacity'!$E120,Inputs_ByPrg!$E$6:$E$69,0),MATCH('ABP Remaining Capacity'!Z$5,Inputs_ByPrg!$I$5:$AD$5,0))*8760/1000</f>
        <v>0</v>
      </c>
      <c r="AA120" s="86">
        <f>AA51*INDEX(Inputs_ByPrg!$I$6:$AD$69,MATCH('ABP Remaining Capacity'!$E120,Inputs_ByPrg!$E$6:$E$69,0),MATCH('ABP Remaining Capacity'!AA$5,Inputs_ByPrg!$I$5:$AD$5,0))*8760/1000</f>
        <v>0</v>
      </c>
      <c r="AB120" s="86">
        <f>AB51*INDEX(Inputs_ByPrg!$I$6:$AD$69,MATCH('ABP Remaining Capacity'!$E120,Inputs_ByPrg!$E$6:$E$69,0),MATCH('ABP Remaining Capacity'!AB$5,Inputs_ByPrg!$I$5:$AD$5,0))*8760/1000</f>
        <v>0</v>
      </c>
    </row>
    <row r="121" spans="2:28" ht="14.75" customHeight="1" x14ac:dyDescent="0.25">
      <c r="B121" s="227" t="s">
        <v>258</v>
      </c>
      <c r="C121" s="227" t="s">
        <v>237</v>
      </c>
      <c r="D121" s="324" t="s">
        <v>327</v>
      </c>
      <c r="E121" s="272" t="str">
        <f t="shared" si="2"/>
        <v>A_Community Driven Community Solar_&gt;2000-5000</v>
      </c>
      <c r="F121" s="249" t="s">
        <v>91</v>
      </c>
      <c r="G121" s="86">
        <f>G52*INDEX(Inputs_ByPrg!$I$6:$AD$69,MATCH('ABP Remaining Capacity'!$E121,Inputs_ByPrg!$E$6:$E$69,0),MATCH('ABP Remaining Capacity'!G$5,Inputs_ByPrg!$I$5:$AD$5,0))*8760/1000</f>
        <v>0</v>
      </c>
      <c r="H121" s="86">
        <f>H52*INDEX(Inputs_ByPrg!$I$6:$AD$69,MATCH('ABP Remaining Capacity'!$E121,Inputs_ByPrg!$E$6:$E$69,0),MATCH('ABP Remaining Capacity'!H$5,Inputs_ByPrg!$I$5:$AD$5,0))*8760/1000</f>
        <v>24415.858621848096</v>
      </c>
      <c r="I121" s="86">
        <f>I52*INDEX(Inputs_ByPrg!$I$6:$AD$69,MATCH('ABP Remaining Capacity'!$E121,Inputs_ByPrg!$E$6:$E$69,0),MATCH('ABP Remaining Capacity'!I$5,Inputs_ByPrg!$I$5:$AD$5,0))*8760/1000</f>
        <v>0</v>
      </c>
      <c r="J121" s="86">
        <f>J52*INDEX(Inputs_ByPrg!$I$6:$AD$69,MATCH('ABP Remaining Capacity'!$E121,Inputs_ByPrg!$E$6:$E$69,0),MATCH('ABP Remaining Capacity'!J$5,Inputs_ByPrg!$I$5:$AD$5,0))*8760/1000</f>
        <v>0</v>
      </c>
      <c r="K121" s="86">
        <f>K52*INDEX(Inputs_ByPrg!$I$6:$AD$69,MATCH('ABP Remaining Capacity'!$E121,Inputs_ByPrg!$E$6:$E$69,0),MATCH('ABP Remaining Capacity'!K$5,Inputs_ByPrg!$I$5:$AD$5,0))*8760/1000</f>
        <v>0</v>
      </c>
      <c r="L121" s="86">
        <f>L52*INDEX(Inputs_ByPrg!$I$6:$AD$69,MATCH('ABP Remaining Capacity'!$E121,Inputs_ByPrg!$E$6:$E$69,0),MATCH('ABP Remaining Capacity'!L$5,Inputs_ByPrg!$I$5:$AD$5,0))*8760/1000</f>
        <v>0</v>
      </c>
      <c r="M121" s="86">
        <f>M52*INDEX(Inputs_ByPrg!$I$6:$AD$69,MATCH('ABP Remaining Capacity'!$E121,Inputs_ByPrg!$E$6:$E$69,0),MATCH('ABP Remaining Capacity'!M$5,Inputs_ByPrg!$I$5:$AD$5,0))*8760/1000</f>
        <v>0</v>
      </c>
      <c r="N121" s="86">
        <f>N52*INDEX(Inputs_ByPrg!$I$6:$AD$69,MATCH('ABP Remaining Capacity'!$E121,Inputs_ByPrg!$E$6:$E$69,0),MATCH('ABP Remaining Capacity'!N$5,Inputs_ByPrg!$I$5:$AD$5,0))*8760/1000</f>
        <v>0</v>
      </c>
      <c r="O121" s="86">
        <f>O52*INDEX(Inputs_ByPrg!$I$6:$AD$69,MATCH('ABP Remaining Capacity'!$E121,Inputs_ByPrg!$E$6:$E$69,0),MATCH('ABP Remaining Capacity'!O$5,Inputs_ByPrg!$I$5:$AD$5,0))*8760/1000</f>
        <v>0</v>
      </c>
      <c r="P121" s="86">
        <f>P52*INDEX(Inputs_ByPrg!$I$6:$AD$69,MATCH('ABP Remaining Capacity'!$E121,Inputs_ByPrg!$E$6:$E$69,0),MATCH('ABP Remaining Capacity'!P$5,Inputs_ByPrg!$I$5:$AD$5,0))*8760/1000</f>
        <v>0</v>
      </c>
      <c r="Q121" s="86">
        <f>Q52*INDEX(Inputs_ByPrg!$I$6:$AD$69,MATCH('ABP Remaining Capacity'!$E121,Inputs_ByPrg!$E$6:$E$69,0),MATCH('ABP Remaining Capacity'!Q$5,Inputs_ByPrg!$I$5:$AD$5,0))*8760/1000</f>
        <v>0</v>
      </c>
      <c r="R121" s="86">
        <f>R52*INDEX(Inputs_ByPrg!$I$6:$AD$69,MATCH('ABP Remaining Capacity'!$E121,Inputs_ByPrg!$E$6:$E$69,0),MATCH('ABP Remaining Capacity'!R$5,Inputs_ByPrg!$I$5:$AD$5,0))*8760/1000</f>
        <v>0</v>
      </c>
      <c r="S121" s="86">
        <f>S52*INDEX(Inputs_ByPrg!$I$6:$AD$69,MATCH('ABP Remaining Capacity'!$E121,Inputs_ByPrg!$E$6:$E$69,0),MATCH('ABP Remaining Capacity'!S$5,Inputs_ByPrg!$I$5:$AD$5,0))*8760/1000</f>
        <v>0</v>
      </c>
      <c r="T121" s="86">
        <f>T52*INDEX(Inputs_ByPrg!$I$6:$AD$69,MATCH('ABP Remaining Capacity'!$E121,Inputs_ByPrg!$E$6:$E$69,0),MATCH('ABP Remaining Capacity'!T$5,Inputs_ByPrg!$I$5:$AD$5,0))*8760/1000</f>
        <v>0</v>
      </c>
      <c r="U121" s="86">
        <f>U52*INDEX(Inputs_ByPrg!$I$6:$AD$69,MATCH('ABP Remaining Capacity'!$E121,Inputs_ByPrg!$E$6:$E$69,0),MATCH('ABP Remaining Capacity'!U$5,Inputs_ByPrg!$I$5:$AD$5,0))*8760/1000</f>
        <v>0</v>
      </c>
      <c r="V121" s="86">
        <f>V52*INDEX(Inputs_ByPrg!$I$6:$AD$69,MATCH('ABP Remaining Capacity'!$E121,Inputs_ByPrg!$E$6:$E$69,0),MATCH('ABP Remaining Capacity'!V$5,Inputs_ByPrg!$I$5:$AD$5,0))*8760/1000</f>
        <v>0</v>
      </c>
      <c r="W121" s="86">
        <f>W52*INDEX(Inputs_ByPrg!$I$6:$AD$69,MATCH('ABP Remaining Capacity'!$E121,Inputs_ByPrg!$E$6:$E$69,0),MATCH('ABP Remaining Capacity'!W$5,Inputs_ByPrg!$I$5:$AD$5,0))*8760/1000</f>
        <v>0</v>
      </c>
      <c r="X121" s="86">
        <f>X52*INDEX(Inputs_ByPrg!$I$6:$AD$69,MATCH('ABP Remaining Capacity'!$E121,Inputs_ByPrg!$E$6:$E$69,0),MATCH('ABP Remaining Capacity'!X$5,Inputs_ByPrg!$I$5:$AD$5,0))*8760/1000</f>
        <v>0</v>
      </c>
      <c r="Y121" s="86">
        <f>Y52*INDEX(Inputs_ByPrg!$I$6:$AD$69,MATCH('ABP Remaining Capacity'!$E121,Inputs_ByPrg!$E$6:$E$69,0),MATCH('ABP Remaining Capacity'!Y$5,Inputs_ByPrg!$I$5:$AD$5,0))*8760/1000</f>
        <v>0</v>
      </c>
      <c r="Z121" s="86">
        <f>Z52*INDEX(Inputs_ByPrg!$I$6:$AD$69,MATCH('ABP Remaining Capacity'!$E121,Inputs_ByPrg!$E$6:$E$69,0),MATCH('ABP Remaining Capacity'!Z$5,Inputs_ByPrg!$I$5:$AD$5,0))*8760/1000</f>
        <v>0</v>
      </c>
      <c r="AA121" s="86">
        <f>AA52*INDEX(Inputs_ByPrg!$I$6:$AD$69,MATCH('ABP Remaining Capacity'!$E121,Inputs_ByPrg!$E$6:$E$69,0),MATCH('ABP Remaining Capacity'!AA$5,Inputs_ByPrg!$I$5:$AD$5,0))*8760/1000</f>
        <v>0</v>
      </c>
      <c r="AB121" s="86">
        <f>AB52*INDEX(Inputs_ByPrg!$I$6:$AD$69,MATCH('ABP Remaining Capacity'!$E121,Inputs_ByPrg!$E$6:$E$69,0),MATCH('ABP Remaining Capacity'!AB$5,Inputs_ByPrg!$I$5:$AD$5,0))*8760/1000</f>
        <v>0</v>
      </c>
    </row>
    <row r="122" spans="2:28" ht="14.75" customHeight="1" x14ac:dyDescent="0.25">
      <c r="B122" s="227" t="s">
        <v>258</v>
      </c>
      <c r="C122" s="227" t="s">
        <v>237</v>
      </c>
      <c r="D122" s="323" t="s">
        <v>356</v>
      </c>
      <c r="E122" s="272" t="str">
        <f t="shared" si="2"/>
        <v>A_Community Driven Community Solar_&lt;10</v>
      </c>
      <c r="F122" s="249" t="s">
        <v>91</v>
      </c>
      <c r="G122" s="86">
        <f>G53*INDEX(Inputs_ByPrg!$I$6:$AD$69,MATCH('ABP Remaining Capacity'!$E122,Inputs_ByPrg!$E$6:$E$69,0),MATCH('ABP Remaining Capacity'!G$5,Inputs_ByPrg!$I$5:$AD$5,0))*8760/1000</f>
        <v>0</v>
      </c>
      <c r="H122" s="86">
        <f>H53*INDEX(Inputs_ByPrg!$I$6:$AD$69,MATCH('ABP Remaining Capacity'!$E122,Inputs_ByPrg!$E$6:$E$69,0),MATCH('ABP Remaining Capacity'!H$5,Inputs_ByPrg!$I$5:$AD$5,0))*8760/1000</f>
        <v>0</v>
      </c>
      <c r="I122" s="86">
        <f>I53*INDEX(Inputs_ByPrg!$I$6:$AD$69,MATCH('ABP Remaining Capacity'!$E122,Inputs_ByPrg!$E$6:$E$69,0),MATCH('ABP Remaining Capacity'!I$5,Inputs_ByPrg!$I$5:$AD$5,0))*8760/1000</f>
        <v>0</v>
      </c>
      <c r="J122" s="86">
        <f>J53*INDEX(Inputs_ByPrg!$I$6:$AD$69,MATCH('ABP Remaining Capacity'!$E122,Inputs_ByPrg!$E$6:$E$69,0),MATCH('ABP Remaining Capacity'!J$5,Inputs_ByPrg!$I$5:$AD$5,0))*8760/1000</f>
        <v>0</v>
      </c>
      <c r="K122" s="86">
        <f>K53*INDEX(Inputs_ByPrg!$I$6:$AD$69,MATCH('ABP Remaining Capacity'!$E122,Inputs_ByPrg!$E$6:$E$69,0),MATCH('ABP Remaining Capacity'!K$5,Inputs_ByPrg!$I$5:$AD$5,0))*8760/1000</f>
        <v>0</v>
      </c>
      <c r="L122" s="86">
        <f>L53*INDEX(Inputs_ByPrg!$I$6:$AD$69,MATCH('ABP Remaining Capacity'!$E122,Inputs_ByPrg!$E$6:$E$69,0),MATCH('ABP Remaining Capacity'!L$5,Inputs_ByPrg!$I$5:$AD$5,0))*8760/1000</f>
        <v>0</v>
      </c>
      <c r="M122" s="86">
        <f>M53*INDEX(Inputs_ByPrg!$I$6:$AD$69,MATCH('ABP Remaining Capacity'!$E122,Inputs_ByPrg!$E$6:$E$69,0),MATCH('ABP Remaining Capacity'!M$5,Inputs_ByPrg!$I$5:$AD$5,0))*8760/1000</f>
        <v>0</v>
      </c>
      <c r="N122" s="86">
        <f>N53*INDEX(Inputs_ByPrg!$I$6:$AD$69,MATCH('ABP Remaining Capacity'!$E122,Inputs_ByPrg!$E$6:$E$69,0),MATCH('ABP Remaining Capacity'!N$5,Inputs_ByPrg!$I$5:$AD$5,0))*8760/1000</f>
        <v>0</v>
      </c>
      <c r="O122" s="86">
        <f>O53*INDEX(Inputs_ByPrg!$I$6:$AD$69,MATCH('ABP Remaining Capacity'!$E122,Inputs_ByPrg!$E$6:$E$69,0),MATCH('ABP Remaining Capacity'!O$5,Inputs_ByPrg!$I$5:$AD$5,0))*8760/1000</f>
        <v>0</v>
      </c>
      <c r="P122" s="86">
        <f>P53*INDEX(Inputs_ByPrg!$I$6:$AD$69,MATCH('ABP Remaining Capacity'!$E122,Inputs_ByPrg!$E$6:$E$69,0),MATCH('ABP Remaining Capacity'!P$5,Inputs_ByPrg!$I$5:$AD$5,0))*8760/1000</f>
        <v>0</v>
      </c>
      <c r="Q122" s="86">
        <f>Q53*INDEX(Inputs_ByPrg!$I$6:$AD$69,MATCH('ABP Remaining Capacity'!$E122,Inputs_ByPrg!$E$6:$E$69,0),MATCH('ABP Remaining Capacity'!Q$5,Inputs_ByPrg!$I$5:$AD$5,0))*8760/1000</f>
        <v>0</v>
      </c>
      <c r="R122" s="86">
        <f>R53*INDEX(Inputs_ByPrg!$I$6:$AD$69,MATCH('ABP Remaining Capacity'!$E122,Inputs_ByPrg!$E$6:$E$69,0),MATCH('ABP Remaining Capacity'!R$5,Inputs_ByPrg!$I$5:$AD$5,0))*8760/1000</f>
        <v>0</v>
      </c>
      <c r="S122" s="86">
        <f>S53*INDEX(Inputs_ByPrg!$I$6:$AD$69,MATCH('ABP Remaining Capacity'!$E122,Inputs_ByPrg!$E$6:$E$69,0),MATCH('ABP Remaining Capacity'!S$5,Inputs_ByPrg!$I$5:$AD$5,0))*8760/1000</f>
        <v>0</v>
      </c>
      <c r="T122" s="86">
        <f>T53*INDEX(Inputs_ByPrg!$I$6:$AD$69,MATCH('ABP Remaining Capacity'!$E122,Inputs_ByPrg!$E$6:$E$69,0),MATCH('ABP Remaining Capacity'!T$5,Inputs_ByPrg!$I$5:$AD$5,0))*8760/1000</f>
        <v>0</v>
      </c>
      <c r="U122" s="86">
        <f>U53*INDEX(Inputs_ByPrg!$I$6:$AD$69,MATCH('ABP Remaining Capacity'!$E122,Inputs_ByPrg!$E$6:$E$69,0),MATCH('ABP Remaining Capacity'!U$5,Inputs_ByPrg!$I$5:$AD$5,0))*8760/1000</f>
        <v>0</v>
      </c>
      <c r="V122" s="86">
        <f>V53*INDEX(Inputs_ByPrg!$I$6:$AD$69,MATCH('ABP Remaining Capacity'!$E122,Inputs_ByPrg!$E$6:$E$69,0),MATCH('ABP Remaining Capacity'!V$5,Inputs_ByPrg!$I$5:$AD$5,0))*8760/1000</f>
        <v>0</v>
      </c>
      <c r="W122" s="86">
        <f>W53*INDEX(Inputs_ByPrg!$I$6:$AD$69,MATCH('ABP Remaining Capacity'!$E122,Inputs_ByPrg!$E$6:$E$69,0),MATCH('ABP Remaining Capacity'!W$5,Inputs_ByPrg!$I$5:$AD$5,0))*8760/1000</f>
        <v>0</v>
      </c>
      <c r="X122" s="86">
        <f>X53*INDEX(Inputs_ByPrg!$I$6:$AD$69,MATCH('ABP Remaining Capacity'!$E122,Inputs_ByPrg!$E$6:$E$69,0),MATCH('ABP Remaining Capacity'!X$5,Inputs_ByPrg!$I$5:$AD$5,0))*8760/1000</f>
        <v>0</v>
      </c>
      <c r="Y122" s="86">
        <f>Y53*INDEX(Inputs_ByPrg!$I$6:$AD$69,MATCH('ABP Remaining Capacity'!$E122,Inputs_ByPrg!$E$6:$E$69,0),MATCH('ABP Remaining Capacity'!Y$5,Inputs_ByPrg!$I$5:$AD$5,0))*8760/1000</f>
        <v>0</v>
      </c>
      <c r="Z122" s="86">
        <f>Z53*INDEX(Inputs_ByPrg!$I$6:$AD$69,MATCH('ABP Remaining Capacity'!$E122,Inputs_ByPrg!$E$6:$E$69,0),MATCH('ABP Remaining Capacity'!Z$5,Inputs_ByPrg!$I$5:$AD$5,0))*8760/1000</f>
        <v>0</v>
      </c>
      <c r="AA122" s="86">
        <f>AA53*INDEX(Inputs_ByPrg!$I$6:$AD$69,MATCH('ABP Remaining Capacity'!$E122,Inputs_ByPrg!$E$6:$E$69,0),MATCH('ABP Remaining Capacity'!AA$5,Inputs_ByPrg!$I$5:$AD$5,0))*8760/1000</f>
        <v>0</v>
      </c>
      <c r="AB122" s="86">
        <f>AB53*INDEX(Inputs_ByPrg!$I$6:$AD$69,MATCH('ABP Remaining Capacity'!$E122,Inputs_ByPrg!$E$6:$E$69,0),MATCH('ABP Remaining Capacity'!AB$5,Inputs_ByPrg!$I$5:$AD$5,0))*8760/1000</f>
        <v>0</v>
      </c>
    </row>
    <row r="123" spans="2:28" ht="14.75" customHeight="1" x14ac:dyDescent="0.25">
      <c r="B123" s="227" t="s">
        <v>258</v>
      </c>
      <c r="C123" s="227" t="s">
        <v>237</v>
      </c>
      <c r="D123" s="324" t="s">
        <v>357</v>
      </c>
      <c r="E123" s="272" t="str">
        <f t="shared" si="2"/>
        <v>A_Community Driven Community Solar_&gt;10-25</v>
      </c>
      <c r="F123" s="249" t="s">
        <v>91</v>
      </c>
      <c r="G123" s="86">
        <f>G54*INDEX(Inputs_ByPrg!$I$6:$AD$69,MATCH('ABP Remaining Capacity'!$E123,Inputs_ByPrg!$E$6:$E$69,0),MATCH('ABP Remaining Capacity'!G$5,Inputs_ByPrg!$I$5:$AD$5,0))*8760/1000</f>
        <v>0</v>
      </c>
      <c r="H123" s="86">
        <f>H54*INDEX(Inputs_ByPrg!$I$6:$AD$69,MATCH('ABP Remaining Capacity'!$E123,Inputs_ByPrg!$E$6:$E$69,0),MATCH('ABP Remaining Capacity'!H$5,Inputs_ByPrg!$I$5:$AD$5,0))*8760/1000</f>
        <v>0</v>
      </c>
      <c r="I123" s="86">
        <f>I54*INDEX(Inputs_ByPrg!$I$6:$AD$69,MATCH('ABP Remaining Capacity'!$E123,Inputs_ByPrg!$E$6:$E$69,0),MATCH('ABP Remaining Capacity'!I$5,Inputs_ByPrg!$I$5:$AD$5,0))*8760/1000</f>
        <v>0</v>
      </c>
      <c r="J123" s="86">
        <f>J54*INDEX(Inputs_ByPrg!$I$6:$AD$69,MATCH('ABP Remaining Capacity'!$E123,Inputs_ByPrg!$E$6:$E$69,0),MATCH('ABP Remaining Capacity'!J$5,Inputs_ByPrg!$I$5:$AD$5,0))*8760/1000</f>
        <v>0</v>
      </c>
      <c r="K123" s="86">
        <f>K54*INDEX(Inputs_ByPrg!$I$6:$AD$69,MATCH('ABP Remaining Capacity'!$E123,Inputs_ByPrg!$E$6:$E$69,0),MATCH('ABP Remaining Capacity'!K$5,Inputs_ByPrg!$I$5:$AD$5,0))*8760/1000</f>
        <v>0</v>
      </c>
      <c r="L123" s="86">
        <f>L54*INDEX(Inputs_ByPrg!$I$6:$AD$69,MATCH('ABP Remaining Capacity'!$E123,Inputs_ByPrg!$E$6:$E$69,0),MATCH('ABP Remaining Capacity'!L$5,Inputs_ByPrg!$I$5:$AD$5,0))*8760/1000</f>
        <v>0</v>
      </c>
      <c r="M123" s="86">
        <f>M54*INDEX(Inputs_ByPrg!$I$6:$AD$69,MATCH('ABP Remaining Capacity'!$E123,Inputs_ByPrg!$E$6:$E$69,0),MATCH('ABP Remaining Capacity'!M$5,Inputs_ByPrg!$I$5:$AD$5,0))*8760/1000</f>
        <v>0</v>
      </c>
      <c r="N123" s="86">
        <f>N54*INDEX(Inputs_ByPrg!$I$6:$AD$69,MATCH('ABP Remaining Capacity'!$E123,Inputs_ByPrg!$E$6:$E$69,0),MATCH('ABP Remaining Capacity'!N$5,Inputs_ByPrg!$I$5:$AD$5,0))*8760/1000</f>
        <v>0</v>
      </c>
      <c r="O123" s="86">
        <f>O54*INDEX(Inputs_ByPrg!$I$6:$AD$69,MATCH('ABP Remaining Capacity'!$E123,Inputs_ByPrg!$E$6:$E$69,0),MATCH('ABP Remaining Capacity'!O$5,Inputs_ByPrg!$I$5:$AD$5,0))*8760/1000</f>
        <v>0</v>
      </c>
      <c r="P123" s="86">
        <f>P54*INDEX(Inputs_ByPrg!$I$6:$AD$69,MATCH('ABP Remaining Capacity'!$E123,Inputs_ByPrg!$E$6:$E$69,0),MATCH('ABP Remaining Capacity'!P$5,Inputs_ByPrg!$I$5:$AD$5,0))*8760/1000</f>
        <v>0</v>
      </c>
      <c r="Q123" s="86">
        <f>Q54*INDEX(Inputs_ByPrg!$I$6:$AD$69,MATCH('ABP Remaining Capacity'!$E123,Inputs_ByPrg!$E$6:$E$69,0),MATCH('ABP Remaining Capacity'!Q$5,Inputs_ByPrg!$I$5:$AD$5,0))*8760/1000</f>
        <v>0</v>
      </c>
      <c r="R123" s="86">
        <f>R54*INDEX(Inputs_ByPrg!$I$6:$AD$69,MATCH('ABP Remaining Capacity'!$E123,Inputs_ByPrg!$E$6:$E$69,0),MATCH('ABP Remaining Capacity'!R$5,Inputs_ByPrg!$I$5:$AD$5,0))*8760/1000</f>
        <v>0</v>
      </c>
      <c r="S123" s="86">
        <f>S54*INDEX(Inputs_ByPrg!$I$6:$AD$69,MATCH('ABP Remaining Capacity'!$E123,Inputs_ByPrg!$E$6:$E$69,0),MATCH('ABP Remaining Capacity'!S$5,Inputs_ByPrg!$I$5:$AD$5,0))*8760/1000</f>
        <v>0</v>
      </c>
      <c r="T123" s="86">
        <f>T54*INDEX(Inputs_ByPrg!$I$6:$AD$69,MATCH('ABP Remaining Capacity'!$E123,Inputs_ByPrg!$E$6:$E$69,0),MATCH('ABP Remaining Capacity'!T$5,Inputs_ByPrg!$I$5:$AD$5,0))*8760/1000</f>
        <v>0</v>
      </c>
      <c r="U123" s="86">
        <f>U54*INDEX(Inputs_ByPrg!$I$6:$AD$69,MATCH('ABP Remaining Capacity'!$E123,Inputs_ByPrg!$E$6:$E$69,0),MATCH('ABP Remaining Capacity'!U$5,Inputs_ByPrg!$I$5:$AD$5,0))*8760/1000</f>
        <v>0</v>
      </c>
      <c r="V123" s="86">
        <f>V54*INDEX(Inputs_ByPrg!$I$6:$AD$69,MATCH('ABP Remaining Capacity'!$E123,Inputs_ByPrg!$E$6:$E$69,0),MATCH('ABP Remaining Capacity'!V$5,Inputs_ByPrg!$I$5:$AD$5,0))*8760/1000</f>
        <v>0</v>
      </c>
      <c r="W123" s="86">
        <f>W54*INDEX(Inputs_ByPrg!$I$6:$AD$69,MATCH('ABP Remaining Capacity'!$E123,Inputs_ByPrg!$E$6:$E$69,0),MATCH('ABP Remaining Capacity'!W$5,Inputs_ByPrg!$I$5:$AD$5,0))*8760/1000</f>
        <v>0</v>
      </c>
      <c r="X123" s="86">
        <f>X54*INDEX(Inputs_ByPrg!$I$6:$AD$69,MATCH('ABP Remaining Capacity'!$E123,Inputs_ByPrg!$E$6:$E$69,0),MATCH('ABP Remaining Capacity'!X$5,Inputs_ByPrg!$I$5:$AD$5,0))*8760/1000</f>
        <v>0</v>
      </c>
      <c r="Y123" s="86">
        <f>Y54*INDEX(Inputs_ByPrg!$I$6:$AD$69,MATCH('ABP Remaining Capacity'!$E123,Inputs_ByPrg!$E$6:$E$69,0),MATCH('ABP Remaining Capacity'!Y$5,Inputs_ByPrg!$I$5:$AD$5,0))*8760/1000</f>
        <v>0</v>
      </c>
      <c r="Z123" s="86">
        <f>Z54*INDEX(Inputs_ByPrg!$I$6:$AD$69,MATCH('ABP Remaining Capacity'!$E123,Inputs_ByPrg!$E$6:$E$69,0),MATCH('ABP Remaining Capacity'!Z$5,Inputs_ByPrg!$I$5:$AD$5,0))*8760/1000</f>
        <v>0</v>
      </c>
      <c r="AA123" s="86">
        <f>AA54*INDEX(Inputs_ByPrg!$I$6:$AD$69,MATCH('ABP Remaining Capacity'!$E123,Inputs_ByPrg!$E$6:$E$69,0),MATCH('ABP Remaining Capacity'!AA$5,Inputs_ByPrg!$I$5:$AD$5,0))*8760/1000</f>
        <v>0</v>
      </c>
      <c r="AB123" s="86">
        <f>AB54*INDEX(Inputs_ByPrg!$I$6:$AD$69,MATCH('ABP Remaining Capacity'!$E123,Inputs_ByPrg!$E$6:$E$69,0),MATCH('ABP Remaining Capacity'!AB$5,Inputs_ByPrg!$I$5:$AD$5,0))*8760/1000</f>
        <v>0</v>
      </c>
    </row>
    <row r="124" spans="2:28" ht="14.75" customHeight="1" x14ac:dyDescent="0.25">
      <c r="B124" s="227" t="s">
        <v>258</v>
      </c>
      <c r="C124" s="227" t="s">
        <v>237</v>
      </c>
      <c r="D124" s="324" t="s">
        <v>322</v>
      </c>
      <c r="E124" s="272" t="str">
        <f t="shared" si="2"/>
        <v>A_Community Driven Community Solar_&gt;25-100</v>
      </c>
      <c r="F124" s="249" t="s">
        <v>91</v>
      </c>
      <c r="G124" s="86">
        <f>G55*INDEX(Inputs_ByPrg!$I$6:$AD$69,MATCH('ABP Remaining Capacity'!$E124,Inputs_ByPrg!$E$6:$E$69,0),MATCH('ABP Remaining Capacity'!G$5,Inputs_ByPrg!$I$5:$AD$5,0))*8760/1000</f>
        <v>0</v>
      </c>
      <c r="H124" s="86">
        <f>H55*INDEX(Inputs_ByPrg!$I$6:$AD$69,MATCH('ABP Remaining Capacity'!$E124,Inputs_ByPrg!$E$6:$E$69,0),MATCH('ABP Remaining Capacity'!H$5,Inputs_ByPrg!$I$5:$AD$5,0))*8760/1000</f>
        <v>0</v>
      </c>
      <c r="I124" s="86">
        <f>I55*INDEX(Inputs_ByPrg!$I$6:$AD$69,MATCH('ABP Remaining Capacity'!$E124,Inputs_ByPrg!$E$6:$E$69,0),MATCH('ABP Remaining Capacity'!I$5,Inputs_ByPrg!$I$5:$AD$5,0))*8760/1000</f>
        <v>0</v>
      </c>
      <c r="J124" s="86">
        <f>J55*INDEX(Inputs_ByPrg!$I$6:$AD$69,MATCH('ABP Remaining Capacity'!$E124,Inputs_ByPrg!$E$6:$E$69,0),MATCH('ABP Remaining Capacity'!J$5,Inputs_ByPrg!$I$5:$AD$5,0))*8760/1000</f>
        <v>0</v>
      </c>
      <c r="K124" s="86">
        <f>K55*INDEX(Inputs_ByPrg!$I$6:$AD$69,MATCH('ABP Remaining Capacity'!$E124,Inputs_ByPrg!$E$6:$E$69,0),MATCH('ABP Remaining Capacity'!K$5,Inputs_ByPrg!$I$5:$AD$5,0))*8760/1000</f>
        <v>0</v>
      </c>
      <c r="L124" s="86">
        <f>L55*INDEX(Inputs_ByPrg!$I$6:$AD$69,MATCH('ABP Remaining Capacity'!$E124,Inputs_ByPrg!$E$6:$E$69,0),MATCH('ABP Remaining Capacity'!L$5,Inputs_ByPrg!$I$5:$AD$5,0))*8760/1000</f>
        <v>0</v>
      </c>
      <c r="M124" s="86">
        <f>M55*INDEX(Inputs_ByPrg!$I$6:$AD$69,MATCH('ABP Remaining Capacity'!$E124,Inputs_ByPrg!$E$6:$E$69,0),MATCH('ABP Remaining Capacity'!M$5,Inputs_ByPrg!$I$5:$AD$5,0))*8760/1000</f>
        <v>0</v>
      </c>
      <c r="N124" s="86">
        <f>N55*INDEX(Inputs_ByPrg!$I$6:$AD$69,MATCH('ABP Remaining Capacity'!$E124,Inputs_ByPrg!$E$6:$E$69,0),MATCH('ABP Remaining Capacity'!N$5,Inputs_ByPrg!$I$5:$AD$5,0))*8760/1000</f>
        <v>0</v>
      </c>
      <c r="O124" s="86">
        <f>O55*INDEX(Inputs_ByPrg!$I$6:$AD$69,MATCH('ABP Remaining Capacity'!$E124,Inputs_ByPrg!$E$6:$E$69,0),MATCH('ABP Remaining Capacity'!O$5,Inputs_ByPrg!$I$5:$AD$5,0))*8760/1000</f>
        <v>0</v>
      </c>
      <c r="P124" s="86">
        <f>P55*INDEX(Inputs_ByPrg!$I$6:$AD$69,MATCH('ABP Remaining Capacity'!$E124,Inputs_ByPrg!$E$6:$E$69,0),MATCH('ABP Remaining Capacity'!P$5,Inputs_ByPrg!$I$5:$AD$5,0))*8760/1000</f>
        <v>0</v>
      </c>
      <c r="Q124" s="86">
        <f>Q55*INDEX(Inputs_ByPrg!$I$6:$AD$69,MATCH('ABP Remaining Capacity'!$E124,Inputs_ByPrg!$E$6:$E$69,0),MATCH('ABP Remaining Capacity'!Q$5,Inputs_ByPrg!$I$5:$AD$5,0))*8760/1000</f>
        <v>0</v>
      </c>
      <c r="R124" s="86">
        <f>R55*INDEX(Inputs_ByPrg!$I$6:$AD$69,MATCH('ABP Remaining Capacity'!$E124,Inputs_ByPrg!$E$6:$E$69,0),MATCH('ABP Remaining Capacity'!R$5,Inputs_ByPrg!$I$5:$AD$5,0))*8760/1000</f>
        <v>0</v>
      </c>
      <c r="S124" s="86">
        <f>S55*INDEX(Inputs_ByPrg!$I$6:$AD$69,MATCH('ABP Remaining Capacity'!$E124,Inputs_ByPrg!$E$6:$E$69,0),MATCH('ABP Remaining Capacity'!S$5,Inputs_ByPrg!$I$5:$AD$5,0))*8760/1000</f>
        <v>0</v>
      </c>
      <c r="T124" s="86">
        <f>T55*INDEX(Inputs_ByPrg!$I$6:$AD$69,MATCH('ABP Remaining Capacity'!$E124,Inputs_ByPrg!$E$6:$E$69,0),MATCH('ABP Remaining Capacity'!T$5,Inputs_ByPrg!$I$5:$AD$5,0))*8760/1000</f>
        <v>0</v>
      </c>
      <c r="U124" s="86">
        <f>U55*INDEX(Inputs_ByPrg!$I$6:$AD$69,MATCH('ABP Remaining Capacity'!$E124,Inputs_ByPrg!$E$6:$E$69,0),MATCH('ABP Remaining Capacity'!U$5,Inputs_ByPrg!$I$5:$AD$5,0))*8760/1000</f>
        <v>0</v>
      </c>
      <c r="V124" s="86">
        <f>V55*INDEX(Inputs_ByPrg!$I$6:$AD$69,MATCH('ABP Remaining Capacity'!$E124,Inputs_ByPrg!$E$6:$E$69,0),MATCH('ABP Remaining Capacity'!V$5,Inputs_ByPrg!$I$5:$AD$5,0))*8760/1000</f>
        <v>0</v>
      </c>
      <c r="W124" s="86">
        <f>W55*INDEX(Inputs_ByPrg!$I$6:$AD$69,MATCH('ABP Remaining Capacity'!$E124,Inputs_ByPrg!$E$6:$E$69,0),MATCH('ABP Remaining Capacity'!W$5,Inputs_ByPrg!$I$5:$AD$5,0))*8760/1000</f>
        <v>0</v>
      </c>
      <c r="X124" s="86">
        <f>X55*INDEX(Inputs_ByPrg!$I$6:$AD$69,MATCH('ABP Remaining Capacity'!$E124,Inputs_ByPrg!$E$6:$E$69,0),MATCH('ABP Remaining Capacity'!X$5,Inputs_ByPrg!$I$5:$AD$5,0))*8760/1000</f>
        <v>0</v>
      </c>
      <c r="Y124" s="86">
        <f>Y55*INDEX(Inputs_ByPrg!$I$6:$AD$69,MATCH('ABP Remaining Capacity'!$E124,Inputs_ByPrg!$E$6:$E$69,0),MATCH('ABP Remaining Capacity'!Y$5,Inputs_ByPrg!$I$5:$AD$5,0))*8760/1000</f>
        <v>0</v>
      </c>
      <c r="Z124" s="86">
        <f>Z55*INDEX(Inputs_ByPrg!$I$6:$AD$69,MATCH('ABP Remaining Capacity'!$E124,Inputs_ByPrg!$E$6:$E$69,0),MATCH('ABP Remaining Capacity'!Z$5,Inputs_ByPrg!$I$5:$AD$5,0))*8760/1000</f>
        <v>0</v>
      </c>
      <c r="AA124" s="86">
        <f>AA55*INDEX(Inputs_ByPrg!$I$6:$AD$69,MATCH('ABP Remaining Capacity'!$E124,Inputs_ByPrg!$E$6:$E$69,0),MATCH('ABP Remaining Capacity'!AA$5,Inputs_ByPrg!$I$5:$AD$5,0))*8760/1000</f>
        <v>0</v>
      </c>
      <c r="AB124" s="86">
        <f>AB55*INDEX(Inputs_ByPrg!$I$6:$AD$69,MATCH('ABP Remaining Capacity'!$E124,Inputs_ByPrg!$E$6:$E$69,0),MATCH('ABP Remaining Capacity'!AB$5,Inputs_ByPrg!$I$5:$AD$5,0))*8760/1000</f>
        <v>0</v>
      </c>
    </row>
    <row r="125" spans="2:28" ht="14.75" customHeight="1" x14ac:dyDescent="0.25">
      <c r="B125" s="227" t="s">
        <v>258</v>
      </c>
      <c r="C125" s="227" t="s">
        <v>237</v>
      </c>
      <c r="D125" s="324" t="s">
        <v>323</v>
      </c>
      <c r="E125" s="272" t="str">
        <f t="shared" si="2"/>
        <v>A_Community Driven Community Solar_&gt;100-200</v>
      </c>
      <c r="F125" s="249" t="s">
        <v>91</v>
      </c>
      <c r="G125" s="86">
        <f>G56*INDEX(Inputs_ByPrg!$I$6:$AD$69,MATCH('ABP Remaining Capacity'!$E125,Inputs_ByPrg!$E$6:$E$69,0),MATCH('ABP Remaining Capacity'!G$5,Inputs_ByPrg!$I$5:$AD$5,0))*8760/1000</f>
        <v>0</v>
      </c>
      <c r="H125" s="86">
        <f>H56*INDEX(Inputs_ByPrg!$I$6:$AD$69,MATCH('ABP Remaining Capacity'!$E125,Inputs_ByPrg!$E$6:$E$69,0),MATCH('ABP Remaining Capacity'!H$5,Inputs_ByPrg!$I$5:$AD$5,0))*8760/1000</f>
        <v>222.29175075967945</v>
      </c>
      <c r="I125" s="86">
        <f>I56*INDEX(Inputs_ByPrg!$I$6:$AD$69,MATCH('ABP Remaining Capacity'!$E125,Inputs_ByPrg!$E$6:$E$69,0),MATCH('ABP Remaining Capacity'!I$5,Inputs_ByPrg!$I$5:$AD$5,0))*8760/1000</f>
        <v>0</v>
      </c>
      <c r="J125" s="86">
        <f>J56*INDEX(Inputs_ByPrg!$I$6:$AD$69,MATCH('ABP Remaining Capacity'!$E125,Inputs_ByPrg!$E$6:$E$69,0),MATCH('ABP Remaining Capacity'!J$5,Inputs_ByPrg!$I$5:$AD$5,0))*8760/1000</f>
        <v>0</v>
      </c>
      <c r="K125" s="86">
        <f>K56*INDEX(Inputs_ByPrg!$I$6:$AD$69,MATCH('ABP Remaining Capacity'!$E125,Inputs_ByPrg!$E$6:$E$69,0),MATCH('ABP Remaining Capacity'!K$5,Inputs_ByPrg!$I$5:$AD$5,0))*8760/1000</f>
        <v>0</v>
      </c>
      <c r="L125" s="86">
        <f>L56*INDEX(Inputs_ByPrg!$I$6:$AD$69,MATCH('ABP Remaining Capacity'!$E125,Inputs_ByPrg!$E$6:$E$69,0),MATCH('ABP Remaining Capacity'!L$5,Inputs_ByPrg!$I$5:$AD$5,0))*8760/1000</f>
        <v>0</v>
      </c>
      <c r="M125" s="86">
        <f>M56*INDEX(Inputs_ByPrg!$I$6:$AD$69,MATCH('ABP Remaining Capacity'!$E125,Inputs_ByPrg!$E$6:$E$69,0),MATCH('ABP Remaining Capacity'!M$5,Inputs_ByPrg!$I$5:$AD$5,0))*8760/1000</f>
        <v>0</v>
      </c>
      <c r="N125" s="86">
        <f>N56*INDEX(Inputs_ByPrg!$I$6:$AD$69,MATCH('ABP Remaining Capacity'!$E125,Inputs_ByPrg!$E$6:$E$69,0),MATCH('ABP Remaining Capacity'!N$5,Inputs_ByPrg!$I$5:$AD$5,0))*8760/1000</f>
        <v>0</v>
      </c>
      <c r="O125" s="86">
        <f>O56*INDEX(Inputs_ByPrg!$I$6:$AD$69,MATCH('ABP Remaining Capacity'!$E125,Inputs_ByPrg!$E$6:$E$69,0),MATCH('ABP Remaining Capacity'!O$5,Inputs_ByPrg!$I$5:$AD$5,0))*8760/1000</f>
        <v>0</v>
      </c>
      <c r="P125" s="86">
        <f>P56*INDEX(Inputs_ByPrg!$I$6:$AD$69,MATCH('ABP Remaining Capacity'!$E125,Inputs_ByPrg!$E$6:$E$69,0),MATCH('ABP Remaining Capacity'!P$5,Inputs_ByPrg!$I$5:$AD$5,0))*8760/1000</f>
        <v>0</v>
      </c>
      <c r="Q125" s="86">
        <f>Q56*INDEX(Inputs_ByPrg!$I$6:$AD$69,MATCH('ABP Remaining Capacity'!$E125,Inputs_ByPrg!$E$6:$E$69,0),MATCH('ABP Remaining Capacity'!Q$5,Inputs_ByPrg!$I$5:$AD$5,0))*8760/1000</f>
        <v>0</v>
      </c>
      <c r="R125" s="86">
        <f>R56*INDEX(Inputs_ByPrg!$I$6:$AD$69,MATCH('ABP Remaining Capacity'!$E125,Inputs_ByPrg!$E$6:$E$69,0),MATCH('ABP Remaining Capacity'!R$5,Inputs_ByPrg!$I$5:$AD$5,0))*8760/1000</f>
        <v>0</v>
      </c>
      <c r="S125" s="86">
        <f>S56*INDEX(Inputs_ByPrg!$I$6:$AD$69,MATCH('ABP Remaining Capacity'!$E125,Inputs_ByPrg!$E$6:$E$69,0),MATCH('ABP Remaining Capacity'!S$5,Inputs_ByPrg!$I$5:$AD$5,0))*8760/1000</f>
        <v>0</v>
      </c>
      <c r="T125" s="86">
        <f>T56*INDEX(Inputs_ByPrg!$I$6:$AD$69,MATCH('ABP Remaining Capacity'!$E125,Inputs_ByPrg!$E$6:$E$69,0),MATCH('ABP Remaining Capacity'!T$5,Inputs_ByPrg!$I$5:$AD$5,0))*8760/1000</f>
        <v>0</v>
      </c>
      <c r="U125" s="86">
        <f>U56*INDEX(Inputs_ByPrg!$I$6:$AD$69,MATCH('ABP Remaining Capacity'!$E125,Inputs_ByPrg!$E$6:$E$69,0),MATCH('ABP Remaining Capacity'!U$5,Inputs_ByPrg!$I$5:$AD$5,0))*8760/1000</f>
        <v>0</v>
      </c>
      <c r="V125" s="86">
        <f>V56*INDEX(Inputs_ByPrg!$I$6:$AD$69,MATCH('ABP Remaining Capacity'!$E125,Inputs_ByPrg!$E$6:$E$69,0),MATCH('ABP Remaining Capacity'!V$5,Inputs_ByPrg!$I$5:$AD$5,0))*8760/1000</f>
        <v>0</v>
      </c>
      <c r="W125" s="86">
        <f>W56*INDEX(Inputs_ByPrg!$I$6:$AD$69,MATCH('ABP Remaining Capacity'!$E125,Inputs_ByPrg!$E$6:$E$69,0),MATCH('ABP Remaining Capacity'!W$5,Inputs_ByPrg!$I$5:$AD$5,0))*8760/1000</f>
        <v>0</v>
      </c>
      <c r="X125" s="86">
        <f>X56*INDEX(Inputs_ByPrg!$I$6:$AD$69,MATCH('ABP Remaining Capacity'!$E125,Inputs_ByPrg!$E$6:$E$69,0),MATCH('ABP Remaining Capacity'!X$5,Inputs_ByPrg!$I$5:$AD$5,0))*8760/1000</f>
        <v>0</v>
      </c>
      <c r="Y125" s="86">
        <f>Y56*INDEX(Inputs_ByPrg!$I$6:$AD$69,MATCH('ABP Remaining Capacity'!$E125,Inputs_ByPrg!$E$6:$E$69,0),MATCH('ABP Remaining Capacity'!Y$5,Inputs_ByPrg!$I$5:$AD$5,0))*8760/1000</f>
        <v>0</v>
      </c>
      <c r="Z125" s="86">
        <f>Z56*INDEX(Inputs_ByPrg!$I$6:$AD$69,MATCH('ABP Remaining Capacity'!$E125,Inputs_ByPrg!$E$6:$E$69,0),MATCH('ABP Remaining Capacity'!Z$5,Inputs_ByPrg!$I$5:$AD$5,0))*8760/1000</f>
        <v>0</v>
      </c>
      <c r="AA125" s="86">
        <f>AA56*INDEX(Inputs_ByPrg!$I$6:$AD$69,MATCH('ABP Remaining Capacity'!$E125,Inputs_ByPrg!$E$6:$E$69,0),MATCH('ABP Remaining Capacity'!AA$5,Inputs_ByPrg!$I$5:$AD$5,0))*8760/1000</f>
        <v>0</v>
      </c>
      <c r="AB125" s="86">
        <f>AB56*INDEX(Inputs_ByPrg!$I$6:$AD$69,MATCH('ABP Remaining Capacity'!$E125,Inputs_ByPrg!$E$6:$E$69,0),MATCH('ABP Remaining Capacity'!AB$5,Inputs_ByPrg!$I$5:$AD$5,0))*8760/1000</f>
        <v>0</v>
      </c>
    </row>
    <row r="126" spans="2:28" ht="14.75" customHeight="1" x14ac:dyDescent="0.25">
      <c r="B126" s="227" t="s">
        <v>258</v>
      </c>
      <c r="C126" s="227" t="s">
        <v>237</v>
      </c>
      <c r="D126" s="324" t="s">
        <v>324</v>
      </c>
      <c r="E126" s="272" t="str">
        <f t="shared" si="2"/>
        <v>A_Community Driven Community Solar_&gt;200-500</v>
      </c>
      <c r="F126" s="249" t="s">
        <v>91</v>
      </c>
      <c r="G126" s="86">
        <f>G57*INDEX(Inputs_ByPrg!$I$6:$AD$69,MATCH('ABP Remaining Capacity'!$E126,Inputs_ByPrg!$E$6:$E$69,0),MATCH('ABP Remaining Capacity'!G$5,Inputs_ByPrg!$I$5:$AD$5,0))*8760/1000</f>
        <v>0</v>
      </c>
      <c r="H126" s="86">
        <f>H57*INDEX(Inputs_ByPrg!$I$6:$AD$69,MATCH('ABP Remaining Capacity'!$E126,Inputs_ByPrg!$E$6:$E$69,0),MATCH('ABP Remaining Capacity'!H$5,Inputs_ByPrg!$I$5:$AD$5,0))*8760/1000</f>
        <v>16478.332252068631</v>
      </c>
      <c r="I126" s="86">
        <f>I57*INDEX(Inputs_ByPrg!$I$6:$AD$69,MATCH('ABP Remaining Capacity'!$E126,Inputs_ByPrg!$E$6:$E$69,0),MATCH('ABP Remaining Capacity'!I$5,Inputs_ByPrg!$I$5:$AD$5,0))*8760/1000</f>
        <v>0</v>
      </c>
      <c r="J126" s="86">
        <f>J57*INDEX(Inputs_ByPrg!$I$6:$AD$69,MATCH('ABP Remaining Capacity'!$E126,Inputs_ByPrg!$E$6:$E$69,0),MATCH('ABP Remaining Capacity'!J$5,Inputs_ByPrg!$I$5:$AD$5,0))*8760/1000</f>
        <v>0</v>
      </c>
      <c r="K126" s="86">
        <f>K57*INDEX(Inputs_ByPrg!$I$6:$AD$69,MATCH('ABP Remaining Capacity'!$E126,Inputs_ByPrg!$E$6:$E$69,0),MATCH('ABP Remaining Capacity'!K$5,Inputs_ByPrg!$I$5:$AD$5,0))*8760/1000</f>
        <v>0</v>
      </c>
      <c r="L126" s="86">
        <f>L57*INDEX(Inputs_ByPrg!$I$6:$AD$69,MATCH('ABP Remaining Capacity'!$E126,Inputs_ByPrg!$E$6:$E$69,0),MATCH('ABP Remaining Capacity'!L$5,Inputs_ByPrg!$I$5:$AD$5,0))*8760/1000</f>
        <v>0</v>
      </c>
      <c r="M126" s="86">
        <f>M57*INDEX(Inputs_ByPrg!$I$6:$AD$69,MATCH('ABP Remaining Capacity'!$E126,Inputs_ByPrg!$E$6:$E$69,0),MATCH('ABP Remaining Capacity'!M$5,Inputs_ByPrg!$I$5:$AD$5,0))*8760/1000</f>
        <v>0</v>
      </c>
      <c r="N126" s="86">
        <f>N57*INDEX(Inputs_ByPrg!$I$6:$AD$69,MATCH('ABP Remaining Capacity'!$E126,Inputs_ByPrg!$E$6:$E$69,0),MATCH('ABP Remaining Capacity'!N$5,Inputs_ByPrg!$I$5:$AD$5,0))*8760/1000</f>
        <v>0</v>
      </c>
      <c r="O126" s="86">
        <f>O57*INDEX(Inputs_ByPrg!$I$6:$AD$69,MATCH('ABP Remaining Capacity'!$E126,Inputs_ByPrg!$E$6:$E$69,0),MATCH('ABP Remaining Capacity'!O$5,Inputs_ByPrg!$I$5:$AD$5,0))*8760/1000</f>
        <v>0</v>
      </c>
      <c r="P126" s="86">
        <f>P57*INDEX(Inputs_ByPrg!$I$6:$AD$69,MATCH('ABP Remaining Capacity'!$E126,Inputs_ByPrg!$E$6:$E$69,0),MATCH('ABP Remaining Capacity'!P$5,Inputs_ByPrg!$I$5:$AD$5,0))*8760/1000</f>
        <v>0</v>
      </c>
      <c r="Q126" s="86">
        <f>Q57*INDEX(Inputs_ByPrg!$I$6:$AD$69,MATCH('ABP Remaining Capacity'!$E126,Inputs_ByPrg!$E$6:$E$69,0),MATCH('ABP Remaining Capacity'!Q$5,Inputs_ByPrg!$I$5:$AD$5,0))*8760/1000</f>
        <v>0</v>
      </c>
      <c r="R126" s="86">
        <f>R57*INDEX(Inputs_ByPrg!$I$6:$AD$69,MATCH('ABP Remaining Capacity'!$E126,Inputs_ByPrg!$E$6:$E$69,0),MATCH('ABP Remaining Capacity'!R$5,Inputs_ByPrg!$I$5:$AD$5,0))*8760/1000</f>
        <v>0</v>
      </c>
      <c r="S126" s="86">
        <f>S57*INDEX(Inputs_ByPrg!$I$6:$AD$69,MATCH('ABP Remaining Capacity'!$E126,Inputs_ByPrg!$E$6:$E$69,0),MATCH('ABP Remaining Capacity'!S$5,Inputs_ByPrg!$I$5:$AD$5,0))*8760/1000</f>
        <v>0</v>
      </c>
      <c r="T126" s="86">
        <f>T57*INDEX(Inputs_ByPrg!$I$6:$AD$69,MATCH('ABP Remaining Capacity'!$E126,Inputs_ByPrg!$E$6:$E$69,0),MATCH('ABP Remaining Capacity'!T$5,Inputs_ByPrg!$I$5:$AD$5,0))*8760/1000</f>
        <v>0</v>
      </c>
      <c r="U126" s="86">
        <f>U57*INDEX(Inputs_ByPrg!$I$6:$AD$69,MATCH('ABP Remaining Capacity'!$E126,Inputs_ByPrg!$E$6:$E$69,0),MATCH('ABP Remaining Capacity'!U$5,Inputs_ByPrg!$I$5:$AD$5,0))*8760/1000</f>
        <v>0</v>
      </c>
      <c r="V126" s="86">
        <f>V57*INDEX(Inputs_ByPrg!$I$6:$AD$69,MATCH('ABP Remaining Capacity'!$E126,Inputs_ByPrg!$E$6:$E$69,0),MATCH('ABP Remaining Capacity'!V$5,Inputs_ByPrg!$I$5:$AD$5,0))*8760/1000</f>
        <v>0</v>
      </c>
      <c r="W126" s="86">
        <f>W57*INDEX(Inputs_ByPrg!$I$6:$AD$69,MATCH('ABP Remaining Capacity'!$E126,Inputs_ByPrg!$E$6:$E$69,0),MATCH('ABP Remaining Capacity'!W$5,Inputs_ByPrg!$I$5:$AD$5,0))*8760/1000</f>
        <v>0</v>
      </c>
      <c r="X126" s="86">
        <f>X57*INDEX(Inputs_ByPrg!$I$6:$AD$69,MATCH('ABP Remaining Capacity'!$E126,Inputs_ByPrg!$E$6:$E$69,0),MATCH('ABP Remaining Capacity'!X$5,Inputs_ByPrg!$I$5:$AD$5,0))*8760/1000</f>
        <v>0</v>
      </c>
      <c r="Y126" s="86">
        <f>Y57*INDEX(Inputs_ByPrg!$I$6:$AD$69,MATCH('ABP Remaining Capacity'!$E126,Inputs_ByPrg!$E$6:$E$69,0),MATCH('ABP Remaining Capacity'!Y$5,Inputs_ByPrg!$I$5:$AD$5,0))*8760/1000</f>
        <v>0</v>
      </c>
      <c r="Z126" s="86">
        <f>Z57*INDEX(Inputs_ByPrg!$I$6:$AD$69,MATCH('ABP Remaining Capacity'!$E126,Inputs_ByPrg!$E$6:$E$69,0),MATCH('ABP Remaining Capacity'!Z$5,Inputs_ByPrg!$I$5:$AD$5,0))*8760/1000</f>
        <v>0</v>
      </c>
      <c r="AA126" s="86">
        <f>AA57*INDEX(Inputs_ByPrg!$I$6:$AD$69,MATCH('ABP Remaining Capacity'!$E126,Inputs_ByPrg!$E$6:$E$69,0),MATCH('ABP Remaining Capacity'!AA$5,Inputs_ByPrg!$I$5:$AD$5,0))*8760/1000</f>
        <v>0</v>
      </c>
      <c r="AB126" s="86">
        <f>AB57*INDEX(Inputs_ByPrg!$I$6:$AD$69,MATCH('ABP Remaining Capacity'!$E126,Inputs_ByPrg!$E$6:$E$69,0),MATCH('ABP Remaining Capacity'!AB$5,Inputs_ByPrg!$I$5:$AD$5,0))*8760/1000</f>
        <v>0</v>
      </c>
    </row>
    <row r="127" spans="2:28" ht="14.75" customHeight="1" x14ac:dyDescent="0.25">
      <c r="B127" s="227" t="s">
        <v>258</v>
      </c>
      <c r="C127" s="227" t="s">
        <v>237</v>
      </c>
      <c r="D127" s="324" t="s">
        <v>326</v>
      </c>
      <c r="E127" s="272" t="str">
        <f t="shared" si="2"/>
        <v>A_Community Driven Community Solar_&gt;500-2000</v>
      </c>
      <c r="F127" s="249" t="s">
        <v>91</v>
      </c>
      <c r="G127" s="86">
        <f>G58*INDEX(Inputs_ByPrg!$I$6:$AD$69,MATCH('ABP Remaining Capacity'!$E127,Inputs_ByPrg!$E$6:$E$69,0),MATCH('ABP Remaining Capacity'!G$5,Inputs_ByPrg!$I$5:$AD$5,0))*8760/1000</f>
        <v>0</v>
      </c>
      <c r="H127" s="86">
        <f>H58*INDEX(Inputs_ByPrg!$I$6:$AD$69,MATCH('ABP Remaining Capacity'!$E127,Inputs_ByPrg!$E$6:$E$69,0),MATCH('ABP Remaining Capacity'!H$5,Inputs_ByPrg!$I$5:$AD$5,0))*8760/1000</f>
        <v>67875.535783240412</v>
      </c>
      <c r="I127" s="86">
        <f>I58*INDEX(Inputs_ByPrg!$I$6:$AD$69,MATCH('ABP Remaining Capacity'!$E127,Inputs_ByPrg!$E$6:$E$69,0),MATCH('ABP Remaining Capacity'!I$5,Inputs_ByPrg!$I$5:$AD$5,0))*8760/1000</f>
        <v>0</v>
      </c>
      <c r="J127" s="86">
        <f>J58*INDEX(Inputs_ByPrg!$I$6:$AD$69,MATCH('ABP Remaining Capacity'!$E127,Inputs_ByPrg!$E$6:$E$69,0),MATCH('ABP Remaining Capacity'!J$5,Inputs_ByPrg!$I$5:$AD$5,0))*8760/1000</f>
        <v>0</v>
      </c>
      <c r="K127" s="86">
        <f>K58*INDEX(Inputs_ByPrg!$I$6:$AD$69,MATCH('ABP Remaining Capacity'!$E127,Inputs_ByPrg!$E$6:$E$69,0),MATCH('ABP Remaining Capacity'!K$5,Inputs_ByPrg!$I$5:$AD$5,0))*8760/1000</f>
        <v>0</v>
      </c>
      <c r="L127" s="86">
        <f>L58*INDEX(Inputs_ByPrg!$I$6:$AD$69,MATCH('ABP Remaining Capacity'!$E127,Inputs_ByPrg!$E$6:$E$69,0),MATCH('ABP Remaining Capacity'!L$5,Inputs_ByPrg!$I$5:$AD$5,0))*8760/1000</f>
        <v>0</v>
      </c>
      <c r="M127" s="86">
        <f>M58*INDEX(Inputs_ByPrg!$I$6:$AD$69,MATCH('ABP Remaining Capacity'!$E127,Inputs_ByPrg!$E$6:$E$69,0),MATCH('ABP Remaining Capacity'!M$5,Inputs_ByPrg!$I$5:$AD$5,0))*8760/1000</f>
        <v>0</v>
      </c>
      <c r="N127" s="86">
        <f>N58*INDEX(Inputs_ByPrg!$I$6:$AD$69,MATCH('ABP Remaining Capacity'!$E127,Inputs_ByPrg!$E$6:$E$69,0),MATCH('ABP Remaining Capacity'!N$5,Inputs_ByPrg!$I$5:$AD$5,0))*8760/1000</f>
        <v>0</v>
      </c>
      <c r="O127" s="86">
        <f>O58*INDEX(Inputs_ByPrg!$I$6:$AD$69,MATCH('ABP Remaining Capacity'!$E127,Inputs_ByPrg!$E$6:$E$69,0),MATCH('ABP Remaining Capacity'!O$5,Inputs_ByPrg!$I$5:$AD$5,0))*8760/1000</f>
        <v>0</v>
      </c>
      <c r="P127" s="86">
        <f>P58*INDEX(Inputs_ByPrg!$I$6:$AD$69,MATCH('ABP Remaining Capacity'!$E127,Inputs_ByPrg!$E$6:$E$69,0),MATCH('ABP Remaining Capacity'!P$5,Inputs_ByPrg!$I$5:$AD$5,0))*8760/1000</f>
        <v>0</v>
      </c>
      <c r="Q127" s="86">
        <f>Q58*INDEX(Inputs_ByPrg!$I$6:$AD$69,MATCH('ABP Remaining Capacity'!$E127,Inputs_ByPrg!$E$6:$E$69,0),MATCH('ABP Remaining Capacity'!Q$5,Inputs_ByPrg!$I$5:$AD$5,0))*8760/1000</f>
        <v>0</v>
      </c>
      <c r="R127" s="86">
        <f>R58*INDEX(Inputs_ByPrg!$I$6:$AD$69,MATCH('ABP Remaining Capacity'!$E127,Inputs_ByPrg!$E$6:$E$69,0),MATCH('ABP Remaining Capacity'!R$5,Inputs_ByPrg!$I$5:$AD$5,0))*8760/1000</f>
        <v>0</v>
      </c>
      <c r="S127" s="86">
        <f>S58*INDEX(Inputs_ByPrg!$I$6:$AD$69,MATCH('ABP Remaining Capacity'!$E127,Inputs_ByPrg!$E$6:$E$69,0),MATCH('ABP Remaining Capacity'!S$5,Inputs_ByPrg!$I$5:$AD$5,0))*8760/1000</f>
        <v>0</v>
      </c>
      <c r="T127" s="86">
        <f>T58*INDEX(Inputs_ByPrg!$I$6:$AD$69,MATCH('ABP Remaining Capacity'!$E127,Inputs_ByPrg!$E$6:$E$69,0),MATCH('ABP Remaining Capacity'!T$5,Inputs_ByPrg!$I$5:$AD$5,0))*8760/1000</f>
        <v>0</v>
      </c>
      <c r="U127" s="86">
        <f>U58*INDEX(Inputs_ByPrg!$I$6:$AD$69,MATCH('ABP Remaining Capacity'!$E127,Inputs_ByPrg!$E$6:$E$69,0),MATCH('ABP Remaining Capacity'!U$5,Inputs_ByPrg!$I$5:$AD$5,0))*8760/1000</f>
        <v>0</v>
      </c>
      <c r="V127" s="86">
        <f>V58*INDEX(Inputs_ByPrg!$I$6:$AD$69,MATCH('ABP Remaining Capacity'!$E127,Inputs_ByPrg!$E$6:$E$69,0),MATCH('ABP Remaining Capacity'!V$5,Inputs_ByPrg!$I$5:$AD$5,0))*8760/1000</f>
        <v>0</v>
      </c>
      <c r="W127" s="86">
        <f>W58*INDEX(Inputs_ByPrg!$I$6:$AD$69,MATCH('ABP Remaining Capacity'!$E127,Inputs_ByPrg!$E$6:$E$69,0),MATCH('ABP Remaining Capacity'!W$5,Inputs_ByPrg!$I$5:$AD$5,0))*8760/1000</f>
        <v>0</v>
      </c>
      <c r="X127" s="86">
        <f>X58*INDEX(Inputs_ByPrg!$I$6:$AD$69,MATCH('ABP Remaining Capacity'!$E127,Inputs_ByPrg!$E$6:$E$69,0),MATCH('ABP Remaining Capacity'!X$5,Inputs_ByPrg!$I$5:$AD$5,0))*8760/1000</f>
        <v>0</v>
      </c>
      <c r="Y127" s="86">
        <f>Y58*INDEX(Inputs_ByPrg!$I$6:$AD$69,MATCH('ABP Remaining Capacity'!$E127,Inputs_ByPrg!$E$6:$E$69,0),MATCH('ABP Remaining Capacity'!Y$5,Inputs_ByPrg!$I$5:$AD$5,0))*8760/1000</f>
        <v>0</v>
      </c>
      <c r="Z127" s="86">
        <f>Z58*INDEX(Inputs_ByPrg!$I$6:$AD$69,MATCH('ABP Remaining Capacity'!$E127,Inputs_ByPrg!$E$6:$E$69,0),MATCH('ABP Remaining Capacity'!Z$5,Inputs_ByPrg!$I$5:$AD$5,0))*8760/1000</f>
        <v>0</v>
      </c>
      <c r="AA127" s="86">
        <f>AA58*INDEX(Inputs_ByPrg!$I$6:$AD$69,MATCH('ABP Remaining Capacity'!$E127,Inputs_ByPrg!$E$6:$E$69,0),MATCH('ABP Remaining Capacity'!AA$5,Inputs_ByPrg!$I$5:$AD$5,0))*8760/1000</f>
        <v>0</v>
      </c>
      <c r="AB127" s="86">
        <f>AB58*INDEX(Inputs_ByPrg!$I$6:$AD$69,MATCH('ABP Remaining Capacity'!$E127,Inputs_ByPrg!$E$6:$E$69,0),MATCH('ABP Remaining Capacity'!AB$5,Inputs_ByPrg!$I$5:$AD$5,0))*8760/1000</f>
        <v>0</v>
      </c>
    </row>
    <row r="128" spans="2:28" ht="14.75" customHeight="1" x14ac:dyDescent="0.25">
      <c r="B128" s="227" t="s">
        <v>258</v>
      </c>
      <c r="C128" s="227" t="s">
        <v>237</v>
      </c>
      <c r="D128" s="324" t="s">
        <v>327</v>
      </c>
      <c r="E128" s="272" t="str">
        <f t="shared" si="2"/>
        <v>A_Community Driven Community Solar_&gt;2000-5000</v>
      </c>
      <c r="F128" s="249" t="s">
        <v>91</v>
      </c>
      <c r="G128" s="86">
        <f>G59*INDEX(Inputs_ByPrg!$I$6:$AD$69,MATCH('ABP Remaining Capacity'!$E128,Inputs_ByPrg!$E$6:$E$69,0),MATCH('ABP Remaining Capacity'!G$5,Inputs_ByPrg!$I$5:$AD$5,0))*8760/1000</f>
        <v>0</v>
      </c>
      <c r="H128" s="86">
        <f>H59*INDEX(Inputs_ByPrg!$I$6:$AD$69,MATCH('ABP Remaining Capacity'!$E128,Inputs_ByPrg!$E$6:$E$69,0),MATCH('ABP Remaining Capacity'!H$5,Inputs_ByPrg!$I$5:$AD$5,0))*8760/1000</f>
        <v>30018.684396797125</v>
      </c>
      <c r="I128" s="86">
        <f>I59*INDEX(Inputs_ByPrg!$I$6:$AD$69,MATCH('ABP Remaining Capacity'!$E128,Inputs_ByPrg!$E$6:$E$69,0),MATCH('ABP Remaining Capacity'!I$5,Inputs_ByPrg!$I$5:$AD$5,0))*8760/1000</f>
        <v>0</v>
      </c>
      <c r="J128" s="86">
        <f>J59*INDEX(Inputs_ByPrg!$I$6:$AD$69,MATCH('ABP Remaining Capacity'!$E128,Inputs_ByPrg!$E$6:$E$69,0),MATCH('ABP Remaining Capacity'!J$5,Inputs_ByPrg!$I$5:$AD$5,0))*8760/1000</f>
        <v>0</v>
      </c>
      <c r="K128" s="86">
        <f>K59*INDEX(Inputs_ByPrg!$I$6:$AD$69,MATCH('ABP Remaining Capacity'!$E128,Inputs_ByPrg!$E$6:$E$69,0),MATCH('ABP Remaining Capacity'!K$5,Inputs_ByPrg!$I$5:$AD$5,0))*8760/1000</f>
        <v>0</v>
      </c>
      <c r="L128" s="86">
        <f>L59*INDEX(Inputs_ByPrg!$I$6:$AD$69,MATCH('ABP Remaining Capacity'!$E128,Inputs_ByPrg!$E$6:$E$69,0),MATCH('ABP Remaining Capacity'!L$5,Inputs_ByPrg!$I$5:$AD$5,0))*8760/1000</f>
        <v>0</v>
      </c>
      <c r="M128" s="86">
        <f>M59*INDEX(Inputs_ByPrg!$I$6:$AD$69,MATCH('ABP Remaining Capacity'!$E128,Inputs_ByPrg!$E$6:$E$69,0),MATCH('ABP Remaining Capacity'!M$5,Inputs_ByPrg!$I$5:$AD$5,0))*8760/1000</f>
        <v>0</v>
      </c>
      <c r="N128" s="86">
        <f>N59*INDEX(Inputs_ByPrg!$I$6:$AD$69,MATCH('ABP Remaining Capacity'!$E128,Inputs_ByPrg!$E$6:$E$69,0),MATCH('ABP Remaining Capacity'!N$5,Inputs_ByPrg!$I$5:$AD$5,0))*8760/1000</f>
        <v>0</v>
      </c>
      <c r="O128" s="86">
        <f>O59*INDEX(Inputs_ByPrg!$I$6:$AD$69,MATCH('ABP Remaining Capacity'!$E128,Inputs_ByPrg!$E$6:$E$69,0),MATCH('ABP Remaining Capacity'!O$5,Inputs_ByPrg!$I$5:$AD$5,0))*8760/1000</f>
        <v>0</v>
      </c>
      <c r="P128" s="86">
        <f>P59*INDEX(Inputs_ByPrg!$I$6:$AD$69,MATCH('ABP Remaining Capacity'!$E128,Inputs_ByPrg!$E$6:$E$69,0),MATCH('ABP Remaining Capacity'!P$5,Inputs_ByPrg!$I$5:$AD$5,0))*8760/1000</f>
        <v>0</v>
      </c>
      <c r="Q128" s="86">
        <f>Q59*INDEX(Inputs_ByPrg!$I$6:$AD$69,MATCH('ABP Remaining Capacity'!$E128,Inputs_ByPrg!$E$6:$E$69,0),MATCH('ABP Remaining Capacity'!Q$5,Inputs_ByPrg!$I$5:$AD$5,0))*8760/1000</f>
        <v>0</v>
      </c>
      <c r="R128" s="86">
        <f>R59*INDEX(Inputs_ByPrg!$I$6:$AD$69,MATCH('ABP Remaining Capacity'!$E128,Inputs_ByPrg!$E$6:$E$69,0),MATCH('ABP Remaining Capacity'!R$5,Inputs_ByPrg!$I$5:$AD$5,0))*8760/1000</f>
        <v>0</v>
      </c>
      <c r="S128" s="86">
        <f>S59*INDEX(Inputs_ByPrg!$I$6:$AD$69,MATCH('ABP Remaining Capacity'!$E128,Inputs_ByPrg!$E$6:$E$69,0),MATCH('ABP Remaining Capacity'!S$5,Inputs_ByPrg!$I$5:$AD$5,0))*8760/1000</f>
        <v>0</v>
      </c>
      <c r="T128" s="86">
        <f>T59*INDEX(Inputs_ByPrg!$I$6:$AD$69,MATCH('ABP Remaining Capacity'!$E128,Inputs_ByPrg!$E$6:$E$69,0),MATCH('ABP Remaining Capacity'!T$5,Inputs_ByPrg!$I$5:$AD$5,0))*8760/1000</f>
        <v>0</v>
      </c>
      <c r="U128" s="86">
        <f>U59*INDEX(Inputs_ByPrg!$I$6:$AD$69,MATCH('ABP Remaining Capacity'!$E128,Inputs_ByPrg!$E$6:$E$69,0),MATCH('ABP Remaining Capacity'!U$5,Inputs_ByPrg!$I$5:$AD$5,0))*8760/1000</f>
        <v>0</v>
      </c>
      <c r="V128" s="86">
        <f>V59*INDEX(Inputs_ByPrg!$I$6:$AD$69,MATCH('ABP Remaining Capacity'!$E128,Inputs_ByPrg!$E$6:$E$69,0),MATCH('ABP Remaining Capacity'!V$5,Inputs_ByPrg!$I$5:$AD$5,0))*8760/1000</f>
        <v>0</v>
      </c>
      <c r="W128" s="86">
        <f>W59*INDEX(Inputs_ByPrg!$I$6:$AD$69,MATCH('ABP Remaining Capacity'!$E128,Inputs_ByPrg!$E$6:$E$69,0),MATCH('ABP Remaining Capacity'!W$5,Inputs_ByPrg!$I$5:$AD$5,0))*8760/1000</f>
        <v>0</v>
      </c>
      <c r="X128" s="86">
        <f>X59*INDEX(Inputs_ByPrg!$I$6:$AD$69,MATCH('ABP Remaining Capacity'!$E128,Inputs_ByPrg!$E$6:$E$69,0),MATCH('ABP Remaining Capacity'!X$5,Inputs_ByPrg!$I$5:$AD$5,0))*8760/1000</f>
        <v>0</v>
      </c>
      <c r="Y128" s="86">
        <f>Y59*INDEX(Inputs_ByPrg!$I$6:$AD$69,MATCH('ABP Remaining Capacity'!$E128,Inputs_ByPrg!$E$6:$E$69,0),MATCH('ABP Remaining Capacity'!Y$5,Inputs_ByPrg!$I$5:$AD$5,0))*8760/1000</f>
        <v>0</v>
      </c>
      <c r="Z128" s="86">
        <f>Z59*INDEX(Inputs_ByPrg!$I$6:$AD$69,MATCH('ABP Remaining Capacity'!$E128,Inputs_ByPrg!$E$6:$E$69,0),MATCH('ABP Remaining Capacity'!Z$5,Inputs_ByPrg!$I$5:$AD$5,0))*8760/1000</f>
        <v>0</v>
      </c>
      <c r="AA128" s="86">
        <f>AA59*INDEX(Inputs_ByPrg!$I$6:$AD$69,MATCH('ABP Remaining Capacity'!$E128,Inputs_ByPrg!$E$6:$E$69,0),MATCH('ABP Remaining Capacity'!AA$5,Inputs_ByPrg!$I$5:$AD$5,0))*8760/1000</f>
        <v>0</v>
      </c>
      <c r="AB128" s="86">
        <f>AB59*INDEX(Inputs_ByPrg!$I$6:$AD$69,MATCH('ABP Remaining Capacity'!$E128,Inputs_ByPrg!$E$6:$E$69,0),MATCH('ABP Remaining Capacity'!AB$5,Inputs_ByPrg!$I$5:$AD$5,0))*8760/1000</f>
        <v>0</v>
      </c>
    </row>
    <row r="129" spans="2:28" ht="14.75" customHeight="1" x14ac:dyDescent="0.25">
      <c r="B129" s="227" t="s">
        <v>258</v>
      </c>
      <c r="C129" s="227" t="s">
        <v>238</v>
      </c>
      <c r="D129" s="324" t="s">
        <v>322</v>
      </c>
      <c r="E129" s="272" t="str">
        <f t="shared" si="2"/>
        <v>A_Equity Eligible Contractor_&gt;25-100</v>
      </c>
      <c r="F129" s="249" t="s">
        <v>91</v>
      </c>
      <c r="G129" s="86">
        <f>G60*INDEX(Inputs_ByPrg!$I$6:$AD$69,MATCH('ABP Remaining Capacity'!$E129,Inputs_ByPrg!$E$6:$E$69,0),MATCH('ABP Remaining Capacity'!G$5,Inputs_ByPrg!$I$5:$AD$5,0))*8760/1000</f>
        <v>0</v>
      </c>
      <c r="H129" s="86">
        <f>H60*INDEX(Inputs_ByPrg!$I$6:$AD$69,MATCH('ABP Remaining Capacity'!$E129,Inputs_ByPrg!$E$6:$E$69,0),MATCH('ABP Remaining Capacity'!H$5,Inputs_ByPrg!$I$5:$AD$5,0))*8760/1000</f>
        <v>8009.9942008453545</v>
      </c>
      <c r="I129" s="86">
        <f>I60*INDEX(Inputs_ByPrg!$I$6:$AD$69,MATCH('ABP Remaining Capacity'!$E129,Inputs_ByPrg!$E$6:$E$69,0),MATCH('ABP Remaining Capacity'!I$5,Inputs_ByPrg!$I$5:$AD$5,0))*8760/1000</f>
        <v>0</v>
      </c>
      <c r="J129" s="86">
        <f>J60*INDEX(Inputs_ByPrg!$I$6:$AD$69,MATCH('ABP Remaining Capacity'!$E129,Inputs_ByPrg!$E$6:$E$69,0),MATCH('ABP Remaining Capacity'!J$5,Inputs_ByPrg!$I$5:$AD$5,0))*8760/1000</f>
        <v>0</v>
      </c>
      <c r="K129" s="86">
        <f>K60*INDEX(Inputs_ByPrg!$I$6:$AD$69,MATCH('ABP Remaining Capacity'!$E129,Inputs_ByPrg!$E$6:$E$69,0),MATCH('ABP Remaining Capacity'!K$5,Inputs_ByPrg!$I$5:$AD$5,0))*8760/1000</f>
        <v>0</v>
      </c>
      <c r="L129" s="86">
        <f>L60*INDEX(Inputs_ByPrg!$I$6:$AD$69,MATCH('ABP Remaining Capacity'!$E129,Inputs_ByPrg!$E$6:$E$69,0),MATCH('ABP Remaining Capacity'!L$5,Inputs_ByPrg!$I$5:$AD$5,0))*8760/1000</f>
        <v>0</v>
      </c>
      <c r="M129" s="86">
        <f>M60*INDEX(Inputs_ByPrg!$I$6:$AD$69,MATCH('ABP Remaining Capacity'!$E129,Inputs_ByPrg!$E$6:$E$69,0),MATCH('ABP Remaining Capacity'!M$5,Inputs_ByPrg!$I$5:$AD$5,0))*8760/1000</f>
        <v>0</v>
      </c>
      <c r="N129" s="86">
        <f>N60*INDEX(Inputs_ByPrg!$I$6:$AD$69,MATCH('ABP Remaining Capacity'!$E129,Inputs_ByPrg!$E$6:$E$69,0),MATCH('ABP Remaining Capacity'!N$5,Inputs_ByPrg!$I$5:$AD$5,0))*8760/1000</f>
        <v>0</v>
      </c>
      <c r="O129" s="86">
        <f>O60*INDEX(Inputs_ByPrg!$I$6:$AD$69,MATCH('ABP Remaining Capacity'!$E129,Inputs_ByPrg!$E$6:$E$69,0),MATCH('ABP Remaining Capacity'!O$5,Inputs_ByPrg!$I$5:$AD$5,0))*8760/1000</f>
        <v>0</v>
      </c>
      <c r="P129" s="86">
        <f>P60*INDEX(Inputs_ByPrg!$I$6:$AD$69,MATCH('ABP Remaining Capacity'!$E129,Inputs_ByPrg!$E$6:$E$69,0),MATCH('ABP Remaining Capacity'!P$5,Inputs_ByPrg!$I$5:$AD$5,0))*8760/1000</f>
        <v>0</v>
      </c>
      <c r="Q129" s="86">
        <f>Q60*INDEX(Inputs_ByPrg!$I$6:$AD$69,MATCH('ABP Remaining Capacity'!$E129,Inputs_ByPrg!$E$6:$E$69,0),MATCH('ABP Remaining Capacity'!Q$5,Inputs_ByPrg!$I$5:$AD$5,0))*8760/1000</f>
        <v>0</v>
      </c>
      <c r="R129" s="86">
        <f>R60*INDEX(Inputs_ByPrg!$I$6:$AD$69,MATCH('ABP Remaining Capacity'!$E129,Inputs_ByPrg!$E$6:$E$69,0),MATCH('ABP Remaining Capacity'!R$5,Inputs_ByPrg!$I$5:$AD$5,0))*8760/1000</f>
        <v>0</v>
      </c>
      <c r="S129" s="86">
        <f>S60*INDEX(Inputs_ByPrg!$I$6:$AD$69,MATCH('ABP Remaining Capacity'!$E129,Inputs_ByPrg!$E$6:$E$69,0),MATCH('ABP Remaining Capacity'!S$5,Inputs_ByPrg!$I$5:$AD$5,0))*8760/1000</f>
        <v>0</v>
      </c>
      <c r="T129" s="86">
        <f>T60*INDEX(Inputs_ByPrg!$I$6:$AD$69,MATCH('ABP Remaining Capacity'!$E129,Inputs_ByPrg!$E$6:$E$69,0),MATCH('ABP Remaining Capacity'!T$5,Inputs_ByPrg!$I$5:$AD$5,0))*8760/1000</f>
        <v>0</v>
      </c>
      <c r="U129" s="86">
        <f>U60*INDEX(Inputs_ByPrg!$I$6:$AD$69,MATCH('ABP Remaining Capacity'!$E129,Inputs_ByPrg!$E$6:$E$69,0),MATCH('ABP Remaining Capacity'!U$5,Inputs_ByPrg!$I$5:$AD$5,0))*8760/1000</f>
        <v>0</v>
      </c>
      <c r="V129" s="86">
        <f>V60*INDEX(Inputs_ByPrg!$I$6:$AD$69,MATCH('ABP Remaining Capacity'!$E129,Inputs_ByPrg!$E$6:$E$69,0),MATCH('ABP Remaining Capacity'!V$5,Inputs_ByPrg!$I$5:$AD$5,0))*8760/1000</f>
        <v>0</v>
      </c>
      <c r="W129" s="86">
        <f>W60*INDEX(Inputs_ByPrg!$I$6:$AD$69,MATCH('ABP Remaining Capacity'!$E129,Inputs_ByPrg!$E$6:$E$69,0),MATCH('ABP Remaining Capacity'!W$5,Inputs_ByPrg!$I$5:$AD$5,0))*8760/1000</f>
        <v>0</v>
      </c>
      <c r="X129" s="86">
        <f>X60*INDEX(Inputs_ByPrg!$I$6:$AD$69,MATCH('ABP Remaining Capacity'!$E129,Inputs_ByPrg!$E$6:$E$69,0),MATCH('ABP Remaining Capacity'!X$5,Inputs_ByPrg!$I$5:$AD$5,0))*8760/1000</f>
        <v>0</v>
      </c>
      <c r="Y129" s="86">
        <f>Y60*INDEX(Inputs_ByPrg!$I$6:$AD$69,MATCH('ABP Remaining Capacity'!$E129,Inputs_ByPrg!$E$6:$E$69,0),MATCH('ABP Remaining Capacity'!Y$5,Inputs_ByPrg!$I$5:$AD$5,0))*8760/1000</f>
        <v>0</v>
      </c>
      <c r="Z129" s="86">
        <f>Z60*INDEX(Inputs_ByPrg!$I$6:$AD$69,MATCH('ABP Remaining Capacity'!$E129,Inputs_ByPrg!$E$6:$E$69,0),MATCH('ABP Remaining Capacity'!Z$5,Inputs_ByPrg!$I$5:$AD$5,0))*8760/1000</f>
        <v>0</v>
      </c>
      <c r="AA129" s="86">
        <f>AA60*INDEX(Inputs_ByPrg!$I$6:$AD$69,MATCH('ABP Remaining Capacity'!$E129,Inputs_ByPrg!$E$6:$E$69,0),MATCH('ABP Remaining Capacity'!AA$5,Inputs_ByPrg!$I$5:$AD$5,0))*8760/1000</f>
        <v>0</v>
      </c>
      <c r="AB129" s="86">
        <f>AB60*INDEX(Inputs_ByPrg!$I$6:$AD$69,MATCH('ABP Remaining Capacity'!$E129,Inputs_ByPrg!$E$6:$E$69,0),MATCH('ABP Remaining Capacity'!AB$5,Inputs_ByPrg!$I$5:$AD$5,0))*8760/1000</f>
        <v>0</v>
      </c>
    </row>
    <row r="130" spans="2:28" ht="14.75" customHeight="1" x14ac:dyDescent="0.25">
      <c r="B130" s="227" t="s">
        <v>258</v>
      </c>
      <c r="C130" s="227" t="s">
        <v>238</v>
      </c>
      <c r="D130" s="324" t="s">
        <v>323</v>
      </c>
      <c r="E130" s="272" t="str">
        <f t="shared" si="2"/>
        <v>A_Equity Eligible Contractor_&gt;100-200</v>
      </c>
      <c r="F130" s="249" t="s">
        <v>91</v>
      </c>
      <c r="G130" s="86">
        <f>G61*INDEX(Inputs_ByPrg!$I$6:$AD$69,MATCH('ABP Remaining Capacity'!$E130,Inputs_ByPrg!$E$6:$E$69,0),MATCH('ABP Remaining Capacity'!G$5,Inputs_ByPrg!$I$5:$AD$5,0))*8760/1000</f>
        <v>0</v>
      </c>
      <c r="H130" s="86">
        <f>H61*INDEX(Inputs_ByPrg!$I$6:$AD$69,MATCH('ABP Remaining Capacity'!$E130,Inputs_ByPrg!$E$6:$E$69,0),MATCH('ABP Remaining Capacity'!H$5,Inputs_ByPrg!$I$5:$AD$5,0))*8760/1000</f>
        <v>30405.239440725403</v>
      </c>
      <c r="I130" s="86">
        <f>I61*INDEX(Inputs_ByPrg!$I$6:$AD$69,MATCH('ABP Remaining Capacity'!$E130,Inputs_ByPrg!$E$6:$E$69,0),MATCH('ABP Remaining Capacity'!I$5,Inputs_ByPrg!$I$5:$AD$5,0))*8760/1000</f>
        <v>0</v>
      </c>
      <c r="J130" s="86">
        <f>J61*INDEX(Inputs_ByPrg!$I$6:$AD$69,MATCH('ABP Remaining Capacity'!$E130,Inputs_ByPrg!$E$6:$E$69,0),MATCH('ABP Remaining Capacity'!J$5,Inputs_ByPrg!$I$5:$AD$5,0))*8760/1000</f>
        <v>0</v>
      </c>
      <c r="K130" s="86">
        <f>K61*INDEX(Inputs_ByPrg!$I$6:$AD$69,MATCH('ABP Remaining Capacity'!$E130,Inputs_ByPrg!$E$6:$E$69,0),MATCH('ABP Remaining Capacity'!K$5,Inputs_ByPrg!$I$5:$AD$5,0))*8760/1000</f>
        <v>0</v>
      </c>
      <c r="L130" s="86">
        <f>L61*INDEX(Inputs_ByPrg!$I$6:$AD$69,MATCH('ABP Remaining Capacity'!$E130,Inputs_ByPrg!$E$6:$E$69,0),MATCH('ABP Remaining Capacity'!L$5,Inputs_ByPrg!$I$5:$AD$5,0))*8760/1000</f>
        <v>0</v>
      </c>
      <c r="M130" s="86">
        <f>M61*INDEX(Inputs_ByPrg!$I$6:$AD$69,MATCH('ABP Remaining Capacity'!$E130,Inputs_ByPrg!$E$6:$E$69,0),MATCH('ABP Remaining Capacity'!M$5,Inputs_ByPrg!$I$5:$AD$5,0))*8760/1000</f>
        <v>0</v>
      </c>
      <c r="N130" s="86">
        <f>N61*INDEX(Inputs_ByPrg!$I$6:$AD$69,MATCH('ABP Remaining Capacity'!$E130,Inputs_ByPrg!$E$6:$E$69,0),MATCH('ABP Remaining Capacity'!N$5,Inputs_ByPrg!$I$5:$AD$5,0))*8760/1000</f>
        <v>0</v>
      </c>
      <c r="O130" s="86">
        <f>O61*INDEX(Inputs_ByPrg!$I$6:$AD$69,MATCH('ABP Remaining Capacity'!$E130,Inputs_ByPrg!$E$6:$E$69,0),MATCH('ABP Remaining Capacity'!O$5,Inputs_ByPrg!$I$5:$AD$5,0))*8760/1000</f>
        <v>0</v>
      </c>
      <c r="P130" s="86">
        <f>P61*INDEX(Inputs_ByPrg!$I$6:$AD$69,MATCH('ABP Remaining Capacity'!$E130,Inputs_ByPrg!$E$6:$E$69,0),MATCH('ABP Remaining Capacity'!P$5,Inputs_ByPrg!$I$5:$AD$5,0))*8760/1000</f>
        <v>0</v>
      </c>
      <c r="Q130" s="86">
        <f>Q61*INDEX(Inputs_ByPrg!$I$6:$AD$69,MATCH('ABP Remaining Capacity'!$E130,Inputs_ByPrg!$E$6:$E$69,0),MATCH('ABP Remaining Capacity'!Q$5,Inputs_ByPrg!$I$5:$AD$5,0))*8760/1000</f>
        <v>0</v>
      </c>
      <c r="R130" s="86">
        <f>R61*INDEX(Inputs_ByPrg!$I$6:$AD$69,MATCH('ABP Remaining Capacity'!$E130,Inputs_ByPrg!$E$6:$E$69,0),MATCH('ABP Remaining Capacity'!R$5,Inputs_ByPrg!$I$5:$AD$5,0))*8760/1000</f>
        <v>0</v>
      </c>
      <c r="S130" s="86">
        <f>S61*INDEX(Inputs_ByPrg!$I$6:$AD$69,MATCH('ABP Remaining Capacity'!$E130,Inputs_ByPrg!$E$6:$E$69,0),MATCH('ABP Remaining Capacity'!S$5,Inputs_ByPrg!$I$5:$AD$5,0))*8760/1000</f>
        <v>0</v>
      </c>
      <c r="T130" s="86">
        <f>T61*INDEX(Inputs_ByPrg!$I$6:$AD$69,MATCH('ABP Remaining Capacity'!$E130,Inputs_ByPrg!$E$6:$E$69,0),MATCH('ABP Remaining Capacity'!T$5,Inputs_ByPrg!$I$5:$AD$5,0))*8760/1000</f>
        <v>0</v>
      </c>
      <c r="U130" s="86">
        <f>U61*INDEX(Inputs_ByPrg!$I$6:$AD$69,MATCH('ABP Remaining Capacity'!$E130,Inputs_ByPrg!$E$6:$E$69,0),MATCH('ABP Remaining Capacity'!U$5,Inputs_ByPrg!$I$5:$AD$5,0))*8760/1000</f>
        <v>0</v>
      </c>
      <c r="V130" s="86">
        <f>V61*INDEX(Inputs_ByPrg!$I$6:$AD$69,MATCH('ABP Remaining Capacity'!$E130,Inputs_ByPrg!$E$6:$E$69,0),MATCH('ABP Remaining Capacity'!V$5,Inputs_ByPrg!$I$5:$AD$5,0))*8760/1000</f>
        <v>0</v>
      </c>
      <c r="W130" s="86">
        <f>W61*INDEX(Inputs_ByPrg!$I$6:$AD$69,MATCH('ABP Remaining Capacity'!$E130,Inputs_ByPrg!$E$6:$E$69,0),MATCH('ABP Remaining Capacity'!W$5,Inputs_ByPrg!$I$5:$AD$5,0))*8760/1000</f>
        <v>0</v>
      </c>
      <c r="X130" s="86">
        <f>X61*INDEX(Inputs_ByPrg!$I$6:$AD$69,MATCH('ABP Remaining Capacity'!$E130,Inputs_ByPrg!$E$6:$E$69,0),MATCH('ABP Remaining Capacity'!X$5,Inputs_ByPrg!$I$5:$AD$5,0))*8760/1000</f>
        <v>0</v>
      </c>
      <c r="Y130" s="86">
        <f>Y61*INDEX(Inputs_ByPrg!$I$6:$AD$69,MATCH('ABP Remaining Capacity'!$E130,Inputs_ByPrg!$E$6:$E$69,0),MATCH('ABP Remaining Capacity'!Y$5,Inputs_ByPrg!$I$5:$AD$5,0))*8760/1000</f>
        <v>0</v>
      </c>
      <c r="Z130" s="86">
        <f>Z61*INDEX(Inputs_ByPrg!$I$6:$AD$69,MATCH('ABP Remaining Capacity'!$E130,Inputs_ByPrg!$E$6:$E$69,0),MATCH('ABP Remaining Capacity'!Z$5,Inputs_ByPrg!$I$5:$AD$5,0))*8760/1000</f>
        <v>0</v>
      </c>
      <c r="AA130" s="86">
        <f>AA61*INDEX(Inputs_ByPrg!$I$6:$AD$69,MATCH('ABP Remaining Capacity'!$E130,Inputs_ByPrg!$E$6:$E$69,0),MATCH('ABP Remaining Capacity'!AA$5,Inputs_ByPrg!$I$5:$AD$5,0))*8760/1000</f>
        <v>0</v>
      </c>
      <c r="AB130" s="86">
        <f>AB61*INDEX(Inputs_ByPrg!$I$6:$AD$69,MATCH('ABP Remaining Capacity'!$E130,Inputs_ByPrg!$E$6:$E$69,0),MATCH('ABP Remaining Capacity'!AB$5,Inputs_ByPrg!$I$5:$AD$5,0))*8760/1000</f>
        <v>0</v>
      </c>
    </row>
    <row r="131" spans="2:28" ht="14.75" customHeight="1" x14ac:dyDescent="0.25">
      <c r="B131" s="227" t="s">
        <v>258</v>
      </c>
      <c r="C131" s="227" t="s">
        <v>238</v>
      </c>
      <c r="D131" s="324" t="s">
        <v>324</v>
      </c>
      <c r="E131" s="272" t="str">
        <f t="shared" si="2"/>
        <v>A_Equity Eligible Contractor_&gt;200-500</v>
      </c>
      <c r="F131" s="249" t="s">
        <v>91</v>
      </c>
      <c r="G131" s="86">
        <f>G62*INDEX(Inputs_ByPrg!$I$6:$AD$69,MATCH('ABP Remaining Capacity'!$E131,Inputs_ByPrg!$E$6:$E$69,0),MATCH('ABP Remaining Capacity'!G$5,Inputs_ByPrg!$I$5:$AD$5,0))*8760/1000</f>
        <v>0</v>
      </c>
      <c r="H131" s="86">
        <f>H62*INDEX(Inputs_ByPrg!$I$6:$AD$69,MATCH('ABP Remaining Capacity'!$E131,Inputs_ByPrg!$E$6:$E$69,0),MATCH('ABP Remaining Capacity'!H$5,Inputs_ByPrg!$I$5:$AD$5,0))*8760/1000</f>
        <v>0</v>
      </c>
      <c r="I131" s="86">
        <f>I62*INDEX(Inputs_ByPrg!$I$6:$AD$69,MATCH('ABP Remaining Capacity'!$E131,Inputs_ByPrg!$E$6:$E$69,0),MATCH('ABP Remaining Capacity'!I$5,Inputs_ByPrg!$I$5:$AD$5,0))*8760/1000</f>
        <v>0</v>
      </c>
      <c r="J131" s="86">
        <f>J62*INDEX(Inputs_ByPrg!$I$6:$AD$69,MATCH('ABP Remaining Capacity'!$E131,Inputs_ByPrg!$E$6:$E$69,0),MATCH('ABP Remaining Capacity'!J$5,Inputs_ByPrg!$I$5:$AD$5,0))*8760/1000</f>
        <v>0</v>
      </c>
      <c r="K131" s="86">
        <f>K62*INDEX(Inputs_ByPrg!$I$6:$AD$69,MATCH('ABP Remaining Capacity'!$E131,Inputs_ByPrg!$E$6:$E$69,0),MATCH('ABP Remaining Capacity'!K$5,Inputs_ByPrg!$I$5:$AD$5,0))*8760/1000</f>
        <v>0</v>
      </c>
      <c r="L131" s="86">
        <f>L62*INDEX(Inputs_ByPrg!$I$6:$AD$69,MATCH('ABP Remaining Capacity'!$E131,Inputs_ByPrg!$E$6:$E$69,0),MATCH('ABP Remaining Capacity'!L$5,Inputs_ByPrg!$I$5:$AD$5,0))*8760/1000</f>
        <v>0</v>
      </c>
      <c r="M131" s="86">
        <f>M62*INDEX(Inputs_ByPrg!$I$6:$AD$69,MATCH('ABP Remaining Capacity'!$E131,Inputs_ByPrg!$E$6:$E$69,0),MATCH('ABP Remaining Capacity'!M$5,Inputs_ByPrg!$I$5:$AD$5,0))*8760/1000</f>
        <v>0</v>
      </c>
      <c r="N131" s="86">
        <f>N62*INDEX(Inputs_ByPrg!$I$6:$AD$69,MATCH('ABP Remaining Capacity'!$E131,Inputs_ByPrg!$E$6:$E$69,0),MATCH('ABP Remaining Capacity'!N$5,Inputs_ByPrg!$I$5:$AD$5,0))*8760/1000</f>
        <v>0</v>
      </c>
      <c r="O131" s="86">
        <f>O62*INDEX(Inputs_ByPrg!$I$6:$AD$69,MATCH('ABP Remaining Capacity'!$E131,Inputs_ByPrg!$E$6:$E$69,0),MATCH('ABP Remaining Capacity'!O$5,Inputs_ByPrg!$I$5:$AD$5,0))*8760/1000</f>
        <v>0</v>
      </c>
      <c r="P131" s="86">
        <f>P62*INDEX(Inputs_ByPrg!$I$6:$AD$69,MATCH('ABP Remaining Capacity'!$E131,Inputs_ByPrg!$E$6:$E$69,0),MATCH('ABP Remaining Capacity'!P$5,Inputs_ByPrg!$I$5:$AD$5,0))*8760/1000</f>
        <v>0</v>
      </c>
      <c r="Q131" s="86">
        <f>Q62*INDEX(Inputs_ByPrg!$I$6:$AD$69,MATCH('ABP Remaining Capacity'!$E131,Inputs_ByPrg!$E$6:$E$69,0),MATCH('ABP Remaining Capacity'!Q$5,Inputs_ByPrg!$I$5:$AD$5,0))*8760/1000</f>
        <v>0</v>
      </c>
      <c r="R131" s="86">
        <f>R62*INDEX(Inputs_ByPrg!$I$6:$AD$69,MATCH('ABP Remaining Capacity'!$E131,Inputs_ByPrg!$E$6:$E$69,0),MATCH('ABP Remaining Capacity'!R$5,Inputs_ByPrg!$I$5:$AD$5,0))*8760/1000</f>
        <v>0</v>
      </c>
      <c r="S131" s="86">
        <f>S62*INDEX(Inputs_ByPrg!$I$6:$AD$69,MATCH('ABP Remaining Capacity'!$E131,Inputs_ByPrg!$E$6:$E$69,0),MATCH('ABP Remaining Capacity'!S$5,Inputs_ByPrg!$I$5:$AD$5,0))*8760/1000</f>
        <v>0</v>
      </c>
      <c r="T131" s="86">
        <f>T62*INDEX(Inputs_ByPrg!$I$6:$AD$69,MATCH('ABP Remaining Capacity'!$E131,Inputs_ByPrg!$E$6:$E$69,0),MATCH('ABP Remaining Capacity'!T$5,Inputs_ByPrg!$I$5:$AD$5,0))*8760/1000</f>
        <v>0</v>
      </c>
      <c r="U131" s="86">
        <f>U62*INDEX(Inputs_ByPrg!$I$6:$AD$69,MATCH('ABP Remaining Capacity'!$E131,Inputs_ByPrg!$E$6:$E$69,0),MATCH('ABP Remaining Capacity'!U$5,Inputs_ByPrg!$I$5:$AD$5,0))*8760/1000</f>
        <v>0</v>
      </c>
      <c r="V131" s="86">
        <f>V62*INDEX(Inputs_ByPrg!$I$6:$AD$69,MATCH('ABP Remaining Capacity'!$E131,Inputs_ByPrg!$E$6:$E$69,0),MATCH('ABP Remaining Capacity'!V$5,Inputs_ByPrg!$I$5:$AD$5,0))*8760/1000</f>
        <v>0</v>
      </c>
      <c r="W131" s="86">
        <f>W62*INDEX(Inputs_ByPrg!$I$6:$AD$69,MATCH('ABP Remaining Capacity'!$E131,Inputs_ByPrg!$E$6:$E$69,0),MATCH('ABP Remaining Capacity'!W$5,Inputs_ByPrg!$I$5:$AD$5,0))*8760/1000</f>
        <v>0</v>
      </c>
      <c r="X131" s="86">
        <f>X62*INDEX(Inputs_ByPrg!$I$6:$AD$69,MATCH('ABP Remaining Capacity'!$E131,Inputs_ByPrg!$E$6:$E$69,0),MATCH('ABP Remaining Capacity'!X$5,Inputs_ByPrg!$I$5:$AD$5,0))*8760/1000</f>
        <v>0</v>
      </c>
      <c r="Y131" s="86">
        <f>Y62*INDEX(Inputs_ByPrg!$I$6:$AD$69,MATCH('ABP Remaining Capacity'!$E131,Inputs_ByPrg!$E$6:$E$69,0),MATCH('ABP Remaining Capacity'!Y$5,Inputs_ByPrg!$I$5:$AD$5,0))*8760/1000</f>
        <v>0</v>
      </c>
      <c r="Z131" s="86">
        <f>Z62*INDEX(Inputs_ByPrg!$I$6:$AD$69,MATCH('ABP Remaining Capacity'!$E131,Inputs_ByPrg!$E$6:$E$69,0),MATCH('ABP Remaining Capacity'!Z$5,Inputs_ByPrg!$I$5:$AD$5,0))*8760/1000</f>
        <v>0</v>
      </c>
      <c r="AA131" s="86">
        <f>AA62*INDEX(Inputs_ByPrg!$I$6:$AD$69,MATCH('ABP Remaining Capacity'!$E131,Inputs_ByPrg!$E$6:$E$69,0),MATCH('ABP Remaining Capacity'!AA$5,Inputs_ByPrg!$I$5:$AD$5,0))*8760/1000</f>
        <v>0</v>
      </c>
      <c r="AB131" s="86">
        <f>AB62*INDEX(Inputs_ByPrg!$I$6:$AD$69,MATCH('ABP Remaining Capacity'!$E131,Inputs_ByPrg!$E$6:$E$69,0),MATCH('ABP Remaining Capacity'!AB$5,Inputs_ByPrg!$I$5:$AD$5,0))*8760/1000</f>
        <v>0</v>
      </c>
    </row>
    <row r="132" spans="2:28" ht="14.75" customHeight="1" x14ac:dyDescent="0.25">
      <c r="B132" s="227" t="s">
        <v>258</v>
      </c>
      <c r="C132" s="227" t="s">
        <v>238</v>
      </c>
      <c r="D132" s="324" t="s">
        <v>326</v>
      </c>
      <c r="E132" s="272" t="str">
        <f t="shared" si="2"/>
        <v>A_Equity Eligible Contractor_&gt;500-2000</v>
      </c>
      <c r="F132" s="249" t="s">
        <v>91</v>
      </c>
      <c r="G132" s="86">
        <f>G63*INDEX(Inputs_ByPrg!$I$6:$AD$69,MATCH('ABP Remaining Capacity'!$E132,Inputs_ByPrg!$E$6:$E$69,0),MATCH('ABP Remaining Capacity'!G$5,Inputs_ByPrg!$I$5:$AD$5,0))*8760/1000</f>
        <v>0</v>
      </c>
      <c r="H132" s="86">
        <f>H63*INDEX(Inputs_ByPrg!$I$6:$AD$69,MATCH('ABP Remaining Capacity'!$E132,Inputs_ByPrg!$E$6:$E$69,0),MATCH('ABP Remaining Capacity'!H$5,Inputs_ByPrg!$I$5:$AD$5,0))*8760/1000</f>
        <v>0</v>
      </c>
      <c r="I132" s="86">
        <f>I63*INDEX(Inputs_ByPrg!$I$6:$AD$69,MATCH('ABP Remaining Capacity'!$E132,Inputs_ByPrg!$E$6:$E$69,0),MATCH('ABP Remaining Capacity'!I$5,Inputs_ByPrg!$I$5:$AD$5,0))*8760/1000</f>
        <v>0</v>
      </c>
      <c r="J132" s="86">
        <f>J63*INDEX(Inputs_ByPrg!$I$6:$AD$69,MATCH('ABP Remaining Capacity'!$E132,Inputs_ByPrg!$E$6:$E$69,0),MATCH('ABP Remaining Capacity'!J$5,Inputs_ByPrg!$I$5:$AD$5,0))*8760/1000</f>
        <v>0</v>
      </c>
      <c r="K132" s="86">
        <f>K63*INDEX(Inputs_ByPrg!$I$6:$AD$69,MATCH('ABP Remaining Capacity'!$E132,Inputs_ByPrg!$E$6:$E$69,0),MATCH('ABP Remaining Capacity'!K$5,Inputs_ByPrg!$I$5:$AD$5,0))*8760/1000</f>
        <v>0</v>
      </c>
      <c r="L132" s="86">
        <f>L63*INDEX(Inputs_ByPrg!$I$6:$AD$69,MATCH('ABP Remaining Capacity'!$E132,Inputs_ByPrg!$E$6:$E$69,0),MATCH('ABP Remaining Capacity'!L$5,Inputs_ByPrg!$I$5:$AD$5,0))*8760/1000</f>
        <v>0</v>
      </c>
      <c r="M132" s="86">
        <f>M63*INDEX(Inputs_ByPrg!$I$6:$AD$69,MATCH('ABP Remaining Capacity'!$E132,Inputs_ByPrg!$E$6:$E$69,0),MATCH('ABP Remaining Capacity'!M$5,Inputs_ByPrg!$I$5:$AD$5,0))*8760/1000</f>
        <v>0</v>
      </c>
      <c r="N132" s="86">
        <f>N63*INDEX(Inputs_ByPrg!$I$6:$AD$69,MATCH('ABP Remaining Capacity'!$E132,Inputs_ByPrg!$E$6:$E$69,0),MATCH('ABP Remaining Capacity'!N$5,Inputs_ByPrg!$I$5:$AD$5,0))*8760/1000</f>
        <v>0</v>
      </c>
      <c r="O132" s="86">
        <f>O63*INDEX(Inputs_ByPrg!$I$6:$AD$69,MATCH('ABP Remaining Capacity'!$E132,Inputs_ByPrg!$E$6:$E$69,0),MATCH('ABP Remaining Capacity'!O$5,Inputs_ByPrg!$I$5:$AD$5,0))*8760/1000</f>
        <v>0</v>
      </c>
      <c r="P132" s="86">
        <f>P63*INDEX(Inputs_ByPrg!$I$6:$AD$69,MATCH('ABP Remaining Capacity'!$E132,Inputs_ByPrg!$E$6:$E$69,0),MATCH('ABP Remaining Capacity'!P$5,Inputs_ByPrg!$I$5:$AD$5,0))*8760/1000</f>
        <v>0</v>
      </c>
      <c r="Q132" s="86">
        <f>Q63*INDEX(Inputs_ByPrg!$I$6:$AD$69,MATCH('ABP Remaining Capacity'!$E132,Inputs_ByPrg!$E$6:$E$69,0),MATCH('ABP Remaining Capacity'!Q$5,Inputs_ByPrg!$I$5:$AD$5,0))*8760/1000</f>
        <v>0</v>
      </c>
      <c r="R132" s="86">
        <f>R63*INDEX(Inputs_ByPrg!$I$6:$AD$69,MATCH('ABP Remaining Capacity'!$E132,Inputs_ByPrg!$E$6:$E$69,0),MATCH('ABP Remaining Capacity'!R$5,Inputs_ByPrg!$I$5:$AD$5,0))*8760/1000</f>
        <v>0</v>
      </c>
      <c r="S132" s="86">
        <f>S63*INDEX(Inputs_ByPrg!$I$6:$AD$69,MATCH('ABP Remaining Capacity'!$E132,Inputs_ByPrg!$E$6:$E$69,0),MATCH('ABP Remaining Capacity'!S$5,Inputs_ByPrg!$I$5:$AD$5,0))*8760/1000</f>
        <v>0</v>
      </c>
      <c r="T132" s="86">
        <f>T63*INDEX(Inputs_ByPrg!$I$6:$AD$69,MATCH('ABP Remaining Capacity'!$E132,Inputs_ByPrg!$E$6:$E$69,0),MATCH('ABP Remaining Capacity'!T$5,Inputs_ByPrg!$I$5:$AD$5,0))*8760/1000</f>
        <v>0</v>
      </c>
      <c r="U132" s="86">
        <f>U63*INDEX(Inputs_ByPrg!$I$6:$AD$69,MATCH('ABP Remaining Capacity'!$E132,Inputs_ByPrg!$E$6:$E$69,0),MATCH('ABP Remaining Capacity'!U$5,Inputs_ByPrg!$I$5:$AD$5,0))*8760/1000</f>
        <v>0</v>
      </c>
      <c r="V132" s="86">
        <f>V63*INDEX(Inputs_ByPrg!$I$6:$AD$69,MATCH('ABP Remaining Capacity'!$E132,Inputs_ByPrg!$E$6:$E$69,0),MATCH('ABP Remaining Capacity'!V$5,Inputs_ByPrg!$I$5:$AD$5,0))*8760/1000</f>
        <v>0</v>
      </c>
      <c r="W132" s="86">
        <f>W63*INDEX(Inputs_ByPrg!$I$6:$AD$69,MATCH('ABP Remaining Capacity'!$E132,Inputs_ByPrg!$E$6:$E$69,0),MATCH('ABP Remaining Capacity'!W$5,Inputs_ByPrg!$I$5:$AD$5,0))*8760/1000</f>
        <v>0</v>
      </c>
      <c r="X132" s="86">
        <f>X63*INDEX(Inputs_ByPrg!$I$6:$AD$69,MATCH('ABP Remaining Capacity'!$E132,Inputs_ByPrg!$E$6:$E$69,0),MATCH('ABP Remaining Capacity'!X$5,Inputs_ByPrg!$I$5:$AD$5,0))*8760/1000</f>
        <v>0</v>
      </c>
      <c r="Y132" s="86">
        <f>Y63*INDEX(Inputs_ByPrg!$I$6:$AD$69,MATCH('ABP Remaining Capacity'!$E132,Inputs_ByPrg!$E$6:$E$69,0),MATCH('ABP Remaining Capacity'!Y$5,Inputs_ByPrg!$I$5:$AD$5,0))*8760/1000</f>
        <v>0</v>
      </c>
      <c r="Z132" s="86">
        <f>Z63*INDEX(Inputs_ByPrg!$I$6:$AD$69,MATCH('ABP Remaining Capacity'!$E132,Inputs_ByPrg!$E$6:$E$69,0),MATCH('ABP Remaining Capacity'!Z$5,Inputs_ByPrg!$I$5:$AD$5,0))*8760/1000</f>
        <v>0</v>
      </c>
      <c r="AA132" s="86">
        <f>AA63*INDEX(Inputs_ByPrg!$I$6:$AD$69,MATCH('ABP Remaining Capacity'!$E132,Inputs_ByPrg!$E$6:$E$69,0),MATCH('ABP Remaining Capacity'!AA$5,Inputs_ByPrg!$I$5:$AD$5,0))*8760/1000</f>
        <v>0</v>
      </c>
      <c r="AB132" s="86">
        <f>AB63*INDEX(Inputs_ByPrg!$I$6:$AD$69,MATCH('ABP Remaining Capacity'!$E132,Inputs_ByPrg!$E$6:$E$69,0),MATCH('ABP Remaining Capacity'!AB$5,Inputs_ByPrg!$I$5:$AD$5,0))*8760/1000</f>
        <v>0</v>
      </c>
    </row>
    <row r="133" spans="2:28" ht="14.75" customHeight="1" x14ac:dyDescent="0.25">
      <c r="B133" s="227" t="s">
        <v>258</v>
      </c>
      <c r="C133" s="227" t="s">
        <v>238</v>
      </c>
      <c r="D133" s="324" t="s">
        <v>327</v>
      </c>
      <c r="E133" s="272" t="str">
        <f t="shared" si="2"/>
        <v>A_Equity Eligible Contractor_&gt;2000-5000</v>
      </c>
      <c r="F133" s="249" t="s">
        <v>91</v>
      </c>
      <c r="G133" s="86">
        <f>G64*INDEX(Inputs_ByPrg!$I$6:$AD$69,MATCH('ABP Remaining Capacity'!$E133,Inputs_ByPrg!$E$6:$E$69,0),MATCH('ABP Remaining Capacity'!G$5,Inputs_ByPrg!$I$5:$AD$5,0))*8760/1000</f>
        <v>0</v>
      </c>
      <c r="H133" s="86">
        <f>H64*INDEX(Inputs_ByPrg!$I$6:$AD$69,MATCH('ABP Remaining Capacity'!$E133,Inputs_ByPrg!$E$6:$E$69,0),MATCH('ABP Remaining Capacity'!H$5,Inputs_ByPrg!$I$5:$AD$5,0))*8760/1000</f>
        <v>41268.65360239365</v>
      </c>
      <c r="I133" s="86">
        <f>I64*INDEX(Inputs_ByPrg!$I$6:$AD$69,MATCH('ABP Remaining Capacity'!$E133,Inputs_ByPrg!$E$6:$E$69,0),MATCH('ABP Remaining Capacity'!I$5,Inputs_ByPrg!$I$5:$AD$5,0))*8760/1000</f>
        <v>0</v>
      </c>
      <c r="J133" s="86">
        <f>J64*INDEX(Inputs_ByPrg!$I$6:$AD$69,MATCH('ABP Remaining Capacity'!$E133,Inputs_ByPrg!$E$6:$E$69,0),MATCH('ABP Remaining Capacity'!J$5,Inputs_ByPrg!$I$5:$AD$5,0))*8760/1000</f>
        <v>0</v>
      </c>
      <c r="K133" s="86">
        <f>K64*INDEX(Inputs_ByPrg!$I$6:$AD$69,MATCH('ABP Remaining Capacity'!$E133,Inputs_ByPrg!$E$6:$E$69,0),MATCH('ABP Remaining Capacity'!K$5,Inputs_ByPrg!$I$5:$AD$5,0))*8760/1000</f>
        <v>0</v>
      </c>
      <c r="L133" s="86">
        <f>L64*INDEX(Inputs_ByPrg!$I$6:$AD$69,MATCH('ABP Remaining Capacity'!$E133,Inputs_ByPrg!$E$6:$E$69,0),MATCH('ABP Remaining Capacity'!L$5,Inputs_ByPrg!$I$5:$AD$5,0))*8760/1000</f>
        <v>0</v>
      </c>
      <c r="M133" s="86">
        <f>M64*INDEX(Inputs_ByPrg!$I$6:$AD$69,MATCH('ABP Remaining Capacity'!$E133,Inputs_ByPrg!$E$6:$E$69,0),MATCH('ABP Remaining Capacity'!M$5,Inputs_ByPrg!$I$5:$AD$5,0))*8760/1000</f>
        <v>0</v>
      </c>
      <c r="N133" s="86">
        <f>N64*INDEX(Inputs_ByPrg!$I$6:$AD$69,MATCH('ABP Remaining Capacity'!$E133,Inputs_ByPrg!$E$6:$E$69,0),MATCH('ABP Remaining Capacity'!N$5,Inputs_ByPrg!$I$5:$AD$5,0))*8760/1000</f>
        <v>0</v>
      </c>
      <c r="O133" s="86">
        <f>O64*INDEX(Inputs_ByPrg!$I$6:$AD$69,MATCH('ABP Remaining Capacity'!$E133,Inputs_ByPrg!$E$6:$E$69,0),MATCH('ABP Remaining Capacity'!O$5,Inputs_ByPrg!$I$5:$AD$5,0))*8760/1000</f>
        <v>0</v>
      </c>
      <c r="P133" s="86">
        <f>P64*INDEX(Inputs_ByPrg!$I$6:$AD$69,MATCH('ABP Remaining Capacity'!$E133,Inputs_ByPrg!$E$6:$E$69,0),MATCH('ABP Remaining Capacity'!P$5,Inputs_ByPrg!$I$5:$AD$5,0))*8760/1000</f>
        <v>0</v>
      </c>
      <c r="Q133" s="86">
        <f>Q64*INDEX(Inputs_ByPrg!$I$6:$AD$69,MATCH('ABP Remaining Capacity'!$E133,Inputs_ByPrg!$E$6:$E$69,0),MATCH('ABP Remaining Capacity'!Q$5,Inputs_ByPrg!$I$5:$AD$5,0))*8760/1000</f>
        <v>0</v>
      </c>
      <c r="R133" s="86">
        <f>R64*INDEX(Inputs_ByPrg!$I$6:$AD$69,MATCH('ABP Remaining Capacity'!$E133,Inputs_ByPrg!$E$6:$E$69,0),MATCH('ABP Remaining Capacity'!R$5,Inputs_ByPrg!$I$5:$AD$5,0))*8760/1000</f>
        <v>0</v>
      </c>
      <c r="S133" s="86">
        <f>S64*INDEX(Inputs_ByPrg!$I$6:$AD$69,MATCH('ABP Remaining Capacity'!$E133,Inputs_ByPrg!$E$6:$E$69,0),MATCH('ABP Remaining Capacity'!S$5,Inputs_ByPrg!$I$5:$AD$5,0))*8760/1000</f>
        <v>0</v>
      </c>
      <c r="T133" s="86">
        <f>T64*INDEX(Inputs_ByPrg!$I$6:$AD$69,MATCH('ABP Remaining Capacity'!$E133,Inputs_ByPrg!$E$6:$E$69,0),MATCH('ABP Remaining Capacity'!T$5,Inputs_ByPrg!$I$5:$AD$5,0))*8760/1000</f>
        <v>0</v>
      </c>
      <c r="U133" s="86">
        <f>U64*INDEX(Inputs_ByPrg!$I$6:$AD$69,MATCH('ABP Remaining Capacity'!$E133,Inputs_ByPrg!$E$6:$E$69,0),MATCH('ABP Remaining Capacity'!U$5,Inputs_ByPrg!$I$5:$AD$5,0))*8760/1000</f>
        <v>0</v>
      </c>
      <c r="V133" s="86">
        <f>V64*INDEX(Inputs_ByPrg!$I$6:$AD$69,MATCH('ABP Remaining Capacity'!$E133,Inputs_ByPrg!$E$6:$E$69,0),MATCH('ABP Remaining Capacity'!V$5,Inputs_ByPrg!$I$5:$AD$5,0))*8760/1000</f>
        <v>0</v>
      </c>
      <c r="W133" s="86">
        <f>W64*INDEX(Inputs_ByPrg!$I$6:$AD$69,MATCH('ABP Remaining Capacity'!$E133,Inputs_ByPrg!$E$6:$E$69,0),MATCH('ABP Remaining Capacity'!W$5,Inputs_ByPrg!$I$5:$AD$5,0))*8760/1000</f>
        <v>0</v>
      </c>
      <c r="X133" s="86">
        <f>X64*INDEX(Inputs_ByPrg!$I$6:$AD$69,MATCH('ABP Remaining Capacity'!$E133,Inputs_ByPrg!$E$6:$E$69,0),MATCH('ABP Remaining Capacity'!X$5,Inputs_ByPrg!$I$5:$AD$5,0))*8760/1000</f>
        <v>0</v>
      </c>
      <c r="Y133" s="86">
        <f>Y64*INDEX(Inputs_ByPrg!$I$6:$AD$69,MATCH('ABP Remaining Capacity'!$E133,Inputs_ByPrg!$E$6:$E$69,0),MATCH('ABP Remaining Capacity'!Y$5,Inputs_ByPrg!$I$5:$AD$5,0))*8760/1000</f>
        <v>0</v>
      </c>
      <c r="Z133" s="86">
        <f>Z64*INDEX(Inputs_ByPrg!$I$6:$AD$69,MATCH('ABP Remaining Capacity'!$E133,Inputs_ByPrg!$E$6:$E$69,0),MATCH('ABP Remaining Capacity'!Z$5,Inputs_ByPrg!$I$5:$AD$5,0))*8760/1000</f>
        <v>0</v>
      </c>
      <c r="AA133" s="86">
        <f>AA64*INDEX(Inputs_ByPrg!$I$6:$AD$69,MATCH('ABP Remaining Capacity'!$E133,Inputs_ByPrg!$E$6:$E$69,0),MATCH('ABP Remaining Capacity'!AA$5,Inputs_ByPrg!$I$5:$AD$5,0))*8760/1000</f>
        <v>0</v>
      </c>
      <c r="AB133" s="86">
        <f>AB64*INDEX(Inputs_ByPrg!$I$6:$AD$69,MATCH('ABP Remaining Capacity'!$E133,Inputs_ByPrg!$E$6:$E$69,0),MATCH('ABP Remaining Capacity'!AB$5,Inputs_ByPrg!$I$5:$AD$5,0))*8760/1000</f>
        <v>0</v>
      </c>
    </row>
    <row r="134" spans="2:28" ht="14.75" customHeight="1" x14ac:dyDescent="0.25">
      <c r="B134" s="227" t="s">
        <v>259</v>
      </c>
      <c r="C134" s="227" t="s">
        <v>238</v>
      </c>
      <c r="D134" s="324" t="s">
        <v>322</v>
      </c>
      <c r="E134" s="272" t="str">
        <f t="shared" si="2"/>
        <v>B_Equity Eligible Contractor_&gt;25-100</v>
      </c>
      <c r="F134" s="249" t="s">
        <v>91</v>
      </c>
      <c r="G134" s="86">
        <f>G65*INDEX(Inputs_ByPrg!$I$6:$AD$69,MATCH('ABP Remaining Capacity'!$E134,Inputs_ByPrg!$E$6:$E$69,0),MATCH('ABP Remaining Capacity'!G$5,Inputs_ByPrg!$I$5:$AD$5,0))*8760/1000</f>
        <v>0</v>
      </c>
      <c r="H134" s="86">
        <f>H65*INDEX(Inputs_ByPrg!$I$6:$AD$69,MATCH('ABP Remaining Capacity'!$E134,Inputs_ByPrg!$E$6:$E$69,0),MATCH('ABP Remaining Capacity'!H$5,Inputs_ByPrg!$I$5:$AD$5,0))*8760/1000</f>
        <v>17595.513498049113</v>
      </c>
      <c r="I134" s="86">
        <f>I65*INDEX(Inputs_ByPrg!$I$6:$AD$69,MATCH('ABP Remaining Capacity'!$E134,Inputs_ByPrg!$E$6:$E$69,0),MATCH('ABP Remaining Capacity'!I$5,Inputs_ByPrg!$I$5:$AD$5,0))*8760/1000</f>
        <v>0</v>
      </c>
      <c r="J134" s="86">
        <f>J65*INDEX(Inputs_ByPrg!$I$6:$AD$69,MATCH('ABP Remaining Capacity'!$E134,Inputs_ByPrg!$E$6:$E$69,0),MATCH('ABP Remaining Capacity'!J$5,Inputs_ByPrg!$I$5:$AD$5,0))*8760/1000</f>
        <v>0</v>
      </c>
      <c r="K134" s="86">
        <f>K65*INDEX(Inputs_ByPrg!$I$6:$AD$69,MATCH('ABP Remaining Capacity'!$E134,Inputs_ByPrg!$E$6:$E$69,0),MATCH('ABP Remaining Capacity'!K$5,Inputs_ByPrg!$I$5:$AD$5,0))*8760/1000</f>
        <v>0</v>
      </c>
      <c r="L134" s="86">
        <f>L65*INDEX(Inputs_ByPrg!$I$6:$AD$69,MATCH('ABP Remaining Capacity'!$E134,Inputs_ByPrg!$E$6:$E$69,0),MATCH('ABP Remaining Capacity'!L$5,Inputs_ByPrg!$I$5:$AD$5,0))*8760/1000</f>
        <v>0</v>
      </c>
      <c r="M134" s="86">
        <f>M65*INDEX(Inputs_ByPrg!$I$6:$AD$69,MATCH('ABP Remaining Capacity'!$E134,Inputs_ByPrg!$E$6:$E$69,0),MATCH('ABP Remaining Capacity'!M$5,Inputs_ByPrg!$I$5:$AD$5,0))*8760/1000</f>
        <v>0</v>
      </c>
      <c r="N134" s="86">
        <f>N65*INDEX(Inputs_ByPrg!$I$6:$AD$69,MATCH('ABP Remaining Capacity'!$E134,Inputs_ByPrg!$E$6:$E$69,0),MATCH('ABP Remaining Capacity'!N$5,Inputs_ByPrg!$I$5:$AD$5,0))*8760/1000</f>
        <v>0</v>
      </c>
      <c r="O134" s="86">
        <f>O65*INDEX(Inputs_ByPrg!$I$6:$AD$69,MATCH('ABP Remaining Capacity'!$E134,Inputs_ByPrg!$E$6:$E$69,0),MATCH('ABP Remaining Capacity'!O$5,Inputs_ByPrg!$I$5:$AD$5,0))*8760/1000</f>
        <v>0</v>
      </c>
      <c r="P134" s="86">
        <f>P65*INDEX(Inputs_ByPrg!$I$6:$AD$69,MATCH('ABP Remaining Capacity'!$E134,Inputs_ByPrg!$E$6:$E$69,0),MATCH('ABP Remaining Capacity'!P$5,Inputs_ByPrg!$I$5:$AD$5,0))*8760/1000</f>
        <v>0</v>
      </c>
      <c r="Q134" s="86">
        <f>Q65*INDEX(Inputs_ByPrg!$I$6:$AD$69,MATCH('ABP Remaining Capacity'!$E134,Inputs_ByPrg!$E$6:$E$69,0),MATCH('ABP Remaining Capacity'!Q$5,Inputs_ByPrg!$I$5:$AD$5,0))*8760/1000</f>
        <v>0</v>
      </c>
      <c r="R134" s="86">
        <f>R65*INDEX(Inputs_ByPrg!$I$6:$AD$69,MATCH('ABP Remaining Capacity'!$E134,Inputs_ByPrg!$E$6:$E$69,0),MATCH('ABP Remaining Capacity'!R$5,Inputs_ByPrg!$I$5:$AD$5,0))*8760/1000</f>
        <v>0</v>
      </c>
      <c r="S134" s="86">
        <f>S65*INDEX(Inputs_ByPrg!$I$6:$AD$69,MATCH('ABP Remaining Capacity'!$E134,Inputs_ByPrg!$E$6:$E$69,0),MATCH('ABP Remaining Capacity'!S$5,Inputs_ByPrg!$I$5:$AD$5,0))*8760/1000</f>
        <v>0</v>
      </c>
      <c r="T134" s="86">
        <f>T65*INDEX(Inputs_ByPrg!$I$6:$AD$69,MATCH('ABP Remaining Capacity'!$E134,Inputs_ByPrg!$E$6:$E$69,0),MATCH('ABP Remaining Capacity'!T$5,Inputs_ByPrg!$I$5:$AD$5,0))*8760/1000</f>
        <v>0</v>
      </c>
      <c r="U134" s="86">
        <f>U65*INDEX(Inputs_ByPrg!$I$6:$AD$69,MATCH('ABP Remaining Capacity'!$E134,Inputs_ByPrg!$E$6:$E$69,0),MATCH('ABP Remaining Capacity'!U$5,Inputs_ByPrg!$I$5:$AD$5,0))*8760/1000</f>
        <v>0</v>
      </c>
      <c r="V134" s="86">
        <f>V65*INDEX(Inputs_ByPrg!$I$6:$AD$69,MATCH('ABP Remaining Capacity'!$E134,Inputs_ByPrg!$E$6:$E$69,0),MATCH('ABP Remaining Capacity'!V$5,Inputs_ByPrg!$I$5:$AD$5,0))*8760/1000</f>
        <v>0</v>
      </c>
      <c r="W134" s="86">
        <f>W65*INDEX(Inputs_ByPrg!$I$6:$AD$69,MATCH('ABP Remaining Capacity'!$E134,Inputs_ByPrg!$E$6:$E$69,0),MATCH('ABP Remaining Capacity'!W$5,Inputs_ByPrg!$I$5:$AD$5,0))*8760/1000</f>
        <v>0</v>
      </c>
      <c r="X134" s="86">
        <f>X65*INDEX(Inputs_ByPrg!$I$6:$AD$69,MATCH('ABP Remaining Capacity'!$E134,Inputs_ByPrg!$E$6:$E$69,0),MATCH('ABP Remaining Capacity'!X$5,Inputs_ByPrg!$I$5:$AD$5,0))*8760/1000</f>
        <v>0</v>
      </c>
      <c r="Y134" s="86">
        <f>Y65*INDEX(Inputs_ByPrg!$I$6:$AD$69,MATCH('ABP Remaining Capacity'!$E134,Inputs_ByPrg!$E$6:$E$69,0),MATCH('ABP Remaining Capacity'!Y$5,Inputs_ByPrg!$I$5:$AD$5,0))*8760/1000</f>
        <v>0</v>
      </c>
      <c r="Z134" s="86">
        <f>Z65*INDEX(Inputs_ByPrg!$I$6:$AD$69,MATCH('ABP Remaining Capacity'!$E134,Inputs_ByPrg!$E$6:$E$69,0),MATCH('ABP Remaining Capacity'!Z$5,Inputs_ByPrg!$I$5:$AD$5,0))*8760/1000</f>
        <v>0</v>
      </c>
      <c r="AA134" s="86">
        <f>AA65*INDEX(Inputs_ByPrg!$I$6:$AD$69,MATCH('ABP Remaining Capacity'!$E134,Inputs_ByPrg!$E$6:$E$69,0),MATCH('ABP Remaining Capacity'!AA$5,Inputs_ByPrg!$I$5:$AD$5,0))*8760/1000</f>
        <v>0</v>
      </c>
      <c r="AB134" s="86">
        <f>AB65*INDEX(Inputs_ByPrg!$I$6:$AD$69,MATCH('ABP Remaining Capacity'!$E134,Inputs_ByPrg!$E$6:$E$69,0),MATCH('ABP Remaining Capacity'!AB$5,Inputs_ByPrg!$I$5:$AD$5,0))*8760/1000</f>
        <v>0</v>
      </c>
    </row>
    <row r="135" spans="2:28" ht="14.75" customHeight="1" x14ac:dyDescent="0.25">
      <c r="B135" s="227" t="s">
        <v>259</v>
      </c>
      <c r="C135" s="227" t="s">
        <v>238</v>
      </c>
      <c r="D135" s="324" t="s">
        <v>323</v>
      </c>
      <c r="E135" s="272" t="str">
        <f t="shared" si="2"/>
        <v>B_Equity Eligible Contractor_&gt;100-200</v>
      </c>
      <c r="F135" s="249" t="s">
        <v>91</v>
      </c>
      <c r="G135" s="86">
        <f>G66*INDEX(Inputs_ByPrg!$I$6:$AD$69,MATCH('ABP Remaining Capacity'!$E135,Inputs_ByPrg!$E$6:$E$69,0),MATCH('ABP Remaining Capacity'!G$5,Inputs_ByPrg!$I$5:$AD$5,0))*8760/1000</f>
        <v>0</v>
      </c>
      <c r="H135" s="86">
        <f>H66*INDEX(Inputs_ByPrg!$I$6:$AD$69,MATCH('ABP Remaining Capacity'!$E135,Inputs_ByPrg!$E$6:$E$69,0),MATCH('ABP Remaining Capacity'!H$5,Inputs_ByPrg!$I$5:$AD$5,0))*8760/1000</f>
        <v>69367.286375985597</v>
      </c>
      <c r="I135" s="86">
        <f>I66*INDEX(Inputs_ByPrg!$I$6:$AD$69,MATCH('ABP Remaining Capacity'!$E135,Inputs_ByPrg!$E$6:$E$69,0),MATCH('ABP Remaining Capacity'!I$5,Inputs_ByPrg!$I$5:$AD$5,0))*8760/1000</f>
        <v>0</v>
      </c>
      <c r="J135" s="86">
        <f>J66*INDEX(Inputs_ByPrg!$I$6:$AD$69,MATCH('ABP Remaining Capacity'!$E135,Inputs_ByPrg!$E$6:$E$69,0),MATCH('ABP Remaining Capacity'!J$5,Inputs_ByPrg!$I$5:$AD$5,0))*8760/1000</f>
        <v>0</v>
      </c>
      <c r="K135" s="86">
        <f>K66*INDEX(Inputs_ByPrg!$I$6:$AD$69,MATCH('ABP Remaining Capacity'!$E135,Inputs_ByPrg!$E$6:$E$69,0),MATCH('ABP Remaining Capacity'!K$5,Inputs_ByPrg!$I$5:$AD$5,0))*8760/1000</f>
        <v>0</v>
      </c>
      <c r="L135" s="86">
        <f>L66*INDEX(Inputs_ByPrg!$I$6:$AD$69,MATCH('ABP Remaining Capacity'!$E135,Inputs_ByPrg!$E$6:$E$69,0),MATCH('ABP Remaining Capacity'!L$5,Inputs_ByPrg!$I$5:$AD$5,0))*8760/1000</f>
        <v>0</v>
      </c>
      <c r="M135" s="86">
        <f>M66*INDEX(Inputs_ByPrg!$I$6:$AD$69,MATCH('ABP Remaining Capacity'!$E135,Inputs_ByPrg!$E$6:$E$69,0),MATCH('ABP Remaining Capacity'!M$5,Inputs_ByPrg!$I$5:$AD$5,0))*8760/1000</f>
        <v>0</v>
      </c>
      <c r="N135" s="86">
        <f>N66*INDEX(Inputs_ByPrg!$I$6:$AD$69,MATCH('ABP Remaining Capacity'!$E135,Inputs_ByPrg!$E$6:$E$69,0),MATCH('ABP Remaining Capacity'!N$5,Inputs_ByPrg!$I$5:$AD$5,0))*8760/1000</f>
        <v>0</v>
      </c>
      <c r="O135" s="86">
        <f>O66*INDEX(Inputs_ByPrg!$I$6:$AD$69,MATCH('ABP Remaining Capacity'!$E135,Inputs_ByPrg!$E$6:$E$69,0),MATCH('ABP Remaining Capacity'!O$5,Inputs_ByPrg!$I$5:$AD$5,0))*8760/1000</f>
        <v>0</v>
      </c>
      <c r="P135" s="86">
        <f>P66*INDEX(Inputs_ByPrg!$I$6:$AD$69,MATCH('ABP Remaining Capacity'!$E135,Inputs_ByPrg!$E$6:$E$69,0),MATCH('ABP Remaining Capacity'!P$5,Inputs_ByPrg!$I$5:$AD$5,0))*8760/1000</f>
        <v>0</v>
      </c>
      <c r="Q135" s="86">
        <f>Q66*INDEX(Inputs_ByPrg!$I$6:$AD$69,MATCH('ABP Remaining Capacity'!$E135,Inputs_ByPrg!$E$6:$E$69,0),MATCH('ABP Remaining Capacity'!Q$5,Inputs_ByPrg!$I$5:$AD$5,0))*8760/1000</f>
        <v>0</v>
      </c>
      <c r="R135" s="86">
        <f>R66*INDEX(Inputs_ByPrg!$I$6:$AD$69,MATCH('ABP Remaining Capacity'!$E135,Inputs_ByPrg!$E$6:$E$69,0),MATCH('ABP Remaining Capacity'!R$5,Inputs_ByPrg!$I$5:$AD$5,0))*8760/1000</f>
        <v>0</v>
      </c>
      <c r="S135" s="86">
        <f>S66*INDEX(Inputs_ByPrg!$I$6:$AD$69,MATCH('ABP Remaining Capacity'!$E135,Inputs_ByPrg!$E$6:$E$69,0),MATCH('ABP Remaining Capacity'!S$5,Inputs_ByPrg!$I$5:$AD$5,0))*8760/1000</f>
        <v>0</v>
      </c>
      <c r="T135" s="86">
        <f>T66*INDEX(Inputs_ByPrg!$I$6:$AD$69,MATCH('ABP Remaining Capacity'!$E135,Inputs_ByPrg!$E$6:$E$69,0),MATCH('ABP Remaining Capacity'!T$5,Inputs_ByPrg!$I$5:$AD$5,0))*8760/1000</f>
        <v>0</v>
      </c>
      <c r="U135" s="86">
        <f>U66*INDEX(Inputs_ByPrg!$I$6:$AD$69,MATCH('ABP Remaining Capacity'!$E135,Inputs_ByPrg!$E$6:$E$69,0),MATCH('ABP Remaining Capacity'!U$5,Inputs_ByPrg!$I$5:$AD$5,0))*8760/1000</f>
        <v>0</v>
      </c>
      <c r="V135" s="86">
        <f>V66*INDEX(Inputs_ByPrg!$I$6:$AD$69,MATCH('ABP Remaining Capacity'!$E135,Inputs_ByPrg!$E$6:$E$69,0),MATCH('ABP Remaining Capacity'!V$5,Inputs_ByPrg!$I$5:$AD$5,0))*8760/1000</f>
        <v>0</v>
      </c>
      <c r="W135" s="86">
        <f>W66*INDEX(Inputs_ByPrg!$I$6:$AD$69,MATCH('ABP Remaining Capacity'!$E135,Inputs_ByPrg!$E$6:$E$69,0),MATCH('ABP Remaining Capacity'!W$5,Inputs_ByPrg!$I$5:$AD$5,0))*8760/1000</f>
        <v>0</v>
      </c>
      <c r="X135" s="86">
        <f>X66*INDEX(Inputs_ByPrg!$I$6:$AD$69,MATCH('ABP Remaining Capacity'!$E135,Inputs_ByPrg!$E$6:$E$69,0),MATCH('ABP Remaining Capacity'!X$5,Inputs_ByPrg!$I$5:$AD$5,0))*8760/1000</f>
        <v>0</v>
      </c>
      <c r="Y135" s="86">
        <f>Y66*INDEX(Inputs_ByPrg!$I$6:$AD$69,MATCH('ABP Remaining Capacity'!$E135,Inputs_ByPrg!$E$6:$E$69,0),MATCH('ABP Remaining Capacity'!Y$5,Inputs_ByPrg!$I$5:$AD$5,0))*8760/1000</f>
        <v>0</v>
      </c>
      <c r="Z135" s="86">
        <f>Z66*INDEX(Inputs_ByPrg!$I$6:$AD$69,MATCH('ABP Remaining Capacity'!$E135,Inputs_ByPrg!$E$6:$E$69,0),MATCH('ABP Remaining Capacity'!Z$5,Inputs_ByPrg!$I$5:$AD$5,0))*8760/1000</f>
        <v>0</v>
      </c>
      <c r="AA135" s="86">
        <f>AA66*INDEX(Inputs_ByPrg!$I$6:$AD$69,MATCH('ABP Remaining Capacity'!$E135,Inputs_ByPrg!$E$6:$E$69,0),MATCH('ABP Remaining Capacity'!AA$5,Inputs_ByPrg!$I$5:$AD$5,0))*8760/1000</f>
        <v>0</v>
      </c>
      <c r="AB135" s="86">
        <f>AB66*INDEX(Inputs_ByPrg!$I$6:$AD$69,MATCH('ABP Remaining Capacity'!$E135,Inputs_ByPrg!$E$6:$E$69,0),MATCH('ABP Remaining Capacity'!AB$5,Inputs_ByPrg!$I$5:$AD$5,0))*8760/1000</f>
        <v>0</v>
      </c>
    </row>
    <row r="136" spans="2:28" ht="14.75" customHeight="1" x14ac:dyDescent="0.25">
      <c r="B136" s="227" t="s">
        <v>259</v>
      </c>
      <c r="C136" s="227" t="s">
        <v>238</v>
      </c>
      <c r="D136" s="324" t="s">
        <v>324</v>
      </c>
      <c r="E136" s="272" t="str">
        <f t="shared" si="2"/>
        <v>B_Equity Eligible Contractor_&gt;200-500</v>
      </c>
      <c r="F136" s="249" t="s">
        <v>91</v>
      </c>
      <c r="G136" s="86">
        <f>G67*INDEX(Inputs_ByPrg!$I$6:$AD$69,MATCH('ABP Remaining Capacity'!$E136,Inputs_ByPrg!$E$6:$E$69,0),MATCH('ABP Remaining Capacity'!G$5,Inputs_ByPrg!$I$5:$AD$5,0))*8760/1000</f>
        <v>0</v>
      </c>
      <c r="H136" s="86">
        <f>H67*INDEX(Inputs_ByPrg!$I$6:$AD$69,MATCH('ABP Remaining Capacity'!$E136,Inputs_ByPrg!$E$6:$E$69,0),MATCH('ABP Remaining Capacity'!H$5,Inputs_ByPrg!$I$5:$AD$5,0))*8760/1000</f>
        <v>0</v>
      </c>
      <c r="I136" s="86">
        <f>I67*INDEX(Inputs_ByPrg!$I$6:$AD$69,MATCH('ABP Remaining Capacity'!$E136,Inputs_ByPrg!$E$6:$E$69,0),MATCH('ABP Remaining Capacity'!I$5,Inputs_ByPrg!$I$5:$AD$5,0))*8760/1000</f>
        <v>0</v>
      </c>
      <c r="J136" s="86">
        <f>J67*INDEX(Inputs_ByPrg!$I$6:$AD$69,MATCH('ABP Remaining Capacity'!$E136,Inputs_ByPrg!$E$6:$E$69,0),MATCH('ABP Remaining Capacity'!J$5,Inputs_ByPrg!$I$5:$AD$5,0))*8760/1000</f>
        <v>0</v>
      </c>
      <c r="K136" s="86">
        <f>K67*INDEX(Inputs_ByPrg!$I$6:$AD$69,MATCH('ABP Remaining Capacity'!$E136,Inputs_ByPrg!$E$6:$E$69,0),MATCH('ABP Remaining Capacity'!K$5,Inputs_ByPrg!$I$5:$AD$5,0))*8760/1000</f>
        <v>0</v>
      </c>
      <c r="L136" s="86">
        <f>L67*INDEX(Inputs_ByPrg!$I$6:$AD$69,MATCH('ABP Remaining Capacity'!$E136,Inputs_ByPrg!$E$6:$E$69,0),MATCH('ABP Remaining Capacity'!L$5,Inputs_ByPrg!$I$5:$AD$5,0))*8760/1000</f>
        <v>0</v>
      </c>
      <c r="M136" s="86">
        <f>M67*INDEX(Inputs_ByPrg!$I$6:$AD$69,MATCH('ABP Remaining Capacity'!$E136,Inputs_ByPrg!$E$6:$E$69,0),MATCH('ABP Remaining Capacity'!M$5,Inputs_ByPrg!$I$5:$AD$5,0))*8760/1000</f>
        <v>0</v>
      </c>
      <c r="N136" s="86">
        <f>N67*INDEX(Inputs_ByPrg!$I$6:$AD$69,MATCH('ABP Remaining Capacity'!$E136,Inputs_ByPrg!$E$6:$E$69,0),MATCH('ABP Remaining Capacity'!N$5,Inputs_ByPrg!$I$5:$AD$5,0))*8760/1000</f>
        <v>0</v>
      </c>
      <c r="O136" s="86">
        <f>O67*INDEX(Inputs_ByPrg!$I$6:$AD$69,MATCH('ABP Remaining Capacity'!$E136,Inputs_ByPrg!$E$6:$E$69,0),MATCH('ABP Remaining Capacity'!O$5,Inputs_ByPrg!$I$5:$AD$5,0))*8760/1000</f>
        <v>0</v>
      </c>
      <c r="P136" s="86">
        <f>P67*INDEX(Inputs_ByPrg!$I$6:$AD$69,MATCH('ABP Remaining Capacity'!$E136,Inputs_ByPrg!$E$6:$E$69,0),MATCH('ABP Remaining Capacity'!P$5,Inputs_ByPrg!$I$5:$AD$5,0))*8760/1000</f>
        <v>0</v>
      </c>
      <c r="Q136" s="86">
        <f>Q67*INDEX(Inputs_ByPrg!$I$6:$AD$69,MATCH('ABP Remaining Capacity'!$E136,Inputs_ByPrg!$E$6:$E$69,0),MATCH('ABP Remaining Capacity'!Q$5,Inputs_ByPrg!$I$5:$AD$5,0))*8760/1000</f>
        <v>0</v>
      </c>
      <c r="R136" s="86">
        <f>R67*INDEX(Inputs_ByPrg!$I$6:$AD$69,MATCH('ABP Remaining Capacity'!$E136,Inputs_ByPrg!$E$6:$E$69,0),MATCH('ABP Remaining Capacity'!R$5,Inputs_ByPrg!$I$5:$AD$5,0))*8760/1000</f>
        <v>0</v>
      </c>
      <c r="S136" s="86">
        <f>S67*INDEX(Inputs_ByPrg!$I$6:$AD$69,MATCH('ABP Remaining Capacity'!$E136,Inputs_ByPrg!$E$6:$E$69,0),MATCH('ABP Remaining Capacity'!S$5,Inputs_ByPrg!$I$5:$AD$5,0))*8760/1000</f>
        <v>0</v>
      </c>
      <c r="T136" s="86">
        <f>T67*INDEX(Inputs_ByPrg!$I$6:$AD$69,MATCH('ABP Remaining Capacity'!$E136,Inputs_ByPrg!$E$6:$E$69,0),MATCH('ABP Remaining Capacity'!T$5,Inputs_ByPrg!$I$5:$AD$5,0))*8760/1000</f>
        <v>0</v>
      </c>
      <c r="U136" s="86">
        <f>U67*INDEX(Inputs_ByPrg!$I$6:$AD$69,MATCH('ABP Remaining Capacity'!$E136,Inputs_ByPrg!$E$6:$E$69,0),MATCH('ABP Remaining Capacity'!U$5,Inputs_ByPrg!$I$5:$AD$5,0))*8760/1000</f>
        <v>0</v>
      </c>
      <c r="V136" s="86">
        <f>V67*INDEX(Inputs_ByPrg!$I$6:$AD$69,MATCH('ABP Remaining Capacity'!$E136,Inputs_ByPrg!$E$6:$E$69,0),MATCH('ABP Remaining Capacity'!V$5,Inputs_ByPrg!$I$5:$AD$5,0))*8760/1000</f>
        <v>0</v>
      </c>
      <c r="W136" s="86">
        <f>W67*INDEX(Inputs_ByPrg!$I$6:$AD$69,MATCH('ABP Remaining Capacity'!$E136,Inputs_ByPrg!$E$6:$E$69,0),MATCH('ABP Remaining Capacity'!W$5,Inputs_ByPrg!$I$5:$AD$5,0))*8760/1000</f>
        <v>0</v>
      </c>
      <c r="X136" s="86">
        <f>X67*INDEX(Inputs_ByPrg!$I$6:$AD$69,MATCH('ABP Remaining Capacity'!$E136,Inputs_ByPrg!$E$6:$E$69,0),MATCH('ABP Remaining Capacity'!X$5,Inputs_ByPrg!$I$5:$AD$5,0))*8760/1000</f>
        <v>0</v>
      </c>
      <c r="Y136" s="86">
        <f>Y67*INDEX(Inputs_ByPrg!$I$6:$AD$69,MATCH('ABP Remaining Capacity'!$E136,Inputs_ByPrg!$E$6:$E$69,0),MATCH('ABP Remaining Capacity'!Y$5,Inputs_ByPrg!$I$5:$AD$5,0))*8760/1000</f>
        <v>0</v>
      </c>
      <c r="Z136" s="86">
        <f>Z67*INDEX(Inputs_ByPrg!$I$6:$AD$69,MATCH('ABP Remaining Capacity'!$E136,Inputs_ByPrg!$E$6:$E$69,0),MATCH('ABP Remaining Capacity'!Z$5,Inputs_ByPrg!$I$5:$AD$5,0))*8760/1000</f>
        <v>0</v>
      </c>
      <c r="AA136" s="86">
        <f>AA67*INDEX(Inputs_ByPrg!$I$6:$AD$69,MATCH('ABP Remaining Capacity'!$E136,Inputs_ByPrg!$E$6:$E$69,0),MATCH('ABP Remaining Capacity'!AA$5,Inputs_ByPrg!$I$5:$AD$5,0))*8760/1000</f>
        <v>0</v>
      </c>
      <c r="AB136" s="86">
        <f>AB67*INDEX(Inputs_ByPrg!$I$6:$AD$69,MATCH('ABP Remaining Capacity'!$E136,Inputs_ByPrg!$E$6:$E$69,0),MATCH('ABP Remaining Capacity'!AB$5,Inputs_ByPrg!$I$5:$AD$5,0))*8760/1000</f>
        <v>0</v>
      </c>
    </row>
    <row r="137" spans="2:28" ht="14.75" customHeight="1" x14ac:dyDescent="0.25">
      <c r="B137" s="227" t="s">
        <v>259</v>
      </c>
      <c r="C137" s="227" t="s">
        <v>238</v>
      </c>
      <c r="D137" s="324" t="s">
        <v>326</v>
      </c>
      <c r="E137" s="272" t="str">
        <f t="shared" si="2"/>
        <v>B_Equity Eligible Contractor_&gt;500-2000</v>
      </c>
      <c r="F137" s="249" t="s">
        <v>91</v>
      </c>
      <c r="G137" s="86">
        <f>G68*INDEX(Inputs_ByPrg!$I$6:$AD$69,MATCH('ABP Remaining Capacity'!$E137,Inputs_ByPrg!$E$6:$E$69,0),MATCH('ABP Remaining Capacity'!G$5,Inputs_ByPrg!$I$5:$AD$5,0))*8760/1000</f>
        <v>0</v>
      </c>
      <c r="H137" s="86">
        <f>H68*INDEX(Inputs_ByPrg!$I$6:$AD$69,MATCH('ABP Remaining Capacity'!$E137,Inputs_ByPrg!$E$6:$E$69,0),MATCH('ABP Remaining Capacity'!H$5,Inputs_ByPrg!$I$5:$AD$5,0))*8760/1000</f>
        <v>0</v>
      </c>
      <c r="I137" s="86">
        <f>I68*INDEX(Inputs_ByPrg!$I$6:$AD$69,MATCH('ABP Remaining Capacity'!$E137,Inputs_ByPrg!$E$6:$E$69,0),MATCH('ABP Remaining Capacity'!I$5,Inputs_ByPrg!$I$5:$AD$5,0))*8760/1000</f>
        <v>0</v>
      </c>
      <c r="J137" s="86">
        <f>J68*INDEX(Inputs_ByPrg!$I$6:$AD$69,MATCH('ABP Remaining Capacity'!$E137,Inputs_ByPrg!$E$6:$E$69,0),MATCH('ABP Remaining Capacity'!J$5,Inputs_ByPrg!$I$5:$AD$5,0))*8760/1000</f>
        <v>0</v>
      </c>
      <c r="K137" s="86">
        <f>K68*INDEX(Inputs_ByPrg!$I$6:$AD$69,MATCH('ABP Remaining Capacity'!$E137,Inputs_ByPrg!$E$6:$E$69,0),MATCH('ABP Remaining Capacity'!K$5,Inputs_ByPrg!$I$5:$AD$5,0))*8760/1000</f>
        <v>0</v>
      </c>
      <c r="L137" s="86">
        <f>L68*INDEX(Inputs_ByPrg!$I$6:$AD$69,MATCH('ABP Remaining Capacity'!$E137,Inputs_ByPrg!$E$6:$E$69,0),MATCH('ABP Remaining Capacity'!L$5,Inputs_ByPrg!$I$5:$AD$5,0))*8760/1000</f>
        <v>0</v>
      </c>
      <c r="M137" s="86">
        <f>M68*INDEX(Inputs_ByPrg!$I$6:$AD$69,MATCH('ABP Remaining Capacity'!$E137,Inputs_ByPrg!$E$6:$E$69,0),MATCH('ABP Remaining Capacity'!M$5,Inputs_ByPrg!$I$5:$AD$5,0))*8760/1000</f>
        <v>0</v>
      </c>
      <c r="N137" s="86">
        <f>N68*INDEX(Inputs_ByPrg!$I$6:$AD$69,MATCH('ABP Remaining Capacity'!$E137,Inputs_ByPrg!$E$6:$E$69,0),MATCH('ABP Remaining Capacity'!N$5,Inputs_ByPrg!$I$5:$AD$5,0))*8760/1000</f>
        <v>0</v>
      </c>
      <c r="O137" s="86">
        <f>O68*INDEX(Inputs_ByPrg!$I$6:$AD$69,MATCH('ABP Remaining Capacity'!$E137,Inputs_ByPrg!$E$6:$E$69,0),MATCH('ABP Remaining Capacity'!O$5,Inputs_ByPrg!$I$5:$AD$5,0))*8760/1000</f>
        <v>0</v>
      </c>
      <c r="P137" s="86">
        <f>P68*INDEX(Inputs_ByPrg!$I$6:$AD$69,MATCH('ABP Remaining Capacity'!$E137,Inputs_ByPrg!$E$6:$E$69,0),MATCH('ABP Remaining Capacity'!P$5,Inputs_ByPrg!$I$5:$AD$5,0))*8760/1000</f>
        <v>0</v>
      </c>
      <c r="Q137" s="86">
        <f>Q68*INDEX(Inputs_ByPrg!$I$6:$AD$69,MATCH('ABP Remaining Capacity'!$E137,Inputs_ByPrg!$E$6:$E$69,0),MATCH('ABP Remaining Capacity'!Q$5,Inputs_ByPrg!$I$5:$AD$5,0))*8760/1000</f>
        <v>0</v>
      </c>
      <c r="R137" s="86">
        <f>R68*INDEX(Inputs_ByPrg!$I$6:$AD$69,MATCH('ABP Remaining Capacity'!$E137,Inputs_ByPrg!$E$6:$E$69,0),MATCH('ABP Remaining Capacity'!R$5,Inputs_ByPrg!$I$5:$AD$5,0))*8760/1000</f>
        <v>0</v>
      </c>
      <c r="S137" s="86">
        <f>S68*INDEX(Inputs_ByPrg!$I$6:$AD$69,MATCH('ABP Remaining Capacity'!$E137,Inputs_ByPrg!$E$6:$E$69,0),MATCH('ABP Remaining Capacity'!S$5,Inputs_ByPrg!$I$5:$AD$5,0))*8760/1000</f>
        <v>0</v>
      </c>
      <c r="T137" s="86">
        <f>T68*INDEX(Inputs_ByPrg!$I$6:$AD$69,MATCH('ABP Remaining Capacity'!$E137,Inputs_ByPrg!$E$6:$E$69,0),MATCH('ABP Remaining Capacity'!T$5,Inputs_ByPrg!$I$5:$AD$5,0))*8760/1000</f>
        <v>0</v>
      </c>
      <c r="U137" s="86">
        <f>U68*INDEX(Inputs_ByPrg!$I$6:$AD$69,MATCH('ABP Remaining Capacity'!$E137,Inputs_ByPrg!$E$6:$E$69,0),MATCH('ABP Remaining Capacity'!U$5,Inputs_ByPrg!$I$5:$AD$5,0))*8760/1000</f>
        <v>0</v>
      </c>
      <c r="V137" s="86">
        <f>V68*INDEX(Inputs_ByPrg!$I$6:$AD$69,MATCH('ABP Remaining Capacity'!$E137,Inputs_ByPrg!$E$6:$E$69,0),MATCH('ABP Remaining Capacity'!V$5,Inputs_ByPrg!$I$5:$AD$5,0))*8760/1000</f>
        <v>0</v>
      </c>
      <c r="W137" s="86">
        <f>W68*INDEX(Inputs_ByPrg!$I$6:$AD$69,MATCH('ABP Remaining Capacity'!$E137,Inputs_ByPrg!$E$6:$E$69,0),MATCH('ABP Remaining Capacity'!W$5,Inputs_ByPrg!$I$5:$AD$5,0))*8760/1000</f>
        <v>0</v>
      </c>
      <c r="X137" s="86">
        <f>X68*INDEX(Inputs_ByPrg!$I$6:$AD$69,MATCH('ABP Remaining Capacity'!$E137,Inputs_ByPrg!$E$6:$E$69,0),MATCH('ABP Remaining Capacity'!X$5,Inputs_ByPrg!$I$5:$AD$5,0))*8760/1000</f>
        <v>0</v>
      </c>
      <c r="Y137" s="86">
        <f>Y68*INDEX(Inputs_ByPrg!$I$6:$AD$69,MATCH('ABP Remaining Capacity'!$E137,Inputs_ByPrg!$E$6:$E$69,0),MATCH('ABP Remaining Capacity'!Y$5,Inputs_ByPrg!$I$5:$AD$5,0))*8760/1000</f>
        <v>0</v>
      </c>
      <c r="Z137" s="86">
        <f>Z68*INDEX(Inputs_ByPrg!$I$6:$AD$69,MATCH('ABP Remaining Capacity'!$E137,Inputs_ByPrg!$E$6:$E$69,0),MATCH('ABP Remaining Capacity'!Z$5,Inputs_ByPrg!$I$5:$AD$5,0))*8760/1000</f>
        <v>0</v>
      </c>
      <c r="AA137" s="86">
        <f>AA68*INDEX(Inputs_ByPrg!$I$6:$AD$69,MATCH('ABP Remaining Capacity'!$E137,Inputs_ByPrg!$E$6:$E$69,0),MATCH('ABP Remaining Capacity'!AA$5,Inputs_ByPrg!$I$5:$AD$5,0))*8760/1000</f>
        <v>0</v>
      </c>
      <c r="AB137" s="86">
        <f>AB68*INDEX(Inputs_ByPrg!$I$6:$AD$69,MATCH('ABP Remaining Capacity'!$E137,Inputs_ByPrg!$E$6:$E$69,0),MATCH('ABP Remaining Capacity'!AB$5,Inputs_ByPrg!$I$5:$AD$5,0))*8760/1000</f>
        <v>0</v>
      </c>
    </row>
    <row r="138" spans="2:28" ht="14.75" customHeight="1" x14ac:dyDescent="0.25">
      <c r="B138" s="227" t="s">
        <v>259</v>
      </c>
      <c r="C138" s="227" t="s">
        <v>238</v>
      </c>
      <c r="D138" s="324" t="s">
        <v>327</v>
      </c>
      <c r="E138" s="272" t="str">
        <f t="shared" si="2"/>
        <v>B_Equity Eligible Contractor_&gt;2000-5000</v>
      </c>
      <c r="F138" s="249" t="s">
        <v>91</v>
      </c>
      <c r="G138" s="86">
        <f>G69*INDEX(Inputs_ByPrg!$I$6:$AD$69,MATCH('ABP Remaining Capacity'!$E138,Inputs_ByPrg!$E$6:$E$69,0),MATCH('ABP Remaining Capacity'!G$5,Inputs_ByPrg!$I$5:$AD$5,0))*8760/1000</f>
        <v>0</v>
      </c>
      <c r="H138" s="86">
        <f>H69*INDEX(Inputs_ByPrg!$I$6:$AD$69,MATCH('ABP Remaining Capacity'!$E138,Inputs_ByPrg!$E$6:$E$69,0),MATCH('ABP Remaining Capacity'!H$5,Inputs_ByPrg!$I$5:$AD$5,0))*8760/1000</f>
        <v>93172.342641624055</v>
      </c>
      <c r="I138" s="86">
        <f>I69*INDEX(Inputs_ByPrg!$I$6:$AD$69,MATCH('ABP Remaining Capacity'!$E138,Inputs_ByPrg!$E$6:$E$69,0),MATCH('ABP Remaining Capacity'!I$5,Inputs_ByPrg!$I$5:$AD$5,0))*8760/1000</f>
        <v>0</v>
      </c>
      <c r="J138" s="86">
        <f>J69*INDEX(Inputs_ByPrg!$I$6:$AD$69,MATCH('ABP Remaining Capacity'!$E138,Inputs_ByPrg!$E$6:$E$69,0),MATCH('ABP Remaining Capacity'!J$5,Inputs_ByPrg!$I$5:$AD$5,0))*8760/1000</f>
        <v>0</v>
      </c>
      <c r="K138" s="86">
        <f>K69*INDEX(Inputs_ByPrg!$I$6:$AD$69,MATCH('ABP Remaining Capacity'!$E138,Inputs_ByPrg!$E$6:$E$69,0),MATCH('ABP Remaining Capacity'!K$5,Inputs_ByPrg!$I$5:$AD$5,0))*8760/1000</f>
        <v>0</v>
      </c>
      <c r="L138" s="86">
        <f>L69*INDEX(Inputs_ByPrg!$I$6:$AD$69,MATCH('ABP Remaining Capacity'!$E138,Inputs_ByPrg!$E$6:$E$69,0),MATCH('ABP Remaining Capacity'!L$5,Inputs_ByPrg!$I$5:$AD$5,0))*8760/1000</f>
        <v>0</v>
      </c>
      <c r="M138" s="86">
        <f>M69*INDEX(Inputs_ByPrg!$I$6:$AD$69,MATCH('ABP Remaining Capacity'!$E138,Inputs_ByPrg!$E$6:$E$69,0),MATCH('ABP Remaining Capacity'!M$5,Inputs_ByPrg!$I$5:$AD$5,0))*8760/1000</f>
        <v>0</v>
      </c>
      <c r="N138" s="86">
        <f>N69*INDEX(Inputs_ByPrg!$I$6:$AD$69,MATCH('ABP Remaining Capacity'!$E138,Inputs_ByPrg!$E$6:$E$69,0),MATCH('ABP Remaining Capacity'!N$5,Inputs_ByPrg!$I$5:$AD$5,0))*8760/1000</f>
        <v>0</v>
      </c>
      <c r="O138" s="86">
        <f>O69*INDEX(Inputs_ByPrg!$I$6:$AD$69,MATCH('ABP Remaining Capacity'!$E138,Inputs_ByPrg!$E$6:$E$69,0),MATCH('ABP Remaining Capacity'!O$5,Inputs_ByPrg!$I$5:$AD$5,0))*8760/1000</f>
        <v>0</v>
      </c>
      <c r="P138" s="86">
        <f>P69*INDEX(Inputs_ByPrg!$I$6:$AD$69,MATCH('ABP Remaining Capacity'!$E138,Inputs_ByPrg!$E$6:$E$69,0),MATCH('ABP Remaining Capacity'!P$5,Inputs_ByPrg!$I$5:$AD$5,0))*8760/1000</f>
        <v>0</v>
      </c>
      <c r="Q138" s="86">
        <f>Q69*INDEX(Inputs_ByPrg!$I$6:$AD$69,MATCH('ABP Remaining Capacity'!$E138,Inputs_ByPrg!$E$6:$E$69,0),MATCH('ABP Remaining Capacity'!Q$5,Inputs_ByPrg!$I$5:$AD$5,0))*8760/1000</f>
        <v>0</v>
      </c>
      <c r="R138" s="86">
        <f>R69*INDEX(Inputs_ByPrg!$I$6:$AD$69,MATCH('ABP Remaining Capacity'!$E138,Inputs_ByPrg!$E$6:$E$69,0),MATCH('ABP Remaining Capacity'!R$5,Inputs_ByPrg!$I$5:$AD$5,0))*8760/1000</f>
        <v>0</v>
      </c>
      <c r="S138" s="86">
        <f>S69*INDEX(Inputs_ByPrg!$I$6:$AD$69,MATCH('ABP Remaining Capacity'!$E138,Inputs_ByPrg!$E$6:$E$69,0),MATCH('ABP Remaining Capacity'!S$5,Inputs_ByPrg!$I$5:$AD$5,0))*8760/1000</f>
        <v>0</v>
      </c>
      <c r="T138" s="86">
        <f>T69*INDEX(Inputs_ByPrg!$I$6:$AD$69,MATCH('ABP Remaining Capacity'!$E138,Inputs_ByPrg!$E$6:$E$69,0),MATCH('ABP Remaining Capacity'!T$5,Inputs_ByPrg!$I$5:$AD$5,0))*8760/1000</f>
        <v>0</v>
      </c>
      <c r="U138" s="86">
        <f>U69*INDEX(Inputs_ByPrg!$I$6:$AD$69,MATCH('ABP Remaining Capacity'!$E138,Inputs_ByPrg!$E$6:$E$69,0),MATCH('ABP Remaining Capacity'!U$5,Inputs_ByPrg!$I$5:$AD$5,0))*8760/1000</f>
        <v>0</v>
      </c>
      <c r="V138" s="86">
        <f>V69*INDEX(Inputs_ByPrg!$I$6:$AD$69,MATCH('ABP Remaining Capacity'!$E138,Inputs_ByPrg!$E$6:$E$69,0),MATCH('ABP Remaining Capacity'!V$5,Inputs_ByPrg!$I$5:$AD$5,0))*8760/1000</f>
        <v>0</v>
      </c>
      <c r="W138" s="86">
        <f>W69*INDEX(Inputs_ByPrg!$I$6:$AD$69,MATCH('ABP Remaining Capacity'!$E138,Inputs_ByPrg!$E$6:$E$69,0),MATCH('ABP Remaining Capacity'!W$5,Inputs_ByPrg!$I$5:$AD$5,0))*8760/1000</f>
        <v>0</v>
      </c>
      <c r="X138" s="86">
        <f>X69*INDEX(Inputs_ByPrg!$I$6:$AD$69,MATCH('ABP Remaining Capacity'!$E138,Inputs_ByPrg!$E$6:$E$69,0),MATCH('ABP Remaining Capacity'!X$5,Inputs_ByPrg!$I$5:$AD$5,0))*8760/1000</f>
        <v>0</v>
      </c>
      <c r="Y138" s="86">
        <f>Y69*INDEX(Inputs_ByPrg!$I$6:$AD$69,MATCH('ABP Remaining Capacity'!$E138,Inputs_ByPrg!$E$6:$E$69,0),MATCH('ABP Remaining Capacity'!Y$5,Inputs_ByPrg!$I$5:$AD$5,0))*8760/1000</f>
        <v>0</v>
      </c>
      <c r="Z138" s="86">
        <f>Z69*INDEX(Inputs_ByPrg!$I$6:$AD$69,MATCH('ABP Remaining Capacity'!$E138,Inputs_ByPrg!$E$6:$E$69,0),MATCH('ABP Remaining Capacity'!Z$5,Inputs_ByPrg!$I$5:$AD$5,0))*8760/1000</f>
        <v>0</v>
      </c>
      <c r="AA138" s="86">
        <f>AA69*INDEX(Inputs_ByPrg!$I$6:$AD$69,MATCH('ABP Remaining Capacity'!$E138,Inputs_ByPrg!$E$6:$E$69,0),MATCH('ABP Remaining Capacity'!AA$5,Inputs_ByPrg!$I$5:$AD$5,0))*8760/1000</f>
        <v>0</v>
      </c>
      <c r="AB138" s="86">
        <f>AB69*INDEX(Inputs_ByPrg!$I$6:$AD$69,MATCH('ABP Remaining Capacity'!$E138,Inputs_ByPrg!$E$6:$E$69,0),MATCH('ABP Remaining Capacity'!AB$5,Inputs_ByPrg!$I$5:$AD$5,0))*8760/1000</f>
        <v>0</v>
      </c>
    </row>
    <row r="140" spans="2:28" ht="12.5" thickBot="1" x14ac:dyDescent="0.3">
      <c r="B140" s="273"/>
      <c r="C140" s="273"/>
      <c r="D140" s="273"/>
      <c r="E140" s="273" t="s">
        <v>113</v>
      </c>
      <c r="F140" s="274" t="s">
        <v>91</v>
      </c>
      <c r="G140" s="275">
        <f>SUM(G75:G138)</f>
        <v>0</v>
      </c>
      <c r="H140" s="275">
        <f t="shared" ref="H140:AB140" si="3">SUM(H75:H138)</f>
        <v>1414912.3276296975</v>
      </c>
      <c r="I140" s="275">
        <f t="shared" si="3"/>
        <v>0</v>
      </c>
      <c r="J140" s="275">
        <f t="shared" si="3"/>
        <v>0</v>
      </c>
      <c r="K140" s="275">
        <f t="shared" si="3"/>
        <v>0</v>
      </c>
      <c r="L140" s="275">
        <f t="shared" si="3"/>
        <v>0</v>
      </c>
      <c r="M140" s="275">
        <f t="shared" si="3"/>
        <v>0</v>
      </c>
      <c r="N140" s="275">
        <f t="shared" si="3"/>
        <v>0</v>
      </c>
      <c r="O140" s="275">
        <f t="shared" si="3"/>
        <v>0</v>
      </c>
      <c r="P140" s="275">
        <f t="shared" si="3"/>
        <v>0</v>
      </c>
      <c r="Q140" s="275">
        <f t="shared" si="3"/>
        <v>0</v>
      </c>
      <c r="R140" s="275">
        <f t="shared" si="3"/>
        <v>0</v>
      </c>
      <c r="S140" s="275">
        <f t="shared" si="3"/>
        <v>0</v>
      </c>
      <c r="T140" s="275">
        <f t="shared" si="3"/>
        <v>0</v>
      </c>
      <c r="U140" s="275">
        <f t="shared" si="3"/>
        <v>0</v>
      </c>
      <c r="V140" s="275">
        <f t="shared" si="3"/>
        <v>0</v>
      </c>
      <c r="W140" s="275">
        <f t="shared" si="3"/>
        <v>0</v>
      </c>
      <c r="X140" s="275">
        <f t="shared" si="3"/>
        <v>0</v>
      </c>
      <c r="Y140" s="275">
        <f t="shared" si="3"/>
        <v>0</v>
      </c>
      <c r="Z140" s="275">
        <f t="shared" si="3"/>
        <v>0</v>
      </c>
      <c r="AA140" s="275">
        <f t="shared" si="3"/>
        <v>0</v>
      </c>
      <c r="AB140" s="275">
        <f t="shared" si="3"/>
        <v>0</v>
      </c>
    </row>
    <row r="141" spans="2:28" ht="12.5" thickTop="1" x14ac:dyDescent="0.25"/>
    <row r="143" spans="2:28" x14ac:dyDescent="0.25">
      <c r="G143" s="276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92E8E-065C-477A-8103-34811FB8810C}">
  <dimension ref="B2:AB143"/>
  <sheetViews>
    <sheetView workbookViewId="0"/>
  </sheetViews>
  <sheetFormatPr defaultColWidth="9" defaultRowHeight="12" x14ac:dyDescent="0.25"/>
  <cols>
    <col min="1" max="1" width="10.59765625" style="228" customWidth="1"/>
    <col min="2" max="2" width="11.59765625" style="228" customWidth="1"/>
    <col min="3" max="3" width="19" style="228" customWidth="1"/>
    <col min="4" max="4" width="12" style="228" bestFit="1" customWidth="1"/>
    <col min="5" max="5" width="38.59765625" style="228" customWidth="1"/>
    <col min="6" max="6" width="11" style="267" customWidth="1"/>
    <col min="7" max="28" width="12.59765625" style="228" customWidth="1"/>
    <col min="29" max="16384" width="9" style="228"/>
  </cols>
  <sheetData>
    <row r="2" spans="2:28" ht="16.25" customHeight="1" thickBot="1" x14ac:dyDescent="0.5">
      <c r="B2" s="199" t="s">
        <v>365</v>
      </c>
    </row>
    <row r="4" spans="2:28" ht="14.75" customHeight="1" x14ac:dyDescent="0.25">
      <c r="E4" s="284" t="s">
        <v>366</v>
      </c>
      <c r="F4" s="254" t="s">
        <v>352</v>
      </c>
    </row>
    <row r="5" spans="2:28" s="286" customFormat="1" ht="14.75" customHeight="1" x14ac:dyDescent="0.25">
      <c r="B5" s="270" t="s">
        <v>353</v>
      </c>
      <c r="C5" s="270" t="s">
        <v>187</v>
      </c>
      <c r="D5" s="270" t="s">
        <v>354</v>
      </c>
      <c r="E5" s="283" t="s">
        <v>355</v>
      </c>
      <c r="F5" s="271" t="s">
        <v>14</v>
      </c>
      <c r="G5" s="281" t="s">
        <v>22</v>
      </c>
      <c r="H5" s="281" t="s">
        <v>23</v>
      </c>
      <c r="I5" s="281" t="s">
        <v>24</v>
      </c>
      <c r="J5" s="281" t="s">
        <v>25</v>
      </c>
      <c r="K5" s="281" t="s">
        <v>26</v>
      </c>
      <c r="L5" s="281" t="s">
        <v>27</v>
      </c>
      <c r="M5" s="281" t="s">
        <v>28</v>
      </c>
      <c r="N5" s="281" t="s">
        <v>29</v>
      </c>
      <c r="O5" s="281" t="s">
        <v>30</v>
      </c>
      <c r="P5" s="281" t="s">
        <v>31</v>
      </c>
      <c r="Q5" s="281" t="s">
        <v>32</v>
      </c>
      <c r="R5" s="281" t="s">
        <v>33</v>
      </c>
      <c r="S5" s="281" t="s">
        <v>34</v>
      </c>
      <c r="T5" s="281" t="s">
        <v>35</v>
      </c>
      <c r="U5" s="281" t="s">
        <v>36</v>
      </c>
      <c r="V5" s="281" t="s">
        <v>37</v>
      </c>
      <c r="W5" s="281" t="s">
        <v>38</v>
      </c>
      <c r="X5" s="281" t="s">
        <v>39</v>
      </c>
      <c r="Y5" s="281" t="s">
        <v>40</v>
      </c>
      <c r="Z5" s="281" t="s">
        <v>41</v>
      </c>
      <c r="AA5" s="281" t="s">
        <v>42</v>
      </c>
      <c r="AB5" s="281" t="s">
        <v>43</v>
      </c>
    </row>
    <row r="6" spans="2:28" ht="14.75" customHeight="1" x14ac:dyDescent="0.25">
      <c r="B6" s="227" t="s">
        <v>258</v>
      </c>
      <c r="C6" s="227" t="s">
        <v>233</v>
      </c>
      <c r="D6" s="323" t="s">
        <v>356</v>
      </c>
      <c r="E6" s="272" t="str">
        <f>B6&amp;"_"&amp;C6&amp;"_"&amp;D6</f>
        <v>A_Small DG_&lt;10</v>
      </c>
      <c r="F6" s="249" t="s">
        <v>92</v>
      </c>
      <c r="G6" s="86">
        <f>Inputs_ByYear!D$22*Inputs_ByYear!D$23*INDEX(Inputs_ByYear!$D$27:$Y$28,MATCH($B6,Inputs_ByYear!$B$27:$B$28,0),MATCH(G$5,Inputs_ByYear!$D$26:$Y$26))*INDEX(Inputs_ByYear!D$32:D$37,MATCH($C6,Inputs_ByYear!$B$32:$B$37,0))*INDEX(Inputs_ByPrg!$F$6:$F$69,MATCH('ABP BlockSize'!$E6,Inputs_ByPrg!$E$6:$E$69,0))</f>
        <v>0</v>
      </c>
      <c r="H6" s="86">
        <f>Inputs_ByYear!E$22*Inputs_ByYear!E$23*INDEX(Inputs_ByYear!$D$27:$Y$28,MATCH($B6,Inputs_ByYear!$B$27:$B$28,0),MATCH(H$5,Inputs_ByYear!$D$26:$Y$26))*INDEX(Inputs_ByYear!E$32:E$37,MATCH($C6,Inputs_ByYear!$B$32:$B$37,0))*INDEX(Inputs_ByPrg!$F$6:$F$69,MATCH('ABP BlockSize'!$E6,Inputs_ByPrg!$E$6:$E$69,0))</f>
        <v>0</v>
      </c>
      <c r="I6" s="86">
        <f>Inputs_ByYear!F$22*Inputs_ByYear!F$23*INDEX(Inputs_ByYear!$D$27:$Y$28,MATCH($B6,Inputs_ByYear!$B$27:$B$28,0),MATCH(I$5,Inputs_ByYear!$D$26:$Y$26))*INDEX(Inputs_ByYear!F$32:F$37,MATCH($C6,Inputs_ByYear!$B$32:$B$37,0))*INDEX(Inputs_ByPrg!$F$6:$F$69,MATCH('ABP BlockSize'!$E6,Inputs_ByPrg!$E$6:$E$69,0))</f>
        <v>25012.800000000003</v>
      </c>
      <c r="J6" s="86">
        <f>Inputs_ByYear!G$22*Inputs_ByYear!G$23*INDEX(Inputs_ByYear!$D$27:$Y$28,MATCH($B6,Inputs_ByYear!$B$27:$B$28,0),MATCH(J$5,Inputs_ByYear!$D$26:$Y$26))*INDEX(Inputs_ByYear!G$32:G$37,MATCH($C6,Inputs_ByYear!$B$32:$B$37,0))*INDEX(Inputs_ByPrg!$F$6:$F$69,MATCH('ABP BlockSize'!$E6,Inputs_ByPrg!$E$6:$E$69,0))</f>
        <v>19686.000000000007</v>
      </c>
      <c r="K6" s="86">
        <f>Inputs_ByYear!H$22*Inputs_ByYear!H$23*INDEX(Inputs_ByYear!$D$27:$Y$28,MATCH($B6,Inputs_ByYear!$B$27:$B$28,0),MATCH(K$5,Inputs_ByYear!$D$26:$Y$26))*INDEX(Inputs_ByYear!H$32:H$37,MATCH($C6,Inputs_ByYear!$B$32:$B$37,0))*INDEX(Inputs_ByPrg!$F$6:$F$69,MATCH('ABP BlockSize'!$E6,Inputs_ByPrg!$E$6:$E$69,0))</f>
        <v>19686.000000000007</v>
      </c>
      <c r="L6" s="86">
        <f>Inputs_ByYear!I$22*Inputs_ByYear!I$23*INDEX(Inputs_ByYear!$D$27:$Y$28,MATCH($B6,Inputs_ByYear!$B$27:$B$28,0),MATCH(L$5,Inputs_ByYear!$D$26:$Y$26))*INDEX(Inputs_ByYear!I$32:I$37,MATCH($C6,Inputs_ByYear!$B$32:$B$37,0))*INDEX(Inputs_ByPrg!$F$6:$F$69,MATCH('ABP BlockSize'!$E6,Inputs_ByPrg!$E$6:$E$69,0))</f>
        <v>23623.200000000008</v>
      </c>
      <c r="M6" s="86">
        <f>Inputs_ByYear!J$22*Inputs_ByYear!J$23*INDEX(Inputs_ByYear!$D$27:$Y$28,MATCH($B6,Inputs_ByYear!$B$27:$B$28,0),MATCH(M$5,Inputs_ByYear!$D$26:$Y$26))*INDEX(Inputs_ByYear!J$32:J$37,MATCH($C6,Inputs_ByYear!$B$32:$B$37,0))*INDEX(Inputs_ByPrg!$F$6:$F$69,MATCH('ABP BlockSize'!$E6,Inputs_ByPrg!$E$6:$E$69,0))</f>
        <v>23623.200000000008</v>
      </c>
      <c r="N6" s="86">
        <f>Inputs_ByYear!K$22*Inputs_ByYear!K$23*INDEX(Inputs_ByYear!$D$27:$Y$28,MATCH($B6,Inputs_ByYear!$B$27:$B$28,0),MATCH(N$5,Inputs_ByYear!$D$26:$Y$26))*INDEX(Inputs_ByYear!K$32:K$37,MATCH($C6,Inputs_ByYear!$B$32:$B$37,0))*INDEX(Inputs_ByPrg!$F$6:$F$69,MATCH('ABP BlockSize'!$E6,Inputs_ByPrg!$E$6:$E$69,0))</f>
        <v>15748.800000000003</v>
      </c>
      <c r="O6" s="86">
        <f>Inputs_ByYear!L$22*Inputs_ByYear!L$23*INDEX(Inputs_ByYear!$D$27:$Y$28,MATCH($B6,Inputs_ByYear!$B$27:$B$28,0),MATCH(O$5,Inputs_ByYear!$D$26:$Y$26))*INDEX(Inputs_ByYear!L$32:L$37,MATCH($C6,Inputs_ByYear!$B$32:$B$37,0))*INDEX(Inputs_ByPrg!$F$6:$F$69,MATCH('ABP BlockSize'!$E6,Inputs_ByPrg!$E$6:$E$69,0))</f>
        <v>15748.800000000003</v>
      </c>
      <c r="P6" s="86">
        <f>Inputs_ByYear!M$22*Inputs_ByYear!M$23*INDEX(Inputs_ByYear!$D$27:$Y$28,MATCH($B6,Inputs_ByYear!$B$27:$B$28,0),MATCH(P$5,Inputs_ByYear!$D$26:$Y$26))*INDEX(Inputs_ByYear!M$32:M$37,MATCH($C6,Inputs_ByYear!$B$32:$B$37,0))*INDEX(Inputs_ByPrg!$F$6:$F$69,MATCH('ABP BlockSize'!$E6,Inputs_ByPrg!$E$6:$E$69,0))</f>
        <v>15748.800000000003</v>
      </c>
      <c r="Q6" s="86">
        <f>Inputs_ByYear!N$22*Inputs_ByYear!N$23*INDEX(Inputs_ByYear!$D$27:$Y$28,MATCH($B6,Inputs_ByYear!$B$27:$B$28,0),MATCH(Q$5,Inputs_ByYear!$D$26:$Y$26))*INDEX(Inputs_ByYear!N$32:N$37,MATCH($C6,Inputs_ByYear!$B$32:$B$37,0))*INDEX(Inputs_ByPrg!$F$6:$F$69,MATCH('ABP BlockSize'!$E6,Inputs_ByPrg!$E$6:$E$69,0))</f>
        <v>15748.800000000003</v>
      </c>
      <c r="R6" s="86">
        <f>Inputs_ByYear!O$22*Inputs_ByYear!O$23*INDEX(Inputs_ByYear!$D$27:$Y$28,MATCH($B6,Inputs_ByYear!$B$27:$B$28,0),MATCH(R$5,Inputs_ByYear!$D$26:$Y$26))*INDEX(Inputs_ByYear!O$32:O$37,MATCH($C6,Inputs_ByYear!$B$32:$B$37,0))*INDEX(Inputs_ByPrg!$F$6:$F$69,MATCH('ABP BlockSize'!$E6,Inputs_ByPrg!$E$6:$E$69,0))</f>
        <v>15748.800000000003</v>
      </c>
      <c r="S6" s="86">
        <f>Inputs_ByYear!P$22*Inputs_ByYear!P$23*INDEX(Inputs_ByYear!$D$27:$Y$28,MATCH($B6,Inputs_ByYear!$B$27:$B$28,0),MATCH(S$5,Inputs_ByYear!$D$26:$Y$26))*INDEX(Inputs_ByYear!P$32:P$37,MATCH($C6,Inputs_ByYear!$B$32:$B$37,0))*INDEX(Inputs_ByPrg!$F$6:$F$69,MATCH('ABP BlockSize'!$E6,Inputs_ByPrg!$E$6:$E$69,0))</f>
        <v>15748.800000000003</v>
      </c>
      <c r="T6" s="86">
        <f>Inputs_ByYear!Q$22*Inputs_ByYear!Q$23*INDEX(Inputs_ByYear!$D$27:$Y$28,MATCH($B6,Inputs_ByYear!$B$27:$B$28,0),MATCH(T$5,Inputs_ByYear!$D$26:$Y$26))*INDEX(Inputs_ByYear!Q$32:Q$37,MATCH($C6,Inputs_ByYear!$B$32:$B$37,0))*INDEX(Inputs_ByPrg!$F$6:$F$69,MATCH('ABP BlockSize'!$E6,Inputs_ByPrg!$E$6:$E$69,0))</f>
        <v>15748.800000000003</v>
      </c>
      <c r="U6" s="86">
        <f>Inputs_ByYear!R$22*Inputs_ByYear!R$23*INDEX(Inputs_ByYear!$D$27:$Y$28,MATCH($B6,Inputs_ByYear!$B$27:$B$28,0),MATCH(U$5,Inputs_ByYear!$D$26:$Y$26))*INDEX(Inputs_ByYear!R$32:R$37,MATCH($C6,Inputs_ByYear!$B$32:$B$37,0))*INDEX(Inputs_ByPrg!$F$6:$F$69,MATCH('ABP BlockSize'!$E6,Inputs_ByPrg!$E$6:$E$69,0))</f>
        <v>15748.800000000003</v>
      </c>
      <c r="V6" s="86">
        <f>Inputs_ByYear!S$22*Inputs_ByYear!S$23*INDEX(Inputs_ByYear!$D$27:$Y$28,MATCH($B6,Inputs_ByYear!$B$27:$B$28,0),MATCH(V$5,Inputs_ByYear!$D$26:$Y$26))*INDEX(Inputs_ByYear!S$32:S$37,MATCH($C6,Inputs_ByYear!$B$32:$B$37,0))*INDEX(Inputs_ByPrg!$F$6:$F$69,MATCH('ABP BlockSize'!$E6,Inputs_ByPrg!$E$6:$E$69,0))</f>
        <v>15748.800000000003</v>
      </c>
      <c r="W6" s="86">
        <f>Inputs_ByYear!T$22*Inputs_ByYear!T$23*INDEX(Inputs_ByYear!$D$27:$Y$28,MATCH($B6,Inputs_ByYear!$B$27:$B$28,0),MATCH(W$5,Inputs_ByYear!$D$26:$Y$26))*INDEX(Inputs_ByYear!T$32:T$37,MATCH($C6,Inputs_ByYear!$B$32:$B$37,0))*INDEX(Inputs_ByPrg!$F$6:$F$69,MATCH('ABP BlockSize'!$E6,Inputs_ByPrg!$E$6:$E$69,0))</f>
        <v>15748.800000000003</v>
      </c>
      <c r="X6" s="86">
        <f>Inputs_ByYear!U$22*Inputs_ByYear!U$23*INDEX(Inputs_ByYear!$D$27:$Y$28,MATCH($B6,Inputs_ByYear!$B$27:$B$28,0),MATCH(X$5,Inputs_ByYear!$D$26:$Y$26))*INDEX(Inputs_ByYear!U$32:U$37,MATCH($C6,Inputs_ByYear!$B$32:$B$37,0))*INDEX(Inputs_ByPrg!$F$6:$F$69,MATCH('ABP BlockSize'!$E6,Inputs_ByPrg!$E$6:$E$69,0))</f>
        <v>15748.800000000003</v>
      </c>
      <c r="Y6" s="86">
        <f>Inputs_ByYear!V$22*Inputs_ByYear!V$23*INDEX(Inputs_ByYear!$D$27:$Y$28,MATCH($B6,Inputs_ByYear!$B$27:$B$28,0),MATCH(Y$5,Inputs_ByYear!$D$26:$Y$26))*INDEX(Inputs_ByYear!V$32:V$37,MATCH($C6,Inputs_ByYear!$B$32:$B$37,0))*INDEX(Inputs_ByPrg!$F$6:$F$69,MATCH('ABP BlockSize'!$E6,Inputs_ByPrg!$E$6:$E$69,0))</f>
        <v>15748.800000000003</v>
      </c>
      <c r="Z6" s="86">
        <f>Inputs_ByYear!W$22*Inputs_ByYear!W$23*INDEX(Inputs_ByYear!$D$27:$Y$28,MATCH($B6,Inputs_ByYear!$B$27:$B$28,0),MATCH(Z$5,Inputs_ByYear!$D$26:$Y$26))*INDEX(Inputs_ByYear!W$32:W$37,MATCH($C6,Inputs_ByYear!$B$32:$B$37,0))*INDEX(Inputs_ByPrg!$F$6:$F$69,MATCH('ABP BlockSize'!$E6,Inputs_ByPrg!$E$6:$E$69,0))</f>
        <v>0</v>
      </c>
      <c r="AA6" s="86">
        <f>Inputs_ByYear!X$22*Inputs_ByYear!X$23*INDEX(Inputs_ByYear!$D$27:$Y$28,MATCH($B6,Inputs_ByYear!$B$27:$B$28,0),MATCH(AA$5,Inputs_ByYear!$D$26:$Y$26))*INDEX(Inputs_ByYear!X$32:X$37,MATCH($C6,Inputs_ByYear!$B$32:$B$37,0))*INDEX(Inputs_ByPrg!$F$6:$F$69,MATCH('ABP BlockSize'!$E6,Inputs_ByPrg!$E$6:$E$69,0))</f>
        <v>0</v>
      </c>
      <c r="AB6" s="86">
        <f>Inputs_ByYear!Y$22*Inputs_ByYear!Y$23*INDEX(Inputs_ByYear!$D$27:$Y$28,MATCH($B6,Inputs_ByYear!$B$27:$B$28,0),MATCH(AB$5,Inputs_ByYear!$D$26:$Y$26))*INDEX(Inputs_ByYear!Y$32:Y$37,MATCH($C6,Inputs_ByYear!$B$32:$B$37,0))*INDEX(Inputs_ByPrg!$F$6:$F$69,MATCH('ABP BlockSize'!$E6,Inputs_ByPrg!$E$6:$E$69,0))</f>
        <v>0</v>
      </c>
    </row>
    <row r="7" spans="2:28" ht="14.75" customHeight="1" x14ac:dyDescent="0.25">
      <c r="B7" s="227" t="s">
        <v>258</v>
      </c>
      <c r="C7" s="227" t="s">
        <v>233</v>
      </c>
      <c r="D7" s="324" t="s">
        <v>312</v>
      </c>
      <c r="E7" s="272" t="str">
        <f t="shared" ref="E7:E69" si="0">B7&amp;"_"&amp;C7&amp;"_"&amp;D7</f>
        <v>A_Small DG_10–25</v>
      </c>
      <c r="F7" s="249" t="s">
        <v>92</v>
      </c>
      <c r="G7" s="86">
        <f>Inputs_ByYear!D$22*Inputs_ByYear!D$23*INDEX(Inputs_ByYear!$D$27:$Y$28,MATCH($B7,Inputs_ByYear!$B$27:$B$28,0),MATCH(G$5,Inputs_ByYear!$D$26:$Y$26))*INDEX(Inputs_ByYear!D$32:D$37,MATCH($C7,Inputs_ByYear!$B$32:$B$37,0))*INDEX(Inputs_ByPrg!$F$6:$F$69,MATCH('ABP BlockSize'!$E7,Inputs_ByPrg!$E$6:$E$69,0))</f>
        <v>0</v>
      </c>
      <c r="H7" s="86">
        <f>Inputs_ByYear!E$22*Inputs_ByYear!E$23*INDEX(Inputs_ByYear!$D$27:$Y$28,MATCH($B7,Inputs_ByYear!$B$27:$B$28,0),MATCH(H$5,Inputs_ByYear!$D$26:$Y$26))*INDEX(Inputs_ByYear!E$32:E$37,MATCH($C7,Inputs_ByYear!$B$32:$B$37,0))*INDEX(Inputs_ByPrg!$F$6:$F$69,MATCH('ABP BlockSize'!$E7,Inputs_ByPrg!$E$6:$E$69,0))</f>
        <v>0</v>
      </c>
      <c r="I7" s="86">
        <f>Inputs_ByYear!F$22*Inputs_ByYear!F$23*INDEX(Inputs_ByYear!$D$27:$Y$28,MATCH($B7,Inputs_ByYear!$B$27:$B$28,0),MATCH(I$5,Inputs_ByYear!$D$26:$Y$26))*INDEX(Inputs_ByYear!F$32:F$37,MATCH($C7,Inputs_ByYear!$B$32:$B$37,0))*INDEX(Inputs_ByPrg!$F$6:$F$69,MATCH('ABP BlockSize'!$E7,Inputs_ByPrg!$E$6:$E$69,0))</f>
        <v>39787.199999999997</v>
      </c>
      <c r="J7" s="86">
        <f>Inputs_ByYear!G$22*Inputs_ByYear!G$23*INDEX(Inputs_ByYear!$D$27:$Y$28,MATCH($B7,Inputs_ByYear!$B$27:$B$28,0),MATCH(J$5,Inputs_ByYear!$D$26:$Y$26))*INDEX(Inputs_ByYear!G$32:G$37,MATCH($C7,Inputs_ByYear!$B$32:$B$37,0))*INDEX(Inputs_ByPrg!$F$6:$F$69,MATCH('ABP BlockSize'!$E7,Inputs_ByPrg!$E$6:$E$69,0))</f>
        <v>31314.000000000004</v>
      </c>
      <c r="K7" s="86">
        <f>Inputs_ByYear!H$22*Inputs_ByYear!H$23*INDEX(Inputs_ByYear!$D$27:$Y$28,MATCH($B7,Inputs_ByYear!$B$27:$B$28,0),MATCH(K$5,Inputs_ByYear!$D$26:$Y$26))*INDEX(Inputs_ByYear!H$32:H$37,MATCH($C7,Inputs_ByYear!$B$32:$B$37,0))*INDEX(Inputs_ByPrg!$F$6:$F$69,MATCH('ABP BlockSize'!$E7,Inputs_ByPrg!$E$6:$E$69,0))</f>
        <v>31314.000000000004</v>
      </c>
      <c r="L7" s="86">
        <f>Inputs_ByYear!I$22*Inputs_ByYear!I$23*INDEX(Inputs_ByYear!$D$27:$Y$28,MATCH($B7,Inputs_ByYear!$B$27:$B$28,0),MATCH(L$5,Inputs_ByYear!$D$26:$Y$26))*INDEX(Inputs_ByYear!I$32:I$37,MATCH($C7,Inputs_ByYear!$B$32:$B$37,0))*INDEX(Inputs_ByPrg!$F$6:$F$69,MATCH('ABP BlockSize'!$E7,Inputs_ByPrg!$E$6:$E$69,0))</f>
        <v>37576.800000000003</v>
      </c>
      <c r="M7" s="86">
        <f>Inputs_ByYear!J$22*Inputs_ByYear!J$23*INDEX(Inputs_ByYear!$D$27:$Y$28,MATCH($B7,Inputs_ByYear!$B$27:$B$28,0),MATCH(M$5,Inputs_ByYear!$D$26:$Y$26))*INDEX(Inputs_ByYear!J$32:J$37,MATCH($C7,Inputs_ByYear!$B$32:$B$37,0))*INDEX(Inputs_ByPrg!$F$6:$F$69,MATCH('ABP BlockSize'!$E7,Inputs_ByPrg!$E$6:$E$69,0))</f>
        <v>37576.800000000003</v>
      </c>
      <c r="N7" s="86">
        <f>Inputs_ByYear!K$22*Inputs_ByYear!K$23*INDEX(Inputs_ByYear!$D$27:$Y$28,MATCH($B7,Inputs_ByYear!$B$27:$B$28,0),MATCH(N$5,Inputs_ByYear!$D$26:$Y$26))*INDEX(Inputs_ByYear!K$32:K$37,MATCH($C7,Inputs_ByYear!$B$32:$B$37,0))*INDEX(Inputs_ByPrg!$F$6:$F$69,MATCH('ABP BlockSize'!$E7,Inputs_ByPrg!$E$6:$E$69,0))</f>
        <v>25051.200000000001</v>
      </c>
      <c r="O7" s="86">
        <f>Inputs_ByYear!L$22*Inputs_ByYear!L$23*INDEX(Inputs_ByYear!$D$27:$Y$28,MATCH($B7,Inputs_ByYear!$B$27:$B$28,0),MATCH(O$5,Inputs_ByYear!$D$26:$Y$26))*INDEX(Inputs_ByYear!L$32:L$37,MATCH($C7,Inputs_ByYear!$B$32:$B$37,0))*INDEX(Inputs_ByPrg!$F$6:$F$69,MATCH('ABP BlockSize'!$E7,Inputs_ByPrg!$E$6:$E$69,0))</f>
        <v>25051.200000000001</v>
      </c>
      <c r="P7" s="86">
        <f>Inputs_ByYear!M$22*Inputs_ByYear!M$23*INDEX(Inputs_ByYear!$D$27:$Y$28,MATCH($B7,Inputs_ByYear!$B$27:$B$28,0),MATCH(P$5,Inputs_ByYear!$D$26:$Y$26))*INDEX(Inputs_ByYear!M$32:M$37,MATCH($C7,Inputs_ByYear!$B$32:$B$37,0))*INDEX(Inputs_ByPrg!$F$6:$F$69,MATCH('ABP BlockSize'!$E7,Inputs_ByPrg!$E$6:$E$69,0))</f>
        <v>25051.200000000001</v>
      </c>
      <c r="Q7" s="86">
        <f>Inputs_ByYear!N$22*Inputs_ByYear!N$23*INDEX(Inputs_ByYear!$D$27:$Y$28,MATCH($B7,Inputs_ByYear!$B$27:$B$28,0),MATCH(Q$5,Inputs_ByYear!$D$26:$Y$26))*INDEX(Inputs_ByYear!N$32:N$37,MATCH($C7,Inputs_ByYear!$B$32:$B$37,0))*INDEX(Inputs_ByPrg!$F$6:$F$69,MATCH('ABP BlockSize'!$E7,Inputs_ByPrg!$E$6:$E$69,0))</f>
        <v>25051.200000000001</v>
      </c>
      <c r="R7" s="86">
        <f>Inputs_ByYear!O$22*Inputs_ByYear!O$23*INDEX(Inputs_ByYear!$D$27:$Y$28,MATCH($B7,Inputs_ByYear!$B$27:$B$28,0),MATCH(R$5,Inputs_ByYear!$D$26:$Y$26))*INDEX(Inputs_ByYear!O$32:O$37,MATCH($C7,Inputs_ByYear!$B$32:$B$37,0))*INDEX(Inputs_ByPrg!$F$6:$F$69,MATCH('ABP BlockSize'!$E7,Inputs_ByPrg!$E$6:$E$69,0))</f>
        <v>25051.200000000001</v>
      </c>
      <c r="S7" s="86">
        <f>Inputs_ByYear!P$22*Inputs_ByYear!P$23*INDEX(Inputs_ByYear!$D$27:$Y$28,MATCH($B7,Inputs_ByYear!$B$27:$B$28,0),MATCH(S$5,Inputs_ByYear!$D$26:$Y$26))*INDEX(Inputs_ByYear!P$32:P$37,MATCH($C7,Inputs_ByYear!$B$32:$B$37,0))*INDEX(Inputs_ByPrg!$F$6:$F$69,MATCH('ABP BlockSize'!$E7,Inputs_ByPrg!$E$6:$E$69,0))</f>
        <v>25051.200000000001</v>
      </c>
      <c r="T7" s="86">
        <f>Inputs_ByYear!Q$22*Inputs_ByYear!Q$23*INDEX(Inputs_ByYear!$D$27:$Y$28,MATCH($B7,Inputs_ByYear!$B$27:$B$28,0),MATCH(T$5,Inputs_ByYear!$D$26:$Y$26))*INDEX(Inputs_ByYear!Q$32:Q$37,MATCH($C7,Inputs_ByYear!$B$32:$B$37,0))*INDEX(Inputs_ByPrg!$F$6:$F$69,MATCH('ABP BlockSize'!$E7,Inputs_ByPrg!$E$6:$E$69,0))</f>
        <v>25051.200000000001</v>
      </c>
      <c r="U7" s="86">
        <f>Inputs_ByYear!R$22*Inputs_ByYear!R$23*INDEX(Inputs_ByYear!$D$27:$Y$28,MATCH($B7,Inputs_ByYear!$B$27:$B$28,0),MATCH(U$5,Inputs_ByYear!$D$26:$Y$26))*INDEX(Inputs_ByYear!R$32:R$37,MATCH($C7,Inputs_ByYear!$B$32:$B$37,0))*INDEX(Inputs_ByPrg!$F$6:$F$69,MATCH('ABP BlockSize'!$E7,Inputs_ByPrg!$E$6:$E$69,0))</f>
        <v>25051.200000000001</v>
      </c>
      <c r="V7" s="86">
        <f>Inputs_ByYear!S$22*Inputs_ByYear!S$23*INDEX(Inputs_ByYear!$D$27:$Y$28,MATCH($B7,Inputs_ByYear!$B$27:$B$28,0),MATCH(V$5,Inputs_ByYear!$D$26:$Y$26))*INDEX(Inputs_ByYear!S$32:S$37,MATCH($C7,Inputs_ByYear!$B$32:$B$37,0))*INDEX(Inputs_ByPrg!$F$6:$F$69,MATCH('ABP BlockSize'!$E7,Inputs_ByPrg!$E$6:$E$69,0))</f>
        <v>25051.200000000001</v>
      </c>
      <c r="W7" s="86">
        <f>Inputs_ByYear!T$22*Inputs_ByYear!T$23*INDEX(Inputs_ByYear!$D$27:$Y$28,MATCH($B7,Inputs_ByYear!$B$27:$B$28,0),MATCH(W$5,Inputs_ByYear!$D$26:$Y$26))*INDEX(Inputs_ByYear!T$32:T$37,MATCH($C7,Inputs_ByYear!$B$32:$B$37,0))*INDEX(Inputs_ByPrg!$F$6:$F$69,MATCH('ABP BlockSize'!$E7,Inputs_ByPrg!$E$6:$E$69,0))</f>
        <v>25051.200000000001</v>
      </c>
      <c r="X7" s="86">
        <f>Inputs_ByYear!U$22*Inputs_ByYear!U$23*INDEX(Inputs_ByYear!$D$27:$Y$28,MATCH($B7,Inputs_ByYear!$B$27:$B$28,0),MATCH(X$5,Inputs_ByYear!$D$26:$Y$26))*INDEX(Inputs_ByYear!U$32:U$37,MATCH($C7,Inputs_ByYear!$B$32:$B$37,0))*INDEX(Inputs_ByPrg!$F$6:$F$69,MATCH('ABP BlockSize'!$E7,Inputs_ByPrg!$E$6:$E$69,0))</f>
        <v>25051.200000000001</v>
      </c>
      <c r="Y7" s="86">
        <f>Inputs_ByYear!V$22*Inputs_ByYear!V$23*INDEX(Inputs_ByYear!$D$27:$Y$28,MATCH($B7,Inputs_ByYear!$B$27:$B$28,0),MATCH(Y$5,Inputs_ByYear!$D$26:$Y$26))*INDEX(Inputs_ByYear!V$32:V$37,MATCH($C7,Inputs_ByYear!$B$32:$B$37,0))*INDEX(Inputs_ByPrg!$F$6:$F$69,MATCH('ABP BlockSize'!$E7,Inputs_ByPrg!$E$6:$E$69,0))</f>
        <v>25051.200000000001</v>
      </c>
      <c r="Z7" s="86">
        <f>Inputs_ByYear!W$22*Inputs_ByYear!W$23*INDEX(Inputs_ByYear!$D$27:$Y$28,MATCH($B7,Inputs_ByYear!$B$27:$B$28,0),MATCH(Z$5,Inputs_ByYear!$D$26:$Y$26))*INDEX(Inputs_ByYear!W$32:W$37,MATCH($C7,Inputs_ByYear!$B$32:$B$37,0))*INDEX(Inputs_ByPrg!$F$6:$F$69,MATCH('ABP BlockSize'!$E7,Inputs_ByPrg!$E$6:$E$69,0))</f>
        <v>0</v>
      </c>
      <c r="AA7" s="86">
        <f>Inputs_ByYear!X$22*Inputs_ByYear!X$23*INDEX(Inputs_ByYear!$D$27:$Y$28,MATCH($B7,Inputs_ByYear!$B$27:$B$28,0),MATCH(AA$5,Inputs_ByYear!$D$26:$Y$26))*INDEX(Inputs_ByYear!X$32:X$37,MATCH($C7,Inputs_ByYear!$B$32:$B$37,0))*INDEX(Inputs_ByPrg!$F$6:$F$69,MATCH('ABP BlockSize'!$E7,Inputs_ByPrg!$E$6:$E$69,0))</f>
        <v>0</v>
      </c>
      <c r="AB7" s="86">
        <f>Inputs_ByYear!Y$22*Inputs_ByYear!Y$23*INDEX(Inputs_ByYear!$D$27:$Y$28,MATCH($B7,Inputs_ByYear!$B$27:$B$28,0),MATCH(AB$5,Inputs_ByYear!$D$26:$Y$26))*INDEX(Inputs_ByYear!Y$32:Y$37,MATCH($C7,Inputs_ByYear!$B$32:$B$37,0))*INDEX(Inputs_ByPrg!$F$6:$F$69,MATCH('ABP BlockSize'!$E7,Inputs_ByPrg!$E$6:$E$69,0))</f>
        <v>0</v>
      </c>
    </row>
    <row r="8" spans="2:28" ht="14.75" customHeight="1" x14ac:dyDescent="0.25">
      <c r="B8" s="227" t="s">
        <v>259</v>
      </c>
      <c r="C8" s="227" t="s">
        <v>233</v>
      </c>
      <c r="D8" s="323" t="s">
        <v>356</v>
      </c>
      <c r="E8" s="272" t="str">
        <f t="shared" si="0"/>
        <v>B_Small DG_&lt;10</v>
      </c>
      <c r="F8" s="249" t="s">
        <v>92</v>
      </c>
      <c r="G8" s="86">
        <f>Inputs_ByYear!D$22*Inputs_ByYear!D$23*INDEX(Inputs_ByYear!$D$27:$Y$28,MATCH($B8,Inputs_ByYear!$B$27:$B$28,0),MATCH(G$5,Inputs_ByYear!$D$26:$Y$26))*INDEX(Inputs_ByYear!D$32:D$37,MATCH($C8,Inputs_ByYear!$B$32:$B$37,0))*INDEX(Inputs_ByPrg!$F$6:$F$69,MATCH('ABP BlockSize'!$E8,Inputs_ByPrg!$E$6:$E$69,0))</f>
        <v>0</v>
      </c>
      <c r="H8" s="86">
        <f>Inputs_ByYear!E$22*Inputs_ByYear!E$23*INDEX(Inputs_ByYear!$D$27:$Y$28,MATCH($B8,Inputs_ByYear!$B$27:$B$28,0),MATCH(H$5,Inputs_ByYear!$D$26:$Y$26))*INDEX(Inputs_ByYear!E$32:E$37,MATCH($C8,Inputs_ByYear!$B$32:$B$37,0))*INDEX(Inputs_ByPrg!$F$6:$F$69,MATCH('ABP BlockSize'!$E8,Inputs_ByPrg!$E$6:$E$69,0))</f>
        <v>0</v>
      </c>
      <c r="I8" s="86">
        <f>Inputs_ByYear!F$22*Inputs_ByYear!F$23*INDEX(Inputs_ByYear!$D$27:$Y$28,MATCH($B8,Inputs_ByYear!$B$27:$B$28,0),MATCH(I$5,Inputs_ByYear!$D$26:$Y$26))*INDEX(Inputs_ByYear!F$32:F$37,MATCH($C8,Inputs_ByYear!$B$32:$B$37,0))*INDEX(Inputs_ByPrg!$F$6:$F$69,MATCH('ABP BlockSize'!$E8,Inputs_ByPrg!$E$6:$E$69,0))</f>
        <v>89853.119999999995</v>
      </c>
      <c r="J8" s="86">
        <f>Inputs_ByYear!G$22*Inputs_ByYear!G$23*INDEX(Inputs_ByYear!$D$27:$Y$28,MATCH($B8,Inputs_ByYear!$B$27:$B$28,0),MATCH(J$5,Inputs_ByYear!$D$26:$Y$26))*INDEX(Inputs_ByYear!G$32:G$37,MATCH($C8,Inputs_ByYear!$B$32:$B$37,0))*INDEX(Inputs_ByPrg!$F$6:$F$69,MATCH('ABP BlockSize'!$E8,Inputs_ByPrg!$E$6:$E$69,0))</f>
        <v>70717.733333333337</v>
      </c>
      <c r="K8" s="86">
        <f>Inputs_ByYear!H$22*Inputs_ByYear!H$23*INDEX(Inputs_ByYear!$D$27:$Y$28,MATCH($B8,Inputs_ByYear!$B$27:$B$28,0),MATCH(K$5,Inputs_ByYear!$D$26:$Y$26))*INDEX(Inputs_ByYear!H$32:H$37,MATCH($C8,Inputs_ByYear!$B$32:$B$37,0))*INDEX(Inputs_ByPrg!$F$6:$F$69,MATCH('ABP BlockSize'!$E8,Inputs_ByPrg!$E$6:$E$69,0))</f>
        <v>70717.733333333337</v>
      </c>
      <c r="L8" s="86">
        <f>Inputs_ByYear!I$22*Inputs_ByYear!I$23*INDEX(Inputs_ByYear!$D$27:$Y$28,MATCH($B8,Inputs_ByYear!$B$27:$B$28,0),MATCH(L$5,Inputs_ByYear!$D$26:$Y$26))*INDEX(Inputs_ByYear!I$32:I$37,MATCH($C8,Inputs_ByYear!$B$32:$B$37,0))*INDEX(Inputs_ByPrg!$F$6:$F$69,MATCH('ABP BlockSize'!$E8,Inputs_ByPrg!$E$6:$E$69,0))</f>
        <v>84861.28</v>
      </c>
      <c r="M8" s="86">
        <f>Inputs_ByYear!J$22*Inputs_ByYear!J$23*INDEX(Inputs_ByYear!$D$27:$Y$28,MATCH($B8,Inputs_ByYear!$B$27:$B$28,0),MATCH(M$5,Inputs_ByYear!$D$26:$Y$26))*INDEX(Inputs_ByYear!J$32:J$37,MATCH($C8,Inputs_ByYear!$B$32:$B$37,0))*INDEX(Inputs_ByPrg!$F$6:$F$69,MATCH('ABP BlockSize'!$E8,Inputs_ByPrg!$E$6:$E$69,0))</f>
        <v>84861.28</v>
      </c>
      <c r="N8" s="86">
        <f>Inputs_ByYear!K$22*Inputs_ByYear!K$23*INDEX(Inputs_ByYear!$D$27:$Y$28,MATCH($B8,Inputs_ByYear!$B$27:$B$28,0),MATCH(N$5,Inputs_ByYear!$D$26:$Y$26))*INDEX(Inputs_ByYear!K$32:K$37,MATCH($C8,Inputs_ByYear!$B$32:$B$37,0))*INDEX(Inputs_ByPrg!$F$6:$F$69,MATCH('ABP BlockSize'!$E8,Inputs_ByPrg!$E$6:$E$69,0))</f>
        <v>56574.186666666661</v>
      </c>
      <c r="O8" s="86">
        <f>Inputs_ByYear!L$22*Inputs_ByYear!L$23*INDEX(Inputs_ByYear!$D$27:$Y$28,MATCH($B8,Inputs_ByYear!$B$27:$B$28,0),MATCH(O$5,Inputs_ByYear!$D$26:$Y$26))*INDEX(Inputs_ByYear!L$32:L$37,MATCH($C8,Inputs_ByYear!$B$32:$B$37,0))*INDEX(Inputs_ByPrg!$F$6:$F$69,MATCH('ABP BlockSize'!$E8,Inputs_ByPrg!$E$6:$E$69,0))</f>
        <v>56574.186666666661</v>
      </c>
      <c r="P8" s="86">
        <f>Inputs_ByYear!M$22*Inputs_ByYear!M$23*INDEX(Inputs_ByYear!$D$27:$Y$28,MATCH($B8,Inputs_ByYear!$B$27:$B$28,0),MATCH(P$5,Inputs_ByYear!$D$26:$Y$26))*INDEX(Inputs_ByYear!M$32:M$37,MATCH($C8,Inputs_ByYear!$B$32:$B$37,0))*INDEX(Inputs_ByPrg!$F$6:$F$69,MATCH('ABP BlockSize'!$E8,Inputs_ByPrg!$E$6:$E$69,0))</f>
        <v>56574.186666666661</v>
      </c>
      <c r="Q8" s="86">
        <f>Inputs_ByYear!N$22*Inputs_ByYear!N$23*INDEX(Inputs_ByYear!$D$27:$Y$28,MATCH($B8,Inputs_ByYear!$B$27:$B$28,0),MATCH(Q$5,Inputs_ByYear!$D$26:$Y$26))*INDEX(Inputs_ByYear!N$32:N$37,MATCH($C8,Inputs_ByYear!$B$32:$B$37,0))*INDEX(Inputs_ByPrg!$F$6:$F$69,MATCH('ABP BlockSize'!$E8,Inputs_ByPrg!$E$6:$E$69,0))</f>
        <v>56574.186666666661</v>
      </c>
      <c r="R8" s="86">
        <f>Inputs_ByYear!O$22*Inputs_ByYear!O$23*INDEX(Inputs_ByYear!$D$27:$Y$28,MATCH($B8,Inputs_ByYear!$B$27:$B$28,0),MATCH(R$5,Inputs_ByYear!$D$26:$Y$26))*INDEX(Inputs_ByYear!O$32:O$37,MATCH($C8,Inputs_ByYear!$B$32:$B$37,0))*INDEX(Inputs_ByPrg!$F$6:$F$69,MATCH('ABP BlockSize'!$E8,Inputs_ByPrg!$E$6:$E$69,0))</f>
        <v>56574.186666666661</v>
      </c>
      <c r="S8" s="86">
        <f>Inputs_ByYear!P$22*Inputs_ByYear!P$23*INDEX(Inputs_ByYear!$D$27:$Y$28,MATCH($B8,Inputs_ByYear!$B$27:$B$28,0),MATCH(S$5,Inputs_ByYear!$D$26:$Y$26))*INDEX(Inputs_ByYear!P$32:P$37,MATCH($C8,Inputs_ByYear!$B$32:$B$37,0))*INDEX(Inputs_ByPrg!$F$6:$F$69,MATCH('ABP BlockSize'!$E8,Inputs_ByPrg!$E$6:$E$69,0))</f>
        <v>56574.186666666661</v>
      </c>
      <c r="T8" s="86">
        <f>Inputs_ByYear!Q$22*Inputs_ByYear!Q$23*INDEX(Inputs_ByYear!$D$27:$Y$28,MATCH($B8,Inputs_ByYear!$B$27:$B$28,0),MATCH(T$5,Inputs_ByYear!$D$26:$Y$26))*INDEX(Inputs_ByYear!Q$32:Q$37,MATCH($C8,Inputs_ByYear!$B$32:$B$37,0))*INDEX(Inputs_ByPrg!$F$6:$F$69,MATCH('ABP BlockSize'!$E8,Inputs_ByPrg!$E$6:$E$69,0))</f>
        <v>56574.186666666661</v>
      </c>
      <c r="U8" s="86">
        <f>Inputs_ByYear!R$22*Inputs_ByYear!R$23*INDEX(Inputs_ByYear!$D$27:$Y$28,MATCH($B8,Inputs_ByYear!$B$27:$B$28,0),MATCH(U$5,Inputs_ByYear!$D$26:$Y$26))*INDEX(Inputs_ByYear!R$32:R$37,MATCH($C8,Inputs_ByYear!$B$32:$B$37,0))*INDEX(Inputs_ByPrg!$F$6:$F$69,MATCH('ABP BlockSize'!$E8,Inputs_ByPrg!$E$6:$E$69,0))</f>
        <v>56574.186666666661</v>
      </c>
      <c r="V8" s="86">
        <f>Inputs_ByYear!S$22*Inputs_ByYear!S$23*INDEX(Inputs_ByYear!$D$27:$Y$28,MATCH($B8,Inputs_ByYear!$B$27:$B$28,0),MATCH(V$5,Inputs_ByYear!$D$26:$Y$26))*INDEX(Inputs_ByYear!S$32:S$37,MATCH($C8,Inputs_ByYear!$B$32:$B$37,0))*INDEX(Inputs_ByPrg!$F$6:$F$69,MATCH('ABP BlockSize'!$E8,Inputs_ByPrg!$E$6:$E$69,0))</f>
        <v>56574.186666666661</v>
      </c>
      <c r="W8" s="86">
        <f>Inputs_ByYear!T$22*Inputs_ByYear!T$23*INDEX(Inputs_ByYear!$D$27:$Y$28,MATCH($B8,Inputs_ByYear!$B$27:$B$28,0),MATCH(W$5,Inputs_ByYear!$D$26:$Y$26))*INDEX(Inputs_ByYear!T$32:T$37,MATCH($C8,Inputs_ByYear!$B$32:$B$37,0))*INDEX(Inputs_ByPrg!$F$6:$F$69,MATCH('ABP BlockSize'!$E8,Inputs_ByPrg!$E$6:$E$69,0))</f>
        <v>56574.186666666661</v>
      </c>
      <c r="X8" s="86">
        <f>Inputs_ByYear!U$22*Inputs_ByYear!U$23*INDEX(Inputs_ByYear!$D$27:$Y$28,MATCH($B8,Inputs_ByYear!$B$27:$B$28,0),MATCH(X$5,Inputs_ByYear!$D$26:$Y$26))*INDEX(Inputs_ByYear!U$32:U$37,MATCH($C8,Inputs_ByYear!$B$32:$B$37,0))*INDEX(Inputs_ByPrg!$F$6:$F$69,MATCH('ABP BlockSize'!$E8,Inputs_ByPrg!$E$6:$E$69,0))</f>
        <v>56574.186666666661</v>
      </c>
      <c r="Y8" s="86">
        <f>Inputs_ByYear!V$22*Inputs_ByYear!V$23*INDEX(Inputs_ByYear!$D$27:$Y$28,MATCH($B8,Inputs_ByYear!$B$27:$B$28,0),MATCH(Y$5,Inputs_ByYear!$D$26:$Y$26))*INDEX(Inputs_ByYear!V$32:V$37,MATCH($C8,Inputs_ByYear!$B$32:$B$37,0))*INDEX(Inputs_ByPrg!$F$6:$F$69,MATCH('ABP BlockSize'!$E8,Inputs_ByPrg!$E$6:$E$69,0))</f>
        <v>56574.186666666661</v>
      </c>
      <c r="Z8" s="86">
        <f>Inputs_ByYear!W$22*Inputs_ByYear!W$23*INDEX(Inputs_ByYear!$D$27:$Y$28,MATCH($B8,Inputs_ByYear!$B$27:$B$28,0),MATCH(Z$5,Inputs_ByYear!$D$26:$Y$26))*INDEX(Inputs_ByYear!W$32:W$37,MATCH($C8,Inputs_ByYear!$B$32:$B$37,0))*INDEX(Inputs_ByPrg!$F$6:$F$69,MATCH('ABP BlockSize'!$E8,Inputs_ByPrg!$E$6:$E$69,0))</f>
        <v>0</v>
      </c>
      <c r="AA8" s="86">
        <f>Inputs_ByYear!X$22*Inputs_ByYear!X$23*INDEX(Inputs_ByYear!$D$27:$Y$28,MATCH($B8,Inputs_ByYear!$B$27:$B$28,0),MATCH(AA$5,Inputs_ByYear!$D$26:$Y$26))*INDEX(Inputs_ByYear!X$32:X$37,MATCH($C8,Inputs_ByYear!$B$32:$B$37,0))*INDEX(Inputs_ByPrg!$F$6:$F$69,MATCH('ABP BlockSize'!$E8,Inputs_ByPrg!$E$6:$E$69,0))</f>
        <v>0</v>
      </c>
      <c r="AB8" s="86">
        <f>Inputs_ByYear!Y$22*Inputs_ByYear!Y$23*INDEX(Inputs_ByYear!$D$27:$Y$28,MATCH($B8,Inputs_ByYear!$B$27:$B$28,0),MATCH(AB$5,Inputs_ByYear!$D$26:$Y$26))*INDEX(Inputs_ByYear!Y$32:Y$37,MATCH($C8,Inputs_ByYear!$B$32:$B$37,0))*INDEX(Inputs_ByPrg!$F$6:$F$69,MATCH('ABP BlockSize'!$E8,Inputs_ByPrg!$E$6:$E$69,0))</f>
        <v>0</v>
      </c>
    </row>
    <row r="9" spans="2:28" ht="14.75" customHeight="1" x14ac:dyDescent="0.25">
      <c r="B9" s="227" t="s">
        <v>259</v>
      </c>
      <c r="C9" s="227" t="s">
        <v>233</v>
      </c>
      <c r="D9" s="324" t="s">
        <v>312</v>
      </c>
      <c r="E9" s="272" t="str">
        <f t="shared" si="0"/>
        <v>B_Small DG_10–25</v>
      </c>
      <c r="F9" s="249" t="s">
        <v>92</v>
      </c>
      <c r="G9" s="86">
        <f>Inputs_ByYear!D$22*Inputs_ByYear!D$23*INDEX(Inputs_ByYear!$D$27:$Y$28,MATCH($B9,Inputs_ByYear!$B$27:$B$28,0),MATCH(G$5,Inputs_ByYear!$D$26:$Y$26))*INDEX(Inputs_ByYear!D$32:D$37,MATCH($C9,Inputs_ByYear!$B$32:$B$37,0))*INDEX(Inputs_ByPrg!$F$6:$F$69,MATCH('ABP BlockSize'!$E9,Inputs_ByPrg!$E$6:$E$69,0))</f>
        <v>0</v>
      </c>
      <c r="H9" s="86">
        <f>Inputs_ByYear!E$22*Inputs_ByYear!E$23*INDEX(Inputs_ByYear!$D$27:$Y$28,MATCH($B9,Inputs_ByYear!$B$27:$B$28,0),MATCH(H$5,Inputs_ByYear!$D$26:$Y$26))*INDEX(Inputs_ByYear!E$32:E$37,MATCH($C9,Inputs_ByYear!$B$32:$B$37,0))*INDEX(Inputs_ByPrg!$F$6:$F$69,MATCH('ABP BlockSize'!$E9,Inputs_ByPrg!$E$6:$E$69,0))</f>
        <v>0</v>
      </c>
      <c r="I9" s="86">
        <f>Inputs_ByYear!F$22*Inputs_ByYear!F$23*INDEX(Inputs_ByYear!$D$27:$Y$28,MATCH($B9,Inputs_ByYear!$B$27:$B$28,0),MATCH(I$5,Inputs_ByYear!$D$26:$Y$26))*INDEX(Inputs_ByYear!F$32:F$37,MATCH($C9,Inputs_ByYear!$B$32:$B$37,0))*INDEX(Inputs_ByPrg!$F$6:$F$69,MATCH('ABP BlockSize'!$E9,Inputs_ByPrg!$E$6:$E$69,0))</f>
        <v>61346.879999999997</v>
      </c>
      <c r="J9" s="86">
        <f>Inputs_ByYear!G$22*Inputs_ByYear!G$23*INDEX(Inputs_ByYear!$D$27:$Y$28,MATCH($B9,Inputs_ByYear!$B$27:$B$28,0),MATCH(J$5,Inputs_ByYear!$D$26:$Y$26))*INDEX(Inputs_ByYear!G$32:G$37,MATCH($C9,Inputs_ByYear!$B$32:$B$37,0))*INDEX(Inputs_ByPrg!$F$6:$F$69,MATCH('ABP BlockSize'!$E9,Inputs_ByPrg!$E$6:$E$69,0))</f>
        <v>48282.26666666667</v>
      </c>
      <c r="K9" s="86">
        <f>Inputs_ByYear!H$22*Inputs_ByYear!H$23*INDEX(Inputs_ByYear!$D$27:$Y$28,MATCH($B9,Inputs_ByYear!$B$27:$B$28,0),MATCH(K$5,Inputs_ByYear!$D$26:$Y$26))*INDEX(Inputs_ByYear!H$32:H$37,MATCH($C9,Inputs_ByYear!$B$32:$B$37,0))*INDEX(Inputs_ByPrg!$F$6:$F$69,MATCH('ABP BlockSize'!$E9,Inputs_ByPrg!$E$6:$E$69,0))</f>
        <v>48282.26666666667</v>
      </c>
      <c r="L9" s="86">
        <f>Inputs_ByYear!I$22*Inputs_ByYear!I$23*INDEX(Inputs_ByYear!$D$27:$Y$28,MATCH($B9,Inputs_ByYear!$B$27:$B$28,0),MATCH(L$5,Inputs_ByYear!$D$26:$Y$26))*INDEX(Inputs_ByYear!I$32:I$37,MATCH($C9,Inputs_ByYear!$B$32:$B$37,0))*INDEX(Inputs_ByPrg!$F$6:$F$69,MATCH('ABP BlockSize'!$E9,Inputs_ByPrg!$E$6:$E$69,0))</f>
        <v>57938.720000000001</v>
      </c>
      <c r="M9" s="86">
        <f>Inputs_ByYear!J$22*Inputs_ByYear!J$23*INDEX(Inputs_ByYear!$D$27:$Y$28,MATCH($B9,Inputs_ByYear!$B$27:$B$28,0),MATCH(M$5,Inputs_ByYear!$D$26:$Y$26))*INDEX(Inputs_ByYear!J$32:J$37,MATCH($C9,Inputs_ByYear!$B$32:$B$37,0))*INDEX(Inputs_ByPrg!$F$6:$F$69,MATCH('ABP BlockSize'!$E9,Inputs_ByPrg!$E$6:$E$69,0))</f>
        <v>57938.720000000001</v>
      </c>
      <c r="N9" s="86">
        <f>Inputs_ByYear!K$22*Inputs_ByYear!K$23*INDEX(Inputs_ByYear!$D$27:$Y$28,MATCH($B9,Inputs_ByYear!$B$27:$B$28,0),MATCH(N$5,Inputs_ByYear!$D$26:$Y$26))*INDEX(Inputs_ByYear!K$32:K$37,MATCH($C9,Inputs_ByYear!$B$32:$B$37,0))*INDEX(Inputs_ByPrg!$F$6:$F$69,MATCH('ABP BlockSize'!$E9,Inputs_ByPrg!$E$6:$E$69,0))</f>
        <v>38625.813333333332</v>
      </c>
      <c r="O9" s="86">
        <f>Inputs_ByYear!L$22*Inputs_ByYear!L$23*INDEX(Inputs_ByYear!$D$27:$Y$28,MATCH($B9,Inputs_ByYear!$B$27:$B$28,0),MATCH(O$5,Inputs_ByYear!$D$26:$Y$26))*INDEX(Inputs_ByYear!L$32:L$37,MATCH($C9,Inputs_ByYear!$B$32:$B$37,0))*INDEX(Inputs_ByPrg!$F$6:$F$69,MATCH('ABP BlockSize'!$E9,Inputs_ByPrg!$E$6:$E$69,0))</f>
        <v>38625.813333333332</v>
      </c>
      <c r="P9" s="86">
        <f>Inputs_ByYear!M$22*Inputs_ByYear!M$23*INDEX(Inputs_ByYear!$D$27:$Y$28,MATCH($B9,Inputs_ByYear!$B$27:$B$28,0),MATCH(P$5,Inputs_ByYear!$D$26:$Y$26))*INDEX(Inputs_ByYear!M$32:M$37,MATCH($C9,Inputs_ByYear!$B$32:$B$37,0))*INDEX(Inputs_ByPrg!$F$6:$F$69,MATCH('ABP BlockSize'!$E9,Inputs_ByPrg!$E$6:$E$69,0))</f>
        <v>38625.813333333332</v>
      </c>
      <c r="Q9" s="86">
        <f>Inputs_ByYear!N$22*Inputs_ByYear!N$23*INDEX(Inputs_ByYear!$D$27:$Y$28,MATCH($B9,Inputs_ByYear!$B$27:$B$28,0),MATCH(Q$5,Inputs_ByYear!$D$26:$Y$26))*INDEX(Inputs_ByYear!N$32:N$37,MATCH($C9,Inputs_ByYear!$B$32:$B$37,0))*INDEX(Inputs_ByPrg!$F$6:$F$69,MATCH('ABP BlockSize'!$E9,Inputs_ByPrg!$E$6:$E$69,0))</f>
        <v>38625.813333333332</v>
      </c>
      <c r="R9" s="86">
        <f>Inputs_ByYear!O$22*Inputs_ByYear!O$23*INDEX(Inputs_ByYear!$D$27:$Y$28,MATCH($B9,Inputs_ByYear!$B$27:$B$28,0),MATCH(R$5,Inputs_ByYear!$D$26:$Y$26))*INDEX(Inputs_ByYear!O$32:O$37,MATCH($C9,Inputs_ByYear!$B$32:$B$37,0))*INDEX(Inputs_ByPrg!$F$6:$F$69,MATCH('ABP BlockSize'!$E9,Inputs_ByPrg!$E$6:$E$69,0))</f>
        <v>38625.813333333332</v>
      </c>
      <c r="S9" s="86">
        <f>Inputs_ByYear!P$22*Inputs_ByYear!P$23*INDEX(Inputs_ByYear!$D$27:$Y$28,MATCH($B9,Inputs_ByYear!$B$27:$B$28,0),MATCH(S$5,Inputs_ByYear!$D$26:$Y$26))*INDEX(Inputs_ByYear!P$32:P$37,MATCH($C9,Inputs_ByYear!$B$32:$B$37,0))*INDEX(Inputs_ByPrg!$F$6:$F$69,MATCH('ABP BlockSize'!$E9,Inputs_ByPrg!$E$6:$E$69,0))</f>
        <v>38625.813333333332</v>
      </c>
      <c r="T9" s="86">
        <f>Inputs_ByYear!Q$22*Inputs_ByYear!Q$23*INDEX(Inputs_ByYear!$D$27:$Y$28,MATCH($B9,Inputs_ByYear!$B$27:$B$28,0),MATCH(T$5,Inputs_ByYear!$D$26:$Y$26))*INDEX(Inputs_ByYear!Q$32:Q$37,MATCH($C9,Inputs_ByYear!$B$32:$B$37,0))*INDEX(Inputs_ByPrg!$F$6:$F$69,MATCH('ABP BlockSize'!$E9,Inputs_ByPrg!$E$6:$E$69,0))</f>
        <v>38625.813333333332</v>
      </c>
      <c r="U9" s="86">
        <f>Inputs_ByYear!R$22*Inputs_ByYear!R$23*INDEX(Inputs_ByYear!$D$27:$Y$28,MATCH($B9,Inputs_ByYear!$B$27:$B$28,0),MATCH(U$5,Inputs_ByYear!$D$26:$Y$26))*INDEX(Inputs_ByYear!R$32:R$37,MATCH($C9,Inputs_ByYear!$B$32:$B$37,0))*INDEX(Inputs_ByPrg!$F$6:$F$69,MATCH('ABP BlockSize'!$E9,Inputs_ByPrg!$E$6:$E$69,0))</f>
        <v>38625.813333333332</v>
      </c>
      <c r="V9" s="86">
        <f>Inputs_ByYear!S$22*Inputs_ByYear!S$23*INDEX(Inputs_ByYear!$D$27:$Y$28,MATCH($B9,Inputs_ByYear!$B$27:$B$28,0),MATCH(V$5,Inputs_ByYear!$D$26:$Y$26))*INDEX(Inputs_ByYear!S$32:S$37,MATCH($C9,Inputs_ByYear!$B$32:$B$37,0))*INDEX(Inputs_ByPrg!$F$6:$F$69,MATCH('ABP BlockSize'!$E9,Inputs_ByPrg!$E$6:$E$69,0))</f>
        <v>38625.813333333332</v>
      </c>
      <c r="W9" s="86">
        <f>Inputs_ByYear!T$22*Inputs_ByYear!T$23*INDEX(Inputs_ByYear!$D$27:$Y$28,MATCH($B9,Inputs_ByYear!$B$27:$B$28,0),MATCH(W$5,Inputs_ByYear!$D$26:$Y$26))*INDEX(Inputs_ByYear!T$32:T$37,MATCH($C9,Inputs_ByYear!$B$32:$B$37,0))*INDEX(Inputs_ByPrg!$F$6:$F$69,MATCH('ABP BlockSize'!$E9,Inputs_ByPrg!$E$6:$E$69,0))</f>
        <v>38625.813333333332</v>
      </c>
      <c r="X9" s="86">
        <f>Inputs_ByYear!U$22*Inputs_ByYear!U$23*INDEX(Inputs_ByYear!$D$27:$Y$28,MATCH($B9,Inputs_ByYear!$B$27:$B$28,0),MATCH(X$5,Inputs_ByYear!$D$26:$Y$26))*INDEX(Inputs_ByYear!U$32:U$37,MATCH($C9,Inputs_ByYear!$B$32:$B$37,0))*INDEX(Inputs_ByPrg!$F$6:$F$69,MATCH('ABP BlockSize'!$E9,Inputs_ByPrg!$E$6:$E$69,0))</f>
        <v>38625.813333333332</v>
      </c>
      <c r="Y9" s="86">
        <f>Inputs_ByYear!V$22*Inputs_ByYear!V$23*INDEX(Inputs_ByYear!$D$27:$Y$28,MATCH($B9,Inputs_ByYear!$B$27:$B$28,0),MATCH(Y$5,Inputs_ByYear!$D$26:$Y$26))*INDEX(Inputs_ByYear!V$32:V$37,MATCH($C9,Inputs_ByYear!$B$32:$B$37,0))*INDEX(Inputs_ByPrg!$F$6:$F$69,MATCH('ABP BlockSize'!$E9,Inputs_ByPrg!$E$6:$E$69,0))</f>
        <v>38625.813333333332</v>
      </c>
      <c r="Z9" s="86">
        <f>Inputs_ByYear!W$22*Inputs_ByYear!W$23*INDEX(Inputs_ByYear!$D$27:$Y$28,MATCH($B9,Inputs_ByYear!$B$27:$B$28,0),MATCH(Z$5,Inputs_ByYear!$D$26:$Y$26))*INDEX(Inputs_ByYear!W$32:W$37,MATCH($C9,Inputs_ByYear!$B$32:$B$37,0))*INDEX(Inputs_ByPrg!$F$6:$F$69,MATCH('ABP BlockSize'!$E9,Inputs_ByPrg!$E$6:$E$69,0))</f>
        <v>0</v>
      </c>
      <c r="AA9" s="86">
        <f>Inputs_ByYear!X$22*Inputs_ByYear!X$23*INDEX(Inputs_ByYear!$D$27:$Y$28,MATCH($B9,Inputs_ByYear!$B$27:$B$28,0),MATCH(AA$5,Inputs_ByYear!$D$26:$Y$26))*INDEX(Inputs_ByYear!X$32:X$37,MATCH($C9,Inputs_ByYear!$B$32:$B$37,0))*INDEX(Inputs_ByPrg!$F$6:$F$69,MATCH('ABP BlockSize'!$E9,Inputs_ByPrg!$E$6:$E$69,0))</f>
        <v>0</v>
      </c>
      <c r="AB9" s="86">
        <f>Inputs_ByYear!Y$22*Inputs_ByYear!Y$23*INDEX(Inputs_ByYear!$D$27:$Y$28,MATCH($B9,Inputs_ByYear!$B$27:$B$28,0),MATCH(AB$5,Inputs_ByYear!$D$26:$Y$26))*INDEX(Inputs_ByYear!Y$32:Y$37,MATCH($C9,Inputs_ByYear!$B$32:$B$37,0))*INDEX(Inputs_ByPrg!$F$6:$F$69,MATCH('ABP BlockSize'!$E9,Inputs_ByPrg!$E$6:$E$69,0))</f>
        <v>0</v>
      </c>
    </row>
    <row r="10" spans="2:28" ht="14.75" customHeight="1" x14ac:dyDescent="0.25">
      <c r="B10" s="227" t="s">
        <v>258</v>
      </c>
      <c r="C10" s="227" t="s">
        <v>234</v>
      </c>
      <c r="D10" s="324" t="s">
        <v>322</v>
      </c>
      <c r="E10" s="272" t="str">
        <f t="shared" si="0"/>
        <v>A_Large DG_&gt;25-100</v>
      </c>
      <c r="F10" s="249" t="s">
        <v>92</v>
      </c>
      <c r="G10" s="86">
        <f>Inputs_ByYear!D$22*Inputs_ByYear!D$23*INDEX(Inputs_ByYear!$D$27:$Y$28,MATCH($B10,Inputs_ByYear!$B$27:$B$28,0),MATCH(G$5,Inputs_ByYear!$D$26:$Y$26))*INDEX(Inputs_ByYear!D$32:D$37,MATCH($C10,Inputs_ByYear!$B$32:$B$37,0))*INDEX(Inputs_ByPrg!$F$6:$F$69,MATCH('ABP BlockSize'!$E10,Inputs_ByPrg!$E$6:$E$69,0))</f>
        <v>0</v>
      </c>
      <c r="H10" s="86">
        <f>Inputs_ByYear!E$22*Inputs_ByYear!E$23*INDEX(Inputs_ByYear!$D$27:$Y$28,MATCH($B10,Inputs_ByYear!$B$27:$B$28,0),MATCH(H$5,Inputs_ByYear!$D$26:$Y$26))*INDEX(Inputs_ByYear!E$32:E$37,MATCH($C10,Inputs_ByYear!$B$32:$B$37,0))*INDEX(Inputs_ByPrg!$F$6:$F$69,MATCH('ABP BlockSize'!$E10,Inputs_ByPrg!$E$6:$E$69,0))</f>
        <v>0</v>
      </c>
      <c r="I10" s="86">
        <f>Inputs_ByYear!F$22*Inputs_ByYear!F$23*INDEX(Inputs_ByYear!$D$27:$Y$28,MATCH($B10,Inputs_ByYear!$B$27:$B$28,0),MATCH(I$5,Inputs_ByYear!$D$26:$Y$26))*INDEX(Inputs_ByYear!F$32:F$37,MATCH($C10,Inputs_ByYear!$B$32:$B$37,0))*INDEX(Inputs_ByPrg!$F$6:$F$69,MATCH('ABP BlockSize'!$E10,Inputs_ByPrg!$E$6:$E$69,0))</f>
        <v>6948.72</v>
      </c>
      <c r="J10" s="86">
        <f>Inputs_ByYear!G$22*Inputs_ByYear!G$23*INDEX(Inputs_ByYear!$D$27:$Y$28,MATCH($B10,Inputs_ByYear!$B$27:$B$28,0),MATCH(J$5,Inputs_ByYear!$D$26:$Y$26))*INDEX(Inputs_ByYear!G$32:G$37,MATCH($C10,Inputs_ByYear!$B$32:$B$37,0))*INDEX(Inputs_ByPrg!$F$6:$F$69,MATCH('ABP BlockSize'!$E10,Inputs_ByPrg!$E$6:$E$69,0))</f>
        <v>5468.9000000000005</v>
      </c>
      <c r="K10" s="86">
        <f>Inputs_ByYear!H$22*Inputs_ByYear!H$23*INDEX(Inputs_ByYear!$D$27:$Y$28,MATCH($B10,Inputs_ByYear!$B$27:$B$28,0),MATCH(K$5,Inputs_ByYear!$D$26:$Y$26))*INDEX(Inputs_ByYear!H$32:H$37,MATCH($C10,Inputs_ByYear!$B$32:$B$37,0))*INDEX(Inputs_ByPrg!$F$6:$F$69,MATCH('ABP BlockSize'!$E10,Inputs_ByPrg!$E$6:$E$69,0))</f>
        <v>5468.9000000000005</v>
      </c>
      <c r="L10" s="86">
        <f>Inputs_ByYear!I$22*Inputs_ByYear!I$23*INDEX(Inputs_ByYear!$D$27:$Y$28,MATCH($B10,Inputs_ByYear!$B$27:$B$28,0),MATCH(L$5,Inputs_ByYear!$D$26:$Y$26))*INDEX(Inputs_ByYear!I$32:I$37,MATCH($C10,Inputs_ByYear!$B$32:$B$37,0))*INDEX(Inputs_ByPrg!$F$6:$F$69,MATCH('ABP BlockSize'!$E10,Inputs_ByPrg!$E$6:$E$69,0))</f>
        <v>6562.6800000000012</v>
      </c>
      <c r="M10" s="86">
        <f>Inputs_ByYear!J$22*Inputs_ByYear!J$23*INDEX(Inputs_ByYear!$D$27:$Y$28,MATCH($B10,Inputs_ByYear!$B$27:$B$28,0),MATCH(M$5,Inputs_ByYear!$D$26:$Y$26))*INDEX(Inputs_ByYear!J$32:J$37,MATCH($C10,Inputs_ByYear!$B$32:$B$37,0))*INDEX(Inputs_ByPrg!$F$6:$F$69,MATCH('ABP BlockSize'!$E10,Inputs_ByPrg!$E$6:$E$69,0))</f>
        <v>6562.6800000000012</v>
      </c>
      <c r="N10" s="86">
        <f>Inputs_ByYear!K$22*Inputs_ByYear!K$23*INDEX(Inputs_ByYear!$D$27:$Y$28,MATCH($B10,Inputs_ByYear!$B$27:$B$28,0),MATCH(N$5,Inputs_ByYear!$D$26:$Y$26))*INDEX(Inputs_ByYear!K$32:K$37,MATCH($C10,Inputs_ByYear!$B$32:$B$37,0))*INDEX(Inputs_ByPrg!$F$6:$F$69,MATCH('ABP BlockSize'!$E10,Inputs_ByPrg!$E$6:$E$69,0))</f>
        <v>4375.12</v>
      </c>
      <c r="O10" s="86">
        <f>Inputs_ByYear!L$22*Inputs_ByYear!L$23*INDEX(Inputs_ByYear!$D$27:$Y$28,MATCH($B10,Inputs_ByYear!$B$27:$B$28,0),MATCH(O$5,Inputs_ByYear!$D$26:$Y$26))*INDEX(Inputs_ByYear!L$32:L$37,MATCH($C10,Inputs_ByYear!$B$32:$B$37,0))*INDEX(Inputs_ByPrg!$F$6:$F$69,MATCH('ABP BlockSize'!$E10,Inputs_ByPrg!$E$6:$E$69,0))</f>
        <v>4375.12</v>
      </c>
      <c r="P10" s="86">
        <f>Inputs_ByYear!M$22*Inputs_ByYear!M$23*INDEX(Inputs_ByYear!$D$27:$Y$28,MATCH($B10,Inputs_ByYear!$B$27:$B$28,0),MATCH(P$5,Inputs_ByYear!$D$26:$Y$26))*INDEX(Inputs_ByYear!M$32:M$37,MATCH($C10,Inputs_ByYear!$B$32:$B$37,0))*INDEX(Inputs_ByPrg!$F$6:$F$69,MATCH('ABP BlockSize'!$E10,Inputs_ByPrg!$E$6:$E$69,0))</f>
        <v>4375.12</v>
      </c>
      <c r="Q10" s="86">
        <f>Inputs_ByYear!N$22*Inputs_ByYear!N$23*INDEX(Inputs_ByYear!$D$27:$Y$28,MATCH($B10,Inputs_ByYear!$B$27:$B$28,0),MATCH(Q$5,Inputs_ByYear!$D$26:$Y$26))*INDEX(Inputs_ByYear!N$32:N$37,MATCH($C10,Inputs_ByYear!$B$32:$B$37,0))*INDEX(Inputs_ByPrg!$F$6:$F$69,MATCH('ABP BlockSize'!$E10,Inputs_ByPrg!$E$6:$E$69,0))</f>
        <v>4375.12</v>
      </c>
      <c r="R10" s="86">
        <f>Inputs_ByYear!O$22*Inputs_ByYear!O$23*INDEX(Inputs_ByYear!$D$27:$Y$28,MATCH($B10,Inputs_ByYear!$B$27:$B$28,0),MATCH(R$5,Inputs_ByYear!$D$26:$Y$26))*INDEX(Inputs_ByYear!O$32:O$37,MATCH($C10,Inputs_ByYear!$B$32:$B$37,0))*INDEX(Inputs_ByPrg!$F$6:$F$69,MATCH('ABP BlockSize'!$E10,Inputs_ByPrg!$E$6:$E$69,0))</f>
        <v>4375.12</v>
      </c>
      <c r="S10" s="86">
        <f>Inputs_ByYear!P$22*Inputs_ByYear!P$23*INDEX(Inputs_ByYear!$D$27:$Y$28,MATCH($B10,Inputs_ByYear!$B$27:$B$28,0),MATCH(S$5,Inputs_ByYear!$D$26:$Y$26))*INDEX(Inputs_ByYear!P$32:P$37,MATCH($C10,Inputs_ByYear!$B$32:$B$37,0))*INDEX(Inputs_ByPrg!$F$6:$F$69,MATCH('ABP BlockSize'!$E10,Inputs_ByPrg!$E$6:$E$69,0))</f>
        <v>4375.12</v>
      </c>
      <c r="T10" s="86">
        <f>Inputs_ByYear!Q$22*Inputs_ByYear!Q$23*INDEX(Inputs_ByYear!$D$27:$Y$28,MATCH($B10,Inputs_ByYear!$B$27:$B$28,0),MATCH(T$5,Inputs_ByYear!$D$26:$Y$26))*INDEX(Inputs_ByYear!Q$32:Q$37,MATCH($C10,Inputs_ByYear!$B$32:$B$37,0))*INDEX(Inputs_ByPrg!$F$6:$F$69,MATCH('ABP BlockSize'!$E10,Inputs_ByPrg!$E$6:$E$69,0))</f>
        <v>4375.12</v>
      </c>
      <c r="U10" s="86">
        <f>Inputs_ByYear!R$22*Inputs_ByYear!R$23*INDEX(Inputs_ByYear!$D$27:$Y$28,MATCH($B10,Inputs_ByYear!$B$27:$B$28,0),MATCH(U$5,Inputs_ByYear!$D$26:$Y$26))*INDEX(Inputs_ByYear!R$32:R$37,MATCH($C10,Inputs_ByYear!$B$32:$B$37,0))*INDEX(Inputs_ByPrg!$F$6:$F$69,MATCH('ABP BlockSize'!$E10,Inputs_ByPrg!$E$6:$E$69,0))</f>
        <v>4375.12</v>
      </c>
      <c r="V10" s="86">
        <f>Inputs_ByYear!S$22*Inputs_ByYear!S$23*INDEX(Inputs_ByYear!$D$27:$Y$28,MATCH($B10,Inputs_ByYear!$B$27:$B$28,0),MATCH(V$5,Inputs_ByYear!$D$26:$Y$26))*INDEX(Inputs_ByYear!S$32:S$37,MATCH($C10,Inputs_ByYear!$B$32:$B$37,0))*INDEX(Inputs_ByPrg!$F$6:$F$69,MATCH('ABP BlockSize'!$E10,Inputs_ByPrg!$E$6:$E$69,0))</f>
        <v>4375.12</v>
      </c>
      <c r="W10" s="86">
        <f>Inputs_ByYear!T$22*Inputs_ByYear!T$23*INDEX(Inputs_ByYear!$D$27:$Y$28,MATCH($B10,Inputs_ByYear!$B$27:$B$28,0),MATCH(W$5,Inputs_ByYear!$D$26:$Y$26))*INDEX(Inputs_ByYear!T$32:T$37,MATCH($C10,Inputs_ByYear!$B$32:$B$37,0))*INDEX(Inputs_ByPrg!$F$6:$F$69,MATCH('ABP BlockSize'!$E10,Inputs_ByPrg!$E$6:$E$69,0))</f>
        <v>4375.12</v>
      </c>
      <c r="X10" s="86">
        <f>Inputs_ByYear!U$22*Inputs_ByYear!U$23*INDEX(Inputs_ByYear!$D$27:$Y$28,MATCH($B10,Inputs_ByYear!$B$27:$B$28,0),MATCH(X$5,Inputs_ByYear!$D$26:$Y$26))*INDEX(Inputs_ByYear!U$32:U$37,MATCH($C10,Inputs_ByYear!$B$32:$B$37,0))*INDEX(Inputs_ByPrg!$F$6:$F$69,MATCH('ABP BlockSize'!$E10,Inputs_ByPrg!$E$6:$E$69,0))</f>
        <v>4375.12</v>
      </c>
      <c r="Y10" s="86">
        <f>Inputs_ByYear!V$22*Inputs_ByYear!V$23*INDEX(Inputs_ByYear!$D$27:$Y$28,MATCH($B10,Inputs_ByYear!$B$27:$B$28,0),MATCH(Y$5,Inputs_ByYear!$D$26:$Y$26))*INDEX(Inputs_ByYear!V$32:V$37,MATCH($C10,Inputs_ByYear!$B$32:$B$37,0))*INDEX(Inputs_ByPrg!$F$6:$F$69,MATCH('ABP BlockSize'!$E10,Inputs_ByPrg!$E$6:$E$69,0))</f>
        <v>4375.12</v>
      </c>
      <c r="Z10" s="86">
        <f>Inputs_ByYear!W$22*Inputs_ByYear!W$23*INDEX(Inputs_ByYear!$D$27:$Y$28,MATCH($B10,Inputs_ByYear!$B$27:$B$28,0),MATCH(Z$5,Inputs_ByYear!$D$26:$Y$26))*INDEX(Inputs_ByYear!W$32:W$37,MATCH($C10,Inputs_ByYear!$B$32:$B$37,0))*INDEX(Inputs_ByPrg!$F$6:$F$69,MATCH('ABP BlockSize'!$E10,Inputs_ByPrg!$E$6:$E$69,0))</f>
        <v>0</v>
      </c>
      <c r="AA10" s="86">
        <f>Inputs_ByYear!X$22*Inputs_ByYear!X$23*INDEX(Inputs_ByYear!$D$27:$Y$28,MATCH($B10,Inputs_ByYear!$B$27:$B$28,0),MATCH(AA$5,Inputs_ByYear!$D$26:$Y$26))*INDEX(Inputs_ByYear!X$32:X$37,MATCH($C10,Inputs_ByYear!$B$32:$B$37,0))*INDEX(Inputs_ByPrg!$F$6:$F$69,MATCH('ABP BlockSize'!$E10,Inputs_ByPrg!$E$6:$E$69,0))</f>
        <v>0</v>
      </c>
      <c r="AB10" s="86">
        <f>Inputs_ByYear!Y$22*Inputs_ByYear!Y$23*INDEX(Inputs_ByYear!$D$27:$Y$28,MATCH($B10,Inputs_ByYear!$B$27:$B$28,0),MATCH(AB$5,Inputs_ByYear!$D$26:$Y$26))*INDEX(Inputs_ByYear!Y$32:Y$37,MATCH($C10,Inputs_ByYear!$B$32:$B$37,0))*INDEX(Inputs_ByPrg!$F$6:$F$69,MATCH('ABP BlockSize'!$E10,Inputs_ByPrg!$E$6:$E$69,0))</f>
        <v>0</v>
      </c>
    </row>
    <row r="11" spans="2:28" ht="14.75" customHeight="1" x14ac:dyDescent="0.25">
      <c r="B11" s="227" t="s">
        <v>258</v>
      </c>
      <c r="C11" s="227" t="s">
        <v>234</v>
      </c>
      <c r="D11" s="324" t="s">
        <v>323</v>
      </c>
      <c r="E11" s="272" t="str">
        <f t="shared" si="0"/>
        <v>A_Large DG_&gt;100-200</v>
      </c>
      <c r="F11" s="249" t="s">
        <v>92</v>
      </c>
      <c r="G11" s="86">
        <f>Inputs_ByYear!D$22*Inputs_ByYear!D$23*INDEX(Inputs_ByYear!$D$27:$Y$28,MATCH($B11,Inputs_ByYear!$B$27:$B$28,0),MATCH(G$5,Inputs_ByYear!$D$26:$Y$26))*INDEX(Inputs_ByYear!D$32:D$37,MATCH($C11,Inputs_ByYear!$B$32:$B$37,0))*INDEX(Inputs_ByPrg!$F$6:$F$69,MATCH('ABP BlockSize'!$E11,Inputs_ByPrg!$E$6:$E$69,0))</f>
        <v>0</v>
      </c>
      <c r="H11" s="86">
        <f>Inputs_ByYear!E$22*Inputs_ByYear!E$23*INDEX(Inputs_ByYear!$D$27:$Y$28,MATCH($B11,Inputs_ByYear!$B$27:$B$28,0),MATCH(H$5,Inputs_ByYear!$D$26:$Y$26))*INDEX(Inputs_ByYear!E$32:E$37,MATCH($C11,Inputs_ByYear!$B$32:$B$37,0))*INDEX(Inputs_ByPrg!$F$6:$F$69,MATCH('ABP BlockSize'!$E11,Inputs_ByPrg!$E$6:$E$69,0))</f>
        <v>0</v>
      </c>
      <c r="I11" s="86">
        <f>Inputs_ByYear!F$22*Inputs_ByYear!F$23*INDEX(Inputs_ByYear!$D$27:$Y$28,MATCH($B11,Inputs_ByYear!$B$27:$B$28,0),MATCH(I$5,Inputs_ByYear!$D$26:$Y$26))*INDEX(Inputs_ByYear!F$32:F$37,MATCH($C11,Inputs_ByYear!$B$32:$B$37,0))*INDEX(Inputs_ByPrg!$F$6:$F$69,MATCH('ABP BlockSize'!$E11,Inputs_ByPrg!$E$6:$E$69,0))</f>
        <v>3844.7999999999997</v>
      </c>
      <c r="J11" s="86">
        <f>Inputs_ByYear!G$22*Inputs_ByYear!G$23*INDEX(Inputs_ByYear!$D$27:$Y$28,MATCH($B11,Inputs_ByYear!$B$27:$B$28,0),MATCH(J$5,Inputs_ByYear!$D$26:$Y$26))*INDEX(Inputs_ByYear!G$32:G$37,MATCH($C11,Inputs_ByYear!$B$32:$B$37,0))*INDEX(Inputs_ByPrg!$F$6:$F$69,MATCH('ABP BlockSize'!$E11,Inputs_ByPrg!$E$6:$E$69,0))</f>
        <v>3026</v>
      </c>
      <c r="K11" s="86">
        <f>Inputs_ByYear!H$22*Inputs_ByYear!H$23*INDEX(Inputs_ByYear!$D$27:$Y$28,MATCH($B11,Inputs_ByYear!$B$27:$B$28,0),MATCH(K$5,Inputs_ByYear!$D$26:$Y$26))*INDEX(Inputs_ByYear!H$32:H$37,MATCH($C11,Inputs_ByYear!$B$32:$B$37,0))*INDEX(Inputs_ByPrg!$F$6:$F$69,MATCH('ABP BlockSize'!$E11,Inputs_ByPrg!$E$6:$E$69,0))</f>
        <v>3026</v>
      </c>
      <c r="L11" s="86">
        <f>Inputs_ByYear!I$22*Inputs_ByYear!I$23*INDEX(Inputs_ByYear!$D$27:$Y$28,MATCH($B11,Inputs_ByYear!$B$27:$B$28,0),MATCH(L$5,Inputs_ByYear!$D$26:$Y$26))*INDEX(Inputs_ByYear!I$32:I$37,MATCH($C11,Inputs_ByYear!$B$32:$B$37,0))*INDEX(Inputs_ByPrg!$F$6:$F$69,MATCH('ABP BlockSize'!$E11,Inputs_ByPrg!$E$6:$E$69,0))</f>
        <v>3631.2000000000003</v>
      </c>
      <c r="M11" s="86">
        <f>Inputs_ByYear!J$22*Inputs_ByYear!J$23*INDEX(Inputs_ByYear!$D$27:$Y$28,MATCH($B11,Inputs_ByYear!$B$27:$B$28,0),MATCH(M$5,Inputs_ByYear!$D$26:$Y$26))*INDEX(Inputs_ByYear!J$32:J$37,MATCH($C11,Inputs_ByYear!$B$32:$B$37,0))*INDEX(Inputs_ByPrg!$F$6:$F$69,MATCH('ABP BlockSize'!$E11,Inputs_ByPrg!$E$6:$E$69,0))</f>
        <v>3631.2000000000003</v>
      </c>
      <c r="N11" s="86">
        <f>Inputs_ByYear!K$22*Inputs_ByYear!K$23*INDEX(Inputs_ByYear!$D$27:$Y$28,MATCH($B11,Inputs_ByYear!$B$27:$B$28,0),MATCH(N$5,Inputs_ByYear!$D$26:$Y$26))*INDEX(Inputs_ByYear!K$32:K$37,MATCH($C11,Inputs_ByYear!$B$32:$B$37,0))*INDEX(Inputs_ByPrg!$F$6:$F$69,MATCH('ABP BlockSize'!$E11,Inputs_ByPrg!$E$6:$E$69,0))</f>
        <v>2420.7999999999997</v>
      </c>
      <c r="O11" s="86">
        <f>Inputs_ByYear!L$22*Inputs_ByYear!L$23*INDEX(Inputs_ByYear!$D$27:$Y$28,MATCH($B11,Inputs_ByYear!$B$27:$B$28,0),MATCH(O$5,Inputs_ByYear!$D$26:$Y$26))*INDEX(Inputs_ByYear!L$32:L$37,MATCH($C11,Inputs_ByYear!$B$32:$B$37,0))*INDEX(Inputs_ByPrg!$F$6:$F$69,MATCH('ABP BlockSize'!$E11,Inputs_ByPrg!$E$6:$E$69,0))</f>
        <v>2420.7999999999997</v>
      </c>
      <c r="P11" s="86">
        <f>Inputs_ByYear!M$22*Inputs_ByYear!M$23*INDEX(Inputs_ByYear!$D$27:$Y$28,MATCH($B11,Inputs_ByYear!$B$27:$B$28,0),MATCH(P$5,Inputs_ByYear!$D$26:$Y$26))*INDEX(Inputs_ByYear!M$32:M$37,MATCH($C11,Inputs_ByYear!$B$32:$B$37,0))*INDEX(Inputs_ByPrg!$F$6:$F$69,MATCH('ABP BlockSize'!$E11,Inputs_ByPrg!$E$6:$E$69,0))</f>
        <v>2420.7999999999997</v>
      </c>
      <c r="Q11" s="86">
        <f>Inputs_ByYear!N$22*Inputs_ByYear!N$23*INDEX(Inputs_ByYear!$D$27:$Y$28,MATCH($B11,Inputs_ByYear!$B$27:$B$28,0),MATCH(Q$5,Inputs_ByYear!$D$26:$Y$26))*INDEX(Inputs_ByYear!N$32:N$37,MATCH($C11,Inputs_ByYear!$B$32:$B$37,0))*INDEX(Inputs_ByPrg!$F$6:$F$69,MATCH('ABP BlockSize'!$E11,Inputs_ByPrg!$E$6:$E$69,0))</f>
        <v>2420.7999999999997</v>
      </c>
      <c r="R11" s="86">
        <f>Inputs_ByYear!O$22*Inputs_ByYear!O$23*INDEX(Inputs_ByYear!$D$27:$Y$28,MATCH($B11,Inputs_ByYear!$B$27:$B$28,0),MATCH(R$5,Inputs_ByYear!$D$26:$Y$26))*INDEX(Inputs_ByYear!O$32:O$37,MATCH($C11,Inputs_ByYear!$B$32:$B$37,0))*INDEX(Inputs_ByPrg!$F$6:$F$69,MATCH('ABP BlockSize'!$E11,Inputs_ByPrg!$E$6:$E$69,0))</f>
        <v>2420.7999999999997</v>
      </c>
      <c r="S11" s="86">
        <f>Inputs_ByYear!P$22*Inputs_ByYear!P$23*INDEX(Inputs_ByYear!$D$27:$Y$28,MATCH($B11,Inputs_ByYear!$B$27:$B$28,0),MATCH(S$5,Inputs_ByYear!$D$26:$Y$26))*INDEX(Inputs_ByYear!P$32:P$37,MATCH($C11,Inputs_ByYear!$B$32:$B$37,0))*INDEX(Inputs_ByPrg!$F$6:$F$69,MATCH('ABP BlockSize'!$E11,Inputs_ByPrg!$E$6:$E$69,0))</f>
        <v>2420.7999999999997</v>
      </c>
      <c r="T11" s="86">
        <f>Inputs_ByYear!Q$22*Inputs_ByYear!Q$23*INDEX(Inputs_ByYear!$D$27:$Y$28,MATCH($B11,Inputs_ByYear!$B$27:$B$28,0),MATCH(T$5,Inputs_ByYear!$D$26:$Y$26))*INDEX(Inputs_ByYear!Q$32:Q$37,MATCH($C11,Inputs_ByYear!$B$32:$B$37,0))*INDEX(Inputs_ByPrg!$F$6:$F$69,MATCH('ABP BlockSize'!$E11,Inputs_ByPrg!$E$6:$E$69,0))</f>
        <v>2420.7999999999997</v>
      </c>
      <c r="U11" s="86">
        <f>Inputs_ByYear!R$22*Inputs_ByYear!R$23*INDEX(Inputs_ByYear!$D$27:$Y$28,MATCH($B11,Inputs_ByYear!$B$27:$B$28,0),MATCH(U$5,Inputs_ByYear!$D$26:$Y$26))*INDEX(Inputs_ByYear!R$32:R$37,MATCH($C11,Inputs_ByYear!$B$32:$B$37,0))*INDEX(Inputs_ByPrg!$F$6:$F$69,MATCH('ABP BlockSize'!$E11,Inputs_ByPrg!$E$6:$E$69,0))</f>
        <v>2420.7999999999997</v>
      </c>
      <c r="V11" s="86">
        <f>Inputs_ByYear!S$22*Inputs_ByYear!S$23*INDEX(Inputs_ByYear!$D$27:$Y$28,MATCH($B11,Inputs_ByYear!$B$27:$B$28,0),MATCH(V$5,Inputs_ByYear!$D$26:$Y$26))*INDEX(Inputs_ByYear!S$32:S$37,MATCH($C11,Inputs_ByYear!$B$32:$B$37,0))*INDEX(Inputs_ByPrg!$F$6:$F$69,MATCH('ABP BlockSize'!$E11,Inputs_ByPrg!$E$6:$E$69,0))</f>
        <v>2420.7999999999997</v>
      </c>
      <c r="W11" s="86">
        <f>Inputs_ByYear!T$22*Inputs_ByYear!T$23*INDEX(Inputs_ByYear!$D$27:$Y$28,MATCH($B11,Inputs_ByYear!$B$27:$B$28,0),MATCH(W$5,Inputs_ByYear!$D$26:$Y$26))*INDEX(Inputs_ByYear!T$32:T$37,MATCH($C11,Inputs_ByYear!$B$32:$B$37,0))*INDEX(Inputs_ByPrg!$F$6:$F$69,MATCH('ABP BlockSize'!$E11,Inputs_ByPrg!$E$6:$E$69,0))</f>
        <v>2420.7999999999997</v>
      </c>
      <c r="X11" s="86">
        <f>Inputs_ByYear!U$22*Inputs_ByYear!U$23*INDEX(Inputs_ByYear!$D$27:$Y$28,MATCH($B11,Inputs_ByYear!$B$27:$B$28,0),MATCH(X$5,Inputs_ByYear!$D$26:$Y$26))*INDEX(Inputs_ByYear!U$32:U$37,MATCH($C11,Inputs_ByYear!$B$32:$B$37,0))*INDEX(Inputs_ByPrg!$F$6:$F$69,MATCH('ABP BlockSize'!$E11,Inputs_ByPrg!$E$6:$E$69,0))</f>
        <v>2420.7999999999997</v>
      </c>
      <c r="Y11" s="86">
        <f>Inputs_ByYear!V$22*Inputs_ByYear!V$23*INDEX(Inputs_ByYear!$D$27:$Y$28,MATCH($B11,Inputs_ByYear!$B$27:$B$28,0),MATCH(Y$5,Inputs_ByYear!$D$26:$Y$26))*INDEX(Inputs_ByYear!V$32:V$37,MATCH($C11,Inputs_ByYear!$B$32:$B$37,0))*INDEX(Inputs_ByPrg!$F$6:$F$69,MATCH('ABP BlockSize'!$E11,Inputs_ByPrg!$E$6:$E$69,0))</f>
        <v>2420.7999999999997</v>
      </c>
      <c r="Z11" s="86">
        <f>Inputs_ByYear!W$22*Inputs_ByYear!W$23*INDEX(Inputs_ByYear!$D$27:$Y$28,MATCH($B11,Inputs_ByYear!$B$27:$B$28,0),MATCH(Z$5,Inputs_ByYear!$D$26:$Y$26))*INDEX(Inputs_ByYear!W$32:W$37,MATCH($C11,Inputs_ByYear!$B$32:$B$37,0))*INDEX(Inputs_ByPrg!$F$6:$F$69,MATCH('ABP BlockSize'!$E11,Inputs_ByPrg!$E$6:$E$69,0))</f>
        <v>0</v>
      </c>
      <c r="AA11" s="86">
        <f>Inputs_ByYear!X$22*Inputs_ByYear!X$23*INDEX(Inputs_ByYear!$D$27:$Y$28,MATCH($B11,Inputs_ByYear!$B$27:$B$28,0),MATCH(AA$5,Inputs_ByYear!$D$26:$Y$26))*INDEX(Inputs_ByYear!X$32:X$37,MATCH($C11,Inputs_ByYear!$B$32:$B$37,0))*INDEX(Inputs_ByPrg!$F$6:$F$69,MATCH('ABP BlockSize'!$E11,Inputs_ByPrg!$E$6:$E$69,0))</f>
        <v>0</v>
      </c>
      <c r="AB11" s="86">
        <f>Inputs_ByYear!Y$22*Inputs_ByYear!Y$23*INDEX(Inputs_ByYear!$D$27:$Y$28,MATCH($B11,Inputs_ByYear!$B$27:$B$28,0),MATCH(AB$5,Inputs_ByYear!$D$26:$Y$26))*INDEX(Inputs_ByYear!Y$32:Y$37,MATCH($C11,Inputs_ByYear!$B$32:$B$37,0))*INDEX(Inputs_ByPrg!$F$6:$F$69,MATCH('ABP BlockSize'!$E11,Inputs_ByPrg!$E$6:$E$69,0))</f>
        <v>0</v>
      </c>
    </row>
    <row r="12" spans="2:28" ht="14.75" customHeight="1" x14ac:dyDescent="0.25">
      <c r="B12" s="227" t="s">
        <v>258</v>
      </c>
      <c r="C12" s="227" t="s">
        <v>234</v>
      </c>
      <c r="D12" s="323" t="s">
        <v>324</v>
      </c>
      <c r="E12" s="272" t="str">
        <f t="shared" si="0"/>
        <v>A_Large DG_&gt;200-500</v>
      </c>
      <c r="F12" s="249" t="s">
        <v>92</v>
      </c>
      <c r="G12" s="86">
        <f>Inputs_ByYear!D$22*Inputs_ByYear!D$23*INDEX(Inputs_ByYear!$D$27:$Y$28,MATCH($B12,Inputs_ByYear!$B$27:$B$28,0),MATCH(G$5,Inputs_ByYear!$D$26:$Y$26))*INDEX(Inputs_ByYear!D$32:D$37,MATCH($C12,Inputs_ByYear!$B$32:$B$37,0))*INDEX(Inputs_ByPrg!$F$6:$F$69,MATCH('ABP BlockSize'!$E12,Inputs_ByPrg!$E$6:$E$69,0))</f>
        <v>0</v>
      </c>
      <c r="H12" s="86">
        <f>Inputs_ByYear!E$22*Inputs_ByYear!E$23*INDEX(Inputs_ByYear!$D$27:$Y$28,MATCH($B12,Inputs_ByYear!$B$27:$B$28,0),MATCH(H$5,Inputs_ByYear!$D$26:$Y$26))*INDEX(Inputs_ByYear!E$32:E$37,MATCH($C12,Inputs_ByYear!$B$32:$B$37,0))*INDEX(Inputs_ByPrg!$F$6:$F$69,MATCH('ABP BlockSize'!$E12,Inputs_ByPrg!$E$6:$E$69,0))</f>
        <v>0</v>
      </c>
      <c r="I12" s="86">
        <f>Inputs_ByYear!F$22*Inputs_ByYear!F$23*INDEX(Inputs_ByYear!$D$27:$Y$28,MATCH($B12,Inputs_ByYear!$B$27:$B$28,0),MATCH(I$5,Inputs_ByYear!$D$26:$Y$26))*INDEX(Inputs_ByYear!F$32:F$37,MATCH($C12,Inputs_ByYear!$B$32:$B$37,0))*INDEX(Inputs_ByPrg!$F$6:$F$69,MATCH('ABP BlockSize'!$E12,Inputs_ByPrg!$E$6:$E$69,0))</f>
        <v>7806.2399999999989</v>
      </c>
      <c r="J12" s="86">
        <f>Inputs_ByYear!G$22*Inputs_ByYear!G$23*INDEX(Inputs_ByYear!$D$27:$Y$28,MATCH($B12,Inputs_ByYear!$B$27:$B$28,0),MATCH(J$5,Inputs_ByYear!$D$26:$Y$26))*INDEX(Inputs_ByYear!G$32:G$37,MATCH($C12,Inputs_ByYear!$B$32:$B$37,0))*INDEX(Inputs_ByPrg!$F$6:$F$69,MATCH('ABP BlockSize'!$E12,Inputs_ByPrg!$E$6:$E$69,0))</f>
        <v>6143.8</v>
      </c>
      <c r="K12" s="86">
        <f>Inputs_ByYear!H$22*Inputs_ByYear!H$23*INDEX(Inputs_ByYear!$D$27:$Y$28,MATCH($B12,Inputs_ByYear!$B$27:$B$28,0),MATCH(K$5,Inputs_ByYear!$D$26:$Y$26))*INDEX(Inputs_ByYear!H$32:H$37,MATCH($C12,Inputs_ByYear!$B$32:$B$37,0))*INDEX(Inputs_ByPrg!$F$6:$F$69,MATCH('ABP BlockSize'!$E12,Inputs_ByPrg!$E$6:$E$69,0))</f>
        <v>6143.8</v>
      </c>
      <c r="L12" s="86">
        <f>Inputs_ByYear!I$22*Inputs_ByYear!I$23*INDEX(Inputs_ByYear!$D$27:$Y$28,MATCH($B12,Inputs_ByYear!$B$27:$B$28,0),MATCH(L$5,Inputs_ByYear!$D$26:$Y$26))*INDEX(Inputs_ByYear!I$32:I$37,MATCH($C12,Inputs_ByYear!$B$32:$B$37,0))*INDEX(Inputs_ByPrg!$F$6:$F$69,MATCH('ABP BlockSize'!$E12,Inputs_ByPrg!$E$6:$E$69,0))</f>
        <v>7372.56</v>
      </c>
      <c r="M12" s="86">
        <f>Inputs_ByYear!J$22*Inputs_ByYear!J$23*INDEX(Inputs_ByYear!$D$27:$Y$28,MATCH($B12,Inputs_ByYear!$B$27:$B$28,0),MATCH(M$5,Inputs_ByYear!$D$26:$Y$26))*INDEX(Inputs_ByYear!J$32:J$37,MATCH($C12,Inputs_ByYear!$B$32:$B$37,0))*INDEX(Inputs_ByPrg!$F$6:$F$69,MATCH('ABP BlockSize'!$E12,Inputs_ByPrg!$E$6:$E$69,0))</f>
        <v>7372.56</v>
      </c>
      <c r="N12" s="86">
        <f>Inputs_ByYear!K$22*Inputs_ByYear!K$23*INDEX(Inputs_ByYear!$D$27:$Y$28,MATCH($B12,Inputs_ByYear!$B$27:$B$28,0),MATCH(N$5,Inputs_ByYear!$D$26:$Y$26))*INDEX(Inputs_ByYear!K$32:K$37,MATCH($C12,Inputs_ByYear!$B$32:$B$37,0))*INDEX(Inputs_ByPrg!$F$6:$F$69,MATCH('ABP BlockSize'!$E12,Inputs_ByPrg!$E$6:$E$69,0))</f>
        <v>4915.0399999999991</v>
      </c>
      <c r="O12" s="86">
        <f>Inputs_ByYear!L$22*Inputs_ByYear!L$23*INDEX(Inputs_ByYear!$D$27:$Y$28,MATCH($B12,Inputs_ByYear!$B$27:$B$28,0),MATCH(O$5,Inputs_ByYear!$D$26:$Y$26))*INDEX(Inputs_ByYear!L$32:L$37,MATCH($C12,Inputs_ByYear!$B$32:$B$37,0))*INDEX(Inputs_ByPrg!$F$6:$F$69,MATCH('ABP BlockSize'!$E12,Inputs_ByPrg!$E$6:$E$69,0))</f>
        <v>4915.0399999999991</v>
      </c>
      <c r="P12" s="86">
        <f>Inputs_ByYear!M$22*Inputs_ByYear!M$23*INDEX(Inputs_ByYear!$D$27:$Y$28,MATCH($B12,Inputs_ByYear!$B$27:$B$28,0),MATCH(P$5,Inputs_ByYear!$D$26:$Y$26))*INDEX(Inputs_ByYear!M$32:M$37,MATCH($C12,Inputs_ByYear!$B$32:$B$37,0))*INDEX(Inputs_ByPrg!$F$6:$F$69,MATCH('ABP BlockSize'!$E12,Inputs_ByPrg!$E$6:$E$69,0))</f>
        <v>4915.0399999999991</v>
      </c>
      <c r="Q12" s="86">
        <f>Inputs_ByYear!N$22*Inputs_ByYear!N$23*INDEX(Inputs_ByYear!$D$27:$Y$28,MATCH($B12,Inputs_ByYear!$B$27:$B$28,0),MATCH(Q$5,Inputs_ByYear!$D$26:$Y$26))*INDEX(Inputs_ByYear!N$32:N$37,MATCH($C12,Inputs_ByYear!$B$32:$B$37,0))*INDEX(Inputs_ByPrg!$F$6:$F$69,MATCH('ABP BlockSize'!$E12,Inputs_ByPrg!$E$6:$E$69,0))</f>
        <v>4915.0399999999991</v>
      </c>
      <c r="R12" s="86">
        <f>Inputs_ByYear!O$22*Inputs_ByYear!O$23*INDEX(Inputs_ByYear!$D$27:$Y$28,MATCH($B12,Inputs_ByYear!$B$27:$B$28,0),MATCH(R$5,Inputs_ByYear!$D$26:$Y$26))*INDEX(Inputs_ByYear!O$32:O$37,MATCH($C12,Inputs_ByYear!$B$32:$B$37,0))*INDEX(Inputs_ByPrg!$F$6:$F$69,MATCH('ABP BlockSize'!$E12,Inputs_ByPrg!$E$6:$E$69,0))</f>
        <v>4915.0399999999991</v>
      </c>
      <c r="S12" s="86">
        <f>Inputs_ByYear!P$22*Inputs_ByYear!P$23*INDEX(Inputs_ByYear!$D$27:$Y$28,MATCH($B12,Inputs_ByYear!$B$27:$B$28,0),MATCH(S$5,Inputs_ByYear!$D$26:$Y$26))*INDEX(Inputs_ByYear!P$32:P$37,MATCH($C12,Inputs_ByYear!$B$32:$B$37,0))*INDEX(Inputs_ByPrg!$F$6:$F$69,MATCH('ABP BlockSize'!$E12,Inputs_ByPrg!$E$6:$E$69,0))</f>
        <v>4915.0399999999991</v>
      </c>
      <c r="T12" s="86">
        <f>Inputs_ByYear!Q$22*Inputs_ByYear!Q$23*INDEX(Inputs_ByYear!$D$27:$Y$28,MATCH($B12,Inputs_ByYear!$B$27:$B$28,0),MATCH(T$5,Inputs_ByYear!$D$26:$Y$26))*INDEX(Inputs_ByYear!Q$32:Q$37,MATCH($C12,Inputs_ByYear!$B$32:$B$37,0))*INDEX(Inputs_ByPrg!$F$6:$F$69,MATCH('ABP BlockSize'!$E12,Inputs_ByPrg!$E$6:$E$69,0))</f>
        <v>4915.0399999999991</v>
      </c>
      <c r="U12" s="86">
        <f>Inputs_ByYear!R$22*Inputs_ByYear!R$23*INDEX(Inputs_ByYear!$D$27:$Y$28,MATCH($B12,Inputs_ByYear!$B$27:$B$28,0),MATCH(U$5,Inputs_ByYear!$D$26:$Y$26))*INDEX(Inputs_ByYear!R$32:R$37,MATCH($C12,Inputs_ByYear!$B$32:$B$37,0))*INDEX(Inputs_ByPrg!$F$6:$F$69,MATCH('ABP BlockSize'!$E12,Inputs_ByPrg!$E$6:$E$69,0))</f>
        <v>4915.0399999999991</v>
      </c>
      <c r="V12" s="86">
        <f>Inputs_ByYear!S$22*Inputs_ByYear!S$23*INDEX(Inputs_ByYear!$D$27:$Y$28,MATCH($B12,Inputs_ByYear!$B$27:$B$28,0),MATCH(V$5,Inputs_ByYear!$D$26:$Y$26))*INDEX(Inputs_ByYear!S$32:S$37,MATCH($C12,Inputs_ByYear!$B$32:$B$37,0))*INDEX(Inputs_ByPrg!$F$6:$F$69,MATCH('ABP BlockSize'!$E12,Inputs_ByPrg!$E$6:$E$69,0))</f>
        <v>4915.0399999999991</v>
      </c>
      <c r="W12" s="86">
        <f>Inputs_ByYear!T$22*Inputs_ByYear!T$23*INDEX(Inputs_ByYear!$D$27:$Y$28,MATCH($B12,Inputs_ByYear!$B$27:$B$28,0),MATCH(W$5,Inputs_ByYear!$D$26:$Y$26))*INDEX(Inputs_ByYear!T$32:T$37,MATCH($C12,Inputs_ByYear!$B$32:$B$37,0))*INDEX(Inputs_ByPrg!$F$6:$F$69,MATCH('ABP BlockSize'!$E12,Inputs_ByPrg!$E$6:$E$69,0))</f>
        <v>4915.0399999999991</v>
      </c>
      <c r="X12" s="86">
        <f>Inputs_ByYear!U$22*Inputs_ByYear!U$23*INDEX(Inputs_ByYear!$D$27:$Y$28,MATCH($B12,Inputs_ByYear!$B$27:$B$28,0),MATCH(X$5,Inputs_ByYear!$D$26:$Y$26))*INDEX(Inputs_ByYear!U$32:U$37,MATCH($C12,Inputs_ByYear!$B$32:$B$37,0))*INDEX(Inputs_ByPrg!$F$6:$F$69,MATCH('ABP BlockSize'!$E12,Inputs_ByPrg!$E$6:$E$69,0))</f>
        <v>4915.0399999999991</v>
      </c>
      <c r="Y12" s="86">
        <f>Inputs_ByYear!V$22*Inputs_ByYear!V$23*INDEX(Inputs_ByYear!$D$27:$Y$28,MATCH($B12,Inputs_ByYear!$B$27:$B$28,0),MATCH(Y$5,Inputs_ByYear!$D$26:$Y$26))*INDEX(Inputs_ByYear!V$32:V$37,MATCH($C12,Inputs_ByYear!$B$32:$B$37,0))*INDEX(Inputs_ByPrg!$F$6:$F$69,MATCH('ABP BlockSize'!$E12,Inputs_ByPrg!$E$6:$E$69,0))</f>
        <v>4915.0399999999991</v>
      </c>
      <c r="Z12" s="86">
        <f>Inputs_ByYear!W$22*Inputs_ByYear!W$23*INDEX(Inputs_ByYear!$D$27:$Y$28,MATCH($B12,Inputs_ByYear!$B$27:$B$28,0),MATCH(Z$5,Inputs_ByYear!$D$26:$Y$26))*INDEX(Inputs_ByYear!W$32:W$37,MATCH($C12,Inputs_ByYear!$B$32:$B$37,0))*INDEX(Inputs_ByPrg!$F$6:$F$69,MATCH('ABP BlockSize'!$E12,Inputs_ByPrg!$E$6:$E$69,0))</f>
        <v>0</v>
      </c>
      <c r="AA12" s="86">
        <f>Inputs_ByYear!X$22*Inputs_ByYear!X$23*INDEX(Inputs_ByYear!$D$27:$Y$28,MATCH($B12,Inputs_ByYear!$B$27:$B$28,0),MATCH(AA$5,Inputs_ByYear!$D$26:$Y$26))*INDEX(Inputs_ByYear!X$32:X$37,MATCH($C12,Inputs_ByYear!$B$32:$B$37,0))*INDEX(Inputs_ByPrg!$F$6:$F$69,MATCH('ABP BlockSize'!$E12,Inputs_ByPrg!$E$6:$E$69,0))</f>
        <v>0</v>
      </c>
      <c r="AB12" s="86">
        <f>Inputs_ByYear!Y$22*Inputs_ByYear!Y$23*INDEX(Inputs_ByYear!$D$27:$Y$28,MATCH($B12,Inputs_ByYear!$B$27:$B$28,0),MATCH(AB$5,Inputs_ByYear!$D$26:$Y$26))*INDEX(Inputs_ByYear!Y$32:Y$37,MATCH($C12,Inputs_ByYear!$B$32:$B$37,0))*INDEX(Inputs_ByPrg!$F$6:$F$69,MATCH('ABP BlockSize'!$E12,Inputs_ByPrg!$E$6:$E$69,0))</f>
        <v>0</v>
      </c>
    </row>
    <row r="13" spans="2:28" ht="14.75" customHeight="1" x14ac:dyDescent="0.25">
      <c r="B13" s="227" t="s">
        <v>258</v>
      </c>
      <c r="C13" s="227" t="s">
        <v>234</v>
      </c>
      <c r="D13" s="324" t="s">
        <v>326</v>
      </c>
      <c r="E13" s="272" t="str">
        <f t="shared" si="0"/>
        <v>A_Large DG_&gt;500-2000</v>
      </c>
      <c r="F13" s="249" t="s">
        <v>92</v>
      </c>
      <c r="G13" s="86">
        <f>Inputs_ByYear!D$22*Inputs_ByYear!D$23*INDEX(Inputs_ByYear!$D$27:$Y$28,MATCH($B13,Inputs_ByYear!$B$27:$B$28,0),MATCH(G$5,Inputs_ByYear!$D$26:$Y$26))*INDEX(Inputs_ByYear!D$32:D$37,MATCH($C13,Inputs_ByYear!$B$32:$B$37,0))*INDEX(Inputs_ByPrg!$F$6:$F$69,MATCH('ABP BlockSize'!$E13,Inputs_ByPrg!$E$6:$E$69,0))</f>
        <v>0</v>
      </c>
      <c r="H13" s="86">
        <f>Inputs_ByYear!E$22*Inputs_ByYear!E$23*INDEX(Inputs_ByYear!$D$27:$Y$28,MATCH($B13,Inputs_ByYear!$B$27:$B$28,0),MATCH(H$5,Inputs_ByYear!$D$26:$Y$26))*INDEX(Inputs_ByYear!E$32:E$37,MATCH($C13,Inputs_ByYear!$B$32:$B$37,0))*INDEX(Inputs_ByPrg!$F$6:$F$69,MATCH('ABP BlockSize'!$E13,Inputs_ByPrg!$E$6:$E$69,0))</f>
        <v>0</v>
      </c>
      <c r="I13" s="86">
        <f>Inputs_ByYear!F$22*Inputs_ByYear!F$23*INDEX(Inputs_ByYear!$D$27:$Y$28,MATCH($B13,Inputs_ByYear!$B$27:$B$28,0),MATCH(I$5,Inputs_ByYear!$D$26:$Y$26))*INDEX(Inputs_ByYear!F$32:F$37,MATCH($C13,Inputs_ByYear!$B$32:$B$37,0))*INDEX(Inputs_ByPrg!$F$6:$F$69,MATCH('ABP BlockSize'!$E13,Inputs_ByPrg!$E$6:$E$69,0))</f>
        <v>25812.000000000004</v>
      </c>
      <c r="J13" s="86">
        <f>Inputs_ByYear!G$22*Inputs_ByYear!G$23*INDEX(Inputs_ByYear!$D$27:$Y$28,MATCH($B13,Inputs_ByYear!$B$27:$B$28,0),MATCH(J$5,Inputs_ByYear!$D$26:$Y$26))*INDEX(Inputs_ByYear!G$32:G$37,MATCH($C13,Inputs_ByYear!$B$32:$B$37,0))*INDEX(Inputs_ByPrg!$F$6:$F$69,MATCH('ABP BlockSize'!$E13,Inputs_ByPrg!$E$6:$E$69,0))</f>
        <v>20315.000000000004</v>
      </c>
      <c r="K13" s="86">
        <f>Inputs_ByYear!H$22*Inputs_ByYear!H$23*INDEX(Inputs_ByYear!$D$27:$Y$28,MATCH($B13,Inputs_ByYear!$B$27:$B$28,0),MATCH(K$5,Inputs_ByYear!$D$26:$Y$26))*INDEX(Inputs_ByYear!H$32:H$37,MATCH($C13,Inputs_ByYear!$B$32:$B$37,0))*INDEX(Inputs_ByPrg!$F$6:$F$69,MATCH('ABP BlockSize'!$E13,Inputs_ByPrg!$E$6:$E$69,0))</f>
        <v>20315.000000000004</v>
      </c>
      <c r="L13" s="86">
        <f>Inputs_ByYear!I$22*Inputs_ByYear!I$23*INDEX(Inputs_ByYear!$D$27:$Y$28,MATCH($B13,Inputs_ByYear!$B$27:$B$28,0),MATCH(L$5,Inputs_ByYear!$D$26:$Y$26))*INDEX(Inputs_ByYear!I$32:I$37,MATCH($C13,Inputs_ByYear!$B$32:$B$37,0))*INDEX(Inputs_ByPrg!$F$6:$F$69,MATCH('ABP BlockSize'!$E13,Inputs_ByPrg!$E$6:$E$69,0))</f>
        <v>24378.000000000004</v>
      </c>
      <c r="M13" s="86">
        <f>Inputs_ByYear!J$22*Inputs_ByYear!J$23*INDEX(Inputs_ByYear!$D$27:$Y$28,MATCH($B13,Inputs_ByYear!$B$27:$B$28,0),MATCH(M$5,Inputs_ByYear!$D$26:$Y$26))*INDEX(Inputs_ByYear!J$32:J$37,MATCH($C13,Inputs_ByYear!$B$32:$B$37,0))*INDEX(Inputs_ByPrg!$F$6:$F$69,MATCH('ABP BlockSize'!$E13,Inputs_ByPrg!$E$6:$E$69,0))</f>
        <v>24378.000000000004</v>
      </c>
      <c r="N13" s="86">
        <f>Inputs_ByYear!K$22*Inputs_ByYear!K$23*INDEX(Inputs_ByYear!$D$27:$Y$28,MATCH($B13,Inputs_ByYear!$B$27:$B$28,0),MATCH(N$5,Inputs_ByYear!$D$26:$Y$26))*INDEX(Inputs_ByYear!K$32:K$37,MATCH($C13,Inputs_ByYear!$B$32:$B$37,0))*INDEX(Inputs_ByPrg!$F$6:$F$69,MATCH('ABP BlockSize'!$E13,Inputs_ByPrg!$E$6:$E$69,0))</f>
        <v>16252.000000000002</v>
      </c>
      <c r="O13" s="86">
        <f>Inputs_ByYear!L$22*Inputs_ByYear!L$23*INDEX(Inputs_ByYear!$D$27:$Y$28,MATCH($B13,Inputs_ByYear!$B$27:$B$28,0),MATCH(O$5,Inputs_ByYear!$D$26:$Y$26))*INDEX(Inputs_ByYear!L$32:L$37,MATCH($C13,Inputs_ByYear!$B$32:$B$37,0))*INDEX(Inputs_ByPrg!$F$6:$F$69,MATCH('ABP BlockSize'!$E13,Inputs_ByPrg!$E$6:$E$69,0))</f>
        <v>16252.000000000002</v>
      </c>
      <c r="P13" s="86">
        <f>Inputs_ByYear!M$22*Inputs_ByYear!M$23*INDEX(Inputs_ByYear!$D$27:$Y$28,MATCH($B13,Inputs_ByYear!$B$27:$B$28,0),MATCH(P$5,Inputs_ByYear!$D$26:$Y$26))*INDEX(Inputs_ByYear!M$32:M$37,MATCH($C13,Inputs_ByYear!$B$32:$B$37,0))*INDEX(Inputs_ByPrg!$F$6:$F$69,MATCH('ABP BlockSize'!$E13,Inputs_ByPrg!$E$6:$E$69,0))</f>
        <v>16252.000000000002</v>
      </c>
      <c r="Q13" s="86">
        <f>Inputs_ByYear!N$22*Inputs_ByYear!N$23*INDEX(Inputs_ByYear!$D$27:$Y$28,MATCH($B13,Inputs_ByYear!$B$27:$B$28,0),MATCH(Q$5,Inputs_ByYear!$D$26:$Y$26))*INDEX(Inputs_ByYear!N$32:N$37,MATCH($C13,Inputs_ByYear!$B$32:$B$37,0))*INDEX(Inputs_ByPrg!$F$6:$F$69,MATCH('ABP BlockSize'!$E13,Inputs_ByPrg!$E$6:$E$69,0))</f>
        <v>16252.000000000002</v>
      </c>
      <c r="R13" s="86">
        <f>Inputs_ByYear!O$22*Inputs_ByYear!O$23*INDEX(Inputs_ByYear!$D$27:$Y$28,MATCH($B13,Inputs_ByYear!$B$27:$B$28,0),MATCH(R$5,Inputs_ByYear!$D$26:$Y$26))*INDEX(Inputs_ByYear!O$32:O$37,MATCH($C13,Inputs_ByYear!$B$32:$B$37,0))*INDEX(Inputs_ByPrg!$F$6:$F$69,MATCH('ABP BlockSize'!$E13,Inputs_ByPrg!$E$6:$E$69,0))</f>
        <v>16252.000000000002</v>
      </c>
      <c r="S13" s="86">
        <f>Inputs_ByYear!P$22*Inputs_ByYear!P$23*INDEX(Inputs_ByYear!$D$27:$Y$28,MATCH($B13,Inputs_ByYear!$B$27:$B$28,0),MATCH(S$5,Inputs_ByYear!$D$26:$Y$26))*INDEX(Inputs_ByYear!P$32:P$37,MATCH($C13,Inputs_ByYear!$B$32:$B$37,0))*INDEX(Inputs_ByPrg!$F$6:$F$69,MATCH('ABP BlockSize'!$E13,Inputs_ByPrg!$E$6:$E$69,0))</f>
        <v>16252.000000000002</v>
      </c>
      <c r="T13" s="86">
        <f>Inputs_ByYear!Q$22*Inputs_ByYear!Q$23*INDEX(Inputs_ByYear!$D$27:$Y$28,MATCH($B13,Inputs_ByYear!$B$27:$B$28,0),MATCH(T$5,Inputs_ByYear!$D$26:$Y$26))*INDEX(Inputs_ByYear!Q$32:Q$37,MATCH($C13,Inputs_ByYear!$B$32:$B$37,0))*INDEX(Inputs_ByPrg!$F$6:$F$69,MATCH('ABP BlockSize'!$E13,Inputs_ByPrg!$E$6:$E$69,0))</f>
        <v>16252.000000000002</v>
      </c>
      <c r="U13" s="86">
        <f>Inputs_ByYear!R$22*Inputs_ByYear!R$23*INDEX(Inputs_ByYear!$D$27:$Y$28,MATCH($B13,Inputs_ByYear!$B$27:$B$28,0),MATCH(U$5,Inputs_ByYear!$D$26:$Y$26))*INDEX(Inputs_ByYear!R$32:R$37,MATCH($C13,Inputs_ByYear!$B$32:$B$37,0))*INDEX(Inputs_ByPrg!$F$6:$F$69,MATCH('ABP BlockSize'!$E13,Inputs_ByPrg!$E$6:$E$69,0))</f>
        <v>16252.000000000002</v>
      </c>
      <c r="V13" s="86">
        <f>Inputs_ByYear!S$22*Inputs_ByYear!S$23*INDEX(Inputs_ByYear!$D$27:$Y$28,MATCH($B13,Inputs_ByYear!$B$27:$B$28,0),MATCH(V$5,Inputs_ByYear!$D$26:$Y$26))*INDEX(Inputs_ByYear!S$32:S$37,MATCH($C13,Inputs_ByYear!$B$32:$B$37,0))*INDEX(Inputs_ByPrg!$F$6:$F$69,MATCH('ABP BlockSize'!$E13,Inputs_ByPrg!$E$6:$E$69,0))</f>
        <v>16252.000000000002</v>
      </c>
      <c r="W13" s="86">
        <f>Inputs_ByYear!T$22*Inputs_ByYear!T$23*INDEX(Inputs_ByYear!$D$27:$Y$28,MATCH($B13,Inputs_ByYear!$B$27:$B$28,0),MATCH(W$5,Inputs_ByYear!$D$26:$Y$26))*INDEX(Inputs_ByYear!T$32:T$37,MATCH($C13,Inputs_ByYear!$B$32:$B$37,0))*INDEX(Inputs_ByPrg!$F$6:$F$69,MATCH('ABP BlockSize'!$E13,Inputs_ByPrg!$E$6:$E$69,0))</f>
        <v>16252.000000000002</v>
      </c>
      <c r="X13" s="86">
        <f>Inputs_ByYear!U$22*Inputs_ByYear!U$23*INDEX(Inputs_ByYear!$D$27:$Y$28,MATCH($B13,Inputs_ByYear!$B$27:$B$28,0),MATCH(X$5,Inputs_ByYear!$D$26:$Y$26))*INDEX(Inputs_ByYear!U$32:U$37,MATCH($C13,Inputs_ByYear!$B$32:$B$37,0))*INDEX(Inputs_ByPrg!$F$6:$F$69,MATCH('ABP BlockSize'!$E13,Inputs_ByPrg!$E$6:$E$69,0))</f>
        <v>16252.000000000002</v>
      </c>
      <c r="Y13" s="86">
        <f>Inputs_ByYear!V$22*Inputs_ByYear!V$23*INDEX(Inputs_ByYear!$D$27:$Y$28,MATCH($B13,Inputs_ByYear!$B$27:$B$28,0),MATCH(Y$5,Inputs_ByYear!$D$26:$Y$26))*INDEX(Inputs_ByYear!V$32:V$37,MATCH($C13,Inputs_ByYear!$B$32:$B$37,0))*INDEX(Inputs_ByPrg!$F$6:$F$69,MATCH('ABP BlockSize'!$E13,Inputs_ByPrg!$E$6:$E$69,0))</f>
        <v>16252.000000000002</v>
      </c>
      <c r="Z13" s="86">
        <f>Inputs_ByYear!W$22*Inputs_ByYear!W$23*INDEX(Inputs_ByYear!$D$27:$Y$28,MATCH($B13,Inputs_ByYear!$B$27:$B$28,0),MATCH(Z$5,Inputs_ByYear!$D$26:$Y$26))*INDEX(Inputs_ByYear!W$32:W$37,MATCH($C13,Inputs_ByYear!$B$32:$B$37,0))*INDEX(Inputs_ByPrg!$F$6:$F$69,MATCH('ABP BlockSize'!$E13,Inputs_ByPrg!$E$6:$E$69,0))</f>
        <v>0</v>
      </c>
      <c r="AA13" s="86">
        <f>Inputs_ByYear!X$22*Inputs_ByYear!X$23*INDEX(Inputs_ByYear!$D$27:$Y$28,MATCH($B13,Inputs_ByYear!$B$27:$B$28,0),MATCH(AA$5,Inputs_ByYear!$D$26:$Y$26))*INDEX(Inputs_ByYear!X$32:X$37,MATCH($C13,Inputs_ByYear!$B$32:$B$37,0))*INDEX(Inputs_ByPrg!$F$6:$F$69,MATCH('ABP BlockSize'!$E13,Inputs_ByPrg!$E$6:$E$69,0))</f>
        <v>0</v>
      </c>
      <c r="AB13" s="86">
        <f>Inputs_ByYear!Y$22*Inputs_ByYear!Y$23*INDEX(Inputs_ByYear!$D$27:$Y$28,MATCH($B13,Inputs_ByYear!$B$27:$B$28,0),MATCH(AB$5,Inputs_ByYear!$D$26:$Y$26))*INDEX(Inputs_ByYear!Y$32:Y$37,MATCH($C13,Inputs_ByYear!$B$32:$B$37,0))*INDEX(Inputs_ByPrg!$F$6:$F$69,MATCH('ABP BlockSize'!$E13,Inputs_ByPrg!$E$6:$E$69,0))</f>
        <v>0</v>
      </c>
    </row>
    <row r="14" spans="2:28" ht="14.75" customHeight="1" x14ac:dyDescent="0.25">
      <c r="B14" s="227" t="s">
        <v>258</v>
      </c>
      <c r="C14" s="227" t="s">
        <v>234</v>
      </c>
      <c r="D14" s="323" t="s">
        <v>327</v>
      </c>
      <c r="E14" s="272" t="str">
        <f t="shared" si="0"/>
        <v>A_Large DG_&gt;2000-5000</v>
      </c>
      <c r="F14" s="249" t="s">
        <v>92</v>
      </c>
      <c r="G14" s="86">
        <f>Inputs_ByYear!D$22*Inputs_ByYear!D$23*INDEX(Inputs_ByYear!$D$27:$Y$28,MATCH($B14,Inputs_ByYear!$B$27:$B$28,0),MATCH(G$5,Inputs_ByYear!$D$26:$Y$26))*INDEX(Inputs_ByYear!D$32:D$37,MATCH($C14,Inputs_ByYear!$B$32:$B$37,0))*INDEX(Inputs_ByPrg!$F$6:$F$69,MATCH('ABP BlockSize'!$E14,Inputs_ByPrg!$E$6:$E$69,0))</f>
        <v>0</v>
      </c>
      <c r="H14" s="86">
        <f>Inputs_ByYear!E$22*Inputs_ByYear!E$23*INDEX(Inputs_ByYear!$D$27:$Y$28,MATCH($B14,Inputs_ByYear!$B$27:$B$28,0),MATCH(H$5,Inputs_ByYear!$D$26:$Y$26))*INDEX(Inputs_ByYear!E$32:E$37,MATCH($C14,Inputs_ByYear!$B$32:$B$37,0))*INDEX(Inputs_ByPrg!$F$6:$F$69,MATCH('ABP BlockSize'!$E14,Inputs_ByPrg!$E$6:$E$69,0))</f>
        <v>0</v>
      </c>
      <c r="I14" s="86">
        <f>Inputs_ByYear!F$22*Inputs_ByYear!F$23*INDEX(Inputs_ByYear!$D$27:$Y$28,MATCH($B14,Inputs_ByYear!$B$27:$B$28,0),MATCH(I$5,Inputs_ByYear!$D$26:$Y$26))*INDEX(Inputs_ByYear!F$32:F$37,MATCH($C14,Inputs_ByYear!$B$32:$B$37,0))*INDEX(Inputs_ByPrg!$F$6:$F$69,MATCH('ABP BlockSize'!$E14,Inputs_ByPrg!$E$6:$E$69,0))</f>
        <v>20390.399999999998</v>
      </c>
      <c r="J14" s="86">
        <f>Inputs_ByYear!G$22*Inputs_ByYear!G$23*INDEX(Inputs_ByYear!$D$27:$Y$28,MATCH($B14,Inputs_ByYear!$B$27:$B$28,0),MATCH(J$5,Inputs_ByYear!$D$26:$Y$26))*INDEX(Inputs_ByYear!G$32:G$37,MATCH($C14,Inputs_ByYear!$B$32:$B$37,0))*INDEX(Inputs_ByPrg!$F$6:$F$69,MATCH('ABP BlockSize'!$E14,Inputs_ByPrg!$E$6:$E$69,0))</f>
        <v>16048.000000000002</v>
      </c>
      <c r="K14" s="86">
        <f>Inputs_ByYear!H$22*Inputs_ByYear!H$23*INDEX(Inputs_ByYear!$D$27:$Y$28,MATCH($B14,Inputs_ByYear!$B$27:$B$28,0),MATCH(K$5,Inputs_ByYear!$D$26:$Y$26))*INDEX(Inputs_ByYear!H$32:H$37,MATCH($C14,Inputs_ByYear!$B$32:$B$37,0))*INDEX(Inputs_ByPrg!$F$6:$F$69,MATCH('ABP BlockSize'!$E14,Inputs_ByPrg!$E$6:$E$69,0))</f>
        <v>16048.000000000002</v>
      </c>
      <c r="L14" s="86">
        <f>Inputs_ByYear!I$22*Inputs_ByYear!I$23*INDEX(Inputs_ByYear!$D$27:$Y$28,MATCH($B14,Inputs_ByYear!$B$27:$B$28,0),MATCH(L$5,Inputs_ByYear!$D$26:$Y$26))*INDEX(Inputs_ByYear!I$32:I$37,MATCH($C14,Inputs_ByYear!$B$32:$B$37,0))*INDEX(Inputs_ByPrg!$F$6:$F$69,MATCH('ABP BlockSize'!$E14,Inputs_ByPrg!$E$6:$E$69,0))</f>
        <v>19257.600000000002</v>
      </c>
      <c r="M14" s="86">
        <f>Inputs_ByYear!J$22*Inputs_ByYear!J$23*INDEX(Inputs_ByYear!$D$27:$Y$28,MATCH($B14,Inputs_ByYear!$B$27:$B$28,0),MATCH(M$5,Inputs_ByYear!$D$26:$Y$26))*INDEX(Inputs_ByYear!J$32:J$37,MATCH($C14,Inputs_ByYear!$B$32:$B$37,0))*INDEX(Inputs_ByPrg!$F$6:$F$69,MATCH('ABP BlockSize'!$E14,Inputs_ByPrg!$E$6:$E$69,0))</f>
        <v>19257.600000000002</v>
      </c>
      <c r="N14" s="86">
        <f>Inputs_ByYear!K$22*Inputs_ByYear!K$23*INDEX(Inputs_ByYear!$D$27:$Y$28,MATCH($B14,Inputs_ByYear!$B$27:$B$28,0),MATCH(N$5,Inputs_ByYear!$D$26:$Y$26))*INDEX(Inputs_ByYear!K$32:K$37,MATCH($C14,Inputs_ByYear!$B$32:$B$37,0))*INDEX(Inputs_ByPrg!$F$6:$F$69,MATCH('ABP BlockSize'!$E14,Inputs_ByPrg!$E$6:$E$69,0))</f>
        <v>12838.4</v>
      </c>
      <c r="O14" s="86">
        <f>Inputs_ByYear!L$22*Inputs_ByYear!L$23*INDEX(Inputs_ByYear!$D$27:$Y$28,MATCH($B14,Inputs_ByYear!$B$27:$B$28,0),MATCH(O$5,Inputs_ByYear!$D$26:$Y$26))*INDEX(Inputs_ByYear!L$32:L$37,MATCH($C14,Inputs_ByYear!$B$32:$B$37,0))*INDEX(Inputs_ByPrg!$F$6:$F$69,MATCH('ABP BlockSize'!$E14,Inputs_ByPrg!$E$6:$E$69,0))</f>
        <v>12838.4</v>
      </c>
      <c r="P14" s="86">
        <f>Inputs_ByYear!M$22*Inputs_ByYear!M$23*INDEX(Inputs_ByYear!$D$27:$Y$28,MATCH($B14,Inputs_ByYear!$B$27:$B$28,0),MATCH(P$5,Inputs_ByYear!$D$26:$Y$26))*INDEX(Inputs_ByYear!M$32:M$37,MATCH($C14,Inputs_ByYear!$B$32:$B$37,0))*INDEX(Inputs_ByPrg!$F$6:$F$69,MATCH('ABP BlockSize'!$E14,Inputs_ByPrg!$E$6:$E$69,0))</f>
        <v>12838.4</v>
      </c>
      <c r="Q14" s="86">
        <f>Inputs_ByYear!N$22*Inputs_ByYear!N$23*INDEX(Inputs_ByYear!$D$27:$Y$28,MATCH($B14,Inputs_ByYear!$B$27:$B$28,0),MATCH(Q$5,Inputs_ByYear!$D$26:$Y$26))*INDEX(Inputs_ByYear!N$32:N$37,MATCH($C14,Inputs_ByYear!$B$32:$B$37,0))*INDEX(Inputs_ByPrg!$F$6:$F$69,MATCH('ABP BlockSize'!$E14,Inputs_ByPrg!$E$6:$E$69,0))</f>
        <v>12838.4</v>
      </c>
      <c r="R14" s="86">
        <f>Inputs_ByYear!O$22*Inputs_ByYear!O$23*INDEX(Inputs_ByYear!$D$27:$Y$28,MATCH($B14,Inputs_ByYear!$B$27:$B$28,0),MATCH(R$5,Inputs_ByYear!$D$26:$Y$26))*INDEX(Inputs_ByYear!O$32:O$37,MATCH($C14,Inputs_ByYear!$B$32:$B$37,0))*INDEX(Inputs_ByPrg!$F$6:$F$69,MATCH('ABP BlockSize'!$E14,Inputs_ByPrg!$E$6:$E$69,0))</f>
        <v>12838.4</v>
      </c>
      <c r="S14" s="86">
        <f>Inputs_ByYear!P$22*Inputs_ByYear!P$23*INDEX(Inputs_ByYear!$D$27:$Y$28,MATCH($B14,Inputs_ByYear!$B$27:$B$28,0),MATCH(S$5,Inputs_ByYear!$D$26:$Y$26))*INDEX(Inputs_ByYear!P$32:P$37,MATCH($C14,Inputs_ByYear!$B$32:$B$37,0))*INDEX(Inputs_ByPrg!$F$6:$F$69,MATCH('ABP BlockSize'!$E14,Inputs_ByPrg!$E$6:$E$69,0))</f>
        <v>12838.4</v>
      </c>
      <c r="T14" s="86">
        <f>Inputs_ByYear!Q$22*Inputs_ByYear!Q$23*INDEX(Inputs_ByYear!$D$27:$Y$28,MATCH($B14,Inputs_ByYear!$B$27:$B$28,0),MATCH(T$5,Inputs_ByYear!$D$26:$Y$26))*INDEX(Inputs_ByYear!Q$32:Q$37,MATCH($C14,Inputs_ByYear!$B$32:$B$37,0))*INDEX(Inputs_ByPrg!$F$6:$F$69,MATCH('ABP BlockSize'!$E14,Inputs_ByPrg!$E$6:$E$69,0))</f>
        <v>12838.4</v>
      </c>
      <c r="U14" s="86">
        <f>Inputs_ByYear!R$22*Inputs_ByYear!R$23*INDEX(Inputs_ByYear!$D$27:$Y$28,MATCH($B14,Inputs_ByYear!$B$27:$B$28,0),MATCH(U$5,Inputs_ByYear!$D$26:$Y$26))*INDEX(Inputs_ByYear!R$32:R$37,MATCH($C14,Inputs_ByYear!$B$32:$B$37,0))*INDEX(Inputs_ByPrg!$F$6:$F$69,MATCH('ABP BlockSize'!$E14,Inputs_ByPrg!$E$6:$E$69,0))</f>
        <v>12838.4</v>
      </c>
      <c r="V14" s="86">
        <f>Inputs_ByYear!S$22*Inputs_ByYear!S$23*INDEX(Inputs_ByYear!$D$27:$Y$28,MATCH($B14,Inputs_ByYear!$B$27:$B$28,0),MATCH(V$5,Inputs_ByYear!$D$26:$Y$26))*INDEX(Inputs_ByYear!S$32:S$37,MATCH($C14,Inputs_ByYear!$B$32:$B$37,0))*INDEX(Inputs_ByPrg!$F$6:$F$69,MATCH('ABP BlockSize'!$E14,Inputs_ByPrg!$E$6:$E$69,0))</f>
        <v>12838.4</v>
      </c>
      <c r="W14" s="86">
        <f>Inputs_ByYear!T$22*Inputs_ByYear!T$23*INDEX(Inputs_ByYear!$D$27:$Y$28,MATCH($B14,Inputs_ByYear!$B$27:$B$28,0),MATCH(W$5,Inputs_ByYear!$D$26:$Y$26))*INDEX(Inputs_ByYear!T$32:T$37,MATCH($C14,Inputs_ByYear!$B$32:$B$37,0))*INDEX(Inputs_ByPrg!$F$6:$F$69,MATCH('ABP BlockSize'!$E14,Inputs_ByPrg!$E$6:$E$69,0))</f>
        <v>12838.4</v>
      </c>
      <c r="X14" s="86">
        <f>Inputs_ByYear!U$22*Inputs_ByYear!U$23*INDEX(Inputs_ByYear!$D$27:$Y$28,MATCH($B14,Inputs_ByYear!$B$27:$B$28,0),MATCH(X$5,Inputs_ByYear!$D$26:$Y$26))*INDEX(Inputs_ByYear!U$32:U$37,MATCH($C14,Inputs_ByYear!$B$32:$B$37,0))*INDEX(Inputs_ByPrg!$F$6:$F$69,MATCH('ABP BlockSize'!$E14,Inputs_ByPrg!$E$6:$E$69,0))</f>
        <v>12838.4</v>
      </c>
      <c r="Y14" s="86">
        <f>Inputs_ByYear!V$22*Inputs_ByYear!V$23*INDEX(Inputs_ByYear!$D$27:$Y$28,MATCH($B14,Inputs_ByYear!$B$27:$B$28,0),MATCH(Y$5,Inputs_ByYear!$D$26:$Y$26))*INDEX(Inputs_ByYear!V$32:V$37,MATCH($C14,Inputs_ByYear!$B$32:$B$37,0))*INDEX(Inputs_ByPrg!$F$6:$F$69,MATCH('ABP BlockSize'!$E14,Inputs_ByPrg!$E$6:$E$69,0))</f>
        <v>12838.4</v>
      </c>
      <c r="Z14" s="86">
        <f>Inputs_ByYear!W$22*Inputs_ByYear!W$23*INDEX(Inputs_ByYear!$D$27:$Y$28,MATCH($B14,Inputs_ByYear!$B$27:$B$28,0),MATCH(Z$5,Inputs_ByYear!$D$26:$Y$26))*INDEX(Inputs_ByYear!W$32:W$37,MATCH($C14,Inputs_ByYear!$B$32:$B$37,0))*INDEX(Inputs_ByPrg!$F$6:$F$69,MATCH('ABP BlockSize'!$E14,Inputs_ByPrg!$E$6:$E$69,0))</f>
        <v>0</v>
      </c>
      <c r="AA14" s="86">
        <f>Inputs_ByYear!X$22*Inputs_ByYear!X$23*INDEX(Inputs_ByYear!$D$27:$Y$28,MATCH($B14,Inputs_ByYear!$B$27:$B$28,0),MATCH(AA$5,Inputs_ByYear!$D$26:$Y$26))*INDEX(Inputs_ByYear!X$32:X$37,MATCH($C14,Inputs_ByYear!$B$32:$B$37,0))*INDEX(Inputs_ByPrg!$F$6:$F$69,MATCH('ABP BlockSize'!$E14,Inputs_ByPrg!$E$6:$E$69,0))</f>
        <v>0</v>
      </c>
      <c r="AB14" s="86">
        <f>Inputs_ByYear!Y$22*Inputs_ByYear!Y$23*INDEX(Inputs_ByYear!$D$27:$Y$28,MATCH($B14,Inputs_ByYear!$B$27:$B$28,0),MATCH(AB$5,Inputs_ByYear!$D$26:$Y$26))*INDEX(Inputs_ByYear!Y$32:Y$37,MATCH($C14,Inputs_ByYear!$B$32:$B$37,0))*INDEX(Inputs_ByPrg!$F$6:$F$69,MATCH('ABP BlockSize'!$E14,Inputs_ByPrg!$E$6:$E$69,0))</f>
        <v>0</v>
      </c>
    </row>
    <row r="15" spans="2:28" ht="14.75" customHeight="1" x14ac:dyDescent="0.25">
      <c r="B15" s="227" t="s">
        <v>259</v>
      </c>
      <c r="C15" s="227" t="s">
        <v>234</v>
      </c>
      <c r="D15" s="324" t="s">
        <v>322</v>
      </c>
      <c r="E15" s="272" t="str">
        <f t="shared" si="0"/>
        <v>B_Large DG_&gt;25-100</v>
      </c>
      <c r="F15" s="249" t="s">
        <v>92</v>
      </c>
      <c r="G15" s="86">
        <f>Inputs_ByYear!D$22*Inputs_ByYear!D$23*INDEX(Inputs_ByYear!$D$27:$Y$28,MATCH($B15,Inputs_ByYear!$B$27:$B$28,0),MATCH(G$5,Inputs_ByYear!$D$26:$Y$26))*INDEX(Inputs_ByYear!D$32:D$37,MATCH($C15,Inputs_ByYear!$B$32:$B$37,0))*INDEX(Inputs_ByPrg!$F$6:$F$69,MATCH('ABP BlockSize'!$E15,Inputs_ByPrg!$E$6:$E$69,0))</f>
        <v>0</v>
      </c>
      <c r="H15" s="86">
        <f>Inputs_ByYear!E$22*Inputs_ByYear!E$23*INDEX(Inputs_ByYear!$D$27:$Y$28,MATCH($B15,Inputs_ByYear!$B$27:$B$28,0),MATCH(H$5,Inputs_ByYear!$D$26:$Y$26))*INDEX(Inputs_ByYear!E$32:E$37,MATCH($C15,Inputs_ByYear!$B$32:$B$37,0))*INDEX(Inputs_ByPrg!$F$6:$F$69,MATCH('ABP BlockSize'!$E15,Inputs_ByPrg!$E$6:$E$69,0))</f>
        <v>0</v>
      </c>
      <c r="I15" s="86">
        <f>Inputs_ByYear!F$22*Inputs_ByYear!F$23*INDEX(Inputs_ByYear!$D$27:$Y$28,MATCH($B15,Inputs_ByYear!$B$27:$B$28,0),MATCH(I$5,Inputs_ByYear!$D$26:$Y$26))*INDEX(Inputs_ByYear!F$32:F$37,MATCH($C15,Inputs_ByYear!$B$32:$B$37,0))*INDEX(Inputs_ByPrg!$F$6:$F$69,MATCH('ABP BlockSize'!$E15,Inputs_ByPrg!$E$6:$E$69,0))</f>
        <v>13235.04</v>
      </c>
      <c r="J15" s="86">
        <f>Inputs_ByYear!G$22*Inputs_ByYear!G$23*INDEX(Inputs_ByYear!$D$27:$Y$28,MATCH($B15,Inputs_ByYear!$B$27:$B$28,0),MATCH(J$5,Inputs_ByYear!$D$26:$Y$26))*INDEX(Inputs_ByYear!G$32:G$37,MATCH($C15,Inputs_ByYear!$B$32:$B$37,0))*INDEX(Inputs_ByPrg!$F$6:$F$69,MATCH('ABP BlockSize'!$E15,Inputs_ByPrg!$E$6:$E$69,0))</f>
        <v>10416.466666666669</v>
      </c>
      <c r="K15" s="86">
        <f>Inputs_ByYear!H$22*Inputs_ByYear!H$23*INDEX(Inputs_ByYear!$D$27:$Y$28,MATCH($B15,Inputs_ByYear!$B$27:$B$28,0),MATCH(K$5,Inputs_ByYear!$D$26:$Y$26))*INDEX(Inputs_ByYear!H$32:H$37,MATCH($C15,Inputs_ByYear!$B$32:$B$37,0))*INDEX(Inputs_ByPrg!$F$6:$F$69,MATCH('ABP BlockSize'!$E15,Inputs_ByPrg!$E$6:$E$69,0))</f>
        <v>10416.466666666669</v>
      </c>
      <c r="L15" s="86">
        <f>Inputs_ByYear!I$22*Inputs_ByYear!I$23*INDEX(Inputs_ByYear!$D$27:$Y$28,MATCH($B15,Inputs_ByYear!$B$27:$B$28,0),MATCH(L$5,Inputs_ByYear!$D$26:$Y$26))*INDEX(Inputs_ByYear!I$32:I$37,MATCH($C15,Inputs_ByYear!$B$32:$B$37,0))*INDEX(Inputs_ByPrg!$F$6:$F$69,MATCH('ABP BlockSize'!$E15,Inputs_ByPrg!$E$6:$E$69,0))</f>
        <v>12499.76</v>
      </c>
      <c r="M15" s="86">
        <f>Inputs_ByYear!J$22*Inputs_ByYear!J$23*INDEX(Inputs_ByYear!$D$27:$Y$28,MATCH($B15,Inputs_ByYear!$B$27:$B$28,0),MATCH(M$5,Inputs_ByYear!$D$26:$Y$26))*INDEX(Inputs_ByYear!J$32:J$37,MATCH($C15,Inputs_ByYear!$B$32:$B$37,0))*INDEX(Inputs_ByPrg!$F$6:$F$69,MATCH('ABP BlockSize'!$E15,Inputs_ByPrg!$E$6:$E$69,0))</f>
        <v>12499.76</v>
      </c>
      <c r="N15" s="86">
        <f>Inputs_ByYear!K$22*Inputs_ByYear!K$23*INDEX(Inputs_ByYear!$D$27:$Y$28,MATCH($B15,Inputs_ByYear!$B$27:$B$28,0),MATCH(N$5,Inputs_ByYear!$D$26:$Y$26))*INDEX(Inputs_ByYear!K$32:K$37,MATCH($C15,Inputs_ByYear!$B$32:$B$37,0))*INDEX(Inputs_ByPrg!$F$6:$F$69,MATCH('ABP BlockSize'!$E15,Inputs_ByPrg!$E$6:$E$69,0))</f>
        <v>8333.1733333333341</v>
      </c>
      <c r="O15" s="86">
        <f>Inputs_ByYear!L$22*Inputs_ByYear!L$23*INDEX(Inputs_ByYear!$D$27:$Y$28,MATCH($B15,Inputs_ByYear!$B$27:$B$28,0),MATCH(O$5,Inputs_ByYear!$D$26:$Y$26))*INDEX(Inputs_ByYear!L$32:L$37,MATCH($C15,Inputs_ByYear!$B$32:$B$37,0))*INDEX(Inputs_ByPrg!$F$6:$F$69,MATCH('ABP BlockSize'!$E15,Inputs_ByPrg!$E$6:$E$69,0))</f>
        <v>8333.1733333333341</v>
      </c>
      <c r="P15" s="86">
        <f>Inputs_ByYear!M$22*Inputs_ByYear!M$23*INDEX(Inputs_ByYear!$D$27:$Y$28,MATCH($B15,Inputs_ByYear!$B$27:$B$28,0),MATCH(P$5,Inputs_ByYear!$D$26:$Y$26))*INDEX(Inputs_ByYear!M$32:M$37,MATCH($C15,Inputs_ByYear!$B$32:$B$37,0))*INDEX(Inputs_ByPrg!$F$6:$F$69,MATCH('ABP BlockSize'!$E15,Inputs_ByPrg!$E$6:$E$69,0))</f>
        <v>8333.1733333333341</v>
      </c>
      <c r="Q15" s="86">
        <f>Inputs_ByYear!N$22*Inputs_ByYear!N$23*INDEX(Inputs_ByYear!$D$27:$Y$28,MATCH($B15,Inputs_ByYear!$B$27:$B$28,0),MATCH(Q$5,Inputs_ByYear!$D$26:$Y$26))*INDEX(Inputs_ByYear!N$32:N$37,MATCH($C15,Inputs_ByYear!$B$32:$B$37,0))*INDEX(Inputs_ByPrg!$F$6:$F$69,MATCH('ABP BlockSize'!$E15,Inputs_ByPrg!$E$6:$E$69,0))</f>
        <v>8333.1733333333341</v>
      </c>
      <c r="R15" s="86">
        <f>Inputs_ByYear!O$22*Inputs_ByYear!O$23*INDEX(Inputs_ByYear!$D$27:$Y$28,MATCH($B15,Inputs_ByYear!$B$27:$B$28,0),MATCH(R$5,Inputs_ByYear!$D$26:$Y$26))*INDEX(Inputs_ByYear!O$32:O$37,MATCH($C15,Inputs_ByYear!$B$32:$B$37,0))*INDEX(Inputs_ByPrg!$F$6:$F$69,MATCH('ABP BlockSize'!$E15,Inputs_ByPrg!$E$6:$E$69,0))</f>
        <v>8333.1733333333341</v>
      </c>
      <c r="S15" s="86">
        <f>Inputs_ByYear!P$22*Inputs_ByYear!P$23*INDEX(Inputs_ByYear!$D$27:$Y$28,MATCH($B15,Inputs_ByYear!$B$27:$B$28,0),MATCH(S$5,Inputs_ByYear!$D$26:$Y$26))*INDEX(Inputs_ByYear!P$32:P$37,MATCH($C15,Inputs_ByYear!$B$32:$B$37,0))*INDEX(Inputs_ByPrg!$F$6:$F$69,MATCH('ABP BlockSize'!$E15,Inputs_ByPrg!$E$6:$E$69,0))</f>
        <v>8333.1733333333341</v>
      </c>
      <c r="T15" s="86">
        <f>Inputs_ByYear!Q$22*Inputs_ByYear!Q$23*INDEX(Inputs_ByYear!$D$27:$Y$28,MATCH($B15,Inputs_ByYear!$B$27:$B$28,0),MATCH(T$5,Inputs_ByYear!$D$26:$Y$26))*INDEX(Inputs_ByYear!Q$32:Q$37,MATCH($C15,Inputs_ByYear!$B$32:$B$37,0))*INDEX(Inputs_ByPrg!$F$6:$F$69,MATCH('ABP BlockSize'!$E15,Inputs_ByPrg!$E$6:$E$69,0))</f>
        <v>8333.1733333333341</v>
      </c>
      <c r="U15" s="86">
        <f>Inputs_ByYear!R$22*Inputs_ByYear!R$23*INDEX(Inputs_ByYear!$D$27:$Y$28,MATCH($B15,Inputs_ByYear!$B$27:$B$28,0),MATCH(U$5,Inputs_ByYear!$D$26:$Y$26))*INDEX(Inputs_ByYear!R$32:R$37,MATCH($C15,Inputs_ByYear!$B$32:$B$37,0))*INDEX(Inputs_ByPrg!$F$6:$F$69,MATCH('ABP BlockSize'!$E15,Inputs_ByPrg!$E$6:$E$69,0))</f>
        <v>8333.1733333333341</v>
      </c>
      <c r="V15" s="86">
        <f>Inputs_ByYear!S$22*Inputs_ByYear!S$23*INDEX(Inputs_ByYear!$D$27:$Y$28,MATCH($B15,Inputs_ByYear!$B$27:$B$28,0),MATCH(V$5,Inputs_ByYear!$D$26:$Y$26))*INDEX(Inputs_ByYear!S$32:S$37,MATCH($C15,Inputs_ByYear!$B$32:$B$37,0))*INDEX(Inputs_ByPrg!$F$6:$F$69,MATCH('ABP BlockSize'!$E15,Inputs_ByPrg!$E$6:$E$69,0))</f>
        <v>8333.1733333333341</v>
      </c>
      <c r="W15" s="86">
        <f>Inputs_ByYear!T$22*Inputs_ByYear!T$23*INDEX(Inputs_ByYear!$D$27:$Y$28,MATCH($B15,Inputs_ByYear!$B$27:$B$28,0),MATCH(W$5,Inputs_ByYear!$D$26:$Y$26))*INDEX(Inputs_ByYear!T$32:T$37,MATCH($C15,Inputs_ByYear!$B$32:$B$37,0))*INDEX(Inputs_ByPrg!$F$6:$F$69,MATCH('ABP BlockSize'!$E15,Inputs_ByPrg!$E$6:$E$69,0))</f>
        <v>8333.1733333333341</v>
      </c>
      <c r="X15" s="86">
        <f>Inputs_ByYear!U$22*Inputs_ByYear!U$23*INDEX(Inputs_ByYear!$D$27:$Y$28,MATCH($B15,Inputs_ByYear!$B$27:$B$28,0),MATCH(X$5,Inputs_ByYear!$D$26:$Y$26))*INDEX(Inputs_ByYear!U$32:U$37,MATCH($C15,Inputs_ByYear!$B$32:$B$37,0))*INDEX(Inputs_ByPrg!$F$6:$F$69,MATCH('ABP BlockSize'!$E15,Inputs_ByPrg!$E$6:$E$69,0))</f>
        <v>8333.1733333333341</v>
      </c>
      <c r="Y15" s="86">
        <f>Inputs_ByYear!V$22*Inputs_ByYear!V$23*INDEX(Inputs_ByYear!$D$27:$Y$28,MATCH($B15,Inputs_ByYear!$B$27:$B$28,0),MATCH(Y$5,Inputs_ByYear!$D$26:$Y$26))*INDEX(Inputs_ByYear!V$32:V$37,MATCH($C15,Inputs_ByYear!$B$32:$B$37,0))*INDEX(Inputs_ByPrg!$F$6:$F$69,MATCH('ABP BlockSize'!$E15,Inputs_ByPrg!$E$6:$E$69,0))</f>
        <v>8333.1733333333341</v>
      </c>
      <c r="Z15" s="86">
        <f>Inputs_ByYear!W$22*Inputs_ByYear!W$23*INDEX(Inputs_ByYear!$D$27:$Y$28,MATCH($B15,Inputs_ByYear!$B$27:$B$28,0),MATCH(Z$5,Inputs_ByYear!$D$26:$Y$26))*INDEX(Inputs_ByYear!W$32:W$37,MATCH($C15,Inputs_ByYear!$B$32:$B$37,0))*INDEX(Inputs_ByPrg!$F$6:$F$69,MATCH('ABP BlockSize'!$E15,Inputs_ByPrg!$E$6:$E$69,0))</f>
        <v>0</v>
      </c>
      <c r="AA15" s="86">
        <f>Inputs_ByYear!X$22*Inputs_ByYear!X$23*INDEX(Inputs_ByYear!$D$27:$Y$28,MATCH($B15,Inputs_ByYear!$B$27:$B$28,0),MATCH(AA$5,Inputs_ByYear!$D$26:$Y$26))*INDEX(Inputs_ByYear!X$32:X$37,MATCH($C15,Inputs_ByYear!$B$32:$B$37,0))*INDEX(Inputs_ByPrg!$F$6:$F$69,MATCH('ABP BlockSize'!$E15,Inputs_ByPrg!$E$6:$E$69,0))</f>
        <v>0</v>
      </c>
      <c r="AB15" s="86">
        <f>Inputs_ByYear!Y$22*Inputs_ByYear!Y$23*INDEX(Inputs_ByYear!$D$27:$Y$28,MATCH($B15,Inputs_ByYear!$B$27:$B$28,0),MATCH(AB$5,Inputs_ByYear!$D$26:$Y$26))*INDEX(Inputs_ByYear!Y$32:Y$37,MATCH($C15,Inputs_ByYear!$B$32:$B$37,0))*INDEX(Inputs_ByPrg!$F$6:$F$69,MATCH('ABP BlockSize'!$E15,Inputs_ByPrg!$E$6:$E$69,0))</f>
        <v>0</v>
      </c>
    </row>
    <row r="16" spans="2:28" ht="14.75" customHeight="1" x14ac:dyDescent="0.25">
      <c r="B16" s="227" t="s">
        <v>259</v>
      </c>
      <c r="C16" s="227" t="s">
        <v>234</v>
      </c>
      <c r="D16" s="324" t="s">
        <v>323</v>
      </c>
      <c r="E16" s="272" t="str">
        <f t="shared" si="0"/>
        <v>B_Large DG_&gt;100-200</v>
      </c>
      <c r="F16" s="249" t="s">
        <v>92</v>
      </c>
      <c r="G16" s="86">
        <f>Inputs_ByYear!D$22*Inputs_ByYear!D$23*INDEX(Inputs_ByYear!$D$27:$Y$28,MATCH($B16,Inputs_ByYear!$B$27:$B$28,0),MATCH(G$5,Inputs_ByYear!$D$26:$Y$26))*INDEX(Inputs_ByYear!D$32:D$37,MATCH($C16,Inputs_ByYear!$B$32:$B$37,0))*INDEX(Inputs_ByPrg!$F$6:$F$69,MATCH('ABP BlockSize'!$E16,Inputs_ByPrg!$E$6:$E$69,0))</f>
        <v>0</v>
      </c>
      <c r="H16" s="86">
        <f>Inputs_ByYear!E$22*Inputs_ByYear!E$23*INDEX(Inputs_ByYear!$D$27:$Y$28,MATCH($B16,Inputs_ByYear!$B$27:$B$28,0),MATCH(H$5,Inputs_ByYear!$D$26:$Y$26))*INDEX(Inputs_ByYear!E$32:E$37,MATCH($C16,Inputs_ByYear!$B$32:$B$37,0))*INDEX(Inputs_ByPrg!$F$6:$F$69,MATCH('ABP BlockSize'!$E16,Inputs_ByPrg!$E$6:$E$69,0))</f>
        <v>0</v>
      </c>
      <c r="I16" s="86">
        <f>Inputs_ByYear!F$22*Inputs_ByYear!F$23*INDEX(Inputs_ByYear!$D$27:$Y$28,MATCH($B16,Inputs_ByYear!$B$27:$B$28,0),MATCH(I$5,Inputs_ByYear!$D$26:$Y$26))*INDEX(Inputs_ByYear!F$32:F$37,MATCH($C16,Inputs_ByYear!$B$32:$B$37,0))*INDEX(Inputs_ByPrg!$F$6:$F$69,MATCH('ABP BlockSize'!$E16,Inputs_ByPrg!$E$6:$E$69,0))</f>
        <v>10720.08</v>
      </c>
      <c r="J16" s="86">
        <f>Inputs_ByYear!G$22*Inputs_ByYear!G$23*INDEX(Inputs_ByYear!$D$27:$Y$28,MATCH($B16,Inputs_ByYear!$B$27:$B$28,0),MATCH(J$5,Inputs_ByYear!$D$26:$Y$26))*INDEX(Inputs_ByYear!G$32:G$37,MATCH($C16,Inputs_ByYear!$B$32:$B$37,0))*INDEX(Inputs_ByPrg!$F$6:$F$69,MATCH('ABP BlockSize'!$E16,Inputs_ByPrg!$E$6:$E$69,0))</f>
        <v>8437.1000000000022</v>
      </c>
      <c r="K16" s="86">
        <f>Inputs_ByYear!H$22*Inputs_ByYear!H$23*INDEX(Inputs_ByYear!$D$27:$Y$28,MATCH($B16,Inputs_ByYear!$B$27:$B$28,0),MATCH(K$5,Inputs_ByYear!$D$26:$Y$26))*INDEX(Inputs_ByYear!H$32:H$37,MATCH($C16,Inputs_ByYear!$B$32:$B$37,0))*INDEX(Inputs_ByPrg!$F$6:$F$69,MATCH('ABP BlockSize'!$E16,Inputs_ByPrg!$E$6:$E$69,0))</f>
        <v>8437.1000000000022</v>
      </c>
      <c r="L16" s="86">
        <f>Inputs_ByYear!I$22*Inputs_ByYear!I$23*INDEX(Inputs_ByYear!$D$27:$Y$28,MATCH($B16,Inputs_ByYear!$B$27:$B$28,0),MATCH(L$5,Inputs_ByYear!$D$26:$Y$26))*INDEX(Inputs_ByYear!I$32:I$37,MATCH($C16,Inputs_ByYear!$B$32:$B$37,0))*INDEX(Inputs_ByPrg!$F$6:$F$69,MATCH('ABP BlockSize'!$E16,Inputs_ByPrg!$E$6:$E$69,0))</f>
        <v>10124.52</v>
      </c>
      <c r="M16" s="86">
        <f>Inputs_ByYear!J$22*Inputs_ByYear!J$23*INDEX(Inputs_ByYear!$D$27:$Y$28,MATCH($B16,Inputs_ByYear!$B$27:$B$28,0),MATCH(M$5,Inputs_ByYear!$D$26:$Y$26))*INDEX(Inputs_ByYear!J$32:J$37,MATCH($C16,Inputs_ByYear!$B$32:$B$37,0))*INDEX(Inputs_ByPrg!$F$6:$F$69,MATCH('ABP BlockSize'!$E16,Inputs_ByPrg!$E$6:$E$69,0))</f>
        <v>10124.52</v>
      </c>
      <c r="N16" s="86">
        <f>Inputs_ByYear!K$22*Inputs_ByYear!K$23*INDEX(Inputs_ByYear!$D$27:$Y$28,MATCH($B16,Inputs_ByYear!$B$27:$B$28,0),MATCH(N$5,Inputs_ByYear!$D$26:$Y$26))*INDEX(Inputs_ByYear!K$32:K$37,MATCH($C16,Inputs_ByYear!$B$32:$B$37,0))*INDEX(Inputs_ByPrg!$F$6:$F$69,MATCH('ABP BlockSize'!$E16,Inputs_ByPrg!$E$6:$E$69,0))</f>
        <v>6749.68</v>
      </c>
      <c r="O16" s="86">
        <f>Inputs_ByYear!L$22*Inputs_ByYear!L$23*INDEX(Inputs_ByYear!$D$27:$Y$28,MATCH($B16,Inputs_ByYear!$B$27:$B$28,0),MATCH(O$5,Inputs_ByYear!$D$26:$Y$26))*INDEX(Inputs_ByYear!L$32:L$37,MATCH($C16,Inputs_ByYear!$B$32:$B$37,0))*INDEX(Inputs_ByPrg!$F$6:$F$69,MATCH('ABP BlockSize'!$E16,Inputs_ByPrg!$E$6:$E$69,0))</f>
        <v>6749.68</v>
      </c>
      <c r="P16" s="86">
        <f>Inputs_ByYear!M$22*Inputs_ByYear!M$23*INDEX(Inputs_ByYear!$D$27:$Y$28,MATCH($B16,Inputs_ByYear!$B$27:$B$28,0),MATCH(P$5,Inputs_ByYear!$D$26:$Y$26))*INDEX(Inputs_ByYear!M$32:M$37,MATCH($C16,Inputs_ByYear!$B$32:$B$37,0))*INDEX(Inputs_ByPrg!$F$6:$F$69,MATCH('ABP BlockSize'!$E16,Inputs_ByPrg!$E$6:$E$69,0))</f>
        <v>6749.68</v>
      </c>
      <c r="Q16" s="86">
        <f>Inputs_ByYear!N$22*Inputs_ByYear!N$23*INDEX(Inputs_ByYear!$D$27:$Y$28,MATCH($B16,Inputs_ByYear!$B$27:$B$28,0),MATCH(Q$5,Inputs_ByYear!$D$26:$Y$26))*INDEX(Inputs_ByYear!N$32:N$37,MATCH($C16,Inputs_ByYear!$B$32:$B$37,0))*INDEX(Inputs_ByPrg!$F$6:$F$69,MATCH('ABP BlockSize'!$E16,Inputs_ByPrg!$E$6:$E$69,0))</f>
        <v>6749.68</v>
      </c>
      <c r="R16" s="86">
        <f>Inputs_ByYear!O$22*Inputs_ByYear!O$23*INDEX(Inputs_ByYear!$D$27:$Y$28,MATCH($B16,Inputs_ByYear!$B$27:$B$28,0),MATCH(R$5,Inputs_ByYear!$D$26:$Y$26))*INDEX(Inputs_ByYear!O$32:O$37,MATCH($C16,Inputs_ByYear!$B$32:$B$37,0))*INDEX(Inputs_ByPrg!$F$6:$F$69,MATCH('ABP BlockSize'!$E16,Inputs_ByPrg!$E$6:$E$69,0))</f>
        <v>6749.68</v>
      </c>
      <c r="S16" s="86">
        <f>Inputs_ByYear!P$22*Inputs_ByYear!P$23*INDEX(Inputs_ByYear!$D$27:$Y$28,MATCH($B16,Inputs_ByYear!$B$27:$B$28,0),MATCH(S$5,Inputs_ByYear!$D$26:$Y$26))*INDEX(Inputs_ByYear!P$32:P$37,MATCH($C16,Inputs_ByYear!$B$32:$B$37,0))*INDEX(Inputs_ByPrg!$F$6:$F$69,MATCH('ABP BlockSize'!$E16,Inputs_ByPrg!$E$6:$E$69,0))</f>
        <v>6749.68</v>
      </c>
      <c r="T16" s="86">
        <f>Inputs_ByYear!Q$22*Inputs_ByYear!Q$23*INDEX(Inputs_ByYear!$D$27:$Y$28,MATCH($B16,Inputs_ByYear!$B$27:$B$28,0),MATCH(T$5,Inputs_ByYear!$D$26:$Y$26))*INDEX(Inputs_ByYear!Q$32:Q$37,MATCH($C16,Inputs_ByYear!$B$32:$B$37,0))*INDEX(Inputs_ByPrg!$F$6:$F$69,MATCH('ABP BlockSize'!$E16,Inputs_ByPrg!$E$6:$E$69,0))</f>
        <v>6749.68</v>
      </c>
      <c r="U16" s="86">
        <f>Inputs_ByYear!R$22*Inputs_ByYear!R$23*INDEX(Inputs_ByYear!$D$27:$Y$28,MATCH($B16,Inputs_ByYear!$B$27:$B$28,0),MATCH(U$5,Inputs_ByYear!$D$26:$Y$26))*INDEX(Inputs_ByYear!R$32:R$37,MATCH($C16,Inputs_ByYear!$B$32:$B$37,0))*INDEX(Inputs_ByPrg!$F$6:$F$69,MATCH('ABP BlockSize'!$E16,Inputs_ByPrg!$E$6:$E$69,0))</f>
        <v>6749.68</v>
      </c>
      <c r="V16" s="86">
        <f>Inputs_ByYear!S$22*Inputs_ByYear!S$23*INDEX(Inputs_ByYear!$D$27:$Y$28,MATCH($B16,Inputs_ByYear!$B$27:$B$28,0),MATCH(V$5,Inputs_ByYear!$D$26:$Y$26))*INDEX(Inputs_ByYear!S$32:S$37,MATCH($C16,Inputs_ByYear!$B$32:$B$37,0))*INDEX(Inputs_ByPrg!$F$6:$F$69,MATCH('ABP BlockSize'!$E16,Inputs_ByPrg!$E$6:$E$69,0))</f>
        <v>6749.68</v>
      </c>
      <c r="W16" s="86">
        <f>Inputs_ByYear!T$22*Inputs_ByYear!T$23*INDEX(Inputs_ByYear!$D$27:$Y$28,MATCH($B16,Inputs_ByYear!$B$27:$B$28,0),MATCH(W$5,Inputs_ByYear!$D$26:$Y$26))*INDEX(Inputs_ByYear!T$32:T$37,MATCH($C16,Inputs_ByYear!$B$32:$B$37,0))*INDEX(Inputs_ByPrg!$F$6:$F$69,MATCH('ABP BlockSize'!$E16,Inputs_ByPrg!$E$6:$E$69,0))</f>
        <v>6749.68</v>
      </c>
      <c r="X16" s="86">
        <f>Inputs_ByYear!U$22*Inputs_ByYear!U$23*INDEX(Inputs_ByYear!$D$27:$Y$28,MATCH($B16,Inputs_ByYear!$B$27:$B$28,0),MATCH(X$5,Inputs_ByYear!$D$26:$Y$26))*INDEX(Inputs_ByYear!U$32:U$37,MATCH($C16,Inputs_ByYear!$B$32:$B$37,0))*INDEX(Inputs_ByPrg!$F$6:$F$69,MATCH('ABP BlockSize'!$E16,Inputs_ByPrg!$E$6:$E$69,0))</f>
        <v>6749.68</v>
      </c>
      <c r="Y16" s="86">
        <f>Inputs_ByYear!V$22*Inputs_ByYear!V$23*INDEX(Inputs_ByYear!$D$27:$Y$28,MATCH($B16,Inputs_ByYear!$B$27:$B$28,0),MATCH(Y$5,Inputs_ByYear!$D$26:$Y$26))*INDEX(Inputs_ByYear!V$32:V$37,MATCH($C16,Inputs_ByYear!$B$32:$B$37,0))*INDEX(Inputs_ByPrg!$F$6:$F$69,MATCH('ABP BlockSize'!$E16,Inputs_ByPrg!$E$6:$E$69,0))</f>
        <v>6749.68</v>
      </c>
      <c r="Z16" s="86">
        <f>Inputs_ByYear!W$22*Inputs_ByYear!W$23*INDEX(Inputs_ByYear!$D$27:$Y$28,MATCH($B16,Inputs_ByYear!$B$27:$B$28,0),MATCH(Z$5,Inputs_ByYear!$D$26:$Y$26))*INDEX(Inputs_ByYear!W$32:W$37,MATCH($C16,Inputs_ByYear!$B$32:$B$37,0))*INDEX(Inputs_ByPrg!$F$6:$F$69,MATCH('ABP BlockSize'!$E16,Inputs_ByPrg!$E$6:$E$69,0))</f>
        <v>0</v>
      </c>
      <c r="AA16" s="86">
        <f>Inputs_ByYear!X$22*Inputs_ByYear!X$23*INDEX(Inputs_ByYear!$D$27:$Y$28,MATCH($B16,Inputs_ByYear!$B$27:$B$28,0),MATCH(AA$5,Inputs_ByYear!$D$26:$Y$26))*INDEX(Inputs_ByYear!X$32:X$37,MATCH($C16,Inputs_ByYear!$B$32:$B$37,0))*INDEX(Inputs_ByPrg!$F$6:$F$69,MATCH('ABP BlockSize'!$E16,Inputs_ByPrg!$E$6:$E$69,0))</f>
        <v>0</v>
      </c>
      <c r="AB16" s="86">
        <f>Inputs_ByYear!Y$22*Inputs_ByYear!Y$23*INDEX(Inputs_ByYear!$D$27:$Y$28,MATCH($B16,Inputs_ByYear!$B$27:$B$28,0),MATCH(AB$5,Inputs_ByYear!$D$26:$Y$26))*INDEX(Inputs_ByYear!Y$32:Y$37,MATCH($C16,Inputs_ByYear!$B$32:$B$37,0))*INDEX(Inputs_ByPrg!$F$6:$F$69,MATCH('ABP BlockSize'!$E16,Inputs_ByPrg!$E$6:$E$69,0))</f>
        <v>0</v>
      </c>
    </row>
    <row r="17" spans="2:28" ht="14.75" customHeight="1" x14ac:dyDescent="0.25">
      <c r="B17" s="227" t="s">
        <v>259</v>
      </c>
      <c r="C17" s="227" t="s">
        <v>234</v>
      </c>
      <c r="D17" s="324" t="s">
        <v>324</v>
      </c>
      <c r="E17" s="272" t="str">
        <f t="shared" si="0"/>
        <v>B_Large DG_&gt;200-500</v>
      </c>
      <c r="F17" s="249" t="s">
        <v>92</v>
      </c>
      <c r="G17" s="86">
        <f>Inputs_ByYear!D$22*Inputs_ByYear!D$23*INDEX(Inputs_ByYear!$D$27:$Y$28,MATCH($B17,Inputs_ByYear!$B$27:$B$28,0),MATCH(G$5,Inputs_ByYear!$D$26:$Y$26))*INDEX(Inputs_ByYear!D$32:D$37,MATCH($C17,Inputs_ByYear!$B$32:$B$37,0))*INDEX(Inputs_ByPrg!$F$6:$F$69,MATCH('ABP BlockSize'!$E17,Inputs_ByPrg!$E$6:$E$69,0))</f>
        <v>0</v>
      </c>
      <c r="H17" s="86">
        <f>Inputs_ByYear!E$22*Inputs_ByYear!E$23*INDEX(Inputs_ByYear!$D$27:$Y$28,MATCH($B17,Inputs_ByYear!$B$27:$B$28,0),MATCH(H$5,Inputs_ByYear!$D$26:$Y$26))*INDEX(Inputs_ByYear!E$32:E$37,MATCH($C17,Inputs_ByYear!$B$32:$B$37,0))*INDEX(Inputs_ByPrg!$F$6:$F$69,MATCH('ABP BlockSize'!$E17,Inputs_ByPrg!$E$6:$E$69,0))</f>
        <v>0</v>
      </c>
      <c r="I17" s="86">
        <f>Inputs_ByYear!F$22*Inputs_ByYear!F$23*INDEX(Inputs_ByYear!$D$27:$Y$28,MATCH($B17,Inputs_ByYear!$B$27:$B$28,0),MATCH(I$5,Inputs_ByYear!$D$26:$Y$26))*INDEX(Inputs_ByYear!F$32:F$37,MATCH($C17,Inputs_ByYear!$B$32:$B$37,0))*INDEX(Inputs_ByPrg!$F$6:$F$69,MATCH('ABP BlockSize'!$E17,Inputs_ByPrg!$E$6:$E$69,0))</f>
        <v>33989.760000000002</v>
      </c>
      <c r="J17" s="86">
        <f>Inputs_ByYear!G$22*Inputs_ByYear!G$23*INDEX(Inputs_ByYear!$D$27:$Y$28,MATCH($B17,Inputs_ByYear!$B$27:$B$28,0),MATCH(J$5,Inputs_ByYear!$D$26:$Y$26))*INDEX(Inputs_ByYear!G$32:G$37,MATCH($C17,Inputs_ByYear!$B$32:$B$37,0))*INDEX(Inputs_ByPrg!$F$6:$F$69,MATCH('ABP BlockSize'!$E17,Inputs_ByPrg!$E$6:$E$69,0))</f>
        <v>26751.200000000004</v>
      </c>
      <c r="K17" s="86">
        <f>Inputs_ByYear!H$22*Inputs_ByYear!H$23*INDEX(Inputs_ByYear!$D$27:$Y$28,MATCH($B17,Inputs_ByYear!$B$27:$B$28,0),MATCH(K$5,Inputs_ByYear!$D$26:$Y$26))*INDEX(Inputs_ByYear!H$32:H$37,MATCH($C17,Inputs_ByYear!$B$32:$B$37,0))*INDEX(Inputs_ByPrg!$F$6:$F$69,MATCH('ABP BlockSize'!$E17,Inputs_ByPrg!$E$6:$E$69,0))</f>
        <v>26751.200000000004</v>
      </c>
      <c r="L17" s="86">
        <f>Inputs_ByYear!I$22*Inputs_ByYear!I$23*INDEX(Inputs_ByYear!$D$27:$Y$28,MATCH($B17,Inputs_ByYear!$B$27:$B$28,0),MATCH(L$5,Inputs_ByYear!$D$26:$Y$26))*INDEX(Inputs_ByYear!I$32:I$37,MATCH($C17,Inputs_ByYear!$B$32:$B$37,0))*INDEX(Inputs_ByPrg!$F$6:$F$69,MATCH('ABP BlockSize'!$E17,Inputs_ByPrg!$E$6:$E$69,0))</f>
        <v>32101.439999999999</v>
      </c>
      <c r="M17" s="86">
        <f>Inputs_ByYear!J$22*Inputs_ByYear!J$23*INDEX(Inputs_ByYear!$D$27:$Y$28,MATCH($B17,Inputs_ByYear!$B$27:$B$28,0),MATCH(M$5,Inputs_ByYear!$D$26:$Y$26))*INDEX(Inputs_ByYear!J$32:J$37,MATCH($C17,Inputs_ByYear!$B$32:$B$37,0))*INDEX(Inputs_ByPrg!$F$6:$F$69,MATCH('ABP BlockSize'!$E17,Inputs_ByPrg!$E$6:$E$69,0))</f>
        <v>32101.439999999999</v>
      </c>
      <c r="N17" s="86">
        <f>Inputs_ByYear!K$22*Inputs_ByYear!K$23*INDEX(Inputs_ByYear!$D$27:$Y$28,MATCH($B17,Inputs_ByYear!$B$27:$B$28,0),MATCH(N$5,Inputs_ByYear!$D$26:$Y$26))*INDEX(Inputs_ByYear!K$32:K$37,MATCH($C17,Inputs_ByYear!$B$32:$B$37,0))*INDEX(Inputs_ByPrg!$F$6:$F$69,MATCH('ABP BlockSize'!$E17,Inputs_ByPrg!$E$6:$E$69,0))</f>
        <v>21400.959999999999</v>
      </c>
      <c r="O17" s="86">
        <f>Inputs_ByYear!L$22*Inputs_ByYear!L$23*INDEX(Inputs_ByYear!$D$27:$Y$28,MATCH($B17,Inputs_ByYear!$B$27:$B$28,0),MATCH(O$5,Inputs_ByYear!$D$26:$Y$26))*INDEX(Inputs_ByYear!L$32:L$37,MATCH($C17,Inputs_ByYear!$B$32:$B$37,0))*INDEX(Inputs_ByPrg!$F$6:$F$69,MATCH('ABP BlockSize'!$E17,Inputs_ByPrg!$E$6:$E$69,0))</f>
        <v>21400.959999999999</v>
      </c>
      <c r="P17" s="86">
        <f>Inputs_ByYear!M$22*Inputs_ByYear!M$23*INDEX(Inputs_ByYear!$D$27:$Y$28,MATCH($B17,Inputs_ByYear!$B$27:$B$28,0),MATCH(P$5,Inputs_ByYear!$D$26:$Y$26))*INDEX(Inputs_ByYear!M$32:M$37,MATCH($C17,Inputs_ByYear!$B$32:$B$37,0))*INDEX(Inputs_ByPrg!$F$6:$F$69,MATCH('ABP BlockSize'!$E17,Inputs_ByPrg!$E$6:$E$69,0))</f>
        <v>21400.959999999999</v>
      </c>
      <c r="Q17" s="86">
        <f>Inputs_ByYear!N$22*Inputs_ByYear!N$23*INDEX(Inputs_ByYear!$D$27:$Y$28,MATCH($B17,Inputs_ByYear!$B$27:$B$28,0),MATCH(Q$5,Inputs_ByYear!$D$26:$Y$26))*INDEX(Inputs_ByYear!N$32:N$37,MATCH($C17,Inputs_ByYear!$B$32:$B$37,0))*INDEX(Inputs_ByPrg!$F$6:$F$69,MATCH('ABP BlockSize'!$E17,Inputs_ByPrg!$E$6:$E$69,0))</f>
        <v>21400.959999999999</v>
      </c>
      <c r="R17" s="86">
        <f>Inputs_ByYear!O$22*Inputs_ByYear!O$23*INDEX(Inputs_ByYear!$D$27:$Y$28,MATCH($B17,Inputs_ByYear!$B$27:$B$28,0),MATCH(R$5,Inputs_ByYear!$D$26:$Y$26))*INDEX(Inputs_ByYear!O$32:O$37,MATCH($C17,Inputs_ByYear!$B$32:$B$37,0))*INDEX(Inputs_ByPrg!$F$6:$F$69,MATCH('ABP BlockSize'!$E17,Inputs_ByPrg!$E$6:$E$69,0))</f>
        <v>21400.959999999999</v>
      </c>
      <c r="S17" s="86">
        <f>Inputs_ByYear!P$22*Inputs_ByYear!P$23*INDEX(Inputs_ByYear!$D$27:$Y$28,MATCH($B17,Inputs_ByYear!$B$27:$B$28,0),MATCH(S$5,Inputs_ByYear!$D$26:$Y$26))*INDEX(Inputs_ByYear!P$32:P$37,MATCH($C17,Inputs_ByYear!$B$32:$B$37,0))*INDEX(Inputs_ByPrg!$F$6:$F$69,MATCH('ABP BlockSize'!$E17,Inputs_ByPrg!$E$6:$E$69,0))</f>
        <v>21400.959999999999</v>
      </c>
      <c r="T17" s="86">
        <f>Inputs_ByYear!Q$22*Inputs_ByYear!Q$23*INDEX(Inputs_ByYear!$D$27:$Y$28,MATCH($B17,Inputs_ByYear!$B$27:$B$28,0),MATCH(T$5,Inputs_ByYear!$D$26:$Y$26))*INDEX(Inputs_ByYear!Q$32:Q$37,MATCH($C17,Inputs_ByYear!$B$32:$B$37,0))*INDEX(Inputs_ByPrg!$F$6:$F$69,MATCH('ABP BlockSize'!$E17,Inputs_ByPrg!$E$6:$E$69,0))</f>
        <v>21400.959999999999</v>
      </c>
      <c r="U17" s="86">
        <f>Inputs_ByYear!R$22*Inputs_ByYear!R$23*INDEX(Inputs_ByYear!$D$27:$Y$28,MATCH($B17,Inputs_ByYear!$B$27:$B$28,0),MATCH(U$5,Inputs_ByYear!$D$26:$Y$26))*INDEX(Inputs_ByYear!R$32:R$37,MATCH($C17,Inputs_ByYear!$B$32:$B$37,0))*INDEX(Inputs_ByPrg!$F$6:$F$69,MATCH('ABP BlockSize'!$E17,Inputs_ByPrg!$E$6:$E$69,0))</f>
        <v>21400.959999999999</v>
      </c>
      <c r="V17" s="86">
        <f>Inputs_ByYear!S$22*Inputs_ByYear!S$23*INDEX(Inputs_ByYear!$D$27:$Y$28,MATCH($B17,Inputs_ByYear!$B$27:$B$28,0),MATCH(V$5,Inputs_ByYear!$D$26:$Y$26))*INDEX(Inputs_ByYear!S$32:S$37,MATCH($C17,Inputs_ByYear!$B$32:$B$37,0))*INDEX(Inputs_ByPrg!$F$6:$F$69,MATCH('ABP BlockSize'!$E17,Inputs_ByPrg!$E$6:$E$69,0))</f>
        <v>21400.959999999999</v>
      </c>
      <c r="W17" s="86">
        <f>Inputs_ByYear!T$22*Inputs_ByYear!T$23*INDEX(Inputs_ByYear!$D$27:$Y$28,MATCH($B17,Inputs_ByYear!$B$27:$B$28,0),MATCH(W$5,Inputs_ByYear!$D$26:$Y$26))*INDEX(Inputs_ByYear!T$32:T$37,MATCH($C17,Inputs_ByYear!$B$32:$B$37,0))*INDEX(Inputs_ByPrg!$F$6:$F$69,MATCH('ABP BlockSize'!$E17,Inputs_ByPrg!$E$6:$E$69,0))</f>
        <v>21400.959999999999</v>
      </c>
      <c r="X17" s="86">
        <f>Inputs_ByYear!U$22*Inputs_ByYear!U$23*INDEX(Inputs_ByYear!$D$27:$Y$28,MATCH($B17,Inputs_ByYear!$B$27:$B$28,0),MATCH(X$5,Inputs_ByYear!$D$26:$Y$26))*INDEX(Inputs_ByYear!U$32:U$37,MATCH($C17,Inputs_ByYear!$B$32:$B$37,0))*INDEX(Inputs_ByPrg!$F$6:$F$69,MATCH('ABP BlockSize'!$E17,Inputs_ByPrg!$E$6:$E$69,0))</f>
        <v>21400.959999999999</v>
      </c>
      <c r="Y17" s="86">
        <f>Inputs_ByYear!V$22*Inputs_ByYear!V$23*INDEX(Inputs_ByYear!$D$27:$Y$28,MATCH($B17,Inputs_ByYear!$B$27:$B$28,0),MATCH(Y$5,Inputs_ByYear!$D$26:$Y$26))*INDEX(Inputs_ByYear!V$32:V$37,MATCH($C17,Inputs_ByYear!$B$32:$B$37,0))*INDEX(Inputs_ByPrg!$F$6:$F$69,MATCH('ABP BlockSize'!$E17,Inputs_ByPrg!$E$6:$E$69,0))</f>
        <v>21400.959999999999</v>
      </c>
      <c r="Z17" s="86">
        <f>Inputs_ByYear!W$22*Inputs_ByYear!W$23*INDEX(Inputs_ByYear!$D$27:$Y$28,MATCH($B17,Inputs_ByYear!$B$27:$B$28,0),MATCH(Z$5,Inputs_ByYear!$D$26:$Y$26))*INDEX(Inputs_ByYear!W$32:W$37,MATCH($C17,Inputs_ByYear!$B$32:$B$37,0))*INDEX(Inputs_ByPrg!$F$6:$F$69,MATCH('ABP BlockSize'!$E17,Inputs_ByPrg!$E$6:$E$69,0))</f>
        <v>0</v>
      </c>
      <c r="AA17" s="86">
        <f>Inputs_ByYear!X$22*Inputs_ByYear!X$23*INDEX(Inputs_ByYear!$D$27:$Y$28,MATCH($B17,Inputs_ByYear!$B$27:$B$28,0),MATCH(AA$5,Inputs_ByYear!$D$26:$Y$26))*INDEX(Inputs_ByYear!X$32:X$37,MATCH($C17,Inputs_ByYear!$B$32:$B$37,0))*INDEX(Inputs_ByPrg!$F$6:$F$69,MATCH('ABP BlockSize'!$E17,Inputs_ByPrg!$E$6:$E$69,0))</f>
        <v>0</v>
      </c>
      <c r="AB17" s="86">
        <f>Inputs_ByYear!Y$22*Inputs_ByYear!Y$23*INDEX(Inputs_ByYear!$D$27:$Y$28,MATCH($B17,Inputs_ByYear!$B$27:$B$28,0),MATCH(AB$5,Inputs_ByYear!$D$26:$Y$26))*INDEX(Inputs_ByYear!Y$32:Y$37,MATCH($C17,Inputs_ByYear!$B$32:$B$37,0))*INDEX(Inputs_ByPrg!$F$6:$F$69,MATCH('ABP BlockSize'!$E17,Inputs_ByPrg!$E$6:$E$69,0))</f>
        <v>0</v>
      </c>
    </row>
    <row r="18" spans="2:28" ht="14.75" customHeight="1" x14ac:dyDescent="0.25">
      <c r="B18" s="227" t="s">
        <v>259</v>
      </c>
      <c r="C18" s="227" t="s">
        <v>234</v>
      </c>
      <c r="D18" s="324" t="s">
        <v>326</v>
      </c>
      <c r="E18" s="272" t="str">
        <f t="shared" si="0"/>
        <v>B_Large DG_&gt;500-2000</v>
      </c>
      <c r="F18" s="249" t="s">
        <v>92</v>
      </c>
      <c r="G18" s="86">
        <f>Inputs_ByYear!D$22*Inputs_ByYear!D$23*INDEX(Inputs_ByYear!$D$27:$Y$28,MATCH($B18,Inputs_ByYear!$B$27:$B$28,0),MATCH(G$5,Inputs_ByYear!$D$26:$Y$26))*INDEX(Inputs_ByYear!D$32:D$37,MATCH($C18,Inputs_ByYear!$B$32:$B$37,0))*INDEX(Inputs_ByPrg!$F$6:$F$69,MATCH('ABP BlockSize'!$E18,Inputs_ByPrg!$E$6:$E$69,0))</f>
        <v>0</v>
      </c>
      <c r="H18" s="86">
        <f>Inputs_ByYear!E$22*Inputs_ByYear!E$23*INDEX(Inputs_ByYear!$D$27:$Y$28,MATCH($B18,Inputs_ByYear!$B$27:$B$28,0),MATCH(H$5,Inputs_ByYear!$D$26:$Y$26))*INDEX(Inputs_ByYear!E$32:E$37,MATCH($C18,Inputs_ByYear!$B$32:$B$37,0))*INDEX(Inputs_ByPrg!$F$6:$F$69,MATCH('ABP BlockSize'!$E18,Inputs_ByPrg!$E$6:$E$69,0))</f>
        <v>0</v>
      </c>
      <c r="I18" s="86">
        <f>Inputs_ByYear!F$22*Inputs_ByYear!F$23*INDEX(Inputs_ByYear!$D$27:$Y$28,MATCH($B18,Inputs_ByYear!$B$27:$B$28,0),MATCH(I$5,Inputs_ByYear!$D$26:$Y$26))*INDEX(Inputs_ByYear!F$32:F$37,MATCH($C18,Inputs_ByYear!$B$32:$B$37,0))*INDEX(Inputs_ByPrg!$F$6:$F$69,MATCH('ABP BlockSize'!$E18,Inputs_ByPrg!$E$6:$E$69,0))</f>
        <v>76245.119999999995</v>
      </c>
      <c r="J18" s="86">
        <f>Inputs_ByYear!G$22*Inputs_ByYear!G$23*INDEX(Inputs_ByYear!$D$27:$Y$28,MATCH($B18,Inputs_ByYear!$B$27:$B$28,0),MATCH(J$5,Inputs_ByYear!$D$26:$Y$26))*INDEX(Inputs_ByYear!G$32:G$37,MATCH($C18,Inputs_ByYear!$B$32:$B$37,0))*INDEX(Inputs_ByPrg!$F$6:$F$69,MATCH('ABP BlockSize'!$E18,Inputs_ByPrg!$E$6:$E$69,0))</f>
        <v>60007.733333333337</v>
      </c>
      <c r="K18" s="86">
        <f>Inputs_ByYear!H$22*Inputs_ByYear!H$23*INDEX(Inputs_ByYear!$D$27:$Y$28,MATCH($B18,Inputs_ByYear!$B$27:$B$28,0),MATCH(K$5,Inputs_ByYear!$D$26:$Y$26))*INDEX(Inputs_ByYear!H$32:H$37,MATCH($C18,Inputs_ByYear!$B$32:$B$37,0))*INDEX(Inputs_ByPrg!$F$6:$F$69,MATCH('ABP BlockSize'!$E18,Inputs_ByPrg!$E$6:$E$69,0))</f>
        <v>60007.733333333337</v>
      </c>
      <c r="L18" s="86">
        <f>Inputs_ByYear!I$22*Inputs_ByYear!I$23*INDEX(Inputs_ByYear!$D$27:$Y$28,MATCH($B18,Inputs_ByYear!$B$27:$B$28,0),MATCH(L$5,Inputs_ByYear!$D$26:$Y$26))*INDEX(Inputs_ByYear!I$32:I$37,MATCH($C18,Inputs_ByYear!$B$32:$B$37,0))*INDEX(Inputs_ByPrg!$F$6:$F$69,MATCH('ABP BlockSize'!$E18,Inputs_ByPrg!$E$6:$E$69,0))</f>
        <v>72009.279999999999</v>
      </c>
      <c r="M18" s="86">
        <f>Inputs_ByYear!J$22*Inputs_ByYear!J$23*INDEX(Inputs_ByYear!$D$27:$Y$28,MATCH($B18,Inputs_ByYear!$B$27:$B$28,0),MATCH(M$5,Inputs_ByYear!$D$26:$Y$26))*INDEX(Inputs_ByYear!J$32:J$37,MATCH($C18,Inputs_ByYear!$B$32:$B$37,0))*INDEX(Inputs_ByPrg!$F$6:$F$69,MATCH('ABP BlockSize'!$E18,Inputs_ByPrg!$E$6:$E$69,0))</f>
        <v>72009.279999999999</v>
      </c>
      <c r="N18" s="86">
        <f>Inputs_ByYear!K$22*Inputs_ByYear!K$23*INDEX(Inputs_ByYear!$D$27:$Y$28,MATCH($B18,Inputs_ByYear!$B$27:$B$28,0),MATCH(N$5,Inputs_ByYear!$D$26:$Y$26))*INDEX(Inputs_ByYear!K$32:K$37,MATCH($C18,Inputs_ByYear!$B$32:$B$37,0))*INDEX(Inputs_ByPrg!$F$6:$F$69,MATCH('ABP BlockSize'!$E18,Inputs_ByPrg!$E$6:$E$69,0))</f>
        <v>48006.186666666661</v>
      </c>
      <c r="O18" s="86">
        <f>Inputs_ByYear!L$22*Inputs_ByYear!L$23*INDEX(Inputs_ByYear!$D$27:$Y$28,MATCH($B18,Inputs_ByYear!$B$27:$B$28,0),MATCH(O$5,Inputs_ByYear!$D$26:$Y$26))*INDEX(Inputs_ByYear!L$32:L$37,MATCH($C18,Inputs_ByYear!$B$32:$B$37,0))*INDEX(Inputs_ByPrg!$F$6:$F$69,MATCH('ABP BlockSize'!$E18,Inputs_ByPrg!$E$6:$E$69,0))</f>
        <v>48006.186666666661</v>
      </c>
      <c r="P18" s="86">
        <f>Inputs_ByYear!M$22*Inputs_ByYear!M$23*INDEX(Inputs_ByYear!$D$27:$Y$28,MATCH($B18,Inputs_ByYear!$B$27:$B$28,0),MATCH(P$5,Inputs_ByYear!$D$26:$Y$26))*INDEX(Inputs_ByYear!M$32:M$37,MATCH($C18,Inputs_ByYear!$B$32:$B$37,0))*INDEX(Inputs_ByPrg!$F$6:$F$69,MATCH('ABP BlockSize'!$E18,Inputs_ByPrg!$E$6:$E$69,0))</f>
        <v>48006.186666666661</v>
      </c>
      <c r="Q18" s="86">
        <f>Inputs_ByYear!N$22*Inputs_ByYear!N$23*INDEX(Inputs_ByYear!$D$27:$Y$28,MATCH($B18,Inputs_ByYear!$B$27:$B$28,0),MATCH(Q$5,Inputs_ByYear!$D$26:$Y$26))*INDEX(Inputs_ByYear!N$32:N$37,MATCH($C18,Inputs_ByYear!$B$32:$B$37,0))*INDEX(Inputs_ByPrg!$F$6:$F$69,MATCH('ABP BlockSize'!$E18,Inputs_ByPrg!$E$6:$E$69,0))</f>
        <v>48006.186666666661</v>
      </c>
      <c r="R18" s="86">
        <f>Inputs_ByYear!O$22*Inputs_ByYear!O$23*INDEX(Inputs_ByYear!$D$27:$Y$28,MATCH($B18,Inputs_ByYear!$B$27:$B$28,0),MATCH(R$5,Inputs_ByYear!$D$26:$Y$26))*INDEX(Inputs_ByYear!O$32:O$37,MATCH($C18,Inputs_ByYear!$B$32:$B$37,0))*INDEX(Inputs_ByPrg!$F$6:$F$69,MATCH('ABP BlockSize'!$E18,Inputs_ByPrg!$E$6:$E$69,0))</f>
        <v>48006.186666666661</v>
      </c>
      <c r="S18" s="86">
        <f>Inputs_ByYear!P$22*Inputs_ByYear!P$23*INDEX(Inputs_ByYear!$D$27:$Y$28,MATCH($B18,Inputs_ByYear!$B$27:$B$28,0),MATCH(S$5,Inputs_ByYear!$D$26:$Y$26))*INDEX(Inputs_ByYear!P$32:P$37,MATCH($C18,Inputs_ByYear!$B$32:$B$37,0))*INDEX(Inputs_ByPrg!$F$6:$F$69,MATCH('ABP BlockSize'!$E18,Inputs_ByPrg!$E$6:$E$69,0))</f>
        <v>48006.186666666661</v>
      </c>
      <c r="T18" s="86">
        <f>Inputs_ByYear!Q$22*Inputs_ByYear!Q$23*INDEX(Inputs_ByYear!$D$27:$Y$28,MATCH($B18,Inputs_ByYear!$B$27:$B$28,0),MATCH(T$5,Inputs_ByYear!$D$26:$Y$26))*INDEX(Inputs_ByYear!Q$32:Q$37,MATCH($C18,Inputs_ByYear!$B$32:$B$37,0))*INDEX(Inputs_ByPrg!$F$6:$F$69,MATCH('ABP BlockSize'!$E18,Inputs_ByPrg!$E$6:$E$69,0))</f>
        <v>48006.186666666661</v>
      </c>
      <c r="U18" s="86">
        <f>Inputs_ByYear!R$22*Inputs_ByYear!R$23*INDEX(Inputs_ByYear!$D$27:$Y$28,MATCH($B18,Inputs_ByYear!$B$27:$B$28,0),MATCH(U$5,Inputs_ByYear!$D$26:$Y$26))*INDEX(Inputs_ByYear!R$32:R$37,MATCH($C18,Inputs_ByYear!$B$32:$B$37,0))*INDEX(Inputs_ByPrg!$F$6:$F$69,MATCH('ABP BlockSize'!$E18,Inputs_ByPrg!$E$6:$E$69,0))</f>
        <v>48006.186666666661</v>
      </c>
      <c r="V18" s="86">
        <f>Inputs_ByYear!S$22*Inputs_ByYear!S$23*INDEX(Inputs_ByYear!$D$27:$Y$28,MATCH($B18,Inputs_ByYear!$B$27:$B$28,0),MATCH(V$5,Inputs_ByYear!$D$26:$Y$26))*INDEX(Inputs_ByYear!S$32:S$37,MATCH($C18,Inputs_ByYear!$B$32:$B$37,0))*INDEX(Inputs_ByPrg!$F$6:$F$69,MATCH('ABP BlockSize'!$E18,Inputs_ByPrg!$E$6:$E$69,0))</f>
        <v>48006.186666666661</v>
      </c>
      <c r="W18" s="86">
        <f>Inputs_ByYear!T$22*Inputs_ByYear!T$23*INDEX(Inputs_ByYear!$D$27:$Y$28,MATCH($B18,Inputs_ByYear!$B$27:$B$28,0),MATCH(W$5,Inputs_ByYear!$D$26:$Y$26))*INDEX(Inputs_ByYear!T$32:T$37,MATCH($C18,Inputs_ByYear!$B$32:$B$37,0))*INDEX(Inputs_ByPrg!$F$6:$F$69,MATCH('ABP BlockSize'!$E18,Inputs_ByPrg!$E$6:$E$69,0))</f>
        <v>48006.186666666661</v>
      </c>
      <c r="X18" s="86">
        <f>Inputs_ByYear!U$22*Inputs_ByYear!U$23*INDEX(Inputs_ByYear!$D$27:$Y$28,MATCH($B18,Inputs_ByYear!$B$27:$B$28,0),MATCH(X$5,Inputs_ByYear!$D$26:$Y$26))*INDEX(Inputs_ByYear!U$32:U$37,MATCH($C18,Inputs_ByYear!$B$32:$B$37,0))*INDEX(Inputs_ByPrg!$F$6:$F$69,MATCH('ABP BlockSize'!$E18,Inputs_ByPrg!$E$6:$E$69,0))</f>
        <v>48006.186666666661</v>
      </c>
      <c r="Y18" s="86">
        <f>Inputs_ByYear!V$22*Inputs_ByYear!V$23*INDEX(Inputs_ByYear!$D$27:$Y$28,MATCH($B18,Inputs_ByYear!$B$27:$B$28,0),MATCH(Y$5,Inputs_ByYear!$D$26:$Y$26))*INDEX(Inputs_ByYear!V$32:V$37,MATCH($C18,Inputs_ByYear!$B$32:$B$37,0))*INDEX(Inputs_ByPrg!$F$6:$F$69,MATCH('ABP BlockSize'!$E18,Inputs_ByPrg!$E$6:$E$69,0))</f>
        <v>48006.186666666661</v>
      </c>
      <c r="Z18" s="86">
        <f>Inputs_ByYear!W$22*Inputs_ByYear!W$23*INDEX(Inputs_ByYear!$D$27:$Y$28,MATCH($B18,Inputs_ByYear!$B$27:$B$28,0),MATCH(Z$5,Inputs_ByYear!$D$26:$Y$26))*INDEX(Inputs_ByYear!W$32:W$37,MATCH($C18,Inputs_ByYear!$B$32:$B$37,0))*INDEX(Inputs_ByPrg!$F$6:$F$69,MATCH('ABP BlockSize'!$E18,Inputs_ByPrg!$E$6:$E$69,0))</f>
        <v>0</v>
      </c>
      <c r="AA18" s="86">
        <f>Inputs_ByYear!X$22*Inputs_ByYear!X$23*INDEX(Inputs_ByYear!$D$27:$Y$28,MATCH($B18,Inputs_ByYear!$B$27:$B$28,0),MATCH(AA$5,Inputs_ByYear!$D$26:$Y$26))*INDEX(Inputs_ByYear!X$32:X$37,MATCH($C18,Inputs_ByYear!$B$32:$B$37,0))*INDEX(Inputs_ByPrg!$F$6:$F$69,MATCH('ABP BlockSize'!$E18,Inputs_ByPrg!$E$6:$E$69,0))</f>
        <v>0</v>
      </c>
      <c r="AB18" s="86">
        <f>Inputs_ByYear!Y$22*Inputs_ByYear!Y$23*INDEX(Inputs_ByYear!$D$27:$Y$28,MATCH($B18,Inputs_ByYear!$B$27:$B$28,0),MATCH(AB$5,Inputs_ByYear!$D$26:$Y$26))*INDEX(Inputs_ByYear!Y$32:Y$37,MATCH($C18,Inputs_ByYear!$B$32:$B$37,0))*INDEX(Inputs_ByPrg!$F$6:$F$69,MATCH('ABP BlockSize'!$E18,Inputs_ByPrg!$E$6:$E$69,0))</f>
        <v>0</v>
      </c>
    </row>
    <row r="19" spans="2:28" ht="14.75" customHeight="1" x14ac:dyDescent="0.25">
      <c r="B19" s="227" t="s">
        <v>259</v>
      </c>
      <c r="C19" s="227" t="s">
        <v>234</v>
      </c>
      <c r="D19" s="324" t="s">
        <v>327</v>
      </c>
      <c r="E19" s="272" t="str">
        <f t="shared" si="0"/>
        <v>B_Large DG_&gt;2000-5000</v>
      </c>
      <c r="F19" s="249" t="s">
        <v>92</v>
      </c>
      <c r="G19" s="86">
        <f>Inputs_ByYear!D$22*Inputs_ByYear!D$23*INDEX(Inputs_ByYear!$D$27:$Y$28,MATCH($B19,Inputs_ByYear!$B$27:$B$28,0),MATCH(G$5,Inputs_ByYear!$D$26:$Y$26))*INDEX(Inputs_ByYear!D$32:D$37,MATCH($C19,Inputs_ByYear!$B$32:$B$37,0))*INDEX(Inputs_ByPrg!$F$6:$F$69,MATCH('ABP BlockSize'!$E19,Inputs_ByPrg!$E$6:$E$69,0))</f>
        <v>0</v>
      </c>
      <c r="H19" s="86">
        <f>Inputs_ByYear!E$22*Inputs_ByYear!E$23*INDEX(Inputs_ByYear!$D$27:$Y$28,MATCH($B19,Inputs_ByYear!$B$27:$B$28,0),MATCH(H$5,Inputs_ByYear!$D$26:$Y$26))*INDEX(Inputs_ByYear!E$32:E$37,MATCH($C19,Inputs_ByYear!$B$32:$B$37,0))*INDEX(Inputs_ByPrg!$F$6:$F$69,MATCH('ABP BlockSize'!$E19,Inputs_ByPrg!$E$6:$E$69,0))</f>
        <v>0</v>
      </c>
      <c r="I19" s="86">
        <f>Inputs_ByYear!F$22*Inputs_ByYear!F$23*INDEX(Inputs_ByYear!$D$27:$Y$28,MATCH($B19,Inputs_ByYear!$B$27:$B$28,0),MATCH(I$5,Inputs_ByYear!$D$26:$Y$26))*INDEX(Inputs_ByYear!F$32:F$37,MATCH($C19,Inputs_ByYear!$B$32:$B$37,0))*INDEX(Inputs_ByPrg!$F$6:$F$69,MATCH('ABP BlockSize'!$E19,Inputs_ByPrg!$E$6:$E$69,0))</f>
        <v>16999.919999999998</v>
      </c>
      <c r="J19" s="86">
        <f>Inputs_ByYear!G$22*Inputs_ByYear!G$23*INDEX(Inputs_ByYear!$D$27:$Y$28,MATCH($B19,Inputs_ByYear!$B$27:$B$28,0),MATCH(J$5,Inputs_ByYear!$D$26:$Y$26))*INDEX(Inputs_ByYear!G$32:G$37,MATCH($C19,Inputs_ByYear!$B$32:$B$37,0))*INDEX(Inputs_ByPrg!$F$6:$F$69,MATCH('ABP BlockSize'!$E19,Inputs_ByPrg!$E$6:$E$69,0))</f>
        <v>13379.566666666668</v>
      </c>
      <c r="K19" s="86">
        <f>Inputs_ByYear!H$22*Inputs_ByYear!H$23*INDEX(Inputs_ByYear!$D$27:$Y$28,MATCH($B19,Inputs_ByYear!$B$27:$B$28,0),MATCH(K$5,Inputs_ByYear!$D$26:$Y$26))*INDEX(Inputs_ByYear!H$32:H$37,MATCH($C19,Inputs_ByYear!$B$32:$B$37,0))*INDEX(Inputs_ByPrg!$F$6:$F$69,MATCH('ABP BlockSize'!$E19,Inputs_ByPrg!$E$6:$E$69,0))</f>
        <v>13379.566666666668</v>
      </c>
      <c r="L19" s="86">
        <f>Inputs_ByYear!I$22*Inputs_ByYear!I$23*INDEX(Inputs_ByYear!$D$27:$Y$28,MATCH($B19,Inputs_ByYear!$B$27:$B$28,0),MATCH(L$5,Inputs_ByYear!$D$26:$Y$26))*INDEX(Inputs_ByYear!I$32:I$37,MATCH($C19,Inputs_ByYear!$B$32:$B$37,0))*INDEX(Inputs_ByPrg!$F$6:$F$69,MATCH('ABP BlockSize'!$E19,Inputs_ByPrg!$E$6:$E$69,0))</f>
        <v>16055.48</v>
      </c>
      <c r="M19" s="86">
        <f>Inputs_ByYear!J$22*Inputs_ByYear!J$23*INDEX(Inputs_ByYear!$D$27:$Y$28,MATCH($B19,Inputs_ByYear!$B$27:$B$28,0),MATCH(M$5,Inputs_ByYear!$D$26:$Y$26))*INDEX(Inputs_ByYear!J$32:J$37,MATCH($C19,Inputs_ByYear!$B$32:$B$37,0))*INDEX(Inputs_ByPrg!$F$6:$F$69,MATCH('ABP BlockSize'!$E19,Inputs_ByPrg!$E$6:$E$69,0))</f>
        <v>16055.48</v>
      </c>
      <c r="N19" s="86">
        <f>Inputs_ByYear!K$22*Inputs_ByYear!K$23*INDEX(Inputs_ByYear!$D$27:$Y$28,MATCH($B19,Inputs_ByYear!$B$27:$B$28,0),MATCH(N$5,Inputs_ByYear!$D$26:$Y$26))*INDEX(Inputs_ByYear!K$32:K$37,MATCH($C19,Inputs_ByYear!$B$32:$B$37,0))*INDEX(Inputs_ByPrg!$F$6:$F$69,MATCH('ABP BlockSize'!$E19,Inputs_ByPrg!$E$6:$E$69,0))</f>
        <v>10703.653333333334</v>
      </c>
      <c r="O19" s="86">
        <f>Inputs_ByYear!L$22*Inputs_ByYear!L$23*INDEX(Inputs_ByYear!$D$27:$Y$28,MATCH($B19,Inputs_ByYear!$B$27:$B$28,0),MATCH(O$5,Inputs_ByYear!$D$26:$Y$26))*INDEX(Inputs_ByYear!L$32:L$37,MATCH($C19,Inputs_ByYear!$B$32:$B$37,0))*INDEX(Inputs_ByPrg!$F$6:$F$69,MATCH('ABP BlockSize'!$E19,Inputs_ByPrg!$E$6:$E$69,0))</f>
        <v>10703.653333333334</v>
      </c>
      <c r="P19" s="86">
        <f>Inputs_ByYear!M$22*Inputs_ByYear!M$23*INDEX(Inputs_ByYear!$D$27:$Y$28,MATCH($B19,Inputs_ByYear!$B$27:$B$28,0),MATCH(P$5,Inputs_ByYear!$D$26:$Y$26))*INDEX(Inputs_ByYear!M$32:M$37,MATCH($C19,Inputs_ByYear!$B$32:$B$37,0))*INDEX(Inputs_ByPrg!$F$6:$F$69,MATCH('ABP BlockSize'!$E19,Inputs_ByPrg!$E$6:$E$69,0))</f>
        <v>10703.653333333334</v>
      </c>
      <c r="Q19" s="86">
        <f>Inputs_ByYear!N$22*Inputs_ByYear!N$23*INDEX(Inputs_ByYear!$D$27:$Y$28,MATCH($B19,Inputs_ByYear!$B$27:$B$28,0),MATCH(Q$5,Inputs_ByYear!$D$26:$Y$26))*INDEX(Inputs_ByYear!N$32:N$37,MATCH($C19,Inputs_ByYear!$B$32:$B$37,0))*INDEX(Inputs_ByPrg!$F$6:$F$69,MATCH('ABP BlockSize'!$E19,Inputs_ByPrg!$E$6:$E$69,0))</f>
        <v>10703.653333333334</v>
      </c>
      <c r="R19" s="86">
        <f>Inputs_ByYear!O$22*Inputs_ByYear!O$23*INDEX(Inputs_ByYear!$D$27:$Y$28,MATCH($B19,Inputs_ByYear!$B$27:$B$28,0),MATCH(R$5,Inputs_ByYear!$D$26:$Y$26))*INDEX(Inputs_ByYear!O$32:O$37,MATCH($C19,Inputs_ByYear!$B$32:$B$37,0))*INDEX(Inputs_ByPrg!$F$6:$F$69,MATCH('ABP BlockSize'!$E19,Inputs_ByPrg!$E$6:$E$69,0))</f>
        <v>10703.653333333334</v>
      </c>
      <c r="S19" s="86">
        <f>Inputs_ByYear!P$22*Inputs_ByYear!P$23*INDEX(Inputs_ByYear!$D$27:$Y$28,MATCH($B19,Inputs_ByYear!$B$27:$B$28,0),MATCH(S$5,Inputs_ByYear!$D$26:$Y$26))*INDEX(Inputs_ByYear!P$32:P$37,MATCH($C19,Inputs_ByYear!$B$32:$B$37,0))*INDEX(Inputs_ByPrg!$F$6:$F$69,MATCH('ABP BlockSize'!$E19,Inputs_ByPrg!$E$6:$E$69,0))</f>
        <v>10703.653333333334</v>
      </c>
      <c r="T19" s="86">
        <f>Inputs_ByYear!Q$22*Inputs_ByYear!Q$23*INDEX(Inputs_ByYear!$D$27:$Y$28,MATCH($B19,Inputs_ByYear!$B$27:$B$28,0),MATCH(T$5,Inputs_ByYear!$D$26:$Y$26))*INDEX(Inputs_ByYear!Q$32:Q$37,MATCH($C19,Inputs_ByYear!$B$32:$B$37,0))*INDEX(Inputs_ByPrg!$F$6:$F$69,MATCH('ABP BlockSize'!$E19,Inputs_ByPrg!$E$6:$E$69,0))</f>
        <v>10703.653333333334</v>
      </c>
      <c r="U19" s="86">
        <f>Inputs_ByYear!R$22*Inputs_ByYear!R$23*INDEX(Inputs_ByYear!$D$27:$Y$28,MATCH($B19,Inputs_ByYear!$B$27:$B$28,0),MATCH(U$5,Inputs_ByYear!$D$26:$Y$26))*INDEX(Inputs_ByYear!R$32:R$37,MATCH($C19,Inputs_ByYear!$B$32:$B$37,0))*INDEX(Inputs_ByPrg!$F$6:$F$69,MATCH('ABP BlockSize'!$E19,Inputs_ByPrg!$E$6:$E$69,0))</f>
        <v>10703.653333333334</v>
      </c>
      <c r="V19" s="86">
        <f>Inputs_ByYear!S$22*Inputs_ByYear!S$23*INDEX(Inputs_ByYear!$D$27:$Y$28,MATCH($B19,Inputs_ByYear!$B$27:$B$28,0),MATCH(V$5,Inputs_ByYear!$D$26:$Y$26))*INDEX(Inputs_ByYear!S$32:S$37,MATCH($C19,Inputs_ByYear!$B$32:$B$37,0))*INDEX(Inputs_ByPrg!$F$6:$F$69,MATCH('ABP BlockSize'!$E19,Inputs_ByPrg!$E$6:$E$69,0))</f>
        <v>10703.653333333334</v>
      </c>
      <c r="W19" s="86">
        <f>Inputs_ByYear!T$22*Inputs_ByYear!T$23*INDEX(Inputs_ByYear!$D$27:$Y$28,MATCH($B19,Inputs_ByYear!$B$27:$B$28,0),MATCH(W$5,Inputs_ByYear!$D$26:$Y$26))*INDEX(Inputs_ByYear!T$32:T$37,MATCH($C19,Inputs_ByYear!$B$32:$B$37,0))*INDEX(Inputs_ByPrg!$F$6:$F$69,MATCH('ABP BlockSize'!$E19,Inputs_ByPrg!$E$6:$E$69,0))</f>
        <v>10703.653333333334</v>
      </c>
      <c r="X19" s="86">
        <f>Inputs_ByYear!U$22*Inputs_ByYear!U$23*INDEX(Inputs_ByYear!$D$27:$Y$28,MATCH($B19,Inputs_ByYear!$B$27:$B$28,0),MATCH(X$5,Inputs_ByYear!$D$26:$Y$26))*INDEX(Inputs_ByYear!U$32:U$37,MATCH($C19,Inputs_ByYear!$B$32:$B$37,0))*INDEX(Inputs_ByPrg!$F$6:$F$69,MATCH('ABP BlockSize'!$E19,Inputs_ByPrg!$E$6:$E$69,0))</f>
        <v>10703.653333333334</v>
      </c>
      <c r="Y19" s="86">
        <f>Inputs_ByYear!V$22*Inputs_ByYear!V$23*INDEX(Inputs_ByYear!$D$27:$Y$28,MATCH($B19,Inputs_ByYear!$B$27:$B$28,0),MATCH(Y$5,Inputs_ByYear!$D$26:$Y$26))*INDEX(Inputs_ByYear!V$32:V$37,MATCH($C19,Inputs_ByYear!$B$32:$B$37,0))*INDEX(Inputs_ByPrg!$F$6:$F$69,MATCH('ABP BlockSize'!$E19,Inputs_ByPrg!$E$6:$E$69,0))</f>
        <v>10703.653333333334</v>
      </c>
      <c r="Z19" s="86">
        <f>Inputs_ByYear!W$22*Inputs_ByYear!W$23*INDEX(Inputs_ByYear!$D$27:$Y$28,MATCH($B19,Inputs_ByYear!$B$27:$B$28,0),MATCH(Z$5,Inputs_ByYear!$D$26:$Y$26))*INDEX(Inputs_ByYear!W$32:W$37,MATCH($C19,Inputs_ByYear!$B$32:$B$37,0))*INDEX(Inputs_ByPrg!$F$6:$F$69,MATCH('ABP BlockSize'!$E19,Inputs_ByPrg!$E$6:$E$69,0))</f>
        <v>0</v>
      </c>
      <c r="AA19" s="86">
        <f>Inputs_ByYear!X$22*Inputs_ByYear!X$23*INDEX(Inputs_ByYear!$D$27:$Y$28,MATCH($B19,Inputs_ByYear!$B$27:$B$28,0),MATCH(AA$5,Inputs_ByYear!$D$26:$Y$26))*INDEX(Inputs_ByYear!X$32:X$37,MATCH($C19,Inputs_ByYear!$B$32:$B$37,0))*INDEX(Inputs_ByPrg!$F$6:$F$69,MATCH('ABP BlockSize'!$E19,Inputs_ByPrg!$E$6:$E$69,0))</f>
        <v>0</v>
      </c>
      <c r="AB19" s="86">
        <f>Inputs_ByYear!Y$22*Inputs_ByYear!Y$23*INDEX(Inputs_ByYear!$D$27:$Y$28,MATCH($B19,Inputs_ByYear!$B$27:$B$28,0),MATCH(AB$5,Inputs_ByYear!$D$26:$Y$26))*INDEX(Inputs_ByYear!Y$32:Y$37,MATCH($C19,Inputs_ByYear!$B$32:$B$37,0))*INDEX(Inputs_ByPrg!$F$6:$F$69,MATCH('ABP BlockSize'!$E19,Inputs_ByPrg!$E$6:$E$69,0))</f>
        <v>0</v>
      </c>
    </row>
    <row r="20" spans="2:28" ht="14.75" customHeight="1" x14ac:dyDescent="0.25">
      <c r="B20" s="227" t="s">
        <v>258</v>
      </c>
      <c r="C20" s="227" t="s">
        <v>235</v>
      </c>
      <c r="D20" s="323" t="s">
        <v>356</v>
      </c>
      <c r="E20" s="272" t="str">
        <f t="shared" si="0"/>
        <v>A_Traditional Community Solar_&lt;10</v>
      </c>
      <c r="F20" s="249" t="s">
        <v>92</v>
      </c>
      <c r="G20" s="86">
        <f>Inputs_ByYear!D$22*Inputs_ByYear!D$23*INDEX(Inputs_ByYear!$D$27:$Y$28,MATCH($B20,Inputs_ByYear!$B$27:$B$28,0),MATCH(G$5,Inputs_ByYear!$D$26:$Y$26))*INDEX(Inputs_ByYear!D$32:D$37,MATCH($C20,Inputs_ByYear!$B$32:$B$37,0))*INDEX(Inputs_ByPrg!$F$6:$F$69,MATCH('ABP BlockSize'!$E20,Inputs_ByPrg!$E$6:$E$69,0))</f>
        <v>0</v>
      </c>
      <c r="H20" s="86">
        <f>Inputs_ByYear!E$22*Inputs_ByYear!E$23*INDEX(Inputs_ByYear!$D$27:$Y$28,MATCH($B20,Inputs_ByYear!$B$27:$B$28,0),MATCH(H$5,Inputs_ByYear!$D$26:$Y$26))*INDEX(Inputs_ByYear!E$32:E$37,MATCH($C20,Inputs_ByYear!$B$32:$B$37,0))*INDEX(Inputs_ByPrg!$F$6:$F$69,MATCH('ABP BlockSize'!$E20,Inputs_ByPrg!$E$6:$E$69,0))</f>
        <v>0</v>
      </c>
      <c r="I20" s="86">
        <f>Inputs_ByYear!F$22*Inputs_ByYear!F$23*INDEX(Inputs_ByYear!$D$27:$Y$28,MATCH($B20,Inputs_ByYear!$B$27:$B$28,0),MATCH(I$5,Inputs_ByYear!$D$26:$Y$26))*INDEX(Inputs_ByYear!F$32:F$37,MATCH($C20,Inputs_ByYear!$B$32:$B$37,0))*INDEX(Inputs_ByPrg!$F$6:$F$69,MATCH('ABP BlockSize'!$E20,Inputs_ByPrg!$E$6:$E$69,0))</f>
        <v>0</v>
      </c>
      <c r="J20" s="86">
        <f>Inputs_ByYear!G$22*Inputs_ByYear!G$23*INDEX(Inputs_ByYear!$D$27:$Y$28,MATCH($B20,Inputs_ByYear!$B$27:$B$28,0),MATCH(J$5,Inputs_ByYear!$D$26:$Y$26))*INDEX(Inputs_ByYear!G$32:G$37,MATCH($C20,Inputs_ByYear!$B$32:$B$37,0))*INDEX(Inputs_ByPrg!$F$6:$F$69,MATCH('ABP BlockSize'!$E20,Inputs_ByPrg!$E$6:$E$69,0))</f>
        <v>0</v>
      </c>
      <c r="K20" s="86">
        <f>Inputs_ByYear!H$22*Inputs_ByYear!H$23*INDEX(Inputs_ByYear!$D$27:$Y$28,MATCH($B20,Inputs_ByYear!$B$27:$B$28,0),MATCH(K$5,Inputs_ByYear!$D$26:$Y$26))*INDEX(Inputs_ByYear!H$32:H$37,MATCH($C20,Inputs_ByYear!$B$32:$B$37,0))*INDEX(Inputs_ByPrg!$F$6:$F$69,MATCH('ABP BlockSize'!$E20,Inputs_ByPrg!$E$6:$E$69,0))</f>
        <v>0</v>
      </c>
      <c r="L20" s="86">
        <f>Inputs_ByYear!I$22*Inputs_ByYear!I$23*INDEX(Inputs_ByYear!$D$27:$Y$28,MATCH($B20,Inputs_ByYear!$B$27:$B$28,0),MATCH(L$5,Inputs_ByYear!$D$26:$Y$26))*INDEX(Inputs_ByYear!I$32:I$37,MATCH($C20,Inputs_ByYear!$B$32:$B$37,0))*INDEX(Inputs_ByPrg!$F$6:$F$69,MATCH('ABP BlockSize'!$E20,Inputs_ByPrg!$E$6:$E$69,0))</f>
        <v>0</v>
      </c>
      <c r="M20" s="86">
        <f>Inputs_ByYear!J$22*Inputs_ByYear!J$23*INDEX(Inputs_ByYear!$D$27:$Y$28,MATCH($B20,Inputs_ByYear!$B$27:$B$28,0),MATCH(M$5,Inputs_ByYear!$D$26:$Y$26))*INDEX(Inputs_ByYear!J$32:J$37,MATCH($C20,Inputs_ByYear!$B$32:$B$37,0))*INDEX(Inputs_ByPrg!$F$6:$F$69,MATCH('ABP BlockSize'!$E20,Inputs_ByPrg!$E$6:$E$69,0))</f>
        <v>0</v>
      </c>
      <c r="N20" s="86">
        <f>Inputs_ByYear!K$22*Inputs_ByYear!K$23*INDEX(Inputs_ByYear!$D$27:$Y$28,MATCH($B20,Inputs_ByYear!$B$27:$B$28,0),MATCH(N$5,Inputs_ByYear!$D$26:$Y$26))*INDEX(Inputs_ByYear!K$32:K$37,MATCH($C20,Inputs_ByYear!$B$32:$B$37,0))*INDEX(Inputs_ByPrg!$F$6:$F$69,MATCH('ABP BlockSize'!$E20,Inputs_ByPrg!$E$6:$E$69,0))</f>
        <v>0</v>
      </c>
      <c r="O20" s="86">
        <f>Inputs_ByYear!L$22*Inputs_ByYear!L$23*INDEX(Inputs_ByYear!$D$27:$Y$28,MATCH($B20,Inputs_ByYear!$B$27:$B$28,0),MATCH(O$5,Inputs_ByYear!$D$26:$Y$26))*INDEX(Inputs_ByYear!L$32:L$37,MATCH($C20,Inputs_ByYear!$B$32:$B$37,0))*INDEX(Inputs_ByPrg!$F$6:$F$69,MATCH('ABP BlockSize'!$E20,Inputs_ByPrg!$E$6:$E$69,0))</f>
        <v>0</v>
      </c>
      <c r="P20" s="86">
        <f>Inputs_ByYear!M$22*Inputs_ByYear!M$23*INDEX(Inputs_ByYear!$D$27:$Y$28,MATCH($B20,Inputs_ByYear!$B$27:$B$28,0),MATCH(P$5,Inputs_ByYear!$D$26:$Y$26))*INDEX(Inputs_ByYear!M$32:M$37,MATCH($C20,Inputs_ByYear!$B$32:$B$37,0))*INDEX(Inputs_ByPrg!$F$6:$F$69,MATCH('ABP BlockSize'!$E20,Inputs_ByPrg!$E$6:$E$69,0))</f>
        <v>0</v>
      </c>
      <c r="Q20" s="86">
        <f>Inputs_ByYear!N$22*Inputs_ByYear!N$23*INDEX(Inputs_ByYear!$D$27:$Y$28,MATCH($B20,Inputs_ByYear!$B$27:$B$28,0),MATCH(Q$5,Inputs_ByYear!$D$26:$Y$26))*INDEX(Inputs_ByYear!N$32:N$37,MATCH($C20,Inputs_ByYear!$B$32:$B$37,0))*INDEX(Inputs_ByPrg!$F$6:$F$69,MATCH('ABP BlockSize'!$E20,Inputs_ByPrg!$E$6:$E$69,0))</f>
        <v>0</v>
      </c>
      <c r="R20" s="86">
        <f>Inputs_ByYear!O$22*Inputs_ByYear!O$23*INDEX(Inputs_ByYear!$D$27:$Y$28,MATCH($B20,Inputs_ByYear!$B$27:$B$28,0),MATCH(R$5,Inputs_ByYear!$D$26:$Y$26))*INDEX(Inputs_ByYear!O$32:O$37,MATCH($C20,Inputs_ByYear!$B$32:$B$37,0))*INDEX(Inputs_ByPrg!$F$6:$F$69,MATCH('ABP BlockSize'!$E20,Inputs_ByPrg!$E$6:$E$69,0))</f>
        <v>0</v>
      </c>
      <c r="S20" s="86">
        <f>Inputs_ByYear!P$22*Inputs_ByYear!P$23*INDEX(Inputs_ByYear!$D$27:$Y$28,MATCH($B20,Inputs_ByYear!$B$27:$B$28,0),MATCH(S$5,Inputs_ByYear!$D$26:$Y$26))*INDEX(Inputs_ByYear!P$32:P$37,MATCH($C20,Inputs_ByYear!$B$32:$B$37,0))*INDEX(Inputs_ByPrg!$F$6:$F$69,MATCH('ABP BlockSize'!$E20,Inputs_ByPrg!$E$6:$E$69,0))</f>
        <v>0</v>
      </c>
      <c r="T20" s="86">
        <f>Inputs_ByYear!Q$22*Inputs_ByYear!Q$23*INDEX(Inputs_ByYear!$D$27:$Y$28,MATCH($B20,Inputs_ByYear!$B$27:$B$28,0),MATCH(T$5,Inputs_ByYear!$D$26:$Y$26))*INDEX(Inputs_ByYear!Q$32:Q$37,MATCH($C20,Inputs_ByYear!$B$32:$B$37,0))*INDEX(Inputs_ByPrg!$F$6:$F$69,MATCH('ABP BlockSize'!$E20,Inputs_ByPrg!$E$6:$E$69,0))</f>
        <v>0</v>
      </c>
      <c r="U20" s="86">
        <f>Inputs_ByYear!R$22*Inputs_ByYear!R$23*INDEX(Inputs_ByYear!$D$27:$Y$28,MATCH($B20,Inputs_ByYear!$B$27:$B$28,0),MATCH(U$5,Inputs_ByYear!$D$26:$Y$26))*INDEX(Inputs_ByYear!R$32:R$37,MATCH($C20,Inputs_ByYear!$B$32:$B$37,0))*INDEX(Inputs_ByPrg!$F$6:$F$69,MATCH('ABP BlockSize'!$E20,Inputs_ByPrg!$E$6:$E$69,0))</f>
        <v>0</v>
      </c>
      <c r="V20" s="86">
        <f>Inputs_ByYear!S$22*Inputs_ByYear!S$23*INDEX(Inputs_ByYear!$D$27:$Y$28,MATCH($B20,Inputs_ByYear!$B$27:$B$28,0),MATCH(V$5,Inputs_ByYear!$D$26:$Y$26))*INDEX(Inputs_ByYear!S$32:S$37,MATCH($C20,Inputs_ByYear!$B$32:$B$37,0))*INDEX(Inputs_ByPrg!$F$6:$F$69,MATCH('ABP BlockSize'!$E20,Inputs_ByPrg!$E$6:$E$69,0))</f>
        <v>0</v>
      </c>
      <c r="W20" s="86">
        <f>Inputs_ByYear!T$22*Inputs_ByYear!T$23*INDEX(Inputs_ByYear!$D$27:$Y$28,MATCH($B20,Inputs_ByYear!$B$27:$B$28,0),MATCH(W$5,Inputs_ByYear!$D$26:$Y$26))*INDEX(Inputs_ByYear!T$32:T$37,MATCH($C20,Inputs_ByYear!$B$32:$B$37,0))*INDEX(Inputs_ByPrg!$F$6:$F$69,MATCH('ABP BlockSize'!$E20,Inputs_ByPrg!$E$6:$E$69,0))</f>
        <v>0</v>
      </c>
      <c r="X20" s="86">
        <f>Inputs_ByYear!U$22*Inputs_ByYear!U$23*INDEX(Inputs_ByYear!$D$27:$Y$28,MATCH($B20,Inputs_ByYear!$B$27:$B$28,0),MATCH(X$5,Inputs_ByYear!$D$26:$Y$26))*INDEX(Inputs_ByYear!U$32:U$37,MATCH($C20,Inputs_ByYear!$B$32:$B$37,0))*INDEX(Inputs_ByPrg!$F$6:$F$69,MATCH('ABP BlockSize'!$E20,Inputs_ByPrg!$E$6:$E$69,0))</f>
        <v>0</v>
      </c>
      <c r="Y20" s="86">
        <f>Inputs_ByYear!V$22*Inputs_ByYear!V$23*INDEX(Inputs_ByYear!$D$27:$Y$28,MATCH($B20,Inputs_ByYear!$B$27:$B$28,0),MATCH(Y$5,Inputs_ByYear!$D$26:$Y$26))*INDEX(Inputs_ByYear!V$32:V$37,MATCH($C20,Inputs_ByYear!$B$32:$B$37,0))*INDEX(Inputs_ByPrg!$F$6:$F$69,MATCH('ABP BlockSize'!$E20,Inputs_ByPrg!$E$6:$E$69,0))</f>
        <v>0</v>
      </c>
      <c r="Z20" s="86">
        <f>Inputs_ByYear!W$22*Inputs_ByYear!W$23*INDEX(Inputs_ByYear!$D$27:$Y$28,MATCH($B20,Inputs_ByYear!$B$27:$B$28,0),MATCH(Z$5,Inputs_ByYear!$D$26:$Y$26))*INDEX(Inputs_ByYear!W$32:W$37,MATCH($C20,Inputs_ByYear!$B$32:$B$37,0))*INDEX(Inputs_ByPrg!$F$6:$F$69,MATCH('ABP BlockSize'!$E20,Inputs_ByPrg!$E$6:$E$69,0))</f>
        <v>0</v>
      </c>
      <c r="AA20" s="86">
        <f>Inputs_ByYear!X$22*Inputs_ByYear!X$23*INDEX(Inputs_ByYear!$D$27:$Y$28,MATCH($B20,Inputs_ByYear!$B$27:$B$28,0),MATCH(AA$5,Inputs_ByYear!$D$26:$Y$26))*INDEX(Inputs_ByYear!X$32:X$37,MATCH($C20,Inputs_ByYear!$B$32:$B$37,0))*INDEX(Inputs_ByPrg!$F$6:$F$69,MATCH('ABP BlockSize'!$E20,Inputs_ByPrg!$E$6:$E$69,0))</f>
        <v>0</v>
      </c>
      <c r="AB20" s="86">
        <f>Inputs_ByYear!Y$22*Inputs_ByYear!Y$23*INDEX(Inputs_ByYear!$D$27:$Y$28,MATCH($B20,Inputs_ByYear!$B$27:$B$28,0),MATCH(AB$5,Inputs_ByYear!$D$26:$Y$26))*INDEX(Inputs_ByYear!Y$32:Y$37,MATCH($C20,Inputs_ByYear!$B$32:$B$37,0))*INDEX(Inputs_ByPrg!$F$6:$F$69,MATCH('ABP BlockSize'!$E20,Inputs_ByPrg!$E$6:$E$69,0))</f>
        <v>0</v>
      </c>
    </row>
    <row r="21" spans="2:28" ht="14.75" customHeight="1" x14ac:dyDescent="0.25">
      <c r="B21" s="227" t="s">
        <v>258</v>
      </c>
      <c r="C21" s="227" t="s">
        <v>235</v>
      </c>
      <c r="D21" s="324" t="s">
        <v>313</v>
      </c>
      <c r="E21" s="272" t="str">
        <f t="shared" si="0"/>
        <v>A_Traditional Community Solar_ &gt;10-25</v>
      </c>
      <c r="F21" s="249" t="s">
        <v>92</v>
      </c>
      <c r="G21" s="86">
        <f>Inputs_ByYear!D$22*Inputs_ByYear!D$23*INDEX(Inputs_ByYear!$D$27:$Y$28,MATCH($B21,Inputs_ByYear!$B$27:$B$28,0),MATCH(G$5,Inputs_ByYear!$D$26:$Y$26))*INDEX(Inputs_ByYear!D$32:D$37,MATCH($C21,Inputs_ByYear!$B$32:$B$37,0))*INDEX(Inputs_ByPrg!$F$6:$F$69,MATCH('ABP BlockSize'!$E21,Inputs_ByPrg!$E$6:$E$69,0))</f>
        <v>0</v>
      </c>
      <c r="H21" s="86">
        <f>Inputs_ByYear!E$22*Inputs_ByYear!E$23*INDEX(Inputs_ByYear!$D$27:$Y$28,MATCH($B21,Inputs_ByYear!$B$27:$B$28,0),MATCH(H$5,Inputs_ByYear!$D$26:$Y$26))*INDEX(Inputs_ByYear!E$32:E$37,MATCH($C21,Inputs_ByYear!$B$32:$B$37,0))*INDEX(Inputs_ByPrg!$F$6:$F$69,MATCH('ABP BlockSize'!$E21,Inputs_ByPrg!$E$6:$E$69,0))</f>
        <v>0</v>
      </c>
      <c r="I21" s="86">
        <f>Inputs_ByYear!F$22*Inputs_ByYear!F$23*INDEX(Inputs_ByYear!$D$27:$Y$28,MATCH($B21,Inputs_ByYear!$B$27:$B$28,0),MATCH(I$5,Inputs_ByYear!$D$26:$Y$26))*INDEX(Inputs_ByYear!F$32:F$37,MATCH($C21,Inputs_ByYear!$B$32:$B$37,0))*INDEX(Inputs_ByPrg!$F$6:$F$69,MATCH('ABP BlockSize'!$E21,Inputs_ByPrg!$E$6:$E$69,0))</f>
        <v>0</v>
      </c>
      <c r="J21" s="86">
        <f>Inputs_ByYear!G$22*Inputs_ByYear!G$23*INDEX(Inputs_ByYear!$D$27:$Y$28,MATCH($B21,Inputs_ByYear!$B$27:$B$28,0),MATCH(J$5,Inputs_ByYear!$D$26:$Y$26))*INDEX(Inputs_ByYear!G$32:G$37,MATCH($C21,Inputs_ByYear!$B$32:$B$37,0))*INDEX(Inputs_ByPrg!$F$6:$F$69,MATCH('ABP BlockSize'!$E21,Inputs_ByPrg!$E$6:$E$69,0))</f>
        <v>0</v>
      </c>
      <c r="K21" s="86">
        <f>Inputs_ByYear!H$22*Inputs_ByYear!H$23*INDEX(Inputs_ByYear!$D$27:$Y$28,MATCH($B21,Inputs_ByYear!$B$27:$B$28,0),MATCH(K$5,Inputs_ByYear!$D$26:$Y$26))*INDEX(Inputs_ByYear!H$32:H$37,MATCH($C21,Inputs_ByYear!$B$32:$B$37,0))*INDEX(Inputs_ByPrg!$F$6:$F$69,MATCH('ABP BlockSize'!$E21,Inputs_ByPrg!$E$6:$E$69,0))</f>
        <v>0</v>
      </c>
      <c r="L21" s="86">
        <f>Inputs_ByYear!I$22*Inputs_ByYear!I$23*INDEX(Inputs_ByYear!$D$27:$Y$28,MATCH($B21,Inputs_ByYear!$B$27:$B$28,0),MATCH(L$5,Inputs_ByYear!$D$26:$Y$26))*INDEX(Inputs_ByYear!I$32:I$37,MATCH($C21,Inputs_ByYear!$B$32:$B$37,0))*INDEX(Inputs_ByPrg!$F$6:$F$69,MATCH('ABP BlockSize'!$E21,Inputs_ByPrg!$E$6:$E$69,0))</f>
        <v>0</v>
      </c>
      <c r="M21" s="86">
        <f>Inputs_ByYear!J$22*Inputs_ByYear!J$23*INDEX(Inputs_ByYear!$D$27:$Y$28,MATCH($B21,Inputs_ByYear!$B$27:$B$28,0),MATCH(M$5,Inputs_ByYear!$D$26:$Y$26))*INDEX(Inputs_ByYear!J$32:J$37,MATCH($C21,Inputs_ByYear!$B$32:$B$37,0))*INDEX(Inputs_ByPrg!$F$6:$F$69,MATCH('ABP BlockSize'!$E21,Inputs_ByPrg!$E$6:$E$69,0))</f>
        <v>0</v>
      </c>
      <c r="N21" s="86">
        <f>Inputs_ByYear!K$22*Inputs_ByYear!K$23*INDEX(Inputs_ByYear!$D$27:$Y$28,MATCH($B21,Inputs_ByYear!$B$27:$B$28,0),MATCH(N$5,Inputs_ByYear!$D$26:$Y$26))*INDEX(Inputs_ByYear!K$32:K$37,MATCH($C21,Inputs_ByYear!$B$32:$B$37,0))*INDEX(Inputs_ByPrg!$F$6:$F$69,MATCH('ABP BlockSize'!$E21,Inputs_ByPrg!$E$6:$E$69,0))</f>
        <v>0</v>
      </c>
      <c r="O21" s="86">
        <f>Inputs_ByYear!L$22*Inputs_ByYear!L$23*INDEX(Inputs_ByYear!$D$27:$Y$28,MATCH($B21,Inputs_ByYear!$B$27:$B$28,0),MATCH(O$5,Inputs_ByYear!$D$26:$Y$26))*INDEX(Inputs_ByYear!L$32:L$37,MATCH($C21,Inputs_ByYear!$B$32:$B$37,0))*INDEX(Inputs_ByPrg!$F$6:$F$69,MATCH('ABP BlockSize'!$E21,Inputs_ByPrg!$E$6:$E$69,0))</f>
        <v>0</v>
      </c>
      <c r="P21" s="86">
        <f>Inputs_ByYear!M$22*Inputs_ByYear!M$23*INDEX(Inputs_ByYear!$D$27:$Y$28,MATCH($B21,Inputs_ByYear!$B$27:$B$28,0),MATCH(P$5,Inputs_ByYear!$D$26:$Y$26))*INDEX(Inputs_ByYear!M$32:M$37,MATCH($C21,Inputs_ByYear!$B$32:$B$37,0))*INDEX(Inputs_ByPrg!$F$6:$F$69,MATCH('ABP BlockSize'!$E21,Inputs_ByPrg!$E$6:$E$69,0))</f>
        <v>0</v>
      </c>
      <c r="Q21" s="86">
        <f>Inputs_ByYear!N$22*Inputs_ByYear!N$23*INDEX(Inputs_ByYear!$D$27:$Y$28,MATCH($B21,Inputs_ByYear!$B$27:$B$28,0),MATCH(Q$5,Inputs_ByYear!$D$26:$Y$26))*INDEX(Inputs_ByYear!N$32:N$37,MATCH($C21,Inputs_ByYear!$B$32:$B$37,0))*INDEX(Inputs_ByPrg!$F$6:$F$69,MATCH('ABP BlockSize'!$E21,Inputs_ByPrg!$E$6:$E$69,0))</f>
        <v>0</v>
      </c>
      <c r="R21" s="86">
        <f>Inputs_ByYear!O$22*Inputs_ByYear!O$23*INDEX(Inputs_ByYear!$D$27:$Y$28,MATCH($B21,Inputs_ByYear!$B$27:$B$28,0),MATCH(R$5,Inputs_ByYear!$D$26:$Y$26))*INDEX(Inputs_ByYear!O$32:O$37,MATCH($C21,Inputs_ByYear!$B$32:$B$37,0))*INDEX(Inputs_ByPrg!$F$6:$F$69,MATCH('ABP BlockSize'!$E21,Inputs_ByPrg!$E$6:$E$69,0))</f>
        <v>0</v>
      </c>
      <c r="S21" s="86">
        <f>Inputs_ByYear!P$22*Inputs_ByYear!P$23*INDEX(Inputs_ByYear!$D$27:$Y$28,MATCH($B21,Inputs_ByYear!$B$27:$B$28,0),MATCH(S$5,Inputs_ByYear!$D$26:$Y$26))*INDEX(Inputs_ByYear!P$32:P$37,MATCH($C21,Inputs_ByYear!$B$32:$B$37,0))*INDEX(Inputs_ByPrg!$F$6:$F$69,MATCH('ABP BlockSize'!$E21,Inputs_ByPrg!$E$6:$E$69,0))</f>
        <v>0</v>
      </c>
      <c r="T21" s="86">
        <f>Inputs_ByYear!Q$22*Inputs_ByYear!Q$23*INDEX(Inputs_ByYear!$D$27:$Y$28,MATCH($B21,Inputs_ByYear!$B$27:$B$28,0),MATCH(T$5,Inputs_ByYear!$D$26:$Y$26))*INDEX(Inputs_ByYear!Q$32:Q$37,MATCH($C21,Inputs_ByYear!$B$32:$B$37,0))*INDEX(Inputs_ByPrg!$F$6:$F$69,MATCH('ABP BlockSize'!$E21,Inputs_ByPrg!$E$6:$E$69,0))</f>
        <v>0</v>
      </c>
      <c r="U21" s="86">
        <f>Inputs_ByYear!R$22*Inputs_ByYear!R$23*INDEX(Inputs_ByYear!$D$27:$Y$28,MATCH($B21,Inputs_ByYear!$B$27:$B$28,0),MATCH(U$5,Inputs_ByYear!$D$26:$Y$26))*INDEX(Inputs_ByYear!R$32:R$37,MATCH($C21,Inputs_ByYear!$B$32:$B$37,0))*INDEX(Inputs_ByPrg!$F$6:$F$69,MATCH('ABP BlockSize'!$E21,Inputs_ByPrg!$E$6:$E$69,0))</f>
        <v>0</v>
      </c>
      <c r="V21" s="86">
        <f>Inputs_ByYear!S$22*Inputs_ByYear!S$23*INDEX(Inputs_ByYear!$D$27:$Y$28,MATCH($B21,Inputs_ByYear!$B$27:$B$28,0),MATCH(V$5,Inputs_ByYear!$D$26:$Y$26))*INDEX(Inputs_ByYear!S$32:S$37,MATCH($C21,Inputs_ByYear!$B$32:$B$37,0))*INDEX(Inputs_ByPrg!$F$6:$F$69,MATCH('ABP BlockSize'!$E21,Inputs_ByPrg!$E$6:$E$69,0))</f>
        <v>0</v>
      </c>
      <c r="W21" s="86">
        <f>Inputs_ByYear!T$22*Inputs_ByYear!T$23*INDEX(Inputs_ByYear!$D$27:$Y$28,MATCH($B21,Inputs_ByYear!$B$27:$B$28,0),MATCH(W$5,Inputs_ByYear!$D$26:$Y$26))*INDEX(Inputs_ByYear!T$32:T$37,MATCH($C21,Inputs_ByYear!$B$32:$B$37,0))*INDEX(Inputs_ByPrg!$F$6:$F$69,MATCH('ABP BlockSize'!$E21,Inputs_ByPrg!$E$6:$E$69,0))</f>
        <v>0</v>
      </c>
      <c r="X21" s="86">
        <f>Inputs_ByYear!U$22*Inputs_ByYear!U$23*INDEX(Inputs_ByYear!$D$27:$Y$28,MATCH($B21,Inputs_ByYear!$B$27:$B$28,0),MATCH(X$5,Inputs_ByYear!$D$26:$Y$26))*INDEX(Inputs_ByYear!U$32:U$37,MATCH($C21,Inputs_ByYear!$B$32:$B$37,0))*INDEX(Inputs_ByPrg!$F$6:$F$69,MATCH('ABP BlockSize'!$E21,Inputs_ByPrg!$E$6:$E$69,0))</f>
        <v>0</v>
      </c>
      <c r="Y21" s="86">
        <f>Inputs_ByYear!V$22*Inputs_ByYear!V$23*INDEX(Inputs_ByYear!$D$27:$Y$28,MATCH($B21,Inputs_ByYear!$B$27:$B$28,0),MATCH(Y$5,Inputs_ByYear!$D$26:$Y$26))*INDEX(Inputs_ByYear!V$32:V$37,MATCH($C21,Inputs_ByYear!$B$32:$B$37,0))*INDEX(Inputs_ByPrg!$F$6:$F$69,MATCH('ABP BlockSize'!$E21,Inputs_ByPrg!$E$6:$E$69,0))</f>
        <v>0</v>
      </c>
      <c r="Z21" s="86">
        <f>Inputs_ByYear!W$22*Inputs_ByYear!W$23*INDEX(Inputs_ByYear!$D$27:$Y$28,MATCH($B21,Inputs_ByYear!$B$27:$B$28,0),MATCH(Z$5,Inputs_ByYear!$D$26:$Y$26))*INDEX(Inputs_ByYear!W$32:W$37,MATCH($C21,Inputs_ByYear!$B$32:$B$37,0))*INDEX(Inputs_ByPrg!$F$6:$F$69,MATCH('ABP BlockSize'!$E21,Inputs_ByPrg!$E$6:$E$69,0))</f>
        <v>0</v>
      </c>
      <c r="AA21" s="86">
        <f>Inputs_ByYear!X$22*Inputs_ByYear!X$23*INDEX(Inputs_ByYear!$D$27:$Y$28,MATCH($B21,Inputs_ByYear!$B$27:$B$28,0),MATCH(AA$5,Inputs_ByYear!$D$26:$Y$26))*INDEX(Inputs_ByYear!X$32:X$37,MATCH($C21,Inputs_ByYear!$B$32:$B$37,0))*INDEX(Inputs_ByPrg!$F$6:$F$69,MATCH('ABP BlockSize'!$E21,Inputs_ByPrg!$E$6:$E$69,0))</f>
        <v>0</v>
      </c>
      <c r="AB21" s="86">
        <f>Inputs_ByYear!Y$22*Inputs_ByYear!Y$23*INDEX(Inputs_ByYear!$D$27:$Y$28,MATCH($B21,Inputs_ByYear!$B$27:$B$28,0),MATCH(AB$5,Inputs_ByYear!$D$26:$Y$26))*INDEX(Inputs_ByYear!Y$32:Y$37,MATCH($C21,Inputs_ByYear!$B$32:$B$37,0))*INDEX(Inputs_ByPrg!$F$6:$F$69,MATCH('ABP BlockSize'!$E21,Inputs_ByPrg!$E$6:$E$69,0))</f>
        <v>0</v>
      </c>
    </row>
    <row r="22" spans="2:28" ht="14.75" customHeight="1" x14ac:dyDescent="0.25">
      <c r="B22" s="227" t="s">
        <v>258</v>
      </c>
      <c r="C22" s="227" t="s">
        <v>235</v>
      </c>
      <c r="D22" s="324" t="s">
        <v>320</v>
      </c>
      <c r="E22" s="272" t="str">
        <f t="shared" si="0"/>
        <v>A_Traditional Community Solar_ &gt;25-100</v>
      </c>
      <c r="F22" s="249" t="s">
        <v>92</v>
      </c>
      <c r="G22" s="86">
        <f>Inputs_ByYear!D$22*Inputs_ByYear!D$23*INDEX(Inputs_ByYear!$D$27:$Y$28,MATCH($B22,Inputs_ByYear!$B$27:$B$28,0),MATCH(G$5,Inputs_ByYear!$D$26:$Y$26))*INDEX(Inputs_ByYear!D$32:D$37,MATCH($C22,Inputs_ByYear!$B$32:$B$37,0))*INDEX(Inputs_ByPrg!$F$6:$F$69,MATCH('ABP BlockSize'!$E22,Inputs_ByPrg!$E$6:$E$69,0))</f>
        <v>0</v>
      </c>
      <c r="H22" s="86">
        <f>Inputs_ByYear!E$22*Inputs_ByYear!E$23*INDEX(Inputs_ByYear!$D$27:$Y$28,MATCH($B22,Inputs_ByYear!$B$27:$B$28,0),MATCH(H$5,Inputs_ByYear!$D$26:$Y$26))*INDEX(Inputs_ByYear!E$32:E$37,MATCH($C22,Inputs_ByYear!$B$32:$B$37,0))*INDEX(Inputs_ByPrg!$F$6:$F$69,MATCH('ABP BlockSize'!$E22,Inputs_ByPrg!$E$6:$E$69,0))</f>
        <v>0</v>
      </c>
      <c r="I22" s="86">
        <f>Inputs_ByYear!F$22*Inputs_ByYear!F$23*INDEX(Inputs_ByYear!$D$27:$Y$28,MATCH($B22,Inputs_ByYear!$B$27:$B$28,0),MATCH(I$5,Inputs_ByYear!$D$26:$Y$26))*INDEX(Inputs_ByYear!F$32:F$37,MATCH($C22,Inputs_ByYear!$B$32:$B$37,0))*INDEX(Inputs_ByPrg!$F$6:$F$69,MATCH('ABP BlockSize'!$E22,Inputs_ByPrg!$E$6:$E$69,0))</f>
        <v>0</v>
      </c>
      <c r="J22" s="86">
        <f>Inputs_ByYear!G$22*Inputs_ByYear!G$23*INDEX(Inputs_ByYear!$D$27:$Y$28,MATCH($B22,Inputs_ByYear!$B$27:$B$28,0),MATCH(J$5,Inputs_ByYear!$D$26:$Y$26))*INDEX(Inputs_ByYear!G$32:G$37,MATCH($C22,Inputs_ByYear!$B$32:$B$37,0))*INDEX(Inputs_ByPrg!$F$6:$F$69,MATCH('ABP BlockSize'!$E22,Inputs_ByPrg!$E$6:$E$69,0))</f>
        <v>0</v>
      </c>
      <c r="K22" s="86">
        <f>Inputs_ByYear!H$22*Inputs_ByYear!H$23*INDEX(Inputs_ByYear!$D$27:$Y$28,MATCH($B22,Inputs_ByYear!$B$27:$B$28,0),MATCH(K$5,Inputs_ByYear!$D$26:$Y$26))*INDEX(Inputs_ByYear!H$32:H$37,MATCH($C22,Inputs_ByYear!$B$32:$B$37,0))*INDEX(Inputs_ByPrg!$F$6:$F$69,MATCH('ABP BlockSize'!$E22,Inputs_ByPrg!$E$6:$E$69,0))</f>
        <v>0</v>
      </c>
      <c r="L22" s="86">
        <f>Inputs_ByYear!I$22*Inputs_ByYear!I$23*INDEX(Inputs_ByYear!$D$27:$Y$28,MATCH($B22,Inputs_ByYear!$B$27:$B$28,0),MATCH(L$5,Inputs_ByYear!$D$26:$Y$26))*INDEX(Inputs_ByYear!I$32:I$37,MATCH($C22,Inputs_ByYear!$B$32:$B$37,0))*INDEX(Inputs_ByPrg!$F$6:$F$69,MATCH('ABP BlockSize'!$E22,Inputs_ByPrg!$E$6:$E$69,0))</f>
        <v>0</v>
      </c>
      <c r="M22" s="86">
        <f>Inputs_ByYear!J$22*Inputs_ByYear!J$23*INDEX(Inputs_ByYear!$D$27:$Y$28,MATCH($B22,Inputs_ByYear!$B$27:$B$28,0),MATCH(M$5,Inputs_ByYear!$D$26:$Y$26))*INDEX(Inputs_ByYear!J$32:J$37,MATCH($C22,Inputs_ByYear!$B$32:$B$37,0))*INDEX(Inputs_ByPrg!$F$6:$F$69,MATCH('ABP BlockSize'!$E22,Inputs_ByPrg!$E$6:$E$69,0))</f>
        <v>0</v>
      </c>
      <c r="N22" s="86">
        <f>Inputs_ByYear!K$22*Inputs_ByYear!K$23*INDEX(Inputs_ByYear!$D$27:$Y$28,MATCH($B22,Inputs_ByYear!$B$27:$B$28,0),MATCH(N$5,Inputs_ByYear!$D$26:$Y$26))*INDEX(Inputs_ByYear!K$32:K$37,MATCH($C22,Inputs_ByYear!$B$32:$B$37,0))*INDEX(Inputs_ByPrg!$F$6:$F$69,MATCH('ABP BlockSize'!$E22,Inputs_ByPrg!$E$6:$E$69,0))</f>
        <v>0</v>
      </c>
      <c r="O22" s="86">
        <f>Inputs_ByYear!L$22*Inputs_ByYear!L$23*INDEX(Inputs_ByYear!$D$27:$Y$28,MATCH($B22,Inputs_ByYear!$B$27:$B$28,0),MATCH(O$5,Inputs_ByYear!$D$26:$Y$26))*INDEX(Inputs_ByYear!L$32:L$37,MATCH($C22,Inputs_ByYear!$B$32:$B$37,0))*INDEX(Inputs_ByPrg!$F$6:$F$69,MATCH('ABP BlockSize'!$E22,Inputs_ByPrg!$E$6:$E$69,0))</f>
        <v>0</v>
      </c>
      <c r="P22" s="86">
        <f>Inputs_ByYear!M$22*Inputs_ByYear!M$23*INDEX(Inputs_ByYear!$D$27:$Y$28,MATCH($B22,Inputs_ByYear!$B$27:$B$28,0),MATCH(P$5,Inputs_ByYear!$D$26:$Y$26))*INDEX(Inputs_ByYear!M$32:M$37,MATCH($C22,Inputs_ByYear!$B$32:$B$37,0))*INDEX(Inputs_ByPrg!$F$6:$F$69,MATCH('ABP BlockSize'!$E22,Inputs_ByPrg!$E$6:$E$69,0))</f>
        <v>0</v>
      </c>
      <c r="Q22" s="86">
        <f>Inputs_ByYear!N$22*Inputs_ByYear!N$23*INDEX(Inputs_ByYear!$D$27:$Y$28,MATCH($B22,Inputs_ByYear!$B$27:$B$28,0),MATCH(Q$5,Inputs_ByYear!$D$26:$Y$26))*INDEX(Inputs_ByYear!N$32:N$37,MATCH($C22,Inputs_ByYear!$B$32:$B$37,0))*INDEX(Inputs_ByPrg!$F$6:$F$69,MATCH('ABP BlockSize'!$E22,Inputs_ByPrg!$E$6:$E$69,0))</f>
        <v>0</v>
      </c>
      <c r="R22" s="86">
        <f>Inputs_ByYear!O$22*Inputs_ByYear!O$23*INDEX(Inputs_ByYear!$D$27:$Y$28,MATCH($B22,Inputs_ByYear!$B$27:$B$28,0),MATCH(R$5,Inputs_ByYear!$D$26:$Y$26))*INDEX(Inputs_ByYear!O$32:O$37,MATCH($C22,Inputs_ByYear!$B$32:$B$37,0))*INDEX(Inputs_ByPrg!$F$6:$F$69,MATCH('ABP BlockSize'!$E22,Inputs_ByPrg!$E$6:$E$69,0))</f>
        <v>0</v>
      </c>
      <c r="S22" s="86">
        <f>Inputs_ByYear!P$22*Inputs_ByYear!P$23*INDEX(Inputs_ByYear!$D$27:$Y$28,MATCH($B22,Inputs_ByYear!$B$27:$B$28,0),MATCH(S$5,Inputs_ByYear!$D$26:$Y$26))*INDEX(Inputs_ByYear!P$32:P$37,MATCH($C22,Inputs_ByYear!$B$32:$B$37,0))*INDEX(Inputs_ByPrg!$F$6:$F$69,MATCH('ABP BlockSize'!$E22,Inputs_ByPrg!$E$6:$E$69,0))</f>
        <v>0</v>
      </c>
      <c r="T22" s="86">
        <f>Inputs_ByYear!Q$22*Inputs_ByYear!Q$23*INDEX(Inputs_ByYear!$D$27:$Y$28,MATCH($B22,Inputs_ByYear!$B$27:$B$28,0),MATCH(T$5,Inputs_ByYear!$D$26:$Y$26))*INDEX(Inputs_ByYear!Q$32:Q$37,MATCH($C22,Inputs_ByYear!$B$32:$B$37,0))*INDEX(Inputs_ByPrg!$F$6:$F$69,MATCH('ABP BlockSize'!$E22,Inputs_ByPrg!$E$6:$E$69,0))</f>
        <v>0</v>
      </c>
      <c r="U22" s="86">
        <f>Inputs_ByYear!R$22*Inputs_ByYear!R$23*INDEX(Inputs_ByYear!$D$27:$Y$28,MATCH($B22,Inputs_ByYear!$B$27:$B$28,0),MATCH(U$5,Inputs_ByYear!$D$26:$Y$26))*INDEX(Inputs_ByYear!R$32:R$37,MATCH($C22,Inputs_ByYear!$B$32:$B$37,0))*INDEX(Inputs_ByPrg!$F$6:$F$69,MATCH('ABP BlockSize'!$E22,Inputs_ByPrg!$E$6:$E$69,0))</f>
        <v>0</v>
      </c>
      <c r="V22" s="86">
        <f>Inputs_ByYear!S$22*Inputs_ByYear!S$23*INDEX(Inputs_ByYear!$D$27:$Y$28,MATCH($B22,Inputs_ByYear!$B$27:$B$28,0),MATCH(V$5,Inputs_ByYear!$D$26:$Y$26))*INDEX(Inputs_ByYear!S$32:S$37,MATCH($C22,Inputs_ByYear!$B$32:$B$37,0))*INDEX(Inputs_ByPrg!$F$6:$F$69,MATCH('ABP BlockSize'!$E22,Inputs_ByPrg!$E$6:$E$69,0))</f>
        <v>0</v>
      </c>
      <c r="W22" s="86">
        <f>Inputs_ByYear!T$22*Inputs_ByYear!T$23*INDEX(Inputs_ByYear!$D$27:$Y$28,MATCH($B22,Inputs_ByYear!$B$27:$B$28,0),MATCH(W$5,Inputs_ByYear!$D$26:$Y$26))*INDEX(Inputs_ByYear!T$32:T$37,MATCH($C22,Inputs_ByYear!$B$32:$B$37,0))*INDEX(Inputs_ByPrg!$F$6:$F$69,MATCH('ABP BlockSize'!$E22,Inputs_ByPrg!$E$6:$E$69,0))</f>
        <v>0</v>
      </c>
      <c r="X22" s="86">
        <f>Inputs_ByYear!U$22*Inputs_ByYear!U$23*INDEX(Inputs_ByYear!$D$27:$Y$28,MATCH($B22,Inputs_ByYear!$B$27:$B$28,0),MATCH(X$5,Inputs_ByYear!$D$26:$Y$26))*INDEX(Inputs_ByYear!U$32:U$37,MATCH($C22,Inputs_ByYear!$B$32:$B$37,0))*INDEX(Inputs_ByPrg!$F$6:$F$69,MATCH('ABP BlockSize'!$E22,Inputs_ByPrg!$E$6:$E$69,0))</f>
        <v>0</v>
      </c>
      <c r="Y22" s="86">
        <f>Inputs_ByYear!V$22*Inputs_ByYear!V$23*INDEX(Inputs_ByYear!$D$27:$Y$28,MATCH($B22,Inputs_ByYear!$B$27:$B$28,0),MATCH(Y$5,Inputs_ByYear!$D$26:$Y$26))*INDEX(Inputs_ByYear!V$32:V$37,MATCH($C22,Inputs_ByYear!$B$32:$B$37,0))*INDEX(Inputs_ByPrg!$F$6:$F$69,MATCH('ABP BlockSize'!$E22,Inputs_ByPrg!$E$6:$E$69,0))</f>
        <v>0</v>
      </c>
      <c r="Z22" s="86">
        <f>Inputs_ByYear!W$22*Inputs_ByYear!W$23*INDEX(Inputs_ByYear!$D$27:$Y$28,MATCH($B22,Inputs_ByYear!$B$27:$B$28,0),MATCH(Z$5,Inputs_ByYear!$D$26:$Y$26))*INDEX(Inputs_ByYear!W$32:W$37,MATCH($C22,Inputs_ByYear!$B$32:$B$37,0))*INDEX(Inputs_ByPrg!$F$6:$F$69,MATCH('ABP BlockSize'!$E22,Inputs_ByPrg!$E$6:$E$69,0))</f>
        <v>0</v>
      </c>
      <c r="AA22" s="86">
        <f>Inputs_ByYear!X$22*Inputs_ByYear!X$23*INDEX(Inputs_ByYear!$D$27:$Y$28,MATCH($B22,Inputs_ByYear!$B$27:$B$28,0),MATCH(AA$5,Inputs_ByYear!$D$26:$Y$26))*INDEX(Inputs_ByYear!X$32:X$37,MATCH($C22,Inputs_ByYear!$B$32:$B$37,0))*INDEX(Inputs_ByPrg!$F$6:$F$69,MATCH('ABP BlockSize'!$E22,Inputs_ByPrg!$E$6:$E$69,0))</f>
        <v>0</v>
      </c>
      <c r="AB22" s="86">
        <f>Inputs_ByYear!Y$22*Inputs_ByYear!Y$23*INDEX(Inputs_ByYear!$D$27:$Y$28,MATCH($B22,Inputs_ByYear!$B$27:$B$28,0),MATCH(AB$5,Inputs_ByYear!$D$26:$Y$26))*INDEX(Inputs_ByYear!Y$32:Y$37,MATCH($C22,Inputs_ByYear!$B$32:$B$37,0))*INDEX(Inputs_ByPrg!$F$6:$F$69,MATCH('ABP BlockSize'!$E22,Inputs_ByPrg!$E$6:$E$69,0))</f>
        <v>0</v>
      </c>
    </row>
    <row r="23" spans="2:28" ht="14.75" customHeight="1" x14ac:dyDescent="0.25">
      <c r="B23" s="227" t="s">
        <v>258</v>
      </c>
      <c r="C23" s="227" t="s">
        <v>235</v>
      </c>
      <c r="D23" s="324" t="s">
        <v>323</v>
      </c>
      <c r="E23" s="272" t="str">
        <f t="shared" si="0"/>
        <v>A_Traditional Community Solar_&gt;100-200</v>
      </c>
      <c r="F23" s="249" t="s">
        <v>92</v>
      </c>
      <c r="G23" s="86">
        <f>Inputs_ByYear!D$22*Inputs_ByYear!D$23*INDEX(Inputs_ByYear!$D$27:$Y$28,MATCH($B23,Inputs_ByYear!$B$27:$B$28,0),MATCH(G$5,Inputs_ByYear!$D$26:$Y$26))*INDEX(Inputs_ByYear!D$32:D$37,MATCH($C23,Inputs_ByYear!$B$32:$B$37,0))*INDEX(Inputs_ByPrg!$F$6:$F$69,MATCH('ABP BlockSize'!$E23,Inputs_ByPrg!$E$6:$E$69,0))</f>
        <v>0</v>
      </c>
      <c r="H23" s="86">
        <f>Inputs_ByYear!E$22*Inputs_ByYear!E$23*INDEX(Inputs_ByYear!$D$27:$Y$28,MATCH($B23,Inputs_ByYear!$B$27:$B$28,0),MATCH(H$5,Inputs_ByYear!$D$26:$Y$26))*INDEX(Inputs_ByYear!E$32:E$37,MATCH($C23,Inputs_ByYear!$B$32:$B$37,0))*INDEX(Inputs_ByPrg!$F$6:$F$69,MATCH('ABP BlockSize'!$E23,Inputs_ByPrg!$E$6:$E$69,0))</f>
        <v>0</v>
      </c>
      <c r="I23" s="86">
        <f>Inputs_ByYear!F$22*Inputs_ByYear!F$23*INDEX(Inputs_ByYear!$D$27:$Y$28,MATCH($B23,Inputs_ByYear!$B$27:$B$28,0),MATCH(I$5,Inputs_ByYear!$D$26:$Y$26))*INDEX(Inputs_ByYear!F$32:F$37,MATCH($C23,Inputs_ByYear!$B$32:$B$37,0))*INDEX(Inputs_ByPrg!$F$6:$F$69,MATCH('ABP BlockSize'!$E23,Inputs_ByPrg!$E$6:$E$69,0))</f>
        <v>0</v>
      </c>
      <c r="J23" s="86">
        <f>Inputs_ByYear!G$22*Inputs_ByYear!G$23*INDEX(Inputs_ByYear!$D$27:$Y$28,MATCH($B23,Inputs_ByYear!$B$27:$B$28,0),MATCH(J$5,Inputs_ByYear!$D$26:$Y$26))*INDEX(Inputs_ByYear!G$32:G$37,MATCH($C23,Inputs_ByYear!$B$32:$B$37,0))*INDEX(Inputs_ByPrg!$F$6:$F$69,MATCH('ABP BlockSize'!$E23,Inputs_ByPrg!$E$6:$E$69,0))</f>
        <v>0</v>
      </c>
      <c r="K23" s="86">
        <f>Inputs_ByYear!H$22*Inputs_ByYear!H$23*INDEX(Inputs_ByYear!$D$27:$Y$28,MATCH($B23,Inputs_ByYear!$B$27:$B$28,0),MATCH(K$5,Inputs_ByYear!$D$26:$Y$26))*INDEX(Inputs_ByYear!H$32:H$37,MATCH($C23,Inputs_ByYear!$B$32:$B$37,0))*INDEX(Inputs_ByPrg!$F$6:$F$69,MATCH('ABP BlockSize'!$E23,Inputs_ByPrg!$E$6:$E$69,0))</f>
        <v>0</v>
      </c>
      <c r="L23" s="86">
        <f>Inputs_ByYear!I$22*Inputs_ByYear!I$23*INDEX(Inputs_ByYear!$D$27:$Y$28,MATCH($B23,Inputs_ByYear!$B$27:$B$28,0),MATCH(L$5,Inputs_ByYear!$D$26:$Y$26))*INDEX(Inputs_ByYear!I$32:I$37,MATCH($C23,Inputs_ByYear!$B$32:$B$37,0))*INDEX(Inputs_ByPrg!$F$6:$F$69,MATCH('ABP BlockSize'!$E23,Inputs_ByPrg!$E$6:$E$69,0))</f>
        <v>0</v>
      </c>
      <c r="M23" s="86">
        <f>Inputs_ByYear!J$22*Inputs_ByYear!J$23*INDEX(Inputs_ByYear!$D$27:$Y$28,MATCH($B23,Inputs_ByYear!$B$27:$B$28,0),MATCH(M$5,Inputs_ByYear!$D$26:$Y$26))*INDEX(Inputs_ByYear!J$32:J$37,MATCH($C23,Inputs_ByYear!$B$32:$B$37,0))*INDEX(Inputs_ByPrg!$F$6:$F$69,MATCH('ABP BlockSize'!$E23,Inputs_ByPrg!$E$6:$E$69,0))</f>
        <v>0</v>
      </c>
      <c r="N23" s="86">
        <f>Inputs_ByYear!K$22*Inputs_ByYear!K$23*INDEX(Inputs_ByYear!$D$27:$Y$28,MATCH($B23,Inputs_ByYear!$B$27:$B$28,0),MATCH(N$5,Inputs_ByYear!$D$26:$Y$26))*INDEX(Inputs_ByYear!K$32:K$37,MATCH($C23,Inputs_ByYear!$B$32:$B$37,0))*INDEX(Inputs_ByPrg!$F$6:$F$69,MATCH('ABP BlockSize'!$E23,Inputs_ByPrg!$E$6:$E$69,0))</f>
        <v>0</v>
      </c>
      <c r="O23" s="86">
        <f>Inputs_ByYear!L$22*Inputs_ByYear!L$23*INDEX(Inputs_ByYear!$D$27:$Y$28,MATCH($B23,Inputs_ByYear!$B$27:$B$28,0),MATCH(O$5,Inputs_ByYear!$D$26:$Y$26))*INDEX(Inputs_ByYear!L$32:L$37,MATCH($C23,Inputs_ByYear!$B$32:$B$37,0))*INDEX(Inputs_ByPrg!$F$6:$F$69,MATCH('ABP BlockSize'!$E23,Inputs_ByPrg!$E$6:$E$69,0))</f>
        <v>0</v>
      </c>
      <c r="P23" s="86">
        <f>Inputs_ByYear!M$22*Inputs_ByYear!M$23*INDEX(Inputs_ByYear!$D$27:$Y$28,MATCH($B23,Inputs_ByYear!$B$27:$B$28,0),MATCH(P$5,Inputs_ByYear!$D$26:$Y$26))*INDEX(Inputs_ByYear!M$32:M$37,MATCH($C23,Inputs_ByYear!$B$32:$B$37,0))*INDEX(Inputs_ByPrg!$F$6:$F$69,MATCH('ABP BlockSize'!$E23,Inputs_ByPrg!$E$6:$E$69,0))</f>
        <v>0</v>
      </c>
      <c r="Q23" s="86">
        <f>Inputs_ByYear!N$22*Inputs_ByYear!N$23*INDEX(Inputs_ByYear!$D$27:$Y$28,MATCH($B23,Inputs_ByYear!$B$27:$B$28,0),MATCH(Q$5,Inputs_ByYear!$D$26:$Y$26))*INDEX(Inputs_ByYear!N$32:N$37,MATCH($C23,Inputs_ByYear!$B$32:$B$37,0))*INDEX(Inputs_ByPrg!$F$6:$F$69,MATCH('ABP BlockSize'!$E23,Inputs_ByPrg!$E$6:$E$69,0))</f>
        <v>0</v>
      </c>
      <c r="R23" s="86">
        <f>Inputs_ByYear!O$22*Inputs_ByYear!O$23*INDEX(Inputs_ByYear!$D$27:$Y$28,MATCH($B23,Inputs_ByYear!$B$27:$B$28,0),MATCH(R$5,Inputs_ByYear!$D$26:$Y$26))*INDEX(Inputs_ByYear!O$32:O$37,MATCH($C23,Inputs_ByYear!$B$32:$B$37,0))*INDEX(Inputs_ByPrg!$F$6:$F$69,MATCH('ABP BlockSize'!$E23,Inputs_ByPrg!$E$6:$E$69,0))</f>
        <v>0</v>
      </c>
      <c r="S23" s="86">
        <f>Inputs_ByYear!P$22*Inputs_ByYear!P$23*INDEX(Inputs_ByYear!$D$27:$Y$28,MATCH($B23,Inputs_ByYear!$B$27:$B$28,0),MATCH(S$5,Inputs_ByYear!$D$26:$Y$26))*INDEX(Inputs_ByYear!P$32:P$37,MATCH($C23,Inputs_ByYear!$B$32:$B$37,0))*INDEX(Inputs_ByPrg!$F$6:$F$69,MATCH('ABP BlockSize'!$E23,Inputs_ByPrg!$E$6:$E$69,0))</f>
        <v>0</v>
      </c>
      <c r="T23" s="86">
        <f>Inputs_ByYear!Q$22*Inputs_ByYear!Q$23*INDEX(Inputs_ByYear!$D$27:$Y$28,MATCH($B23,Inputs_ByYear!$B$27:$B$28,0),MATCH(T$5,Inputs_ByYear!$D$26:$Y$26))*INDEX(Inputs_ByYear!Q$32:Q$37,MATCH($C23,Inputs_ByYear!$B$32:$B$37,0))*INDEX(Inputs_ByPrg!$F$6:$F$69,MATCH('ABP BlockSize'!$E23,Inputs_ByPrg!$E$6:$E$69,0))</f>
        <v>0</v>
      </c>
      <c r="U23" s="86">
        <f>Inputs_ByYear!R$22*Inputs_ByYear!R$23*INDEX(Inputs_ByYear!$D$27:$Y$28,MATCH($B23,Inputs_ByYear!$B$27:$B$28,0),MATCH(U$5,Inputs_ByYear!$D$26:$Y$26))*INDEX(Inputs_ByYear!R$32:R$37,MATCH($C23,Inputs_ByYear!$B$32:$B$37,0))*INDEX(Inputs_ByPrg!$F$6:$F$69,MATCH('ABP BlockSize'!$E23,Inputs_ByPrg!$E$6:$E$69,0))</f>
        <v>0</v>
      </c>
      <c r="V23" s="86">
        <f>Inputs_ByYear!S$22*Inputs_ByYear!S$23*INDEX(Inputs_ByYear!$D$27:$Y$28,MATCH($B23,Inputs_ByYear!$B$27:$B$28,0),MATCH(V$5,Inputs_ByYear!$D$26:$Y$26))*INDEX(Inputs_ByYear!S$32:S$37,MATCH($C23,Inputs_ByYear!$B$32:$B$37,0))*INDEX(Inputs_ByPrg!$F$6:$F$69,MATCH('ABP BlockSize'!$E23,Inputs_ByPrg!$E$6:$E$69,0))</f>
        <v>0</v>
      </c>
      <c r="W23" s="86">
        <f>Inputs_ByYear!T$22*Inputs_ByYear!T$23*INDEX(Inputs_ByYear!$D$27:$Y$28,MATCH($B23,Inputs_ByYear!$B$27:$B$28,0),MATCH(W$5,Inputs_ByYear!$D$26:$Y$26))*INDEX(Inputs_ByYear!T$32:T$37,MATCH($C23,Inputs_ByYear!$B$32:$B$37,0))*INDEX(Inputs_ByPrg!$F$6:$F$69,MATCH('ABP BlockSize'!$E23,Inputs_ByPrg!$E$6:$E$69,0))</f>
        <v>0</v>
      </c>
      <c r="X23" s="86">
        <f>Inputs_ByYear!U$22*Inputs_ByYear!U$23*INDEX(Inputs_ByYear!$D$27:$Y$28,MATCH($B23,Inputs_ByYear!$B$27:$B$28,0),MATCH(X$5,Inputs_ByYear!$D$26:$Y$26))*INDEX(Inputs_ByYear!U$32:U$37,MATCH($C23,Inputs_ByYear!$B$32:$B$37,0))*INDEX(Inputs_ByPrg!$F$6:$F$69,MATCH('ABP BlockSize'!$E23,Inputs_ByPrg!$E$6:$E$69,0))</f>
        <v>0</v>
      </c>
      <c r="Y23" s="86">
        <f>Inputs_ByYear!V$22*Inputs_ByYear!V$23*INDEX(Inputs_ByYear!$D$27:$Y$28,MATCH($B23,Inputs_ByYear!$B$27:$B$28,0),MATCH(Y$5,Inputs_ByYear!$D$26:$Y$26))*INDEX(Inputs_ByYear!V$32:V$37,MATCH($C23,Inputs_ByYear!$B$32:$B$37,0))*INDEX(Inputs_ByPrg!$F$6:$F$69,MATCH('ABP BlockSize'!$E23,Inputs_ByPrg!$E$6:$E$69,0))</f>
        <v>0</v>
      </c>
      <c r="Z23" s="86">
        <f>Inputs_ByYear!W$22*Inputs_ByYear!W$23*INDEX(Inputs_ByYear!$D$27:$Y$28,MATCH($B23,Inputs_ByYear!$B$27:$B$28,0),MATCH(Z$5,Inputs_ByYear!$D$26:$Y$26))*INDEX(Inputs_ByYear!W$32:W$37,MATCH($C23,Inputs_ByYear!$B$32:$B$37,0))*INDEX(Inputs_ByPrg!$F$6:$F$69,MATCH('ABP BlockSize'!$E23,Inputs_ByPrg!$E$6:$E$69,0))</f>
        <v>0</v>
      </c>
      <c r="AA23" s="86">
        <f>Inputs_ByYear!X$22*Inputs_ByYear!X$23*INDEX(Inputs_ByYear!$D$27:$Y$28,MATCH($B23,Inputs_ByYear!$B$27:$B$28,0),MATCH(AA$5,Inputs_ByYear!$D$26:$Y$26))*INDEX(Inputs_ByYear!X$32:X$37,MATCH($C23,Inputs_ByYear!$B$32:$B$37,0))*INDEX(Inputs_ByPrg!$F$6:$F$69,MATCH('ABP BlockSize'!$E23,Inputs_ByPrg!$E$6:$E$69,0))</f>
        <v>0</v>
      </c>
      <c r="AB23" s="86">
        <f>Inputs_ByYear!Y$22*Inputs_ByYear!Y$23*INDEX(Inputs_ByYear!$D$27:$Y$28,MATCH($B23,Inputs_ByYear!$B$27:$B$28,0),MATCH(AB$5,Inputs_ByYear!$D$26:$Y$26))*INDEX(Inputs_ByYear!Y$32:Y$37,MATCH($C23,Inputs_ByYear!$B$32:$B$37,0))*INDEX(Inputs_ByPrg!$F$6:$F$69,MATCH('ABP BlockSize'!$E23,Inputs_ByPrg!$E$6:$E$69,0))</f>
        <v>0</v>
      </c>
    </row>
    <row r="24" spans="2:28" ht="14.75" customHeight="1" x14ac:dyDescent="0.25">
      <c r="B24" s="227" t="s">
        <v>258</v>
      </c>
      <c r="C24" s="227" t="s">
        <v>235</v>
      </c>
      <c r="D24" s="324" t="s">
        <v>324</v>
      </c>
      <c r="E24" s="272" t="str">
        <f t="shared" si="0"/>
        <v>A_Traditional Community Solar_&gt;200-500</v>
      </c>
      <c r="F24" s="249" t="s">
        <v>92</v>
      </c>
      <c r="G24" s="86">
        <f>Inputs_ByYear!D$22*Inputs_ByYear!D$23*INDEX(Inputs_ByYear!$D$27:$Y$28,MATCH($B24,Inputs_ByYear!$B$27:$B$28,0),MATCH(G$5,Inputs_ByYear!$D$26:$Y$26))*INDEX(Inputs_ByYear!D$32:D$37,MATCH($C24,Inputs_ByYear!$B$32:$B$37,0))*INDEX(Inputs_ByPrg!$F$6:$F$69,MATCH('ABP BlockSize'!$E24,Inputs_ByPrg!$E$6:$E$69,0))</f>
        <v>0</v>
      </c>
      <c r="H24" s="86">
        <f>Inputs_ByYear!E$22*Inputs_ByYear!E$23*INDEX(Inputs_ByYear!$D$27:$Y$28,MATCH($B24,Inputs_ByYear!$B$27:$B$28,0),MATCH(H$5,Inputs_ByYear!$D$26:$Y$26))*INDEX(Inputs_ByYear!E$32:E$37,MATCH($C24,Inputs_ByYear!$B$32:$B$37,0))*INDEX(Inputs_ByPrg!$F$6:$F$69,MATCH('ABP BlockSize'!$E24,Inputs_ByPrg!$E$6:$E$69,0))</f>
        <v>0</v>
      </c>
      <c r="I24" s="86">
        <f>Inputs_ByYear!F$22*Inputs_ByYear!F$23*INDEX(Inputs_ByYear!$D$27:$Y$28,MATCH($B24,Inputs_ByYear!$B$27:$B$28,0),MATCH(I$5,Inputs_ByYear!$D$26:$Y$26))*INDEX(Inputs_ByYear!F$32:F$37,MATCH($C24,Inputs_ByYear!$B$32:$B$37,0))*INDEX(Inputs_ByPrg!$F$6:$F$69,MATCH('ABP BlockSize'!$E24,Inputs_ByPrg!$E$6:$E$69,0))</f>
        <v>0</v>
      </c>
      <c r="J24" s="86">
        <f>Inputs_ByYear!G$22*Inputs_ByYear!G$23*INDEX(Inputs_ByYear!$D$27:$Y$28,MATCH($B24,Inputs_ByYear!$B$27:$B$28,0),MATCH(J$5,Inputs_ByYear!$D$26:$Y$26))*INDEX(Inputs_ByYear!G$32:G$37,MATCH($C24,Inputs_ByYear!$B$32:$B$37,0))*INDEX(Inputs_ByPrg!$F$6:$F$69,MATCH('ABP BlockSize'!$E24,Inputs_ByPrg!$E$6:$E$69,0))</f>
        <v>0</v>
      </c>
      <c r="K24" s="86">
        <f>Inputs_ByYear!H$22*Inputs_ByYear!H$23*INDEX(Inputs_ByYear!$D$27:$Y$28,MATCH($B24,Inputs_ByYear!$B$27:$B$28,0),MATCH(K$5,Inputs_ByYear!$D$26:$Y$26))*INDEX(Inputs_ByYear!H$32:H$37,MATCH($C24,Inputs_ByYear!$B$32:$B$37,0))*INDEX(Inputs_ByPrg!$F$6:$F$69,MATCH('ABP BlockSize'!$E24,Inputs_ByPrg!$E$6:$E$69,0))</f>
        <v>0</v>
      </c>
      <c r="L24" s="86">
        <f>Inputs_ByYear!I$22*Inputs_ByYear!I$23*INDEX(Inputs_ByYear!$D$27:$Y$28,MATCH($B24,Inputs_ByYear!$B$27:$B$28,0),MATCH(L$5,Inputs_ByYear!$D$26:$Y$26))*INDEX(Inputs_ByYear!I$32:I$37,MATCH($C24,Inputs_ByYear!$B$32:$B$37,0))*INDEX(Inputs_ByPrg!$F$6:$F$69,MATCH('ABP BlockSize'!$E24,Inputs_ByPrg!$E$6:$E$69,0))</f>
        <v>0</v>
      </c>
      <c r="M24" s="86">
        <f>Inputs_ByYear!J$22*Inputs_ByYear!J$23*INDEX(Inputs_ByYear!$D$27:$Y$28,MATCH($B24,Inputs_ByYear!$B$27:$B$28,0),MATCH(M$5,Inputs_ByYear!$D$26:$Y$26))*INDEX(Inputs_ByYear!J$32:J$37,MATCH($C24,Inputs_ByYear!$B$32:$B$37,0))*INDEX(Inputs_ByPrg!$F$6:$F$69,MATCH('ABP BlockSize'!$E24,Inputs_ByPrg!$E$6:$E$69,0))</f>
        <v>0</v>
      </c>
      <c r="N24" s="86">
        <f>Inputs_ByYear!K$22*Inputs_ByYear!K$23*INDEX(Inputs_ByYear!$D$27:$Y$28,MATCH($B24,Inputs_ByYear!$B$27:$B$28,0),MATCH(N$5,Inputs_ByYear!$D$26:$Y$26))*INDEX(Inputs_ByYear!K$32:K$37,MATCH($C24,Inputs_ByYear!$B$32:$B$37,0))*INDEX(Inputs_ByPrg!$F$6:$F$69,MATCH('ABP BlockSize'!$E24,Inputs_ByPrg!$E$6:$E$69,0))</f>
        <v>0</v>
      </c>
      <c r="O24" s="86">
        <f>Inputs_ByYear!L$22*Inputs_ByYear!L$23*INDEX(Inputs_ByYear!$D$27:$Y$28,MATCH($B24,Inputs_ByYear!$B$27:$B$28,0),MATCH(O$5,Inputs_ByYear!$D$26:$Y$26))*INDEX(Inputs_ByYear!L$32:L$37,MATCH($C24,Inputs_ByYear!$B$32:$B$37,0))*INDEX(Inputs_ByPrg!$F$6:$F$69,MATCH('ABP BlockSize'!$E24,Inputs_ByPrg!$E$6:$E$69,0))</f>
        <v>0</v>
      </c>
      <c r="P24" s="86">
        <f>Inputs_ByYear!M$22*Inputs_ByYear!M$23*INDEX(Inputs_ByYear!$D$27:$Y$28,MATCH($B24,Inputs_ByYear!$B$27:$B$28,0),MATCH(P$5,Inputs_ByYear!$D$26:$Y$26))*INDEX(Inputs_ByYear!M$32:M$37,MATCH($C24,Inputs_ByYear!$B$32:$B$37,0))*INDEX(Inputs_ByPrg!$F$6:$F$69,MATCH('ABP BlockSize'!$E24,Inputs_ByPrg!$E$6:$E$69,0))</f>
        <v>0</v>
      </c>
      <c r="Q24" s="86">
        <f>Inputs_ByYear!N$22*Inputs_ByYear!N$23*INDEX(Inputs_ByYear!$D$27:$Y$28,MATCH($B24,Inputs_ByYear!$B$27:$B$28,0),MATCH(Q$5,Inputs_ByYear!$D$26:$Y$26))*INDEX(Inputs_ByYear!N$32:N$37,MATCH($C24,Inputs_ByYear!$B$32:$B$37,0))*INDEX(Inputs_ByPrg!$F$6:$F$69,MATCH('ABP BlockSize'!$E24,Inputs_ByPrg!$E$6:$E$69,0))</f>
        <v>0</v>
      </c>
      <c r="R24" s="86">
        <f>Inputs_ByYear!O$22*Inputs_ByYear!O$23*INDEX(Inputs_ByYear!$D$27:$Y$28,MATCH($B24,Inputs_ByYear!$B$27:$B$28,0),MATCH(R$5,Inputs_ByYear!$D$26:$Y$26))*INDEX(Inputs_ByYear!O$32:O$37,MATCH($C24,Inputs_ByYear!$B$32:$B$37,0))*INDEX(Inputs_ByPrg!$F$6:$F$69,MATCH('ABP BlockSize'!$E24,Inputs_ByPrg!$E$6:$E$69,0))</f>
        <v>0</v>
      </c>
      <c r="S24" s="86">
        <f>Inputs_ByYear!P$22*Inputs_ByYear!P$23*INDEX(Inputs_ByYear!$D$27:$Y$28,MATCH($B24,Inputs_ByYear!$B$27:$B$28,0),MATCH(S$5,Inputs_ByYear!$D$26:$Y$26))*INDEX(Inputs_ByYear!P$32:P$37,MATCH($C24,Inputs_ByYear!$B$32:$B$37,0))*INDEX(Inputs_ByPrg!$F$6:$F$69,MATCH('ABP BlockSize'!$E24,Inputs_ByPrg!$E$6:$E$69,0))</f>
        <v>0</v>
      </c>
      <c r="T24" s="86">
        <f>Inputs_ByYear!Q$22*Inputs_ByYear!Q$23*INDEX(Inputs_ByYear!$D$27:$Y$28,MATCH($B24,Inputs_ByYear!$B$27:$B$28,0),MATCH(T$5,Inputs_ByYear!$D$26:$Y$26))*INDEX(Inputs_ByYear!Q$32:Q$37,MATCH($C24,Inputs_ByYear!$B$32:$B$37,0))*INDEX(Inputs_ByPrg!$F$6:$F$69,MATCH('ABP BlockSize'!$E24,Inputs_ByPrg!$E$6:$E$69,0))</f>
        <v>0</v>
      </c>
      <c r="U24" s="86">
        <f>Inputs_ByYear!R$22*Inputs_ByYear!R$23*INDEX(Inputs_ByYear!$D$27:$Y$28,MATCH($B24,Inputs_ByYear!$B$27:$B$28,0),MATCH(U$5,Inputs_ByYear!$D$26:$Y$26))*INDEX(Inputs_ByYear!R$32:R$37,MATCH($C24,Inputs_ByYear!$B$32:$B$37,0))*INDEX(Inputs_ByPrg!$F$6:$F$69,MATCH('ABP BlockSize'!$E24,Inputs_ByPrg!$E$6:$E$69,0))</f>
        <v>0</v>
      </c>
      <c r="V24" s="86">
        <f>Inputs_ByYear!S$22*Inputs_ByYear!S$23*INDEX(Inputs_ByYear!$D$27:$Y$28,MATCH($B24,Inputs_ByYear!$B$27:$B$28,0),MATCH(V$5,Inputs_ByYear!$D$26:$Y$26))*INDEX(Inputs_ByYear!S$32:S$37,MATCH($C24,Inputs_ByYear!$B$32:$B$37,0))*INDEX(Inputs_ByPrg!$F$6:$F$69,MATCH('ABP BlockSize'!$E24,Inputs_ByPrg!$E$6:$E$69,0))</f>
        <v>0</v>
      </c>
      <c r="W24" s="86">
        <f>Inputs_ByYear!T$22*Inputs_ByYear!T$23*INDEX(Inputs_ByYear!$D$27:$Y$28,MATCH($B24,Inputs_ByYear!$B$27:$B$28,0),MATCH(W$5,Inputs_ByYear!$D$26:$Y$26))*INDEX(Inputs_ByYear!T$32:T$37,MATCH($C24,Inputs_ByYear!$B$32:$B$37,0))*INDEX(Inputs_ByPrg!$F$6:$F$69,MATCH('ABP BlockSize'!$E24,Inputs_ByPrg!$E$6:$E$69,0))</f>
        <v>0</v>
      </c>
      <c r="X24" s="86">
        <f>Inputs_ByYear!U$22*Inputs_ByYear!U$23*INDEX(Inputs_ByYear!$D$27:$Y$28,MATCH($B24,Inputs_ByYear!$B$27:$B$28,0),MATCH(X$5,Inputs_ByYear!$D$26:$Y$26))*INDEX(Inputs_ByYear!U$32:U$37,MATCH($C24,Inputs_ByYear!$B$32:$B$37,0))*INDEX(Inputs_ByPrg!$F$6:$F$69,MATCH('ABP BlockSize'!$E24,Inputs_ByPrg!$E$6:$E$69,0))</f>
        <v>0</v>
      </c>
      <c r="Y24" s="86">
        <f>Inputs_ByYear!V$22*Inputs_ByYear!V$23*INDEX(Inputs_ByYear!$D$27:$Y$28,MATCH($B24,Inputs_ByYear!$B$27:$B$28,0),MATCH(Y$5,Inputs_ByYear!$D$26:$Y$26))*INDEX(Inputs_ByYear!V$32:V$37,MATCH($C24,Inputs_ByYear!$B$32:$B$37,0))*INDEX(Inputs_ByPrg!$F$6:$F$69,MATCH('ABP BlockSize'!$E24,Inputs_ByPrg!$E$6:$E$69,0))</f>
        <v>0</v>
      </c>
      <c r="Z24" s="86">
        <f>Inputs_ByYear!W$22*Inputs_ByYear!W$23*INDEX(Inputs_ByYear!$D$27:$Y$28,MATCH($B24,Inputs_ByYear!$B$27:$B$28,0),MATCH(Z$5,Inputs_ByYear!$D$26:$Y$26))*INDEX(Inputs_ByYear!W$32:W$37,MATCH($C24,Inputs_ByYear!$B$32:$B$37,0))*INDEX(Inputs_ByPrg!$F$6:$F$69,MATCH('ABP BlockSize'!$E24,Inputs_ByPrg!$E$6:$E$69,0))</f>
        <v>0</v>
      </c>
      <c r="AA24" s="86">
        <f>Inputs_ByYear!X$22*Inputs_ByYear!X$23*INDEX(Inputs_ByYear!$D$27:$Y$28,MATCH($B24,Inputs_ByYear!$B$27:$B$28,0),MATCH(AA$5,Inputs_ByYear!$D$26:$Y$26))*INDEX(Inputs_ByYear!X$32:X$37,MATCH($C24,Inputs_ByYear!$B$32:$B$37,0))*INDEX(Inputs_ByPrg!$F$6:$F$69,MATCH('ABP BlockSize'!$E24,Inputs_ByPrg!$E$6:$E$69,0))</f>
        <v>0</v>
      </c>
      <c r="AB24" s="86">
        <f>Inputs_ByYear!Y$22*Inputs_ByYear!Y$23*INDEX(Inputs_ByYear!$D$27:$Y$28,MATCH($B24,Inputs_ByYear!$B$27:$B$28,0),MATCH(AB$5,Inputs_ByYear!$D$26:$Y$26))*INDEX(Inputs_ByYear!Y$32:Y$37,MATCH($C24,Inputs_ByYear!$B$32:$B$37,0))*INDEX(Inputs_ByPrg!$F$6:$F$69,MATCH('ABP BlockSize'!$E24,Inputs_ByPrg!$E$6:$E$69,0))</f>
        <v>0</v>
      </c>
    </row>
    <row r="25" spans="2:28" ht="14.75" customHeight="1" x14ac:dyDescent="0.25">
      <c r="B25" s="227" t="s">
        <v>258</v>
      </c>
      <c r="C25" s="227" t="s">
        <v>235</v>
      </c>
      <c r="D25" s="324" t="s">
        <v>326</v>
      </c>
      <c r="E25" s="272" t="str">
        <f t="shared" si="0"/>
        <v>A_Traditional Community Solar_&gt;500-2000</v>
      </c>
      <c r="F25" s="249" t="s">
        <v>92</v>
      </c>
      <c r="G25" s="86">
        <f>Inputs_ByYear!D$22*Inputs_ByYear!D$23*INDEX(Inputs_ByYear!$D$27:$Y$28,MATCH($B25,Inputs_ByYear!$B$27:$B$28,0),MATCH(G$5,Inputs_ByYear!$D$26:$Y$26))*INDEX(Inputs_ByYear!D$32:D$37,MATCH($C25,Inputs_ByYear!$B$32:$B$37,0))*INDEX(Inputs_ByPrg!$F$6:$F$69,MATCH('ABP BlockSize'!$E25,Inputs_ByPrg!$E$6:$E$69,0))</f>
        <v>0</v>
      </c>
      <c r="H25" s="86">
        <f>Inputs_ByYear!E$22*Inputs_ByYear!E$23*INDEX(Inputs_ByYear!$D$27:$Y$28,MATCH($B25,Inputs_ByYear!$B$27:$B$28,0),MATCH(H$5,Inputs_ByYear!$D$26:$Y$26))*INDEX(Inputs_ByYear!E$32:E$37,MATCH($C25,Inputs_ByYear!$B$32:$B$37,0))*INDEX(Inputs_ByPrg!$F$6:$F$69,MATCH('ABP BlockSize'!$E25,Inputs_ByPrg!$E$6:$E$69,0))</f>
        <v>0</v>
      </c>
      <c r="I25" s="86">
        <f>Inputs_ByYear!F$22*Inputs_ByYear!F$23*INDEX(Inputs_ByYear!$D$27:$Y$28,MATCH($B25,Inputs_ByYear!$B$27:$B$28,0),MATCH(I$5,Inputs_ByYear!$D$26:$Y$26))*INDEX(Inputs_ByYear!F$32:F$37,MATCH($C25,Inputs_ByYear!$B$32:$B$37,0))*INDEX(Inputs_ByPrg!$F$6:$F$69,MATCH('ABP BlockSize'!$E25,Inputs_ByPrg!$E$6:$E$69,0))</f>
        <v>34039.199999999997</v>
      </c>
      <c r="J25" s="86">
        <f>Inputs_ByYear!G$22*Inputs_ByYear!G$23*INDEX(Inputs_ByYear!$D$27:$Y$28,MATCH($B25,Inputs_ByYear!$B$27:$B$28,0),MATCH(J$5,Inputs_ByYear!$D$26:$Y$26))*INDEX(Inputs_ByYear!G$32:G$37,MATCH($C25,Inputs_ByYear!$B$32:$B$37,0))*INDEX(Inputs_ByPrg!$F$6:$F$69,MATCH('ABP BlockSize'!$E25,Inputs_ByPrg!$E$6:$E$69,0))</f>
        <v>27274.999999999996</v>
      </c>
      <c r="K25" s="86">
        <f>Inputs_ByYear!H$22*Inputs_ByYear!H$23*INDEX(Inputs_ByYear!$D$27:$Y$28,MATCH($B25,Inputs_ByYear!$B$27:$B$28,0),MATCH(K$5,Inputs_ByYear!$D$26:$Y$26))*INDEX(Inputs_ByYear!H$32:H$37,MATCH($C25,Inputs_ByYear!$B$32:$B$37,0))*INDEX(Inputs_ByPrg!$F$6:$F$69,MATCH('ABP BlockSize'!$E25,Inputs_ByPrg!$E$6:$E$69,0))</f>
        <v>27274.999999999996</v>
      </c>
      <c r="L25" s="86">
        <f>Inputs_ByYear!I$22*Inputs_ByYear!I$23*INDEX(Inputs_ByYear!$D$27:$Y$28,MATCH($B25,Inputs_ByYear!$B$27:$B$28,0),MATCH(L$5,Inputs_ByYear!$D$26:$Y$26))*INDEX(Inputs_ByYear!I$32:I$37,MATCH($C25,Inputs_ByYear!$B$32:$B$37,0))*INDEX(Inputs_ByPrg!$F$6:$F$69,MATCH('ABP BlockSize'!$E25,Inputs_ByPrg!$E$6:$E$69,0))</f>
        <v>32729.999999999996</v>
      </c>
      <c r="M25" s="86">
        <f>Inputs_ByYear!J$22*Inputs_ByYear!J$23*INDEX(Inputs_ByYear!$D$27:$Y$28,MATCH($B25,Inputs_ByYear!$B$27:$B$28,0),MATCH(M$5,Inputs_ByYear!$D$26:$Y$26))*INDEX(Inputs_ByYear!J$32:J$37,MATCH($C25,Inputs_ByYear!$B$32:$B$37,0))*INDEX(Inputs_ByPrg!$F$6:$F$69,MATCH('ABP BlockSize'!$E25,Inputs_ByPrg!$E$6:$E$69,0))</f>
        <v>32729.999999999996</v>
      </c>
      <c r="N25" s="86">
        <f>Inputs_ByYear!K$22*Inputs_ByYear!K$23*INDEX(Inputs_ByYear!$D$27:$Y$28,MATCH($B25,Inputs_ByYear!$B$27:$B$28,0),MATCH(N$5,Inputs_ByYear!$D$26:$Y$26))*INDEX(Inputs_ByYear!K$32:K$37,MATCH($C25,Inputs_ByYear!$B$32:$B$37,0))*INDEX(Inputs_ByPrg!$F$6:$F$69,MATCH('ABP BlockSize'!$E25,Inputs_ByPrg!$E$6:$E$69,0))</f>
        <v>21820</v>
      </c>
      <c r="O25" s="86">
        <f>Inputs_ByYear!L$22*Inputs_ByYear!L$23*INDEX(Inputs_ByYear!$D$27:$Y$28,MATCH($B25,Inputs_ByYear!$B$27:$B$28,0),MATCH(O$5,Inputs_ByYear!$D$26:$Y$26))*INDEX(Inputs_ByYear!L$32:L$37,MATCH($C25,Inputs_ByYear!$B$32:$B$37,0))*INDEX(Inputs_ByPrg!$F$6:$F$69,MATCH('ABP BlockSize'!$E25,Inputs_ByPrg!$E$6:$E$69,0))</f>
        <v>21820</v>
      </c>
      <c r="P25" s="86">
        <f>Inputs_ByYear!M$22*Inputs_ByYear!M$23*INDEX(Inputs_ByYear!$D$27:$Y$28,MATCH($B25,Inputs_ByYear!$B$27:$B$28,0),MATCH(P$5,Inputs_ByYear!$D$26:$Y$26))*INDEX(Inputs_ByYear!M$32:M$37,MATCH($C25,Inputs_ByYear!$B$32:$B$37,0))*INDEX(Inputs_ByPrg!$F$6:$F$69,MATCH('ABP BlockSize'!$E25,Inputs_ByPrg!$E$6:$E$69,0))</f>
        <v>21820</v>
      </c>
      <c r="Q25" s="86">
        <f>Inputs_ByYear!N$22*Inputs_ByYear!N$23*INDEX(Inputs_ByYear!$D$27:$Y$28,MATCH($B25,Inputs_ByYear!$B$27:$B$28,0),MATCH(Q$5,Inputs_ByYear!$D$26:$Y$26))*INDEX(Inputs_ByYear!N$32:N$37,MATCH($C25,Inputs_ByYear!$B$32:$B$37,0))*INDEX(Inputs_ByPrg!$F$6:$F$69,MATCH('ABP BlockSize'!$E25,Inputs_ByPrg!$E$6:$E$69,0))</f>
        <v>21820</v>
      </c>
      <c r="R25" s="86">
        <f>Inputs_ByYear!O$22*Inputs_ByYear!O$23*INDEX(Inputs_ByYear!$D$27:$Y$28,MATCH($B25,Inputs_ByYear!$B$27:$B$28,0),MATCH(R$5,Inputs_ByYear!$D$26:$Y$26))*INDEX(Inputs_ByYear!O$32:O$37,MATCH($C25,Inputs_ByYear!$B$32:$B$37,0))*INDEX(Inputs_ByPrg!$F$6:$F$69,MATCH('ABP BlockSize'!$E25,Inputs_ByPrg!$E$6:$E$69,0))</f>
        <v>21820</v>
      </c>
      <c r="S25" s="86">
        <f>Inputs_ByYear!P$22*Inputs_ByYear!P$23*INDEX(Inputs_ByYear!$D$27:$Y$28,MATCH($B25,Inputs_ByYear!$B$27:$B$28,0),MATCH(S$5,Inputs_ByYear!$D$26:$Y$26))*INDEX(Inputs_ByYear!P$32:P$37,MATCH($C25,Inputs_ByYear!$B$32:$B$37,0))*INDEX(Inputs_ByPrg!$F$6:$F$69,MATCH('ABP BlockSize'!$E25,Inputs_ByPrg!$E$6:$E$69,0))</f>
        <v>21820</v>
      </c>
      <c r="T25" s="86">
        <f>Inputs_ByYear!Q$22*Inputs_ByYear!Q$23*INDEX(Inputs_ByYear!$D$27:$Y$28,MATCH($B25,Inputs_ByYear!$B$27:$B$28,0),MATCH(T$5,Inputs_ByYear!$D$26:$Y$26))*INDEX(Inputs_ByYear!Q$32:Q$37,MATCH($C25,Inputs_ByYear!$B$32:$B$37,0))*INDEX(Inputs_ByPrg!$F$6:$F$69,MATCH('ABP BlockSize'!$E25,Inputs_ByPrg!$E$6:$E$69,0))</f>
        <v>21820</v>
      </c>
      <c r="U25" s="86">
        <f>Inputs_ByYear!R$22*Inputs_ByYear!R$23*INDEX(Inputs_ByYear!$D$27:$Y$28,MATCH($B25,Inputs_ByYear!$B$27:$B$28,0),MATCH(U$5,Inputs_ByYear!$D$26:$Y$26))*INDEX(Inputs_ByYear!R$32:R$37,MATCH($C25,Inputs_ByYear!$B$32:$B$37,0))*INDEX(Inputs_ByPrg!$F$6:$F$69,MATCH('ABP BlockSize'!$E25,Inputs_ByPrg!$E$6:$E$69,0))</f>
        <v>21820</v>
      </c>
      <c r="V25" s="86">
        <f>Inputs_ByYear!S$22*Inputs_ByYear!S$23*INDEX(Inputs_ByYear!$D$27:$Y$28,MATCH($B25,Inputs_ByYear!$B$27:$B$28,0),MATCH(V$5,Inputs_ByYear!$D$26:$Y$26))*INDEX(Inputs_ByYear!S$32:S$37,MATCH($C25,Inputs_ByYear!$B$32:$B$37,0))*INDEX(Inputs_ByPrg!$F$6:$F$69,MATCH('ABP BlockSize'!$E25,Inputs_ByPrg!$E$6:$E$69,0))</f>
        <v>21820</v>
      </c>
      <c r="W25" s="86">
        <f>Inputs_ByYear!T$22*Inputs_ByYear!T$23*INDEX(Inputs_ByYear!$D$27:$Y$28,MATCH($B25,Inputs_ByYear!$B$27:$B$28,0),MATCH(W$5,Inputs_ByYear!$D$26:$Y$26))*INDEX(Inputs_ByYear!T$32:T$37,MATCH($C25,Inputs_ByYear!$B$32:$B$37,0))*INDEX(Inputs_ByPrg!$F$6:$F$69,MATCH('ABP BlockSize'!$E25,Inputs_ByPrg!$E$6:$E$69,0))</f>
        <v>21820</v>
      </c>
      <c r="X25" s="86">
        <f>Inputs_ByYear!U$22*Inputs_ByYear!U$23*INDEX(Inputs_ByYear!$D$27:$Y$28,MATCH($B25,Inputs_ByYear!$B$27:$B$28,0),MATCH(X$5,Inputs_ByYear!$D$26:$Y$26))*INDEX(Inputs_ByYear!U$32:U$37,MATCH($C25,Inputs_ByYear!$B$32:$B$37,0))*INDEX(Inputs_ByPrg!$F$6:$F$69,MATCH('ABP BlockSize'!$E25,Inputs_ByPrg!$E$6:$E$69,0))</f>
        <v>21820</v>
      </c>
      <c r="Y25" s="86">
        <f>Inputs_ByYear!V$22*Inputs_ByYear!V$23*INDEX(Inputs_ByYear!$D$27:$Y$28,MATCH($B25,Inputs_ByYear!$B$27:$B$28,0),MATCH(Y$5,Inputs_ByYear!$D$26:$Y$26))*INDEX(Inputs_ByYear!V$32:V$37,MATCH($C25,Inputs_ByYear!$B$32:$B$37,0))*INDEX(Inputs_ByPrg!$F$6:$F$69,MATCH('ABP BlockSize'!$E25,Inputs_ByPrg!$E$6:$E$69,0))</f>
        <v>21820</v>
      </c>
      <c r="Z25" s="86">
        <f>Inputs_ByYear!W$22*Inputs_ByYear!W$23*INDEX(Inputs_ByYear!$D$27:$Y$28,MATCH($B25,Inputs_ByYear!$B$27:$B$28,0),MATCH(Z$5,Inputs_ByYear!$D$26:$Y$26))*INDEX(Inputs_ByYear!W$32:W$37,MATCH($C25,Inputs_ByYear!$B$32:$B$37,0))*INDEX(Inputs_ByPrg!$F$6:$F$69,MATCH('ABP BlockSize'!$E25,Inputs_ByPrg!$E$6:$E$69,0))</f>
        <v>0</v>
      </c>
      <c r="AA25" s="86">
        <f>Inputs_ByYear!X$22*Inputs_ByYear!X$23*INDEX(Inputs_ByYear!$D$27:$Y$28,MATCH($B25,Inputs_ByYear!$B$27:$B$28,0),MATCH(AA$5,Inputs_ByYear!$D$26:$Y$26))*INDEX(Inputs_ByYear!X$32:X$37,MATCH($C25,Inputs_ByYear!$B$32:$B$37,0))*INDEX(Inputs_ByPrg!$F$6:$F$69,MATCH('ABP BlockSize'!$E25,Inputs_ByPrg!$E$6:$E$69,0))</f>
        <v>0</v>
      </c>
      <c r="AB25" s="86">
        <f>Inputs_ByYear!Y$22*Inputs_ByYear!Y$23*INDEX(Inputs_ByYear!$D$27:$Y$28,MATCH($B25,Inputs_ByYear!$B$27:$B$28,0),MATCH(AB$5,Inputs_ByYear!$D$26:$Y$26))*INDEX(Inputs_ByYear!Y$32:Y$37,MATCH($C25,Inputs_ByYear!$B$32:$B$37,0))*INDEX(Inputs_ByPrg!$F$6:$F$69,MATCH('ABP BlockSize'!$E25,Inputs_ByPrg!$E$6:$E$69,0))</f>
        <v>0</v>
      </c>
    </row>
    <row r="26" spans="2:28" ht="14.75" customHeight="1" x14ac:dyDescent="0.25">
      <c r="B26" s="227" t="s">
        <v>258</v>
      </c>
      <c r="C26" s="227" t="s">
        <v>235</v>
      </c>
      <c r="D26" s="324" t="s">
        <v>327</v>
      </c>
      <c r="E26" s="272" t="str">
        <f t="shared" si="0"/>
        <v>A_Traditional Community Solar_&gt;2000-5000</v>
      </c>
      <c r="F26" s="249" t="s">
        <v>92</v>
      </c>
      <c r="G26" s="86">
        <f>Inputs_ByYear!D$22*Inputs_ByYear!D$23*INDEX(Inputs_ByYear!$D$27:$Y$28,MATCH($B26,Inputs_ByYear!$B$27:$B$28,0),MATCH(G$5,Inputs_ByYear!$D$26:$Y$26))*INDEX(Inputs_ByYear!D$32:D$37,MATCH($C26,Inputs_ByYear!$B$32:$B$37,0))*INDEX(Inputs_ByPrg!$F$6:$F$69,MATCH('ABP BlockSize'!$E26,Inputs_ByPrg!$E$6:$E$69,0))</f>
        <v>0</v>
      </c>
      <c r="H26" s="86">
        <f>Inputs_ByYear!E$22*Inputs_ByYear!E$23*INDEX(Inputs_ByYear!$D$27:$Y$28,MATCH($B26,Inputs_ByYear!$B$27:$B$28,0),MATCH(H$5,Inputs_ByYear!$D$26:$Y$26))*INDEX(Inputs_ByYear!E$32:E$37,MATCH($C26,Inputs_ByYear!$B$32:$B$37,0))*INDEX(Inputs_ByPrg!$F$6:$F$69,MATCH('ABP BlockSize'!$E26,Inputs_ByPrg!$E$6:$E$69,0))</f>
        <v>0</v>
      </c>
      <c r="I26" s="86">
        <f>Inputs_ByYear!F$22*Inputs_ByYear!F$23*INDEX(Inputs_ByYear!$D$27:$Y$28,MATCH($B26,Inputs_ByYear!$B$27:$B$28,0),MATCH(I$5,Inputs_ByYear!$D$26:$Y$26))*INDEX(Inputs_ByYear!F$32:F$37,MATCH($C26,Inputs_ByYear!$B$32:$B$37,0))*INDEX(Inputs_ByPrg!$F$6:$F$69,MATCH('ABP BlockSize'!$E26,Inputs_ByPrg!$E$6:$E$69,0))</f>
        <v>59560.799999999996</v>
      </c>
      <c r="J26" s="86">
        <f>Inputs_ByYear!G$22*Inputs_ByYear!G$23*INDEX(Inputs_ByYear!$D$27:$Y$28,MATCH($B26,Inputs_ByYear!$B$27:$B$28,0),MATCH(J$5,Inputs_ByYear!$D$26:$Y$26))*INDEX(Inputs_ByYear!G$32:G$37,MATCH($C26,Inputs_ByYear!$B$32:$B$37,0))*INDEX(Inputs_ByPrg!$F$6:$F$69,MATCH('ABP BlockSize'!$E26,Inputs_ByPrg!$E$6:$E$69,0))</f>
        <v>47725</v>
      </c>
      <c r="K26" s="86">
        <f>Inputs_ByYear!H$22*Inputs_ByYear!H$23*INDEX(Inputs_ByYear!$D$27:$Y$28,MATCH($B26,Inputs_ByYear!$B$27:$B$28,0),MATCH(K$5,Inputs_ByYear!$D$26:$Y$26))*INDEX(Inputs_ByYear!H$32:H$37,MATCH($C26,Inputs_ByYear!$B$32:$B$37,0))*INDEX(Inputs_ByPrg!$F$6:$F$69,MATCH('ABP BlockSize'!$E26,Inputs_ByPrg!$E$6:$E$69,0))</f>
        <v>47725</v>
      </c>
      <c r="L26" s="86">
        <f>Inputs_ByYear!I$22*Inputs_ByYear!I$23*INDEX(Inputs_ByYear!$D$27:$Y$28,MATCH($B26,Inputs_ByYear!$B$27:$B$28,0),MATCH(L$5,Inputs_ByYear!$D$26:$Y$26))*INDEX(Inputs_ByYear!I$32:I$37,MATCH($C26,Inputs_ByYear!$B$32:$B$37,0))*INDEX(Inputs_ByPrg!$F$6:$F$69,MATCH('ABP BlockSize'!$E26,Inputs_ByPrg!$E$6:$E$69,0))</f>
        <v>57270</v>
      </c>
      <c r="M26" s="86">
        <f>Inputs_ByYear!J$22*Inputs_ByYear!J$23*INDEX(Inputs_ByYear!$D$27:$Y$28,MATCH($B26,Inputs_ByYear!$B$27:$B$28,0),MATCH(M$5,Inputs_ByYear!$D$26:$Y$26))*INDEX(Inputs_ByYear!J$32:J$37,MATCH($C26,Inputs_ByYear!$B$32:$B$37,0))*INDEX(Inputs_ByPrg!$F$6:$F$69,MATCH('ABP BlockSize'!$E26,Inputs_ByPrg!$E$6:$E$69,0))</f>
        <v>57270</v>
      </c>
      <c r="N26" s="86">
        <f>Inputs_ByYear!K$22*Inputs_ByYear!K$23*INDEX(Inputs_ByYear!$D$27:$Y$28,MATCH($B26,Inputs_ByYear!$B$27:$B$28,0),MATCH(N$5,Inputs_ByYear!$D$26:$Y$26))*INDEX(Inputs_ByYear!K$32:K$37,MATCH($C26,Inputs_ByYear!$B$32:$B$37,0))*INDEX(Inputs_ByPrg!$F$6:$F$69,MATCH('ABP BlockSize'!$E26,Inputs_ByPrg!$E$6:$E$69,0))</f>
        <v>38180</v>
      </c>
      <c r="O26" s="86">
        <f>Inputs_ByYear!L$22*Inputs_ByYear!L$23*INDEX(Inputs_ByYear!$D$27:$Y$28,MATCH($B26,Inputs_ByYear!$B$27:$B$28,0),MATCH(O$5,Inputs_ByYear!$D$26:$Y$26))*INDEX(Inputs_ByYear!L$32:L$37,MATCH($C26,Inputs_ByYear!$B$32:$B$37,0))*INDEX(Inputs_ByPrg!$F$6:$F$69,MATCH('ABP BlockSize'!$E26,Inputs_ByPrg!$E$6:$E$69,0))</f>
        <v>38180</v>
      </c>
      <c r="P26" s="86">
        <f>Inputs_ByYear!M$22*Inputs_ByYear!M$23*INDEX(Inputs_ByYear!$D$27:$Y$28,MATCH($B26,Inputs_ByYear!$B$27:$B$28,0),MATCH(P$5,Inputs_ByYear!$D$26:$Y$26))*INDEX(Inputs_ByYear!M$32:M$37,MATCH($C26,Inputs_ByYear!$B$32:$B$37,0))*INDEX(Inputs_ByPrg!$F$6:$F$69,MATCH('ABP BlockSize'!$E26,Inputs_ByPrg!$E$6:$E$69,0))</f>
        <v>38180</v>
      </c>
      <c r="Q26" s="86">
        <f>Inputs_ByYear!N$22*Inputs_ByYear!N$23*INDEX(Inputs_ByYear!$D$27:$Y$28,MATCH($B26,Inputs_ByYear!$B$27:$B$28,0),MATCH(Q$5,Inputs_ByYear!$D$26:$Y$26))*INDEX(Inputs_ByYear!N$32:N$37,MATCH($C26,Inputs_ByYear!$B$32:$B$37,0))*INDEX(Inputs_ByPrg!$F$6:$F$69,MATCH('ABP BlockSize'!$E26,Inputs_ByPrg!$E$6:$E$69,0))</f>
        <v>38180</v>
      </c>
      <c r="R26" s="86">
        <f>Inputs_ByYear!O$22*Inputs_ByYear!O$23*INDEX(Inputs_ByYear!$D$27:$Y$28,MATCH($B26,Inputs_ByYear!$B$27:$B$28,0),MATCH(R$5,Inputs_ByYear!$D$26:$Y$26))*INDEX(Inputs_ByYear!O$32:O$37,MATCH($C26,Inputs_ByYear!$B$32:$B$37,0))*INDEX(Inputs_ByPrg!$F$6:$F$69,MATCH('ABP BlockSize'!$E26,Inputs_ByPrg!$E$6:$E$69,0))</f>
        <v>38180</v>
      </c>
      <c r="S26" s="86">
        <f>Inputs_ByYear!P$22*Inputs_ByYear!P$23*INDEX(Inputs_ByYear!$D$27:$Y$28,MATCH($B26,Inputs_ByYear!$B$27:$B$28,0),MATCH(S$5,Inputs_ByYear!$D$26:$Y$26))*INDEX(Inputs_ByYear!P$32:P$37,MATCH($C26,Inputs_ByYear!$B$32:$B$37,0))*INDEX(Inputs_ByPrg!$F$6:$F$69,MATCH('ABP BlockSize'!$E26,Inputs_ByPrg!$E$6:$E$69,0))</f>
        <v>38180</v>
      </c>
      <c r="T26" s="86">
        <f>Inputs_ByYear!Q$22*Inputs_ByYear!Q$23*INDEX(Inputs_ByYear!$D$27:$Y$28,MATCH($B26,Inputs_ByYear!$B$27:$B$28,0),MATCH(T$5,Inputs_ByYear!$D$26:$Y$26))*INDEX(Inputs_ByYear!Q$32:Q$37,MATCH($C26,Inputs_ByYear!$B$32:$B$37,0))*INDEX(Inputs_ByPrg!$F$6:$F$69,MATCH('ABP BlockSize'!$E26,Inputs_ByPrg!$E$6:$E$69,0))</f>
        <v>38180</v>
      </c>
      <c r="U26" s="86">
        <f>Inputs_ByYear!R$22*Inputs_ByYear!R$23*INDEX(Inputs_ByYear!$D$27:$Y$28,MATCH($B26,Inputs_ByYear!$B$27:$B$28,0),MATCH(U$5,Inputs_ByYear!$D$26:$Y$26))*INDEX(Inputs_ByYear!R$32:R$37,MATCH($C26,Inputs_ByYear!$B$32:$B$37,0))*INDEX(Inputs_ByPrg!$F$6:$F$69,MATCH('ABP BlockSize'!$E26,Inputs_ByPrg!$E$6:$E$69,0))</f>
        <v>38180</v>
      </c>
      <c r="V26" s="86">
        <f>Inputs_ByYear!S$22*Inputs_ByYear!S$23*INDEX(Inputs_ByYear!$D$27:$Y$28,MATCH($B26,Inputs_ByYear!$B$27:$B$28,0),MATCH(V$5,Inputs_ByYear!$D$26:$Y$26))*INDEX(Inputs_ByYear!S$32:S$37,MATCH($C26,Inputs_ByYear!$B$32:$B$37,0))*INDEX(Inputs_ByPrg!$F$6:$F$69,MATCH('ABP BlockSize'!$E26,Inputs_ByPrg!$E$6:$E$69,0))</f>
        <v>38180</v>
      </c>
      <c r="W26" s="86">
        <f>Inputs_ByYear!T$22*Inputs_ByYear!T$23*INDEX(Inputs_ByYear!$D$27:$Y$28,MATCH($B26,Inputs_ByYear!$B$27:$B$28,0),MATCH(W$5,Inputs_ByYear!$D$26:$Y$26))*INDEX(Inputs_ByYear!T$32:T$37,MATCH($C26,Inputs_ByYear!$B$32:$B$37,0))*INDEX(Inputs_ByPrg!$F$6:$F$69,MATCH('ABP BlockSize'!$E26,Inputs_ByPrg!$E$6:$E$69,0))</f>
        <v>38180</v>
      </c>
      <c r="X26" s="86">
        <f>Inputs_ByYear!U$22*Inputs_ByYear!U$23*INDEX(Inputs_ByYear!$D$27:$Y$28,MATCH($B26,Inputs_ByYear!$B$27:$B$28,0),MATCH(X$5,Inputs_ByYear!$D$26:$Y$26))*INDEX(Inputs_ByYear!U$32:U$37,MATCH($C26,Inputs_ByYear!$B$32:$B$37,0))*INDEX(Inputs_ByPrg!$F$6:$F$69,MATCH('ABP BlockSize'!$E26,Inputs_ByPrg!$E$6:$E$69,0))</f>
        <v>38180</v>
      </c>
      <c r="Y26" s="86">
        <f>Inputs_ByYear!V$22*Inputs_ByYear!V$23*INDEX(Inputs_ByYear!$D$27:$Y$28,MATCH($B26,Inputs_ByYear!$B$27:$B$28,0),MATCH(Y$5,Inputs_ByYear!$D$26:$Y$26))*INDEX(Inputs_ByYear!V$32:V$37,MATCH($C26,Inputs_ByYear!$B$32:$B$37,0))*INDEX(Inputs_ByPrg!$F$6:$F$69,MATCH('ABP BlockSize'!$E26,Inputs_ByPrg!$E$6:$E$69,0))</f>
        <v>38180</v>
      </c>
      <c r="Z26" s="86">
        <f>Inputs_ByYear!W$22*Inputs_ByYear!W$23*INDEX(Inputs_ByYear!$D$27:$Y$28,MATCH($B26,Inputs_ByYear!$B$27:$B$28,0),MATCH(Z$5,Inputs_ByYear!$D$26:$Y$26))*INDEX(Inputs_ByYear!W$32:W$37,MATCH($C26,Inputs_ByYear!$B$32:$B$37,0))*INDEX(Inputs_ByPrg!$F$6:$F$69,MATCH('ABP BlockSize'!$E26,Inputs_ByPrg!$E$6:$E$69,0))</f>
        <v>0</v>
      </c>
      <c r="AA26" s="86">
        <f>Inputs_ByYear!X$22*Inputs_ByYear!X$23*INDEX(Inputs_ByYear!$D$27:$Y$28,MATCH($B26,Inputs_ByYear!$B$27:$B$28,0),MATCH(AA$5,Inputs_ByYear!$D$26:$Y$26))*INDEX(Inputs_ByYear!X$32:X$37,MATCH($C26,Inputs_ByYear!$B$32:$B$37,0))*INDEX(Inputs_ByPrg!$F$6:$F$69,MATCH('ABP BlockSize'!$E26,Inputs_ByPrg!$E$6:$E$69,0))</f>
        <v>0</v>
      </c>
      <c r="AB26" s="86">
        <f>Inputs_ByYear!Y$22*Inputs_ByYear!Y$23*INDEX(Inputs_ByYear!$D$27:$Y$28,MATCH($B26,Inputs_ByYear!$B$27:$B$28,0),MATCH(AB$5,Inputs_ByYear!$D$26:$Y$26))*INDEX(Inputs_ByYear!Y$32:Y$37,MATCH($C26,Inputs_ByYear!$B$32:$B$37,0))*INDEX(Inputs_ByPrg!$F$6:$F$69,MATCH('ABP BlockSize'!$E26,Inputs_ByPrg!$E$6:$E$69,0))</f>
        <v>0</v>
      </c>
    </row>
    <row r="27" spans="2:28" ht="14.75" customHeight="1" x14ac:dyDescent="0.25">
      <c r="B27" s="227" t="s">
        <v>259</v>
      </c>
      <c r="C27" s="227" t="s">
        <v>235</v>
      </c>
      <c r="D27" s="323" t="s">
        <v>356</v>
      </c>
      <c r="E27" s="272" t="str">
        <f t="shared" si="0"/>
        <v>B_Traditional Community Solar_&lt;10</v>
      </c>
      <c r="F27" s="249" t="s">
        <v>92</v>
      </c>
      <c r="G27" s="86">
        <f>Inputs_ByYear!D$22*Inputs_ByYear!D$23*INDEX(Inputs_ByYear!$D$27:$Y$28,MATCH($B27,Inputs_ByYear!$B$27:$B$28,0),MATCH(G$5,Inputs_ByYear!$D$26:$Y$26))*INDEX(Inputs_ByYear!D$32:D$37,MATCH($C27,Inputs_ByYear!$B$32:$B$37,0))*INDEX(Inputs_ByPrg!$F$6:$F$69,MATCH('ABP BlockSize'!$E27,Inputs_ByPrg!$E$6:$E$69,0))</f>
        <v>0</v>
      </c>
      <c r="H27" s="86">
        <f>Inputs_ByYear!E$22*Inputs_ByYear!E$23*INDEX(Inputs_ByYear!$D$27:$Y$28,MATCH($B27,Inputs_ByYear!$B$27:$B$28,0),MATCH(H$5,Inputs_ByYear!$D$26:$Y$26))*INDEX(Inputs_ByYear!E$32:E$37,MATCH($C27,Inputs_ByYear!$B$32:$B$37,0))*INDEX(Inputs_ByPrg!$F$6:$F$69,MATCH('ABP BlockSize'!$E27,Inputs_ByPrg!$E$6:$E$69,0))</f>
        <v>0</v>
      </c>
      <c r="I27" s="86">
        <f>Inputs_ByYear!F$22*Inputs_ByYear!F$23*INDEX(Inputs_ByYear!$D$27:$Y$28,MATCH($B27,Inputs_ByYear!$B$27:$B$28,0),MATCH(I$5,Inputs_ByYear!$D$26:$Y$26))*INDEX(Inputs_ByYear!F$32:F$37,MATCH($C27,Inputs_ByYear!$B$32:$B$37,0))*INDEX(Inputs_ByPrg!$F$6:$F$69,MATCH('ABP BlockSize'!$E27,Inputs_ByPrg!$E$6:$E$69,0))</f>
        <v>0</v>
      </c>
      <c r="J27" s="86">
        <f>Inputs_ByYear!G$22*Inputs_ByYear!G$23*INDEX(Inputs_ByYear!$D$27:$Y$28,MATCH($B27,Inputs_ByYear!$B$27:$B$28,0),MATCH(J$5,Inputs_ByYear!$D$26:$Y$26))*INDEX(Inputs_ByYear!G$32:G$37,MATCH($C27,Inputs_ByYear!$B$32:$B$37,0))*INDEX(Inputs_ByPrg!$F$6:$F$69,MATCH('ABP BlockSize'!$E27,Inputs_ByPrg!$E$6:$E$69,0))</f>
        <v>0</v>
      </c>
      <c r="K27" s="86">
        <f>Inputs_ByYear!H$22*Inputs_ByYear!H$23*INDEX(Inputs_ByYear!$D$27:$Y$28,MATCH($B27,Inputs_ByYear!$B$27:$B$28,0),MATCH(K$5,Inputs_ByYear!$D$26:$Y$26))*INDEX(Inputs_ByYear!H$32:H$37,MATCH($C27,Inputs_ByYear!$B$32:$B$37,0))*INDEX(Inputs_ByPrg!$F$6:$F$69,MATCH('ABP BlockSize'!$E27,Inputs_ByPrg!$E$6:$E$69,0))</f>
        <v>0</v>
      </c>
      <c r="L27" s="86">
        <f>Inputs_ByYear!I$22*Inputs_ByYear!I$23*INDEX(Inputs_ByYear!$D$27:$Y$28,MATCH($B27,Inputs_ByYear!$B$27:$B$28,0),MATCH(L$5,Inputs_ByYear!$D$26:$Y$26))*INDEX(Inputs_ByYear!I$32:I$37,MATCH($C27,Inputs_ByYear!$B$32:$B$37,0))*INDEX(Inputs_ByPrg!$F$6:$F$69,MATCH('ABP BlockSize'!$E27,Inputs_ByPrg!$E$6:$E$69,0))</f>
        <v>0</v>
      </c>
      <c r="M27" s="86">
        <f>Inputs_ByYear!J$22*Inputs_ByYear!J$23*INDEX(Inputs_ByYear!$D$27:$Y$28,MATCH($B27,Inputs_ByYear!$B$27:$B$28,0),MATCH(M$5,Inputs_ByYear!$D$26:$Y$26))*INDEX(Inputs_ByYear!J$32:J$37,MATCH($C27,Inputs_ByYear!$B$32:$B$37,0))*INDEX(Inputs_ByPrg!$F$6:$F$69,MATCH('ABP BlockSize'!$E27,Inputs_ByPrg!$E$6:$E$69,0))</f>
        <v>0</v>
      </c>
      <c r="N27" s="86">
        <f>Inputs_ByYear!K$22*Inputs_ByYear!K$23*INDEX(Inputs_ByYear!$D$27:$Y$28,MATCH($B27,Inputs_ByYear!$B$27:$B$28,0),MATCH(N$5,Inputs_ByYear!$D$26:$Y$26))*INDEX(Inputs_ByYear!K$32:K$37,MATCH($C27,Inputs_ByYear!$B$32:$B$37,0))*INDEX(Inputs_ByPrg!$F$6:$F$69,MATCH('ABP BlockSize'!$E27,Inputs_ByPrg!$E$6:$E$69,0))</f>
        <v>0</v>
      </c>
      <c r="O27" s="86">
        <f>Inputs_ByYear!L$22*Inputs_ByYear!L$23*INDEX(Inputs_ByYear!$D$27:$Y$28,MATCH($B27,Inputs_ByYear!$B$27:$B$28,0),MATCH(O$5,Inputs_ByYear!$D$26:$Y$26))*INDEX(Inputs_ByYear!L$32:L$37,MATCH($C27,Inputs_ByYear!$B$32:$B$37,0))*INDEX(Inputs_ByPrg!$F$6:$F$69,MATCH('ABP BlockSize'!$E27,Inputs_ByPrg!$E$6:$E$69,0))</f>
        <v>0</v>
      </c>
      <c r="P27" s="86">
        <f>Inputs_ByYear!M$22*Inputs_ByYear!M$23*INDEX(Inputs_ByYear!$D$27:$Y$28,MATCH($B27,Inputs_ByYear!$B$27:$B$28,0),MATCH(P$5,Inputs_ByYear!$D$26:$Y$26))*INDEX(Inputs_ByYear!M$32:M$37,MATCH($C27,Inputs_ByYear!$B$32:$B$37,0))*INDEX(Inputs_ByPrg!$F$6:$F$69,MATCH('ABP BlockSize'!$E27,Inputs_ByPrg!$E$6:$E$69,0))</f>
        <v>0</v>
      </c>
      <c r="Q27" s="86">
        <f>Inputs_ByYear!N$22*Inputs_ByYear!N$23*INDEX(Inputs_ByYear!$D$27:$Y$28,MATCH($B27,Inputs_ByYear!$B$27:$B$28,0),MATCH(Q$5,Inputs_ByYear!$D$26:$Y$26))*INDEX(Inputs_ByYear!N$32:N$37,MATCH($C27,Inputs_ByYear!$B$32:$B$37,0))*INDEX(Inputs_ByPrg!$F$6:$F$69,MATCH('ABP BlockSize'!$E27,Inputs_ByPrg!$E$6:$E$69,0))</f>
        <v>0</v>
      </c>
      <c r="R27" s="86">
        <f>Inputs_ByYear!O$22*Inputs_ByYear!O$23*INDEX(Inputs_ByYear!$D$27:$Y$28,MATCH($B27,Inputs_ByYear!$B$27:$B$28,0),MATCH(R$5,Inputs_ByYear!$D$26:$Y$26))*INDEX(Inputs_ByYear!O$32:O$37,MATCH($C27,Inputs_ByYear!$B$32:$B$37,0))*INDEX(Inputs_ByPrg!$F$6:$F$69,MATCH('ABP BlockSize'!$E27,Inputs_ByPrg!$E$6:$E$69,0))</f>
        <v>0</v>
      </c>
      <c r="S27" s="86">
        <f>Inputs_ByYear!P$22*Inputs_ByYear!P$23*INDEX(Inputs_ByYear!$D$27:$Y$28,MATCH($B27,Inputs_ByYear!$B$27:$B$28,0),MATCH(S$5,Inputs_ByYear!$D$26:$Y$26))*INDEX(Inputs_ByYear!P$32:P$37,MATCH($C27,Inputs_ByYear!$B$32:$B$37,0))*INDEX(Inputs_ByPrg!$F$6:$F$69,MATCH('ABP BlockSize'!$E27,Inputs_ByPrg!$E$6:$E$69,0))</f>
        <v>0</v>
      </c>
      <c r="T27" s="86">
        <f>Inputs_ByYear!Q$22*Inputs_ByYear!Q$23*INDEX(Inputs_ByYear!$D$27:$Y$28,MATCH($B27,Inputs_ByYear!$B$27:$B$28,0),MATCH(T$5,Inputs_ByYear!$D$26:$Y$26))*INDEX(Inputs_ByYear!Q$32:Q$37,MATCH($C27,Inputs_ByYear!$B$32:$B$37,0))*INDEX(Inputs_ByPrg!$F$6:$F$69,MATCH('ABP BlockSize'!$E27,Inputs_ByPrg!$E$6:$E$69,0))</f>
        <v>0</v>
      </c>
      <c r="U27" s="86">
        <f>Inputs_ByYear!R$22*Inputs_ByYear!R$23*INDEX(Inputs_ByYear!$D$27:$Y$28,MATCH($B27,Inputs_ByYear!$B$27:$B$28,0),MATCH(U$5,Inputs_ByYear!$D$26:$Y$26))*INDEX(Inputs_ByYear!R$32:R$37,MATCH($C27,Inputs_ByYear!$B$32:$B$37,0))*INDEX(Inputs_ByPrg!$F$6:$F$69,MATCH('ABP BlockSize'!$E27,Inputs_ByPrg!$E$6:$E$69,0))</f>
        <v>0</v>
      </c>
      <c r="V27" s="86">
        <f>Inputs_ByYear!S$22*Inputs_ByYear!S$23*INDEX(Inputs_ByYear!$D$27:$Y$28,MATCH($B27,Inputs_ByYear!$B$27:$B$28,0),MATCH(V$5,Inputs_ByYear!$D$26:$Y$26))*INDEX(Inputs_ByYear!S$32:S$37,MATCH($C27,Inputs_ByYear!$B$32:$B$37,0))*INDEX(Inputs_ByPrg!$F$6:$F$69,MATCH('ABP BlockSize'!$E27,Inputs_ByPrg!$E$6:$E$69,0))</f>
        <v>0</v>
      </c>
      <c r="W27" s="86">
        <f>Inputs_ByYear!T$22*Inputs_ByYear!T$23*INDEX(Inputs_ByYear!$D$27:$Y$28,MATCH($B27,Inputs_ByYear!$B$27:$B$28,0),MATCH(W$5,Inputs_ByYear!$D$26:$Y$26))*INDEX(Inputs_ByYear!T$32:T$37,MATCH($C27,Inputs_ByYear!$B$32:$B$37,0))*INDEX(Inputs_ByPrg!$F$6:$F$69,MATCH('ABP BlockSize'!$E27,Inputs_ByPrg!$E$6:$E$69,0))</f>
        <v>0</v>
      </c>
      <c r="X27" s="86">
        <f>Inputs_ByYear!U$22*Inputs_ByYear!U$23*INDEX(Inputs_ByYear!$D$27:$Y$28,MATCH($B27,Inputs_ByYear!$B$27:$B$28,0),MATCH(X$5,Inputs_ByYear!$D$26:$Y$26))*INDEX(Inputs_ByYear!U$32:U$37,MATCH($C27,Inputs_ByYear!$B$32:$B$37,0))*INDEX(Inputs_ByPrg!$F$6:$F$69,MATCH('ABP BlockSize'!$E27,Inputs_ByPrg!$E$6:$E$69,0))</f>
        <v>0</v>
      </c>
      <c r="Y27" s="86">
        <f>Inputs_ByYear!V$22*Inputs_ByYear!V$23*INDEX(Inputs_ByYear!$D$27:$Y$28,MATCH($B27,Inputs_ByYear!$B$27:$B$28,0),MATCH(Y$5,Inputs_ByYear!$D$26:$Y$26))*INDEX(Inputs_ByYear!V$32:V$37,MATCH($C27,Inputs_ByYear!$B$32:$B$37,0))*INDEX(Inputs_ByPrg!$F$6:$F$69,MATCH('ABP BlockSize'!$E27,Inputs_ByPrg!$E$6:$E$69,0))</f>
        <v>0</v>
      </c>
      <c r="Z27" s="86">
        <f>Inputs_ByYear!W$22*Inputs_ByYear!W$23*INDEX(Inputs_ByYear!$D$27:$Y$28,MATCH($B27,Inputs_ByYear!$B$27:$B$28,0),MATCH(Z$5,Inputs_ByYear!$D$26:$Y$26))*INDEX(Inputs_ByYear!W$32:W$37,MATCH($C27,Inputs_ByYear!$B$32:$B$37,0))*INDEX(Inputs_ByPrg!$F$6:$F$69,MATCH('ABP BlockSize'!$E27,Inputs_ByPrg!$E$6:$E$69,0))</f>
        <v>0</v>
      </c>
      <c r="AA27" s="86">
        <f>Inputs_ByYear!X$22*Inputs_ByYear!X$23*INDEX(Inputs_ByYear!$D$27:$Y$28,MATCH($B27,Inputs_ByYear!$B$27:$B$28,0),MATCH(AA$5,Inputs_ByYear!$D$26:$Y$26))*INDEX(Inputs_ByYear!X$32:X$37,MATCH($C27,Inputs_ByYear!$B$32:$B$37,0))*INDEX(Inputs_ByPrg!$F$6:$F$69,MATCH('ABP BlockSize'!$E27,Inputs_ByPrg!$E$6:$E$69,0))</f>
        <v>0</v>
      </c>
      <c r="AB27" s="86">
        <f>Inputs_ByYear!Y$22*Inputs_ByYear!Y$23*INDEX(Inputs_ByYear!$D$27:$Y$28,MATCH($B27,Inputs_ByYear!$B$27:$B$28,0),MATCH(AB$5,Inputs_ByYear!$D$26:$Y$26))*INDEX(Inputs_ByYear!Y$32:Y$37,MATCH($C27,Inputs_ByYear!$B$32:$B$37,0))*INDEX(Inputs_ByPrg!$F$6:$F$69,MATCH('ABP BlockSize'!$E27,Inputs_ByPrg!$E$6:$E$69,0))</f>
        <v>0</v>
      </c>
    </row>
    <row r="28" spans="2:28" ht="14.75" customHeight="1" x14ac:dyDescent="0.25">
      <c r="B28" s="227" t="s">
        <v>259</v>
      </c>
      <c r="C28" s="227" t="s">
        <v>235</v>
      </c>
      <c r="D28" s="324" t="s">
        <v>357</v>
      </c>
      <c r="E28" s="272" t="str">
        <f t="shared" si="0"/>
        <v>B_Traditional Community Solar_&gt;10-25</v>
      </c>
      <c r="F28" s="249" t="s">
        <v>92</v>
      </c>
      <c r="G28" s="86">
        <f>Inputs_ByYear!D$22*Inputs_ByYear!D$23*INDEX(Inputs_ByYear!$D$27:$Y$28,MATCH($B28,Inputs_ByYear!$B$27:$B$28,0),MATCH(G$5,Inputs_ByYear!$D$26:$Y$26))*INDEX(Inputs_ByYear!D$32:D$37,MATCH($C28,Inputs_ByYear!$B$32:$B$37,0))*INDEX(Inputs_ByPrg!$F$6:$F$69,MATCH('ABP BlockSize'!$E28,Inputs_ByPrg!$E$6:$E$69,0))</f>
        <v>0</v>
      </c>
      <c r="H28" s="86">
        <f>Inputs_ByYear!E$22*Inputs_ByYear!E$23*INDEX(Inputs_ByYear!$D$27:$Y$28,MATCH($B28,Inputs_ByYear!$B$27:$B$28,0),MATCH(H$5,Inputs_ByYear!$D$26:$Y$26))*INDEX(Inputs_ByYear!E$32:E$37,MATCH($C28,Inputs_ByYear!$B$32:$B$37,0))*INDEX(Inputs_ByPrg!$F$6:$F$69,MATCH('ABP BlockSize'!$E28,Inputs_ByPrg!$E$6:$E$69,0))</f>
        <v>0</v>
      </c>
      <c r="I28" s="86">
        <f>Inputs_ByYear!F$22*Inputs_ByYear!F$23*INDEX(Inputs_ByYear!$D$27:$Y$28,MATCH($B28,Inputs_ByYear!$B$27:$B$28,0),MATCH(I$5,Inputs_ByYear!$D$26:$Y$26))*INDEX(Inputs_ByYear!F$32:F$37,MATCH($C28,Inputs_ByYear!$B$32:$B$37,0))*INDEX(Inputs_ByPrg!$F$6:$F$69,MATCH('ABP BlockSize'!$E28,Inputs_ByPrg!$E$6:$E$69,0))</f>
        <v>0</v>
      </c>
      <c r="J28" s="86">
        <f>Inputs_ByYear!G$22*Inputs_ByYear!G$23*INDEX(Inputs_ByYear!$D$27:$Y$28,MATCH($B28,Inputs_ByYear!$B$27:$B$28,0),MATCH(J$5,Inputs_ByYear!$D$26:$Y$26))*INDEX(Inputs_ByYear!G$32:G$37,MATCH($C28,Inputs_ByYear!$B$32:$B$37,0))*INDEX(Inputs_ByPrg!$F$6:$F$69,MATCH('ABP BlockSize'!$E28,Inputs_ByPrg!$E$6:$E$69,0))</f>
        <v>0</v>
      </c>
      <c r="K28" s="86">
        <f>Inputs_ByYear!H$22*Inputs_ByYear!H$23*INDEX(Inputs_ByYear!$D$27:$Y$28,MATCH($B28,Inputs_ByYear!$B$27:$B$28,0),MATCH(K$5,Inputs_ByYear!$D$26:$Y$26))*INDEX(Inputs_ByYear!H$32:H$37,MATCH($C28,Inputs_ByYear!$B$32:$B$37,0))*INDEX(Inputs_ByPrg!$F$6:$F$69,MATCH('ABP BlockSize'!$E28,Inputs_ByPrg!$E$6:$E$69,0))</f>
        <v>0</v>
      </c>
      <c r="L28" s="86">
        <f>Inputs_ByYear!I$22*Inputs_ByYear!I$23*INDEX(Inputs_ByYear!$D$27:$Y$28,MATCH($B28,Inputs_ByYear!$B$27:$B$28,0),MATCH(L$5,Inputs_ByYear!$D$26:$Y$26))*INDEX(Inputs_ByYear!I$32:I$37,MATCH($C28,Inputs_ByYear!$B$32:$B$37,0))*INDEX(Inputs_ByPrg!$F$6:$F$69,MATCH('ABP BlockSize'!$E28,Inputs_ByPrg!$E$6:$E$69,0))</f>
        <v>0</v>
      </c>
      <c r="M28" s="86">
        <f>Inputs_ByYear!J$22*Inputs_ByYear!J$23*INDEX(Inputs_ByYear!$D$27:$Y$28,MATCH($B28,Inputs_ByYear!$B$27:$B$28,0),MATCH(M$5,Inputs_ByYear!$D$26:$Y$26))*INDEX(Inputs_ByYear!J$32:J$37,MATCH($C28,Inputs_ByYear!$B$32:$B$37,0))*INDEX(Inputs_ByPrg!$F$6:$F$69,MATCH('ABP BlockSize'!$E28,Inputs_ByPrg!$E$6:$E$69,0))</f>
        <v>0</v>
      </c>
      <c r="N28" s="86">
        <f>Inputs_ByYear!K$22*Inputs_ByYear!K$23*INDEX(Inputs_ByYear!$D$27:$Y$28,MATCH($B28,Inputs_ByYear!$B$27:$B$28,0),MATCH(N$5,Inputs_ByYear!$D$26:$Y$26))*INDEX(Inputs_ByYear!K$32:K$37,MATCH($C28,Inputs_ByYear!$B$32:$B$37,0))*INDEX(Inputs_ByPrg!$F$6:$F$69,MATCH('ABP BlockSize'!$E28,Inputs_ByPrg!$E$6:$E$69,0))</f>
        <v>0</v>
      </c>
      <c r="O28" s="86">
        <f>Inputs_ByYear!L$22*Inputs_ByYear!L$23*INDEX(Inputs_ByYear!$D$27:$Y$28,MATCH($B28,Inputs_ByYear!$B$27:$B$28,0),MATCH(O$5,Inputs_ByYear!$D$26:$Y$26))*INDEX(Inputs_ByYear!L$32:L$37,MATCH($C28,Inputs_ByYear!$B$32:$B$37,0))*INDEX(Inputs_ByPrg!$F$6:$F$69,MATCH('ABP BlockSize'!$E28,Inputs_ByPrg!$E$6:$E$69,0))</f>
        <v>0</v>
      </c>
      <c r="P28" s="86">
        <f>Inputs_ByYear!M$22*Inputs_ByYear!M$23*INDEX(Inputs_ByYear!$D$27:$Y$28,MATCH($B28,Inputs_ByYear!$B$27:$B$28,0),MATCH(P$5,Inputs_ByYear!$D$26:$Y$26))*INDEX(Inputs_ByYear!M$32:M$37,MATCH($C28,Inputs_ByYear!$B$32:$B$37,0))*INDEX(Inputs_ByPrg!$F$6:$F$69,MATCH('ABP BlockSize'!$E28,Inputs_ByPrg!$E$6:$E$69,0))</f>
        <v>0</v>
      </c>
      <c r="Q28" s="86">
        <f>Inputs_ByYear!N$22*Inputs_ByYear!N$23*INDEX(Inputs_ByYear!$D$27:$Y$28,MATCH($B28,Inputs_ByYear!$B$27:$B$28,0),MATCH(Q$5,Inputs_ByYear!$D$26:$Y$26))*INDEX(Inputs_ByYear!N$32:N$37,MATCH($C28,Inputs_ByYear!$B$32:$B$37,0))*INDEX(Inputs_ByPrg!$F$6:$F$69,MATCH('ABP BlockSize'!$E28,Inputs_ByPrg!$E$6:$E$69,0))</f>
        <v>0</v>
      </c>
      <c r="R28" s="86">
        <f>Inputs_ByYear!O$22*Inputs_ByYear!O$23*INDEX(Inputs_ByYear!$D$27:$Y$28,MATCH($B28,Inputs_ByYear!$B$27:$B$28,0),MATCH(R$5,Inputs_ByYear!$D$26:$Y$26))*INDEX(Inputs_ByYear!O$32:O$37,MATCH($C28,Inputs_ByYear!$B$32:$B$37,0))*INDEX(Inputs_ByPrg!$F$6:$F$69,MATCH('ABP BlockSize'!$E28,Inputs_ByPrg!$E$6:$E$69,0))</f>
        <v>0</v>
      </c>
      <c r="S28" s="86">
        <f>Inputs_ByYear!P$22*Inputs_ByYear!P$23*INDEX(Inputs_ByYear!$D$27:$Y$28,MATCH($B28,Inputs_ByYear!$B$27:$B$28,0),MATCH(S$5,Inputs_ByYear!$D$26:$Y$26))*INDEX(Inputs_ByYear!P$32:P$37,MATCH($C28,Inputs_ByYear!$B$32:$B$37,0))*INDEX(Inputs_ByPrg!$F$6:$F$69,MATCH('ABP BlockSize'!$E28,Inputs_ByPrg!$E$6:$E$69,0))</f>
        <v>0</v>
      </c>
      <c r="T28" s="86">
        <f>Inputs_ByYear!Q$22*Inputs_ByYear!Q$23*INDEX(Inputs_ByYear!$D$27:$Y$28,MATCH($B28,Inputs_ByYear!$B$27:$B$28,0),MATCH(T$5,Inputs_ByYear!$D$26:$Y$26))*INDEX(Inputs_ByYear!Q$32:Q$37,MATCH($C28,Inputs_ByYear!$B$32:$B$37,0))*INDEX(Inputs_ByPrg!$F$6:$F$69,MATCH('ABP BlockSize'!$E28,Inputs_ByPrg!$E$6:$E$69,0))</f>
        <v>0</v>
      </c>
      <c r="U28" s="86">
        <f>Inputs_ByYear!R$22*Inputs_ByYear!R$23*INDEX(Inputs_ByYear!$D$27:$Y$28,MATCH($B28,Inputs_ByYear!$B$27:$B$28,0),MATCH(U$5,Inputs_ByYear!$D$26:$Y$26))*INDEX(Inputs_ByYear!R$32:R$37,MATCH($C28,Inputs_ByYear!$B$32:$B$37,0))*INDEX(Inputs_ByPrg!$F$6:$F$69,MATCH('ABP BlockSize'!$E28,Inputs_ByPrg!$E$6:$E$69,0))</f>
        <v>0</v>
      </c>
      <c r="V28" s="86">
        <f>Inputs_ByYear!S$22*Inputs_ByYear!S$23*INDEX(Inputs_ByYear!$D$27:$Y$28,MATCH($B28,Inputs_ByYear!$B$27:$B$28,0),MATCH(V$5,Inputs_ByYear!$D$26:$Y$26))*INDEX(Inputs_ByYear!S$32:S$37,MATCH($C28,Inputs_ByYear!$B$32:$B$37,0))*INDEX(Inputs_ByPrg!$F$6:$F$69,MATCH('ABP BlockSize'!$E28,Inputs_ByPrg!$E$6:$E$69,0))</f>
        <v>0</v>
      </c>
      <c r="W28" s="86">
        <f>Inputs_ByYear!T$22*Inputs_ByYear!T$23*INDEX(Inputs_ByYear!$D$27:$Y$28,MATCH($B28,Inputs_ByYear!$B$27:$B$28,0),MATCH(W$5,Inputs_ByYear!$D$26:$Y$26))*INDEX(Inputs_ByYear!T$32:T$37,MATCH($C28,Inputs_ByYear!$B$32:$B$37,0))*INDEX(Inputs_ByPrg!$F$6:$F$69,MATCH('ABP BlockSize'!$E28,Inputs_ByPrg!$E$6:$E$69,0))</f>
        <v>0</v>
      </c>
      <c r="X28" s="86">
        <f>Inputs_ByYear!U$22*Inputs_ByYear!U$23*INDEX(Inputs_ByYear!$D$27:$Y$28,MATCH($B28,Inputs_ByYear!$B$27:$B$28,0),MATCH(X$5,Inputs_ByYear!$D$26:$Y$26))*INDEX(Inputs_ByYear!U$32:U$37,MATCH($C28,Inputs_ByYear!$B$32:$B$37,0))*INDEX(Inputs_ByPrg!$F$6:$F$69,MATCH('ABP BlockSize'!$E28,Inputs_ByPrg!$E$6:$E$69,0))</f>
        <v>0</v>
      </c>
      <c r="Y28" s="86">
        <f>Inputs_ByYear!V$22*Inputs_ByYear!V$23*INDEX(Inputs_ByYear!$D$27:$Y$28,MATCH($B28,Inputs_ByYear!$B$27:$B$28,0),MATCH(Y$5,Inputs_ByYear!$D$26:$Y$26))*INDEX(Inputs_ByYear!V$32:V$37,MATCH($C28,Inputs_ByYear!$B$32:$B$37,0))*INDEX(Inputs_ByPrg!$F$6:$F$69,MATCH('ABP BlockSize'!$E28,Inputs_ByPrg!$E$6:$E$69,0))</f>
        <v>0</v>
      </c>
      <c r="Z28" s="86">
        <f>Inputs_ByYear!W$22*Inputs_ByYear!W$23*INDEX(Inputs_ByYear!$D$27:$Y$28,MATCH($B28,Inputs_ByYear!$B$27:$B$28,0),MATCH(Z$5,Inputs_ByYear!$D$26:$Y$26))*INDEX(Inputs_ByYear!W$32:W$37,MATCH($C28,Inputs_ByYear!$B$32:$B$37,0))*INDEX(Inputs_ByPrg!$F$6:$F$69,MATCH('ABP BlockSize'!$E28,Inputs_ByPrg!$E$6:$E$69,0))</f>
        <v>0</v>
      </c>
      <c r="AA28" s="86">
        <f>Inputs_ByYear!X$22*Inputs_ByYear!X$23*INDEX(Inputs_ByYear!$D$27:$Y$28,MATCH($B28,Inputs_ByYear!$B$27:$B$28,0),MATCH(AA$5,Inputs_ByYear!$D$26:$Y$26))*INDEX(Inputs_ByYear!X$32:X$37,MATCH($C28,Inputs_ByYear!$B$32:$B$37,0))*INDEX(Inputs_ByPrg!$F$6:$F$69,MATCH('ABP BlockSize'!$E28,Inputs_ByPrg!$E$6:$E$69,0))</f>
        <v>0</v>
      </c>
      <c r="AB28" s="86">
        <f>Inputs_ByYear!Y$22*Inputs_ByYear!Y$23*INDEX(Inputs_ByYear!$D$27:$Y$28,MATCH($B28,Inputs_ByYear!$B$27:$B$28,0),MATCH(AB$5,Inputs_ByYear!$D$26:$Y$26))*INDEX(Inputs_ByYear!Y$32:Y$37,MATCH($C28,Inputs_ByYear!$B$32:$B$37,0))*INDEX(Inputs_ByPrg!$F$6:$F$69,MATCH('ABP BlockSize'!$E28,Inputs_ByPrg!$E$6:$E$69,0))</f>
        <v>0</v>
      </c>
    </row>
    <row r="29" spans="2:28" ht="14.75" customHeight="1" x14ac:dyDescent="0.25">
      <c r="B29" s="227" t="s">
        <v>259</v>
      </c>
      <c r="C29" s="227" t="s">
        <v>235</v>
      </c>
      <c r="D29" s="324" t="s">
        <v>322</v>
      </c>
      <c r="E29" s="272" t="str">
        <f t="shared" si="0"/>
        <v>B_Traditional Community Solar_&gt;25-100</v>
      </c>
      <c r="F29" s="249" t="s">
        <v>92</v>
      </c>
      <c r="G29" s="86">
        <f>Inputs_ByYear!D$22*Inputs_ByYear!D$23*INDEX(Inputs_ByYear!$D$27:$Y$28,MATCH($B29,Inputs_ByYear!$B$27:$B$28,0),MATCH(G$5,Inputs_ByYear!$D$26:$Y$26))*INDEX(Inputs_ByYear!D$32:D$37,MATCH($C29,Inputs_ByYear!$B$32:$B$37,0))*INDEX(Inputs_ByPrg!$F$6:$F$69,MATCH('ABP BlockSize'!$E29,Inputs_ByPrg!$E$6:$E$69,0))</f>
        <v>0</v>
      </c>
      <c r="H29" s="86">
        <f>Inputs_ByYear!E$22*Inputs_ByYear!E$23*INDEX(Inputs_ByYear!$D$27:$Y$28,MATCH($B29,Inputs_ByYear!$B$27:$B$28,0),MATCH(H$5,Inputs_ByYear!$D$26:$Y$26))*INDEX(Inputs_ByYear!E$32:E$37,MATCH($C29,Inputs_ByYear!$B$32:$B$37,0))*INDEX(Inputs_ByPrg!$F$6:$F$69,MATCH('ABP BlockSize'!$E29,Inputs_ByPrg!$E$6:$E$69,0))</f>
        <v>0</v>
      </c>
      <c r="I29" s="86">
        <f>Inputs_ByYear!F$22*Inputs_ByYear!F$23*INDEX(Inputs_ByYear!$D$27:$Y$28,MATCH($B29,Inputs_ByYear!$B$27:$B$28,0),MATCH(I$5,Inputs_ByYear!$D$26:$Y$26))*INDEX(Inputs_ByYear!F$32:F$37,MATCH($C29,Inputs_ByYear!$B$32:$B$37,0))*INDEX(Inputs_ByPrg!$F$6:$F$69,MATCH('ABP BlockSize'!$E29,Inputs_ByPrg!$E$6:$E$69,0))</f>
        <v>0</v>
      </c>
      <c r="J29" s="86">
        <f>Inputs_ByYear!G$22*Inputs_ByYear!G$23*INDEX(Inputs_ByYear!$D$27:$Y$28,MATCH($B29,Inputs_ByYear!$B$27:$B$28,0),MATCH(J$5,Inputs_ByYear!$D$26:$Y$26))*INDEX(Inputs_ByYear!G$32:G$37,MATCH($C29,Inputs_ByYear!$B$32:$B$37,0))*INDEX(Inputs_ByPrg!$F$6:$F$69,MATCH('ABP BlockSize'!$E29,Inputs_ByPrg!$E$6:$E$69,0))</f>
        <v>0</v>
      </c>
      <c r="K29" s="86">
        <f>Inputs_ByYear!H$22*Inputs_ByYear!H$23*INDEX(Inputs_ByYear!$D$27:$Y$28,MATCH($B29,Inputs_ByYear!$B$27:$B$28,0),MATCH(K$5,Inputs_ByYear!$D$26:$Y$26))*INDEX(Inputs_ByYear!H$32:H$37,MATCH($C29,Inputs_ByYear!$B$32:$B$37,0))*INDEX(Inputs_ByPrg!$F$6:$F$69,MATCH('ABP BlockSize'!$E29,Inputs_ByPrg!$E$6:$E$69,0))</f>
        <v>0</v>
      </c>
      <c r="L29" s="86">
        <f>Inputs_ByYear!I$22*Inputs_ByYear!I$23*INDEX(Inputs_ByYear!$D$27:$Y$28,MATCH($B29,Inputs_ByYear!$B$27:$B$28,0),MATCH(L$5,Inputs_ByYear!$D$26:$Y$26))*INDEX(Inputs_ByYear!I$32:I$37,MATCH($C29,Inputs_ByYear!$B$32:$B$37,0))*INDEX(Inputs_ByPrg!$F$6:$F$69,MATCH('ABP BlockSize'!$E29,Inputs_ByPrg!$E$6:$E$69,0))</f>
        <v>0</v>
      </c>
      <c r="M29" s="86">
        <f>Inputs_ByYear!J$22*Inputs_ByYear!J$23*INDEX(Inputs_ByYear!$D$27:$Y$28,MATCH($B29,Inputs_ByYear!$B$27:$B$28,0),MATCH(M$5,Inputs_ByYear!$D$26:$Y$26))*INDEX(Inputs_ByYear!J$32:J$37,MATCH($C29,Inputs_ByYear!$B$32:$B$37,0))*INDEX(Inputs_ByPrg!$F$6:$F$69,MATCH('ABP BlockSize'!$E29,Inputs_ByPrg!$E$6:$E$69,0))</f>
        <v>0</v>
      </c>
      <c r="N29" s="86">
        <f>Inputs_ByYear!K$22*Inputs_ByYear!K$23*INDEX(Inputs_ByYear!$D$27:$Y$28,MATCH($B29,Inputs_ByYear!$B$27:$B$28,0),MATCH(N$5,Inputs_ByYear!$D$26:$Y$26))*INDEX(Inputs_ByYear!K$32:K$37,MATCH($C29,Inputs_ByYear!$B$32:$B$37,0))*INDEX(Inputs_ByPrg!$F$6:$F$69,MATCH('ABP BlockSize'!$E29,Inputs_ByPrg!$E$6:$E$69,0))</f>
        <v>0</v>
      </c>
      <c r="O29" s="86">
        <f>Inputs_ByYear!L$22*Inputs_ByYear!L$23*INDEX(Inputs_ByYear!$D$27:$Y$28,MATCH($B29,Inputs_ByYear!$B$27:$B$28,0),MATCH(O$5,Inputs_ByYear!$D$26:$Y$26))*INDEX(Inputs_ByYear!L$32:L$37,MATCH($C29,Inputs_ByYear!$B$32:$B$37,0))*INDEX(Inputs_ByPrg!$F$6:$F$69,MATCH('ABP BlockSize'!$E29,Inputs_ByPrg!$E$6:$E$69,0))</f>
        <v>0</v>
      </c>
      <c r="P29" s="86">
        <f>Inputs_ByYear!M$22*Inputs_ByYear!M$23*INDEX(Inputs_ByYear!$D$27:$Y$28,MATCH($B29,Inputs_ByYear!$B$27:$B$28,0),MATCH(P$5,Inputs_ByYear!$D$26:$Y$26))*INDEX(Inputs_ByYear!M$32:M$37,MATCH($C29,Inputs_ByYear!$B$32:$B$37,0))*INDEX(Inputs_ByPrg!$F$6:$F$69,MATCH('ABP BlockSize'!$E29,Inputs_ByPrg!$E$6:$E$69,0))</f>
        <v>0</v>
      </c>
      <c r="Q29" s="86">
        <f>Inputs_ByYear!N$22*Inputs_ByYear!N$23*INDEX(Inputs_ByYear!$D$27:$Y$28,MATCH($B29,Inputs_ByYear!$B$27:$B$28,0),MATCH(Q$5,Inputs_ByYear!$D$26:$Y$26))*INDEX(Inputs_ByYear!N$32:N$37,MATCH($C29,Inputs_ByYear!$B$32:$B$37,0))*INDEX(Inputs_ByPrg!$F$6:$F$69,MATCH('ABP BlockSize'!$E29,Inputs_ByPrg!$E$6:$E$69,0))</f>
        <v>0</v>
      </c>
      <c r="R29" s="86">
        <f>Inputs_ByYear!O$22*Inputs_ByYear!O$23*INDEX(Inputs_ByYear!$D$27:$Y$28,MATCH($B29,Inputs_ByYear!$B$27:$B$28,0),MATCH(R$5,Inputs_ByYear!$D$26:$Y$26))*INDEX(Inputs_ByYear!O$32:O$37,MATCH($C29,Inputs_ByYear!$B$32:$B$37,0))*INDEX(Inputs_ByPrg!$F$6:$F$69,MATCH('ABP BlockSize'!$E29,Inputs_ByPrg!$E$6:$E$69,0))</f>
        <v>0</v>
      </c>
      <c r="S29" s="86">
        <f>Inputs_ByYear!P$22*Inputs_ByYear!P$23*INDEX(Inputs_ByYear!$D$27:$Y$28,MATCH($B29,Inputs_ByYear!$B$27:$B$28,0),MATCH(S$5,Inputs_ByYear!$D$26:$Y$26))*INDEX(Inputs_ByYear!P$32:P$37,MATCH($C29,Inputs_ByYear!$B$32:$B$37,0))*INDEX(Inputs_ByPrg!$F$6:$F$69,MATCH('ABP BlockSize'!$E29,Inputs_ByPrg!$E$6:$E$69,0))</f>
        <v>0</v>
      </c>
      <c r="T29" s="86">
        <f>Inputs_ByYear!Q$22*Inputs_ByYear!Q$23*INDEX(Inputs_ByYear!$D$27:$Y$28,MATCH($B29,Inputs_ByYear!$B$27:$B$28,0),MATCH(T$5,Inputs_ByYear!$D$26:$Y$26))*INDEX(Inputs_ByYear!Q$32:Q$37,MATCH($C29,Inputs_ByYear!$B$32:$B$37,0))*INDEX(Inputs_ByPrg!$F$6:$F$69,MATCH('ABP BlockSize'!$E29,Inputs_ByPrg!$E$6:$E$69,0))</f>
        <v>0</v>
      </c>
      <c r="U29" s="86">
        <f>Inputs_ByYear!R$22*Inputs_ByYear!R$23*INDEX(Inputs_ByYear!$D$27:$Y$28,MATCH($B29,Inputs_ByYear!$B$27:$B$28,0),MATCH(U$5,Inputs_ByYear!$D$26:$Y$26))*INDEX(Inputs_ByYear!R$32:R$37,MATCH($C29,Inputs_ByYear!$B$32:$B$37,0))*INDEX(Inputs_ByPrg!$F$6:$F$69,MATCH('ABP BlockSize'!$E29,Inputs_ByPrg!$E$6:$E$69,0))</f>
        <v>0</v>
      </c>
      <c r="V29" s="86">
        <f>Inputs_ByYear!S$22*Inputs_ByYear!S$23*INDEX(Inputs_ByYear!$D$27:$Y$28,MATCH($B29,Inputs_ByYear!$B$27:$B$28,0),MATCH(V$5,Inputs_ByYear!$D$26:$Y$26))*INDEX(Inputs_ByYear!S$32:S$37,MATCH($C29,Inputs_ByYear!$B$32:$B$37,0))*INDEX(Inputs_ByPrg!$F$6:$F$69,MATCH('ABP BlockSize'!$E29,Inputs_ByPrg!$E$6:$E$69,0))</f>
        <v>0</v>
      </c>
      <c r="W29" s="86">
        <f>Inputs_ByYear!T$22*Inputs_ByYear!T$23*INDEX(Inputs_ByYear!$D$27:$Y$28,MATCH($B29,Inputs_ByYear!$B$27:$B$28,0),MATCH(W$5,Inputs_ByYear!$D$26:$Y$26))*INDEX(Inputs_ByYear!T$32:T$37,MATCH($C29,Inputs_ByYear!$B$32:$B$37,0))*INDEX(Inputs_ByPrg!$F$6:$F$69,MATCH('ABP BlockSize'!$E29,Inputs_ByPrg!$E$6:$E$69,0))</f>
        <v>0</v>
      </c>
      <c r="X29" s="86">
        <f>Inputs_ByYear!U$22*Inputs_ByYear!U$23*INDEX(Inputs_ByYear!$D$27:$Y$28,MATCH($B29,Inputs_ByYear!$B$27:$B$28,0),MATCH(X$5,Inputs_ByYear!$D$26:$Y$26))*INDEX(Inputs_ByYear!U$32:U$37,MATCH($C29,Inputs_ByYear!$B$32:$B$37,0))*INDEX(Inputs_ByPrg!$F$6:$F$69,MATCH('ABP BlockSize'!$E29,Inputs_ByPrg!$E$6:$E$69,0))</f>
        <v>0</v>
      </c>
      <c r="Y29" s="86">
        <f>Inputs_ByYear!V$22*Inputs_ByYear!V$23*INDEX(Inputs_ByYear!$D$27:$Y$28,MATCH($B29,Inputs_ByYear!$B$27:$B$28,0),MATCH(Y$5,Inputs_ByYear!$D$26:$Y$26))*INDEX(Inputs_ByYear!V$32:V$37,MATCH($C29,Inputs_ByYear!$B$32:$B$37,0))*INDEX(Inputs_ByPrg!$F$6:$F$69,MATCH('ABP BlockSize'!$E29,Inputs_ByPrg!$E$6:$E$69,0))</f>
        <v>0</v>
      </c>
      <c r="Z29" s="86">
        <f>Inputs_ByYear!W$22*Inputs_ByYear!W$23*INDEX(Inputs_ByYear!$D$27:$Y$28,MATCH($B29,Inputs_ByYear!$B$27:$B$28,0),MATCH(Z$5,Inputs_ByYear!$D$26:$Y$26))*INDEX(Inputs_ByYear!W$32:W$37,MATCH($C29,Inputs_ByYear!$B$32:$B$37,0))*INDEX(Inputs_ByPrg!$F$6:$F$69,MATCH('ABP BlockSize'!$E29,Inputs_ByPrg!$E$6:$E$69,0))</f>
        <v>0</v>
      </c>
      <c r="AA29" s="86">
        <f>Inputs_ByYear!X$22*Inputs_ByYear!X$23*INDEX(Inputs_ByYear!$D$27:$Y$28,MATCH($B29,Inputs_ByYear!$B$27:$B$28,0),MATCH(AA$5,Inputs_ByYear!$D$26:$Y$26))*INDEX(Inputs_ByYear!X$32:X$37,MATCH($C29,Inputs_ByYear!$B$32:$B$37,0))*INDEX(Inputs_ByPrg!$F$6:$F$69,MATCH('ABP BlockSize'!$E29,Inputs_ByPrg!$E$6:$E$69,0))</f>
        <v>0</v>
      </c>
      <c r="AB29" s="86">
        <f>Inputs_ByYear!Y$22*Inputs_ByYear!Y$23*INDEX(Inputs_ByYear!$D$27:$Y$28,MATCH($B29,Inputs_ByYear!$B$27:$B$28,0),MATCH(AB$5,Inputs_ByYear!$D$26:$Y$26))*INDEX(Inputs_ByYear!Y$32:Y$37,MATCH($C29,Inputs_ByYear!$B$32:$B$37,0))*INDEX(Inputs_ByPrg!$F$6:$F$69,MATCH('ABP BlockSize'!$E29,Inputs_ByPrg!$E$6:$E$69,0))</f>
        <v>0</v>
      </c>
    </row>
    <row r="30" spans="2:28" ht="14.75" customHeight="1" x14ac:dyDescent="0.25">
      <c r="B30" s="227" t="s">
        <v>259</v>
      </c>
      <c r="C30" s="227" t="s">
        <v>235</v>
      </c>
      <c r="D30" s="324" t="s">
        <v>323</v>
      </c>
      <c r="E30" s="272" t="str">
        <f t="shared" si="0"/>
        <v>B_Traditional Community Solar_&gt;100-200</v>
      </c>
      <c r="F30" s="249" t="s">
        <v>92</v>
      </c>
      <c r="G30" s="86">
        <f>Inputs_ByYear!D$22*Inputs_ByYear!D$23*INDEX(Inputs_ByYear!$D$27:$Y$28,MATCH($B30,Inputs_ByYear!$B$27:$B$28,0),MATCH(G$5,Inputs_ByYear!$D$26:$Y$26))*INDEX(Inputs_ByYear!D$32:D$37,MATCH($C30,Inputs_ByYear!$B$32:$B$37,0))*INDEX(Inputs_ByPrg!$F$6:$F$69,MATCH('ABP BlockSize'!$E30,Inputs_ByPrg!$E$6:$E$69,0))</f>
        <v>0</v>
      </c>
      <c r="H30" s="86">
        <f>Inputs_ByYear!E$22*Inputs_ByYear!E$23*INDEX(Inputs_ByYear!$D$27:$Y$28,MATCH($B30,Inputs_ByYear!$B$27:$B$28,0),MATCH(H$5,Inputs_ByYear!$D$26:$Y$26))*INDEX(Inputs_ByYear!E$32:E$37,MATCH($C30,Inputs_ByYear!$B$32:$B$37,0))*INDEX(Inputs_ByPrg!$F$6:$F$69,MATCH('ABP BlockSize'!$E30,Inputs_ByPrg!$E$6:$E$69,0))</f>
        <v>0</v>
      </c>
      <c r="I30" s="86">
        <f>Inputs_ByYear!F$22*Inputs_ByYear!F$23*INDEX(Inputs_ByYear!$D$27:$Y$28,MATCH($B30,Inputs_ByYear!$B$27:$B$28,0),MATCH(I$5,Inputs_ByYear!$D$26:$Y$26))*INDEX(Inputs_ByYear!F$32:F$37,MATCH($C30,Inputs_ByYear!$B$32:$B$37,0))*INDEX(Inputs_ByPrg!$F$6:$F$69,MATCH('ABP BlockSize'!$E30,Inputs_ByPrg!$E$6:$E$69,0))</f>
        <v>0</v>
      </c>
      <c r="J30" s="86">
        <f>Inputs_ByYear!G$22*Inputs_ByYear!G$23*INDEX(Inputs_ByYear!$D$27:$Y$28,MATCH($B30,Inputs_ByYear!$B$27:$B$28,0),MATCH(J$5,Inputs_ByYear!$D$26:$Y$26))*INDEX(Inputs_ByYear!G$32:G$37,MATCH($C30,Inputs_ByYear!$B$32:$B$37,0))*INDEX(Inputs_ByPrg!$F$6:$F$69,MATCH('ABP BlockSize'!$E30,Inputs_ByPrg!$E$6:$E$69,0))</f>
        <v>0</v>
      </c>
      <c r="K30" s="86">
        <f>Inputs_ByYear!H$22*Inputs_ByYear!H$23*INDEX(Inputs_ByYear!$D$27:$Y$28,MATCH($B30,Inputs_ByYear!$B$27:$B$28,0),MATCH(K$5,Inputs_ByYear!$D$26:$Y$26))*INDEX(Inputs_ByYear!H$32:H$37,MATCH($C30,Inputs_ByYear!$B$32:$B$37,0))*INDEX(Inputs_ByPrg!$F$6:$F$69,MATCH('ABP BlockSize'!$E30,Inputs_ByPrg!$E$6:$E$69,0))</f>
        <v>0</v>
      </c>
      <c r="L30" s="86">
        <f>Inputs_ByYear!I$22*Inputs_ByYear!I$23*INDEX(Inputs_ByYear!$D$27:$Y$28,MATCH($B30,Inputs_ByYear!$B$27:$B$28,0),MATCH(L$5,Inputs_ByYear!$D$26:$Y$26))*INDEX(Inputs_ByYear!I$32:I$37,MATCH($C30,Inputs_ByYear!$B$32:$B$37,0))*INDEX(Inputs_ByPrg!$F$6:$F$69,MATCH('ABP BlockSize'!$E30,Inputs_ByPrg!$E$6:$E$69,0))</f>
        <v>0</v>
      </c>
      <c r="M30" s="86">
        <f>Inputs_ByYear!J$22*Inputs_ByYear!J$23*INDEX(Inputs_ByYear!$D$27:$Y$28,MATCH($B30,Inputs_ByYear!$B$27:$B$28,0),MATCH(M$5,Inputs_ByYear!$D$26:$Y$26))*INDEX(Inputs_ByYear!J$32:J$37,MATCH($C30,Inputs_ByYear!$B$32:$B$37,0))*INDEX(Inputs_ByPrg!$F$6:$F$69,MATCH('ABP BlockSize'!$E30,Inputs_ByPrg!$E$6:$E$69,0))</f>
        <v>0</v>
      </c>
      <c r="N30" s="86">
        <f>Inputs_ByYear!K$22*Inputs_ByYear!K$23*INDEX(Inputs_ByYear!$D$27:$Y$28,MATCH($B30,Inputs_ByYear!$B$27:$B$28,0),MATCH(N$5,Inputs_ByYear!$D$26:$Y$26))*INDEX(Inputs_ByYear!K$32:K$37,MATCH($C30,Inputs_ByYear!$B$32:$B$37,0))*INDEX(Inputs_ByPrg!$F$6:$F$69,MATCH('ABP BlockSize'!$E30,Inputs_ByPrg!$E$6:$E$69,0))</f>
        <v>0</v>
      </c>
      <c r="O30" s="86">
        <f>Inputs_ByYear!L$22*Inputs_ByYear!L$23*INDEX(Inputs_ByYear!$D$27:$Y$28,MATCH($B30,Inputs_ByYear!$B$27:$B$28,0),MATCH(O$5,Inputs_ByYear!$D$26:$Y$26))*INDEX(Inputs_ByYear!L$32:L$37,MATCH($C30,Inputs_ByYear!$B$32:$B$37,0))*INDEX(Inputs_ByPrg!$F$6:$F$69,MATCH('ABP BlockSize'!$E30,Inputs_ByPrg!$E$6:$E$69,0))</f>
        <v>0</v>
      </c>
      <c r="P30" s="86">
        <f>Inputs_ByYear!M$22*Inputs_ByYear!M$23*INDEX(Inputs_ByYear!$D$27:$Y$28,MATCH($B30,Inputs_ByYear!$B$27:$B$28,0),MATCH(P$5,Inputs_ByYear!$D$26:$Y$26))*INDEX(Inputs_ByYear!M$32:M$37,MATCH($C30,Inputs_ByYear!$B$32:$B$37,0))*INDEX(Inputs_ByPrg!$F$6:$F$69,MATCH('ABP BlockSize'!$E30,Inputs_ByPrg!$E$6:$E$69,0))</f>
        <v>0</v>
      </c>
      <c r="Q30" s="86">
        <f>Inputs_ByYear!N$22*Inputs_ByYear!N$23*INDEX(Inputs_ByYear!$D$27:$Y$28,MATCH($B30,Inputs_ByYear!$B$27:$B$28,0),MATCH(Q$5,Inputs_ByYear!$D$26:$Y$26))*INDEX(Inputs_ByYear!N$32:N$37,MATCH($C30,Inputs_ByYear!$B$32:$B$37,0))*INDEX(Inputs_ByPrg!$F$6:$F$69,MATCH('ABP BlockSize'!$E30,Inputs_ByPrg!$E$6:$E$69,0))</f>
        <v>0</v>
      </c>
      <c r="R30" s="86">
        <f>Inputs_ByYear!O$22*Inputs_ByYear!O$23*INDEX(Inputs_ByYear!$D$27:$Y$28,MATCH($B30,Inputs_ByYear!$B$27:$B$28,0),MATCH(R$5,Inputs_ByYear!$D$26:$Y$26))*INDEX(Inputs_ByYear!O$32:O$37,MATCH($C30,Inputs_ByYear!$B$32:$B$37,0))*INDEX(Inputs_ByPrg!$F$6:$F$69,MATCH('ABP BlockSize'!$E30,Inputs_ByPrg!$E$6:$E$69,0))</f>
        <v>0</v>
      </c>
      <c r="S30" s="86">
        <f>Inputs_ByYear!P$22*Inputs_ByYear!P$23*INDEX(Inputs_ByYear!$D$27:$Y$28,MATCH($B30,Inputs_ByYear!$B$27:$B$28,0),MATCH(S$5,Inputs_ByYear!$D$26:$Y$26))*INDEX(Inputs_ByYear!P$32:P$37,MATCH($C30,Inputs_ByYear!$B$32:$B$37,0))*INDEX(Inputs_ByPrg!$F$6:$F$69,MATCH('ABP BlockSize'!$E30,Inputs_ByPrg!$E$6:$E$69,0))</f>
        <v>0</v>
      </c>
      <c r="T30" s="86">
        <f>Inputs_ByYear!Q$22*Inputs_ByYear!Q$23*INDEX(Inputs_ByYear!$D$27:$Y$28,MATCH($B30,Inputs_ByYear!$B$27:$B$28,0),MATCH(T$5,Inputs_ByYear!$D$26:$Y$26))*INDEX(Inputs_ByYear!Q$32:Q$37,MATCH($C30,Inputs_ByYear!$B$32:$B$37,0))*INDEX(Inputs_ByPrg!$F$6:$F$69,MATCH('ABP BlockSize'!$E30,Inputs_ByPrg!$E$6:$E$69,0))</f>
        <v>0</v>
      </c>
      <c r="U30" s="86">
        <f>Inputs_ByYear!R$22*Inputs_ByYear!R$23*INDEX(Inputs_ByYear!$D$27:$Y$28,MATCH($B30,Inputs_ByYear!$B$27:$B$28,0),MATCH(U$5,Inputs_ByYear!$D$26:$Y$26))*INDEX(Inputs_ByYear!R$32:R$37,MATCH($C30,Inputs_ByYear!$B$32:$B$37,0))*INDEX(Inputs_ByPrg!$F$6:$F$69,MATCH('ABP BlockSize'!$E30,Inputs_ByPrg!$E$6:$E$69,0))</f>
        <v>0</v>
      </c>
      <c r="V30" s="86">
        <f>Inputs_ByYear!S$22*Inputs_ByYear!S$23*INDEX(Inputs_ByYear!$D$27:$Y$28,MATCH($B30,Inputs_ByYear!$B$27:$B$28,0),MATCH(V$5,Inputs_ByYear!$D$26:$Y$26))*INDEX(Inputs_ByYear!S$32:S$37,MATCH($C30,Inputs_ByYear!$B$32:$B$37,0))*INDEX(Inputs_ByPrg!$F$6:$F$69,MATCH('ABP BlockSize'!$E30,Inputs_ByPrg!$E$6:$E$69,0))</f>
        <v>0</v>
      </c>
      <c r="W30" s="86">
        <f>Inputs_ByYear!T$22*Inputs_ByYear!T$23*INDEX(Inputs_ByYear!$D$27:$Y$28,MATCH($B30,Inputs_ByYear!$B$27:$B$28,0),MATCH(W$5,Inputs_ByYear!$D$26:$Y$26))*INDEX(Inputs_ByYear!T$32:T$37,MATCH($C30,Inputs_ByYear!$B$32:$B$37,0))*INDEX(Inputs_ByPrg!$F$6:$F$69,MATCH('ABP BlockSize'!$E30,Inputs_ByPrg!$E$6:$E$69,0))</f>
        <v>0</v>
      </c>
      <c r="X30" s="86">
        <f>Inputs_ByYear!U$22*Inputs_ByYear!U$23*INDEX(Inputs_ByYear!$D$27:$Y$28,MATCH($B30,Inputs_ByYear!$B$27:$B$28,0),MATCH(X$5,Inputs_ByYear!$D$26:$Y$26))*INDEX(Inputs_ByYear!U$32:U$37,MATCH($C30,Inputs_ByYear!$B$32:$B$37,0))*INDEX(Inputs_ByPrg!$F$6:$F$69,MATCH('ABP BlockSize'!$E30,Inputs_ByPrg!$E$6:$E$69,0))</f>
        <v>0</v>
      </c>
      <c r="Y30" s="86">
        <f>Inputs_ByYear!V$22*Inputs_ByYear!V$23*INDEX(Inputs_ByYear!$D$27:$Y$28,MATCH($B30,Inputs_ByYear!$B$27:$B$28,0),MATCH(Y$5,Inputs_ByYear!$D$26:$Y$26))*INDEX(Inputs_ByYear!V$32:V$37,MATCH($C30,Inputs_ByYear!$B$32:$B$37,0))*INDEX(Inputs_ByPrg!$F$6:$F$69,MATCH('ABP BlockSize'!$E30,Inputs_ByPrg!$E$6:$E$69,0))</f>
        <v>0</v>
      </c>
      <c r="Z30" s="86">
        <f>Inputs_ByYear!W$22*Inputs_ByYear!W$23*INDEX(Inputs_ByYear!$D$27:$Y$28,MATCH($B30,Inputs_ByYear!$B$27:$B$28,0),MATCH(Z$5,Inputs_ByYear!$D$26:$Y$26))*INDEX(Inputs_ByYear!W$32:W$37,MATCH($C30,Inputs_ByYear!$B$32:$B$37,0))*INDEX(Inputs_ByPrg!$F$6:$F$69,MATCH('ABP BlockSize'!$E30,Inputs_ByPrg!$E$6:$E$69,0))</f>
        <v>0</v>
      </c>
      <c r="AA30" s="86">
        <f>Inputs_ByYear!X$22*Inputs_ByYear!X$23*INDEX(Inputs_ByYear!$D$27:$Y$28,MATCH($B30,Inputs_ByYear!$B$27:$B$28,0),MATCH(AA$5,Inputs_ByYear!$D$26:$Y$26))*INDEX(Inputs_ByYear!X$32:X$37,MATCH($C30,Inputs_ByYear!$B$32:$B$37,0))*INDEX(Inputs_ByPrg!$F$6:$F$69,MATCH('ABP BlockSize'!$E30,Inputs_ByPrg!$E$6:$E$69,0))</f>
        <v>0</v>
      </c>
      <c r="AB30" s="86">
        <f>Inputs_ByYear!Y$22*Inputs_ByYear!Y$23*INDEX(Inputs_ByYear!$D$27:$Y$28,MATCH($B30,Inputs_ByYear!$B$27:$B$28,0),MATCH(AB$5,Inputs_ByYear!$D$26:$Y$26))*INDEX(Inputs_ByYear!Y$32:Y$37,MATCH($C30,Inputs_ByYear!$B$32:$B$37,0))*INDEX(Inputs_ByPrg!$F$6:$F$69,MATCH('ABP BlockSize'!$E30,Inputs_ByPrg!$E$6:$E$69,0))</f>
        <v>0</v>
      </c>
    </row>
    <row r="31" spans="2:28" ht="14.75" customHeight="1" x14ac:dyDescent="0.25">
      <c r="B31" s="227" t="s">
        <v>259</v>
      </c>
      <c r="C31" s="227" t="s">
        <v>235</v>
      </c>
      <c r="D31" s="324" t="s">
        <v>324</v>
      </c>
      <c r="E31" s="272" t="str">
        <f t="shared" si="0"/>
        <v>B_Traditional Community Solar_&gt;200-500</v>
      </c>
      <c r="F31" s="249" t="s">
        <v>92</v>
      </c>
      <c r="G31" s="86">
        <f>Inputs_ByYear!D$22*Inputs_ByYear!D$23*INDEX(Inputs_ByYear!$D$27:$Y$28,MATCH($B31,Inputs_ByYear!$B$27:$B$28,0),MATCH(G$5,Inputs_ByYear!$D$26:$Y$26))*INDEX(Inputs_ByYear!D$32:D$37,MATCH($C31,Inputs_ByYear!$B$32:$B$37,0))*INDEX(Inputs_ByPrg!$F$6:$F$69,MATCH('ABP BlockSize'!$E31,Inputs_ByPrg!$E$6:$E$69,0))</f>
        <v>0</v>
      </c>
      <c r="H31" s="86">
        <f>Inputs_ByYear!E$22*Inputs_ByYear!E$23*INDEX(Inputs_ByYear!$D$27:$Y$28,MATCH($B31,Inputs_ByYear!$B$27:$B$28,0),MATCH(H$5,Inputs_ByYear!$D$26:$Y$26))*INDEX(Inputs_ByYear!E$32:E$37,MATCH($C31,Inputs_ByYear!$B$32:$B$37,0))*INDEX(Inputs_ByPrg!$F$6:$F$69,MATCH('ABP BlockSize'!$E31,Inputs_ByPrg!$E$6:$E$69,0))</f>
        <v>0</v>
      </c>
      <c r="I31" s="86">
        <f>Inputs_ByYear!F$22*Inputs_ByYear!F$23*INDEX(Inputs_ByYear!$D$27:$Y$28,MATCH($B31,Inputs_ByYear!$B$27:$B$28,0),MATCH(I$5,Inputs_ByYear!$D$26:$Y$26))*INDEX(Inputs_ByYear!F$32:F$37,MATCH($C31,Inputs_ByYear!$B$32:$B$37,0))*INDEX(Inputs_ByPrg!$F$6:$F$69,MATCH('ABP BlockSize'!$E31,Inputs_ByPrg!$E$6:$E$69,0))</f>
        <v>400.40000000000003</v>
      </c>
      <c r="J31" s="86">
        <f>Inputs_ByYear!G$22*Inputs_ByYear!G$23*INDEX(Inputs_ByYear!$D$27:$Y$28,MATCH($B31,Inputs_ByYear!$B$27:$B$28,0),MATCH(J$5,Inputs_ByYear!$D$26:$Y$26))*INDEX(Inputs_ByYear!G$32:G$37,MATCH($C31,Inputs_ByYear!$B$32:$B$37,0))*INDEX(Inputs_ByPrg!$F$6:$F$69,MATCH('ABP BlockSize'!$E31,Inputs_ByPrg!$E$6:$E$69,0))</f>
        <v>320.83333333333337</v>
      </c>
      <c r="K31" s="86">
        <f>Inputs_ByYear!H$22*Inputs_ByYear!H$23*INDEX(Inputs_ByYear!$D$27:$Y$28,MATCH($B31,Inputs_ByYear!$B$27:$B$28,0),MATCH(K$5,Inputs_ByYear!$D$26:$Y$26))*INDEX(Inputs_ByYear!H$32:H$37,MATCH($C31,Inputs_ByYear!$B$32:$B$37,0))*INDEX(Inputs_ByPrg!$F$6:$F$69,MATCH('ABP BlockSize'!$E31,Inputs_ByPrg!$E$6:$E$69,0))</f>
        <v>320.83333333333337</v>
      </c>
      <c r="L31" s="86">
        <f>Inputs_ByYear!I$22*Inputs_ByYear!I$23*INDEX(Inputs_ByYear!$D$27:$Y$28,MATCH($B31,Inputs_ByYear!$B$27:$B$28,0),MATCH(L$5,Inputs_ByYear!$D$26:$Y$26))*INDEX(Inputs_ByYear!I$32:I$37,MATCH($C31,Inputs_ByYear!$B$32:$B$37,0))*INDEX(Inputs_ByPrg!$F$6:$F$69,MATCH('ABP BlockSize'!$E31,Inputs_ByPrg!$E$6:$E$69,0))</f>
        <v>385.00000000000006</v>
      </c>
      <c r="M31" s="86">
        <f>Inputs_ByYear!J$22*Inputs_ByYear!J$23*INDEX(Inputs_ByYear!$D$27:$Y$28,MATCH($B31,Inputs_ByYear!$B$27:$B$28,0),MATCH(M$5,Inputs_ByYear!$D$26:$Y$26))*INDEX(Inputs_ByYear!J$32:J$37,MATCH($C31,Inputs_ByYear!$B$32:$B$37,0))*INDEX(Inputs_ByPrg!$F$6:$F$69,MATCH('ABP BlockSize'!$E31,Inputs_ByPrg!$E$6:$E$69,0))</f>
        <v>385.00000000000006</v>
      </c>
      <c r="N31" s="86">
        <f>Inputs_ByYear!K$22*Inputs_ByYear!K$23*INDEX(Inputs_ByYear!$D$27:$Y$28,MATCH($B31,Inputs_ByYear!$B$27:$B$28,0),MATCH(N$5,Inputs_ByYear!$D$26:$Y$26))*INDEX(Inputs_ByYear!K$32:K$37,MATCH($C31,Inputs_ByYear!$B$32:$B$37,0))*INDEX(Inputs_ByPrg!$F$6:$F$69,MATCH('ABP BlockSize'!$E31,Inputs_ByPrg!$E$6:$E$69,0))</f>
        <v>256.66666666666669</v>
      </c>
      <c r="O31" s="86">
        <f>Inputs_ByYear!L$22*Inputs_ByYear!L$23*INDEX(Inputs_ByYear!$D$27:$Y$28,MATCH($B31,Inputs_ByYear!$B$27:$B$28,0),MATCH(O$5,Inputs_ByYear!$D$26:$Y$26))*INDEX(Inputs_ByYear!L$32:L$37,MATCH($C31,Inputs_ByYear!$B$32:$B$37,0))*INDEX(Inputs_ByPrg!$F$6:$F$69,MATCH('ABP BlockSize'!$E31,Inputs_ByPrg!$E$6:$E$69,0))</f>
        <v>256.66666666666669</v>
      </c>
      <c r="P31" s="86">
        <f>Inputs_ByYear!M$22*Inputs_ByYear!M$23*INDEX(Inputs_ByYear!$D$27:$Y$28,MATCH($B31,Inputs_ByYear!$B$27:$B$28,0),MATCH(P$5,Inputs_ByYear!$D$26:$Y$26))*INDEX(Inputs_ByYear!M$32:M$37,MATCH($C31,Inputs_ByYear!$B$32:$B$37,0))*INDEX(Inputs_ByPrg!$F$6:$F$69,MATCH('ABP BlockSize'!$E31,Inputs_ByPrg!$E$6:$E$69,0))</f>
        <v>256.66666666666669</v>
      </c>
      <c r="Q31" s="86">
        <f>Inputs_ByYear!N$22*Inputs_ByYear!N$23*INDEX(Inputs_ByYear!$D$27:$Y$28,MATCH($B31,Inputs_ByYear!$B$27:$B$28,0),MATCH(Q$5,Inputs_ByYear!$D$26:$Y$26))*INDEX(Inputs_ByYear!N$32:N$37,MATCH($C31,Inputs_ByYear!$B$32:$B$37,0))*INDEX(Inputs_ByPrg!$F$6:$F$69,MATCH('ABP BlockSize'!$E31,Inputs_ByPrg!$E$6:$E$69,0))</f>
        <v>256.66666666666669</v>
      </c>
      <c r="R31" s="86">
        <f>Inputs_ByYear!O$22*Inputs_ByYear!O$23*INDEX(Inputs_ByYear!$D$27:$Y$28,MATCH($B31,Inputs_ByYear!$B$27:$B$28,0),MATCH(R$5,Inputs_ByYear!$D$26:$Y$26))*INDEX(Inputs_ByYear!O$32:O$37,MATCH($C31,Inputs_ByYear!$B$32:$B$37,0))*INDEX(Inputs_ByPrg!$F$6:$F$69,MATCH('ABP BlockSize'!$E31,Inputs_ByPrg!$E$6:$E$69,0))</f>
        <v>256.66666666666669</v>
      </c>
      <c r="S31" s="86">
        <f>Inputs_ByYear!P$22*Inputs_ByYear!P$23*INDEX(Inputs_ByYear!$D$27:$Y$28,MATCH($B31,Inputs_ByYear!$B$27:$B$28,0),MATCH(S$5,Inputs_ByYear!$D$26:$Y$26))*INDEX(Inputs_ByYear!P$32:P$37,MATCH($C31,Inputs_ByYear!$B$32:$B$37,0))*INDEX(Inputs_ByPrg!$F$6:$F$69,MATCH('ABP BlockSize'!$E31,Inputs_ByPrg!$E$6:$E$69,0))</f>
        <v>256.66666666666669</v>
      </c>
      <c r="T31" s="86">
        <f>Inputs_ByYear!Q$22*Inputs_ByYear!Q$23*INDEX(Inputs_ByYear!$D$27:$Y$28,MATCH($B31,Inputs_ByYear!$B$27:$B$28,0),MATCH(T$5,Inputs_ByYear!$D$26:$Y$26))*INDEX(Inputs_ByYear!Q$32:Q$37,MATCH($C31,Inputs_ByYear!$B$32:$B$37,0))*INDEX(Inputs_ByPrg!$F$6:$F$69,MATCH('ABP BlockSize'!$E31,Inputs_ByPrg!$E$6:$E$69,0))</f>
        <v>256.66666666666669</v>
      </c>
      <c r="U31" s="86">
        <f>Inputs_ByYear!R$22*Inputs_ByYear!R$23*INDEX(Inputs_ByYear!$D$27:$Y$28,MATCH($B31,Inputs_ByYear!$B$27:$B$28,0),MATCH(U$5,Inputs_ByYear!$D$26:$Y$26))*INDEX(Inputs_ByYear!R$32:R$37,MATCH($C31,Inputs_ByYear!$B$32:$B$37,0))*INDEX(Inputs_ByPrg!$F$6:$F$69,MATCH('ABP BlockSize'!$E31,Inputs_ByPrg!$E$6:$E$69,0))</f>
        <v>256.66666666666669</v>
      </c>
      <c r="V31" s="86">
        <f>Inputs_ByYear!S$22*Inputs_ByYear!S$23*INDEX(Inputs_ByYear!$D$27:$Y$28,MATCH($B31,Inputs_ByYear!$B$27:$B$28,0),MATCH(V$5,Inputs_ByYear!$D$26:$Y$26))*INDEX(Inputs_ByYear!S$32:S$37,MATCH($C31,Inputs_ByYear!$B$32:$B$37,0))*INDEX(Inputs_ByPrg!$F$6:$F$69,MATCH('ABP BlockSize'!$E31,Inputs_ByPrg!$E$6:$E$69,0))</f>
        <v>256.66666666666669</v>
      </c>
      <c r="W31" s="86">
        <f>Inputs_ByYear!T$22*Inputs_ByYear!T$23*INDEX(Inputs_ByYear!$D$27:$Y$28,MATCH($B31,Inputs_ByYear!$B$27:$B$28,0),MATCH(W$5,Inputs_ByYear!$D$26:$Y$26))*INDEX(Inputs_ByYear!T$32:T$37,MATCH($C31,Inputs_ByYear!$B$32:$B$37,0))*INDEX(Inputs_ByPrg!$F$6:$F$69,MATCH('ABP BlockSize'!$E31,Inputs_ByPrg!$E$6:$E$69,0))</f>
        <v>256.66666666666669</v>
      </c>
      <c r="X31" s="86">
        <f>Inputs_ByYear!U$22*Inputs_ByYear!U$23*INDEX(Inputs_ByYear!$D$27:$Y$28,MATCH($B31,Inputs_ByYear!$B$27:$B$28,0),MATCH(X$5,Inputs_ByYear!$D$26:$Y$26))*INDEX(Inputs_ByYear!U$32:U$37,MATCH($C31,Inputs_ByYear!$B$32:$B$37,0))*INDEX(Inputs_ByPrg!$F$6:$F$69,MATCH('ABP BlockSize'!$E31,Inputs_ByPrg!$E$6:$E$69,0))</f>
        <v>256.66666666666669</v>
      </c>
      <c r="Y31" s="86">
        <f>Inputs_ByYear!V$22*Inputs_ByYear!V$23*INDEX(Inputs_ByYear!$D$27:$Y$28,MATCH($B31,Inputs_ByYear!$B$27:$B$28,0),MATCH(Y$5,Inputs_ByYear!$D$26:$Y$26))*INDEX(Inputs_ByYear!V$32:V$37,MATCH($C31,Inputs_ByYear!$B$32:$B$37,0))*INDEX(Inputs_ByPrg!$F$6:$F$69,MATCH('ABP BlockSize'!$E31,Inputs_ByPrg!$E$6:$E$69,0))</f>
        <v>256.66666666666669</v>
      </c>
      <c r="Z31" s="86">
        <f>Inputs_ByYear!W$22*Inputs_ByYear!W$23*INDEX(Inputs_ByYear!$D$27:$Y$28,MATCH($B31,Inputs_ByYear!$B$27:$B$28,0),MATCH(Z$5,Inputs_ByYear!$D$26:$Y$26))*INDEX(Inputs_ByYear!W$32:W$37,MATCH($C31,Inputs_ByYear!$B$32:$B$37,0))*INDEX(Inputs_ByPrg!$F$6:$F$69,MATCH('ABP BlockSize'!$E31,Inputs_ByPrg!$E$6:$E$69,0))</f>
        <v>0</v>
      </c>
      <c r="AA31" s="86">
        <f>Inputs_ByYear!X$22*Inputs_ByYear!X$23*INDEX(Inputs_ByYear!$D$27:$Y$28,MATCH($B31,Inputs_ByYear!$B$27:$B$28,0),MATCH(AA$5,Inputs_ByYear!$D$26:$Y$26))*INDEX(Inputs_ByYear!X$32:X$37,MATCH($C31,Inputs_ByYear!$B$32:$B$37,0))*INDEX(Inputs_ByPrg!$F$6:$F$69,MATCH('ABP BlockSize'!$E31,Inputs_ByPrg!$E$6:$E$69,0))</f>
        <v>0</v>
      </c>
      <c r="AB31" s="86">
        <f>Inputs_ByYear!Y$22*Inputs_ByYear!Y$23*INDEX(Inputs_ByYear!$D$27:$Y$28,MATCH($B31,Inputs_ByYear!$B$27:$B$28,0),MATCH(AB$5,Inputs_ByYear!$D$26:$Y$26))*INDEX(Inputs_ByYear!Y$32:Y$37,MATCH($C31,Inputs_ByYear!$B$32:$B$37,0))*INDEX(Inputs_ByPrg!$F$6:$F$69,MATCH('ABP BlockSize'!$E31,Inputs_ByPrg!$E$6:$E$69,0))</f>
        <v>0</v>
      </c>
    </row>
    <row r="32" spans="2:28" ht="14.75" customHeight="1" x14ac:dyDescent="0.25">
      <c r="B32" s="227" t="s">
        <v>259</v>
      </c>
      <c r="C32" s="227" t="s">
        <v>235</v>
      </c>
      <c r="D32" s="324" t="s">
        <v>326</v>
      </c>
      <c r="E32" s="272" t="str">
        <f t="shared" si="0"/>
        <v>B_Traditional Community Solar_&gt;500-2000</v>
      </c>
      <c r="F32" s="249" t="s">
        <v>92</v>
      </c>
      <c r="G32" s="86">
        <f>Inputs_ByYear!D$22*Inputs_ByYear!D$23*INDEX(Inputs_ByYear!$D$27:$Y$28,MATCH($B32,Inputs_ByYear!$B$27:$B$28,0),MATCH(G$5,Inputs_ByYear!$D$26:$Y$26))*INDEX(Inputs_ByYear!D$32:D$37,MATCH($C32,Inputs_ByYear!$B$32:$B$37,0))*INDEX(Inputs_ByPrg!$F$6:$F$69,MATCH('ABP BlockSize'!$E32,Inputs_ByPrg!$E$6:$E$69,0))</f>
        <v>0</v>
      </c>
      <c r="H32" s="86">
        <f>Inputs_ByYear!E$22*Inputs_ByYear!E$23*INDEX(Inputs_ByYear!$D$27:$Y$28,MATCH($B32,Inputs_ByYear!$B$27:$B$28,0),MATCH(H$5,Inputs_ByYear!$D$26:$Y$26))*INDEX(Inputs_ByYear!E$32:E$37,MATCH($C32,Inputs_ByYear!$B$32:$B$37,0))*INDEX(Inputs_ByPrg!$F$6:$F$69,MATCH('ABP BlockSize'!$E32,Inputs_ByPrg!$E$6:$E$69,0))</f>
        <v>0</v>
      </c>
      <c r="I32" s="86">
        <f>Inputs_ByYear!F$22*Inputs_ByYear!F$23*INDEX(Inputs_ByYear!$D$27:$Y$28,MATCH($B32,Inputs_ByYear!$B$27:$B$28,0),MATCH(I$5,Inputs_ByYear!$D$26:$Y$26))*INDEX(Inputs_ByYear!F$32:F$37,MATCH($C32,Inputs_ByYear!$B$32:$B$37,0))*INDEX(Inputs_ByPrg!$F$6:$F$69,MATCH('ABP BlockSize'!$E32,Inputs_ByPrg!$E$6:$E$69,0))</f>
        <v>52270.400000000009</v>
      </c>
      <c r="J32" s="86">
        <f>Inputs_ByYear!G$22*Inputs_ByYear!G$23*INDEX(Inputs_ByYear!$D$27:$Y$28,MATCH($B32,Inputs_ByYear!$B$27:$B$28,0),MATCH(J$5,Inputs_ByYear!$D$26:$Y$26))*INDEX(Inputs_ByYear!G$32:G$37,MATCH($C32,Inputs_ByYear!$B$32:$B$37,0))*INDEX(Inputs_ByPrg!$F$6:$F$69,MATCH('ABP BlockSize'!$E32,Inputs_ByPrg!$E$6:$E$69,0))</f>
        <v>41883.333333333343</v>
      </c>
      <c r="K32" s="86">
        <f>Inputs_ByYear!H$22*Inputs_ByYear!H$23*INDEX(Inputs_ByYear!$D$27:$Y$28,MATCH($B32,Inputs_ByYear!$B$27:$B$28,0),MATCH(K$5,Inputs_ByYear!$D$26:$Y$26))*INDEX(Inputs_ByYear!H$32:H$37,MATCH($C32,Inputs_ByYear!$B$32:$B$37,0))*INDEX(Inputs_ByPrg!$F$6:$F$69,MATCH('ABP BlockSize'!$E32,Inputs_ByPrg!$E$6:$E$69,0))</f>
        <v>41883.333333333343</v>
      </c>
      <c r="L32" s="86">
        <f>Inputs_ByYear!I$22*Inputs_ByYear!I$23*INDEX(Inputs_ByYear!$D$27:$Y$28,MATCH($B32,Inputs_ByYear!$B$27:$B$28,0),MATCH(L$5,Inputs_ByYear!$D$26:$Y$26))*INDEX(Inputs_ByYear!I$32:I$37,MATCH($C32,Inputs_ByYear!$B$32:$B$37,0))*INDEX(Inputs_ByPrg!$F$6:$F$69,MATCH('ABP BlockSize'!$E32,Inputs_ByPrg!$E$6:$E$69,0))</f>
        <v>50260.000000000007</v>
      </c>
      <c r="M32" s="86">
        <f>Inputs_ByYear!J$22*Inputs_ByYear!J$23*INDEX(Inputs_ByYear!$D$27:$Y$28,MATCH($B32,Inputs_ByYear!$B$27:$B$28,0),MATCH(M$5,Inputs_ByYear!$D$26:$Y$26))*INDEX(Inputs_ByYear!J$32:J$37,MATCH($C32,Inputs_ByYear!$B$32:$B$37,0))*INDEX(Inputs_ByPrg!$F$6:$F$69,MATCH('ABP BlockSize'!$E32,Inputs_ByPrg!$E$6:$E$69,0))</f>
        <v>50260.000000000007</v>
      </c>
      <c r="N32" s="86">
        <f>Inputs_ByYear!K$22*Inputs_ByYear!K$23*INDEX(Inputs_ByYear!$D$27:$Y$28,MATCH($B32,Inputs_ByYear!$B$27:$B$28,0),MATCH(N$5,Inputs_ByYear!$D$26:$Y$26))*INDEX(Inputs_ByYear!K$32:K$37,MATCH($C32,Inputs_ByYear!$B$32:$B$37,0))*INDEX(Inputs_ByPrg!$F$6:$F$69,MATCH('ABP BlockSize'!$E32,Inputs_ByPrg!$E$6:$E$69,0))</f>
        <v>33506.666666666672</v>
      </c>
      <c r="O32" s="86">
        <f>Inputs_ByYear!L$22*Inputs_ByYear!L$23*INDEX(Inputs_ByYear!$D$27:$Y$28,MATCH($B32,Inputs_ByYear!$B$27:$B$28,0),MATCH(O$5,Inputs_ByYear!$D$26:$Y$26))*INDEX(Inputs_ByYear!L$32:L$37,MATCH($C32,Inputs_ByYear!$B$32:$B$37,0))*INDEX(Inputs_ByPrg!$F$6:$F$69,MATCH('ABP BlockSize'!$E32,Inputs_ByPrg!$E$6:$E$69,0))</f>
        <v>33506.666666666672</v>
      </c>
      <c r="P32" s="86">
        <f>Inputs_ByYear!M$22*Inputs_ByYear!M$23*INDEX(Inputs_ByYear!$D$27:$Y$28,MATCH($B32,Inputs_ByYear!$B$27:$B$28,0),MATCH(P$5,Inputs_ByYear!$D$26:$Y$26))*INDEX(Inputs_ByYear!M$32:M$37,MATCH($C32,Inputs_ByYear!$B$32:$B$37,0))*INDEX(Inputs_ByPrg!$F$6:$F$69,MATCH('ABP BlockSize'!$E32,Inputs_ByPrg!$E$6:$E$69,0))</f>
        <v>33506.666666666672</v>
      </c>
      <c r="Q32" s="86">
        <f>Inputs_ByYear!N$22*Inputs_ByYear!N$23*INDEX(Inputs_ByYear!$D$27:$Y$28,MATCH($B32,Inputs_ByYear!$B$27:$B$28,0),MATCH(Q$5,Inputs_ByYear!$D$26:$Y$26))*INDEX(Inputs_ByYear!N$32:N$37,MATCH($C32,Inputs_ByYear!$B$32:$B$37,0))*INDEX(Inputs_ByPrg!$F$6:$F$69,MATCH('ABP BlockSize'!$E32,Inputs_ByPrg!$E$6:$E$69,0))</f>
        <v>33506.666666666672</v>
      </c>
      <c r="R32" s="86">
        <f>Inputs_ByYear!O$22*Inputs_ByYear!O$23*INDEX(Inputs_ByYear!$D$27:$Y$28,MATCH($B32,Inputs_ByYear!$B$27:$B$28,0),MATCH(R$5,Inputs_ByYear!$D$26:$Y$26))*INDEX(Inputs_ByYear!O$32:O$37,MATCH($C32,Inputs_ByYear!$B$32:$B$37,0))*INDEX(Inputs_ByPrg!$F$6:$F$69,MATCH('ABP BlockSize'!$E32,Inputs_ByPrg!$E$6:$E$69,0))</f>
        <v>33506.666666666672</v>
      </c>
      <c r="S32" s="86">
        <f>Inputs_ByYear!P$22*Inputs_ByYear!P$23*INDEX(Inputs_ByYear!$D$27:$Y$28,MATCH($B32,Inputs_ByYear!$B$27:$B$28,0),MATCH(S$5,Inputs_ByYear!$D$26:$Y$26))*INDEX(Inputs_ByYear!P$32:P$37,MATCH($C32,Inputs_ByYear!$B$32:$B$37,0))*INDEX(Inputs_ByPrg!$F$6:$F$69,MATCH('ABP BlockSize'!$E32,Inputs_ByPrg!$E$6:$E$69,0))</f>
        <v>33506.666666666672</v>
      </c>
      <c r="T32" s="86">
        <f>Inputs_ByYear!Q$22*Inputs_ByYear!Q$23*INDEX(Inputs_ByYear!$D$27:$Y$28,MATCH($B32,Inputs_ByYear!$B$27:$B$28,0),MATCH(T$5,Inputs_ByYear!$D$26:$Y$26))*INDEX(Inputs_ByYear!Q$32:Q$37,MATCH($C32,Inputs_ByYear!$B$32:$B$37,0))*INDEX(Inputs_ByPrg!$F$6:$F$69,MATCH('ABP BlockSize'!$E32,Inputs_ByPrg!$E$6:$E$69,0))</f>
        <v>33506.666666666672</v>
      </c>
      <c r="U32" s="86">
        <f>Inputs_ByYear!R$22*Inputs_ByYear!R$23*INDEX(Inputs_ByYear!$D$27:$Y$28,MATCH($B32,Inputs_ByYear!$B$27:$B$28,0),MATCH(U$5,Inputs_ByYear!$D$26:$Y$26))*INDEX(Inputs_ByYear!R$32:R$37,MATCH($C32,Inputs_ByYear!$B$32:$B$37,0))*INDEX(Inputs_ByPrg!$F$6:$F$69,MATCH('ABP BlockSize'!$E32,Inputs_ByPrg!$E$6:$E$69,0))</f>
        <v>33506.666666666672</v>
      </c>
      <c r="V32" s="86">
        <f>Inputs_ByYear!S$22*Inputs_ByYear!S$23*INDEX(Inputs_ByYear!$D$27:$Y$28,MATCH($B32,Inputs_ByYear!$B$27:$B$28,0),MATCH(V$5,Inputs_ByYear!$D$26:$Y$26))*INDEX(Inputs_ByYear!S$32:S$37,MATCH($C32,Inputs_ByYear!$B$32:$B$37,0))*INDEX(Inputs_ByPrg!$F$6:$F$69,MATCH('ABP BlockSize'!$E32,Inputs_ByPrg!$E$6:$E$69,0))</f>
        <v>33506.666666666672</v>
      </c>
      <c r="W32" s="86">
        <f>Inputs_ByYear!T$22*Inputs_ByYear!T$23*INDEX(Inputs_ByYear!$D$27:$Y$28,MATCH($B32,Inputs_ByYear!$B$27:$B$28,0),MATCH(W$5,Inputs_ByYear!$D$26:$Y$26))*INDEX(Inputs_ByYear!T$32:T$37,MATCH($C32,Inputs_ByYear!$B$32:$B$37,0))*INDEX(Inputs_ByPrg!$F$6:$F$69,MATCH('ABP BlockSize'!$E32,Inputs_ByPrg!$E$6:$E$69,0))</f>
        <v>33506.666666666672</v>
      </c>
      <c r="X32" s="86">
        <f>Inputs_ByYear!U$22*Inputs_ByYear!U$23*INDEX(Inputs_ByYear!$D$27:$Y$28,MATCH($B32,Inputs_ByYear!$B$27:$B$28,0),MATCH(X$5,Inputs_ByYear!$D$26:$Y$26))*INDEX(Inputs_ByYear!U$32:U$37,MATCH($C32,Inputs_ByYear!$B$32:$B$37,0))*INDEX(Inputs_ByPrg!$F$6:$F$69,MATCH('ABP BlockSize'!$E32,Inputs_ByPrg!$E$6:$E$69,0))</f>
        <v>33506.666666666672</v>
      </c>
      <c r="Y32" s="86">
        <f>Inputs_ByYear!V$22*Inputs_ByYear!V$23*INDEX(Inputs_ByYear!$D$27:$Y$28,MATCH($B32,Inputs_ByYear!$B$27:$B$28,0),MATCH(Y$5,Inputs_ByYear!$D$26:$Y$26))*INDEX(Inputs_ByYear!V$32:V$37,MATCH($C32,Inputs_ByYear!$B$32:$B$37,0))*INDEX(Inputs_ByPrg!$F$6:$F$69,MATCH('ABP BlockSize'!$E32,Inputs_ByPrg!$E$6:$E$69,0))</f>
        <v>33506.666666666672</v>
      </c>
      <c r="Z32" s="86">
        <f>Inputs_ByYear!W$22*Inputs_ByYear!W$23*INDEX(Inputs_ByYear!$D$27:$Y$28,MATCH($B32,Inputs_ByYear!$B$27:$B$28,0),MATCH(Z$5,Inputs_ByYear!$D$26:$Y$26))*INDEX(Inputs_ByYear!W$32:W$37,MATCH($C32,Inputs_ByYear!$B$32:$B$37,0))*INDEX(Inputs_ByPrg!$F$6:$F$69,MATCH('ABP BlockSize'!$E32,Inputs_ByPrg!$E$6:$E$69,0))</f>
        <v>0</v>
      </c>
      <c r="AA32" s="86">
        <f>Inputs_ByYear!X$22*Inputs_ByYear!X$23*INDEX(Inputs_ByYear!$D$27:$Y$28,MATCH($B32,Inputs_ByYear!$B$27:$B$28,0),MATCH(AA$5,Inputs_ByYear!$D$26:$Y$26))*INDEX(Inputs_ByYear!X$32:X$37,MATCH($C32,Inputs_ByYear!$B$32:$B$37,0))*INDEX(Inputs_ByPrg!$F$6:$F$69,MATCH('ABP BlockSize'!$E32,Inputs_ByPrg!$E$6:$E$69,0))</f>
        <v>0</v>
      </c>
      <c r="AB32" s="86">
        <f>Inputs_ByYear!Y$22*Inputs_ByYear!Y$23*INDEX(Inputs_ByYear!$D$27:$Y$28,MATCH($B32,Inputs_ByYear!$B$27:$B$28,0),MATCH(AB$5,Inputs_ByYear!$D$26:$Y$26))*INDEX(Inputs_ByYear!Y$32:Y$37,MATCH($C32,Inputs_ByYear!$B$32:$B$37,0))*INDEX(Inputs_ByPrg!$F$6:$F$69,MATCH('ABP BlockSize'!$E32,Inputs_ByPrg!$E$6:$E$69,0))</f>
        <v>0</v>
      </c>
    </row>
    <row r="33" spans="2:28" ht="14.75" customHeight="1" x14ac:dyDescent="0.25">
      <c r="B33" s="227" t="s">
        <v>259</v>
      </c>
      <c r="C33" s="227" t="s">
        <v>235</v>
      </c>
      <c r="D33" s="324" t="s">
        <v>327</v>
      </c>
      <c r="E33" s="272" t="str">
        <f t="shared" si="0"/>
        <v>B_Traditional Community Solar_&gt;2000-5000</v>
      </c>
      <c r="F33" s="249" t="s">
        <v>92</v>
      </c>
      <c r="G33" s="86">
        <f>Inputs_ByYear!D$22*Inputs_ByYear!D$23*INDEX(Inputs_ByYear!$D$27:$Y$28,MATCH($B33,Inputs_ByYear!$B$27:$B$28,0),MATCH(G$5,Inputs_ByYear!$D$26:$Y$26))*INDEX(Inputs_ByYear!D$32:D$37,MATCH($C33,Inputs_ByYear!$B$32:$B$37,0))*INDEX(Inputs_ByPrg!$F$6:$F$69,MATCH('ABP BlockSize'!$E33,Inputs_ByPrg!$E$6:$E$69,0))</f>
        <v>0</v>
      </c>
      <c r="H33" s="86">
        <f>Inputs_ByYear!E$22*Inputs_ByYear!E$23*INDEX(Inputs_ByYear!$D$27:$Y$28,MATCH($B33,Inputs_ByYear!$B$27:$B$28,0),MATCH(H$5,Inputs_ByYear!$D$26:$Y$26))*INDEX(Inputs_ByYear!E$32:E$37,MATCH($C33,Inputs_ByYear!$B$32:$B$37,0))*INDEX(Inputs_ByPrg!$F$6:$F$69,MATCH('ABP BlockSize'!$E33,Inputs_ByPrg!$E$6:$E$69,0))</f>
        <v>0</v>
      </c>
      <c r="I33" s="86">
        <f>Inputs_ByYear!F$22*Inputs_ByYear!F$23*INDEX(Inputs_ByYear!$D$27:$Y$28,MATCH($B33,Inputs_ByYear!$B$27:$B$28,0),MATCH(I$5,Inputs_ByYear!$D$26:$Y$26))*INDEX(Inputs_ByYear!F$32:F$37,MATCH($C33,Inputs_ByYear!$B$32:$B$37,0))*INDEX(Inputs_ByPrg!$F$6:$F$69,MATCH('ABP BlockSize'!$E33,Inputs_ByPrg!$E$6:$E$69,0))</f>
        <v>165729.20000000001</v>
      </c>
      <c r="J33" s="86">
        <f>Inputs_ByYear!G$22*Inputs_ByYear!G$23*INDEX(Inputs_ByYear!$D$27:$Y$28,MATCH($B33,Inputs_ByYear!$B$27:$B$28,0),MATCH(J$5,Inputs_ByYear!$D$26:$Y$26))*INDEX(Inputs_ByYear!G$32:G$37,MATCH($C33,Inputs_ByYear!$B$32:$B$37,0))*INDEX(Inputs_ByPrg!$F$6:$F$69,MATCH('ABP BlockSize'!$E33,Inputs_ByPrg!$E$6:$E$69,0))</f>
        <v>132795.83333333334</v>
      </c>
      <c r="K33" s="86">
        <f>Inputs_ByYear!H$22*Inputs_ByYear!H$23*INDEX(Inputs_ByYear!$D$27:$Y$28,MATCH($B33,Inputs_ByYear!$B$27:$B$28,0),MATCH(K$5,Inputs_ByYear!$D$26:$Y$26))*INDEX(Inputs_ByYear!H$32:H$37,MATCH($C33,Inputs_ByYear!$B$32:$B$37,0))*INDEX(Inputs_ByPrg!$F$6:$F$69,MATCH('ABP BlockSize'!$E33,Inputs_ByPrg!$E$6:$E$69,0))</f>
        <v>132795.83333333334</v>
      </c>
      <c r="L33" s="86">
        <f>Inputs_ByYear!I$22*Inputs_ByYear!I$23*INDEX(Inputs_ByYear!$D$27:$Y$28,MATCH($B33,Inputs_ByYear!$B$27:$B$28,0),MATCH(L$5,Inputs_ByYear!$D$26:$Y$26))*INDEX(Inputs_ByYear!I$32:I$37,MATCH($C33,Inputs_ByYear!$B$32:$B$37,0))*INDEX(Inputs_ByPrg!$F$6:$F$69,MATCH('ABP BlockSize'!$E33,Inputs_ByPrg!$E$6:$E$69,0))</f>
        <v>159355</v>
      </c>
      <c r="M33" s="86">
        <f>Inputs_ByYear!J$22*Inputs_ByYear!J$23*INDEX(Inputs_ByYear!$D$27:$Y$28,MATCH($B33,Inputs_ByYear!$B$27:$B$28,0),MATCH(M$5,Inputs_ByYear!$D$26:$Y$26))*INDEX(Inputs_ByYear!J$32:J$37,MATCH($C33,Inputs_ByYear!$B$32:$B$37,0))*INDEX(Inputs_ByPrg!$F$6:$F$69,MATCH('ABP BlockSize'!$E33,Inputs_ByPrg!$E$6:$E$69,0))</f>
        <v>159355</v>
      </c>
      <c r="N33" s="86">
        <f>Inputs_ByYear!K$22*Inputs_ByYear!K$23*INDEX(Inputs_ByYear!$D$27:$Y$28,MATCH($B33,Inputs_ByYear!$B$27:$B$28,0),MATCH(N$5,Inputs_ByYear!$D$26:$Y$26))*INDEX(Inputs_ByYear!K$32:K$37,MATCH($C33,Inputs_ByYear!$B$32:$B$37,0))*INDEX(Inputs_ByPrg!$F$6:$F$69,MATCH('ABP BlockSize'!$E33,Inputs_ByPrg!$E$6:$E$69,0))</f>
        <v>106236.66666666667</v>
      </c>
      <c r="O33" s="86">
        <f>Inputs_ByYear!L$22*Inputs_ByYear!L$23*INDEX(Inputs_ByYear!$D$27:$Y$28,MATCH($B33,Inputs_ByYear!$B$27:$B$28,0),MATCH(O$5,Inputs_ByYear!$D$26:$Y$26))*INDEX(Inputs_ByYear!L$32:L$37,MATCH($C33,Inputs_ByYear!$B$32:$B$37,0))*INDEX(Inputs_ByPrg!$F$6:$F$69,MATCH('ABP BlockSize'!$E33,Inputs_ByPrg!$E$6:$E$69,0))</f>
        <v>106236.66666666667</v>
      </c>
      <c r="P33" s="86">
        <f>Inputs_ByYear!M$22*Inputs_ByYear!M$23*INDEX(Inputs_ByYear!$D$27:$Y$28,MATCH($B33,Inputs_ByYear!$B$27:$B$28,0),MATCH(P$5,Inputs_ByYear!$D$26:$Y$26))*INDEX(Inputs_ByYear!M$32:M$37,MATCH($C33,Inputs_ByYear!$B$32:$B$37,0))*INDEX(Inputs_ByPrg!$F$6:$F$69,MATCH('ABP BlockSize'!$E33,Inputs_ByPrg!$E$6:$E$69,0))</f>
        <v>106236.66666666667</v>
      </c>
      <c r="Q33" s="86">
        <f>Inputs_ByYear!N$22*Inputs_ByYear!N$23*INDEX(Inputs_ByYear!$D$27:$Y$28,MATCH($B33,Inputs_ByYear!$B$27:$B$28,0),MATCH(Q$5,Inputs_ByYear!$D$26:$Y$26))*INDEX(Inputs_ByYear!N$32:N$37,MATCH($C33,Inputs_ByYear!$B$32:$B$37,0))*INDEX(Inputs_ByPrg!$F$6:$F$69,MATCH('ABP BlockSize'!$E33,Inputs_ByPrg!$E$6:$E$69,0))</f>
        <v>106236.66666666667</v>
      </c>
      <c r="R33" s="86">
        <f>Inputs_ByYear!O$22*Inputs_ByYear!O$23*INDEX(Inputs_ByYear!$D$27:$Y$28,MATCH($B33,Inputs_ByYear!$B$27:$B$28,0),MATCH(R$5,Inputs_ByYear!$D$26:$Y$26))*INDEX(Inputs_ByYear!O$32:O$37,MATCH($C33,Inputs_ByYear!$B$32:$B$37,0))*INDEX(Inputs_ByPrg!$F$6:$F$69,MATCH('ABP BlockSize'!$E33,Inputs_ByPrg!$E$6:$E$69,0))</f>
        <v>106236.66666666667</v>
      </c>
      <c r="S33" s="86">
        <f>Inputs_ByYear!P$22*Inputs_ByYear!P$23*INDEX(Inputs_ByYear!$D$27:$Y$28,MATCH($B33,Inputs_ByYear!$B$27:$B$28,0),MATCH(S$5,Inputs_ByYear!$D$26:$Y$26))*INDEX(Inputs_ByYear!P$32:P$37,MATCH($C33,Inputs_ByYear!$B$32:$B$37,0))*INDEX(Inputs_ByPrg!$F$6:$F$69,MATCH('ABP BlockSize'!$E33,Inputs_ByPrg!$E$6:$E$69,0))</f>
        <v>106236.66666666667</v>
      </c>
      <c r="T33" s="86">
        <f>Inputs_ByYear!Q$22*Inputs_ByYear!Q$23*INDEX(Inputs_ByYear!$D$27:$Y$28,MATCH($B33,Inputs_ByYear!$B$27:$B$28,0),MATCH(T$5,Inputs_ByYear!$D$26:$Y$26))*INDEX(Inputs_ByYear!Q$32:Q$37,MATCH($C33,Inputs_ByYear!$B$32:$B$37,0))*INDEX(Inputs_ByPrg!$F$6:$F$69,MATCH('ABP BlockSize'!$E33,Inputs_ByPrg!$E$6:$E$69,0))</f>
        <v>106236.66666666667</v>
      </c>
      <c r="U33" s="86">
        <f>Inputs_ByYear!R$22*Inputs_ByYear!R$23*INDEX(Inputs_ByYear!$D$27:$Y$28,MATCH($B33,Inputs_ByYear!$B$27:$B$28,0),MATCH(U$5,Inputs_ByYear!$D$26:$Y$26))*INDEX(Inputs_ByYear!R$32:R$37,MATCH($C33,Inputs_ByYear!$B$32:$B$37,0))*INDEX(Inputs_ByPrg!$F$6:$F$69,MATCH('ABP BlockSize'!$E33,Inputs_ByPrg!$E$6:$E$69,0))</f>
        <v>106236.66666666667</v>
      </c>
      <c r="V33" s="86">
        <f>Inputs_ByYear!S$22*Inputs_ByYear!S$23*INDEX(Inputs_ByYear!$D$27:$Y$28,MATCH($B33,Inputs_ByYear!$B$27:$B$28,0),MATCH(V$5,Inputs_ByYear!$D$26:$Y$26))*INDEX(Inputs_ByYear!S$32:S$37,MATCH($C33,Inputs_ByYear!$B$32:$B$37,0))*INDEX(Inputs_ByPrg!$F$6:$F$69,MATCH('ABP BlockSize'!$E33,Inputs_ByPrg!$E$6:$E$69,0))</f>
        <v>106236.66666666667</v>
      </c>
      <c r="W33" s="86">
        <f>Inputs_ByYear!T$22*Inputs_ByYear!T$23*INDEX(Inputs_ByYear!$D$27:$Y$28,MATCH($B33,Inputs_ByYear!$B$27:$B$28,0),MATCH(W$5,Inputs_ByYear!$D$26:$Y$26))*INDEX(Inputs_ByYear!T$32:T$37,MATCH($C33,Inputs_ByYear!$B$32:$B$37,0))*INDEX(Inputs_ByPrg!$F$6:$F$69,MATCH('ABP BlockSize'!$E33,Inputs_ByPrg!$E$6:$E$69,0))</f>
        <v>106236.66666666667</v>
      </c>
      <c r="X33" s="86">
        <f>Inputs_ByYear!U$22*Inputs_ByYear!U$23*INDEX(Inputs_ByYear!$D$27:$Y$28,MATCH($B33,Inputs_ByYear!$B$27:$B$28,0),MATCH(X$5,Inputs_ByYear!$D$26:$Y$26))*INDEX(Inputs_ByYear!U$32:U$37,MATCH($C33,Inputs_ByYear!$B$32:$B$37,0))*INDEX(Inputs_ByPrg!$F$6:$F$69,MATCH('ABP BlockSize'!$E33,Inputs_ByPrg!$E$6:$E$69,0))</f>
        <v>106236.66666666667</v>
      </c>
      <c r="Y33" s="86">
        <f>Inputs_ByYear!V$22*Inputs_ByYear!V$23*INDEX(Inputs_ByYear!$D$27:$Y$28,MATCH($B33,Inputs_ByYear!$B$27:$B$28,0),MATCH(Y$5,Inputs_ByYear!$D$26:$Y$26))*INDEX(Inputs_ByYear!V$32:V$37,MATCH($C33,Inputs_ByYear!$B$32:$B$37,0))*INDEX(Inputs_ByPrg!$F$6:$F$69,MATCH('ABP BlockSize'!$E33,Inputs_ByPrg!$E$6:$E$69,0))</f>
        <v>106236.66666666667</v>
      </c>
      <c r="Z33" s="86">
        <f>Inputs_ByYear!W$22*Inputs_ByYear!W$23*INDEX(Inputs_ByYear!$D$27:$Y$28,MATCH($B33,Inputs_ByYear!$B$27:$B$28,0),MATCH(Z$5,Inputs_ByYear!$D$26:$Y$26))*INDEX(Inputs_ByYear!W$32:W$37,MATCH($C33,Inputs_ByYear!$B$32:$B$37,0))*INDEX(Inputs_ByPrg!$F$6:$F$69,MATCH('ABP BlockSize'!$E33,Inputs_ByPrg!$E$6:$E$69,0))</f>
        <v>0</v>
      </c>
      <c r="AA33" s="86">
        <f>Inputs_ByYear!X$22*Inputs_ByYear!X$23*INDEX(Inputs_ByYear!$D$27:$Y$28,MATCH($B33,Inputs_ByYear!$B$27:$B$28,0),MATCH(AA$5,Inputs_ByYear!$D$26:$Y$26))*INDEX(Inputs_ByYear!X$32:X$37,MATCH($C33,Inputs_ByYear!$B$32:$B$37,0))*INDEX(Inputs_ByPrg!$F$6:$F$69,MATCH('ABP BlockSize'!$E33,Inputs_ByPrg!$E$6:$E$69,0))</f>
        <v>0</v>
      </c>
      <c r="AB33" s="86">
        <f>Inputs_ByYear!Y$22*Inputs_ByYear!Y$23*INDEX(Inputs_ByYear!$D$27:$Y$28,MATCH($B33,Inputs_ByYear!$B$27:$B$28,0),MATCH(AB$5,Inputs_ByYear!$D$26:$Y$26))*INDEX(Inputs_ByYear!Y$32:Y$37,MATCH($C33,Inputs_ByYear!$B$32:$B$37,0))*INDEX(Inputs_ByPrg!$F$6:$F$69,MATCH('ABP BlockSize'!$E33,Inputs_ByPrg!$E$6:$E$69,0))</f>
        <v>0</v>
      </c>
    </row>
    <row r="34" spans="2:28" ht="14.75" customHeight="1" x14ac:dyDescent="0.25">
      <c r="B34" s="227" t="s">
        <v>258</v>
      </c>
      <c r="C34" s="227" t="s">
        <v>248</v>
      </c>
      <c r="D34" s="324" t="s">
        <v>358</v>
      </c>
      <c r="E34" s="272" t="str">
        <f t="shared" si="0"/>
        <v>A_Public Schools_&gt;25</v>
      </c>
      <c r="F34" s="249" t="s">
        <v>92</v>
      </c>
      <c r="G34" s="86">
        <f>Inputs_ByYear!D$22*Inputs_ByYear!D$23*INDEX(Inputs_ByYear!$D$27:$Y$28,MATCH($B34,Inputs_ByYear!$B$27:$B$28,0),MATCH(G$5,Inputs_ByYear!$D$26:$Y$26))*INDEX(Inputs_ByYear!D$32:D$37,MATCH($C34,Inputs_ByYear!$B$32:$B$37,0))*INDEX(Inputs_ByPrg!$F$6:$F$69,MATCH('ABP BlockSize'!$E34,Inputs_ByPrg!$E$6:$E$69,0))</f>
        <v>0</v>
      </c>
      <c r="H34" s="86">
        <f>Inputs_ByYear!E$22*Inputs_ByYear!E$23*INDEX(Inputs_ByYear!$D$27:$Y$28,MATCH($B34,Inputs_ByYear!$B$27:$B$28,0),MATCH(H$5,Inputs_ByYear!$D$26:$Y$26))*INDEX(Inputs_ByYear!E$32:E$37,MATCH($C34,Inputs_ByYear!$B$32:$B$37,0))*INDEX(Inputs_ByPrg!$F$6:$F$69,MATCH('ABP BlockSize'!$E34,Inputs_ByPrg!$E$6:$E$69,0))</f>
        <v>0</v>
      </c>
      <c r="I34" s="86">
        <f>Inputs_ByYear!F$22*Inputs_ByYear!F$23*INDEX(Inputs_ByYear!$D$27:$Y$28,MATCH($B34,Inputs_ByYear!$B$27:$B$28,0),MATCH(I$5,Inputs_ByYear!$D$26:$Y$26))*INDEX(Inputs_ByYear!F$32:F$37,MATCH($C34,Inputs_ByYear!$B$32:$B$37,0))*INDEX(Inputs_ByPrg!$F$6:$F$69,MATCH('ABP BlockSize'!$E34,Inputs_ByPrg!$E$6:$E$69,0))</f>
        <v>0</v>
      </c>
      <c r="J34" s="86">
        <f>Inputs_ByYear!G$22*Inputs_ByYear!G$23*INDEX(Inputs_ByYear!$D$27:$Y$28,MATCH($B34,Inputs_ByYear!$B$27:$B$28,0),MATCH(J$5,Inputs_ByYear!$D$26:$Y$26))*INDEX(Inputs_ByYear!G$32:G$37,MATCH($C34,Inputs_ByYear!$B$32:$B$37,0))*INDEX(Inputs_ByPrg!$F$6:$F$69,MATCH('ABP BlockSize'!$E34,Inputs_ByPrg!$E$6:$E$69,0))</f>
        <v>0</v>
      </c>
      <c r="K34" s="86">
        <f>Inputs_ByYear!H$22*Inputs_ByYear!H$23*INDEX(Inputs_ByYear!$D$27:$Y$28,MATCH($B34,Inputs_ByYear!$B$27:$B$28,0),MATCH(K$5,Inputs_ByYear!$D$26:$Y$26))*INDEX(Inputs_ByYear!H$32:H$37,MATCH($C34,Inputs_ByYear!$B$32:$B$37,0))*INDEX(Inputs_ByPrg!$F$6:$F$69,MATCH('ABP BlockSize'!$E34,Inputs_ByPrg!$E$6:$E$69,0))</f>
        <v>0</v>
      </c>
      <c r="L34" s="86">
        <f>Inputs_ByYear!I$22*Inputs_ByYear!I$23*INDEX(Inputs_ByYear!$D$27:$Y$28,MATCH($B34,Inputs_ByYear!$B$27:$B$28,0),MATCH(L$5,Inputs_ByYear!$D$26:$Y$26))*INDEX(Inputs_ByYear!I$32:I$37,MATCH($C34,Inputs_ByYear!$B$32:$B$37,0))*INDEX(Inputs_ByPrg!$F$6:$F$69,MATCH('ABP BlockSize'!$E34,Inputs_ByPrg!$E$6:$E$69,0))</f>
        <v>0</v>
      </c>
      <c r="M34" s="86">
        <f>Inputs_ByYear!J$22*Inputs_ByYear!J$23*INDEX(Inputs_ByYear!$D$27:$Y$28,MATCH($B34,Inputs_ByYear!$B$27:$B$28,0),MATCH(M$5,Inputs_ByYear!$D$26:$Y$26))*INDEX(Inputs_ByYear!J$32:J$37,MATCH($C34,Inputs_ByYear!$B$32:$B$37,0))*INDEX(Inputs_ByPrg!$F$6:$F$69,MATCH('ABP BlockSize'!$E34,Inputs_ByPrg!$E$6:$E$69,0))</f>
        <v>0</v>
      </c>
      <c r="N34" s="86">
        <f>Inputs_ByYear!K$22*Inputs_ByYear!K$23*INDEX(Inputs_ByYear!$D$27:$Y$28,MATCH($B34,Inputs_ByYear!$B$27:$B$28,0),MATCH(N$5,Inputs_ByYear!$D$26:$Y$26))*INDEX(Inputs_ByYear!K$32:K$37,MATCH($C34,Inputs_ByYear!$B$32:$B$37,0))*INDEX(Inputs_ByPrg!$F$6:$F$69,MATCH('ABP BlockSize'!$E34,Inputs_ByPrg!$E$6:$E$69,0))</f>
        <v>0</v>
      </c>
      <c r="O34" s="86">
        <f>Inputs_ByYear!L$22*Inputs_ByYear!L$23*INDEX(Inputs_ByYear!$D$27:$Y$28,MATCH($B34,Inputs_ByYear!$B$27:$B$28,0),MATCH(O$5,Inputs_ByYear!$D$26:$Y$26))*INDEX(Inputs_ByYear!L$32:L$37,MATCH($C34,Inputs_ByYear!$B$32:$B$37,0))*INDEX(Inputs_ByPrg!$F$6:$F$69,MATCH('ABP BlockSize'!$E34,Inputs_ByPrg!$E$6:$E$69,0))</f>
        <v>0</v>
      </c>
      <c r="P34" s="86">
        <f>Inputs_ByYear!M$22*Inputs_ByYear!M$23*INDEX(Inputs_ByYear!$D$27:$Y$28,MATCH($B34,Inputs_ByYear!$B$27:$B$28,0),MATCH(P$5,Inputs_ByYear!$D$26:$Y$26))*INDEX(Inputs_ByYear!M$32:M$37,MATCH($C34,Inputs_ByYear!$B$32:$B$37,0))*INDEX(Inputs_ByPrg!$F$6:$F$69,MATCH('ABP BlockSize'!$E34,Inputs_ByPrg!$E$6:$E$69,0))</f>
        <v>0</v>
      </c>
      <c r="Q34" s="86">
        <f>Inputs_ByYear!N$22*Inputs_ByYear!N$23*INDEX(Inputs_ByYear!$D$27:$Y$28,MATCH($B34,Inputs_ByYear!$B$27:$B$28,0),MATCH(Q$5,Inputs_ByYear!$D$26:$Y$26))*INDEX(Inputs_ByYear!N$32:N$37,MATCH($C34,Inputs_ByYear!$B$32:$B$37,0))*INDEX(Inputs_ByPrg!$F$6:$F$69,MATCH('ABP BlockSize'!$E34,Inputs_ByPrg!$E$6:$E$69,0))</f>
        <v>0</v>
      </c>
      <c r="R34" s="86">
        <f>Inputs_ByYear!O$22*Inputs_ByYear!O$23*INDEX(Inputs_ByYear!$D$27:$Y$28,MATCH($B34,Inputs_ByYear!$B$27:$B$28,0),MATCH(R$5,Inputs_ByYear!$D$26:$Y$26))*INDEX(Inputs_ByYear!O$32:O$37,MATCH($C34,Inputs_ByYear!$B$32:$B$37,0))*INDEX(Inputs_ByPrg!$F$6:$F$69,MATCH('ABP BlockSize'!$E34,Inputs_ByPrg!$E$6:$E$69,0))</f>
        <v>0</v>
      </c>
      <c r="S34" s="86">
        <f>Inputs_ByYear!P$22*Inputs_ByYear!P$23*INDEX(Inputs_ByYear!$D$27:$Y$28,MATCH($B34,Inputs_ByYear!$B$27:$B$28,0),MATCH(S$5,Inputs_ByYear!$D$26:$Y$26))*INDEX(Inputs_ByYear!P$32:P$37,MATCH($C34,Inputs_ByYear!$B$32:$B$37,0))*INDEX(Inputs_ByPrg!$F$6:$F$69,MATCH('ABP BlockSize'!$E34,Inputs_ByPrg!$E$6:$E$69,0))</f>
        <v>0</v>
      </c>
      <c r="T34" s="86">
        <f>Inputs_ByYear!Q$22*Inputs_ByYear!Q$23*INDEX(Inputs_ByYear!$D$27:$Y$28,MATCH($B34,Inputs_ByYear!$B$27:$B$28,0),MATCH(T$5,Inputs_ByYear!$D$26:$Y$26))*INDEX(Inputs_ByYear!Q$32:Q$37,MATCH($C34,Inputs_ByYear!$B$32:$B$37,0))*INDEX(Inputs_ByPrg!$F$6:$F$69,MATCH('ABP BlockSize'!$E34,Inputs_ByPrg!$E$6:$E$69,0))</f>
        <v>0</v>
      </c>
      <c r="U34" s="86">
        <f>Inputs_ByYear!R$22*Inputs_ByYear!R$23*INDEX(Inputs_ByYear!$D$27:$Y$28,MATCH($B34,Inputs_ByYear!$B$27:$B$28,0),MATCH(U$5,Inputs_ByYear!$D$26:$Y$26))*INDEX(Inputs_ByYear!R$32:R$37,MATCH($C34,Inputs_ByYear!$B$32:$B$37,0))*INDEX(Inputs_ByPrg!$F$6:$F$69,MATCH('ABP BlockSize'!$E34,Inputs_ByPrg!$E$6:$E$69,0))</f>
        <v>0</v>
      </c>
      <c r="V34" s="86">
        <f>Inputs_ByYear!S$22*Inputs_ByYear!S$23*INDEX(Inputs_ByYear!$D$27:$Y$28,MATCH($B34,Inputs_ByYear!$B$27:$B$28,0),MATCH(V$5,Inputs_ByYear!$D$26:$Y$26))*INDEX(Inputs_ByYear!S$32:S$37,MATCH($C34,Inputs_ByYear!$B$32:$B$37,0))*INDEX(Inputs_ByPrg!$F$6:$F$69,MATCH('ABP BlockSize'!$E34,Inputs_ByPrg!$E$6:$E$69,0))</f>
        <v>0</v>
      </c>
      <c r="W34" s="86">
        <f>Inputs_ByYear!T$22*Inputs_ByYear!T$23*INDEX(Inputs_ByYear!$D$27:$Y$28,MATCH($B34,Inputs_ByYear!$B$27:$B$28,0),MATCH(W$5,Inputs_ByYear!$D$26:$Y$26))*INDEX(Inputs_ByYear!T$32:T$37,MATCH($C34,Inputs_ByYear!$B$32:$B$37,0))*INDEX(Inputs_ByPrg!$F$6:$F$69,MATCH('ABP BlockSize'!$E34,Inputs_ByPrg!$E$6:$E$69,0))</f>
        <v>0</v>
      </c>
      <c r="X34" s="86">
        <f>Inputs_ByYear!U$22*Inputs_ByYear!U$23*INDEX(Inputs_ByYear!$D$27:$Y$28,MATCH($B34,Inputs_ByYear!$B$27:$B$28,0),MATCH(X$5,Inputs_ByYear!$D$26:$Y$26))*INDEX(Inputs_ByYear!U$32:U$37,MATCH($C34,Inputs_ByYear!$B$32:$B$37,0))*INDEX(Inputs_ByPrg!$F$6:$F$69,MATCH('ABP BlockSize'!$E34,Inputs_ByPrg!$E$6:$E$69,0))</f>
        <v>0</v>
      </c>
      <c r="Y34" s="86">
        <f>Inputs_ByYear!V$22*Inputs_ByYear!V$23*INDEX(Inputs_ByYear!$D$27:$Y$28,MATCH($B34,Inputs_ByYear!$B$27:$B$28,0),MATCH(Y$5,Inputs_ByYear!$D$26:$Y$26))*INDEX(Inputs_ByYear!V$32:V$37,MATCH($C34,Inputs_ByYear!$B$32:$B$37,0))*INDEX(Inputs_ByPrg!$F$6:$F$69,MATCH('ABP BlockSize'!$E34,Inputs_ByPrg!$E$6:$E$69,0))</f>
        <v>0</v>
      </c>
      <c r="Z34" s="86">
        <f>Inputs_ByYear!W$22*Inputs_ByYear!W$23*INDEX(Inputs_ByYear!$D$27:$Y$28,MATCH($B34,Inputs_ByYear!$B$27:$B$28,0),MATCH(Z$5,Inputs_ByYear!$D$26:$Y$26))*INDEX(Inputs_ByYear!W$32:W$37,MATCH($C34,Inputs_ByYear!$B$32:$B$37,0))*INDEX(Inputs_ByPrg!$F$6:$F$69,MATCH('ABP BlockSize'!$E34,Inputs_ByPrg!$E$6:$E$69,0))</f>
        <v>0</v>
      </c>
      <c r="AA34" s="86">
        <f>Inputs_ByYear!X$22*Inputs_ByYear!X$23*INDEX(Inputs_ByYear!$D$27:$Y$28,MATCH($B34,Inputs_ByYear!$B$27:$B$28,0),MATCH(AA$5,Inputs_ByYear!$D$26:$Y$26))*INDEX(Inputs_ByYear!X$32:X$37,MATCH($C34,Inputs_ByYear!$B$32:$B$37,0))*INDEX(Inputs_ByPrg!$F$6:$F$69,MATCH('ABP BlockSize'!$E34,Inputs_ByPrg!$E$6:$E$69,0))</f>
        <v>0</v>
      </c>
      <c r="AB34" s="86">
        <f>Inputs_ByYear!Y$22*Inputs_ByYear!Y$23*INDEX(Inputs_ByYear!$D$27:$Y$28,MATCH($B34,Inputs_ByYear!$B$27:$B$28,0),MATCH(AB$5,Inputs_ByYear!$D$26:$Y$26))*INDEX(Inputs_ByYear!Y$32:Y$37,MATCH($C34,Inputs_ByYear!$B$32:$B$37,0))*INDEX(Inputs_ByPrg!$F$6:$F$69,MATCH('ABP BlockSize'!$E34,Inputs_ByPrg!$E$6:$E$69,0))</f>
        <v>0</v>
      </c>
    </row>
    <row r="35" spans="2:28" ht="14.75" customHeight="1" x14ac:dyDescent="0.25">
      <c r="B35" s="227" t="s">
        <v>258</v>
      </c>
      <c r="C35" s="227" t="s">
        <v>248</v>
      </c>
      <c r="D35" s="324" t="s">
        <v>322</v>
      </c>
      <c r="E35" s="272" t="str">
        <f t="shared" si="0"/>
        <v>A_Public Schools_&gt;25-100</v>
      </c>
      <c r="F35" s="249" t="s">
        <v>92</v>
      </c>
      <c r="G35" s="86">
        <f>Inputs_ByYear!D$22*Inputs_ByYear!D$23*INDEX(Inputs_ByYear!$D$27:$Y$28,MATCH($B35,Inputs_ByYear!$B$27:$B$28,0),MATCH(G$5,Inputs_ByYear!$D$26:$Y$26))*INDEX(Inputs_ByYear!D$32:D$37,MATCH($C35,Inputs_ByYear!$B$32:$B$37,0))*INDEX(Inputs_ByPrg!$F$6:$F$69,MATCH('ABP BlockSize'!$E35,Inputs_ByPrg!$E$6:$E$69,0))</f>
        <v>0</v>
      </c>
      <c r="H35" s="86">
        <f>Inputs_ByYear!E$22*Inputs_ByYear!E$23*INDEX(Inputs_ByYear!$D$27:$Y$28,MATCH($B35,Inputs_ByYear!$B$27:$B$28,0),MATCH(H$5,Inputs_ByYear!$D$26:$Y$26))*INDEX(Inputs_ByYear!E$32:E$37,MATCH($C35,Inputs_ByYear!$B$32:$B$37,0))*INDEX(Inputs_ByPrg!$F$6:$F$69,MATCH('ABP BlockSize'!$E35,Inputs_ByPrg!$E$6:$E$69,0))</f>
        <v>0</v>
      </c>
      <c r="I35" s="86">
        <f>Inputs_ByYear!F$22*Inputs_ByYear!F$23*INDEX(Inputs_ByYear!$D$27:$Y$28,MATCH($B35,Inputs_ByYear!$B$27:$B$28,0),MATCH(I$5,Inputs_ByYear!$D$26:$Y$26))*INDEX(Inputs_ByYear!F$32:F$37,MATCH($C35,Inputs_ByYear!$B$32:$B$37,0))*INDEX(Inputs_ByPrg!$F$6:$F$69,MATCH('ABP BlockSize'!$E35,Inputs_ByPrg!$E$6:$E$69,0))</f>
        <v>1911.6000000000001</v>
      </c>
      <c r="J35" s="86">
        <f>Inputs_ByYear!G$22*Inputs_ByYear!G$23*INDEX(Inputs_ByYear!$D$27:$Y$28,MATCH($B35,Inputs_ByYear!$B$27:$B$28,0),MATCH(J$5,Inputs_ByYear!$D$26:$Y$26))*INDEX(Inputs_ByYear!G$32:G$37,MATCH($C35,Inputs_ByYear!$B$32:$B$37,0))*INDEX(Inputs_ByPrg!$F$6:$F$69,MATCH('ABP BlockSize'!$E35,Inputs_ByPrg!$E$6:$E$69,0))</f>
        <v>1593</v>
      </c>
      <c r="K35" s="86">
        <f>Inputs_ByYear!H$22*Inputs_ByYear!H$23*INDEX(Inputs_ByYear!$D$27:$Y$28,MATCH($B35,Inputs_ByYear!$B$27:$B$28,0),MATCH(K$5,Inputs_ByYear!$D$26:$Y$26))*INDEX(Inputs_ByYear!H$32:H$37,MATCH($C35,Inputs_ByYear!$B$32:$B$37,0))*INDEX(Inputs_ByPrg!$F$6:$F$69,MATCH('ABP BlockSize'!$E35,Inputs_ByPrg!$E$6:$E$69,0))</f>
        <v>1593</v>
      </c>
      <c r="L35" s="86">
        <f>Inputs_ByYear!I$22*Inputs_ByYear!I$23*INDEX(Inputs_ByYear!$D$27:$Y$28,MATCH($B35,Inputs_ByYear!$B$27:$B$28,0),MATCH(L$5,Inputs_ByYear!$D$26:$Y$26))*INDEX(Inputs_ByYear!I$32:I$37,MATCH($C35,Inputs_ByYear!$B$32:$B$37,0))*INDEX(Inputs_ByPrg!$F$6:$F$69,MATCH('ABP BlockSize'!$E35,Inputs_ByPrg!$E$6:$E$69,0))</f>
        <v>1911.6000000000001</v>
      </c>
      <c r="M35" s="86">
        <f>Inputs_ByYear!J$22*Inputs_ByYear!J$23*INDEX(Inputs_ByYear!$D$27:$Y$28,MATCH($B35,Inputs_ByYear!$B$27:$B$28,0),MATCH(M$5,Inputs_ByYear!$D$26:$Y$26))*INDEX(Inputs_ByYear!J$32:J$37,MATCH($C35,Inputs_ByYear!$B$32:$B$37,0))*INDEX(Inputs_ByPrg!$F$6:$F$69,MATCH('ABP BlockSize'!$E35,Inputs_ByPrg!$E$6:$E$69,0))</f>
        <v>1911.6000000000001</v>
      </c>
      <c r="N35" s="86">
        <f>Inputs_ByYear!K$22*Inputs_ByYear!K$23*INDEX(Inputs_ByYear!$D$27:$Y$28,MATCH($B35,Inputs_ByYear!$B$27:$B$28,0),MATCH(N$5,Inputs_ByYear!$D$26:$Y$26))*INDEX(Inputs_ByYear!K$32:K$37,MATCH($C35,Inputs_ByYear!$B$32:$B$37,0))*INDEX(Inputs_ByPrg!$F$6:$F$69,MATCH('ABP BlockSize'!$E35,Inputs_ByPrg!$E$6:$E$69,0))</f>
        <v>1274.4000000000001</v>
      </c>
      <c r="O35" s="86">
        <f>Inputs_ByYear!L$22*Inputs_ByYear!L$23*INDEX(Inputs_ByYear!$D$27:$Y$28,MATCH($B35,Inputs_ByYear!$B$27:$B$28,0),MATCH(O$5,Inputs_ByYear!$D$26:$Y$26))*INDEX(Inputs_ByYear!L$32:L$37,MATCH($C35,Inputs_ByYear!$B$32:$B$37,0))*INDEX(Inputs_ByPrg!$F$6:$F$69,MATCH('ABP BlockSize'!$E35,Inputs_ByPrg!$E$6:$E$69,0))</f>
        <v>1274.4000000000001</v>
      </c>
      <c r="P35" s="86">
        <f>Inputs_ByYear!M$22*Inputs_ByYear!M$23*INDEX(Inputs_ByYear!$D$27:$Y$28,MATCH($B35,Inputs_ByYear!$B$27:$B$28,0),MATCH(P$5,Inputs_ByYear!$D$26:$Y$26))*INDEX(Inputs_ByYear!M$32:M$37,MATCH($C35,Inputs_ByYear!$B$32:$B$37,0))*INDEX(Inputs_ByPrg!$F$6:$F$69,MATCH('ABP BlockSize'!$E35,Inputs_ByPrg!$E$6:$E$69,0))</f>
        <v>1274.4000000000001</v>
      </c>
      <c r="Q35" s="86">
        <f>Inputs_ByYear!N$22*Inputs_ByYear!N$23*INDEX(Inputs_ByYear!$D$27:$Y$28,MATCH($B35,Inputs_ByYear!$B$27:$B$28,0),MATCH(Q$5,Inputs_ByYear!$D$26:$Y$26))*INDEX(Inputs_ByYear!N$32:N$37,MATCH($C35,Inputs_ByYear!$B$32:$B$37,0))*INDEX(Inputs_ByPrg!$F$6:$F$69,MATCH('ABP BlockSize'!$E35,Inputs_ByPrg!$E$6:$E$69,0))</f>
        <v>1274.4000000000001</v>
      </c>
      <c r="R35" s="86">
        <f>Inputs_ByYear!O$22*Inputs_ByYear!O$23*INDEX(Inputs_ByYear!$D$27:$Y$28,MATCH($B35,Inputs_ByYear!$B$27:$B$28,0),MATCH(R$5,Inputs_ByYear!$D$26:$Y$26))*INDEX(Inputs_ByYear!O$32:O$37,MATCH($C35,Inputs_ByYear!$B$32:$B$37,0))*INDEX(Inputs_ByPrg!$F$6:$F$69,MATCH('ABP BlockSize'!$E35,Inputs_ByPrg!$E$6:$E$69,0))</f>
        <v>1274.4000000000001</v>
      </c>
      <c r="S35" s="86">
        <f>Inputs_ByYear!P$22*Inputs_ByYear!P$23*INDEX(Inputs_ByYear!$D$27:$Y$28,MATCH($B35,Inputs_ByYear!$B$27:$B$28,0),MATCH(S$5,Inputs_ByYear!$D$26:$Y$26))*INDEX(Inputs_ByYear!P$32:P$37,MATCH($C35,Inputs_ByYear!$B$32:$B$37,0))*INDEX(Inputs_ByPrg!$F$6:$F$69,MATCH('ABP BlockSize'!$E35,Inputs_ByPrg!$E$6:$E$69,0))</f>
        <v>1274.4000000000001</v>
      </c>
      <c r="T35" s="86">
        <f>Inputs_ByYear!Q$22*Inputs_ByYear!Q$23*INDEX(Inputs_ByYear!$D$27:$Y$28,MATCH($B35,Inputs_ByYear!$B$27:$B$28,0),MATCH(T$5,Inputs_ByYear!$D$26:$Y$26))*INDEX(Inputs_ByYear!Q$32:Q$37,MATCH($C35,Inputs_ByYear!$B$32:$B$37,0))*INDEX(Inputs_ByPrg!$F$6:$F$69,MATCH('ABP BlockSize'!$E35,Inputs_ByPrg!$E$6:$E$69,0))</f>
        <v>1274.4000000000001</v>
      </c>
      <c r="U35" s="86">
        <f>Inputs_ByYear!R$22*Inputs_ByYear!R$23*INDEX(Inputs_ByYear!$D$27:$Y$28,MATCH($B35,Inputs_ByYear!$B$27:$B$28,0),MATCH(U$5,Inputs_ByYear!$D$26:$Y$26))*INDEX(Inputs_ByYear!R$32:R$37,MATCH($C35,Inputs_ByYear!$B$32:$B$37,0))*INDEX(Inputs_ByPrg!$F$6:$F$69,MATCH('ABP BlockSize'!$E35,Inputs_ByPrg!$E$6:$E$69,0))</f>
        <v>1274.4000000000001</v>
      </c>
      <c r="V35" s="86">
        <f>Inputs_ByYear!S$22*Inputs_ByYear!S$23*INDEX(Inputs_ByYear!$D$27:$Y$28,MATCH($B35,Inputs_ByYear!$B$27:$B$28,0),MATCH(V$5,Inputs_ByYear!$D$26:$Y$26))*INDEX(Inputs_ByYear!S$32:S$37,MATCH($C35,Inputs_ByYear!$B$32:$B$37,0))*INDEX(Inputs_ByPrg!$F$6:$F$69,MATCH('ABP BlockSize'!$E35,Inputs_ByPrg!$E$6:$E$69,0))</f>
        <v>1274.4000000000001</v>
      </c>
      <c r="W35" s="86">
        <f>Inputs_ByYear!T$22*Inputs_ByYear!T$23*INDEX(Inputs_ByYear!$D$27:$Y$28,MATCH($B35,Inputs_ByYear!$B$27:$B$28,0),MATCH(W$5,Inputs_ByYear!$D$26:$Y$26))*INDEX(Inputs_ByYear!T$32:T$37,MATCH($C35,Inputs_ByYear!$B$32:$B$37,0))*INDEX(Inputs_ByPrg!$F$6:$F$69,MATCH('ABP BlockSize'!$E35,Inputs_ByPrg!$E$6:$E$69,0))</f>
        <v>1274.4000000000001</v>
      </c>
      <c r="X35" s="86">
        <f>Inputs_ByYear!U$22*Inputs_ByYear!U$23*INDEX(Inputs_ByYear!$D$27:$Y$28,MATCH($B35,Inputs_ByYear!$B$27:$B$28,0),MATCH(X$5,Inputs_ByYear!$D$26:$Y$26))*INDEX(Inputs_ByYear!U$32:U$37,MATCH($C35,Inputs_ByYear!$B$32:$B$37,0))*INDEX(Inputs_ByPrg!$F$6:$F$69,MATCH('ABP BlockSize'!$E35,Inputs_ByPrg!$E$6:$E$69,0))</f>
        <v>1274.4000000000001</v>
      </c>
      <c r="Y35" s="86">
        <f>Inputs_ByYear!V$22*Inputs_ByYear!V$23*INDEX(Inputs_ByYear!$D$27:$Y$28,MATCH($B35,Inputs_ByYear!$B$27:$B$28,0),MATCH(Y$5,Inputs_ByYear!$D$26:$Y$26))*INDEX(Inputs_ByYear!V$32:V$37,MATCH($C35,Inputs_ByYear!$B$32:$B$37,0))*INDEX(Inputs_ByPrg!$F$6:$F$69,MATCH('ABP BlockSize'!$E35,Inputs_ByPrg!$E$6:$E$69,0))</f>
        <v>1274.4000000000001</v>
      </c>
      <c r="Z35" s="86">
        <f>Inputs_ByYear!W$22*Inputs_ByYear!W$23*INDEX(Inputs_ByYear!$D$27:$Y$28,MATCH($B35,Inputs_ByYear!$B$27:$B$28,0),MATCH(Z$5,Inputs_ByYear!$D$26:$Y$26))*INDEX(Inputs_ByYear!W$32:W$37,MATCH($C35,Inputs_ByYear!$B$32:$B$37,0))*INDEX(Inputs_ByPrg!$F$6:$F$69,MATCH('ABP BlockSize'!$E35,Inputs_ByPrg!$E$6:$E$69,0))</f>
        <v>0</v>
      </c>
      <c r="AA35" s="86">
        <f>Inputs_ByYear!X$22*Inputs_ByYear!X$23*INDEX(Inputs_ByYear!$D$27:$Y$28,MATCH($B35,Inputs_ByYear!$B$27:$B$28,0),MATCH(AA$5,Inputs_ByYear!$D$26:$Y$26))*INDEX(Inputs_ByYear!X$32:X$37,MATCH($C35,Inputs_ByYear!$B$32:$B$37,0))*INDEX(Inputs_ByPrg!$F$6:$F$69,MATCH('ABP BlockSize'!$E35,Inputs_ByPrg!$E$6:$E$69,0))</f>
        <v>0</v>
      </c>
      <c r="AB35" s="86">
        <f>Inputs_ByYear!Y$22*Inputs_ByYear!Y$23*INDEX(Inputs_ByYear!$D$27:$Y$28,MATCH($B35,Inputs_ByYear!$B$27:$B$28,0),MATCH(AB$5,Inputs_ByYear!$D$26:$Y$26))*INDEX(Inputs_ByYear!Y$32:Y$37,MATCH($C35,Inputs_ByYear!$B$32:$B$37,0))*INDEX(Inputs_ByPrg!$F$6:$F$69,MATCH('ABP BlockSize'!$E35,Inputs_ByPrg!$E$6:$E$69,0))</f>
        <v>0</v>
      </c>
    </row>
    <row r="36" spans="2:28" ht="14.75" customHeight="1" x14ac:dyDescent="0.25">
      <c r="B36" s="227" t="s">
        <v>258</v>
      </c>
      <c r="C36" s="227" t="s">
        <v>248</v>
      </c>
      <c r="D36" s="324" t="s">
        <v>323</v>
      </c>
      <c r="E36" s="272" t="str">
        <f t="shared" si="0"/>
        <v>A_Public Schools_&gt;100-200</v>
      </c>
      <c r="F36" s="249" t="s">
        <v>92</v>
      </c>
      <c r="G36" s="86">
        <f>Inputs_ByYear!D$22*Inputs_ByYear!D$23*INDEX(Inputs_ByYear!$D$27:$Y$28,MATCH($B36,Inputs_ByYear!$B$27:$B$28,0),MATCH(G$5,Inputs_ByYear!$D$26:$Y$26))*INDEX(Inputs_ByYear!D$32:D$37,MATCH($C36,Inputs_ByYear!$B$32:$B$37,0))*INDEX(Inputs_ByPrg!$F$6:$F$69,MATCH('ABP BlockSize'!$E36,Inputs_ByPrg!$E$6:$E$69,0))</f>
        <v>0</v>
      </c>
      <c r="H36" s="86">
        <f>Inputs_ByYear!E$22*Inputs_ByYear!E$23*INDEX(Inputs_ByYear!$D$27:$Y$28,MATCH($B36,Inputs_ByYear!$B$27:$B$28,0),MATCH(H$5,Inputs_ByYear!$D$26:$Y$26))*INDEX(Inputs_ByYear!E$32:E$37,MATCH($C36,Inputs_ByYear!$B$32:$B$37,0))*INDEX(Inputs_ByPrg!$F$6:$F$69,MATCH('ABP BlockSize'!$E36,Inputs_ByPrg!$E$6:$E$69,0))</f>
        <v>0</v>
      </c>
      <c r="I36" s="86">
        <f>Inputs_ByYear!F$22*Inputs_ByYear!F$23*INDEX(Inputs_ByYear!$D$27:$Y$28,MATCH($B36,Inputs_ByYear!$B$27:$B$28,0),MATCH(I$5,Inputs_ByYear!$D$26:$Y$26))*INDEX(Inputs_ByYear!F$32:F$37,MATCH($C36,Inputs_ByYear!$B$32:$B$37,0))*INDEX(Inputs_ByPrg!$F$6:$F$69,MATCH('ABP BlockSize'!$E36,Inputs_ByPrg!$E$6:$E$69,0))</f>
        <v>7222.2</v>
      </c>
      <c r="J36" s="86">
        <f>Inputs_ByYear!G$22*Inputs_ByYear!G$23*INDEX(Inputs_ByYear!$D$27:$Y$28,MATCH($B36,Inputs_ByYear!$B$27:$B$28,0),MATCH(J$5,Inputs_ByYear!$D$26:$Y$26))*INDEX(Inputs_ByYear!G$32:G$37,MATCH($C36,Inputs_ByYear!$B$32:$B$37,0))*INDEX(Inputs_ByPrg!$F$6:$F$69,MATCH('ABP BlockSize'!$E36,Inputs_ByPrg!$E$6:$E$69,0))</f>
        <v>6018.5</v>
      </c>
      <c r="K36" s="86">
        <f>Inputs_ByYear!H$22*Inputs_ByYear!H$23*INDEX(Inputs_ByYear!$D$27:$Y$28,MATCH($B36,Inputs_ByYear!$B$27:$B$28,0),MATCH(K$5,Inputs_ByYear!$D$26:$Y$26))*INDEX(Inputs_ByYear!H$32:H$37,MATCH($C36,Inputs_ByYear!$B$32:$B$37,0))*INDEX(Inputs_ByPrg!$F$6:$F$69,MATCH('ABP BlockSize'!$E36,Inputs_ByPrg!$E$6:$E$69,0))</f>
        <v>6018.5</v>
      </c>
      <c r="L36" s="86">
        <f>Inputs_ByYear!I$22*Inputs_ByYear!I$23*INDEX(Inputs_ByYear!$D$27:$Y$28,MATCH($B36,Inputs_ByYear!$B$27:$B$28,0),MATCH(L$5,Inputs_ByYear!$D$26:$Y$26))*INDEX(Inputs_ByYear!I$32:I$37,MATCH($C36,Inputs_ByYear!$B$32:$B$37,0))*INDEX(Inputs_ByPrg!$F$6:$F$69,MATCH('ABP BlockSize'!$E36,Inputs_ByPrg!$E$6:$E$69,0))</f>
        <v>7222.2</v>
      </c>
      <c r="M36" s="86">
        <f>Inputs_ByYear!J$22*Inputs_ByYear!J$23*INDEX(Inputs_ByYear!$D$27:$Y$28,MATCH($B36,Inputs_ByYear!$B$27:$B$28,0),MATCH(M$5,Inputs_ByYear!$D$26:$Y$26))*INDEX(Inputs_ByYear!J$32:J$37,MATCH($C36,Inputs_ByYear!$B$32:$B$37,0))*INDEX(Inputs_ByPrg!$F$6:$F$69,MATCH('ABP BlockSize'!$E36,Inputs_ByPrg!$E$6:$E$69,0))</f>
        <v>7222.2</v>
      </c>
      <c r="N36" s="86">
        <f>Inputs_ByYear!K$22*Inputs_ByYear!K$23*INDEX(Inputs_ByYear!$D$27:$Y$28,MATCH($B36,Inputs_ByYear!$B$27:$B$28,0),MATCH(N$5,Inputs_ByYear!$D$26:$Y$26))*INDEX(Inputs_ByYear!K$32:K$37,MATCH($C36,Inputs_ByYear!$B$32:$B$37,0))*INDEX(Inputs_ByPrg!$F$6:$F$69,MATCH('ABP BlockSize'!$E36,Inputs_ByPrg!$E$6:$E$69,0))</f>
        <v>4814.8</v>
      </c>
      <c r="O36" s="86">
        <f>Inputs_ByYear!L$22*Inputs_ByYear!L$23*INDEX(Inputs_ByYear!$D$27:$Y$28,MATCH($B36,Inputs_ByYear!$B$27:$B$28,0),MATCH(O$5,Inputs_ByYear!$D$26:$Y$26))*INDEX(Inputs_ByYear!L$32:L$37,MATCH($C36,Inputs_ByYear!$B$32:$B$37,0))*INDEX(Inputs_ByPrg!$F$6:$F$69,MATCH('ABP BlockSize'!$E36,Inputs_ByPrg!$E$6:$E$69,0))</f>
        <v>4814.8</v>
      </c>
      <c r="P36" s="86">
        <f>Inputs_ByYear!M$22*Inputs_ByYear!M$23*INDEX(Inputs_ByYear!$D$27:$Y$28,MATCH($B36,Inputs_ByYear!$B$27:$B$28,0),MATCH(P$5,Inputs_ByYear!$D$26:$Y$26))*INDEX(Inputs_ByYear!M$32:M$37,MATCH($C36,Inputs_ByYear!$B$32:$B$37,0))*INDEX(Inputs_ByPrg!$F$6:$F$69,MATCH('ABP BlockSize'!$E36,Inputs_ByPrg!$E$6:$E$69,0))</f>
        <v>4814.8</v>
      </c>
      <c r="Q36" s="86">
        <f>Inputs_ByYear!N$22*Inputs_ByYear!N$23*INDEX(Inputs_ByYear!$D$27:$Y$28,MATCH($B36,Inputs_ByYear!$B$27:$B$28,0),MATCH(Q$5,Inputs_ByYear!$D$26:$Y$26))*INDEX(Inputs_ByYear!N$32:N$37,MATCH($C36,Inputs_ByYear!$B$32:$B$37,0))*INDEX(Inputs_ByPrg!$F$6:$F$69,MATCH('ABP BlockSize'!$E36,Inputs_ByPrg!$E$6:$E$69,0))</f>
        <v>4814.8</v>
      </c>
      <c r="R36" s="86">
        <f>Inputs_ByYear!O$22*Inputs_ByYear!O$23*INDEX(Inputs_ByYear!$D$27:$Y$28,MATCH($B36,Inputs_ByYear!$B$27:$B$28,0),MATCH(R$5,Inputs_ByYear!$D$26:$Y$26))*INDEX(Inputs_ByYear!O$32:O$37,MATCH($C36,Inputs_ByYear!$B$32:$B$37,0))*INDEX(Inputs_ByPrg!$F$6:$F$69,MATCH('ABP BlockSize'!$E36,Inputs_ByPrg!$E$6:$E$69,0))</f>
        <v>4814.8</v>
      </c>
      <c r="S36" s="86">
        <f>Inputs_ByYear!P$22*Inputs_ByYear!P$23*INDEX(Inputs_ByYear!$D$27:$Y$28,MATCH($B36,Inputs_ByYear!$B$27:$B$28,0),MATCH(S$5,Inputs_ByYear!$D$26:$Y$26))*INDEX(Inputs_ByYear!P$32:P$37,MATCH($C36,Inputs_ByYear!$B$32:$B$37,0))*INDEX(Inputs_ByPrg!$F$6:$F$69,MATCH('ABP BlockSize'!$E36,Inputs_ByPrg!$E$6:$E$69,0))</f>
        <v>4814.8</v>
      </c>
      <c r="T36" s="86">
        <f>Inputs_ByYear!Q$22*Inputs_ByYear!Q$23*INDEX(Inputs_ByYear!$D$27:$Y$28,MATCH($B36,Inputs_ByYear!$B$27:$B$28,0),MATCH(T$5,Inputs_ByYear!$D$26:$Y$26))*INDEX(Inputs_ByYear!Q$32:Q$37,MATCH($C36,Inputs_ByYear!$B$32:$B$37,0))*INDEX(Inputs_ByPrg!$F$6:$F$69,MATCH('ABP BlockSize'!$E36,Inputs_ByPrg!$E$6:$E$69,0))</f>
        <v>4814.8</v>
      </c>
      <c r="U36" s="86">
        <f>Inputs_ByYear!R$22*Inputs_ByYear!R$23*INDEX(Inputs_ByYear!$D$27:$Y$28,MATCH($B36,Inputs_ByYear!$B$27:$B$28,0),MATCH(U$5,Inputs_ByYear!$D$26:$Y$26))*INDEX(Inputs_ByYear!R$32:R$37,MATCH($C36,Inputs_ByYear!$B$32:$B$37,0))*INDEX(Inputs_ByPrg!$F$6:$F$69,MATCH('ABP BlockSize'!$E36,Inputs_ByPrg!$E$6:$E$69,0))</f>
        <v>4814.8</v>
      </c>
      <c r="V36" s="86">
        <f>Inputs_ByYear!S$22*Inputs_ByYear!S$23*INDEX(Inputs_ByYear!$D$27:$Y$28,MATCH($B36,Inputs_ByYear!$B$27:$B$28,0),MATCH(V$5,Inputs_ByYear!$D$26:$Y$26))*INDEX(Inputs_ByYear!S$32:S$37,MATCH($C36,Inputs_ByYear!$B$32:$B$37,0))*INDEX(Inputs_ByPrg!$F$6:$F$69,MATCH('ABP BlockSize'!$E36,Inputs_ByPrg!$E$6:$E$69,0))</f>
        <v>4814.8</v>
      </c>
      <c r="W36" s="86">
        <f>Inputs_ByYear!T$22*Inputs_ByYear!T$23*INDEX(Inputs_ByYear!$D$27:$Y$28,MATCH($B36,Inputs_ByYear!$B$27:$B$28,0),MATCH(W$5,Inputs_ByYear!$D$26:$Y$26))*INDEX(Inputs_ByYear!T$32:T$37,MATCH($C36,Inputs_ByYear!$B$32:$B$37,0))*INDEX(Inputs_ByPrg!$F$6:$F$69,MATCH('ABP BlockSize'!$E36,Inputs_ByPrg!$E$6:$E$69,0))</f>
        <v>4814.8</v>
      </c>
      <c r="X36" s="86">
        <f>Inputs_ByYear!U$22*Inputs_ByYear!U$23*INDEX(Inputs_ByYear!$D$27:$Y$28,MATCH($B36,Inputs_ByYear!$B$27:$B$28,0),MATCH(X$5,Inputs_ByYear!$D$26:$Y$26))*INDEX(Inputs_ByYear!U$32:U$37,MATCH($C36,Inputs_ByYear!$B$32:$B$37,0))*INDEX(Inputs_ByPrg!$F$6:$F$69,MATCH('ABP BlockSize'!$E36,Inputs_ByPrg!$E$6:$E$69,0))</f>
        <v>4814.8</v>
      </c>
      <c r="Y36" s="86">
        <f>Inputs_ByYear!V$22*Inputs_ByYear!V$23*INDEX(Inputs_ByYear!$D$27:$Y$28,MATCH($B36,Inputs_ByYear!$B$27:$B$28,0),MATCH(Y$5,Inputs_ByYear!$D$26:$Y$26))*INDEX(Inputs_ByYear!V$32:V$37,MATCH($C36,Inputs_ByYear!$B$32:$B$37,0))*INDEX(Inputs_ByPrg!$F$6:$F$69,MATCH('ABP BlockSize'!$E36,Inputs_ByPrg!$E$6:$E$69,0))</f>
        <v>4814.8</v>
      </c>
      <c r="Z36" s="86">
        <f>Inputs_ByYear!W$22*Inputs_ByYear!W$23*INDEX(Inputs_ByYear!$D$27:$Y$28,MATCH($B36,Inputs_ByYear!$B$27:$B$28,0),MATCH(Z$5,Inputs_ByYear!$D$26:$Y$26))*INDEX(Inputs_ByYear!W$32:W$37,MATCH($C36,Inputs_ByYear!$B$32:$B$37,0))*INDEX(Inputs_ByPrg!$F$6:$F$69,MATCH('ABP BlockSize'!$E36,Inputs_ByPrg!$E$6:$E$69,0))</f>
        <v>0</v>
      </c>
      <c r="AA36" s="86">
        <f>Inputs_ByYear!X$22*Inputs_ByYear!X$23*INDEX(Inputs_ByYear!$D$27:$Y$28,MATCH($B36,Inputs_ByYear!$B$27:$B$28,0),MATCH(AA$5,Inputs_ByYear!$D$26:$Y$26))*INDEX(Inputs_ByYear!X$32:X$37,MATCH($C36,Inputs_ByYear!$B$32:$B$37,0))*INDEX(Inputs_ByPrg!$F$6:$F$69,MATCH('ABP BlockSize'!$E36,Inputs_ByPrg!$E$6:$E$69,0))</f>
        <v>0</v>
      </c>
      <c r="AB36" s="86">
        <f>Inputs_ByYear!Y$22*Inputs_ByYear!Y$23*INDEX(Inputs_ByYear!$D$27:$Y$28,MATCH($B36,Inputs_ByYear!$B$27:$B$28,0),MATCH(AB$5,Inputs_ByYear!$D$26:$Y$26))*INDEX(Inputs_ByYear!Y$32:Y$37,MATCH($C36,Inputs_ByYear!$B$32:$B$37,0))*INDEX(Inputs_ByPrg!$F$6:$F$69,MATCH('ABP BlockSize'!$E36,Inputs_ByPrg!$E$6:$E$69,0))</f>
        <v>0</v>
      </c>
    </row>
    <row r="37" spans="2:28" ht="14.75" customHeight="1" x14ac:dyDescent="0.25">
      <c r="B37" s="227" t="s">
        <v>258</v>
      </c>
      <c r="C37" s="227" t="s">
        <v>248</v>
      </c>
      <c r="D37" s="324" t="s">
        <v>324</v>
      </c>
      <c r="E37" s="272" t="str">
        <f t="shared" si="0"/>
        <v>A_Public Schools_&gt;200-500</v>
      </c>
      <c r="F37" s="249" t="s">
        <v>92</v>
      </c>
      <c r="G37" s="86">
        <f>Inputs_ByYear!D$22*Inputs_ByYear!D$23*INDEX(Inputs_ByYear!$D$27:$Y$28,MATCH($B37,Inputs_ByYear!$B$27:$B$28,0),MATCH(G$5,Inputs_ByYear!$D$26:$Y$26))*INDEX(Inputs_ByYear!D$32:D$37,MATCH($C37,Inputs_ByYear!$B$32:$B$37,0))*INDEX(Inputs_ByPrg!$F$6:$F$69,MATCH('ABP BlockSize'!$E37,Inputs_ByPrg!$E$6:$E$69,0))</f>
        <v>0</v>
      </c>
      <c r="H37" s="86">
        <f>Inputs_ByYear!E$22*Inputs_ByYear!E$23*INDEX(Inputs_ByYear!$D$27:$Y$28,MATCH($B37,Inputs_ByYear!$B$27:$B$28,0),MATCH(H$5,Inputs_ByYear!$D$26:$Y$26))*INDEX(Inputs_ByYear!E$32:E$37,MATCH($C37,Inputs_ByYear!$B$32:$B$37,0))*INDEX(Inputs_ByPrg!$F$6:$F$69,MATCH('ABP BlockSize'!$E37,Inputs_ByPrg!$E$6:$E$69,0))</f>
        <v>0</v>
      </c>
      <c r="I37" s="86">
        <f>Inputs_ByYear!F$22*Inputs_ByYear!F$23*INDEX(Inputs_ByYear!$D$27:$Y$28,MATCH($B37,Inputs_ByYear!$B$27:$B$28,0),MATCH(I$5,Inputs_ByYear!$D$26:$Y$26))*INDEX(Inputs_ByYear!F$32:F$37,MATCH($C37,Inputs_ByYear!$B$32:$B$37,0))*INDEX(Inputs_ByPrg!$F$6:$F$69,MATCH('ABP BlockSize'!$E37,Inputs_ByPrg!$E$6:$E$69,0))</f>
        <v>1938.6000000000001</v>
      </c>
      <c r="J37" s="86">
        <f>Inputs_ByYear!G$22*Inputs_ByYear!G$23*INDEX(Inputs_ByYear!$D$27:$Y$28,MATCH($B37,Inputs_ByYear!$B$27:$B$28,0),MATCH(J$5,Inputs_ByYear!$D$26:$Y$26))*INDEX(Inputs_ByYear!G$32:G$37,MATCH($C37,Inputs_ByYear!$B$32:$B$37,0))*INDEX(Inputs_ByPrg!$F$6:$F$69,MATCH('ABP BlockSize'!$E37,Inputs_ByPrg!$E$6:$E$69,0))</f>
        <v>1615.5</v>
      </c>
      <c r="K37" s="86">
        <f>Inputs_ByYear!H$22*Inputs_ByYear!H$23*INDEX(Inputs_ByYear!$D$27:$Y$28,MATCH($B37,Inputs_ByYear!$B$27:$B$28,0),MATCH(K$5,Inputs_ByYear!$D$26:$Y$26))*INDEX(Inputs_ByYear!H$32:H$37,MATCH($C37,Inputs_ByYear!$B$32:$B$37,0))*INDEX(Inputs_ByPrg!$F$6:$F$69,MATCH('ABP BlockSize'!$E37,Inputs_ByPrg!$E$6:$E$69,0))</f>
        <v>1615.5</v>
      </c>
      <c r="L37" s="86">
        <f>Inputs_ByYear!I$22*Inputs_ByYear!I$23*INDEX(Inputs_ByYear!$D$27:$Y$28,MATCH($B37,Inputs_ByYear!$B$27:$B$28,0),MATCH(L$5,Inputs_ByYear!$D$26:$Y$26))*INDEX(Inputs_ByYear!I$32:I$37,MATCH($C37,Inputs_ByYear!$B$32:$B$37,0))*INDEX(Inputs_ByPrg!$F$6:$F$69,MATCH('ABP BlockSize'!$E37,Inputs_ByPrg!$E$6:$E$69,0))</f>
        <v>1938.6000000000001</v>
      </c>
      <c r="M37" s="86">
        <f>Inputs_ByYear!J$22*Inputs_ByYear!J$23*INDEX(Inputs_ByYear!$D$27:$Y$28,MATCH($B37,Inputs_ByYear!$B$27:$B$28,0),MATCH(M$5,Inputs_ByYear!$D$26:$Y$26))*INDEX(Inputs_ByYear!J$32:J$37,MATCH($C37,Inputs_ByYear!$B$32:$B$37,0))*INDEX(Inputs_ByPrg!$F$6:$F$69,MATCH('ABP BlockSize'!$E37,Inputs_ByPrg!$E$6:$E$69,0))</f>
        <v>1938.6000000000001</v>
      </c>
      <c r="N37" s="86">
        <f>Inputs_ByYear!K$22*Inputs_ByYear!K$23*INDEX(Inputs_ByYear!$D$27:$Y$28,MATCH($B37,Inputs_ByYear!$B$27:$B$28,0),MATCH(N$5,Inputs_ByYear!$D$26:$Y$26))*INDEX(Inputs_ByYear!K$32:K$37,MATCH($C37,Inputs_ByYear!$B$32:$B$37,0))*INDEX(Inputs_ByPrg!$F$6:$F$69,MATCH('ABP BlockSize'!$E37,Inputs_ByPrg!$E$6:$E$69,0))</f>
        <v>1292.4000000000001</v>
      </c>
      <c r="O37" s="86">
        <f>Inputs_ByYear!L$22*Inputs_ByYear!L$23*INDEX(Inputs_ByYear!$D$27:$Y$28,MATCH($B37,Inputs_ByYear!$B$27:$B$28,0),MATCH(O$5,Inputs_ByYear!$D$26:$Y$26))*INDEX(Inputs_ByYear!L$32:L$37,MATCH($C37,Inputs_ByYear!$B$32:$B$37,0))*INDEX(Inputs_ByPrg!$F$6:$F$69,MATCH('ABP BlockSize'!$E37,Inputs_ByPrg!$E$6:$E$69,0))</f>
        <v>1292.4000000000001</v>
      </c>
      <c r="P37" s="86">
        <f>Inputs_ByYear!M$22*Inputs_ByYear!M$23*INDEX(Inputs_ByYear!$D$27:$Y$28,MATCH($B37,Inputs_ByYear!$B$27:$B$28,0),MATCH(P$5,Inputs_ByYear!$D$26:$Y$26))*INDEX(Inputs_ByYear!M$32:M$37,MATCH($C37,Inputs_ByYear!$B$32:$B$37,0))*INDEX(Inputs_ByPrg!$F$6:$F$69,MATCH('ABP BlockSize'!$E37,Inputs_ByPrg!$E$6:$E$69,0))</f>
        <v>1292.4000000000001</v>
      </c>
      <c r="Q37" s="86">
        <f>Inputs_ByYear!N$22*Inputs_ByYear!N$23*INDEX(Inputs_ByYear!$D$27:$Y$28,MATCH($B37,Inputs_ByYear!$B$27:$B$28,0),MATCH(Q$5,Inputs_ByYear!$D$26:$Y$26))*INDEX(Inputs_ByYear!N$32:N$37,MATCH($C37,Inputs_ByYear!$B$32:$B$37,0))*INDEX(Inputs_ByPrg!$F$6:$F$69,MATCH('ABP BlockSize'!$E37,Inputs_ByPrg!$E$6:$E$69,0))</f>
        <v>1292.4000000000001</v>
      </c>
      <c r="R37" s="86">
        <f>Inputs_ByYear!O$22*Inputs_ByYear!O$23*INDEX(Inputs_ByYear!$D$27:$Y$28,MATCH($B37,Inputs_ByYear!$B$27:$B$28,0),MATCH(R$5,Inputs_ByYear!$D$26:$Y$26))*INDEX(Inputs_ByYear!O$32:O$37,MATCH($C37,Inputs_ByYear!$B$32:$B$37,0))*INDEX(Inputs_ByPrg!$F$6:$F$69,MATCH('ABP BlockSize'!$E37,Inputs_ByPrg!$E$6:$E$69,0))</f>
        <v>1292.4000000000001</v>
      </c>
      <c r="S37" s="86">
        <f>Inputs_ByYear!P$22*Inputs_ByYear!P$23*INDEX(Inputs_ByYear!$D$27:$Y$28,MATCH($B37,Inputs_ByYear!$B$27:$B$28,0),MATCH(S$5,Inputs_ByYear!$D$26:$Y$26))*INDEX(Inputs_ByYear!P$32:P$37,MATCH($C37,Inputs_ByYear!$B$32:$B$37,0))*INDEX(Inputs_ByPrg!$F$6:$F$69,MATCH('ABP BlockSize'!$E37,Inputs_ByPrg!$E$6:$E$69,0))</f>
        <v>1292.4000000000001</v>
      </c>
      <c r="T37" s="86">
        <f>Inputs_ByYear!Q$22*Inputs_ByYear!Q$23*INDEX(Inputs_ByYear!$D$27:$Y$28,MATCH($B37,Inputs_ByYear!$B$27:$B$28,0),MATCH(T$5,Inputs_ByYear!$D$26:$Y$26))*INDEX(Inputs_ByYear!Q$32:Q$37,MATCH($C37,Inputs_ByYear!$B$32:$B$37,0))*INDEX(Inputs_ByPrg!$F$6:$F$69,MATCH('ABP BlockSize'!$E37,Inputs_ByPrg!$E$6:$E$69,0))</f>
        <v>1292.4000000000001</v>
      </c>
      <c r="U37" s="86">
        <f>Inputs_ByYear!R$22*Inputs_ByYear!R$23*INDEX(Inputs_ByYear!$D$27:$Y$28,MATCH($B37,Inputs_ByYear!$B$27:$B$28,0),MATCH(U$5,Inputs_ByYear!$D$26:$Y$26))*INDEX(Inputs_ByYear!R$32:R$37,MATCH($C37,Inputs_ByYear!$B$32:$B$37,0))*INDEX(Inputs_ByPrg!$F$6:$F$69,MATCH('ABP BlockSize'!$E37,Inputs_ByPrg!$E$6:$E$69,0))</f>
        <v>1292.4000000000001</v>
      </c>
      <c r="V37" s="86">
        <f>Inputs_ByYear!S$22*Inputs_ByYear!S$23*INDEX(Inputs_ByYear!$D$27:$Y$28,MATCH($B37,Inputs_ByYear!$B$27:$B$28,0),MATCH(V$5,Inputs_ByYear!$D$26:$Y$26))*INDEX(Inputs_ByYear!S$32:S$37,MATCH($C37,Inputs_ByYear!$B$32:$B$37,0))*INDEX(Inputs_ByPrg!$F$6:$F$69,MATCH('ABP BlockSize'!$E37,Inputs_ByPrg!$E$6:$E$69,0))</f>
        <v>1292.4000000000001</v>
      </c>
      <c r="W37" s="86">
        <f>Inputs_ByYear!T$22*Inputs_ByYear!T$23*INDEX(Inputs_ByYear!$D$27:$Y$28,MATCH($B37,Inputs_ByYear!$B$27:$B$28,0),MATCH(W$5,Inputs_ByYear!$D$26:$Y$26))*INDEX(Inputs_ByYear!T$32:T$37,MATCH($C37,Inputs_ByYear!$B$32:$B$37,0))*INDEX(Inputs_ByPrg!$F$6:$F$69,MATCH('ABP BlockSize'!$E37,Inputs_ByPrg!$E$6:$E$69,0))</f>
        <v>1292.4000000000001</v>
      </c>
      <c r="X37" s="86">
        <f>Inputs_ByYear!U$22*Inputs_ByYear!U$23*INDEX(Inputs_ByYear!$D$27:$Y$28,MATCH($B37,Inputs_ByYear!$B$27:$B$28,0),MATCH(X$5,Inputs_ByYear!$D$26:$Y$26))*INDEX(Inputs_ByYear!U$32:U$37,MATCH($C37,Inputs_ByYear!$B$32:$B$37,0))*INDEX(Inputs_ByPrg!$F$6:$F$69,MATCH('ABP BlockSize'!$E37,Inputs_ByPrg!$E$6:$E$69,0))</f>
        <v>1292.4000000000001</v>
      </c>
      <c r="Y37" s="86">
        <f>Inputs_ByYear!V$22*Inputs_ByYear!V$23*INDEX(Inputs_ByYear!$D$27:$Y$28,MATCH($B37,Inputs_ByYear!$B$27:$B$28,0),MATCH(Y$5,Inputs_ByYear!$D$26:$Y$26))*INDEX(Inputs_ByYear!V$32:V$37,MATCH($C37,Inputs_ByYear!$B$32:$B$37,0))*INDEX(Inputs_ByPrg!$F$6:$F$69,MATCH('ABP BlockSize'!$E37,Inputs_ByPrg!$E$6:$E$69,0))</f>
        <v>1292.4000000000001</v>
      </c>
      <c r="Z37" s="86">
        <f>Inputs_ByYear!W$22*Inputs_ByYear!W$23*INDEX(Inputs_ByYear!$D$27:$Y$28,MATCH($B37,Inputs_ByYear!$B$27:$B$28,0),MATCH(Z$5,Inputs_ByYear!$D$26:$Y$26))*INDEX(Inputs_ByYear!W$32:W$37,MATCH($C37,Inputs_ByYear!$B$32:$B$37,0))*INDEX(Inputs_ByPrg!$F$6:$F$69,MATCH('ABP BlockSize'!$E37,Inputs_ByPrg!$E$6:$E$69,0))</f>
        <v>0</v>
      </c>
      <c r="AA37" s="86">
        <f>Inputs_ByYear!X$22*Inputs_ByYear!X$23*INDEX(Inputs_ByYear!$D$27:$Y$28,MATCH($B37,Inputs_ByYear!$B$27:$B$28,0),MATCH(AA$5,Inputs_ByYear!$D$26:$Y$26))*INDEX(Inputs_ByYear!X$32:X$37,MATCH($C37,Inputs_ByYear!$B$32:$B$37,0))*INDEX(Inputs_ByPrg!$F$6:$F$69,MATCH('ABP BlockSize'!$E37,Inputs_ByPrg!$E$6:$E$69,0))</f>
        <v>0</v>
      </c>
      <c r="AB37" s="86">
        <f>Inputs_ByYear!Y$22*Inputs_ByYear!Y$23*INDEX(Inputs_ByYear!$D$27:$Y$28,MATCH($B37,Inputs_ByYear!$B$27:$B$28,0),MATCH(AB$5,Inputs_ByYear!$D$26:$Y$26))*INDEX(Inputs_ByYear!Y$32:Y$37,MATCH($C37,Inputs_ByYear!$B$32:$B$37,0))*INDEX(Inputs_ByPrg!$F$6:$F$69,MATCH('ABP BlockSize'!$E37,Inputs_ByPrg!$E$6:$E$69,0))</f>
        <v>0</v>
      </c>
    </row>
    <row r="38" spans="2:28" ht="14.75" customHeight="1" x14ac:dyDescent="0.25">
      <c r="B38" s="227" t="s">
        <v>258</v>
      </c>
      <c r="C38" s="227" t="s">
        <v>248</v>
      </c>
      <c r="D38" s="324" t="s">
        <v>326</v>
      </c>
      <c r="E38" s="272" t="str">
        <f t="shared" si="0"/>
        <v>A_Public Schools_&gt;500-2000</v>
      </c>
      <c r="F38" s="249" t="s">
        <v>92</v>
      </c>
      <c r="G38" s="86">
        <f>Inputs_ByYear!D$22*Inputs_ByYear!D$23*INDEX(Inputs_ByYear!$D$27:$Y$28,MATCH($B38,Inputs_ByYear!$B$27:$B$28,0),MATCH(G$5,Inputs_ByYear!$D$26:$Y$26))*INDEX(Inputs_ByYear!D$32:D$37,MATCH($C38,Inputs_ByYear!$B$32:$B$37,0))*INDEX(Inputs_ByPrg!$F$6:$F$69,MATCH('ABP BlockSize'!$E38,Inputs_ByPrg!$E$6:$E$69,0))</f>
        <v>0</v>
      </c>
      <c r="H38" s="86">
        <f>Inputs_ByYear!E$22*Inputs_ByYear!E$23*INDEX(Inputs_ByYear!$D$27:$Y$28,MATCH($B38,Inputs_ByYear!$B$27:$B$28,0),MATCH(H$5,Inputs_ByYear!$D$26:$Y$26))*INDEX(Inputs_ByYear!E$32:E$37,MATCH($C38,Inputs_ByYear!$B$32:$B$37,0))*INDEX(Inputs_ByPrg!$F$6:$F$69,MATCH('ABP BlockSize'!$E38,Inputs_ByPrg!$E$6:$E$69,0))</f>
        <v>0</v>
      </c>
      <c r="I38" s="86">
        <f>Inputs_ByYear!F$22*Inputs_ByYear!F$23*INDEX(Inputs_ByYear!$D$27:$Y$28,MATCH($B38,Inputs_ByYear!$B$27:$B$28,0),MATCH(I$5,Inputs_ByYear!$D$26:$Y$26))*INDEX(Inputs_ByYear!F$32:F$37,MATCH($C38,Inputs_ByYear!$B$32:$B$37,0))*INDEX(Inputs_ByPrg!$F$6:$F$69,MATCH('ABP BlockSize'!$E38,Inputs_ByPrg!$E$6:$E$69,0))</f>
        <v>6928.2000000000007</v>
      </c>
      <c r="J38" s="86">
        <f>Inputs_ByYear!G$22*Inputs_ByYear!G$23*INDEX(Inputs_ByYear!$D$27:$Y$28,MATCH($B38,Inputs_ByYear!$B$27:$B$28,0),MATCH(J$5,Inputs_ByYear!$D$26:$Y$26))*INDEX(Inputs_ByYear!G$32:G$37,MATCH($C38,Inputs_ByYear!$B$32:$B$37,0))*INDEX(Inputs_ByPrg!$F$6:$F$69,MATCH('ABP BlockSize'!$E38,Inputs_ByPrg!$E$6:$E$69,0))</f>
        <v>5773.5</v>
      </c>
      <c r="K38" s="86">
        <f>Inputs_ByYear!H$22*Inputs_ByYear!H$23*INDEX(Inputs_ByYear!$D$27:$Y$28,MATCH($B38,Inputs_ByYear!$B$27:$B$28,0),MATCH(K$5,Inputs_ByYear!$D$26:$Y$26))*INDEX(Inputs_ByYear!H$32:H$37,MATCH($C38,Inputs_ByYear!$B$32:$B$37,0))*INDEX(Inputs_ByPrg!$F$6:$F$69,MATCH('ABP BlockSize'!$E38,Inputs_ByPrg!$E$6:$E$69,0))</f>
        <v>5773.5</v>
      </c>
      <c r="L38" s="86">
        <f>Inputs_ByYear!I$22*Inputs_ByYear!I$23*INDEX(Inputs_ByYear!$D$27:$Y$28,MATCH($B38,Inputs_ByYear!$B$27:$B$28,0),MATCH(L$5,Inputs_ByYear!$D$26:$Y$26))*INDEX(Inputs_ByYear!I$32:I$37,MATCH($C38,Inputs_ByYear!$B$32:$B$37,0))*INDEX(Inputs_ByPrg!$F$6:$F$69,MATCH('ABP BlockSize'!$E38,Inputs_ByPrg!$E$6:$E$69,0))</f>
        <v>6928.2000000000007</v>
      </c>
      <c r="M38" s="86">
        <f>Inputs_ByYear!J$22*Inputs_ByYear!J$23*INDEX(Inputs_ByYear!$D$27:$Y$28,MATCH($B38,Inputs_ByYear!$B$27:$B$28,0),MATCH(M$5,Inputs_ByYear!$D$26:$Y$26))*INDEX(Inputs_ByYear!J$32:J$37,MATCH($C38,Inputs_ByYear!$B$32:$B$37,0))*INDEX(Inputs_ByPrg!$F$6:$F$69,MATCH('ABP BlockSize'!$E38,Inputs_ByPrg!$E$6:$E$69,0))</f>
        <v>6928.2000000000007</v>
      </c>
      <c r="N38" s="86">
        <f>Inputs_ByYear!K$22*Inputs_ByYear!K$23*INDEX(Inputs_ByYear!$D$27:$Y$28,MATCH($B38,Inputs_ByYear!$B$27:$B$28,0),MATCH(N$5,Inputs_ByYear!$D$26:$Y$26))*INDEX(Inputs_ByYear!K$32:K$37,MATCH($C38,Inputs_ByYear!$B$32:$B$37,0))*INDEX(Inputs_ByPrg!$F$6:$F$69,MATCH('ABP BlockSize'!$E38,Inputs_ByPrg!$E$6:$E$69,0))</f>
        <v>4618.8</v>
      </c>
      <c r="O38" s="86">
        <f>Inputs_ByYear!L$22*Inputs_ByYear!L$23*INDEX(Inputs_ByYear!$D$27:$Y$28,MATCH($B38,Inputs_ByYear!$B$27:$B$28,0),MATCH(O$5,Inputs_ByYear!$D$26:$Y$26))*INDEX(Inputs_ByYear!L$32:L$37,MATCH($C38,Inputs_ByYear!$B$32:$B$37,0))*INDEX(Inputs_ByPrg!$F$6:$F$69,MATCH('ABP BlockSize'!$E38,Inputs_ByPrg!$E$6:$E$69,0))</f>
        <v>4618.8</v>
      </c>
      <c r="P38" s="86">
        <f>Inputs_ByYear!M$22*Inputs_ByYear!M$23*INDEX(Inputs_ByYear!$D$27:$Y$28,MATCH($B38,Inputs_ByYear!$B$27:$B$28,0),MATCH(P$5,Inputs_ByYear!$D$26:$Y$26))*INDEX(Inputs_ByYear!M$32:M$37,MATCH($C38,Inputs_ByYear!$B$32:$B$37,0))*INDEX(Inputs_ByPrg!$F$6:$F$69,MATCH('ABP BlockSize'!$E38,Inputs_ByPrg!$E$6:$E$69,0))</f>
        <v>4618.8</v>
      </c>
      <c r="Q38" s="86">
        <f>Inputs_ByYear!N$22*Inputs_ByYear!N$23*INDEX(Inputs_ByYear!$D$27:$Y$28,MATCH($B38,Inputs_ByYear!$B$27:$B$28,0),MATCH(Q$5,Inputs_ByYear!$D$26:$Y$26))*INDEX(Inputs_ByYear!N$32:N$37,MATCH($C38,Inputs_ByYear!$B$32:$B$37,0))*INDEX(Inputs_ByPrg!$F$6:$F$69,MATCH('ABP BlockSize'!$E38,Inputs_ByPrg!$E$6:$E$69,0))</f>
        <v>4618.8</v>
      </c>
      <c r="R38" s="86">
        <f>Inputs_ByYear!O$22*Inputs_ByYear!O$23*INDEX(Inputs_ByYear!$D$27:$Y$28,MATCH($B38,Inputs_ByYear!$B$27:$B$28,0),MATCH(R$5,Inputs_ByYear!$D$26:$Y$26))*INDEX(Inputs_ByYear!O$32:O$37,MATCH($C38,Inputs_ByYear!$B$32:$B$37,0))*INDEX(Inputs_ByPrg!$F$6:$F$69,MATCH('ABP BlockSize'!$E38,Inputs_ByPrg!$E$6:$E$69,0))</f>
        <v>4618.8</v>
      </c>
      <c r="S38" s="86">
        <f>Inputs_ByYear!P$22*Inputs_ByYear!P$23*INDEX(Inputs_ByYear!$D$27:$Y$28,MATCH($B38,Inputs_ByYear!$B$27:$B$28,0),MATCH(S$5,Inputs_ByYear!$D$26:$Y$26))*INDEX(Inputs_ByYear!P$32:P$37,MATCH($C38,Inputs_ByYear!$B$32:$B$37,0))*INDEX(Inputs_ByPrg!$F$6:$F$69,MATCH('ABP BlockSize'!$E38,Inputs_ByPrg!$E$6:$E$69,0))</f>
        <v>4618.8</v>
      </c>
      <c r="T38" s="86">
        <f>Inputs_ByYear!Q$22*Inputs_ByYear!Q$23*INDEX(Inputs_ByYear!$D$27:$Y$28,MATCH($B38,Inputs_ByYear!$B$27:$B$28,0),MATCH(T$5,Inputs_ByYear!$D$26:$Y$26))*INDEX(Inputs_ByYear!Q$32:Q$37,MATCH($C38,Inputs_ByYear!$B$32:$B$37,0))*INDEX(Inputs_ByPrg!$F$6:$F$69,MATCH('ABP BlockSize'!$E38,Inputs_ByPrg!$E$6:$E$69,0))</f>
        <v>4618.8</v>
      </c>
      <c r="U38" s="86">
        <f>Inputs_ByYear!R$22*Inputs_ByYear!R$23*INDEX(Inputs_ByYear!$D$27:$Y$28,MATCH($B38,Inputs_ByYear!$B$27:$B$28,0),MATCH(U$5,Inputs_ByYear!$D$26:$Y$26))*INDEX(Inputs_ByYear!R$32:R$37,MATCH($C38,Inputs_ByYear!$B$32:$B$37,0))*INDEX(Inputs_ByPrg!$F$6:$F$69,MATCH('ABP BlockSize'!$E38,Inputs_ByPrg!$E$6:$E$69,0))</f>
        <v>4618.8</v>
      </c>
      <c r="V38" s="86">
        <f>Inputs_ByYear!S$22*Inputs_ByYear!S$23*INDEX(Inputs_ByYear!$D$27:$Y$28,MATCH($B38,Inputs_ByYear!$B$27:$B$28,0),MATCH(V$5,Inputs_ByYear!$D$26:$Y$26))*INDEX(Inputs_ByYear!S$32:S$37,MATCH($C38,Inputs_ByYear!$B$32:$B$37,0))*INDEX(Inputs_ByPrg!$F$6:$F$69,MATCH('ABP BlockSize'!$E38,Inputs_ByPrg!$E$6:$E$69,0))</f>
        <v>4618.8</v>
      </c>
      <c r="W38" s="86">
        <f>Inputs_ByYear!T$22*Inputs_ByYear!T$23*INDEX(Inputs_ByYear!$D$27:$Y$28,MATCH($B38,Inputs_ByYear!$B$27:$B$28,0),MATCH(W$5,Inputs_ByYear!$D$26:$Y$26))*INDEX(Inputs_ByYear!T$32:T$37,MATCH($C38,Inputs_ByYear!$B$32:$B$37,0))*INDEX(Inputs_ByPrg!$F$6:$F$69,MATCH('ABP BlockSize'!$E38,Inputs_ByPrg!$E$6:$E$69,0))</f>
        <v>4618.8</v>
      </c>
      <c r="X38" s="86">
        <f>Inputs_ByYear!U$22*Inputs_ByYear!U$23*INDEX(Inputs_ByYear!$D$27:$Y$28,MATCH($B38,Inputs_ByYear!$B$27:$B$28,0),MATCH(X$5,Inputs_ByYear!$D$26:$Y$26))*INDEX(Inputs_ByYear!U$32:U$37,MATCH($C38,Inputs_ByYear!$B$32:$B$37,0))*INDEX(Inputs_ByPrg!$F$6:$F$69,MATCH('ABP BlockSize'!$E38,Inputs_ByPrg!$E$6:$E$69,0))</f>
        <v>4618.8</v>
      </c>
      <c r="Y38" s="86">
        <f>Inputs_ByYear!V$22*Inputs_ByYear!V$23*INDEX(Inputs_ByYear!$D$27:$Y$28,MATCH($B38,Inputs_ByYear!$B$27:$B$28,0),MATCH(Y$5,Inputs_ByYear!$D$26:$Y$26))*INDEX(Inputs_ByYear!V$32:V$37,MATCH($C38,Inputs_ByYear!$B$32:$B$37,0))*INDEX(Inputs_ByPrg!$F$6:$F$69,MATCH('ABP BlockSize'!$E38,Inputs_ByPrg!$E$6:$E$69,0))</f>
        <v>4618.8</v>
      </c>
      <c r="Z38" s="86">
        <f>Inputs_ByYear!W$22*Inputs_ByYear!W$23*INDEX(Inputs_ByYear!$D$27:$Y$28,MATCH($B38,Inputs_ByYear!$B$27:$B$28,0),MATCH(Z$5,Inputs_ByYear!$D$26:$Y$26))*INDEX(Inputs_ByYear!W$32:W$37,MATCH($C38,Inputs_ByYear!$B$32:$B$37,0))*INDEX(Inputs_ByPrg!$F$6:$F$69,MATCH('ABP BlockSize'!$E38,Inputs_ByPrg!$E$6:$E$69,0))</f>
        <v>0</v>
      </c>
      <c r="AA38" s="86">
        <f>Inputs_ByYear!X$22*Inputs_ByYear!X$23*INDEX(Inputs_ByYear!$D$27:$Y$28,MATCH($B38,Inputs_ByYear!$B$27:$B$28,0),MATCH(AA$5,Inputs_ByYear!$D$26:$Y$26))*INDEX(Inputs_ByYear!X$32:X$37,MATCH($C38,Inputs_ByYear!$B$32:$B$37,0))*INDEX(Inputs_ByPrg!$F$6:$F$69,MATCH('ABP BlockSize'!$E38,Inputs_ByPrg!$E$6:$E$69,0))</f>
        <v>0</v>
      </c>
      <c r="AB38" s="86">
        <f>Inputs_ByYear!Y$22*Inputs_ByYear!Y$23*INDEX(Inputs_ByYear!$D$27:$Y$28,MATCH($B38,Inputs_ByYear!$B$27:$B$28,0),MATCH(AB$5,Inputs_ByYear!$D$26:$Y$26))*INDEX(Inputs_ByYear!Y$32:Y$37,MATCH($C38,Inputs_ByYear!$B$32:$B$37,0))*INDEX(Inputs_ByPrg!$F$6:$F$69,MATCH('ABP BlockSize'!$E38,Inputs_ByPrg!$E$6:$E$69,0))</f>
        <v>0</v>
      </c>
    </row>
    <row r="39" spans="2:28" ht="14.75" customHeight="1" x14ac:dyDescent="0.25">
      <c r="B39" s="227" t="s">
        <v>258</v>
      </c>
      <c r="C39" s="227" t="s">
        <v>248</v>
      </c>
      <c r="D39" s="324" t="s">
        <v>327</v>
      </c>
      <c r="E39" s="272" t="str">
        <f t="shared" si="0"/>
        <v>A_Public Schools_&gt;2000-5000</v>
      </c>
      <c r="F39" s="249" t="s">
        <v>92</v>
      </c>
      <c r="G39" s="86">
        <f>Inputs_ByYear!D$22*Inputs_ByYear!D$23*INDEX(Inputs_ByYear!$D$27:$Y$28,MATCH($B39,Inputs_ByYear!$B$27:$B$28,0),MATCH(G$5,Inputs_ByYear!$D$26:$Y$26))*INDEX(Inputs_ByYear!D$32:D$37,MATCH($C39,Inputs_ByYear!$B$32:$B$37,0))*INDEX(Inputs_ByPrg!$F$6:$F$69,MATCH('ABP BlockSize'!$E39,Inputs_ByPrg!$E$6:$E$69,0))</f>
        <v>0</v>
      </c>
      <c r="H39" s="86">
        <f>Inputs_ByYear!E$22*Inputs_ByYear!E$23*INDEX(Inputs_ByYear!$D$27:$Y$28,MATCH($B39,Inputs_ByYear!$B$27:$B$28,0),MATCH(H$5,Inputs_ByYear!$D$26:$Y$26))*INDEX(Inputs_ByYear!E$32:E$37,MATCH($C39,Inputs_ByYear!$B$32:$B$37,0))*INDEX(Inputs_ByPrg!$F$6:$F$69,MATCH('ABP BlockSize'!$E39,Inputs_ByPrg!$E$6:$E$69,0))</f>
        <v>0</v>
      </c>
      <c r="I39" s="86">
        <f>Inputs_ByYear!F$22*Inputs_ByYear!F$23*INDEX(Inputs_ByYear!$D$27:$Y$28,MATCH($B39,Inputs_ByYear!$B$27:$B$28,0),MATCH(I$5,Inputs_ByYear!$D$26:$Y$26))*INDEX(Inputs_ByYear!F$32:F$37,MATCH($C39,Inputs_ByYear!$B$32:$B$37,0))*INDEX(Inputs_ByPrg!$F$6:$F$69,MATCH('ABP BlockSize'!$E39,Inputs_ByPrg!$E$6:$E$69,0))</f>
        <v>0</v>
      </c>
      <c r="J39" s="86">
        <f>Inputs_ByYear!G$22*Inputs_ByYear!G$23*INDEX(Inputs_ByYear!$D$27:$Y$28,MATCH($B39,Inputs_ByYear!$B$27:$B$28,0),MATCH(J$5,Inputs_ByYear!$D$26:$Y$26))*INDEX(Inputs_ByYear!G$32:G$37,MATCH($C39,Inputs_ByYear!$B$32:$B$37,0))*INDEX(Inputs_ByPrg!$F$6:$F$69,MATCH('ABP BlockSize'!$E39,Inputs_ByPrg!$E$6:$E$69,0))</f>
        <v>0</v>
      </c>
      <c r="K39" s="86">
        <f>Inputs_ByYear!H$22*Inputs_ByYear!H$23*INDEX(Inputs_ByYear!$D$27:$Y$28,MATCH($B39,Inputs_ByYear!$B$27:$B$28,0),MATCH(K$5,Inputs_ByYear!$D$26:$Y$26))*INDEX(Inputs_ByYear!H$32:H$37,MATCH($C39,Inputs_ByYear!$B$32:$B$37,0))*INDEX(Inputs_ByPrg!$F$6:$F$69,MATCH('ABP BlockSize'!$E39,Inputs_ByPrg!$E$6:$E$69,0))</f>
        <v>0</v>
      </c>
      <c r="L39" s="86">
        <f>Inputs_ByYear!I$22*Inputs_ByYear!I$23*INDEX(Inputs_ByYear!$D$27:$Y$28,MATCH($B39,Inputs_ByYear!$B$27:$B$28,0),MATCH(L$5,Inputs_ByYear!$D$26:$Y$26))*INDEX(Inputs_ByYear!I$32:I$37,MATCH($C39,Inputs_ByYear!$B$32:$B$37,0))*INDEX(Inputs_ByPrg!$F$6:$F$69,MATCH('ABP BlockSize'!$E39,Inputs_ByPrg!$E$6:$E$69,0))</f>
        <v>0</v>
      </c>
      <c r="M39" s="86">
        <f>Inputs_ByYear!J$22*Inputs_ByYear!J$23*INDEX(Inputs_ByYear!$D$27:$Y$28,MATCH($B39,Inputs_ByYear!$B$27:$B$28,0),MATCH(M$5,Inputs_ByYear!$D$26:$Y$26))*INDEX(Inputs_ByYear!J$32:J$37,MATCH($C39,Inputs_ByYear!$B$32:$B$37,0))*INDEX(Inputs_ByPrg!$F$6:$F$69,MATCH('ABP BlockSize'!$E39,Inputs_ByPrg!$E$6:$E$69,0))</f>
        <v>0</v>
      </c>
      <c r="N39" s="86">
        <f>Inputs_ByYear!K$22*Inputs_ByYear!K$23*INDEX(Inputs_ByYear!$D$27:$Y$28,MATCH($B39,Inputs_ByYear!$B$27:$B$28,0),MATCH(N$5,Inputs_ByYear!$D$26:$Y$26))*INDEX(Inputs_ByYear!K$32:K$37,MATCH($C39,Inputs_ByYear!$B$32:$B$37,0))*INDEX(Inputs_ByPrg!$F$6:$F$69,MATCH('ABP BlockSize'!$E39,Inputs_ByPrg!$E$6:$E$69,0))</f>
        <v>0</v>
      </c>
      <c r="O39" s="86">
        <f>Inputs_ByYear!L$22*Inputs_ByYear!L$23*INDEX(Inputs_ByYear!$D$27:$Y$28,MATCH($B39,Inputs_ByYear!$B$27:$B$28,0),MATCH(O$5,Inputs_ByYear!$D$26:$Y$26))*INDEX(Inputs_ByYear!L$32:L$37,MATCH($C39,Inputs_ByYear!$B$32:$B$37,0))*INDEX(Inputs_ByPrg!$F$6:$F$69,MATCH('ABP BlockSize'!$E39,Inputs_ByPrg!$E$6:$E$69,0))</f>
        <v>0</v>
      </c>
      <c r="P39" s="86">
        <f>Inputs_ByYear!M$22*Inputs_ByYear!M$23*INDEX(Inputs_ByYear!$D$27:$Y$28,MATCH($B39,Inputs_ByYear!$B$27:$B$28,0),MATCH(P$5,Inputs_ByYear!$D$26:$Y$26))*INDEX(Inputs_ByYear!M$32:M$37,MATCH($C39,Inputs_ByYear!$B$32:$B$37,0))*INDEX(Inputs_ByPrg!$F$6:$F$69,MATCH('ABP BlockSize'!$E39,Inputs_ByPrg!$E$6:$E$69,0))</f>
        <v>0</v>
      </c>
      <c r="Q39" s="86">
        <f>Inputs_ByYear!N$22*Inputs_ByYear!N$23*INDEX(Inputs_ByYear!$D$27:$Y$28,MATCH($B39,Inputs_ByYear!$B$27:$B$28,0),MATCH(Q$5,Inputs_ByYear!$D$26:$Y$26))*INDEX(Inputs_ByYear!N$32:N$37,MATCH($C39,Inputs_ByYear!$B$32:$B$37,0))*INDEX(Inputs_ByPrg!$F$6:$F$69,MATCH('ABP BlockSize'!$E39,Inputs_ByPrg!$E$6:$E$69,0))</f>
        <v>0</v>
      </c>
      <c r="R39" s="86">
        <f>Inputs_ByYear!O$22*Inputs_ByYear!O$23*INDEX(Inputs_ByYear!$D$27:$Y$28,MATCH($B39,Inputs_ByYear!$B$27:$B$28,0),MATCH(R$5,Inputs_ByYear!$D$26:$Y$26))*INDEX(Inputs_ByYear!O$32:O$37,MATCH($C39,Inputs_ByYear!$B$32:$B$37,0))*INDEX(Inputs_ByPrg!$F$6:$F$69,MATCH('ABP BlockSize'!$E39,Inputs_ByPrg!$E$6:$E$69,0))</f>
        <v>0</v>
      </c>
      <c r="S39" s="86">
        <f>Inputs_ByYear!P$22*Inputs_ByYear!P$23*INDEX(Inputs_ByYear!$D$27:$Y$28,MATCH($B39,Inputs_ByYear!$B$27:$B$28,0),MATCH(S$5,Inputs_ByYear!$D$26:$Y$26))*INDEX(Inputs_ByYear!P$32:P$37,MATCH($C39,Inputs_ByYear!$B$32:$B$37,0))*INDEX(Inputs_ByPrg!$F$6:$F$69,MATCH('ABP BlockSize'!$E39,Inputs_ByPrg!$E$6:$E$69,0))</f>
        <v>0</v>
      </c>
      <c r="T39" s="86">
        <f>Inputs_ByYear!Q$22*Inputs_ByYear!Q$23*INDEX(Inputs_ByYear!$D$27:$Y$28,MATCH($B39,Inputs_ByYear!$B$27:$B$28,0),MATCH(T$5,Inputs_ByYear!$D$26:$Y$26))*INDEX(Inputs_ByYear!Q$32:Q$37,MATCH($C39,Inputs_ByYear!$B$32:$B$37,0))*INDEX(Inputs_ByPrg!$F$6:$F$69,MATCH('ABP BlockSize'!$E39,Inputs_ByPrg!$E$6:$E$69,0))</f>
        <v>0</v>
      </c>
      <c r="U39" s="86">
        <f>Inputs_ByYear!R$22*Inputs_ByYear!R$23*INDEX(Inputs_ByYear!$D$27:$Y$28,MATCH($B39,Inputs_ByYear!$B$27:$B$28,0),MATCH(U$5,Inputs_ByYear!$D$26:$Y$26))*INDEX(Inputs_ByYear!R$32:R$37,MATCH($C39,Inputs_ByYear!$B$32:$B$37,0))*INDEX(Inputs_ByPrg!$F$6:$F$69,MATCH('ABP BlockSize'!$E39,Inputs_ByPrg!$E$6:$E$69,0))</f>
        <v>0</v>
      </c>
      <c r="V39" s="86">
        <f>Inputs_ByYear!S$22*Inputs_ByYear!S$23*INDEX(Inputs_ByYear!$D$27:$Y$28,MATCH($B39,Inputs_ByYear!$B$27:$B$28,0),MATCH(V$5,Inputs_ByYear!$D$26:$Y$26))*INDEX(Inputs_ByYear!S$32:S$37,MATCH($C39,Inputs_ByYear!$B$32:$B$37,0))*INDEX(Inputs_ByPrg!$F$6:$F$69,MATCH('ABP BlockSize'!$E39,Inputs_ByPrg!$E$6:$E$69,0))</f>
        <v>0</v>
      </c>
      <c r="W39" s="86">
        <f>Inputs_ByYear!T$22*Inputs_ByYear!T$23*INDEX(Inputs_ByYear!$D$27:$Y$28,MATCH($B39,Inputs_ByYear!$B$27:$B$28,0),MATCH(W$5,Inputs_ByYear!$D$26:$Y$26))*INDEX(Inputs_ByYear!T$32:T$37,MATCH($C39,Inputs_ByYear!$B$32:$B$37,0))*INDEX(Inputs_ByPrg!$F$6:$F$69,MATCH('ABP BlockSize'!$E39,Inputs_ByPrg!$E$6:$E$69,0))</f>
        <v>0</v>
      </c>
      <c r="X39" s="86">
        <f>Inputs_ByYear!U$22*Inputs_ByYear!U$23*INDEX(Inputs_ByYear!$D$27:$Y$28,MATCH($B39,Inputs_ByYear!$B$27:$B$28,0),MATCH(X$5,Inputs_ByYear!$D$26:$Y$26))*INDEX(Inputs_ByYear!U$32:U$37,MATCH($C39,Inputs_ByYear!$B$32:$B$37,0))*INDEX(Inputs_ByPrg!$F$6:$F$69,MATCH('ABP BlockSize'!$E39,Inputs_ByPrg!$E$6:$E$69,0))</f>
        <v>0</v>
      </c>
      <c r="Y39" s="86">
        <f>Inputs_ByYear!V$22*Inputs_ByYear!V$23*INDEX(Inputs_ByYear!$D$27:$Y$28,MATCH($B39,Inputs_ByYear!$B$27:$B$28,0),MATCH(Y$5,Inputs_ByYear!$D$26:$Y$26))*INDEX(Inputs_ByYear!V$32:V$37,MATCH($C39,Inputs_ByYear!$B$32:$B$37,0))*INDEX(Inputs_ByPrg!$F$6:$F$69,MATCH('ABP BlockSize'!$E39,Inputs_ByPrg!$E$6:$E$69,0))</f>
        <v>0</v>
      </c>
      <c r="Z39" s="86">
        <f>Inputs_ByYear!W$22*Inputs_ByYear!W$23*INDEX(Inputs_ByYear!$D$27:$Y$28,MATCH($B39,Inputs_ByYear!$B$27:$B$28,0),MATCH(Z$5,Inputs_ByYear!$D$26:$Y$26))*INDEX(Inputs_ByYear!W$32:W$37,MATCH($C39,Inputs_ByYear!$B$32:$B$37,0))*INDEX(Inputs_ByPrg!$F$6:$F$69,MATCH('ABP BlockSize'!$E39,Inputs_ByPrg!$E$6:$E$69,0))</f>
        <v>0</v>
      </c>
      <c r="AA39" s="86">
        <f>Inputs_ByYear!X$22*Inputs_ByYear!X$23*INDEX(Inputs_ByYear!$D$27:$Y$28,MATCH($B39,Inputs_ByYear!$B$27:$B$28,0),MATCH(AA$5,Inputs_ByYear!$D$26:$Y$26))*INDEX(Inputs_ByYear!X$32:X$37,MATCH($C39,Inputs_ByYear!$B$32:$B$37,0))*INDEX(Inputs_ByPrg!$F$6:$F$69,MATCH('ABP BlockSize'!$E39,Inputs_ByPrg!$E$6:$E$69,0))</f>
        <v>0</v>
      </c>
      <c r="AB39" s="86">
        <f>Inputs_ByYear!Y$22*Inputs_ByYear!Y$23*INDEX(Inputs_ByYear!$D$27:$Y$28,MATCH($B39,Inputs_ByYear!$B$27:$B$28,0),MATCH(AB$5,Inputs_ByYear!$D$26:$Y$26))*INDEX(Inputs_ByYear!Y$32:Y$37,MATCH($C39,Inputs_ByYear!$B$32:$B$37,0))*INDEX(Inputs_ByPrg!$F$6:$F$69,MATCH('ABP BlockSize'!$E39,Inputs_ByPrg!$E$6:$E$69,0))</f>
        <v>0</v>
      </c>
    </row>
    <row r="40" spans="2:28" ht="14.75" customHeight="1" x14ac:dyDescent="0.25">
      <c r="B40" s="227" t="s">
        <v>259</v>
      </c>
      <c r="C40" s="227" t="s">
        <v>248</v>
      </c>
      <c r="D40" s="324" t="s">
        <v>358</v>
      </c>
      <c r="E40" s="272" t="str">
        <f t="shared" si="0"/>
        <v>B_Public Schools_&gt;25</v>
      </c>
      <c r="F40" s="249" t="s">
        <v>92</v>
      </c>
      <c r="G40" s="86">
        <f>Inputs_ByYear!D$22*Inputs_ByYear!D$23*INDEX(Inputs_ByYear!$D$27:$Y$28,MATCH($B40,Inputs_ByYear!$B$27:$B$28,0),MATCH(G$5,Inputs_ByYear!$D$26:$Y$26))*INDEX(Inputs_ByYear!D$32:D$37,MATCH($C40,Inputs_ByYear!$B$32:$B$37,0))*INDEX(Inputs_ByPrg!$F$6:$F$69,MATCH('ABP BlockSize'!$E40,Inputs_ByPrg!$E$6:$E$69,0))</f>
        <v>0</v>
      </c>
      <c r="H40" s="86">
        <f>Inputs_ByYear!E$22*Inputs_ByYear!E$23*INDEX(Inputs_ByYear!$D$27:$Y$28,MATCH($B40,Inputs_ByYear!$B$27:$B$28,0),MATCH(H$5,Inputs_ByYear!$D$26:$Y$26))*INDEX(Inputs_ByYear!E$32:E$37,MATCH($C40,Inputs_ByYear!$B$32:$B$37,0))*INDEX(Inputs_ByPrg!$F$6:$F$69,MATCH('ABP BlockSize'!$E40,Inputs_ByPrg!$E$6:$E$69,0))</f>
        <v>0</v>
      </c>
      <c r="I40" s="86">
        <f>Inputs_ByYear!F$22*Inputs_ByYear!F$23*INDEX(Inputs_ByYear!$D$27:$Y$28,MATCH($B40,Inputs_ByYear!$B$27:$B$28,0),MATCH(I$5,Inputs_ByYear!$D$26:$Y$26))*INDEX(Inputs_ByYear!F$32:F$37,MATCH($C40,Inputs_ByYear!$B$32:$B$37,0))*INDEX(Inputs_ByPrg!$F$6:$F$69,MATCH('ABP BlockSize'!$E40,Inputs_ByPrg!$E$6:$E$69,0))</f>
        <v>0</v>
      </c>
      <c r="J40" s="86">
        <f>Inputs_ByYear!G$22*Inputs_ByYear!G$23*INDEX(Inputs_ByYear!$D$27:$Y$28,MATCH($B40,Inputs_ByYear!$B$27:$B$28,0),MATCH(J$5,Inputs_ByYear!$D$26:$Y$26))*INDEX(Inputs_ByYear!G$32:G$37,MATCH($C40,Inputs_ByYear!$B$32:$B$37,0))*INDEX(Inputs_ByPrg!$F$6:$F$69,MATCH('ABP BlockSize'!$E40,Inputs_ByPrg!$E$6:$E$69,0))</f>
        <v>0</v>
      </c>
      <c r="K40" s="86">
        <f>Inputs_ByYear!H$22*Inputs_ByYear!H$23*INDEX(Inputs_ByYear!$D$27:$Y$28,MATCH($B40,Inputs_ByYear!$B$27:$B$28,0),MATCH(K$5,Inputs_ByYear!$D$26:$Y$26))*INDEX(Inputs_ByYear!H$32:H$37,MATCH($C40,Inputs_ByYear!$B$32:$B$37,0))*INDEX(Inputs_ByPrg!$F$6:$F$69,MATCH('ABP BlockSize'!$E40,Inputs_ByPrg!$E$6:$E$69,0))</f>
        <v>0</v>
      </c>
      <c r="L40" s="86">
        <f>Inputs_ByYear!I$22*Inputs_ByYear!I$23*INDEX(Inputs_ByYear!$D$27:$Y$28,MATCH($B40,Inputs_ByYear!$B$27:$B$28,0),MATCH(L$5,Inputs_ByYear!$D$26:$Y$26))*INDEX(Inputs_ByYear!I$32:I$37,MATCH($C40,Inputs_ByYear!$B$32:$B$37,0))*INDEX(Inputs_ByPrg!$F$6:$F$69,MATCH('ABP BlockSize'!$E40,Inputs_ByPrg!$E$6:$E$69,0))</f>
        <v>0</v>
      </c>
      <c r="M40" s="86">
        <f>Inputs_ByYear!J$22*Inputs_ByYear!J$23*INDEX(Inputs_ByYear!$D$27:$Y$28,MATCH($B40,Inputs_ByYear!$B$27:$B$28,0),MATCH(M$5,Inputs_ByYear!$D$26:$Y$26))*INDEX(Inputs_ByYear!J$32:J$37,MATCH($C40,Inputs_ByYear!$B$32:$B$37,0))*INDEX(Inputs_ByPrg!$F$6:$F$69,MATCH('ABP BlockSize'!$E40,Inputs_ByPrg!$E$6:$E$69,0))</f>
        <v>0</v>
      </c>
      <c r="N40" s="86">
        <f>Inputs_ByYear!K$22*Inputs_ByYear!K$23*INDEX(Inputs_ByYear!$D$27:$Y$28,MATCH($B40,Inputs_ByYear!$B$27:$B$28,0),MATCH(N$5,Inputs_ByYear!$D$26:$Y$26))*INDEX(Inputs_ByYear!K$32:K$37,MATCH($C40,Inputs_ByYear!$B$32:$B$37,0))*INDEX(Inputs_ByPrg!$F$6:$F$69,MATCH('ABP BlockSize'!$E40,Inputs_ByPrg!$E$6:$E$69,0))</f>
        <v>0</v>
      </c>
      <c r="O40" s="86">
        <f>Inputs_ByYear!L$22*Inputs_ByYear!L$23*INDEX(Inputs_ByYear!$D$27:$Y$28,MATCH($B40,Inputs_ByYear!$B$27:$B$28,0),MATCH(O$5,Inputs_ByYear!$D$26:$Y$26))*INDEX(Inputs_ByYear!L$32:L$37,MATCH($C40,Inputs_ByYear!$B$32:$B$37,0))*INDEX(Inputs_ByPrg!$F$6:$F$69,MATCH('ABP BlockSize'!$E40,Inputs_ByPrg!$E$6:$E$69,0))</f>
        <v>0</v>
      </c>
      <c r="P40" s="86">
        <f>Inputs_ByYear!M$22*Inputs_ByYear!M$23*INDEX(Inputs_ByYear!$D$27:$Y$28,MATCH($B40,Inputs_ByYear!$B$27:$B$28,0),MATCH(P$5,Inputs_ByYear!$D$26:$Y$26))*INDEX(Inputs_ByYear!M$32:M$37,MATCH($C40,Inputs_ByYear!$B$32:$B$37,0))*INDEX(Inputs_ByPrg!$F$6:$F$69,MATCH('ABP BlockSize'!$E40,Inputs_ByPrg!$E$6:$E$69,0))</f>
        <v>0</v>
      </c>
      <c r="Q40" s="86">
        <f>Inputs_ByYear!N$22*Inputs_ByYear!N$23*INDEX(Inputs_ByYear!$D$27:$Y$28,MATCH($B40,Inputs_ByYear!$B$27:$B$28,0),MATCH(Q$5,Inputs_ByYear!$D$26:$Y$26))*INDEX(Inputs_ByYear!N$32:N$37,MATCH($C40,Inputs_ByYear!$B$32:$B$37,0))*INDEX(Inputs_ByPrg!$F$6:$F$69,MATCH('ABP BlockSize'!$E40,Inputs_ByPrg!$E$6:$E$69,0))</f>
        <v>0</v>
      </c>
      <c r="R40" s="86">
        <f>Inputs_ByYear!O$22*Inputs_ByYear!O$23*INDEX(Inputs_ByYear!$D$27:$Y$28,MATCH($B40,Inputs_ByYear!$B$27:$B$28,0),MATCH(R$5,Inputs_ByYear!$D$26:$Y$26))*INDEX(Inputs_ByYear!O$32:O$37,MATCH($C40,Inputs_ByYear!$B$32:$B$37,0))*INDEX(Inputs_ByPrg!$F$6:$F$69,MATCH('ABP BlockSize'!$E40,Inputs_ByPrg!$E$6:$E$69,0))</f>
        <v>0</v>
      </c>
      <c r="S40" s="86">
        <f>Inputs_ByYear!P$22*Inputs_ByYear!P$23*INDEX(Inputs_ByYear!$D$27:$Y$28,MATCH($B40,Inputs_ByYear!$B$27:$B$28,0),MATCH(S$5,Inputs_ByYear!$D$26:$Y$26))*INDEX(Inputs_ByYear!P$32:P$37,MATCH($C40,Inputs_ByYear!$B$32:$B$37,0))*INDEX(Inputs_ByPrg!$F$6:$F$69,MATCH('ABP BlockSize'!$E40,Inputs_ByPrg!$E$6:$E$69,0))</f>
        <v>0</v>
      </c>
      <c r="T40" s="86">
        <f>Inputs_ByYear!Q$22*Inputs_ByYear!Q$23*INDEX(Inputs_ByYear!$D$27:$Y$28,MATCH($B40,Inputs_ByYear!$B$27:$B$28,0),MATCH(T$5,Inputs_ByYear!$D$26:$Y$26))*INDEX(Inputs_ByYear!Q$32:Q$37,MATCH($C40,Inputs_ByYear!$B$32:$B$37,0))*INDEX(Inputs_ByPrg!$F$6:$F$69,MATCH('ABP BlockSize'!$E40,Inputs_ByPrg!$E$6:$E$69,0))</f>
        <v>0</v>
      </c>
      <c r="U40" s="86">
        <f>Inputs_ByYear!R$22*Inputs_ByYear!R$23*INDEX(Inputs_ByYear!$D$27:$Y$28,MATCH($B40,Inputs_ByYear!$B$27:$B$28,0),MATCH(U$5,Inputs_ByYear!$D$26:$Y$26))*INDEX(Inputs_ByYear!R$32:R$37,MATCH($C40,Inputs_ByYear!$B$32:$B$37,0))*INDEX(Inputs_ByPrg!$F$6:$F$69,MATCH('ABP BlockSize'!$E40,Inputs_ByPrg!$E$6:$E$69,0))</f>
        <v>0</v>
      </c>
      <c r="V40" s="86">
        <f>Inputs_ByYear!S$22*Inputs_ByYear!S$23*INDEX(Inputs_ByYear!$D$27:$Y$28,MATCH($B40,Inputs_ByYear!$B$27:$B$28,0),MATCH(V$5,Inputs_ByYear!$D$26:$Y$26))*INDEX(Inputs_ByYear!S$32:S$37,MATCH($C40,Inputs_ByYear!$B$32:$B$37,0))*INDEX(Inputs_ByPrg!$F$6:$F$69,MATCH('ABP BlockSize'!$E40,Inputs_ByPrg!$E$6:$E$69,0))</f>
        <v>0</v>
      </c>
      <c r="W40" s="86">
        <f>Inputs_ByYear!T$22*Inputs_ByYear!T$23*INDEX(Inputs_ByYear!$D$27:$Y$28,MATCH($B40,Inputs_ByYear!$B$27:$B$28,0),MATCH(W$5,Inputs_ByYear!$D$26:$Y$26))*INDEX(Inputs_ByYear!T$32:T$37,MATCH($C40,Inputs_ByYear!$B$32:$B$37,0))*INDEX(Inputs_ByPrg!$F$6:$F$69,MATCH('ABP BlockSize'!$E40,Inputs_ByPrg!$E$6:$E$69,0))</f>
        <v>0</v>
      </c>
      <c r="X40" s="86">
        <f>Inputs_ByYear!U$22*Inputs_ByYear!U$23*INDEX(Inputs_ByYear!$D$27:$Y$28,MATCH($B40,Inputs_ByYear!$B$27:$B$28,0),MATCH(X$5,Inputs_ByYear!$D$26:$Y$26))*INDEX(Inputs_ByYear!U$32:U$37,MATCH($C40,Inputs_ByYear!$B$32:$B$37,0))*INDEX(Inputs_ByPrg!$F$6:$F$69,MATCH('ABP BlockSize'!$E40,Inputs_ByPrg!$E$6:$E$69,0))</f>
        <v>0</v>
      </c>
      <c r="Y40" s="86">
        <f>Inputs_ByYear!V$22*Inputs_ByYear!V$23*INDEX(Inputs_ByYear!$D$27:$Y$28,MATCH($B40,Inputs_ByYear!$B$27:$B$28,0),MATCH(Y$5,Inputs_ByYear!$D$26:$Y$26))*INDEX(Inputs_ByYear!V$32:V$37,MATCH($C40,Inputs_ByYear!$B$32:$B$37,0))*INDEX(Inputs_ByPrg!$F$6:$F$69,MATCH('ABP BlockSize'!$E40,Inputs_ByPrg!$E$6:$E$69,0))</f>
        <v>0</v>
      </c>
      <c r="Z40" s="86">
        <f>Inputs_ByYear!W$22*Inputs_ByYear!W$23*INDEX(Inputs_ByYear!$D$27:$Y$28,MATCH($B40,Inputs_ByYear!$B$27:$B$28,0),MATCH(Z$5,Inputs_ByYear!$D$26:$Y$26))*INDEX(Inputs_ByYear!W$32:W$37,MATCH($C40,Inputs_ByYear!$B$32:$B$37,0))*INDEX(Inputs_ByPrg!$F$6:$F$69,MATCH('ABP BlockSize'!$E40,Inputs_ByPrg!$E$6:$E$69,0))</f>
        <v>0</v>
      </c>
      <c r="AA40" s="86">
        <f>Inputs_ByYear!X$22*Inputs_ByYear!X$23*INDEX(Inputs_ByYear!$D$27:$Y$28,MATCH($B40,Inputs_ByYear!$B$27:$B$28,0),MATCH(AA$5,Inputs_ByYear!$D$26:$Y$26))*INDEX(Inputs_ByYear!X$32:X$37,MATCH($C40,Inputs_ByYear!$B$32:$B$37,0))*INDEX(Inputs_ByPrg!$F$6:$F$69,MATCH('ABP BlockSize'!$E40,Inputs_ByPrg!$E$6:$E$69,0))</f>
        <v>0</v>
      </c>
      <c r="AB40" s="86">
        <f>Inputs_ByYear!Y$22*Inputs_ByYear!Y$23*INDEX(Inputs_ByYear!$D$27:$Y$28,MATCH($B40,Inputs_ByYear!$B$27:$B$28,0),MATCH(AB$5,Inputs_ByYear!$D$26:$Y$26))*INDEX(Inputs_ByYear!Y$32:Y$37,MATCH($C40,Inputs_ByYear!$B$32:$B$37,0))*INDEX(Inputs_ByPrg!$F$6:$F$69,MATCH('ABP BlockSize'!$E40,Inputs_ByPrg!$E$6:$E$69,0))</f>
        <v>0</v>
      </c>
    </row>
    <row r="41" spans="2:28" ht="14.75" customHeight="1" x14ac:dyDescent="0.25">
      <c r="B41" s="227" t="s">
        <v>259</v>
      </c>
      <c r="C41" s="227" t="s">
        <v>248</v>
      </c>
      <c r="D41" s="324" t="s">
        <v>322</v>
      </c>
      <c r="E41" s="272" t="str">
        <f t="shared" si="0"/>
        <v>B_Public Schools_&gt;25-100</v>
      </c>
      <c r="F41" s="249" t="s">
        <v>92</v>
      </c>
      <c r="G41" s="86">
        <f>Inputs_ByYear!D$22*Inputs_ByYear!D$23*INDEX(Inputs_ByYear!$D$27:$Y$28,MATCH($B41,Inputs_ByYear!$B$27:$B$28,0),MATCH(G$5,Inputs_ByYear!$D$26:$Y$26))*INDEX(Inputs_ByYear!D$32:D$37,MATCH($C41,Inputs_ByYear!$B$32:$B$37,0))*INDEX(Inputs_ByPrg!$F$6:$F$69,MATCH('ABP BlockSize'!$E41,Inputs_ByPrg!$E$6:$E$69,0))</f>
        <v>0</v>
      </c>
      <c r="H41" s="86">
        <f>Inputs_ByYear!E$22*Inputs_ByYear!E$23*INDEX(Inputs_ByYear!$D$27:$Y$28,MATCH($B41,Inputs_ByYear!$B$27:$B$28,0),MATCH(H$5,Inputs_ByYear!$D$26:$Y$26))*INDEX(Inputs_ByYear!E$32:E$37,MATCH($C41,Inputs_ByYear!$B$32:$B$37,0))*INDEX(Inputs_ByPrg!$F$6:$F$69,MATCH('ABP BlockSize'!$E41,Inputs_ByPrg!$E$6:$E$69,0))</f>
        <v>0</v>
      </c>
      <c r="I41" s="86">
        <f>Inputs_ByYear!F$22*Inputs_ByYear!F$23*INDEX(Inputs_ByYear!$D$27:$Y$28,MATCH($B41,Inputs_ByYear!$B$27:$B$28,0),MATCH(I$5,Inputs_ByYear!$D$26:$Y$26))*INDEX(Inputs_ByYear!F$32:F$37,MATCH($C41,Inputs_ByYear!$B$32:$B$37,0))*INDEX(Inputs_ByPrg!$F$6:$F$69,MATCH('ABP BlockSize'!$E41,Inputs_ByPrg!$E$6:$E$69,0))</f>
        <v>940.8</v>
      </c>
      <c r="J41" s="86">
        <f>Inputs_ByYear!G$22*Inputs_ByYear!G$23*INDEX(Inputs_ByYear!$D$27:$Y$28,MATCH($B41,Inputs_ByYear!$B$27:$B$28,0),MATCH(J$5,Inputs_ByYear!$D$26:$Y$26))*INDEX(Inputs_ByYear!G$32:G$37,MATCH($C41,Inputs_ByYear!$B$32:$B$37,0))*INDEX(Inputs_ByPrg!$F$6:$F$69,MATCH('ABP BlockSize'!$E41,Inputs_ByPrg!$E$6:$E$69,0))</f>
        <v>784</v>
      </c>
      <c r="K41" s="86">
        <f>Inputs_ByYear!H$22*Inputs_ByYear!H$23*INDEX(Inputs_ByYear!$D$27:$Y$28,MATCH($B41,Inputs_ByYear!$B$27:$B$28,0),MATCH(K$5,Inputs_ByYear!$D$26:$Y$26))*INDEX(Inputs_ByYear!H$32:H$37,MATCH($C41,Inputs_ByYear!$B$32:$B$37,0))*INDEX(Inputs_ByPrg!$F$6:$F$69,MATCH('ABP BlockSize'!$E41,Inputs_ByPrg!$E$6:$E$69,0))</f>
        <v>784</v>
      </c>
      <c r="L41" s="86">
        <f>Inputs_ByYear!I$22*Inputs_ByYear!I$23*INDEX(Inputs_ByYear!$D$27:$Y$28,MATCH($B41,Inputs_ByYear!$B$27:$B$28,0),MATCH(L$5,Inputs_ByYear!$D$26:$Y$26))*INDEX(Inputs_ByYear!I$32:I$37,MATCH($C41,Inputs_ByYear!$B$32:$B$37,0))*INDEX(Inputs_ByPrg!$F$6:$F$69,MATCH('ABP BlockSize'!$E41,Inputs_ByPrg!$E$6:$E$69,0))</f>
        <v>940.8</v>
      </c>
      <c r="M41" s="86">
        <f>Inputs_ByYear!J$22*Inputs_ByYear!J$23*INDEX(Inputs_ByYear!$D$27:$Y$28,MATCH($B41,Inputs_ByYear!$B$27:$B$28,0),MATCH(M$5,Inputs_ByYear!$D$26:$Y$26))*INDEX(Inputs_ByYear!J$32:J$37,MATCH($C41,Inputs_ByYear!$B$32:$B$37,0))*INDEX(Inputs_ByPrg!$F$6:$F$69,MATCH('ABP BlockSize'!$E41,Inputs_ByPrg!$E$6:$E$69,0))</f>
        <v>940.8</v>
      </c>
      <c r="N41" s="86">
        <f>Inputs_ByYear!K$22*Inputs_ByYear!K$23*INDEX(Inputs_ByYear!$D$27:$Y$28,MATCH($B41,Inputs_ByYear!$B$27:$B$28,0),MATCH(N$5,Inputs_ByYear!$D$26:$Y$26))*INDEX(Inputs_ByYear!K$32:K$37,MATCH($C41,Inputs_ByYear!$B$32:$B$37,0))*INDEX(Inputs_ByPrg!$F$6:$F$69,MATCH('ABP BlockSize'!$E41,Inputs_ByPrg!$E$6:$E$69,0))</f>
        <v>627.20000000000005</v>
      </c>
      <c r="O41" s="86">
        <f>Inputs_ByYear!L$22*Inputs_ByYear!L$23*INDEX(Inputs_ByYear!$D$27:$Y$28,MATCH($B41,Inputs_ByYear!$B$27:$B$28,0),MATCH(O$5,Inputs_ByYear!$D$26:$Y$26))*INDEX(Inputs_ByYear!L$32:L$37,MATCH($C41,Inputs_ByYear!$B$32:$B$37,0))*INDEX(Inputs_ByPrg!$F$6:$F$69,MATCH('ABP BlockSize'!$E41,Inputs_ByPrg!$E$6:$E$69,0))</f>
        <v>627.20000000000005</v>
      </c>
      <c r="P41" s="86">
        <f>Inputs_ByYear!M$22*Inputs_ByYear!M$23*INDEX(Inputs_ByYear!$D$27:$Y$28,MATCH($B41,Inputs_ByYear!$B$27:$B$28,0),MATCH(P$5,Inputs_ByYear!$D$26:$Y$26))*INDEX(Inputs_ByYear!M$32:M$37,MATCH($C41,Inputs_ByYear!$B$32:$B$37,0))*INDEX(Inputs_ByPrg!$F$6:$F$69,MATCH('ABP BlockSize'!$E41,Inputs_ByPrg!$E$6:$E$69,0))</f>
        <v>627.20000000000005</v>
      </c>
      <c r="Q41" s="86">
        <f>Inputs_ByYear!N$22*Inputs_ByYear!N$23*INDEX(Inputs_ByYear!$D$27:$Y$28,MATCH($B41,Inputs_ByYear!$B$27:$B$28,0),MATCH(Q$5,Inputs_ByYear!$D$26:$Y$26))*INDEX(Inputs_ByYear!N$32:N$37,MATCH($C41,Inputs_ByYear!$B$32:$B$37,0))*INDEX(Inputs_ByPrg!$F$6:$F$69,MATCH('ABP BlockSize'!$E41,Inputs_ByPrg!$E$6:$E$69,0))</f>
        <v>627.20000000000005</v>
      </c>
      <c r="R41" s="86">
        <f>Inputs_ByYear!O$22*Inputs_ByYear!O$23*INDEX(Inputs_ByYear!$D$27:$Y$28,MATCH($B41,Inputs_ByYear!$B$27:$B$28,0),MATCH(R$5,Inputs_ByYear!$D$26:$Y$26))*INDEX(Inputs_ByYear!O$32:O$37,MATCH($C41,Inputs_ByYear!$B$32:$B$37,0))*INDEX(Inputs_ByPrg!$F$6:$F$69,MATCH('ABP BlockSize'!$E41,Inputs_ByPrg!$E$6:$E$69,0))</f>
        <v>627.20000000000005</v>
      </c>
      <c r="S41" s="86">
        <f>Inputs_ByYear!P$22*Inputs_ByYear!P$23*INDEX(Inputs_ByYear!$D$27:$Y$28,MATCH($B41,Inputs_ByYear!$B$27:$B$28,0),MATCH(S$5,Inputs_ByYear!$D$26:$Y$26))*INDEX(Inputs_ByYear!P$32:P$37,MATCH($C41,Inputs_ByYear!$B$32:$B$37,0))*INDEX(Inputs_ByPrg!$F$6:$F$69,MATCH('ABP BlockSize'!$E41,Inputs_ByPrg!$E$6:$E$69,0))</f>
        <v>627.20000000000005</v>
      </c>
      <c r="T41" s="86">
        <f>Inputs_ByYear!Q$22*Inputs_ByYear!Q$23*INDEX(Inputs_ByYear!$D$27:$Y$28,MATCH($B41,Inputs_ByYear!$B$27:$B$28,0),MATCH(T$5,Inputs_ByYear!$D$26:$Y$26))*INDEX(Inputs_ByYear!Q$32:Q$37,MATCH($C41,Inputs_ByYear!$B$32:$B$37,0))*INDEX(Inputs_ByPrg!$F$6:$F$69,MATCH('ABP BlockSize'!$E41,Inputs_ByPrg!$E$6:$E$69,0))</f>
        <v>627.20000000000005</v>
      </c>
      <c r="U41" s="86">
        <f>Inputs_ByYear!R$22*Inputs_ByYear!R$23*INDEX(Inputs_ByYear!$D$27:$Y$28,MATCH($B41,Inputs_ByYear!$B$27:$B$28,0),MATCH(U$5,Inputs_ByYear!$D$26:$Y$26))*INDEX(Inputs_ByYear!R$32:R$37,MATCH($C41,Inputs_ByYear!$B$32:$B$37,0))*INDEX(Inputs_ByPrg!$F$6:$F$69,MATCH('ABP BlockSize'!$E41,Inputs_ByPrg!$E$6:$E$69,0))</f>
        <v>627.20000000000005</v>
      </c>
      <c r="V41" s="86">
        <f>Inputs_ByYear!S$22*Inputs_ByYear!S$23*INDEX(Inputs_ByYear!$D$27:$Y$28,MATCH($B41,Inputs_ByYear!$B$27:$B$28,0),MATCH(V$5,Inputs_ByYear!$D$26:$Y$26))*INDEX(Inputs_ByYear!S$32:S$37,MATCH($C41,Inputs_ByYear!$B$32:$B$37,0))*INDEX(Inputs_ByPrg!$F$6:$F$69,MATCH('ABP BlockSize'!$E41,Inputs_ByPrg!$E$6:$E$69,0))</f>
        <v>627.20000000000005</v>
      </c>
      <c r="W41" s="86">
        <f>Inputs_ByYear!T$22*Inputs_ByYear!T$23*INDEX(Inputs_ByYear!$D$27:$Y$28,MATCH($B41,Inputs_ByYear!$B$27:$B$28,0),MATCH(W$5,Inputs_ByYear!$D$26:$Y$26))*INDEX(Inputs_ByYear!T$32:T$37,MATCH($C41,Inputs_ByYear!$B$32:$B$37,0))*INDEX(Inputs_ByPrg!$F$6:$F$69,MATCH('ABP BlockSize'!$E41,Inputs_ByPrg!$E$6:$E$69,0))</f>
        <v>627.20000000000005</v>
      </c>
      <c r="X41" s="86">
        <f>Inputs_ByYear!U$22*Inputs_ByYear!U$23*INDEX(Inputs_ByYear!$D$27:$Y$28,MATCH($B41,Inputs_ByYear!$B$27:$B$28,0),MATCH(X$5,Inputs_ByYear!$D$26:$Y$26))*INDEX(Inputs_ByYear!U$32:U$37,MATCH($C41,Inputs_ByYear!$B$32:$B$37,0))*INDEX(Inputs_ByPrg!$F$6:$F$69,MATCH('ABP BlockSize'!$E41,Inputs_ByPrg!$E$6:$E$69,0))</f>
        <v>627.20000000000005</v>
      </c>
      <c r="Y41" s="86">
        <f>Inputs_ByYear!V$22*Inputs_ByYear!V$23*INDEX(Inputs_ByYear!$D$27:$Y$28,MATCH($B41,Inputs_ByYear!$B$27:$B$28,0),MATCH(Y$5,Inputs_ByYear!$D$26:$Y$26))*INDEX(Inputs_ByYear!V$32:V$37,MATCH($C41,Inputs_ByYear!$B$32:$B$37,0))*INDEX(Inputs_ByPrg!$F$6:$F$69,MATCH('ABP BlockSize'!$E41,Inputs_ByPrg!$E$6:$E$69,0))</f>
        <v>627.20000000000005</v>
      </c>
      <c r="Z41" s="86">
        <f>Inputs_ByYear!W$22*Inputs_ByYear!W$23*INDEX(Inputs_ByYear!$D$27:$Y$28,MATCH($B41,Inputs_ByYear!$B$27:$B$28,0),MATCH(Z$5,Inputs_ByYear!$D$26:$Y$26))*INDEX(Inputs_ByYear!W$32:W$37,MATCH($C41,Inputs_ByYear!$B$32:$B$37,0))*INDEX(Inputs_ByPrg!$F$6:$F$69,MATCH('ABP BlockSize'!$E41,Inputs_ByPrg!$E$6:$E$69,0))</f>
        <v>0</v>
      </c>
      <c r="AA41" s="86">
        <f>Inputs_ByYear!X$22*Inputs_ByYear!X$23*INDEX(Inputs_ByYear!$D$27:$Y$28,MATCH($B41,Inputs_ByYear!$B$27:$B$28,0),MATCH(AA$5,Inputs_ByYear!$D$26:$Y$26))*INDEX(Inputs_ByYear!X$32:X$37,MATCH($C41,Inputs_ByYear!$B$32:$B$37,0))*INDEX(Inputs_ByPrg!$F$6:$F$69,MATCH('ABP BlockSize'!$E41,Inputs_ByPrg!$E$6:$E$69,0))</f>
        <v>0</v>
      </c>
      <c r="AB41" s="86">
        <f>Inputs_ByYear!Y$22*Inputs_ByYear!Y$23*INDEX(Inputs_ByYear!$D$27:$Y$28,MATCH($B41,Inputs_ByYear!$B$27:$B$28,0),MATCH(AB$5,Inputs_ByYear!$D$26:$Y$26))*INDEX(Inputs_ByYear!Y$32:Y$37,MATCH($C41,Inputs_ByYear!$B$32:$B$37,0))*INDEX(Inputs_ByPrg!$F$6:$F$69,MATCH('ABP BlockSize'!$E41,Inputs_ByPrg!$E$6:$E$69,0))</f>
        <v>0</v>
      </c>
    </row>
    <row r="42" spans="2:28" ht="14.75" customHeight="1" x14ac:dyDescent="0.25">
      <c r="B42" s="227" t="s">
        <v>259</v>
      </c>
      <c r="C42" s="227" t="s">
        <v>248</v>
      </c>
      <c r="D42" s="324" t="s">
        <v>323</v>
      </c>
      <c r="E42" s="272" t="str">
        <f t="shared" si="0"/>
        <v>B_Public Schools_&gt;100-200</v>
      </c>
      <c r="F42" s="249" t="s">
        <v>92</v>
      </c>
      <c r="G42" s="86">
        <f>Inputs_ByYear!D$22*Inputs_ByYear!D$23*INDEX(Inputs_ByYear!$D$27:$Y$28,MATCH($B42,Inputs_ByYear!$B$27:$B$28,0),MATCH(G$5,Inputs_ByYear!$D$26:$Y$26))*INDEX(Inputs_ByYear!D$32:D$37,MATCH($C42,Inputs_ByYear!$B$32:$B$37,0))*INDEX(Inputs_ByPrg!$F$6:$F$69,MATCH('ABP BlockSize'!$E42,Inputs_ByPrg!$E$6:$E$69,0))</f>
        <v>0</v>
      </c>
      <c r="H42" s="86">
        <f>Inputs_ByYear!E$22*Inputs_ByYear!E$23*INDEX(Inputs_ByYear!$D$27:$Y$28,MATCH($B42,Inputs_ByYear!$B$27:$B$28,0),MATCH(H$5,Inputs_ByYear!$D$26:$Y$26))*INDEX(Inputs_ByYear!E$32:E$37,MATCH($C42,Inputs_ByYear!$B$32:$B$37,0))*INDEX(Inputs_ByPrg!$F$6:$F$69,MATCH('ABP BlockSize'!$E42,Inputs_ByPrg!$E$6:$E$69,0))</f>
        <v>0</v>
      </c>
      <c r="I42" s="86">
        <f>Inputs_ByYear!F$22*Inputs_ByYear!F$23*INDEX(Inputs_ByYear!$D$27:$Y$28,MATCH($B42,Inputs_ByYear!$B$27:$B$28,0),MATCH(I$5,Inputs_ByYear!$D$26:$Y$26))*INDEX(Inputs_ByYear!F$32:F$37,MATCH($C42,Inputs_ByYear!$B$32:$B$37,0))*INDEX(Inputs_ByPrg!$F$6:$F$69,MATCH('ABP BlockSize'!$E42,Inputs_ByPrg!$E$6:$E$69,0))</f>
        <v>19397</v>
      </c>
      <c r="J42" s="86">
        <f>Inputs_ByYear!G$22*Inputs_ByYear!G$23*INDEX(Inputs_ByYear!$D$27:$Y$28,MATCH($B42,Inputs_ByYear!$B$27:$B$28,0),MATCH(J$5,Inputs_ByYear!$D$26:$Y$26))*INDEX(Inputs_ByYear!G$32:G$37,MATCH($C42,Inputs_ByYear!$B$32:$B$37,0))*INDEX(Inputs_ByPrg!$F$6:$F$69,MATCH('ABP BlockSize'!$E42,Inputs_ByPrg!$E$6:$E$69,0))</f>
        <v>16164.166666666666</v>
      </c>
      <c r="K42" s="86">
        <f>Inputs_ByYear!H$22*Inputs_ByYear!H$23*INDEX(Inputs_ByYear!$D$27:$Y$28,MATCH($B42,Inputs_ByYear!$B$27:$B$28,0),MATCH(K$5,Inputs_ByYear!$D$26:$Y$26))*INDEX(Inputs_ByYear!H$32:H$37,MATCH($C42,Inputs_ByYear!$B$32:$B$37,0))*INDEX(Inputs_ByPrg!$F$6:$F$69,MATCH('ABP BlockSize'!$E42,Inputs_ByPrg!$E$6:$E$69,0))</f>
        <v>16164.166666666666</v>
      </c>
      <c r="L42" s="86">
        <f>Inputs_ByYear!I$22*Inputs_ByYear!I$23*INDEX(Inputs_ByYear!$D$27:$Y$28,MATCH($B42,Inputs_ByYear!$B$27:$B$28,0),MATCH(L$5,Inputs_ByYear!$D$26:$Y$26))*INDEX(Inputs_ByYear!I$32:I$37,MATCH($C42,Inputs_ByYear!$B$32:$B$37,0))*INDEX(Inputs_ByPrg!$F$6:$F$69,MATCH('ABP BlockSize'!$E42,Inputs_ByPrg!$E$6:$E$69,0))</f>
        <v>19397</v>
      </c>
      <c r="M42" s="86">
        <f>Inputs_ByYear!J$22*Inputs_ByYear!J$23*INDEX(Inputs_ByYear!$D$27:$Y$28,MATCH($B42,Inputs_ByYear!$B$27:$B$28,0),MATCH(M$5,Inputs_ByYear!$D$26:$Y$26))*INDEX(Inputs_ByYear!J$32:J$37,MATCH($C42,Inputs_ByYear!$B$32:$B$37,0))*INDEX(Inputs_ByPrg!$F$6:$F$69,MATCH('ABP BlockSize'!$E42,Inputs_ByPrg!$E$6:$E$69,0))</f>
        <v>19397</v>
      </c>
      <c r="N42" s="86">
        <f>Inputs_ByYear!K$22*Inputs_ByYear!K$23*INDEX(Inputs_ByYear!$D$27:$Y$28,MATCH($B42,Inputs_ByYear!$B$27:$B$28,0),MATCH(N$5,Inputs_ByYear!$D$26:$Y$26))*INDEX(Inputs_ByYear!K$32:K$37,MATCH($C42,Inputs_ByYear!$B$32:$B$37,0))*INDEX(Inputs_ByPrg!$F$6:$F$69,MATCH('ABP BlockSize'!$E42,Inputs_ByPrg!$E$6:$E$69,0))</f>
        <v>12931.333333333332</v>
      </c>
      <c r="O42" s="86">
        <f>Inputs_ByYear!L$22*Inputs_ByYear!L$23*INDEX(Inputs_ByYear!$D$27:$Y$28,MATCH($B42,Inputs_ByYear!$B$27:$B$28,0),MATCH(O$5,Inputs_ByYear!$D$26:$Y$26))*INDEX(Inputs_ByYear!L$32:L$37,MATCH($C42,Inputs_ByYear!$B$32:$B$37,0))*INDEX(Inputs_ByPrg!$F$6:$F$69,MATCH('ABP BlockSize'!$E42,Inputs_ByPrg!$E$6:$E$69,0))</f>
        <v>12931.333333333332</v>
      </c>
      <c r="P42" s="86">
        <f>Inputs_ByYear!M$22*Inputs_ByYear!M$23*INDEX(Inputs_ByYear!$D$27:$Y$28,MATCH($B42,Inputs_ByYear!$B$27:$B$28,0),MATCH(P$5,Inputs_ByYear!$D$26:$Y$26))*INDEX(Inputs_ByYear!M$32:M$37,MATCH($C42,Inputs_ByYear!$B$32:$B$37,0))*INDEX(Inputs_ByPrg!$F$6:$F$69,MATCH('ABP BlockSize'!$E42,Inputs_ByPrg!$E$6:$E$69,0))</f>
        <v>12931.333333333332</v>
      </c>
      <c r="Q42" s="86">
        <f>Inputs_ByYear!N$22*Inputs_ByYear!N$23*INDEX(Inputs_ByYear!$D$27:$Y$28,MATCH($B42,Inputs_ByYear!$B$27:$B$28,0),MATCH(Q$5,Inputs_ByYear!$D$26:$Y$26))*INDEX(Inputs_ByYear!N$32:N$37,MATCH($C42,Inputs_ByYear!$B$32:$B$37,0))*INDEX(Inputs_ByPrg!$F$6:$F$69,MATCH('ABP BlockSize'!$E42,Inputs_ByPrg!$E$6:$E$69,0))</f>
        <v>12931.333333333332</v>
      </c>
      <c r="R42" s="86">
        <f>Inputs_ByYear!O$22*Inputs_ByYear!O$23*INDEX(Inputs_ByYear!$D$27:$Y$28,MATCH($B42,Inputs_ByYear!$B$27:$B$28,0),MATCH(R$5,Inputs_ByYear!$D$26:$Y$26))*INDEX(Inputs_ByYear!O$32:O$37,MATCH($C42,Inputs_ByYear!$B$32:$B$37,0))*INDEX(Inputs_ByPrg!$F$6:$F$69,MATCH('ABP BlockSize'!$E42,Inputs_ByPrg!$E$6:$E$69,0))</f>
        <v>12931.333333333332</v>
      </c>
      <c r="S42" s="86">
        <f>Inputs_ByYear!P$22*Inputs_ByYear!P$23*INDEX(Inputs_ByYear!$D$27:$Y$28,MATCH($B42,Inputs_ByYear!$B$27:$B$28,0),MATCH(S$5,Inputs_ByYear!$D$26:$Y$26))*INDEX(Inputs_ByYear!P$32:P$37,MATCH($C42,Inputs_ByYear!$B$32:$B$37,0))*INDEX(Inputs_ByPrg!$F$6:$F$69,MATCH('ABP BlockSize'!$E42,Inputs_ByPrg!$E$6:$E$69,0))</f>
        <v>12931.333333333332</v>
      </c>
      <c r="T42" s="86">
        <f>Inputs_ByYear!Q$22*Inputs_ByYear!Q$23*INDEX(Inputs_ByYear!$D$27:$Y$28,MATCH($B42,Inputs_ByYear!$B$27:$B$28,0),MATCH(T$5,Inputs_ByYear!$D$26:$Y$26))*INDEX(Inputs_ByYear!Q$32:Q$37,MATCH($C42,Inputs_ByYear!$B$32:$B$37,0))*INDEX(Inputs_ByPrg!$F$6:$F$69,MATCH('ABP BlockSize'!$E42,Inputs_ByPrg!$E$6:$E$69,0))</f>
        <v>12931.333333333332</v>
      </c>
      <c r="U42" s="86">
        <f>Inputs_ByYear!R$22*Inputs_ByYear!R$23*INDEX(Inputs_ByYear!$D$27:$Y$28,MATCH($B42,Inputs_ByYear!$B$27:$B$28,0),MATCH(U$5,Inputs_ByYear!$D$26:$Y$26))*INDEX(Inputs_ByYear!R$32:R$37,MATCH($C42,Inputs_ByYear!$B$32:$B$37,0))*INDEX(Inputs_ByPrg!$F$6:$F$69,MATCH('ABP BlockSize'!$E42,Inputs_ByPrg!$E$6:$E$69,0))</f>
        <v>12931.333333333332</v>
      </c>
      <c r="V42" s="86">
        <f>Inputs_ByYear!S$22*Inputs_ByYear!S$23*INDEX(Inputs_ByYear!$D$27:$Y$28,MATCH($B42,Inputs_ByYear!$B$27:$B$28,0),MATCH(V$5,Inputs_ByYear!$D$26:$Y$26))*INDEX(Inputs_ByYear!S$32:S$37,MATCH($C42,Inputs_ByYear!$B$32:$B$37,0))*INDEX(Inputs_ByPrg!$F$6:$F$69,MATCH('ABP BlockSize'!$E42,Inputs_ByPrg!$E$6:$E$69,0))</f>
        <v>12931.333333333332</v>
      </c>
      <c r="W42" s="86">
        <f>Inputs_ByYear!T$22*Inputs_ByYear!T$23*INDEX(Inputs_ByYear!$D$27:$Y$28,MATCH($B42,Inputs_ByYear!$B$27:$B$28,0),MATCH(W$5,Inputs_ByYear!$D$26:$Y$26))*INDEX(Inputs_ByYear!T$32:T$37,MATCH($C42,Inputs_ByYear!$B$32:$B$37,0))*INDEX(Inputs_ByPrg!$F$6:$F$69,MATCH('ABP BlockSize'!$E42,Inputs_ByPrg!$E$6:$E$69,0))</f>
        <v>12931.333333333332</v>
      </c>
      <c r="X42" s="86">
        <f>Inputs_ByYear!U$22*Inputs_ByYear!U$23*INDEX(Inputs_ByYear!$D$27:$Y$28,MATCH($B42,Inputs_ByYear!$B$27:$B$28,0),MATCH(X$5,Inputs_ByYear!$D$26:$Y$26))*INDEX(Inputs_ByYear!U$32:U$37,MATCH($C42,Inputs_ByYear!$B$32:$B$37,0))*INDEX(Inputs_ByPrg!$F$6:$F$69,MATCH('ABP BlockSize'!$E42,Inputs_ByPrg!$E$6:$E$69,0))</f>
        <v>12931.333333333332</v>
      </c>
      <c r="Y42" s="86">
        <f>Inputs_ByYear!V$22*Inputs_ByYear!V$23*INDEX(Inputs_ByYear!$D$27:$Y$28,MATCH($B42,Inputs_ByYear!$B$27:$B$28,0),MATCH(Y$5,Inputs_ByYear!$D$26:$Y$26))*INDEX(Inputs_ByYear!V$32:V$37,MATCH($C42,Inputs_ByYear!$B$32:$B$37,0))*INDEX(Inputs_ByPrg!$F$6:$F$69,MATCH('ABP BlockSize'!$E42,Inputs_ByPrg!$E$6:$E$69,0))</f>
        <v>12931.333333333332</v>
      </c>
      <c r="Z42" s="86">
        <f>Inputs_ByYear!W$22*Inputs_ByYear!W$23*INDEX(Inputs_ByYear!$D$27:$Y$28,MATCH($B42,Inputs_ByYear!$B$27:$B$28,0),MATCH(Z$5,Inputs_ByYear!$D$26:$Y$26))*INDEX(Inputs_ByYear!W$32:W$37,MATCH($C42,Inputs_ByYear!$B$32:$B$37,0))*INDEX(Inputs_ByPrg!$F$6:$F$69,MATCH('ABP BlockSize'!$E42,Inputs_ByPrg!$E$6:$E$69,0))</f>
        <v>0</v>
      </c>
      <c r="AA42" s="86">
        <f>Inputs_ByYear!X$22*Inputs_ByYear!X$23*INDEX(Inputs_ByYear!$D$27:$Y$28,MATCH($B42,Inputs_ByYear!$B$27:$B$28,0),MATCH(AA$5,Inputs_ByYear!$D$26:$Y$26))*INDEX(Inputs_ByYear!X$32:X$37,MATCH($C42,Inputs_ByYear!$B$32:$B$37,0))*INDEX(Inputs_ByPrg!$F$6:$F$69,MATCH('ABP BlockSize'!$E42,Inputs_ByPrg!$E$6:$E$69,0))</f>
        <v>0</v>
      </c>
      <c r="AB42" s="86">
        <f>Inputs_ByYear!Y$22*Inputs_ByYear!Y$23*INDEX(Inputs_ByYear!$D$27:$Y$28,MATCH($B42,Inputs_ByYear!$B$27:$B$28,0),MATCH(AB$5,Inputs_ByYear!$D$26:$Y$26))*INDEX(Inputs_ByYear!Y$32:Y$37,MATCH($C42,Inputs_ByYear!$B$32:$B$37,0))*INDEX(Inputs_ByPrg!$F$6:$F$69,MATCH('ABP BlockSize'!$E42,Inputs_ByPrg!$E$6:$E$69,0))</f>
        <v>0</v>
      </c>
    </row>
    <row r="43" spans="2:28" ht="14.75" customHeight="1" x14ac:dyDescent="0.25">
      <c r="B43" s="227" t="s">
        <v>259</v>
      </c>
      <c r="C43" s="227" t="s">
        <v>248</v>
      </c>
      <c r="D43" s="324" t="s">
        <v>324</v>
      </c>
      <c r="E43" s="272" t="str">
        <f t="shared" si="0"/>
        <v>B_Public Schools_&gt;200-500</v>
      </c>
      <c r="F43" s="249" t="s">
        <v>92</v>
      </c>
      <c r="G43" s="86">
        <f>Inputs_ByYear!D$22*Inputs_ByYear!D$23*INDEX(Inputs_ByYear!$D$27:$Y$28,MATCH($B43,Inputs_ByYear!$B$27:$B$28,0),MATCH(G$5,Inputs_ByYear!$D$26:$Y$26))*INDEX(Inputs_ByYear!D$32:D$37,MATCH($C43,Inputs_ByYear!$B$32:$B$37,0))*INDEX(Inputs_ByPrg!$F$6:$F$69,MATCH('ABP BlockSize'!$E43,Inputs_ByPrg!$E$6:$E$69,0))</f>
        <v>0</v>
      </c>
      <c r="H43" s="86">
        <f>Inputs_ByYear!E$22*Inputs_ByYear!E$23*INDEX(Inputs_ByYear!$D$27:$Y$28,MATCH($B43,Inputs_ByYear!$B$27:$B$28,0),MATCH(H$5,Inputs_ByYear!$D$26:$Y$26))*INDEX(Inputs_ByYear!E$32:E$37,MATCH($C43,Inputs_ByYear!$B$32:$B$37,0))*INDEX(Inputs_ByPrg!$F$6:$F$69,MATCH('ABP BlockSize'!$E43,Inputs_ByPrg!$E$6:$E$69,0))</f>
        <v>0</v>
      </c>
      <c r="I43" s="86">
        <f>Inputs_ByYear!F$22*Inputs_ByYear!F$23*INDEX(Inputs_ByYear!$D$27:$Y$28,MATCH($B43,Inputs_ByYear!$B$27:$B$28,0),MATCH(I$5,Inputs_ByYear!$D$26:$Y$26))*INDEX(Inputs_ByYear!F$32:F$37,MATCH($C43,Inputs_ByYear!$B$32:$B$37,0))*INDEX(Inputs_ByPrg!$F$6:$F$69,MATCH('ABP BlockSize'!$E43,Inputs_ByPrg!$E$6:$E$69,0))</f>
        <v>11258.800000000001</v>
      </c>
      <c r="J43" s="86">
        <f>Inputs_ByYear!G$22*Inputs_ByYear!G$23*INDEX(Inputs_ByYear!$D$27:$Y$28,MATCH($B43,Inputs_ByYear!$B$27:$B$28,0),MATCH(J$5,Inputs_ByYear!$D$26:$Y$26))*INDEX(Inputs_ByYear!G$32:G$37,MATCH($C43,Inputs_ByYear!$B$32:$B$37,0))*INDEX(Inputs_ByPrg!$F$6:$F$69,MATCH('ABP BlockSize'!$E43,Inputs_ByPrg!$E$6:$E$69,0))</f>
        <v>9382.3333333333339</v>
      </c>
      <c r="K43" s="86">
        <f>Inputs_ByYear!H$22*Inputs_ByYear!H$23*INDEX(Inputs_ByYear!$D$27:$Y$28,MATCH($B43,Inputs_ByYear!$B$27:$B$28,0),MATCH(K$5,Inputs_ByYear!$D$26:$Y$26))*INDEX(Inputs_ByYear!H$32:H$37,MATCH($C43,Inputs_ByYear!$B$32:$B$37,0))*INDEX(Inputs_ByPrg!$F$6:$F$69,MATCH('ABP BlockSize'!$E43,Inputs_ByPrg!$E$6:$E$69,0))</f>
        <v>9382.3333333333339</v>
      </c>
      <c r="L43" s="86">
        <f>Inputs_ByYear!I$22*Inputs_ByYear!I$23*INDEX(Inputs_ByYear!$D$27:$Y$28,MATCH($B43,Inputs_ByYear!$B$27:$B$28,0),MATCH(L$5,Inputs_ByYear!$D$26:$Y$26))*INDEX(Inputs_ByYear!I$32:I$37,MATCH($C43,Inputs_ByYear!$B$32:$B$37,0))*INDEX(Inputs_ByPrg!$F$6:$F$69,MATCH('ABP BlockSize'!$E43,Inputs_ByPrg!$E$6:$E$69,0))</f>
        <v>11258.800000000001</v>
      </c>
      <c r="M43" s="86">
        <f>Inputs_ByYear!J$22*Inputs_ByYear!J$23*INDEX(Inputs_ByYear!$D$27:$Y$28,MATCH($B43,Inputs_ByYear!$B$27:$B$28,0),MATCH(M$5,Inputs_ByYear!$D$26:$Y$26))*INDEX(Inputs_ByYear!J$32:J$37,MATCH($C43,Inputs_ByYear!$B$32:$B$37,0))*INDEX(Inputs_ByPrg!$F$6:$F$69,MATCH('ABP BlockSize'!$E43,Inputs_ByPrg!$E$6:$E$69,0))</f>
        <v>11258.800000000001</v>
      </c>
      <c r="N43" s="86">
        <f>Inputs_ByYear!K$22*Inputs_ByYear!K$23*INDEX(Inputs_ByYear!$D$27:$Y$28,MATCH($B43,Inputs_ByYear!$B$27:$B$28,0),MATCH(N$5,Inputs_ByYear!$D$26:$Y$26))*INDEX(Inputs_ByYear!K$32:K$37,MATCH($C43,Inputs_ByYear!$B$32:$B$37,0))*INDEX(Inputs_ByPrg!$F$6:$F$69,MATCH('ABP BlockSize'!$E43,Inputs_ByPrg!$E$6:$E$69,0))</f>
        <v>7505.8666666666668</v>
      </c>
      <c r="O43" s="86">
        <f>Inputs_ByYear!L$22*Inputs_ByYear!L$23*INDEX(Inputs_ByYear!$D$27:$Y$28,MATCH($B43,Inputs_ByYear!$B$27:$B$28,0),MATCH(O$5,Inputs_ByYear!$D$26:$Y$26))*INDEX(Inputs_ByYear!L$32:L$37,MATCH($C43,Inputs_ByYear!$B$32:$B$37,0))*INDEX(Inputs_ByPrg!$F$6:$F$69,MATCH('ABP BlockSize'!$E43,Inputs_ByPrg!$E$6:$E$69,0))</f>
        <v>7505.8666666666668</v>
      </c>
      <c r="P43" s="86">
        <f>Inputs_ByYear!M$22*Inputs_ByYear!M$23*INDEX(Inputs_ByYear!$D$27:$Y$28,MATCH($B43,Inputs_ByYear!$B$27:$B$28,0),MATCH(P$5,Inputs_ByYear!$D$26:$Y$26))*INDEX(Inputs_ByYear!M$32:M$37,MATCH($C43,Inputs_ByYear!$B$32:$B$37,0))*INDEX(Inputs_ByPrg!$F$6:$F$69,MATCH('ABP BlockSize'!$E43,Inputs_ByPrg!$E$6:$E$69,0))</f>
        <v>7505.8666666666668</v>
      </c>
      <c r="Q43" s="86">
        <f>Inputs_ByYear!N$22*Inputs_ByYear!N$23*INDEX(Inputs_ByYear!$D$27:$Y$28,MATCH($B43,Inputs_ByYear!$B$27:$B$28,0),MATCH(Q$5,Inputs_ByYear!$D$26:$Y$26))*INDEX(Inputs_ByYear!N$32:N$37,MATCH($C43,Inputs_ByYear!$B$32:$B$37,0))*INDEX(Inputs_ByPrg!$F$6:$F$69,MATCH('ABP BlockSize'!$E43,Inputs_ByPrg!$E$6:$E$69,0))</f>
        <v>7505.8666666666668</v>
      </c>
      <c r="R43" s="86">
        <f>Inputs_ByYear!O$22*Inputs_ByYear!O$23*INDEX(Inputs_ByYear!$D$27:$Y$28,MATCH($B43,Inputs_ByYear!$B$27:$B$28,0),MATCH(R$5,Inputs_ByYear!$D$26:$Y$26))*INDEX(Inputs_ByYear!O$32:O$37,MATCH($C43,Inputs_ByYear!$B$32:$B$37,0))*INDEX(Inputs_ByPrg!$F$6:$F$69,MATCH('ABP BlockSize'!$E43,Inputs_ByPrg!$E$6:$E$69,0))</f>
        <v>7505.8666666666668</v>
      </c>
      <c r="S43" s="86">
        <f>Inputs_ByYear!P$22*Inputs_ByYear!P$23*INDEX(Inputs_ByYear!$D$27:$Y$28,MATCH($B43,Inputs_ByYear!$B$27:$B$28,0),MATCH(S$5,Inputs_ByYear!$D$26:$Y$26))*INDEX(Inputs_ByYear!P$32:P$37,MATCH($C43,Inputs_ByYear!$B$32:$B$37,0))*INDEX(Inputs_ByPrg!$F$6:$F$69,MATCH('ABP BlockSize'!$E43,Inputs_ByPrg!$E$6:$E$69,0))</f>
        <v>7505.8666666666668</v>
      </c>
      <c r="T43" s="86">
        <f>Inputs_ByYear!Q$22*Inputs_ByYear!Q$23*INDEX(Inputs_ByYear!$D$27:$Y$28,MATCH($B43,Inputs_ByYear!$B$27:$B$28,0),MATCH(T$5,Inputs_ByYear!$D$26:$Y$26))*INDEX(Inputs_ByYear!Q$32:Q$37,MATCH($C43,Inputs_ByYear!$B$32:$B$37,0))*INDEX(Inputs_ByPrg!$F$6:$F$69,MATCH('ABP BlockSize'!$E43,Inputs_ByPrg!$E$6:$E$69,0))</f>
        <v>7505.8666666666668</v>
      </c>
      <c r="U43" s="86">
        <f>Inputs_ByYear!R$22*Inputs_ByYear!R$23*INDEX(Inputs_ByYear!$D$27:$Y$28,MATCH($B43,Inputs_ByYear!$B$27:$B$28,0),MATCH(U$5,Inputs_ByYear!$D$26:$Y$26))*INDEX(Inputs_ByYear!R$32:R$37,MATCH($C43,Inputs_ByYear!$B$32:$B$37,0))*INDEX(Inputs_ByPrg!$F$6:$F$69,MATCH('ABP BlockSize'!$E43,Inputs_ByPrg!$E$6:$E$69,0))</f>
        <v>7505.8666666666668</v>
      </c>
      <c r="V43" s="86">
        <f>Inputs_ByYear!S$22*Inputs_ByYear!S$23*INDEX(Inputs_ByYear!$D$27:$Y$28,MATCH($B43,Inputs_ByYear!$B$27:$B$28,0),MATCH(V$5,Inputs_ByYear!$D$26:$Y$26))*INDEX(Inputs_ByYear!S$32:S$37,MATCH($C43,Inputs_ByYear!$B$32:$B$37,0))*INDEX(Inputs_ByPrg!$F$6:$F$69,MATCH('ABP BlockSize'!$E43,Inputs_ByPrg!$E$6:$E$69,0))</f>
        <v>7505.8666666666668</v>
      </c>
      <c r="W43" s="86">
        <f>Inputs_ByYear!T$22*Inputs_ByYear!T$23*INDEX(Inputs_ByYear!$D$27:$Y$28,MATCH($B43,Inputs_ByYear!$B$27:$B$28,0),MATCH(W$5,Inputs_ByYear!$D$26:$Y$26))*INDEX(Inputs_ByYear!T$32:T$37,MATCH($C43,Inputs_ByYear!$B$32:$B$37,0))*INDEX(Inputs_ByPrg!$F$6:$F$69,MATCH('ABP BlockSize'!$E43,Inputs_ByPrg!$E$6:$E$69,0))</f>
        <v>7505.8666666666668</v>
      </c>
      <c r="X43" s="86">
        <f>Inputs_ByYear!U$22*Inputs_ByYear!U$23*INDEX(Inputs_ByYear!$D$27:$Y$28,MATCH($B43,Inputs_ByYear!$B$27:$B$28,0),MATCH(X$5,Inputs_ByYear!$D$26:$Y$26))*INDEX(Inputs_ByYear!U$32:U$37,MATCH($C43,Inputs_ByYear!$B$32:$B$37,0))*INDEX(Inputs_ByPrg!$F$6:$F$69,MATCH('ABP BlockSize'!$E43,Inputs_ByPrg!$E$6:$E$69,0))</f>
        <v>7505.8666666666668</v>
      </c>
      <c r="Y43" s="86">
        <f>Inputs_ByYear!V$22*Inputs_ByYear!V$23*INDEX(Inputs_ByYear!$D$27:$Y$28,MATCH($B43,Inputs_ByYear!$B$27:$B$28,0),MATCH(Y$5,Inputs_ByYear!$D$26:$Y$26))*INDEX(Inputs_ByYear!V$32:V$37,MATCH($C43,Inputs_ByYear!$B$32:$B$37,0))*INDEX(Inputs_ByPrg!$F$6:$F$69,MATCH('ABP BlockSize'!$E43,Inputs_ByPrg!$E$6:$E$69,0))</f>
        <v>7505.8666666666668</v>
      </c>
      <c r="Z43" s="86">
        <f>Inputs_ByYear!W$22*Inputs_ByYear!W$23*INDEX(Inputs_ByYear!$D$27:$Y$28,MATCH($B43,Inputs_ByYear!$B$27:$B$28,0),MATCH(Z$5,Inputs_ByYear!$D$26:$Y$26))*INDEX(Inputs_ByYear!W$32:W$37,MATCH($C43,Inputs_ByYear!$B$32:$B$37,0))*INDEX(Inputs_ByPrg!$F$6:$F$69,MATCH('ABP BlockSize'!$E43,Inputs_ByPrg!$E$6:$E$69,0))</f>
        <v>0</v>
      </c>
      <c r="AA43" s="86">
        <f>Inputs_ByYear!X$22*Inputs_ByYear!X$23*INDEX(Inputs_ByYear!$D$27:$Y$28,MATCH($B43,Inputs_ByYear!$B$27:$B$28,0),MATCH(AA$5,Inputs_ByYear!$D$26:$Y$26))*INDEX(Inputs_ByYear!X$32:X$37,MATCH($C43,Inputs_ByYear!$B$32:$B$37,0))*INDEX(Inputs_ByPrg!$F$6:$F$69,MATCH('ABP BlockSize'!$E43,Inputs_ByPrg!$E$6:$E$69,0))</f>
        <v>0</v>
      </c>
      <c r="AB43" s="86">
        <f>Inputs_ByYear!Y$22*Inputs_ByYear!Y$23*INDEX(Inputs_ByYear!$D$27:$Y$28,MATCH($B43,Inputs_ByYear!$B$27:$B$28,0),MATCH(AB$5,Inputs_ByYear!$D$26:$Y$26))*INDEX(Inputs_ByYear!Y$32:Y$37,MATCH($C43,Inputs_ByYear!$B$32:$B$37,0))*INDEX(Inputs_ByPrg!$F$6:$F$69,MATCH('ABP BlockSize'!$E43,Inputs_ByPrg!$E$6:$E$69,0))</f>
        <v>0</v>
      </c>
    </row>
    <row r="44" spans="2:28" ht="14.75" customHeight="1" x14ac:dyDescent="0.25">
      <c r="B44" s="227" t="s">
        <v>259</v>
      </c>
      <c r="C44" s="227" t="s">
        <v>248</v>
      </c>
      <c r="D44" s="324" t="s">
        <v>326</v>
      </c>
      <c r="E44" s="272" t="str">
        <f t="shared" si="0"/>
        <v>B_Public Schools_&gt;500-2000</v>
      </c>
      <c r="F44" s="249" t="s">
        <v>92</v>
      </c>
      <c r="G44" s="86">
        <f>Inputs_ByYear!D$22*Inputs_ByYear!D$23*INDEX(Inputs_ByYear!$D$27:$Y$28,MATCH($B44,Inputs_ByYear!$B$27:$B$28,0),MATCH(G$5,Inputs_ByYear!$D$26:$Y$26))*INDEX(Inputs_ByYear!D$32:D$37,MATCH($C44,Inputs_ByYear!$B$32:$B$37,0))*INDEX(Inputs_ByPrg!$F$6:$F$69,MATCH('ABP BlockSize'!$E44,Inputs_ByPrg!$E$6:$E$69,0))</f>
        <v>0</v>
      </c>
      <c r="H44" s="86">
        <f>Inputs_ByYear!E$22*Inputs_ByYear!E$23*INDEX(Inputs_ByYear!$D$27:$Y$28,MATCH($B44,Inputs_ByYear!$B$27:$B$28,0),MATCH(H$5,Inputs_ByYear!$D$26:$Y$26))*INDEX(Inputs_ByYear!E$32:E$37,MATCH($C44,Inputs_ByYear!$B$32:$B$37,0))*INDEX(Inputs_ByPrg!$F$6:$F$69,MATCH('ABP BlockSize'!$E44,Inputs_ByPrg!$E$6:$E$69,0))</f>
        <v>0</v>
      </c>
      <c r="I44" s="86">
        <f>Inputs_ByYear!F$22*Inputs_ByYear!F$23*INDEX(Inputs_ByYear!$D$27:$Y$28,MATCH($B44,Inputs_ByYear!$B$27:$B$28,0),MATCH(I$5,Inputs_ByYear!$D$26:$Y$26))*INDEX(Inputs_ByYear!F$32:F$37,MATCH($C44,Inputs_ByYear!$B$32:$B$37,0))*INDEX(Inputs_ByPrg!$F$6:$F$69,MATCH('ABP BlockSize'!$E44,Inputs_ByPrg!$E$6:$E$69,0))</f>
        <v>10403.4</v>
      </c>
      <c r="J44" s="86">
        <f>Inputs_ByYear!G$22*Inputs_ByYear!G$23*INDEX(Inputs_ByYear!$D$27:$Y$28,MATCH($B44,Inputs_ByYear!$B$27:$B$28,0),MATCH(J$5,Inputs_ByYear!$D$26:$Y$26))*INDEX(Inputs_ByYear!G$32:G$37,MATCH($C44,Inputs_ByYear!$B$32:$B$37,0))*INDEX(Inputs_ByPrg!$F$6:$F$69,MATCH('ABP BlockSize'!$E44,Inputs_ByPrg!$E$6:$E$69,0))</f>
        <v>8669.5</v>
      </c>
      <c r="K44" s="86">
        <f>Inputs_ByYear!H$22*Inputs_ByYear!H$23*INDEX(Inputs_ByYear!$D$27:$Y$28,MATCH($B44,Inputs_ByYear!$B$27:$B$28,0),MATCH(K$5,Inputs_ByYear!$D$26:$Y$26))*INDEX(Inputs_ByYear!H$32:H$37,MATCH($C44,Inputs_ByYear!$B$32:$B$37,0))*INDEX(Inputs_ByPrg!$F$6:$F$69,MATCH('ABP BlockSize'!$E44,Inputs_ByPrg!$E$6:$E$69,0))</f>
        <v>8669.5</v>
      </c>
      <c r="L44" s="86">
        <f>Inputs_ByYear!I$22*Inputs_ByYear!I$23*INDEX(Inputs_ByYear!$D$27:$Y$28,MATCH($B44,Inputs_ByYear!$B$27:$B$28,0),MATCH(L$5,Inputs_ByYear!$D$26:$Y$26))*INDEX(Inputs_ByYear!I$32:I$37,MATCH($C44,Inputs_ByYear!$B$32:$B$37,0))*INDEX(Inputs_ByPrg!$F$6:$F$69,MATCH('ABP BlockSize'!$E44,Inputs_ByPrg!$E$6:$E$69,0))</f>
        <v>10403.4</v>
      </c>
      <c r="M44" s="86">
        <f>Inputs_ByYear!J$22*Inputs_ByYear!J$23*INDEX(Inputs_ByYear!$D$27:$Y$28,MATCH($B44,Inputs_ByYear!$B$27:$B$28,0),MATCH(M$5,Inputs_ByYear!$D$26:$Y$26))*INDEX(Inputs_ByYear!J$32:J$37,MATCH($C44,Inputs_ByYear!$B$32:$B$37,0))*INDEX(Inputs_ByPrg!$F$6:$F$69,MATCH('ABP BlockSize'!$E44,Inputs_ByPrg!$E$6:$E$69,0))</f>
        <v>10403.4</v>
      </c>
      <c r="N44" s="86">
        <f>Inputs_ByYear!K$22*Inputs_ByYear!K$23*INDEX(Inputs_ByYear!$D$27:$Y$28,MATCH($B44,Inputs_ByYear!$B$27:$B$28,0),MATCH(N$5,Inputs_ByYear!$D$26:$Y$26))*INDEX(Inputs_ByYear!K$32:K$37,MATCH($C44,Inputs_ByYear!$B$32:$B$37,0))*INDEX(Inputs_ByPrg!$F$6:$F$69,MATCH('ABP BlockSize'!$E44,Inputs_ByPrg!$E$6:$E$69,0))</f>
        <v>6935.6</v>
      </c>
      <c r="O44" s="86">
        <f>Inputs_ByYear!L$22*Inputs_ByYear!L$23*INDEX(Inputs_ByYear!$D$27:$Y$28,MATCH($B44,Inputs_ByYear!$B$27:$B$28,0),MATCH(O$5,Inputs_ByYear!$D$26:$Y$26))*INDEX(Inputs_ByYear!L$32:L$37,MATCH($C44,Inputs_ByYear!$B$32:$B$37,0))*INDEX(Inputs_ByPrg!$F$6:$F$69,MATCH('ABP BlockSize'!$E44,Inputs_ByPrg!$E$6:$E$69,0))</f>
        <v>6935.6</v>
      </c>
      <c r="P44" s="86">
        <f>Inputs_ByYear!M$22*Inputs_ByYear!M$23*INDEX(Inputs_ByYear!$D$27:$Y$28,MATCH($B44,Inputs_ByYear!$B$27:$B$28,0),MATCH(P$5,Inputs_ByYear!$D$26:$Y$26))*INDEX(Inputs_ByYear!M$32:M$37,MATCH($C44,Inputs_ByYear!$B$32:$B$37,0))*INDEX(Inputs_ByPrg!$F$6:$F$69,MATCH('ABP BlockSize'!$E44,Inputs_ByPrg!$E$6:$E$69,0))</f>
        <v>6935.6</v>
      </c>
      <c r="Q44" s="86">
        <f>Inputs_ByYear!N$22*Inputs_ByYear!N$23*INDEX(Inputs_ByYear!$D$27:$Y$28,MATCH($B44,Inputs_ByYear!$B$27:$B$28,0),MATCH(Q$5,Inputs_ByYear!$D$26:$Y$26))*INDEX(Inputs_ByYear!N$32:N$37,MATCH($C44,Inputs_ByYear!$B$32:$B$37,0))*INDEX(Inputs_ByPrg!$F$6:$F$69,MATCH('ABP BlockSize'!$E44,Inputs_ByPrg!$E$6:$E$69,0))</f>
        <v>6935.6</v>
      </c>
      <c r="R44" s="86">
        <f>Inputs_ByYear!O$22*Inputs_ByYear!O$23*INDEX(Inputs_ByYear!$D$27:$Y$28,MATCH($B44,Inputs_ByYear!$B$27:$B$28,0),MATCH(R$5,Inputs_ByYear!$D$26:$Y$26))*INDEX(Inputs_ByYear!O$32:O$37,MATCH($C44,Inputs_ByYear!$B$32:$B$37,0))*INDEX(Inputs_ByPrg!$F$6:$F$69,MATCH('ABP BlockSize'!$E44,Inputs_ByPrg!$E$6:$E$69,0))</f>
        <v>6935.6</v>
      </c>
      <c r="S44" s="86">
        <f>Inputs_ByYear!P$22*Inputs_ByYear!P$23*INDEX(Inputs_ByYear!$D$27:$Y$28,MATCH($B44,Inputs_ByYear!$B$27:$B$28,0),MATCH(S$5,Inputs_ByYear!$D$26:$Y$26))*INDEX(Inputs_ByYear!P$32:P$37,MATCH($C44,Inputs_ByYear!$B$32:$B$37,0))*INDEX(Inputs_ByPrg!$F$6:$F$69,MATCH('ABP BlockSize'!$E44,Inputs_ByPrg!$E$6:$E$69,0))</f>
        <v>6935.6</v>
      </c>
      <c r="T44" s="86">
        <f>Inputs_ByYear!Q$22*Inputs_ByYear!Q$23*INDEX(Inputs_ByYear!$D$27:$Y$28,MATCH($B44,Inputs_ByYear!$B$27:$B$28,0),MATCH(T$5,Inputs_ByYear!$D$26:$Y$26))*INDEX(Inputs_ByYear!Q$32:Q$37,MATCH($C44,Inputs_ByYear!$B$32:$B$37,0))*INDEX(Inputs_ByPrg!$F$6:$F$69,MATCH('ABP BlockSize'!$E44,Inputs_ByPrg!$E$6:$E$69,0))</f>
        <v>6935.6</v>
      </c>
      <c r="U44" s="86">
        <f>Inputs_ByYear!R$22*Inputs_ByYear!R$23*INDEX(Inputs_ByYear!$D$27:$Y$28,MATCH($B44,Inputs_ByYear!$B$27:$B$28,0),MATCH(U$5,Inputs_ByYear!$D$26:$Y$26))*INDEX(Inputs_ByYear!R$32:R$37,MATCH($C44,Inputs_ByYear!$B$32:$B$37,0))*INDEX(Inputs_ByPrg!$F$6:$F$69,MATCH('ABP BlockSize'!$E44,Inputs_ByPrg!$E$6:$E$69,0))</f>
        <v>6935.6</v>
      </c>
      <c r="V44" s="86">
        <f>Inputs_ByYear!S$22*Inputs_ByYear!S$23*INDEX(Inputs_ByYear!$D$27:$Y$28,MATCH($B44,Inputs_ByYear!$B$27:$B$28,0),MATCH(V$5,Inputs_ByYear!$D$26:$Y$26))*INDEX(Inputs_ByYear!S$32:S$37,MATCH($C44,Inputs_ByYear!$B$32:$B$37,0))*INDEX(Inputs_ByPrg!$F$6:$F$69,MATCH('ABP BlockSize'!$E44,Inputs_ByPrg!$E$6:$E$69,0))</f>
        <v>6935.6</v>
      </c>
      <c r="W44" s="86">
        <f>Inputs_ByYear!T$22*Inputs_ByYear!T$23*INDEX(Inputs_ByYear!$D$27:$Y$28,MATCH($B44,Inputs_ByYear!$B$27:$B$28,0),MATCH(W$5,Inputs_ByYear!$D$26:$Y$26))*INDEX(Inputs_ByYear!T$32:T$37,MATCH($C44,Inputs_ByYear!$B$32:$B$37,0))*INDEX(Inputs_ByPrg!$F$6:$F$69,MATCH('ABP BlockSize'!$E44,Inputs_ByPrg!$E$6:$E$69,0))</f>
        <v>6935.6</v>
      </c>
      <c r="X44" s="86">
        <f>Inputs_ByYear!U$22*Inputs_ByYear!U$23*INDEX(Inputs_ByYear!$D$27:$Y$28,MATCH($B44,Inputs_ByYear!$B$27:$B$28,0),MATCH(X$5,Inputs_ByYear!$D$26:$Y$26))*INDEX(Inputs_ByYear!U$32:U$37,MATCH($C44,Inputs_ByYear!$B$32:$B$37,0))*INDEX(Inputs_ByPrg!$F$6:$F$69,MATCH('ABP BlockSize'!$E44,Inputs_ByPrg!$E$6:$E$69,0))</f>
        <v>6935.6</v>
      </c>
      <c r="Y44" s="86">
        <f>Inputs_ByYear!V$22*Inputs_ByYear!V$23*INDEX(Inputs_ByYear!$D$27:$Y$28,MATCH($B44,Inputs_ByYear!$B$27:$B$28,0),MATCH(Y$5,Inputs_ByYear!$D$26:$Y$26))*INDEX(Inputs_ByYear!V$32:V$37,MATCH($C44,Inputs_ByYear!$B$32:$B$37,0))*INDEX(Inputs_ByPrg!$F$6:$F$69,MATCH('ABP BlockSize'!$E44,Inputs_ByPrg!$E$6:$E$69,0))</f>
        <v>6935.6</v>
      </c>
      <c r="Z44" s="86">
        <f>Inputs_ByYear!W$22*Inputs_ByYear!W$23*INDEX(Inputs_ByYear!$D$27:$Y$28,MATCH($B44,Inputs_ByYear!$B$27:$B$28,0),MATCH(Z$5,Inputs_ByYear!$D$26:$Y$26))*INDEX(Inputs_ByYear!W$32:W$37,MATCH($C44,Inputs_ByYear!$B$32:$B$37,0))*INDEX(Inputs_ByPrg!$F$6:$F$69,MATCH('ABP BlockSize'!$E44,Inputs_ByPrg!$E$6:$E$69,0))</f>
        <v>0</v>
      </c>
      <c r="AA44" s="86">
        <f>Inputs_ByYear!X$22*Inputs_ByYear!X$23*INDEX(Inputs_ByYear!$D$27:$Y$28,MATCH($B44,Inputs_ByYear!$B$27:$B$28,0),MATCH(AA$5,Inputs_ByYear!$D$26:$Y$26))*INDEX(Inputs_ByYear!X$32:X$37,MATCH($C44,Inputs_ByYear!$B$32:$B$37,0))*INDEX(Inputs_ByPrg!$F$6:$F$69,MATCH('ABP BlockSize'!$E44,Inputs_ByPrg!$E$6:$E$69,0))</f>
        <v>0</v>
      </c>
      <c r="AB44" s="86">
        <f>Inputs_ByYear!Y$22*Inputs_ByYear!Y$23*INDEX(Inputs_ByYear!$D$27:$Y$28,MATCH($B44,Inputs_ByYear!$B$27:$B$28,0),MATCH(AB$5,Inputs_ByYear!$D$26:$Y$26))*INDEX(Inputs_ByYear!Y$32:Y$37,MATCH($C44,Inputs_ByYear!$B$32:$B$37,0))*INDEX(Inputs_ByPrg!$F$6:$F$69,MATCH('ABP BlockSize'!$E44,Inputs_ByPrg!$E$6:$E$69,0))</f>
        <v>0</v>
      </c>
    </row>
    <row r="45" spans="2:28" ht="14.75" customHeight="1" x14ac:dyDescent="0.25">
      <c r="B45" s="227" t="s">
        <v>259</v>
      </c>
      <c r="C45" s="227" t="s">
        <v>248</v>
      </c>
      <c r="D45" s="324" t="s">
        <v>327</v>
      </c>
      <c r="E45" s="272" t="str">
        <f t="shared" si="0"/>
        <v>B_Public Schools_&gt;2000-5000</v>
      </c>
      <c r="F45" s="249" t="s">
        <v>92</v>
      </c>
      <c r="G45" s="86">
        <f>Inputs_ByYear!D$22*Inputs_ByYear!D$23*INDEX(Inputs_ByYear!$D$27:$Y$28,MATCH($B45,Inputs_ByYear!$B$27:$B$28,0),MATCH(G$5,Inputs_ByYear!$D$26:$Y$26))*INDEX(Inputs_ByYear!D$32:D$37,MATCH($C45,Inputs_ByYear!$B$32:$B$37,0))*INDEX(Inputs_ByPrg!$F$6:$F$69,MATCH('ABP BlockSize'!$E45,Inputs_ByPrg!$E$6:$E$69,0))</f>
        <v>0</v>
      </c>
      <c r="H45" s="86">
        <f>Inputs_ByYear!E$22*Inputs_ByYear!E$23*INDEX(Inputs_ByYear!$D$27:$Y$28,MATCH($B45,Inputs_ByYear!$B$27:$B$28,0),MATCH(H$5,Inputs_ByYear!$D$26:$Y$26))*INDEX(Inputs_ByYear!E$32:E$37,MATCH($C45,Inputs_ByYear!$B$32:$B$37,0))*INDEX(Inputs_ByPrg!$F$6:$F$69,MATCH('ABP BlockSize'!$E45,Inputs_ByPrg!$E$6:$E$69,0))</f>
        <v>0</v>
      </c>
      <c r="I45" s="86">
        <f>Inputs_ByYear!F$22*Inputs_ByYear!F$23*INDEX(Inputs_ByYear!$D$27:$Y$28,MATCH($B45,Inputs_ByYear!$B$27:$B$28,0),MATCH(I$5,Inputs_ByYear!$D$26:$Y$26))*INDEX(Inputs_ByYear!F$32:F$37,MATCH($C45,Inputs_ByYear!$B$32:$B$37,0))*INDEX(Inputs_ByPrg!$F$6:$F$69,MATCH('ABP BlockSize'!$E45,Inputs_ByPrg!$E$6:$E$69,0))</f>
        <v>0</v>
      </c>
      <c r="J45" s="86">
        <f>Inputs_ByYear!G$22*Inputs_ByYear!G$23*INDEX(Inputs_ByYear!$D$27:$Y$28,MATCH($B45,Inputs_ByYear!$B$27:$B$28,0),MATCH(J$5,Inputs_ByYear!$D$26:$Y$26))*INDEX(Inputs_ByYear!G$32:G$37,MATCH($C45,Inputs_ByYear!$B$32:$B$37,0))*INDEX(Inputs_ByPrg!$F$6:$F$69,MATCH('ABP BlockSize'!$E45,Inputs_ByPrg!$E$6:$E$69,0))</f>
        <v>0</v>
      </c>
      <c r="K45" s="86">
        <f>Inputs_ByYear!H$22*Inputs_ByYear!H$23*INDEX(Inputs_ByYear!$D$27:$Y$28,MATCH($B45,Inputs_ByYear!$B$27:$B$28,0),MATCH(K$5,Inputs_ByYear!$D$26:$Y$26))*INDEX(Inputs_ByYear!H$32:H$37,MATCH($C45,Inputs_ByYear!$B$32:$B$37,0))*INDEX(Inputs_ByPrg!$F$6:$F$69,MATCH('ABP BlockSize'!$E45,Inputs_ByPrg!$E$6:$E$69,0))</f>
        <v>0</v>
      </c>
      <c r="L45" s="86">
        <f>Inputs_ByYear!I$22*Inputs_ByYear!I$23*INDEX(Inputs_ByYear!$D$27:$Y$28,MATCH($B45,Inputs_ByYear!$B$27:$B$28,0),MATCH(L$5,Inputs_ByYear!$D$26:$Y$26))*INDEX(Inputs_ByYear!I$32:I$37,MATCH($C45,Inputs_ByYear!$B$32:$B$37,0))*INDEX(Inputs_ByPrg!$F$6:$F$69,MATCH('ABP BlockSize'!$E45,Inputs_ByPrg!$E$6:$E$69,0))</f>
        <v>0</v>
      </c>
      <c r="M45" s="86">
        <f>Inputs_ByYear!J$22*Inputs_ByYear!J$23*INDEX(Inputs_ByYear!$D$27:$Y$28,MATCH($B45,Inputs_ByYear!$B$27:$B$28,0),MATCH(M$5,Inputs_ByYear!$D$26:$Y$26))*INDEX(Inputs_ByYear!J$32:J$37,MATCH($C45,Inputs_ByYear!$B$32:$B$37,0))*INDEX(Inputs_ByPrg!$F$6:$F$69,MATCH('ABP BlockSize'!$E45,Inputs_ByPrg!$E$6:$E$69,0))</f>
        <v>0</v>
      </c>
      <c r="N45" s="86">
        <f>Inputs_ByYear!K$22*Inputs_ByYear!K$23*INDEX(Inputs_ByYear!$D$27:$Y$28,MATCH($B45,Inputs_ByYear!$B$27:$B$28,0),MATCH(N$5,Inputs_ByYear!$D$26:$Y$26))*INDEX(Inputs_ByYear!K$32:K$37,MATCH($C45,Inputs_ByYear!$B$32:$B$37,0))*INDEX(Inputs_ByPrg!$F$6:$F$69,MATCH('ABP BlockSize'!$E45,Inputs_ByPrg!$E$6:$E$69,0))</f>
        <v>0</v>
      </c>
      <c r="O45" s="86">
        <f>Inputs_ByYear!L$22*Inputs_ByYear!L$23*INDEX(Inputs_ByYear!$D$27:$Y$28,MATCH($B45,Inputs_ByYear!$B$27:$B$28,0),MATCH(O$5,Inputs_ByYear!$D$26:$Y$26))*INDEX(Inputs_ByYear!L$32:L$37,MATCH($C45,Inputs_ByYear!$B$32:$B$37,0))*INDEX(Inputs_ByPrg!$F$6:$F$69,MATCH('ABP BlockSize'!$E45,Inputs_ByPrg!$E$6:$E$69,0))</f>
        <v>0</v>
      </c>
      <c r="P45" s="86">
        <f>Inputs_ByYear!M$22*Inputs_ByYear!M$23*INDEX(Inputs_ByYear!$D$27:$Y$28,MATCH($B45,Inputs_ByYear!$B$27:$B$28,0),MATCH(P$5,Inputs_ByYear!$D$26:$Y$26))*INDEX(Inputs_ByYear!M$32:M$37,MATCH($C45,Inputs_ByYear!$B$32:$B$37,0))*INDEX(Inputs_ByPrg!$F$6:$F$69,MATCH('ABP BlockSize'!$E45,Inputs_ByPrg!$E$6:$E$69,0))</f>
        <v>0</v>
      </c>
      <c r="Q45" s="86">
        <f>Inputs_ByYear!N$22*Inputs_ByYear!N$23*INDEX(Inputs_ByYear!$D$27:$Y$28,MATCH($B45,Inputs_ByYear!$B$27:$B$28,0),MATCH(Q$5,Inputs_ByYear!$D$26:$Y$26))*INDEX(Inputs_ByYear!N$32:N$37,MATCH($C45,Inputs_ByYear!$B$32:$B$37,0))*INDEX(Inputs_ByPrg!$F$6:$F$69,MATCH('ABP BlockSize'!$E45,Inputs_ByPrg!$E$6:$E$69,0))</f>
        <v>0</v>
      </c>
      <c r="R45" s="86">
        <f>Inputs_ByYear!O$22*Inputs_ByYear!O$23*INDEX(Inputs_ByYear!$D$27:$Y$28,MATCH($B45,Inputs_ByYear!$B$27:$B$28,0),MATCH(R$5,Inputs_ByYear!$D$26:$Y$26))*INDEX(Inputs_ByYear!O$32:O$37,MATCH($C45,Inputs_ByYear!$B$32:$B$37,0))*INDEX(Inputs_ByPrg!$F$6:$F$69,MATCH('ABP BlockSize'!$E45,Inputs_ByPrg!$E$6:$E$69,0))</f>
        <v>0</v>
      </c>
      <c r="S45" s="86">
        <f>Inputs_ByYear!P$22*Inputs_ByYear!P$23*INDEX(Inputs_ByYear!$D$27:$Y$28,MATCH($B45,Inputs_ByYear!$B$27:$B$28,0),MATCH(S$5,Inputs_ByYear!$D$26:$Y$26))*INDEX(Inputs_ByYear!P$32:P$37,MATCH($C45,Inputs_ByYear!$B$32:$B$37,0))*INDEX(Inputs_ByPrg!$F$6:$F$69,MATCH('ABP BlockSize'!$E45,Inputs_ByPrg!$E$6:$E$69,0))</f>
        <v>0</v>
      </c>
      <c r="T45" s="86">
        <f>Inputs_ByYear!Q$22*Inputs_ByYear!Q$23*INDEX(Inputs_ByYear!$D$27:$Y$28,MATCH($B45,Inputs_ByYear!$B$27:$B$28,0),MATCH(T$5,Inputs_ByYear!$D$26:$Y$26))*INDEX(Inputs_ByYear!Q$32:Q$37,MATCH($C45,Inputs_ByYear!$B$32:$B$37,0))*INDEX(Inputs_ByPrg!$F$6:$F$69,MATCH('ABP BlockSize'!$E45,Inputs_ByPrg!$E$6:$E$69,0))</f>
        <v>0</v>
      </c>
      <c r="U45" s="86">
        <f>Inputs_ByYear!R$22*Inputs_ByYear!R$23*INDEX(Inputs_ByYear!$D$27:$Y$28,MATCH($B45,Inputs_ByYear!$B$27:$B$28,0),MATCH(U$5,Inputs_ByYear!$D$26:$Y$26))*INDEX(Inputs_ByYear!R$32:R$37,MATCH($C45,Inputs_ByYear!$B$32:$B$37,0))*INDEX(Inputs_ByPrg!$F$6:$F$69,MATCH('ABP BlockSize'!$E45,Inputs_ByPrg!$E$6:$E$69,0))</f>
        <v>0</v>
      </c>
      <c r="V45" s="86">
        <f>Inputs_ByYear!S$22*Inputs_ByYear!S$23*INDEX(Inputs_ByYear!$D$27:$Y$28,MATCH($B45,Inputs_ByYear!$B$27:$B$28,0),MATCH(V$5,Inputs_ByYear!$D$26:$Y$26))*INDEX(Inputs_ByYear!S$32:S$37,MATCH($C45,Inputs_ByYear!$B$32:$B$37,0))*INDEX(Inputs_ByPrg!$F$6:$F$69,MATCH('ABP BlockSize'!$E45,Inputs_ByPrg!$E$6:$E$69,0))</f>
        <v>0</v>
      </c>
      <c r="W45" s="86">
        <f>Inputs_ByYear!T$22*Inputs_ByYear!T$23*INDEX(Inputs_ByYear!$D$27:$Y$28,MATCH($B45,Inputs_ByYear!$B$27:$B$28,0),MATCH(W$5,Inputs_ByYear!$D$26:$Y$26))*INDEX(Inputs_ByYear!T$32:T$37,MATCH($C45,Inputs_ByYear!$B$32:$B$37,0))*INDEX(Inputs_ByPrg!$F$6:$F$69,MATCH('ABP BlockSize'!$E45,Inputs_ByPrg!$E$6:$E$69,0))</f>
        <v>0</v>
      </c>
      <c r="X45" s="86">
        <f>Inputs_ByYear!U$22*Inputs_ByYear!U$23*INDEX(Inputs_ByYear!$D$27:$Y$28,MATCH($B45,Inputs_ByYear!$B$27:$B$28,0),MATCH(X$5,Inputs_ByYear!$D$26:$Y$26))*INDEX(Inputs_ByYear!U$32:U$37,MATCH($C45,Inputs_ByYear!$B$32:$B$37,0))*INDEX(Inputs_ByPrg!$F$6:$F$69,MATCH('ABP BlockSize'!$E45,Inputs_ByPrg!$E$6:$E$69,0))</f>
        <v>0</v>
      </c>
      <c r="Y45" s="86">
        <f>Inputs_ByYear!V$22*Inputs_ByYear!V$23*INDEX(Inputs_ByYear!$D$27:$Y$28,MATCH($B45,Inputs_ByYear!$B$27:$B$28,0),MATCH(Y$5,Inputs_ByYear!$D$26:$Y$26))*INDEX(Inputs_ByYear!V$32:V$37,MATCH($C45,Inputs_ByYear!$B$32:$B$37,0))*INDEX(Inputs_ByPrg!$F$6:$F$69,MATCH('ABP BlockSize'!$E45,Inputs_ByPrg!$E$6:$E$69,0))</f>
        <v>0</v>
      </c>
      <c r="Z45" s="86">
        <f>Inputs_ByYear!W$22*Inputs_ByYear!W$23*INDEX(Inputs_ByYear!$D$27:$Y$28,MATCH($B45,Inputs_ByYear!$B$27:$B$28,0),MATCH(Z$5,Inputs_ByYear!$D$26:$Y$26))*INDEX(Inputs_ByYear!W$32:W$37,MATCH($C45,Inputs_ByYear!$B$32:$B$37,0))*INDEX(Inputs_ByPrg!$F$6:$F$69,MATCH('ABP BlockSize'!$E45,Inputs_ByPrg!$E$6:$E$69,0))</f>
        <v>0</v>
      </c>
      <c r="AA45" s="86">
        <f>Inputs_ByYear!X$22*Inputs_ByYear!X$23*INDEX(Inputs_ByYear!$D$27:$Y$28,MATCH($B45,Inputs_ByYear!$B$27:$B$28,0),MATCH(AA$5,Inputs_ByYear!$D$26:$Y$26))*INDEX(Inputs_ByYear!X$32:X$37,MATCH($C45,Inputs_ByYear!$B$32:$B$37,0))*INDEX(Inputs_ByPrg!$F$6:$F$69,MATCH('ABP BlockSize'!$E45,Inputs_ByPrg!$E$6:$E$69,0))</f>
        <v>0</v>
      </c>
      <c r="AB45" s="86">
        <f>Inputs_ByYear!Y$22*Inputs_ByYear!Y$23*INDEX(Inputs_ByYear!$D$27:$Y$28,MATCH($B45,Inputs_ByYear!$B$27:$B$28,0),MATCH(AB$5,Inputs_ByYear!$D$26:$Y$26))*INDEX(Inputs_ByYear!Y$32:Y$37,MATCH($C45,Inputs_ByYear!$B$32:$B$37,0))*INDEX(Inputs_ByPrg!$F$6:$F$69,MATCH('ABP BlockSize'!$E45,Inputs_ByPrg!$E$6:$E$69,0))</f>
        <v>0</v>
      </c>
    </row>
    <row r="46" spans="2:28" ht="14.75" customHeight="1" x14ac:dyDescent="0.25">
      <c r="B46" s="227" t="s">
        <v>258</v>
      </c>
      <c r="C46" s="227" t="s">
        <v>237</v>
      </c>
      <c r="D46" s="323" t="s">
        <v>356</v>
      </c>
      <c r="E46" s="272" t="str">
        <f t="shared" si="0"/>
        <v>A_Community Driven Community Solar_&lt;10</v>
      </c>
      <c r="F46" s="249" t="s">
        <v>92</v>
      </c>
      <c r="G46" s="86">
        <f>Inputs_ByYear!D$22*Inputs_ByYear!D$23*INDEX(Inputs_ByYear!$D$27:$Y$28,MATCH($B46,Inputs_ByYear!$B$27:$B$28,0),MATCH(G$5,Inputs_ByYear!$D$26:$Y$26))*INDEX(Inputs_ByYear!D$32:D$37,MATCH($C46,Inputs_ByYear!$B$32:$B$37,0))*INDEX(Inputs_ByPrg!$F$6:$F$69,MATCH('ABP BlockSize'!$E46,Inputs_ByPrg!$E$6:$E$69,0))</f>
        <v>0</v>
      </c>
      <c r="H46" s="86">
        <f>Inputs_ByYear!E$22*Inputs_ByYear!E$23*INDEX(Inputs_ByYear!$D$27:$Y$28,MATCH($B46,Inputs_ByYear!$B$27:$B$28,0),MATCH(H$5,Inputs_ByYear!$D$26:$Y$26))*INDEX(Inputs_ByYear!E$32:E$37,MATCH($C46,Inputs_ByYear!$B$32:$B$37,0))*INDEX(Inputs_ByPrg!$F$6:$F$69,MATCH('ABP BlockSize'!$E46,Inputs_ByPrg!$E$6:$E$69,0))</f>
        <v>0</v>
      </c>
      <c r="I46" s="86">
        <f>Inputs_ByYear!F$22*Inputs_ByYear!F$23*INDEX(Inputs_ByYear!$D$27:$Y$28,MATCH($B46,Inputs_ByYear!$B$27:$B$28,0),MATCH(I$5,Inputs_ByYear!$D$26:$Y$26))*INDEX(Inputs_ByYear!F$32:F$37,MATCH($C46,Inputs_ByYear!$B$32:$B$37,0))*INDEX(Inputs_ByPrg!$F$6:$F$69,MATCH('ABP BlockSize'!$E46,Inputs_ByPrg!$E$6:$E$69,0))</f>
        <v>0</v>
      </c>
      <c r="J46" s="86">
        <f>Inputs_ByYear!G$22*Inputs_ByYear!G$23*INDEX(Inputs_ByYear!$D$27:$Y$28,MATCH($B46,Inputs_ByYear!$B$27:$B$28,0),MATCH(J$5,Inputs_ByYear!$D$26:$Y$26))*INDEX(Inputs_ByYear!G$32:G$37,MATCH($C46,Inputs_ByYear!$B$32:$B$37,0))*INDEX(Inputs_ByPrg!$F$6:$F$69,MATCH('ABP BlockSize'!$E46,Inputs_ByPrg!$E$6:$E$69,0))</f>
        <v>0</v>
      </c>
      <c r="K46" s="86">
        <f>Inputs_ByYear!H$22*Inputs_ByYear!H$23*INDEX(Inputs_ByYear!$D$27:$Y$28,MATCH($B46,Inputs_ByYear!$B$27:$B$28,0),MATCH(K$5,Inputs_ByYear!$D$26:$Y$26))*INDEX(Inputs_ByYear!H$32:H$37,MATCH($C46,Inputs_ByYear!$B$32:$B$37,0))*INDEX(Inputs_ByPrg!$F$6:$F$69,MATCH('ABP BlockSize'!$E46,Inputs_ByPrg!$E$6:$E$69,0))</f>
        <v>0</v>
      </c>
      <c r="L46" s="86">
        <f>Inputs_ByYear!I$22*Inputs_ByYear!I$23*INDEX(Inputs_ByYear!$D$27:$Y$28,MATCH($B46,Inputs_ByYear!$B$27:$B$28,0),MATCH(L$5,Inputs_ByYear!$D$26:$Y$26))*INDEX(Inputs_ByYear!I$32:I$37,MATCH($C46,Inputs_ByYear!$B$32:$B$37,0))*INDEX(Inputs_ByPrg!$F$6:$F$69,MATCH('ABP BlockSize'!$E46,Inputs_ByPrg!$E$6:$E$69,0))</f>
        <v>0</v>
      </c>
      <c r="M46" s="86">
        <f>Inputs_ByYear!J$22*Inputs_ByYear!J$23*INDEX(Inputs_ByYear!$D$27:$Y$28,MATCH($B46,Inputs_ByYear!$B$27:$B$28,0),MATCH(M$5,Inputs_ByYear!$D$26:$Y$26))*INDEX(Inputs_ByYear!J$32:J$37,MATCH($C46,Inputs_ByYear!$B$32:$B$37,0))*INDEX(Inputs_ByPrg!$F$6:$F$69,MATCH('ABP BlockSize'!$E46,Inputs_ByPrg!$E$6:$E$69,0))</f>
        <v>0</v>
      </c>
      <c r="N46" s="86">
        <f>Inputs_ByYear!K$22*Inputs_ByYear!K$23*INDEX(Inputs_ByYear!$D$27:$Y$28,MATCH($B46,Inputs_ByYear!$B$27:$B$28,0),MATCH(N$5,Inputs_ByYear!$D$26:$Y$26))*INDEX(Inputs_ByYear!K$32:K$37,MATCH($C46,Inputs_ByYear!$B$32:$B$37,0))*INDEX(Inputs_ByPrg!$F$6:$F$69,MATCH('ABP BlockSize'!$E46,Inputs_ByPrg!$E$6:$E$69,0))</f>
        <v>0</v>
      </c>
      <c r="O46" s="86">
        <f>Inputs_ByYear!L$22*Inputs_ByYear!L$23*INDEX(Inputs_ByYear!$D$27:$Y$28,MATCH($B46,Inputs_ByYear!$B$27:$B$28,0),MATCH(O$5,Inputs_ByYear!$D$26:$Y$26))*INDEX(Inputs_ByYear!L$32:L$37,MATCH($C46,Inputs_ByYear!$B$32:$B$37,0))*INDEX(Inputs_ByPrg!$F$6:$F$69,MATCH('ABP BlockSize'!$E46,Inputs_ByPrg!$E$6:$E$69,0))</f>
        <v>0</v>
      </c>
      <c r="P46" s="86">
        <f>Inputs_ByYear!M$22*Inputs_ByYear!M$23*INDEX(Inputs_ByYear!$D$27:$Y$28,MATCH($B46,Inputs_ByYear!$B$27:$B$28,0),MATCH(P$5,Inputs_ByYear!$D$26:$Y$26))*INDEX(Inputs_ByYear!M$32:M$37,MATCH($C46,Inputs_ByYear!$B$32:$B$37,0))*INDEX(Inputs_ByPrg!$F$6:$F$69,MATCH('ABP BlockSize'!$E46,Inputs_ByPrg!$E$6:$E$69,0))</f>
        <v>0</v>
      </c>
      <c r="Q46" s="86">
        <f>Inputs_ByYear!N$22*Inputs_ByYear!N$23*INDEX(Inputs_ByYear!$D$27:$Y$28,MATCH($B46,Inputs_ByYear!$B$27:$B$28,0),MATCH(Q$5,Inputs_ByYear!$D$26:$Y$26))*INDEX(Inputs_ByYear!N$32:N$37,MATCH($C46,Inputs_ByYear!$B$32:$B$37,0))*INDEX(Inputs_ByPrg!$F$6:$F$69,MATCH('ABP BlockSize'!$E46,Inputs_ByPrg!$E$6:$E$69,0))</f>
        <v>0</v>
      </c>
      <c r="R46" s="86">
        <f>Inputs_ByYear!O$22*Inputs_ByYear!O$23*INDEX(Inputs_ByYear!$D$27:$Y$28,MATCH($B46,Inputs_ByYear!$B$27:$B$28,0),MATCH(R$5,Inputs_ByYear!$D$26:$Y$26))*INDEX(Inputs_ByYear!O$32:O$37,MATCH($C46,Inputs_ByYear!$B$32:$B$37,0))*INDEX(Inputs_ByPrg!$F$6:$F$69,MATCH('ABP BlockSize'!$E46,Inputs_ByPrg!$E$6:$E$69,0))</f>
        <v>0</v>
      </c>
      <c r="S46" s="86">
        <f>Inputs_ByYear!P$22*Inputs_ByYear!P$23*INDEX(Inputs_ByYear!$D$27:$Y$28,MATCH($B46,Inputs_ByYear!$B$27:$B$28,0),MATCH(S$5,Inputs_ByYear!$D$26:$Y$26))*INDEX(Inputs_ByYear!P$32:P$37,MATCH($C46,Inputs_ByYear!$B$32:$B$37,0))*INDEX(Inputs_ByPrg!$F$6:$F$69,MATCH('ABP BlockSize'!$E46,Inputs_ByPrg!$E$6:$E$69,0))</f>
        <v>0</v>
      </c>
      <c r="T46" s="86">
        <f>Inputs_ByYear!Q$22*Inputs_ByYear!Q$23*INDEX(Inputs_ByYear!$D$27:$Y$28,MATCH($B46,Inputs_ByYear!$B$27:$B$28,0),MATCH(T$5,Inputs_ByYear!$D$26:$Y$26))*INDEX(Inputs_ByYear!Q$32:Q$37,MATCH($C46,Inputs_ByYear!$B$32:$B$37,0))*INDEX(Inputs_ByPrg!$F$6:$F$69,MATCH('ABP BlockSize'!$E46,Inputs_ByPrg!$E$6:$E$69,0))</f>
        <v>0</v>
      </c>
      <c r="U46" s="86">
        <f>Inputs_ByYear!R$22*Inputs_ByYear!R$23*INDEX(Inputs_ByYear!$D$27:$Y$28,MATCH($B46,Inputs_ByYear!$B$27:$B$28,0),MATCH(U$5,Inputs_ByYear!$D$26:$Y$26))*INDEX(Inputs_ByYear!R$32:R$37,MATCH($C46,Inputs_ByYear!$B$32:$B$37,0))*INDEX(Inputs_ByPrg!$F$6:$F$69,MATCH('ABP BlockSize'!$E46,Inputs_ByPrg!$E$6:$E$69,0))</f>
        <v>0</v>
      </c>
      <c r="V46" s="86">
        <f>Inputs_ByYear!S$22*Inputs_ByYear!S$23*INDEX(Inputs_ByYear!$D$27:$Y$28,MATCH($B46,Inputs_ByYear!$B$27:$B$28,0),MATCH(V$5,Inputs_ByYear!$D$26:$Y$26))*INDEX(Inputs_ByYear!S$32:S$37,MATCH($C46,Inputs_ByYear!$B$32:$B$37,0))*INDEX(Inputs_ByPrg!$F$6:$F$69,MATCH('ABP BlockSize'!$E46,Inputs_ByPrg!$E$6:$E$69,0))</f>
        <v>0</v>
      </c>
      <c r="W46" s="86">
        <f>Inputs_ByYear!T$22*Inputs_ByYear!T$23*INDEX(Inputs_ByYear!$D$27:$Y$28,MATCH($B46,Inputs_ByYear!$B$27:$B$28,0),MATCH(W$5,Inputs_ByYear!$D$26:$Y$26))*INDEX(Inputs_ByYear!T$32:T$37,MATCH($C46,Inputs_ByYear!$B$32:$B$37,0))*INDEX(Inputs_ByPrg!$F$6:$F$69,MATCH('ABP BlockSize'!$E46,Inputs_ByPrg!$E$6:$E$69,0))</f>
        <v>0</v>
      </c>
      <c r="X46" s="86">
        <f>Inputs_ByYear!U$22*Inputs_ByYear!U$23*INDEX(Inputs_ByYear!$D$27:$Y$28,MATCH($B46,Inputs_ByYear!$B$27:$B$28,0),MATCH(X$5,Inputs_ByYear!$D$26:$Y$26))*INDEX(Inputs_ByYear!U$32:U$37,MATCH($C46,Inputs_ByYear!$B$32:$B$37,0))*INDEX(Inputs_ByPrg!$F$6:$F$69,MATCH('ABP BlockSize'!$E46,Inputs_ByPrg!$E$6:$E$69,0))</f>
        <v>0</v>
      </c>
      <c r="Y46" s="86">
        <f>Inputs_ByYear!V$22*Inputs_ByYear!V$23*INDEX(Inputs_ByYear!$D$27:$Y$28,MATCH($B46,Inputs_ByYear!$B$27:$B$28,0),MATCH(Y$5,Inputs_ByYear!$D$26:$Y$26))*INDEX(Inputs_ByYear!V$32:V$37,MATCH($C46,Inputs_ByYear!$B$32:$B$37,0))*INDEX(Inputs_ByPrg!$F$6:$F$69,MATCH('ABP BlockSize'!$E46,Inputs_ByPrg!$E$6:$E$69,0))</f>
        <v>0</v>
      </c>
      <c r="Z46" s="86">
        <f>Inputs_ByYear!W$22*Inputs_ByYear!W$23*INDEX(Inputs_ByYear!$D$27:$Y$28,MATCH($B46,Inputs_ByYear!$B$27:$B$28,0),MATCH(Z$5,Inputs_ByYear!$D$26:$Y$26))*INDEX(Inputs_ByYear!W$32:W$37,MATCH($C46,Inputs_ByYear!$B$32:$B$37,0))*INDEX(Inputs_ByPrg!$F$6:$F$69,MATCH('ABP BlockSize'!$E46,Inputs_ByPrg!$E$6:$E$69,0))</f>
        <v>0</v>
      </c>
      <c r="AA46" s="86">
        <f>Inputs_ByYear!X$22*Inputs_ByYear!X$23*INDEX(Inputs_ByYear!$D$27:$Y$28,MATCH($B46,Inputs_ByYear!$B$27:$B$28,0),MATCH(AA$5,Inputs_ByYear!$D$26:$Y$26))*INDEX(Inputs_ByYear!X$32:X$37,MATCH($C46,Inputs_ByYear!$B$32:$B$37,0))*INDEX(Inputs_ByPrg!$F$6:$F$69,MATCH('ABP BlockSize'!$E46,Inputs_ByPrg!$E$6:$E$69,0))</f>
        <v>0</v>
      </c>
      <c r="AB46" s="86">
        <f>Inputs_ByYear!Y$22*Inputs_ByYear!Y$23*INDEX(Inputs_ByYear!$D$27:$Y$28,MATCH($B46,Inputs_ByYear!$B$27:$B$28,0),MATCH(AB$5,Inputs_ByYear!$D$26:$Y$26))*INDEX(Inputs_ByYear!Y$32:Y$37,MATCH($C46,Inputs_ByYear!$B$32:$B$37,0))*INDEX(Inputs_ByPrg!$F$6:$F$69,MATCH('ABP BlockSize'!$E46,Inputs_ByPrg!$E$6:$E$69,0))</f>
        <v>0</v>
      </c>
    </row>
    <row r="47" spans="2:28" ht="14.75" customHeight="1" x14ac:dyDescent="0.25">
      <c r="B47" s="227" t="s">
        <v>258</v>
      </c>
      <c r="C47" s="227" t="s">
        <v>237</v>
      </c>
      <c r="D47" s="324" t="s">
        <v>357</v>
      </c>
      <c r="E47" s="272" t="str">
        <f t="shared" si="0"/>
        <v>A_Community Driven Community Solar_&gt;10-25</v>
      </c>
      <c r="F47" s="249" t="s">
        <v>92</v>
      </c>
      <c r="G47" s="86">
        <f>Inputs_ByYear!D$22*Inputs_ByYear!D$23*INDEX(Inputs_ByYear!$D$27:$Y$28,MATCH($B47,Inputs_ByYear!$B$27:$B$28,0),MATCH(G$5,Inputs_ByYear!$D$26:$Y$26))*INDEX(Inputs_ByYear!D$32:D$37,MATCH($C47,Inputs_ByYear!$B$32:$B$37,0))*INDEX(Inputs_ByPrg!$F$6:$F$69,MATCH('ABP BlockSize'!$E47,Inputs_ByPrg!$E$6:$E$69,0))</f>
        <v>0</v>
      </c>
      <c r="H47" s="86">
        <f>Inputs_ByYear!E$22*Inputs_ByYear!E$23*INDEX(Inputs_ByYear!$D$27:$Y$28,MATCH($B47,Inputs_ByYear!$B$27:$B$28,0),MATCH(H$5,Inputs_ByYear!$D$26:$Y$26))*INDEX(Inputs_ByYear!E$32:E$37,MATCH($C47,Inputs_ByYear!$B$32:$B$37,0))*INDEX(Inputs_ByPrg!$F$6:$F$69,MATCH('ABP BlockSize'!$E47,Inputs_ByPrg!$E$6:$E$69,0))</f>
        <v>0</v>
      </c>
      <c r="I47" s="86">
        <f>Inputs_ByYear!F$22*Inputs_ByYear!F$23*INDEX(Inputs_ByYear!$D$27:$Y$28,MATCH($B47,Inputs_ByYear!$B$27:$B$28,0),MATCH(I$5,Inputs_ByYear!$D$26:$Y$26))*INDEX(Inputs_ByYear!F$32:F$37,MATCH($C47,Inputs_ByYear!$B$32:$B$37,0))*INDEX(Inputs_ByPrg!$F$6:$F$69,MATCH('ABP BlockSize'!$E47,Inputs_ByPrg!$E$6:$E$69,0))</f>
        <v>0</v>
      </c>
      <c r="J47" s="86">
        <f>Inputs_ByYear!G$22*Inputs_ByYear!G$23*INDEX(Inputs_ByYear!$D$27:$Y$28,MATCH($B47,Inputs_ByYear!$B$27:$B$28,0),MATCH(J$5,Inputs_ByYear!$D$26:$Y$26))*INDEX(Inputs_ByYear!G$32:G$37,MATCH($C47,Inputs_ByYear!$B$32:$B$37,0))*INDEX(Inputs_ByPrg!$F$6:$F$69,MATCH('ABP BlockSize'!$E47,Inputs_ByPrg!$E$6:$E$69,0))</f>
        <v>0</v>
      </c>
      <c r="K47" s="86">
        <f>Inputs_ByYear!H$22*Inputs_ByYear!H$23*INDEX(Inputs_ByYear!$D$27:$Y$28,MATCH($B47,Inputs_ByYear!$B$27:$B$28,0),MATCH(K$5,Inputs_ByYear!$D$26:$Y$26))*INDEX(Inputs_ByYear!H$32:H$37,MATCH($C47,Inputs_ByYear!$B$32:$B$37,0))*INDEX(Inputs_ByPrg!$F$6:$F$69,MATCH('ABP BlockSize'!$E47,Inputs_ByPrg!$E$6:$E$69,0))</f>
        <v>0</v>
      </c>
      <c r="L47" s="86">
        <f>Inputs_ByYear!I$22*Inputs_ByYear!I$23*INDEX(Inputs_ByYear!$D$27:$Y$28,MATCH($B47,Inputs_ByYear!$B$27:$B$28,0),MATCH(L$5,Inputs_ByYear!$D$26:$Y$26))*INDEX(Inputs_ByYear!I$32:I$37,MATCH($C47,Inputs_ByYear!$B$32:$B$37,0))*INDEX(Inputs_ByPrg!$F$6:$F$69,MATCH('ABP BlockSize'!$E47,Inputs_ByPrg!$E$6:$E$69,0))</f>
        <v>0</v>
      </c>
      <c r="M47" s="86">
        <f>Inputs_ByYear!J$22*Inputs_ByYear!J$23*INDEX(Inputs_ByYear!$D$27:$Y$28,MATCH($B47,Inputs_ByYear!$B$27:$B$28,0),MATCH(M$5,Inputs_ByYear!$D$26:$Y$26))*INDEX(Inputs_ByYear!J$32:J$37,MATCH($C47,Inputs_ByYear!$B$32:$B$37,0))*INDEX(Inputs_ByPrg!$F$6:$F$69,MATCH('ABP BlockSize'!$E47,Inputs_ByPrg!$E$6:$E$69,0))</f>
        <v>0</v>
      </c>
      <c r="N47" s="86">
        <f>Inputs_ByYear!K$22*Inputs_ByYear!K$23*INDEX(Inputs_ByYear!$D$27:$Y$28,MATCH($B47,Inputs_ByYear!$B$27:$B$28,0),MATCH(N$5,Inputs_ByYear!$D$26:$Y$26))*INDEX(Inputs_ByYear!K$32:K$37,MATCH($C47,Inputs_ByYear!$B$32:$B$37,0))*INDEX(Inputs_ByPrg!$F$6:$F$69,MATCH('ABP BlockSize'!$E47,Inputs_ByPrg!$E$6:$E$69,0))</f>
        <v>0</v>
      </c>
      <c r="O47" s="86">
        <f>Inputs_ByYear!L$22*Inputs_ByYear!L$23*INDEX(Inputs_ByYear!$D$27:$Y$28,MATCH($B47,Inputs_ByYear!$B$27:$B$28,0),MATCH(O$5,Inputs_ByYear!$D$26:$Y$26))*INDEX(Inputs_ByYear!L$32:L$37,MATCH($C47,Inputs_ByYear!$B$32:$B$37,0))*INDEX(Inputs_ByPrg!$F$6:$F$69,MATCH('ABP BlockSize'!$E47,Inputs_ByPrg!$E$6:$E$69,0))</f>
        <v>0</v>
      </c>
      <c r="P47" s="86">
        <f>Inputs_ByYear!M$22*Inputs_ByYear!M$23*INDEX(Inputs_ByYear!$D$27:$Y$28,MATCH($B47,Inputs_ByYear!$B$27:$B$28,0),MATCH(P$5,Inputs_ByYear!$D$26:$Y$26))*INDEX(Inputs_ByYear!M$32:M$37,MATCH($C47,Inputs_ByYear!$B$32:$B$37,0))*INDEX(Inputs_ByPrg!$F$6:$F$69,MATCH('ABP BlockSize'!$E47,Inputs_ByPrg!$E$6:$E$69,0))</f>
        <v>0</v>
      </c>
      <c r="Q47" s="86">
        <f>Inputs_ByYear!N$22*Inputs_ByYear!N$23*INDEX(Inputs_ByYear!$D$27:$Y$28,MATCH($B47,Inputs_ByYear!$B$27:$B$28,0),MATCH(Q$5,Inputs_ByYear!$D$26:$Y$26))*INDEX(Inputs_ByYear!N$32:N$37,MATCH($C47,Inputs_ByYear!$B$32:$B$37,0))*INDEX(Inputs_ByPrg!$F$6:$F$69,MATCH('ABP BlockSize'!$E47,Inputs_ByPrg!$E$6:$E$69,0))</f>
        <v>0</v>
      </c>
      <c r="R47" s="86">
        <f>Inputs_ByYear!O$22*Inputs_ByYear!O$23*INDEX(Inputs_ByYear!$D$27:$Y$28,MATCH($B47,Inputs_ByYear!$B$27:$B$28,0),MATCH(R$5,Inputs_ByYear!$D$26:$Y$26))*INDEX(Inputs_ByYear!O$32:O$37,MATCH($C47,Inputs_ByYear!$B$32:$B$37,0))*INDEX(Inputs_ByPrg!$F$6:$F$69,MATCH('ABP BlockSize'!$E47,Inputs_ByPrg!$E$6:$E$69,0))</f>
        <v>0</v>
      </c>
      <c r="S47" s="86">
        <f>Inputs_ByYear!P$22*Inputs_ByYear!P$23*INDEX(Inputs_ByYear!$D$27:$Y$28,MATCH($B47,Inputs_ByYear!$B$27:$B$28,0),MATCH(S$5,Inputs_ByYear!$D$26:$Y$26))*INDEX(Inputs_ByYear!P$32:P$37,MATCH($C47,Inputs_ByYear!$B$32:$B$37,0))*INDEX(Inputs_ByPrg!$F$6:$F$69,MATCH('ABP BlockSize'!$E47,Inputs_ByPrg!$E$6:$E$69,0))</f>
        <v>0</v>
      </c>
      <c r="T47" s="86">
        <f>Inputs_ByYear!Q$22*Inputs_ByYear!Q$23*INDEX(Inputs_ByYear!$D$27:$Y$28,MATCH($B47,Inputs_ByYear!$B$27:$B$28,0),MATCH(T$5,Inputs_ByYear!$D$26:$Y$26))*INDEX(Inputs_ByYear!Q$32:Q$37,MATCH($C47,Inputs_ByYear!$B$32:$B$37,0))*INDEX(Inputs_ByPrg!$F$6:$F$69,MATCH('ABP BlockSize'!$E47,Inputs_ByPrg!$E$6:$E$69,0))</f>
        <v>0</v>
      </c>
      <c r="U47" s="86">
        <f>Inputs_ByYear!R$22*Inputs_ByYear!R$23*INDEX(Inputs_ByYear!$D$27:$Y$28,MATCH($B47,Inputs_ByYear!$B$27:$B$28,0),MATCH(U$5,Inputs_ByYear!$D$26:$Y$26))*INDEX(Inputs_ByYear!R$32:R$37,MATCH($C47,Inputs_ByYear!$B$32:$B$37,0))*INDEX(Inputs_ByPrg!$F$6:$F$69,MATCH('ABP BlockSize'!$E47,Inputs_ByPrg!$E$6:$E$69,0))</f>
        <v>0</v>
      </c>
      <c r="V47" s="86">
        <f>Inputs_ByYear!S$22*Inputs_ByYear!S$23*INDEX(Inputs_ByYear!$D$27:$Y$28,MATCH($B47,Inputs_ByYear!$B$27:$B$28,0),MATCH(V$5,Inputs_ByYear!$D$26:$Y$26))*INDEX(Inputs_ByYear!S$32:S$37,MATCH($C47,Inputs_ByYear!$B$32:$B$37,0))*INDEX(Inputs_ByPrg!$F$6:$F$69,MATCH('ABP BlockSize'!$E47,Inputs_ByPrg!$E$6:$E$69,0))</f>
        <v>0</v>
      </c>
      <c r="W47" s="86">
        <f>Inputs_ByYear!T$22*Inputs_ByYear!T$23*INDEX(Inputs_ByYear!$D$27:$Y$28,MATCH($B47,Inputs_ByYear!$B$27:$B$28,0),MATCH(W$5,Inputs_ByYear!$D$26:$Y$26))*INDEX(Inputs_ByYear!T$32:T$37,MATCH($C47,Inputs_ByYear!$B$32:$B$37,0))*INDEX(Inputs_ByPrg!$F$6:$F$69,MATCH('ABP BlockSize'!$E47,Inputs_ByPrg!$E$6:$E$69,0))</f>
        <v>0</v>
      </c>
      <c r="X47" s="86">
        <f>Inputs_ByYear!U$22*Inputs_ByYear!U$23*INDEX(Inputs_ByYear!$D$27:$Y$28,MATCH($B47,Inputs_ByYear!$B$27:$B$28,0),MATCH(X$5,Inputs_ByYear!$D$26:$Y$26))*INDEX(Inputs_ByYear!U$32:U$37,MATCH($C47,Inputs_ByYear!$B$32:$B$37,0))*INDEX(Inputs_ByPrg!$F$6:$F$69,MATCH('ABP BlockSize'!$E47,Inputs_ByPrg!$E$6:$E$69,0))</f>
        <v>0</v>
      </c>
      <c r="Y47" s="86">
        <f>Inputs_ByYear!V$22*Inputs_ByYear!V$23*INDEX(Inputs_ByYear!$D$27:$Y$28,MATCH($B47,Inputs_ByYear!$B$27:$B$28,0),MATCH(Y$5,Inputs_ByYear!$D$26:$Y$26))*INDEX(Inputs_ByYear!V$32:V$37,MATCH($C47,Inputs_ByYear!$B$32:$B$37,0))*INDEX(Inputs_ByPrg!$F$6:$F$69,MATCH('ABP BlockSize'!$E47,Inputs_ByPrg!$E$6:$E$69,0))</f>
        <v>0</v>
      </c>
      <c r="Z47" s="86">
        <f>Inputs_ByYear!W$22*Inputs_ByYear!W$23*INDEX(Inputs_ByYear!$D$27:$Y$28,MATCH($B47,Inputs_ByYear!$B$27:$B$28,0),MATCH(Z$5,Inputs_ByYear!$D$26:$Y$26))*INDEX(Inputs_ByYear!W$32:W$37,MATCH($C47,Inputs_ByYear!$B$32:$B$37,0))*INDEX(Inputs_ByPrg!$F$6:$F$69,MATCH('ABP BlockSize'!$E47,Inputs_ByPrg!$E$6:$E$69,0))</f>
        <v>0</v>
      </c>
      <c r="AA47" s="86">
        <f>Inputs_ByYear!X$22*Inputs_ByYear!X$23*INDEX(Inputs_ByYear!$D$27:$Y$28,MATCH($B47,Inputs_ByYear!$B$27:$B$28,0),MATCH(AA$5,Inputs_ByYear!$D$26:$Y$26))*INDEX(Inputs_ByYear!X$32:X$37,MATCH($C47,Inputs_ByYear!$B$32:$B$37,0))*INDEX(Inputs_ByPrg!$F$6:$F$69,MATCH('ABP BlockSize'!$E47,Inputs_ByPrg!$E$6:$E$69,0))</f>
        <v>0</v>
      </c>
      <c r="AB47" s="86">
        <f>Inputs_ByYear!Y$22*Inputs_ByYear!Y$23*INDEX(Inputs_ByYear!$D$27:$Y$28,MATCH($B47,Inputs_ByYear!$B$27:$B$28,0),MATCH(AB$5,Inputs_ByYear!$D$26:$Y$26))*INDEX(Inputs_ByYear!Y$32:Y$37,MATCH($C47,Inputs_ByYear!$B$32:$B$37,0))*INDEX(Inputs_ByPrg!$F$6:$F$69,MATCH('ABP BlockSize'!$E47,Inputs_ByPrg!$E$6:$E$69,0))</f>
        <v>0</v>
      </c>
    </row>
    <row r="48" spans="2:28" ht="14.75" customHeight="1" x14ac:dyDescent="0.25">
      <c r="B48" s="227" t="s">
        <v>258</v>
      </c>
      <c r="C48" s="227" t="s">
        <v>237</v>
      </c>
      <c r="D48" s="324" t="s">
        <v>322</v>
      </c>
      <c r="E48" s="272" t="str">
        <f t="shared" si="0"/>
        <v>A_Community Driven Community Solar_&gt;25-100</v>
      </c>
      <c r="F48" s="249" t="s">
        <v>92</v>
      </c>
      <c r="G48" s="86">
        <f>Inputs_ByYear!D$22*Inputs_ByYear!D$23*INDEX(Inputs_ByYear!$D$27:$Y$28,MATCH($B48,Inputs_ByYear!$B$27:$B$28,0),MATCH(G$5,Inputs_ByYear!$D$26:$Y$26))*INDEX(Inputs_ByYear!D$32:D$37,MATCH($C48,Inputs_ByYear!$B$32:$B$37,0))*INDEX(Inputs_ByPrg!$F$6:$F$69,MATCH('ABP BlockSize'!$E48,Inputs_ByPrg!$E$6:$E$69,0))</f>
        <v>0</v>
      </c>
      <c r="H48" s="86">
        <f>Inputs_ByYear!E$22*Inputs_ByYear!E$23*INDEX(Inputs_ByYear!$D$27:$Y$28,MATCH($B48,Inputs_ByYear!$B$27:$B$28,0),MATCH(H$5,Inputs_ByYear!$D$26:$Y$26))*INDEX(Inputs_ByYear!E$32:E$37,MATCH($C48,Inputs_ByYear!$B$32:$B$37,0))*INDEX(Inputs_ByPrg!$F$6:$F$69,MATCH('ABP BlockSize'!$E48,Inputs_ByPrg!$E$6:$E$69,0))</f>
        <v>0</v>
      </c>
      <c r="I48" s="86">
        <f>Inputs_ByYear!F$22*Inputs_ByYear!F$23*INDEX(Inputs_ByYear!$D$27:$Y$28,MATCH($B48,Inputs_ByYear!$B$27:$B$28,0),MATCH(I$5,Inputs_ByYear!$D$26:$Y$26))*INDEX(Inputs_ByYear!F$32:F$37,MATCH($C48,Inputs_ByYear!$B$32:$B$37,0))*INDEX(Inputs_ByPrg!$F$6:$F$69,MATCH('ABP BlockSize'!$E48,Inputs_ByPrg!$E$6:$E$69,0))</f>
        <v>0</v>
      </c>
      <c r="J48" s="86">
        <f>Inputs_ByYear!G$22*Inputs_ByYear!G$23*INDEX(Inputs_ByYear!$D$27:$Y$28,MATCH($B48,Inputs_ByYear!$B$27:$B$28,0),MATCH(J$5,Inputs_ByYear!$D$26:$Y$26))*INDEX(Inputs_ByYear!G$32:G$37,MATCH($C48,Inputs_ByYear!$B$32:$B$37,0))*INDEX(Inputs_ByPrg!$F$6:$F$69,MATCH('ABP BlockSize'!$E48,Inputs_ByPrg!$E$6:$E$69,0))</f>
        <v>0</v>
      </c>
      <c r="K48" s="86">
        <f>Inputs_ByYear!H$22*Inputs_ByYear!H$23*INDEX(Inputs_ByYear!$D$27:$Y$28,MATCH($B48,Inputs_ByYear!$B$27:$B$28,0),MATCH(K$5,Inputs_ByYear!$D$26:$Y$26))*INDEX(Inputs_ByYear!H$32:H$37,MATCH($C48,Inputs_ByYear!$B$32:$B$37,0))*INDEX(Inputs_ByPrg!$F$6:$F$69,MATCH('ABP BlockSize'!$E48,Inputs_ByPrg!$E$6:$E$69,0))</f>
        <v>0</v>
      </c>
      <c r="L48" s="86">
        <f>Inputs_ByYear!I$22*Inputs_ByYear!I$23*INDEX(Inputs_ByYear!$D$27:$Y$28,MATCH($B48,Inputs_ByYear!$B$27:$B$28,0),MATCH(L$5,Inputs_ByYear!$D$26:$Y$26))*INDEX(Inputs_ByYear!I$32:I$37,MATCH($C48,Inputs_ByYear!$B$32:$B$37,0))*INDEX(Inputs_ByPrg!$F$6:$F$69,MATCH('ABP BlockSize'!$E48,Inputs_ByPrg!$E$6:$E$69,0))</f>
        <v>0</v>
      </c>
      <c r="M48" s="86">
        <f>Inputs_ByYear!J$22*Inputs_ByYear!J$23*INDEX(Inputs_ByYear!$D$27:$Y$28,MATCH($B48,Inputs_ByYear!$B$27:$B$28,0),MATCH(M$5,Inputs_ByYear!$D$26:$Y$26))*INDEX(Inputs_ByYear!J$32:J$37,MATCH($C48,Inputs_ByYear!$B$32:$B$37,0))*INDEX(Inputs_ByPrg!$F$6:$F$69,MATCH('ABP BlockSize'!$E48,Inputs_ByPrg!$E$6:$E$69,0))</f>
        <v>0</v>
      </c>
      <c r="N48" s="86">
        <f>Inputs_ByYear!K$22*Inputs_ByYear!K$23*INDEX(Inputs_ByYear!$D$27:$Y$28,MATCH($B48,Inputs_ByYear!$B$27:$B$28,0),MATCH(N$5,Inputs_ByYear!$D$26:$Y$26))*INDEX(Inputs_ByYear!K$32:K$37,MATCH($C48,Inputs_ByYear!$B$32:$B$37,0))*INDEX(Inputs_ByPrg!$F$6:$F$69,MATCH('ABP BlockSize'!$E48,Inputs_ByPrg!$E$6:$E$69,0))</f>
        <v>0</v>
      </c>
      <c r="O48" s="86">
        <f>Inputs_ByYear!L$22*Inputs_ByYear!L$23*INDEX(Inputs_ByYear!$D$27:$Y$28,MATCH($B48,Inputs_ByYear!$B$27:$B$28,0),MATCH(O$5,Inputs_ByYear!$D$26:$Y$26))*INDEX(Inputs_ByYear!L$32:L$37,MATCH($C48,Inputs_ByYear!$B$32:$B$37,0))*INDEX(Inputs_ByPrg!$F$6:$F$69,MATCH('ABP BlockSize'!$E48,Inputs_ByPrg!$E$6:$E$69,0))</f>
        <v>0</v>
      </c>
      <c r="P48" s="86">
        <f>Inputs_ByYear!M$22*Inputs_ByYear!M$23*INDEX(Inputs_ByYear!$D$27:$Y$28,MATCH($B48,Inputs_ByYear!$B$27:$B$28,0),MATCH(P$5,Inputs_ByYear!$D$26:$Y$26))*INDEX(Inputs_ByYear!M$32:M$37,MATCH($C48,Inputs_ByYear!$B$32:$B$37,0))*INDEX(Inputs_ByPrg!$F$6:$F$69,MATCH('ABP BlockSize'!$E48,Inputs_ByPrg!$E$6:$E$69,0))</f>
        <v>0</v>
      </c>
      <c r="Q48" s="86">
        <f>Inputs_ByYear!N$22*Inputs_ByYear!N$23*INDEX(Inputs_ByYear!$D$27:$Y$28,MATCH($B48,Inputs_ByYear!$B$27:$B$28,0),MATCH(Q$5,Inputs_ByYear!$D$26:$Y$26))*INDEX(Inputs_ByYear!N$32:N$37,MATCH($C48,Inputs_ByYear!$B$32:$B$37,0))*INDEX(Inputs_ByPrg!$F$6:$F$69,MATCH('ABP BlockSize'!$E48,Inputs_ByPrg!$E$6:$E$69,0))</f>
        <v>0</v>
      </c>
      <c r="R48" s="86">
        <f>Inputs_ByYear!O$22*Inputs_ByYear!O$23*INDEX(Inputs_ByYear!$D$27:$Y$28,MATCH($B48,Inputs_ByYear!$B$27:$B$28,0),MATCH(R$5,Inputs_ByYear!$D$26:$Y$26))*INDEX(Inputs_ByYear!O$32:O$37,MATCH($C48,Inputs_ByYear!$B$32:$B$37,0))*INDEX(Inputs_ByPrg!$F$6:$F$69,MATCH('ABP BlockSize'!$E48,Inputs_ByPrg!$E$6:$E$69,0))</f>
        <v>0</v>
      </c>
      <c r="S48" s="86">
        <f>Inputs_ByYear!P$22*Inputs_ByYear!P$23*INDEX(Inputs_ByYear!$D$27:$Y$28,MATCH($B48,Inputs_ByYear!$B$27:$B$28,0),MATCH(S$5,Inputs_ByYear!$D$26:$Y$26))*INDEX(Inputs_ByYear!P$32:P$37,MATCH($C48,Inputs_ByYear!$B$32:$B$37,0))*INDEX(Inputs_ByPrg!$F$6:$F$69,MATCH('ABP BlockSize'!$E48,Inputs_ByPrg!$E$6:$E$69,0))</f>
        <v>0</v>
      </c>
      <c r="T48" s="86">
        <f>Inputs_ByYear!Q$22*Inputs_ByYear!Q$23*INDEX(Inputs_ByYear!$D$27:$Y$28,MATCH($B48,Inputs_ByYear!$B$27:$B$28,0),MATCH(T$5,Inputs_ByYear!$D$26:$Y$26))*INDEX(Inputs_ByYear!Q$32:Q$37,MATCH($C48,Inputs_ByYear!$B$32:$B$37,0))*INDEX(Inputs_ByPrg!$F$6:$F$69,MATCH('ABP BlockSize'!$E48,Inputs_ByPrg!$E$6:$E$69,0))</f>
        <v>0</v>
      </c>
      <c r="U48" s="86">
        <f>Inputs_ByYear!R$22*Inputs_ByYear!R$23*INDEX(Inputs_ByYear!$D$27:$Y$28,MATCH($B48,Inputs_ByYear!$B$27:$B$28,0),MATCH(U$5,Inputs_ByYear!$D$26:$Y$26))*INDEX(Inputs_ByYear!R$32:R$37,MATCH($C48,Inputs_ByYear!$B$32:$B$37,0))*INDEX(Inputs_ByPrg!$F$6:$F$69,MATCH('ABP BlockSize'!$E48,Inputs_ByPrg!$E$6:$E$69,0))</f>
        <v>0</v>
      </c>
      <c r="V48" s="86">
        <f>Inputs_ByYear!S$22*Inputs_ByYear!S$23*INDEX(Inputs_ByYear!$D$27:$Y$28,MATCH($B48,Inputs_ByYear!$B$27:$B$28,0),MATCH(V$5,Inputs_ByYear!$D$26:$Y$26))*INDEX(Inputs_ByYear!S$32:S$37,MATCH($C48,Inputs_ByYear!$B$32:$B$37,0))*INDEX(Inputs_ByPrg!$F$6:$F$69,MATCH('ABP BlockSize'!$E48,Inputs_ByPrg!$E$6:$E$69,0))</f>
        <v>0</v>
      </c>
      <c r="W48" s="86">
        <f>Inputs_ByYear!T$22*Inputs_ByYear!T$23*INDEX(Inputs_ByYear!$D$27:$Y$28,MATCH($B48,Inputs_ByYear!$B$27:$B$28,0),MATCH(W$5,Inputs_ByYear!$D$26:$Y$26))*INDEX(Inputs_ByYear!T$32:T$37,MATCH($C48,Inputs_ByYear!$B$32:$B$37,0))*INDEX(Inputs_ByPrg!$F$6:$F$69,MATCH('ABP BlockSize'!$E48,Inputs_ByPrg!$E$6:$E$69,0))</f>
        <v>0</v>
      </c>
      <c r="X48" s="86">
        <f>Inputs_ByYear!U$22*Inputs_ByYear!U$23*INDEX(Inputs_ByYear!$D$27:$Y$28,MATCH($B48,Inputs_ByYear!$B$27:$B$28,0),MATCH(X$5,Inputs_ByYear!$D$26:$Y$26))*INDEX(Inputs_ByYear!U$32:U$37,MATCH($C48,Inputs_ByYear!$B$32:$B$37,0))*INDEX(Inputs_ByPrg!$F$6:$F$69,MATCH('ABP BlockSize'!$E48,Inputs_ByPrg!$E$6:$E$69,0))</f>
        <v>0</v>
      </c>
      <c r="Y48" s="86">
        <f>Inputs_ByYear!V$22*Inputs_ByYear!V$23*INDEX(Inputs_ByYear!$D$27:$Y$28,MATCH($B48,Inputs_ByYear!$B$27:$B$28,0),MATCH(Y$5,Inputs_ByYear!$D$26:$Y$26))*INDEX(Inputs_ByYear!V$32:V$37,MATCH($C48,Inputs_ByYear!$B$32:$B$37,0))*INDEX(Inputs_ByPrg!$F$6:$F$69,MATCH('ABP BlockSize'!$E48,Inputs_ByPrg!$E$6:$E$69,0))</f>
        <v>0</v>
      </c>
      <c r="Z48" s="86">
        <f>Inputs_ByYear!W$22*Inputs_ByYear!W$23*INDEX(Inputs_ByYear!$D$27:$Y$28,MATCH($B48,Inputs_ByYear!$B$27:$B$28,0),MATCH(Z$5,Inputs_ByYear!$D$26:$Y$26))*INDEX(Inputs_ByYear!W$32:W$37,MATCH($C48,Inputs_ByYear!$B$32:$B$37,0))*INDEX(Inputs_ByPrg!$F$6:$F$69,MATCH('ABP BlockSize'!$E48,Inputs_ByPrg!$E$6:$E$69,0))</f>
        <v>0</v>
      </c>
      <c r="AA48" s="86">
        <f>Inputs_ByYear!X$22*Inputs_ByYear!X$23*INDEX(Inputs_ByYear!$D$27:$Y$28,MATCH($B48,Inputs_ByYear!$B$27:$B$28,0),MATCH(AA$5,Inputs_ByYear!$D$26:$Y$26))*INDEX(Inputs_ByYear!X$32:X$37,MATCH($C48,Inputs_ByYear!$B$32:$B$37,0))*INDEX(Inputs_ByPrg!$F$6:$F$69,MATCH('ABP BlockSize'!$E48,Inputs_ByPrg!$E$6:$E$69,0))</f>
        <v>0</v>
      </c>
      <c r="AB48" s="86">
        <f>Inputs_ByYear!Y$22*Inputs_ByYear!Y$23*INDEX(Inputs_ByYear!$D$27:$Y$28,MATCH($B48,Inputs_ByYear!$B$27:$B$28,0),MATCH(AB$5,Inputs_ByYear!$D$26:$Y$26))*INDEX(Inputs_ByYear!Y$32:Y$37,MATCH($C48,Inputs_ByYear!$B$32:$B$37,0))*INDEX(Inputs_ByPrg!$F$6:$F$69,MATCH('ABP BlockSize'!$E48,Inputs_ByPrg!$E$6:$E$69,0))</f>
        <v>0</v>
      </c>
    </row>
    <row r="49" spans="2:28" ht="14.75" customHeight="1" x14ac:dyDescent="0.25">
      <c r="B49" s="227" t="s">
        <v>258</v>
      </c>
      <c r="C49" s="227" t="s">
        <v>237</v>
      </c>
      <c r="D49" s="324" t="s">
        <v>323</v>
      </c>
      <c r="E49" s="272" t="str">
        <f t="shared" si="0"/>
        <v>A_Community Driven Community Solar_&gt;100-200</v>
      </c>
      <c r="F49" s="249" t="s">
        <v>92</v>
      </c>
      <c r="G49" s="86">
        <f>Inputs_ByYear!D$22*Inputs_ByYear!D$23*INDEX(Inputs_ByYear!$D$27:$Y$28,MATCH($B49,Inputs_ByYear!$B$27:$B$28,0),MATCH(G$5,Inputs_ByYear!$D$26:$Y$26))*INDEX(Inputs_ByYear!D$32:D$37,MATCH($C49,Inputs_ByYear!$B$32:$B$37,0))*INDEX(Inputs_ByPrg!$F$6:$F$69,MATCH('ABP BlockSize'!$E49,Inputs_ByPrg!$E$6:$E$69,0))</f>
        <v>0</v>
      </c>
      <c r="H49" s="86">
        <f>Inputs_ByYear!E$22*Inputs_ByYear!E$23*INDEX(Inputs_ByYear!$D$27:$Y$28,MATCH($B49,Inputs_ByYear!$B$27:$B$28,0),MATCH(H$5,Inputs_ByYear!$D$26:$Y$26))*INDEX(Inputs_ByYear!E$32:E$37,MATCH($C49,Inputs_ByYear!$B$32:$B$37,0))*INDEX(Inputs_ByPrg!$F$6:$F$69,MATCH('ABP BlockSize'!$E49,Inputs_ByPrg!$E$6:$E$69,0))</f>
        <v>0</v>
      </c>
      <c r="I49" s="86">
        <f>Inputs_ByYear!F$22*Inputs_ByYear!F$23*INDEX(Inputs_ByYear!$D$27:$Y$28,MATCH($B49,Inputs_ByYear!$B$27:$B$28,0),MATCH(I$5,Inputs_ByYear!$D$26:$Y$26))*INDEX(Inputs_ByYear!F$32:F$37,MATCH($C49,Inputs_ByYear!$B$32:$B$37,0))*INDEX(Inputs_ByPrg!$F$6:$F$69,MATCH('ABP BlockSize'!$E49,Inputs_ByPrg!$E$6:$E$69,0))</f>
        <v>0</v>
      </c>
      <c r="J49" s="86">
        <f>Inputs_ByYear!G$22*Inputs_ByYear!G$23*INDEX(Inputs_ByYear!$D$27:$Y$28,MATCH($B49,Inputs_ByYear!$B$27:$B$28,0),MATCH(J$5,Inputs_ByYear!$D$26:$Y$26))*INDEX(Inputs_ByYear!G$32:G$37,MATCH($C49,Inputs_ByYear!$B$32:$B$37,0))*INDEX(Inputs_ByPrg!$F$6:$F$69,MATCH('ABP BlockSize'!$E49,Inputs_ByPrg!$E$6:$E$69,0))</f>
        <v>0</v>
      </c>
      <c r="K49" s="86">
        <f>Inputs_ByYear!H$22*Inputs_ByYear!H$23*INDEX(Inputs_ByYear!$D$27:$Y$28,MATCH($B49,Inputs_ByYear!$B$27:$B$28,0),MATCH(K$5,Inputs_ByYear!$D$26:$Y$26))*INDEX(Inputs_ByYear!H$32:H$37,MATCH($C49,Inputs_ByYear!$B$32:$B$37,0))*INDEX(Inputs_ByPrg!$F$6:$F$69,MATCH('ABP BlockSize'!$E49,Inputs_ByPrg!$E$6:$E$69,0))</f>
        <v>0</v>
      </c>
      <c r="L49" s="86">
        <f>Inputs_ByYear!I$22*Inputs_ByYear!I$23*INDEX(Inputs_ByYear!$D$27:$Y$28,MATCH($B49,Inputs_ByYear!$B$27:$B$28,0),MATCH(L$5,Inputs_ByYear!$D$26:$Y$26))*INDEX(Inputs_ByYear!I$32:I$37,MATCH($C49,Inputs_ByYear!$B$32:$B$37,0))*INDEX(Inputs_ByPrg!$F$6:$F$69,MATCH('ABP BlockSize'!$E49,Inputs_ByPrg!$E$6:$E$69,0))</f>
        <v>0</v>
      </c>
      <c r="M49" s="86">
        <f>Inputs_ByYear!J$22*Inputs_ByYear!J$23*INDEX(Inputs_ByYear!$D$27:$Y$28,MATCH($B49,Inputs_ByYear!$B$27:$B$28,0),MATCH(M$5,Inputs_ByYear!$D$26:$Y$26))*INDEX(Inputs_ByYear!J$32:J$37,MATCH($C49,Inputs_ByYear!$B$32:$B$37,0))*INDEX(Inputs_ByPrg!$F$6:$F$69,MATCH('ABP BlockSize'!$E49,Inputs_ByPrg!$E$6:$E$69,0))</f>
        <v>0</v>
      </c>
      <c r="N49" s="86">
        <f>Inputs_ByYear!K$22*Inputs_ByYear!K$23*INDEX(Inputs_ByYear!$D$27:$Y$28,MATCH($B49,Inputs_ByYear!$B$27:$B$28,0),MATCH(N$5,Inputs_ByYear!$D$26:$Y$26))*INDEX(Inputs_ByYear!K$32:K$37,MATCH($C49,Inputs_ByYear!$B$32:$B$37,0))*INDEX(Inputs_ByPrg!$F$6:$F$69,MATCH('ABP BlockSize'!$E49,Inputs_ByPrg!$E$6:$E$69,0))</f>
        <v>0</v>
      </c>
      <c r="O49" s="86">
        <f>Inputs_ByYear!L$22*Inputs_ByYear!L$23*INDEX(Inputs_ByYear!$D$27:$Y$28,MATCH($B49,Inputs_ByYear!$B$27:$B$28,0),MATCH(O$5,Inputs_ByYear!$D$26:$Y$26))*INDEX(Inputs_ByYear!L$32:L$37,MATCH($C49,Inputs_ByYear!$B$32:$B$37,0))*INDEX(Inputs_ByPrg!$F$6:$F$69,MATCH('ABP BlockSize'!$E49,Inputs_ByPrg!$E$6:$E$69,0))</f>
        <v>0</v>
      </c>
      <c r="P49" s="86">
        <f>Inputs_ByYear!M$22*Inputs_ByYear!M$23*INDEX(Inputs_ByYear!$D$27:$Y$28,MATCH($B49,Inputs_ByYear!$B$27:$B$28,0),MATCH(P$5,Inputs_ByYear!$D$26:$Y$26))*INDEX(Inputs_ByYear!M$32:M$37,MATCH($C49,Inputs_ByYear!$B$32:$B$37,0))*INDEX(Inputs_ByPrg!$F$6:$F$69,MATCH('ABP BlockSize'!$E49,Inputs_ByPrg!$E$6:$E$69,0))</f>
        <v>0</v>
      </c>
      <c r="Q49" s="86">
        <f>Inputs_ByYear!N$22*Inputs_ByYear!N$23*INDEX(Inputs_ByYear!$D$27:$Y$28,MATCH($B49,Inputs_ByYear!$B$27:$B$28,0),MATCH(Q$5,Inputs_ByYear!$D$26:$Y$26))*INDEX(Inputs_ByYear!N$32:N$37,MATCH($C49,Inputs_ByYear!$B$32:$B$37,0))*INDEX(Inputs_ByPrg!$F$6:$F$69,MATCH('ABP BlockSize'!$E49,Inputs_ByPrg!$E$6:$E$69,0))</f>
        <v>0</v>
      </c>
      <c r="R49" s="86">
        <f>Inputs_ByYear!O$22*Inputs_ByYear!O$23*INDEX(Inputs_ByYear!$D$27:$Y$28,MATCH($B49,Inputs_ByYear!$B$27:$B$28,0),MATCH(R$5,Inputs_ByYear!$D$26:$Y$26))*INDEX(Inputs_ByYear!O$32:O$37,MATCH($C49,Inputs_ByYear!$B$32:$B$37,0))*INDEX(Inputs_ByPrg!$F$6:$F$69,MATCH('ABP BlockSize'!$E49,Inputs_ByPrg!$E$6:$E$69,0))</f>
        <v>0</v>
      </c>
      <c r="S49" s="86">
        <f>Inputs_ByYear!P$22*Inputs_ByYear!P$23*INDEX(Inputs_ByYear!$D$27:$Y$28,MATCH($B49,Inputs_ByYear!$B$27:$B$28,0),MATCH(S$5,Inputs_ByYear!$D$26:$Y$26))*INDEX(Inputs_ByYear!P$32:P$37,MATCH($C49,Inputs_ByYear!$B$32:$B$37,0))*INDEX(Inputs_ByPrg!$F$6:$F$69,MATCH('ABP BlockSize'!$E49,Inputs_ByPrg!$E$6:$E$69,0))</f>
        <v>0</v>
      </c>
      <c r="T49" s="86">
        <f>Inputs_ByYear!Q$22*Inputs_ByYear!Q$23*INDEX(Inputs_ByYear!$D$27:$Y$28,MATCH($B49,Inputs_ByYear!$B$27:$B$28,0),MATCH(T$5,Inputs_ByYear!$D$26:$Y$26))*INDEX(Inputs_ByYear!Q$32:Q$37,MATCH($C49,Inputs_ByYear!$B$32:$B$37,0))*INDEX(Inputs_ByPrg!$F$6:$F$69,MATCH('ABP BlockSize'!$E49,Inputs_ByPrg!$E$6:$E$69,0))</f>
        <v>0</v>
      </c>
      <c r="U49" s="86">
        <f>Inputs_ByYear!R$22*Inputs_ByYear!R$23*INDEX(Inputs_ByYear!$D$27:$Y$28,MATCH($B49,Inputs_ByYear!$B$27:$B$28,0),MATCH(U$5,Inputs_ByYear!$D$26:$Y$26))*INDEX(Inputs_ByYear!R$32:R$37,MATCH($C49,Inputs_ByYear!$B$32:$B$37,0))*INDEX(Inputs_ByPrg!$F$6:$F$69,MATCH('ABP BlockSize'!$E49,Inputs_ByPrg!$E$6:$E$69,0))</f>
        <v>0</v>
      </c>
      <c r="V49" s="86">
        <f>Inputs_ByYear!S$22*Inputs_ByYear!S$23*INDEX(Inputs_ByYear!$D$27:$Y$28,MATCH($B49,Inputs_ByYear!$B$27:$B$28,0),MATCH(V$5,Inputs_ByYear!$D$26:$Y$26))*INDEX(Inputs_ByYear!S$32:S$37,MATCH($C49,Inputs_ByYear!$B$32:$B$37,0))*INDEX(Inputs_ByPrg!$F$6:$F$69,MATCH('ABP BlockSize'!$E49,Inputs_ByPrg!$E$6:$E$69,0))</f>
        <v>0</v>
      </c>
      <c r="W49" s="86">
        <f>Inputs_ByYear!T$22*Inputs_ByYear!T$23*INDEX(Inputs_ByYear!$D$27:$Y$28,MATCH($B49,Inputs_ByYear!$B$27:$B$28,0),MATCH(W$5,Inputs_ByYear!$D$26:$Y$26))*INDEX(Inputs_ByYear!T$32:T$37,MATCH($C49,Inputs_ByYear!$B$32:$B$37,0))*INDEX(Inputs_ByPrg!$F$6:$F$69,MATCH('ABP BlockSize'!$E49,Inputs_ByPrg!$E$6:$E$69,0))</f>
        <v>0</v>
      </c>
      <c r="X49" s="86">
        <f>Inputs_ByYear!U$22*Inputs_ByYear!U$23*INDEX(Inputs_ByYear!$D$27:$Y$28,MATCH($B49,Inputs_ByYear!$B$27:$B$28,0),MATCH(X$5,Inputs_ByYear!$D$26:$Y$26))*INDEX(Inputs_ByYear!U$32:U$37,MATCH($C49,Inputs_ByYear!$B$32:$B$37,0))*INDEX(Inputs_ByPrg!$F$6:$F$69,MATCH('ABP BlockSize'!$E49,Inputs_ByPrg!$E$6:$E$69,0))</f>
        <v>0</v>
      </c>
      <c r="Y49" s="86">
        <f>Inputs_ByYear!V$22*Inputs_ByYear!V$23*INDEX(Inputs_ByYear!$D$27:$Y$28,MATCH($B49,Inputs_ByYear!$B$27:$B$28,0),MATCH(Y$5,Inputs_ByYear!$D$26:$Y$26))*INDEX(Inputs_ByYear!V$32:V$37,MATCH($C49,Inputs_ByYear!$B$32:$B$37,0))*INDEX(Inputs_ByPrg!$F$6:$F$69,MATCH('ABP BlockSize'!$E49,Inputs_ByPrg!$E$6:$E$69,0))</f>
        <v>0</v>
      </c>
      <c r="Z49" s="86">
        <f>Inputs_ByYear!W$22*Inputs_ByYear!W$23*INDEX(Inputs_ByYear!$D$27:$Y$28,MATCH($B49,Inputs_ByYear!$B$27:$B$28,0),MATCH(Z$5,Inputs_ByYear!$D$26:$Y$26))*INDEX(Inputs_ByYear!W$32:W$37,MATCH($C49,Inputs_ByYear!$B$32:$B$37,0))*INDEX(Inputs_ByPrg!$F$6:$F$69,MATCH('ABP BlockSize'!$E49,Inputs_ByPrg!$E$6:$E$69,0))</f>
        <v>0</v>
      </c>
      <c r="AA49" s="86">
        <f>Inputs_ByYear!X$22*Inputs_ByYear!X$23*INDEX(Inputs_ByYear!$D$27:$Y$28,MATCH($B49,Inputs_ByYear!$B$27:$B$28,0),MATCH(AA$5,Inputs_ByYear!$D$26:$Y$26))*INDEX(Inputs_ByYear!X$32:X$37,MATCH($C49,Inputs_ByYear!$B$32:$B$37,0))*INDEX(Inputs_ByPrg!$F$6:$F$69,MATCH('ABP BlockSize'!$E49,Inputs_ByPrg!$E$6:$E$69,0))</f>
        <v>0</v>
      </c>
      <c r="AB49" s="86">
        <f>Inputs_ByYear!Y$22*Inputs_ByYear!Y$23*INDEX(Inputs_ByYear!$D$27:$Y$28,MATCH($B49,Inputs_ByYear!$B$27:$B$28,0),MATCH(AB$5,Inputs_ByYear!$D$26:$Y$26))*INDEX(Inputs_ByYear!Y$32:Y$37,MATCH($C49,Inputs_ByYear!$B$32:$B$37,0))*INDEX(Inputs_ByPrg!$F$6:$F$69,MATCH('ABP BlockSize'!$E49,Inputs_ByPrg!$E$6:$E$69,0))</f>
        <v>0</v>
      </c>
    </row>
    <row r="50" spans="2:28" ht="14.75" customHeight="1" x14ac:dyDescent="0.25">
      <c r="B50" s="227" t="s">
        <v>258</v>
      </c>
      <c r="C50" s="227" t="s">
        <v>237</v>
      </c>
      <c r="D50" s="324" t="s">
        <v>324</v>
      </c>
      <c r="E50" s="272" t="str">
        <f t="shared" si="0"/>
        <v>A_Community Driven Community Solar_&gt;200-500</v>
      </c>
      <c r="F50" s="249" t="s">
        <v>92</v>
      </c>
      <c r="G50" s="86">
        <f>Inputs_ByYear!D$22*Inputs_ByYear!D$23*INDEX(Inputs_ByYear!$D$27:$Y$28,MATCH($B50,Inputs_ByYear!$B$27:$B$28,0),MATCH(G$5,Inputs_ByYear!$D$26:$Y$26))*INDEX(Inputs_ByYear!D$32:D$37,MATCH($C50,Inputs_ByYear!$B$32:$B$37,0))*INDEX(Inputs_ByPrg!$F$6:$F$69,MATCH('ABP BlockSize'!$E50,Inputs_ByPrg!$E$6:$E$69,0))</f>
        <v>0</v>
      </c>
      <c r="H50" s="86">
        <f>Inputs_ByYear!E$22*Inputs_ByYear!E$23*INDEX(Inputs_ByYear!$D$27:$Y$28,MATCH($B50,Inputs_ByYear!$B$27:$B$28,0),MATCH(H$5,Inputs_ByYear!$D$26:$Y$26))*INDEX(Inputs_ByYear!E$32:E$37,MATCH($C50,Inputs_ByYear!$B$32:$B$37,0))*INDEX(Inputs_ByPrg!$F$6:$F$69,MATCH('ABP BlockSize'!$E50,Inputs_ByPrg!$E$6:$E$69,0))</f>
        <v>0</v>
      </c>
      <c r="I50" s="86">
        <f>Inputs_ByYear!F$22*Inputs_ByYear!F$23*INDEX(Inputs_ByYear!$D$27:$Y$28,MATCH($B50,Inputs_ByYear!$B$27:$B$28,0),MATCH(I$5,Inputs_ByYear!$D$26:$Y$26))*INDEX(Inputs_ByYear!F$32:F$37,MATCH($C50,Inputs_ByYear!$B$32:$B$37,0))*INDEX(Inputs_ByPrg!$F$6:$F$69,MATCH('ABP BlockSize'!$E50,Inputs_ByPrg!$E$6:$E$69,0))</f>
        <v>2955.4800000000005</v>
      </c>
      <c r="J50" s="86">
        <f>Inputs_ByYear!G$22*Inputs_ByYear!G$23*INDEX(Inputs_ByYear!$D$27:$Y$28,MATCH($B50,Inputs_ByYear!$B$27:$B$28,0),MATCH(J$5,Inputs_ByYear!$D$26:$Y$26))*INDEX(Inputs_ByYear!G$32:G$37,MATCH($C50,Inputs_ByYear!$B$32:$B$37,0))*INDEX(Inputs_ByPrg!$F$6:$F$69,MATCH('ABP BlockSize'!$E50,Inputs_ByPrg!$E$6:$E$69,0))</f>
        <v>2462.9000000000005</v>
      </c>
      <c r="K50" s="86">
        <f>Inputs_ByYear!H$22*Inputs_ByYear!H$23*INDEX(Inputs_ByYear!$D$27:$Y$28,MATCH($B50,Inputs_ByYear!$B$27:$B$28,0),MATCH(K$5,Inputs_ByYear!$D$26:$Y$26))*INDEX(Inputs_ByYear!H$32:H$37,MATCH($C50,Inputs_ByYear!$B$32:$B$37,0))*INDEX(Inputs_ByPrg!$F$6:$F$69,MATCH('ABP BlockSize'!$E50,Inputs_ByPrg!$E$6:$E$69,0))</f>
        <v>2462.9000000000005</v>
      </c>
      <c r="L50" s="86">
        <f>Inputs_ByYear!I$22*Inputs_ByYear!I$23*INDEX(Inputs_ByYear!$D$27:$Y$28,MATCH($B50,Inputs_ByYear!$B$27:$B$28,0),MATCH(L$5,Inputs_ByYear!$D$26:$Y$26))*INDEX(Inputs_ByYear!I$32:I$37,MATCH($C50,Inputs_ByYear!$B$32:$B$37,0))*INDEX(Inputs_ByPrg!$F$6:$F$69,MATCH('ABP BlockSize'!$E50,Inputs_ByPrg!$E$6:$E$69,0))</f>
        <v>2955.4800000000005</v>
      </c>
      <c r="M50" s="86">
        <f>Inputs_ByYear!J$22*Inputs_ByYear!J$23*INDEX(Inputs_ByYear!$D$27:$Y$28,MATCH($B50,Inputs_ByYear!$B$27:$B$28,0),MATCH(M$5,Inputs_ByYear!$D$26:$Y$26))*INDEX(Inputs_ByYear!J$32:J$37,MATCH($C50,Inputs_ByYear!$B$32:$B$37,0))*INDEX(Inputs_ByPrg!$F$6:$F$69,MATCH('ABP BlockSize'!$E50,Inputs_ByPrg!$E$6:$E$69,0))</f>
        <v>2955.4800000000005</v>
      </c>
      <c r="N50" s="86">
        <f>Inputs_ByYear!K$22*Inputs_ByYear!K$23*INDEX(Inputs_ByYear!$D$27:$Y$28,MATCH($B50,Inputs_ByYear!$B$27:$B$28,0),MATCH(N$5,Inputs_ByYear!$D$26:$Y$26))*INDEX(Inputs_ByYear!K$32:K$37,MATCH($C50,Inputs_ByYear!$B$32:$B$37,0))*INDEX(Inputs_ByPrg!$F$6:$F$69,MATCH('ABP BlockSize'!$E50,Inputs_ByPrg!$E$6:$E$69,0))</f>
        <v>1970.3200000000002</v>
      </c>
      <c r="O50" s="86">
        <f>Inputs_ByYear!L$22*Inputs_ByYear!L$23*INDEX(Inputs_ByYear!$D$27:$Y$28,MATCH($B50,Inputs_ByYear!$B$27:$B$28,0),MATCH(O$5,Inputs_ByYear!$D$26:$Y$26))*INDEX(Inputs_ByYear!L$32:L$37,MATCH($C50,Inputs_ByYear!$B$32:$B$37,0))*INDEX(Inputs_ByPrg!$F$6:$F$69,MATCH('ABP BlockSize'!$E50,Inputs_ByPrg!$E$6:$E$69,0))</f>
        <v>1970.3200000000002</v>
      </c>
      <c r="P50" s="86">
        <f>Inputs_ByYear!M$22*Inputs_ByYear!M$23*INDEX(Inputs_ByYear!$D$27:$Y$28,MATCH($B50,Inputs_ByYear!$B$27:$B$28,0),MATCH(P$5,Inputs_ByYear!$D$26:$Y$26))*INDEX(Inputs_ByYear!M$32:M$37,MATCH($C50,Inputs_ByYear!$B$32:$B$37,0))*INDEX(Inputs_ByPrg!$F$6:$F$69,MATCH('ABP BlockSize'!$E50,Inputs_ByPrg!$E$6:$E$69,0))</f>
        <v>1970.3200000000002</v>
      </c>
      <c r="Q50" s="86">
        <f>Inputs_ByYear!N$22*Inputs_ByYear!N$23*INDEX(Inputs_ByYear!$D$27:$Y$28,MATCH($B50,Inputs_ByYear!$B$27:$B$28,0),MATCH(Q$5,Inputs_ByYear!$D$26:$Y$26))*INDEX(Inputs_ByYear!N$32:N$37,MATCH($C50,Inputs_ByYear!$B$32:$B$37,0))*INDEX(Inputs_ByPrg!$F$6:$F$69,MATCH('ABP BlockSize'!$E50,Inputs_ByPrg!$E$6:$E$69,0))</f>
        <v>1970.3200000000002</v>
      </c>
      <c r="R50" s="86">
        <f>Inputs_ByYear!O$22*Inputs_ByYear!O$23*INDEX(Inputs_ByYear!$D$27:$Y$28,MATCH($B50,Inputs_ByYear!$B$27:$B$28,0),MATCH(R$5,Inputs_ByYear!$D$26:$Y$26))*INDEX(Inputs_ByYear!O$32:O$37,MATCH($C50,Inputs_ByYear!$B$32:$B$37,0))*INDEX(Inputs_ByPrg!$F$6:$F$69,MATCH('ABP BlockSize'!$E50,Inputs_ByPrg!$E$6:$E$69,0))</f>
        <v>1970.3200000000002</v>
      </c>
      <c r="S50" s="86">
        <f>Inputs_ByYear!P$22*Inputs_ByYear!P$23*INDEX(Inputs_ByYear!$D$27:$Y$28,MATCH($B50,Inputs_ByYear!$B$27:$B$28,0),MATCH(S$5,Inputs_ByYear!$D$26:$Y$26))*INDEX(Inputs_ByYear!P$32:P$37,MATCH($C50,Inputs_ByYear!$B$32:$B$37,0))*INDEX(Inputs_ByPrg!$F$6:$F$69,MATCH('ABP BlockSize'!$E50,Inputs_ByPrg!$E$6:$E$69,0))</f>
        <v>1970.3200000000002</v>
      </c>
      <c r="T50" s="86">
        <f>Inputs_ByYear!Q$22*Inputs_ByYear!Q$23*INDEX(Inputs_ByYear!$D$27:$Y$28,MATCH($B50,Inputs_ByYear!$B$27:$B$28,0),MATCH(T$5,Inputs_ByYear!$D$26:$Y$26))*INDEX(Inputs_ByYear!Q$32:Q$37,MATCH($C50,Inputs_ByYear!$B$32:$B$37,0))*INDEX(Inputs_ByPrg!$F$6:$F$69,MATCH('ABP BlockSize'!$E50,Inputs_ByPrg!$E$6:$E$69,0))</f>
        <v>1970.3200000000002</v>
      </c>
      <c r="U50" s="86">
        <f>Inputs_ByYear!R$22*Inputs_ByYear!R$23*INDEX(Inputs_ByYear!$D$27:$Y$28,MATCH($B50,Inputs_ByYear!$B$27:$B$28,0),MATCH(U$5,Inputs_ByYear!$D$26:$Y$26))*INDEX(Inputs_ByYear!R$32:R$37,MATCH($C50,Inputs_ByYear!$B$32:$B$37,0))*INDEX(Inputs_ByPrg!$F$6:$F$69,MATCH('ABP BlockSize'!$E50,Inputs_ByPrg!$E$6:$E$69,0))</f>
        <v>1970.3200000000002</v>
      </c>
      <c r="V50" s="86">
        <f>Inputs_ByYear!S$22*Inputs_ByYear!S$23*INDEX(Inputs_ByYear!$D$27:$Y$28,MATCH($B50,Inputs_ByYear!$B$27:$B$28,0),MATCH(V$5,Inputs_ByYear!$D$26:$Y$26))*INDEX(Inputs_ByYear!S$32:S$37,MATCH($C50,Inputs_ByYear!$B$32:$B$37,0))*INDEX(Inputs_ByPrg!$F$6:$F$69,MATCH('ABP BlockSize'!$E50,Inputs_ByPrg!$E$6:$E$69,0))</f>
        <v>1970.3200000000002</v>
      </c>
      <c r="W50" s="86">
        <f>Inputs_ByYear!T$22*Inputs_ByYear!T$23*INDEX(Inputs_ByYear!$D$27:$Y$28,MATCH($B50,Inputs_ByYear!$B$27:$B$28,0),MATCH(W$5,Inputs_ByYear!$D$26:$Y$26))*INDEX(Inputs_ByYear!T$32:T$37,MATCH($C50,Inputs_ByYear!$B$32:$B$37,0))*INDEX(Inputs_ByPrg!$F$6:$F$69,MATCH('ABP BlockSize'!$E50,Inputs_ByPrg!$E$6:$E$69,0))</f>
        <v>1970.3200000000002</v>
      </c>
      <c r="X50" s="86">
        <f>Inputs_ByYear!U$22*Inputs_ByYear!U$23*INDEX(Inputs_ByYear!$D$27:$Y$28,MATCH($B50,Inputs_ByYear!$B$27:$B$28,0),MATCH(X$5,Inputs_ByYear!$D$26:$Y$26))*INDEX(Inputs_ByYear!U$32:U$37,MATCH($C50,Inputs_ByYear!$B$32:$B$37,0))*INDEX(Inputs_ByPrg!$F$6:$F$69,MATCH('ABP BlockSize'!$E50,Inputs_ByPrg!$E$6:$E$69,0))</f>
        <v>1970.3200000000002</v>
      </c>
      <c r="Y50" s="86">
        <f>Inputs_ByYear!V$22*Inputs_ByYear!V$23*INDEX(Inputs_ByYear!$D$27:$Y$28,MATCH($B50,Inputs_ByYear!$B$27:$B$28,0),MATCH(Y$5,Inputs_ByYear!$D$26:$Y$26))*INDEX(Inputs_ByYear!V$32:V$37,MATCH($C50,Inputs_ByYear!$B$32:$B$37,0))*INDEX(Inputs_ByPrg!$F$6:$F$69,MATCH('ABP BlockSize'!$E50,Inputs_ByPrg!$E$6:$E$69,0))</f>
        <v>1970.3200000000002</v>
      </c>
      <c r="Z50" s="86">
        <f>Inputs_ByYear!W$22*Inputs_ByYear!W$23*INDEX(Inputs_ByYear!$D$27:$Y$28,MATCH($B50,Inputs_ByYear!$B$27:$B$28,0),MATCH(Z$5,Inputs_ByYear!$D$26:$Y$26))*INDEX(Inputs_ByYear!W$32:W$37,MATCH($C50,Inputs_ByYear!$B$32:$B$37,0))*INDEX(Inputs_ByPrg!$F$6:$F$69,MATCH('ABP BlockSize'!$E50,Inputs_ByPrg!$E$6:$E$69,0))</f>
        <v>0</v>
      </c>
      <c r="AA50" s="86">
        <f>Inputs_ByYear!X$22*Inputs_ByYear!X$23*INDEX(Inputs_ByYear!$D$27:$Y$28,MATCH($B50,Inputs_ByYear!$B$27:$B$28,0),MATCH(AA$5,Inputs_ByYear!$D$26:$Y$26))*INDEX(Inputs_ByYear!X$32:X$37,MATCH($C50,Inputs_ByYear!$B$32:$B$37,0))*INDEX(Inputs_ByPrg!$F$6:$F$69,MATCH('ABP BlockSize'!$E50,Inputs_ByPrg!$E$6:$E$69,0))</f>
        <v>0</v>
      </c>
      <c r="AB50" s="86">
        <f>Inputs_ByYear!Y$22*Inputs_ByYear!Y$23*INDEX(Inputs_ByYear!$D$27:$Y$28,MATCH($B50,Inputs_ByYear!$B$27:$B$28,0),MATCH(AB$5,Inputs_ByYear!$D$26:$Y$26))*INDEX(Inputs_ByYear!Y$32:Y$37,MATCH($C50,Inputs_ByYear!$B$32:$B$37,0))*INDEX(Inputs_ByPrg!$F$6:$F$69,MATCH('ABP BlockSize'!$E50,Inputs_ByPrg!$E$6:$E$69,0))</f>
        <v>0</v>
      </c>
    </row>
    <row r="51" spans="2:28" ht="14.75" customHeight="1" x14ac:dyDescent="0.25">
      <c r="B51" s="227" t="s">
        <v>258</v>
      </c>
      <c r="C51" s="227" t="s">
        <v>237</v>
      </c>
      <c r="D51" s="324" t="s">
        <v>326</v>
      </c>
      <c r="E51" s="272" t="str">
        <f t="shared" si="0"/>
        <v>A_Community Driven Community Solar_&gt;500-2000</v>
      </c>
      <c r="F51" s="249" t="s">
        <v>92</v>
      </c>
      <c r="G51" s="86">
        <f>Inputs_ByYear!D$22*Inputs_ByYear!D$23*INDEX(Inputs_ByYear!$D$27:$Y$28,MATCH($B51,Inputs_ByYear!$B$27:$B$28,0),MATCH(G$5,Inputs_ByYear!$D$26:$Y$26))*INDEX(Inputs_ByYear!D$32:D$37,MATCH($C51,Inputs_ByYear!$B$32:$B$37,0))*INDEX(Inputs_ByPrg!$F$6:$F$69,MATCH('ABP BlockSize'!$E51,Inputs_ByPrg!$E$6:$E$69,0))</f>
        <v>0</v>
      </c>
      <c r="H51" s="86">
        <f>Inputs_ByYear!E$22*Inputs_ByYear!E$23*INDEX(Inputs_ByYear!$D$27:$Y$28,MATCH($B51,Inputs_ByYear!$B$27:$B$28,0),MATCH(H$5,Inputs_ByYear!$D$26:$Y$26))*INDEX(Inputs_ByYear!E$32:E$37,MATCH($C51,Inputs_ByYear!$B$32:$B$37,0))*INDEX(Inputs_ByPrg!$F$6:$F$69,MATCH('ABP BlockSize'!$E51,Inputs_ByPrg!$E$6:$E$69,0))</f>
        <v>0</v>
      </c>
      <c r="I51" s="86">
        <f>Inputs_ByYear!F$22*Inputs_ByYear!F$23*INDEX(Inputs_ByYear!$D$27:$Y$28,MATCH($B51,Inputs_ByYear!$B$27:$B$28,0),MATCH(I$5,Inputs_ByYear!$D$26:$Y$26))*INDEX(Inputs_ByYear!F$32:F$37,MATCH($C51,Inputs_ByYear!$B$32:$B$37,0))*INDEX(Inputs_ByPrg!$F$6:$F$69,MATCH('ABP BlockSize'!$E51,Inputs_ByPrg!$E$6:$E$69,0))</f>
        <v>19334.04</v>
      </c>
      <c r="J51" s="86">
        <f>Inputs_ByYear!G$22*Inputs_ByYear!G$23*INDEX(Inputs_ByYear!$D$27:$Y$28,MATCH($B51,Inputs_ByYear!$B$27:$B$28,0),MATCH(J$5,Inputs_ByYear!$D$26:$Y$26))*INDEX(Inputs_ByYear!G$32:G$37,MATCH($C51,Inputs_ByYear!$B$32:$B$37,0))*INDEX(Inputs_ByPrg!$F$6:$F$69,MATCH('ABP BlockSize'!$E51,Inputs_ByPrg!$E$6:$E$69,0))</f>
        <v>16111.7</v>
      </c>
      <c r="K51" s="86">
        <f>Inputs_ByYear!H$22*Inputs_ByYear!H$23*INDEX(Inputs_ByYear!$D$27:$Y$28,MATCH($B51,Inputs_ByYear!$B$27:$B$28,0),MATCH(K$5,Inputs_ByYear!$D$26:$Y$26))*INDEX(Inputs_ByYear!H$32:H$37,MATCH($C51,Inputs_ByYear!$B$32:$B$37,0))*INDEX(Inputs_ByPrg!$F$6:$F$69,MATCH('ABP BlockSize'!$E51,Inputs_ByPrg!$E$6:$E$69,0))</f>
        <v>16111.7</v>
      </c>
      <c r="L51" s="86">
        <f>Inputs_ByYear!I$22*Inputs_ByYear!I$23*INDEX(Inputs_ByYear!$D$27:$Y$28,MATCH($B51,Inputs_ByYear!$B$27:$B$28,0),MATCH(L$5,Inputs_ByYear!$D$26:$Y$26))*INDEX(Inputs_ByYear!I$32:I$37,MATCH($C51,Inputs_ByYear!$B$32:$B$37,0))*INDEX(Inputs_ByPrg!$F$6:$F$69,MATCH('ABP BlockSize'!$E51,Inputs_ByPrg!$E$6:$E$69,0))</f>
        <v>19334.04</v>
      </c>
      <c r="M51" s="86">
        <f>Inputs_ByYear!J$22*Inputs_ByYear!J$23*INDEX(Inputs_ByYear!$D$27:$Y$28,MATCH($B51,Inputs_ByYear!$B$27:$B$28,0),MATCH(M$5,Inputs_ByYear!$D$26:$Y$26))*INDEX(Inputs_ByYear!J$32:J$37,MATCH($C51,Inputs_ByYear!$B$32:$B$37,0))*INDEX(Inputs_ByPrg!$F$6:$F$69,MATCH('ABP BlockSize'!$E51,Inputs_ByPrg!$E$6:$E$69,0))</f>
        <v>19334.04</v>
      </c>
      <c r="N51" s="86">
        <f>Inputs_ByYear!K$22*Inputs_ByYear!K$23*INDEX(Inputs_ByYear!$D$27:$Y$28,MATCH($B51,Inputs_ByYear!$B$27:$B$28,0),MATCH(N$5,Inputs_ByYear!$D$26:$Y$26))*INDEX(Inputs_ByYear!K$32:K$37,MATCH($C51,Inputs_ByYear!$B$32:$B$37,0))*INDEX(Inputs_ByPrg!$F$6:$F$69,MATCH('ABP BlockSize'!$E51,Inputs_ByPrg!$E$6:$E$69,0))</f>
        <v>12889.36</v>
      </c>
      <c r="O51" s="86">
        <f>Inputs_ByYear!L$22*Inputs_ByYear!L$23*INDEX(Inputs_ByYear!$D$27:$Y$28,MATCH($B51,Inputs_ByYear!$B$27:$B$28,0),MATCH(O$5,Inputs_ByYear!$D$26:$Y$26))*INDEX(Inputs_ByYear!L$32:L$37,MATCH($C51,Inputs_ByYear!$B$32:$B$37,0))*INDEX(Inputs_ByPrg!$F$6:$F$69,MATCH('ABP BlockSize'!$E51,Inputs_ByPrg!$E$6:$E$69,0))</f>
        <v>12889.36</v>
      </c>
      <c r="P51" s="86">
        <f>Inputs_ByYear!M$22*Inputs_ByYear!M$23*INDEX(Inputs_ByYear!$D$27:$Y$28,MATCH($B51,Inputs_ByYear!$B$27:$B$28,0),MATCH(P$5,Inputs_ByYear!$D$26:$Y$26))*INDEX(Inputs_ByYear!M$32:M$37,MATCH($C51,Inputs_ByYear!$B$32:$B$37,0))*INDEX(Inputs_ByPrg!$F$6:$F$69,MATCH('ABP BlockSize'!$E51,Inputs_ByPrg!$E$6:$E$69,0))</f>
        <v>12889.36</v>
      </c>
      <c r="Q51" s="86">
        <f>Inputs_ByYear!N$22*Inputs_ByYear!N$23*INDEX(Inputs_ByYear!$D$27:$Y$28,MATCH($B51,Inputs_ByYear!$B$27:$B$28,0),MATCH(Q$5,Inputs_ByYear!$D$26:$Y$26))*INDEX(Inputs_ByYear!N$32:N$37,MATCH($C51,Inputs_ByYear!$B$32:$B$37,0))*INDEX(Inputs_ByPrg!$F$6:$F$69,MATCH('ABP BlockSize'!$E51,Inputs_ByPrg!$E$6:$E$69,0))</f>
        <v>12889.36</v>
      </c>
      <c r="R51" s="86">
        <f>Inputs_ByYear!O$22*Inputs_ByYear!O$23*INDEX(Inputs_ByYear!$D$27:$Y$28,MATCH($B51,Inputs_ByYear!$B$27:$B$28,0),MATCH(R$5,Inputs_ByYear!$D$26:$Y$26))*INDEX(Inputs_ByYear!O$32:O$37,MATCH($C51,Inputs_ByYear!$B$32:$B$37,0))*INDEX(Inputs_ByPrg!$F$6:$F$69,MATCH('ABP BlockSize'!$E51,Inputs_ByPrg!$E$6:$E$69,0))</f>
        <v>12889.36</v>
      </c>
      <c r="S51" s="86">
        <f>Inputs_ByYear!P$22*Inputs_ByYear!P$23*INDEX(Inputs_ByYear!$D$27:$Y$28,MATCH($B51,Inputs_ByYear!$B$27:$B$28,0),MATCH(S$5,Inputs_ByYear!$D$26:$Y$26))*INDEX(Inputs_ByYear!P$32:P$37,MATCH($C51,Inputs_ByYear!$B$32:$B$37,0))*INDEX(Inputs_ByPrg!$F$6:$F$69,MATCH('ABP BlockSize'!$E51,Inputs_ByPrg!$E$6:$E$69,0))</f>
        <v>12889.36</v>
      </c>
      <c r="T51" s="86">
        <f>Inputs_ByYear!Q$22*Inputs_ByYear!Q$23*INDEX(Inputs_ByYear!$D$27:$Y$28,MATCH($B51,Inputs_ByYear!$B$27:$B$28,0),MATCH(T$5,Inputs_ByYear!$D$26:$Y$26))*INDEX(Inputs_ByYear!Q$32:Q$37,MATCH($C51,Inputs_ByYear!$B$32:$B$37,0))*INDEX(Inputs_ByPrg!$F$6:$F$69,MATCH('ABP BlockSize'!$E51,Inputs_ByPrg!$E$6:$E$69,0))</f>
        <v>12889.36</v>
      </c>
      <c r="U51" s="86">
        <f>Inputs_ByYear!R$22*Inputs_ByYear!R$23*INDEX(Inputs_ByYear!$D$27:$Y$28,MATCH($B51,Inputs_ByYear!$B$27:$B$28,0),MATCH(U$5,Inputs_ByYear!$D$26:$Y$26))*INDEX(Inputs_ByYear!R$32:R$37,MATCH($C51,Inputs_ByYear!$B$32:$B$37,0))*INDEX(Inputs_ByPrg!$F$6:$F$69,MATCH('ABP BlockSize'!$E51,Inputs_ByPrg!$E$6:$E$69,0))</f>
        <v>12889.36</v>
      </c>
      <c r="V51" s="86">
        <f>Inputs_ByYear!S$22*Inputs_ByYear!S$23*INDEX(Inputs_ByYear!$D$27:$Y$28,MATCH($B51,Inputs_ByYear!$B$27:$B$28,0),MATCH(V$5,Inputs_ByYear!$D$26:$Y$26))*INDEX(Inputs_ByYear!S$32:S$37,MATCH($C51,Inputs_ByYear!$B$32:$B$37,0))*INDEX(Inputs_ByPrg!$F$6:$F$69,MATCH('ABP BlockSize'!$E51,Inputs_ByPrg!$E$6:$E$69,0))</f>
        <v>12889.36</v>
      </c>
      <c r="W51" s="86">
        <f>Inputs_ByYear!T$22*Inputs_ByYear!T$23*INDEX(Inputs_ByYear!$D$27:$Y$28,MATCH($B51,Inputs_ByYear!$B$27:$B$28,0),MATCH(W$5,Inputs_ByYear!$D$26:$Y$26))*INDEX(Inputs_ByYear!T$32:T$37,MATCH($C51,Inputs_ByYear!$B$32:$B$37,0))*INDEX(Inputs_ByPrg!$F$6:$F$69,MATCH('ABP BlockSize'!$E51,Inputs_ByPrg!$E$6:$E$69,0))</f>
        <v>12889.36</v>
      </c>
      <c r="X51" s="86">
        <f>Inputs_ByYear!U$22*Inputs_ByYear!U$23*INDEX(Inputs_ByYear!$D$27:$Y$28,MATCH($B51,Inputs_ByYear!$B$27:$B$28,0),MATCH(X$5,Inputs_ByYear!$D$26:$Y$26))*INDEX(Inputs_ByYear!U$32:U$37,MATCH($C51,Inputs_ByYear!$B$32:$B$37,0))*INDEX(Inputs_ByPrg!$F$6:$F$69,MATCH('ABP BlockSize'!$E51,Inputs_ByPrg!$E$6:$E$69,0))</f>
        <v>12889.36</v>
      </c>
      <c r="Y51" s="86">
        <f>Inputs_ByYear!V$22*Inputs_ByYear!V$23*INDEX(Inputs_ByYear!$D$27:$Y$28,MATCH($B51,Inputs_ByYear!$B$27:$B$28,0),MATCH(Y$5,Inputs_ByYear!$D$26:$Y$26))*INDEX(Inputs_ByYear!V$32:V$37,MATCH($C51,Inputs_ByYear!$B$32:$B$37,0))*INDEX(Inputs_ByPrg!$F$6:$F$69,MATCH('ABP BlockSize'!$E51,Inputs_ByPrg!$E$6:$E$69,0))</f>
        <v>12889.36</v>
      </c>
      <c r="Z51" s="86">
        <f>Inputs_ByYear!W$22*Inputs_ByYear!W$23*INDEX(Inputs_ByYear!$D$27:$Y$28,MATCH($B51,Inputs_ByYear!$B$27:$B$28,0),MATCH(Z$5,Inputs_ByYear!$D$26:$Y$26))*INDEX(Inputs_ByYear!W$32:W$37,MATCH($C51,Inputs_ByYear!$B$32:$B$37,0))*INDEX(Inputs_ByPrg!$F$6:$F$69,MATCH('ABP BlockSize'!$E51,Inputs_ByPrg!$E$6:$E$69,0))</f>
        <v>0</v>
      </c>
      <c r="AA51" s="86">
        <f>Inputs_ByYear!X$22*Inputs_ByYear!X$23*INDEX(Inputs_ByYear!$D$27:$Y$28,MATCH($B51,Inputs_ByYear!$B$27:$B$28,0),MATCH(AA$5,Inputs_ByYear!$D$26:$Y$26))*INDEX(Inputs_ByYear!X$32:X$37,MATCH($C51,Inputs_ByYear!$B$32:$B$37,0))*INDEX(Inputs_ByPrg!$F$6:$F$69,MATCH('ABP BlockSize'!$E51,Inputs_ByPrg!$E$6:$E$69,0))</f>
        <v>0</v>
      </c>
      <c r="AB51" s="86">
        <f>Inputs_ByYear!Y$22*Inputs_ByYear!Y$23*INDEX(Inputs_ByYear!$D$27:$Y$28,MATCH($B51,Inputs_ByYear!$B$27:$B$28,0),MATCH(AB$5,Inputs_ByYear!$D$26:$Y$26))*INDEX(Inputs_ByYear!Y$32:Y$37,MATCH($C51,Inputs_ByYear!$B$32:$B$37,0))*INDEX(Inputs_ByPrg!$F$6:$F$69,MATCH('ABP BlockSize'!$E51,Inputs_ByPrg!$E$6:$E$69,0))</f>
        <v>0</v>
      </c>
    </row>
    <row r="52" spans="2:28" ht="14.75" customHeight="1" x14ac:dyDescent="0.25">
      <c r="B52" s="227" t="s">
        <v>258</v>
      </c>
      <c r="C52" s="227" t="s">
        <v>237</v>
      </c>
      <c r="D52" s="324" t="s">
        <v>327</v>
      </c>
      <c r="E52" s="272" t="str">
        <f t="shared" si="0"/>
        <v>A_Community Driven Community Solar_&gt;2000-5000</v>
      </c>
      <c r="F52" s="249" t="s">
        <v>92</v>
      </c>
      <c r="G52" s="86">
        <f>Inputs_ByYear!D$22*Inputs_ByYear!D$23*INDEX(Inputs_ByYear!$D$27:$Y$28,MATCH($B52,Inputs_ByYear!$B$27:$B$28,0),MATCH(G$5,Inputs_ByYear!$D$26:$Y$26))*INDEX(Inputs_ByYear!D$32:D$37,MATCH($C52,Inputs_ByYear!$B$32:$B$37,0))*INDEX(Inputs_ByPrg!$F$6:$F$69,MATCH('ABP BlockSize'!$E52,Inputs_ByPrg!$E$6:$E$69,0))</f>
        <v>0</v>
      </c>
      <c r="H52" s="86">
        <f>Inputs_ByYear!E$22*Inputs_ByYear!E$23*INDEX(Inputs_ByYear!$D$27:$Y$28,MATCH($B52,Inputs_ByYear!$B$27:$B$28,0),MATCH(H$5,Inputs_ByYear!$D$26:$Y$26))*INDEX(Inputs_ByYear!E$32:E$37,MATCH($C52,Inputs_ByYear!$B$32:$B$37,0))*INDEX(Inputs_ByPrg!$F$6:$F$69,MATCH('ABP BlockSize'!$E52,Inputs_ByPrg!$E$6:$E$69,0))</f>
        <v>0</v>
      </c>
      <c r="I52" s="86">
        <f>Inputs_ByYear!F$22*Inputs_ByYear!F$23*INDEX(Inputs_ByYear!$D$27:$Y$28,MATCH($B52,Inputs_ByYear!$B$27:$B$28,0),MATCH(I$5,Inputs_ByYear!$D$26:$Y$26))*INDEX(Inputs_ByYear!F$32:F$37,MATCH($C52,Inputs_ByYear!$B$32:$B$37,0))*INDEX(Inputs_ByPrg!$F$6:$F$69,MATCH('ABP BlockSize'!$E52,Inputs_ByPrg!$E$6:$E$69,0))</f>
        <v>17310.48</v>
      </c>
      <c r="J52" s="86">
        <f>Inputs_ByYear!G$22*Inputs_ByYear!G$23*INDEX(Inputs_ByYear!$D$27:$Y$28,MATCH($B52,Inputs_ByYear!$B$27:$B$28,0),MATCH(J$5,Inputs_ByYear!$D$26:$Y$26))*INDEX(Inputs_ByYear!G$32:G$37,MATCH($C52,Inputs_ByYear!$B$32:$B$37,0))*INDEX(Inputs_ByPrg!$F$6:$F$69,MATCH('ABP BlockSize'!$E52,Inputs_ByPrg!$E$6:$E$69,0))</f>
        <v>14425.4</v>
      </c>
      <c r="K52" s="86">
        <f>Inputs_ByYear!H$22*Inputs_ByYear!H$23*INDEX(Inputs_ByYear!$D$27:$Y$28,MATCH($B52,Inputs_ByYear!$B$27:$B$28,0),MATCH(K$5,Inputs_ByYear!$D$26:$Y$26))*INDEX(Inputs_ByYear!H$32:H$37,MATCH($C52,Inputs_ByYear!$B$32:$B$37,0))*INDEX(Inputs_ByPrg!$F$6:$F$69,MATCH('ABP BlockSize'!$E52,Inputs_ByPrg!$E$6:$E$69,0))</f>
        <v>14425.4</v>
      </c>
      <c r="L52" s="86">
        <f>Inputs_ByYear!I$22*Inputs_ByYear!I$23*INDEX(Inputs_ByYear!$D$27:$Y$28,MATCH($B52,Inputs_ByYear!$B$27:$B$28,0),MATCH(L$5,Inputs_ByYear!$D$26:$Y$26))*INDEX(Inputs_ByYear!I$32:I$37,MATCH($C52,Inputs_ByYear!$B$32:$B$37,0))*INDEX(Inputs_ByPrg!$F$6:$F$69,MATCH('ABP BlockSize'!$E52,Inputs_ByPrg!$E$6:$E$69,0))</f>
        <v>17310.48</v>
      </c>
      <c r="M52" s="86">
        <f>Inputs_ByYear!J$22*Inputs_ByYear!J$23*INDEX(Inputs_ByYear!$D$27:$Y$28,MATCH($B52,Inputs_ByYear!$B$27:$B$28,0),MATCH(M$5,Inputs_ByYear!$D$26:$Y$26))*INDEX(Inputs_ByYear!J$32:J$37,MATCH($C52,Inputs_ByYear!$B$32:$B$37,0))*INDEX(Inputs_ByPrg!$F$6:$F$69,MATCH('ABP BlockSize'!$E52,Inputs_ByPrg!$E$6:$E$69,0))</f>
        <v>17310.48</v>
      </c>
      <c r="N52" s="86">
        <f>Inputs_ByYear!K$22*Inputs_ByYear!K$23*INDEX(Inputs_ByYear!$D$27:$Y$28,MATCH($B52,Inputs_ByYear!$B$27:$B$28,0),MATCH(N$5,Inputs_ByYear!$D$26:$Y$26))*INDEX(Inputs_ByYear!K$32:K$37,MATCH($C52,Inputs_ByYear!$B$32:$B$37,0))*INDEX(Inputs_ByPrg!$F$6:$F$69,MATCH('ABP BlockSize'!$E52,Inputs_ByPrg!$E$6:$E$69,0))</f>
        <v>11540.32</v>
      </c>
      <c r="O52" s="86">
        <f>Inputs_ByYear!L$22*Inputs_ByYear!L$23*INDEX(Inputs_ByYear!$D$27:$Y$28,MATCH($B52,Inputs_ByYear!$B$27:$B$28,0),MATCH(O$5,Inputs_ByYear!$D$26:$Y$26))*INDEX(Inputs_ByYear!L$32:L$37,MATCH($C52,Inputs_ByYear!$B$32:$B$37,0))*INDEX(Inputs_ByPrg!$F$6:$F$69,MATCH('ABP BlockSize'!$E52,Inputs_ByPrg!$E$6:$E$69,0))</f>
        <v>11540.32</v>
      </c>
      <c r="P52" s="86">
        <f>Inputs_ByYear!M$22*Inputs_ByYear!M$23*INDEX(Inputs_ByYear!$D$27:$Y$28,MATCH($B52,Inputs_ByYear!$B$27:$B$28,0),MATCH(P$5,Inputs_ByYear!$D$26:$Y$26))*INDEX(Inputs_ByYear!M$32:M$37,MATCH($C52,Inputs_ByYear!$B$32:$B$37,0))*INDEX(Inputs_ByPrg!$F$6:$F$69,MATCH('ABP BlockSize'!$E52,Inputs_ByPrg!$E$6:$E$69,0))</f>
        <v>11540.32</v>
      </c>
      <c r="Q52" s="86">
        <f>Inputs_ByYear!N$22*Inputs_ByYear!N$23*INDEX(Inputs_ByYear!$D$27:$Y$28,MATCH($B52,Inputs_ByYear!$B$27:$B$28,0),MATCH(Q$5,Inputs_ByYear!$D$26:$Y$26))*INDEX(Inputs_ByYear!N$32:N$37,MATCH($C52,Inputs_ByYear!$B$32:$B$37,0))*INDEX(Inputs_ByPrg!$F$6:$F$69,MATCH('ABP BlockSize'!$E52,Inputs_ByPrg!$E$6:$E$69,0))</f>
        <v>11540.32</v>
      </c>
      <c r="R52" s="86">
        <f>Inputs_ByYear!O$22*Inputs_ByYear!O$23*INDEX(Inputs_ByYear!$D$27:$Y$28,MATCH($B52,Inputs_ByYear!$B$27:$B$28,0),MATCH(R$5,Inputs_ByYear!$D$26:$Y$26))*INDEX(Inputs_ByYear!O$32:O$37,MATCH($C52,Inputs_ByYear!$B$32:$B$37,0))*INDEX(Inputs_ByPrg!$F$6:$F$69,MATCH('ABP BlockSize'!$E52,Inputs_ByPrg!$E$6:$E$69,0))</f>
        <v>11540.32</v>
      </c>
      <c r="S52" s="86">
        <f>Inputs_ByYear!P$22*Inputs_ByYear!P$23*INDEX(Inputs_ByYear!$D$27:$Y$28,MATCH($B52,Inputs_ByYear!$B$27:$B$28,0),MATCH(S$5,Inputs_ByYear!$D$26:$Y$26))*INDEX(Inputs_ByYear!P$32:P$37,MATCH($C52,Inputs_ByYear!$B$32:$B$37,0))*INDEX(Inputs_ByPrg!$F$6:$F$69,MATCH('ABP BlockSize'!$E52,Inputs_ByPrg!$E$6:$E$69,0))</f>
        <v>11540.32</v>
      </c>
      <c r="T52" s="86">
        <f>Inputs_ByYear!Q$22*Inputs_ByYear!Q$23*INDEX(Inputs_ByYear!$D$27:$Y$28,MATCH($B52,Inputs_ByYear!$B$27:$B$28,0),MATCH(T$5,Inputs_ByYear!$D$26:$Y$26))*INDEX(Inputs_ByYear!Q$32:Q$37,MATCH($C52,Inputs_ByYear!$B$32:$B$37,0))*INDEX(Inputs_ByPrg!$F$6:$F$69,MATCH('ABP BlockSize'!$E52,Inputs_ByPrg!$E$6:$E$69,0))</f>
        <v>11540.32</v>
      </c>
      <c r="U52" s="86">
        <f>Inputs_ByYear!R$22*Inputs_ByYear!R$23*INDEX(Inputs_ByYear!$D$27:$Y$28,MATCH($B52,Inputs_ByYear!$B$27:$B$28,0),MATCH(U$5,Inputs_ByYear!$D$26:$Y$26))*INDEX(Inputs_ByYear!R$32:R$37,MATCH($C52,Inputs_ByYear!$B$32:$B$37,0))*INDEX(Inputs_ByPrg!$F$6:$F$69,MATCH('ABP BlockSize'!$E52,Inputs_ByPrg!$E$6:$E$69,0))</f>
        <v>11540.32</v>
      </c>
      <c r="V52" s="86">
        <f>Inputs_ByYear!S$22*Inputs_ByYear!S$23*INDEX(Inputs_ByYear!$D$27:$Y$28,MATCH($B52,Inputs_ByYear!$B$27:$B$28,0),MATCH(V$5,Inputs_ByYear!$D$26:$Y$26))*INDEX(Inputs_ByYear!S$32:S$37,MATCH($C52,Inputs_ByYear!$B$32:$B$37,0))*INDEX(Inputs_ByPrg!$F$6:$F$69,MATCH('ABP BlockSize'!$E52,Inputs_ByPrg!$E$6:$E$69,0))</f>
        <v>11540.32</v>
      </c>
      <c r="W52" s="86">
        <f>Inputs_ByYear!T$22*Inputs_ByYear!T$23*INDEX(Inputs_ByYear!$D$27:$Y$28,MATCH($B52,Inputs_ByYear!$B$27:$B$28,0),MATCH(W$5,Inputs_ByYear!$D$26:$Y$26))*INDEX(Inputs_ByYear!T$32:T$37,MATCH($C52,Inputs_ByYear!$B$32:$B$37,0))*INDEX(Inputs_ByPrg!$F$6:$F$69,MATCH('ABP BlockSize'!$E52,Inputs_ByPrg!$E$6:$E$69,0))</f>
        <v>11540.32</v>
      </c>
      <c r="X52" s="86">
        <f>Inputs_ByYear!U$22*Inputs_ByYear!U$23*INDEX(Inputs_ByYear!$D$27:$Y$28,MATCH($B52,Inputs_ByYear!$B$27:$B$28,0),MATCH(X$5,Inputs_ByYear!$D$26:$Y$26))*INDEX(Inputs_ByYear!U$32:U$37,MATCH($C52,Inputs_ByYear!$B$32:$B$37,0))*INDEX(Inputs_ByPrg!$F$6:$F$69,MATCH('ABP BlockSize'!$E52,Inputs_ByPrg!$E$6:$E$69,0))</f>
        <v>11540.32</v>
      </c>
      <c r="Y52" s="86">
        <f>Inputs_ByYear!V$22*Inputs_ByYear!V$23*INDEX(Inputs_ByYear!$D$27:$Y$28,MATCH($B52,Inputs_ByYear!$B$27:$B$28,0),MATCH(Y$5,Inputs_ByYear!$D$26:$Y$26))*INDEX(Inputs_ByYear!V$32:V$37,MATCH($C52,Inputs_ByYear!$B$32:$B$37,0))*INDEX(Inputs_ByPrg!$F$6:$F$69,MATCH('ABP BlockSize'!$E52,Inputs_ByPrg!$E$6:$E$69,0))</f>
        <v>11540.32</v>
      </c>
      <c r="Z52" s="86">
        <f>Inputs_ByYear!W$22*Inputs_ByYear!W$23*INDEX(Inputs_ByYear!$D$27:$Y$28,MATCH($B52,Inputs_ByYear!$B$27:$B$28,0),MATCH(Z$5,Inputs_ByYear!$D$26:$Y$26))*INDEX(Inputs_ByYear!W$32:W$37,MATCH($C52,Inputs_ByYear!$B$32:$B$37,0))*INDEX(Inputs_ByPrg!$F$6:$F$69,MATCH('ABP BlockSize'!$E52,Inputs_ByPrg!$E$6:$E$69,0))</f>
        <v>0</v>
      </c>
      <c r="AA52" s="86">
        <f>Inputs_ByYear!X$22*Inputs_ByYear!X$23*INDEX(Inputs_ByYear!$D$27:$Y$28,MATCH($B52,Inputs_ByYear!$B$27:$B$28,0),MATCH(AA$5,Inputs_ByYear!$D$26:$Y$26))*INDEX(Inputs_ByYear!X$32:X$37,MATCH($C52,Inputs_ByYear!$B$32:$B$37,0))*INDEX(Inputs_ByPrg!$F$6:$F$69,MATCH('ABP BlockSize'!$E52,Inputs_ByPrg!$E$6:$E$69,0))</f>
        <v>0</v>
      </c>
      <c r="AB52" s="86">
        <f>Inputs_ByYear!Y$22*Inputs_ByYear!Y$23*INDEX(Inputs_ByYear!$D$27:$Y$28,MATCH($B52,Inputs_ByYear!$B$27:$B$28,0),MATCH(AB$5,Inputs_ByYear!$D$26:$Y$26))*INDEX(Inputs_ByYear!Y$32:Y$37,MATCH($C52,Inputs_ByYear!$B$32:$B$37,0))*INDEX(Inputs_ByPrg!$F$6:$F$69,MATCH('ABP BlockSize'!$E52,Inputs_ByPrg!$E$6:$E$69,0))</f>
        <v>0</v>
      </c>
    </row>
    <row r="53" spans="2:28" ht="14.75" customHeight="1" x14ac:dyDescent="0.25">
      <c r="B53" s="227" t="s">
        <v>259</v>
      </c>
      <c r="C53" s="227" t="s">
        <v>237</v>
      </c>
      <c r="D53" s="323" t="s">
        <v>356</v>
      </c>
      <c r="E53" s="272" t="str">
        <f t="shared" si="0"/>
        <v>B_Community Driven Community Solar_&lt;10</v>
      </c>
      <c r="F53" s="249" t="s">
        <v>92</v>
      </c>
      <c r="G53" s="86">
        <f>Inputs_ByYear!D$22*Inputs_ByYear!D$23*INDEX(Inputs_ByYear!$D$27:$Y$28,MATCH($B53,Inputs_ByYear!$B$27:$B$28,0),MATCH(G$5,Inputs_ByYear!$D$26:$Y$26))*INDEX(Inputs_ByYear!D$32:D$37,MATCH($C53,Inputs_ByYear!$B$32:$B$37,0))*INDEX(Inputs_ByPrg!$F$6:$F$69,MATCH('ABP BlockSize'!$E53,Inputs_ByPrg!$E$6:$E$69,0))</f>
        <v>0</v>
      </c>
      <c r="H53" s="86">
        <f>Inputs_ByYear!E$22*Inputs_ByYear!E$23*INDEX(Inputs_ByYear!$D$27:$Y$28,MATCH($B53,Inputs_ByYear!$B$27:$B$28,0),MATCH(H$5,Inputs_ByYear!$D$26:$Y$26))*INDEX(Inputs_ByYear!E$32:E$37,MATCH($C53,Inputs_ByYear!$B$32:$B$37,0))*INDEX(Inputs_ByPrg!$F$6:$F$69,MATCH('ABP BlockSize'!$E53,Inputs_ByPrg!$E$6:$E$69,0))</f>
        <v>0</v>
      </c>
      <c r="I53" s="86">
        <f>Inputs_ByYear!F$22*Inputs_ByYear!F$23*INDEX(Inputs_ByYear!$D$27:$Y$28,MATCH($B53,Inputs_ByYear!$B$27:$B$28,0),MATCH(I$5,Inputs_ByYear!$D$26:$Y$26))*INDEX(Inputs_ByYear!F$32:F$37,MATCH($C53,Inputs_ByYear!$B$32:$B$37,0))*INDEX(Inputs_ByPrg!$F$6:$F$69,MATCH('ABP BlockSize'!$E53,Inputs_ByPrg!$E$6:$E$69,0))</f>
        <v>0</v>
      </c>
      <c r="J53" s="86">
        <f>Inputs_ByYear!G$22*Inputs_ByYear!G$23*INDEX(Inputs_ByYear!$D$27:$Y$28,MATCH($B53,Inputs_ByYear!$B$27:$B$28,0),MATCH(J$5,Inputs_ByYear!$D$26:$Y$26))*INDEX(Inputs_ByYear!G$32:G$37,MATCH($C53,Inputs_ByYear!$B$32:$B$37,0))*INDEX(Inputs_ByPrg!$F$6:$F$69,MATCH('ABP BlockSize'!$E53,Inputs_ByPrg!$E$6:$E$69,0))</f>
        <v>0</v>
      </c>
      <c r="K53" s="86">
        <f>Inputs_ByYear!H$22*Inputs_ByYear!H$23*INDEX(Inputs_ByYear!$D$27:$Y$28,MATCH($B53,Inputs_ByYear!$B$27:$B$28,0),MATCH(K$5,Inputs_ByYear!$D$26:$Y$26))*INDEX(Inputs_ByYear!H$32:H$37,MATCH($C53,Inputs_ByYear!$B$32:$B$37,0))*INDEX(Inputs_ByPrg!$F$6:$F$69,MATCH('ABP BlockSize'!$E53,Inputs_ByPrg!$E$6:$E$69,0))</f>
        <v>0</v>
      </c>
      <c r="L53" s="86">
        <f>Inputs_ByYear!I$22*Inputs_ByYear!I$23*INDEX(Inputs_ByYear!$D$27:$Y$28,MATCH($B53,Inputs_ByYear!$B$27:$B$28,0),MATCH(L$5,Inputs_ByYear!$D$26:$Y$26))*INDEX(Inputs_ByYear!I$32:I$37,MATCH($C53,Inputs_ByYear!$B$32:$B$37,0))*INDEX(Inputs_ByPrg!$F$6:$F$69,MATCH('ABP BlockSize'!$E53,Inputs_ByPrg!$E$6:$E$69,0))</f>
        <v>0</v>
      </c>
      <c r="M53" s="86">
        <f>Inputs_ByYear!J$22*Inputs_ByYear!J$23*INDEX(Inputs_ByYear!$D$27:$Y$28,MATCH($B53,Inputs_ByYear!$B$27:$B$28,0),MATCH(M$5,Inputs_ByYear!$D$26:$Y$26))*INDEX(Inputs_ByYear!J$32:J$37,MATCH($C53,Inputs_ByYear!$B$32:$B$37,0))*INDEX(Inputs_ByPrg!$F$6:$F$69,MATCH('ABP BlockSize'!$E53,Inputs_ByPrg!$E$6:$E$69,0))</f>
        <v>0</v>
      </c>
      <c r="N53" s="86">
        <f>Inputs_ByYear!K$22*Inputs_ByYear!K$23*INDEX(Inputs_ByYear!$D$27:$Y$28,MATCH($B53,Inputs_ByYear!$B$27:$B$28,0),MATCH(N$5,Inputs_ByYear!$D$26:$Y$26))*INDEX(Inputs_ByYear!K$32:K$37,MATCH($C53,Inputs_ByYear!$B$32:$B$37,0))*INDEX(Inputs_ByPrg!$F$6:$F$69,MATCH('ABP BlockSize'!$E53,Inputs_ByPrg!$E$6:$E$69,0))</f>
        <v>0</v>
      </c>
      <c r="O53" s="86">
        <f>Inputs_ByYear!L$22*Inputs_ByYear!L$23*INDEX(Inputs_ByYear!$D$27:$Y$28,MATCH($B53,Inputs_ByYear!$B$27:$B$28,0),MATCH(O$5,Inputs_ByYear!$D$26:$Y$26))*INDEX(Inputs_ByYear!L$32:L$37,MATCH($C53,Inputs_ByYear!$B$32:$B$37,0))*INDEX(Inputs_ByPrg!$F$6:$F$69,MATCH('ABP BlockSize'!$E53,Inputs_ByPrg!$E$6:$E$69,0))</f>
        <v>0</v>
      </c>
      <c r="P53" s="86">
        <f>Inputs_ByYear!M$22*Inputs_ByYear!M$23*INDEX(Inputs_ByYear!$D$27:$Y$28,MATCH($B53,Inputs_ByYear!$B$27:$B$28,0),MATCH(P$5,Inputs_ByYear!$D$26:$Y$26))*INDEX(Inputs_ByYear!M$32:M$37,MATCH($C53,Inputs_ByYear!$B$32:$B$37,0))*INDEX(Inputs_ByPrg!$F$6:$F$69,MATCH('ABP BlockSize'!$E53,Inputs_ByPrg!$E$6:$E$69,0))</f>
        <v>0</v>
      </c>
      <c r="Q53" s="86">
        <f>Inputs_ByYear!N$22*Inputs_ByYear!N$23*INDEX(Inputs_ByYear!$D$27:$Y$28,MATCH($B53,Inputs_ByYear!$B$27:$B$28,0),MATCH(Q$5,Inputs_ByYear!$D$26:$Y$26))*INDEX(Inputs_ByYear!N$32:N$37,MATCH($C53,Inputs_ByYear!$B$32:$B$37,0))*INDEX(Inputs_ByPrg!$F$6:$F$69,MATCH('ABP BlockSize'!$E53,Inputs_ByPrg!$E$6:$E$69,0))</f>
        <v>0</v>
      </c>
      <c r="R53" s="86">
        <f>Inputs_ByYear!O$22*Inputs_ByYear!O$23*INDEX(Inputs_ByYear!$D$27:$Y$28,MATCH($B53,Inputs_ByYear!$B$27:$B$28,0),MATCH(R$5,Inputs_ByYear!$D$26:$Y$26))*INDEX(Inputs_ByYear!O$32:O$37,MATCH($C53,Inputs_ByYear!$B$32:$B$37,0))*INDEX(Inputs_ByPrg!$F$6:$F$69,MATCH('ABP BlockSize'!$E53,Inputs_ByPrg!$E$6:$E$69,0))</f>
        <v>0</v>
      </c>
      <c r="S53" s="86">
        <f>Inputs_ByYear!P$22*Inputs_ByYear!P$23*INDEX(Inputs_ByYear!$D$27:$Y$28,MATCH($B53,Inputs_ByYear!$B$27:$B$28,0),MATCH(S$5,Inputs_ByYear!$D$26:$Y$26))*INDEX(Inputs_ByYear!P$32:P$37,MATCH($C53,Inputs_ByYear!$B$32:$B$37,0))*INDEX(Inputs_ByPrg!$F$6:$F$69,MATCH('ABP BlockSize'!$E53,Inputs_ByPrg!$E$6:$E$69,0))</f>
        <v>0</v>
      </c>
      <c r="T53" s="86">
        <f>Inputs_ByYear!Q$22*Inputs_ByYear!Q$23*INDEX(Inputs_ByYear!$D$27:$Y$28,MATCH($B53,Inputs_ByYear!$B$27:$B$28,0),MATCH(T$5,Inputs_ByYear!$D$26:$Y$26))*INDEX(Inputs_ByYear!Q$32:Q$37,MATCH($C53,Inputs_ByYear!$B$32:$B$37,0))*INDEX(Inputs_ByPrg!$F$6:$F$69,MATCH('ABP BlockSize'!$E53,Inputs_ByPrg!$E$6:$E$69,0))</f>
        <v>0</v>
      </c>
      <c r="U53" s="86">
        <f>Inputs_ByYear!R$22*Inputs_ByYear!R$23*INDEX(Inputs_ByYear!$D$27:$Y$28,MATCH($B53,Inputs_ByYear!$B$27:$B$28,0),MATCH(U$5,Inputs_ByYear!$D$26:$Y$26))*INDEX(Inputs_ByYear!R$32:R$37,MATCH($C53,Inputs_ByYear!$B$32:$B$37,0))*INDEX(Inputs_ByPrg!$F$6:$F$69,MATCH('ABP BlockSize'!$E53,Inputs_ByPrg!$E$6:$E$69,0))</f>
        <v>0</v>
      </c>
      <c r="V53" s="86">
        <f>Inputs_ByYear!S$22*Inputs_ByYear!S$23*INDEX(Inputs_ByYear!$D$27:$Y$28,MATCH($B53,Inputs_ByYear!$B$27:$B$28,0),MATCH(V$5,Inputs_ByYear!$D$26:$Y$26))*INDEX(Inputs_ByYear!S$32:S$37,MATCH($C53,Inputs_ByYear!$B$32:$B$37,0))*INDEX(Inputs_ByPrg!$F$6:$F$69,MATCH('ABP BlockSize'!$E53,Inputs_ByPrg!$E$6:$E$69,0))</f>
        <v>0</v>
      </c>
      <c r="W53" s="86">
        <f>Inputs_ByYear!T$22*Inputs_ByYear!T$23*INDEX(Inputs_ByYear!$D$27:$Y$28,MATCH($B53,Inputs_ByYear!$B$27:$B$28,0),MATCH(W$5,Inputs_ByYear!$D$26:$Y$26))*INDEX(Inputs_ByYear!T$32:T$37,MATCH($C53,Inputs_ByYear!$B$32:$B$37,0))*INDEX(Inputs_ByPrg!$F$6:$F$69,MATCH('ABP BlockSize'!$E53,Inputs_ByPrg!$E$6:$E$69,0))</f>
        <v>0</v>
      </c>
      <c r="X53" s="86">
        <f>Inputs_ByYear!U$22*Inputs_ByYear!U$23*INDEX(Inputs_ByYear!$D$27:$Y$28,MATCH($B53,Inputs_ByYear!$B$27:$B$28,0),MATCH(X$5,Inputs_ByYear!$D$26:$Y$26))*INDEX(Inputs_ByYear!U$32:U$37,MATCH($C53,Inputs_ByYear!$B$32:$B$37,0))*INDEX(Inputs_ByPrg!$F$6:$F$69,MATCH('ABP BlockSize'!$E53,Inputs_ByPrg!$E$6:$E$69,0))</f>
        <v>0</v>
      </c>
      <c r="Y53" s="86">
        <f>Inputs_ByYear!V$22*Inputs_ByYear!V$23*INDEX(Inputs_ByYear!$D$27:$Y$28,MATCH($B53,Inputs_ByYear!$B$27:$B$28,0),MATCH(Y$5,Inputs_ByYear!$D$26:$Y$26))*INDEX(Inputs_ByYear!V$32:V$37,MATCH($C53,Inputs_ByYear!$B$32:$B$37,0))*INDEX(Inputs_ByPrg!$F$6:$F$69,MATCH('ABP BlockSize'!$E53,Inputs_ByPrg!$E$6:$E$69,0))</f>
        <v>0</v>
      </c>
      <c r="Z53" s="86">
        <f>Inputs_ByYear!W$22*Inputs_ByYear!W$23*INDEX(Inputs_ByYear!$D$27:$Y$28,MATCH($B53,Inputs_ByYear!$B$27:$B$28,0),MATCH(Z$5,Inputs_ByYear!$D$26:$Y$26))*INDEX(Inputs_ByYear!W$32:W$37,MATCH($C53,Inputs_ByYear!$B$32:$B$37,0))*INDEX(Inputs_ByPrg!$F$6:$F$69,MATCH('ABP BlockSize'!$E53,Inputs_ByPrg!$E$6:$E$69,0))</f>
        <v>0</v>
      </c>
      <c r="AA53" s="86">
        <f>Inputs_ByYear!X$22*Inputs_ByYear!X$23*INDEX(Inputs_ByYear!$D$27:$Y$28,MATCH($B53,Inputs_ByYear!$B$27:$B$28,0),MATCH(AA$5,Inputs_ByYear!$D$26:$Y$26))*INDEX(Inputs_ByYear!X$32:X$37,MATCH($C53,Inputs_ByYear!$B$32:$B$37,0))*INDEX(Inputs_ByPrg!$F$6:$F$69,MATCH('ABP BlockSize'!$E53,Inputs_ByPrg!$E$6:$E$69,0))</f>
        <v>0</v>
      </c>
      <c r="AB53" s="86">
        <f>Inputs_ByYear!Y$22*Inputs_ByYear!Y$23*INDEX(Inputs_ByYear!$D$27:$Y$28,MATCH($B53,Inputs_ByYear!$B$27:$B$28,0),MATCH(AB$5,Inputs_ByYear!$D$26:$Y$26))*INDEX(Inputs_ByYear!Y$32:Y$37,MATCH($C53,Inputs_ByYear!$B$32:$B$37,0))*INDEX(Inputs_ByPrg!$F$6:$F$69,MATCH('ABP BlockSize'!$E53,Inputs_ByPrg!$E$6:$E$69,0))</f>
        <v>0</v>
      </c>
    </row>
    <row r="54" spans="2:28" ht="14.75" customHeight="1" x14ac:dyDescent="0.25">
      <c r="B54" s="227" t="s">
        <v>259</v>
      </c>
      <c r="C54" s="227" t="s">
        <v>237</v>
      </c>
      <c r="D54" s="324" t="s">
        <v>357</v>
      </c>
      <c r="E54" s="272" t="str">
        <f t="shared" si="0"/>
        <v>B_Community Driven Community Solar_&gt;10-25</v>
      </c>
      <c r="F54" s="249" t="s">
        <v>92</v>
      </c>
      <c r="G54" s="86">
        <f>Inputs_ByYear!D$22*Inputs_ByYear!D$23*INDEX(Inputs_ByYear!$D$27:$Y$28,MATCH($B54,Inputs_ByYear!$B$27:$B$28,0),MATCH(G$5,Inputs_ByYear!$D$26:$Y$26))*INDEX(Inputs_ByYear!D$32:D$37,MATCH($C54,Inputs_ByYear!$B$32:$B$37,0))*INDEX(Inputs_ByPrg!$F$6:$F$69,MATCH('ABP BlockSize'!$E54,Inputs_ByPrg!$E$6:$E$69,0))</f>
        <v>0</v>
      </c>
      <c r="H54" s="86">
        <f>Inputs_ByYear!E$22*Inputs_ByYear!E$23*INDEX(Inputs_ByYear!$D$27:$Y$28,MATCH($B54,Inputs_ByYear!$B$27:$B$28,0),MATCH(H$5,Inputs_ByYear!$D$26:$Y$26))*INDEX(Inputs_ByYear!E$32:E$37,MATCH($C54,Inputs_ByYear!$B$32:$B$37,0))*INDEX(Inputs_ByPrg!$F$6:$F$69,MATCH('ABP BlockSize'!$E54,Inputs_ByPrg!$E$6:$E$69,0))</f>
        <v>0</v>
      </c>
      <c r="I54" s="86">
        <f>Inputs_ByYear!F$22*Inputs_ByYear!F$23*INDEX(Inputs_ByYear!$D$27:$Y$28,MATCH($B54,Inputs_ByYear!$B$27:$B$28,0),MATCH(I$5,Inputs_ByYear!$D$26:$Y$26))*INDEX(Inputs_ByYear!F$32:F$37,MATCH($C54,Inputs_ByYear!$B$32:$B$37,0))*INDEX(Inputs_ByPrg!$F$6:$F$69,MATCH('ABP BlockSize'!$E54,Inputs_ByPrg!$E$6:$E$69,0))</f>
        <v>0</v>
      </c>
      <c r="J54" s="86">
        <f>Inputs_ByYear!G$22*Inputs_ByYear!G$23*INDEX(Inputs_ByYear!$D$27:$Y$28,MATCH($B54,Inputs_ByYear!$B$27:$B$28,0),MATCH(J$5,Inputs_ByYear!$D$26:$Y$26))*INDEX(Inputs_ByYear!G$32:G$37,MATCH($C54,Inputs_ByYear!$B$32:$B$37,0))*INDEX(Inputs_ByPrg!$F$6:$F$69,MATCH('ABP BlockSize'!$E54,Inputs_ByPrg!$E$6:$E$69,0))</f>
        <v>0</v>
      </c>
      <c r="K54" s="86">
        <f>Inputs_ByYear!H$22*Inputs_ByYear!H$23*INDEX(Inputs_ByYear!$D$27:$Y$28,MATCH($B54,Inputs_ByYear!$B$27:$B$28,0),MATCH(K$5,Inputs_ByYear!$D$26:$Y$26))*INDEX(Inputs_ByYear!H$32:H$37,MATCH($C54,Inputs_ByYear!$B$32:$B$37,0))*INDEX(Inputs_ByPrg!$F$6:$F$69,MATCH('ABP BlockSize'!$E54,Inputs_ByPrg!$E$6:$E$69,0))</f>
        <v>0</v>
      </c>
      <c r="L54" s="86">
        <f>Inputs_ByYear!I$22*Inputs_ByYear!I$23*INDEX(Inputs_ByYear!$D$27:$Y$28,MATCH($B54,Inputs_ByYear!$B$27:$B$28,0),MATCH(L$5,Inputs_ByYear!$D$26:$Y$26))*INDEX(Inputs_ByYear!I$32:I$37,MATCH($C54,Inputs_ByYear!$B$32:$B$37,0))*INDEX(Inputs_ByPrg!$F$6:$F$69,MATCH('ABP BlockSize'!$E54,Inputs_ByPrg!$E$6:$E$69,0))</f>
        <v>0</v>
      </c>
      <c r="M54" s="86">
        <f>Inputs_ByYear!J$22*Inputs_ByYear!J$23*INDEX(Inputs_ByYear!$D$27:$Y$28,MATCH($B54,Inputs_ByYear!$B$27:$B$28,0),MATCH(M$5,Inputs_ByYear!$D$26:$Y$26))*INDEX(Inputs_ByYear!J$32:J$37,MATCH($C54,Inputs_ByYear!$B$32:$B$37,0))*INDEX(Inputs_ByPrg!$F$6:$F$69,MATCH('ABP BlockSize'!$E54,Inputs_ByPrg!$E$6:$E$69,0))</f>
        <v>0</v>
      </c>
      <c r="N54" s="86">
        <f>Inputs_ByYear!K$22*Inputs_ByYear!K$23*INDEX(Inputs_ByYear!$D$27:$Y$28,MATCH($B54,Inputs_ByYear!$B$27:$B$28,0),MATCH(N$5,Inputs_ByYear!$D$26:$Y$26))*INDEX(Inputs_ByYear!K$32:K$37,MATCH($C54,Inputs_ByYear!$B$32:$B$37,0))*INDEX(Inputs_ByPrg!$F$6:$F$69,MATCH('ABP BlockSize'!$E54,Inputs_ByPrg!$E$6:$E$69,0))</f>
        <v>0</v>
      </c>
      <c r="O54" s="86">
        <f>Inputs_ByYear!L$22*Inputs_ByYear!L$23*INDEX(Inputs_ByYear!$D$27:$Y$28,MATCH($B54,Inputs_ByYear!$B$27:$B$28,0),MATCH(O$5,Inputs_ByYear!$D$26:$Y$26))*INDEX(Inputs_ByYear!L$32:L$37,MATCH($C54,Inputs_ByYear!$B$32:$B$37,0))*INDEX(Inputs_ByPrg!$F$6:$F$69,MATCH('ABP BlockSize'!$E54,Inputs_ByPrg!$E$6:$E$69,0))</f>
        <v>0</v>
      </c>
      <c r="P54" s="86">
        <f>Inputs_ByYear!M$22*Inputs_ByYear!M$23*INDEX(Inputs_ByYear!$D$27:$Y$28,MATCH($B54,Inputs_ByYear!$B$27:$B$28,0),MATCH(P$5,Inputs_ByYear!$D$26:$Y$26))*INDEX(Inputs_ByYear!M$32:M$37,MATCH($C54,Inputs_ByYear!$B$32:$B$37,0))*INDEX(Inputs_ByPrg!$F$6:$F$69,MATCH('ABP BlockSize'!$E54,Inputs_ByPrg!$E$6:$E$69,0))</f>
        <v>0</v>
      </c>
      <c r="Q54" s="86">
        <f>Inputs_ByYear!N$22*Inputs_ByYear!N$23*INDEX(Inputs_ByYear!$D$27:$Y$28,MATCH($B54,Inputs_ByYear!$B$27:$B$28,0),MATCH(Q$5,Inputs_ByYear!$D$26:$Y$26))*INDEX(Inputs_ByYear!N$32:N$37,MATCH($C54,Inputs_ByYear!$B$32:$B$37,0))*INDEX(Inputs_ByPrg!$F$6:$F$69,MATCH('ABP BlockSize'!$E54,Inputs_ByPrg!$E$6:$E$69,0))</f>
        <v>0</v>
      </c>
      <c r="R54" s="86">
        <f>Inputs_ByYear!O$22*Inputs_ByYear!O$23*INDEX(Inputs_ByYear!$D$27:$Y$28,MATCH($B54,Inputs_ByYear!$B$27:$B$28,0),MATCH(R$5,Inputs_ByYear!$D$26:$Y$26))*INDEX(Inputs_ByYear!O$32:O$37,MATCH($C54,Inputs_ByYear!$B$32:$B$37,0))*INDEX(Inputs_ByPrg!$F$6:$F$69,MATCH('ABP BlockSize'!$E54,Inputs_ByPrg!$E$6:$E$69,0))</f>
        <v>0</v>
      </c>
      <c r="S54" s="86">
        <f>Inputs_ByYear!P$22*Inputs_ByYear!P$23*INDEX(Inputs_ByYear!$D$27:$Y$28,MATCH($B54,Inputs_ByYear!$B$27:$B$28,0),MATCH(S$5,Inputs_ByYear!$D$26:$Y$26))*INDEX(Inputs_ByYear!P$32:P$37,MATCH($C54,Inputs_ByYear!$B$32:$B$37,0))*INDEX(Inputs_ByPrg!$F$6:$F$69,MATCH('ABP BlockSize'!$E54,Inputs_ByPrg!$E$6:$E$69,0))</f>
        <v>0</v>
      </c>
      <c r="T54" s="86">
        <f>Inputs_ByYear!Q$22*Inputs_ByYear!Q$23*INDEX(Inputs_ByYear!$D$27:$Y$28,MATCH($B54,Inputs_ByYear!$B$27:$B$28,0),MATCH(T$5,Inputs_ByYear!$D$26:$Y$26))*INDEX(Inputs_ByYear!Q$32:Q$37,MATCH($C54,Inputs_ByYear!$B$32:$B$37,0))*INDEX(Inputs_ByPrg!$F$6:$F$69,MATCH('ABP BlockSize'!$E54,Inputs_ByPrg!$E$6:$E$69,0))</f>
        <v>0</v>
      </c>
      <c r="U54" s="86">
        <f>Inputs_ByYear!R$22*Inputs_ByYear!R$23*INDEX(Inputs_ByYear!$D$27:$Y$28,MATCH($B54,Inputs_ByYear!$B$27:$B$28,0),MATCH(U$5,Inputs_ByYear!$D$26:$Y$26))*INDEX(Inputs_ByYear!R$32:R$37,MATCH($C54,Inputs_ByYear!$B$32:$B$37,0))*INDEX(Inputs_ByPrg!$F$6:$F$69,MATCH('ABP BlockSize'!$E54,Inputs_ByPrg!$E$6:$E$69,0))</f>
        <v>0</v>
      </c>
      <c r="V54" s="86">
        <f>Inputs_ByYear!S$22*Inputs_ByYear!S$23*INDEX(Inputs_ByYear!$D$27:$Y$28,MATCH($B54,Inputs_ByYear!$B$27:$B$28,0),MATCH(V$5,Inputs_ByYear!$D$26:$Y$26))*INDEX(Inputs_ByYear!S$32:S$37,MATCH($C54,Inputs_ByYear!$B$32:$B$37,0))*INDEX(Inputs_ByPrg!$F$6:$F$69,MATCH('ABP BlockSize'!$E54,Inputs_ByPrg!$E$6:$E$69,0))</f>
        <v>0</v>
      </c>
      <c r="W54" s="86">
        <f>Inputs_ByYear!T$22*Inputs_ByYear!T$23*INDEX(Inputs_ByYear!$D$27:$Y$28,MATCH($B54,Inputs_ByYear!$B$27:$B$28,0),MATCH(W$5,Inputs_ByYear!$D$26:$Y$26))*INDEX(Inputs_ByYear!T$32:T$37,MATCH($C54,Inputs_ByYear!$B$32:$B$37,0))*INDEX(Inputs_ByPrg!$F$6:$F$69,MATCH('ABP BlockSize'!$E54,Inputs_ByPrg!$E$6:$E$69,0))</f>
        <v>0</v>
      </c>
      <c r="X54" s="86">
        <f>Inputs_ByYear!U$22*Inputs_ByYear!U$23*INDEX(Inputs_ByYear!$D$27:$Y$28,MATCH($B54,Inputs_ByYear!$B$27:$B$28,0),MATCH(X$5,Inputs_ByYear!$D$26:$Y$26))*INDEX(Inputs_ByYear!U$32:U$37,MATCH($C54,Inputs_ByYear!$B$32:$B$37,0))*INDEX(Inputs_ByPrg!$F$6:$F$69,MATCH('ABP BlockSize'!$E54,Inputs_ByPrg!$E$6:$E$69,0))</f>
        <v>0</v>
      </c>
      <c r="Y54" s="86">
        <f>Inputs_ByYear!V$22*Inputs_ByYear!V$23*INDEX(Inputs_ByYear!$D$27:$Y$28,MATCH($B54,Inputs_ByYear!$B$27:$B$28,0),MATCH(Y$5,Inputs_ByYear!$D$26:$Y$26))*INDEX(Inputs_ByYear!V$32:V$37,MATCH($C54,Inputs_ByYear!$B$32:$B$37,0))*INDEX(Inputs_ByPrg!$F$6:$F$69,MATCH('ABP BlockSize'!$E54,Inputs_ByPrg!$E$6:$E$69,0))</f>
        <v>0</v>
      </c>
      <c r="Z54" s="86">
        <f>Inputs_ByYear!W$22*Inputs_ByYear!W$23*INDEX(Inputs_ByYear!$D$27:$Y$28,MATCH($B54,Inputs_ByYear!$B$27:$B$28,0),MATCH(Z$5,Inputs_ByYear!$D$26:$Y$26))*INDEX(Inputs_ByYear!W$32:W$37,MATCH($C54,Inputs_ByYear!$B$32:$B$37,0))*INDEX(Inputs_ByPrg!$F$6:$F$69,MATCH('ABP BlockSize'!$E54,Inputs_ByPrg!$E$6:$E$69,0))</f>
        <v>0</v>
      </c>
      <c r="AA54" s="86">
        <f>Inputs_ByYear!X$22*Inputs_ByYear!X$23*INDEX(Inputs_ByYear!$D$27:$Y$28,MATCH($B54,Inputs_ByYear!$B$27:$B$28,0),MATCH(AA$5,Inputs_ByYear!$D$26:$Y$26))*INDEX(Inputs_ByYear!X$32:X$37,MATCH($C54,Inputs_ByYear!$B$32:$B$37,0))*INDEX(Inputs_ByPrg!$F$6:$F$69,MATCH('ABP BlockSize'!$E54,Inputs_ByPrg!$E$6:$E$69,0))</f>
        <v>0</v>
      </c>
      <c r="AB54" s="86">
        <f>Inputs_ByYear!Y$22*Inputs_ByYear!Y$23*INDEX(Inputs_ByYear!$D$27:$Y$28,MATCH($B54,Inputs_ByYear!$B$27:$B$28,0),MATCH(AB$5,Inputs_ByYear!$D$26:$Y$26))*INDEX(Inputs_ByYear!Y$32:Y$37,MATCH($C54,Inputs_ByYear!$B$32:$B$37,0))*INDEX(Inputs_ByPrg!$F$6:$F$69,MATCH('ABP BlockSize'!$E54,Inputs_ByPrg!$E$6:$E$69,0))</f>
        <v>0</v>
      </c>
    </row>
    <row r="55" spans="2:28" ht="14.75" customHeight="1" x14ac:dyDescent="0.25">
      <c r="B55" s="227" t="s">
        <v>259</v>
      </c>
      <c r="C55" s="227" t="s">
        <v>237</v>
      </c>
      <c r="D55" s="324" t="s">
        <v>322</v>
      </c>
      <c r="E55" s="272" t="str">
        <f t="shared" si="0"/>
        <v>B_Community Driven Community Solar_&gt;25-100</v>
      </c>
      <c r="F55" s="249" t="s">
        <v>92</v>
      </c>
      <c r="G55" s="86">
        <f>Inputs_ByYear!D$22*Inputs_ByYear!D$23*INDEX(Inputs_ByYear!$D$27:$Y$28,MATCH($B55,Inputs_ByYear!$B$27:$B$28,0),MATCH(G$5,Inputs_ByYear!$D$26:$Y$26))*INDEX(Inputs_ByYear!D$32:D$37,MATCH($C55,Inputs_ByYear!$B$32:$B$37,0))*INDEX(Inputs_ByPrg!$F$6:$F$69,MATCH('ABP BlockSize'!$E55,Inputs_ByPrg!$E$6:$E$69,0))</f>
        <v>0</v>
      </c>
      <c r="H55" s="86">
        <f>Inputs_ByYear!E$22*Inputs_ByYear!E$23*INDEX(Inputs_ByYear!$D$27:$Y$28,MATCH($B55,Inputs_ByYear!$B$27:$B$28,0),MATCH(H$5,Inputs_ByYear!$D$26:$Y$26))*INDEX(Inputs_ByYear!E$32:E$37,MATCH($C55,Inputs_ByYear!$B$32:$B$37,0))*INDEX(Inputs_ByPrg!$F$6:$F$69,MATCH('ABP BlockSize'!$E55,Inputs_ByPrg!$E$6:$E$69,0))</f>
        <v>0</v>
      </c>
      <c r="I55" s="86">
        <f>Inputs_ByYear!F$22*Inputs_ByYear!F$23*INDEX(Inputs_ByYear!$D$27:$Y$28,MATCH($B55,Inputs_ByYear!$B$27:$B$28,0),MATCH(I$5,Inputs_ByYear!$D$26:$Y$26))*INDEX(Inputs_ByYear!F$32:F$37,MATCH($C55,Inputs_ByYear!$B$32:$B$37,0))*INDEX(Inputs_ByPrg!$F$6:$F$69,MATCH('ABP BlockSize'!$E55,Inputs_ByPrg!$E$6:$E$69,0))</f>
        <v>0</v>
      </c>
      <c r="J55" s="86">
        <f>Inputs_ByYear!G$22*Inputs_ByYear!G$23*INDEX(Inputs_ByYear!$D$27:$Y$28,MATCH($B55,Inputs_ByYear!$B$27:$B$28,0),MATCH(J$5,Inputs_ByYear!$D$26:$Y$26))*INDEX(Inputs_ByYear!G$32:G$37,MATCH($C55,Inputs_ByYear!$B$32:$B$37,0))*INDEX(Inputs_ByPrg!$F$6:$F$69,MATCH('ABP BlockSize'!$E55,Inputs_ByPrg!$E$6:$E$69,0))</f>
        <v>0</v>
      </c>
      <c r="K55" s="86">
        <f>Inputs_ByYear!H$22*Inputs_ByYear!H$23*INDEX(Inputs_ByYear!$D$27:$Y$28,MATCH($B55,Inputs_ByYear!$B$27:$B$28,0),MATCH(K$5,Inputs_ByYear!$D$26:$Y$26))*INDEX(Inputs_ByYear!H$32:H$37,MATCH($C55,Inputs_ByYear!$B$32:$B$37,0))*INDEX(Inputs_ByPrg!$F$6:$F$69,MATCH('ABP BlockSize'!$E55,Inputs_ByPrg!$E$6:$E$69,0))</f>
        <v>0</v>
      </c>
      <c r="L55" s="86">
        <f>Inputs_ByYear!I$22*Inputs_ByYear!I$23*INDEX(Inputs_ByYear!$D$27:$Y$28,MATCH($B55,Inputs_ByYear!$B$27:$B$28,0),MATCH(L$5,Inputs_ByYear!$D$26:$Y$26))*INDEX(Inputs_ByYear!I$32:I$37,MATCH($C55,Inputs_ByYear!$B$32:$B$37,0))*INDEX(Inputs_ByPrg!$F$6:$F$69,MATCH('ABP BlockSize'!$E55,Inputs_ByPrg!$E$6:$E$69,0))</f>
        <v>0</v>
      </c>
      <c r="M55" s="86">
        <f>Inputs_ByYear!J$22*Inputs_ByYear!J$23*INDEX(Inputs_ByYear!$D$27:$Y$28,MATCH($B55,Inputs_ByYear!$B$27:$B$28,0),MATCH(M$5,Inputs_ByYear!$D$26:$Y$26))*INDEX(Inputs_ByYear!J$32:J$37,MATCH($C55,Inputs_ByYear!$B$32:$B$37,0))*INDEX(Inputs_ByPrg!$F$6:$F$69,MATCH('ABP BlockSize'!$E55,Inputs_ByPrg!$E$6:$E$69,0))</f>
        <v>0</v>
      </c>
      <c r="N55" s="86">
        <f>Inputs_ByYear!K$22*Inputs_ByYear!K$23*INDEX(Inputs_ByYear!$D$27:$Y$28,MATCH($B55,Inputs_ByYear!$B$27:$B$28,0),MATCH(N$5,Inputs_ByYear!$D$26:$Y$26))*INDEX(Inputs_ByYear!K$32:K$37,MATCH($C55,Inputs_ByYear!$B$32:$B$37,0))*INDEX(Inputs_ByPrg!$F$6:$F$69,MATCH('ABP BlockSize'!$E55,Inputs_ByPrg!$E$6:$E$69,0))</f>
        <v>0</v>
      </c>
      <c r="O55" s="86">
        <f>Inputs_ByYear!L$22*Inputs_ByYear!L$23*INDEX(Inputs_ByYear!$D$27:$Y$28,MATCH($B55,Inputs_ByYear!$B$27:$B$28,0),MATCH(O$5,Inputs_ByYear!$D$26:$Y$26))*INDEX(Inputs_ByYear!L$32:L$37,MATCH($C55,Inputs_ByYear!$B$32:$B$37,0))*INDEX(Inputs_ByPrg!$F$6:$F$69,MATCH('ABP BlockSize'!$E55,Inputs_ByPrg!$E$6:$E$69,0))</f>
        <v>0</v>
      </c>
      <c r="P55" s="86">
        <f>Inputs_ByYear!M$22*Inputs_ByYear!M$23*INDEX(Inputs_ByYear!$D$27:$Y$28,MATCH($B55,Inputs_ByYear!$B$27:$B$28,0),MATCH(P$5,Inputs_ByYear!$D$26:$Y$26))*INDEX(Inputs_ByYear!M$32:M$37,MATCH($C55,Inputs_ByYear!$B$32:$B$37,0))*INDEX(Inputs_ByPrg!$F$6:$F$69,MATCH('ABP BlockSize'!$E55,Inputs_ByPrg!$E$6:$E$69,0))</f>
        <v>0</v>
      </c>
      <c r="Q55" s="86">
        <f>Inputs_ByYear!N$22*Inputs_ByYear!N$23*INDEX(Inputs_ByYear!$D$27:$Y$28,MATCH($B55,Inputs_ByYear!$B$27:$B$28,0),MATCH(Q$5,Inputs_ByYear!$D$26:$Y$26))*INDEX(Inputs_ByYear!N$32:N$37,MATCH($C55,Inputs_ByYear!$B$32:$B$37,0))*INDEX(Inputs_ByPrg!$F$6:$F$69,MATCH('ABP BlockSize'!$E55,Inputs_ByPrg!$E$6:$E$69,0))</f>
        <v>0</v>
      </c>
      <c r="R55" s="86">
        <f>Inputs_ByYear!O$22*Inputs_ByYear!O$23*INDEX(Inputs_ByYear!$D$27:$Y$28,MATCH($B55,Inputs_ByYear!$B$27:$B$28,0),MATCH(R$5,Inputs_ByYear!$D$26:$Y$26))*INDEX(Inputs_ByYear!O$32:O$37,MATCH($C55,Inputs_ByYear!$B$32:$B$37,0))*INDEX(Inputs_ByPrg!$F$6:$F$69,MATCH('ABP BlockSize'!$E55,Inputs_ByPrg!$E$6:$E$69,0))</f>
        <v>0</v>
      </c>
      <c r="S55" s="86">
        <f>Inputs_ByYear!P$22*Inputs_ByYear!P$23*INDEX(Inputs_ByYear!$D$27:$Y$28,MATCH($B55,Inputs_ByYear!$B$27:$B$28,0),MATCH(S$5,Inputs_ByYear!$D$26:$Y$26))*INDEX(Inputs_ByYear!P$32:P$37,MATCH($C55,Inputs_ByYear!$B$32:$B$37,0))*INDEX(Inputs_ByPrg!$F$6:$F$69,MATCH('ABP BlockSize'!$E55,Inputs_ByPrg!$E$6:$E$69,0))</f>
        <v>0</v>
      </c>
      <c r="T55" s="86">
        <f>Inputs_ByYear!Q$22*Inputs_ByYear!Q$23*INDEX(Inputs_ByYear!$D$27:$Y$28,MATCH($B55,Inputs_ByYear!$B$27:$B$28,0),MATCH(T$5,Inputs_ByYear!$D$26:$Y$26))*INDEX(Inputs_ByYear!Q$32:Q$37,MATCH($C55,Inputs_ByYear!$B$32:$B$37,0))*INDEX(Inputs_ByPrg!$F$6:$F$69,MATCH('ABP BlockSize'!$E55,Inputs_ByPrg!$E$6:$E$69,0))</f>
        <v>0</v>
      </c>
      <c r="U55" s="86">
        <f>Inputs_ByYear!R$22*Inputs_ByYear!R$23*INDEX(Inputs_ByYear!$D$27:$Y$28,MATCH($B55,Inputs_ByYear!$B$27:$B$28,0),MATCH(U$5,Inputs_ByYear!$D$26:$Y$26))*INDEX(Inputs_ByYear!R$32:R$37,MATCH($C55,Inputs_ByYear!$B$32:$B$37,0))*INDEX(Inputs_ByPrg!$F$6:$F$69,MATCH('ABP BlockSize'!$E55,Inputs_ByPrg!$E$6:$E$69,0))</f>
        <v>0</v>
      </c>
      <c r="V55" s="86">
        <f>Inputs_ByYear!S$22*Inputs_ByYear!S$23*INDEX(Inputs_ByYear!$D$27:$Y$28,MATCH($B55,Inputs_ByYear!$B$27:$B$28,0),MATCH(V$5,Inputs_ByYear!$D$26:$Y$26))*INDEX(Inputs_ByYear!S$32:S$37,MATCH($C55,Inputs_ByYear!$B$32:$B$37,0))*INDEX(Inputs_ByPrg!$F$6:$F$69,MATCH('ABP BlockSize'!$E55,Inputs_ByPrg!$E$6:$E$69,0))</f>
        <v>0</v>
      </c>
      <c r="W55" s="86">
        <f>Inputs_ByYear!T$22*Inputs_ByYear!T$23*INDEX(Inputs_ByYear!$D$27:$Y$28,MATCH($B55,Inputs_ByYear!$B$27:$B$28,0),MATCH(W$5,Inputs_ByYear!$D$26:$Y$26))*INDEX(Inputs_ByYear!T$32:T$37,MATCH($C55,Inputs_ByYear!$B$32:$B$37,0))*INDEX(Inputs_ByPrg!$F$6:$F$69,MATCH('ABP BlockSize'!$E55,Inputs_ByPrg!$E$6:$E$69,0))</f>
        <v>0</v>
      </c>
      <c r="X55" s="86">
        <f>Inputs_ByYear!U$22*Inputs_ByYear!U$23*INDEX(Inputs_ByYear!$D$27:$Y$28,MATCH($B55,Inputs_ByYear!$B$27:$B$28,0),MATCH(X$5,Inputs_ByYear!$D$26:$Y$26))*INDEX(Inputs_ByYear!U$32:U$37,MATCH($C55,Inputs_ByYear!$B$32:$B$37,0))*INDEX(Inputs_ByPrg!$F$6:$F$69,MATCH('ABP BlockSize'!$E55,Inputs_ByPrg!$E$6:$E$69,0))</f>
        <v>0</v>
      </c>
      <c r="Y55" s="86">
        <f>Inputs_ByYear!V$22*Inputs_ByYear!V$23*INDEX(Inputs_ByYear!$D$27:$Y$28,MATCH($B55,Inputs_ByYear!$B$27:$B$28,0),MATCH(Y$5,Inputs_ByYear!$D$26:$Y$26))*INDEX(Inputs_ByYear!V$32:V$37,MATCH($C55,Inputs_ByYear!$B$32:$B$37,0))*INDEX(Inputs_ByPrg!$F$6:$F$69,MATCH('ABP BlockSize'!$E55,Inputs_ByPrg!$E$6:$E$69,0))</f>
        <v>0</v>
      </c>
      <c r="Z55" s="86">
        <f>Inputs_ByYear!W$22*Inputs_ByYear!W$23*INDEX(Inputs_ByYear!$D$27:$Y$28,MATCH($B55,Inputs_ByYear!$B$27:$B$28,0),MATCH(Z$5,Inputs_ByYear!$D$26:$Y$26))*INDEX(Inputs_ByYear!W$32:W$37,MATCH($C55,Inputs_ByYear!$B$32:$B$37,0))*INDEX(Inputs_ByPrg!$F$6:$F$69,MATCH('ABP BlockSize'!$E55,Inputs_ByPrg!$E$6:$E$69,0))</f>
        <v>0</v>
      </c>
      <c r="AA55" s="86">
        <f>Inputs_ByYear!X$22*Inputs_ByYear!X$23*INDEX(Inputs_ByYear!$D$27:$Y$28,MATCH($B55,Inputs_ByYear!$B$27:$B$28,0),MATCH(AA$5,Inputs_ByYear!$D$26:$Y$26))*INDEX(Inputs_ByYear!X$32:X$37,MATCH($C55,Inputs_ByYear!$B$32:$B$37,0))*INDEX(Inputs_ByPrg!$F$6:$F$69,MATCH('ABP BlockSize'!$E55,Inputs_ByPrg!$E$6:$E$69,0))</f>
        <v>0</v>
      </c>
      <c r="AB55" s="86">
        <f>Inputs_ByYear!Y$22*Inputs_ByYear!Y$23*INDEX(Inputs_ByYear!$D$27:$Y$28,MATCH($B55,Inputs_ByYear!$B$27:$B$28,0),MATCH(AB$5,Inputs_ByYear!$D$26:$Y$26))*INDEX(Inputs_ByYear!Y$32:Y$37,MATCH($C55,Inputs_ByYear!$B$32:$B$37,0))*INDEX(Inputs_ByPrg!$F$6:$F$69,MATCH('ABP BlockSize'!$E55,Inputs_ByPrg!$E$6:$E$69,0))</f>
        <v>0</v>
      </c>
    </row>
    <row r="56" spans="2:28" ht="14.75" customHeight="1" x14ac:dyDescent="0.25">
      <c r="B56" s="227" t="s">
        <v>259</v>
      </c>
      <c r="C56" s="227" t="s">
        <v>237</v>
      </c>
      <c r="D56" s="324" t="s">
        <v>323</v>
      </c>
      <c r="E56" s="272" t="str">
        <f t="shared" si="0"/>
        <v>B_Community Driven Community Solar_&gt;100-200</v>
      </c>
      <c r="F56" s="249" t="s">
        <v>92</v>
      </c>
      <c r="G56" s="86">
        <f>Inputs_ByYear!D$22*Inputs_ByYear!D$23*INDEX(Inputs_ByYear!$D$27:$Y$28,MATCH($B56,Inputs_ByYear!$B$27:$B$28,0),MATCH(G$5,Inputs_ByYear!$D$26:$Y$26))*INDEX(Inputs_ByYear!D$32:D$37,MATCH($C56,Inputs_ByYear!$B$32:$B$37,0))*INDEX(Inputs_ByPrg!$F$6:$F$69,MATCH('ABP BlockSize'!$E56,Inputs_ByPrg!$E$6:$E$69,0))</f>
        <v>0</v>
      </c>
      <c r="H56" s="86">
        <f>Inputs_ByYear!E$22*Inputs_ByYear!E$23*INDEX(Inputs_ByYear!$D$27:$Y$28,MATCH($B56,Inputs_ByYear!$B$27:$B$28,0),MATCH(H$5,Inputs_ByYear!$D$26:$Y$26))*INDEX(Inputs_ByYear!E$32:E$37,MATCH($C56,Inputs_ByYear!$B$32:$B$37,0))*INDEX(Inputs_ByPrg!$F$6:$F$69,MATCH('ABP BlockSize'!$E56,Inputs_ByPrg!$E$6:$E$69,0))</f>
        <v>0</v>
      </c>
      <c r="I56" s="86">
        <f>Inputs_ByYear!F$22*Inputs_ByYear!F$23*INDEX(Inputs_ByYear!$D$27:$Y$28,MATCH($B56,Inputs_ByYear!$B$27:$B$28,0),MATCH(I$5,Inputs_ByYear!$D$26:$Y$26))*INDEX(Inputs_ByYear!F$32:F$37,MATCH($C56,Inputs_ByYear!$B$32:$B$37,0))*INDEX(Inputs_ByPrg!$F$6:$F$69,MATCH('ABP BlockSize'!$E56,Inputs_ByPrg!$E$6:$E$69,0))</f>
        <v>218.68</v>
      </c>
      <c r="J56" s="86">
        <f>Inputs_ByYear!G$22*Inputs_ByYear!G$23*INDEX(Inputs_ByYear!$D$27:$Y$28,MATCH($B56,Inputs_ByYear!$B$27:$B$28,0),MATCH(J$5,Inputs_ByYear!$D$26:$Y$26))*INDEX(Inputs_ByYear!G$32:G$37,MATCH($C56,Inputs_ByYear!$B$32:$B$37,0))*INDEX(Inputs_ByPrg!$F$6:$F$69,MATCH('ABP BlockSize'!$E56,Inputs_ByPrg!$E$6:$E$69,0))</f>
        <v>182.23333333333332</v>
      </c>
      <c r="K56" s="86">
        <f>Inputs_ByYear!H$22*Inputs_ByYear!H$23*INDEX(Inputs_ByYear!$D$27:$Y$28,MATCH($B56,Inputs_ByYear!$B$27:$B$28,0),MATCH(K$5,Inputs_ByYear!$D$26:$Y$26))*INDEX(Inputs_ByYear!H$32:H$37,MATCH($C56,Inputs_ByYear!$B$32:$B$37,0))*INDEX(Inputs_ByPrg!$F$6:$F$69,MATCH('ABP BlockSize'!$E56,Inputs_ByPrg!$E$6:$E$69,0))</f>
        <v>182.23333333333332</v>
      </c>
      <c r="L56" s="86">
        <f>Inputs_ByYear!I$22*Inputs_ByYear!I$23*INDEX(Inputs_ByYear!$D$27:$Y$28,MATCH($B56,Inputs_ByYear!$B$27:$B$28,0),MATCH(L$5,Inputs_ByYear!$D$26:$Y$26))*INDEX(Inputs_ByYear!I$32:I$37,MATCH($C56,Inputs_ByYear!$B$32:$B$37,0))*INDEX(Inputs_ByPrg!$F$6:$F$69,MATCH('ABP BlockSize'!$E56,Inputs_ByPrg!$E$6:$E$69,0))</f>
        <v>218.68</v>
      </c>
      <c r="M56" s="86">
        <f>Inputs_ByYear!J$22*Inputs_ByYear!J$23*INDEX(Inputs_ByYear!$D$27:$Y$28,MATCH($B56,Inputs_ByYear!$B$27:$B$28,0),MATCH(M$5,Inputs_ByYear!$D$26:$Y$26))*INDEX(Inputs_ByYear!J$32:J$37,MATCH($C56,Inputs_ByYear!$B$32:$B$37,0))*INDEX(Inputs_ByPrg!$F$6:$F$69,MATCH('ABP BlockSize'!$E56,Inputs_ByPrg!$E$6:$E$69,0))</f>
        <v>218.68</v>
      </c>
      <c r="N56" s="86">
        <f>Inputs_ByYear!K$22*Inputs_ByYear!K$23*INDEX(Inputs_ByYear!$D$27:$Y$28,MATCH($B56,Inputs_ByYear!$B$27:$B$28,0),MATCH(N$5,Inputs_ByYear!$D$26:$Y$26))*INDEX(Inputs_ByYear!K$32:K$37,MATCH($C56,Inputs_ByYear!$B$32:$B$37,0))*INDEX(Inputs_ByPrg!$F$6:$F$69,MATCH('ABP BlockSize'!$E56,Inputs_ByPrg!$E$6:$E$69,0))</f>
        <v>145.78666666666666</v>
      </c>
      <c r="O56" s="86">
        <f>Inputs_ByYear!L$22*Inputs_ByYear!L$23*INDEX(Inputs_ByYear!$D$27:$Y$28,MATCH($B56,Inputs_ByYear!$B$27:$B$28,0),MATCH(O$5,Inputs_ByYear!$D$26:$Y$26))*INDEX(Inputs_ByYear!L$32:L$37,MATCH($C56,Inputs_ByYear!$B$32:$B$37,0))*INDEX(Inputs_ByPrg!$F$6:$F$69,MATCH('ABP BlockSize'!$E56,Inputs_ByPrg!$E$6:$E$69,0))</f>
        <v>145.78666666666666</v>
      </c>
      <c r="P56" s="86">
        <f>Inputs_ByYear!M$22*Inputs_ByYear!M$23*INDEX(Inputs_ByYear!$D$27:$Y$28,MATCH($B56,Inputs_ByYear!$B$27:$B$28,0),MATCH(P$5,Inputs_ByYear!$D$26:$Y$26))*INDEX(Inputs_ByYear!M$32:M$37,MATCH($C56,Inputs_ByYear!$B$32:$B$37,0))*INDEX(Inputs_ByPrg!$F$6:$F$69,MATCH('ABP BlockSize'!$E56,Inputs_ByPrg!$E$6:$E$69,0))</f>
        <v>145.78666666666666</v>
      </c>
      <c r="Q56" s="86">
        <f>Inputs_ByYear!N$22*Inputs_ByYear!N$23*INDEX(Inputs_ByYear!$D$27:$Y$28,MATCH($B56,Inputs_ByYear!$B$27:$B$28,0),MATCH(Q$5,Inputs_ByYear!$D$26:$Y$26))*INDEX(Inputs_ByYear!N$32:N$37,MATCH($C56,Inputs_ByYear!$B$32:$B$37,0))*INDEX(Inputs_ByPrg!$F$6:$F$69,MATCH('ABP BlockSize'!$E56,Inputs_ByPrg!$E$6:$E$69,0))</f>
        <v>145.78666666666666</v>
      </c>
      <c r="R56" s="86">
        <f>Inputs_ByYear!O$22*Inputs_ByYear!O$23*INDEX(Inputs_ByYear!$D$27:$Y$28,MATCH($B56,Inputs_ByYear!$B$27:$B$28,0),MATCH(R$5,Inputs_ByYear!$D$26:$Y$26))*INDEX(Inputs_ByYear!O$32:O$37,MATCH($C56,Inputs_ByYear!$B$32:$B$37,0))*INDEX(Inputs_ByPrg!$F$6:$F$69,MATCH('ABP BlockSize'!$E56,Inputs_ByPrg!$E$6:$E$69,0))</f>
        <v>145.78666666666666</v>
      </c>
      <c r="S56" s="86">
        <f>Inputs_ByYear!P$22*Inputs_ByYear!P$23*INDEX(Inputs_ByYear!$D$27:$Y$28,MATCH($B56,Inputs_ByYear!$B$27:$B$28,0),MATCH(S$5,Inputs_ByYear!$D$26:$Y$26))*INDEX(Inputs_ByYear!P$32:P$37,MATCH($C56,Inputs_ByYear!$B$32:$B$37,0))*INDEX(Inputs_ByPrg!$F$6:$F$69,MATCH('ABP BlockSize'!$E56,Inputs_ByPrg!$E$6:$E$69,0))</f>
        <v>145.78666666666666</v>
      </c>
      <c r="T56" s="86">
        <f>Inputs_ByYear!Q$22*Inputs_ByYear!Q$23*INDEX(Inputs_ByYear!$D$27:$Y$28,MATCH($B56,Inputs_ByYear!$B$27:$B$28,0),MATCH(T$5,Inputs_ByYear!$D$26:$Y$26))*INDEX(Inputs_ByYear!Q$32:Q$37,MATCH($C56,Inputs_ByYear!$B$32:$B$37,0))*INDEX(Inputs_ByPrg!$F$6:$F$69,MATCH('ABP BlockSize'!$E56,Inputs_ByPrg!$E$6:$E$69,0))</f>
        <v>145.78666666666666</v>
      </c>
      <c r="U56" s="86">
        <f>Inputs_ByYear!R$22*Inputs_ByYear!R$23*INDEX(Inputs_ByYear!$D$27:$Y$28,MATCH($B56,Inputs_ByYear!$B$27:$B$28,0),MATCH(U$5,Inputs_ByYear!$D$26:$Y$26))*INDEX(Inputs_ByYear!R$32:R$37,MATCH($C56,Inputs_ByYear!$B$32:$B$37,0))*INDEX(Inputs_ByPrg!$F$6:$F$69,MATCH('ABP BlockSize'!$E56,Inputs_ByPrg!$E$6:$E$69,0))</f>
        <v>145.78666666666666</v>
      </c>
      <c r="V56" s="86">
        <f>Inputs_ByYear!S$22*Inputs_ByYear!S$23*INDEX(Inputs_ByYear!$D$27:$Y$28,MATCH($B56,Inputs_ByYear!$B$27:$B$28,0),MATCH(V$5,Inputs_ByYear!$D$26:$Y$26))*INDEX(Inputs_ByYear!S$32:S$37,MATCH($C56,Inputs_ByYear!$B$32:$B$37,0))*INDEX(Inputs_ByPrg!$F$6:$F$69,MATCH('ABP BlockSize'!$E56,Inputs_ByPrg!$E$6:$E$69,0))</f>
        <v>145.78666666666666</v>
      </c>
      <c r="W56" s="86">
        <f>Inputs_ByYear!T$22*Inputs_ByYear!T$23*INDEX(Inputs_ByYear!$D$27:$Y$28,MATCH($B56,Inputs_ByYear!$B$27:$B$28,0),MATCH(W$5,Inputs_ByYear!$D$26:$Y$26))*INDEX(Inputs_ByYear!T$32:T$37,MATCH($C56,Inputs_ByYear!$B$32:$B$37,0))*INDEX(Inputs_ByPrg!$F$6:$F$69,MATCH('ABP BlockSize'!$E56,Inputs_ByPrg!$E$6:$E$69,0))</f>
        <v>145.78666666666666</v>
      </c>
      <c r="X56" s="86">
        <f>Inputs_ByYear!U$22*Inputs_ByYear!U$23*INDEX(Inputs_ByYear!$D$27:$Y$28,MATCH($B56,Inputs_ByYear!$B$27:$B$28,0),MATCH(X$5,Inputs_ByYear!$D$26:$Y$26))*INDEX(Inputs_ByYear!U$32:U$37,MATCH($C56,Inputs_ByYear!$B$32:$B$37,0))*INDEX(Inputs_ByPrg!$F$6:$F$69,MATCH('ABP BlockSize'!$E56,Inputs_ByPrg!$E$6:$E$69,0))</f>
        <v>145.78666666666666</v>
      </c>
      <c r="Y56" s="86">
        <f>Inputs_ByYear!V$22*Inputs_ByYear!V$23*INDEX(Inputs_ByYear!$D$27:$Y$28,MATCH($B56,Inputs_ByYear!$B$27:$B$28,0),MATCH(Y$5,Inputs_ByYear!$D$26:$Y$26))*INDEX(Inputs_ByYear!V$32:V$37,MATCH($C56,Inputs_ByYear!$B$32:$B$37,0))*INDEX(Inputs_ByPrg!$F$6:$F$69,MATCH('ABP BlockSize'!$E56,Inputs_ByPrg!$E$6:$E$69,0))</f>
        <v>145.78666666666666</v>
      </c>
      <c r="Z56" s="86">
        <f>Inputs_ByYear!W$22*Inputs_ByYear!W$23*INDEX(Inputs_ByYear!$D$27:$Y$28,MATCH($B56,Inputs_ByYear!$B$27:$B$28,0),MATCH(Z$5,Inputs_ByYear!$D$26:$Y$26))*INDEX(Inputs_ByYear!W$32:W$37,MATCH($C56,Inputs_ByYear!$B$32:$B$37,0))*INDEX(Inputs_ByPrg!$F$6:$F$69,MATCH('ABP BlockSize'!$E56,Inputs_ByPrg!$E$6:$E$69,0))</f>
        <v>0</v>
      </c>
      <c r="AA56" s="86">
        <f>Inputs_ByYear!X$22*Inputs_ByYear!X$23*INDEX(Inputs_ByYear!$D$27:$Y$28,MATCH($B56,Inputs_ByYear!$B$27:$B$28,0),MATCH(AA$5,Inputs_ByYear!$D$26:$Y$26))*INDEX(Inputs_ByYear!X$32:X$37,MATCH($C56,Inputs_ByYear!$B$32:$B$37,0))*INDEX(Inputs_ByPrg!$F$6:$F$69,MATCH('ABP BlockSize'!$E56,Inputs_ByPrg!$E$6:$E$69,0))</f>
        <v>0</v>
      </c>
      <c r="AB56" s="86">
        <f>Inputs_ByYear!Y$22*Inputs_ByYear!Y$23*INDEX(Inputs_ByYear!$D$27:$Y$28,MATCH($B56,Inputs_ByYear!$B$27:$B$28,0),MATCH(AB$5,Inputs_ByYear!$D$26:$Y$26))*INDEX(Inputs_ByYear!Y$32:Y$37,MATCH($C56,Inputs_ByYear!$B$32:$B$37,0))*INDEX(Inputs_ByPrg!$F$6:$F$69,MATCH('ABP BlockSize'!$E56,Inputs_ByPrg!$E$6:$E$69,0))</f>
        <v>0</v>
      </c>
    </row>
    <row r="57" spans="2:28" ht="14.75" customHeight="1" x14ac:dyDescent="0.25">
      <c r="B57" s="227" t="s">
        <v>259</v>
      </c>
      <c r="C57" s="227" t="s">
        <v>237</v>
      </c>
      <c r="D57" s="324" t="s">
        <v>324</v>
      </c>
      <c r="E57" s="272" t="str">
        <f t="shared" si="0"/>
        <v>B_Community Driven Community Solar_&gt;200-500</v>
      </c>
      <c r="F57" s="249" t="s">
        <v>92</v>
      </c>
      <c r="G57" s="86">
        <f>Inputs_ByYear!D$22*Inputs_ByYear!D$23*INDEX(Inputs_ByYear!$D$27:$Y$28,MATCH($B57,Inputs_ByYear!$B$27:$B$28,0),MATCH(G$5,Inputs_ByYear!$D$26:$Y$26))*INDEX(Inputs_ByYear!D$32:D$37,MATCH($C57,Inputs_ByYear!$B$32:$B$37,0))*INDEX(Inputs_ByPrg!$F$6:$F$69,MATCH('ABP BlockSize'!$E57,Inputs_ByPrg!$E$6:$E$69,0))</f>
        <v>0</v>
      </c>
      <c r="H57" s="86">
        <f>Inputs_ByYear!E$22*Inputs_ByYear!E$23*INDEX(Inputs_ByYear!$D$27:$Y$28,MATCH($B57,Inputs_ByYear!$B$27:$B$28,0),MATCH(H$5,Inputs_ByYear!$D$26:$Y$26))*INDEX(Inputs_ByYear!E$32:E$37,MATCH($C57,Inputs_ByYear!$B$32:$B$37,0))*INDEX(Inputs_ByPrg!$F$6:$F$69,MATCH('ABP BlockSize'!$E57,Inputs_ByPrg!$E$6:$E$69,0))</f>
        <v>0</v>
      </c>
      <c r="I57" s="86">
        <f>Inputs_ByYear!F$22*Inputs_ByYear!F$23*INDEX(Inputs_ByYear!$D$27:$Y$28,MATCH($B57,Inputs_ByYear!$B$27:$B$28,0),MATCH(I$5,Inputs_ByYear!$D$26:$Y$26))*INDEX(Inputs_ByYear!F$32:F$37,MATCH($C57,Inputs_ByYear!$B$32:$B$37,0))*INDEX(Inputs_ByPrg!$F$6:$F$69,MATCH('ABP BlockSize'!$E57,Inputs_ByPrg!$E$6:$E$69,0))</f>
        <v>15862</v>
      </c>
      <c r="J57" s="86">
        <f>Inputs_ByYear!G$22*Inputs_ByYear!G$23*INDEX(Inputs_ByYear!$D$27:$Y$28,MATCH($B57,Inputs_ByYear!$B$27:$B$28,0),MATCH(J$5,Inputs_ByYear!$D$26:$Y$26))*INDEX(Inputs_ByYear!G$32:G$37,MATCH($C57,Inputs_ByYear!$B$32:$B$37,0))*INDEX(Inputs_ByPrg!$F$6:$F$69,MATCH('ABP BlockSize'!$E57,Inputs_ByPrg!$E$6:$E$69,0))</f>
        <v>13218.333333333332</v>
      </c>
      <c r="K57" s="86">
        <f>Inputs_ByYear!H$22*Inputs_ByYear!H$23*INDEX(Inputs_ByYear!$D$27:$Y$28,MATCH($B57,Inputs_ByYear!$B$27:$B$28,0),MATCH(K$5,Inputs_ByYear!$D$26:$Y$26))*INDEX(Inputs_ByYear!H$32:H$37,MATCH($C57,Inputs_ByYear!$B$32:$B$37,0))*INDEX(Inputs_ByPrg!$F$6:$F$69,MATCH('ABP BlockSize'!$E57,Inputs_ByPrg!$E$6:$E$69,0))</f>
        <v>13218.333333333332</v>
      </c>
      <c r="L57" s="86">
        <f>Inputs_ByYear!I$22*Inputs_ByYear!I$23*INDEX(Inputs_ByYear!$D$27:$Y$28,MATCH($B57,Inputs_ByYear!$B$27:$B$28,0),MATCH(L$5,Inputs_ByYear!$D$26:$Y$26))*INDEX(Inputs_ByYear!I$32:I$37,MATCH($C57,Inputs_ByYear!$B$32:$B$37,0))*INDEX(Inputs_ByPrg!$F$6:$F$69,MATCH('ABP BlockSize'!$E57,Inputs_ByPrg!$E$6:$E$69,0))</f>
        <v>15862</v>
      </c>
      <c r="M57" s="86">
        <f>Inputs_ByYear!J$22*Inputs_ByYear!J$23*INDEX(Inputs_ByYear!$D$27:$Y$28,MATCH($B57,Inputs_ByYear!$B$27:$B$28,0),MATCH(M$5,Inputs_ByYear!$D$26:$Y$26))*INDEX(Inputs_ByYear!J$32:J$37,MATCH($C57,Inputs_ByYear!$B$32:$B$37,0))*INDEX(Inputs_ByPrg!$F$6:$F$69,MATCH('ABP BlockSize'!$E57,Inputs_ByPrg!$E$6:$E$69,0))</f>
        <v>15862</v>
      </c>
      <c r="N57" s="86">
        <f>Inputs_ByYear!K$22*Inputs_ByYear!K$23*INDEX(Inputs_ByYear!$D$27:$Y$28,MATCH($B57,Inputs_ByYear!$B$27:$B$28,0),MATCH(N$5,Inputs_ByYear!$D$26:$Y$26))*INDEX(Inputs_ByYear!K$32:K$37,MATCH($C57,Inputs_ByYear!$B$32:$B$37,0))*INDEX(Inputs_ByPrg!$F$6:$F$69,MATCH('ABP BlockSize'!$E57,Inputs_ByPrg!$E$6:$E$69,0))</f>
        <v>10574.666666666666</v>
      </c>
      <c r="O57" s="86">
        <f>Inputs_ByYear!L$22*Inputs_ByYear!L$23*INDEX(Inputs_ByYear!$D$27:$Y$28,MATCH($B57,Inputs_ByYear!$B$27:$B$28,0),MATCH(O$5,Inputs_ByYear!$D$26:$Y$26))*INDEX(Inputs_ByYear!L$32:L$37,MATCH($C57,Inputs_ByYear!$B$32:$B$37,0))*INDEX(Inputs_ByPrg!$F$6:$F$69,MATCH('ABP BlockSize'!$E57,Inputs_ByPrg!$E$6:$E$69,0))</f>
        <v>10574.666666666666</v>
      </c>
      <c r="P57" s="86">
        <f>Inputs_ByYear!M$22*Inputs_ByYear!M$23*INDEX(Inputs_ByYear!$D$27:$Y$28,MATCH($B57,Inputs_ByYear!$B$27:$B$28,0),MATCH(P$5,Inputs_ByYear!$D$26:$Y$26))*INDEX(Inputs_ByYear!M$32:M$37,MATCH($C57,Inputs_ByYear!$B$32:$B$37,0))*INDEX(Inputs_ByPrg!$F$6:$F$69,MATCH('ABP BlockSize'!$E57,Inputs_ByPrg!$E$6:$E$69,0))</f>
        <v>10574.666666666666</v>
      </c>
      <c r="Q57" s="86">
        <f>Inputs_ByYear!N$22*Inputs_ByYear!N$23*INDEX(Inputs_ByYear!$D$27:$Y$28,MATCH($B57,Inputs_ByYear!$B$27:$B$28,0),MATCH(Q$5,Inputs_ByYear!$D$26:$Y$26))*INDEX(Inputs_ByYear!N$32:N$37,MATCH($C57,Inputs_ByYear!$B$32:$B$37,0))*INDEX(Inputs_ByPrg!$F$6:$F$69,MATCH('ABP BlockSize'!$E57,Inputs_ByPrg!$E$6:$E$69,0))</f>
        <v>10574.666666666666</v>
      </c>
      <c r="R57" s="86">
        <f>Inputs_ByYear!O$22*Inputs_ByYear!O$23*INDEX(Inputs_ByYear!$D$27:$Y$28,MATCH($B57,Inputs_ByYear!$B$27:$B$28,0),MATCH(R$5,Inputs_ByYear!$D$26:$Y$26))*INDEX(Inputs_ByYear!O$32:O$37,MATCH($C57,Inputs_ByYear!$B$32:$B$37,0))*INDEX(Inputs_ByPrg!$F$6:$F$69,MATCH('ABP BlockSize'!$E57,Inputs_ByPrg!$E$6:$E$69,0))</f>
        <v>10574.666666666666</v>
      </c>
      <c r="S57" s="86">
        <f>Inputs_ByYear!P$22*Inputs_ByYear!P$23*INDEX(Inputs_ByYear!$D$27:$Y$28,MATCH($B57,Inputs_ByYear!$B$27:$B$28,0),MATCH(S$5,Inputs_ByYear!$D$26:$Y$26))*INDEX(Inputs_ByYear!P$32:P$37,MATCH($C57,Inputs_ByYear!$B$32:$B$37,0))*INDEX(Inputs_ByPrg!$F$6:$F$69,MATCH('ABP BlockSize'!$E57,Inputs_ByPrg!$E$6:$E$69,0))</f>
        <v>10574.666666666666</v>
      </c>
      <c r="T57" s="86">
        <f>Inputs_ByYear!Q$22*Inputs_ByYear!Q$23*INDEX(Inputs_ByYear!$D$27:$Y$28,MATCH($B57,Inputs_ByYear!$B$27:$B$28,0),MATCH(T$5,Inputs_ByYear!$D$26:$Y$26))*INDEX(Inputs_ByYear!Q$32:Q$37,MATCH($C57,Inputs_ByYear!$B$32:$B$37,0))*INDEX(Inputs_ByPrg!$F$6:$F$69,MATCH('ABP BlockSize'!$E57,Inputs_ByPrg!$E$6:$E$69,0))</f>
        <v>10574.666666666666</v>
      </c>
      <c r="U57" s="86">
        <f>Inputs_ByYear!R$22*Inputs_ByYear!R$23*INDEX(Inputs_ByYear!$D$27:$Y$28,MATCH($B57,Inputs_ByYear!$B$27:$B$28,0),MATCH(U$5,Inputs_ByYear!$D$26:$Y$26))*INDEX(Inputs_ByYear!R$32:R$37,MATCH($C57,Inputs_ByYear!$B$32:$B$37,0))*INDEX(Inputs_ByPrg!$F$6:$F$69,MATCH('ABP BlockSize'!$E57,Inputs_ByPrg!$E$6:$E$69,0))</f>
        <v>10574.666666666666</v>
      </c>
      <c r="V57" s="86">
        <f>Inputs_ByYear!S$22*Inputs_ByYear!S$23*INDEX(Inputs_ByYear!$D$27:$Y$28,MATCH($B57,Inputs_ByYear!$B$27:$B$28,0),MATCH(V$5,Inputs_ByYear!$D$26:$Y$26))*INDEX(Inputs_ByYear!S$32:S$37,MATCH($C57,Inputs_ByYear!$B$32:$B$37,0))*INDEX(Inputs_ByPrg!$F$6:$F$69,MATCH('ABP BlockSize'!$E57,Inputs_ByPrg!$E$6:$E$69,0))</f>
        <v>10574.666666666666</v>
      </c>
      <c r="W57" s="86">
        <f>Inputs_ByYear!T$22*Inputs_ByYear!T$23*INDEX(Inputs_ByYear!$D$27:$Y$28,MATCH($B57,Inputs_ByYear!$B$27:$B$28,0),MATCH(W$5,Inputs_ByYear!$D$26:$Y$26))*INDEX(Inputs_ByYear!T$32:T$37,MATCH($C57,Inputs_ByYear!$B$32:$B$37,0))*INDEX(Inputs_ByPrg!$F$6:$F$69,MATCH('ABP BlockSize'!$E57,Inputs_ByPrg!$E$6:$E$69,0))</f>
        <v>10574.666666666666</v>
      </c>
      <c r="X57" s="86">
        <f>Inputs_ByYear!U$22*Inputs_ByYear!U$23*INDEX(Inputs_ByYear!$D$27:$Y$28,MATCH($B57,Inputs_ByYear!$B$27:$B$28,0),MATCH(X$5,Inputs_ByYear!$D$26:$Y$26))*INDEX(Inputs_ByYear!U$32:U$37,MATCH($C57,Inputs_ByYear!$B$32:$B$37,0))*INDEX(Inputs_ByPrg!$F$6:$F$69,MATCH('ABP BlockSize'!$E57,Inputs_ByPrg!$E$6:$E$69,0))</f>
        <v>10574.666666666666</v>
      </c>
      <c r="Y57" s="86">
        <f>Inputs_ByYear!V$22*Inputs_ByYear!V$23*INDEX(Inputs_ByYear!$D$27:$Y$28,MATCH($B57,Inputs_ByYear!$B$27:$B$28,0),MATCH(Y$5,Inputs_ByYear!$D$26:$Y$26))*INDEX(Inputs_ByYear!V$32:V$37,MATCH($C57,Inputs_ByYear!$B$32:$B$37,0))*INDEX(Inputs_ByPrg!$F$6:$F$69,MATCH('ABP BlockSize'!$E57,Inputs_ByPrg!$E$6:$E$69,0))</f>
        <v>10574.666666666666</v>
      </c>
      <c r="Z57" s="86">
        <f>Inputs_ByYear!W$22*Inputs_ByYear!W$23*INDEX(Inputs_ByYear!$D$27:$Y$28,MATCH($B57,Inputs_ByYear!$B$27:$B$28,0),MATCH(Z$5,Inputs_ByYear!$D$26:$Y$26))*INDEX(Inputs_ByYear!W$32:W$37,MATCH($C57,Inputs_ByYear!$B$32:$B$37,0))*INDEX(Inputs_ByPrg!$F$6:$F$69,MATCH('ABP BlockSize'!$E57,Inputs_ByPrg!$E$6:$E$69,0))</f>
        <v>0</v>
      </c>
      <c r="AA57" s="86">
        <f>Inputs_ByYear!X$22*Inputs_ByYear!X$23*INDEX(Inputs_ByYear!$D$27:$Y$28,MATCH($B57,Inputs_ByYear!$B$27:$B$28,0),MATCH(AA$5,Inputs_ByYear!$D$26:$Y$26))*INDEX(Inputs_ByYear!X$32:X$37,MATCH($C57,Inputs_ByYear!$B$32:$B$37,0))*INDEX(Inputs_ByPrg!$F$6:$F$69,MATCH('ABP BlockSize'!$E57,Inputs_ByPrg!$E$6:$E$69,0))</f>
        <v>0</v>
      </c>
      <c r="AB57" s="86">
        <f>Inputs_ByYear!Y$22*Inputs_ByYear!Y$23*INDEX(Inputs_ByYear!$D$27:$Y$28,MATCH($B57,Inputs_ByYear!$B$27:$B$28,0),MATCH(AB$5,Inputs_ByYear!$D$26:$Y$26))*INDEX(Inputs_ByYear!Y$32:Y$37,MATCH($C57,Inputs_ByYear!$B$32:$B$37,0))*INDEX(Inputs_ByPrg!$F$6:$F$69,MATCH('ABP BlockSize'!$E57,Inputs_ByPrg!$E$6:$E$69,0))</f>
        <v>0</v>
      </c>
    </row>
    <row r="58" spans="2:28" ht="14.75" customHeight="1" x14ac:dyDescent="0.25">
      <c r="B58" s="227" t="s">
        <v>259</v>
      </c>
      <c r="C58" s="227" t="s">
        <v>237</v>
      </c>
      <c r="D58" s="324" t="s">
        <v>326</v>
      </c>
      <c r="E58" s="272" t="str">
        <f t="shared" si="0"/>
        <v>B_Community Driven Community Solar_&gt;500-2000</v>
      </c>
      <c r="F58" s="249" t="s">
        <v>92</v>
      </c>
      <c r="G58" s="86">
        <f>Inputs_ByYear!D$22*Inputs_ByYear!D$23*INDEX(Inputs_ByYear!$D$27:$Y$28,MATCH($B58,Inputs_ByYear!$B$27:$B$28,0),MATCH(G$5,Inputs_ByYear!$D$26:$Y$26))*INDEX(Inputs_ByYear!D$32:D$37,MATCH($C58,Inputs_ByYear!$B$32:$B$37,0))*INDEX(Inputs_ByPrg!$F$6:$F$69,MATCH('ABP BlockSize'!$E58,Inputs_ByPrg!$E$6:$E$69,0))</f>
        <v>0</v>
      </c>
      <c r="H58" s="86">
        <f>Inputs_ByYear!E$22*Inputs_ByYear!E$23*INDEX(Inputs_ByYear!$D$27:$Y$28,MATCH($B58,Inputs_ByYear!$B$27:$B$28,0),MATCH(H$5,Inputs_ByYear!$D$26:$Y$26))*INDEX(Inputs_ByYear!E$32:E$37,MATCH($C58,Inputs_ByYear!$B$32:$B$37,0))*INDEX(Inputs_ByPrg!$F$6:$F$69,MATCH('ABP BlockSize'!$E58,Inputs_ByPrg!$E$6:$E$69,0))</f>
        <v>0</v>
      </c>
      <c r="I58" s="86">
        <f>Inputs_ByYear!F$22*Inputs_ByYear!F$23*INDEX(Inputs_ByYear!$D$27:$Y$28,MATCH($B58,Inputs_ByYear!$B$27:$B$28,0),MATCH(I$5,Inputs_ByYear!$D$26:$Y$26))*INDEX(Inputs_ByYear!F$32:F$37,MATCH($C58,Inputs_ByYear!$B$32:$B$37,0))*INDEX(Inputs_ByPrg!$F$6:$F$69,MATCH('ABP BlockSize'!$E58,Inputs_ByPrg!$E$6:$E$69,0))</f>
        <v>55036.520000000004</v>
      </c>
      <c r="J58" s="86">
        <f>Inputs_ByYear!G$22*Inputs_ByYear!G$23*INDEX(Inputs_ByYear!$D$27:$Y$28,MATCH($B58,Inputs_ByYear!$B$27:$B$28,0),MATCH(J$5,Inputs_ByYear!$D$26:$Y$26))*INDEX(Inputs_ByYear!G$32:G$37,MATCH($C58,Inputs_ByYear!$B$32:$B$37,0))*INDEX(Inputs_ByPrg!$F$6:$F$69,MATCH('ABP BlockSize'!$E58,Inputs_ByPrg!$E$6:$E$69,0))</f>
        <v>45863.76666666667</v>
      </c>
      <c r="K58" s="86">
        <f>Inputs_ByYear!H$22*Inputs_ByYear!H$23*INDEX(Inputs_ByYear!$D$27:$Y$28,MATCH($B58,Inputs_ByYear!$B$27:$B$28,0),MATCH(K$5,Inputs_ByYear!$D$26:$Y$26))*INDEX(Inputs_ByYear!H$32:H$37,MATCH($C58,Inputs_ByYear!$B$32:$B$37,0))*INDEX(Inputs_ByPrg!$F$6:$F$69,MATCH('ABP BlockSize'!$E58,Inputs_ByPrg!$E$6:$E$69,0))</f>
        <v>45863.76666666667</v>
      </c>
      <c r="L58" s="86">
        <f>Inputs_ByYear!I$22*Inputs_ByYear!I$23*INDEX(Inputs_ByYear!$D$27:$Y$28,MATCH($B58,Inputs_ByYear!$B$27:$B$28,0),MATCH(L$5,Inputs_ByYear!$D$26:$Y$26))*INDEX(Inputs_ByYear!I$32:I$37,MATCH($C58,Inputs_ByYear!$B$32:$B$37,0))*INDEX(Inputs_ByPrg!$F$6:$F$69,MATCH('ABP BlockSize'!$E58,Inputs_ByPrg!$E$6:$E$69,0))</f>
        <v>55036.520000000004</v>
      </c>
      <c r="M58" s="86">
        <f>Inputs_ByYear!J$22*Inputs_ByYear!J$23*INDEX(Inputs_ByYear!$D$27:$Y$28,MATCH($B58,Inputs_ByYear!$B$27:$B$28,0),MATCH(M$5,Inputs_ByYear!$D$26:$Y$26))*INDEX(Inputs_ByYear!J$32:J$37,MATCH($C58,Inputs_ByYear!$B$32:$B$37,0))*INDEX(Inputs_ByPrg!$F$6:$F$69,MATCH('ABP BlockSize'!$E58,Inputs_ByPrg!$E$6:$E$69,0))</f>
        <v>55036.520000000004</v>
      </c>
      <c r="N58" s="86">
        <f>Inputs_ByYear!K$22*Inputs_ByYear!K$23*INDEX(Inputs_ByYear!$D$27:$Y$28,MATCH($B58,Inputs_ByYear!$B$27:$B$28,0),MATCH(N$5,Inputs_ByYear!$D$26:$Y$26))*INDEX(Inputs_ByYear!K$32:K$37,MATCH($C58,Inputs_ByYear!$B$32:$B$37,0))*INDEX(Inputs_ByPrg!$F$6:$F$69,MATCH('ABP BlockSize'!$E58,Inputs_ByPrg!$E$6:$E$69,0))</f>
        <v>36691.013333333336</v>
      </c>
      <c r="O58" s="86">
        <f>Inputs_ByYear!L$22*Inputs_ByYear!L$23*INDEX(Inputs_ByYear!$D$27:$Y$28,MATCH($B58,Inputs_ByYear!$B$27:$B$28,0),MATCH(O$5,Inputs_ByYear!$D$26:$Y$26))*INDEX(Inputs_ByYear!L$32:L$37,MATCH($C58,Inputs_ByYear!$B$32:$B$37,0))*INDEX(Inputs_ByPrg!$F$6:$F$69,MATCH('ABP BlockSize'!$E58,Inputs_ByPrg!$E$6:$E$69,0))</f>
        <v>36691.013333333336</v>
      </c>
      <c r="P58" s="86">
        <f>Inputs_ByYear!M$22*Inputs_ByYear!M$23*INDEX(Inputs_ByYear!$D$27:$Y$28,MATCH($B58,Inputs_ByYear!$B$27:$B$28,0),MATCH(P$5,Inputs_ByYear!$D$26:$Y$26))*INDEX(Inputs_ByYear!M$32:M$37,MATCH($C58,Inputs_ByYear!$B$32:$B$37,0))*INDEX(Inputs_ByPrg!$F$6:$F$69,MATCH('ABP BlockSize'!$E58,Inputs_ByPrg!$E$6:$E$69,0))</f>
        <v>36691.013333333336</v>
      </c>
      <c r="Q58" s="86">
        <f>Inputs_ByYear!N$22*Inputs_ByYear!N$23*INDEX(Inputs_ByYear!$D$27:$Y$28,MATCH($B58,Inputs_ByYear!$B$27:$B$28,0),MATCH(Q$5,Inputs_ByYear!$D$26:$Y$26))*INDEX(Inputs_ByYear!N$32:N$37,MATCH($C58,Inputs_ByYear!$B$32:$B$37,0))*INDEX(Inputs_ByPrg!$F$6:$F$69,MATCH('ABP BlockSize'!$E58,Inputs_ByPrg!$E$6:$E$69,0))</f>
        <v>36691.013333333336</v>
      </c>
      <c r="R58" s="86">
        <f>Inputs_ByYear!O$22*Inputs_ByYear!O$23*INDEX(Inputs_ByYear!$D$27:$Y$28,MATCH($B58,Inputs_ByYear!$B$27:$B$28,0),MATCH(R$5,Inputs_ByYear!$D$26:$Y$26))*INDEX(Inputs_ByYear!O$32:O$37,MATCH($C58,Inputs_ByYear!$B$32:$B$37,0))*INDEX(Inputs_ByPrg!$F$6:$F$69,MATCH('ABP BlockSize'!$E58,Inputs_ByPrg!$E$6:$E$69,0))</f>
        <v>36691.013333333336</v>
      </c>
      <c r="S58" s="86">
        <f>Inputs_ByYear!P$22*Inputs_ByYear!P$23*INDEX(Inputs_ByYear!$D$27:$Y$28,MATCH($B58,Inputs_ByYear!$B$27:$B$28,0),MATCH(S$5,Inputs_ByYear!$D$26:$Y$26))*INDEX(Inputs_ByYear!P$32:P$37,MATCH($C58,Inputs_ByYear!$B$32:$B$37,0))*INDEX(Inputs_ByPrg!$F$6:$F$69,MATCH('ABP BlockSize'!$E58,Inputs_ByPrg!$E$6:$E$69,0))</f>
        <v>36691.013333333336</v>
      </c>
      <c r="T58" s="86">
        <f>Inputs_ByYear!Q$22*Inputs_ByYear!Q$23*INDEX(Inputs_ByYear!$D$27:$Y$28,MATCH($B58,Inputs_ByYear!$B$27:$B$28,0),MATCH(T$5,Inputs_ByYear!$D$26:$Y$26))*INDEX(Inputs_ByYear!Q$32:Q$37,MATCH($C58,Inputs_ByYear!$B$32:$B$37,0))*INDEX(Inputs_ByPrg!$F$6:$F$69,MATCH('ABP BlockSize'!$E58,Inputs_ByPrg!$E$6:$E$69,0))</f>
        <v>36691.013333333336</v>
      </c>
      <c r="U58" s="86">
        <f>Inputs_ByYear!R$22*Inputs_ByYear!R$23*INDEX(Inputs_ByYear!$D$27:$Y$28,MATCH($B58,Inputs_ByYear!$B$27:$B$28,0),MATCH(U$5,Inputs_ByYear!$D$26:$Y$26))*INDEX(Inputs_ByYear!R$32:R$37,MATCH($C58,Inputs_ByYear!$B$32:$B$37,0))*INDEX(Inputs_ByPrg!$F$6:$F$69,MATCH('ABP BlockSize'!$E58,Inputs_ByPrg!$E$6:$E$69,0))</f>
        <v>36691.013333333336</v>
      </c>
      <c r="V58" s="86">
        <f>Inputs_ByYear!S$22*Inputs_ByYear!S$23*INDEX(Inputs_ByYear!$D$27:$Y$28,MATCH($B58,Inputs_ByYear!$B$27:$B$28,0),MATCH(V$5,Inputs_ByYear!$D$26:$Y$26))*INDEX(Inputs_ByYear!S$32:S$37,MATCH($C58,Inputs_ByYear!$B$32:$B$37,0))*INDEX(Inputs_ByPrg!$F$6:$F$69,MATCH('ABP BlockSize'!$E58,Inputs_ByPrg!$E$6:$E$69,0))</f>
        <v>36691.013333333336</v>
      </c>
      <c r="W58" s="86">
        <f>Inputs_ByYear!T$22*Inputs_ByYear!T$23*INDEX(Inputs_ByYear!$D$27:$Y$28,MATCH($B58,Inputs_ByYear!$B$27:$B$28,0),MATCH(W$5,Inputs_ByYear!$D$26:$Y$26))*INDEX(Inputs_ByYear!T$32:T$37,MATCH($C58,Inputs_ByYear!$B$32:$B$37,0))*INDEX(Inputs_ByPrg!$F$6:$F$69,MATCH('ABP BlockSize'!$E58,Inputs_ByPrg!$E$6:$E$69,0))</f>
        <v>36691.013333333336</v>
      </c>
      <c r="X58" s="86">
        <f>Inputs_ByYear!U$22*Inputs_ByYear!U$23*INDEX(Inputs_ByYear!$D$27:$Y$28,MATCH($B58,Inputs_ByYear!$B$27:$B$28,0),MATCH(X$5,Inputs_ByYear!$D$26:$Y$26))*INDEX(Inputs_ByYear!U$32:U$37,MATCH($C58,Inputs_ByYear!$B$32:$B$37,0))*INDEX(Inputs_ByPrg!$F$6:$F$69,MATCH('ABP BlockSize'!$E58,Inputs_ByPrg!$E$6:$E$69,0))</f>
        <v>36691.013333333336</v>
      </c>
      <c r="Y58" s="86">
        <f>Inputs_ByYear!V$22*Inputs_ByYear!V$23*INDEX(Inputs_ByYear!$D$27:$Y$28,MATCH($B58,Inputs_ByYear!$B$27:$B$28,0),MATCH(Y$5,Inputs_ByYear!$D$26:$Y$26))*INDEX(Inputs_ByYear!V$32:V$37,MATCH($C58,Inputs_ByYear!$B$32:$B$37,0))*INDEX(Inputs_ByPrg!$F$6:$F$69,MATCH('ABP BlockSize'!$E58,Inputs_ByPrg!$E$6:$E$69,0))</f>
        <v>36691.013333333336</v>
      </c>
      <c r="Z58" s="86">
        <f>Inputs_ByYear!W$22*Inputs_ByYear!W$23*INDEX(Inputs_ByYear!$D$27:$Y$28,MATCH($B58,Inputs_ByYear!$B$27:$B$28,0),MATCH(Z$5,Inputs_ByYear!$D$26:$Y$26))*INDEX(Inputs_ByYear!W$32:W$37,MATCH($C58,Inputs_ByYear!$B$32:$B$37,0))*INDEX(Inputs_ByPrg!$F$6:$F$69,MATCH('ABP BlockSize'!$E58,Inputs_ByPrg!$E$6:$E$69,0))</f>
        <v>0</v>
      </c>
      <c r="AA58" s="86">
        <f>Inputs_ByYear!X$22*Inputs_ByYear!X$23*INDEX(Inputs_ByYear!$D$27:$Y$28,MATCH($B58,Inputs_ByYear!$B$27:$B$28,0),MATCH(AA$5,Inputs_ByYear!$D$26:$Y$26))*INDEX(Inputs_ByYear!X$32:X$37,MATCH($C58,Inputs_ByYear!$B$32:$B$37,0))*INDEX(Inputs_ByPrg!$F$6:$F$69,MATCH('ABP BlockSize'!$E58,Inputs_ByPrg!$E$6:$E$69,0))</f>
        <v>0</v>
      </c>
      <c r="AB58" s="86">
        <f>Inputs_ByYear!Y$22*Inputs_ByYear!Y$23*INDEX(Inputs_ByYear!$D$27:$Y$28,MATCH($B58,Inputs_ByYear!$B$27:$B$28,0),MATCH(AB$5,Inputs_ByYear!$D$26:$Y$26))*INDEX(Inputs_ByYear!Y$32:Y$37,MATCH($C58,Inputs_ByYear!$B$32:$B$37,0))*INDEX(Inputs_ByPrg!$F$6:$F$69,MATCH('ABP BlockSize'!$E58,Inputs_ByPrg!$E$6:$E$69,0))</f>
        <v>0</v>
      </c>
    </row>
    <row r="59" spans="2:28" ht="14.75" customHeight="1" x14ac:dyDescent="0.25">
      <c r="B59" s="227" t="s">
        <v>259</v>
      </c>
      <c r="C59" s="227" t="s">
        <v>237</v>
      </c>
      <c r="D59" s="324" t="s">
        <v>327</v>
      </c>
      <c r="E59" s="272" t="str">
        <f t="shared" si="0"/>
        <v>B_Community Driven Community Solar_&gt;2000-5000</v>
      </c>
      <c r="F59" s="249" t="s">
        <v>92</v>
      </c>
      <c r="G59" s="86">
        <f>Inputs_ByYear!D$22*Inputs_ByYear!D$23*INDEX(Inputs_ByYear!$D$27:$Y$28,MATCH($B59,Inputs_ByYear!$B$27:$B$28,0),MATCH(G$5,Inputs_ByYear!$D$26:$Y$26))*INDEX(Inputs_ByYear!D$32:D$37,MATCH($C59,Inputs_ByYear!$B$32:$B$37,0))*INDEX(Inputs_ByPrg!$F$6:$F$69,MATCH('ABP BlockSize'!$E59,Inputs_ByPrg!$E$6:$E$69,0))</f>
        <v>0</v>
      </c>
      <c r="H59" s="86">
        <f>Inputs_ByYear!E$22*Inputs_ByYear!E$23*INDEX(Inputs_ByYear!$D$27:$Y$28,MATCH($B59,Inputs_ByYear!$B$27:$B$28,0),MATCH(H$5,Inputs_ByYear!$D$26:$Y$26))*INDEX(Inputs_ByYear!E$32:E$37,MATCH($C59,Inputs_ByYear!$B$32:$B$37,0))*INDEX(Inputs_ByPrg!$F$6:$F$69,MATCH('ABP BlockSize'!$E59,Inputs_ByPrg!$E$6:$E$69,0))</f>
        <v>0</v>
      </c>
      <c r="I59" s="86">
        <f>Inputs_ByYear!F$22*Inputs_ByYear!F$23*INDEX(Inputs_ByYear!$D$27:$Y$28,MATCH($B59,Inputs_ByYear!$B$27:$B$28,0),MATCH(I$5,Inputs_ByYear!$D$26:$Y$26))*INDEX(Inputs_ByYear!F$32:F$37,MATCH($C59,Inputs_ByYear!$B$32:$B$37,0))*INDEX(Inputs_ByPrg!$F$6:$F$69,MATCH('ABP BlockSize'!$E59,Inputs_ByPrg!$E$6:$E$69,0))</f>
        <v>21282.800000000003</v>
      </c>
      <c r="J59" s="86">
        <f>Inputs_ByYear!G$22*Inputs_ByYear!G$23*INDEX(Inputs_ByYear!$D$27:$Y$28,MATCH($B59,Inputs_ByYear!$B$27:$B$28,0),MATCH(J$5,Inputs_ByYear!$D$26:$Y$26))*INDEX(Inputs_ByYear!G$32:G$37,MATCH($C59,Inputs_ByYear!$B$32:$B$37,0))*INDEX(Inputs_ByPrg!$F$6:$F$69,MATCH('ABP BlockSize'!$E59,Inputs_ByPrg!$E$6:$E$69,0))</f>
        <v>17735.666666666668</v>
      </c>
      <c r="K59" s="86">
        <f>Inputs_ByYear!H$22*Inputs_ByYear!H$23*INDEX(Inputs_ByYear!$D$27:$Y$28,MATCH($B59,Inputs_ByYear!$B$27:$B$28,0),MATCH(K$5,Inputs_ByYear!$D$26:$Y$26))*INDEX(Inputs_ByYear!H$32:H$37,MATCH($C59,Inputs_ByYear!$B$32:$B$37,0))*INDEX(Inputs_ByPrg!$F$6:$F$69,MATCH('ABP BlockSize'!$E59,Inputs_ByPrg!$E$6:$E$69,0))</f>
        <v>17735.666666666668</v>
      </c>
      <c r="L59" s="86">
        <f>Inputs_ByYear!I$22*Inputs_ByYear!I$23*INDEX(Inputs_ByYear!$D$27:$Y$28,MATCH($B59,Inputs_ByYear!$B$27:$B$28,0),MATCH(L$5,Inputs_ByYear!$D$26:$Y$26))*INDEX(Inputs_ByYear!I$32:I$37,MATCH($C59,Inputs_ByYear!$B$32:$B$37,0))*INDEX(Inputs_ByPrg!$F$6:$F$69,MATCH('ABP BlockSize'!$E59,Inputs_ByPrg!$E$6:$E$69,0))</f>
        <v>21282.800000000003</v>
      </c>
      <c r="M59" s="86">
        <f>Inputs_ByYear!J$22*Inputs_ByYear!J$23*INDEX(Inputs_ByYear!$D$27:$Y$28,MATCH($B59,Inputs_ByYear!$B$27:$B$28,0),MATCH(M$5,Inputs_ByYear!$D$26:$Y$26))*INDEX(Inputs_ByYear!J$32:J$37,MATCH($C59,Inputs_ByYear!$B$32:$B$37,0))*INDEX(Inputs_ByPrg!$F$6:$F$69,MATCH('ABP BlockSize'!$E59,Inputs_ByPrg!$E$6:$E$69,0))</f>
        <v>21282.800000000003</v>
      </c>
      <c r="N59" s="86">
        <f>Inputs_ByYear!K$22*Inputs_ByYear!K$23*INDEX(Inputs_ByYear!$D$27:$Y$28,MATCH($B59,Inputs_ByYear!$B$27:$B$28,0),MATCH(N$5,Inputs_ByYear!$D$26:$Y$26))*INDEX(Inputs_ByYear!K$32:K$37,MATCH($C59,Inputs_ByYear!$B$32:$B$37,0))*INDEX(Inputs_ByPrg!$F$6:$F$69,MATCH('ABP BlockSize'!$E59,Inputs_ByPrg!$E$6:$E$69,0))</f>
        <v>14188.533333333335</v>
      </c>
      <c r="O59" s="86">
        <f>Inputs_ByYear!L$22*Inputs_ByYear!L$23*INDEX(Inputs_ByYear!$D$27:$Y$28,MATCH($B59,Inputs_ByYear!$B$27:$B$28,0),MATCH(O$5,Inputs_ByYear!$D$26:$Y$26))*INDEX(Inputs_ByYear!L$32:L$37,MATCH($C59,Inputs_ByYear!$B$32:$B$37,0))*INDEX(Inputs_ByPrg!$F$6:$F$69,MATCH('ABP BlockSize'!$E59,Inputs_ByPrg!$E$6:$E$69,0))</f>
        <v>14188.533333333335</v>
      </c>
      <c r="P59" s="86">
        <f>Inputs_ByYear!M$22*Inputs_ByYear!M$23*INDEX(Inputs_ByYear!$D$27:$Y$28,MATCH($B59,Inputs_ByYear!$B$27:$B$28,0),MATCH(P$5,Inputs_ByYear!$D$26:$Y$26))*INDEX(Inputs_ByYear!M$32:M$37,MATCH($C59,Inputs_ByYear!$B$32:$B$37,0))*INDEX(Inputs_ByPrg!$F$6:$F$69,MATCH('ABP BlockSize'!$E59,Inputs_ByPrg!$E$6:$E$69,0))</f>
        <v>14188.533333333335</v>
      </c>
      <c r="Q59" s="86">
        <f>Inputs_ByYear!N$22*Inputs_ByYear!N$23*INDEX(Inputs_ByYear!$D$27:$Y$28,MATCH($B59,Inputs_ByYear!$B$27:$B$28,0),MATCH(Q$5,Inputs_ByYear!$D$26:$Y$26))*INDEX(Inputs_ByYear!N$32:N$37,MATCH($C59,Inputs_ByYear!$B$32:$B$37,0))*INDEX(Inputs_ByPrg!$F$6:$F$69,MATCH('ABP BlockSize'!$E59,Inputs_ByPrg!$E$6:$E$69,0))</f>
        <v>14188.533333333335</v>
      </c>
      <c r="R59" s="86">
        <f>Inputs_ByYear!O$22*Inputs_ByYear!O$23*INDEX(Inputs_ByYear!$D$27:$Y$28,MATCH($B59,Inputs_ByYear!$B$27:$B$28,0),MATCH(R$5,Inputs_ByYear!$D$26:$Y$26))*INDEX(Inputs_ByYear!O$32:O$37,MATCH($C59,Inputs_ByYear!$B$32:$B$37,0))*INDEX(Inputs_ByPrg!$F$6:$F$69,MATCH('ABP BlockSize'!$E59,Inputs_ByPrg!$E$6:$E$69,0))</f>
        <v>14188.533333333335</v>
      </c>
      <c r="S59" s="86">
        <f>Inputs_ByYear!P$22*Inputs_ByYear!P$23*INDEX(Inputs_ByYear!$D$27:$Y$28,MATCH($B59,Inputs_ByYear!$B$27:$B$28,0),MATCH(S$5,Inputs_ByYear!$D$26:$Y$26))*INDEX(Inputs_ByYear!P$32:P$37,MATCH($C59,Inputs_ByYear!$B$32:$B$37,0))*INDEX(Inputs_ByPrg!$F$6:$F$69,MATCH('ABP BlockSize'!$E59,Inputs_ByPrg!$E$6:$E$69,0))</f>
        <v>14188.533333333335</v>
      </c>
      <c r="T59" s="86">
        <f>Inputs_ByYear!Q$22*Inputs_ByYear!Q$23*INDEX(Inputs_ByYear!$D$27:$Y$28,MATCH($B59,Inputs_ByYear!$B$27:$B$28,0),MATCH(T$5,Inputs_ByYear!$D$26:$Y$26))*INDEX(Inputs_ByYear!Q$32:Q$37,MATCH($C59,Inputs_ByYear!$B$32:$B$37,0))*INDEX(Inputs_ByPrg!$F$6:$F$69,MATCH('ABP BlockSize'!$E59,Inputs_ByPrg!$E$6:$E$69,0))</f>
        <v>14188.533333333335</v>
      </c>
      <c r="U59" s="86">
        <f>Inputs_ByYear!R$22*Inputs_ByYear!R$23*INDEX(Inputs_ByYear!$D$27:$Y$28,MATCH($B59,Inputs_ByYear!$B$27:$B$28,0),MATCH(U$5,Inputs_ByYear!$D$26:$Y$26))*INDEX(Inputs_ByYear!R$32:R$37,MATCH($C59,Inputs_ByYear!$B$32:$B$37,0))*INDEX(Inputs_ByPrg!$F$6:$F$69,MATCH('ABP BlockSize'!$E59,Inputs_ByPrg!$E$6:$E$69,0))</f>
        <v>14188.533333333335</v>
      </c>
      <c r="V59" s="86">
        <f>Inputs_ByYear!S$22*Inputs_ByYear!S$23*INDEX(Inputs_ByYear!$D$27:$Y$28,MATCH($B59,Inputs_ByYear!$B$27:$B$28,0),MATCH(V$5,Inputs_ByYear!$D$26:$Y$26))*INDEX(Inputs_ByYear!S$32:S$37,MATCH($C59,Inputs_ByYear!$B$32:$B$37,0))*INDEX(Inputs_ByPrg!$F$6:$F$69,MATCH('ABP BlockSize'!$E59,Inputs_ByPrg!$E$6:$E$69,0))</f>
        <v>14188.533333333335</v>
      </c>
      <c r="W59" s="86">
        <f>Inputs_ByYear!T$22*Inputs_ByYear!T$23*INDEX(Inputs_ByYear!$D$27:$Y$28,MATCH($B59,Inputs_ByYear!$B$27:$B$28,0),MATCH(W$5,Inputs_ByYear!$D$26:$Y$26))*INDEX(Inputs_ByYear!T$32:T$37,MATCH($C59,Inputs_ByYear!$B$32:$B$37,0))*INDEX(Inputs_ByPrg!$F$6:$F$69,MATCH('ABP BlockSize'!$E59,Inputs_ByPrg!$E$6:$E$69,0))</f>
        <v>14188.533333333335</v>
      </c>
      <c r="X59" s="86">
        <f>Inputs_ByYear!U$22*Inputs_ByYear!U$23*INDEX(Inputs_ByYear!$D$27:$Y$28,MATCH($B59,Inputs_ByYear!$B$27:$B$28,0),MATCH(X$5,Inputs_ByYear!$D$26:$Y$26))*INDEX(Inputs_ByYear!U$32:U$37,MATCH($C59,Inputs_ByYear!$B$32:$B$37,0))*INDEX(Inputs_ByPrg!$F$6:$F$69,MATCH('ABP BlockSize'!$E59,Inputs_ByPrg!$E$6:$E$69,0))</f>
        <v>14188.533333333335</v>
      </c>
      <c r="Y59" s="86">
        <f>Inputs_ByYear!V$22*Inputs_ByYear!V$23*INDEX(Inputs_ByYear!$D$27:$Y$28,MATCH($B59,Inputs_ByYear!$B$27:$B$28,0),MATCH(Y$5,Inputs_ByYear!$D$26:$Y$26))*INDEX(Inputs_ByYear!V$32:V$37,MATCH($C59,Inputs_ByYear!$B$32:$B$37,0))*INDEX(Inputs_ByPrg!$F$6:$F$69,MATCH('ABP BlockSize'!$E59,Inputs_ByPrg!$E$6:$E$69,0))</f>
        <v>14188.533333333335</v>
      </c>
      <c r="Z59" s="86">
        <f>Inputs_ByYear!W$22*Inputs_ByYear!W$23*INDEX(Inputs_ByYear!$D$27:$Y$28,MATCH($B59,Inputs_ByYear!$B$27:$B$28,0),MATCH(Z$5,Inputs_ByYear!$D$26:$Y$26))*INDEX(Inputs_ByYear!W$32:W$37,MATCH($C59,Inputs_ByYear!$B$32:$B$37,0))*INDEX(Inputs_ByPrg!$F$6:$F$69,MATCH('ABP BlockSize'!$E59,Inputs_ByPrg!$E$6:$E$69,0))</f>
        <v>0</v>
      </c>
      <c r="AA59" s="86">
        <f>Inputs_ByYear!X$22*Inputs_ByYear!X$23*INDEX(Inputs_ByYear!$D$27:$Y$28,MATCH($B59,Inputs_ByYear!$B$27:$B$28,0),MATCH(AA$5,Inputs_ByYear!$D$26:$Y$26))*INDEX(Inputs_ByYear!X$32:X$37,MATCH($C59,Inputs_ByYear!$B$32:$B$37,0))*INDEX(Inputs_ByPrg!$F$6:$F$69,MATCH('ABP BlockSize'!$E59,Inputs_ByPrg!$E$6:$E$69,0))</f>
        <v>0</v>
      </c>
      <c r="AB59" s="86">
        <f>Inputs_ByYear!Y$22*Inputs_ByYear!Y$23*INDEX(Inputs_ByYear!$D$27:$Y$28,MATCH($B59,Inputs_ByYear!$B$27:$B$28,0),MATCH(AB$5,Inputs_ByYear!$D$26:$Y$26))*INDEX(Inputs_ByYear!Y$32:Y$37,MATCH($C59,Inputs_ByYear!$B$32:$B$37,0))*INDEX(Inputs_ByPrg!$F$6:$F$69,MATCH('ABP BlockSize'!$E59,Inputs_ByPrg!$E$6:$E$69,0))</f>
        <v>0</v>
      </c>
    </row>
    <row r="60" spans="2:28" ht="14.75" customHeight="1" x14ac:dyDescent="0.25">
      <c r="B60" s="227" t="s">
        <v>258</v>
      </c>
      <c r="C60" s="227" t="s">
        <v>238</v>
      </c>
      <c r="D60" s="324" t="s">
        <v>322</v>
      </c>
      <c r="E60" s="272" t="str">
        <f t="shared" si="0"/>
        <v>A_Equity Eligible Contractor_&gt;25-100</v>
      </c>
      <c r="F60" s="249" t="s">
        <v>92</v>
      </c>
      <c r="G60" s="86">
        <f>Inputs_ByYear!D$22*Inputs_ByYear!D$23*INDEX(Inputs_ByYear!$D$27:$Y$28,MATCH($B60,Inputs_ByYear!$B$27:$B$28,0),MATCH(G$5,Inputs_ByYear!$D$26:$Y$26))*INDEX(Inputs_ByYear!D$32:D$37,MATCH($C60,Inputs_ByYear!$B$32:$B$37,0))*INDEX(Inputs_ByPrg!$F$6:$F$69,MATCH('ABP BlockSize'!$E60,Inputs_ByPrg!$E$6:$E$69,0))</f>
        <v>0</v>
      </c>
      <c r="H60" s="86">
        <f>Inputs_ByYear!E$22*Inputs_ByYear!E$23*INDEX(Inputs_ByYear!$D$27:$Y$28,MATCH($B60,Inputs_ByYear!$B$27:$B$28,0),MATCH(H$5,Inputs_ByYear!$D$26:$Y$26))*INDEX(Inputs_ByYear!E$32:E$37,MATCH($C60,Inputs_ByYear!$B$32:$B$37,0))*INDEX(Inputs_ByPrg!$F$6:$F$69,MATCH('ABP BlockSize'!$E60,Inputs_ByPrg!$E$6:$E$69,0))</f>
        <v>0</v>
      </c>
      <c r="I60" s="86">
        <f>Inputs_ByYear!F$22*Inputs_ByYear!F$23*INDEX(Inputs_ByYear!$D$27:$Y$28,MATCH($B60,Inputs_ByYear!$B$27:$B$28,0),MATCH(I$5,Inputs_ByYear!$D$26:$Y$26))*INDEX(Inputs_ByYear!F$32:F$37,MATCH($C60,Inputs_ByYear!$B$32:$B$37,0))*INDEX(Inputs_ByPrg!$F$6:$F$69,MATCH('ABP BlockSize'!$E60,Inputs_ByPrg!$E$6:$E$69,0))</f>
        <v>8306.1492537313425</v>
      </c>
      <c r="J60" s="86">
        <f>Inputs_ByYear!G$22*Inputs_ByYear!G$23*INDEX(Inputs_ByYear!$D$27:$Y$28,MATCH($B60,Inputs_ByYear!$B$27:$B$28,0),MATCH(J$5,Inputs_ByYear!$D$26:$Y$26))*INDEX(Inputs_ByYear!G$32:G$37,MATCH($C60,Inputs_ByYear!$B$32:$B$37,0))*INDEX(Inputs_ByPrg!$F$6:$F$69,MATCH('ABP BlockSize'!$E60,Inputs_ByPrg!$E$6:$E$69,0))</f>
        <v>7865.6716417910438</v>
      </c>
      <c r="K60" s="86">
        <f>Inputs_ByYear!H$22*Inputs_ByYear!H$23*INDEX(Inputs_ByYear!$D$27:$Y$28,MATCH($B60,Inputs_ByYear!$B$27:$B$28,0),MATCH(K$5,Inputs_ByYear!$D$26:$Y$26))*INDEX(Inputs_ByYear!H$32:H$37,MATCH($C60,Inputs_ByYear!$B$32:$B$37,0))*INDEX(Inputs_ByPrg!$F$6:$F$69,MATCH('ABP BlockSize'!$E60,Inputs_ByPrg!$E$6:$E$69,0))</f>
        <v>7865.6716417910438</v>
      </c>
      <c r="L60" s="86">
        <f>Inputs_ByYear!I$22*Inputs_ByYear!I$23*INDEX(Inputs_ByYear!$D$27:$Y$28,MATCH($B60,Inputs_ByYear!$B$27:$B$28,0),MATCH(L$5,Inputs_ByYear!$D$26:$Y$26))*INDEX(Inputs_ByYear!I$32:I$37,MATCH($C60,Inputs_ByYear!$B$32:$B$37,0))*INDEX(Inputs_ByPrg!$F$6:$F$69,MATCH('ABP BlockSize'!$E60,Inputs_ByPrg!$E$6:$E$69,0))</f>
        <v>9438.805970149253</v>
      </c>
      <c r="M60" s="86">
        <f>Inputs_ByYear!J$22*Inputs_ByYear!J$23*INDEX(Inputs_ByYear!$D$27:$Y$28,MATCH($B60,Inputs_ByYear!$B$27:$B$28,0),MATCH(M$5,Inputs_ByYear!$D$26:$Y$26))*INDEX(Inputs_ByYear!J$32:J$37,MATCH($C60,Inputs_ByYear!$B$32:$B$37,0))*INDEX(Inputs_ByPrg!$F$6:$F$69,MATCH('ABP BlockSize'!$E60,Inputs_ByPrg!$E$6:$E$69,0))</f>
        <v>9438.805970149253</v>
      </c>
      <c r="N60" s="86">
        <f>Inputs_ByYear!K$22*Inputs_ByYear!K$23*INDEX(Inputs_ByYear!$D$27:$Y$28,MATCH($B60,Inputs_ByYear!$B$27:$B$28,0),MATCH(N$5,Inputs_ByYear!$D$26:$Y$26))*INDEX(Inputs_ByYear!K$32:K$37,MATCH($C60,Inputs_ByYear!$B$32:$B$37,0))*INDEX(Inputs_ByPrg!$F$6:$F$69,MATCH('ABP BlockSize'!$E60,Inputs_ByPrg!$E$6:$E$69,0))</f>
        <v>6292.5373134328347</v>
      </c>
      <c r="O60" s="86">
        <f>Inputs_ByYear!L$22*Inputs_ByYear!L$23*INDEX(Inputs_ByYear!$D$27:$Y$28,MATCH($B60,Inputs_ByYear!$B$27:$B$28,0),MATCH(O$5,Inputs_ByYear!$D$26:$Y$26))*INDEX(Inputs_ByYear!L$32:L$37,MATCH($C60,Inputs_ByYear!$B$32:$B$37,0))*INDEX(Inputs_ByPrg!$F$6:$F$69,MATCH('ABP BlockSize'!$E60,Inputs_ByPrg!$E$6:$E$69,0))</f>
        <v>6292.5373134328347</v>
      </c>
      <c r="P60" s="86">
        <f>Inputs_ByYear!M$22*Inputs_ByYear!M$23*INDEX(Inputs_ByYear!$D$27:$Y$28,MATCH($B60,Inputs_ByYear!$B$27:$B$28,0),MATCH(P$5,Inputs_ByYear!$D$26:$Y$26))*INDEX(Inputs_ByYear!M$32:M$37,MATCH($C60,Inputs_ByYear!$B$32:$B$37,0))*INDEX(Inputs_ByPrg!$F$6:$F$69,MATCH('ABP BlockSize'!$E60,Inputs_ByPrg!$E$6:$E$69,0))</f>
        <v>6292.5373134328347</v>
      </c>
      <c r="Q60" s="86">
        <f>Inputs_ByYear!N$22*Inputs_ByYear!N$23*INDEX(Inputs_ByYear!$D$27:$Y$28,MATCH($B60,Inputs_ByYear!$B$27:$B$28,0),MATCH(Q$5,Inputs_ByYear!$D$26:$Y$26))*INDEX(Inputs_ByYear!N$32:N$37,MATCH($C60,Inputs_ByYear!$B$32:$B$37,0))*INDEX(Inputs_ByPrg!$F$6:$F$69,MATCH('ABP BlockSize'!$E60,Inputs_ByPrg!$E$6:$E$69,0))</f>
        <v>6292.5373134328347</v>
      </c>
      <c r="R60" s="86">
        <f>Inputs_ByYear!O$22*Inputs_ByYear!O$23*INDEX(Inputs_ByYear!$D$27:$Y$28,MATCH($B60,Inputs_ByYear!$B$27:$B$28,0),MATCH(R$5,Inputs_ByYear!$D$26:$Y$26))*INDEX(Inputs_ByYear!O$32:O$37,MATCH($C60,Inputs_ByYear!$B$32:$B$37,0))*INDEX(Inputs_ByPrg!$F$6:$F$69,MATCH('ABP BlockSize'!$E60,Inputs_ByPrg!$E$6:$E$69,0))</f>
        <v>6292.5373134328347</v>
      </c>
      <c r="S60" s="86">
        <f>Inputs_ByYear!P$22*Inputs_ByYear!P$23*INDEX(Inputs_ByYear!$D$27:$Y$28,MATCH($B60,Inputs_ByYear!$B$27:$B$28,0),MATCH(S$5,Inputs_ByYear!$D$26:$Y$26))*INDEX(Inputs_ByYear!P$32:P$37,MATCH($C60,Inputs_ByYear!$B$32:$B$37,0))*INDEX(Inputs_ByPrg!$F$6:$F$69,MATCH('ABP BlockSize'!$E60,Inputs_ByPrg!$E$6:$E$69,0))</f>
        <v>6292.5373134328347</v>
      </c>
      <c r="T60" s="86">
        <f>Inputs_ByYear!Q$22*Inputs_ByYear!Q$23*INDEX(Inputs_ByYear!$D$27:$Y$28,MATCH($B60,Inputs_ByYear!$B$27:$B$28,0),MATCH(T$5,Inputs_ByYear!$D$26:$Y$26))*INDEX(Inputs_ByYear!Q$32:Q$37,MATCH($C60,Inputs_ByYear!$B$32:$B$37,0))*INDEX(Inputs_ByPrg!$F$6:$F$69,MATCH('ABP BlockSize'!$E60,Inputs_ByPrg!$E$6:$E$69,0))</f>
        <v>6292.5373134328347</v>
      </c>
      <c r="U60" s="86">
        <f>Inputs_ByYear!R$22*Inputs_ByYear!R$23*INDEX(Inputs_ByYear!$D$27:$Y$28,MATCH($B60,Inputs_ByYear!$B$27:$B$28,0),MATCH(U$5,Inputs_ByYear!$D$26:$Y$26))*INDEX(Inputs_ByYear!R$32:R$37,MATCH($C60,Inputs_ByYear!$B$32:$B$37,0))*INDEX(Inputs_ByPrg!$F$6:$F$69,MATCH('ABP BlockSize'!$E60,Inputs_ByPrg!$E$6:$E$69,0))</f>
        <v>6292.5373134328347</v>
      </c>
      <c r="V60" s="86">
        <f>Inputs_ByYear!S$22*Inputs_ByYear!S$23*INDEX(Inputs_ByYear!$D$27:$Y$28,MATCH($B60,Inputs_ByYear!$B$27:$B$28,0),MATCH(V$5,Inputs_ByYear!$D$26:$Y$26))*INDEX(Inputs_ByYear!S$32:S$37,MATCH($C60,Inputs_ByYear!$B$32:$B$37,0))*INDEX(Inputs_ByPrg!$F$6:$F$69,MATCH('ABP BlockSize'!$E60,Inputs_ByPrg!$E$6:$E$69,0))</f>
        <v>6292.5373134328347</v>
      </c>
      <c r="W60" s="86">
        <f>Inputs_ByYear!T$22*Inputs_ByYear!T$23*INDEX(Inputs_ByYear!$D$27:$Y$28,MATCH($B60,Inputs_ByYear!$B$27:$B$28,0),MATCH(W$5,Inputs_ByYear!$D$26:$Y$26))*INDEX(Inputs_ByYear!T$32:T$37,MATCH($C60,Inputs_ByYear!$B$32:$B$37,0))*INDEX(Inputs_ByPrg!$F$6:$F$69,MATCH('ABP BlockSize'!$E60,Inputs_ByPrg!$E$6:$E$69,0))</f>
        <v>6292.5373134328347</v>
      </c>
      <c r="X60" s="86">
        <f>Inputs_ByYear!U$22*Inputs_ByYear!U$23*INDEX(Inputs_ByYear!$D$27:$Y$28,MATCH($B60,Inputs_ByYear!$B$27:$B$28,0),MATCH(X$5,Inputs_ByYear!$D$26:$Y$26))*INDEX(Inputs_ByYear!U$32:U$37,MATCH($C60,Inputs_ByYear!$B$32:$B$37,0))*INDEX(Inputs_ByPrg!$F$6:$F$69,MATCH('ABP BlockSize'!$E60,Inputs_ByPrg!$E$6:$E$69,0))</f>
        <v>6292.5373134328347</v>
      </c>
      <c r="Y60" s="86">
        <f>Inputs_ByYear!V$22*Inputs_ByYear!V$23*INDEX(Inputs_ByYear!$D$27:$Y$28,MATCH($B60,Inputs_ByYear!$B$27:$B$28,0),MATCH(Y$5,Inputs_ByYear!$D$26:$Y$26))*INDEX(Inputs_ByYear!V$32:V$37,MATCH($C60,Inputs_ByYear!$B$32:$B$37,0))*INDEX(Inputs_ByPrg!$F$6:$F$69,MATCH('ABP BlockSize'!$E60,Inputs_ByPrg!$E$6:$E$69,0))</f>
        <v>6292.5373134328347</v>
      </c>
      <c r="Z60" s="86">
        <f>Inputs_ByYear!W$22*Inputs_ByYear!W$23*INDEX(Inputs_ByYear!$D$27:$Y$28,MATCH($B60,Inputs_ByYear!$B$27:$B$28,0),MATCH(Z$5,Inputs_ByYear!$D$26:$Y$26))*INDEX(Inputs_ByYear!W$32:W$37,MATCH($C60,Inputs_ByYear!$B$32:$B$37,0))*INDEX(Inputs_ByPrg!$F$6:$F$69,MATCH('ABP BlockSize'!$E60,Inputs_ByPrg!$E$6:$E$69,0))</f>
        <v>0</v>
      </c>
      <c r="AA60" s="86">
        <f>Inputs_ByYear!X$22*Inputs_ByYear!X$23*INDEX(Inputs_ByYear!$D$27:$Y$28,MATCH($B60,Inputs_ByYear!$B$27:$B$28,0),MATCH(AA$5,Inputs_ByYear!$D$26:$Y$26))*INDEX(Inputs_ByYear!X$32:X$37,MATCH($C60,Inputs_ByYear!$B$32:$B$37,0))*INDEX(Inputs_ByPrg!$F$6:$F$69,MATCH('ABP BlockSize'!$E60,Inputs_ByPrg!$E$6:$E$69,0))</f>
        <v>0</v>
      </c>
      <c r="AB60" s="86">
        <f>Inputs_ByYear!Y$22*Inputs_ByYear!Y$23*INDEX(Inputs_ByYear!$D$27:$Y$28,MATCH($B60,Inputs_ByYear!$B$27:$B$28,0),MATCH(AB$5,Inputs_ByYear!$D$26:$Y$26))*INDEX(Inputs_ByYear!Y$32:Y$37,MATCH($C60,Inputs_ByYear!$B$32:$B$37,0))*INDEX(Inputs_ByPrg!$F$6:$F$69,MATCH('ABP BlockSize'!$E60,Inputs_ByPrg!$E$6:$E$69,0))</f>
        <v>0</v>
      </c>
    </row>
    <row r="61" spans="2:28" ht="14.75" customHeight="1" x14ac:dyDescent="0.25">
      <c r="B61" s="227" t="s">
        <v>258</v>
      </c>
      <c r="C61" s="227" t="s">
        <v>238</v>
      </c>
      <c r="D61" s="324" t="s">
        <v>323</v>
      </c>
      <c r="E61" s="272" t="str">
        <f t="shared" si="0"/>
        <v>A_Equity Eligible Contractor_&gt;100-200</v>
      </c>
      <c r="F61" s="249" t="s">
        <v>92</v>
      </c>
      <c r="G61" s="86">
        <f>Inputs_ByYear!D$22*Inputs_ByYear!D$23*INDEX(Inputs_ByYear!$D$27:$Y$28,MATCH($B61,Inputs_ByYear!$B$27:$B$28,0),MATCH(G$5,Inputs_ByYear!$D$26:$Y$26))*INDEX(Inputs_ByYear!D$32:D$37,MATCH($C61,Inputs_ByYear!$B$32:$B$37,0))*INDEX(Inputs_ByPrg!$F$6:$F$69,MATCH('ABP BlockSize'!$E61,Inputs_ByPrg!$E$6:$E$69,0))</f>
        <v>0</v>
      </c>
      <c r="H61" s="86">
        <f>Inputs_ByYear!E$22*Inputs_ByYear!E$23*INDEX(Inputs_ByYear!$D$27:$Y$28,MATCH($B61,Inputs_ByYear!$B$27:$B$28,0),MATCH(H$5,Inputs_ByYear!$D$26:$Y$26))*INDEX(Inputs_ByYear!E$32:E$37,MATCH($C61,Inputs_ByYear!$B$32:$B$37,0))*INDEX(Inputs_ByPrg!$F$6:$F$69,MATCH('ABP BlockSize'!$E61,Inputs_ByPrg!$E$6:$E$69,0))</f>
        <v>0</v>
      </c>
      <c r="I61" s="86">
        <f>Inputs_ByYear!F$22*Inputs_ByYear!F$23*INDEX(Inputs_ByYear!$D$27:$Y$28,MATCH($B61,Inputs_ByYear!$B$27:$B$28,0),MATCH(I$5,Inputs_ByYear!$D$26:$Y$26))*INDEX(Inputs_ByYear!F$32:F$37,MATCH($C61,Inputs_ByYear!$B$32:$B$37,0))*INDEX(Inputs_ByPrg!$F$6:$F$69,MATCH('ABP BlockSize'!$E61,Inputs_ByPrg!$E$6:$E$69,0))</f>
        <v>31096.835820895521</v>
      </c>
      <c r="J61" s="86">
        <f>Inputs_ByYear!G$22*Inputs_ByYear!G$23*INDEX(Inputs_ByYear!$D$27:$Y$28,MATCH($B61,Inputs_ByYear!$B$27:$B$28,0),MATCH(J$5,Inputs_ByYear!$D$26:$Y$26))*INDEX(Inputs_ByYear!G$32:G$37,MATCH($C61,Inputs_ByYear!$B$32:$B$37,0))*INDEX(Inputs_ByPrg!$F$6:$F$69,MATCH('ABP BlockSize'!$E61,Inputs_ByPrg!$E$6:$E$69,0))</f>
        <v>29447.761194029852</v>
      </c>
      <c r="K61" s="86">
        <f>Inputs_ByYear!H$22*Inputs_ByYear!H$23*INDEX(Inputs_ByYear!$D$27:$Y$28,MATCH($B61,Inputs_ByYear!$B$27:$B$28,0),MATCH(K$5,Inputs_ByYear!$D$26:$Y$26))*INDEX(Inputs_ByYear!H$32:H$37,MATCH($C61,Inputs_ByYear!$B$32:$B$37,0))*INDEX(Inputs_ByPrg!$F$6:$F$69,MATCH('ABP BlockSize'!$E61,Inputs_ByPrg!$E$6:$E$69,0))</f>
        <v>29447.761194029852</v>
      </c>
      <c r="L61" s="86">
        <f>Inputs_ByYear!I$22*Inputs_ByYear!I$23*INDEX(Inputs_ByYear!$D$27:$Y$28,MATCH($B61,Inputs_ByYear!$B$27:$B$28,0),MATCH(L$5,Inputs_ByYear!$D$26:$Y$26))*INDEX(Inputs_ByYear!I$32:I$37,MATCH($C61,Inputs_ByYear!$B$32:$B$37,0))*INDEX(Inputs_ByPrg!$F$6:$F$69,MATCH('ABP BlockSize'!$E61,Inputs_ByPrg!$E$6:$E$69,0))</f>
        <v>35337.313432835821</v>
      </c>
      <c r="M61" s="86">
        <f>Inputs_ByYear!J$22*Inputs_ByYear!J$23*INDEX(Inputs_ByYear!$D$27:$Y$28,MATCH($B61,Inputs_ByYear!$B$27:$B$28,0),MATCH(M$5,Inputs_ByYear!$D$26:$Y$26))*INDEX(Inputs_ByYear!J$32:J$37,MATCH($C61,Inputs_ByYear!$B$32:$B$37,0))*INDEX(Inputs_ByPrg!$F$6:$F$69,MATCH('ABP BlockSize'!$E61,Inputs_ByPrg!$E$6:$E$69,0))</f>
        <v>35337.313432835821</v>
      </c>
      <c r="N61" s="86">
        <f>Inputs_ByYear!K$22*Inputs_ByYear!K$23*INDEX(Inputs_ByYear!$D$27:$Y$28,MATCH($B61,Inputs_ByYear!$B$27:$B$28,0),MATCH(N$5,Inputs_ByYear!$D$26:$Y$26))*INDEX(Inputs_ByYear!K$32:K$37,MATCH($C61,Inputs_ByYear!$B$32:$B$37,0))*INDEX(Inputs_ByPrg!$F$6:$F$69,MATCH('ABP BlockSize'!$E61,Inputs_ByPrg!$E$6:$E$69,0))</f>
        <v>23558.208955223879</v>
      </c>
      <c r="O61" s="86">
        <f>Inputs_ByYear!L$22*Inputs_ByYear!L$23*INDEX(Inputs_ByYear!$D$27:$Y$28,MATCH($B61,Inputs_ByYear!$B$27:$B$28,0),MATCH(O$5,Inputs_ByYear!$D$26:$Y$26))*INDEX(Inputs_ByYear!L$32:L$37,MATCH($C61,Inputs_ByYear!$B$32:$B$37,0))*INDEX(Inputs_ByPrg!$F$6:$F$69,MATCH('ABP BlockSize'!$E61,Inputs_ByPrg!$E$6:$E$69,0))</f>
        <v>23558.208955223879</v>
      </c>
      <c r="P61" s="86">
        <f>Inputs_ByYear!M$22*Inputs_ByYear!M$23*INDEX(Inputs_ByYear!$D$27:$Y$28,MATCH($B61,Inputs_ByYear!$B$27:$B$28,0),MATCH(P$5,Inputs_ByYear!$D$26:$Y$26))*INDEX(Inputs_ByYear!M$32:M$37,MATCH($C61,Inputs_ByYear!$B$32:$B$37,0))*INDEX(Inputs_ByPrg!$F$6:$F$69,MATCH('ABP BlockSize'!$E61,Inputs_ByPrg!$E$6:$E$69,0))</f>
        <v>23558.208955223879</v>
      </c>
      <c r="Q61" s="86">
        <f>Inputs_ByYear!N$22*Inputs_ByYear!N$23*INDEX(Inputs_ByYear!$D$27:$Y$28,MATCH($B61,Inputs_ByYear!$B$27:$B$28,0),MATCH(Q$5,Inputs_ByYear!$D$26:$Y$26))*INDEX(Inputs_ByYear!N$32:N$37,MATCH($C61,Inputs_ByYear!$B$32:$B$37,0))*INDEX(Inputs_ByPrg!$F$6:$F$69,MATCH('ABP BlockSize'!$E61,Inputs_ByPrg!$E$6:$E$69,0))</f>
        <v>23558.208955223879</v>
      </c>
      <c r="R61" s="86">
        <f>Inputs_ByYear!O$22*Inputs_ByYear!O$23*INDEX(Inputs_ByYear!$D$27:$Y$28,MATCH($B61,Inputs_ByYear!$B$27:$B$28,0),MATCH(R$5,Inputs_ByYear!$D$26:$Y$26))*INDEX(Inputs_ByYear!O$32:O$37,MATCH($C61,Inputs_ByYear!$B$32:$B$37,0))*INDEX(Inputs_ByPrg!$F$6:$F$69,MATCH('ABP BlockSize'!$E61,Inputs_ByPrg!$E$6:$E$69,0))</f>
        <v>23558.208955223879</v>
      </c>
      <c r="S61" s="86">
        <f>Inputs_ByYear!P$22*Inputs_ByYear!P$23*INDEX(Inputs_ByYear!$D$27:$Y$28,MATCH($B61,Inputs_ByYear!$B$27:$B$28,0),MATCH(S$5,Inputs_ByYear!$D$26:$Y$26))*INDEX(Inputs_ByYear!P$32:P$37,MATCH($C61,Inputs_ByYear!$B$32:$B$37,0))*INDEX(Inputs_ByPrg!$F$6:$F$69,MATCH('ABP BlockSize'!$E61,Inputs_ByPrg!$E$6:$E$69,0))</f>
        <v>23558.208955223879</v>
      </c>
      <c r="T61" s="86">
        <f>Inputs_ByYear!Q$22*Inputs_ByYear!Q$23*INDEX(Inputs_ByYear!$D$27:$Y$28,MATCH($B61,Inputs_ByYear!$B$27:$B$28,0),MATCH(T$5,Inputs_ByYear!$D$26:$Y$26))*INDEX(Inputs_ByYear!Q$32:Q$37,MATCH($C61,Inputs_ByYear!$B$32:$B$37,0))*INDEX(Inputs_ByPrg!$F$6:$F$69,MATCH('ABP BlockSize'!$E61,Inputs_ByPrg!$E$6:$E$69,0))</f>
        <v>23558.208955223879</v>
      </c>
      <c r="U61" s="86">
        <f>Inputs_ByYear!R$22*Inputs_ByYear!R$23*INDEX(Inputs_ByYear!$D$27:$Y$28,MATCH($B61,Inputs_ByYear!$B$27:$B$28,0),MATCH(U$5,Inputs_ByYear!$D$26:$Y$26))*INDEX(Inputs_ByYear!R$32:R$37,MATCH($C61,Inputs_ByYear!$B$32:$B$37,0))*INDEX(Inputs_ByPrg!$F$6:$F$69,MATCH('ABP BlockSize'!$E61,Inputs_ByPrg!$E$6:$E$69,0))</f>
        <v>23558.208955223879</v>
      </c>
      <c r="V61" s="86">
        <f>Inputs_ByYear!S$22*Inputs_ByYear!S$23*INDEX(Inputs_ByYear!$D$27:$Y$28,MATCH($B61,Inputs_ByYear!$B$27:$B$28,0),MATCH(V$5,Inputs_ByYear!$D$26:$Y$26))*INDEX(Inputs_ByYear!S$32:S$37,MATCH($C61,Inputs_ByYear!$B$32:$B$37,0))*INDEX(Inputs_ByPrg!$F$6:$F$69,MATCH('ABP BlockSize'!$E61,Inputs_ByPrg!$E$6:$E$69,0))</f>
        <v>23558.208955223879</v>
      </c>
      <c r="W61" s="86">
        <f>Inputs_ByYear!T$22*Inputs_ByYear!T$23*INDEX(Inputs_ByYear!$D$27:$Y$28,MATCH($B61,Inputs_ByYear!$B$27:$B$28,0),MATCH(W$5,Inputs_ByYear!$D$26:$Y$26))*INDEX(Inputs_ByYear!T$32:T$37,MATCH($C61,Inputs_ByYear!$B$32:$B$37,0))*INDEX(Inputs_ByPrg!$F$6:$F$69,MATCH('ABP BlockSize'!$E61,Inputs_ByPrg!$E$6:$E$69,0))</f>
        <v>23558.208955223879</v>
      </c>
      <c r="X61" s="86">
        <f>Inputs_ByYear!U$22*Inputs_ByYear!U$23*INDEX(Inputs_ByYear!$D$27:$Y$28,MATCH($B61,Inputs_ByYear!$B$27:$B$28,0),MATCH(X$5,Inputs_ByYear!$D$26:$Y$26))*INDEX(Inputs_ByYear!U$32:U$37,MATCH($C61,Inputs_ByYear!$B$32:$B$37,0))*INDEX(Inputs_ByPrg!$F$6:$F$69,MATCH('ABP BlockSize'!$E61,Inputs_ByPrg!$E$6:$E$69,0))</f>
        <v>23558.208955223879</v>
      </c>
      <c r="Y61" s="86">
        <f>Inputs_ByYear!V$22*Inputs_ByYear!V$23*INDEX(Inputs_ByYear!$D$27:$Y$28,MATCH($B61,Inputs_ByYear!$B$27:$B$28,0),MATCH(Y$5,Inputs_ByYear!$D$26:$Y$26))*INDEX(Inputs_ByYear!V$32:V$37,MATCH($C61,Inputs_ByYear!$B$32:$B$37,0))*INDEX(Inputs_ByPrg!$F$6:$F$69,MATCH('ABP BlockSize'!$E61,Inputs_ByPrg!$E$6:$E$69,0))</f>
        <v>23558.208955223879</v>
      </c>
      <c r="Z61" s="86">
        <f>Inputs_ByYear!W$22*Inputs_ByYear!W$23*INDEX(Inputs_ByYear!$D$27:$Y$28,MATCH($B61,Inputs_ByYear!$B$27:$B$28,0),MATCH(Z$5,Inputs_ByYear!$D$26:$Y$26))*INDEX(Inputs_ByYear!W$32:W$37,MATCH($C61,Inputs_ByYear!$B$32:$B$37,0))*INDEX(Inputs_ByPrg!$F$6:$F$69,MATCH('ABP BlockSize'!$E61,Inputs_ByPrg!$E$6:$E$69,0))</f>
        <v>0</v>
      </c>
      <c r="AA61" s="86">
        <f>Inputs_ByYear!X$22*Inputs_ByYear!X$23*INDEX(Inputs_ByYear!$D$27:$Y$28,MATCH($B61,Inputs_ByYear!$B$27:$B$28,0),MATCH(AA$5,Inputs_ByYear!$D$26:$Y$26))*INDEX(Inputs_ByYear!X$32:X$37,MATCH($C61,Inputs_ByYear!$B$32:$B$37,0))*INDEX(Inputs_ByPrg!$F$6:$F$69,MATCH('ABP BlockSize'!$E61,Inputs_ByPrg!$E$6:$E$69,0))</f>
        <v>0</v>
      </c>
      <c r="AB61" s="86">
        <f>Inputs_ByYear!Y$22*Inputs_ByYear!Y$23*INDEX(Inputs_ByYear!$D$27:$Y$28,MATCH($B61,Inputs_ByYear!$B$27:$B$28,0),MATCH(AB$5,Inputs_ByYear!$D$26:$Y$26))*INDEX(Inputs_ByYear!Y$32:Y$37,MATCH($C61,Inputs_ByYear!$B$32:$B$37,0))*INDEX(Inputs_ByPrg!$F$6:$F$69,MATCH('ABP BlockSize'!$E61,Inputs_ByPrg!$E$6:$E$69,0))</f>
        <v>0</v>
      </c>
    </row>
    <row r="62" spans="2:28" ht="14.75" customHeight="1" x14ac:dyDescent="0.25">
      <c r="B62" s="227" t="s">
        <v>258</v>
      </c>
      <c r="C62" s="227" t="s">
        <v>238</v>
      </c>
      <c r="D62" s="324" t="s">
        <v>324</v>
      </c>
      <c r="E62" s="272" t="str">
        <f t="shared" si="0"/>
        <v>A_Equity Eligible Contractor_&gt;200-500</v>
      </c>
      <c r="F62" s="249" t="s">
        <v>92</v>
      </c>
      <c r="G62" s="86">
        <f>Inputs_ByYear!D$22*Inputs_ByYear!D$23*INDEX(Inputs_ByYear!$D$27:$Y$28,MATCH($B62,Inputs_ByYear!$B$27:$B$28,0),MATCH(G$5,Inputs_ByYear!$D$26:$Y$26))*INDEX(Inputs_ByYear!D$32:D$37,MATCH($C62,Inputs_ByYear!$B$32:$B$37,0))*INDEX(Inputs_ByPrg!$F$6:$F$69,MATCH('ABP BlockSize'!$E62,Inputs_ByPrg!$E$6:$E$69,0))</f>
        <v>0</v>
      </c>
      <c r="H62" s="86">
        <f>Inputs_ByYear!E$22*Inputs_ByYear!E$23*INDEX(Inputs_ByYear!$D$27:$Y$28,MATCH($B62,Inputs_ByYear!$B$27:$B$28,0),MATCH(H$5,Inputs_ByYear!$D$26:$Y$26))*INDEX(Inputs_ByYear!E$32:E$37,MATCH($C62,Inputs_ByYear!$B$32:$B$37,0))*INDEX(Inputs_ByPrg!$F$6:$F$69,MATCH('ABP BlockSize'!$E62,Inputs_ByPrg!$E$6:$E$69,0))</f>
        <v>0</v>
      </c>
      <c r="I62" s="86">
        <f>Inputs_ByYear!F$22*Inputs_ByYear!F$23*INDEX(Inputs_ByYear!$D$27:$Y$28,MATCH($B62,Inputs_ByYear!$B$27:$B$28,0),MATCH(I$5,Inputs_ByYear!$D$26:$Y$26))*INDEX(Inputs_ByYear!F$32:F$37,MATCH($C62,Inputs_ByYear!$B$32:$B$37,0))*INDEX(Inputs_ByPrg!$F$6:$F$69,MATCH('ABP BlockSize'!$E62,Inputs_ByPrg!$E$6:$E$69,0))</f>
        <v>0</v>
      </c>
      <c r="J62" s="86">
        <f>Inputs_ByYear!G$22*Inputs_ByYear!G$23*INDEX(Inputs_ByYear!$D$27:$Y$28,MATCH($B62,Inputs_ByYear!$B$27:$B$28,0),MATCH(J$5,Inputs_ByYear!$D$26:$Y$26))*INDEX(Inputs_ByYear!G$32:G$37,MATCH($C62,Inputs_ByYear!$B$32:$B$37,0))*INDEX(Inputs_ByPrg!$F$6:$F$69,MATCH('ABP BlockSize'!$E62,Inputs_ByPrg!$E$6:$E$69,0))</f>
        <v>0</v>
      </c>
      <c r="K62" s="86">
        <f>Inputs_ByYear!H$22*Inputs_ByYear!H$23*INDEX(Inputs_ByYear!$D$27:$Y$28,MATCH($B62,Inputs_ByYear!$B$27:$B$28,0),MATCH(K$5,Inputs_ByYear!$D$26:$Y$26))*INDEX(Inputs_ByYear!H$32:H$37,MATCH($C62,Inputs_ByYear!$B$32:$B$37,0))*INDEX(Inputs_ByPrg!$F$6:$F$69,MATCH('ABP BlockSize'!$E62,Inputs_ByPrg!$E$6:$E$69,0))</f>
        <v>0</v>
      </c>
      <c r="L62" s="86">
        <f>Inputs_ByYear!I$22*Inputs_ByYear!I$23*INDEX(Inputs_ByYear!$D$27:$Y$28,MATCH($B62,Inputs_ByYear!$B$27:$B$28,0),MATCH(L$5,Inputs_ByYear!$D$26:$Y$26))*INDEX(Inputs_ByYear!I$32:I$37,MATCH($C62,Inputs_ByYear!$B$32:$B$37,0))*INDEX(Inputs_ByPrg!$F$6:$F$69,MATCH('ABP BlockSize'!$E62,Inputs_ByPrg!$E$6:$E$69,0))</f>
        <v>0</v>
      </c>
      <c r="M62" s="86">
        <f>Inputs_ByYear!J$22*Inputs_ByYear!J$23*INDEX(Inputs_ByYear!$D$27:$Y$28,MATCH($B62,Inputs_ByYear!$B$27:$B$28,0),MATCH(M$5,Inputs_ByYear!$D$26:$Y$26))*INDEX(Inputs_ByYear!J$32:J$37,MATCH($C62,Inputs_ByYear!$B$32:$B$37,0))*INDEX(Inputs_ByPrg!$F$6:$F$69,MATCH('ABP BlockSize'!$E62,Inputs_ByPrg!$E$6:$E$69,0))</f>
        <v>0</v>
      </c>
      <c r="N62" s="86">
        <f>Inputs_ByYear!K$22*Inputs_ByYear!K$23*INDEX(Inputs_ByYear!$D$27:$Y$28,MATCH($B62,Inputs_ByYear!$B$27:$B$28,0),MATCH(N$5,Inputs_ByYear!$D$26:$Y$26))*INDEX(Inputs_ByYear!K$32:K$37,MATCH($C62,Inputs_ByYear!$B$32:$B$37,0))*INDEX(Inputs_ByPrg!$F$6:$F$69,MATCH('ABP BlockSize'!$E62,Inputs_ByPrg!$E$6:$E$69,0))</f>
        <v>0</v>
      </c>
      <c r="O62" s="86">
        <f>Inputs_ByYear!L$22*Inputs_ByYear!L$23*INDEX(Inputs_ByYear!$D$27:$Y$28,MATCH($B62,Inputs_ByYear!$B$27:$B$28,0),MATCH(O$5,Inputs_ByYear!$D$26:$Y$26))*INDEX(Inputs_ByYear!L$32:L$37,MATCH($C62,Inputs_ByYear!$B$32:$B$37,0))*INDEX(Inputs_ByPrg!$F$6:$F$69,MATCH('ABP BlockSize'!$E62,Inputs_ByPrg!$E$6:$E$69,0))</f>
        <v>0</v>
      </c>
      <c r="P62" s="86">
        <f>Inputs_ByYear!M$22*Inputs_ByYear!M$23*INDEX(Inputs_ByYear!$D$27:$Y$28,MATCH($B62,Inputs_ByYear!$B$27:$B$28,0),MATCH(P$5,Inputs_ByYear!$D$26:$Y$26))*INDEX(Inputs_ByYear!M$32:M$37,MATCH($C62,Inputs_ByYear!$B$32:$B$37,0))*INDEX(Inputs_ByPrg!$F$6:$F$69,MATCH('ABP BlockSize'!$E62,Inputs_ByPrg!$E$6:$E$69,0))</f>
        <v>0</v>
      </c>
      <c r="Q62" s="86">
        <f>Inputs_ByYear!N$22*Inputs_ByYear!N$23*INDEX(Inputs_ByYear!$D$27:$Y$28,MATCH($B62,Inputs_ByYear!$B$27:$B$28,0),MATCH(Q$5,Inputs_ByYear!$D$26:$Y$26))*INDEX(Inputs_ByYear!N$32:N$37,MATCH($C62,Inputs_ByYear!$B$32:$B$37,0))*INDEX(Inputs_ByPrg!$F$6:$F$69,MATCH('ABP BlockSize'!$E62,Inputs_ByPrg!$E$6:$E$69,0))</f>
        <v>0</v>
      </c>
      <c r="R62" s="86">
        <f>Inputs_ByYear!O$22*Inputs_ByYear!O$23*INDEX(Inputs_ByYear!$D$27:$Y$28,MATCH($B62,Inputs_ByYear!$B$27:$B$28,0),MATCH(R$5,Inputs_ByYear!$D$26:$Y$26))*INDEX(Inputs_ByYear!O$32:O$37,MATCH($C62,Inputs_ByYear!$B$32:$B$37,0))*INDEX(Inputs_ByPrg!$F$6:$F$69,MATCH('ABP BlockSize'!$E62,Inputs_ByPrg!$E$6:$E$69,0))</f>
        <v>0</v>
      </c>
      <c r="S62" s="86">
        <f>Inputs_ByYear!P$22*Inputs_ByYear!P$23*INDEX(Inputs_ByYear!$D$27:$Y$28,MATCH($B62,Inputs_ByYear!$B$27:$B$28,0),MATCH(S$5,Inputs_ByYear!$D$26:$Y$26))*INDEX(Inputs_ByYear!P$32:P$37,MATCH($C62,Inputs_ByYear!$B$32:$B$37,0))*INDEX(Inputs_ByPrg!$F$6:$F$69,MATCH('ABP BlockSize'!$E62,Inputs_ByPrg!$E$6:$E$69,0))</f>
        <v>0</v>
      </c>
      <c r="T62" s="86">
        <f>Inputs_ByYear!Q$22*Inputs_ByYear!Q$23*INDEX(Inputs_ByYear!$D$27:$Y$28,MATCH($B62,Inputs_ByYear!$B$27:$B$28,0),MATCH(T$5,Inputs_ByYear!$D$26:$Y$26))*INDEX(Inputs_ByYear!Q$32:Q$37,MATCH($C62,Inputs_ByYear!$B$32:$B$37,0))*INDEX(Inputs_ByPrg!$F$6:$F$69,MATCH('ABP BlockSize'!$E62,Inputs_ByPrg!$E$6:$E$69,0))</f>
        <v>0</v>
      </c>
      <c r="U62" s="86">
        <f>Inputs_ByYear!R$22*Inputs_ByYear!R$23*INDEX(Inputs_ByYear!$D$27:$Y$28,MATCH($B62,Inputs_ByYear!$B$27:$B$28,0),MATCH(U$5,Inputs_ByYear!$D$26:$Y$26))*INDEX(Inputs_ByYear!R$32:R$37,MATCH($C62,Inputs_ByYear!$B$32:$B$37,0))*INDEX(Inputs_ByPrg!$F$6:$F$69,MATCH('ABP BlockSize'!$E62,Inputs_ByPrg!$E$6:$E$69,0))</f>
        <v>0</v>
      </c>
      <c r="V62" s="86">
        <f>Inputs_ByYear!S$22*Inputs_ByYear!S$23*INDEX(Inputs_ByYear!$D$27:$Y$28,MATCH($B62,Inputs_ByYear!$B$27:$B$28,0),MATCH(V$5,Inputs_ByYear!$D$26:$Y$26))*INDEX(Inputs_ByYear!S$32:S$37,MATCH($C62,Inputs_ByYear!$B$32:$B$37,0))*INDEX(Inputs_ByPrg!$F$6:$F$69,MATCH('ABP BlockSize'!$E62,Inputs_ByPrg!$E$6:$E$69,0))</f>
        <v>0</v>
      </c>
      <c r="W62" s="86">
        <f>Inputs_ByYear!T$22*Inputs_ByYear!T$23*INDEX(Inputs_ByYear!$D$27:$Y$28,MATCH($B62,Inputs_ByYear!$B$27:$B$28,0),MATCH(W$5,Inputs_ByYear!$D$26:$Y$26))*INDEX(Inputs_ByYear!T$32:T$37,MATCH($C62,Inputs_ByYear!$B$32:$B$37,0))*INDEX(Inputs_ByPrg!$F$6:$F$69,MATCH('ABP BlockSize'!$E62,Inputs_ByPrg!$E$6:$E$69,0))</f>
        <v>0</v>
      </c>
      <c r="X62" s="86">
        <f>Inputs_ByYear!U$22*Inputs_ByYear!U$23*INDEX(Inputs_ByYear!$D$27:$Y$28,MATCH($B62,Inputs_ByYear!$B$27:$B$28,0),MATCH(X$5,Inputs_ByYear!$D$26:$Y$26))*INDEX(Inputs_ByYear!U$32:U$37,MATCH($C62,Inputs_ByYear!$B$32:$B$37,0))*INDEX(Inputs_ByPrg!$F$6:$F$69,MATCH('ABP BlockSize'!$E62,Inputs_ByPrg!$E$6:$E$69,0))</f>
        <v>0</v>
      </c>
      <c r="Y62" s="86">
        <f>Inputs_ByYear!V$22*Inputs_ByYear!V$23*INDEX(Inputs_ByYear!$D$27:$Y$28,MATCH($B62,Inputs_ByYear!$B$27:$B$28,0),MATCH(Y$5,Inputs_ByYear!$D$26:$Y$26))*INDEX(Inputs_ByYear!V$32:V$37,MATCH($C62,Inputs_ByYear!$B$32:$B$37,0))*INDEX(Inputs_ByPrg!$F$6:$F$69,MATCH('ABP BlockSize'!$E62,Inputs_ByPrg!$E$6:$E$69,0))</f>
        <v>0</v>
      </c>
      <c r="Z62" s="86">
        <f>Inputs_ByYear!W$22*Inputs_ByYear!W$23*INDEX(Inputs_ByYear!$D$27:$Y$28,MATCH($B62,Inputs_ByYear!$B$27:$B$28,0),MATCH(Z$5,Inputs_ByYear!$D$26:$Y$26))*INDEX(Inputs_ByYear!W$32:W$37,MATCH($C62,Inputs_ByYear!$B$32:$B$37,0))*INDEX(Inputs_ByPrg!$F$6:$F$69,MATCH('ABP BlockSize'!$E62,Inputs_ByPrg!$E$6:$E$69,0))</f>
        <v>0</v>
      </c>
      <c r="AA62" s="86">
        <f>Inputs_ByYear!X$22*Inputs_ByYear!X$23*INDEX(Inputs_ByYear!$D$27:$Y$28,MATCH($B62,Inputs_ByYear!$B$27:$B$28,0),MATCH(AA$5,Inputs_ByYear!$D$26:$Y$26))*INDEX(Inputs_ByYear!X$32:X$37,MATCH($C62,Inputs_ByYear!$B$32:$B$37,0))*INDEX(Inputs_ByPrg!$F$6:$F$69,MATCH('ABP BlockSize'!$E62,Inputs_ByPrg!$E$6:$E$69,0))</f>
        <v>0</v>
      </c>
      <c r="AB62" s="86">
        <f>Inputs_ByYear!Y$22*Inputs_ByYear!Y$23*INDEX(Inputs_ByYear!$D$27:$Y$28,MATCH($B62,Inputs_ByYear!$B$27:$B$28,0),MATCH(AB$5,Inputs_ByYear!$D$26:$Y$26))*INDEX(Inputs_ByYear!Y$32:Y$37,MATCH($C62,Inputs_ByYear!$B$32:$B$37,0))*INDEX(Inputs_ByPrg!$F$6:$F$69,MATCH('ABP BlockSize'!$E62,Inputs_ByPrg!$E$6:$E$69,0))</f>
        <v>0</v>
      </c>
    </row>
    <row r="63" spans="2:28" ht="14.75" customHeight="1" x14ac:dyDescent="0.25">
      <c r="B63" s="227" t="s">
        <v>258</v>
      </c>
      <c r="C63" s="227" t="s">
        <v>238</v>
      </c>
      <c r="D63" s="324" t="s">
        <v>326</v>
      </c>
      <c r="E63" s="272" t="str">
        <f t="shared" si="0"/>
        <v>A_Equity Eligible Contractor_&gt;500-2000</v>
      </c>
      <c r="F63" s="249" t="s">
        <v>92</v>
      </c>
      <c r="G63" s="86">
        <f>Inputs_ByYear!D$22*Inputs_ByYear!D$23*INDEX(Inputs_ByYear!$D$27:$Y$28,MATCH($B63,Inputs_ByYear!$B$27:$B$28,0),MATCH(G$5,Inputs_ByYear!$D$26:$Y$26))*INDEX(Inputs_ByYear!D$32:D$37,MATCH($C63,Inputs_ByYear!$B$32:$B$37,0))*INDEX(Inputs_ByPrg!$F$6:$F$69,MATCH('ABP BlockSize'!$E63,Inputs_ByPrg!$E$6:$E$69,0))</f>
        <v>0</v>
      </c>
      <c r="H63" s="86">
        <f>Inputs_ByYear!E$22*Inputs_ByYear!E$23*INDEX(Inputs_ByYear!$D$27:$Y$28,MATCH($B63,Inputs_ByYear!$B$27:$B$28,0),MATCH(H$5,Inputs_ByYear!$D$26:$Y$26))*INDEX(Inputs_ByYear!E$32:E$37,MATCH($C63,Inputs_ByYear!$B$32:$B$37,0))*INDEX(Inputs_ByPrg!$F$6:$F$69,MATCH('ABP BlockSize'!$E63,Inputs_ByPrg!$E$6:$E$69,0))</f>
        <v>0</v>
      </c>
      <c r="I63" s="86">
        <f>Inputs_ByYear!F$22*Inputs_ByYear!F$23*INDEX(Inputs_ByYear!$D$27:$Y$28,MATCH($B63,Inputs_ByYear!$B$27:$B$28,0),MATCH(I$5,Inputs_ByYear!$D$26:$Y$26))*INDEX(Inputs_ByYear!F$32:F$37,MATCH($C63,Inputs_ByYear!$B$32:$B$37,0))*INDEX(Inputs_ByPrg!$F$6:$F$69,MATCH('ABP BlockSize'!$E63,Inputs_ByPrg!$E$6:$E$69,0))</f>
        <v>0</v>
      </c>
      <c r="J63" s="86">
        <f>Inputs_ByYear!G$22*Inputs_ByYear!G$23*INDEX(Inputs_ByYear!$D$27:$Y$28,MATCH($B63,Inputs_ByYear!$B$27:$B$28,0),MATCH(J$5,Inputs_ByYear!$D$26:$Y$26))*INDEX(Inputs_ByYear!G$32:G$37,MATCH($C63,Inputs_ByYear!$B$32:$B$37,0))*INDEX(Inputs_ByPrg!$F$6:$F$69,MATCH('ABP BlockSize'!$E63,Inputs_ByPrg!$E$6:$E$69,0))</f>
        <v>0</v>
      </c>
      <c r="K63" s="86">
        <f>Inputs_ByYear!H$22*Inputs_ByYear!H$23*INDEX(Inputs_ByYear!$D$27:$Y$28,MATCH($B63,Inputs_ByYear!$B$27:$B$28,0),MATCH(K$5,Inputs_ByYear!$D$26:$Y$26))*INDEX(Inputs_ByYear!H$32:H$37,MATCH($C63,Inputs_ByYear!$B$32:$B$37,0))*INDEX(Inputs_ByPrg!$F$6:$F$69,MATCH('ABP BlockSize'!$E63,Inputs_ByPrg!$E$6:$E$69,0))</f>
        <v>0</v>
      </c>
      <c r="L63" s="86">
        <f>Inputs_ByYear!I$22*Inputs_ByYear!I$23*INDEX(Inputs_ByYear!$D$27:$Y$28,MATCH($B63,Inputs_ByYear!$B$27:$B$28,0),MATCH(L$5,Inputs_ByYear!$D$26:$Y$26))*INDEX(Inputs_ByYear!I$32:I$37,MATCH($C63,Inputs_ByYear!$B$32:$B$37,0))*INDEX(Inputs_ByPrg!$F$6:$F$69,MATCH('ABP BlockSize'!$E63,Inputs_ByPrg!$E$6:$E$69,0))</f>
        <v>0</v>
      </c>
      <c r="M63" s="86">
        <f>Inputs_ByYear!J$22*Inputs_ByYear!J$23*INDEX(Inputs_ByYear!$D$27:$Y$28,MATCH($B63,Inputs_ByYear!$B$27:$B$28,0),MATCH(M$5,Inputs_ByYear!$D$26:$Y$26))*INDEX(Inputs_ByYear!J$32:J$37,MATCH($C63,Inputs_ByYear!$B$32:$B$37,0))*INDEX(Inputs_ByPrg!$F$6:$F$69,MATCH('ABP BlockSize'!$E63,Inputs_ByPrg!$E$6:$E$69,0))</f>
        <v>0</v>
      </c>
      <c r="N63" s="86">
        <f>Inputs_ByYear!K$22*Inputs_ByYear!K$23*INDEX(Inputs_ByYear!$D$27:$Y$28,MATCH($B63,Inputs_ByYear!$B$27:$B$28,0),MATCH(N$5,Inputs_ByYear!$D$26:$Y$26))*INDEX(Inputs_ByYear!K$32:K$37,MATCH($C63,Inputs_ByYear!$B$32:$B$37,0))*INDEX(Inputs_ByPrg!$F$6:$F$69,MATCH('ABP BlockSize'!$E63,Inputs_ByPrg!$E$6:$E$69,0))</f>
        <v>0</v>
      </c>
      <c r="O63" s="86">
        <f>Inputs_ByYear!L$22*Inputs_ByYear!L$23*INDEX(Inputs_ByYear!$D$27:$Y$28,MATCH($B63,Inputs_ByYear!$B$27:$B$28,0),MATCH(O$5,Inputs_ByYear!$D$26:$Y$26))*INDEX(Inputs_ByYear!L$32:L$37,MATCH($C63,Inputs_ByYear!$B$32:$B$37,0))*INDEX(Inputs_ByPrg!$F$6:$F$69,MATCH('ABP BlockSize'!$E63,Inputs_ByPrg!$E$6:$E$69,0))</f>
        <v>0</v>
      </c>
      <c r="P63" s="86">
        <f>Inputs_ByYear!M$22*Inputs_ByYear!M$23*INDEX(Inputs_ByYear!$D$27:$Y$28,MATCH($B63,Inputs_ByYear!$B$27:$B$28,0),MATCH(P$5,Inputs_ByYear!$D$26:$Y$26))*INDEX(Inputs_ByYear!M$32:M$37,MATCH($C63,Inputs_ByYear!$B$32:$B$37,0))*INDEX(Inputs_ByPrg!$F$6:$F$69,MATCH('ABP BlockSize'!$E63,Inputs_ByPrg!$E$6:$E$69,0))</f>
        <v>0</v>
      </c>
      <c r="Q63" s="86">
        <f>Inputs_ByYear!N$22*Inputs_ByYear!N$23*INDEX(Inputs_ByYear!$D$27:$Y$28,MATCH($B63,Inputs_ByYear!$B$27:$B$28,0),MATCH(Q$5,Inputs_ByYear!$D$26:$Y$26))*INDEX(Inputs_ByYear!N$32:N$37,MATCH($C63,Inputs_ByYear!$B$32:$B$37,0))*INDEX(Inputs_ByPrg!$F$6:$F$69,MATCH('ABP BlockSize'!$E63,Inputs_ByPrg!$E$6:$E$69,0))</f>
        <v>0</v>
      </c>
      <c r="R63" s="86">
        <f>Inputs_ByYear!O$22*Inputs_ByYear!O$23*INDEX(Inputs_ByYear!$D$27:$Y$28,MATCH($B63,Inputs_ByYear!$B$27:$B$28,0),MATCH(R$5,Inputs_ByYear!$D$26:$Y$26))*INDEX(Inputs_ByYear!O$32:O$37,MATCH($C63,Inputs_ByYear!$B$32:$B$37,0))*INDEX(Inputs_ByPrg!$F$6:$F$69,MATCH('ABP BlockSize'!$E63,Inputs_ByPrg!$E$6:$E$69,0))</f>
        <v>0</v>
      </c>
      <c r="S63" s="86">
        <f>Inputs_ByYear!P$22*Inputs_ByYear!P$23*INDEX(Inputs_ByYear!$D$27:$Y$28,MATCH($B63,Inputs_ByYear!$B$27:$B$28,0),MATCH(S$5,Inputs_ByYear!$D$26:$Y$26))*INDEX(Inputs_ByYear!P$32:P$37,MATCH($C63,Inputs_ByYear!$B$32:$B$37,0))*INDEX(Inputs_ByPrg!$F$6:$F$69,MATCH('ABP BlockSize'!$E63,Inputs_ByPrg!$E$6:$E$69,0))</f>
        <v>0</v>
      </c>
      <c r="T63" s="86">
        <f>Inputs_ByYear!Q$22*Inputs_ByYear!Q$23*INDEX(Inputs_ByYear!$D$27:$Y$28,MATCH($B63,Inputs_ByYear!$B$27:$B$28,0),MATCH(T$5,Inputs_ByYear!$D$26:$Y$26))*INDEX(Inputs_ByYear!Q$32:Q$37,MATCH($C63,Inputs_ByYear!$B$32:$B$37,0))*INDEX(Inputs_ByPrg!$F$6:$F$69,MATCH('ABP BlockSize'!$E63,Inputs_ByPrg!$E$6:$E$69,0))</f>
        <v>0</v>
      </c>
      <c r="U63" s="86">
        <f>Inputs_ByYear!R$22*Inputs_ByYear!R$23*INDEX(Inputs_ByYear!$D$27:$Y$28,MATCH($B63,Inputs_ByYear!$B$27:$B$28,0),MATCH(U$5,Inputs_ByYear!$D$26:$Y$26))*INDEX(Inputs_ByYear!R$32:R$37,MATCH($C63,Inputs_ByYear!$B$32:$B$37,0))*INDEX(Inputs_ByPrg!$F$6:$F$69,MATCH('ABP BlockSize'!$E63,Inputs_ByPrg!$E$6:$E$69,0))</f>
        <v>0</v>
      </c>
      <c r="V63" s="86">
        <f>Inputs_ByYear!S$22*Inputs_ByYear!S$23*INDEX(Inputs_ByYear!$D$27:$Y$28,MATCH($B63,Inputs_ByYear!$B$27:$B$28,0),MATCH(V$5,Inputs_ByYear!$D$26:$Y$26))*INDEX(Inputs_ByYear!S$32:S$37,MATCH($C63,Inputs_ByYear!$B$32:$B$37,0))*INDEX(Inputs_ByPrg!$F$6:$F$69,MATCH('ABP BlockSize'!$E63,Inputs_ByPrg!$E$6:$E$69,0))</f>
        <v>0</v>
      </c>
      <c r="W63" s="86">
        <f>Inputs_ByYear!T$22*Inputs_ByYear!T$23*INDEX(Inputs_ByYear!$D$27:$Y$28,MATCH($B63,Inputs_ByYear!$B$27:$B$28,0),MATCH(W$5,Inputs_ByYear!$D$26:$Y$26))*INDEX(Inputs_ByYear!T$32:T$37,MATCH($C63,Inputs_ByYear!$B$32:$B$37,0))*INDEX(Inputs_ByPrg!$F$6:$F$69,MATCH('ABP BlockSize'!$E63,Inputs_ByPrg!$E$6:$E$69,0))</f>
        <v>0</v>
      </c>
      <c r="X63" s="86">
        <f>Inputs_ByYear!U$22*Inputs_ByYear!U$23*INDEX(Inputs_ByYear!$D$27:$Y$28,MATCH($B63,Inputs_ByYear!$B$27:$B$28,0),MATCH(X$5,Inputs_ByYear!$D$26:$Y$26))*INDEX(Inputs_ByYear!U$32:U$37,MATCH($C63,Inputs_ByYear!$B$32:$B$37,0))*INDEX(Inputs_ByPrg!$F$6:$F$69,MATCH('ABP BlockSize'!$E63,Inputs_ByPrg!$E$6:$E$69,0))</f>
        <v>0</v>
      </c>
      <c r="Y63" s="86">
        <f>Inputs_ByYear!V$22*Inputs_ByYear!V$23*INDEX(Inputs_ByYear!$D$27:$Y$28,MATCH($B63,Inputs_ByYear!$B$27:$B$28,0),MATCH(Y$5,Inputs_ByYear!$D$26:$Y$26))*INDEX(Inputs_ByYear!V$32:V$37,MATCH($C63,Inputs_ByYear!$B$32:$B$37,0))*INDEX(Inputs_ByPrg!$F$6:$F$69,MATCH('ABP BlockSize'!$E63,Inputs_ByPrg!$E$6:$E$69,0))</f>
        <v>0</v>
      </c>
      <c r="Z63" s="86">
        <f>Inputs_ByYear!W$22*Inputs_ByYear!W$23*INDEX(Inputs_ByYear!$D$27:$Y$28,MATCH($B63,Inputs_ByYear!$B$27:$B$28,0),MATCH(Z$5,Inputs_ByYear!$D$26:$Y$26))*INDEX(Inputs_ByYear!W$32:W$37,MATCH($C63,Inputs_ByYear!$B$32:$B$37,0))*INDEX(Inputs_ByPrg!$F$6:$F$69,MATCH('ABP BlockSize'!$E63,Inputs_ByPrg!$E$6:$E$69,0))</f>
        <v>0</v>
      </c>
      <c r="AA63" s="86">
        <f>Inputs_ByYear!X$22*Inputs_ByYear!X$23*INDEX(Inputs_ByYear!$D$27:$Y$28,MATCH($B63,Inputs_ByYear!$B$27:$B$28,0),MATCH(AA$5,Inputs_ByYear!$D$26:$Y$26))*INDEX(Inputs_ByYear!X$32:X$37,MATCH($C63,Inputs_ByYear!$B$32:$B$37,0))*INDEX(Inputs_ByPrg!$F$6:$F$69,MATCH('ABP BlockSize'!$E63,Inputs_ByPrg!$E$6:$E$69,0))</f>
        <v>0</v>
      </c>
      <c r="AB63" s="86">
        <f>Inputs_ByYear!Y$22*Inputs_ByYear!Y$23*INDEX(Inputs_ByYear!$D$27:$Y$28,MATCH($B63,Inputs_ByYear!$B$27:$B$28,0),MATCH(AB$5,Inputs_ByYear!$D$26:$Y$26))*INDEX(Inputs_ByYear!Y$32:Y$37,MATCH($C63,Inputs_ByYear!$B$32:$B$37,0))*INDEX(Inputs_ByPrg!$F$6:$F$69,MATCH('ABP BlockSize'!$E63,Inputs_ByPrg!$E$6:$E$69,0))</f>
        <v>0</v>
      </c>
    </row>
    <row r="64" spans="2:28" ht="14.75" customHeight="1" x14ac:dyDescent="0.25">
      <c r="B64" s="227" t="s">
        <v>258</v>
      </c>
      <c r="C64" s="227" t="s">
        <v>238</v>
      </c>
      <c r="D64" s="324" t="s">
        <v>327</v>
      </c>
      <c r="E64" s="272" t="str">
        <f t="shared" si="0"/>
        <v>A_Equity Eligible Contractor_&gt;2000-5000</v>
      </c>
      <c r="F64" s="249" t="s">
        <v>92</v>
      </c>
      <c r="G64" s="86">
        <f>Inputs_ByYear!D$22*Inputs_ByYear!D$23*INDEX(Inputs_ByYear!$D$27:$Y$28,MATCH($B64,Inputs_ByYear!$B$27:$B$28,0),MATCH(G$5,Inputs_ByYear!$D$26:$Y$26))*INDEX(Inputs_ByYear!D$32:D$37,MATCH($C64,Inputs_ByYear!$B$32:$B$37,0))*INDEX(Inputs_ByPrg!$F$6:$F$69,MATCH('ABP BlockSize'!$E64,Inputs_ByPrg!$E$6:$E$69,0))</f>
        <v>0</v>
      </c>
      <c r="H64" s="86">
        <f>Inputs_ByYear!E$22*Inputs_ByYear!E$23*INDEX(Inputs_ByYear!$D$27:$Y$28,MATCH($B64,Inputs_ByYear!$B$27:$B$28,0),MATCH(H$5,Inputs_ByYear!$D$26:$Y$26))*INDEX(Inputs_ByYear!E$32:E$37,MATCH($C64,Inputs_ByYear!$B$32:$B$37,0))*INDEX(Inputs_ByPrg!$F$6:$F$69,MATCH('ABP BlockSize'!$E64,Inputs_ByPrg!$E$6:$E$69,0))</f>
        <v>0</v>
      </c>
      <c r="I64" s="86">
        <f>Inputs_ByYear!F$22*Inputs_ByYear!F$23*INDEX(Inputs_ByYear!$D$27:$Y$28,MATCH($B64,Inputs_ByYear!$B$27:$B$28,0),MATCH(I$5,Inputs_ByYear!$D$26:$Y$26))*INDEX(Inputs_ByYear!F$32:F$37,MATCH($C64,Inputs_ByYear!$B$32:$B$37,0))*INDEX(Inputs_ByPrg!$F$6:$F$69,MATCH('ABP BlockSize'!$E64,Inputs_ByPrg!$E$6:$E$69,0))</f>
        <v>39402.985074626864</v>
      </c>
      <c r="J64" s="86">
        <f>Inputs_ByYear!G$22*Inputs_ByYear!G$23*INDEX(Inputs_ByYear!$D$27:$Y$28,MATCH($B64,Inputs_ByYear!$B$27:$B$28,0),MATCH(J$5,Inputs_ByYear!$D$26:$Y$26))*INDEX(Inputs_ByYear!G$32:G$37,MATCH($C64,Inputs_ByYear!$B$32:$B$37,0))*INDEX(Inputs_ByPrg!$F$6:$F$69,MATCH('ABP BlockSize'!$E64,Inputs_ByPrg!$E$6:$E$69,0))</f>
        <v>37313.432835820895</v>
      </c>
      <c r="K64" s="86">
        <f>Inputs_ByYear!H$22*Inputs_ByYear!H$23*INDEX(Inputs_ByYear!$D$27:$Y$28,MATCH($B64,Inputs_ByYear!$B$27:$B$28,0),MATCH(K$5,Inputs_ByYear!$D$26:$Y$26))*INDEX(Inputs_ByYear!H$32:H$37,MATCH($C64,Inputs_ByYear!$B$32:$B$37,0))*INDEX(Inputs_ByPrg!$F$6:$F$69,MATCH('ABP BlockSize'!$E64,Inputs_ByPrg!$E$6:$E$69,0))</f>
        <v>37313.432835820895</v>
      </c>
      <c r="L64" s="86">
        <f>Inputs_ByYear!I$22*Inputs_ByYear!I$23*INDEX(Inputs_ByYear!$D$27:$Y$28,MATCH($B64,Inputs_ByYear!$B$27:$B$28,0),MATCH(L$5,Inputs_ByYear!$D$26:$Y$26))*INDEX(Inputs_ByYear!I$32:I$37,MATCH($C64,Inputs_ByYear!$B$32:$B$37,0))*INDEX(Inputs_ByPrg!$F$6:$F$69,MATCH('ABP BlockSize'!$E64,Inputs_ByPrg!$E$6:$E$69,0))</f>
        <v>44776.119402985074</v>
      </c>
      <c r="M64" s="86">
        <f>Inputs_ByYear!J$22*Inputs_ByYear!J$23*INDEX(Inputs_ByYear!$D$27:$Y$28,MATCH($B64,Inputs_ByYear!$B$27:$B$28,0),MATCH(M$5,Inputs_ByYear!$D$26:$Y$26))*INDEX(Inputs_ByYear!J$32:J$37,MATCH($C64,Inputs_ByYear!$B$32:$B$37,0))*INDEX(Inputs_ByPrg!$F$6:$F$69,MATCH('ABP BlockSize'!$E64,Inputs_ByPrg!$E$6:$E$69,0))</f>
        <v>44776.119402985074</v>
      </c>
      <c r="N64" s="86">
        <f>Inputs_ByYear!K$22*Inputs_ByYear!K$23*INDEX(Inputs_ByYear!$D$27:$Y$28,MATCH($B64,Inputs_ByYear!$B$27:$B$28,0),MATCH(N$5,Inputs_ByYear!$D$26:$Y$26))*INDEX(Inputs_ByYear!K$32:K$37,MATCH($C64,Inputs_ByYear!$B$32:$B$37,0))*INDEX(Inputs_ByPrg!$F$6:$F$69,MATCH('ABP BlockSize'!$E64,Inputs_ByPrg!$E$6:$E$69,0))</f>
        <v>29850.746268656712</v>
      </c>
      <c r="O64" s="86">
        <f>Inputs_ByYear!L$22*Inputs_ByYear!L$23*INDEX(Inputs_ByYear!$D$27:$Y$28,MATCH($B64,Inputs_ByYear!$B$27:$B$28,0),MATCH(O$5,Inputs_ByYear!$D$26:$Y$26))*INDEX(Inputs_ByYear!L$32:L$37,MATCH($C64,Inputs_ByYear!$B$32:$B$37,0))*INDEX(Inputs_ByPrg!$F$6:$F$69,MATCH('ABP BlockSize'!$E64,Inputs_ByPrg!$E$6:$E$69,0))</f>
        <v>29850.746268656712</v>
      </c>
      <c r="P64" s="86">
        <f>Inputs_ByYear!M$22*Inputs_ByYear!M$23*INDEX(Inputs_ByYear!$D$27:$Y$28,MATCH($B64,Inputs_ByYear!$B$27:$B$28,0),MATCH(P$5,Inputs_ByYear!$D$26:$Y$26))*INDEX(Inputs_ByYear!M$32:M$37,MATCH($C64,Inputs_ByYear!$B$32:$B$37,0))*INDEX(Inputs_ByPrg!$F$6:$F$69,MATCH('ABP BlockSize'!$E64,Inputs_ByPrg!$E$6:$E$69,0))</f>
        <v>29850.746268656712</v>
      </c>
      <c r="Q64" s="86">
        <f>Inputs_ByYear!N$22*Inputs_ByYear!N$23*INDEX(Inputs_ByYear!$D$27:$Y$28,MATCH($B64,Inputs_ByYear!$B$27:$B$28,0),MATCH(Q$5,Inputs_ByYear!$D$26:$Y$26))*INDEX(Inputs_ByYear!N$32:N$37,MATCH($C64,Inputs_ByYear!$B$32:$B$37,0))*INDEX(Inputs_ByPrg!$F$6:$F$69,MATCH('ABP BlockSize'!$E64,Inputs_ByPrg!$E$6:$E$69,0))</f>
        <v>29850.746268656712</v>
      </c>
      <c r="R64" s="86">
        <f>Inputs_ByYear!O$22*Inputs_ByYear!O$23*INDEX(Inputs_ByYear!$D$27:$Y$28,MATCH($B64,Inputs_ByYear!$B$27:$B$28,0),MATCH(R$5,Inputs_ByYear!$D$26:$Y$26))*INDEX(Inputs_ByYear!O$32:O$37,MATCH($C64,Inputs_ByYear!$B$32:$B$37,0))*INDEX(Inputs_ByPrg!$F$6:$F$69,MATCH('ABP BlockSize'!$E64,Inputs_ByPrg!$E$6:$E$69,0))</f>
        <v>29850.746268656712</v>
      </c>
      <c r="S64" s="86">
        <f>Inputs_ByYear!P$22*Inputs_ByYear!P$23*INDEX(Inputs_ByYear!$D$27:$Y$28,MATCH($B64,Inputs_ByYear!$B$27:$B$28,0),MATCH(S$5,Inputs_ByYear!$D$26:$Y$26))*INDEX(Inputs_ByYear!P$32:P$37,MATCH($C64,Inputs_ByYear!$B$32:$B$37,0))*INDEX(Inputs_ByPrg!$F$6:$F$69,MATCH('ABP BlockSize'!$E64,Inputs_ByPrg!$E$6:$E$69,0))</f>
        <v>29850.746268656712</v>
      </c>
      <c r="T64" s="86">
        <f>Inputs_ByYear!Q$22*Inputs_ByYear!Q$23*INDEX(Inputs_ByYear!$D$27:$Y$28,MATCH($B64,Inputs_ByYear!$B$27:$B$28,0),MATCH(T$5,Inputs_ByYear!$D$26:$Y$26))*INDEX(Inputs_ByYear!Q$32:Q$37,MATCH($C64,Inputs_ByYear!$B$32:$B$37,0))*INDEX(Inputs_ByPrg!$F$6:$F$69,MATCH('ABP BlockSize'!$E64,Inputs_ByPrg!$E$6:$E$69,0))</f>
        <v>29850.746268656712</v>
      </c>
      <c r="U64" s="86">
        <f>Inputs_ByYear!R$22*Inputs_ByYear!R$23*INDEX(Inputs_ByYear!$D$27:$Y$28,MATCH($B64,Inputs_ByYear!$B$27:$B$28,0),MATCH(U$5,Inputs_ByYear!$D$26:$Y$26))*INDEX(Inputs_ByYear!R$32:R$37,MATCH($C64,Inputs_ByYear!$B$32:$B$37,0))*INDEX(Inputs_ByPrg!$F$6:$F$69,MATCH('ABP BlockSize'!$E64,Inputs_ByPrg!$E$6:$E$69,0))</f>
        <v>29850.746268656712</v>
      </c>
      <c r="V64" s="86">
        <f>Inputs_ByYear!S$22*Inputs_ByYear!S$23*INDEX(Inputs_ByYear!$D$27:$Y$28,MATCH($B64,Inputs_ByYear!$B$27:$B$28,0),MATCH(V$5,Inputs_ByYear!$D$26:$Y$26))*INDEX(Inputs_ByYear!S$32:S$37,MATCH($C64,Inputs_ByYear!$B$32:$B$37,0))*INDEX(Inputs_ByPrg!$F$6:$F$69,MATCH('ABP BlockSize'!$E64,Inputs_ByPrg!$E$6:$E$69,0))</f>
        <v>29850.746268656712</v>
      </c>
      <c r="W64" s="86">
        <f>Inputs_ByYear!T$22*Inputs_ByYear!T$23*INDEX(Inputs_ByYear!$D$27:$Y$28,MATCH($B64,Inputs_ByYear!$B$27:$B$28,0),MATCH(W$5,Inputs_ByYear!$D$26:$Y$26))*INDEX(Inputs_ByYear!T$32:T$37,MATCH($C64,Inputs_ByYear!$B$32:$B$37,0))*INDEX(Inputs_ByPrg!$F$6:$F$69,MATCH('ABP BlockSize'!$E64,Inputs_ByPrg!$E$6:$E$69,0))</f>
        <v>29850.746268656712</v>
      </c>
      <c r="X64" s="86">
        <f>Inputs_ByYear!U$22*Inputs_ByYear!U$23*INDEX(Inputs_ByYear!$D$27:$Y$28,MATCH($B64,Inputs_ByYear!$B$27:$B$28,0),MATCH(X$5,Inputs_ByYear!$D$26:$Y$26))*INDEX(Inputs_ByYear!U$32:U$37,MATCH($C64,Inputs_ByYear!$B$32:$B$37,0))*INDEX(Inputs_ByPrg!$F$6:$F$69,MATCH('ABP BlockSize'!$E64,Inputs_ByPrg!$E$6:$E$69,0))</f>
        <v>29850.746268656712</v>
      </c>
      <c r="Y64" s="86">
        <f>Inputs_ByYear!V$22*Inputs_ByYear!V$23*INDEX(Inputs_ByYear!$D$27:$Y$28,MATCH($B64,Inputs_ByYear!$B$27:$B$28,0),MATCH(Y$5,Inputs_ByYear!$D$26:$Y$26))*INDEX(Inputs_ByYear!V$32:V$37,MATCH($C64,Inputs_ByYear!$B$32:$B$37,0))*INDEX(Inputs_ByPrg!$F$6:$F$69,MATCH('ABP BlockSize'!$E64,Inputs_ByPrg!$E$6:$E$69,0))</f>
        <v>29850.746268656712</v>
      </c>
      <c r="Z64" s="86">
        <f>Inputs_ByYear!W$22*Inputs_ByYear!W$23*INDEX(Inputs_ByYear!$D$27:$Y$28,MATCH($B64,Inputs_ByYear!$B$27:$B$28,0),MATCH(Z$5,Inputs_ByYear!$D$26:$Y$26))*INDEX(Inputs_ByYear!W$32:W$37,MATCH($C64,Inputs_ByYear!$B$32:$B$37,0))*INDEX(Inputs_ByPrg!$F$6:$F$69,MATCH('ABP BlockSize'!$E64,Inputs_ByPrg!$E$6:$E$69,0))</f>
        <v>0</v>
      </c>
      <c r="AA64" s="86">
        <f>Inputs_ByYear!X$22*Inputs_ByYear!X$23*INDEX(Inputs_ByYear!$D$27:$Y$28,MATCH($B64,Inputs_ByYear!$B$27:$B$28,0),MATCH(AA$5,Inputs_ByYear!$D$26:$Y$26))*INDEX(Inputs_ByYear!X$32:X$37,MATCH($C64,Inputs_ByYear!$B$32:$B$37,0))*INDEX(Inputs_ByPrg!$F$6:$F$69,MATCH('ABP BlockSize'!$E64,Inputs_ByPrg!$E$6:$E$69,0))</f>
        <v>0</v>
      </c>
      <c r="AB64" s="86">
        <f>Inputs_ByYear!Y$22*Inputs_ByYear!Y$23*INDEX(Inputs_ByYear!$D$27:$Y$28,MATCH($B64,Inputs_ByYear!$B$27:$B$28,0),MATCH(AB$5,Inputs_ByYear!$D$26:$Y$26))*INDEX(Inputs_ByYear!Y$32:Y$37,MATCH($C64,Inputs_ByYear!$B$32:$B$37,0))*INDEX(Inputs_ByPrg!$F$6:$F$69,MATCH('ABP BlockSize'!$E64,Inputs_ByPrg!$E$6:$E$69,0))</f>
        <v>0</v>
      </c>
    </row>
    <row r="65" spans="2:28" ht="14.75" customHeight="1" x14ac:dyDescent="0.25">
      <c r="B65" s="227" t="s">
        <v>259</v>
      </c>
      <c r="C65" s="227" t="s">
        <v>238</v>
      </c>
      <c r="D65" s="324" t="s">
        <v>322</v>
      </c>
      <c r="E65" s="272" t="str">
        <f t="shared" si="0"/>
        <v>B_Equity Eligible Contractor_&gt;25-100</v>
      </c>
      <c r="F65" s="249" t="s">
        <v>92</v>
      </c>
      <c r="G65" s="86">
        <f>Inputs_ByYear!D$22*Inputs_ByYear!D$23*INDEX(Inputs_ByYear!$D$27:$Y$28,MATCH($B65,Inputs_ByYear!$B$27:$B$28,0),MATCH(G$5,Inputs_ByYear!$D$26:$Y$26))*INDEX(Inputs_ByYear!D$32:D$37,MATCH($C65,Inputs_ByYear!$B$32:$B$37,0))*INDEX(Inputs_ByPrg!$F$6:$F$69,MATCH('ABP BlockSize'!$E65,Inputs_ByPrg!$E$6:$E$69,0))</f>
        <v>0</v>
      </c>
      <c r="H65" s="86">
        <f>Inputs_ByYear!E$22*Inputs_ByYear!E$23*INDEX(Inputs_ByYear!$D$27:$Y$28,MATCH($B65,Inputs_ByYear!$B$27:$B$28,0),MATCH(H$5,Inputs_ByYear!$D$26:$Y$26))*INDEX(Inputs_ByYear!E$32:E$37,MATCH($C65,Inputs_ByYear!$B$32:$B$37,0))*INDEX(Inputs_ByPrg!$F$6:$F$69,MATCH('ABP BlockSize'!$E65,Inputs_ByPrg!$E$6:$E$69,0))</f>
        <v>0</v>
      </c>
      <c r="I65" s="86">
        <f>Inputs_ByYear!F$22*Inputs_ByYear!F$23*INDEX(Inputs_ByYear!$D$27:$Y$28,MATCH($B65,Inputs_ByYear!$B$27:$B$28,0),MATCH(I$5,Inputs_ByYear!$D$26:$Y$26))*INDEX(Inputs_ByYear!F$32:F$37,MATCH($C65,Inputs_ByYear!$B$32:$B$37,0))*INDEX(Inputs_ByPrg!$F$6:$F$69,MATCH('ABP BlockSize'!$E65,Inputs_ByPrg!$E$6:$E$69,0))</f>
        <v>19381.014925373132</v>
      </c>
      <c r="J65" s="86">
        <f>Inputs_ByYear!G$22*Inputs_ByYear!G$23*INDEX(Inputs_ByYear!$D$27:$Y$28,MATCH($B65,Inputs_ByYear!$B$27:$B$28,0),MATCH(J$5,Inputs_ByYear!$D$26:$Y$26))*INDEX(Inputs_ByYear!G$32:G$37,MATCH($C65,Inputs_ByYear!$B$32:$B$37,0))*INDEX(Inputs_ByPrg!$F$6:$F$69,MATCH('ABP BlockSize'!$E65,Inputs_ByPrg!$E$6:$E$69,0))</f>
        <v>18353.233830845769</v>
      </c>
      <c r="K65" s="86">
        <f>Inputs_ByYear!H$22*Inputs_ByYear!H$23*INDEX(Inputs_ByYear!$D$27:$Y$28,MATCH($B65,Inputs_ByYear!$B$27:$B$28,0),MATCH(K$5,Inputs_ByYear!$D$26:$Y$26))*INDEX(Inputs_ByYear!H$32:H$37,MATCH($C65,Inputs_ByYear!$B$32:$B$37,0))*INDEX(Inputs_ByPrg!$F$6:$F$69,MATCH('ABP BlockSize'!$E65,Inputs_ByPrg!$E$6:$E$69,0))</f>
        <v>18353.233830845769</v>
      </c>
      <c r="L65" s="86">
        <f>Inputs_ByYear!I$22*Inputs_ByYear!I$23*INDEX(Inputs_ByYear!$D$27:$Y$28,MATCH($B65,Inputs_ByYear!$B$27:$B$28,0),MATCH(L$5,Inputs_ByYear!$D$26:$Y$26))*INDEX(Inputs_ByYear!I$32:I$37,MATCH($C65,Inputs_ByYear!$B$32:$B$37,0))*INDEX(Inputs_ByPrg!$F$6:$F$69,MATCH('ABP BlockSize'!$E65,Inputs_ByPrg!$E$6:$E$69,0))</f>
        <v>22023.880597014922</v>
      </c>
      <c r="M65" s="86">
        <f>Inputs_ByYear!J$22*Inputs_ByYear!J$23*INDEX(Inputs_ByYear!$D$27:$Y$28,MATCH($B65,Inputs_ByYear!$B$27:$B$28,0),MATCH(M$5,Inputs_ByYear!$D$26:$Y$26))*INDEX(Inputs_ByYear!J$32:J$37,MATCH($C65,Inputs_ByYear!$B$32:$B$37,0))*INDEX(Inputs_ByPrg!$F$6:$F$69,MATCH('ABP BlockSize'!$E65,Inputs_ByPrg!$E$6:$E$69,0))</f>
        <v>22023.880597014922</v>
      </c>
      <c r="N65" s="86">
        <f>Inputs_ByYear!K$22*Inputs_ByYear!K$23*INDEX(Inputs_ByYear!$D$27:$Y$28,MATCH($B65,Inputs_ByYear!$B$27:$B$28,0),MATCH(N$5,Inputs_ByYear!$D$26:$Y$26))*INDEX(Inputs_ByYear!K$32:K$37,MATCH($C65,Inputs_ByYear!$B$32:$B$37,0))*INDEX(Inputs_ByPrg!$F$6:$F$69,MATCH('ABP BlockSize'!$E65,Inputs_ByPrg!$E$6:$E$69,0))</f>
        <v>14682.587064676614</v>
      </c>
      <c r="O65" s="86">
        <f>Inputs_ByYear!L$22*Inputs_ByYear!L$23*INDEX(Inputs_ByYear!$D$27:$Y$28,MATCH($B65,Inputs_ByYear!$B$27:$B$28,0),MATCH(O$5,Inputs_ByYear!$D$26:$Y$26))*INDEX(Inputs_ByYear!L$32:L$37,MATCH($C65,Inputs_ByYear!$B$32:$B$37,0))*INDEX(Inputs_ByPrg!$F$6:$F$69,MATCH('ABP BlockSize'!$E65,Inputs_ByPrg!$E$6:$E$69,0))</f>
        <v>14682.587064676614</v>
      </c>
      <c r="P65" s="86">
        <f>Inputs_ByYear!M$22*Inputs_ByYear!M$23*INDEX(Inputs_ByYear!$D$27:$Y$28,MATCH($B65,Inputs_ByYear!$B$27:$B$28,0),MATCH(P$5,Inputs_ByYear!$D$26:$Y$26))*INDEX(Inputs_ByYear!M$32:M$37,MATCH($C65,Inputs_ByYear!$B$32:$B$37,0))*INDEX(Inputs_ByPrg!$F$6:$F$69,MATCH('ABP BlockSize'!$E65,Inputs_ByPrg!$E$6:$E$69,0))</f>
        <v>14682.587064676614</v>
      </c>
      <c r="Q65" s="86">
        <f>Inputs_ByYear!N$22*Inputs_ByYear!N$23*INDEX(Inputs_ByYear!$D$27:$Y$28,MATCH($B65,Inputs_ByYear!$B$27:$B$28,0),MATCH(Q$5,Inputs_ByYear!$D$26:$Y$26))*INDEX(Inputs_ByYear!N$32:N$37,MATCH($C65,Inputs_ByYear!$B$32:$B$37,0))*INDEX(Inputs_ByPrg!$F$6:$F$69,MATCH('ABP BlockSize'!$E65,Inputs_ByPrg!$E$6:$E$69,0))</f>
        <v>14682.587064676614</v>
      </c>
      <c r="R65" s="86">
        <f>Inputs_ByYear!O$22*Inputs_ByYear!O$23*INDEX(Inputs_ByYear!$D$27:$Y$28,MATCH($B65,Inputs_ByYear!$B$27:$B$28,0),MATCH(R$5,Inputs_ByYear!$D$26:$Y$26))*INDEX(Inputs_ByYear!O$32:O$37,MATCH($C65,Inputs_ByYear!$B$32:$B$37,0))*INDEX(Inputs_ByPrg!$F$6:$F$69,MATCH('ABP BlockSize'!$E65,Inputs_ByPrg!$E$6:$E$69,0))</f>
        <v>14682.587064676614</v>
      </c>
      <c r="S65" s="86">
        <f>Inputs_ByYear!P$22*Inputs_ByYear!P$23*INDEX(Inputs_ByYear!$D$27:$Y$28,MATCH($B65,Inputs_ByYear!$B$27:$B$28,0),MATCH(S$5,Inputs_ByYear!$D$26:$Y$26))*INDEX(Inputs_ByYear!P$32:P$37,MATCH($C65,Inputs_ByYear!$B$32:$B$37,0))*INDEX(Inputs_ByPrg!$F$6:$F$69,MATCH('ABP BlockSize'!$E65,Inputs_ByPrg!$E$6:$E$69,0))</f>
        <v>14682.587064676614</v>
      </c>
      <c r="T65" s="86">
        <f>Inputs_ByYear!Q$22*Inputs_ByYear!Q$23*INDEX(Inputs_ByYear!$D$27:$Y$28,MATCH($B65,Inputs_ByYear!$B$27:$B$28,0),MATCH(T$5,Inputs_ByYear!$D$26:$Y$26))*INDEX(Inputs_ByYear!Q$32:Q$37,MATCH($C65,Inputs_ByYear!$B$32:$B$37,0))*INDEX(Inputs_ByPrg!$F$6:$F$69,MATCH('ABP BlockSize'!$E65,Inputs_ByPrg!$E$6:$E$69,0))</f>
        <v>14682.587064676614</v>
      </c>
      <c r="U65" s="86">
        <f>Inputs_ByYear!R$22*Inputs_ByYear!R$23*INDEX(Inputs_ByYear!$D$27:$Y$28,MATCH($B65,Inputs_ByYear!$B$27:$B$28,0),MATCH(U$5,Inputs_ByYear!$D$26:$Y$26))*INDEX(Inputs_ByYear!R$32:R$37,MATCH($C65,Inputs_ByYear!$B$32:$B$37,0))*INDEX(Inputs_ByPrg!$F$6:$F$69,MATCH('ABP BlockSize'!$E65,Inputs_ByPrg!$E$6:$E$69,0))</f>
        <v>14682.587064676614</v>
      </c>
      <c r="V65" s="86">
        <f>Inputs_ByYear!S$22*Inputs_ByYear!S$23*INDEX(Inputs_ByYear!$D$27:$Y$28,MATCH($B65,Inputs_ByYear!$B$27:$B$28,0),MATCH(V$5,Inputs_ByYear!$D$26:$Y$26))*INDEX(Inputs_ByYear!S$32:S$37,MATCH($C65,Inputs_ByYear!$B$32:$B$37,0))*INDEX(Inputs_ByPrg!$F$6:$F$69,MATCH('ABP BlockSize'!$E65,Inputs_ByPrg!$E$6:$E$69,0))</f>
        <v>14682.587064676614</v>
      </c>
      <c r="W65" s="86">
        <f>Inputs_ByYear!T$22*Inputs_ByYear!T$23*INDEX(Inputs_ByYear!$D$27:$Y$28,MATCH($B65,Inputs_ByYear!$B$27:$B$28,0),MATCH(W$5,Inputs_ByYear!$D$26:$Y$26))*INDEX(Inputs_ByYear!T$32:T$37,MATCH($C65,Inputs_ByYear!$B$32:$B$37,0))*INDEX(Inputs_ByPrg!$F$6:$F$69,MATCH('ABP BlockSize'!$E65,Inputs_ByPrg!$E$6:$E$69,0))</f>
        <v>14682.587064676614</v>
      </c>
      <c r="X65" s="86">
        <f>Inputs_ByYear!U$22*Inputs_ByYear!U$23*INDEX(Inputs_ByYear!$D$27:$Y$28,MATCH($B65,Inputs_ByYear!$B$27:$B$28,0),MATCH(X$5,Inputs_ByYear!$D$26:$Y$26))*INDEX(Inputs_ByYear!U$32:U$37,MATCH($C65,Inputs_ByYear!$B$32:$B$37,0))*INDEX(Inputs_ByPrg!$F$6:$F$69,MATCH('ABP BlockSize'!$E65,Inputs_ByPrg!$E$6:$E$69,0))</f>
        <v>14682.587064676614</v>
      </c>
      <c r="Y65" s="86">
        <f>Inputs_ByYear!V$22*Inputs_ByYear!V$23*INDEX(Inputs_ByYear!$D$27:$Y$28,MATCH($B65,Inputs_ByYear!$B$27:$B$28,0),MATCH(Y$5,Inputs_ByYear!$D$26:$Y$26))*INDEX(Inputs_ByYear!V$32:V$37,MATCH($C65,Inputs_ByYear!$B$32:$B$37,0))*INDEX(Inputs_ByPrg!$F$6:$F$69,MATCH('ABP BlockSize'!$E65,Inputs_ByPrg!$E$6:$E$69,0))</f>
        <v>14682.587064676614</v>
      </c>
      <c r="Z65" s="86">
        <f>Inputs_ByYear!W$22*Inputs_ByYear!W$23*INDEX(Inputs_ByYear!$D$27:$Y$28,MATCH($B65,Inputs_ByYear!$B$27:$B$28,0),MATCH(Z$5,Inputs_ByYear!$D$26:$Y$26))*INDEX(Inputs_ByYear!W$32:W$37,MATCH($C65,Inputs_ByYear!$B$32:$B$37,0))*INDEX(Inputs_ByPrg!$F$6:$F$69,MATCH('ABP BlockSize'!$E65,Inputs_ByPrg!$E$6:$E$69,0))</f>
        <v>0</v>
      </c>
      <c r="AA65" s="86">
        <f>Inputs_ByYear!X$22*Inputs_ByYear!X$23*INDEX(Inputs_ByYear!$D$27:$Y$28,MATCH($B65,Inputs_ByYear!$B$27:$B$28,0),MATCH(AA$5,Inputs_ByYear!$D$26:$Y$26))*INDEX(Inputs_ByYear!X$32:X$37,MATCH($C65,Inputs_ByYear!$B$32:$B$37,0))*INDEX(Inputs_ByPrg!$F$6:$F$69,MATCH('ABP BlockSize'!$E65,Inputs_ByPrg!$E$6:$E$69,0))</f>
        <v>0</v>
      </c>
      <c r="AB65" s="86">
        <f>Inputs_ByYear!Y$22*Inputs_ByYear!Y$23*INDEX(Inputs_ByYear!$D$27:$Y$28,MATCH($B65,Inputs_ByYear!$B$27:$B$28,0),MATCH(AB$5,Inputs_ByYear!$D$26:$Y$26))*INDEX(Inputs_ByYear!Y$32:Y$37,MATCH($C65,Inputs_ByYear!$B$32:$B$37,0))*INDEX(Inputs_ByPrg!$F$6:$F$69,MATCH('ABP BlockSize'!$E65,Inputs_ByPrg!$E$6:$E$69,0))</f>
        <v>0</v>
      </c>
    </row>
    <row r="66" spans="2:28" ht="14.75" customHeight="1" x14ac:dyDescent="0.25">
      <c r="B66" s="227" t="s">
        <v>259</v>
      </c>
      <c r="C66" s="227" t="s">
        <v>238</v>
      </c>
      <c r="D66" s="324" t="s">
        <v>323</v>
      </c>
      <c r="E66" s="272" t="str">
        <f t="shared" si="0"/>
        <v>B_Equity Eligible Contractor_&gt;100-200</v>
      </c>
      <c r="F66" s="249" t="s">
        <v>92</v>
      </c>
      <c r="G66" s="86">
        <f>Inputs_ByYear!D$22*Inputs_ByYear!D$23*INDEX(Inputs_ByYear!$D$27:$Y$28,MATCH($B66,Inputs_ByYear!$B$27:$B$28,0),MATCH(G$5,Inputs_ByYear!$D$26:$Y$26))*INDEX(Inputs_ByYear!D$32:D$37,MATCH($C66,Inputs_ByYear!$B$32:$B$37,0))*INDEX(Inputs_ByPrg!$F$6:$F$69,MATCH('ABP BlockSize'!$E66,Inputs_ByPrg!$E$6:$E$69,0))</f>
        <v>0</v>
      </c>
      <c r="H66" s="86">
        <f>Inputs_ByYear!E$22*Inputs_ByYear!E$23*INDEX(Inputs_ByYear!$D$27:$Y$28,MATCH($B66,Inputs_ByYear!$B$27:$B$28,0),MATCH(H$5,Inputs_ByYear!$D$26:$Y$26))*INDEX(Inputs_ByYear!E$32:E$37,MATCH($C66,Inputs_ByYear!$B$32:$B$37,0))*INDEX(Inputs_ByPrg!$F$6:$F$69,MATCH('ABP BlockSize'!$E66,Inputs_ByPrg!$E$6:$E$69,0))</f>
        <v>0</v>
      </c>
      <c r="I66" s="86">
        <f>Inputs_ByYear!F$22*Inputs_ByYear!F$23*INDEX(Inputs_ByYear!$D$27:$Y$28,MATCH($B66,Inputs_ByYear!$B$27:$B$28,0),MATCH(I$5,Inputs_ByYear!$D$26:$Y$26))*INDEX(Inputs_ByYear!F$32:F$37,MATCH($C66,Inputs_ByYear!$B$32:$B$37,0))*INDEX(Inputs_ByPrg!$F$6:$F$69,MATCH('ABP BlockSize'!$E66,Inputs_ByPrg!$E$6:$E$69,0))</f>
        <v>72559.283582089556</v>
      </c>
      <c r="J66" s="86">
        <f>Inputs_ByYear!G$22*Inputs_ByYear!G$23*INDEX(Inputs_ByYear!$D$27:$Y$28,MATCH($B66,Inputs_ByYear!$B$27:$B$28,0),MATCH(J$5,Inputs_ByYear!$D$26:$Y$26))*INDEX(Inputs_ByYear!G$32:G$37,MATCH($C66,Inputs_ByYear!$B$32:$B$37,0))*INDEX(Inputs_ByPrg!$F$6:$F$69,MATCH('ABP BlockSize'!$E66,Inputs_ByPrg!$E$6:$E$69,0))</f>
        <v>68711.442786069645</v>
      </c>
      <c r="K66" s="86">
        <f>Inputs_ByYear!H$22*Inputs_ByYear!H$23*INDEX(Inputs_ByYear!$D$27:$Y$28,MATCH($B66,Inputs_ByYear!$B$27:$B$28,0),MATCH(K$5,Inputs_ByYear!$D$26:$Y$26))*INDEX(Inputs_ByYear!H$32:H$37,MATCH($C66,Inputs_ByYear!$B$32:$B$37,0))*INDEX(Inputs_ByPrg!$F$6:$F$69,MATCH('ABP BlockSize'!$E66,Inputs_ByPrg!$E$6:$E$69,0))</f>
        <v>68711.442786069645</v>
      </c>
      <c r="L66" s="86">
        <f>Inputs_ByYear!I$22*Inputs_ByYear!I$23*INDEX(Inputs_ByYear!$D$27:$Y$28,MATCH($B66,Inputs_ByYear!$B$27:$B$28,0),MATCH(L$5,Inputs_ByYear!$D$26:$Y$26))*INDEX(Inputs_ByYear!I$32:I$37,MATCH($C66,Inputs_ByYear!$B$32:$B$37,0))*INDEX(Inputs_ByPrg!$F$6:$F$69,MATCH('ABP BlockSize'!$E66,Inputs_ByPrg!$E$6:$E$69,0))</f>
        <v>82453.73134328358</v>
      </c>
      <c r="M66" s="86">
        <f>Inputs_ByYear!J$22*Inputs_ByYear!J$23*INDEX(Inputs_ByYear!$D$27:$Y$28,MATCH($B66,Inputs_ByYear!$B$27:$B$28,0),MATCH(M$5,Inputs_ByYear!$D$26:$Y$26))*INDEX(Inputs_ByYear!J$32:J$37,MATCH($C66,Inputs_ByYear!$B$32:$B$37,0))*INDEX(Inputs_ByPrg!$F$6:$F$69,MATCH('ABP BlockSize'!$E66,Inputs_ByPrg!$E$6:$E$69,0))</f>
        <v>82453.73134328358</v>
      </c>
      <c r="N66" s="86">
        <f>Inputs_ByYear!K$22*Inputs_ByYear!K$23*INDEX(Inputs_ByYear!$D$27:$Y$28,MATCH($B66,Inputs_ByYear!$B$27:$B$28,0),MATCH(N$5,Inputs_ByYear!$D$26:$Y$26))*INDEX(Inputs_ByYear!K$32:K$37,MATCH($C66,Inputs_ByYear!$B$32:$B$37,0))*INDEX(Inputs_ByPrg!$F$6:$F$69,MATCH('ABP BlockSize'!$E66,Inputs_ByPrg!$E$6:$E$69,0))</f>
        <v>54969.154228855718</v>
      </c>
      <c r="O66" s="86">
        <f>Inputs_ByYear!L$22*Inputs_ByYear!L$23*INDEX(Inputs_ByYear!$D$27:$Y$28,MATCH($B66,Inputs_ByYear!$B$27:$B$28,0),MATCH(O$5,Inputs_ByYear!$D$26:$Y$26))*INDEX(Inputs_ByYear!L$32:L$37,MATCH($C66,Inputs_ByYear!$B$32:$B$37,0))*INDEX(Inputs_ByPrg!$F$6:$F$69,MATCH('ABP BlockSize'!$E66,Inputs_ByPrg!$E$6:$E$69,0))</f>
        <v>54969.154228855718</v>
      </c>
      <c r="P66" s="86">
        <f>Inputs_ByYear!M$22*Inputs_ByYear!M$23*INDEX(Inputs_ByYear!$D$27:$Y$28,MATCH($B66,Inputs_ByYear!$B$27:$B$28,0),MATCH(P$5,Inputs_ByYear!$D$26:$Y$26))*INDEX(Inputs_ByYear!M$32:M$37,MATCH($C66,Inputs_ByYear!$B$32:$B$37,0))*INDEX(Inputs_ByPrg!$F$6:$F$69,MATCH('ABP BlockSize'!$E66,Inputs_ByPrg!$E$6:$E$69,0))</f>
        <v>54969.154228855718</v>
      </c>
      <c r="Q66" s="86">
        <f>Inputs_ByYear!N$22*Inputs_ByYear!N$23*INDEX(Inputs_ByYear!$D$27:$Y$28,MATCH($B66,Inputs_ByYear!$B$27:$B$28,0),MATCH(Q$5,Inputs_ByYear!$D$26:$Y$26))*INDEX(Inputs_ByYear!N$32:N$37,MATCH($C66,Inputs_ByYear!$B$32:$B$37,0))*INDEX(Inputs_ByPrg!$F$6:$F$69,MATCH('ABP BlockSize'!$E66,Inputs_ByPrg!$E$6:$E$69,0))</f>
        <v>54969.154228855718</v>
      </c>
      <c r="R66" s="86">
        <f>Inputs_ByYear!O$22*Inputs_ByYear!O$23*INDEX(Inputs_ByYear!$D$27:$Y$28,MATCH($B66,Inputs_ByYear!$B$27:$B$28,0),MATCH(R$5,Inputs_ByYear!$D$26:$Y$26))*INDEX(Inputs_ByYear!O$32:O$37,MATCH($C66,Inputs_ByYear!$B$32:$B$37,0))*INDEX(Inputs_ByPrg!$F$6:$F$69,MATCH('ABP BlockSize'!$E66,Inputs_ByPrg!$E$6:$E$69,0))</f>
        <v>54969.154228855718</v>
      </c>
      <c r="S66" s="86">
        <f>Inputs_ByYear!P$22*Inputs_ByYear!P$23*INDEX(Inputs_ByYear!$D$27:$Y$28,MATCH($B66,Inputs_ByYear!$B$27:$B$28,0),MATCH(S$5,Inputs_ByYear!$D$26:$Y$26))*INDEX(Inputs_ByYear!P$32:P$37,MATCH($C66,Inputs_ByYear!$B$32:$B$37,0))*INDEX(Inputs_ByPrg!$F$6:$F$69,MATCH('ABP BlockSize'!$E66,Inputs_ByPrg!$E$6:$E$69,0))</f>
        <v>54969.154228855718</v>
      </c>
      <c r="T66" s="86">
        <f>Inputs_ByYear!Q$22*Inputs_ByYear!Q$23*INDEX(Inputs_ByYear!$D$27:$Y$28,MATCH($B66,Inputs_ByYear!$B$27:$B$28,0),MATCH(T$5,Inputs_ByYear!$D$26:$Y$26))*INDEX(Inputs_ByYear!Q$32:Q$37,MATCH($C66,Inputs_ByYear!$B$32:$B$37,0))*INDEX(Inputs_ByPrg!$F$6:$F$69,MATCH('ABP BlockSize'!$E66,Inputs_ByPrg!$E$6:$E$69,0))</f>
        <v>54969.154228855718</v>
      </c>
      <c r="U66" s="86">
        <f>Inputs_ByYear!R$22*Inputs_ByYear!R$23*INDEX(Inputs_ByYear!$D$27:$Y$28,MATCH($B66,Inputs_ByYear!$B$27:$B$28,0),MATCH(U$5,Inputs_ByYear!$D$26:$Y$26))*INDEX(Inputs_ByYear!R$32:R$37,MATCH($C66,Inputs_ByYear!$B$32:$B$37,0))*INDEX(Inputs_ByPrg!$F$6:$F$69,MATCH('ABP BlockSize'!$E66,Inputs_ByPrg!$E$6:$E$69,0))</f>
        <v>54969.154228855718</v>
      </c>
      <c r="V66" s="86">
        <f>Inputs_ByYear!S$22*Inputs_ByYear!S$23*INDEX(Inputs_ByYear!$D$27:$Y$28,MATCH($B66,Inputs_ByYear!$B$27:$B$28,0),MATCH(V$5,Inputs_ByYear!$D$26:$Y$26))*INDEX(Inputs_ByYear!S$32:S$37,MATCH($C66,Inputs_ByYear!$B$32:$B$37,0))*INDEX(Inputs_ByPrg!$F$6:$F$69,MATCH('ABP BlockSize'!$E66,Inputs_ByPrg!$E$6:$E$69,0))</f>
        <v>54969.154228855718</v>
      </c>
      <c r="W66" s="86">
        <f>Inputs_ByYear!T$22*Inputs_ByYear!T$23*INDEX(Inputs_ByYear!$D$27:$Y$28,MATCH($B66,Inputs_ByYear!$B$27:$B$28,0),MATCH(W$5,Inputs_ByYear!$D$26:$Y$26))*INDEX(Inputs_ByYear!T$32:T$37,MATCH($C66,Inputs_ByYear!$B$32:$B$37,0))*INDEX(Inputs_ByPrg!$F$6:$F$69,MATCH('ABP BlockSize'!$E66,Inputs_ByPrg!$E$6:$E$69,0))</f>
        <v>54969.154228855718</v>
      </c>
      <c r="X66" s="86">
        <f>Inputs_ByYear!U$22*Inputs_ByYear!U$23*INDEX(Inputs_ByYear!$D$27:$Y$28,MATCH($B66,Inputs_ByYear!$B$27:$B$28,0),MATCH(X$5,Inputs_ByYear!$D$26:$Y$26))*INDEX(Inputs_ByYear!U$32:U$37,MATCH($C66,Inputs_ByYear!$B$32:$B$37,0))*INDEX(Inputs_ByPrg!$F$6:$F$69,MATCH('ABP BlockSize'!$E66,Inputs_ByPrg!$E$6:$E$69,0))</f>
        <v>54969.154228855718</v>
      </c>
      <c r="Y66" s="86">
        <f>Inputs_ByYear!V$22*Inputs_ByYear!V$23*INDEX(Inputs_ByYear!$D$27:$Y$28,MATCH($B66,Inputs_ByYear!$B$27:$B$28,0),MATCH(Y$5,Inputs_ByYear!$D$26:$Y$26))*INDEX(Inputs_ByYear!V$32:V$37,MATCH($C66,Inputs_ByYear!$B$32:$B$37,0))*INDEX(Inputs_ByPrg!$F$6:$F$69,MATCH('ABP BlockSize'!$E66,Inputs_ByPrg!$E$6:$E$69,0))</f>
        <v>54969.154228855718</v>
      </c>
      <c r="Z66" s="86">
        <f>Inputs_ByYear!W$22*Inputs_ByYear!W$23*INDEX(Inputs_ByYear!$D$27:$Y$28,MATCH($B66,Inputs_ByYear!$B$27:$B$28,0),MATCH(Z$5,Inputs_ByYear!$D$26:$Y$26))*INDEX(Inputs_ByYear!W$32:W$37,MATCH($C66,Inputs_ByYear!$B$32:$B$37,0))*INDEX(Inputs_ByPrg!$F$6:$F$69,MATCH('ABP BlockSize'!$E66,Inputs_ByPrg!$E$6:$E$69,0))</f>
        <v>0</v>
      </c>
      <c r="AA66" s="86">
        <f>Inputs_ByYear!X$22*Inputs_ByYear!X$23*INDEX(Inputs_ByYear!$D$27:$Y$28,MATCH($B66,Inputs_ByYear!$B$27:$B$28,0),MATCH(AA$5,Inputs_ByYear!$D$26:$Y$26))*INDEX(Inputs_ByYear!X$32:X$37,MATCH($C66,Inputs_ByYear!$B$32:$B$37,0))*INDEX(Inputs_ByPrg!$F$6:$F$69,MATCH('ABP BlockSize'!$E66,Inputs_ByPrg!$E$6:$E$69,0))</f>
        <v>0</v>
      </c>
      <c r="AB66" s="86">
        <f>Inputs_ByYear!Y$22*Inputs_ByYear!Y$23*INDEX(Inputs_ByYear!$D$27:$Y$28,MATCH($B66,Inputs_ByYear!$B$27:$B$28,0),MATCH(AB$5,Inputs_ByYear!$D$26:$Y$26))*INDEX(Inputs_ByYear!Y$32:Y$37,MATCH($C66,Inputs_ByYear!$B$32:$B$37,0))*INDEX(Inputs_ByPrg!$F$6:$F$69,MATCH('ABP BlockSize'!$E66,Inputs_ByPrg!$E$6:$E$69,0))</f>
        <v>0</v>
      </c>
    </row>
    <row r="67" spans="2:28" ht="14.75" customHeight="1" x14ac:dyDescent="0.25">
      <c r="B67" s="227" t="s">
        <v>259</v>
      </c>
      <c r="C67" s="227" t="s">
        <v>238</v>
      </c>
      <c r="D67" s="324" t="s">
        <v>324</v>
      </c>
      <c r="E67" s="272" t="str">
        <f t="shared" si="0"/>
        <v>B_Equity Eligible Contractor_&gt;200-500</v>
      </c>
      <c r="F67" s="249" t="s">
        <v>92</v>
      </c>
      <c r="G67" s="86">
        <f>Inputs_ByYear!D$22*Inputs_ByYear!D$23*INDEX(Inputs_ByYear!$D$27:$Y$28,MATCH($B67,Inputs_ByYear!$B$27:$B$28,0),MATCH(G$5,Inputs_ByYear!$D$26:$Y$26))*INDEX(Inputs_ByYear!D$32:D$37,MATCH($C67,Inputs_ByYear!$B$32:$B$37,0))*INDEX(Inputs_ByPrg!$F$6:$F$69,MATCH('ABP BlockSize'!$E67,Inputs_ByPrg!$E$6:$E$69,0))</f>
        <v>0</v>
      </c>
      <c r="H67" s="86">
        <f>Inputs_ByYear!E$22*Inputs_ByYear!E$23*INDEX(Inputs_ByYear!$D$27:$Y$28,MATCH($B67,Inputs_ByYear!$B$27:$B$28,0),MATCH(H$5,Inputs_ByYear!$D$26:$Y$26))*INDEX(Inputs_ByYear!E$32:E$37,MATCH($C67,Inputs_ByYear!$B$32:$B$37,0))*INDEX(Inputs_ByPrg!$F$6:$F$69,MATCH('ABP BlockSize'!$E67,Inputs_ByPrg!$E$6:$E$69,0))</f>
        <v>0</v>
      </c>
      <c r="I67" s="86">
        <f>Inputs_ByYear!F$22*Inputs_ByYear!F$23*INDEX(Inputs_ByYear!$D$27:$Y$28,MATCH($B67,Inputs_ByYear!$B$27:$B$28,0),MATCH(I$5,Inputs_ByYear!$D$26:$Y$26))*INDEX(Inputs_ByYear!F$32:F$37,MATCH($C67,Inputs_ByYear!$B$32:$B$37,0))*INDEX(Inputs_ByPrg!$F$6:$F$69,MATCH('ABP BlockSize'!$E67,Inputs_ByPrg!$E$6:$E$69,0))</f>
        <v>0</v>
      </c>
      <c r="J67" s="86">
        <f>Inputs_ByYear!G$22*Inputs_ByYear!G$23*INDEX(Inputs_ByYear!$D$27:$Y$28,MATCH($B67,Inputs_ByYear!$B$27:$B$28,0),MATCH(J$5,Inputs_ByYear!$D$26:$Y$26))*INDEX(Inputs_ByYear!G$32:G$37,MATCH($C67,Inputs_ByYear!$B$32:$B$37,0))*INDEX(Inputs_ByPrg!$F$6:$F$69,MATCH('ABP BlockSize'!$E67,Inputs_ByPrg!$E$6:$E$69,0))</f>
        <v>0</v>
      </c>
      <c r="K67" s="86">
        <f>Inputs_ByYear!H$22*Inputs_ByYear!H$23*INDEX(Inputs_ByYear!$D$27:$Y$28,MATCH($B67,Inputs_ByYear!$B$27:$B$28,0),MATCH(K$5,Inputs_ByYear!$D$26:$Y$26))*INDEX(Inputs_ByYear!H$32:H$37,MATCH($C67,Inputs_ByYear!$B$32:$B$37,0))*INDEX(Inputs_ByPrg!$F$6:$F$69,MATCH('ABP BlockSize'!$E67,Inputs_ByPrg!$E$6:$E$69,0))</f>
        <v>0</v>
      </c>
      <c r="L67" s="86">
        <f>Inputs_ByYear!I$22*Inputs_ByYear!I$23*INDEX(Inputs_ByYear!$D$27:$Y$28,MATCH($B67,Inputs_ByYear!$B$27:$B$28,0),MATCH(L$5,Inputs_ByYear!$D$26:$Y$26))*INDEX(Inputs_ByYear!I$32:I$37,MATCH($C67,Inputs_ByYear!$B$32:$B$37,0))*INDEX(Inputs_ByPrg!$F$6:$F$69,MATCH('ABP BlockSize'!$E67,Inputs_ByPrg!$E$6:$E$69,0))</f>
        <v>0</v>
      </c>
      <c r="M67" s="86">
        <f>Inputs_ByYear!J$22*Inputs_ByYear!J$23*INDEX(Inputs_ByYear!$D$27:$Y$28,MATCH($B67,Inputs_ByYear!$B$27:$B$28,0),MATCH(M$5,Inputs_ByYear!$D$26:$Y$26))*INDEX(Inputs_ByYear!J$32:J$37,MATCH($C67,Inputs_ByYear!$B$32:$B$37,0))*INDEX(Inputs_ByPrg!$F$6:$F$69,MATCH('ABP BlockSize'!$E67,Inputs_ByPrg!$E$6:$E$69,0))</f>
        <v>0</v>
      </c>
      <c r="N67" s="86">
        <f>Inputs_ByYear!K$22*Inputs_ByYear!K$23*INDEX(Inputs_ByYear!$D$27:$Y$28,MATCH($B67,Inputs_ByYear!$B$27:$B$28,0),MATCH(N$5,Inputs_ByYear!$D$26:$Y$26))*INDEX(Inputs_ByYear!K$32:K$37,MATCH($C67,Inputs_ByYear!$B$32:$B$37,0))*INDEX(Inputs_ByPrg!$F$6:$F$69,MATCH('ABP BlockSize'!$E67,Inputs_ByPrg!$E$6:$E$69,0))</f>
        <v>0</v>
      </c>
      <c r="O67" s="86">
        <f>Inputs_ByYear!L$22*Inputs_ByYear!L$23*INDEX(Inputs_ByYear!$D$27:$Y$28,MATCH($B67,Inputs_ByYear!$B$27:$B$28,0),MATCH(O$5,Inputs_ByYear!$D$26:$Y$26))*INDEX(Inputs_ByYear!L$32:L$37,MATCH($C67,Inputs_ByYear!$B$32:$B$37,0))*INDEX(Inputs_ByPrg!$F$6:$F$69,MATCH('ABP BlockSize'!$E67,Inputs_ByPrg!$E$6:$E$69,0))</f>
        <v>0</v>
      </c>
      <c r="P67" s="86">
        <f>Inputs_ByYear!M$22*Inputs_ByYear!M$23*INDEX(Inputs_ByYear!$D$27:$Y$28,MATCH($B67,Inputs_ByYear!$B$27:$B$28,0),MATCH(P$5,Inputs_ByYear!$D$26:$Y$26))*INDEX(Inputs_ByYear!M$32:M$37,MATCH($C67,Inputs_ByYear!$B$32:$B$37,0))*INDEX(Inputs_ByPrg!$F$6:$F$69,MATCH('ABP BlockSize'!$E67,Inputs_ByPrg!$E$6:$E$69,0))</f>
        <v>0</v>
      </c>
      <c r="Q67" s="86">
        <f>Inputs_ByYear!N$22*Inputs_ByYear!N$23*INDEX(Inputs_ByYear!$D$27:$Y$28,MATCH($B67,Inputs_ByYear!$B$27:$B$28,0),MATCH(Q$5,Inputs_ByYear!$D$26:$Y$26))*INDEX(Inputs_ByYear!N$32:N$37,MATCH($C67,Inputs_ByYear!$B$32:$B$37,0))*INDEX(Inputs_ByPrg!$F$6:$F$69,MATCH('ABP BlockSize'!$E67,Inputs_ByPrg!$E$6:$E$69,0))</f>
        <v>0</v>
      </c>
      <c r="R67" s="86">
        <f>Inputs_ByYear!O$22*Inputs_ByYear!O$23*INDEX(Inputs_ByYear!$D$27:$Y$28,MATCH($B67,Inputs_ByYear!$B$27:$B$28,0),MATCH(R$5,Inputs_ByYear!$D$26:$Y$26))*INDEX(Inputs_ByYear!O$32:O$37,MATCH($C67,Inputs_ByYear!$B$32:$B$37,0))*INDEX(Inputs_ByPrg!$F$6:$F$69,MATCH('ABP BlockSize'!$E67,Inputs_ByPrg!$E$6:$E$69,0))</f>
        <v>0</v>
      </c>
      <c r="S67" s="86">
        <f>Inputs_ByYear!P$22*Inputs_ByYear!P$23*INDEX(Inputs_ByYear!$D$27:$Y$28,MATCH($B67,Inputs_ByYear!$B$27:$B$28,0),MATCH(S$5,Inputs_ByYear!$D$26:$Y$26))*INDEX(Inputs_ByYear!P$32:P$37,MATCH($C67,Inputs_ByYear!$B$32:$B$37,0))*INDEX(Inputs_ByPrg!$F$6:$F$69,MATCH('ABP BlockSize'!$E67,Inputs_ByPrg!$E$6:$E$69,0))</f>
        <v>0</v>
      </c>
      <c r="T67" s="86">
        <f>Inputs_ByYear!Q$22*Inputs_ByYear!Q$23*INDEX(Inputs_ByYear!$D$27:$Y$28,MATCH($B67,Inputs_ByYear!$B$27:$B$28,0),MATCH(T$5,Inputs_ByYear!$D$26:$Y$26))*INDEX(Inputs_ByYear!Q$32:Q$37,MATCH($C67,Inputs_ByYear!$B$32:$B$37,0))*INDEX(Inputs_ByPrg!$F$6:$F$69,MATCH('ABP BlockSize'!$E67,Inputs_ByPrg!$E$6:$E$69,0))</f>
        <v>0</v>
      </c>
      <c r="U67" s="86">
        <f>Inputs_ByYear!R$22*Inputs_ByYear!R$23*INDEX(Inputs_ByYear!$D$27:$Y$28,MATCH($B67,Inputs_ByYear!$B$27:$B$28,0),MATCH(U$5,Inputs_ByYear!$D$26:$Y$26))*INDEX(Inputs_ByYear!R$32:R$37,MATCH($C67,Inputs_ByYear!$B$32:$B$37,0))*INDEX(Inputs_ByPrg!$F$6:$F$69,MATCH('ABP BlockSize'!$E67,Inputs_ByPrg!$E$6:$E$69,0))</f>
        <v>0</v>
      </c>
      <c r="V67" s="86">
        <f>Inputs_ByYear!S$22*Inputs_ByYear!S$23*INDEX(Inputs_ByYear!$D$27:$Y$28,MATCH($B67,Inputs_ByYear!$B$27:$B$28,0),MATCH(V$5,Inputs_ByYear!$D$26:$Y$26))*INDEX(Inputs_ByYear!S$32:S$37,MATCH($C67,Inputs_ByYear!$B$32:$B$37,0))*INDEX(Inputs_ByPrg!$F$6:$F$69,MATCH('ABP BlockSize'!$E67,Inputs_ByPrg!$E$6:$E$69,0))</f>
        <v>0</v>
      </c>
      <c r="W67" s="86">
        <f>Inputs_ByYear!T$22*Inputs_ByYear!T$23*INDEX(Inputs_ByYear!$D$27:$Y$28,MATCH($B67,Inputs_ByYear!$B$27:$B$28,0),MATCH(W$5,Inputs_ByYear!$D$26:$Y$26))*INDEX(Inputs_ByYear!T$32:T$37,MATCH($C67,Inputs_ByYear!$B$32:$B$37,0))*INDEX(Inputs_ByPrg!$F$6:$F$69,MATCH('ABP BlockSize'!$E67,Inputs_ByPrg!$E$6:$E$69,0))</f>
        <v>0</v>
      </c>
      <c r="X67" s="86">
        <f>Inputs_ByYear!U$22*Inputs_ByYear!U$23*INDEX(Inputs_ByYear!$D$27:$Y$28,MATCH($B67,Inputs_ByYear!$B$27:$B$28,0),MATCH(X$5,Inputs_ByYear!$D$26:$Y$26))*INDEX(Inputs_ByYear!U$32:U$37,MATCH($C67,Inputs_ByYear!$B$32:$B$37,0))*INDEX(Inputs_ByPrg!$F$6:$F$69,MATCH('ABP BlockSize'!$E67,Inputs_ByPrg!$E$6:$E$69,0))</f>
        <v>0</v>
      </c>
      <c r="Y67" s="86">
        <f>Inputs_ByYear!V$22*Inputs_ByYear!V$23*INDEX(Inputs_ByYear!$D$27:$Y$28,MATCH($B67,Inputs_ByYear!$B$27:$B$28,0),MATCH(Y$5,Inputs_ByYear!$D$26:$Y$26))*INDEX(Inputs_ByYear!V$32:V$37,MATCH($C67,Inputs_ByYear!$B$32:$B$37,0))*INDEX(Inputs_ByPrg!$F$6:$F$69,MATCH('ABP BlockSize'!$E67,Inputs_ByPrg!$E$6:$E$69,0))</f>
        <v>0</v>
      </c>
      <c r="Z67" s="86">
        <f>Inputs_ByYear!W$22*Inputs_ByYear!W$23*INDEX(Inputs_ByYear!$D$27:$Y$28,MATCH($B67,Inputs_ByYear!$B$27:$B$28,0),MATCH(Z$5,Inputs_ByYear!$D$26:$Y$26))*INDEX(Inputs_ByYear!W$32:W$37,MATCH($C67,Inputs_ByYear!$B$32:$B$37,0))*INDEX(Inputs_ByPrg!$F$6:$F$69,MATCH('ABP BlockSize'!$E67,Inputs_ByPrg!$E$6:$E$69,0))</f>
        <v>0</v>
      </c>
      <c r="AA67" s="86">
        <f>Inputs_ByYear!X$22*Inputs_ByYear!X$23*INDEX(Inputs_ByYear!$D$27:$Y$28,MATCH($B67,Inputs_ByYear!$B$27:$B$28,0),MATCH(AA$5,Inputs_ByYear!$D$26:$Y$26))*INDEX(Inputs_ByYear!X$32:X$37,MATCH($C67,Inputs_ByYear!$B$32:$B$37,0))*INDEX(Inputs_ByPrg!$F$6:$F$69,MATCH('ABP BlockSize'!$E67,Inputs_ByPrg!$E$6:$E$69,0))</f>
        <v>0</v>
      </c>
      <c r="AB67" s="86">
        <f>Inputs_ByYear!Y$22*Inputs_ByYear!Y$23*INDEX(Inputs_ByYear!$D$27:$Y$28,MATCH($B67,Inputs_ByYear!$B$27:$B$28,0),MATCH(AB$5,Inputs_ByYear!$D$26:$Y$26))*INDEX(Inputs_ByYear!Y$32:Y$37,MATCH($C67,Inputs_ByYear!$B$32:$B$37,0))*INDEX(Inputs_ByPrg!$F$6:$F$69,MATCH('ABP BlockSize'!$E67,Inputs_ByPrg!$E$6:$E$69,0))</f>
        <v>0</v>
      </c>
    </row>
    <row r="68" spans="2:28" ht="14.75" customHeight="1" x14ac:dyDescent="0.25">
      <c r="B68" s="227" t="s">
        <v>259</v>
      </c>
      <c r="C68" s="227" t="s">
        <v>238</v>
      </c>
      <c r="D68" s="324" t="s">
        <v>326</v>
      </c>
      <c r="E68" s="272" t="str">
        <f t="shared" si="0"/>
        <v>B_Equity Eligible Contractor_&gt;500-2000</v>
      </c>
      <c r="F68" s="249" t="s">
        <v>92</v>
      </c>
      <c r="G68" s="86">
        <f>Inputs_ByYear!D$22*Inputs_ByYear!D$23*INDEX(Inputs_ByYear!$D$27:$Y$28,MATCH($B68,Inputs_ByYear!$B$27:$B$28,0),MATCH(G$5,Inputs_ByYear!$D$26:$Y$26))*INDEX(Inputs_ByYear!D$32:D$37,MATCH($C68,Inputs_ByYear!$B$32:$B$37,0))*INDEX(Inputs_ByPrg!$F$6:$F$69,MATCH('ABP BlockSize'!$E68,Inputs_ByPrg!$E$6:$E$69,0))</f>
        <v>0</v>
      </c>
      <c r="H68" s="86">
        <f>Inputs_ByYear!E$22*Inputs_ByYear!E$23*INDEX(Inputs_ByYear!$D$27:$Y$28,MATCH($B68,Inputs_ByYear!$B$27:$B$28,0),MATCH(H$5,Inputs_ByYear!$D$26:$Y$26))*INDEX(Inputs_ByYear!E$32:E$37,MATCH($C68,Inputs_ByYear!$B$32:$B$37,0))*INDEX(Inputs_ByPrg!$F$6:$F$69,MATCH('ABP BlockSize'!$E68,Inputs_ByPrg!$E$6:$E$69,0))</f>
        <v>0</v>
      </c>
      <c r="I68" s="86">
        <f>Inputs_ByYear!F$22*Inputs_ByYear!F$23*INDEX(Inputs_ByYear!$D$27:$Y$28,MATCH($B68,Inputs_ByYear!$B$27:$B$28,0),MATCH(I$5,Inputs_ByYear!$D$26:$Y$26))*INDEX(Inputs_ByYear!F$32:F$37,MATCH($C68,Inputs_ByYear!$B$32:$B$37,0))*INDEX(Inputs_ByPrg!$F$6:$F$69,MATCH('ABP BlockSize'!$E68,Inputs_ByPrg!$E$6:$E$69,0))</f>
        <v>0</v>
      </c>
      <c r="J68" s="86">
        <f>Inputs_ByYear!G$22*Inputs_ByYear!G$23*INDEX(Inputs_ByYear!$D$27:$Y$28,MATCH($B68,Inputs_ByYear!$B$27:$B$28,0),MATCH(J$5,Inputs_ByYear!$D$26:$Y$26))*INDEX(Inputs_ByYear!G$32:G$37,MATCH($C68,Inputs_ByYear!$B$32:$B$37,0))*INDEX(Inputs_ByPrg!$F$6:$F$69,MATCH('ABP BlockSize'!$E68,Inputs_ByPrg!$E$6:$E$69,0))</f>
        <v>0</v>
      </c>
      <c r="K68" s="86">
        <f>Inputs_ByYear!H$22*Inputs_ByYear!H$23*INDEX(Inputs_ByYear!$D$27:$Y$28,MATCH($B68,Inputs_ByYear!$B$27:$B$28,0),MATCH(K$5,Inputs_ByYear!$D$26:$Y$26))*INDEX(Inputs_ByYear!H$32:H$37,MATCH($C68,Inputs_ByYear!$B$32:$B$37,0))*INDEX(Inputs_ByPrg!$F$6:$F$69,MATCH('ABP BlockSize'!$E68,Inputs_ByPrg!$E$6:$E$69,0))</f>
        <v>0</v>
      </c>
      <c r="L68" s="86">
        <f>Inputs_ByYear!I$22*Inputs_ByYear!I$23*INDEX(Inputs_ByYear!$D$27:$Y$28,MATCH($B68,Inputs_ByYear!$B$27:$B$28,0),MATCH(L$5,Inputs_ByYear!$D$26:$Y$26))*INDEX(Inputs_ByYear!I$32:I$37,MATCH($C68,Inputs_ByYear!$B$32:$B$37,0))*INDEX(Inputs_ByPrg!$F$6:$F$69,MATCH('ABP BlockSize'!$E68,Inputs_ByPrg!$E$6:$E$69,0))</f>
        <v>0</v>
      </c>
      <c r="M68" s="86">
        <f>Inputs_ByYear!J$22*Inputs_ByYear!J$23*INDEX(Inputs_ByYear!$D$27:$Y$28,MATCH($B68,Inputs_ByYear!$B$27:$B$28,0),MATCH(M$5,Inputs_ByYear!$D$26:$Y$26))*INDEX(Inputs_ByYear!J$32:J$37,MATCH($C68,Inputs_ByYear!$B$32:$B$37,0))*INDEX(Inputs_ByPrg!$F$6:$F$69,MATCH('ABP BlockSize'!$E68,Inputs_ByPrg!$E$6:$E$69,0))</f>
        <v>0</v>
      </c>
      <c r="N68" s="86">
        <f>Inputs_ByYear!K$22*Inputs_ByYear!K$23*INDEX(Inputs_ByYear!$D$27:$Y$28,MATCH($B68,Inputs_ByYear!$B$27:$B$28,0),MATCH(N$5,Inputs_ByYear!$D$26:$Y$26))*INDEX(Inputs_ByYear!K$32:K$37,MATCH($C68,Inputs_ByYear!$B$32:$B$37,0))*INDEX(Inputs_ByPrg!$F$6:$F$69,MATCH('ABP BlockSize'!$E68,Inputs_ByPrg!$E$6:$E$69,0))</f>
        <v>0</v>
      </c>
      <c r="O68" s="86">
        <f>Inputs_ByYear!L$22*Inputs_ByYear!L$23*INDEX(Inputs_ByYear!$D$27:$Y$28,MATCH($B68,Inputs_ByYear!$B$27:$B$28,0),MATCH(O$5,Inputs_ByYear!$D$26:$Y$26))*INDEX(Inputs_ByYear!L$32:L$37,MATCH($C68,Inputs_ByYear!$B$32:$B$37,0))*INDEX(Inputs_ByPrg!$F$6:$F$69,MATCH('ABP BlockSize'!$E68,Inputs_ByPrg!$E$6:$E$69,0))</f>
        <v>0</v>
      </c>
      <c r="P68" s="86">
        <f>Inputs_ByYear!M$22*Inputs_ByYear!M$23*INDEX(Inputs_ByYear!$D$27:$Y$28,MATCH($B68,Inputs_ByYear!$B$27:$B$28,0),MATCH(P$5,Inputs_ByYear!$D$26:$Y$26))*INDEX(Inputs_ByYear!M$32:M$37,MATCH($C68,Inputs_ByYear!$B$32:$B$37,0))*INDEX(Inputs_ByPrg!$F$6:$F$69,MATCH('ABP BlockSize'!$E68,Inputs_ByPrg!$E$6:$E$69,0))</f>
        <v>0</v>
      </c>
      <c r="Q68" s="86">
        <f>Inputs_ByYear!N$22*Inputs_ByYear!N$23*INDEX(Inputs_ByYear!$D$27:$Y$28,MATCH($B68,Inputs_ByYear!$B$27:$B$28,0),MATCH(Q$5,Inputs_ByYear!$D$26:$Y$26))*INDEX(Inputs_ByYear!N$32:N$37,MATCH($C68,Inputs_ByYear!$B$32:$B$37,0))*INDEX(Inputs_ByPrg!$F$6:$F$69,MATCH('ABP BlockSize'!$E68,Inputs_ByPrg!$E$6:$E$69,0))</f>
        <v>0</v>
      </c>
      <c r="R68" s="86">
        <f>Inputs_ByYear!O$22*Inputs_ByYear!O$23*INDEX(Inputs_ByYear!$D$27:$Y$28,MATCH($B68,Inputs_ByYear!$B$27:$B$28,0),MATCH(R$5,Inputs_ByYear!$D$26:$Y$26))*INDEX(Inputs_ByYear!O$32:O$37,MATCH($C68,Inputs_ByYear!$B$32:$B$37,0))*INDEX(Inputs_ByPrg!$F$6:$F$69,MATCH('ABP BlockSize'!$E68,Inputs_ByPrg!$E$6:$E$69,0))</f>
        <v>0</v>
      </c>
      <c r="S68" s="86">
        <f>Inputs_ByYear!P$22*Inputs_ByYear!P$23*INDEX(Inputs_ByYear!$D$27:$Y$28,MATCH($B68,Inputs_ByYear!$B$27:$B$28,0),MATCH(S$5,Inputs_ByYear!$D$26:$Y$26))*INDEX(Inputs_ByYear!P$32:P$37,MATCH($C68,Inputs_ByYear!$B$32:$B$37,0))*INDEX(Inputs_ByPrg!$F$6:$F$69,MATCH('ABP BlockSize'!$E68,Inputs_ByPrg!$E$6:$E$69,0))</f>
        <v>0</v>
      </c>
      <c r="T68" s="86">
        <f>Inputs_ByYear!Q$22*Inputs_ByYear!Q$23*INDEX(Inputs_ByYear!$D$27:$Y$28,MATCH($B68,Inputs_ByYear!$B$27:$B$28,0),MATCH(T$5,Inputs_ByYear!$D$26:$Y$26))*INDEX(Inputs_ByYear!Q$32:Q$37,MATCH($C68,Inputs_ByYear!$B$32:$B$37,0))*INDEX(Inputs_ByPrg!$F$6:$F$69,MATCH('ABP BlockSize'!$E68,Inputs_ByPrg!$E$6:$E$69,0))</f>
        <v>0</v>
      </c>
      <c r="U68" s="86">
        <f>Inputs_ByYear!R$22*Inputs_ByYear!R$23*INDEX(Inputs_ByYear!$D$27:$Y$28,MATCH($B68,Inputs_ByYear!$B$27:$B$28,0),MATCH(U$5,Inputs_ByYear!$D$26:$Y$26))*INDEX(Inputs_ByYear!R$32:R$37,MATCH($C68,Inputs_ByYear!$B$32:$B$37,0))*INDEX(Inputs_ByPrg!$F$6:$F$69,MATCH('ABP BlockSize'!$E68,Inputs_ByPrg!$E$6:$E$69,0))</f>
        <v>0</v>
      </c>
      <c r="V68" s="86">
        <f>Inputs_ByYear!S$22*Inputs_ByYear!S$23*INDEX(Inputs_ByYear!$D$27:$Y$28,MATCH($B68,Inputs_ByYear!$B$27:$B$28,0),MATCH(V$5,Inputs_ByYear!$D$26:$Y$26))*INDEX(Inputs_ByYear!S$32:S$37,MATCH($C68,Inputs_ByYear!$B$32:$B$37,0))*INDEX(Inputs_ByPrg!$F$6:$F$69,MATCH('ABP BlockSize'!$E68,Inputs_ByPrg!$E$6:$E$69,0))</f>
        <v>0</v>
      </c>
      <c r="W68" s="86">
        <f>Inputs_ByYear!T$22*Inputs_ByYear!T$23*INDEX(Inputs_ByYear!$D$27:$Y$28,MATCH($B68,Inputs_ByYear!$B$27:$B$28,0),MATCH(W$5,Inputs_ByYear!$D$26:$Y$26))*INDEX(Inputs_ByYear!T$32:T$37,MATCH($C68,Inputs_ByYear!$B$32:$B$37,0))*INDEX(Inputs_ByPrg!$F$6:$F$69,MATCH('ABP BlockSize'!$E68,Inputs_ByPrg!$E$6:$E$69,0))</f>
        <v>0</v>
      </c>
      <c r="X68" s="86">
        <f>Inputs_ByYear!U$22*Inputs_ByYear!U$23*INDEX(Inputs_ByYear!$D$27:$Y$28,MATCH($B68,Inputs_ByYear!$B$27:$B$28,0),MATCH(X$5,Inputs_ByYear!$D$26:$Y$26))*INDEX(Inputs_ByYear!U$32:U$37,MATCH($C68,Inputs_ByYear!$B$32:$B$37,0))*INDEX(Inputs_ByPrg!$F$6:$F$69,MATCH('ABP BlockSize'!$E68,Inputs_ByPrg!$E$6:$E$69,0))</f>
        <v>0</v>
      </c>
      <c r="Y68" s="86">
        <f>Inputs_ByYear!V$22*Inputs_ByYear!V$23*INDEX(Inputs_ByYear!$D$27:$Y$28,MATCH($B68,Inputs_ByYear!$B$27:$B$28,0),MATCH(Y$5,Inputs_ByYear!$D$26:$Y$26))*INDEX(Inputs_ByYear!V$32:V$37,MATCH($C68,Inputs_ByYear!$B$32:$B$37,0))*INDEX(Inputs_ByPrg!$F$6:$F$69,MATCH('ABP BlockSize'!$E68,Inputs_ByPrg!$E$6:$E$69,0))</f>
        <v>0</v>
      </c>
      <c r="Z68" s="86">
        <f>Inputs_ByYear!W$22*Inputs_ByYear!W$23*INDEX(Inputs_ByYear!$D$27:$Y$28,MATCH($B68,Inputs_ByYear!$B$27:$B$28,0),MATCH(Z$5,Inputs_ByYear!$D$26:$Y$26))*INDEX(Inputs_ByYear!W$32:W$37,MATCH($C68,Inputs_ByYear!$B$32:$B$37,0))*INDEX(Inputs_ByPrg!$F$6:$F$69,MATCH('ABP BlockSize'!$E68,Inputs_ByPrg!$E$6:$E$69,0))</f>
        <v>0</v>
      </c>
      <c r="AA68" s="86">
        <f>Inputs_ByYear!X$22*Inputs_ByYear!X$23*INDEX(Inputs_ByYear!$D$27:$Y$28,MATCH($B68,Inputs_ByYear!$B$27:$B$28,0),MATCH(AA$5,Inputs_ByYear!$D$26:$Y$26))*INDEX(Inputs_ByYear!X$32:X$37,MATCH($C68,Inputs_ByYear!$B$32:$B$37,0))*INDEX(Inputs_ByPrg!$F$6:$F$69,MATCH('ABP BlockSize'!$E68,Inputs_ByPrg!$E$6:$E$69,0))</f>
        <v>0</v>
      </c>
      <c r="AB68" s="86">
        <f>Inputs_ByYear!Y$22*Inputs_ByYear!Y$23*INDEX(Inputs_ByYear!$D$27:$Y$28,MATCH($B68,Inputs_ByYear!$B$27:$B$28,0),MATCH(AB$5,Inputs_ByYear!$D$26:$Y$26))*INDEX(Inputs_ByYear!Y$32:Y$37,MATCH($C68,Inputs_ByYear!$B$32:$B$37,0))*INDEX(Inputs_ByPrg!$F$6:$F$69,MATCH('ABP BlockSize'!$E68,Inputs_ByPrg!$E$6:$E$69,0))</f>
        <v>0</v>
      </c>
    </row>
    <row r="69" spans="2:28" ht="14.75" customHeight="1" x14ac:dyDescent="0.25">
      <c r="B69" s="227" t="s">
        <v>259</v>
      </c>
      <c r="C69" s="227" t="s">
        <v>238</v>
      </c>
      <c r="D69" s="324" t="s">
        <v>327</v>
      </c>
      <c r="E69" s="272" t="str">
        <f t="shared" si="0"/>
        <v>B_Equity Eligible Contractor_&gt;2000-5000</v>
      </c>
      <c r="F69" s="249" t="s">
        <v>92</v>
      </c>
      <c r="G69" s="86">
        <f>Inputs_ByYear!D$22*Inputs_ByYear!D$23*INDEX(Inputs_ByYear!$D$27:$Y$28,MATCH($B69,Inputs_ByYear!$B$27:$B$28,0),MATCH(G$5,Inputs_ByYear!$D$26:$Y$26))*INDEX(Inputs_ByYear!D$32:D$37,MATCH($C69,Inputs_ByYear!$B$32:$B$37,0))*INDEX(Inputs_ByPrg!$F$6:$F$69,MATCH('ABP BlockSize'!$E69,Inputs_ByPrg!$E$6:$E$69,0))</f>
        <v>0</v>
      </c>
      <c r="H69" s="86">
        <f>Inputs_ByYear!E$22*Inputs_ByYear!E$23*INDEX(Inputs_ByYear!$D$27:$Y$28,MATCH($B69,Inputs_ByYear!$B$27:$B$28,0),MATCH(H$5,Inputs_ByYear!$D$26:$Y$26))*INDEX(Inputs_ByYear!E$32:E$37,MATCH($C69,Inputs_ByYear!$B$32:$B$37,0))*INDEX(Inputs_ByPrg!$F$6:$F$69,MATCH('ABP BlockSize'!$E69,Inputs_ByPrg!$E$6:$E$69,0))</f>
        <v>0</v>
      </c>
      <c r="I69" s="86">
        <f>Inputs_ByYear!F$22*Inputs_ByYear!F$23*INDEX(Inputs_ByYear!$D$27:$Y$28,MATCH($B69,Inputs_ByYear!$B$27:$B$28,0),MATCH(I$5,Inputs_ByYear!$D$26:$Y$26))*INDEX(Inputs_ByYear!F$32:F$37,MATCH($C69,Inputs_ByYear!$B$32:$B$37,0))*INDEX(Inputs_ByPrg!$F$6:$F$69,MATCH('ABP BlockSize'!$E69,Inputs_ByPrg!$E$6:$E$69,0))</f>
        <v>91940.298507462678</v>
      </c>
      <c r="J69" s="86">
        <f>Inputs_ByYear!G$22*Inputs_ByYear!G$23*INDEX(Inputs_ByYear!$D$27:$Y$28,MATCH($B69,Inputs_ByYear!$B$27:$B$28,0),MATCH(J$5,Inputs_ByYear!$D$26:$Y$26))*INDEX(Inputs_ByYear!G$32:G$37,MATCH($C69,Inputs_ByYear!$B$32:$B$37,0))*INDEX(Inputs_ByPrg!$F$6:$F$69,MATCH('ABP BlockSize'!$E69,Inputs_ByPrg!$E$6:$E$69,0))</f>
        <v>87064.676616915414</v>
      </c>
      <c r="K69" s="86">
        <f>Inputs_ByYear!H$22*Inputs_ByYear!H$23*INDEX(Inputs_ByYear!$D$27:$Y$28,MATCH($B69,Inputs_ByYear!$B$27:$B$28,0),MATCH(K$5,Inputs_ByYear!$D$26:$Y$26))*INDEX(Inputs_ByYear!H$32:H$37,MATCH($C69,Inputs_ByYear!$B$32:$B$37,0))*INDEX(Inputs_ByPrg!$F$6:$F$69,MATCH('ABP BlockSize'!$E69,Inputs_ByPrg!$E$6:$E$69,0))</f>
        <v>87064.676616915414</v>
      </c>
      <c r="L69" s="86">
        <f>Inputs_ByYear!I$22*Inputs_ByYear!I$23*INDEX(Inputs_ByYear!$D$27:$Y$28,MATCH($B69,Inputs_ByYear!$B$27:$B$28,0),MATCH(L$5,Inputs_ByYear!$D$26:$Y$26))*INDEX(Inputs_ByYear!I$32:I$37,MATCH($C69,Inputs_ByYear!$B$32:$B$37,0))*INDEX(Inputs_ByPrg!$F$6:$F$69,MATCH('ABP BlockSize'!$E69,Inputs_ByPrg!$E$6:$E$69,0))</f>
        <v>104477.61194029849</v>
      </c>
      <c r="M69" s="86">
        <f>Inputs_ByYear!J$22*Inputs_ByYear!J$23*INDEX(Inputs_ByYear!$D$27:$Y$28,MATCH($B69,Inputs_ByYear!$B$27:$B$28,0),MATCH(M$5,Inputs_ByYear!$D$26:$Y$26))*INDEX(Inputs_ByYear!J$32:J$37,MATCH($C69,Inputs_ByYear!$B$32:$B$37,0))*INDEX(Inputs_ByPrg!$F$6:$F$69,MATCH('ABP BlockSize'!$E69,Inputs_ByPrg!$E$6:$E$69,0))</f>
        <v>104477.61194029849</v>
      </c>
      <c r="N69" s="86">
        <f>Inputs_ByYear!K$22*Inputs_ByYear!K$23*INDEX(Inputs_ByYear!$D$27:$Y$28,MATCH($B69,Inputs_ByYear!$B$27:$B$28,0),MATCH(N$5,Inputs_ByYear!$D$26:$Y$26))*INDEX(Inputs_ByYear!K$32:K$37,MATCH($C69,Inputs_ByYear!$B$32:$B$37,0))*INDEX(Inputs_ByPrg!$F$6:$F$69,MATCH('ABP BlockSize'!$E69,Inputs_ByPrg!$E$6:$E$69,0))</f>
        <v>69651.741293532337</v>
      </c>
      <c r="O69" s="86">
        <f>Inputs_ByYear!L$22*Inputs_ByYear!L$23*INDEX(Inputs_ByYear!$D$27:$Y$28,MATCH($B69,Inputs_ByYear!$B$27:$B$28,0),MATCH(O$5,Inputs_ByYear!$D$26:$Y$26))*INDEX(Inputs_ByYear!L$32:L$37,MATCH($C69,Inputs_ByYear!$B$32:$B$37,0))*INDEX(Inputs_ByPrg!$F$6:$F$69,MATCH('ABP BlockSize'!$E69,Inputs_ByPrg!$E$6:$E$69,0))</f>
        <v>69651.741293532337</v>
      </c>
      <c r="P69" s="86">
        <f>Inputs_ByYear!M$22*Inputs_ByYear!M$23*INDEX(Inputs_ByYear!$D$27:$Y$28,MATCH($B69,Inputs_ByYear!$B$27:$B$28,0),MATCH(P$5,Inputs_ByYear!$D$26:$Y$26))*INDEX(Inputs_ByYear!M$32:M$37,MATCH($C69,Inputs_ByYear!$B$32:$B$37,0))*INDEX(Inputs_ByPrg!$F$6:$F$69,MATCH('ABP BlockSize'!$E69,Inputs_ByPrg!$E$6:$E$69,0))</f>
        <v>69651.741293532337</v>
      </c>
      <c r="Q69" s="86">
        <f>Inputs_ByYear!N$22*Inputs_ByYear!N$23*INDEX(Inputs_ByYear!$D$27:$Y$28,MATCH($B69,Inputs_ByYear!$B$27:$B$28,0),MATCH(Q$5,Inputs_ByYear!$D$26:$Y$26))*INDEX(Inputs_ByYear!N$32:N$37,MATCH($C69,Inputs_ByYear!$B$32:$B$37,0))*INDEX(Inputs_ByPrg!$F$6:$F$69,MATCH('ABP BlockSize'!$E69,Inputs_ByPrg!$E$6:$E$69,0))</f>
        <v>69651.741293532337</v>
      </c>
      <c r="R69" s="86">
        <f>Inputs_ByYear!O$22*Inputs_ByYear!O$23*INDEX(Inputs_ByYear!$D$27:$Y$28,MATCH($B69,Inputs_ByYear!$B$27:$B$28,0),MATCH(R$5,Inputs_ByYear!$D$26:$Y$26))*INDEX(Inputs_ByYear!O$32:O$37,MATCH($C69,Inputs_ByYear!$B$32:$B$37,0))*INDEX(Inputs_ByPrg!$F$6:$F$69,MATCH('ABP BlockSize'!$E69,Inputs_ByPrg!$E$6:$E$69,0))</f>
        <v>69651.741293532337</v>
      </c>
      <c r="S69" s="86">
        <f>Inputs_ByYear!P$22*Inputs_ByYear!P$23*INDEX(Inputs_ByYear!$D$27:$Y$28,MATCH($B69,Inputs_ByYear!$B$27:$B$28,0),MATCH(S$5,Inputs_ByYear!$D$26:$Y$26))*INDEX(Inputs_ByYear!P$32:P$37,MATCH($C69,Inputs_ByYear!$B$32:$B$37,0))*INDEX(Inputs_ByPrg!$F$6:$F$69,MATCH('ABP BlockSize'!$E69,Inputs_ByPrg!$E$6:$E$69,0))</f>
        <v>69651.741293532337</v>
      </c>
      <c r="T69" s="86">
        <f>Inputs_ByYear!Q$22*Inputs_ByYear!Q$23*INDEX(Inputs_ByYear!$D$27:$Y$28,MATCH($B69,Inputs_ByYear!$B$27:$B$28,0),MATCH(T$5,Inputs_ByYear!$D$26:$Y$26))*INDEX(Inputs_ByYear!Q$32:Q$37,MATCH($C69,Inputs_ByYear!$B$32:$B$37,0))*INDEX(Inputs_ByPrg!$F$6:$F$69,MATCH('ABP BlockSize'!$E69,Inputs_ByPrg!$E$6:$E$69,0))</f>
        <v>69651.741293532337</v>
      </c>
      <c r="U69" s="86">
        <f>Inputs_ByYear!R$22*Inputs_ByYear!R$23*INDEX(Inputs_ByYear!$D$27:$Y$28,MATCH($B69,Inputs_ByYear!$B$27:$B$28,0),MATCH(U$5,Inputs_ByYear!$D$26:$Y$26))*INDEX(Inputs_ByYear!R$32:R$37,MATCH($C69,Inputs_ByYear!$B$32:$B$37,0))*INDEX(Inputs_ByPrg!$F$6:$F$69,MATCH('ABP BlockSize'!$E69,Inputs_ByPrg!$E$6:$E$69,0))</f>
        <v>69651.741293532337</v>
      </c>
      <c r="V69" s="86">
        <f>Inputs_ByYear!S$22*Inputs_ByYear!S$23*INDEX(Inputs_ByYear!$D$27:$Y$28,MATCH($B69,Inputs_ByYear!$B$27:$B$28,0),MATCH(V$5,Inputs_ByYear!$D$26:$Y$26))*INDEX(Inputs_ByYear!S$32:S$37,MATCH($C69,Inputs_ByYear!$B$32:$B$37,0))*INDEX(Inputs_ByPrg!$F$6:$F$69,MATCH('ABP BlockSize'!$E69,Inputs_ByPrg!$E$6:$E$69,0))</f>
        <v>69651.741293532337</v>
      </c>
      <c r="W69" s="86">
        <f>Inputs_ByYear!T$22*Inputs_ByYear!T$23*INDEX(Inputs_ByYear!$D$27:$Y$28,MATCH($B69,Inputs_ByYear!$B$27:$B$28,0),MATCH(W$5,Inputs_ByYear!$D$26:$Y$26))*INDEX(Inputs_ByYear!T$32:T$37,MATCH($C69,Inputs_ByYear!$B$32:$B$37,0))*INDEX(Inputs_ByPrg!$F$6:$F$69,MATCH('ABP BlockSize'!$E69,Inputs_ByPrg!$E$6:$E$69,0))</f>
        <v>69651.741293532337</v>
      </c>
      <c r="X69" s="86">
        <f>Inputs_ByYear!U$22*Inputs_ByYear!U$23*INDEX(Inputs_ByYear!$D$27:$Y$28,MATCH($B69,Inputs_ByYear!$B$27:$B$28,0),MATCH(X$5,Inputs_ByYear!$D$26:$Y$26))*INDEX(Inputs_ByYear!U$32:U$37,MATCH($C69,Inputs_ByYear!$B$32:$B$37,0))*INDEX(Inputs_ByPrg!$F$6:$F$69,MATCH('ABP BlockSize'!$E69,Inputs_ByPrg!$E$6:$E$69,0))</f>
        <v>69651.741293532337</v>
      </c>
      <c r="Y69" s="86">
        <f>Inputs_ByYear!V$22*Inputs_ByYear!V$23*INDEX(Inputs_ByYear!$D$27:$Y$28,MATCH($B69,Inputs_ByYear!$B$27:$B$28,0),MATCH(Y$5,Inputs_ByYear!$D$26:$Y$26))*INDEX(Inputs_ByYear!V$32:V$37,MATCH($C69,Inputs_ByYear!$B$32:$B$37,0))*INDEX(Inputs_ByPrg!$F$6:$F$69,MATCH('ABP BlockSize'!$E69,Inputs_ByPrg!$E$6:$E$69,0))</f>
        <v>69651.741293532337</v>
      </c>
      <c r="Z69" s="86">
        <f>Inputs_ByYear!W$22*Inputs_ByYear!W$23*INDEX(Inputs_ByYear!$D$27:$Y$28,MATCH($B69,Inputs_ByYear!$B$27:$B$28,0),MATCH(Z$5,Inputs_ByYear!$D$26:$Y$26))*INDEX(Inputs_ByYear!W$32:W$37,MATCH($C69,Inputs_ByYear!$B$32:$B$37,0))*INDEX(Inputs_ByPrg!$F$6:$F$69,MATCH('ABP BlockSize'!$E69,Inputs_ByPrg!$E$6:$E$69,0))</f>
        <v>0</v>
      </c>
      <c r="AA69" s="86">
        <f>Inputs_ByYear!X$22*Inputs_ByYear!X$23*INDEX(Inputs_ByYear!$D$27:$Y$28,MATCH($B69,Inputs_ByYear!$B$27:$B$28,0),MATCH(AA$5,Inputs_ByYear!$D$26:$Y$26))*INDEX(Inputs_ByYear!X$32:X$37,MATCH($C69,Inputs_ByYear!$B$32:$B$37,0))*INDEX(Inputs_ByPrg!$F$6:$F$69,MATCH('ABP BlockSize'!$E69,Inputs_ByPrg!$E$6:$E$69,0))</f>
        <v>0</v>
      </c>
      <c r="AB69" s="86">
        <f>Inputs_ByYear!Y$22*Inputs_ByYear!Y$23*INDEX(Inputs_ByYear!$D$27:$Y$28,MATCH($B69,Inputs_ByYear!$B$27:$B$28,0),MATCH(AB$5,Inputs_ByYear!$D$26:$Y$26))*INDEX(Inputs_ByYear!Y$32:Y$37,MATCH($C69,Inputs_ByYear!$B$32:$B$37,0))*INDEX(Inputs_ByPrg!$F$6:$F$69,MATCH('ABP BlockSize'!$E69,Inputs_ByPrg!$E$6:$E$69,0))</f>
        <v>0</v>
      </c>
    </row>
    <row r="70" spans="2:28" ht="14.75" customHeight="1" x14ac:dyDescent="0.25"/>
    <row r="71" spans="2:28" ht="14.75" customHeight="1" thickBot="1" x14ac:dyDescent="0.3">
      <c r="B71" s="273"/>
      <c r="C71" s="273"/>
      <c r="D71" s="273"/>
      <c r="E71" s="273" t="s">
        <v>363</v>
      </c>
      <c r="F71" s="274" t="s">
        <v>92</v>
      </c>
      <c r="G71" s="275">
        <f>SUM(G6:G69)</f>
        <v>0</v>
      </c>
      <c r="H71" s="275">
        <f t="shared" ref="H71:AB71" si="1">SUM(H6:H69)</f>
        <v>0</v>
      </c>
      <c r="I71" s="275">
        <f t="shared" si="1"/>
        <v>1198679.2471641793</v>
      </c>
      <c r="J71" s="275">
        <f t="shared" si="1"/>
        <v>998750.48557213938</v>
      </c>
      <c r="K71" s="275">
        <f t="shared" si="1"/>
        <v>998750.48557213938</v>
      </c>
      <c r="L71" s="275">
        <f t="shared" si="1"/>
        <v>1198500.5826865672</v>
      </c>
      <c r="M71" s="275">
        <f t="shared" si="1"/>
        <v>1198500.5826865672</v>
      </c>
      <c r="N71" s="275">
        <f t="shared" si="1"/>
        <v>799000.3884577112</v>
      </c>
      <c r="O71" s="275">
        <f t="shared" si="1"/>
        <v>799000.3884577112</v>
      </c>
      <c r="P71" s="275">
        <f t="shared" si="1"/>
        <v>799000.3884577112</v>
      </c>
      <c r="Q71" s="275">
        <f t="shared" si="1"/>
        <v>799000.3884577112</v>
      </c>
      <c r="R71" s="275">
        <f t="shared" si="1"/>
        <v>799000.3884577112</v>
      </c>
      <c r="S71" s="275">
        <f t="shared" si="1"/>
        <v>799000.3884577112</v>
      </c>
      <c r="T71" s="275">
        <f t="shared" si="1"/>
        <v>799000.3884577112</v>
      </c>
      <c r="U71" s="275">
        <f t="shared" si="1"/>
        <v>799000.3884577112</v>
      </c>
      <c r="V71" s="275">
        <f t="shared" si="1"/>
        <v>799000.3884577112</v>
      </c>
      <c r="W71" s="275">
        <f t="shared" si="1"/>
        <v>799000.3884577112</v>
      </c>
      <c r="X71" s="275">
        <f t="shared" si="1"/>
        <v>799000.3884577112</v>
      </c>
      <c r="Y71" s="275">
        <f t="shared" si="1"/>
        <v>799000.3884577112</v>
      </c>
      <c r="Z71" s="275">
        <f t="shared" si="1"/>
        <v>0</v>
      </c>
      <c r="AA71" s="275">
        <f t="shared" si="1"/>
        <v>0</v>
      </c>
      <c r="AB71" s="275">
        <f t="shared" si="1"/>
        <v>0</v>
      </c>
    </row>
    <row r="72" spans="2:28" ht="14.75" customHeight="1" thickTop="1" x14ac:dyDescent="0.25"/>
    <row r="73" spans="2:28" ht="14.75" customHeight="1" x14ac:dyDescent="0.25">
      <c r="E73" s="284" t="s">
        <v>367</v>
      </c>
      <c r="G73" s="254" t="s">
        <v>352</v>
      </c>
    </row>
    <row r="74" spans="2:28" ht="14.75" customHeight="1" x14ac:dyDescent="0.25">
      <c r="B74" s="270" t="s">
        <v>353</v>
      </c>
      <c r="C74" s="270" t="s">
        <v>187</v>
      </c>
      <c r="D74" s="270" t="s">
        <v>354</v>
      </c>
      <c r="E74" s="283" t="s">
        <v>355</v>
      </c>
      <c r="F74" s="271" t="s">
        <v>14</v>
      </c>
      <c r="G74" s="281" t="s">
        <v>22</v>
      </c>
      <c r="H74" s="281" t="s">
        <v>23</v>
      </c>
      <c r="I74" s="281" t="s">
        <v>24</v>
      </c>
      <c r="J74" s="281" t="s">
        <v>25</v>
      </c>
      <c r="K74" s="281" t="s">
        <v>26</v>
      </c>
      <c r="L74" s="281" t="s">
        <v>27</v>
      </c>
      <c r="M74" s="281" t="s">
        <v>28</v>
      </c>
      <c r="N74" s="281" t="s">
        <v>29</v>
      </c>
      <c r="O74" s="281" t="s">
        <v>30</v>
      </c>
      <c r="P74" s="281" t="s">
        <v>31</v>
      </c>
      <c r="Q74" s="281" t="s">
        <v>32</v>
      </c>
      <c r="R74" s="281" t="s">
        <v>33</v>
      </c>
      <c r="S74" s="281" t="s">
        <v>34</v>
      </c>
      <c r="T74" s="281" t="s">
        <v>35</v>
      </c>
      <c r="U74" s="281" t="s">
        <v>36</v>
      </c>
      <c r="V74" s="281" t="s">
        <v>37</v>
      </c>
      <c r="W74" s="281" t="s">
        <v>38</v>
      </c>
      <c r="X74" s="281" t="s">
        <v>39</v>
      </c>
      <c r="Y74" s="281" t="s">
        <v>40</v>
      </c>
      <c r="Z74" s="281" t="s">
        <v>41</v>
      </c>
      <c r="AA74" s="281" t="s">
        <v>42</v>
      </c>
      <c r="AB74" s="281" t="s">
        <v>43</v>
      </c>
    </row>
    <row r="75" spans="2:28" ht="14.75" customHeight="1" x14ac:dyDescent="0.25">
      <c r="B75" s="227" t="s">
        <v>258</v>
      </c>
      <c r="C75" s="227" t="s">
        <v>233</v>
      </c>
      <c r="D75" s="323" t="s">
        <v>356</v>
      </c>
      <c r="E75" s="272" t="str">
        <f>B75&amp;"_"&amp;C75&amp;"_"&amp;D75</f>
        <v>A_Small DG_&lt;10</v>
      </c>
      <c r="F75" s="249" t="s">
        <v>91</v>
      </c>
      <c r="G75" s="86">
        <f>G6*INDEX(Inputs_ByPrg!$I$6:$AD$69,MATCH('ABP BlockSize'!$E75,Inputs_ByPrg!$E$6:$E$69,0),MATCH('ABP BlockSize'!G$5,Inputs_ByPrg!$I$5:$AD$5,0))*8760/1000</f>
        <v>0</v>
      </c>
      <c r="H75" s="86">
        <f>H6*INDEX(Inputs_ByPrg!$I$6:$AD$69,MATCH('ABP BlockSize'!$E75,Inputs_ByPrg!$E$6:$E$69,0),MATCH('ABP BlockSize'!H$5,Inputs_ByPrg!$I$5:$AD$5,0))*8760/1000</f>
        <v>0</v>
      </c>
      <c r="I75" s="86">
        <f>I6*INDEX(Inputs_ByPrg!$I$6:$AD$69,MATCH('ABP BlockSize'!$E75,Inputs_ByPrg!$E$6:$E$69,0),MATCH('ABP BlockSize'!I$5,Inputs_ByPrg!$I$5:$AD$5,0))*8760/1000</f>
        <v>38792.634010435038</v>
      </c>
      <c r="J75" s="86">
        <f>J6*INDEX(Inputs_ByPrg!$I$6:$AD$69,MATCH('ABP BlockSize'!$E75,Inputs_ByPrg!$E$6:$E$69,0),MATCH('ABP BlockSize'!J$5,Inputs_ByPrg!$I$5:$AD$5,0))*8760/1000</f>
        <v>30531.239730434987</v>
      </c>
      <c r="K75" s="86">
        <f>K6*INDEX(Inputs_ByPrg!$I$6:$AD$69,MATCH('ABP BlockSize'!$E75,Inputs_ByPrg!$E$6:$E$69,0),MATCH('ABP BlockSize'!K$5,Inputs_ByPrg!$I$5:$AD$5,0))*8760/1000</f>
        <v>30531.239730434987</v>
      </c>
      <c r="L75" s="86">
        <f>L6*INDEX(Inputs_ByPrg!$I$6:$AD$69,MATCH('ABP BlockSize'!$E75,Inputs_ByPrg!$E$6:$E$69,0),MATCH('ABP BlockSize'!L$5,Inputs_ByPrg!$I$5:$AD$5,0))*8760/1000</f>
        <v>36637.487676521981</v>
      </c>
      <c r="M75" s="86">
        <f>M6*INDEX(Inputs_ByPrg!$I$6:$AD$69,MATCH('ABP BlockSize'!$E75,Inputs_ByPrg!$E$6:$E$69,0),MATCH('ABP BlockSize'!M$5,Inputs_ByPrg!$I$5:$AD$5,0))*8760/1000</f>
        <v>36637.487676521981</v>
      </c>
      <c r="N75" s="86">
        <f>N6*INDEX(Inputs_ByPrg!$I$6:$AD$69,MATCH('ABP BlockSize'!$E75,Inputs_ByPrg!$E$6:$E$69,0),MATCH('ABP BlockSize'!N$5,Inputs_ByPrg!$I$5:$AD$5,0))*8760/1000</f>
        <v>24424.991784347985</v>
      </c>
      <c r="O75" s="86">
        <f>O6*INDEX(Inputs_ByPrg!$I$6:$AD$69,MATCH('ABP BlockSize'!$E75,Inputs_ByPrg!$E$6:$E$69,0),MATCH('ABP BlockSize'!O$5,Inputs_ByPrg!$I$5:$AD$5,0))*8760/1000</f>
        <v>24424.991784347985</v>
      </c>
      <c r="P75" s="86">
        <f>P6*INDEX(Inputs_ByPrg!$I$6:$AD$69,MATCH('ABP BlockSize'!$E75,Inputs_ByPrg!$E$6:$E$69,0),MATCH('ABP BlockSize'!P$5,Inputs_ByPrg!$I$5:$AD$5,0))*8760/1000</f>
        <v>24424.991784347985</v>
      </c>
      <c r="Q75" s="86">
        <f>Q6*INDEX(Inputs_ByPrg!$I$6:$AD$69,MATCH('ABP BlockSize'!$E75,Inputs_ByPrg!$E$6:$E$69,0),MATCH('ABP BlockSize'!Q$5,Inputs_ByPrg!$I$5:$AD$5,0))*8760/1000</f>
        <v>24424.991784347985</v>
      </c>
      <c r="R75" s="86">
        <f>R6*INDEX(Inputs_ByPrg!$I$6:$AD$69,MATCH('ABP BlockSize'!$E75,Inputs_ByPrg!$E$6:$E$69,0),MATCH('ABP BlockSize'!R$5,Inputs_ByPrg!$I$5:$AD$5,0))*8760/1000</f>
        <v>24424.991784347985</v>
      </c>
      <c r="S75" s="86">
        <f>S6*INDEX(Inputs_ByPrg!$I$6:$AD$69,MATCH('ABP BlockSize'!$E75,Inputs_ByPrg!$E$6:$E$69,0),MATCH('ABP BlockSize'!S$5,Inputs_ByPrg!$I$5:$AD$5,0))*8760/1000</f>
        <v>24424.991784347985</v>
      </c>
      <c r="T75" s="86">
        <f>T6*INDEX(Inputs_ByPrg!$I$6:$AD$69,MATCH('ABP BlockSize'!$E75,Inputs_ByPrg!$E$6:$E$69,0),MATCH('ABP BlockSize'!T$5,Inputs_ByPrg!$I$5:$AD$5,0))*8760/1000</f>
        <v>24424.991784347985</v>
      </c>
      <c r="U75" s="86">
        <f>U6*INDEX(Inputs_ByPrg!$I$6:$AD$69,MATCH('ABP BlockSize'!$E75,Inputs_ByPrg!$E$6:$E$69,0),MATCH('ABP BlockSize'!U$5,Inputs_ByPrg!$I$5:$AD$5,0))*8760/1000</f>
        <v>24424.991784347985</v>
      </c>
      <c r="V75" s="86">
        <f>V6*INDEX(Inputs_ByPrg!$I$6:$AD$69,MATCH('ABP BlockSize'!$E75,Inputs_ByPrg!$E$6:$E$69,0),MATCH('ABP BlockSize'!V$5,Inputs_ByPrg!$I$5:$AD$5,0))*8760/1000</f>
        <v>24424.991784347985</v>
      </c>
      <c r="W75" s="86">
        <f>W6*INDEX(Inputs_ByPrg!$I$6:$AD$69,MATCH('ABP BlockSize'!$E75,Inputs_ByPrg!$E$6:$E$69,0),MATCH('ABP BlockSize'!W$5,Inputs_ByPrg!$I$5:$AD$5,0))*8760/1000</f>
        <v>24424.991784347985</v>
      </c>
      <c r="X75" s="86">
        <f>X6*INDEX(Inputs_ByPrg!$I$6:$AD$69,MATCH('ABP BlockSize'!$E75,Inputs_ByPrg!$E$6:$E$69,0),MATCH('ABP BlockSize'!X$5,Inputs_ByPrg!$I$5:$AD$5,0))*8760/1000</f>
        <v>24424.991784347985</v>
      </c>
      <c r="Y75" s="86">
        <f>Y6*INDEX(Inputs_ByPrg!$I$6:$AD$69,MATCH('ABP BlockSize'!$E75,Inputs_ByPrg!$E$6:$E$69,0),MATCH('ABP BlockSize'!Y$5,Inputs_ByPrg!$I$5:$AD$5,0))*8760/1000</f>
        <v>24424.991784347985</v>
      </c>
      <c r="Z75" s="86">
        <f>Z6*INDEX(Inputs_ByPrg!$I$6:$AD$69,MATCH('ABP BlockSize'!$E75,Inputs_ByPrg!$E$6:$E$69,0),MATCH('ABP BlockSize'!Z$5,Inputs_ByPrg!$I$5:$AD$5,0))*8760/1000</f>
        <v>0</v>
      </c>
      <c r="AA75" s="86">
        <f>AA6*INDEX(Inputs_ByPrg!$I$6:$AD$69,MATCH('ABP BlockSize'!$E75,Inputs_ByPrg!$E$6:$E$69,0),MATCH('ABP BlockSize'!AA$5,Inputs_ByPrg!$I$5:$AD$5,0))*8760/1000</f>
        <v>0</v>
      </c>
      <c r="AB75" s="86">
        <f>AB6*INDEX(Inputs_ByPrg!$I$6:$AD$69,MATCH('ABP BlockSize'!$E75,Inputs_ByPrg!$E$6:$E$69,0),MATCH('ABP BlockSize'!AB$5,Inputs_ByPrg!$I$5:$AD$5,0))*8760/1000</f>
        <v>0</v>
      </c>
    </row>
    <row r="76" spans="2:28" ht="14.75" customHeight="1" x14ac:dyDescent="0.25">
      <c r="B76" s="227" t="s">
        <v>258</v>
      </c>
      <c r="C76" s="227" t="s">
        <v>233</v>
      </c>
      <c r="D76" s="324" t="s">
        <v>312</v>
      </c>
      <c r="E76" s="272" t="str">
        <f t="shared" ref="E76:E138" si="2">B76&amp;"_"&amp;C76&amp;"_"&amp;D76</f>
        <v>A_Small DG_10–25</v>
      </c>
      <c r="F76" s="249" t="s">
        <v>91</v>
      </c>
      <c r="G76" s="86">
        <f>G7*INDEX(Inputs_ByPrg!$I$6:$AD$69,MATCH('ABP BlockSize'!$E76,Inputs_ByPrg!$E$6:$E$69,0),MATCH('ABP BlockSize'!G$5,Inputs_ByPrg!$I$5:$AD$5,0))*8760/1000</f>
        <v>0</v>
      </c>
      <c r="H76" s="86">
        <f>H7*INDEX(Inputs_ByPrg!$I$6:$AD$69,MATCH('ABP BlockSize'!$E76,Inputs_ByPrg!$E$6:$E$69,0),MATCH('ABP BlockSize'!H$5,Inputs_ByPrg!$I$5:$AD$5,0))*8760/1000</f>
        <v>0</v>
      </c>
      <c r="I76" s="86">
        <f>I7*INDEX(Inputs_ByPrg!$I$6:$AD$69,MATCH('ABP BlockSize'!$E76,Inputs_ByPrg!$E$6:$E$69,0),MATCH('ABP BlockSize'!I$5,Inputs_ByPrg!$I$5:$AD$5,0))*8760/1000</f>
        <v>61276.003483241817</v>
      </c>
      <c r="J76" s="86">
        <f>J7*INDEX(Inputs_ByPrg!$I$6:$AD$69,MATCH('ABP BlockSize'!$E76,Inputs_ByPrg!$E$6:$E$69,0),MATCH('ABP BlockSize'!J$5,Inputs_ByPrg!$I$5:$AD$5,0))*8760/1000</f>
        <v>48226.484222921812</v>
      </c>
      <c r="K76" s="86">
        <f>K7*INDEX(Inputs_ByPrg!$I$6:$AD$69,MATCH('ABP BlockSize'!$E76,Inputs_ByPrg!$E$6:$E$69,0),MATCH('ABP BlockSize'!K$5,Inputs_ByPrg!$I$5:$AD$5,0))*8760/1000</f>
        <v>48226.484222921812</v>
      </c>
      <c r="L76" s="86">
        <f>L7*INDEX(Inputs_ByPrg!$I$6:$AD$69,MATCH('ABP BlockSize'!$E76,Inputs_ByPrg!$E$6:$E$69,0),MATCH('ABP BlockSize'!L$5,Inputs_ByPrg!$I$5:$AD$5,0))*8760/1000</f>
        <v>57871.78106750617</v>
      </c>
      <c r="M76" s="86">
        <f>M7*INDEX(Inputs_ByPrg!$I$6:$AD$69,MATCH('ABP BlockSize'!$E76,Inputs_ByPrg!$E$6:$E$69,0),MATCH('ABP BlockSize'!M$5,Inputs_ByPrg!$I$5:$AD$5,0))*8760/1000</f>
        <v>57871.78106750617</v>
      </c>
      <c r="N76" s="86">
        <f>N7*INDEX(Inputs_ByPrg!$I$6:$AD$69,MATCH('ABP BlockSize'!$E76,Inputs_ByPrg!$E$6:$E$69,0),MATCH('ABP BlockSize'!N$5,Inputs_ByPrg!$I$5:$AD$5,0))*8760/1000</f>
        <v>38581.187378337439</v>
      </c>
      <c r="O76" s="86">
        <f>O7*INDEX(Inputs_ByPrg!$I$6:$AD$69,MATCH('ABP BlockSize'!$E76,Inputs_ByPrg!$E$6:$E$69,0),MATCH('ABP BlockSize'!O$5,Inputs_ByPrg!$I$5:$AD$5,0))*8760/1000</f>
        <v>38581.187378337439</v>
      </c>
      <c r="P76" s="86">
        <f>P7*INDEX(Inputs_ByPrg!$I$6:$AD$69,MATCH('ABP BlockSize'!$E76,Inputs_ByPrg!$E$6:$E$69,0),MATCH('ABP BlockSize'!P$5,Inputs_ByPrg!$I$5:$AD$5,0))*8760/1000</f>
        <v>38581.187378337439</v>
      </c>
      <c r="Q76" s="86">
        <f>Q7*INDEX(Inputs_ByPrg!$I$6:$AD$69,MATCH('ABP BlockSize'!$E76,Inputs_ByPrg!$E$6:$E$69,0),MATCH('ABP BlockSize'!Q$5,Inputs_ByPrg!$I$5:$AD$5,0))*8760/1000</f>
        <v>38581.187378337439</v>
      </c>
      <c r="R76" s="86">
        <f>R7*INDEX(Inputs_ByPrg!$I$6:$AD$69,MATCH('ABP BlockSize'!$E76,Inputs_ByPrg!$E$6:$E$69,0),MATCH('ABP BlockSize'!R$5,Inputs_ByPrg!$I$5:$AD$5,0))*8760/1000</f>
        <v>38581.187378337439</v>
      </c>
      <c r="S76" s="86">
        <f>S7*INDEX(Inputs_ByPrg!$I$6:$AD$69,MATCH('ABP BlockSize'!$E76,Inputs_ByPrg!$E$6:$E$69,0),MATCH('ABP BlockSize'!S$5,Inputs_ByPrg!$I$5:$AD$5,0))*8760/1000</f>
        <v>38581.187378337439</v>
      </c>
      <c r="T76" s="86">
        <f>T7*INDEX(Inputs_ByPrg!$I$6:$AD$69,MATCH('ABP BlockSize'!$E76,Inputs_ByPrg!$E$6:$E$69,0),MATCH('ABP BlockSize'!T$5,Inputs_ByPrg!$I$5:$AD$5,0))*8760/1000</f>
        <v>38581.187378337439</v>
      </c>
      <c r="U76" s="86">
        <f>U7*INDEX(Inputs_ByPrg!$I$6:$AD$69,MATCH('ABP BlockSize'!$E76,Inputs_ByPrg!$E$6:$E$69,0),MATCH('ABP BlockSize'!U$5,Inputs_ByPrg!$I$5:$AD$5,0))*8760/1000</f>
        <v>38581.187378337439</v>
      </c>
      <c r="V76" s="86">
        <f>V7*INDEX(Inputs_ByPrg!$I$6:$AD$69,MATCH('ABP BlockSize'!$E76,Inputs_ByPrg!$E$6:$E$69,0),MATCH('ABP BlockSize'!V$5,Inputs_ByPrg!$I$5:$AD$5,0))*8760/1000</f>
        <v>38581.187378337439</v>
      </c>
      <c r="W76" s="86">
        <f>W7*INDEX(Inputs_ByPrg!$I$6:$AD$69,MATCH('ABP BlockSize'!$E76,Inputs_ByPrg!$E$6:$E$69,0),MATCH('ABP BlockSize'!W$5,Inputs_ByPrg!$I$5:$AD$5,0))*8760/1000</f>
        <v>38581.187378337439</v>
      </c>
      <c r="X76" s="86">
        <f>X7*INDEX(Inputs_ByPrg!$I$6:$AD$69,MATCH('ABP BlockSize'!$E76,Inputs_ByPrg!$E$6:$E$69,0),MATCH('ABP BlockSize'!X$5,Inputs_ByPrg!$I$5:$AD$5,0))*8760/1000</f>
        <v>38581.187378337439</v>
      </c>
      <c r="Y76" s="86">
        <f>Y7*INDEX(Inputs_ByPrg!$I$6:$AD$69,MATCH('ABP BlockSize'!$E76,Inputs_ByPrg!$E$6:$E$69,0),MATCH('ABP BlockSize'!Y$5,Inputs_ByPrg!$I$5:$AD$5,0))*8760/1000</f>
        <v>38581.187378337439</v>
      </c>
      <c r="Z76" s="86">
        <f>Z7*INDEX(Inputs_ByPrg!$I$6:$AD$69,MATCH('ABP BlockSize'!$E76,Inputs_ByPrg!$E$6:$E$69,0),MATCH('ABP BlockSize'!Z$5,Inputs_ByPrg!$I$5:$AD$5,0))*8760/1000</f>
        <v>0</v>
      </c>
      <c r="AA76" s="86">
        <f>AA7*INDEX(Inputs_ByPrg!$I$6:$AD$69,MATCH('ABP BlockSize'!$E76,Inputs_ByPrg!$E$6:$E$69,0),MATCH('ABP BlockSize'!AA$5,Inputs_ByPrg!$I$5:$AD$5,0))*8760/1000</f>
        <v>0</v>
      </c>
      <c r="AB76" s="86">
        <f>AB7*INDEX(Inputs_ByPrg!$I$6:$AD$69,MATCH('ABP BlockSize'!$E76,Inputs_ByPrg!$E$6:$E$69,0),MATCH('ABP BlockSize'!AB$5,Inputs_ByPrg!$I$5:$AD$5,0))*8760/1000</f>
        <v>0</v>
      </c>
    </row>
    <row r="77" spans="2:28" ht="14.75" customHeight="1" x14ac:dyDescent="0.25">
      <c r="B77" s="227" t="s">
        <v>259</v>
      </c>
      <c r="C77" s="227" t="s">
        <v>233</v>
      </c>
      <c r="D77" s="323" t="s">
        <v>356</v>
      </c>
      <c r="E77" s="272" t="str">
        <f t="shared" si="2"/>
        <v>B_Small DG_&lt;10</v>
      </c>
      <c r="F77" s="249" t="s">
        <v>91</v>
      </c>
      <c r="G77" s="86">
        <f>G8*INDEX(Inputs_ByPrg!$I$6:$AD$69,MATCH('ABP BlockSize'!$E77,Inputs_ByPrg!$E$6:$E$69,0),MATCH('ABP BlockSize'!G$5,Inputs_ByPrg!$I$5:$AD$5,0))*8760/1000</f>
        <v>0</v>
      </c>
      <c r="H77" s="86">
        <f>H8*INDEX(Inputs_ByPrg!$I$6:$AD$69,MATCH('ABP BlockSize'!$E77,Inputs_ByPrg!$E$6:$E$69,0),MATCH('ABP BlockSize'!H$5,Inputs_ByPrg!$I$5:$AD$5,0))*8760/1000</f>
        <v>0</v>
      </c>
      <c r="I77" s="86">
        <f>I8*INDEX(Inputs_ByPrg!$I$6:$AD$69,MATCH('ABP BlockSize'!$E77,Inputs_ByPrg!$E$6:$E$69,0),MATCH('ABP BlockSize'!I$5,Inputs_ByPrg!$I$5:$AD$5,0))*8760/1000</f>
        <v>127036.50672932074</v>
      </c>
      <c r="J77" s="86">
        <f>J8*INDEX(Inputs_ByPrg!$I$6:$AD$69,MATCH('ABP BlockSize'!$E77,Inputs_ByPrg!$E$6:$E$69,0),MATCH('ABP BlockSize'!J$5,Inputs_ByPrg!$I$5:$AD$5,0))*8760/1000</f>
        <v>99982.435851780232</v>
      </c>
      <c r="K77" s="86">
        <f>K8*INDEX(Inputs_ByPrg!$I$6:$AD$69,MATCH('ABP BlockSize'!$E77,Inputs_ByPrg!$E$6:$E$69,0),MATCH('ABP BlockSize'!K$5,Inputs_ByPrg!$I$5:$AD$5,0))*8760/1000</f>
        <v>99982.435851780232</v>
      </c>
      <c r="L77" s="86">
        <f>L8*INDEX(Inputs_ByPrg!$I$6:$AD$69,MATCH('ABP BlockSize'!$E77,Inputs_ByPrg!$E$6:$E$69,0),MATCH('ABP BlockSize'!L$5,Inputs_ByPrg!$I$5:$AD$5,0))*8760/1000</f>
        <v>119978.92302213627</v>
      </c>
      <c r="M77" s="86">
        <f>M8*INDEX(Inputs_ByPrg!$I$6:$AD$69,MATCH('ABP BlockSize'!$E77,Inputs_ByPrg!$E$6:$E$69,0),MATCH('ABP BlockSize'!M$5,Inputs_ByPrg!$I$5:$AD$5,0))*8760/1000</f>
        <v>119978.92302213627</v>
      </c>
      <c r="N77" s="86">
        <f>N8*INDEX(Inputs_ByPrg!$I$6:$AD$69,MATCH('ABP BlockSize'!$E77,Inputs_ByPrg!$E$6:$E$69,0),MATCH('ABP BlockSize'!N$5,Inputs_ByPrg!$I$5:$AD$5,0))*8760/1000</f>
        <v>79985.948681424168</v>
      </c>
      <c r="O77" s="86">
        <f>O8*INDEX(Inputs_ByPrg!$I$6:$AD$69,MATCH('ABP BlockSize'!$E77,Inputs_ByPrg!$E$6:$E$69,0),MATCH('ABP BlockSize'!O$5,Inputs_ByPrg!$I$5:$AD$5,0))*8760/1000</f>
        <v>79985.948681424168</v>
      </c>
      <c r="P77" s="86">
        <f>P8*INDEX(Inputs_ByPrg!$I$6:$AD$69,MATCH('ABP BlockSize'!$E77,Inputs_ByPrg!$E$6:$E$69,0),MATCH('ABP BlockSize'!P$5,Inputs_ByPrg!$I$5:$AD$5,0))*8760/1000</f>
        <v>79985.948681424168</v>
      </c>
      <c r="Q77" s="86">
        <f>Q8*INDEX(Inputs_ByPrg!$I$6:$AD$69,MATCH('ABP BlockSize'!$E77,Inputs_ByPrg!$E$6:$E$69,0),MATCH('ABP BlockSize'!Q$5,Inputs_ByPrg!$I$5:$AD$5,0))*8760/1000</f>
        <v>79985.948681424168</v>
      </c>
      <c r="R77" s="86">
        <f>R8*INDEX(Inputs_ByPrg!$I$6:$AD$69,MATCH('ABP BlockSize'!$E77,Inputs_ByPrg!$E$6:$E$69,0),MATCH('ABP BlockSize'!R$5,Inputs_ByPrg!$I$5:$AD$5,0))*8760/1000</f>
        <v>79985.948681424168</v>
      </c>
      <c r="S77" s="86">
        <f>S8*INDEX(Inputs_ByPrg!$I$6:$AD$69,MATCH('ABP BlockSize'!$E77,Inputs_ByPrg!$E$6:$E$69,0),MATCH('ABP BlockSize'!S$5,Inputs_ByPrg!$I$5:$AD$5,0))*8760/1000</f>
        <v>79985.948681424168</v>
      </c>
      <c r="T77" s="86">
        <f>T8*INDEX(Inputs_ByPrg!$I$6:$AD$69,MATCH('ABP BlockSize'!$E77,Inputs_ByPrg!$E$6:$E$69,0),MATCH('ABP BlockSize'!T$5,Inputs_ByPrg!$I$5:$AD$5,0))*8760/1000</f>
        <v>79985.948681424168</v>
      </c>
      <c r="U77" s="86">
        <f>U8*INDEX(Inputs_ByPrg!$I$6:$AD$69,MATCH('ABP BlockSize'!$E77,Inputs_ByPrg!$E$6:$E$69,0),MATCH('ABP BlockSize'!U$5,Inputs_ByPrg!$I$5:$AD$5,0))*8760/1000</f>
        <v>79985.948681424168</v>
      </c>
      <c r="V77" s="86">
        <f>V8*INDEX(Inputs_ByPrg!$I$6:$AD$69,MATCH('ABP BlockSize'!$E77,Inputs_ByPrg!$E$6:$E$69,0),MATCH('ABP BlockSize'!V$5,Inputs_ByPrg!$I$5:$AD$5,0))*8760/1000</f>
        <v>79985.948681424168</v>
      </c>
      <c r="W77" s="86">
        <f>W8*INDEX(Inputs_ByPrg!$I$6:$AD$69,MATCH('ABP BlockSize'!$E77,Inputs_ByPrg!$E$6:$E$69,0),MATCH('ABP BlockSize'!W$5,Inputs_ByPrg!$I$5:$AD$5,0))*8760/1000</f>
        <v>79985.948681424168</v>
      </c>
      <c r="X77" s="86">
        <f>X8*INDEX(Inputs_ByPrg!$I$6:$AD$69,MATCH('ABP BlockSize'!$E77,Inputs_ByPrg!$E$6:$E$69,0),MATCH('ABP BlockSize'!X$5,Inputs_ByPrg!$I$5:$AD$5,0))*8760/1000</f>
        <v>79985.948681424168</v>
      </c>
      <c r="Y77" s="86">
        <f>Y8*INDEX(Inputs_ByPrg!$I$6:$AD$69,MATCH('ABP BlockSize'!$E77,Inputs_ByPrg!$E$6:$E$69,0),MATCH('ABP BlockSize'!Y$5,Inputs_ByPrg!$I$5:$AD$5,0))*8760/1000</f>
        <v>79985.948681424168</v>
      </c>
      <c r="Z77" s="86">
        <f>Z8*INDEX(Inputs_ByPrg!$I$6:$AD$69,MATCH('ABP BlockSize'!$E77,Inputs_ByPrg!$E$6:$E$69,0),MATCH('ABP BlockSize'!Z$5,Inputs_ByPrg!$I$5:$AD$5,0))*8760/1000</f>
        <v>0</v>
      </c>
      <c r="AA77" s="86">
        <f>AA8*INDEX(Inputs_ByPrg!$I$6:$AD$69,MATCH('ABP BlockSize'!$E77,Inputs_ByPrg!$E$6:$E$69,0),MATCH('ABP BlockSize'!AA$5,Inputs_ByPrg!$I$5:$AD$5,0))*8760/1000</f>
        <v>0</v>
      </c>
      <c r="AB77" s="86">
        <f>AB8*INDEX(Inputs_ByPrg!$I$6:$AD$69,MATCH('ABP BlockSize'!$E77,Inputs_ByPrg!$E$6:$E$69,0),MATCH('ABP BlockSize'!AB$5,Inputs_ByPrg!$I$5:$AD$5,0))*8760/1000</f>
        <v>0</v>
      </c>
    </row>
    <row r="78" spans="2:28" ht="14.75" customHeight="1" x14ac:dyDescent="0.25">
      <c r="B78" s="227" t="s">
        <v>259</v>
      </c>
      <c r="C78" s="227" t="s">
        <v>233</v>
      </c>
      <c r="D78" s="324" t="s">
        <v>312</v>
      </c>
      <c r="E78" s="272" t="str">
        <f t="shared" si="2"/>
        <v>B_Small DG_10–25</v>
      </c>
      <c r="F78" s="249" t="s">
        <v>91</v>
      </c>
      <c r="G78" s="86">
        <f>G9*INDEX(Inputs_ByPrg!$I$6:$AD$69,MATCH('ABP BlockSize'!$E78,Inputs_ByPrg!$E$6:$E$69,0),MATCH('ABP BlockSize'!G$5,Inputs_ByPrg!$I$5:$AD$5,0))*8760/1000</f>
        <v>0</v>
      </c>
      <c r="H78" s="86">
        <f>H9*INDEX(Inputs_ByPrg!$I$6:$AD$69,MATCH('ABP BlockSize'!$E78,Inputs_ByPrg!$E$6:$E$69,0),MATCH('ABP BlockSize'!H$5,Inputs_ByPrg!$I$5:$AD$5,0))*8760/1000</f>
        <v>0</v>
      </c>
      <c r="I78" s="86">
        <f>I9*INDEX(Inputs_ByPrg!$I$6:$AD$69,MATCH('ABP BlockSize'!$E78,Inputs_ByPrg!$E$6:$E$69,0),MATCH('ABP BlockSize'!I$5,Inputs_ByPrg!$I$5:$AD$5,0))*8760/1000</f>
        <v>85356.872854569578</v>
      </c>
      <c r="J78" s="86">
        <f>J9*INDEX(Inputs_ByPrg!$I$6:$AD$69,MATCH('ABP BlockSize'!$E78,Inputs_ByPrg!$E$6:$E$69,0),MATCH('ABP BlockSize'!J$5,Inputs_ByPrg!$I$5:$AD$5,0))*8760/1000</f>
        <v>67179.020302207544</v>
      </c>
      <c r="K78" s="86">
        <f>K9*INDEX(Inputs_ByPrg!$I$6:$AD$69,MATCH('ABP BlockSize'!$E78,Inputs_ByPrg!$E$6:$E$69,0),MATCH('ABP BlockSize'!K$5,Inputs_ByPrg!$I$5:$AD$5,0))*8760/1000</f>
        <v>67179.020302207544</v>
      </c>
      <c r="L78" s="86">
        <f>L9*INDEX(Inputs_ByPrg!$I$6:$AD$69,MATCH('ABP BlockSize'!$E78,Inputs_ByPrg!$E$6:$E$69,0),MATCH('ABP BlockSize'!L$5,Inputs_ByPrg!$I$5:$AD$5,0))*8760/1000</f>
        <v>80614.824362649073</v>
      </c>
      <c r="M78" s="86">
        <f>M9*INDEX(Inputs_ByPrg!$I$6:$AD$69,MATCH('ABP BlockSize'!$E78,Inputs_ByPrg!$E$6:$E$69,0),MATCH('ABP BlockSize'!M$5,Inputs_ByPrg!$I$5:$AD$5,0))*8760/1000</f>
        <v>80614.824362649073</v>
      </c>
      <c r="N78" s="86">
        <f>N9*INDEX(Inputs_ByPrg!$I$6:$AD$69,MATCH('ABP BlockSize'!$E78,Inputs_ByPrg!$E$6:$E$69,0),MATCH('ABP BlockSize'!N$5,Inputs_ByPrg!$I$5:$AD$5,0))*8760/1000</f>
        <v>53743.216241766037</v>
      </c>
      <c r="O78" s="86">
        <f>O9*INDEX(Inputs_ByPrg!$I$6:$AD$69,MATCH('ABP BlockSize'!$E78,Inputs_ByPrg!$E$6:$E$69,0),MATCH('ABP BlockSize'!O$5,Inputs_ByPrg!$I$5:$AD$5,0))*8760/1000</f>
        <v>53743.216241766037</v>
      </c>
      <c r="P78" s="86">
        <f>P9*INDEX(Inputs_ByPrg!$I$6:$AD$69,MATCH('ABP BlockSize'!$E78,Inputs_ByPrg!$E$6:$E$69,0),MATCH('ABP BlockSize'!P$5,Inputs_ByPrg!$I$5:$AD$5,0))*8760/1000</f>
        <v>53743.216241766037</v>
      </c>
      <c r="Q78" s="86">
        <f>Q9*INDEX(Inputs_ByPrg!$I$6:$AD$69,MATCH('ABP BlockSize'!$E78,Inputs_ByPrg!$E$6:$E$69,0),MATCH('ABP BlockSize'!Q$5,Inputs_ByPrg!$I$5:$AD$5,0))*8760/1000</f>
        <v>53743.216241766037</v>
      </c>
      <c r="R78" s="86">
        <f>R9*INDEX(Inputs_ByPrg!$I$6:$AD$69,MATCH('ABP BlockSize'!$E78,Inputs_ByPrg!$E$6:$E$69,0),MATCH('ABP BlockSize'!R$5,Inputs_ByPrg!$I$5:$AD$5,0))*8760/1000</f>
        <v>53743.216241766037</v>
      </c>
      <c r="S78" s="86">
        <f>S9*INDEX(Inputs_ByPrg!$I$6:$AD$69,MATCH('ABP BlockSize'!$E78,Inputs_ByPrg!$E$6:$E$69,0),MATCH('ABP BlockSize'!S$5,Inputs_ByPrg!$I$5:$AD$5,0))*8760/1000</f>
        <v>53743.216241766037</v>
      </c>
      <c r="T78" s="86">
        <f>T9*INDEX(Inputs_ByPrg!$I$6:$AD$69,MATCH('ABP BlockSize'!$E78,Inputs_ByPrg!$E$6:$E$69,0),MATCH('ABP BlockSize'!T$5,Inputs_ByPrg!$I$5:$AD$5,0))*8760/1000</f>
        <v>53743.216241766037</v>
      </c>
      <c r="U78" s="86">
        <f>U9*INDEX(Inputs_ByPrg!$I$6:$AD$69,MATCH('ABP BlockSize'!$E78,Inputs_ByPrg!$E$6:$E$69,0),MATCH('ABP BlockSize'!U$5,Inputs_ByPrg!$I$5:$AD$5,0))*8760/1000</f>
        <v>53743.216241766037</v>
      </c>
      <c r="V78" s="86">
        <f>V9*INDEX(Inputs_ByPrg!$I$6:$AD$69,MATCH('ABP BlockSize'!$E78,Inputs_ByPrg!$E$6:$E$69,0),MATCH('ABP BlockSize'!V$5,Inputs_ByPrg!$I$5:$AD$5,0))*8760/1000</f>
        <v>53743.216241766037</v>
      </c>
      <c r="W78" s="86">
        <f>W9*INDEX(Inputs_ByPrg!$I$6:$AD$69,MATCH('ABP BlockSize'!$E78,Inputs_ByPrg!$E$6:$E$69,0),MATCH('ABP BlockSize'!W$5,Inputs_ByPrg!$I$5:$AD$5,0))*8760/1000</f>
        <v>53743.216241766037</v>
      </c>
      <c r="X78" s="86">
        <f>X9*INDEX(Inputs_ByPrg!$I$6:$AD$69,MATCH('ABP BlockSize'!$E78,Inputs_ByPrg!$E$6:$E$69,0),MATCH('ABP BlockSize'!X$5,Inputs_ByPrg!$I$5:$AD$5,0))*8760/1000</f>
        <v>53743.216241766037</v>
      </c>
      <c r="Y78" s="86">
        <f>Y9*INDEX(Inputs_ByPrg!$I$6:$AD$69,MATCH('ABP BlockSize'!$E78,Inputs_ByPrg!$E$6:$E$69,0),MATCH('ABP BlockSize'!Y$5,Inputs_ByPrg!$I$5:$AD$5,0))*8760/1000</f>
        <v>53743.216241766037</v>
      </c>
      <c r="Z78" s="86">
        <f>Z9*INDEX(Inputs_ByPrg!$I$6:$AD$69,MATCH('ABP BlockSize'!$E78,Inputs_ByPrg!$E$6:$E$69,0),MATCH('ABP BlockSize'!Z$5,Inputs_ByPrg!$I$5:$AD$5,0))*8760/1000</f>
        <v>0</v>
      </c>
      <c r="AA78" s="86">
        <f>AA9*INDEX(Inputs_ByPrg!$I$6:$AD$69,MATCH('ABP BlockSize'!$E78,Inputs_ByPrg!$E$6:$E$69,0),MATCH('ABP BlockSize'!AA$5,Inputs_ByPrg!$I$5:$AD$5,0))*8760/1000</f>
        <v>0</v>
      </c>
      <c r="AB78" s="86">
        <f>AB9*INDEX(Inputs_ByPrg!$I$6:$AD$69,MATCH('ABP BlockSize'!$E78,Inputs_ByPrg!$E$6:$E$69,0),MATCH('ABP BlockSize'!AB$5,Inputs_ByPrg!$I$5:$AD$5,0))*8760/1000</f>
        <v>0</v>
      </c>
    </row>
    <row r="79" spans="2:28" ht="14.75" customHeight="1" x14ac:dyDescent="0.25">
      <c r="B79" s="227" t="s">
        <v>258</v>
      </c>
      <c r="C79" s="227" t="s">
        <v>234</v>
      </c>
      <c r="D79" s="324" t="s">
        <v>322</v>
      </c>
      <c r="E79" s="272" t="str">
        <f t="shared" si="2"/>
        <v>A_Large DG_&gt;25-100</v>
      </c>
      <c r="F79" s="249" t="s">
        <v>91</v>
      </c>
      <c r="G79" s="86">
        <f>G10*INDEX(Inputs_ByPrg!$I$6:$AD$69,MATCH('ABP BlockSize'!$E79,Inputs_ByPrg!$E$6:$E$69,0),MATCH('ABP BlockSize'!G$5,Inputs_ByPrg!$I$5:$AD$5,0))*8760/1000</f>
        <v>0</v>
      </c>
      <c r="H79" s="86">
        <f>H10*INDEX(Inputs_ByPrg!$I$6:$AD$69,MATCH('ABP BlockSize'!$E79,Inputs_ByPrg!$E$6:$E$69,0),MATCH('ABP BlockSize'!H$5,Inputs_ByPrg!$I$5:$AD$5,0))*8760/1000</f>
        <v>0</v>
      </c>
      <c r="I79" s="86">
        <f>I10*INDEX(Inputs_ByPrg!$I$6:$AD$69,MATCH('ABP BlockSize'!$E79,Inputs_ByPrg!$E$6:$E$69,0),MATCH('ABP BlockSize'!I$5,Inputs_ByPrg!$I$5:$AD$5,0))*8760/1000</f>
        <v>10721.119489795778</v>
      </c>
      <c r="J79" s="86">
        <f>J10*INDEX(Inputs_ByPrg!$I$6:$AD$69,MATCH('ABP BlockSize'!$E79,Inputs_ByPrg!$E$6:$E$69,0),MATCH('ABP BlockSize'!J$5,Inputs_ByPrg!$I$5:$AD$5,0))*8760/1000</f>
        <v>8437.9181169688982</v>
      </c>
      <c r="K79" s="86">
        <f>K10*INDEX(Inputs_ByPrg!$I$6:$AD$69,MATCH('ABP BlockSize'!$E79,Inputs_ByPrg!$E$6:$E$69,0),MATCH('ABP BlockSize'!K$5,Inputs_ByPrg!$I$5:$AD$5,0))*8760/1000</f>
        <v>8437.9181169688982</v>
      </c>
      <c r="L79" s="86">
        <f>L10*INDEX(Inputs_ByPrg!$I$6:$AD$69,MATCH('ABP BlockSize'!$E79,Inputs_ByPrg!$E$6:$E$69,0),MATCH('ABP BlockSize'!L$5,Inputs_ByPrg!$I$5:$AD$5,0))*8760/1000</f>
        <v>10125.501740362679</v>
      </c>
      <c r="M79" s="86">
        <f>M10*INDEX(Inputs_ByPrg!$I$6:$AD$69,MATCH('ABP BlockSize'!$E79,Inputs_ByPrg!$E$6:$E$69,0),MATCH('ABP BlockSize'!M$5,Inputs_ByPrg!$I$5:$AD$5,0))*8760/1000</f>
        <v>10125.501740362679</v>
      </c>
      <c r="N79" s="86">
        <f>N10*INDEX(Inputs_ByPrg!$I$6:$AD$69,MATCH('ABP BlockSize'!$E79,Inputs_ByPrg!$E$6:$E$69,0),MATCH('ABP BlockSize'!N$5,Inputs_ByPrg!$I$5:$AD$5,0))*8760/1000</f>
        <v>6750.3344935751184</v>
      </c>
      <c r="O79" s="86">
        <f>O10*INDEX(Inputs_ByPrg!$I$6:$AD$69,MATCH('ABP BlockSize'!$E79,Inputs_ByPrg!$E$6:$E$69,0),MATCH('ABP BlockSize'!O$5,Inputs_ByPrg!$I$5:$AD$5,0))*8760/1000</f>
        <v>6750.3344935751184</v>
      </c>
      <c r="P79" s="86">
        <f>P10*INDEX(Inputs_ByPrg!$I$6:$AD$69,MATCH('ABP BlockSize'!$E79,Inputs_ByPrg!$E$6:$E$69,0),MATCH('ABP BlockSize'!P$5,Inputs_ByPrg!$I$5:$AD$5,0))*8760/1000</f>
        <v>6750.3344935751184</v>
      </c>
      <c r="Q79" s="86">
        <f>Q10*INDEX(Inputs_ByPrg!$I$6:$AD$69,MATCH('ABP BlockSize'!$E79,Inputs_ByPrg!$E$6:$E$69,0),MATCH('ABP BlockSize'!Q$5,Inputs_ByPrg!$I$5:$AD$5,0))*8760/1000</f>
        <v>6750.3344935751184</v>
      </c>
      <c r="R79" s="86">
        <f>R10*INDEX(Inputs_ByPrg!$I$6:$AD$69,MATCH('ABP BlockSize'!$E79,Inputs_ByPrg!$E$6:$E$69,0),MATCH('ABP BlockSize'!R$5,Inputs_ByPrg!$I$5:$AD$5,0))*8760/1000</f>
        <v>6750.3344935751184</v>
      </c>
      <c r="S79" s="86">
        <f>S10*INDEX(Inputs_ByPrg!$I$6:$AD$69,MATCH('ABP BlockSize'!$E79,Inputs_ByPrg!$E$6:$E$69,0),MATCH('ABP BlockSize'!S$5,Inputs_ByPrg!$I$5:$AD$5,0))*8760/1000</f>
        <v>6750.3344935751184</v>
      </c>
      <c r="T79" s="86">
        <f>T10*INDEX(Inputs_ByPrg!$I$6:$AD$69,MATCH('ABP BlockSize'!$E79,Inputs_ByPrg!$E$6:$E$69,0),MATCH('ABP BlockSize'!T$5,Inputs_ByPrg!$I$5:$AD$5,0))*8760/1000</f>
        <v>6750.3344935751184</v>
      </c>
      <c r="U79" s="86">
        <f>U10*INDEX(Inputs_ByPrg!$I$6:$AD$69,MATCH('ABP BlockSize'!$E79,Inputs_ByPrg!$E$6:$E$69,0),MATCH('ABP BlockSize'!U$5,Inputs_ByPrg!$I$5:$AD$5,0))*8760/1000</f>
        <v>6750.3344935751184</v>
      </c>
      <c r="V79" s="86">
        <f>V10*INDEX(Inputs_ByPrg!$I$6:$AD$69,MATCH('ABP BlockSize'!$E79,Inputs_ByPrg!$E$6:$E$69,0),MATCH('ABP BlockSize'!V$5,Inputs_ByPrg!$I$5:$AD$5,0))*8760/1000</f>
        <v>6750.3344935751184</v>
      </c>
      <c r="W79" s="86">
        <f>W10*INDEX(Inputs_ByPrg!$I$6:$AD$69,MATCH('ABP BlockSize'!$E79,Inputs_ByPrg!$E$6:$E$69,0),MATCH('ABP BlockSize'!W$5,Inputs_ByPrg!$I$5:$AD$5,0))*8760/1000</f>
        <v>6750.3344935751184</v>
      </c>
      <c r="X79" s="86">
        <f>X10*INDEX(Inputs_ByPrg!$I$6:$AD$69,MATCH('ABP BlockSize'!$E79,Inputs_ByPrg!$E$6:$E$69,0),MATCH('ABP BlockSize'!X$5,Inputs_ByPrg!$I$5:$AD$5,0))*8760/1000</f>
        <v>6750.3344935751184</v>
      </c>
      <c r="Y79" s="86">
        <f>Y10*INDEX(Inputs_ByPrg!$I$6:$AD$69,MATCH('ABP BlockSize'!$E79,Inputs_ByPrg!$E$6:$E$69,0),MATCH('ABP BlockSize'!Y$5,Inputs_ByPrg!$I$5:$AD$5,0))*8760/1000</f>
        <v>6750.3344935751184</v>
      </c>
      <c r="Z79" s="86">
        <f>Z10*INDEX(Inputs_ByPrg!$I$6:$AD$69,MATCH('ABP BlockSize'!$E79,Inputs_ByPrg!$E$6:$E$69,0),MATCH('ABP BlockSize'!Z$5,Inputs_ByPrg!$I$5:$AD$5,0))*8760/1000</f>
        <v>0</v>
      </c>
      <c r="AA79" s="86">
        <f>AA10*INDEX(Inputs_ByPrg!$I$6:$AD$69,MATCH('ABP BlockSize'!$E79,Inputs_ByPrg!$E$6:$E$69,0),MATCH('ABP BlockSize'!AA$5,Inputs_ByPrg!$I$5:$AD$5,0))*8760/1000</f>
        <v>0</v>
      </c>
      <c r="AB79" s="86">
        <f>AB10*INDEX(Inputs_ByPrg!$I$6:$AD$69,MATCH('ABP BlockSize'!$E79,Inputs_ByPrg!$E$6:$E$69,0),MATCH('ABP BlockSize'!AB$5,Inputs_ByPrg!$I$5:$AD$5,0))*8760/1000</f>
        <v>0</v>
      </c>
    </row>
    <row r="80" spans="2:28" ht="14.75" customHeight="1" x14ac:dyDescent="0.25">
      <c r="B80" s="227" t="s">
        <v>258</v>
      </c>
      <c r="C80" s="227" t="s">
        <v>234</v>
      </c>
      <c r="D80" s="324" t="s">
        <v>323</v>
      </c>
      <c r="E80" s="272" t="str">
        <f t="shared" si="2"/>
        <v>A_Large DG_&gt;100-200</v>
      </c>
      <c r="F80" s="249" t="s">
        <v>91</v>
      </c>
      <c r="G80" s="86">
        <f>G11*INDEX(Inputs_ByPrg!$I$6:$AD$69,MATCH('ABP BlockSize'!$E80,Inputs_ByPrg!$E$6:$E$69,0),MATCH('ABP BlockSize'!G$5,Inputs_ByPrg!$I$5:$AD$5,0))*8760/1000</f>
        <v>0</v>
      </c>
      <c r="H80" s="86">
        <f>H11*INDEX(Inputs_ByPrg!$I$6:$AD$69,MATCH('ABP BlockSize'!$E80,Inputs_ByPrg!$E$6:$E$69,0),MATCH('ABP BlockSize'!H$5,Inputs_ByPrg!$I$5:$AD$5,0))*8760/1000</f>
        <v>0</v>
      </c>
      <c r="I80" s="86">
        <f>I11*INDEX(Inputs_ByPrg!$I$6:$AD$69,MATCH('ABP BlockSize'!$E80,Inputs_ByPrg!$E$6:$E$69,0),MATCH('ABP BlockSize'!I$5,Inputs_ByPrg!$I$5:$AD$5,0))*8760/1000</f>
        <v>6014.6288609432286</v>
      </c>
      <c r="J80" s="86">
        <f>J11*INDEX(Inputs_ByPrg!$I$6:$AD$69,MATCH('ABP BlockSize'!$E80,Inputs_ByPrg!$E$6:$E$69,0),MATCH('ABP BlockSize'!J$5,Inputs_ByPrg!$I$5:$AD$5,0))*8760/1000</f>
        <v>4733.735677594208</v>
      </c>
      <c r="K80" s="86">
        <f>K11*INDEX(Inputs_ByPrg!$I$6:$AD$69,MATCH('ABP BlockSize'!$E80,Inputs_ByPrg!$E$6:$E$69,0),MATCH('ABP BlockSize'!K$5,Inputs_ByPrg!$I$5:$AD$5,0))*8760/1000</f>
        <v>4733.735677594208</v>
      </c>
      <c r="L80" s="86">
        <f>L11*INDEX(Inputs_ByPrg!$I$6:$AD$69,MATCH('ABP BlockSize'!$E80,Inputs_ByPrg!$E$6:$E$69,0),MATCH('ABP BlockSize'!L$5,Inputs_ByPrg!$I$5:$AD$5,0))*8760/1000</f>
        <v>5680.4828131130498</v>
      </c>
      <c r="M80" s="86">
        <f>M11*INDEX(Inputs_ByPrg!$I$6:$AD$69,MATCH('ABP BlockSize'!$E80,Inputs_ByPrg!$E$6:$E$69,0),MATCH('ABP BlockSize'!M$5,Inputs_ByPrg!$I$5:$AD$5,0))*8760/1000</f>
        <v>5680.4828131130498</v>
      </c>
      <c r="N80" s="86">
        <f>N11*INDEX(Inputs_ByPrg!$I$6:$AD$69,MATCH('ABP BlockSize'!$E80,Inputs_ByPrg!$E$6:$E$69,0),MATCH('ABP BlockSize'!N$5,Inputs_ByPrg!$I$5:$AD$5,0))*8760/1000</f>
        <v>3786.9885420753658</v>
      </c>
      <c r="O80" s="86">
        <f>O11*INDEX(Inputs_ByPrg!$I$6:$AD$69,MATCH('ABP BlockSize'!$E80,Inputs_ByPrg!$E$6:$E$69,0),MATCH('ABP BlockSize'!O$5,Inputs_ByPrg!$I$5:$AD$5,0))*8760/1000</f>
        <v>3786.9885420753658</v>
      </c>
      <c r="P80" s="86">
        <f>P11*INDEX(Inputs_ByPrg!$I$6:$AD$69,MATCH('ABP BlockSize'!$E80,Inputs_ByPrg!$E$6:$E$69,0),MATCH('ABP BlockSize'!P$5,Inputs_ByPrg!$I$5:$AD$5,0))*8760/1000</f>
        <v>3786.9885420753658</v>
      </c>
      <c r="Q80" s="86">
        <f>Q11*INDEX(Inputs_ByPrg!$I$6:$AD$69,MATCH('ABP BlockSize'!$E80,Inputs_ByPrg!$E$6:$E$69,0),MATCH('ABP BlockSize'!Q$5,Inputs_ByPrg!$I$5:$AD$5,0))*8760/1000</f>
        <v>3786.9885420753658</v>
      </c>
      <c r="R80" s="86">
        <f>R11*INDEX(Inputs_ByPrg!$I$6:$AD$69,MATCH('ABP BlockSize'!$E80,Inputs_ByPrg!$E$6:$E$69,0),MATCH('ABP BlockSize'!R$5,Inputs_ByPrg!$I$5:$AD$5,0))*8760/1000</f>
        <v>3786.9885420753658</v>
      </c>
      <c r="S80" s="86">
        <f>S11*INDEX(Inputs_ByPrg!$I$6:$AD$69,MATCH('ABP BlockSize'!$E80,Inputs_ByPrg!$E$6:$E$69,0),MATCH('ABP BlockSize'!S$5,Inputs_ByPrg!$I$5:$AD$5,0))*8760/1000</f>
        <v>3786.9885420753658</v>
      </c>
      <c r="T80" s="86">
        <f>T11*INDEX(Inputs_ByPrg!$I$6:$AD$69,MATCH('ABP BlockSize'!$E80,Inputs_ByPrg!$E$6:$E$69,0),MATCH('ABP BlockSize'!T$5,Inputs_ByPrg!$I$5:$AD$5,0))*8760/1000</f>
        <v>3786.9885420753658</v>
      </c>
      <c r="U80" s="86">
        <f>U11*INDEX(Inputs_ByPrg!$I$6:$AD$69,MATCH('ABP BlockSize'!$E80,Inputs_ByPrg!$E$6:$E$69,0),MATCH('ABP BlockSize'!U$5,Inputs_ByPrg!$I$5:$AD$5,0))*8760/1000</f>
        <v>3786.9885420753658</v>
      </c>
      <c r="V80" s="86">
        <f>V11*INDEX(Inputs_ByPrg!$I$6:$AD$69,MATCH('ABP BlockSize'!$E80,Inputs_ByPrg!$E$6:$E$69,0),MATCH('ABP BlockSize'!V$5,Inputs_ByPrg!$I$5:$AD$5,0))*8760/1000</f>
        <v>3786.9885420753658</v>
      </c>
      <c r="W80" s="86">
        <f>W11*INDEX(Inputs_ByPrg!$I$6:$AD$69,MATCH('ABP BlockSize'!$E80,Inputs_ByPrg!$E$6:$E$69,0),MATCH('ABP BlockSize'!W$5,Inputs_ByPrg!$I$5:$AD$5,0))*8760/1000</f>
        <v>3786.9885420753658</v>
      </c>
      <c r="X80" s="86">
        <f>X11*INDEX(Inputs_ByPrg!$I$6:$AD$69,MATCH('ABP BlockSize'!$E80,Inputs_ByPrg!$E$6:$E$69,0),MATCH('ABP BlockSize'!X$5,Inputs_ByPrg!$I$5:$AD$5,0))*8760/1000</f>
        <v>3786.9885420753658</v>
      </c>
      <c r="Y80" s="86">
        <f>Y11*INDEX(Inputs_ByPrg!$I$6:$AD$69,MATCH('ABP BlockSize'!$E80,Inputs_ByPrg!$E$6:$E$69,0),MATCH('ABP BlockSize'!Y$5,Inputs_ByPrg!$I$5:$AD$5,0))*8760/1000</f>
        <v>3786.9885420753658</v>
      </c>
      <c r="Z80" s="86">
        <f>Z11*INDEX(Inputs_ByPrg!$I$6:$AD$69,MATCH('ABP BlockSize'!$E80,Inputs_ByPrg!$E$6:$E$69,0),MATCH('ABP BlockSize'!Z$5,Inputs_ByPrg!$I$5:$AD$5,0))*8760/1000</f>
        <v>0</v>
      </c>
      <c r="AA80" s="86">
        <f>AA11*INDEX(Inputs_ByPrg!$I$6:$AD$69,MATCH('ABP BlockSize'!$E80,Inputs_ByPrg!$E$6:$E$69,0),MATCH('ABP BlockSize'!AA$5,Inputs_ByPrg!$I$5:$AD$5,0))*8760/1000</f>
        <v>0</v>
      </c>
      <c r="AB80" s="86">
        <f>AB11*INDEX(Inputs_ByPrg!$I$6:$AD$69,MATCH('ABP BlockSize'!$E80,Inputs_ByPrg!$E$6:$E$69,0),MATCH('ABP BlockSize'!AB$5,Inputs_ByPrg!$I$5:$AD$5,0))*8760/1000</f>
        <v>0</v>
      </c>
    </row>
    <row r="81" spans="2:28" ht="14.75" customHeight="1" x14ac:dyDescent="0.25">
      <c r="B81" s="227" t="s">
        <v>258</v>
      </c>
      <c r="C81" s="227" t="s">
        <v>234</v>
      </c>
      <c r="D81" s="323" t="s">
        <v>324</v>
      </c>
      <c r="E81" s="272" t="str">
        <f t="shared" si="2"/>
        <v>A_Large DG_&gt;200-500</v>
      </c>
      <c r="F81" s="249" t="s">
        <v>91</v>
      </c>
      <c r="G81" s="86">
        <f>G12*INDEX(Inputs_ByPrg!$I$6:$AD$69,MATCH('ABP BlockSize'!$E81,Inputs_ByPrg!$E$6:$E$69,0),MATCH('ABP BlockSize'!G$5,Inputs_ByPrg!$I$5:$AD$5,0))*8760/1000</f>
        <v>0</v>
      </c>
      <c r="H81" s="86">
        <f>H12*INDEX(Inputs_ByPrg!$I$6:$AD$69,MATCH('ABP BlockSize'!$E81,Inputs_ByPrg!$E$6:$E$69,0),MATCH('ABP BlockSize'!H$5,Inputs_ByPrg!$I$5:$AD$5,0))*8760/1000</f>
        <v>0</v>
      </c>
      <c r="I81" s="86">
        <f>I12*INDEX(Inputs_ByPrg!$I$6:$AD$69,MATCH('ABP BlockSize'!$E81,Inputs_ByPrg!$E$6:$E$69,0),MATCH('ABP BlockSize'!I$5,Inputs_ByPrg!$I$5:$AD$5,0))*8760/1000</f>
        <v>12419.26994953641</v>
      </c>
      <c r="J81" s="86">
        <f>J12*INDEX(Inputs_ByPrg!$I$6:$AD$69,MATCH('ABP BlockSize'!$E81,Inputs_ByPrg!$E$6:$E$69,0),MATCH('ABP BlockSize'!J$5,Inputs_ByPrg!$I$5:$AD$5,0))*8760/1000</f>
        <v>9774.4254232462536</v>
      </c>
      <c r="K81" s="86">
        <f>K12*INDEX(Inputs_ByPrg!$I$6:$AD$69,MATCH('ABP BlockSize'!$E81,Inputs_ByPrg!$E$6:$E$69,0),MATCH('ABP BlockSize'!K$5,Inputs_ByPrg!$I$5:$AD$5,0))*8760/1000</f>
        <v>9774.4254232462536</v>
      </c>
      <c r="L81" s="86">
        <f>L12*INDEX(Inputs_ByPrg!$I$6:$AD$69,MATCH('ABP BlockSize'!$E81,Inputs_ByPrg!$E$6:$E$69,0),MATCH('ABP BlockSize'!L$5,Inputs_ByPrg!$I$5:$AD$5,0))*8760/1000</f>
        <v>11729.310507895503</v>
      </c>
      <c r="M81" s="86">
        <f>M12*INDEX(Inputs_ByPrg!$I$6:$AD$69,MATCH('ABP BlockSize'!$E81,Inputs_ByPrg!$E$6:$E$69,0),MATCH('ABP BlockSize'!M$5,Inputs_ByPrg!$I$5:$AD$5,0))*8760/1000</f>
        <v>11729.310507895503</v>
      </c>
      <c r="N81" s="86">
        <f>N12*INDEX(Inputs_ByPrg!$I$6:$AD$69,MATCH('ABP BlockSize'!$E81,Inputs_ByPrg!$E$6:$E$69,0),MATCH('ABP BlockSize'!N$5,Inputs_ByPrg!$I$5:$AD$5,0))*8760/1000</f>
        <v>7819.5403385969994</v>
      </c>
      <c r="O81" s="86">
        <f>O12*INDEX(Inputs_ByPrg!$I$6:$AD$69,MATCH('ABP BlockSize'!$E81,Inputs_ByPrg!$E$6:$E$69,0),MATCH('ABP BlockSize'!O$5,Inputs_ByPrg!$I$5:$AD$5,0))*8760/1000</f>
        <v>7819.5403385969994</v>
      </c>
      <c r="P81" s="86">
        <f>P12*INDEX(Inputs_ByPrg!$I$6:$AD$69,MATCH('ABP BlockSize'!$E81,Inputs_ByPrg!$E$6:$E$69,0),MATCH('ABP BlockSize'!P$5,Inputs_ByPrg!$I$5:$AD$5,0))*8760/1000</f>
        <v>7819.5403385969994</v>
      </c>
      <c r="Q81" s="86">
        <f>Q12*INDEX(Inputs_ByPrg!$I$6:$AD$69,MATCH('ABP BlockSize'!$E81,Inputs_ByPrg!$E$6:$E$69,0),MATCH('ABP BlockSize'!Q$5,Inputs_ByPrg!$I$5:$AD$5,0))*8760/1000</f>
        <v>7819.5403385969994</v>
      </c>
      <c r="R81" s="86">
        <f>R12*INDEX(Inputs_ByPrg!$I$6:$AD$69,MATCH('ABP BlockSize'!$E81,Inputs_ByPrg!$E$6:$E$69,0),MATCH('ABP BlockSize'!R$5,Inputs_ByPrg!$I$5:$AD$5,0))*8760/1000</f>
        <v>7819.5403385969994</v>
      </c>
      <c r="S81" s="86">
        <f>S12*INDEX(Inputs_ByPrg!$I$6:$AD$69,MATCH('ABP BlockSize'!$E81,Inputs_ByPrg!$E$6:$E$69,0),MATCH('ABP BlockSize'!S$5,Inputs_ByPrg!$I$5:$AD$5,0))*8760/1000</f>
        <v>7819.5403385969994</v>
      </c>
      <c r="T81" s="86">
        <f>T12*INDEX(Inputs_ByPrg!$I$6:$AD$69,MATCH('ABP BlockSize'!$E81,Inputs_ByPrg!$E$6:$E$69,0),MATCH('ABP BlockSize'!T$5,Inputs_ByPrg!$I$5:$AD$5,0))*8760/1000</f>
        <v>7819.5403385969994</v>
      </c>
      <c r="U81" s="86">
        <f>U12*INDEX(Inputs_ByPrg!$I$6:$AD$69,MATCH('ABP BlockSize'!$E81,Inputs_ByPrg!$E$6:$E$69,0),MATCH('ABP BlockSize'!U$5,Inputs_ByPrg!$I$5:$AD$5,0))*8760/1000</f>
        <v>7819.5403385969994</v>
      </c>
      <c r="V81" s="86">
        <f>V12*INDEX(Inputs_ByPrg!$I$6:$AD$69,MATCH('ABP BlockSize'!$E81,Inputs_ByPrg!$E$6:$E$69,0),MATCH('ABP BlockSize'!V$5,Inputs_ByPrg!$I$5:$AD$5,0))*8760/1000</f>
        <v>7819.5403385969994</v>
      </c>
      <c r="W81" s="86">
        <f>W12*INDEX(Inputs_ByPrg!$I$6:$AD$69,MATCH('ABP BlockSize'!$E81,Inputs_ByPrg!$E$6:$E$69,0),MATCH('ABP BlockSize'!W$5,Inputs_ByPrg!$I$5:$AD$5,0))*8760/1000</f>
        <v>7819.5403385969994</v>
      </c>
      <c r="X81" s="86">
        <f>X12*INDEX(Inputs_ByPrg!$I$6:$AD$69,MATCH('ABP BlockSize'!$E81,Inputs_ByPrg!$E$6:$E$69,0),MATCH('ABP BlockSize'!X$5,Inputs_ByPrg!$I$5:$AD$5,0))*8760/1000</f>
        <v>7819.5403385969994</v>
      </c>
      <c r="Y81" s="86">
        <f>Y12*INDEX(Inputs_ByPrg!$I$6:$AD$69,MATCH('ABP BlockSize'!$E81,Inputs_ByPrg!$E$6:$E$69,0),MATCH('ABP BlockSize'!Y$5,Inputs_ByPrg!$I$5:$AD$5,0))*8760/1000</f>
        <v>7819.5403385969994</v>
      </c>
      <c r="Z81" s="86">
        <f>Z12*INDEX(Inputs_ByPrg!$I$6:$AD$69,MATCH('ABP BlockSize'!$E81,Inputs_ByPrg!$E$6:$E$69,0),MATCH('ABP BlockSize'!Z$5,Inputs_ByPrg!$I$5:$AD$5,0))*8760/1000</f>
        <v>0</v>
      </c>
      <c r="AA81" s="86">
        <f>AA12*INDEX(Inputs_ByPrg!$I$6:$AD$69,MATCH('ABP BlockSize'!$E81,Inputs_ByPrg!$E$6:$E$69,0),MATCH('ABP BlockSize'!AA$5,Inputs_ByPrg!$I$5:$AD$5,0))*8760/1000</f>
        <v>0</v>
      </c>
      <c r="AB81" s="86">
        <f>AB12*INDEX(Inputs_ByPrg!$I$6:$AD$69,MATCH('ABP BlockSize'!$E81,Inputs_ByPrg!$E$6:$E$69,0),MATCH('ABP BlockSize'!AB$5,Inputs_ByPrg!$I$5:$AD$5,0))*8760/1000</f>
        <v>0</v>
      </c>
    </row>
    <row r="82" spans="2:28" ht="14.75" customHeight="1" x14ac:dyDescent="0.25">
      <c r="B82" s="227" t="s">
        <v>258</v>
      </c>
      <c r="C82" s="227" t="s">
        <v>234</v>
      </c>
      <c r="D82" s="324" t="s">
        <v>326</v>
      </c>
      <c r="E82" s="272" t="str">
        <f t="shared" si="2"/>
        <v>A_Large DG_&gt;500-2000</v>
      </c>
      <c r="F82" s="249" t="s">
        <v>91</v>
      </c>
      <c r="G82" s="86">
        <f>G13*INDEX(Inputs_ByPrg!$I$6:$AD$69,MATCH('ABP BlockSize'!$E82,Inputs_ByPrg!$E$6:$E$69,0),MATCH('ABP BlockSize'!G$5,Inputs_ByPrg!$I$5:$AD$5,0))*8760/1000</f>
        <v>0</v>
      </c>
      <c r="H82" s="86">
        <f>H13*INDEX(Inputs_ByPrg!$I$6:$AD$69,MATCH('ABP BlockSize'!$E82,Inputs_ByPrg!$E$6:$E$69,0),MATCH('ABP BlockSize'!H$5,Inputs_ByPrg!$I$5:$AD$5,0))*8760/1000</f>
        <v>0</v>
      </c>
      <c r="I82" s="86">
        <f>I13*INDEX(Inputs_ByPrg!$I$6:$AD$69,MATCH('ABP BlockSize'!$E82,Inputs_ByPrg!$E$6:$E$69,0),MATCH('ABP BlockSize'!I$5,Inputs_ByPrg!$I$5:$AD$5,0))*8760/1000</f>
        <v>41944.474454213378</v>
      </c>
      <c r="J82" s="86">
        <f>J13*INDEX(Inputs_ByPrg!$I$6:$AD$69,MATCH('ABP BlockSize'!$E82,Inputs_ByPrg!$E$6:$E$69,0),MATCH('ABP BlockSize'!J$5,Inputs_ByPrg!$I$5:$AD$5,0))*8760/1000</f>
        <v>33011.854894519791</v>
      </c>
      <c r="K82" s="86">
        <f>K13*INDEX(Inputs_ByPrg!$I$6:$AD$69,MATCH('ABP BlockSize'!$E82,Inputs_ByPrg!$E$6:$E$69,0),MATCH('ABP BlockSize'!K$5,Inputs_ByPrg!$I$5:$AD$5,0))*8760/1000</f>
        <v>33011.854894519791</v>
      </c>
      <c r="L82" s="86">
        <f>L13*INDEX(Inputs_ByPrg!$I$6:$AD$69,MATCH('ABP BlockSize'!$E82,Inputs_ByPrg!$E$6:$E$69,0),MATCH('ABP BlockSize'!L$5,Inputs_ByPrg!$I$5:$AD$5,0))*8760/1000</f>
        <v>39614.225873423748</v>
      </c>
      <c r="M82" s="86">
        <f>M13*INDEX(Inputs_ByPrg!$I$6:$AD$69,MATCH('ABP BlockSize'!$E82,Inputs_ByPrg!$E$6:$E$69,0),MATCH('ABP BlockSize'!M$5,Inputs_ByPrg!$I$5:$AD$5,0))*8760/1000</f>
        <v>39614.225873423748</v>
      </c>
      <c r="N82" s="86">
        <f>N13*INDEX(Inputs_ByPrg!$I$6:$AD$69,MATCH('ABP BlockSize'!$E82,Inputs_ByPrg!$E$6:$E$69,0),MATCH('ABP BlockSize'!N$5,Inputs_ByPrg!$I$5:$AD$5,0))*8760/1000</f>
        <v>26409.48391561583</v>
      </c>
      <c r="O82" s="86">
        <f>O13*INDEX(Inputs_ByPrg!$I$6:$AD$69,MATCH('ABP BlockSize'!$E82,Inputs_ByPrg!$E$6:$E$69,0),MATCH('ABP BlockSize'!O$5,Inputs_ByPrg!$I$5:$AD$5,0))*8760/1000</f>
        <v>26409.48391561583</v>
      </c>
      <c r="P82" s="86">
        <f>P13*INDEX(Inputs_ByPrg!$I$6:$AD$69,MATCH('ABP BlockSize'!$E82,Inputs_ByPrg!$E$6:$E$69,0),MATCH('ABP BlockSize'!P$5,Inputs_ByPrg!$I$5:$AD$5,0))*8760/1000</f>
        <v>26409.48391561583</v>
      </c>
      <c r="Q82" s="86">
        <f>Q13*INDEX(Inputs_ByPrg!$I$6:$AD$69,MATCH('ABP BlockSize'!$E82,Inputs_ByPrg!$E$6:$E$69,0),MATCH('ABP BlockSize'!Q$5,Inputs_ByPrg!$I$5:$AD$5,0))*8760/1000</f>
        <v>26409.48391561583</v>
      </c>
      <c r="R82" s="86">
        <f>R13*INDEX(Inputs_ByPrg!$I$6:$AD$69,MATCH('ABP BlockSize'!$E82,Inputs_ByPrg!$E$6:$E$69,0),MATCH('ABP BlockSize'!R$5,Inputs_ByPrg!$I$5:$AD$5,0))*8760/1000</f>
        <v>26409.48391561583</v>
      </c>
      <c r="S82" s="86">
        <f>S13*INDEX(Inputs_ByPrg!$I$6:$AD$69,MATCH('ABP BlockSize'!$E82,Inputs_ByPrg!$E$6:$E$69,0),MATCH('ABP BlockSize'!S$5,Inputs_ByPrg!$I$5:$AD$5,0))*8760/1000</f>
        <v>26409.48391561583</v>
      </c>
      <c r="T82" s="86">
        <f>T13*INDEX(Inputs_ByPrg!$I$6:$AD$69,MATCH('ABP BlockSize'!$E82,Inputs_ByPrg!$E$6:$E$69,0),MATCH('ABP BlockSize'!T$5,Inputs_ByPrg!$I$5:$AD$5,0))*8760/1000</f>
        <v>26409.48391561583</v>
      </c>
      <c r="U82" s="86">
        <f>U13*INDEX(Inputs_ByPrg!$I$6:$AD$69,MATCH('ABP BlockSize'!$E82,Inputs_ByPrg!$E$6:$E$69,0),MATCH('ABP BlockSize'!U$5,Inputs_ByPrg!$I$5:$AD$5,0))*8760/1000</f>
        <v>26409.48391561583</v>
      </c>
      <c r="V82" s="86">
        <f>V13*INDEX(Inputs_ByPrg!$I$6:$AD$69,MATCH('ABP BlockSize'!$E82,Inputs_ByPrg!$E$6:$E$69,0),MATCH('ABP BlockSize'!V$5,Inputs_ByPrg!$I$5:$AD$5,0))*8760/1000</f>
        <v>26409.48391561583</v>
      </c>
      <c r="W82" s="86">
        <f>W13*INDEX(Inputs_ByPrg!$I$6:$AD$69,MATCH('ABP BlockSize'!$E82,Inputs_ByPrg!$E$6:$E$69,0),MATCH('ABP BlockSize'!W$5,Inputs_ByPrg!$I$5:$AD$5,0))*8760/1000</f>
        <v>26409.48391561583</v>
      </c>
      <c r="X82" s="86">
        <f>X13*INDEX(Inputs_ByPrg!$I$6:$AD$69,MATCH('ABP BlockSize'!$E82,Inputs_ByPrg!$E$6:$E$69,0),MATCH('ABP BlockSize'!X$5,Inputs_ByPrg!$I$5:$AD$5,0))*8760/1000</f>
        <v>26409.48391561583</v>
      </c>
      <c r="Y82" s="86">
        <f>Y13*INDEX(Inputs_ByPrg!$I$6:$AD$69,MATCH('ABP BlockSize'!$E82,Inputs_ByPrg!$E$6:$E$69,0),MATCH('ABP BlockSize'!Y$5,Inputs_ByPrg!$I$5:$AD$5,0))*8760/1000</f>
        <v>26409.48391561583</v>
      </c>
      <c r="Z82" s="86">
        <f>Z13*INDEX(Inputs_ByPrg!$I$6:$AD$69,MATCH('ABP BlockSize'!$E82,Inputs_ByPrg!$E$6:$E$69,0),MATCH('ABP BlockSize'!Z$5,Inputs_ByPrg!$I$5:$AD$5,0))*8760/1000</f>
        <v>0</v>
      </c>
      <c r="AA82" s="86">
        <f>AA13*INDEX(Inputs_ByPrg!$I$6:$AD$69,MATCH('ABP BlockSize'!$E82,Inputs_ByPrg!$E$6:$E$69,0),MATCH('ABP BlockSize'!AA$5,Inputs_ByPrg!$I$5:$AD$5,0))*8760/1000</f>
        <v>0</v>
      </c>
      <c r="AB82" s="86">
        <f>AB13*INDEX(Inputs_ByPrg!$I$6:$AD$69,MATCH('ABP BlockSize'!$E82,Inputs_ByPrg!$E$6:$E$69,0),MATCH('ABP BlockSize'!AB$5,Inputs_ByPrg!$I$5:$AD$5,0))*8760/1000</f>
        <v>0</v>
      </c>
    </row>
    <row r="83" spans="2:28" ht="14.75" customHeight="1" x14ac:dyDescent="0.25">
      <c r="B83" s="227" t="s">
        <v>258</v>
      </c>
      <c r="C83" s="227" t="s">
        <v>234</v>
      </c>
      <c r="D83" s="323" t="s">
        <v>327</v>
      </c>
      <c r="E83" s="272" t="str">
        <f t="shared" si="2"/>
        <v>A_Large DG_&gt;2000-5000</v>
      </c>
      <c r="F83" s="249" t="s">
        <v>91</v>
      </c>
      <c r="G83" s="86">
        <f>G14*INDEX(Inputs_ByPrg!$I$6:$AD$69,MATCH('ABP BlockSize'!$E83,Inputs_ByPrg!$E$6:$E$69,0),MATCH('ABP BlockSize'!G$5,Inputs_ByPrg!$I$5:$AD$5,0))*8760/1000</f>
        <v>0</v>
      </c>
      <c r="H83" s="86">
        <f>H14*INDEX(Inputs_ByPrg!$I$6:$AD$69,MATCH('ABP BlockSize'!$E83,Inputs_ByPrg!$E$6:$E$69,0),MATCH('ABP BlockSize'!H$5,Inputs_ByPrg!$I$5:$AD$5,0))*8760/1000</f>
        <v>0</v>
      </c>
      <c r="I83" s="86">
        <f>I14*INDEX(Inputs_ByPrg!$I$6:$AD$69,MATCH('ABP BlockSize'!$E83,Inputs_ByPrg!$E$6:$E$69,0),MATCH('ABP BlockSize'!I$5,Inputs_ByPrg!$I$5:$AD$5,0))*8760/1000</f>
        <v>34168.017024973691</v>
      </c>
      <c r="J83" s="86">
        <f>J14*INDEX(Inputs_ByPrg!$I$6:$AD$69,MATCH('ABP BlockSize'!$E83,Inputs_ByPrg!$E$6:$E$69,0),MATCH('ABP BlockSize'!J$5,Inputs_ByPrg!$I$5:$AD$5,0))*8760/1000</f>
        <v>26891.494880766335</v>
      </c>
      <c r="K83" s="86">
        <f>K14*INDEX(Inputs_ByPrg!$I$6:$AD$69,MATCH('ABP BlockSize'!$E83,Inputs_ByPrg!$E$6:$E$69,0),MATCH('ABP BlockSize'!K$5,Inputs_ByPrg!$I$5:$AD$5,0))*8760/1000</f>
        <v>26891.494880766335</v>
      </c>
      <c r="L83" s="86">
        <f>L14*INDEX(Inputs_ByPrg!$I$6:$AD$69,MATCH('ABP BlockSize'!$E83,Inputs_ByPrg!$E$6:$E$69,0),MATCH('ABP BlockSize'!L$5,Inputs_ByPrg!$I$5:$AD$5,0))*8760/1000</f>
        <v>32269.793856919601</v>
      </c>
      <c r="M83" s="86">
        <f>M14*INDEX(Inputs_ByPrg!$I$6:$AD$69,MATCH('ABP BlockSize'!$E83,Inputs_ByPrg!$E$6:$E$69,0),MATCH('ABP BlockSize'!M$5,Inputs_ByPrg!$I$5:$AD$5,0))*8760/1000</f>
        <v>32269.793856919601</v>
      </c>
      <c r="N83" s="86">
        <f>N14*INDEX(Inputs_ByPrg!$I$6:$AD$69,MATCH('ABP BlockSize'!$E83,Inputs_ByPrg!$E$6:$E$69,0),MATCH('ABP BlockSize'!N$5,Inputs_ByPrg!$I$5:$AD$5,0))*8760/1000</f>
        <v>21513.195904613065</v>
      </c>
      <c r="O83" s="86">
        <f>O14*INDEX(Inputs_ByPrg!$I$6:$AD$69,MATCH('ABP BlockSize'!$E83,Inputs_ByPrg!$E$6:$E$69,0),MATCH('ABP BlockSize'!O$5,Inputs_ByPrg!$I$5:$AD$5,0))*8760/1000</f>
        <v>21513.195904613065</v>
      </c>
      <c r="P83" s="86">
        <f>P14*INDEX(Inputs_ByPrg!$I$6:$AD$69,MATCH('ABP BlockSize'!$E83,Inputs_ByPrg!$E$6:$E$69,0),MATCH('ABP BlockSize'!P$5,Inputs_ByPrg!$I$5:$AD$5,0))*8760/1000</f>
        <v>21513.195904613065</v>
      </c>
      <c r="Q83" s="86">
        <f>Q14*INDEX(Inputs_ByPrg!$I$6:$AD$69,MATCH('ABP BlockSize'!$E83,Inputs_ByPrg!$E$6:$E$69,0),MATCH('ABP BlockSize'!Q$5,Inputs_ByPrg!$I$5:$AD$5,0))*8760/1000</f>
        <v>21513.195904613065</v>
      </c>
      <c r="R83" s="86">
        <f>R14*INDEX(Inputs_ByPrg!$I$6:$AD$69,MATCH('ABP BlockSize'!$E83,Inputs_ByPrg!$E$6:$E$69,0),MATCH('ABP BlockSize'!R$5,Inputs_ByPrg!$I$5:$AD$5,0))*8760/1000</f>
        <v>21513.195904613065</v>
      </c>
      <c r="S83" s="86">
        <f>S14*INDEX(Inputs_ByPrg!$I$6:$AD$69,MATCH('ABP BlockSize'!$E83,Inputs_ByPrg!$E$6:$E$69,0),MATCH('ABP BlockSize'!S$5,Inputs_ByPrg!$I$5:$AD$5,0))*8760/1000</f>
        <v>21513.195904613065</v>
      </c>
      <c r="T83" s="86">
        <f>T14*INDEX(Inputs_ByPrg!$I$6:$AD$69,MATCH('ABP BlockSize'!$E83,Inputs_ByPrg!$E$6:$E$69,0),MATCH('ABP BlockSize'!T$5,Inputs_ByPrg!$I$5:$AD$5,0))*8760/1000</f>
        <v>21513.195904613065</v>
      </c>
      <c r="U83" s="86">
        <f>U14*INDEX(Inputs_ByPrg!$I$6:$AD$69,MATCH('ABP BlockSize'!$E83,Inputs_ByPrg!$E$6:$E$69,0),MATCH('ABP BlockSize'!U$5,Inputs_ByPrg!$I$5:$AD$5,0))*8760/1000</f>
        <v>21513.195904613065</v>
      </c>
      <c r="V83" s="86">
        <f>V14*INDEX(Inputs_ByPrg!$I$6:$AD$69,MATCH('ABP BlockSize'!$E83,Inputs_ByPrg!$E$6:$E$69,0),MATCH('ABP BlockSize'!V$5,Inputs_ByPrg!$I$5:$AD$5,0))*8760/1000</f>
        <v>21513.195904613065</v>
      </c>
      <c r="W83" s="86">
        <f>W14*INDEX(Inputs_ByPrg!$I$6:$AD$69,MATCH('ABP BlockSize'!$E83,Inputs_ByPrg!$E$6:$E$69,0),MATCH('ABP BlockSize'!W$5,Inputs_ByPrg!$I$5:$AD$5,0))*8760/1000</f>
        <v>21513.195904613065</v>
      </c>
      <c r="X83" s="86">
        <f>X14*INDEX(Inputs_ByPrg!$I$6:$AD$69,MATCH('ABP BlockSize'!$E83,Inputs_ByPrg!$E$6:$E$69,0),MATCH('ABP BlockSize'!X$5,Inputs_ByPrg!$I$5:$AD$5,0))*8760/1000</f>
        <v>21513.195904613065</v>
      </c>
      <c r="Y83" s="86">
        <f>Y14*INDEX(Inputs_ByPrg!$I$6:$AD$69,MATCH('ABP BlockSize'!$E83,Inputs_ByPrg!$E$6:$E$69,0),MATCH('ABP BlockSize'!Y$5,Inputs_ByPrg!$I$5:$AD$5,0))*8760/1000</f>
        <v>21513.195904613065</v>
      </c>
      <c r="Z83" s="86">
        <f>Z14*INDEX(Inputs_ByPrg!$I$6:$AD$69,MATCH('ABP BlockSize'!$E83,Inputs_ByPrg!$E$6:$E$69,0),MATCH('ABP BlockSize'!Z$5,Inputs_ByPrg!$I$5:$AD$5,0))*8760/1000</f>
        <v>0</v>
      </c>
      <c r="AA83" s="86">
        <f>AA14*INDEX(Inputs_ByPrg!$I$6:$AD$69,MATCH('ABP BlockSize'!$E83,Inputs_ByPrg!$E$6:$E$69,0),MATCH('ABP BlockSize'!AA$5,Inputs_ByPrg!$I$5:$AD$5,0))*8760/1000</f>
        <v>0</v>
      </c>
      <c r="AB83" s="86">
        <f>AB14*INDEX(Inputs_ByPrg!$I$6:$AD$69,MATCH('ABP BlockSize'!$E83,Inputs_ByPrg!$E$6:$E$69,0),MATCH('ABP BlockSize'!AB$5,Inputs_ByPrg!$I$5:$AD$5,0))*8760/1000</f>
        <v>0</v>
      </c>
    </row>
    <row r="84" spans="2:28" ht="14.75" customHeight="1" x14ac:dyDescent="0.25">
      <c r="B84" s="227" t="s">
        <v>259</v>
      </c>
      <c r="C84" s="227" t="s">
        <v>234</v>
      </c>
      <c r="D84" s="324" t="s">
        <v>322</v>
      </c>
      <c r="E84" s="272" t="str">
        <f t="shared" si="2"/>
        <v>B_Large DG_&gt;25-100</v>
      </c>
      <c r="F84" s="249" t="s">
        <v>91</v>
      </c>
      <c r="G84" s="86">
        <f>G15*INDEX(Inputs_ByPrg!$I$6:$AD$69,MATCH('ABP BlockSize'!$E84,Inputs_ByPrg!$E$6:$E$69,0),MATCH('ABP BlockSize'!G$5,Inputs_ByPrg!$I$5:$AD$5,0))*8760/1000</f>
        <v>0</v>
      </c>
      <c r="H84" s="86">
        <f>H15*INDEX(Inputs_ByPrg!$I$6:$AD$69,MATCH('ABP BlockSize'!$E84,Inputs_ByPrg!$E$6:$E$69,0),MATCH('ABP BlockSize'!H$5,Inputs_ByPrg!$I$5:$AD$5,0))*8760/1000</f>
        <v>0</v>
      </c>
      <c r="I84" s="86">
        <f>I15*INDEX(Inputs_ByPrg!$I$6:$AD$69,MATCH('ABP BlockSize'!$E84,Inputs_ByPrg!$E$6:$E$69,0),MATCH('ABP BlockSize'!I$5,Inputs_ByPrg!$I$5:$AD$5,0))*8760/1000</f>
        <v>19224.43306337946</v>
      </c>
      <c r="J84" s="86">
        <f>J15*INDEX(Inputs_ByPrg!$I$6:$AD$69,MATCH('ABP BlockSize'!$E84,Inputs_ByPrg!$E$6:$E$69,0),MATCH('ABP BlockSize'!J$5,Inputs_ByPrg!$I$5:$AD$5,0))*8760/1000</f>
        <v>15130.34083691902</v>
      </c>
      <c r="K84" s="86">
        <f>K15*INDEX(Inputs_ByPrg!$I$6:$AD$69,MATCH('ABP BlockSize'!$E84,Inputs_ByPrg!$E$6:$E$69,0),MATCH('ABP BlockSize'!K$5,Inputs_ByPrg!$I$5:$AD$5,0))*8760/1000</f>
        <v>15130.34083691902</v>
      </c>
      <c r="L84" s="86">
        <f>L15*INDEX(Inputs_ByPrg!$I$6:$AD$69,MATCH('ABP BlockSize'!$E84,Inputs_ByPrg!$E$6:$E$69,0),MATCH('ABP BlockSize'!L$5,Inputs_ByPrg!$I$5:$AD$5,0))*8760/1000</f>
        <v>18156.409004302823</v>
      </c>
      <c r="M84" s="86">
        <f>M15*INDEX(Inputs_ByPrg!$I$6:$AD$69,MATCH('ABP BlockSize'!$E84,Inputs_ByPrg!$E$6:$E$69,0),MATCH('ABP BlockSize'!M$5,Inputs_ByPrg!$I$5:$AD$5,0))*8760/1000</f>
        <v>18156.409004302823</v>
      </c>
      <c r="N84" s="86">
        <f>N15*INDEX(Inputs_ByPrg!$I$6:$AD$69,MATCH('ABP BlockSize'!$E84,Inputs_ByPrg!$E$6:$E$69,0),MATCH('ABP BlockSize'!N$5,Inputs_ByPrg!$I$5:$AD$5,0))*8760/1000</f>
        <v>12104.272669535214</v>
      </c>
      <c r="O84" s="86">
        <f>O15*INDEX(Inputs_ByPrg!$I$6:$AD$69,MATCH('ABP BlockSize'!$E84,Inputs_ByPrg!$E$6:$E$69,0),MATCH('ABP BlockSize'!O$5,Inputs_ByPrg!$I$5:$AD$5,0))*8760/1000</f>
        <v>12104.272669535214</v>
      </c>
      <c r="P84" s="86">
        <f>P15*INDEX(Inputs_ByPrg!$I$6:$AD$69,MATCH('ABP BlockSize'!$E84,Inputs_ByPrg!$E$6:$E$69,0),MATCH('ABP BlockSize'!P$5,Inputs_ByPrg!$I$5:$AD$5,0))*8760/1000</f>
        <v>12104.272669535214</v>
      </c>
      <c r="Q84" s="86">
        <f>Q15*INDEX(Inputs_ByPrg!$I$6:$AD$69,MATCH('ABP BlockSize'!$E84,Inputs_ByPrg!$E$6:$E$69,0),MATCH('ABP BlockSize'!Q$5,Inputs_ByPrg!$I$5:$AD$5,0))*8760/1000</f>
        <v>12104.272669535214</v>
      </c>
      <c r="R84" s="86">
        <f>R15*INDEX(Inputs_ByPrg!$I$6:$AD$69,MATCH('ABP BlockSize'!$E84,Inputs_ByPrg!$E$6:$E$69,0),MATCH('ABP BlockSize'!R$5,Inputs_ByPrg!$I$5:$AD$5,0))*8760/1000</f>
        <v>12104.272669535214</v>
      </c>
      <c r="S84" s="86">
        <f>S15*INDEX(Inputs_ByPrg!$I$6:$AD$69,MATCH('ABP BlockSize'!$E84,Inputs_ByPrg!$E$6:$E$69,0),MATCH('ABP BlockSize'!S$5,Inputs_ByPrg!$I$5:$AD$5,0))*8760/1000</f>
        <v>12104.272669535214</v>
      </c>
      <c r="T84" s="86">
        <f>T15*INDEX(Inputs_ByPrg!$I$6:$AD$69,MATCH('ABP BlockSize'!$E84,Inputs_ByPrg!$E$6:$E$69,0),MATCH('ABP BlockSize'!T$5,Inputs_ByPrg!$I$5:$AD$5,0))*8760/1000</f>
        <v>12104.272669535214</v>
      </c>
      <c r="U84" s="86">
        <f>U15*INDEX(Inputs_ByPrg!$I$6:$AD$69,MATCH('ABP BlockSize'!$E84,Inputs_ByPrg!$E$6:$E$69,0),MATCH('ABP BlockSize'!U$5,Inputs_ByPrg!$I$5:$AD$5,0))*8760/1000</f>
        <v>12104.272669535214</v>
      </c>
      <c r="V84" s="86">
        <f>V15*INDEX(Inputs_ByPrg!$I$6:$AD$69,MATCH('ABP BlockSize'!$E84,Inputs_ByPrg!$E$6:$E$69,0),MATCH('ABP BlockSize'!V$5,Inputs_ByPrg!$I$5:$AD$5,0))*8760/1000</f>
        <v>12104.272669535214</v>
      </c>
      <c r="W84" s="86">
        <f>W15*INDEX(Inputs_ByPrg!$I$6:$AD$69,MATCH('ABP BlockSize'!$E84,Inputs_ByPrg!$E$6:$E$69,0),MATCH('ABP BlockSize'!W$5,Inputs_ByPrg!$I$5:$AD$5,0))*8760/1000</f>
        <v>12104.272669535214</v>
      </c>
      <c r="X84" s="86">
        <f>X15*INDEX(Inputs_ByPrg!$I$6:$AD$69,MATCH('ABP BlockSize'!$E84,Inputs_ByPrg!$E$6:$E$69,0),MATCH('ABP BlockSize'!X$5,Inputs_ByPrg!$I$5:$AD$5,0))*8760/1000</f>
        <v>12104.272669535214</v>
      </c>
      <c r="Y84" s="86">
        <f>Y15*INDEX(Inputs_ByPrg!$I$6:$AD$69,MATCH('ABP BlockSize'!$E84,Inputs_ByPrg!$E$6:$E$69,0),MATCH('ABP BlockSize'!Y$5,Inputs_ByPrg!$I$5:$AD$5,0))*8760/1000</f>
        <v>12104.272669535214</v>
      </c>
      <c r="Z84" s="86">
        <f>Z15*INDEX(Inputs_ByPrg!$I$6:$AD$69,MATCH('ABP BlockSize'!$E84,Inputs_ByPrg!$E$6:$E$69,0),MATCH('ABP BlockSize'!Z$5,Inputs_ByPrg!$I$5:$AD$5,0))*8760/1000</f>
        <v>0</v>
      </c>
      <c r="AA84" s="86">
        <f>AA15*INDEX(Inputs_ByPrg!$I$6:$AD$69,MATCH('ABP BlockSize'!$E84,Inputs_ByPrg!$E$6:$E$69,0),MATCH('ABP BlockSize'!AA$5,Inputs_ByPrg!$I$5:$AD$5,0))*8760/1000</f>
        <v>0</v>
      </c>
      <c r="AB84" s="86">
        <f>AB15*INDEX(Inputs_ByPrg!$I$6:$AD$69,MATCH('ABP BlockSize'!$E84,Inputs_ByPrg!$E$6:$E$69,0),MATCH('ABP BlockSize'!AB$5,Inputs_ByPrg!$I$5:$AD$5,0))*8760/1000</f>
        <v>0</v>
      </c>
    </row>
    <row r="85" spans="2:28" ht="14.75" customHeight="1" x14ac:dyDescent="0.25">
      <c r="B85" s="227" t="s">
        <v>259</v>
      </c>
      <c r="C85" s="227" t="s">
        <v>234</v>
      </c>
      <c r="D85" s="324" t="s">
        <v>323</v>
      </c>
      <c r="E85" s="272" t="str">
        <f t="shared" si="2"/>
        <v>B_Large DG_&gt;100-200</v>
      </c>
      <c r="F85" s="249" t="s">
        <v>91</v>
      </c>
      <c r="G85" s="86">
        <f>G16*INDEX(Inputs_ByPrg!$I$6:$AD$69,MATCH('ABP BlockSize'!$E85,Inputs_ByPrg!$E$6:$E$69,0),MATCH('ABP BlockSize'!G$5,Inputs_ByPrg!$I$5:$AD$5,0))*8760/1000</f>
        <v>0</v>
      </c>
      <c r="H85" s="86">
        <f>H16*INDEX(Inputs_ByPrg!$I$6:$AD$69,MATCH('ABP BlockSize'!$E85,Inputs_ByPrg!$E$6:$E$69,0),MATCH('ABP BlockSize'!H$5,Inputs_ByPrg!$I$5:$AD$5,0))*8760/1000</f>
        <v>0</v>
      </c>
      <c r="I85" s="86">
        <f>I16*INDEX(Inputs_ByPrg!$I$6:$AD$69,MATCH('ABP BlockSize'!$E85,Inputs_ByPrg!$E$6:$E$69,0),MATCH('ABP BlockSize'!I$5,Inputs_ByPrg!$I$5:$AD$5,0))*8760/1000</f>
        <v>16396.932130361689</v>
      </c>
      <c r="J85" s="86">
        <f>J16*INDEX(Inputs_ByPrg!$I$6:$AD$69,MATCH('ABP BlockSize'!$E85,Inputs_ByPrg!$E$6:$E$69,0),MATCH('ABP BlockSize'!J$5,Inputs_ByPrg!$I$5:$AD$5,0))*8760/1000</f>
        <v>12904.99288037726</v>
      </c>
      <c r="K85" s="86">
        <f>K16*INDEX(Inputs_ByPrg!$I$6:$AD$69,MATCH('ABP BlockSize'!$E85,Inputs_ByPrg!$E$6:$E$69,0),MATCH('ABP BlockSize'!K$5,Inputs_ByPrg!$I$5:$AD$5,0))*8760/1000</f>
        <v>12904.99288037726</v>
      </c>
      <c r="L85" s="86">
        <f>L16*INDEX(Inputs_ByPrg!$I$6:$AD$69,MATCH('ABP BlockSize'!$E85,Inputs_ByPrg!$E$6:$E$69,0),MATCH('ABP BlockSize'!L$5,Inputs_ByPrg!$I$5:$AD$5,0))*8760/1000</f>
        <v>15485.991456452708</v>
      </c>
      <c r="M85" s="86">
        <f>M16*INDEX(Inputs_ByPrg!$I$6:$AD$69,MATCH('ABP BlockSize'!$E85,Inputs_ByPrg!$E$6:$E$69,0),MATCH('ABP BlockSize'!M$5,Inputs_ByPrg!$I$5:$AD$5,0))*8760/1000</f>
        <v>15485.991456452708</v>
      </c>
      <c r="N85" s="86">
        <f>N16*INDEX(Inputs_ByPrg!$I$6:$AD$69,MATCH('ABP BlockSize'!$E85,Inputs_ByPrg!$E$6:$E$69,0),MATCH('ABP BlockSize'!N$5,Inputs_ByPrg!$I$5:$AD$5,0))*8760/1000</f>
        <v>10323.994304301805</v>
      </c>
      <c r="O85" s="86">
        <f>O16*INDEX(Inputs_ByPrg!$I$6:$AD$69,MATCH('ABP BlockSize'!$E85,Inputs_ByPrg!$E$6:$E$69,0),MATCH('ABP BlockSize'!O$5,Inputs_ByPrg!$I$5:$AD$5,0))*8760/1000</f>
        <v>10323.994304301805</v>
      </c>
      <c r="P85" s="86">
        <f>P16*INDEX(Inputs_ByPrg!$I$6:$AD$69,MATCH('ABP BlockSize'!$E85,Inputs_ByPrg!$E$6:$E$69,0),MATCH('ABP BlockSize'!P$5,Inputs_ByPrg!$I$5:$AD$5,0))*8760/1000</f>
        <v>10323.994304301805</v>
      </c>
      <c r="Q85" s="86">
        <f>Q16*INDEX(Inputs_ByPrg!$I$6:$AD$69,MATCH('ABP BlockSize'!$E85,Inputs_ByPrg!$E$6:$E$69,0),MATCH('ABP BlockSize'!Q$5,Inputs_ByPrg!$I$5:$AD$5,0))*8760/1000</f>
        <v>10323.994304301805</v>
      </c>
      <c r="R85" s="86">
        <f>R16*INDEX(Inputs_ByPrg!$I$6:$AD$69,MATCH('ABP BlockSize'!$E85,Inputs_ByPrg!$E$6:$E$69,0),MATCH('ABP BlockSize'!R$5,Inputs_ByPrg!$I$5:$AD$5,0))*8760/1000</f>
        <v>10323.994304301805</v>
      </c>
      <c r="S85" s="86">
        <f>S16*INDEX(Inputs_ByPrg!$I$6:$AD$69,MATCH('ABP BlockSize'!$E85,Inputs_ByPrg!$E$6:$E$69,0),MATCH('ABP BlockSize'!S$5,Inputs_ByPrg!$I$5:$AD$5,0))*8760/1000</f>
        <v>10323.994304301805</v>
      </c>
      <c r="T85" s="86">
        <f>T16*INDEX(Inputs_ByPrg!$I$6:$AD$69,MATCH('ABP BlockSize'!$E85,Inputs_ByPrg!$E$6:$E$69,0),MATCH('ABP BlockSize'!T$5,Inputs_ByPrg!$I$5:$AD$5,0))*8760/1000</f>
        <v>10323.994304301805</v>
      </c>
      <c r="U85" s="86">
        <f>U16*INDEX(Inputs_ByPrg!$I$6:$AD$69,MATCH('ABP BlockSize'!$E85,Inputs_ByPrg!$E$6:$E$69,0),MATCH('ABP BlockSize'!U$5,Inputs_ByPrg!$I$5:$AD$5,0))*8760/1000</f>
        <v>10323.994304301805</v>
      </c>
      <c r="V85" s="86">
        <f>V16*INDEX(Inputs_ByPrg!$I$6:$AD$69,MATCH('ABP BlockSize'!$E85,Inputs_ByPrg!$E$6:$E$69,0),MATCH('ABP BlockSize'!V$5,Inputs_ByPrg!$I$5:$AD$5,0))*8760/1000</f>
        <v>10323.994304301805</v>
      </c>
      <c r="W85" s="86">
        <f>W16*INDEX(Inputs_ByPrg!$I$6:$AD$69,MATCH('ABP BlockSize'!$E85,Inputs_ByPrg!$E$6:$E$69,0),MATCH('ABP BlockSize'!W$5,Inputs_ByPrg!$I$5:$AD$5,0))*8760/1000</f>
        <v>10323.994304301805</v>
      </c>
      <c r="X85" s="86">
        <f>X16*INDEX(Inputs_ByPrg!$I$6:$AD$69,MATCH('ABP BlockSize'!$E85,Inputs_ByPrg!$E$6:$E$69,0),MATCH('ABP BlockSize'!X$5,Inputs_ByPrg!$I$5:$AD$5,0))*8760/1000</f>
        <v>10323.994304301805</v>
      </c>
      <c r="Y85" s="86">
        <f>Y16*INDEX(Inputs_ByPrg!$I$6:$AD$69,MATCH('ABP BlockSize'!$E85,Inputs_ByPrg!$E$6:$E$69,0),MATCH('ABP BlockSize'!Y$5,Inputs_ByPrg!$I$5:$AD$5,0))*8760/1000</f>
        <v>10323.994304301805</v>
      </c>
      <c r="Z85" s="86">
        <f>Z16*INDEX(Inputs_ByPrg!$I$6:$AD$69,MATCH('ABP BlockSize'!$E85,Inputs_ByPrg!$E$6:$E$69,0),MATCH('ABP BlockSize'!Z$5,Inputs_ByPrg!$I$5:$AD$5,0))*8760/1000</f>
        <v>0</v>
      </c>
      <c r="AA85" s="86">
        <f>AA16*INDEX(Inputs_ByPrg!$I$6:$AD$69,MATCH('ABP BlockSize'!$E85,Inputs_ByPrg!$E$6:$E$69,0),MATCH('ABP BlockSize'!AA$5,Inputs_ByPrg!$I$5:$AD$5,0))*8760/1000</f>
        <v>0</v>
      </c>
      <c r="AB85" s="86">
        <f>AB16*INDEX(Inputs_ByPrg!$I$6:$AD$69,MATCH('ABP BlockSize'!$E85,Inputs_ByPrg!$E$6:$E$69,0),MATCH('ABP BlockSize'!AB$5,Inputs_ByPrg!$I$5:$AD$5,0))*8760/1000</f>
        <v>0</v>
      </c>
    </row>
    <row r="86" spans="2:28" ht="14.75" customHeight="1" x14ac:dyDescent="0.25">
      <c r="B86" s="227" t="s">
        <v>259</v>
      </c>
      <c r="C86" s="227" t="s">
        <v>234</v>
      </c>
      <c r="D86" s="324" t="s">
        <v>324</v>
      </c>
      <c r="E86" s="272" t="str">
        <f t="shared" si="2"/>
        <v>B_Large DG_&gt;200-500</v>
      </c>
      <c r="F86" s="249" t="s">
        <v>91</v>
      </c>
      <c r="G86" s="86">
        <f>G17*INDEX(Inputs_ByPrg!$I$6:$AD$69,MATCH('ABP BlockSize'!$E86,Inputs_ByPrg!$E$6:$E$69,0),MATCH('ABP BlockSize'!G$5,Inputs_ByPrg!$I$5:$AD$5,0))*8760/1000</f>
        <v>0</v>
      </c>
      <c r="H86" s="86">
        <f>H17*INDEX(Inputs_ByPrg!$I$6:$AD$69,MATCH('ABP BlockSize'!$E86,Inputs_ByPrg!$E$6:$E$69,0),MATCH('ABP BlockSize'!H$5,Inputs_ByPrg!$I$5:$AD$5,0))*8760/1000</f>
        <v>0</v>
      </c>
      <c r="I86" s="86">
        <f>I17*INDEX(Inputs_ByPrg!$I$6:$AD$69,MATCH('ABP BlockSize'!$E86,Inputs_ByPrg!$E$6:$E$69,0),MATCH('ABP BlockSize'!I$5,Inputs_ByPrg!$I$5:$AD$5,0))*8760/1000</f>
        <v>52078.289506800575</v>
      </c>
      <c r="J86" s="86">
        <f>J17*INDEX(Inputs_ByPrg!$I$6:$AD$69,MATCH('ABP BlockSize'!$E86,Inputs_ByPrg!$E$6:$E$69,0),MATCH('ABP BlockSize'!J$5,Inputs_ByPrg!$I$5:$AD$5,0))*8760/1000</f>
        <v>40987.542667389338</v>
      </c>
      <c r="K86" s="86">
        <f>K17*INDEX(Inputs_ByPrg!$I$6:$AD$69,MATCH('ABP BlockSize'!$E86,Inputs_ByPrg!$E$6:$E$69,0),MATCH('ABP BlockSize'!K$5,Inputs_ByPrg!$I$5:$AD$5,0))*8760/1000</f>
        <v>40987.542667389338</v>
      </c>
      <c r="L86" s="86">
        <f>L17*INDEX(Inputs_ByPrg!$I$6:$AD$69,MATCH('ABP BlockSize'!$E86,Inputs_ByPrg!$E$6:$E$69,0),MATCH('ABP BlockSize'!L$5,Inputs_ByPrg!$I$5:$AD$5,0))*8760/1000</f>
        <v>49185.051200867209</v>
      </c>
      <c r="M86" s="86">
        <f>M17*INDEX(Inputs_ByPrg!$I$6:$AD$69,MATCH('ABP BlockSize'!$E86,Inputs_ByPrg!$E$6:$E$69,0),MATCH('ABP BlockSize'!M$5,Inputs_ByPrg!$I$5:$AD$5,0))*8760/1000</f>
        <v>49185.051200867209</v>
      </c>
      <c r="N86" s="86">
        <f>N17*INDEX(Inputs_ByPrg!$I$6:$AD$69,MATCH('ABP BlockSize'!$E86,Inputs_ByPrg!$E$6:$E$69,0),MATCH('ABP BlockSize'!N$5,Inputs_ByPrg!$I$5:$AD$5,0))*8760/1000</f>
        <v>32790.034133911468</v>
      </c>
      <c r="O86" s="86">
        <f>O17*INDEX(Inputs_ByPrg!$I$6:$AD$69,MATCH('ABP BlockSize'!$E86,Inputs_ByPrg!$E$6:$E$69,0),MATCH('ABP BlockSize'!O$5,Inputs_ByPrg!$I$5:$AD$5,0))*8760/1000</f>
        <v>32790.034133911468</v>
      </c>
      <c r="P86" s="86">
        <f>P17*INDEX(Inputs_ByPrg!$I$6:$AD$69,MATCH('ABP BlockSize'!$E86,Inputs_ByPrg!$E$6:$E$69,0),MATCH('ABP BlockSize'!P$5,Inputs_ByPrg!$I$5:$AD$5,0))*8760/1000</f>
        <v>32790.034133911468</v>
      </c>
      <c r="Q86" s="86">
        <f>Q17*INDEX(Inputs_ByPrg!$I$6:$AD$69,MATCH('ABP BlockSize'!$E86,Inputs_ByPrg!$E$6:$E$69,0),MATCH('ABP BlockSize'!Q$5,Inputs_ByPrg!$I$5:$AD$5,0))*8760/1000</f>
        <v>32790.034133911468</v>
      </c>
      <c r="R86" s="86">
        <f>R17*INDEX(Inputs_ByPrg!$I$6:$AD$69,MATCH('ABP BlockSize'!$E86,Inputs_ByPrg!$E$6:$E$69,0),MATCH('ABP BlockSize'!R$5,Inputs_ByPrg!$I$5:$AD$5,0))*8760/1000</f>
        <v>32790.034133911468</v>
      </c>
      <c r="S86" s="86">
        <f>S17*INDEX(Inputs_ByPrg!$I$6:$AD$69,MATCH('ABP BlockSize'!$E86,Inputs_ByPrg!$E$6:$E$69,0),MATCH('ABP BlockSize'!S$5,Inputs_ByPrg!$I$5:$AD$5,0))*8760/1000</f>
        <v>32790.034133911468</v>
      </c>
      <c r="T86" s="86">
        <f>T17*INDEX(Inputs_ByPrg!$I$6:$AD$69,MATCH('ABP BlockSize'!$E86,Inputs_ByPrg!$E$6:$E$69,0),MATCH('ABP BlockSize'!T$5,Inputs_ByPrg!$I$5:$AD$5,0))*8760/1000</f>
        <v>32790.034133911468</v>
      </c>
      <c r="U86" s="86">
        <f>U17*INDEX(Inputs_ByPrg!$I$6:$AD$69,MATCH('ABP BlockSize'!$E86,Inputs_ByPrg!$E$6:$E$69,0),MATCH('ABP BlockSize'!U$5,Inputs_ByPrg!$I$5:$AD$5,0))*8760/1000</f>
        <v>32790.034133911468</v>
      </c>
      <c r="V86" s="86">
        <f>V17*INDEX(Inputs_ByPrg!$I$6:$AD$69,MATCH('ABP BlockSize'!$E86,Inputs_ByPrg!$E$6:$E$69,0),MATCH('ABP BlockSize'!V$5,Inputs_ByPrg!$I$5:$AD$5,0))*8760/1000</f>
        <v>32790.034133911468</v>
      </c>
      <c r="W86" s="86">
        <f>W17*INDEX(Inputs_ByPrg!$I$6:$AD$69,MATCH('ABP BlockSize'!$E86,Inputs_ByPrg!$E$6:$E$69,0),MATCH('ABP BlockSize'!W$5,Inputs_ByPrg!$I$5:$AD$5,0))*8760/1000</f>
        <v>32790.034133911468</v>
      </c>
      <c r="X86" s="86">
        <f>X17*INDEX(Inputs_ByPrg!$I$6:$AD$69,MATCH('ABP BlockSize'!$E86,Inputs_ByPrg!$E$6:$E$69,0),MATCH('ABP BlockSize'!X$5,Inputs_ByPrg!$I$5:$AD$5,0))*8760/1000</f>
        <v>32790.034133911468</v>
      </c>
      <c r="Y86" s="86">
        <f>Y17*INDEX(Inputs_ByPrg!$I$6:$AD$69,MATCH('ABP BlockSize'!$E86,Inputs_ByPrg!$E$6:$E$69,0),MATCH('ABP BlockSize'!Y$5,Inputs_ByPrg!$I$5:$AD$5,0))*8760/1000</f>
        <v>32790.034133911468</v>
      </c>
      <c r="Z86" s="86">
        <f>Z17*INDEX(Inputs_ByPrg!$I$6:$AD$69,MATCH('ABP BlockSize'!$E86,Inputs_ByPrg!$E$6:$E$69,0),MATCH('ABP BlockSize'!Z$5,Inputs_ByPrg!$I$5:$AD$5,0))*8760/1000</f>
        <v>0</v>
      </c>
      <c r="AA86" s="86">
        <f>AA17*INDEX(Inputs_ByPrg!$I$6:$AD$69,MATCH('ABP BlockSize'!$E86,Inputs_ByPrg!$E$6:$E$69,0),MATCH('ABP BlockSize'!AA$5,Inputs_ByPrg!$I$5:$AD$5,0))*8760/1000</f>
        <v>0</v>
      </c>
      <c r="AB86" s="86">
        <f>AB17*INDEX(Inputs_ByPrg!$I$6:$AD$69,MATCH('ABP BlockSize'!$E86,Inputs_ByPrg!$E$6:$E$69,0),MATCH('ABP BlockSize'!AB$5,Inputs_ByPrg!$I$5:$AD$5,0))*8760/1000</f>
        <v>0</v>
      </c>
    </row>
    <row r="87" spans="2:28" ht="14.75" customHeight="1" x14ac:dyDescent="0.25">
      <c r="B87" s="227" t="s">
        <v>259</v>
      </c>
      <c r="C87" s="227" t="s">
        <v>234</v>
      </c>
      <c r="D87" s="324" t="s">
        <v>326</v>
      </c>
      <c r="E87" s="272" t="str">
        <f t="shared" si="2"/>
        <v>B_Large DG_&gt;500-2000</v>
      </c>
      <c r="F87" s="249" t="s">
        <v>91</v>
      </c>
      <c r="G87" s="86">
        <f>G18*INDEX(Inputs_ByPrg!$I$6:$AD$69,MATCH('ABP BlockSize'!$E87,Inputs_ByPrg!$E$6:$E$69,0),MATCH('ABP BlockSize'!G$5,Inputs_ByPrg!$I$5:$AD$5,0))*8760/1000</f>
        <v>0</v>
      </c>
      <c r="H87" s="86">
        <f>H18*INDEX(Inputs_ByPrg!$I$6:$AD$69,MATCH('ABP BlockSize'!$E87,Inputs_ByPrg!$E$6:$E$69,0),MATCH('ABP BlockSize'!H$5,Inputs_ByPrg!$I$5:$AD$5,0))*8760/1000</f>
        <v>0</v>
      </c>
      <c r="I87" s="86">
        <f>I18*INDEX(Inputs_ByPrg!$I$6:$AD$69,MATCH('ABP BlockSize'!$E87,Inputs_ByPrg!$E$6:$E$69,0),MATCH('ABP BlockSize'!I$5,Inputs_ByPrg!$I$5:$AD$5,0))*8760/1000</f>
        <v>120572.73209336416</v>
      </c>
      <c r="J87" s="86">
        <f>J18*INDEX(Inputs_ByPrg!$I$6:$AD$69,MATCH('ABP BlockSize'!$E87,Inputs_ByPrg!$E$6:$E$69,0),MATCH('ABP BlockSize'!J$5,Inputs_ByPrg!$I$5:$AD$5,0))*8760/1000</f>
        <v>94895.205814221816</v>
      </c>
      <c r="K87" s="86">
        <f>K18*INDEX(Inputs_ByPrg!$I$6:$AD$69,MATCH('ABP BlockSize'!$E87,Inputs_ByPrg!$E$6:$E$69,0),MATCH('ABP BlockSize'!K$5,Inputs_ByPrg!$I$5:$AD$5,0))*8760/1000</f>
        <v>94895.205814221816</v>
      </c>
      <c r="L87" s="86">
        <f>L18*INDEX(Inputs_ByPrg!$I$6:$AD$69,MATCH('ABP BlockSize'!$E87,Inputs_ByPrg!$E$6:$E$69,0),MATCH('ABP BlockSize'!L$5,Inputs_ByPrg!$I$5:$AD$5,0))*8760/1000</f>
        <v>113874.24697706616</v>
      </c>
      <c r="M87" s="86">
        <f>M18*INDEX(Inputs_ByPrg!$I$6:$AD$69,MATCH('ABP BlockSize'!$E87,Inputs_ByPrg!$E$6:$E$69,0),MATCH('ABP BlockSize'!M$5,Inputs_ByPrg!$I$5:$AD$5,0))*8760/1000</f>
        <v>113874.24697706616</v>
      </c>
      <c r="N87" s="86">
        <f>N18*INDEX(Inputs_ByPrg!$I$6:$AD$69,MATCH('ABP BlockSize'!$E87,Inputs_ByPrg!$E$6:$E$69,0),MATCH('ABP BlockSize'!N$5,Inputs_ByPrg!$I$5:$AD$5,0))*8760/1000</f>
        <v>75916.164651377447</v>
      </c>
      <c r="O87" s="86">
        <f>O18*INDEX(Inputs_ByPrg!$I$6:$AD$69,MATCH('ABP BlockSize'!$E87,Inputs_ByPrg!$E$6:$E$69,0),MATCH('ABP BlockSize'!O$5,Inputs_ByPrg!$I$5:$AD$5,0))*8760/1000</f>
        <v>75916.164651377447</v>
      </c>
      <c r="P87" s="86">
        <f>P18*INDEX(Inputs_ByPrg!$I$6:$AD$69,MATCH('ABP BlockSize'!$E87,Inputs_ByPrg!$E$6:$E$69,0),MATCH('ABP BlockSize'!P$5,Inputs_ByPrg!$I$5:$AD$5,0))*8760/1000</f>
        <v>75916.164651377447</v>
      </c>
      <c r="Q87" s="86">
        <f>Q18*INDEX(Inputs_ByPrg!$I$6:$AD$69,MATCH('ABP BlockSize'!$E87,Inputs_ByPrg!$E$6:$E$69,0),MATCH('ABP BlockSize'!Q$5,Inputs_ByPrg!$I$5:$AD$5,0))*8760/1000</f>
        <v>75916.164651377447</v>
      </c>
      <c r="R87" s="86">
        <f>R18*INDEX(Inputs_ByPrg!$I$6:$AD$69,MATCH('ABP BlockSize'!$E87,Inputs_ByPrg!$E$6:$E$69,0),MATCH('ABP BlockSize'!R$5,Inputs_ByPrg!$I$5:$AD$5,0))*8760/1000</f>
        <v>75916.164651377447</v>
      </c>
      <c r="S87" s="86">
        <f>S18*INDEX(Inputs_ByPrg!$I$6:$AD$69,MATCH('ABP BlockSize'!$E87,Inputs_ByPrg!$E$6:$E$69,0),MATCH('ABP BlockSize'!S$5,Inputs_ByPrg!$I$5:$AD$5,0))*8760/1000</f>
        <v>75916.164651377447</v>
      </c>
      <c r="T87" s="86">
        <f>T18*INDEX(Inputs_ByPrg!$I$6:$AD$69,MATCH('ABP BlockSize'!$E87,Inputs_ByPrg!$E$6:$E$69,0),MATCH('ABP BlockSize'!T$5,Inputs_ByPrg!$I$5:$AD$5,0))*8760/1000</f>
        <v>75916.164651377447</v>
      </c>
      <c r="U87" s="86">
        <f>U18*INDEX(Inputs_ByPrg!$I$6:$AD$69,MATCH('ABP BlockSize'!$E87,Inputs_ByPrg!$E$6:$E$69,0),MATCH('ABP BlockSize'!U$5,Inputs_ByPrg!$I$5:$AD$5,0))*8760/1000</f>
        <v>75916.164651377447</v>
      </c>
      <c r="V87" s="86">
        <f>V18*INDEX(Inputs_ByPrg!$I$6:$AD$69,MATCH('ABP BlockSize'!$E87,Inputs_ByPrg!$E$6:$E$69,0),MATCH('ABP BlockSize'!V$5,Inputs_ByPrg!$I$5:$AD$5,0))*8760/1000</f>
        <v>75916.164651377447</v>
      </c>
      <c r="W87" s="86">
        <f>W18*INDEX(Inputs_ByPrg!$I$6:$AD$69,MATCH('ABP BlockSize'!$E87,Inputs_ByPrg!$E$6:$E$69,0),MATCH('ABP BlockSize'!W$5,Inputs_ByPrg!$I$5:$AD$5,0))*8760/1000</f>
        <v>75916.164651377447</v>
      </c>
      <c r="X87" s="86">
        <f>X18*INDEX(Inputs_ByPrg!$I$6:$AD$69,MATCH('ABP BlockSize'!$E87,Inputs_ByPrg!$E$6:$E$69,0),MATCH('ABP BlockSize'!X$5,Inputs_ByPrg!$I$5:$AD$5,0))*8760/1000</f>
        <v>75916.164651377447</v>
      </c>
      <c r="Y87" s="86">
        <f>Y18*INDEX(Inputs_ByPrg!$I$6:$AD$69,MATCH('ABP BlockSize'!$E87,Inputs_ByPrg!$E$6:$E$69,0),MATCH('ABP BlockSize'!Y$5,Inputs_ByPrg!$I$5:$AD$5,0))*8760/1000</f>
        <v>75916.164651377447</v>
      </c>
      <c r="Z87" s="86">
        <f>Z18*INDEX(Inputs_ByPrg!$I$6:$AD$69,MATCH('ABP BlockSize'!$E87,Inputs_ByPrg!$E$6:$E$69,0),MATCH('ABP BlockSize'!Z$5,Inputs_ByPrg!$I$5:$AD$5,0))*8760/1000</f>
        <v>0</v>
      </c>
      <c r="AA87" s="86">
        <f>AA18*INDEX(Inputs_ByPrg!$I$6:$AD$69,MATCH('ABP BlockSize'!$E87,Inputs_ByPrg!$E$6:$E$69,0),MATCH('ABP BlockSize'!AA$5,Inputs_ByPrg!$I$5:$AD$5,0))*8760/1000</f>
        <v>0</v>
      </c>
      <c r="AB87" s="86">
        <f>AB18*INDEX(Inputs_ByPrg!$I$6:$AD$69,MATCH('ABP BlockSize'!$E87,Inputs_ByPrg!$E$6:$E$69,0),MATCH('ABP BlockSize'!AB$5,Inputs_ByPrg!$I$5:$AD$5,0))*8760/1000</f>
        <v>0</v>
      </c>
    </row>
    <row r="88" spans="2:28" ht="14.75" customHeight="1" x14ac:dyDescent="0.25">
      <c r="B88" s="227" t="s">
        <v>259</v>
      </c>
      <c r="C88" s="227" t="s">
        <v>234</v>
      </c>
      <c r="D88" s="324" t="s">
        <v>327</v>
      </c>
      <c r="E88" s="272" t="str">
        <f t="shared" si="2"/>
        <v>B_Large DG_&gt;2000-5000</v>
      </c>
      <c r="F88" s="249" t="s">
        <v>91</v>
      </c>
      <c r="G88" s="86">
        <f>G19*INDEX(Inputs_ByPrg!$I$6:$AD$69,MATCH('ABP BlockSize'!$E88,Inputs_ByPrg!$E$6:$E$69,0),MATCH('ABP BlockSize'!G$5,Inputs_ByPrg!$I$5:$AD$5,0))*8760/1000</f>
        <v>0</v>
      </c>
      <c r="H88" s="86">
        <f>H19*INDEX(Inputs_ByPrg!$I$6:$AD$69,MATCH('ABP BlockSize'!$E88,Inputs_ByPrg!$E$6:$E$69,0),MATCH('ABP BlockSize'!H$5,Inputs_ByPrg!$I$5:$AD$5,0))*8760/1000</f>
        <v>0</v>
      </c>
      <c r="I88" s="86">
        <f>I19*INDEX(Inputs_ByPrg!$I$6:$AD$69,MATCH('ABP BlockSize'!$E88,Inputs_ByPrg!$E$6:$E$69,0),MATCH('ABP BlockSize'!I$5,Inputs_ByPrg!$I$5:$AD$5,0))*8760/1000</f>
        <v>27563.276179139699</v>
      </c>
      <c r="J88" s="86">
        <f>J19*INDEX(Inputs_ByPrg!$I$6:$AD$69,MATCH('ABP BlockSize'!$E88,Inputs_ByPrg!$E$6:$E$69,0),MATCH('ABP BlockSize'!J$5,Inputs_ByPrg!$I$5:$AD$5,0))*8760/1000</f>
        <v>21693.319215063657</v>
      </c>
      <c r="K88" s="86">
        <f>K19*INDEX(Inputs_ByPrg!$I$6:$AD$69,MATCH('ABP BlockSize'!$E88,Inputs_ByPrg!$E$6:$E$69,0),MATCH('ABP BlockSize'!K$5,Inputs_ByPrg!$I$5:$AD$5,0))*8760/1000</f>
        <v>21693.319215063657</v>
      </c>
      <c r="L88" s="86">
        <f>L19*INDEX(Inputs_ByPrg!$I$6:$AD$69,MATCH('ABP BlockSize'!$E88,Inputs_ByPrg!$E$6:$E$69,0),MATCH('ABP BlockSize'!L$5,Inputs_ByPrg!$I$5:$AD$5,0))*8760/1000</f>
        <v>26031.983058076385</v>
      </c>
      <c r="M88" s="86">
        <f>M19*INDEX(Inputs_ByPrg!$I$6:$AD$69,MATCH('ABP BlockSize'!$E88,Inputs_ByPrg!$E$6:$E$69,0),MATCH('ABP BlockSize'!M$5,Inputs_ByPrg!$I$5:$AD$5,0))*8760/1000</f>
        <v>26031.983058076385</v>
      </c>
      <c r="N88" s="86">
        <f>N19*INDEX(Inputs_ByPrg!$I$6:$AD$69,MATCH('ABP BlockSize'!$E88,Inputs_ByPrg!$E$6:$E$69,0),MATCH('ABP BlockSize'!N$5,Inputs_ByPrg!$I$5:$AD$5,0))*8760/1000</f>
        <v>17354.655372050922</v>
      </c>
      <c r="O88" s="86">
        <f>O19*INDEX(Inputs_ByPrg!$I$6:$AD$69,MATCH('ABP BlockSize'!$E88,Inputs_ByPrg!$E$6:$E$69,0),MATCH('ABP BlockSize'!O$5,Inputs_ByPrg!$I$5:$AD$5,0))*8760/1000</f>
        <v>17354.655372050922</v>
      </c>
      <c r="P88" s="86">
        <f>P19*INDEX(Inputs_ByPrg!$I$6:$AD$69,MATCH('ABP BlockSize'!$E88,Inputs_ByPrg!$E$6:$E$69,0),MATCH('ABP BlockSize'!P$5,Inputs_ByPrg!$I$5:$AD$5,0))*8760/1000</f>
        <v>17354.655372050922</v>
      </c>
      <c r="Q88" s="86">
        <f>Q19*INDEX(Inputs_ByPrg!$I$6:$AD$69,MATCH('ABP BlockSize'!$E88,Inputs_ByPrg!$E$6:$E$69,0),MATCH('ABP BlockSize'!Q$5,Inputs_ByPrg!$I$5:$AD$5,0))*8760/1000</f>
        <v>17354.655372050922</v>
      </c>
      <c r="R88" s="86">
        <f>R19*INDEX(Inputs_ByPrg!$I$6:$AD$69,MATCH('ABP BlockSize'!$E88,Inputs_ByPrg!$E$6:$E$69,0),MATCH('ABP BlockSize'!R$5,Inputs_ByPrg!$I$5:$AD$5,0))*8760/1000</f>
        <v>17354.655372050922</v>
      </c>
      <c r="S88" s="86">
        <f>S19*INDEX(Inputs_ByPrg!$I$6:$AD$69,MATCH('ABP BlockSize'!$E88,Inputs_ByPrg!$E$6:$E$69,0),MATCH('ABP BlockSize'!S$5,Inputs_ByPrg!$I$5:$AD$5,0))*8760/1000</f>
        <v>17354.655372050922</v>
      </c>
      <c r="T88" s="86">
        <f>T19*INDEX(Inputs_ByPrg!$I$6:$AD$69,MATCH('ABP BlockSize'!$E88,Inputs_ByPrg!$E$6:$E$69,0),MATCH('ABP BlockSize'!T$5,Inputs_ByPrg!$I$5:$AD$5,0))*8760/1000</f>
        <v>17354.655372050922</v>
      </c>
      <c r="U88" s="86">
        <f>U19*INDEX(Inputs_ByPrg!$I$6:$AD$69,MATCH('ABP BlockSize'!$E88,Inputs_ByPrg!$E$6:$E$69,0),MATCH('ABP BlockSize'!U$5,Inputs_ByPrg!$I$5:$AD$5,0))*8760/1000</f>
        <v>17354.655372050922</v>
      </c>
      <c r="V88" s="86">
        <f>V19*INDEX(Inputs_ByPrg!$I$6:$AD$69,MATCH('ABP BlockSize'!$E88,Inputs_ByPrg!$E$6:$E$69,0),MATCH('ABP BlockSize'!V$5,Inputs_ByPrg!$I$5:$AD$5,0))*8760/1000</f>
        <v>17354.655372050922</v>
      </c>
      <c r="W88" s="86">
        <f>W19*INDEX(Inputs_ByPrg!$I$6:$AD$69,MATCH('ABP BlockSize'!$E88,Inputs_ByPrg!$E$6:$E$69,0),MATCH('ABP BlockSize'!W$5,Inputs_ByPrg!$I$5:$AD$5,0))*8760/1000</f>
        <v>17354.655372050922</v>
      </c>
      <c r="X88" s="86">
        <f>X19*INDEX(Inputs_ByPrg!$I$6:$AD$69,MATCH('ABP BlockSize'!$E88,Inputs_ByPrg!$E$6:$E$69,0),MATCH('ABP BlockSize'!X$5,Inputs_ByPrg!$I$5:$AD$5,0))*8760/1000</f>
        <v>17354.655372050922</v>
      </c>
      <c r="Y88" s="86">
        <f>Y19*INDEX(Inputs_ByPrg!$I$6:$AD$69,MATCH('ABP BlockSize'!$E88,Inputs_ByPrg!$E$6:$E$69,0),MATCH('ABP BlockSize'!Y$5,Inputs_ByPrg!$I$5:$AD$5,0))*8760/1000</f>
        <v>17354.655372050922</v>
      </c>
      <c r="Z88" s="86">
        <f>Z19*INDEX(Inputs_ByPrg!$I$6:$AD$69,MATCH('ABP BlockSize'!$E88,Inputs_ByPrg!$E$6:$E$69,0),MATCH('ABP BlockSize'!Z$5,Inputs_ByPrg!$I$5:$AD$5,0))*8760/1000</f>
        <v>0</v>
      </c>
      <c r="AA88" s="86">
        <f>AA19*INDEX(Inputs_ByPrg!$I$6:$AD$69,MATCH('ABP BlockSize'!$E88,Inputs_ByPrg!$E$6:$E$69,0),MATCH('ABP BlockSize'!AA$5,Inputs_ByPrg!$I$5:$AD$5,0))*8760/1000</f>
        <v>0</v>
      </c>
      <c r="AB88" s="86">
        <f>AB19*INDEX(Inputs_ByPrg!$I$6:$AD$69,MATCH('ABP BlockSize'!$E88,Inputs_ByPrg!$E$6:$E$69,0),MATCH('ABP BlockSize'!AB$5,Inputs_ByPrg!$I$5:$AD$5,0))*8760/1000</f>
        <v>0</v>
      </c>
    </row>
    <row r="89" spans="2:28" ht="14.75" customHeight="1" x14ac:dyDescent="0.25">
      <c r="B89" s="227" t="s">
        <v>258</v>
      </c>
      <c r="C89" s="227" t="s">
        <v>235</v>
      </c>
      <c r="D89" s="323" t="s">
        <v>356</v>
      </c>
      <c r="E89" s="272" t="str">
        <f t="shared" si="2"/>
        <v>A_Traditional Community Solar_&lt;10</v>
      </c>
      <c r="F89" s="249" t="s">
        <v>91</v>
      </c>
      <c r="G89" s="86">
        <f>G20*INDEX(Inputs_ByPrg!$I$6:$AD$69,MATCH('ABP BlockSize'!$E89,Inputs_ByPrg!$E$6:$E$69,0),MATCH('ABP BlockSize'!G$5,Inputs_ByPrg!$I$5:$AD$5,0))*8760/1000</f>
        <v>0</v>
      </c>
      <c r="H89" s="86">
        <f>H20*INDEX(Inputs_ByPrg!$I$6:$AD$69,MATCH('ABP BlockSize'!$E89,Inputs_ByPrg!$E$6:$E$69,0),MATCH('ABP BlockSize'!H$5,Inputs_ByPrg!$I$5:$AD$5,0))*8760/1000</f>
        <v>0</v>
      </c>
      <c r="I89" s="86">
        <f>I20*INDEX(Inputs_ByPrg!$I$6:$AD$69,MATCH('ABP BlockSize'!$E89,Inputs_ByPrg!$E$6:$E$69,0),MATCH('ABP BlockSize'!I$5,Inputs_ByPrg!$I$5:$AD$5,0))*8760/1000</f>
        <v>0</v>
      </c>
      <c r="J89" s="86">
        <f>J20*INDEX(Inputs_ByPrg!$I$6:$AD$69,MATCH('ABP BlockSize'!$E89,Inputs_ByPrg!$E$6:$E$69,0),MATCH('ABP BlockSize'!J$5,Inputs_ByPrg!$I$5:$AD$5,0))*8760/1000</f>
        <v>0</v>
      </c>
      <c r="K89" s="86">
        <f>K20*INDEX(Inputs_ByPrg!$I$6:$AD$69,MATCH('ABP BlockSize'!$E89,Inputs_ByPrg!$E$6:$E$69,0),MATCH('ABP BlockSize'!K$5,Inputs_ByPrg!$I$5:$AD$5,0))*8760/1000</f>
        <v>0</v>
      </c>
      <c r="L89" s="86">
        <f>L20*INDEX(Inputs_ByPrg!$I$6:$AD$69,MATCH('ABP BlockSize'!$E89,Inputs_ByPrg!$E$6:$E$69,0),MATCH('ABP BlockSize'!L$5,Inputs_ByPrg!$I$5:$AD$5,0))*8760/1000</f>
        <v>0</v>
      </c>
      <c r="M89" s="86">
        <f>M20*INDEX(Inputs_ByPrg!$I$6:$AD$69,MATCH('ABP BlockSize'!$E89,Inputs_ByPrg!$E$6:$E$69,0),MATCH('ABP BlockSize'!M$5,Inputs_ByPrg!$I$5:$AD$5,0))*8760/1000</f>
        <v>0</v>
      </c>
      <c r="N89" s="86">
        <f>N20*INDEX(Inputs_ByPrg!$I$6:$AD$69,MATCH('ABP BlockSize'!$E89,Inputs_ByPrg!$E$6:$E$69,0),MATCH('ABP BlockSize'!N$5,Inputs_ByPrg!$I$5:$AD$5,0))*8760/1000</f>
        <v>0</v>
      </c>
      <c r="O89" s="86">
        <f>O20*INDEX(Inputs_ByPrg!$I$6:$AD$69,MATCH('ABP BlockSize'!$E89,Inputs_ByPrg!$E$6:$E$69,0),MATCH('ABP BlockSize'!O$5,Inputs_ByPrg!$I$5:$AD$5,0))*8760/1000</f>
        <v>0</v>
      </c>
      <c r="P89" s="86">
        <f>P20*INDEX(Inputs_ByPrg!$I$6:$AD$69,MATCH('ABP BlockSize'!$E89,Inputs_ByPrg!$E$6:$E$69,0),MATCH('ABP BlockSize'!P$5,Inputs_ByPrg!$I$5:$AD$5,0))*8760/1000</f>
        <v>0</v>
      </c>
      <c r="Q89" s="86">
        <f>Q20*INDEX(Inputs_ByPrg!$I$6:$AD$69,MATCH('ABP BlockSize'!$E89,Inputs_ByPrg!$E$6:$E$69,0),MATCH('ABP BlockSize'!Q$5,Inputs_ByPrg!$I$5:$AD$5,0))*8760/1000</f>
        <v>0</v>
      </c>
      <c r="R89" s="86">
        <f>R20*INDEX(Inputs_ByPrg!$I$6:$AD$69,MATCH('ABP BlockSize'!$E89,Inputs_ByPrg!$E$6:$E$69,0),MATCH('ABP BlockSize'!R$5,Inputs_ByPrg!$I$5:$AD$5,0))*8760/1000</f>
        <v>0</v>
      </c>
      <c r="S89" s="86">
        <f>S20*INDEX(Inputs_ByPrg!$I$6:$AD$69,MATCH('ABP BlockSize'!$E89,Inputs_ByPrg!$E$6:$E$69,0),MATCH('ABP BlockSize'!S$5,Inputs_ByPrg!$I$5:$AD$5,0))*8760/1000</f>
        <v>0</v>
      </c>
      <c r="T89" s="86">
        <f>T20*INDEX(Inputs_ByPrg!$I$6:$AD$69,MATCH('ABP BlockSize'!$E89,Inputs_ByPrg!$E$6:$E$69,0),MATCH('ABP BlockSize'!T$5,Inputs_ByPrg!$I$5:$AD$5,0))*8760/1000</f>
        <v>0</v>
      </c>
      <c r="U89" s="86">
        <f>U20*INDEX(Inputs_ByPrg!$I$6:$AD$69,MATCH('ABP BlockSize'!$E89,Inputs_ByPrg!$E$6:$E$69,0),MATCH('ABP BlockSize'!U$5,Inputs_ByPrg!$I$5:$AD$5,0))*8760/1000</f>
        <v>0</v>
      </c>
      <c r="V89" s="86">
        <f>V20*INDEX(Inputs_ByPrg!$I$6:$AD$69,MATCH('ABP BlockSize'!$E89,Inputs_ByPrg!$E$6:$E$69,0),MATCH('ABP BlockSize'!V$5,Inputs_ByPrg!$I$5:$AD$5,0))*8760/1000</f>
        <v>0</v>
      </c>
      <c r="W89" s="86">
        <f>W20*INDEX(Inputs_ByPrg!$I$6:$AD$69,MATCH('ABP BlockSize'!$E89,Inputs_ByPrg!$E$6:$E$69,0),MATCH('ABP BlockSize'!W$5,Inputs_ByPrg!$I$5:$AD$5,0))*8760/1000</f>
        <v>0</v>
      </c>
      <c r="X89" s="86">
        <f>X20*INDEX(Inputs_ByPrg!$I$6:$AD$69,MATCH('ABP BlockSize'!$E89,Inputs_ByPrg!$E$6:$E$69,0),MATCH('ABP BlockSize'!X$5,Inputs_ByPrg!$I$5:$AD$5,0))*8760/1000</f>
        <v>0</v>
      </c>
      <c r="Y89" s="86">
        <f>Y20*INDEX(Inputs_ByPrg!$I$6:$AD$69,MATCH('ABP BlockSize'!$E89,Inputs_ByPrg!$E$6:$E$69,0),MATCH('ABP BlockSize'!Y$5,Inputs_ByPrg!$I$5:$AD$5,0))*8760/1000</f>
        <v>0</v>
      </c>
      <c r="Z89" s="86">
        <f>Z20*INDEX(Inputs_ByPrg!$I$6:$AD$69,MATCH('ABP BlockSize'!$E89,Inputs_ByPrg!$E$6:$E$69,0),MATCH('ABP BlockSize'!Z$5,Inputs_ByPrg!$I$5:$AD$5,0))*8760/1000</f>
        <v>0</v>
      </c>
      <c r="AA89" s="86">
        <f>AA20*INDEX(Inputs_ByPrg!$I$6:$AD$69,MATCH('ABP BlockSize'!$E89,Inputs_ByPrg!$E$6:$E$69,0),MATCH('ABP BlockSize'!AA$5,Inputs_ByPrg!$I$5:$AD$5,0))*8760/1000</f>
        <v>0</v>
      </c>
      <c r="AB89" s="86">
        <f>AB20*INDEX(Inputs_ByPrg!$I$6:$AD$69,MATCH('ABP BlockSize'!$E89,Inputs_ByPrg!$E$6:$E$69,0),MATCH('ABP BlockSize'!AB$5,Inputs_ByPrg!$I$5:$AD$5,0))*8760/1000</f>
        <v>0</v>
      </c>
    </row>
    <row r="90" spans="2:28" ht="14.75" customHeight="1" x14ac:dyDescent="0.25">
      <c r="B90" s="227" t="s">
        <v>258</v>
      </c>
      <c r="C90" s="227" t="s">
        <v>235</v>
      </c>
      <c r="D90" s="324" t="s">
        <v>313</v>
      </c>
      <c r="E90" s="272" t="str">
        <f t="shared" si="2"/>
        <v>A_Traditional Community Solar_ &gt;10-25</v>
      </c>
      <c r="F90" s="249" t="s">
        <v>91</v>
      </c>
      <c r="G90" s="86">
        <f>G21*INDEX(Inputs_ByPrg!$I$6:$AD$69,MATCH('ABP BlockSize'!$E90,Inputs_ByPrg!$E$6:$E$69,0),MATCH('ABP BlockSize'!G$5,Inputs_ByPrg!$I$5:$AD$5,0))*8760/1000</f>
        <v>0</v>
      </c>
      <c r="H90" s="86">
        <f>H21*INDEX(Inputs_ByPrg!$I$6:$AD$69,MATCH('ABP BlockSize'!$E90,Inputs_ByPrg!$E$6:$E$69,0),MATCH('ABP BlockSize'!H$5,Inputs_ByPrg!$I$5:$AD$5,0))*8760/1000</f>
        <v>0</v>
      </c>
      <c r="I90" s="86">
        <f>I21*INDEX(Inputs_ByPrg!$I$6:$AD$69,MATCH('ABP BlockSize'!$E90,Inputs_ByPrg!$E$6:$E$69,0),MATCH('ABP BlockSize'!I$5,Inputs_ByPrg!$I$5:$AD$5,0))*8760/1000</f>
        <v>0</v>
      </c>
      <c r="J90" s="86">
        <f>J21*INDEX(Inputs_ByPrg!$I$6:$AD$69,MATCH('ABP BlockSize'!$E90,Inputs_ByPrg!$E$6:$E$69,0),MATCH('ABP BlockSize'!J$5,Inputs_ByPrg!$I$5:$AD$5,0))*8760/1000</f>
        <v>0</v>
      </c>
      <c r="K90" s="86">
        <f>K21*INDEX(Inputs_ByPrg!$I$6:$AD$69,MATCH('ABP BlockSize'!$E90,Inputs_ByPrg!$E$6:$E$69,0),MATCH('ABP BlockSize'!K$5,Inputs_ByPrg!$I$5:$AD$5,0))*8760/1000</f>
        <v>0</v>
      </c>
      <c r="L90" s="86">
        <f>L21*INDEX(Inputs_ByPrg!$I$6:$AD$69,MATCH('ABP BlockSize'!$E90,Inputs_ByPrg!$E$6:$E$69,0),MATCH('ABP BlockSize'!L$5,Inputs_ByPrg!$I$5:$AD$5,0))*8760/1000</f>
        <v>0</v>
      </c>
      <c r="M90" s="86">
        <f>M21*INDEX(Inputs_ByPrg!$I$6:$AD$69,MATCH('ABP BlockSize'!$E90,Inputs_ByPrg!$E$6:$E$69,0),MATCH('ABP BlockSize'!M$5,Inputs_ByPrg!$I$5:$AD$5,0))*8760/1000</f>
        <v>0</v>
      </c>
      <c r="N90" s="86">
        <f>N21*INDEX(Inputs_ByPrg!$I$6:$AD$69,MATCH('ABP BlockSize'!$E90,Inputs_ByPrg!$E$6:$E$69,0),MATCH('ABP BlockSize'!N$5,Inputs_ByPrg!$I$5:$AD$5,0))*8760/1000</f>
        <v>0</v>
      </c>
      <c r="O90" s="86">
        <f>O21*INDEX(Inputs_ByPrg!$I$6:$AD$69,MATCH('ABP BlockSize'!$E90,Inputs_ByPrg!$E$6:$E$69,0),MATCH('ABP BlockSize'!O$5,Inputs_ByPrg!$I$5:$AD$5,0))*8760/1000</f>
        <v>0</v>
      </c>
      <c r="P90" s="86">
        <f>P21*INDEX(Inputs_ByPrg!$I$6:$AD$69,MATCH('ABP BlockSize'!$E90,Inputs_ByPrg!$E$6:$E$69,0),MATCH('ABP BlockSize'!P$5,Inputs_ByPrg!$I$5:$AD$5,0))*8760/1000</f>
        <v>0</v>
      </c>
      <c r="Q90" s="86">
        <f>Q21*INDEX(Inputs_ByPrg!$I$6:$AD$69,MATCH('ABP BlockSize'!$E90,Inputs_ByPrg!$E$6:$E$69,0),MATCH('ABP BlockSize'!Q$5,Inputs_ByPrg!$I$5:$AD$5,0))*8760/1000</f>
        <v>0</v>
      </c>
      <c r="R90" s="86">
        <f>R21*INDEX(Inputs_ByPrg!$I$6:$AD$69,MATCH('ABP BlockSize'!$E90,Inputs_ByPrg!$E$6:$E$69,0),MATCH('ABP BlockSize'!R$5,Inputs_ByPrg!$I$5:$AD$5,0))*8760/1000</f>
        <v>0</v>
      </c>
      <c r="S90" s="86">
        <f>S21*INDEX(Inputs_ByPrg!$I$6:$AD$69,MATCH('ABP BlockSize'!$E90,Inputs_ByPrg!$E$6:$E$69,0),MATCH('ABP BlockSize'!S$5,Inputs_ByPrg!$I$5:$AD$5,0))*8760/1000</f>
        <v>0</v>
      </c>
      <c r="T90" s="86">
        <f>T21*INDEX(Inputs_ByPrg!$I$6:$AD$69,MATCH('ABP BlockSize'!$E90,Inputs_ByPrg!$E$6:$E$69,0),MATCH('ABP BlockSize'!T$5,Inputs_ByPrg!$I$5:$AD$5,0))*8760/1000</f>
        <v>0</v>
      </c>
      <c r="U90" s="86">
        <f>U21*INDEX(Inputs_ByPrg!$I$6:$AD$69,MATCH('ABP BlockSize'!$E90,Inputs_ByPrg!$E$6:$E$69,0),MATCH('ABP BlockSize'!U$5,Inputs_ByPrg!$I$5:$AD$5,0))*8760/1000</f>
        <v>0</v>
      </c>
      <c r="V90" s="86">
        <f>V21*INDEX(Inputs_ByPrg!$I$6:$AD$69,MATCH('ABP BlockSize'!$E90,Inputs_ByPrg!$E$6:$E$69,0),MATCH('ABP BlockSize'!V$5,Inputs_ByPrg!$I$5:$AD$5,0))*8760/1000</f>
        <v>0</v>
      </c>
      <c r="W90" s="86">
        <f>W21*INDEX(Inputs_ByPrg!$I$6:$AD$69,MATCH('ABP BlockSize'!$E90,Inputs_ByPrg!$E$6:$E$69,0),MATCH('ABP BlockSize'!W$5,Inputs_ByPrg!$I$5:$AD$5,0))*8760/1000</f>
        <v>0</v>
      </c>
      <c r="X90" s="86">
        <f>X21*INDEX(Inputs_ByPrg!$I$6:$AD$69,MATCH('ABP BlockSize'!$E90,Inputs_ByPrg!$E$6:$E$69,0),MATCH('ABP BlockSize'!X$5,Inputs_ByPrg!$I$5:$AD$5,0))*8760/1000</f>
        <v>0</v>
      </c>
      <c r="Y90" s="86">
        <f>Y21*INDEX(Inputs_ByPrg!$I$6:$AD$69,MATCH('ABP BlockSize'!$E90,Inputs_ByPrg!$E$6:$E$69,0),MATCH('ABP BlockSize'!Y$5,Inputs_ByPrg!$I$5:$AD$5,0))*8760/1000</f>
        <v>0</v>
      </c>
      <c r="Z90" s="86">
        <f>Z21*INDEX(Inputs_ByPrg!$I$6:$AD$69,MATCH('ABP BlockSize'!$E90,Inputs_ByPrg!$E$6:$E$69,0),MATCH('ABP BlockSize'!Z$5,Inputs_ByPrg!$I$5:$AD$5,0))*8760/1000</f>
        <v>0</v>
      </c>
      <c r="AA90" s="86">
        <f>AA21*INDEX(Inputs_ByPrg!$I$6:$AD$69,MATCH('ABP BlockSize'!$E90,Inputs_ByPrg!$E$6:$E$69,0),MATCH('ABP BlockSize'!AA$5,Inputs_ByPrg!$I$5:$AD$5,0))*8760/1000</f>
        <v>0</v>
      </c>
      <c r="AB90" s="86">
        <f>AB21*INDEX(Inputs_ByPrg!$I$6:$AD$69,MATCH('ABP BlockSize'!$E90,Inputs_ByPrg!$E$6:$E$69,0),MATCH('ABP BlockSize'!AB$5,Inputs_ByPrg!$I$5:$AD$5,0))*8760/1000</f>
        <v>0</v>
      </c>
    </row>
    <row r="91" spans="2:28" ht="14.75" customHeight="1" x14ac:dyDescent="0.25">
      <c r="B91" s="227" t="s">
        <v>258</v>
      </c>
      <c r="C91" s="227" t="s">
        <v>235</v>
      </c>
      <c r="D91" s="324" t="s">
        <v>320</v>
      </c>
      <c r="E91" s="272" t="str">
        <f t="shared" si="2"/>
        <v>A_Traditional Community Solar_ &gt;25-100</v>
      </c>
      <c r="F91" s="249" t="s">
        <v>91</v>
      </c>
      <c r="G91" s="86">
        <f>G22*INDEX(Inputs_ByPrg!$I$6:$AD$69,MATCH('ABP BlockSize'!$E91,Inputs_ByPrg!$E$6:$E$69,0),MATCH('ABP BlockSize'!G$5,Inputs_ByPrg!$I$5:$AD$5,0))*8760/1000</f>
        <v>0</v>
      </c>
      <c r="H91" s="86">
        <f>H22*INDEX(Inputs_ByPrg!$I$6:$AD$69,MATCH('ABP BlockSize'!$E91,Inputs_ByPrg!$E$6:$E$69,0),MATCH('ABP BlockSize'!H$5,Inputs_ByPrg!$I$5:$AD$5,0))*8760/1000</f>
        <v>0</v>
      </c>
      <c r="I91" s="86">
        <f>I22*INDEX(Inputs_ByPrg!$I$6:$AD$69,MATCH('ABP BlockSize'!$E91,Inputs_ByPrg!$E$6:$E$69,0),MATCH('ABP BlockSize'!I$5,Inputs_ByPrg!$I$5:$AD$5,0))*8760/1000</f>
        <v>0</v>
      </c>
      <c r="J91" s="86">
        <f>J22*INDEX(Inputs_ByPrg!$I$6:$AD$69,MATCH('ABP BlockSize'!$E91,Inputs_ByPrg!$E$6:$E$69,0),MATCH('ABP BlockSize'!J$5,Inputs_ByPrg!$I$5:$AD$5,0))*8760/1000</f>
        <v>0</v>
      </c>
      <c r="K91" s="86">
        <f>K22*INDEX(Inputs_ByPrg!$I$6:$AD$69,MATCH('ABP BlockSize'!$E91,Inputs_ByPrg!$E$6:$E$69,0),MATCH('ABP BlockSize'!K$5,Inputs_ByPrg!$I$5:$AD$5,0))*8760/1000</f>
        <v>0</v>
      </c>
      <c r="L91" s="86">
        <f>L22*INDEX(Inputs_ByPrg!$I$6:$AD$69,MATCH('ABP BlockSize'!$E91,Inputs_ByPrg!$E$6:$E$69,0),MATCH('ABP BlockSize'!L$5,Inputs_ByPrg!$I$5:$AD$5,0))*8760/1000</f>
        <v>0</v>
      </c>
      <c r="M91" s="86">
        <f>M22*INDEX(Inputs_ByPrg!$I$6:$AD$69,MATCH('ABP BlockSize'!$E91,Inputs_ByPrg!$E$6:$E$69,0),MATCH('ABP BlockSize'!M$5,Inputs_ByPrg!$I$5:$AD$5,0))*8760/1000</f>
        <v>0</v>
      </c>
      <c r="N91" s="86">
        <f>N22*INDEX(Inputs_ByPrg!$I$6:$AD$69,MATCH('ABP BlockSize'!$E91,Inputs_ByPrg!$E$6:$E$69,0),MATCH('ABP BlockSize'!N$5,Inputs_ByPrg!$I$5:$AD$5,0))*8760/1000</f>
        <v>0</v>
      </c>
      <c r="O91" s="86">
        <f>O22*INDEX(Inputs_ByPrg!$I$6:$AD$69,MATCH('ABP BlockSize'!$E91,Inputs_ByPrg!$E$6:$E$69,0),MATCH('ABP BlockSize'!O$5,Inputs_ByPrg!$I$5:$AD$5,0))*8760/1000</f>
        <v>0</v>
      </c>
      <c r="P91" s="86">
        <f>P22*INDEX(Inputs_ByPrg!$I$6:$AD$69,MATCH('ABP BlockSize'!$E91,Inputs_ByPrg!$E$6:$E$69,0),MATCH('ABP BlockSize'!P$5,Inputs_ByPrg!$I$5:$AD$5,0))*8760/1000</f>
        <v>0</v>
      </c>
      <c r="Q91" s="86">
        <f>Q22*INDEX(Inputs_ByPrg!$I$6:$AD$69,MATCH('ABP BlockSize'!$E91,Inputs_ByPrg!$E$6:$E$69,0),MATCH('ABP BlockSize'!Q$5,Inputs_ByPrg!$I$5:$AD$5,0))*8760/1000</f>
        <v>0</v>
      </c>
      <c r="R91" s="86">
        <f>R22*INDEX(Inputs_ByPrg!$I$6:$AD$69,MATCH('ABP BlockSize'!$E91,Inputs_ByPrg!$E$6:$E$69,0),MATCH('ABP BlockSize'!R$5,Inputs_ByPrg!$I$5:$AD$5,0))*8760/1000</f>
        <v>0</v>
      </c>
      <c r="S91" s="86">
        <f>S22*INDEX(Inputs_ByPrg!$I$6:$AD$69,MATCH('ABP BlockSize'!$E91,Inputs_ByPrg!$E$6:$E$69,0),MATCH('ABP BlockSize'!S$5,Inputs_ByPrg!$I$5:$AD$5,0))*8760/1000</f>
        <v>0</v>
      </c>
      <c r="T91" s="86">
        <f>T22*INDEX(Inputs_ByPrg!$I$6:$AD$69,MATCH('ABP BlockSize'!$E91,Inputs_ByPrg!$E$6:$E$69,0),MATCH('ABP BlockSize'!T$5,Inputs_ByPrg!$I$5:$AD$5,0))*8760/1000</f>
        <v>0</v>
      </c>
      <c r="U91" s="86">
        <f>U22*INDEX(Inputs_ByPrg!$I$6:$AD$69,MATCH('ABP BlockSize'!$E91,Inputs_ByPrg!$E$6:$E$69,0),MATCH('ABP BlockSize'!U$5,Inputs_ByPrg!$I$5:$AD$5,0))*8760/1000</f>
        <v>0</v>
      </c>
      <c r="V91" s="86">
        <f>V22*INDEX(Inputs_ByPrg!$I$6:$AD$69,MATCH('ABP BlockSize'!$E91,Inputs_ByPrg!$E$6:$E$69,0),MATCH('ABP BlockSize'!V$5,Inputs_ByPrg!$I$5:$AD$5,0))*8760/1000</f>
        <v>0</v>
      </c>
      <c r="W91" s="86">
        <f>W22*INDEX(Inputs_ByPrg!$I$6:$AD$69,MATCH('ABP BlockSize'!$E91,Inputs_ByPrg!$E$6:$E$69,0),MATCH('ABP BlockSize'!W$5,Inputs_ByPrg!$I$5:$AD$5,0))*8760/1000</f>
        <v>0</v>
      </c>
      <c r="X91" s="86">
        <f>X22*INDEX(Inputs_ByPrg!$I$6:$AD$69,MATCH('ABP BlockSize'!$E91,Inputs_ByPrg!$E$6:$E$69,0),MATCH('ABP BlockSize'!X$5,Inputs_ByPrg!$I$5:$AD$5,0))*8760/1000</f>
        <v>0</v>
      </c>
      <c r="Y91" s="86">
        <f>Y22*INDEX(Inputs_ByPrg!$I$6:$AD$69,MATCH('ABP BlockSize'!$E91,Inputs_ByPrg!$E$6:$E$69,0),MATCH('ABP BlockSize'!Y$5,Inputs_ByPrg!$I$5:$AD$5,0))*8760/1000</f>
        <v>0</v>
      </c>
      <c r="Z91" s="86">
        <f>Z22*INDEX(Inputs_ByPrg!$I$6:$AD$69,MATCH('ABP BlockSize'!$E91,Inputs_ByPrg!$E$6:$E$69,0),MATCH('ABP BlockSize'!Z$5,Inputs_ByPrg!$I$5:$AD$5,0))*8760/1000</f>
        <v>0</v>
      </c>
      <c r="AA91" s="86">
        <f>AA22*INDEX(Inputs_ByPrg!$I$6:$AD$69,MATCH('ABP BlockSize'!$E91,Inputs_ByPrg!$E$6:$E$69,0),MATCH('ABP BlockSize'!AA$5,Inputs_ByPrg!$I$5:$AD$5,0))*8760/1000</f>
        <v>0</v>
      </c>
      <c r="AB91" s="86">
        <f>AB22*INDEX(Inputs_ByPrg!$I$6:$AD$69,MATCH('ABP BlockSize'!$E91,Inputs_ByPrg!$E$6:$E$69,0),MATCH('ABP BlockSize'!AB$5,Inputs_ByPrg!$I$5:$AD$5,0))*8760/1000</f>
        <v>0</v>
      </c>
    </row>
    <row r="92" spans="2:28" ht="14.75" customHeight="1" x14ac:dyDescent="0.25">
      <c r="B92" s="227" t="s">
        <v>258</v>
      </c>
      <c r="C92" s="227" t="s">
        <v>235</v>
      </c>
      <c r="D92" s="324" t="s">
        <v>323</v>
      </c>
      <c r="E92" s="272" t="str">
        <f t="shared" si="2"/>
        <v>A_Traditional Community Solar_&gt;100-200</v>
      </c>
      <c r="F92" s="249" t="s">
        <v>91</v>
      </c>
      <c r="G92" s="86">
        <f>G23*INDEX(Inputs_ByPrg!$I$6:$AD$69,MATCH('ABP BlockSize'!$E92,Inputs_ByPrg!$E$6:$E$69,0),MATCH('ABP BlockSize'!G$5,Inputs_ByPrg!$I$5:$AD$5,0))*8760/1000</f>
        <v>0</v>
      </c>
      <c r="H92" s="86">
        <f>H23*INDEX(Inputs_ByPrg!$I$6:$AD$69,MATCH('ABP BlockSize'!$E92,Inputs_ByPrg!$E$6:$E$69,0),MATCH('ABP BlockSize'!H$5,Inputs_ByPrg!$I$5:$AD$5,0))*8760/1000</f>
        <v>0</v>
      </c>
      <c r="I92" s="86">
        <f>I23*INDEX(Inputs_ByPrg!$I$6:$AD$69,MATCH('ABP BlockSize'!$E92,Inputs_ByPrg!$E$6:$E$69,0),MATCH('ABP BlockSize'!I$5,Inputs_ByPrg!$I$5:$AD$5,0))*8760/1000</f>
        <v>0</v>
      </c>
      <c r="J92" s="86">
        <f>J23*INDEX(Inputs_ByPrg!$I$6:$AD$69,MATCH('ABP BlockSize'!$E92,Inputs_ByPrg!$E$6:$E$69,0),MATCH('ABP BlockSize'!J$5,Inputs_ByPrg!$I$5:$AD$5,0))*8760/1000</f>
        <v>0</v>
      </c>
      <c r="K92" s="86">
        <f>K23*INDEX(Inputs_ByPrg!$I$6:$AD$69,MATCH('ABP BlockSize'!$E92,Inputs_ByPrg!$E$6:$E$69,0),MATCH('ABP BlockSize'!K$5,Inputs_ByPrg!$I$5:$AD$5,0))*8760/1000</f>
        <v>0</v>
      </c>
      <c r="L92" s="86">
        <f>L23*INDEX(Inputs_ByPrg!$I$6:$AD$69,MATCH('ABP BlockSize'!$E92,Inputs_ByPrg!$E$6:$E$69,0),MATCH('ABP BlockSize'!L$5,Inputs_ByPrg!$I$5:$AD$5,0))*8760/1000</f>
        <v>0</v>
      </c>
      <c r="M92" s="86">
        <f>M23*INDEX(Inputs_ByPrg!$I$6:$AD$69,MATCH('ABP BlockSize'!$E92,Inputs_ByPrg!$E$6:$E$69,0),MATCH('ABP BlockSize'!M$5,Inputs_ByPrg!$I$5:$AD$5,0))*8760/1000</f>
        <v>0</v>
      </c>
      <c r="N92" s="86">
        <f>N23*INDEX(Inputs_ByPrg!$I$6:$AD$69,MATCH('ABP BlockSize'!$E92,Inputs_ByPrg!$E$6:$E$69,0),MATCH('ABP BlockSize'!N$5,Inputs_ByPrg!$I$5:$AD$5,0))*8760/1000</f>
        <v>0</v>
      </c>
      <c r="O92" s="86">
        <f>O23*INDEX(Inputs_ByPrg!$I$6:$AD$69,MATCH('ABP BlockSize'!$E92,Inputs_ByPrg!$E$6:$E$69,0),MATCH('ABP BlockSize'!O$5,Inputs_ByPrg!$I$5:$AD$5,0))*8760/1000</f>
        <v>0</v>
      </c>
      <c r="P92" s="86">
        <f>P23*INDEX(Inputs_ByPrg!$I$6:$AD$69,MATCH('ABP BlockSize'!$E92,Inputs_ByPrg!$E$6:$E$69,0),MATCH('ABP BlockSize'!P$5,Inputs_ByPrg!$I$5:$AD$5,0))*8760/1000</f>
        <v>0</v>
      </c>
      <c r="Q92" s="86">
        <f>Q23*INDEX(Inputs_ByPrg!$I$6:$AD$69,MATCH('ABP BlockSize'!$E92,Inputs_ByPrg!$E$6:$E$69,0),MATCH('ABP BlockSize'!Q$5,Inputs_ByPrg!$I$5:$AD$5,0))*8760/1000</f>
        <v>0</v>
      </c>
      <c r="R92" s="86">
        <f>R23*INDEX(Inputs_ByPrg!$I$6:$AD$69,MATCH('ABP BlockSize'!$E92,Inputs_ByPrg!$E$6:$E$69,0),MATCH('ABP BlockSize'!R$5,Inputs_ByPrg!$I$5:$AD$5,0))*8760/1000</f>
        <v>0</v>
      </c>
      <c r="S92" s="86">
        <f>S23*INDEX(Inputs_ByPrg!$I$6:$AD$69,MATCH('ABP BlockSize'!$E92,Inputs_ByPrg!$E$6:$E$69,0),MATCH('ABP BlockSize'!S$5,Inputs_ByPrg!$I$5:$AD$5,0))*8760/1000</f>
        <v>0</v>
      </c>
      <c r="T92" s="86">
        <f>T23*INDEX(Inputs_ByPrg!$I$6:$AD$69,MATCH('ABP BlockSize'!$E92,Inputs_ByPrg!$E$6:$E$69,0),MATCH('ABP BlockSize'!T$5,Inputs_ByPrg!$I$5:$AD$5,0))*8760/1000</f>
        <v>0</v>
      </c>
      <c r="U92" s="86">
        <f>U23*INDEX(Inputs_ByPrg!$I$6:$AD$69,MATCH('ABP BlockSize'!$E92,Inputs_ByPrg!$E$6:$E$69,0),MATCH('ABP BlockSize'!U$5,Inputs_ByPrg!$I$5:$AD$5,0))*8760/1000</f>
        <v>0</v>
      </c>
      <c r="V92" s="86">
        <f>V23*INDEX(Inputs_ByPrg!$I$6:$AD$69,MATCH('ABP BlockSize'!$E92,Inputs_ByPrg!$E$6:$E$69,0),MATCH('ABP BlockSize'!V$5,Inputs_ByPrg!$I$5:$AD$5,0))*8760/1000</f>
        <v>0</v>
      </c>
      <c r="W92" s="86">
        <f>W23*INDEX(Inputs_ByPrg!$I$6:$AD$69,MATCH('ABP BlockSize'!$E92,Inputs_ByPrg!$E$6:$E$69,0),MATCH('ABP BlockSize'!W$5,Inputs_ByPrg!$I$5:$AD$5,0))*8760/1000</f>
        <v>0</v>
      </c>
      <c r="X92" s="86">
        <f>X23*INDEX(Inputs_ByPrg!$I$6:$AD$69,MATCH('ABP BlockSize'!$E92,Inputs_ByPrg!$E$6:$E$69,0),MATCH('ABP BlockSize'!X$5,Inputs_ByPrg!$I$5:$AD$5,0))*8760/1000</f>
        <v>0</v>
      </c>
      <c r="Y92" s="86">
        <f>Y23*INDEX(Inputs_ByPrg!$I$6:$AD$69,MATCH('ABP BlockSize'!$E92,Inputs_ByPrg!$E$6:$E$69,0),MATCH('ABP BlockSize'!Y$5,Inputs_ByPrg!$I$5:$AD$5,0))*8760/1000</f>
        <v>0</v>
      </c>
      <c r="Z92" s="86">
        <f>Z23*INDEX(Inputs_ByPrg!$I$6:$AD$69,MATCH('ABP BlockSize'!$E92,Inputs_ByPrg!$E$6:$E$69,0),MATCH('ABP BlockSize'!Z$5,Inputs_ByPrg!$I$5:$AD$5,0))*8760/1000</f>
        <v>0</v>
      </c>
      <c r="AA92" s="86">
        <f>AA23*INDEX(Inputs_ByPrg!$I$6:$AD$69,MATCH('ABP BlockSize'!$E92,Inputs_ByPrg!$E$6:$E$69,0),MATCH('ABP BlockSize'!AA$5,Inputs_ByPrg!$I$5:$AD$5,0))*8760/1000</f>
        <v>0</v>
      </c>
      <c r="AB92" s="86">
        <f>AB23*INDEX(Inputs_ByPrg!$I$6:$AD$69,MATCH('ABP BlockSize'!$E92,Inputs_ByPrg!$E$6:$E$69,0),MATCH('ABP BlockSize'!AB$5,Inputs_ByPrg!$I$5:$AD$5,0))*8760/1000</f>
        <v>0</v>
      </c>
    </row>
    <row r="93" spans="2:28" ht="14.75" customHeight="1" x14ac:dyDescent="0.25">
      <c r="B93" s="227" t="s">
        <v>258</v>
      </c>
      <c r="C93" s="227" t="s">
        <v>235</v>
      </c>
      <c r="D93" s="324" t="s">
        <v>324</v>
      </c>
      <c r="E93" s="272" t="str">
        <f t="shared" si="2"/>
        <v>A_Traditional Community Solar_&gt;200-500</v>
      </c>
      <c r="F93" s="249" t="s">
        <v>91</v>
      </c>
      <c r="G93" s="86">
        <f>G24*INDEX(Inputs_ByPrg!$I$6:$AD$69,MATCH('ABP BlockSize'!$E93,Inputs_ByPrg!$E$6:$E$69,0),MATCH('ABP BlockSize'!G$5,Inputs_ByPrg!$I$5:$AD$5,0))*8760/1000</f>
        <v>0</v>
      </c>
      <c r="H93" s="86">
        <f>H24*INDEX(Inputs_ByPrg!$I$6:$AD$69,MATCH('ABP BlockSize'!$E93,Inputs_ByPrg!$E$6:$E$69,0),MATCH('ABP BlockSize'!H$5,Inputs_ByPrg!$I$5:$AD$5,0))*8760/1000</f>
        <v>0</v>
      </c>
      <c r="I93" s="86">
        <f>I24*INDEX(Inputs_ByPrg!$I$6:$AD$69,MATCH('ABP BlockSize'!$E93,Inputs_ByPrg!$E$6:$E$69,0),MATCH('ABP BlockSize'!I$5,Inputs_ByPrg!$I$5:$AD$5,0))*8760/1000</f>
        <v>0</v>
      </c>
      <c r="J93" s="86">
        <f>J24*INDEX(Inputs_ByPrg!$I$6:$AD$69,MATCH('ABP BlockSize'!$E93,Inputs_ByPrg!$E$6:$E$69,0),MATCH('ABP BlockSize'!J$5,Inputs_ByPrg!$I$5:$AD$5,0))*8760/1000</f>
        <v>0</v>
      </c>
      <c r="K93" s="86">
        <f>K24*INDEX(Inputs_ByPrg!$I$6:$AD$69,MATCH('ABP BlockSize'!$E93,Inputs_ByPrg!$E$6:$E$69,0),MATCH('ABP BlockSize'!K$5,Inputs_ByPrg!$I$5:$AD$5,0))*8760/1000</f>
        <v>0</v>
      </c>
      <c r="L93" s="86">
        <f>L24*INDEX(Inputs_ByPrg!$I$6:$AD$69,MATCH('ABP BlockSize'!$E93,Inputs_ByPrg!$E$6:$E$69,0),MATCH('ABP BlockSize'!L$5,Inputs_ByPrg!$I$5:$AD$5,0))*8760/1000</f>
        <v>0</v>
      </c>
      <c r="M93" s="86">
        <f>M24*INDEX(Inputs_ByPrg!$I$6:$AD$69,MATCH('ABP BlockSize'!$E93,Inputs_ByPrg!$E$6:$E$69,0),MATCH('ABP BlockSize'!M$5,Inputs_ByPrg!$I$5:$AD$5,0))*8760/1000</f>
        <v>0</v>
      </c>
      <c r="N93" s="86">
        <f>N24*INDEX(Inputs_ByPrg!$I$6:$AD$69,MATCH('ABP BlockSize'!$E93,Inputs_ByPrg!$E$6:$E$69,0),MATCH('ABP BlockSize'!N$5,Inputs_ByPrg!$I$5:$AD$5,0))*8760/1000</f>
        <v>0</v>
      </c>
      <c r="O93" s="86">
        <f>O24*INDEX(Inputs_ByPrg!$I$6:$AD$69,MATCH('ABP BlockSize'!$E93,Inputs_ByPrg!$E$6:$E$69,0),MATCH('ABP BlockSize'!O$5,Inputs_ByPrg!$I$5:$AD$5,0))*8760/1000</f>
        <v>0</v>
      </c>
      <c r="P93" s="86">
        <f>P24*INDEX(Inputs_ByPrg!$I$6:$AD$69,MATCH('ABP BlockSize'!$E93,Inputs_ByPrg!$E$6:$E$69,0),MATCH('ABP BlockSize'!P$5,Inputs_ByPrg!$I$5:$AD$5,0))*8760/1000</f>
        <v>0</v>
      </c>
      <c r="Q93" s="86">
        <f>Q24*INDEX(Inputs_ByPrg!$I$6:$AD$69,MATCH('ABP BlockSize'!$E93,Inputs_ByPrg!$E$6:$E$69,0),MATCH('ABP BlockSize'!Q$5,Inputs_ByPrg!$I$5:$AD$5,0))*8760/1000</f>
        <v>0</v>
      </c>
      <c r="R93" s="86">
        <f>R24*INDEX(Inputs_ByPrg!$I$6:$AD$69,MATCH('ABP BlockSize'!$E93,Inputs_ByPrg!$E$6:$E$69,0),MATCH('ABP BlockSize'!R$5,Inputs_ByPrg!$I$5:$AD$5,0))*8760/1000</f>
        <v>0</v>
      </c>
      <c r="S93" s="86">
        <f>S24*INDEX(Inputs_ByPrg!$I$6:$AD$69,MATCH('ABP BlockSize'!$E93,Inputs_ByPrg!$E$6:$E$69,0),MATCH('ABP BlockSize'!S$5,Inputs_ByPrg!$I$5:$AD$5,0))*8760/1000</f>
        <v>0</v>
      </c>
      <c r="T93" s="86">
        <f>T24*INDEX(Inputs_ByPrg!$I$6:$AD$69,MATCH('ABP BlockSize'!$E93,Inputs_ByPrg!$E$6:$E$69,0),MATCH('ABP BlockSize'!T$5,Inputs_ByPrg!$I$5:$AD$5,0))*8760/1000</f>
        <v>0</v>
      </c>
      <c r="U93" s="86">
        <f>U24*INDEX(Inputs_ByPrg!$I$6:$AD$69,MATCH('ABP BlockSize'!$E93,Inputs_ByPrg!$E$6:$E$69,0),MATCH('ABP BlockSize'!U$5,Inputs_ByPrg!$I$5:$AD$5,0))*8760/1000</f>
        <v>0</v>
      </c>
      <c r="V93" s="86">
        <f>V24*INDEX(Inputs_ByPrg!$I$6:$AD$69,MATCH('ABP BlockSize'!$E93,Inputs_ByPrg!$E$6:$E$69,0),MATCH('ABP BlockSize'!V$5,Inputs_ByPrg!$I$5:$AD$5,0))*8760/1000</f>
        <v>0</v>
      </c>
      <c r="W93" s="86">
        <f>W24*INDEX(Inputs_ByPrg!$I$6:$AD$69,MATCH('ABP BlockSize'!$E93,Inputs_ByPrg!$E$6:$E$69,0),MATCH('ABP BlockSize'!W$5,Inputs_ByPrg!$I$5:$AD$5,0))*8760/1000</f>
        <v>0</v>
      </c>
      <c r="X93" s="86">
        <f>X24*INDEX(Inputs_ByPrg!$I$6:$AD$69,MATCH('ABP BlockSize'!$E93,Inputs_ByPrg!$E$6:$E$69,0),MATCH('ABP BlockSize'!X$5,Inputs_ByPrg!$I$5:$AD$5,0))*8760/1000</f>
        <v>0</v>
      </c>
      <c r="Y93" s="86">
        <f>Y24*INDEX(Inputs_ByPrg!$I$6:$AD$69,MATCH('ABP BlockSize'!$E93,Inputs_ByPrg!$E$6:$E$69,0),MATCH('ABP BlockSize'!Y$5,Inputs_ByPrg!$I$5:$AD$5,0))*8760/1000</f>
        <v>0</v>
      </c>
      <c r="Z93" s="86">
        <f>Z24*INDEX(Inputs_ByPrg!$I$6:$AD$69,MATCH('ABP BlockSize'!$E93,Inputs_ByPrg!$E$6:$E$69,0),MATCH('ABP BlockSize'!Z$5,Inputs_ByPrg!$I$5:$AD$5,0))*8760/1000</f>
        <v>0</v>
      </c>
      <c r="AA93" s="86">
        <f>AA24*INDEX(Inputs_ByPrg!$I$6:$AD$69,MATCH('ABP BlockSize'!$E93,Inputs_ByPrg!$E$6:$E$69,0),MATCH('ABP BlockSize'!AA$5,Inputs_ByPrg!$I$5:$AD$5,0))*8760/1000</f>
        <v>0</v>
      </c>
      <c r="AB93" s="86">
        <f>AB24*INDEX(Inputs_ByPrg!$I$6:$AD$69,MATCH('ABP BlockSize'!$E93,Inputs_ByPrg!$E$6:$E$69,0),MATCH('ABP BlockSize'!AB$5,Inputs_ByPrg!$I$5:$AD$5,0))*8760/1000</f>
        <v>0</v>
      </c>
    </row>
    <row r="94" spans="2:28" ht="14.75" customHeight="1" x14ac:dyDescent="0.25">
      <c r="B94" s="227" t="s">
        <v>258</v>
      </c>
      <c r="C94" s="227" t="s">
        <v>235</v>
      </c>
      <c r="D94" s="324" t="s">
        <v>326</v>
      </c>
      <c r="E94" s="272" t="str">
        <f t="shared" si="2"/>
        <v>A_Traditional Community Solar_&gt;500-2000</v>
      </c>
      <c r="F94" s="249" t="s">
        <v>91</v>
      </c>
      <c r="G94" s="86">
        <f>G25*INDEX(Inputs_ByPrg!$I$6:$AD$69,MATCH('ABP BlockSize'!$E94,Inputs_ByPrg!$E$6:$E$69,0),MATCH('ABP BlockSize'!G$5,Inputs_ByPrg!$I$5:$AD$5,0))*8760/1000</f>
        <v>0</v>
      </c>
      <c r="H94" s="86">
        <f>H25*INDEX(Inputs_ByPrg!$I$6:$AD$69,MATCH('ABP BlockSize'!$E94,Inputs_ByPrg!$E$6:$E$69,0),MATCH('ABP BlockSize'!H$5,Inputs_ByPrg!$I$5:$AD$5,0))*8760/1000</f>
        <v>0</v>
      </c>
      <c r="I94" s="86">
        <f>I25*INDEX(Inputs_ByPrg!$I$6:$AD$69,MATCH('ABP BlockSize'!$E94,Inputs_ByPrg!$E$6:$E$69,0),MATCH('ABP BlockSize'!I$5,Inputs_ByPrg!$I$5:$AD$5,0))*8760/1000</f>
        <v>64604.452353266912</v>
      </c>
      <c r="J94" s="86">
        <f>J25*INDEX(Inputs_ByPrg!$I$6:$AD$69,MATCH('ABP BlockSize'!$E94,Inputs_ByPrg!$E$6:$E$69,0),MATCH('ABP BlockSize'!J$5,Inputs_ByPrg!$I$5:$AD$5,0))*8760/1000</f>
        <v>51766.388103579251</v>
      </c>
      <c r="K94" s="86">
        <f>K25*INDEX(Inputs_ByPrg!$I$6:$AD$69,MATCH('ABP BlockSize'!$E94,Inputs_ByPrg!$E$6:$E$69,0),MATCH('ABP BlockSize'!K$5,Inputs_ByPrg!$I$5:$AD$5,0))*8760/1000</f>
        <v>51766.388103579251</v>
      </c>
      <c r="L94" s="86">
        <f>L25*INDEX(Inputs_ByPrg!$I$6:$AD$69,MATCH('ABP BlockSize'!$E94,Inputs_ByPrg!$E$6:$E$69,0),MATCH('ABP BlockSize'!L$5,Inputs_ByPrg!$I$5:$AD$5,0))*8760/1000</f>
        <v>62119.665724295104</v>
      </c>
      <c r="M94" s="86">
        <f>M25*INDEX(Inputs_ByPrg!$I$6:$AD$69,MATCH('ABP BlockSize'!$E94,Inputs_ByPrg!$E$6:$E$69,0),MATCH('ABP BlockSize'!M$5,Inputs_ByPrg!$I$5:$AD$5,0))*8760/1000</f>
        <v>62119.665724295104</v>
      </c>
      <c r="N94" s="86">
        <f>N25*INDEX(Inputs_ByPrg!$I$6:$AD$69,MATCH('ABP BlockSize'!$E94,Inputs_ByPrg!$E$6:$E$69,0),MATCH('ABP BlockSize'!N$5,Inputs_ByPrg!$I$5:$AD$5,0))*8760/1000</f>
        <v>41413.110482863405</v>
      </c>
      <c r="O94" s="86">
        <f>O25*INDEX(Inputs_ByPrg!$I$6:$AD$69,MATCH('ABP BlockSize'!$E94,Inputs_ByPrg!$E$6:$E$69,0),MATCH('ABP BlockSize'!O$5,Inputs_ByPrg!$I$5:$AD$5,0))*8760/1000</f>
        <v>41413.110482863405</v>
      </c>
      <c r="P94" s="86">
        <f>P25*INDEX(Inputs_ByPrg!$I$6:$AD$69,MATCH('ABP BlockSize'!$E94,Inputs_ByPrg!$E$6:$E$69,0),MATCH('ABP BlockSize'!P$5,Inputs_ByPrg!$I$5:$AD$5,0))*8760/1000</f>
        <v>41413.110482863405</v>
      </c>
      <c r="Q94" s="86">
        <f>Q25*INDEX(Inputs_ByPrg!$I$6:$AD$69,MATCH('ABP BlockSize'!$E94,Inputs_ByPrg!$E$6:$E$69,0),MATCH('ABP BlockSize'!Q$5,Inputs_ByPrg!$I$5:$AD$5,0))*8760/1000</f>
        <v>41413.110482863405</v>
      </c>
      <c r="R94" s="86">
        <f>R25*INDEX(Inputs_ByPrg!$I$6:$AD$69,MATCH('ABP BlockSize'!$E94,Inputs_ByPrg!$E$6:$E$69,0),MATCH('ABP BlockSize'!R$5,Inputs_ByPrg!$I$5:$AD$5,0))*8760/1000</f>
        <v>41413.110482863405</v>
      </c>
      <c r="S94" s="86">
        <f>S25*INDEX(Inputs_ByPrg!$I$6:$AD$69,MATCH('ABP BlockSize'!$E94,Inputs_ByPrg!$E$6:$E$69,0),MATCH('ABP BlockSize'!S$5,Inputs_ByPrg!$I$5:$AD$5,0))*8760/1000</f>
        <v>41413.110482863405</v>
      </c>
      <c r="T94" s="86">
        <f>T25*INDEX(Inputs_ByPrg!$I$6:$AD$69,MATCH('ABP BlockSize'!$E94,Inputs_ByPrg!$E$6:$E$69,0),MATCH('ABP BlockSize'!T$5,Inputs_ByPrg!$I$5:$AD$5,0))*8760/1000</f>
        <v>41413.110482863405</v>
      </c>
      <c r="U94" s="86">
        <f>U25*INDEX(Inputs_ByPrg!$I$6:$AD$69,MATCH('ABP BlockSize'!$E94,Inputs_ByPrg!$E$6:$E$69,0),MATCH('ABP BlockSize'!U$5,Inputs_ByPrg!$I$5:$AD$5,0))*8760/1000</f>
        <v>41413.110482863405</v>
      </c>
      <c r="V94" s="86">
        <f>V25*INDEX(Inputs_ByPrg!$I$6:$AD$69,MATCH('ABP BlockSize'!$E94,Inputs_ByPrg!$E$6:$E$69,0),MATCH('ABP BlockSize'!V$5,Inputs_ByPrg!$I$5:$AD$5,0))*8760/1000</f>
        <v>41413.110482863405</v>
      </c>
      <c r="W94" s="86">
        <f>W25*INDEX(Inputs_ByPrg!$I$6:$AD$69,MATCH('ABP BlockSize'!$E94,Inputs_ByPrg!$E$6:$E$69,0),MATCH('ABP BlockSize'!W$5,Inputs_ByPrg!$I$5:$AD$5,0))*8760/1000</f>
        <v>41413.110482863405</v>
      </c>
      <c r="X94" s="86">
        <f>X25*INDEX(Inputs_ByPrg!$I$6:$AD$69,MATCH('ABP BlockSize'!$E94,Inputs_ByPrg!$E$6:$E$69,0),MATCH('ABP BlockSize'!X$5,Inputs_ByPrg!$I$5:$AD$5,0))*8760/1000</f>
        <v>41413.110482863405</v>
      </c>
      <c r="Y94" s="86">
        <f>Y25*INDEX(Inputs_ByPrg!$I$6:$AD$69,MATCH('ABP BlockSize'!$E94,Inputs_ByPrg!$E$6:$E$69,0),MATCH('ABP BlockSize'!Y$5,Inputs_ByPrg!$I$5:$AD$5,0))*8760/1000</f>
        <v>41413.110482863405</v>
      </c>
      <c r="Z94" s="86">
        <f>Z25*INDEX(Inputs_ByPrg!$I$6:$AD$69,MATCH('ABP BlockSize'!$E94,Inputs_ByPrg!$E$6:$E$69,0),MATCH('ABP BlockSize'!Z$5,Inputs_ByPrg!$I$5:$AD$5,0))*8760/1000</f>
        <v>0</v>
      </c>
      <c r="AA94" s="86">
        <f>AA25*INDEX(Inputs_ByPrg!$I$6:$AD$69,MATCH('ABP BlockSize'!$E94,Inputs_ByPrg!$E$6:$E$69,0),MATCH('ABP BlockSize'!AA$5,Inputs_ByPrg!$I$5:$AD$5,0))*8760/1000</f>
        <v>0</v>
      </c>
      <c r="AB94" s="86">
        <f>AB25*INDEX(Inputs_ByPrg!$I$6:$AD$69,MATCH('ABP BlockSize'!$E94,Inputs_ByPrg!$E$6:$E$69,0),MATCH('ABP BlockSize'!AB$5,Inputs_ByPrg!$I$5:$AD$5,0))*8760/1000</f>
        <v>0</v>
      </c>
    </row>
    <row r="95" spans="2:28" ht="14.75" customHeight="1" x14ac:dyDescent="0.25">
      <c r="B95" s="227" t="s">
        <v>258</v>
      </c>
      <c r="C95" s="227" t="s">
        <v>235</v>
      </c>
      <c r="D95" s="324" t="s">
        <v>327</v>
      </c>
      <c r="E95" s="272" t="str">
        <f t="shared" si="2"/>
        <v>A_Traditional Community Solar_&gt;2000-5000</v>
      </c>
      <c r="F95" s="249" t="s">
        <v>91</v>
      </c>
      <c r="G95" s="86">
        <f>G26*INDEX(Inputs_ByPrg!$I$6:$AD$69,MATCH('ABP BlockSize'!$E95,Inputs_ByPrg!$E$6:$E$69,0),MATCH('ABP BlockSize'!G$5,Inputs_ByPrg!$I$5:$AD$5,0))*8760/1000</f>
        <v>0</v>
      </c>
      <c r="H95" s="86">
        <f>H26*INDEX(Inputs_ByPrg!$I$6:$AD$69,MATCH('ABP BlockSize'!$E95,Inputs_ByPrg!$E$6:$E$69,0),MATCH('ABP BlockSize'!H$5,Inputs_ByPrg!$I$5:$AD$5,0))*8760/1000</f>
        <v>0</v>
      </c>
      <c r="I95" s="86">
        <f>I26*INDEX(Inputs_ByPrg!$I$6:$AD$69,MATCH('ABP BlockSize'!$E95,Inputs_ByPrg!$E$6:$E$69,0),MATCH('ABP BlockSize'!I$5,Inputs_ByPrg!$I$5:$AD$5,0))*8760/1000</f>
        <v>129283.83096574849</v>
      </c>
      <c r="J95" s="86">
        <f>J26*INDEX(Inputs_ByPrg!$I$6:$AD$69,MATCH('ABP BlockSize'!$E95,Inputs_ByPrg!$E$6:$E$69,0),MATCH('ABP BlockSize'!J$5,Inputs_ByPrg!$I$5:$AD$5,0))*8760/1000</f>
        <v>103592.81327383695</v>
      </c>
      <c r="K95" s="86">
        <f>K26*INDEX(Inputs_ByPrg!$I$6:$AD$69,MATCH('ABP BlockSize'!$E95,Inputs_ByPrg!$E$6:$E$69,0),MATCH('ABP BlockSize'!K$5,Inputs_ByPrg!$I$5:$AD$5,0))*8760/1000</f>
        <v>103592.81327383695</v>
      </c>
      <c r="L95" s="86">
        <f>L26*INDEX(Inputs_ByPrg!$I$6:$AD$69,MATCH('ABP BlockSize'!$E95,Inputs_ByPrg!$E$6:$E$69,0),MATCH('ABP BlockSize'!L$5,Inputs_ByPrg!$I$5:$AD$5,0))*8760/1000</f>
        <v>124311.37592860434</v>
      </c>
      <c r="M95" s="86">
        <f>M26*INDEX(Inputs_ByPrg!$I$6:$AD$69,MATCH('ABP BlockSize'!$E95,Inputs_ByPrg!$E$6:$E$69,0),MATCH('ABP BlockSize'!M$5,Inputs_ByPrg!$I$5:$AD$5,0))*8760/1000</f>
        <v>124311.37592860434</v>
      </c>
      <c r="N95" s="86">
        <f>N26*INDEX(Inputs_ByPrg!$I$6:$AD$69,MATCH('ABP BlockSize'!$E95,Inputs_ByPrg!$E$6:$E$69,0),MATCH('ABP BlockSize'!N$5,Inputs_ByPrg!$I$5:$AD$5,0))*8760/1000</f>
        <v>82874.250619069557</v>
      </c>
      <c r="O95" s="86">
        <f>O26*INDEX(Inputs_ByPrg!$I$6:$AD$69,MATCH('ABP BlockSize'!$E95,Inputs_ByPrg!$E$6:$E$69,0),MATCH('ABP BlockSize'!O$5,Inputs_ByPrg!$I$5:$AD$5,0))*8760/1000</f>
        <v>82874.250619069557</v>
      </c>
      <c r="P95" s="86">
        <f>P26*INDEX(Inputs_ByPrg!$I$6:$AD$69,MATCH('ABP BlockSize'!$E95,Inputs_ByPrg!$E$6:$E$69,0),MATCH('ABP BlockSize'!P$5,Inputs_ByPrg!$I$5:$AD$5,0))*8760/1000</f>
        <v>82874.250619069557</v>
      </c>
      <c r="Q95" s="86">
        <f>Q26*INDEX(Inputs_ByPrg!$I$6:$AD$69,MATCH('ABP BlockSize'!$E95,Inputs_ByPrg!$E$6:$E$69,0),MATCH('ABP BlockSize'!Q$5,Inputs_ByPrg!$I$5:$AD$5,0))*8760/1000</f>
        <v>82874.250619069557</v>
      </c>
      <c r="R95" s="86">
        <f>R26*INDEX(Inputs_ByPrg!$I$6:$AD$69,MATCH('ABP BlockSize'!$E95,Inputs_ByPrg!$E$6:$E$69,0),MATCH('ABP BlockSize'!R$5,Inputs_ByPrg!$I$5:$AD$5,0))*8760/1000</f>
        <v>82874.250619069557</v>
      </c>
      <c r="S95" s="86">
        <f>S26*INDEX(Inputs_ByPrg!$I$6:$AD$69,MATCH('ABP BlockSize'!$E95,Inputs_ByPrg!$E$6:$E$69,0),MATCH('ABP BlockSize'!S$5,Inputs_ByPrg!$I$5:$AD$5,0))*8760/1000</f>
        <v>82874.250619069557</v>
      </c>
      <c r="T95" s="86">
        <f>T26*INDEX(Inputs_ByPrg!$I$6:$AD$69,MATCH('ABP BlockSize'!$E95,Inputs_ByPrg!$E$6:$E$69,0),MATCH('ABP BlockSize'!T$5,Inputs_ByPrg!$I$5:$AD$5,0))*8760/1000</f>
        <v>82874.250619069557</v>
      </c>
      <c r="U95" s="86">
        <f>U26*INDEX(Inputs_ByPrg!$I$6:$AD$69,MATCH('ABP BlockSize'!$E95,Inputs_ByPrg!$E$6:$E$69,0),MATCH('ABP BlockSize'!U$5,Inputs_ByPrg!$I$5:$AD$5,0))*8760/1000</f>
        <v>82874.250619069557</v>
      </c>
      <c r="V95" s="86">
        <f>V26*INDEX(Inputs_ByPrg!$I$6:$AD$69,MATCH('ABP BlockSize'!$E95,Inputs_ByPrg!$E$6:$E$69,0),MATCH('ABP BlockSize'!V$5,Inputs_ByPrg!$I$5:$AD$5,0))*8760/1000</f>
        <v>82874.250619069557</v>
      </c>
      <c r="W95" s="86">
        <f>W26*INDEX(Inputs_ByPrg!$I$6:$AD$69,MATCH('ABP BlockSize'!$E95,Inputs_ByPrg!$E$6:$E$69,0),MATCH('ABP BlockSize'!W$5,Inputs_ByPrg!$I$5:$AD$5,0))*8760/1000</f>
        <v>82874.250619069557</v>
      </c>
      <c r="X95" s="86">
        <f>X26*INDEX(Inputs_ByPrg!$I$6:$AD$69,MATCH('ABP BlockSize'!$E95,Inputs_ByPrg!$E$6:$E$69,0),MATCH('ABP BlockSize'!X$5,Inputs_ByPrg!$I$5:$AD$5,0))*8760/1000</f>
        <v>82874.250619069557</v>
      </c>
      <c r="Y95" s="86">
        <f>Y26*INDEX(Inputs_ByPrg!$I$6:$AD$69,MATCH('ABP BlockSize'!$E95,Inputs_ByPrg!$E$6:$E$69,0),MATCH('ABP BlockSize'!Y$5,Inputs_ByPrg!$I$5:$AD$5,0))*8760/1000</f>
        <v>82874.250619069557</v>
      </c>
      <c r="Z95" s="86">
        <f>Z26*INDEX(Inputs_ByPrg!$I$6:$AD$69,MATCH('ABP BlockSize'!$E95,Inputs_ByPrg!$E$6:$E$69,0),MATCH('ABP BlockSize'!Z$5,Inputs_ByPrg!$I$5:$AD$5,0))*8760/1000</f>
        <v>0</v>
      </c>
      <c r="AA95" s="86">
        <f>AA26*INDEX(Inputs_ByPrg!$I$6:$AD$69,MATCH('ABP BlockSize'!$E95,Inputs_ByPrg!$E$6:$E$69,0),MATCH('ABP BlockSize'!AA$5,Inputs_ByPrg!$I$5:$AD$5,0))*8760/1000</f>
        <v>0</v>
      </c>
      <c r="AB95" s="86">
        <f>AB26*INDEX(Inputs_ByPrg!$I$6:$AD$69,MATCH('ABP BlockSize'!$E95,Inputs_ByPrg!$E$6:$E$69,0),MATCH('ABP BlockSize'!AB$5,Inputs_ByPrg!$I$5:$AD$5,0))*8760/1000</f>
        <v>0</v>
      </c>
    </row>
    <row r="96" spans="2:28" ht="14.75" customHeight="1" x14ac:dyDescent="0.25">
      <c r="B96" s="227" t="s">
        <v>259</v>
      </c>
      <c r="C96" s="227" t="s">
        <v>235</v>
      </c>
      <c r="D96" s="323" t="s">
        <v>356</v>
      </c>
      <c r="E96" s="272" t="str">
        <f t="shared" si="2"/>
        <v>B_Traditional Community Solar_&lt;10</v>
      </c>
      <c r="F96" s="249" t="s">
        <v>91</v>
      </c>
      <c r="G96" s="86">
        <f>G27*INDEX(Inputs_ByPrg!$I$6:$AD$69,MATCH('ABP BlockSize'!$E96,Inputs_ByPrg!$E$6:$E$69,0),MATCH('ABP BlockSize'!G$5,Inputs_ByPrg!$I$5:$AD$5,0))*8760/1000</f>
        <v>0</v>
      </c>
      <c r="H96" s="86">
        <f>H27*INDEX(Inputs_ByPrg!$I$6:$AD$69,MATCH('ABP BlockSize'!$E96,Inputs_ByPrg!$E$6:$E$69,0),MATCH('ABP BlockSize'!H$5,Inputs_ByPrg!$I$5:$AD$5,0))*8760/1000</f>
        <v>0</v>
      </c>
      <c r="I96" s="86">
        <f>I27*INDEX(Inputs_ByPrg!$I$6:$AD$69,MATCH('ABP BlockSize'!$E96,Inputs_ByPrg!$E$6:$E$69,0),MATCH('ABP BlockSize'!I$5,Inputs_ByPrg!$I$5:$AD$5,0))*8760/1000</f>
        <v>0</v>
      </c>
      <c r="J96" s="86">
        <f>J27*INDEX(Inputs_ByPrg!$I$6:$AD$69,MATCH('ABP BlockSize'!$E96,Inputs_ByPrg!$E$6:$E$69,0),MATCH('ABP BlockSize'!J$5,Inputs_ByPrg!$I$5:$AD$5,0))*8760/1000</f>
        <v>0</v>
      </c>
      <c r="K96" s="86">
        <f>K27*INDEX(Inputs_ByPrg!$I$6:$AD$69,MATCH('ABP BlockSize'!$E96,Inputs_ByPrg!$E$6:$E$69,0),MATCH('ABP BlockSize'!K$5,Inputs_ByPrg!$I$5:$AD$5,0))*8760/1000</f>
        <v>0</v>
      </c>
      <c r="L96" s="86">
        <f>L27*INDEX(Inputs_ByPrg!$I$6:$AD$69,MATCH('ABP BlockSize'!$E96,Inputs_ByPrg!$E$6:$E$69,0),MATCH('ABP BlockSize'!L$5,Inputs_ByPrg!$I$5:$AD$5,0))*8760/1000</f>
        <v>0</v>
      </c>
      <c r="M96" s="86">
        <f>M27*INDEX(Inputs_ByPrg!$I$6:$AD$69,MATCH('ABP BlockSize'!$E96,Inputs_ByPrg!$E$6:$E$69,0),MATCH('ABP BlockSize'!M$5,Inputs_ByPrg!$I$5:$AD$5,0))*8760/1000</f>
        <v>0</v>
      </c>
      <c r="N96" s="86">
        <f>N27*INDEX(Inputs_ByPrg!$I$6:$AD$69,MATCH('ABP BlockSize'!$E96,Inputs_ByPrg!$E$6:$E$69,0),MATCH('ABP BlockSize'!N$5,Inputs_ByPrg!$I$5:$AD$5,0))*8760/1000</f>
        <v>0</v>
      </c>
      <c r="O96" s="86">
        <f>O27*INDEX(Inputs_ByPrg!$I$6:$AD$69,MATCH('ABP BlockSize'!$E96,Inputs_ByPrg!$E$6:$E$69,0),MATCH('ABP BlockSize'!O$5,Inputs_ByPrg!$I$5:$AD$5,0))*8760/1000</f>
        <v>0</v>
      </c>
      <c r="P96" s="86">
        <f>P27*INDEX(Inputs_ByPrg!$I$6:$AD$69,MATCH('ABP BlockSize'!$E96,Inputs_ByPrg!$E$6:$E$69,0),MATCH('ABP BlockSize'!P$5,Inputs_ByPrg!$I$5:$AD$5,0))*8760/1000</f>
        <v>0</v>
      </c>
      <c r="Q96" s="86">
        <f>Q27*INDEX(Inputs_ByPrg!$I$6:$AD$69,MATCH('ABP BlockSize'!$E96,Inputs_ByPrg!$E$6:$E$69,0),MATCH('ABP BlockSize'!Q$5,Inputs_ByPrg!$I$5:$AD$5,0))*8760/1000</f>
        <v>0</v>
      </c>
      <c r="R96" s="86">
        <f>R27*INDEX(Inputs_ByPrg!$I$6:$AD$69,MATCH('ABP BlockSize'!$E96,Inputs_ByPrg!$E$6:$E$69,0),MATCH('ABP BlockSize'!R$5,Inputs_ByPrg!$I$5:$AD$5,0))*8760/1000</f>
        <v>0</v>
      </c>
      <c r="S96" s="86">
        <f>S27*INDEX(Inputs_ByPrg!$I$6:$AD$69,MATCH('ABP BlockSize'!$E96,Inputs_ByPrg!$E$6:$E$69,0),MATCH('ABP BlockSize'!S$5,Inputs_ByPrg!$I$5:$AD$5,0))*8760/1000</f>
        <v>0</v>
      </c>
      <c r="T96" s="86">
        <f>T27*INDEX(Inputs_ByPrg!$I$6:$AD$69,MATCH('ABP BlockSize'!$E96,Inputs_ByPrg!$E$6:$E$69,0),MATCH('ABP BlockSize'!T$5,Inputs_ByPrg!$I$5:$AD$5,0))*8760/1000</f>
        <v>0</v>
      </c>
      <c r="U96" s="86">
        <f>U27*INDEX(Inputs_ByPrg!$I$6:$AD$69,MATCH('ABP BlockSize'!$E96,Inputs_ByPrg!$E$6:$E$69,0),MATCH('ABP BlockSize'!U$5,Inputs_ByPrg!$I$5:$AD$5,0))*8760/1000</f>
        <v>0</v>
      </c>
      <c r="V96" s="86">
        <f>V27*INDEX(Inputs_ByPrg!$I$6:$AD$69,MATCH('ABP BlockSize'!$E96,Inputs_ByPrg!$E$6:$E$69,0),MATCH('ABP BlockSize'!V$5,Inputs_ByPrg!$I$5:$AD$5,0))*8760/1000</f>
        <v>0</v>
      </c>
      <c r="W96" s="86">
        <f>W27*INDEX(Inputs_ByPrg!$I$6:$AD$69,MATCH('ABP BlockSize'!$E96,Inputs_ByPrg!$E$6:$E$69,0),MATCH('ABP BlockSize'!W$5,Inputs_ByPrg!$I$5:$AD$5,0))*8760/1000</f>
        <v>0</v>
      </c>
      <c r="X96" s="86">
        <f>X27*INDEX(Inputs_ByPrg!$I$6:$AD$69,MATCH('ABP BlockSize'!$E96,Inputs_ByPrg!$E$6:$E$69,0),MATCH('ABP BlockSize'!X$5,Inputs_ByPrg!$I$5:$AD$5,0))*8760/1000</f>
        <v>0</v>
      </c>
      <c r="Y96" s="86">
        <f>Y27*INDEX(Inputs_ByPrg!$I$6:$AD$69,MATCH('ABP BlockSize'!$E96,Inputs_ByPrg!$E$6:$E$69,0),MATCH('ABP BlockSize'!Y$5,Inputs_ByPrg!$I$5:$AD$5,0))*8760/1000</f>
        <v>0</v>
      </c>
      <c r="Z96" s="86">
        <f>Z27*INDEX(Inputs_ByPrg!$I$6:$AD$69,MATCH('ABP BlockSize'!$E96,Inputs_ByPrg!$E$6:$E$69,0),MATCH('ABP BlockSize'!Z$5,Inputs_ByPrg!$I$5:$AD$5,0))*8760/1000</f>
        <v>0</v>
      </c>
      <c r="AA96" s="86">
        <f>AA27*INDEX(Inputs_ByPrg!$I$6:$AD$69,MATCH('ABP BlockSize'!$E96,Inputs_ByPrg!$E$6:$E$69,0),MATCH('ABP BlockSize'!AA$5,Inputs_ByPrg!$I$5:$AD$5,0))*8760/1000</f>
        <v>0</v>
      </c>
      <c r="AB96" s="86">
        <f>AB27*INDEX(Inputs_ByPrg!$I$6:$AD$69,MATCH('ABP BlockSize'!$E96,Inputs_ByPrg!$E$6:$E$69,0),MATCH('ABP BlockSize'!AB$5,Inputs_ByPrg!$I$5:$AD$5,0))*8760/1000</f>
        <v>0</v>
      </c>
    </row>
    <row r="97" spans="2:28" ht="14.75" customHeight="1" x14ac:dyDescent="0.25">
      <c r="B97" s="227" t="s">
        <v>259</v>
      </c>
      <c r="C97" s="227" t="s">
        <v>235</v>
      </c>
      <c r="D97" s="324" t="s">
        <v>357</v>
      </c>
      <c r="E97" s="272" t="str">
        <f t="shared" si="2"/>
        <v>B_Traditional Community Solar_&gt;10-25</v>
      </c>
      <c r="F97" s="249" t="s">
        <v>91</v>
      </c>
      <c r="G97" s="86">
        <f>G28*INDEX(Inputs_ByPrg!$I$6:$AD$69,MATCH('ABP BlockSize'!$E97,Inputs_ByPrg!$E$6:$E$69,0),MATCH('ABP BlockSize'!G$5,Inputs_ByPrg!$I$5:$AD$5,0))*8760/1000</f>
        <v>0</v>
      </c>
      <c r="H97" s="86">
        <f>H28*INDEX(Inputs_ByPrg!$I$6:$AD$69,MATCH('ABP BlockSize'!$E97,Inputs_ByPrg!$E$6:$E$69,0),MATCH('ABP BlockSize'!H$5,Inputs_ByPrg!$I$5:$AD$5,0))*8760/1000</f>
        <v>0</v>
      </c>
      <c r="I97" s="86">
        <f>I28*INDEX(Inputs_ByPrg!$I$6:$AD$69,MATCH('ABP BlockSize'!$E97,Inputs_ByPrg!$E$6:$E$69,0),MATCH('ABP BlockSize'!I$5,Inputs_ByPrg!$I$5:$AD$5,0))*8760/1000</f>
        <v>0</v>
      </c>
      <c r="J97" s="86">
        <f>J28*INDEX(Inputs_ByPrg!$I$6:$AD$69,MATCH('ABP BlockSize'!$E97,Inputs_ByPrg!$E$6:$E$69,0),MATCH('ABP BlockSize'!J$5,Inputs_ByPrg!$I$5:$AD$5,0))*8760/1000</f>
        <v>0</v>
      </c>
      <c r="K97" s="86">
        <f>K28*INDEX(Inputs_ByPrg!$I$6:$AD$69,MATCH('ABP BlockSize'!$E97,Inputs_ByPrg!$E$6:$E$69,0),MATCH('ABP BlockSize'!K$5,Inputs_ByPrg!$I$5:$AD$5,0))*8760/1000</f>
        <v>0</v>
      </c>
      <c r="L97" s="86">
        <f>L28*INDEX(Inputs_ByPrg!$I$6:$AD$69,MATCH('ABP BlockSize'!$E97,Inputs_ByPrg!$E$6:$E$69,0),MATCH('ABP BlockSize'!L$5,Inputs_ByPrg!$I$5:$AD$5,0))*8760/1000</f>
        <v>0</v>
      </c>
      <c r="M97" s="86">
        <f>M28*INDEX(Inputs_ByPrg!$I$6:$AD$69,MATCH('ABP BlockSize'!$E97,Inputs_ByPrg!$E$6:$E$69,0),MATCH('ABP BlockSize'!M$5,Inputs_ByPrg!$I$5:$AD$5,0))*8760/1000</f>
        <v>0</v>
      </c>
      <c r="N97" s="86">
        <f>N28*INDEX(Inputs_ByPrg!$I$6:$AD$69,MATCH('ABP BlockSize'!$E97,Inputs_ByPrg!$E$6:$E$69,0),MATCH('ABP BlockSize'!N$5,Inputs_ByPrg!$I$5:$AD$5,0))*8760/1000</f>
        <v>0</v>
      </c>
      <c r="O97" s="86">
        <f>O28*INDEX(Inputs_ByPrg!$I$6:$AD$69,MATCH('ABP BlockSize'!$E97,Inputs_ByPrg!$E$6:$E$69,0),MATCH('ABP BlockSize'!O$5,Inputs_ByPrg!$I$5:$AD$5,0))*8760/1000</f>
        <v>0</v>
      </c>
      <c r="P97" s="86">
        <f>P28*INDEX(Inputs_ByPrg!$I$6:$AD$69,MATCH('ABP BlockSize'!$E97,Inputs_ByPrg!$E$6:$E$69,0),MATCH('ABP BlockSize'!P$5,Inputs_ByPrg!$I$5:$AD$5,0))*8760/1000</f>
        <v>0</v>
      </c>
      <c r="Q97" s="86">
        <f>Q28*INDEX(Inputs_ByPrg!$I$6:$AD$69,MATCH('ABP BlockSize'!$E97,Inputs_ByPrg!$E$6:$E$69,0),MATCH('ABP BlockSize'!Q$5,Inputs_ByPrg!$I$5:$AD$5,0))*8760/1000</f>
        <v>0</v>
      </c>
      <c r="R97" s="86">
        <f>R28*INDEX(Inputs_ByPrg!$I$6:$AD$69,MATCH('ABP BlockSize'!$E97,Inputs_ByPrg!$E$6:$E$69,0),MATCH('ABP BlockSize'!R$5,Inputs_ByPrg!$I$5:$AD$5,0))*8760/1000</f>
        <v>0</v>
      </c>
      <c r="S97" s="86">
        <f>S28*INDEX(Inputs_ByPrg!$I$6:$AD$69,MATCH('ABP BlockSize'!$E97,Inputs_ByPrg!$E$6:$E$69,0),MATCH('ABP BlockSize'!S$5,Inputs_ByPrg!$I$5:$AD$5,0))*8760/1000</f>
        <v>0</v>
      </c>
      <c r="T97" s="86">
        <f>T28*INDEX(Inputs_ByPrg!$I$6:$AD$69,MATCH('ABP BlockSize'!$E97,Inputs_ByPrg!$E$6:$E$69,0),MATCH('ABP BlockSize'!T$5,Inputs_ByPrg!$I$5:$AD$5,0))*8760/1000</f>
        <v>0</v>
      </c>
      <c r="U97" s="86">
        <f>U28*INDEX(Inputs_ByPrg!$I$6:$AD$69,MATCH('ABP BlockSize'!$E97,Inputs_ByPrg!$E$6:$E$69,0),MATCH('ABP BlockSize'!U$5,Inputs_ByPrg!$I$5:$AD$5,0))*8760/1000</f>
        <v>0</v>
      </c>
      <c r="V97" s="86">
        <f>V28*INDEX(Inputs_ByPrg!$I$6:$AD$69,MATCH('ABP BlockSize'!$E97,Inputs_ByPrg!$E$6:$E$69,0),MATCH('ABP BlockSize'!V$5,Inputs_ByPrg!$I$5:$AD$5,0))*8760/1000</f>
        <v>0</v>
      </c>
      <c r="W97" s="86">
        <f>W28*INDEX(Inputs_ByPrg!$I$6:$AD$69,MATCH('ABP BlockSize'!$E97,Inputs_ByPrg!$E$6:$E$69,0),MATCH('ABP BlockSize'!W$5,Inputs_ByPrg!$I$5:$AD$5,0))*8760/1000</f>
        <v>0</v>
      </c>
      <c r="X97" s="86">
        <f>X28*INDEX(Inputs_ByPrg!$I$6:$AD$69,MATCH('ABP BlockSize'!$E97,Inputs_ByPrg!$E$6:$E$69,0),MATCH('ABP BlockSize'!X$5,Inputs_ByPrg!$I$5:$AD$5,0))*8760/1000</f>
        <v>0</v>
      </c>
      <c r="Y97" s="86">
        <f>Y28*INDEX(Inputs_ByPrg!$I$6:$AD$69,MATCH('ABP BlockSize'!$E97,Inputs_ByPrg!$E$6:$E$69,0),MATCH('ABP BlockSize'!Y$5,Inputs_ByPrg!$I$5:$AD$5,0))*8760/1000</f>
        <v>0</v>
      </c>
      <c r="Z97" s="86">
        <f>Z28*INDEX(Inputs_ByPrg!$I$6:$AD$69,MATCH('ABP BlockSize'!$E97,Inputs_ByPrg!$E$6:$E$69,0),MATCH('ABP BlockSize'!Z$5,Inputs_ByPrg!$I$5:$AD$5,0))*8760/1000</f>
        <v>0</v>
      </c>
      <c r="AA97" s="86">
        <f>AA28*INDEX(Inputs_ByPrg!$I$6:$AD$69,MATCH('ABP BlockSize'!$E97,Inputs_ByPrg!$E$6:$E$69,0),MATCH('ABP BlockSize'!AA$5,Inputs_ByPrg!$I$5:$AD$5,0))*8760/1000</f>
        <v>0</v>
      </c>
      <c r="AB97" s="86">
        <f>AB28*INDEX(Inputs_ByPrg!$I$6:$AD$69,MATCH('ABP BlockSize'!$E97,Inputs_ByPrg!$E$6:$E$69,0),MATCH('ABP BlockSize'!AB$5,Inputs_ByPrg!$I$5:$AD$5,0))*8760/1000</f>
        <v>0</v>
      </c>
    </row>
    <row r="98" spans="2:28" ht="14.75" customHeight="1" x14ac:dyDescent="0.25">
      <c r="B98" s="227" t="s">
        <v>259</v>
      </c>
      <c r="C98" s="227" t="s">
        <v>235</v>
      </c>
      <c r="D98" s="324" t="s">
        <v>322</v>
      </c>
      <c r="E98" s="272" t="str">
        <f t="shared" si="2"/>
        <v>B_Traditional Community Solar_&gt;25-100</v>
      </c>
      <c r="F98" s="249" t="s">
        <v>91</v>
      </c>
      <c r="G98" s="86">
        <f>G29*INDEX(Inputs_ByPrg!$I$6:$AD$69,MATCH('ABP BlockSize'!$E98,Inputs_ByPrg!$E$6:$E$69,0),MATCH('ABP BlockSize'!G$5,Inputs_ByPrg!$I$5:$AD$5,0))*8760/1000</f>
        <v>0</v>
      </c>
      <c r="H98" s="86">
        <f>H29*INDEX(Inputs_ByPrg!$I$6:$AD$69,MATCH('ABP BlockSize'!$E98,Inputs_ByPrg!$E$6:$E$69,0),MATCH('ABP BlockSize'!H$5,Inputs_ByPrg!$I$5:$AD$5,0))*8760/1000</f>
        <v>0</v>
      </c>
      <c r="I98" s="86">
        <f>I29*INDEX(Inputs_ByPrg!$I$6:$AD$69,MATCH('ABP BlockSize'!$E98,Inputs_ByPrg!$E$6:$E$69,0),MATCH('ABP BlockSize'!I$5,Inputs_ByPrg!$I$5:$AD$5,0))*8760/1000</f>
        <v>0</v>
      </c>
      <c r="J98" s="86">
        <f>J29*INDEX(Inputs_ByPrg!$I$6:$AD$69,MATCH('ABP BlockSize'!$E98,Inputs_ByPrg!$E$6:$E$69,0),MATCH('ABP BlockSize'!J$5,Inputs_ByPrg!$I$5:$AD$5,0))*8760/1000</f>
        <v>0</v>
      </c>
      <c r="K98" s="86">
        <f>K29*INDEX(Inputs_ByPrg!$I$6:$AD$69,MATCH('ABP BlockSize'!$E98,Inputs_ByPrg!$E$6:$E$69,0),MATCH('ABP BlockSize'!K$5,Inputs_ByPrg!$I$5:$AD$5,0))*8760/1000</f>
        <v>0</v>
      </c>
      <c r="L98" s="86">
        <f>L29*INDEX(Inputs_ByPrg!$I$6:$AD$69,MATCH('ABP BlockSize'!$E98,Inputs_ByPrg!$E$6:$E$69,0),MATCH('ABP BlockSize'!L$5,Inputs_ByPrg!$I$5:$AD$5,0))*8760/1000</f>
        <v>0</v>
      </c>
      <c r="M98" s="86">
        <f>M29*INDEX(Inputs_ByPrg!$I$6:$AD$69,MATCH('ABP BlockSize'!$E98,Inputs_ByPrg!$E$6:$E$69,0),MATCH('ABP BlockSize'!M$5,Inputs_ByPrg!$I$5:$AD$5,0))*8760/1000</f>
        <v>0</v>
      </c>
      <c r="N98" s="86">
        <f>N29*INDEX(Inputs_ByPrg!$I$6:$AD$69,MATCH('ABP BlockSize'!$E98,Inputs_ByPrg!$E$6:$E$69,0),MATCH('ABP BlockSize'!N$5,Inputs_ByPrg!$I$5:$AD$5,0))*8760/1000</f>
        <v>0</v>
      </c>
      <c r="O98" s="86">
        <f>O29*INDEX(Inputs_ByPrg!$I$6:$AD$69,MATCH('ABP BlockSize'!$E98,Inputs_ByPrg!$E$6:$E$69,0),MATCH('ABP BlockSize'!O$5,Inputs_ByPrg!$I$5:$AD$5,0))*8760/1000</f>
        <v>0</v>
      </c>
      <c r="P98" s="86">
        <f>P29*INDEX(Inputs_ByPrg!$I$6:$AD$69,MATCH('ABP BlockSize'!$E98,Inputs_ByPrg!$E$6:$E$69,0),MATCH('ABP BlockSize'!P$5,Inputs_ByPrg!$I$5:$AD$5,0))*8760/1000</f>
        <v>0</v>
      </c>
      <c r="Q98" s="86">
        <f>Q29*INDEX(Inputs_ByPrg!$I$6:$AD$69,MATCH('ABP BlockSize'!$E98,Inputs_ByPrg!$E$6:$E$69,0),MATCH('ABP BlockSize'!Q$5,Inputs_ByPrg!$I$5:$AD$5,0))*8760/1000</f>
        <v>0</v>
      </c>
      <c r="R98" s="86">
        <f>R29*INDEX(Inputs_ByPrg!$I$6:$AD$69,MATCH('ABP BlockSize'!$E98,Inputs_ByPrg!$E$6:$E$69,0),MATCH('ABP BlockSize'!R$5,Inputs_ByPrg!$I$5:$AD$5,0))*8760/1000</f>
        <v>0</v>
      </c>
      <c r="S98" s="86">
        <f>S29*INDEX(Inputs_ByPrg!$I$6:$AD$69,MATCH('ABP BlockSize'!$E98,Inputs_ByPrg!$E$6:$E$69,0),MATCH('ABP BlockSize'!S$5,Inputs_ByPrg!$I$5:$AD$5,0))*8760/1000</f>
        <v>0</v>
      </c>
      <c r="T98" s="86">
        <f>T29*INDEX(Inputs_ByPrg!$I$6:$AD$69,MATCH('ABP BlockSize'!$E98,Inputs_ByPrg!$E$6:$E$69,0),MATCH('ABP BlockSize'!T$5,Inputs_ByPrg!$I$5:$AD$5,0))*8760/1000</f>
        <v>0</v>
      </c>
      <c r="U98" s="86">
        <f>U29*INDEX(Inputs_ByPrg!$I$6:$AD$69,MATCH('ABP BlockSize'!$E98,Inputs_ByPrg!$E$6:$E$69,0),MATCH('ABP BlockSize'!U$5,Inputs_ByPrg!$I$5:$AD$5,0))*8760/1000</f>
        <v>0</v>
      </c>
      <c r="V98" s="86">
        <f>V29*INDEX(Inputs_ByPrg!$I$6:$AD$69,MATCH('ABP BlockSize'!$E98,Inputs_ByPrg!$E$6:$E$69,0),MATCH('ABP BlockSize'!V$5,Inputs_ByPrg!$I$5:$AD$5,0))*8760/1000</f>
        <v>0</v>
      </c>
      <c r="W98" s="86">
        <f>W29*INDEX(Inputs_ByPrg!$I$6:$AD$69,MATCH('ABP BlockSize'!$E98,Inputs_ByPrg!$E$6:$E$69,0),MATCH('ABP BlockSize'!W$5,Inputs_ByPrg!$I$5:$AD$5,0))*8760/1000</f>
        <v>0</v>
      </c>
      <c r="X98" s="86">
        <f>X29*INDEX(Inputs_ByPrg!$I$6:$AD$69,MATCH('ABP BlockSize'!$E98,Inputs_ByPrg!$E$6:$E$69,0),MATCH('ABP BlockSize'!X$5,Inputs_ByPrg!$I$5:$AD$5,0))*8760/1000</f>
        <v>0</v>
      </c>
      <c r="Y98" s="86">
        <f>Y29*INDEX(Inputs_ByPrg!$I$6:$AD$69,MATCH('ABP BlockSize'!$E98,Inputs_ByPrg!$E$6:$E$69,0),MATCH('ABP BlockSize'!Y$5,Inputs_ByPrg!$I$5:$AD$5,0))*8760/1000</f>
        <v>0</v>
      </c>
      <c r="Z98" s="86">
        <f>Z29*INDEX(Inputs_ByPrg!$I$6:$AD$69,MATCH('ABP BlockSize'!$E98,Inputs_ByPrg!$E$6:$E$69,0),MATCH('ABP BlockSize'!Z$5,Inputs_ByPrg!$I$5:$AD$5,0))*8760/1000</f>
        <v>0</v>
      </c>
      <c r="AA98" s="86">
        <f>AA29*INDEX(Inputs_ByPrg!$I$6:$AD$69,MATCH('ABP BlockSize'!$E98,Inputs_ByPrg!$E$6:$E$69,0),MATCH('ABP BlockSize'!AA$5,Inputs_ByPrg!$I$5:$AD$5,0))*8760/1000</f>
        <v>0</v>
      </c>
      <c r="AB98" s="86">
        <f>AB29*INDEX(Inputs_ByPrg!$I$6:$AD$69,MATCH('ABP BlockSize'!$E98,Inputs_ByPrg!$E$6:$E$69,0),MATCH('ABP BlockSize'!AB$5,Inputs_ByPrg!$I$5:$AD$5,0))*8760/1000</f>
        <v>0</v>
      </c>
    </row>
    <row r="99" spans="2:28" ht="14.75" customHeight="1" x14ac:dyDescent="0.25">
      <c r="B99" s="227" t="s">
        <v>259</v>
      </c>
      <c r="C99" s="227" t="s">
        <v>235</v>
      </c>
      <c r="D99" s="324" t="s">
        <v>323</v>
      </c>
      <c r="E99" s="272" t="str">
        <f t="shared" si="2"/>
        <v>B_Traditional Community Solar_&gt;100-200</v>
      </c>
      <c r="F99" s="249" t="s">
        <v>91</v>
      </c>
      <c r="G99" s="86">
        <f>G30*INDEX(Inputs_ByPrg!$I$6:$AD$69,MATCH('ABP BlockSize'!$E99,Inputs_ByPrg!$E$6:$E$69,0),MATCH('ABP BlockSize'!G$5,Inputs_ByPrg!$I$5:$AD$5,0))*8760/1000</f>
        <v>0</v>
      </c>
      <c r="H99" s="86">
        <f>H30*INDEX(Inputs_ByPrg!$I$6:$AD$69,MATCH('ABP BlockSize'!$E99,Inputs_ByPrg!$E$6:$E$69,0),MATCH('ABP BlockSize'!H$5,Inputs_ByPrg!$I$5:$AD$5,0))*8760/1000</f>
        <v>0</v>
      </c>
      <c r="I99" s="86">
        <f>I30*INDEX(Inputs_ByPrg!$I$6:$AD$69,MATCH('ABP BlockSize'!$E99,Inputs_ByPrg!$E$6:$E$69,0),MATCH('ABP BlockSize'!I$5,Inputs_ByPrg!$I$5:$AD$5,0))*8760/1000</f>
        <v>0</v>
      </c>
      <c r="J99" s="86">
        <f>J30*INDEX(Inputs_ByPrg!$I$6:$AD$69,MATCH('ABP BlockSize'!$E99,Inputs_ByPrg!$E$6:$E$69,0),MATCH('ABP BlockSize'!J$5,Inputs_ByPrg!$I$5:$AD$5,0))*8760/1000</f>
        <v>0</v>
      </c>
      <c r="K99" s="86">
        <f>K30*INDEX(Inputs_ByPrg!$I$6:$AD$69,MATCH('ABP BlockSize'!$E99,Inputs_ByPrg!$E$6:$E$69,0),MATCH('ABP BlockSize'!K$5,Inputs_ByPrg!$I$5:$AD$5,0))*8760/1000</f>
        <v>0</v>
      </c>
      <c r="L99" s="86">
        <f>L30*INDEX(Inputs_ByPrg!$I$6:$AD$69,MATCH('ABP BlockSize'!$E99,Inputs_ByPrg!$E$6:$E$69,0),MATCH('ABP BlockSize'!L$5,Inputs_ByPrg!$I$5:$AD$5,0))*8760/1000</f>
        <v>0</v>
      </c>
      <c r="M99" s="86">
        <f>M30*INDEX(Inputs_ByPrg!$I$6:$AD$69,MATCH('ABP BlockSize'!$E99,Inputs_ByPrg!$E$6:$E$69,0),MATCH('ABP BlockSize'!M$5,Inputs_ByPrg!$I$5:$AD$5,0))*8760/1000</f>
        <v>0</v>
      </c>
      <c r="N99" s="86">
        <f>N30*INDEX(Inputs_ByPrg!$I$6:$AD$69,MATCH('ABP BlockSize'!$E99,Inputs_ByPrg!$E$6:$E$69,0),MATCH('ABP BlockSize'!N$5,Inputs_ByPrg!$I$5:$AD$5,0))*8760/1000</f>
        <v>0</v>
      </c>
      <c r="O99" s="86">
        <f>O30*INDEX(Inputs_ByPrg!$I$6:$AD$69,MATCH('ABP BlockSize'!$E99,Inputs_ByPrg!$E$6:$E$69,0),MATCH('ABP BlockSize'!O$5,Inputs_ByPrg!$I$5:$AD$5,0))*8760/1000</f>
        <v>0</v>
      </c>
      <c r="P99" s="86">
        <f>P30*INDEX(Inputs_ByPrg!$I$6:$AD$69,MATCH('ABP BlockSize'!$E99,Inputs_ByPrg!$E$6:$E$69,0),MATCH('ABP BlockSize'!P$5,Inputs_ByPrg!$I$5:$AD$5,0))*8760/1000</f>
        <v>0</v>
      </c>
      <c r="Q99" s="86">
        <f>Q30*INDEX(Inputs_ByPrg!$I$6:$AD$69,MATCH('ABP BlockSize'!$E99,Inputs_ByPrg!$E$6:$E$69,0),MATCH('ABP BlockSize'!Q$5,Inputs_ByPrg!$I$5:$AD$5,0))*8760/1000</f>
        <v>0</v>
      </c>
      <c r="R99" s="86">
        <f>R30*INDEX(Inputs_ByPrg!$I$6:$AD$69,MATCH('ABP BlockSize'!$E99,Inputs_ByPrg!$E$6:$E$69,0),MATCH('ABP BlockSize'!R$5,Inputs_ByPrg!$I$5:$AD$5,0))*8760/1000</f>
        <v>0</v>
      </c>
      <c r="S99" s="86">
        <f>S30*INDEX(Inputs_ByPrg!$I$6:$AD$69,MATCH('ABP BlockSize'!$E99,Inputs_ByPrg!$E$6:$E$69,0),MATCH('ABP BlockSize'!S$5,Inputs_ByPrg!$I$5:$AD$5,0))*8760/1000</f>
        <v>0</v>
      </c>
      <c r="T99" s="86">
        <f>T30*INDEX(Inputs_ByPrg!$I$6:$AD$69,MATCH('ABP BlockSize'!$E99,Inputs_ByPrg!$E$6:$E$69,0),MATCH('ABP BlockSize'!T$5,Inputs_ByPrg!$I$5:$AD$5,0))*8760/1000</f>
        <v>0</v>
      </c>
      <c r="U99" s="86">
        <f>U30*INDEX(Inputs_ByPrg!$I$6:$AD$69,MATCH('ABP BlockSize'!$E99,Inputs_ByPrg!$E$6:$E$69,0),MATCH('ABP BlockSize'!U$5,Inputs_ByPrg!$I$5:$AD$5,0))*8760/1000</f>
        <v>0</v>
      </c>
      <c r="V99" s="86">
        <f>V30*INDEX(Inputs_ByPrg!$I$6:$AD$69,MATCH('ABP BlockSize'!$E99,Inputs_ByPrg!$E$6:$E$69,0),MATCH('ABP BlockSize'!V$5,Inputs_ByPrg!$I$5:$AD$5,0))*8760/1000</f>
        <v>0</v>
      </c>
      <c r="W99" s="86">
        <f>W30*INDEX(Inputs_ByPrg!$I$6:$AD$69,MATCH('ABP BlockSize'!$E99,Inputs_ByPrg!$E$6:$E$69,0),MATCH('ABP BlockSize'!W$5,Inputs_ByPrg!$I$5:$AD$5,0))*8760/1000</f>
        <v>0</v>
      </c>
      <c r="X99" s="86">
        <f>X30*INDEX(Inputs_ByPrg!$I$6:$AD$69,MATCH('ABP BlockSize'!$E99,Inputs_ByPrg!$E$6:$E$69,0),MATCH('ABP BlockSize'!X$5,Inputs_ByPrg!$I$5:$AD$5,0))*8760/1000</f>
        <v>0</v>
      </c>
      <c r="Y99" s="86">
        <f>Y30*INDEX(Inputs_ByPrg!$I$6:$AD$69,MATCH('ABP BlockSize'!$E99,Inputs_ByPrg!$E$6:$E$69,0),MATCH('ABP BlockSize'!Y$5,Inputs_ByPrg!$I$5:$AD$5,0))*8760/1000</f>
        <v>0</v>
      </c>
      <c r="Z99" s="86">
        <f>Z30*INDEX(Inputs_ByPrg!$I$6:$AD$69,MATCH('ABP BlockSize'!$E99,Inputs_ByPrg!$E$6:$E$69,0),MATCH('ABP BlockSize'!Z$5,Inputs_ByPrg!$I$5:$AD$5,0))*8760/1000</f>
        <v>0</v>
      </c>
      <c r="AA99" s="86">
        <f>AA30*INDEX(Inputs_ByPrg!$I$6:$AD$69,MATCH('ABP BlockSize'!$E99,Inputs_ByPrg!$E$6:$E$69,0),MATCH('ABP BlockSize'!AA$5,Inputs_ByPrg!$I$5:$AD$5,0))*8760/1000</f>
        <v>0</v>
      </c>
      <c r="AB99" s="86">
        <f>AB30*INDEX(Inputs_ByPrg!$I$6:$AD$69,MATCH('ABP BlockSize'!$E99,Inputs_ByPrg!$E$6:$E$69,0),MATCH('ABP BlockSize'!AB$5,Inputs_ByPrg!$I$5:$AD$5,0))*8760/1000</f>
        <v>0</v>
      </c>
    </row>
    <row r="100" spans="2:28" ht="14.75" customHeight="1" x14ac:dyDescent="0.25">
      <c r="B100" s="227" t="s">
        <v>259</v>
      </c>
      <c r="C100" s="227" t="s">
        <v>235</v>
      </c>
      <c r="D100" s="324" t="s">
        <v>324</v>
      </c>
      <c r="E100" s="272" t="str">
        <f t="shared" si="2"/>
        <v>B_Traditional Community Solar_&gt;200-500</v>
      </c>
      <c r="F100" s="249" t="s">
        <v>91</v>
      </c>
      <c r="G100" s="86">
        <f>G31*INDEX(Inputs_ByPrg!$I$6:$AD$69,MATCH('ABP BlockSize'!$E100,Inputs_ByPrg!$E$6:$E$69,0),MATCH('ABP BlockSize'!G$5,Inputs_ByPrg!$I$5:$AD$5,0))*8760/1000</f>
        <v>0</v>
      </c>
      <c r="H100" s="86">
        <f>H31*INDEX(Inputs_ByPrg!$I$6:$AD$69,MATCH('ABP BlockSize'!$E100,Inputs_ByPrg!$E$6:$E$69,0),MATCH('ABP BlockSize'!H$5,Inputs_ByPrg!$I$5:$AD$5,0))*8760/1000</f>
        <v>0</v>
      </c>
      <c r="I100" s="86">
        <f>I31*INDEX(Inputs_ByPrg!$I$6:$AD$69,MATCH('ABP BlockSize'!$E100,Inputs_ByPrg!$E$6:$E$69,0),MATCH('ABP BlockSize'!I$5,Inputs_ByPrg!$I$5:$AD$5,0))*8760/1000</f>
        <v>613.48321137080552</v>
      </c>
      <c r="J100" s="86">
        <f>J31*INDEX(Inputs_ByPrg!$I$6:$AD$69,MATCH('ABP BlockSize'!$E100,Inputs_ByPrg!$E$6:$E$69,0),MATCH('ABP BlockSize'!J$5,Inputs_ByPrg!$I$5:$AD$5,0))*8760/1000</f>
        <v>491.57308603429931</v>
      </c>
      <c r="K100" s="86">
        <f>K31*INDEX(Inputs_ByPrg!$I$6:$AD$69,MATCH('ABP BlockSize'!$E100,Inputs_ByPrg!$E$6:$E$69,0),MATCH('ABP BlockSize'!K$5,Inputs_ByPrg!$I$5:$AD$5,0))*8760/1000</f>
        <v>491.57308603429931</v>
      </c>
      <c r="L100" s="86">
        <f>L31*INDEX(Inputs_ByPrg!$I$6:$AD$69,MATCH('ABP BlockSize'!$E100,Inputs_ByPrg!$E$6:$E$69,0),MATCH('ABP BlockSize'!L$5,Inputs_ByPrg!$I$5:$AD$5,0))*8760/1000</f>
        <v>589.88770324115922</v>
      </c>
      <c r="M100" s="86">
        <f>M31*INDEX(Inputs_ByPrg!$I$6:$AD$69,MATCH('ABP BlockSize'!$E100,Inputs_ByPrg!$E$6:$E$69,0),MATCH('ABP BlockSize'!M$5,Inputs_ByPrg!$I$5:$AD$5,0))*8760/1000</f>
        <v>589.88770324115922</v>
      </c>
      <c r="N100" s="86">
        <f>N31*INDEX(Inputs_ByPrg!$I$6:$AD$69,MATCH('ABP BlockSize'!$E100,Inputs_ByPrg!$E$6:$E$69,0),MATCH('ABP BlockSize'!N$5,Inputs_ByPrg!$I$5:$AD$5,0))*8760/1000</f>
        <v>393.2584688274394</v>
      </c>
      <c r="O100" s="86">
        <f>O31*INDEX(Inputs_ByPrg!$I$6:$AD$69,MATCH('ABP BlockSize'!$E100,Inputs_ByPrg!$E$6:$E$69,0),MATCH('ABP BlockSize'!O$5,Inputs_ByPrg!$I$5:$AD$5,0))*8760/1000</f>
        <v>393.2584688274394</v>
      </c>
      <c r="P100" s="86">
        <f>P31*INDEX(Inputs_ByPrg!$I$6:$AD$69,MATCH('ABP BlockSize'!$E100,Inputs_ByPrg!$E$6:$E$69,0),MATCH('ABP BlockSize'!P$5,Inputs_ByPrg!$I$5:$AD$5,0))*8760/1000</f>
        <v>393.2584688274394</v>
      </c>
      <c r="Q100" s="86">
        <f>Q31*INDEX(Inputs_ByPrg!$I$6:$AD$69,MATCH('ABP BlockSize'!$E100,Inputs_ByPrg!$E$6:$E$69,0),MATCH('ABP BlockSize'!Q$5,Inputs_ByPrg!$I$5:$AD$5,0))*8760/1000</f>
        <v>393.2584688274394</v>
      </c>
      <c r="R100" s="86">
        <f>R31*INDEX(Inputs_ByPrg!$I$6:$AD$69,MATCH('ABP BlockSize'!$E100,Inputs_ByPrg!$E$6:$E$69,0),MATCH('ABP BlockSize'!R$5,Inputs_ByPrg!$I$5:$AD$5,0))*8760/1000</f>
        <v>393.2584688274394</v>
      </c>
      <c r="S100" s="86">
        <f>S31*INDEX(Inputs_ByPrg!$I$6:$AD$69,MATCH('ABP BlockSize'!$E100,Inputs_ByPrg!$E$6:$E$69,0),MATCH('ABP BlockSize'!S$5,Inputs_ByPrg!$I$5:$AD$5,0))*8760/1000</f>
        <v>393.2584688274394</v>
      </c>
      <c r="T100" s="86">
        <f>T31*INDEX(Inputs_ByPrg!$I$6:$AD$69,MATCH('ABP BlockSize'!$E100,Inputs_ByPrg!$E$6:$E$69,0),MATCH('ABP BlockSize'!T$5,Inputs_ByPrg!$I$5:$AD$5,0))*8760/1000</f>
        <v>393.2584688274394</v>
      </c>
      <c r="U100" s="86">
        <f>U31*INDEX(Inputs_ByPrg!$I$6:$AD$69,MATCH('ABP BlockSize'!$E100,Inputs_ByPrg!$E$6:$E$69,0),MATCH('ABP BlockSize'!U$5,Inputs_ByPrg!$I$5:$AD$5,0))*8760/1000</f>
        <v>393.2584688274394</v>
      </c>
      <c r="V100" s="86">
        <f>V31*INDEX(Inputs_ByPrg!$I$6:$AD$69,MATCH('ABP BlockSize'!$E100,Inputs_ByPrg!$E$6:$E$69,0),MATCH('ABP BlockSize'!V$5,Inputs_ByPrg!$I$5:$AD$5,0))*8760/1000</f>
        <v>393.2584688274394</v>
      </c>
      <c r="W100" s="86">
        <f>W31*INDEX(Inputs_ByPrg!$I$6:$AD$69,MATCH('ABP BlockSize'!$E100,Inputs_ByPrg!$E$6:$E$69,0),MATCH('ABP BlockSize'!W$5,Inputs_ByPrg!$I$5:$AD$5,0))*8760/1000</f>
        <v>393.2584688274394</v>
      </c>
      <c r="X100" s="86">
        <f>X31*INDEX(Inputs_ByPrg!$I$6:$AD$69,MATCH('ABP BlockSize'!$E100,Inputs_ByPrg!$E$6:$E$69,0),MATCH('ABP BlockSize'!X$5,Inputs_ByPrg!$I$5:$AD$5,0))*8760/1000</f>
        <v>393.2584688274394</v>
      </c>
      <c r="Y100" s="86">
        <f>Y31*INDEX(Inputs_ByPrg!$I$6:$AD$69,MATCH('ABP BlockSize'!$E100,Inputs_ByPrg!$E$6:$E$69,0),MATCH('ABP BlockSize'!Y$5,Inputs_ByPrg!$I$5:$AD$5,0))*8760/1000</f>
        <v>393.2584688274394</v>
      </c>
      <c r="Z100" s="86">
        <f>Z31*INDEX(Inputs_ByPrg!$I$6:$AD$69,MATCH('ABP BlockSize'!$E100,Inputs_ByPrg!$E$6:$E$69,0),MATCH('ABP BlockSize'!Z$5,Inputs_ByPrg!$I$5:$AD$5,0))*8760/1000</f>
        <v>0</v>
      </c>
      <c r="AA100" s="86">
        <f>AA31*INDEX(Inputs_ByPrg!$I$6:$AD$69,MATCH('ABP BlockSize'!$E100,Inputs_ByPrg!$E$6:$E$69,0),MATCH('ABP BlockSize'!AA$5,Inputs_ByPrg!$I$5:$AD$5,0))*8760/1000</f>
        <v>0</v>
      </c>
      <c r="AB100" s="86">
        <f>AB31*INDEX(Inputs_ByPrg!$I$6:$AD$69,MATCH('ABP BlockSize'!$E100,Inputs_ByPrg!$E$6:$E$69,0),MATCH('ABP BlockSize'!AB$5,Inputs_ByPrg!$I$5:$AD$5,0))*8760/1000</f>
        <v>0</v>
      </c>
    </row>
    <row r="101" spans="2:28" ht="14.75" customHeight="1" x14ac:dyDescent="0.25">
      <c r="B101" s="227" t="s">
        <v>259</v>
      </c>
      <c r="C101" s="227" t="s">
        <v>235</v>
      </c>
      <c r="D101" s="324" t="s">
        <v>326</v>
      </c>
      <c r="E101" s="272" t="str">
        <f t="shared" si="2"/>
        <v>B_Traditional Community Solar_&gt;500-2000</v>
      </c>
      <c r="F101" s="249" t="s">
        <v>91</v>
      </c>
      <c r="G101" s="86">
        <f>G32*INDEX(Inputs_ByPrg!$I$6:$AD$69,MATCH('ABP BlockSize'!$E101,Inputs_ByPrg!$E$6:$E$69,0),MATCH('ABP BlockSize'!G$5,Inputs_ByPrg!$I$5:$AD$5,0))*8760/1000</f>
        <v>0</v>
      </c>
      <c r="H101" s="86">
        <f>H32*INDEX(Inputs_ByPrg!$I$6:$AD$69,MATCH('ABP BlockSize'!$E101,Inputs_ByPrg!$E$6:$E$69,0),MATCH('ABP BlockSize'!H$5,Inputs_ByPrg!$I$5:$AD$5,0))*8760/1000</f>
        <v>0</v>
      </c>
      <c r="I101" s="86">
        <f>I32*INDEX(Inputs_ByPrg!$I$6:$AD$69,MATCH('ABP BlockSize'!$E101,Inputs_ByPrg!$E$6:$E$69,0),MATCH('ABP BlockSize'!I$5,Inputs_ByPrg!$I$5:$AD$5,0))*8760/1000</f>
        <v>95553.57221781004</v>
      </c>
      <c r="J101" s="86">
        <f>J32*INDEX(Inputs_ByPrg!$I$6:$AD$69,MATCH('ABP BlockSize'!$E101,Inputs_ByPrg!$E$6:$E$69,0),MATCH('ABP BlockSize'!J$5,Inputs_ByPrg!$I$5:$AD$5,0))*8760/1000</f>
        <v>76565.362354014462</v>
      </c>
      <c r="K101" s="86">
        <f>K32*INDEX(Inputs_ByPrg!$I$6:$AD$69,MATCH('ABP BlockSize'!$E101,Inputs_ByPrg!$E$6:$E$69,0),MATCH('ABP BlockSize'!K$5,Inputs_ByPrg!$I$5:$AD$5,0))*8760/1000</f>
        <v>76565.362354014462</v>
      </c>
      <c r="L101" s="86">
        <f>L32*INDEX(Inputs_ByPrg!$I$6:$AD$69,MATCH('ABP BlockSize'!$E101,Inputs_ByPrg!$E$6:$E$69,0),MATCH('ABP BlockSize'!L$5,Inputs_ByPrg!$I$5:$AD$5,0))*8760/1000</f>
        <v>91878.434824817363</v>
      </c>
      <c r="M101" s="86">
        <f>M32*INDEX(Inputs_ByPrg!$I$6:$AD$69,MATCH('ABP BlockSize'!$E101,Inputs_ByPrg!$E$6:$E$69,0),MATCH('ABP BlockSize'!M$5,Inputs_ByPrg!$I$5:$AD$5,0))*8760/1000</f>
        <v>91878.434824817363</v>
      </c>
      <c r="N101" s="86">
        <f>N32*INDEX(Inputs_ByPrg!$I$6:$AD$69,MATCH('ABP BlockSize'!$E101,Inputs_ByPrg!$E$6:$E$69,0),MATCH('ABP BlockSize'!N$5,Inputs_ByPrg!$I$5:$AD$5,0))*8760/1000</f>
        <v>61252.289883211568</v>
      </c>
      <c r="O101" s="86">
        <f>O32*INDEX(Inputs_ByPrg!$I$6:$AD$69,MATCH('ABP BlockSize'!$E101,Inputs_ByPrg!$E$6:$E$69,0),MATCH('ABP BlockSize'!O$5,Inputs_ByPrg!$I$5:$AD$5,0))*8760/1000</f>
        <v>61252.289883211568</v>
      </c>
      <c r="P101" s="86">
        <f>P32*INDEX(Inputs_ByPrg!$I$6:$AD$69,MATCH('ABP BlockSize'!$E101,Inputs_ByPrg!$E$6:$E$69,0),MATCH('ABP BlockSize'!P$5,Inputs_ByPrg!$I$5:$AD$5,0))*8760/1000</f>
        <v>61252.289883211568</v>
      </c>
      <c r="Q101" s="86">
        <f>Q32*INDEX(Inputs_ByPrg!$I$6:$AD$69,MATCH('ABP BlockSize'!$E101,Inputs_ByPrg!$E$6:$E$69,0),MATCH('ABP BlockSize'!Q$5,Inputs_ByPrg!$I$5:$AD$5,0))*8760/1000</f>
        <v>61252.289883211568</v>
      </c>
      <c r="R101" s="86">
        <f>R32*INDEX(Inputs_ByPrg!$I$6:$AD$69,MATCH('ABP BlockSize'!$E101,Inputs_ByPrg!$E$6:$E$69,0),MATCH('ABP BlockSize'!R$5,Inputs_ByPrg!$I$5:$AD$5,0))*8760/1000</f>
        <v>61252.289883211568</v>
      </c>
      <c r="S101" s="86">
        <f>S32*INDEX(Inputs_ByPrg!$I$6:$AD$69,MATCH('ABP BlockSize'!$E101,Inputs_ByPrg!$E$6:$E$69,0),MATCH('ABP BlockSize'!S$5,Inputs_ByPrg!$I$5:$AD$5,0))*8760/1000</f>
        <v>61252.289883211568</v>
      </c>
      <c r="T101" s="86">
        <f>T32*INDEX(Inputs_ByPrg!$I$6:$AD$69,MATCH('ABP BlockSize'!$E101,Inputs_ByPrg!$E$6:$E$69,0),MATCH('ABP BlockSize'!T$5,Inputs_ByPrg!$I$5:$AD$5,0))*8760/1000</f>
        <v>61252.289883211568</v>
      </c>
      <c r="U101" s="86">
        <f>U32*INDEX(Inputs_ByPrg!$I$6:$AD$69,MATCH('ABP BlockSize'!$E101,Inputs_ByPrg!$E$6:$E$69,0),MATCH('ABP BlockSize'!U$5,Inputs_ByPrg!$I$5:$AD$5,0))*8760/1000</f>
        <v>61252.289883211568</v>
      </c>
      <c r="V101" s="86">
        <f>V32*INDEX(Inputs_ByPrg!$I$6:$AD$69,MATCH('ABP BlockSize'!$E101,Inputs_ByPrg!$E$6:$E$69,0),MATCH('ABP BlockSize'!V$5,Inputs_ByPrg!$I$5:$AD$5,0))*8760/1000</f>
        <v>61252.289883211568</v>
      </c>
      <c r="W101" s="86">
        <f>W32*INDEX(Inputs_ByPrg!$I$6:$AD$69,MATCH('ABP BlockSize'!$E101,Inputs_ByPrg!$E$6:$E$69,0),MATCH('ABP BlockSize'!W$5,Inputs_ByPrg!$I$5:$AD$5,0))*8760/1000</f>
        <v>61252.289883211568</v>
      </c>
      <c r="X101" s="86">
        <f>X32*INDEX(Inputs_ByPrg!$I$6:$AD$69,MATCH('ABP BlockSize'!$E101,Inputs_ByPrg!$E$6:$E$69,0),MATCH('ABP BlockSize'!X$5,Inputs_ByPrg!$I$5:$AD$5,0))*8760/1000</f>
        <v>61252.289883211568</v>
      </c>
      <c r="Y101" s="86">
        <f>Y32*INDEX(Inputs_ByPrg!$I$6:$AD$69,MATCH('ABP BlockSize'!$E101,Inputs_ByPrg!$E$6:$E$69,0),MATCH('ABP BlockSize'!Y$5,Inputs_ByPrg!$I$5:$AD$5,0))*8760/1000</f>
        <v>61252.289883211568</v>
      </c>
      <c r="Z101" s="86">
        <f>Z32*INDEX(Inputs_ByPrg!$I$6:$AD$69,MATCH('ABP BlockSize'!$E101,Inputs_ByPrg!$E$6:$E$69,0),MATCH('ABP BlockSize'!Z$5,Inputs_ByPrg!$I$5:$AD$5,0))*8760/1000</f>
        <v>0</v>
      </c>
      <c r="AA101" s="86">
        <f>AA32*INDEX(Inputs_ByPrg!$I$6:$AD$69,MATCH('ABP BlockSize'!$E101,Inputs_ByPrg!$E$6:$E$69,0),MATCH('ABP BlockSize'!AA$5,Inputs_ByPrg!$I$5:$AD$5,0))*8760/1000</f>
        <v>0</v>
      </c>
      <c r="AB101" s="86">
        <f>AB32*INDEX(Inputs_ByPrg!$I$6:$AD$69,MATCH('ABP BlockSize'!$E101,Inputs_ByPrg!$E$6:$E$69,0),MATCH('ABP BlockSize'!AB$5,Inputs_ByPrg!$I$5:$AD$5,0))*8760/1000</f>
        <v>0</v>
      </c>
    </row>
    <row r="102" spans="2:28" ht="14.75" customHeight="1" x14ac:dyDescent="0.25">
      <c r="B102" s="227" t="s">
        <v>259</v>
      </c>
      <c r="C102" s="227" t="s">
        <v>235</v>
      </c>
      <c r="D102" s="324" t="s">
        <v>327</v>
      </c>
      <c r="E102" s="272" t="str">
        <f t="shared" si="2"/>
        <v>B_Traditional Community Solar_&gt;2000-5000</v>
      </c>
      <c r="F102" s="249" t="s">
        <v>91</v>
      </c>
      <c r="G102" s="86">
        <f>G33*INDEX(Inputs_ByPrg!$I$6:$AD$69,MATCH('ABP BlockSize'!$E102,Inputs_ByPrg!$E$6:$E$69,0),MATCH('ABP BlockSize'!G$5,Inputs_ByPrg!$I$5:$AD$5,0))*8760/1000</f>
        <v>0</v>
      </c>
      <c r="H102" s="86">
        <f>H33*INDEX(Inputs_ByPrg!$I$6:$AD$69,MATCH('ABP BlockSize'!$E102,Inputs_ByPrg!$E$6:$E$69,0),MATCH('ABP BlockSize'!H$5,Inputs_ByPrg!$I$5:$AD$5,0))*8760/1000</f>
        <v>0</v>
      </c>
      <c r="I102" s="86">
        <f>I33*INDEX(Inputs_ByPrg!$I$6:$AD$69,MATCH('ABP BlockSize'!$E102,Inputs_ByPrg!$E$6:$E$69,0),MATCH('ABP BlockSize'!I$5,Inputs_ByPrg!$I$5:$AD$5,0))*8760/1000</f>
        <v>350473.58428550669</v>
      </c>
      <c r="J102" s="86">
        <f>J33*INDEX(Inputs_ByPrg!$I$6:$AD$69,MATCH('ABP BlockSize'!$E102,Inputs_ByPrg!$E$6:$E$69,0),MATCH('ABP BlockSize'!J$5,Inputs_ByPrg!$I$5:$AD$5,0))*8760/1000</f>
        <v>280828.19253646367</v>
      </c>
      <c r="K102" s="86">
        <f>K33*INDEX(Inputs_ByPrg!$I$6:$AD$69,MATCH('ABP BlockSize'!$E102,Inputs_ByPrg!$E$6:$E$69,0),MATCH('ABP BlockSize'!K$5,Inputs_ByPrg!$I$5:$AD$5,0))*8760/1000</f>
        <v>280828.19253646367</v>
      </c>
      <c r="L102" s="86">
        <f>L33*INDEX(Inputs_ByPrg!$I$6:$AD$69,MATCH('ABP BlockSize'!$E102,Inputs_ByPrg!$E$6:$E$69,0),MATCH('ABP BlockSize'!L$5,Inputs_ByPrg!$I$5:$AD$5,0))*8760/1000</f>
        <v>336993.83104375645</v>
      </c>
      <c r="M102" s="86">
        <f>M33*INDEX(Inputs_ByPrg!$I$6:$AD$69,MATCH('ABP BlockSize'!$E102,Inputs_ByPrg!$E$6:$E$69,0),MATCH('ABP BlockSize'!M$5,Inputs_ByPrg!$I$5:$AD$5,0))*8760/1000</f>
        <v>336993.83104375645</v>
      </c>
      <c r="N102" s="86">
        <f>N33*INDEX(Inputs_ByPrg!$I$6:$AD$69,MATCH('ABP BlockSize'!$E102,Inputs_ByPrg!$E$6:$E$69,0),MATCH('ABP BlockSize'!N$5,Inputs_ByPrg!$I$5:$AD$5,0))*8760/1000</f>
        <v>224662.55402917095</v>
      </c>
      <c r="O102" s="86">
        <f>O33*INDEX(Inputs_ByPrg!$I$6:$AD$69,MATCH('ABP BlockSize'!$E102,Inputs_ByPrg!$E$6:$E$69,0),MATCH('ABP BlockSize'!O$5,Inputs_ByPrg!$I$5:$AD$5,0))*8760/1000</f>
        <v>224662.55402917095</v>
      </c>
      <c r="P102" s="86">
        <f>P33*INDEX(Inputs_ByPrg!$I$6:$AD$69,MATCH('ABP BlockSize'!$E102,Inputs_ByPrg!$E$6:$E$69,0),MATCH('ABP BlockSize'!P$5,Inputs_ByPrg!$I$5:$AD$5,0))*8760/1000</f>
        <v>224662.55402917095</v>
      </c>
      <c r="Q102" s="86">
        <f>Q33*INDEX(Inputs_ByPrg!$I$6:$AD$69,MATCH('ABP BlockSize'!$E102,Inputs_ByPrg!$E$6:$E$69,0),MATCH('ABP BlockSize'!Q$5,Inputs_ByPrg!$I$5:$AD$5,0))*8760/1000</f>
        <v>224662.55402917095</v>
      </c>
      <c r="R102" s="86">
        <f>R33*INDEX(Inputs_ByPrg!$I$6:$AD$69,MATCH('ABP BlockSize'!$E102,Inputs_ByPrg!$E$6:$E$69,0),MATCH('ABP BlockSize'!R$5,Inputs_ByPrg!$I$5:$AD$5,0))*8760/1000</f>
        <v>224662.55402917095</v>
      </c>
      <c r="S102" s="86">
        <f>S33*INDEX(Inputs_ByPrg!$I$6:$AD$69,MATCH('ABP BlockSize'!$E102,Inputs_ByPrg!$E$6:$E$69,0),MATCH('ABP BlockSize'!S$5,Inputs_ByPrg!$I$5:$AD$5,0))*8760/1000</f>
        <v>224662.55402917095</v>
      </c>
      <c r="T102" s="86">
        <f>T33*INDEX(Inputs_ByPrg!$I$6:$AD$69,MATCH('ABP BlockSize'!$E102,Inputs_ByPrg!$E$6:$E$69,0),MATCH('ABP BlockSize'!T$5,Inputs_ByPrg!$I$5:$AD$5,0))*8760/1000</f>
        <v>224662.55402917095</v>
      </c>
      <c r="U102" s="86">
        <f>U33*INDEX(Inputs_ByPrg!$I$6:$AD$69,MATCH('ABP BlockSize'!$E102,Inputs_ByPrg!$E$6:$E$69,0),MATCH('ABP BlockSize'!U$5,Inputs_ByPrg!$I$5:$AD$5,0))*8760/1000</f>
        <v>224662.55402917095</v>
      </c>
      <c r="V102" s="86">
        <f>V33*INDEX(Inputs_ByPrg!$I$6:$AD$69,MATCH('ABP BlockSize'!$E102,Inputs_ByPrg!$E$6:$E$69,0),MATCH('ABP BlockSize'!V$5,Inputs_ByPrg!$I$5:$AD$5,0))*8760/1000</f>
        <v>224662.55402917095</v>
      </c>
      <c r="W102" s="86">
        <f>W33*INDEX(Inputs_ByPrg!$I$6:$AD$69,MATCH('ABP BlockSize'!$E102,Inputs_ByPrg!$E$6:$E$69,0),MATCH('ABP BlockSize'!W$5,Inputs_ByPrg!$I$5:$AD$5,0))*8760/1000</f>
        <v>224662.55402917095</v>
      </c>
      <c r="X102" s="86">
        <f>X33*INDEX(Inputs_ByPrg!$I$6:$AD$69,MATCH('ABP BlockSize'!$E102,Inputs_ByPrg!$E$6:$E$69,0),MATCH('ABP BlockSize'!X$5,Inputs_ByPrg!$I$5:$AD$5,0))*8760/1000</f>
        <v>224662.55402917095</v>
      </c>
      <c r="Y102" s="86">
        <f>Y33*INDEX(Inputs_ByPrg!$I$6:$AD$69,MATCH('ABP BlockSize'!$E102,Inputs_ByPrg!$E$6:$E$69,0),MATCH('ABP BlockSize'!Y$5,Inputs_ByPrg!$I$5:$AD$5,0))*8760/1000</f>
        <v>224662.55402917095</v>
      </c>
      <c r="Z102" s="86">
        <f>Z33*INDEX(Inputs_ByPrg!$I$6:$AD$69,MATCH('ABP BlockSize'!$E102,Inputs_ByPrg!$E$6:$E$69,0),MATCH('ABP BlockSize'!Z$5,Inputs_ByPrg!$I$5:$AD$5,0))*8760/1000</f>
        <v>0</v>
      </c>
      <c r="AA102" s="86">
        <f>AA33*INDEX(Inputs_ByPrg!$I$6:$AD$69,MATCH('ABP BlockSize'!$E102,Inputs_ByPrg!$E$6:$E$69,0),MATCH('ABP BlockSize'!AA$5,Inputs_ByPrg!$I$5:$AD$5,0))*8760/1000</f>
        <v>0</v>
      </c>
      <c r="AB102" s="86">
        <f>AB33*INDEX(Inputs_ByPrg!$I$6:$AD$69,MATCH('ABP BlockSize'!$E102,Inputs_ByPrg!$E$6:$E$69,0),MATCH('ABP BlockSize'!AB$5,Inputs_ByPrg!$I$5:$AD$5,0))*8760/1000</f>
        <v>0</v>
      </c>
    </row>
    <row r="103" spans="2:28" ht="14.75" customHeight="1" x14ac:dyDescent="0.25">
      <c r="B103" s="227" t="s">
        <v>258</v>
      </c>
      <c r="C103" s="227" t="s">
        <v>248</v>
      </c>
      <c r="D103" s="324" t="s">
        <v>358</v>
      </c>
      <c r="E103" s="272" t="str">
        <f t="shared" si="2"/>
        <v>A_Public Schools_&gt;25</v>
      </c>
      <c r="F103" s="249" t="s">
        <v>91</v>
      </c>
      <c r="G103" s="86">
        <f>G34*INDEX(Inputs_ByPrg!$I$6:$AD$69,MATCH('ABP BlockSize'!$E103,Inputs_ByPrg!$E$6:$E$69,0),MATCH('ABP BlockSize'!G$5,Inputs_ByPrg!$I$5:$AD$5,0))*8760/1000</f>
        <v>0</v>
      </c>
      <c r="H103" s="86">
        <f>H34*INDEX(Inputs_ByPrg!$I$6:$AD$69,MATCH('ABP BlockSize'!$E103,Inputs_ByPrg!$E$6:$E$69,0),MATCH('ABP BlockSize'!H$5,Inputs_ByPrg!$I$5:$AD$5,0))*8760/1000</f>
        <v>0</v>
      </c>
      <c r="I103" s="86">
        <f>I34*INDEX(Inputs_ByPrg!$I$6:$AD$69,MATCH('ABP BlockSize'!$E103,Inputs_ByPrg!$E$6:$E$69,0),MATCH('ABP BlockSize'!I$5,Inputs_ByPrg!$I$5:$AD$5,0))*8760/1000</f>
        <v>0</v>
      </c>
      <c r="J103" s="86">
        <f>J34*INDEX(Inputs_ByPrg!$I$6:$AD$69,MATCH('ABP BlockSize'!$E103,Inputs_ByPrg!$E$6:$E$69,0),MATCH('ABP BlockSize'!J$5,Inputs_ByPrg!$I$5:$AD$5,0))*8760/1000</f>
        <v>0</v>
      </c>
      <c r="K103" s="86">
        <f>K34*INDEX(Inputs_ByPrg!$I$6:$AD$69,MATCH('ABP BlockSize'!$E103,Inputs_ByPrg!$E$6:$E$69,0),MATCH('ABP BlockSize'!K$5,Inputs_ByPrg!$I$5:$AD$5,0))*8760/1000</f>
        <v>0</v>
      </c>
      <c r="L103" s="86">
        <f>L34*INDEX(Inputs_ByPrg!$I$6:$AD$69,MATCH('ABP BlockSize'!$E103,Inputs_ByPrg!$E$6:$E$69,0),MATCH('ABP BlockSize'!L$5,Inputs_ByPrg!$I$5:$AD$5,0))*8760/1000</f>
        <v>0</v>
      </c>
      <c r="M103" s="86">
        <f>M34*INDEX(Inputs_ByPrg!$I$6:$AD$69,MATCH('ABP BlockSize'!$E103,Inputs_ByPrg!$E$6:$E$69,0),MATCH('ABP BlockSize'!M$5,Inputs_ByPrg!$I$5:$AD$5,0))*8760/1000</f>
        <v>0</v>
      </c>
      <c r="N103" s="86">
        <f>N34*INDEX(Inputs_ByPrg!$I$6:$AD$69,MATCH('ABP BlockSize'!$E103,Inputs_ByPrg!$E$6:$E$69,0),MATCH('ABP BlockSize'!N$5,Inputs_ByPrg!$I$5:$AD$5,0))*8760/1000</f>
        <v>0</v>
      </c>
      <c r="O103" s="86">
        <f>O34*INDEX(Inputs_ByPrg!$I$6:$AD$69,MATCH('ABP BlockSize'!$E103,Inputs_ByPrg!$E$6:$E$69,0),MATCH('ABP BlockSize'!O$5,Inputs_ByPrg!$I$5:$AD$5,0))*8760/1000</f>
        <v>0</v>
      </c>
      <c r="P103" s="86">
        <f>P34*INDEX(Inputs_ByPrg!$I$6:$AD$69,MATCH('ABP BlockSize'!$E103,Inputs_ByPrg!$E$6:$E$69,0),MATCH('ABP BlockSize'!P$5,Inputs_ByPrg!$I$5:$AD$5,0))*8760/1000</f>
        <v>0</v>
      </c>
      <c r="Q103" s="86">
        <f>Q34*INDEX(Inputs_ByPrg!$I$6:$AD$69,MATCH('ABP BlockSize'!$E103,Inputs_ByPrg!$E$6:$E$69,0),MATCH('ABP BlockSize'!Q$5,Inputs_ByPrg!$I$5:$AD$5,0))*8760/1000</f>
        <v>0</v>
      </c>
      <c r="R103" s="86">
        <f>R34*INDEX(Inputs_ByPrg!$I$6:$AD$69,MATCH('ABP BlockSize'!$E103,Inputs_ByPrg!$E$6:$E$69,0),MATCH('ABP BlockSize'!R$5,Inputs_ByPrg!$I$5:$AD$5,0))*8760/1000</f>
        <v>0</v>
      </c>
      <c r="S103" s="86">
        <f>S34*INDEX(Inputs_ByPrg!$I$6:$AD$69,MATCH('ABP BlockSize'!$E103,Inputs_ByPrg!$E$6:$E$69,0),MATCH('ABP BlockSize'!S$5,Inputs_ByPrg!$I$5:$AD$5,0))*8760/1000</f>
        <v>0</v>
      </c>
      <c r="T103" s="86">
        <f>T34*INDEX(Inputs_ByPrg!$I$6:$AD$69,MATCH('ABP BlockSize'!$E103,Inputs_ByPrg!$E$6:$E$69,0),MATCH('ABP BlockSize'!T$5,Inputs_ByPrg!$I$5:$AD$5,0))*8760/1000</f>
        <v>0</v>
      </c>
      <c r="U103" s="86">
        <f>U34*INDEX(Inputs_ByPrg!$I$6:$AD$69,MATCH('ABP BlockSize'!$E103,Inputs_ByPrg!$E$6:$E$69,0),MATCH('ABP BlockSize'!U$5,Inputs_ByPrg!$I$5:$AD$5,0))*8760/1000</f>
        <v>0</v>
      </c>
      <c r="V103" s="86">
        <f>V34*INDEX(Inputs_ByPrg!$I$6:$AD$69,MATCH('ABP BlockSize'!$E103,Inputs_ByPrg!$E$6:$E$69,0),MATCH('ABP BlockSize'!V$5,Inputs_ByPrg!$I$5:$AD$5,0))*8760/1000</f>
        <v>0</v>
      </c>
      <c r="W103" s="86">
        <f>W34*INDEX(Inputs_ByPrg!$I$6:$AD$69,MATCH('ABP BlockSize'!$E103,Inputs_ByPrg!$E$6:$E$69,0),MATCH('ABP BlockSize'!W$5,Inputs_ByPrg!$I$5:$AD$5,0))*8760/1000</f>
        <v>0</v>
      </c>
      <c r="X103" s="86">
        <f>X34*INDEX(Inputs_ByPrg!$I$6:$AD$69,MATCH('ABP BlockSize'!$E103,Inputs_ByPrg!$E$6:$E$69,0),MATCH('ABP BlockSize'!X$5,Inputs_ByPrg!$I$5:$AD$5,0))*8760/1000</f>
        <v>0</v>
      </c>
      <c r="Y103" s="86">
        <f>Y34*INDEX(Inputs_ByPrg!$I$6:$AD$69,MATCH('ABP BlockSize'!$E103,Inputs_ByPrg!$E$6:$E$69,0),MATCH('ABP BlockSize'!Y$5,Inputs_ByPrg!$I$5:$AD$5,0))*8760/1000</f>
        <v>0</v>
      </c>
      <c r="Z103" s="86">
        <f>Z34*INDEX(Inputs_ByPrg!$I$6:$AD$69,MATCH('ABP BlockSize'!$E103,Inputs_ByPrg!$E$6:$E$69,0),MATCH('ABP BlockSize'!Z$5,Inputs_ByPrg!$I$5:$AD$5,0))*8760/1000</f>
        <v>0</v>
      </c>
      <c r="AA103" s="86">
        <f>AA34*INDEX(Inputs_ByPrg!$I$6:$AD$69,MATCH('ABP BlockSize'!$E103,Inputs_ByPrg!$E$6:$E$69,0),MATCH('ABP BlockSize'!AA$5,Inputs_ByPrg!$I$5:$AD$5,0))*8760/1000</f>
        <v>0</v>
      </c>
      <c r="AB103" s="86">
        <f>AB34*INDEX(Inputs_ByPrg!$I$6:$AD$69,MATCH('ABP BlockSize'!$E103,Inputs_ByPrg!$E$6:$E$69,0),MATCH('ABP BlockSize'!AB$5,Inputs_ByPrg!$I$5:$AD$5,0))*8760/1000</f>
        <v>0</v>
      </c>
    </row>
    <row r="104" spans="2:28" ht="14.75" customHeight="1" x14ac:dyDescent="0.25">
      <c r="B104" s="227" t="s">
        <v>258</v>
      </c>
      <c r="C104" s="227" t="s">
        <v>248</v>
      </c>
      <c r="D104" s="324" t="s">
        <v>322</v>
      </c>
      <c r="E104" s="272" t="str">
        <f t="shared" si="2"/>
        <v>A_Public Schools_&gt;25-100</v>
      </c>
      <c r="F104" s="249" t="s">
        <v>91</v>
      </c>
      <c r="G104" s="86">
        <f>G35*INDEX(Inputs_ByPrg!$I$6:$AD$69,MATCH('ABP BlockSize'!$E104,Inputs_ByPrg!$E$6:$E$69,0),MATCH('ABP BlockSize'!G$5,Inputs_ByPrg!$I$5:$AD$5,0))*8760/1000</f>
        <v>0</v>
      </c>
      <c r="H104" s="86">
        <f>H35*INDEX(Inputs_ByPrg!$I$6:$AD$69,MATCH('ABP BlockSize'!$E104,Inputs_ByPrg!$E$6:$E$69,0),MATCH('ABP BlockSize'!H$5,Inputs_ByPrg!$I$5:$AD$5,0))*8760/1000</f>
        <v>0</v>
      </c>
      <c r="I104" s="86">
        <f>I35*INDEX(Inputs_ByPrg!$I$6:$AD$69,MATCH('ABP BlockSize'!$E104,Inputs_ByPrg!$E$6:$E$69,0),MATCH('ABP BlockSize'!I$5,Inputs_ByPrg!$I$5:$AD$5,0))*8760/1000</f>
        <v>2949.3909693718565</v>
      </c>
      <c r="J104" s="86">
        <f>J35*INDEX(Inputs_ByPrg!$I$6:$AD$69,MATCH('ABP BlockSize'!$E104,Inputs_ByPrg!$E$6:$E$69,0),MATCH('ABP BlockSize'!J$5,Inputs_ByPrg!$I$5:$AD$5,0))*8760/1000</f>
        <v>2457.8258078098806</v>
      </c>
      <c r="K104" s="86">
        <f>K35*INDEX(Inputs_ByPrg!$I$6:$AD$69,MATCH('ABP BlockSize'!$E104,Inputs_ByPrg!$E$6:$E$69,0),MATCH('ABP BlockSize'!K$5,Inputs_ByPrg!$I$5:$AD$5,0))*8760/1000</f>
        <v>2457.8258078098806</v>
      </c>
      <c r="L104" s="86">
        <f>L35*INDEX(Inputs_ByPrg!$I$6:$AD$69,MATCH('ABP BlockSize'!$E104,Inputs_ByPrg!$E$6:$E$69,0),MATCH('ABP BlockSize'!L$5,Inputs_ByPrg!$I$5:$AD$5,0))*8760/1000</f>
        <v>2949.3909693718565</v>
      </c>
      <c r="M104" s="86">
        <f>M35*INDEX(Inputs_ByPrg!$I$6:$AD$69,MATCH('ABP BlockSize'!$E104,Inputs_ByPrg!$E$6:$E$69,0),MATCH('ABP BlockSize'!M$5,Inputs_ByPrg!$I$5:$AD$5,0))*8760/1000</f>
        <v>2949.3909693718565</v>
      </c>
      <c r="N104" s="86">
        <f>N35*INDEX(Inputs_ByPrg!$I$6:$AD$69,MATCH('ABP BlockSize'!$E104,Inputs_ByPrg!$E$6:$E$69,0),MATCH('ABP BlockSize'!N$5,Inputs_ByPrg!$I$5:$AD$5,0))*8760/1000</f>
        <v>1966.2606462479046</v>
      </c>
      <c r="O104" s="86">
        <f>O35*INDEX(Inputs_ByPrg!$I$6:$AD$69,MATCH('ABP BlockSize'!$E104,Inputs_ByPrg!$E$6:$E$69,0),MATCH('ABP BlockSize'!O$5,Inputs_ByPrg!$I$5:$AD$5,0))*8760/1000</f>
        <v>1966.2606462479046</v>
      </c>
      <c r="P104" s="86">
        <f>P35*INDEX(Inputs_ByPrg!$I$6:$AD$69,MATCH('ABP BlockSize'!$E104,Inputs_ByPrg!$E$6:$E$69,0),MATCH('ABP BlockSize'!P$5,Inputs_ByPrg!$I$5:$AD$5,0))*8760/1000</f>
        <v>1966.2606462479046</v>
      </c>
      <c r="Q104" s="86">
        <f>Q35*INDEX(Inputs_ByPrg!$I$6:$AD$69,MATCH('ABP BlockSize'!$E104,Inputs_ByPrg!$E$6:$E$69,0),MATCH('ABP BlockSize'!Q$5,Inputs_ByPrg!$I$5:$AD$5,0))*8760/1000</f>
        <v>1966.2606462479046</v>
      </c>
      <c r="R104" s="86">
        <f>R35*INDEX(Inputs_ByPrg!$I$6:$AD$69,MATCH('ABP BlockSize'!$E104,Inputs_ByPrg!$E$6:$E$69,0),MATCH('ABP BlockSize'!R$5,Inputs_ByPrg!$I$5:$AD$5,0))*8760/1000</f>
        <v>1966.2606462479046</v>
      </c>
      <c r="S104" s="86">
        <f>S35*INDEX(Inputs_ByPrg!$I$6:$AD$69,MATCH('ABP BlockSize'!$E104,Inputs_ByPrg!$E$6:$E$69,0),MATCH('ABP BlockSize'!S$5,Inputs_ByPrg!$I$5:$AD$5,0))*8760/1000</f>
        <v>1966.2606462479046</v>
      </c>
      <c r="T104" s="86">
        <f>T35*INDEX(Inputs_ByPrg!$I$6:$AD$69,MATCH('ABP BlockSize'!$E104,Inputs_ByPrg!$E$6:$E$69,0),MATCH('ABP BlockSize'!T$5,Inputs_ByPrg!$I$5:$AD$5,0))*8760/1000</f>
        <v>1966.2606462479046</v>
      </c>
      <c r="U104" s="86">
        <f>U35*INDEX(Inputs_ByPrg!$I$6:$AD$69,MATCH('ABP BlockSize'!$E104,Inputs_ByPrg!$E$6:$E$69,0),MATCH('ABP BlockSize'!U$5,Inputs_ByPrg!$I$5:$AD$5,0))*8760/1000</f>
        <v>1966.2606462479046</v>
      </c>
      <c r="V104" s="86">
        <f>V35*INDEX(Inputs_ByPrg!$I$6:$AD$69,MATCH('ABP BlockSize'!$E104,Inputs_ByPrg!$E$6:$E$69,0),MATCH('ABP BlockSize'!V$5,Inputs_ByPrg!$I$5:$AD$5,0))*8760/1000</f>
        <v>1966.2606462479046</v>
      </c>
      <c r="W104" s="86">
        <f>W35*INDEX(Inputs_ByPrg!$I$6:$AD$69,MATCH('ABP BlockSize'!$E104,Inputs_ByPrg!$E$6:$E$69,0),MATCH('ABP BlockSize'!W$5,Inputs_ByPrg!$I$5:$AD$5,0))*8760/1000</f>
        <v>1966.2606462479046</v>
      </c>
      <c r="X104" s="86">
        <f>X35*INDEX(Inputs_ByPrg!$I$6:$AD$69,MATCH('ABP BlockSize'!$E104,Inputs_ByPrg!$E$6:$E$69,0),MATCH('ABP BlockSize'!X$5,Inputs_ByPrg!$I$5:$AD$5,0))*8760/1000</f>
        <v>1966.2606462479046</v>
      </c>
      <c r="Y104" s="86">
        <f>Y35*INDEX(Inputs_ByPrg!$I$6:$AD$69,MATCH('ABP BlockSize'!$E104,Inputs_ByPrg!$E$6:$E$69,0),MATCH('ABP BlockSize'!Y$5,Inputs_ByPrg!$I$5:$AD$5,0))*8760/1000</f>
        <v>1966.2606462479046</v>
      </c>
      <c r="Z104" s="86">
        <f>Z35*INDEX(Inputs_ByPrg!$I$6:$AD$69,MATCH('ABP BlockSize'!$E104,Inputs_ByPrg!$E$6:$E$69,0),MATCH('ABP BlockSize'!Z$5,Inputs_ByPrg!$I$5:$AD$5,0))*8760/1000</f>
        <v>0</v>
      </c>
      <c r="AA104" s="86">
        <f>AA35*INDEX(Inputs_ByPrg!$I$6:$AD$69,MATCH('ABP BlockSize'!$E104,Inputs_ByPrg!$E$6:$E$69,0),MATCH('ABP BlockSize'!AA$5,Inputs_ByPrg!$I$5:$AD$5,0))*8760/1000</f>
        <v>0</v>
      </c>
      <c r="AB104" s="86">
        <f>AB35*INDEX(Inputs_ByPrg!$I$6:$AD$69,MATCH('ABP BlockSize'!$E104,Inputs_ByPrg!$E$6:$E$69,0),MATCH('ABP BlockSize'!AB$5,Inputs_ByPrg!$I$5:$AD$5,0))*8760/1000</f>
        <v>0</v>
      </c>
    </row>
    <row r="105" spans="2:28" ht="14.75" customHeight="1" x14ac:dyDescent="0.25">
      <c r="B105" s="227" t="s">
        <v>258</v>
      </c>
      <c r="C105" s="227" t="s">
        <v>248</v>
      </c>
      <c r="D105" s="324" t="s">
        <v>323</v>
      </c>
      <c r="E105" s="272" t="str">
        <f t="shared" si="2"/>
        <v>A_Public Schools_&gt;100-200</v>
      </c>
      <c r="F105" s="249" t="s">
        <v>91</v>
      </c>
      <c r="G105" s="86">
        <f>G36*INDEX(Inputs_ByPrg!$I$6:$AD$69,MATCH('ABP BlockSize'!$E105,Inputs_ByPrg!$E$6:$E$69,0),MATCH('ABP BlockSize'!G$5,Inputs_ByPrg!$I$5:$AD$5,0))*8760/1000</f>
        <v>0</v>
      </c>
      <c r="H105" s="86">
        <f>H36*INDEX(Inputs_ByPrg!$I$6:$AD$69,MATCH('ABP BlockSize'!$E105,Inputs_ByPrg!$E$6:$E$69,0),MATCH('ABP BlockSize'!H$5,Inputs_ByPrg!$I$5:$AD$5,0))*8760/1000</f>
        <v>0</v>
      </c>
      <c r="I105" s="86">
        <f>I36*INDEX(Inputs_ByPrg!$I$6:$AD$69,MATCH('ABP BlockSize'!$E105,Inputs_ByPrg!$E$6:$E$69,0),MATCH('ABP BlockSize'!I$5,Inputs_ByPrg!$I$5:$AD$5,0))*8760/1000</f>
        <v>11298.078589134464</v>
      </c>
      <c r="J105" s="86">
        <f>J36*INDEX(Inputs_ByPrg!$I$6:$AD$69,MATCH('ABP BlockSize'!$E105,Inputs_ByPrg!$E$6:$E$69,0),MATCH('ABP BlockSize'!J$5,Inputs_ByPrg!$I$5:$AD$5,0))*8760/1000</f>
        <v>9415.0654909453879</v>
      </c>
      <c r="K105" s="86">
        <f>K36*INDEX(Inputs_ByPrg!$I$6:$AD$69,MATCH('ABP BlockSize'!$E105,Inputs_ByPrg!$E$6:$E$69,0),MATCH('ABP BlockSize'!K$5,Inputs_ByPrg!$I$5:$AD$5,0))*8760/1000</f>
        <v>9415.0654909453879</v>
      </c>
      <c r="L105" s="86">
        <f>L36*INDEX(Inputs_ByPrg!$I$6:$AD$69,MATCH('ABP BlockSize'!$E105,Inputs_ByPrg!$E$6:$E$69,0),MATCH('ABP BlockSize'!L$5,Inputs_ByPrg!$I$5:$AD$5,0))*8760/1000</f>
        <v>11298.078589134464</v>
      </c>
      <c r="M105" s="86">
        <f>M36*INDEX(Inputs_ByPrg!$I$6:$AD$69,MATCH('ABP BlockSize'!$E105,Inputs_ByPrg!$E$6:$E$69,0),MATCH('ABP BlockSize'!M$5,Inputs_ByPrg!$I$5:$AD$5,0))*8760/1000</f>
        <v>11298.078589134464</v>
      </c>
      <c r="N105" s="86">
        <f>N36*INDEX(Inputs_ByPrg!$I$6:$AD$69,MATCH('ABP BlockSize'!$E105,Inputs_ByPrg!$E$6:$E$69,0),MATCH('ABP BlockSize'!N$5,Inputs_ByPrg!$I$5:$AD$5,0))*8760/1000</f>
        <v>7532.0523927563099</v>
      </c>
      <c r="O105" s="86">
        <f>O36*INDEX(Inputs_ByPrg!$I$6:$AD$69,MATCH('ABP BlockSize'!$E105,Inputs_ByPrg!$E$6:$E$69,0),MATCH('ABP BlockSize'!O$5,Inputs_ByPrg!$I$5:$AD$5,0))*8760/1000</f>
        <v>7532.0523927563099</v>
      </c>
      <c r="P105" s="86">
        <f>P36*INDEX(Inputs_ByPrg!$I$6:$AD$69,MATCH('ABP BlockSize'!$E105,Inputs_ByPrg!$E$6:$E$69,0),MATCH('ABP BlockSize'!P$5,Inputs_ByPrg!$I$5:$AD$5,0))*8760/1000</f>
        <v>7532.0523927563099</v>
      </c>
      <c r="Q105" s="86">
        <f>Q36*INDEX(Inputs_ByPrg!$I$6:$AD$69,MATCH('ABP BlockSize'!$E105,Inputs_ByPrg!$E$6:$E$69,0),MATCH('ABP BlockSize'!Q$5,Inputs_ByPrg!$I$5:$AD$5,0))*8760/1000</f>
        <v>7532.0523927563099</v>
      </c>
      <c r="R105" s="86">
        <f>R36*INDEX(Inputs_ByPrg!$I$6:$AD$69,MATCH('ABP BlockSize'!$E105,Inputs_ByPrg!$E$6:$E$69,0),MATCH('ABP BlockSize'!R$5,Inputs_ByPrg!$I$5:$AD$5,0))*8760/1000</f>
        <v>7532.0523927563099</v>
      </c>
      <c r="S105" s="86">
        <f>S36*INDEX(Inputs_ByPrg!$I$6:$AD$69,MATCH('ABP BlockSize'!$E105,Inputs_ByPrg!$E$6:$E$69,0),MATCH('ABP BlockSize'!S$5,Inputs_ByPrg!$I$5:$AD$5,0))*8760/1000</f>
        <v>7532.0523927563099</v>
      </c>
      <c r="T105" s="86">
        <f>T36*INDEX(Inputs_ByPrg!$I$6:$AD$69,MATCH('ABP BlockSize'!$E105,Inputs_ByPrg!$E$6:$E$69,0),MATCH('ABP BlockSize'!T$5,Inputs_ByPrg!$I$5:$AD$5,0))*8760/1000</f>
        <v>7532.0523927563099</v>
      </c>
      <c r="U105" s="86">
        <f>U36*INDEX(Inputs_ByPrg!$I$6:$AD$69,MATCH('ABP BlockSize'!$E105,Inputs_ByPrg!$E$6:$E$69,0),MATCH('ABP BlockSize'!U$5,Inputs_ByPrg!$I$5:$AD$5,0))*8760/1000</f>
        <v>7532.0523927563099</v>
      </c>
      <c r="V105" s="86">
        <f>V36*INDEX(Inputs_ByPrg!$I$6:$AD$69,MATCH('ABP BlockSize'!$E105,Inputs_ByPrg!$E$6:$E$69,0),MATCH('ABP BlockSize'!V$5,Inputs_ByPrg!$I$5:$AD$5,0))*8760/1000</f>
        <v>7532.0523927563099</v>
      </c>
      <c r="W105" s="86">
        <f>W36*INDEX(Inputs_ByPrg!$I$6:$AD$69,MATCH('ABP BlockSize'!$E105,Inputs_ByPrg!$E$6:$E$69,0),MATCH('ABP BlockSize'!W$5,Inputs_ByPrg!$I$5:$AD$5,0))*8760/1000</f>
        <v>7532.0523927563099</v>
      </c>
      <c r="X105" s="86">
        <f>X36*INDEX(Inputs_ByPrg!$I$6:$AD$69,MATCH('ABP BlockSize'!$E105,Inputs_ByPrg!$E$6:$E$69,0),MATCH('ABP BlockSize'!X$5,Inputs_ByPrg!$I$5:$AD$5,0))*8760/1000</f>
        <v>7532.0523927563099</v>
      </c>
      <c r="Y105" s="86">
        <f>Y36*INDEX(Inputs_ByPrg!$I$6:$AD$69,MATCH('ABP BlockSize'!$E105,Inputs_ByPrg!$E$6:$E$69,0),MATCH('ABP BlockSize'!Y$5,Inputs_ByPrg!$I$5:$AD$5,0))*8760/1000</f>
        <v>7532.0523927563099</v>
      </c>
      <c r="Z105" s="86">
        <f>Z36*INDEX(Inputs_ByPrg!$I$6:$AD$69,MATCH('ABP BlockSize'!$E105,Inputs_ByPrg!$E$6:$E$69,0),MATCH('ABP BlockSize'!Z$5,Inputs_ByPrg!$I$5:$AD$5,0))*8760/1000</f>
        <v>0</v>
      </c>
      <c r="AA105" s="86">
        <f>AA36*INDEX(Inputs_ByPrg!$I$6:$AD$69,MATCH('ABP BlockSize'!$E105,Inputs_ByPrg!$E$6:$E$69,0),MATCH('ABP BlockSize'!AA$5,Inputs_ByPrg!$I$5:$AD$5,0))*8760/1000</f>
        <v>0</v>
      </c>
      <c r="AB105" s="86">
        <f>AB36*INDEX(Inputs_ByPrg!$I$6:$AD$69,MATCH('ABP BlockSize'!$E105,Inputs_ByPrg!$E$6:$E$69,0),MATCH('ABP BlockSize'!AB$5,Inputs_ByPrg!$I$5:$AD$5,0))*8760/1000</f>
        <v>0</v>
      </c>
    </row>
    <row r="106" spans="2:28" ht="14.75" customHeight="1" x14ac:dyDescent="0.25">
      <c r="B106" s="227" t="s">
        <v>258</v>
      </c>
      <c r="C106" s="227" t="s">
        <v>248</v>
      </c>
      <c r="D106" s="324" t="s">
        <v>324</v>
      </c>
      <c r="E106" s="272" t="str">
        <f t="shared" si="2"/>
        <v>A_Public Schools_&gt;200-500</v>
      </c>
      <c r="F106" s="249" t="s">
        <v>91</v>
      </c>
      <c r="G106" s="86">
        <f>G37*INDEX(Inputs_ByPrg!$I$6:$AD$69,MATCH('ABP BlockSize'!$E106,Inputs_ByPrg!$E$6:$E$69,0),MATCH('ABP BlockSize'!G$5,Inputs_ByPrg!$I$5:$AD$5,0))*8760/1000</f>
        <v>0</v>
      </c>
      <c r="H106" s="86">
        <f>H37*INDEX(Inputs_ByPrg!$I$6:$AD$69,MATCH('ABP BlockSize'!$E106,Inputs_ByPrg!$E$6:$E$69,0),MATCH('ABP BlockSize'!H$5,Inputs_ByPrg!$I$5:$AD$5,0))*8760/1000</f>
        <v>0</v>
      </c>
      <c r="I106" s="86">
        <f>I37*INDEX(Inputs_ByPrg!$I$6:$AD$69,MATCH('ABP BlockSize'!$E106,Inputs_ByPrg!$E$6:$E$69,0),MATCH('ABP BlockSize'!I$5,Inputs_ByPrg!$I$5:$AD$5,0))*8760/1000</f>
        <v>3099.3050039639929</v>
      </c>
      <c r="J106" s="86">
        <f>J37*INDEX(Inputs_ByPrg!$I$6:$AD$69,MATCH('ABP BlockSize'!$E106,Inputs_ByPrg!$E$6:$E$69,0),MATCH('ABP BlockSize'!J$5,Inputs_ByPrg!$I$5:$AD$5,0))*8760/1000</f>
        <v>2582.7541699699941</v>
      </c>
      <c r="K106" s="86">
        <f>K37*INDEX(Inputs_ByPrg!$I$6:$AD$69,MATCH('ABP BlockSize'!$E106,Inputs_ByPrg!$E$6:$E$69,0),MATCH('ABP BlockSize'!K$5,Inputs_ByPrg!$I$5:$AD$5,0))*8760/1000</f>
        <v>2582.7541699699941</v>
      </c>
      <c r="L106" s="86">
        <f>L37*INDEX(Inputs_ByPrg!$I$6:$AD$69,MATCH('ABP BlockSize'!$E106,Inputs_ByPrg!$E$6:$E$69,0),MATCH('ABP BlockSize'!L$5,Inputs_ByPrg!$I$5:$AD$5,0))*8760/1000</f>
        <v>3099.3050039639929</v>
      </c>
      <c r="M106" s="86">
        <f>M37*INDEX(Inputs_ByPrg!$I$6:$AD$69,MATCH('ABP BlockSize'!$E106,Inputs_ByPrg!$E$6:$E$69,0),MATCH('ABP BlockSize'!M$5,Inputs_ByPrg!$I$5:$AD$5,0))*8760/1000</f>
        <v>3099.3050039639929</v>
      </c>
      <c r="N106" s="86">
        <f>N37*INDEX(Inputs_ByPrg!$I$6:$AD$69,MATCH('ABP BlockSize'!$E106,Inputs_ByPrg!$E$6:$E$69,0),MATCH('ABP BlockSize'!N$5,Inputs_ByPrg!$I$5:$AD$5,0))*8760/1000</f>
        <v>2066.2033359759957</v>
      </c>
      <c r="O106" s="86">
        <f>O37*INDEX(Inputs_ByPrg!$I$6:$AD$69,MATCH('ABP BlockSize'!$E106,Inputs_ByPrg!$E$6:$E$69,0),MATCH('ABP BlockSize'!O$5,Inputs_ByPrg!$I$5:$AD$5,0))*8760/1000</f>
        <v>2066.2033359759957</v>
      </c>
      <c r="P106" s="86">
        <f>P37*INDEX(Inputs_ByPrg!$I$6:$AD$69,MATCH('ABP BlockSize'!$E106,Inputs_ByPrg!$E$6:$E$69,0),MATCH('ABP BlockSize'!P$5,Inputs_ByPrg!$I$5:$AD$5,0))*8760/1000</f>
        <v>2066.2033359759957</v>
      </c>
      <c r="Q106" s="86">
        <f>Q37*INDEX(Inputs_ByPrg!$I$6:$AD$69,MATCH('ABP BlockSize'!$E106,Inputs_ByPrg!$E$6:$E$69,0),MATCH('ABP BlockSize'!Q$5,Inputs_ByPrg!$I$5:$AD$5,0))*8760/1000</f>
        <v>2066.2033359759957</v>
      </c>
      <c r="R106" s="86">
        <f>R37*INDEX(Inputs_ByPrg!$I$6:$AD$69,MATCH('ABP BlockSize'!$E106,Inputs_ByPrg!$E$6:$E$69,0),MATCH('ABP BlockSize'!R$5,Inputs_ByPrg!$I$5:$AD$5,0))*8760/1000</f>
        <v>2066.2033359759957</v>
      </c>
      <c r="S106" s="86">
        <f>S37*INDEX(Inputs_ByPrg!$I$6:$AD$69,MATCH('ABP BlockSize'!$E106,Inputs_ByPrg!$E$6:$E$69,0),MATCH('ABP BlockSize'!S$5,Inputs_ByPrg!$I$5:$AD$5,0))*8760/1000</f>
        <v>2066.2033359759957</v>
      </c>
      <c r="T106" s="86">
        <f>T37*INDEX(Inputs_ByPrg!$I$6:$AD$69,MATCH('ABP BlockSize'!$E106,Inputs_ByPrg!$E$6:$E$69,0),MATCH('ABP BlockSize'!T$5,Inputs_ByPrg!$I$5:$AD$5,0))*8760/1000</f>
        <v>2066.2033359759957</v>
      </c>
      <c r="U106" s="86">
        <f>U37*INDEX(Inputs_ByPrg!$I$6:$AD$69,MATCH('ABP BlockSize'!$E106,Inputs_ByPrg!$E$6:$E$69,0),MATCH('ABP BlockSize'!U$5,Inputs_ByPrg!$I$5:$AD$5,0))*8760/1000</f>
        <v>2066.2033359759957</v>
      </c>
      <c r="V106" s="86">
        <f>V37*INDEX(Inputs_ByPrg!$I$6:$AD$69,MATCH('ABP BlockSize'!$E106,Inputs_ByPrg!$E$6:$E$69,0),MATCH('ABP BlockSize'!V$5,Inputs_ByPrg!$I$5:$AD$5,0))*8760/1000</f>
        <v>2066.2033359759957</v>
      </c>
      <c r="W106" s="86">
        <f>W37*INDEX(Inputs_ByPrg!$I$6:$AD$69,MATCH('ABP BlockSize'!$E106,Inputs_ByPrg!$E$6:$E$69,0),MATCH('ABP BlockSize'!W$5,Inputs_ByPrg!$I$5:$AD$5,0))*8760/1000</f>
        <v>2066.2033359759957</v>
      </c>
      <c r="X106" s="86">
        <f>X37*INDEX(Inputs_ByPrg!$I$6:$AD$69,MATCH('ABP BlockSize'!$E106,Inputs_ByPrg!$E$6:$E$69,0),MATCH('ABP BlockSize'!X$5,Inputs_ByPrg!$I$5:$AD$5,0))*8760/1000</f>
        <v>2066.2033359759957</v>
      </c>
      <c r="Y106" s="86">
        <f>Y37*INDEX(Inputs_ByPrg!$I$6:$AD$69,MATCH('ABP BlockSize'!$E106,Inputs_ByPrg!$E$6:$E$69,0),MATCH('ABP BlockSize'!Y$5,Inputs_ByPrg!$I$5:$AD$5,0))*8760/1000</f>
        <v>2066.2033359759957</v>
      </c>
      <c r="Z106" s="86">
        <f>Z37*INDEX(Inputs_ByPrg!$I$6:$AD$69,MATCH('ABP BlockSize'!$E106,Inputs_ByPrg!$E$6:$E$69,0),MATCH('ABP BlockSize'!Z$5,Inputs_ByPrg!$I$5:$AD$5,0))*8760/1000</f>
        <v>0</v>
      </c>
      <c r="AA106" s="86">
        <f>AA37*INDEX(Inputs_ByPrg!$I$6:$AD$69,MATCH('ABP BlockSize'!$E106,Inputs_ByPrg!$E$6:$E$69,0),MATCH('ABP BlockSize'!AA$5,Inputs_ByPrg!$I$5:$AD$5,0))*8760/1000</f>
        <v>0</v>
      </c>
      <c r="AB106" s="86">
        <f>AB37*INDEX(Inputs_ByPrg!$I$6:$AD$69,MATCH('ABP BlockSize'!$E106,Inputs_ByPrg!$E$6:$E$69,0),MATCH('ABP BlockSize'!AB$5,Inputs_ByPrg!$I$5:$AD$5,0))*8760/1000</f>
        <v>0</v>
      </c>
    </row>
    <row r="107" spans="2:28" ht="14.75" customHeight="1" x14ac:dyDescent="0.25">
      <c r="B107" s="227" t="s">
        <v>258</v>
      </c>
      <c r="C107" s="227" t="s">
        <v>248</v>
      </c>
      <c r="D107" s="324" t="s">
        <v>326</v>
      </c>
      <c r="E107" s="272" t="str">
        <f t="shared" si="2"/>
        <v>A_Public Schools_&gt;500-2000</v>
      </c>
      <c r="F107" s="249" t="s">
        <v>91</v>
      </c>
      <c r="G107" s="86">
        <f>G38*INDEX(Inputs_ByPrg!$I$6:$AD$69,MATCH('ABP BlockSize'!$E107,Inputs_ByPrg!$E$6:$E$69,0),MATCH('ABP BlockSize'!G$5,Inputs_ByPrg!$I$5:$AD$5,0))*8760/1000</f>
        <v>0</v>
      </c>
      <c r="H107" s="86">
        <f>H38*INDEX(Inputs_ByPrg!$I$6:$AD$69,MATCH('ABP BlockSize'!$E107,Inputs_ByPrg!$E$6:$E$69,0),MATCH('ABP BlockSize'!H$5,Inputs_ByPrg!$I$5:$AD$5,0))*8760/1000</f>
        <v>0</v>
      </c>
      <c r="I107" s="86">
        <f>I38*INDEX(Inputs_ByPrg!$I$6:$AD$69,MATCH('ABP BlockSize'!$E107,Inputs_ByPrg!$E$6:$E$69,0),MATCH('ABP BlockSize'!I$5,Inputs_ByPrg!$I$5:$AD$5,0))*8760/1000</f>
        <v>13149.326858266466</v>
      </c>
      <c r="J107" s="86">
        <f>J38*INDEX(Inputs_ByPrg!$I$6:$AD$69,MATCH('ABP BlockSize'!$E107,Inputs_ByPrg!$E$6:$E$69,0),MATCH('ABP BlockSize'!J$5,Inputs_ByPrg!$I$5:$AD$5,0))*8760/1000</f>
        <v>10957.772381888721</v>
      </c>
      <c r="K107" s="86">
        <f>K38*INDEX(Inputs_ByPrg!$I$6:$AD$69,MATCH('ABP BlockSize'!$E107,Inputs_ByPrg!$E$6:$E$69,0),MATCH('ABP BlockSize'!K$5,Inputs_ByPrg!$I$5:$AD$5,0))*8760/1000</f>
        <v>10957.772381888721</v>
      </c>
      <c r="L107" s="86">
        <f>L38*INDEX(Inputs_ByPrg!$I$6:$AD$69,MATCH('ABP BlockSize'!$E107,Inputs_ByPrg!$E$6:$E$69,0),MATCH('ABP BlockSize'!L$5,Inputs_ByPrg!$I$5:$AD$5,0))*8760/1000</f>
        <v>13149.326858266466</v>
      </c>
      <c r="M107" s="86">
        <f>M38*INDEX(Inputs_ByPrg!$I$6:$AD$69,MATCH('ABP BlockSize'!$E107,Inputs_ByPrg!$E$6:$E$69,0),MATCH('ABP BlockSize'!M$5,Inputs_ByPrg!$I$5:$AD$5,0))*8760/1000</f>
        <v>13149.326858266466</v>
      </c>
      <c r="N107" s="86">
        <f>N38*INDEX(Inputs_ByPrg!$I$6:$AD$69,MATCH('ABP BlockSize'!$E107,Inputs_ByPrg!$E$6:$E$69,0),MATCH('ABP BlockSize'!N$5,Inputs_ByPrg!$I$5:$AD$5,0))*8760/1000</f>
        <v>8766.2179055109773</v>
      </c>
      <c r="O107" s="86">
        <f>O38*INDEX(Inputs_ByPrg!$I$6:$AD$69,MATCH('ABP BlockSize'!$E107,Inputs_ByPrg!$E$6:$E$69,0),MATCH('ABP BlockSize'!O$5,Inputs_ByPrg!$I$5:$AD$5,0))*8760/1000</f>
        <v>8766.2179055109773</v>
      </c>
      <c r="P107" s="86">
        <f>P38*INDEX(Inputs_ByPrg!$I$6:$AD$69,MATCH('ABP BlockSize'!$E107,Inputs_ByPrg!$E$6:$E$69,0),MATCH('ABP BlockSize'!P$5,Inputs_ByPrg!$I$5:$AD$5,0))*8760/1000</f>
        <v>8766.2179055109773</v>
      </c>
      <c r="Q107" s="86">
        <f>Q38*INDEX(Inputs_ByPrg!$I$6:$AD$69,MATCH('ABP BlockSize'!$E107,Inputs_ByPrg!$E$6:$E$69,0),MATCH('ABP BlockSize'!Q$5,Inputs_ByPrg!$I$5:$AD$5,0))*8760/1000</f>
        <v>8766.2179055109773</v>
      </c>
      <c r="R107" s="86">
        <f>R38*INDEX(Inputs_ByPrg!$I$6:$AD$69,MATCH('ABP BlockSize'!$E107,Inputs_ByPrg!$E$6:$E$69,0),MATCH('ABP BlockSize'!R$5,Inputs_ByPrg!$I$5:$AD$5,0))*8760/1000</f>
        <v>8766.2179055109773</v>
      </c>
      <c r="S107" s="86">
        <f>S38*INDEX(Inputs_ByPrg!$I$6:$AD$69,MATCH('ABP BlockSize'!$E107,Inputs_ByPrg!$E$6:$E$69,0),MATCH('ABP BlockSize'!S$5,Inputs_ByPrg!$I$5:$AD$5,0))*8760/1000</f>
        <v>8766.2179055109773</v>
      </c>
      <c r="T107" s="86">
        <f>T38*INDEX(Inputs_ByPrg!$I$6:$AD$69,MATCH('ABP BlockSize'!$E107,Inputs_ByPrg!$E$6:$E$69,0),MATCH('ABP BlockSize'!T$5,Inputs_ByPrg!$I$5:$AD$5,0))*8760/1000</f>
        <v>8766.2179055109773</v>
      </c>
      <c r="U107" s="86">
        <f>U38*INDEX(Inputs_ByPrg!$I$6:$AD$69,MATCH('ABP BlockSize'!$E107,Inputs_ByPrg!$E$6:$E$69,0),MATCH('ABP BlockSize'!U$5,Inputs_ByPrg!$I$5:$AD$5,0))*8760/1000</f>
        <v>8766.2179055109773</v>
      </c>
      <c r="V107" s="86">
        <f>V38*INDEX(Inputs_ByPrg!$I$6:$AD$69,MATCH('ABP BlockSize'!$E107,Inputs_ByPrg!$E$6:$E$69,0),MATCH('ABP BlockSize'!V$5,Inputs_ByPrg!$I$5:$AD$5,0))*8760/1000</f>
        <v>8766.2179055109773</v>
      </c>
      <c r="W107" s="86">
        <f>W38*INDEX(Inputs_ByPrg!$I$6:$AD$69,MATCH('ABP BlockSize'!$E107,Inputs_ByPrg!$E$6:$E$69,0),MATCH('ABP BlockSize'!W$5,Inputs_ByPrg!$I$5:$AD$5,0))*8760/1000</f>
        <v>8766.2179055109773</v>
      </c>
      <c r="X107" s="86">
        <f>X38*INDEX(Inputs_ByPrg!$I$6:$AD$69,MATCH('ABP BlockSize'!$E107,Inputs_ByPrg!$E$6:$E$69,0),MATCH('ABP BlockSize'!X$5,Inputs_ByPrg!$I$5:$AD$5,0))*8760/1000</f>
        <v>8766.2179055109773</v>
      </c>
      <c r="Y107" s="86">
        <f>Y38*INDEX(Inputs_ByPrg!$I$6:$AD$69,MATCH('ABP BlockSize'!$E107,Inputs_ByPrg!$E$6:$E$69,0),MATCH('ABP BlockSize'!Y$5,Inputs_ByPrg!$I$5:$AD$5,0))*8760/1000</f>
        <v>8766.2179055109773</v>
      </c>
      <c r="Z107" s="86">
        <f>Z38*INDEX(Inputs_ByPrg!$I$6:$AD$69,MATCH('ABP BlockSize'!$E107,Inputs_ByPrg!$E$6:$E$69,0),MATCH('ABP BlockSize'!Z$5,Inputs_ByPrg!$I$5:$AD$5,0))*8760/1000</f>
        <v>0</v>
      </c>
      <c r="AA107" s="86">
        <f>AA38*INDEX(Inputs_ByPrg!$I$6:$AD$69,MATCH('ABP BlockSize'!$E107,Inputs_ByPrg!$E$6:$E$69,0),MATCH('ABP BlockSize'!AA$5,Inputs_ByPrg!$I$5:$AD$5,0))*8760/1000</f>
        <v>0</v>
      </c>
      <c r="AB107" s="86">
        <f>AB38*INDEX(Inputs_ByPrg!$I$6:$AD$69,MATCH('ABP BlockSize'!$E107,Inputs_ByPrg!$E$6:$E$69,0),MATCH('ABP BlockSize'!AB$5,Inputs_ByPrg!$I$5:$AD$5,0))*8760/1000</f>
        <v>0</v>
      </c>
    </row>
    <row r="108" spans="2:28" ht="14.75" customHeight="1" x14ac:dyDescent="0.25">
      <c r="B108" s="227" t="s">
        <v>258</v>
      </c>
      <c r="C108" s="227" t="s">
        <v>248</v>
      </c>
      <c r="D108" s="324" t="s">
        <v>327</v>
      </c>
      <c r="E108" s="272" t="str">
        <f t="shared" si="2"/>
        <v>A_Public Schools_&gt;2000-5000</v>
      </c>
      <c r="F108" s="249" t="s">
        <v>91</v>
      </c>
      <c r="G108" s="86">
        <f>G39*INDEX(Inputs_ByPrg!$I$6:$AD$69,MATCH('ABP BlockSize'!$E108,Inputs_ByPrg!$E$6:$E$69,0),MATCH('ABP BlockSize'!G$5,Inputs_ByPrg!$I$5:$AD$5,0))*8760/1000</f>
        <v>0</v>
      </c>
      <c r="H108" s="86">
        <f>H39*INDEX(Inputs_ByPrg!$I$6:$AD$69,MATCH('ABP BlockSize'!$E108,Inputs_ByPrg!$E$6:$E$69,0),MATCH('ABP BlockSize'!H$5,Inputs_ByPrg!$I$5:$AD$5,0))*8760/1000</f>
        <v>0</v>
      </c>
      <c r="I108" s="86">
        <f>I39*INDEX(Inputs_ByPrg!$I$6:$AD$69,MATCH('ABP BlockSize'!$E108,Inputs_ByPrg!$E$6:$E$69,0),MATCH('ABP BlockSize'!I$5,Inputs_ByPrg!$I$5:$AD$5,0))*8760/1000</f>
        <v>0</v>
      </c>
      <c r="J108" s="86">
        <f>J39*INDEX(Inputs_ByPrg!$I$6:$AD$69,MATCH('ABP BlockSize'!$E108,Inputs_ByPrg!$E$6:$E$69,0),MATCH('ABP BlockSize'!J$5,Inputs_ByPrg!$I$5:$AD$5,0))*8760/1000</f>
        <v>0</v>
      </c>
      <c r="K108" s="86">
        <f>K39*INDEX(Inputs_ByPrg!$I$6:$AD$69,MATCH('ABP BlockSize'!$E108,Inputs_ByPrg!$E$6:$E$69,0),MATCH('ABP BlockSize'!K$5,Inputs_ByPrg!$I$5:$AD$5,0))*8760/1000</f>
        <v>0</v>
      </c>
      <c r="L108" s="86">
        <f>L39*INDEX(Inputs_ByPrg!$I$6:$AD$69,MATCH('ABP BlockSize'!$E108,Inputs_ByPrg!$E$6:$E$69,0),MATCH('ABP BlockSize'!L$5,Inputs_ByPrg!$I$5:$AD$5,0))*8760/1000</f>
        <v>0</v>
      </c>
      <c r="M108" s="86">
        <f>M39*INDEX(Inputs_ByPrg!$I$6:$AD$69,MATCH('ABP BlockSize'!$E108,Inputs_ByPrg!$E$6:$E$69,0),MATCH('ABP BlockSize'!M$5,Inputs_ByPrg!$I$5:$AD$5,0))*8760/1000</f>
        <v>0</v>
      </c>
      <c r="N108" s="86">
        <f>N39*INDEX(Inputs_ByPrg!$I$6:$AD$69,MATCH('ABP BlockSize'!$E108,Inputs_ByPrg!$E$6:$E$69,0),MATCH('ABP BlockSize'!N$5,Inputs_ByPrg!$I$5:$AD$5,0))*8760/1000</f>
        <v>0</v>
      </c>
      <c r="O108" s="86">
        <f>O39*INDEX(Inputs_ByPrg!$I$6:$AD$69,MATCH('ABP BlockSize'!$E108,Inputs_ByPrg!$E$6:$E$69,0),MATCH('ABP BlockSize'!O$5,Inputs_ByPrg!$I$5:$AD$5,0))*8760/1000</f>
        <v>0</v>
      </c>
      <c r="P108" s="86">
        <f>P39*INDEX(Inputs_ByPrg!$I$6:$AD$69,MATCH('ABP BlockSize'!$E108,Inputs_ByPrg!$E$6:$E$69,0),MATCH('ABP BlockSize'!P$5,Inputs_ByPrg!$I$5:$AD$5,0))*8760/1000</f>
        <v>0</v>
      </c>
      <c r="Q108" s="86">
        <f>Q39*INDEX(Inputs_ByPrg!$I$6:$AD$69,MATCH('ABP BlockSize'!$E108,Inputs_ByPrg!$E$6:$E$69,0),MATCH('ABP BlockSize'!Q$5,Inputs_ByPrg!$I$5:$AD$5,0))*8760/1000</f>
        <v>0</v>
      </c>
      <c r="R108" s="86">
        <f>R39*INDEX(Inputs_ByPrg!$I$6:$AD$69,MATCH('ABP BlockSize'!$E108,Inputs_ByPrg!$E$6:$E$69,0),MATCH('ABP BlockSize'!R$5,Inputs_ByPrg!$I$5:$AD$5,0))*8760/1000</f>
        <v>0</v>
      </c>
      <c r="S108" s="86">
        <f>S39*INDEX(Inputs_ByPrg!$I$6:$AD$69,MATCH('ABP BlockSize'!$E108,Inputs_ByPrg!$E$6:$E$69,0),MATCH('ABP BlockSize'!S$5,Inputs_ByPrg!$I$5:$AD$5,0))*8760/1000</f>
        <v>0</v>
      </c>
      <c r="T108" s="86">
        <f>T39*INDEX(Inputs_ByPrg!$I$6:$AD$69,MATCH('ABP BlockSize'!$E108,Inputs_ByPrg!$E$6:$E$69,0),MATCH('ABP BlockSize'!T$5,Inputs_ByPrg!$I$5:$AD$5,0))*8760/1000</f>
        <v>0</v>
      </c>
      <c r="U108" s="86">
        <f>U39*INDEX(Inputs_ByPrg!$I$6:$AD$69,MATCH('ABP BlockSize'!$E108,Inputs_ByPrg!$E$6:$E$69,0),MATCH('ABP BlockSize'!U$5,Inputs_ByPrg!$I$5:$AD$5,0))*8760/1000</f>
        <v>0</v>
      </c>
      <c r="V108" s="86">
        <f>V39*INDEX(Inputs_ByPrg!$I$6:$AD$69,MATCH('ABP BlockSize'!$E108,Inputs_ByPrg!$E$6:$E$69,0),MATCH('ABP BlockSize'!V$5,Inputs_ByPrg!$I$5:$AD$5,0))*8760/1000</f>
        <v>0</v>
      </c>
      <c r="W108" s="86">
        <f>W39*INDEX(Inputs_ByPrg!$I$6:$AD$69,MATCH('ABP BlockSize'!$E108,Inputs_ByPrg!$E$6:$E$69,0),MATCH('ABP BlockSize'!W$5,Inputs_ByPrg!$I$5:$AD$5,0))*8760/1000</f>
        <v>0</v>
      </c>
      <c r="X108" s="86">
        <f>X39*INDEX(Inputs_ByPrg!$I$6:$AD$69,MATCH('ABP BlockSize'!$E108,Inputs_ByPrg!$E$6:$E$69,0),MATCH('ABP BlockSize'!X$5,Inputs_ByPrg!$I$5:$AD$5,0))*8760/1000</f>
        <v>0</v>
      </c>
      <c r="Y108" s="86">
        <f>Y39*INDEX(Inputs_ByPrg!$I$6:$AD$69,MATCH('ABP BlockSize'!$E108,Inputs_ByPrg!$E$6:$E$69,0),MATCH('ABP BlockSize'!Y$5,Inputs_ByPrg!$I$5:$AD$5,0))*8760/1000</f>
        <v>0</v>
      </c>
      <c r="Z108" s="86">
        <f>Z39*INDEX(Inputs_ByPrg!$I$6:$AD$69,MATCH('ABP BlockSize'!$E108,Inputs_ByPrg!$E$6:$E$69,0),MATCH('ABP BlockSize'!Z$5,Inputs_ByPrg!$I$5:$AD$5,0))*8760/1000</f>
        <v>0</v>
      </c>
      <c r="AA108" s="86">
        <f>AA39*INDEX(Inputs_ByPrg!$I$6:$AD$69,MATCH('ABP BlockSize'!$E108,Inputs_ByPrg!$E$6:$E$69,0),MATCH('ABP BlockSize'!AA$5,Inputs_ByPrg!$I$5:$AD$5,0))*8760/1000</f>
        <v>0</v>
      </c>
      <c r="AB108" s="86">
        <f>AB39*INDEX(Inputs_ByPrg!$I$6:$AD$69,MATCH('ABP BlockSize'!$E108,Inputs_ByPrg!$E$6:$E$69,0),MATCH('ABP BlockSize'!AB$5,Inputs_ByPrg!$I$5:$AD$5,0))*8760/1000</f>
        <v>0</v>
      </c>
    </row>
    <row r="109" spans="2:28" ht="14.75" customHeight="1" x14ac:dyDescent="0.25">
      <c r="B109" s="227" t="s">
        <v>259</v>
      </c>
      <c r="C109" s="227" t="s">
        <v>248</v>
      </c>
      <c r="D109" s="324" t="s">
        <v>358</v>
      </c>
      <c r="E109" s="272" t="str">
        <f t="shared" si="2"/>
        <v>B_Public Schools_&gt;25</v>
      </c>
      <c r="F109" s="249" t="s">
        <v>91</v>
      </c>
      <c r="G109" s="86">
        <f>G40*INDEX(Inputs_ByPrg!$I$6:$AD$69,MATCH('ABP BlockSize'!$E109,Inputs_ByPrg!$E$6:$E$69,0),MATCH('ABP BlockSize'!G$5,Inputs_ByPrg!$I$5:$AD$5,0))*8760/1000</f>
        <v>0</v>
      </c>
      <c r="H109" s="86">
        <f>H40*INDEX(Inputs_ByPrg!$I$6:$AD$69,MATCH('ABP BlockSize'!$E109,Inputs_ByPrg!$E$6:$E$69,0),MATCH('ABP BlockSize'!H$5,Inputs_ByPrg!$I$5:$AD$5,0))*8760/1000</f>
        <v>0</v>
      </c>
      <c r="I109" s="86">
        <f>I40*INDEX(Inputs_ByPrg!$I$6:$AD$69,MATCH('ABP BlockSize'!$E109,Inputs_ByPrg!$E$6:$E$69,0),MATCH('ABP BlockSize'!I$5,Inputs_ByPrg!$I$5:$AD$5,0))*8760/1000</f>
        <v>0</v>
      </c>
      <c r="J109" s="86">
        <f>J40*INDEX(Inputs_ByPrg!$I$6:$AD$69,MATCH('ABP BlockSize'!$E109,Inputs_ByPrg!$E$6:$E$69,0),MATCH('ABP BlockSize'!J$5,Inputs_ByPrg!$I$5:$AD$5,0))*8760/1000</f>
        <v>0</v>
      </c>
      <c r="K109" s="86">
        <f>K40*INDEX(Inputs_ByPrg!$I$6:$AD$69,MATCH('ABP BlockSize'!$E109,Inputs_ByPrg!$E$6:$E$69,0),MATCH('ABP BlockSize'!K$5,Inputs_ByPrg!$I$5:$AD$5,0))*8760/1000</f>
        <v>0</v>
      </c>
      <c r="L109" s="86">
        <f>L40*INDEX(Inputs_ByPrg!$I$6:$AD$69,MATCH('ABP BlockSize'!$E109,Inputs_ByPrg!$E$6:$E$69,0),MATCH('ABP BlockSize'!L$5,Inputs_ByPrg!$I$5:$AD$5,0))*8760/1000</f>
        <v>0</v>
      </c>
      <c r="M109" s="86">
        <f>M40*INDEX(Inputs_ByPrg!$I$6:$AD$69,MATCH('ABP BlockSize'!$E109,Inputs_ByPrg!$E$6:$E$69,0),MATCH('ABP BlockSize'!M$5,Inputs_ByPrg!$I$5:$AD$5,0))*8760/1000</f>
        <v>0</v>
      </c>
      <c r="N109" s="86">
        <f>N40*INDEX(Inputs_ByPrg!$I$6:$AD$69,MATCH('ABP BlockSize'!$E109,Inputs_ByPrg!$E$6:$E$69,0),MATCH('ABP BlockSize'!N$5,Inputs_ByPrg!$I$5:$AD$5,0))*8760/1000</f>
        <v>0</v>
      </c>
      <c r="O109" s="86">
        <f>O40*INDEX(Inputs_ByPrg!$I$6:$AD$69,MATCH('ABP BlockSize'!$E109,Inputs_ByPrg!$E$6:$E$69,0),MATCH('ABP BlockSize'!O$5,Inputs_ByPrg!$I$5:$AD$5,0))*8760/1000</f>
        <v>0</v>
      </c>
      <c r="P109" s="86">
        <f>P40*INDEX(Inputs_ByPrg!$I$6:$AD$69,MATCH('ABP BlockSize'!$E109,Inputs_ByPrg!$E$6:$E$69,0),MATCH('ABP BlockSize'!P$5,Inputs_ByPrg!$I$5:$AD$5,0))*8760/1000</f>
        <v>0</v>
      </c>
      <c r="Q109" s="86">
        <f>Q40*INDEX(Inputs_ByPrg!$I$6:$AD$69,MATCH('ABP BlockSize'!$E109,Inputs_ByPrg!$E$6:$E$69,0),MATCH('ABP BlockSize'!Q$5,Inputs_ByPrg!$I$5:$AD$5,0))*8760/1000</f>
        <v>0</v>
      </c>
      <c r="R109" s="86">
        <f>R40*INDEX(Inputs_ByPrg!$I$6:$AD$69,MATCH('ABP BlockSize'!$E109,Inputs_ByPrg!$E$6:$E$69,0),MATCH('ABP BlockSize'!R$5,Inputs_ByPrg!$I$5:$AD$5,0))*8760/1000</f>
        <v>0</v>
      </c>
      <c r="S109" s="86">
        <f>S40*INDEX(Inputs_ByPrg!$I$6:$AD$69,MATCH('ABP BlockSize'!$E109,Inputs_ByPrg!$E$6:$E$69,0),MATCH('ABP BlockSize'!S$5,Inputs_ByPrg!$I$5:$AD$5,0))*8760/1000</f>
        <v>0</v>
      </c>
      <c r="T109" s="86">
        <f>T40*INDEX(Inputs_ByPrg!$I$6:$AD$69,MATCH('ABP BlockSize'!$E109,Inputs_ByPrg!$E$6:$E$69,0),MATCH('ABP BlockSize'!T$5,Inputs_ByPrg!$I$5:$AD$5,0))*8760/1000</f>
        <v>0</v>
      </c>
      <c r="U109" s="86">
        <f>U40*INDEX(Inputs_ByPrg!$I$6:$AD$69,MATCH('ABP BlockSize'!$E109,Inputs_ByPrg!$E$6:$E$69,0),MATCH('ABP BlockSize'!U$5,Inputs_ByPrg!$I$5:$AD$5,0))*8760/1000</f>
        <v>0</v>
      </c>
      <c r="V109" s="86">
        <f>V40*INDEX(Inputs_ByPrg!$I$6:$AD$69,MATCH('ABP BlockSize'!$E109,Inputs_ByPrg!$E$6:$E$69,0),MATCH('ABP BlockSize'!V$5,Inputs_ByPrg!$I$5:$AD$5,0))*8760/1000</f>
        <v>0</v>
      </c>
      <c r="W109" s="86">
        <f>W40*INDEX(Inputs_ByPrg!$I$6:$AD$69,MATCH('ABP BlockSize'!$E109,Inputs_ByPrg!$E$6:$E$69,0),MATCH('ABP BlockSize'!W$5,Inputs_ByPrg!$I$5:$AD$5,0))*8760/1000</f>
        <v>0</v>
      </c>
      <c r="X109" s="86">
        <f>X40*INDEX(Inputs_ByPrg!$I$6:$AD$69,MATCH('ABP BlockSize'!$E109,Inputs_ByPrg!$E$6:$E$69,0),MATCH('ABP BlockSize'!X$5,Inputs_ByPrg!$I$5:$AD$5,0))*8760/1000</f>
        <v>0</v>
      </c>
      <c r="Y109" s="86">
        <f>Y40*INDEX(Inputs_ByPrg!$I$6:$AD$69,MATCH('ABP BlockSize'!$E109,Inputs_ByPrg!$E$6:$E$69,0),MATCH('ABP BlockSize'!Y$5,Inputs_ByPrg!$I$5:$AD$5,0))*8760/1000</f>
        <v>0</v>
      </c>
      <c r="Z109" s="86">
        <f>Z40*INDEX(Inputs_ByPrg!$I$6:$AD$69,MATCH('ABP BlockSize'!$E109,Inputs_ByPrg!$E$6:$E$69,0),MATCH('ABP BlockSize'!Z$5,Inputs_ByPrg!$I$5:$AD$5,0))*8760/1000</f>
        <v>0</v>
      </c>
      <c r="AA109" s="86">
        <f>AA40*INDEX(Inputs_ByPrg!$I$6:$AD$69,MATCH('ABP BlockSize'!$E109,Inputs_ByPrg!$E$6:$E$69,0),MATCH('ABP BlockSize'!AA$5,Inputs_ByPrg!$I$5:$AD$5,0))*8760/1000</f>
        <v>0</v>
      </c>
      <c r="AB109" s="86">
        <f>AB40*INDEX(Inputs_ByPrg!$I$6:$AD$69,MATCH('ABP BlockSize'!$E109,Inputs_ByPrg!$E$6:$E$69,0),MATCH('ABP BlockSize'!AB$5,Inputs_ByPrg!$I$5:$AD$5,0))*8760/1000</f>
        <v>0</v>
      </c>
    </row>
    <row r="110" spans="2:28" ht="14.75" customHeight="1" x14ac:dyDescent="0.25">
      <c r="B110" s="227" t="s">
        <v>259</v>
      </c>
      <c r="C110" s="227" t="s">
        <v>248</v>
      </c>
      <c r="D110" s="324" t="s">
        <v>322</v>
      </c>
      <c r="E110" s="272" t="str">
        <f t="shared" si="2"/>
        <v>B_Public Schools_&gt;25-100</v>
      </c>
      <c r="F110" s="249" t="s">
        <v>91</v>
      </c>
      <c r="G110" s="86">
        <f>G41*INDEX(Inputs_ByPrg!$I$6:$AD$69,MATCH('ABP BlockSize'!$E110,Inputs_ByPrg!$E$6:$E$69,0),MATCH('ABP BlockSize'!G$5,Inputs_ByPrg!$I$5:$AD$5,0))*8760/1000</f>
        <v>0</v>
      </c>
      <c r="H110" s="86">
        <f>H41*INDEX(Inputs_ByPrg!$I$6:$AD$69,MATCH('ABP BlockSize'!$E110,Inputs_ByPrg!$E$6:$E$69,0),MATCH('ABP BlockSize'!H$5,Inputs_ByPrg!$I$5:$AD$5,0))*8760/1000</f>
        <v>0</v>
      </c>
      <c r="I110" s="86">
        <f>I41*INDEX(Inputs_ByPrg!$I$6:$AD$69,MATCH('ABP BlockSize'!$E110,Inputs_ByPrg!$E$6:$E$69,0),MATCH('ABP BlockSize'!I$5,Inputs_ByPrg!$I$5:$AD$5,0))*8760/1000</f>
        <v>1366.5502050637847</v>
      </c>
      <c r="J110" s="86">
        <f>J41*INDEX(Inputs_ByPrg!$I$6:$AD$69,MATCH('ABP BlockSize'!$E110,Inputs_ByPrg!$E$6:$E$69,0),MATCH('ABP BlockSize'!J$5,Inputs_ByPrg!$I$5:$AD$5,0))*8760/1000</f>
        <v>1138.791837553154</v>
      </c>
      <c r="K110" s="86">
        <f>K41*INDEX(Inputs_ByPrg!$I$6:$AD$69,MATCH('ABP BlockSize'!$E110,Inputs_ByPrg!$E$6:$E$69,0),MATCH('ABP BlockSize'!K$5,Inputs_ByPrg!$I$5:$AD$5,0))*8760/1000</f>
        <v>1138.791837553154</v>
      </c>
      <c r="L110" s="86">
        <f>L41*INDEX(Inputs_ByPrg!$I$6:$AD$69,MATCH('ABP BlockSize'!$E110,Inputs_ByPrg!$E$6:$E$69,0),MATCH('ABP BlockSize'!L$5,Inputs_ByPrg!$I$5:$AD$5,0))*8760/1000</f>
        <v>1366.5502050637847</v>
      </c>
      <c r="M110" s="86">
        <f>M41*INDEX(Inputs_ByPrg!$I$6:$AD$69,MATCH('ABP BlockSize'!$E110,Inputs_ByPrg!$E$6:$E$69,0),MATCH('ABP BlockSize'!M$5,Inputs_ByPrg!$I$5:$AD$5,0))*8760/1000</f>
        <v>1366.5502050637847</v>
      </c>
      <c r="N110" s="86">
        <f>N41*INDEX(Inputs_ByPrg!$I$6:$AD$69,MATCH('ABP BlockSize'!$E110,Inputs_ByPrg!$E$6:$E$69,0),MATCH('ABP BlockSize'!N$5,Inputs_ByPrg!$I$5:$AD$5,0))*8760/1000</f>
        <v>911.03347004252316</v>
      </c>
      <c r="O110" s="86">
        <f>O41*INDEX(Inputs_ByPrg!$I$6:$AD$69,MATCH('ABP BlockSize'!$E110,Inputs_ByPrg!$E$6:$E$69,0),MATCH('ABP BlockSize'!O$5,Inputs_ByPrg!$I$5:$AD$5,0))*8760/1000</f>
        <v>911.03347004252316</v>
      </c>
      <c r="P110" s="86">
        <f>P41*INDEX(Inputs_ByPrg!$I$6:$AD$69,MATCH('ABP BlockSize'!$E110,Inputs_ByPrg!$E$6:$E$69,0),MATCH('ABP BlockSize'!P$5,Inputs_ByPrg!$I$5:$AD$5,0))*8760/1000</f>
        <v>911.03347004252316</v>
      </c>
      <c r="Q110" s="86">
        <f>Q41*INDEX(Inputs_ByPrg!$I$6:$AD$69,MATCH('ABP BlockSize'!$E110,Inputs_ByPrg!$E$6:$E$69,0),MATCH('ABP BlockSize'!Q$5,Inputs_ByPrg!$I$5:$AD$5,0))*8760/1000</f>
        <v>911.03347004252316</v>
      </c>
      <c r="R110" s="86">
        <f>R41*INDEX(Inputs_ByPrg!$I$6:$AD$69,MATCH('ABP BlockSize'!$E110,Inputs_ByPrg!$E$6:$E$69,0),MATCH('ABP BlockSize'!R$5,Inputs_ByPrg!$I$5:$AD$5,0))*8760/1000</f>
        <v>911.03347004252316</v>
      </c>
      <c r="S110" s="86">
        <f>S41*INDEX(Inputs_ByPrg!$I$6:$AD$69,MATCH('ABP BlockSize'!$E110,Inputs_ByPrg!$E$6:$E$69,0),MATCH('ABP BlockSize'!S$5,Inputs_ByPrg!$I$5:$AD$5,0))*8760/1000</f>
        <v>911.03347004252316</v>
      </c>
      <c r="T110" s="86">
        <f>T41*INDEX(Inputs_ByPrg!$I$6:$AD$69,MATCH('ABP BlockSize'!$E110,Inputs_ByPrg!$E$6:$E$69,0),MATCH('ABP BlockSize'!T$5,Inputs_ByPrg!$I$5:$AD$5,0))*8760/1000</f>
        <v>911.03347004252316</v>
      </c>
      <c r="U110" s="86">
        <f>U41*INDEX(Inputs_ByPrg!$I$6:$AD$69,MATCH('ABP BlockSize'!$E110,Inputs_ByPrg!$E$6:$E$69,0),MATCH('ABP BlockSize'!U$5,Inputs_ByPrg!$I$5:$AD$5,0))*8760/1000</f>
        <v>911.03347004252316</v>
      </c>
      <c r="V110" s="86">
        <f>V41*INDEX(Inputs_ByPrg!$I$6:$AD$69,MATCH('ABP BlockSize'!$E110,Inputs_ByPrg!$E$6:$E$69,0),MATCH('ABP BlockSize'!V$5,Inputs_ByPrg!$I$5:$AD$5,0))*8760/1000</f>
        <v>911.03347004252316</v>
      </c>
      <c r="W110" s="86">
        <f>W41*INDEX(Inputs_ByPrg!$I$6:$AD$69,MATCH('ABP BlockSize'!$E110,Inputs_ByPrg!$E$6:$E$69,0),MATCH('ABP BlockSize'!W$5,Inputs_ByPrg!$I$5:$AD$5,0))*8760/1000</f>
        <v>911.03347004252316</v>
      </c>
      <c r="X110" s="86">
        <f>X41*INDEX(Inputs_ByPrg!$I$6:$AD$69,MATCH('ABP BlockSize'!$E110,Inputs_ByPrg!$E$6:$E$69,0),MATCH('ABP BlockSize'!X$5,Inputs_ByPrg!$I$5:$AD$5,0))*8760/1000</f>
        <v>911.03347004252316</v>
      </c>
      <c r="Y110" s="86">
        <f>Y41*INDEX(Inputs_ByPrg!$I$6:$AD$69,MATCH('ABP BlockSize'!$E110,Inputs_ByPrg!$E$6:$E$69,0),MATCH('ABP BlockSize'!Y$5,Inputs_ByPrg!$I$5:$AD$5,0))*8760/1000</f>
        <v>911.03347004252316</v>
      </c>
      <c r="Z110" s="86">
        <f>Z41*INDEX(Inputs_ByPrg!$I$6:$AD$69,MATCH('ABP BlockSize'!$E110,Inputs_ByPrg!$E$6:$E$69,0),MATCH('ABP BlockSize'!Z$5,Inputs_ByPrg!$I$5:$AD$5,0))*8760/1000</f>
        <v>0</v>
      </c>
      <c r="AA110" s="86">
        <f>AA41*INDEX(Inputs_ByPrg!$I$6:$AD$69,MATCH('ABP BlockSize'!$E110,Inputs_ByPrg!$E$6:$E$69,0),MATCH('ABP BlockSize'!AA$5,Inputs_ByPrg!$I$5:$AD$5,0))*8760/1000</f>
        <v>0</v>
      </c>
      <c r="AB110" s="86">
        <f>AB41*INDEX(Inputs_ByPrg!$I$6:$AD$69,MATCH('ABP BlockSize'!$E110,Inputs_ByPrg!$E$6:$E$69,0),MATCH('ABP BlockSize'!AB$5,Inputs_ByPrg!$I$5:$AD$5,0))*8760/1000</f>
        <v>0</v>
      </c>
    </row>
    <row r="111" spans="2:28" ht="14.75" customHeight="1" x14ac:dyDescent="0.25">
      <c r="B111" s="227" t="s">
        <v>259</v>
      </c>
      <c r="C111" s="227" t="s">
        <v>248</v>
      </c>
      <c r="D111" s="324" t="s">
        <v>323</v>
      </c>
      <c r="E111" s="272" t="str">
        <f t="shared" si="2"/>
        <v>B_Public Schools_&gt;100-200</v>
      </c>
      <c r="F111" s="249" t="s">
        <v>91</v>
      </c>
      <c r="G111" s="86">
        <f>G42*INDEX(Inputs_ByPrg!$I$6:$AD$69,MATCH('ABP BlockSize'!$E111,Inputs_ByPrg!$E$6:$E$69,0),MATCH('ABP BlockSize'!G$5,Inputs_ByPrg!$I$5:$AD$5,0))*8760/1000</f>
        <v>0</v>
      </c>
      <c r="H111" s="86">
        <f>H42*INDEX(Inputs_ByPrg!$I$6:$AD$69,MATCH('ABP BlockSize'!$E111,Inputs_ByPrg!$E$6:$E$69,0),MATCH('ABP BlockSize'!H$5,Inputs_ByPrg!$I$5:$AD$5,0))*8760/1000</f>
        <v>0</v>
      </c>
      <c r="I111" s="86">
        <f>I42*INDEX(Inputs_ByPrg!$I$6:$AD$69,MATCH('ABP BlockSize'!$E111,Inputs_ByPrg!$E$6:$E$69,0),MATCH('ABP BlockSize'!I$5,Inputs_ByPrg!$I$5:$AD$5,0))*8760/1000</f>
        <v>29668.742447129654</v>
      </c>
      <c r="J111" s="86">
        <f>J42*INDEX(Inputs_ByPrg!$I$6:$AD$69,MATCH('ABP BlockSize'!$E111,Inputs_ByPrg!$E$6:$E$69,0),MATCH('ABP BlockSize'!J$5,Inputs_ByPrg!$I$5:$AD$5,0))*8760/1000</f>
        <v>24723.952039274711</v>
      </c>
      <c r="K111" s="86">
        <f>K42*INDEX(Inputs_ByPrg!$I$6:$AD$69,MATCH('ABP BlockSize'!$E111,Inputs_ByPrg!$E$6:$E$69,0),MATCH('ABP BlockSize'!K$5,Inputs_ByPrg!$I$5:$AD$5,0))*8760/1000</f>
        <v>24723.952039274711</v>
      </c>
      <c r="L111" s="86">
        <f>L42*INDEX(Inputs_ByPrg!$I$6:$AD$69,MATCH('ABP BlockSize'!$E111,Inputs_ByPrg!$E$6:$E$69,0),MATCH('ABP BlockSize'!L$5,Inputs_ByPrg!$I$5:$AD$5,0))*8760/1000</f>
        <v>29668.742447129654</v>
      </c>
      <c r="M111" s="86">
        <f>M42*INDEX(Inputs_ByPrg!$I$6:$AD$69,MATCH('ABP BlockSize'!$E111,Inputs_ByPrg!$E$6:$E$69,0),MATCH('ABP BlockSize'!M$5,Inputs_ByPrg!$I$5:$AD$5,0))*8760/1000</f>
        <v>29668.742447129654</v>
      </c>
      <c r="N111" s="86">
        <f>N42*INDEX(Inputs_ByPrg!$I$6:$AD$69,MATCH('ABP BlockSize'!$E111,Inputs_ByPrg!$E$6:$E$69,0),MATCH('ABP BlockSize'!N$5,Inputs_ByPrg!$I$5:$AD$5,0))*8760/1000</f>
        <v>19779.161631419771</v>
      </c>
      <c r="O111" s="86">
        <f>O42*INDEX(Inputs_ByPrg!$I$6:$AD$69,MATCH('ABP BlockSize'!$E111,Inputs_ByPrg!$E$6:$E$69,0),MATCH('ABP BlockSize'!O$5,Inputs_ByPrg!$I$5:$AD$5,0))*8760/1000</f>
        <v>19779.161631419771</v>
      </c>
      <c r="P111" s="86">
        <f>P42*INDEX(Inputs_ByPrg!$I$6:$AD$69,MATCH('ABP BlockSize'!$E111,Inputs_ByPrg!$E$6:$E$69,0),MATCH('ABP BlockSize'!P$5,Inputs_ByPrg!$I$5:$AD$5,0))*8760/1000</f>
        <v>19779.161631419771</v>
      </c>
      <c r="Q111" s="86">
        <f>Q42*INDEX(Inputs_ByPrg!$I$6:$AD$69,MATCH('ABP BlockSize'!$E111,Inputs_ByPrg!$E$6:$E$69,0),MATCH('ABP BlockSize'!Q$5,Inputs_ByPrg!$I$5:$AD$5,0))*8760/1000</f>
        <v>19779.161631419771</v>
      </c>
      <c r="R111" s="86">
        <f>R42*INDEX(Inputs_ByPrg!$I$6:$AD$69,MATCH('ABP BlockSize'!$E111,Inputs_ByPrg!$E$6:$E$69,0),MATCH('ABP BlockSize'!R$5,Inputs_ByPrg!$I$5:$AD$5,0))*8760/1000</f>
        <v>19779.161631419771</v>
      </c>
      <c r="S111" s="86">
        <f>S42*INDEX(Inputs_ByPrg!$I$6:$AD$69,MATCH('ABP BlockSize'!$E111,Inputs_ByPrg!$E$6:$E$69,0),MATCH('ABP BlockSize'!S$5,Inputs_ByPrg!$I$5:$AD$5,0))*8760/1000</f>
        <v>19779.161631419771</v>
      </c>
      <c r="T111" s="86">
        <f>T42*INDEX(Inputs_ByPrg!$I$6:$AD$69,MATCH('ABP BlockSize'!$E111,Inputs_ByPrg!$E$6:$E$69,0),MATCH('ABP BlockSize'!T$5,Inputs_ByPrg!$I$5:$AD$5,0))*8760/1000</f>
        <v>19779.161631419771</v>
      </c>
      <c r="U111" s="86">
        <f>U42*INDEX(Inputs_ByPrg!$I$6:$AD$69,MATCH('ABP BlockSize'!$E111,Inputs_ByPrg!$E$6:$E$69,0),MATCH('ABP BlockSize'!U$5,Inputs_ByPrg!$I$5:$AD$5,0))*8760/1000</f>
        <v>19779.161631419771</v>
      </c>
      <c r="V111" s="86">
        <f>V42*INDEX(Inputs_ByPrg!$I$6:$AD$69,MATCH('ABP BlockSize'!$E111,Inputs_ByPrg!$E$6:$E$69,0),MATCH('ABP BlockSize'!V$5,Inputs_ByPrg!$I$5:$AD$5,0))*8760/1000</f>
        <v>19779.161631419771</v>
      </c>
      <c r="W111" s="86">
        <f>W42*INDEX(Inputs_ByPrg!$I$6:$AD$69,MATCH('ABP BlockSize'!$E111,Inputs_ByPrg!$E$6:$E$69,0),MATCH('ABP BlockSize'!W$5,Inputs_ByPrg!$I$5:$AD$5,0))*8760/1000</f>
        <v>19779.161631419771</v>
      </c>
      <c r="X111" s="86">
        <f>X42*INDEX(Inputs_ByPrg!$I$6:$AD$69,MATCH('ABP BlockSize'!$E111,Inputs_ByPrg!$E$6:$E$69,0),MATCH('ABP BlockSize'!X$5,Inputs_ByPrg!$I$5:$AD$5,0))*8760/1000</f>
        <v>19779.161631419771</v>
      </c>
      <c r="Y111" s="86">
        <f>Y42*INDEX(Inputs_ByPrg!$I$6:$AD$69,MATCH('ABP BlockSize'!$E111,Inputs_ByPrg!$E$6:$E$69,0),MATCH('ABP BlockSize'!Y$5,Inputs_ByPrg!$I$5:$AD$5,0))*8760/1000</f>
        <v>19779.161631419771</v>
      </c>
      <c r="Z111" s="86">
        <f>Z42*INDEX(Inputs_ByPrg!$I$6:$AD$69,MATCH('ABP BlockSize'!$E111,Inputs_ByPrg!$E$6:$E$69,0),MATCH('ABP BlockSize'!Z$5,Inputs_ByPrg!$I$5:$AD$5,0))*8760/1000</f>
        <v>0</v>
      </c>
      <c r="AA111" s="86">
        <f>AA42*INDEX(Inputs_ByPrg!$I$6:$AD$69,MATCH('ABP BlockSize'!$E111,Inputs_ByPrg!$E$6:$E$69,0),MATCH('ABP BlockSize'!AA$5,Inputs_ByPrg!$I$5:$AD$5,0))*8760/1000</f>
        <v>0</v>
      </c>
      <c r="AB111" s="86">
        <f>AB42*INDEX(Inputs_ByPrg!$I$6:$AD$69,MATCH('ABP BlockSize'!$E111,Inputs_ByPrg!$E$6:$E$69,0),MATCH('ABP BlockSize'!AB$5,Inputs_ByPrg!$I$5:$AD$5,0))*8760/1000</f>
        <v>0</v>
      </c>
    </row>
    <row r="112" spans="2:28" ht="14.75" customHeight="1" x14ac:dyDescent="0.25">
      <c r="B112" s="227" t="s">
        <v>259</v>
      </c>
      <c r="C112" s="227" t="s">
        <v>248</v>
      </c>
      <c r="D112" s="324" t="s">
        <v>324</v>
      </c>
      <c r="E112" s="272" t="str">
        <f t="shared" si="2"/>
        <v>B_Public Schools_&gt;200-500</v>
      </c>
      <c r="F112" s="249" t="s">
        <v>91</v>
      </c>
      <c r="G112" s="86">
        <f>G43*INDEX(Inputs_ByPrg!$I$6:$AD$69,MATCH('ABP BlockSize'!$E112,Inputs_ByPrg!$E$6:$E$69,0),MATCH('ABP BlockSize'!G$5,Inputs_ByPrg!$I$5:$AD$5,0))*8760/1000</f>
        <v>0</v>
      </c>
      <c r="H112" s="86">
        <f>H43*INDEX(Inputs_ByPrg!$I$6:$AD$69,MATCH('ABP BlockSize'!$E112,Inputs_ByPrg!$E$6:$E$69,0),MATCH('ABP BlockSize'!H$5,Inputs_ByPrg!$I$5:$AD$5,0))*8760/1000</f>
        <v>0</v>
      </c>
      <c r="I112" s="86">
        <f>I43*INDEX(Inputs_ByPrg!$I$6:$AD$69,MATCH('ABP BlockSize'!$E112,Inputs_ByPrg!$E$6:$E$69,0),MATCH('ABP BlockSize'!I$5,Inputs_ByPrg!$I$5:$AD$5,0))*8760/1000</f>
        <v>17250.461488965098</v>
      </c>
      <c r="J112" s="86">
        <f>J43*INDEX(Inputs_ByPrg!$I$6:$AD$69,MATCH('ABP BlockSize'!$E112,Inputs_ByPrg!$E$6:$E$69,0),MATCH('ABP BlockSize'!J$5,Inputs_ByPrg!$I$5:$AD$5,0))*8760/1000</f>
        <v>14375.384574137579</v>
      </c>
      <c r="K112" s="86">
        <f>K43*INDEX(Inputs_ByPrg!$I$6:$AD$69,MATCH('ABP BlockSize'!$E112,Inputs_ByPrg!$E$6:$E$69,0),MATCH('ABP BlockSize'!K$5,Inputs_ByPrg!$I$5:$AD$5,0))*8760/1000</f>
        <v>14375.384574137579</v>
      </c>
      <c r="L112" s="86">
        <f>L43*INDEX(Inputs_ByPrg!$I$6:$AD$69,MATCH('ABP BlockSize'!$E112,Inputs_ByPrg!$E$6:$E$69,0),MATCH('ABP BlockSize'!L$5,Inputs_ByPrg!$I$5:$AD$5,0))*8760/1000</f>
        <v>17250.461488965098</v>
      </c>
      <c r="M112" s="86">
        <f>M43*INDEX(Inputs_ByPrg!$I$6:$AD$69,MATCH('ABP BlockSize'!$E112,Inputs_ByPrg!$E$6:$E$69,0),MATCH('ABP BlockSize'!M$5,Inputs_ByPrg!$I$5:$AD$5,0))*8760/1000</f>
        <v>17250.461488965098</v>
      </c>
      <c r="N112" s="86">
        <f>N43*INDEX(Inputs_ByPrg!$I$6:$AD$69,MATCH('ABP BlockSize'!$E112,Inputs_ByPrg!$E$6:$E$69,0),MATCH('ABP BlockSize'!N$5,Inputs_ByPrg!$I$5:$AD$5,0))*8760/1000</f>
        <v>11500.307659310065</v>
      </c>
      <c r="O112" s="86">
        <f>O43*INDEX(Inputs_ByPrg!$I$6:$AD$69,MATCH('ABP BlockSize'!$E112,Inputs_ByPrg!$E$6:$E$69,0),MATCH('ABP BlockSize'!O$5,Inputs_ByPrg!$I$5:$AD$5,0))*8760/1000</f>
        <v>11500.307659310065</v>
      </c>
      <c r="P112" s="86">
        <f>P43*INDEX(Inputs_ByPrg!$I$6:$AD$69,MATCH('ABP BlockSize'!$E112,Inputs_ByPrg!$E$6:$E$69,0),MATCH('ABP BlockSize'!P$5,Inputs_ByPrg!$I$5:$AD$5,0))*8760/1000</f>
        <v>11500.307659310065</v>
      </c>
      <c r="Q112" s="86">
        <f>Q43*INDEX(Inputs_ByPrg!$I$6:$AD$69,MATCH('ABP BlockSize'!$E112,Inputs_ByPrg!$E$6:$E$69,0),MATCH('ABP BlockSize'!Q$5,Inputs_ByPrg!$I$5:$AD$5,0))*8760/1000</f>
        <v>11500.307659310065</v>
      </c>
      <c r="R112" s="86">
        <f>R43*INDEX(Inputs_ByPrg!$I$6:$AD$69,MATCH('ABP BlockSize'!$E112,Inputs_ByPrg!$E$6:$E$69,0),MATCH('ABP BlockSize'!R$5,Inputs_ByPrg!$I$5:$AD$5,0))*8760/1000</f>
        <v>11500.307659310065</v>
      </c>
      <c r="S112" s="86">
        <f>S43*INDEX(Inputs_ByPrg!$I$6:$AD$69,MATCH('ABP BlockSize'!$E112,Inputs_ByPrg!$E$6:$E$69,0),MATCH('ABP BlockSize'!S$5,Inputs_ByPrg!$I$5:$AD$5,0))*8760/1000</f>
        <v>11500.307659310065</v>
      </c>
      <c r="T112" s="86">
        <f>T43*INDEX(Inputs_ByPrg!$I$6:$AD$69,MATCH('ABP BlockSize'!$E112,Inputs_ByPrg!$E$6:$E$69,0),MATCH('ABP BlockSize'!T$5,Inputs_ByPrg!$I$5:$AD$5,0))*8760/1000</f>
        <v>11500.307659310065</v>
      </c>
      <c r="U112" s="86">
        <f>U43*INDEX(Inputs_ByPrg!$I$6:$AD$69,MATCH('ABP BlockSize'!$E112,Inputs_ByPrg!$E$6:$E$69,0),MATCH('ABP BlockSize'!U$5,Inputs_ByPrg!$I$5:$AD$5,0))*8760/1000</f>
        <v>11500.307659310065</v>
      </c>
      <c r="V112" s="86">
        <f>V43*INDEX(Inputs_ByPrg!$I$6:$AD$69,MATCH('ABP BlockSize'!$E112,Inputs_ByPrg!$E$6:$E$69,0),MATCH('ABP BlockSize'!V$5,Inputs_ByPrg!$I$5:$AD$5,0))*8760/1000</f>
        <v>11500.307659310065</v>
      </c>
      <c r="W112" s="86">
        <f>W43*INDEX(Inputs_ByPrg!$I$6:$AD$69,MATCH('ABP BlockSize'!$E112,Inputs_ByPrg!$E$6:$E$69,0),MATCH('ABP BlockSize'!W$5,Inputs_ByPrg!$I$5:$AD$5,0))*8760/1000</f>
        <v>11500.307659310065</v>
      </c>
      <c r="X112" s="86">
        <f>X43*INDEX(Inputs_ByPrg!$I$6:$AD$69,MATCH('ABP BlockSize'!$E112,Inputs_ByPrg!$E$6:$E$69,0),MATCH('ABP BlockSize'!X$5,Inputs_ByPrg!$I$5:$AD$5,0))*8760/1000</f>
        <v>11500.307659310065</v>
      </c>
      <c r="Y112" s="86">
        <f>Y43*INDEX(Inputs_ByPrg!$I$6:$AD$69,MATCH('ABP BlockSize'!$E112,Inputs_ByPrg!$E$6:$E$69,0),MATCH('ABP BlockSize'!Y$5,Inputs_ByPrg!$I$5:$AD$5,0))*8760/1000</f>
        <v>11500.307659310065</v>
      </c>
      <c r="Z112" s="86">
        <f>Z43*INDEX(Inputs_ByPrg!$I$6:$AD$69,MATCH('ABP BlockSize'!$E112,Inputs_ByPrg!$E$6:$E$69,0),MATCH('ABP BlockSize'!Z$5,Inputs_ByPrg!$I$5:$AD$5,0))*8760/1000</f>
        <v>0</v>
      </c>
      <c r="AA112" s="86">
        <f>AA43*INDEX(Inputs_ByPrg!$I$6:$AD$69,MATCH('ABP BlockSize'!$E112,Inputs_ByPrg!$E$6:$E$69,0),MATCH('ABP BlockSize'!AA$5,Inputs_ByPrg!$I$5:$AD$5,0))*8760/1000</f>
        <v>0</v>
      </c>
      <c r="AB112" s="86">
        <f>AB43*INDEX(Inputs_ByPrg!$I$6:$AD$69,MATCH('ABP BlockSize'!$E112,Inputs_ByPrg!$E$6:$E$69,0),MATCH('ABP BlockSize'!AB$5,Inputs_ByPrg!$I$5:$AD$5,0))*8760/1000</f>
        <v>0</v>
      </c>
    </row>
    <row r="113" spans="2:28" ht="14.75" customHeight="1" x14ac:dyDescent="0.25">
      <c r="B113" s="227" t="s">
        <v>259</v>
      </c>
      <c r="C113" s="227" t="s">
        <v>248</v>
      </c>
      <c r="D113" s="324" t="s">
        <v>326</v>
      </c>
      <c r="E113" s="272" t="str">
        <f t="shared" si="2"/>
        <v>B_Public Schools_&gt;500-2000</v>
      </c>
      <c r="F113" s="249" t="s">
        <v>91</v>
      </c>
      <c r="G113" s="86">
        <f>G44*INDEX(Inputs_ByPrg!$I$6:$AD$69,MATCH('ABP BlockSize'!$E113,Inputs_ByPrg!$E$6:$E$69,0),MATCH('ABP BlockSize'!G$5,Inputs_ByPrg!$I$5:$AD$5,0))*8760/1000</f>
        <v>0</v>
      </c>
      <c r="H113" s="86">
        <f>H44*INDEX(Inputs_ByPrg!$I$6:$AD$69,MATCH('ABP BlockSize'!$E113,Inputs_ByPrg!$E$6:$E$69,0),MATCH('ABP BlockSize'!H$5,Inputs_ByPrg!$I$5:$AD$5,0))*8760/1000</f>
        <v>0</v>
      </c>
      <c r="I113" s="86">
        <f>I44*INDEX(Inputs_ByPrg!$I$6:$AD$69,MATCH('ABP BlockSize'!$E113,Inputs_ByPrg!$E$6:$E$69,0),MATCH('ABP BlockSize'!I$5,Inputs_ByPrg!$I$5:$AD$5,0))*8760/1000</f>
        <v>19018.068222373749</v>
      </c>
      <c r="J113" s="86">
        <f>J44*INDEX(Inputs_ByPrg!$I$6:$AD$69,MATCH('ABP BlockSize'!$E113,Inputs_ByPrg!$E$6:$E$69,0),MATCH('ABP BlockSize'!J$5,Inputs_ByPrg!$I$5:$AD$5,0))*8760/1000</f>
        <v>15848.390185311457</v>
      </c>
      <c r="K113" s="86">
        <f>K44*INDEX(Inputs_ByPrg!$I$6:$AD$69,MATCH('ABP BlockSize'!$E113,Inputs_ByPrg!$E$6:$E$69,0),MATCH('ABP BlockSize'!K$5,Inputs_ByPrg!$I$5:$AD$5,0))*8760/1000</f>
        <v>15848.390185311457</v>
      </c>
      <c r="L113" s="86">
        <f>L44*INDEX(Inputs_ByPrg!$I$6:$AD$69,MATCH('ABP BlockSize'!$E113,Inputs_ByPrg!$E$6:$E$69,0),MATCH('ABP BlockSize'!L$5,Inputs_ByPrg!$I$5:$AD$5,0))*8760/1000</f>
        <v>19018.068222373749</v>
      </c>
      <c r="M113" s="86">
        <f>M44*INDEX(Inputs_ByPrg!$I$6:$AD$69,MATCH('ABP BlockSize'!$E113,Inputs_ByPrg!$E$6:$E$69,0),MATCH('ABP BlockSize'!M$5,Inputs_ByPrg!$I$5:$AD$5,0))*8760/1000</f>
        <v>19018.068222373749</v>
      </c>
      <c r="N113" s="86">
        <f>N44*INDEX(Inputs_ByPrg!$I$6:$AD$69,MATCH('ABP BlockSize'!$E113,Inputs_ByPrg!$E$6:$E$69,0),MATCH('ABP BlockSize'!N$5,Inputs_ByPrg!$I$5:$AD$5,0))*8760/1000</f>
        <v>12678.712148249166</v>
      </c>
      <c r="O113" s="86">
        <f>O44*INDEX(Inputs_ByPrg!$I$6:$AD$69,MATCH('ABP BlockSize'!$E113,Inputs_ByPrg!$E$6:$E$69,0),MATCH('ABP BlockSize'!O$5,Inputs_ByPrg!$I$5:$AD$5,0))*8760/1000</f>
        <v>12678.712148249166</v>
      </c>
      <c r="P113" s="86">
        <f>P44*INDEX(Inputs_ByPrg!$I$6:$AD$69,MATCH('ABP BlockSize'!$E113,Inputs_ByPrg!$E$6:$E$69,0),MATCH('ABP BlockSize'!P$5,Inputs_ByPrg!$I$5:$AD$5,0))*8760/1000</f>
        <v>12678.712148249166</v>
      </c>
      <c r="Q113" s="86">
        <f>Q44*INDEX(Inputs_ByPrg!$I$6:$AD$69,MATCH('ABP BlockSize'!$E113,Inputs_ByPrg!$E$6:$E$69,0),MATCH('ABP BlockSize'!Q$5,Inputs_ByPrg!$I$5:$AD$5,0))*8760/1000</f>
        <v>12678.712148249166</v>
      </c>
      <c r="R113" s="86">
        <f>R44*INDEX(Inputs_ByPrg!$I$6:$AD$69,MATCH('ABP BlockSize'!$E113,Inputs_ByPrg!$E$6:$E$69,0),MATCH('ABP BlockSize'!R$5,Inputs_ByPrg!$I$5:$AD$5,0))*8760/1000</f>
        <v>12678.712148249166</v>
      </c>
      <c r="S113" s="86">
        <f>S44*INDEX(Inputs_ByPrg!$I$6:$AD$69,MATCH('ABP BlockSize'!$E113,Inputs_ByPrg!$E$6:$E$69,0),MATCH('ABP BlockSize'!S$5,Inputs_ByPrg!$I$5:$AD$5,0))*8760/1000</f>
        <v>12678.712148249166</v>
      </c>
      <c r="T113" s="86">
        <f>T44*INDEX(Inputs_ByPrg!$I$6:$AD$69,MATCH('ABP BlockSize'!$E113,Inputs_ByPrg!$E$6:$E$69,0),MATCH('ABP BlockSize'!T$5,Inputs_ByPrg!$I$5:$AD$5,0))*8760/1000</f>
        <v>12678.712148249166</v>
      </c>
      <c r="U113" s="86">
        <f>U44*INDEX(Inputs_ByPrg!$I$6:$AD$69,MATCH('ABP BlockSize'!$E113,Inputs_ByPrg!$E$6:$E$69,0),MATCH('ABP BlockSize'!U$5,Inputs_ByPrg!$I$5:$AD$5,0))*8760/1000</f>
        <v>12678.712148249166</v>
      </c>
      <c r="V113" s="86">
        <f>V44*INDEX(Inputs_ByPrg!$I$6:$AD$69,MATCH('ABP BlockSize'!$E113,Inputs_ByPrg!$E$6:$E$69,0),MATCH('ABP BlockSize'!V$5,Inputs_ByPrg!$I$5:$AD$5,0))*8760/1000</f>
        <v>12678.712148249166</v>
      </c>
      <c r="W113" s="86">
        <f>W44*INDEX(Inputs_ByPrg!$I$6:$AD$69,MATCH('ABP BlockSize'!$E113,Inputs_ByPrg!$E$6:$E$69,0),MATCH('ABP BlockSize'!W$5,Inputs_ByPrg!$I$5:$AD$5,0))*8760/1000</f>
        <v>12678.712148249166</v>
      </c>
      <c r="X113" s="86">
        <f>X44*INDEX(Inputs_ByPrg!$I$6:$AD$69,MATCH('ABP BlockSize'!$E113,Inputs_ByPrg!$E$6:$E$69,0),MATCH('ABP BlockSize'!X$5,Inputs_ByPrg!$I$5:$AD$5,0))*8760/1000</f>
        <v>12678.712148249166</v>
      </c>
      <c r="Y113" s="86">
        <f>Y44*INDEX(Inputs_ByPrg!$I$6:$AD$69,MATCH('ABP BlockSize'!$E113,Inputs_ByPrg!$E$6:$E$69,0),MATCH('ABP BlockSize'!Y$5,Inputs_ByPrg!$I$5:$AD$5,0))*8760/1000</f>
        <v>12678.712148249166</v>
      </c>
      <c r="Z113" s="86">
        <f>Z44*INDEX(Inputs_ByPrg!$I$6:$AD$69,MATCH('ABP BlockSize'!$E113,Inputs_ByPrg!$E$6:$E$69,0),MATCH('ABP BlockSize'!Z$5,Inputs_ByPrg!$I$5:$AD$5,0))*8760/1000</f>
        <v>0</v>
      </c>
      <c r="AA113" s="86">
        <f>AA44*INDEX(Inputs_ByPrg!$I$6:$AD$69,MATCH('ABP BlockSize'!$E113,Inputs_ByPrg!$E$6:$E$69,0),MATCH('ABP BlockSize'!AA$5,Inputs_ByPrg!$I$5:$AD$5,0))*8760/1000</f>
        <v>0</v>
      </c>
      <c r="AB113" s="86">
        <f>AB44*INDEX(Inputs_ByPrg!$I$6:$AD$69,MATCH('ABP BlockSize'!$E113,Inputs_ByPrg!$E$6:$E$69,0),MATCH('ABP BlockSize'!AB$5,Inputs_ByPrg!$I$5:$AD$5,0))*8760/1000</f>
        <v>0</v>
      </c>
    </row>
    <row r="114" spans="2:28" ht="14.75" customHeight="1" x14ac:dyDescent="0.25">
      <c r="B114" s="227" t="s">
        <v>259</v>
      </c>
      <c r="C114" s="227" t="s">
        <v>248</v>
      </c>
      <c r="D114" s="324" t="s">
        <v>327</v>
      </c>
      <c r="E114" s="272" t="str">
        <f t="shared" si="2"/>
        <v>B_Public Schools_&gt;2000-5000</v>
      </c>
      <c r="F114" s="249" t="s">
        <v>91</v>
      </c>
      <c r="G114" s="86">
        <f>G45*INDEX(Inputs_ByPrg!$I$6:$AD$69,MATCH('ABP BlockSize'!$E114,Inputs_ByPrg!$E$6:$E$69,0),MATCH('ABP BlockSize'!G$5,Inputs_ByPrg!$I$5:$AD$5,0))*8760/1000</f>
        <v>0</v>
      </c>
      <c r="H114" s="86">
        <f>H45*INDEX(Inputs_ByPrg!$I$6:$AD$69,MATCH('ABP BlockSize'!$E114,Inputs_ByPrg!$E$6:$E$69,0),MATCH('ABP BlockSize'!H$5,Inputs_ByPrg!$I$5:$AD$5,0))*8760/1000</f>
        <v>0</v>
      </c>
      <c r="I114" s="86">
        <f>I45*INDEX(Inputs_ByPrg!$I$6:$AD$69,MATCH('ABP BlockSize'!$E114,Inputs_ByPrg!$E$6:$E$69,0),MATCH('ABP BlockSize'!I$5,Inputs_ByPrg!$I$5:$AD$5,0))*8760/1000</f>
        <v>0</v>
      </c>
      <c r="J114" s="86">
        <f>J45*INDEX(Inputs_ByPrg!$I$6:$AD$69,MATCH('ABP BlockSize'!$E114,Inputs_ByPrg!$E$6:$E$69,0),MATCH('ABP BlockSize'!J$5,Inputs_ByPrg!$I$5:$AD$5,0))*8760/1000</f>
        <v>0</v>
      </c>
      <c r="K114" s="86">
        <f>K45*INDEX(Inputs_ByPrg!$I$6:$AD$69,MATCH('ABP BlockSize'!$E114,Inputs_ByPrg!$E$6:$E$69,0),MATCH('ABP BlockSize'!K$5,Inputs_ByPrg!$I$5:$AD$5,0))*8760/1000</f>
        <v>0</v>
      </c>
      <c r="L114" s="86">
        <f>L45*INDEX(Inputs_ByPrg!$I$6:$AD$69,MATCH('ABP BlockSize'!$E114,Inputs_ByPrg!$E$6:$E$69,0),MATCH('ABP BlockSize'!L$5,Inputs_ByPrg!$I$5:$AD$5,0))*8760/1000</f>
        <v>0</v>
      </c>
      <c r="M114" s="86">
        <f>M45*INDEX(Inputs_ByPrg!$I$6:$AD$69,MATCH('ABP BlockSize'!$E114,Inputs_ByPrg!$E$6:$E$69,0),MATCH('ABP BlockSize'!M$5,Inputs_ByPrg!$I$5:$AD$5,0))*8760/1000</f>
        <v>0</v>
      </c>
      <c r="N114" s="86">
        <f>N45*INDEX(Inputs_ByPrg!$I$6:$AD$69,MATCH('ABP BlockSize'!$E114,Inputs_ByPrg!$E$6:$E$69,0),MATCH('ABP BlockSize'!N$5,Inputs_ByPrg!$I$5:$AD$5,0))*8760/1000</f>
        <v>0</v>
      </c>
      <c r="O114" s="86">
        <f>O45*INDEX(Inputs_ByPrg!$I$6:$AD$69,MATCH('ABP BlockSize'!$E114,Inputs_ByPrg!$E$6:$E$69,0),MATCH('ABP BlockSize'!O$5,Inputs_ByPrg!$I$5:$AD$5,0))*8760/1000</f>
        <v>0</v>
      </c>
      <c r="P114" s="86">
        <f>P45*INDEX(Inputs_ByPrg!$I$6:$AD$69,MATCH('ABP BlockSize'!$E114,Inputs_ByPrg!$E$6:$E$69,0),MATCH('ABP BlockSize'!P$5,Inputs_ByPrg!$I$5:$AD$5,0))*8760/1000</f>
        <v>0</v>
      </c>
      <c r="Q114" s="86">
        <f>Q45*INDEX(Inputs_ByPrg!$I$6:$AD$69,MATCH('ABP BlockSize'!$E114,Inputs_ByPrg!$E$6:$E$69,0),MATCH('ABP BlockSize'!Q$5,Inputs_ByPrg!$I$5:$AD$5,0))*8760/1000</f>
        <v>0</v>
      </c>
      <c r="R114" s="86">
        <f>R45*INDEX(Inputs_ByPrg!$I$6:$AD$69,MATCH('ABP BlockSize'!$E114,Inputs_ByPrg!$E$6:$E$69,0),MATCH('ABP BlockSize'!R$5,Inputs_ByPrg!$I$5:$AD$5,0))*8760/1000</f>
        <v>0</v>
      </c>
      <c r="S114" s="86">
        <f>S45*INDEX(Inputs_ByPrg!$I$6:$AD$69,MATCH('ABP BlockSize'!$E114,Inputs_ByPrg!$E$6:$E$69,0),MATCH('ABP BlockSize'!S$5,Inputs_ByPrg!$I$5:$AD$5,0))*8760/1000</f>
        <v>0</v>
      </c>
      <c r="T114" s="86">
        <f>T45*INDEX(Inputs_ByPrg!$I$6:$AD$69,MATCH('ABP BlockSize'!$E114,Inputs_ByPrg!$E$6:$E$69,0),MATCH('ABP BlockSize'!T$5,Inputs_ByPrg!$I$5:$AD$5,0))*8760/1000</f>
        <v>0</v>
      </c>
      <c r="U114" s="86">
        <f>U45*INDEX(Inputs_ByPrg!$I$6:$AD$69,MATCH('ABP BlockSize'!$E114,Inputs_ByPrg!$E$6:$E$69,0),MATCH('ABP BlockSize'!U$5,Inputs_ByPrg!$I$5:$AD$5,0))*8760/1000</f>
        <v>0</v>
      </c>
      <c r="V114" s="86">
        <f>V45*INDEX(Inputs_ByPrg!$I$6:$AD$69,MATCH('ABP BlockSize'!$E114,Inputs_ByPrg!$E$6:$E$69,0),MATCH('ABP BlockSize'!V$5,Inputs_ByPrg!$I$5:$AD$5,0))*8760/1000</f>
        <v>0</v>
      </c>
      <c r="W114" s="86">
        <f>W45*INDEX(Inputs_ByPrg!$I$6:$AD$69,MATCH('ABP BlockSize'!$E114,Inputs_ByPrg!$E$6:$E$69,0),MATCH('ABP BlockSize'!W$5,Inputs_ByPrg!$I$5:$AD$5,0))*8760/1000</f>
        <v>0</v>
      </c>
      <c r="X114" s="86">
        <f>X45*INDEX(Inputs_ByPrg!$I$6:$AD$69,MATCH('ABP BlockSize'!$E114,Inputs_ByPrg!$E$6:$E$69,0),MATCH('ABP BlockSize'!X$5,Inputs_ByPrg!$I$5:$AD$5,0))*8760/1000</f>
        <v>0</v>
      </c>
      <c r="Y114" s="86">
        <f>Y45*INDEX(Inputs_ByPrg!$I$6:$AD$69,MATCH('ABP BlockSize'!$E114,Inputs_ByPrg!$E$6:$E$69,0),MATCH('ABP BlockSize'!Y$5,Inputs_ByPrg!$I$5:$AD$5,0))*8760/1000</f>
        <v>0</v>
      </c>
      <c r="Z114" s="86">
        <f>Z45*INDEX(Inputs_ByPrg!$I$6:$AD$69,MATCH('ABP BlockSize'!$E114,Inputs_ByPrg!$E$6:$E$69,0),MATCH('ABP BlockSize'!Z$5,Inputs_ByPrg!$I$5:$AD$5,0))*8760/1000</f>
        <v>0</v>
      </c>
      <c r="AA114" s="86">
        <f>AA45*INDEX(Inputs_ByPrg!$I$6:$AD$69,MATCH('ABP BlockSize'!$E114,Inputs_ByPrg!$E$6:$E$69,0),MATCH('ABP BlockSize'!AA$5,Inputs_ByPrg!$I$5:$AD$5,0))*8760/1000</f>
        <v>0</v>
      </c>
      <c r="AB114" s="86">
        <f>AB45*INDEX(Inputs_ByPrg!$I$6:$AD$69,MATCH('ABP BlockSize'!$E114,Inputs_ByPrg!$E$6:$E$69,0),MATCH('ABP BlockSize'!AB$5,Inputs_ByPrg!$I$5:$AD$5,0))*8760/1000</f>
        <v>0</v>
      </c>
    </row>
    <row r="115" spans="2:28" ht="14.75" customHeight="1" x14ac:dyDescent="0.25">
      <c r="B115" s="227" t="s">
        <v>258</v>
      </c>
      <c r="C115" s="227" t="s">
        <v>237</v>
      </c>
      <c r="D115" s="323" t="s">
        <v>356</v>
      </c>
      <c r="E115" s="272" t="str">
        <f t="shared" si="2"/>
        <v>A_Community Driven Community Solar_&lt;10</v>
      </c>
      <c r="F115" s="249" t="s">
        <v>91</v>
      </c>
      <c r="G115" s="86">
        <f>G46*INDEX(Inputs_ByPrg!$I$6:$AD$69,MATCH('ABP BlockSize'!$E115,Inputs_ByPrg!$E$6:$E$69,0),MATCH('ABP BlockSize'!G$5,Inputs_ByPrg!$I$5:$AD$5,0))*8760/1000</f>
        <v>0</v>
      </c>
      <c r="H115" s="86">
        <f>H46*INDEX(Inputs_ByPrg!$I$6:$AD$69,MATCH('ABP BlockSize'!$E115,Inputs_ByPrg!$E$6:$E$69,0),MATCH('ABP BlockSize'!H$5,Inputs_ByPrg!$I$5:$AD$5,0))*8760/1000</f>
        <v>0</v>
      </c>
      <c r="I115" s="86">
        <f>I46*INDEX(Inputs_ByPrg!$I$6:$AD$69,MATCH('ABP BlockSize'!$E115,Inputs_ByPrg!$E$6:$E$69,0),MATCH('ABP BlockSize'!I$5,Inputs_ByPrg!$I$5:$AD$5,0))*8760/1000</f>
        <v>0</v>
      </c>
      <c r="J115" s="86">
        <f>J46*INDEX(Inputs_ByPrg!$I$6:$AD$69,MATCH('ABP BlockSize'!$E115,Inputs_ByPrg!$E$6:$E$69,0),MATCH('ABP BlockSize'!J$5,Inputs_ByPrg!$I$5:$AD$5,0))*8760/1000</f>
        <v>0</v>
      </c>
      <c r="K115" s="86">
        <f>K46*INDEX(Inputs_ByPrg!$I$6:$AD$69,MATCH('ABP BlockSize'!$E115,Inputs_ByPrg!$E$6:$E$69,0),MATCH('ABP BlockSize'!K$5,Inputs_ByPrg!$I$5:$AD$5,0))*8760/1000</f>
        <v>0</v>
      </c>
      <c r="L115" s="86">
        <f>L46*INDEX(Inputs_ByPrg!$I$6:$AD$69,MATCH('ABP BlockSize'!$E115,Inputs_ByPrg!$E$6:$E$69,0),MATCH('ABP BlockSize'!L$5,Inputs_ByPrg!$I$5:$AD$5,0))*8760/1000</f>
        <v>0</v>
      </c>
      <c r="M115" s="86">
        <f>M46*INDEX(Inputs_ByPrg!$I$6:$AD$69,MATCH('ABP BlockSize'!$E115,Inputs_ByPrg!$E$6:$E$69,0),MATCH('ABP BlockSize'!M$5,Inputs_ByPrg!$I$5:$AD$5,0))*8760/1000</f>
        <v>0</v>
      </c>
      <c r="N115" s="86">
        <f>N46*INDEX(Inputs_ByPrg!$I$6:$AD$69,MATCH('ABP BlockSize'!$E115,Inputs_ByPrg!$E$6:$E$69,0),MATCH('ABP BlockSize'!N$5,Inputs_ByPrg!$I$5:$AD$5,0))*8760/1000</f>
        <v>0</v>
      </c>
      <c r="O115" s="86">
        <f>O46*INDEX(Inputs_ByPrg!$I$6:$AD$69,MATCH('ABP BlockSize'!$E115,Inputs_ByPrg!$E$6:$E$69,0),MATCH('ABP BlockSize'!O$5,Inputs_ByPrg!$I$5:$AD$5,0))*8760/1000</f>
        <v>0</v>
      </c>
      <c r="P115" s="86">
        <f>P46*INDEX(Inputs_ByPrg!$I$6:$AD$69,MATCH('ABP BlockSize'!$E115,Inputs_ByPrg!$E$6:$E$69,0),MATCH('ABP BlockSize'!P$5,Inputs_ByPrg!$I$5:$AD$5,0))*8760/1000</f>
        <v>0</v>
      </c>
      <c r="Q115" s="86">
        <f>Q46*INDEX(Inputs_ByPrg!$I$6:$AD$69,MATCH('ABP BlockSize'!$E115,Inputs_ByPrg!$E$6:$E$69,0),MATCH('ABP BlockSize'!Q$5,Inputs_ByPrg!$I$5:$AD$5,0))*8760/1000</f>
        <v>0</v>
      </c>
      <c r="R115" s="86">
        <f>R46*INDEX(Inputs_ByPrg!$I$6:$AD$69,MATCH('ABP BlockSize'!$E115,Inputs_ByPrg!$E$6:$E$69,0),MATCH('ABP BlockSize'!R$5,Inputs_ByPrg!$I$5:$AD$5,0))*8760/1000</f>
        <v>0</v>
      </c>
      <c r="S115" s="86">
        <f>S46*INDEX(Inputs_ByPrg!$I$6:$AD$69,MATCH('ABP BlockSize'!$E115,Inputs_ByPrg!$E$6:$E$69,0),MATCH('ABP BlockSize'!S$5,Inputs_ByPrg!$I$5:$AD$5,0))*8760/1000</f>
        <v>0</v>
      </c>
      <c r="T115" s="86">
        <f>T46*INDEX(Inputs_ByPrg!$I$6:$AD$69,MATCH('ABP BlockSize'!$E115,Inputs_ByPrg!$E$6:$E$69,0),MATCH('ABP BlockSize'!T$5,Inputs_ByPrg!$I$5:$AD$5,0))*8760/1000</f>
        <v>0</v>
      </c>
      <c r="U115" s="86">
        <f>U46*INDEX(Inputs_ByPrg!$I$6:$AD$69,MATCH('ABP BlockSize'!$E115,Inputs_ByPrg!$E$6:$E$69,0),MATCH('ABP BlockSize'!U$5,Inputs_ByPrg!$I$5:$AD$5,0))*8760/1000</f>
        <v>0</v>
      </c>
      <c r="V115" s="86">
        <f>V46*INDEX(Inputs_ByPrg!$I$6:$AD$69,MATCH('ABP BlockSize'!$E115,Inputs_ByPrg!$E$6:$E$69,0),MATCH('ABP BlockSize'!V$5,Inputs_ByPrg!$I$5:$AD$5,0))*8760/1000</f>
        <v>0</v>
      </c>
      <c r="W115" s="86">
        <f>W46*INDEX(Inputs_ByPrg!$I$6:$AD$69,MATCH('ABP BlockSize'!$E115,Inputs_ByPrg!$E$6:$E$69,0),MATCH('ABP BlockSize'!W$5,Inputs_ByPrg!$I$5:$AD$5,0))*8760/1000</f>
        <v>0</v>
      </c>
      <c r="X115" s="86">
        <f>X46*INDEX(Inputs_ByPrg!$I$6:$AD$69,MATCH('ABP BlockSize'!$E115,Inputs_ByPrg!$E$6:$E$69,0),MATCH('ABP BlockSize'!X$5,Inputs_ByPrg!$I$5:$AD$5,0))*8760/1000</f>
        <v>0</v>
      </c>
      <c r="Y115" s="86">
        <f>Y46*INDEX(Inputs_ByPrg!$I$6:$AD$69,MATCH('ABP BlockSize'!$E115,Inputs_ByPrg!$E$6:$E$69,0),MATCH('ABP BlockSize'!Y$5,Inputs_ByPrg!$I$5:$AD$5,0))*8760/1000</f>
        <v>0</v>
      </c>
      <c r="Z115" s="86">
        <f>Z46*INDEX(Inputs_ByPrg!$I$6:$AD$69,MATCH('ABP BlockSize'!$E115,Inputs_ByPrg!$E$6:$E$69,0),MATCH('ABP BlockSize'!Z$5,Inputs_ByPrg!$I$5:$AD$5,0))*8760/1000</f>
        <v>0</v>
      </c>
      <c r="AA115" s="86">
        <f>AA46*INDEX(Inputs_ByPrg!$I$6:$AD$69,MATCH('ABP BlockSize'!$E115,Inputs_ByPrg!$E$6:$E$69,0),MATCH('ABP BlockSize'!AA$5,Inputs_ByPrg!$I$5:$AD$5,0))*8760/1000</f>
        <v>0</v>
      </c>
      <c r="AB115" s="86">
        <f>AB46*INDEX(Inputs_ByPrg!$I$6:$AD$69,MATCH('ABP BlockSize'!$E115,Inputs_ByPrg!$E$6:$E$69,0),MATCH('ABP BlockSize'!AB$5,Inputs_ByPrg!$I$5:$AD$5,0))*8760/1000</f>
        <v>0</v>
      </c>
    </row>
    <row r="116" spans="2:28" ht="14.75" customHeight="1" x14ac:dyDescent="0.25">
      <c r="B116" s="227" t="s">
        <v>258</v>
      </c>
      <c r="C116" s="227" t="s">
        <v>237</v>
      </c>
      <c r="D116" s="324" t="s">
        <v>357</v>
      </c>
      <c r="E116" s="272" t="str">
        <f t="shared" si="2"/>
        <v>A_Community Driven Community Solar_&gt;10-25</v>
      </c>
      <c r="F116" s="249" t="s">
        <v>91</v>
      </c>
      <c r="G116" s="86">
        <f>G47*INDEX(Inputs_ByPrg!$I$6:$AD$69,MATCH('ABP BlockSize'!$E116,Inputs_ByPrg!$E$6:$E$69,0),MATCH('ABP BlockSize'!G$5,Inputs_ByPrg!$I$5:$AD$5,0))*8760/1000</f>
        <v>0</v>
      </c>
      <c r="H116" s="86">
        <f>H47*INDEX(Inputs_ByPrg!$I$6:$AD$69,MATCH('ABP BlockSize'!$E116,Inputs_ByPrg!$E$6:$E$69,0),MATCH('ABP BlockSize'!H$5,Inputs_ByPrg!$I$5:$AD$5,0))*8760/1000</f>
        <v>0</v>
      </c>
      <c r="I116" s="86">
        <f>I47*INDEX(Inputs_ByPrg!$I$6:$AD$69,MATCH('ABP BlockSize'!$E116,Inputs_ByPrg!$E$6:$E$69,0),MATCH('ABP BlockSize'!I$5,Inputs_ByPrg!$I$5:$AD$5,0))*8760/1000</f>
        <v>0</v>
      </c>
      <c r="J116" s="86">
        <f>J47*INDEX(Inputs_ByPrg!$I$6:$AD$69,MATCH('ABP BlockSize'!$E116,Inputs_ByPrg!$E$6:$E$69,0),MATCH('ABP BlockSize'!J$5,Inputs_ByPrg!$I$5:$AD$5,0))*8760/1000</f>
        <v>0</v>
      </c>
      <c r="K116" s="86">
        <f>K47*INDEX(Inputs_ByPrg!$I$6:$AD$69,MATCH('ABP BlockSize'!$E116,Inputs_ByPrg!$E$6:$E$69,0),MATCH('ABP BlockSize'!K$5,Inputs_ByPrg!$I$5:$AD$5,0))*8760/1000</f>
        <v>0</v>
      </c>
      <c r="L116" s="86">
        <f>L47*INDEX(Inputs_ByPrg!$I$6:$AD$69,MATCH('ABP BlockSize'!$E116,Inputs_ByPrg!$E$6:$E$69,0),MATCH('ABP BlockSize'!L$5,Inputs_ByPrg!$I$5:$AD$5,0))*8760/1000</f>
        <v>0</v>
      </c>
      <c r="M116" s="86">
        <f>M47*INDEX(Inputs_ByPrg!$I$6:$AD$69,MATCH('ABP BlockSize'!$E116,Inputs_ByPrg!$E$6:$E$69,0),MATCH('ABP BlockSize'!M$5,Inputs_ByPrg!$I$5:$AD$5,0))*8760/1000</f>
        <v>0</v>
      </c>
      <c r="N116" s="86">
        <f>N47*INDEX(Inputs_ByPrg!$I$6:$AD$69,MATCH('ABP BlockSize'!$E116,Inputs_ByPrg!$E$6:$E$69,0),MATCH('ABP BlockSize'!N$5,Inputs_ByPrg!$I$5:$AD$5,0))*8760/1000</f>
        <v>0</v>
      </c>
      <c r="O116" s="86">
        <f>O47*INDEX(Inputs_ByPrg!$I$6:$AD$69,MATCH('ABP BlockSize'!$E116,Inputs_ByPrg!$E$6:$E$69,0),MATCH('ABP BlockSize'!O$5,Inputs_ByPrg!$I$5:$AD$5,0))*8760/1000</f>
        <v>0</v>
      </c>
      <c r="P116" s="86">
        <f>P47*INDEX(Inputs_ByPrg!$I$6:$AD$69,MATCH('ABP BlockSize'!$E116,Inputs_ByPrg!$E$6:$E$69,0),MATCH('ABP BlockSize'!P$5,Inputs_ByPrg!$I$5:$AD$5,0))*8760/1000</f>
        <v>0</v>
      </c>
      <c r="Q116" s="86">
        <f>Q47*INDEX(Inputs_ByPrg!$I$6:$AD$69,MATCH('ABP BlockSize'!$E116,Inputs_ByPrg!$E$6:$E$69,0),MATCH('ABP BlockSize'!Q$5,Inputs_ByPrg!$I$5:$AD$5,0))*8760/1000</f>
        <v>0</v>
      </c>
      <c r="R116" s="86">
        <f>R47*INDEX(Inputs_ByPrg!$I$6:$AD$69,MATCH('ABP BlockSize'!$E116,Inputs_ByPrg!$E$6:$E$69,0),MATCH('ABP BlockSize'!R$5,Inputs_ByPrg!$I$5:$AD$5,0))*8760/1000</f>
        <v>0</v>
      </c>
      <c r="S116" s="86">
        <f>S47*INDEX(Inputs_ByPrg!$I$6:$AD$69,MATCH('ABP BlockSize'!$E116,Inputs_ByPrg!$E$6:$E$69,0),MATCH('ABP BlockSize'!S$5,Inputs_ByPrg!$I$5:$AD$5,0))*8760/1000</f>
        <v>0</v>
      </c>
      <c r="T116" s="86">
        <f>T47*INDEX(Inputs_ByPrg!$I$6:$AD$69,MATCH('ABP BlockSize'!$E116,Inputs_ByPrg!$E$6:$E$69,0),MATCH('ABP BlockSize'!T$5,Inputs_ByPrg!$I$5:$AD$5,0))*8760/1000</f>
        <v>0</v>
      </c>
      <c r="U116" s="86">
        <f>U47*INDEX(Inputs_ByPrg!$I$6:$AD$69,MATCH('ABP BlockSize'!$E116,Inputs_ByPrg!$E$6:$E$69,0),MATCH('ABP BlockSize'!U$5,Inputs_ByPrg!$I$5:$AD$5,0))*8760/1000</f>
        <v>0</v>
      </c>
      <c r="V116" s="86">
        <f>V47*INDEX(Inputs_ByPrg!$I$6:$AD$69,MATCH('ABP BlockSize'!$E116,Inputs_ByPrg!$E$6:$E$69,0),MATCH('ABP BlockSize'!V$5,Inputs_ByPrg!$I$5:$AD$5,0))*8760/1000</f>
        <v>0</v>
      </c>
      <c r="W116" s="86">
        <f>W47*INDEX(Inputs_ByPrg!$I$6:$AD$69,MATCH('ABP BlockSize'!$E116,Inputs_ByPrg!$E$6:$E$69,0),MATCH('ABP BlockSize'!W$5,Inputs_ByPrg!$I$5:$AD$5,0))*8760/1000</f>
        <v>0</v>
      </c>
      <c r="X116" s="86">
        <f>X47*INDEX(Inputs_ByPrg!$I$6:$AD$69,MATCH('ABP BlockSize'!$E116,Inputs_ByPrg!$E$6:$E$69,0),MATCH('ABP BlockSize'!X$5,Inputs_ByPrg!$I$5:$AD$5,0))*8760/1000</f>
        <v>0</v>
      </c>
      <c r="Y116" s="86">
        <f>Y47*INDEX(Inputs_ByPrg!$I$6:$AD$69,MATCH('ABP BlockSize'!$E116,Inputs_ByPrg!$E$6:$E$69,0),MATCH('ABP BlockSize'!Y$5,Inputs_ByPrg!$I$5:$AD$5,0))*8760/1000</f>
        <v>0</v>
      </c>
      <c r="Z116" s="86">
        <f>Z47*INDEX(Inputs_ByPrg!$I$6:$AD$69,MATCH('ABP BlockSize'!$E116,Inputs_ByPrg!$E$6:$E$69,0),MATCH('ABP BlockSize'!Z$5,Inputs_ByPrg!$I$5:$AD$5,0))*8760/1000</f>
        <v>0</v>
      </c>
      <c r="AA116" s="86">
        <f>AA47*INDEX(Inputs_ByPrg!$I$6:$AD$69,MATCH('ABP BlockSize'!$E116,Inputs_ByPrg!$E$6:$E$69,0),MATCH('ABP BlockSize'!AA$5,Inputs_ByPrg!$I$5:$AD$5,0))*8760/1000</f>
        <v>0</v>
      </c>
      <c r="AB116" s="86">
        <f>AB47*INDEX(Inputs_ByPrg!$I$6:$AD$69,MATCH('ABP BlockSize'!$E116,Inputs_ByPrg!$E$6:$E$69,0),MATCH('ABP BlockSize'!AB$5,Inputs_ByPrg!$I$5:$AD$5,0))*8760/1000</f>
        <v>0</v>
      </c>
    </row>
    <row r="117" spans="2:28" ht="14.75" customHeight="1" x14ac:dyDescent="0.25">
      <c r="B117" s="227" t="s">
        <v>258</v>
      </c>
      <c r="C117" s="227" t="s">
        <v>237</v>
      </c>
      <c r="D117" s="324" t="s">
        <v>322</v>
      </c>
      <c r="E117" s="272" t="str">
        <f t="shared" si="2"/>
        <v>A_Community Driven Community Solar_&gt;25-100</v>
      </c>
      <c r="F117" s="249" t="s">
        <v>91</v>
      </c>
      <c r="G117" s="86">
        <f>G48*INDEX(Inputs_ByPrg!$I$6:$AD$69,MATCH('ABP BlockSize'!$E117,Inputs_ByPrg!$E$6:$E$69,0),MATCH('ABP BlockSize'!G$5,Inputs_ByPrg!$I$5:$AD$5,0))*8760/1000</f>
        <v>0</v>
      </c>
      <c r="H117" s="86">
        <f>H48*INDEX(Inputs_ByPrg!$I$6:$AD$69,MATCH('ABP BlockSize'!$E117,Inputs_ByPrg!$E$6:$E$69,0),MATCH('ABP BlockSize'!H$5,Inputs_ByPrg!$I$5:$AD$5,0))*8760/1000</f>
        <v>0</v>
      </c>
      <c r="I117" s="86">
        <f>I48*INDEX(Inputs_ByPrg!$I$6:$AD$69,MATCH('ABP BlockSize'!$E117,Inputs_ByPrg!$E$6:$E$69,0),MATCH('ABP BlockSize'!I$5,Inputs_ByPrg!$I$5:$AD$5,0))*8760/1000</f>
        <v>0</v>
      </c>
      <c r="J117" s="86">
        <f>J48*INDEX(Inputs_ByPrg!$I$6:$AD$69,MATCH('ABP BlockSize'!$E117,Inputs_ByPrg!$E$6:$E$69,0),MATCH('ABP BlockSize'!J$5,Inputs_ByPrg!$I$5:$AD$5,0))*8760/1000</f>
        <v>0</v>
      </c>
      <c r="K117" s="86">
        <f>K48*INDEX(Inputs_ByPrg!$I$6:$AD$69,MATCH('ABP BlockSize'!$E117,Inputs_ByPrg!$E$6:$E$69,0),MATCH('ABP BlockSize'!K$5,Inputs_ByPrg!$I$5:$AD$5,0))*8760/1000</f>
        <v>0</v>
      </c>
      <c r="L117" s="86">
        <f>L48*INDEX(Inputs_ByPrg!$I$6:$AD$69,MATCH('ABP BlockSize'!$E117,Inputs_ByPrg!$E$6:$E$69,0),MATCH('ABP BlockSize'!L$5,Inputs_ByPrg!$I$5:$AD$5,0))*8760/1000</f>
        <v>0</v>
      </c>
      <c r="M117" s="86">
        <f>M48*INDEX(Inputs_ByPrg!$I$6:$AD$69,MATCH('ABP BlockSize'!$E117,Inputs_ByPrg!$E$6:$E$69,0),MATCH('ABP BlockSize'!M$5,Inputs_ByPrg!$I$5:$AD$5,0))*8760/1000</f>
        <v>0</v>
      </c>
      <c r="N117" s="86">
        <f>N48*INDEX(Inputs_ByPrg!$I$6:$AD$69,MATCH('ABP BlockSize'!$E117,Inputs_ByPrg!$E$6:$E$69,0),MATCH('ABP BlockSize'!N$5,Inputs_ByPrg!$I$5:$AD$5,0))*8760/1000</f>
        <v>0</v>
      </c>
      <c r="O117" s="86">
        <f>O48*INDEX(Inputs_ByPrg!$I$6:$AD$69,MATCH('ABP BlockSize'!$E117,Inputs_ByPrg!$E$6:$E$69,0),MATCH('ABP BlockSize'!O$5,Inputs_ByPrg!$I$5:$AD$5,0))*8760/1000</f>
        <v>0</v>
      </c>
      <c r="P117" s="86">
        <f>P48*INDEX(Inputs_ByPrg!$I$6:$AD$69,MATCH('ABP BlockSize'!$E117,Inputs_ByPrg!$E$6:$E$69,0),MATCH('ABP BlockSize'!P$5,Inputs_ByPrg!$I$5:$AD$5,0))*8760/1000</f>
        <v>0</v>
      </c>
      <c r="Q117" s="86">
        <f>Q48*INDEX(Inputs_ByPrg!$I$6:$AD$69,MATCH('ABP BlockSize'!$E117,Inputs_ByPrg!$E$6:$E$69,0),MATCH('ABP BlockSize'!Q$5,Inputs_ByPrg!$I$5:$AD$5,0))*8760/1000</f>
        <v>0</v>
      </c>
      <c r="R117" s="86">
        <f>R48*INDEX(Inputs_ByPrg!$I$6:$AD$69,MATCH('ABP BlockSize'!$E117,Inputs_ByPrg!$E$6:$E$69,0),MATCH('ABP BlockSize'!R$5,Inputs_ByPrg!$I$5:$AD$5,0))*8760/1000</f>
        <v>0</v>
      </c>
      <c r="S117" s="86">
        <f>S48*INDEX(Inputs_ByPrg!$I$6:$AD$69,MATCH('ABP BlockSize'!$E117,Inputs_ByPrg!$E$6:$E$69,0),MATCH('ABP BlockSize'!S$5,Inputs_ByPrg!$I$5:$AD$5,0))*8760/1000</f>
        <v>0</v>
      </c>
      <c r="T117" s="86">
        <f>T48*INDEX(Inputs_ByPrg!$I$6:$AD$69,MATCH('ABP BlockSize'!$E117,Inputs_ByPrg!$E$6:$E$69,0),MATCH('ABP BlockSize'!T$5,Inputs_ByPrg!$I$5:$AD$5,0))*8760/1000</f>
        <v>0</v>
      </c>
      <c r="U117" s="86">
        <f>U48*INDEX(Inputs_ByPrg!$I$6:$AD$69,MATCH('ABP BlockSize'!$E117,Inputs_ByPrg!$E$6:$E$69,0),MATCH('ABP BlockSize'!U$5,Inputs_ByPrg!$I$5:$AD$5,0))*8760/1000</f>
        <v>0</v>
      </c>
      <c r="V117" s="86">
        <f>V48*INDEX(Inputs_ByPrg!$I$6:$AD$69,MATCH('ABP BlockSize'!$E117,Inputs_ByPrg!$E$6:$E$69,0),MATCH('ABP BlockSize'!V$5,Inputs_ByPrg!$I$5:$AD$5,0))*8760/1000</f>
        <v>0</v>
      </c>
      <c r="W117" s="86">
        <f>W48*INDEX(Inputs_ByPrg!$I$6:$AD$69,MATCH('ABP BlockSize'!$E117,Inputs_ByPrg!$E$6:$E$69,0),MATCH('ABP BlockSize'!W$5,Inputs_ByPrg!$I$5:$AD$5,0))*8760/1000</f>
        <v>0</v>
      </c>
      <c r="X117" s="86">
        <f>X48*INDEX(Inputs_ByPrg!$I$6:$AD$69,MATCH('ABP BlockSize'!$E117,Inputs_ByPrg!$E$6:$E$69,0),MATCH('ABP BlockSize'!X$5,Inputs_ByPrg!$I$5:$AD$5,0))*8760/1000</f>
        <v>0</v>
      </c>
      <c r="Y117" s="86">
        <f>Y48*INDEX(Inputs_ByPrg!$I$6:$AD$69,MATCH('ABP BlockSize'!$E117,Inputs_ByPrg!$E$6:$E$69,0),MATCH('ABP BlockSize'!Y$5,Inputs_ByPrg!$I$5:$AD$5,0))*8760/1000</f>
        <v>0</v>
      </c>
      <c r="Z117" s="86">
        <f>Z48*INDEX(Inputs_ByPrg!$I$6:$AD$69,MATCH('ABP BlockSize'!$E117,Inputs_ByPrg!$E$6:$E$69,0),MATCH('ABP BlockSize'!Z$5,Inputs_ByPrg!$I$5:$AD$5,0))*8760/1000</f>
        <v>0</v>
      </c>
      <c r="AA117" s="86">
        <f>AA48*INDEX(Inputs_ByPrg!$I$6:$AD$69,MATCH('ABP BlockSize'!$E117,Inputs_ByPrg!$E$6:$E$69,0),MATCH('ABP BlockSize'!AA$5,Inputs_ByPrg!$I$5:$AD$5,0))*8760/1000</f>
        <v>0</v>
      </c>
      <c r="AB117" s="86">
        <f>AB48*INDEX(Inputs_ByPrg!$I$6:$AD$69,MATCH('ABP BlockSize'!$E117,Inputs_ByPrg!$E$6:$E$69,0),MATCH('ABP BlockSize'!AB$5,Inputs_ByPrg!$I$5:$AD$5,0))*8760/1000</f>
        <v>0</v>
      </c>
    </row>
    <row r="118" spans="2:28" ht="14.75" customHeight="1" x14ac:dyDescent="0.25">
      <c r="B118" s="227" t="s">
        <v>258</v>
      </c>
      <c r="C118" s="227" t="s">
        <v>237</v>
      </c>
      <c r="D118" s="324" t="s">
        <v>323</v>
      </c>
      <c r="E118" s="272" t="str">
        <f t="shared" si="2"/>
        <v>A_Community Driven Community Solar_&gt;100-200</v>
      </c>
      <c r="F118" s="249" t="s">
        <v>91</v>
      </c>
      <c r="G118" s="86">
        <f>G49*INDEX(Inputs_ByPrg!$I$6:$AD$69,MATCH('ABP BlockSize'!$E118,Inputs_ByPrg!$E$6:$E$69,0),MATCH('ABP BlockSize'!G$5,Inputs_ByPrg!$I$5:$AD$5,0))*8760/1000</f>
        <v>0</v>
      </c>
      <c r="H118" s="86">
        <f>H49*INDEX(Inputs_ByPrg!$I$6:$AD$69,MATCH('ABP BlockSize'!$E118,Inputs_ByPrg!$E$6:$E$69,0),MATCH('ABP BlockSize'!H$5,Inputs_ByPrg!$I$5:$AD$5,0))*8760/1000</f>
        <v>0</v>
      </c>
      <c r="I118" s="86">
        <f>I49*INDEX(Inputs_ByPrg!$I$6:$AD$69,MATCH('ABP BlockSize'!$E118,Inputs_ByPrg!$E$6:$E$69,0),MATCH('ABP BlockSize'!I$5,Inputs_ByPrg!$I$5:$AD$5,0))*8760/1000</f>
        <v>0</v>
      </c>
      <c r="J118" s="86">
        <f>J49*INDEX(Inputs_ByPrg!$I$6:$AD$69,MATCH('ABP BlockSize'!$E118,Inputs_ByPrg!$E$6:$E$69,0),MATCH('ABP BlockSize'!J$5,Inputs_ByPrg!$I$5:$AD$5,0))*8760/1000</f>
        <v>0</v>
      </c>
      <c r="K118" s="86">
        <f>K49*INDEX(Inputs_ByPrg!$I$6:$AD$69,MATCH('ABP BlockSize'!$E118,Inputs_ByPrg!$E$6:$E$69,0),MATCH('ABP BlockSize'!K$5,Inputs_ByPrg!$I$5:$AD$5,0))*8760/1000</f>
        <v>0</v>
      </c>
      <c r="L118" s="86">
        <f>L49*INDEX(Inputs_ByPrg!$I$6:$AD$69,MATCH('ABP BlockSize'!$E118,Inputs_ByPrg!$E$6:$E$69,0),MATCH('ABP BlockSize'!L$5,Inputs_ByPrg!$I$5:$AD$5,0))*8760/1000</f>
        <v>0</v>
      </c>
      <c r="M118" s="86">
        <f>M49*INDEX(Inputs_ByPrg!$I$6:$AD$69,MATCH('ABP BlockSize'!$E118,Inputs_ByPrg!$E$6:$E$69,0),MATCH('ABP BlockSize'!M$5,Inputs_ByPrg!$I$5:$AD$5,0))*8760/1000</f>
        <v>0</v>
      </c>
      <c r="N118" s="86">
        <f>N49*INDEX(Inputs_ByPrg!$I$6:$AD$69,MATCH('ABP BlockSize'!$E118,Inputs_ByPrg!$E$6:$E$69,0),MATCH('ABP BlockSize'!N$5,Inputs_ByPrg!$I$5:$AD$5,0))*8760/1000</f>
        <v>0</v>
      </c>
      <c r="O118" s="86">
        <f>O49*INDEX(Inputs_ByPrg!$I$6:$AD$69,MATCH('ABP BlockSize'!$E118,Inputs_ByPrg!$E$6:$E$69,0),MATCH('ABP BlockSize'!O$5,Inputs_ByPrg!$I$5:$AD$5,0))*8760/1000</f>
        <v>0</v>
      </c>
      <c r="P118" s="86">
        <f>P49*INDEX(Inputs_ByPrg!$I$6:$AD$69,MATCH('ABP BlockSize'!$E118,Inputs_ByPrg!$E$6:$E$69,0),MATCH('ABP BlockSize'!P$5,Inputs_ByPrg!$I$5:$AD$5,0))*8760/1000</f>
        <v>0</v>
      </c>
      <c r="Q118" s="86">
        <f>Q49*INDEX(Inputs_ByPrg!$I$6:$AD$69,MATCH('ABP BlockSize'!$E118,Inputs_ByPrg!$E$6:$E$69,0),MATCH('ABP BlockSize'!Q$5,Inputs_ByPrg!$I$5:$AD$5,0))*8760/1000</f>
        <v>0</v>
      </c>
      <c r="R118" s="86">
        <f>R49*INDEX(Inputs_ByPrg!$I$6:$AD$69,MATCH('ABP BlockSize'!$E118,Inputs_ByPrg!$E$6:$E$69,0),MATCH('ABP BlockSize'!R$5,Inputs_ByPrg!$I$5:$AD$5,0))*8760/1000</f>
        <v>0</v>
      </c>
      <c r="S118" s="86">
        <f>S49*INDEX(Inputs_ByPrg!$I$6:$AD$69,MATCH('ABP BlockSize'!$E118,Inputs_ByPrg!$E$6:$E$69,0),MATCH('ABP BlockSize'!S$5,Inputs_ByPrg!$I$5:$AD$5,0))*8760/1000</f>
        <v>0</v>
      </c>
      <c r="T118" s="86">
        <f>T49*INDEX(Inputs_ByPrg!$I$6:$AD$69,MATCH('ABP BlockSize'!$E118,Inputs_ByPrg!$E$6:$E$69,0),MATCH('ABP BlockSize'!T$5,Inputs_ByPrg!$I$5:$AD$5,0))*8760/1000</f>
        <v>0</v>
      </c>
      <c r="U118" s="86">
        <f>U49*INDEX(Inputs_ByPrg!$I$6:$AD$69,MATCH('ABP BlockSize'!$E118,Inputs_ByPrg!$E$6:$E$69,0),MATCH('ABP BlockSize'!U$5,Inputs_ByPrg!$I$5:$AD$5,0))*8760/1000</f>
        <v>0</v>
      </c>
      <c r="V118" s="86">
        <f>V49*INDEX(Inputs_ByPrg!$I$6:$AD$69,MATCH('ABP BlockSize'!$E118,Inputs_ByPrg!$E$6:$E$69,0),MATCH('ABP BlockSize'!V$5,Inputs_ByPrg!$I$5:$AD$5,0))*8760/1000</f>
        <v>0</v>
      </c>
      <c r="W118" s="86">
        <f>W49*INDEX(Inputs_ByPrg!$I$6:$AD$69,MATCH('ABP BlockSize'!$E118,Inputs_ByPrg!$E$6:$E$69,0),MATCH('ABP BlockSize'!W$5,Inputs_ByPrg!$I$5:$AD$5,0))*8760/1000</f>
        <v>0</v>
      </c>
      <c r="X118" s="86">
        <f>X49*INDEX(Inputs_ByPrg!$I$6:$AD$69,MATCH('ABP BlockSize'!$E118,Inputs_ByPrg!$E$6:$E$69,0),MATCH('ABP BlockSize'!X$5,Inputs_ByPrg!$I$5:$AD$5,0))*8760/1000</f>
        <v>0</v>
      </c>
      <c r="Y118" s="86">
        <f>Y49*INDEX(Inputs_ByPrg!$I$6:$AD$69,MATCH('ABP BlockSize'!$E118,Inputs_ByPrg!$E$6:$E$69,0),MATCH('ABP BlockSize'!Y$5,Inputs_ByPrg!$I$5:$AD$5,0))*8760/1000</f>
        <v>0</v>
      </c>
      <c r="Z118" s="86">
        <f>Z49*INDEX(Inputs_ByPrg!$I$6:$AD$69,MATCH('ABP BlockSize'!$E118,Inputs_ByPrg!$E$6:$E$69,0),MATCH('ABP BlockSize'!Z$5,Inputs_ByPrg!$I$5:$AD$5,0))*8760/1000</f>
        <v>0</v>
      </c>
      <c r="AA118" s="86">
        <f>AA49*INDEX(Inputs_ByPrg!$I$6:$AD$69,MATCH('ABP BlockSize'!$E118,Inputs_ByPrg!$E$6:$E$69,0),MATCH('ABP BlockSize'!AA$5,Inputs_ByPrg!$I$5:$AD$5,0))*8760/1000</f>
        <v>0</v>
      </c>
      <c r="AB118" s="86">
        <f>AB49*INDEX(Inputs_ByPrg!$I$6:$AD$69,MATCH('ABP BlockSize'!$E118,Inputs_ByPrg!$E$6:$E$69,0),MATCH('ABP BlockSize'!AB$5,Inputs_ByPrg!$I$5:$AD$5,0))*8760/1000</f>
        <v>0</v>
      </c>
    </row>
    <row r="119" spans="2:28" ht="14.75" customHeight="1" x14ac:dyDescent="0.25">
      <c r="B119" s="227" t="s">
        <v>258</v>
      </c>
      <c r="C119" s="227" t="s">
        <v>237</v>
      </c>
      <c r="D119" s="324" t="s">
        <v>324</v>
      </c>
      <c r="E119" s="272" t="str">
        <f t="shared" si="2"/>
        <v>A_Community Driven Community Solar_&gt;200-500</v>
      </c>
      <c r="F119" s="249" t="s">
        <v>91</v>
      </c>
      <c r="G119" s="86">
        <f>G50*INDEX(Inputs_ByPrg!$I$6:$AD$69,MATCH('ABP BlockSize'!$E119,Inputs_ByPrg!$E$6:$E$69,0),MATCH('ABP BlockSize'!G$5,Inputs_ByPrg!$I$5:$AD$5,0))*8760/1000</f>
        <v>0</v>
      </c>
      <c r="H119" s="86">
        <f>H50*INDEX(Inputs_ByPrg!$I$6:$AD$69,MATCH('ABP BlockSize'!$E119,Inputs_ByPrg!$E$6:$E$69,0),MATCH('ABP BlockSize'!H$5,Inputs_ByPrg!$I$5:$AD$5,0))*8760/1000</f>
        <v>0</v>
      </c>
      <c r="I119" s="86">
        <f>I50*INDEX(Inputs_ByPrg!$I$6:$AD$69,MATCH('ABP BlockSize'!$E119,Inputs_ByPrg!$E$6:$E$69,0),MATCH('ABP BlockSize'!I$5,Inputs_ByPrg!$I$5:$AD$5,0))*8760/1000</f>
        <v>4725.0252517876315</v>
      </c>
      <c r="J119" s="86">
        <f>J50*INDEX(Inputs_ByPrg!$I$6:$AD$69,MATCH('ABP BlockSize'!$E119,Inputs_ByPrg!$E$6:$E$69,0),MATCH('ABP BlockSize'!J$5,Inputs_ByPrg!$I$5:$AD$5,0))*8760/1000</f>
        <v>3937.5210431563601</v>
      </c>
      <c r="K119" s="86">
        <f>K50*INDEX(Inputs_ByPrg!$I$6:$AD$69,MATCH('ABP BlockSize'!$E119,Inputs_ByPrg!$E$6:$E$69,0),MATCH('ABP BlockSize'!K$5,Inputs_ByPrg!$I$5:$AD$5,0))*8760/1000</f>
        <v>3937.5210431563601</v>
      </c>
      <c r="L119" s="86">
        <f>L50*INDEX(Inputs_ByPrg!$I$6:$AD$69,MATCH('ABP BlockSize'!$E119,Inputs_ByPrg!$E$6:$E$69,0),MATCH('ABP BlockSize'!L$5,Inputs_ByPrg!$I$5:$AD$5,0))*8760/1000</f>
        <v>4725.0252517876315</v>
      </c>
      <c r="M119" s="86">
        <f>M50*INDEX(Inputs_ByPrg!$I$6:$AD$69,MATCH('ABP BlockSize'!$E119,Inputs_ByPrg!$E$6:$E$69,0),MATCH('ABP BlockSize'!M$5,Inputs_ByPrg!$I$5:$AD$5,0))*8760/1000</f>
        <v>4725.0252517876315</v>
      </c>
      <c r="N119" s="86">
        <f>N50*INDEX(Inputs_ByPrg!$I$6:$AD$69,MATCH('ABP BlockSize'!$E119,Inputs_ByPrg!$E$6:$E$69,0),MATCH('ABP BlockSize'!N$5,Inputs_ByPrg!$I$5:$AD$5,0))*8760/1000</f>
        <v>3150.0168345250872</v>
      </c>
      <c r="O119" s="86">
        <f>O50*INDEX(Inputs_ByPrg!$I$6:$AD$69,MATCH('ABP BlockSize'!$E119,Inputs_ByPrg!$E$6:$E$69,0),MATCH('ABP BlockSize'!O$5,Inputs_ByPrg!$I$5:$AD$5,0))*8760/1000</f>
        <v>3150.0168345250872</v>
      </c>
      <c r="P119" s="86">
        <f>P50*INDEX(Inputs_ByPrg!$I$6:$AD$69,MATCH('ABP BlockSize'!$E119,Inputs_ByPrg!$E$6:$E$69,0),MATCH('ABP BlockSize'!P$5,Inputs_ByPrg!$I$5:$AD$5,0))*8760/1000</f>
        <v>3150.0168345250872</v>
      </c>
      <c r="Q119" s="86">
        <f>Q50*INDEX(Inputs_ByPrg!$I$6:$AD$69,MATCH('ABP BlockSize'!$E119,Inputs_ByPrg!$E$6:$E$69,0),MATCH('ABP BlockSize'!Q$5,Inputs_ByPrg!$I$5:$AD$5,0))*8760/1000</f>
        <v>3150.0168345250872</v>
      </c>
      <c r="R119" s="86">
        <f>R50*INDEX(Inputs_ByPrg!$I$6:$AD$69,MATCH('ABP BlockSize'!$E119,Inputs_ByPrg!$E$6:$E$69,0),MATCH('ABP BlockSize'!R$5,Inputs_ByPrg!$I$5:$AD$5,0))*8760/1000</f>
        <v>3150.0168345250872</v>
      </c>
      <c r="S119" s="86">
        <f>S50*INDEX(Inputs_ByPrg!$I$6:$AD$69,MATCH('ABP BlockSize'!$E119,Inputs_ByPrg!$E$6:$E$69,0),MATCH('ABP BlockSize'!S$5,Inputs_ByPrg!$I$5:$AD$5,0))*8760/1000</f>
        <v>3150.0168345250872</v>
      </c>
      <c r="T119" s="86">
        <f>T50*INDEX(Inputs_ByPrg!$I$6:$AD$69,MATCH('ABP BlockSize'!$E119,Inputs_ByPrg!$E$6:$E$69,0),MATCH('ABP BlockSize'!T$5,Inputs_ByPrg!$I$5:$AD$5,0))*8760/1000</f>
        <v>3150.0168345250872</v>
      </c>
      <c r="U119" s="86">
        <f>U50*INDEX(Inputs_ByPrg!$I$6:$AD$69,MATCH('ABP BlockSize'!$E119,Inputs_ByPrg!$E$6:$E$69,0),MATCH('ABP BlockSize'!U$5,Inputs_ByPrg!$I$5:$AD$5,0))*8760/1000</f>
        <v>3150.0168345250872</v>
      </c>
      <c r="V119" s="86">
        <f>V50*INDEX(Inputs_ByPrg!$I$6:$AD$69,MATCH('ABP BlockSize'!$E119,Inputs_ByPrg!$E$6:$E$69,0),MATCH('ABP BlockSize'!V$5,Inputs_ByPrg!$I$5:$AD$5,0))*8760/1000</f>
        <v>3150.0168345250872</v>
      </c>
      <c r="W119" s="86">
        <f>W50*INDEX(Inputs_ByPrg!$I$6:$AD$69,MATCH('ABP BlockSize'!$E119,Inputs_ByPrg!$E$6:$E$69,0),MATCH('ABP BlockSize'!W$5,Inputs_ByPrg!$I$5:$AD$5,0))*8760/1000</f>
        <v>3150.0168345250872</v>
      </c>
      <c r="X119" s="86">
        <f>X50*INDEX(Inputs_ByPrg!$I$6:$AD$69,MATCH('ABP BlockSize'!$E119,Inputs_ByPrg!$E$6:$E$69,0),MATCH('ABP BlockSize'!X$5,Inputs_ByPrg!$I$5:$AD$5,0))*8760/1000</f>
        <v>3150.0168345250872</v>
      </c>
      <c r="Y119" s="86">
        <f>Y50*INDEX(Inputs_ByPrg!$I$6:$AD$69,MATCH('ABP BlockSize'!$E119,Inputs_ByPrg!$E$6:$E$69,0),MATCH('ABP BlockSize'!Y$5,Inputs_ByPrg!$I$5:$AD$5,0))*8760/1000</f>
        <v>3150.0168345250872</v>
      </c>
      <c r="Z119" s="86">
        <f>Z50*INDEX(Inputs_ByPrg!$I$6:$AD$69,MATCH('ABP BlockSize'!$E119,Inputs_ByPrg!$E$6:$E$69,0),MATCH('ABP BlockSize'!Z$5,Inputs_ByPrg!$I$5:$AD$5,0))*8760/1000</f>
        <v>0</v>
      </c>
      <c r="AA119" s="86">
        <f>AA50*INDEX(Inputs_ByPrg!$I$6:$AD$69,MATCH('ABP BlockSize'!$E119,Inputs_ByPrg!$E$6:$E$69,0),MATCH('ABP BlockSize'!AA$5,Inputs_ByPrg!$I$5:$AD$5,0))*8760/1000</f>
        <v>0</v>
      </c>
      <c r="AB119" s="86">
        <f>AB50*INDEX(Inputs_ByPrg!$I$6:$AD$69,MATCH('ABP BlockSize'!$E119,Inputs_ByPrg!$E$6:$E$69,0),MATCH('ABP BlockSize'!AB$5,Inputs_ByPrg!$I$5:$AD$5,0))*8760/1000</f>
        <v>0</v>
      </c>
    </row>
    <row r="120" spans="2:28" ht="14.75" customHeight="1" x14ac:dyDescent="0.25">
      <c r="B120" s="227" t="s">
        <v>258</v>
      </c>
      <c r="C120" s="227" t="s">
        <v>237</v>
      </c>
      <c r="D120" s="324" t="s">
        <v>326</v>
      </c>
      <c r="E120" s="272" t="str">
        <f t="shared" si="2"/>
        <v>A_Community Driven Community Solar_&gt;500-2000</v>
      </c>
      <c r="F120" s="249" t="s">
        <v>91</v>
      </c>
      <c r="G120" s="86">
        <f>G51*INDEX(Inputs_ByPrg!$I$6:$AD$69,MATCH('ABP BlockSize'!$E120,Inputs_ByPrg!$E$6:$E$69,0),MATCH('ABP BlockSize'!G$5,Inputs_ByPrg!$I$5:$AD$5,0))*8760/1000</f>
        <v>0</v>
      </c>
      <c r="H120" s="86">
        <f>H51*INDEX(Inputs_ByPrg!$I$6:$AD$69,MATCH('ABP BlockSize'!$E120,Inputs_ByPrg!$E$6:$E$69,0),MATCH('ABP BlockSize'!H$5,Inputs_ByPrg!$I$5:$AD$5,0))*8760/1000</f>
        <v>0</v>
      </c>
      <c r="I120" s="86">
        <f>I51*INDEX(Inputs_ByPrg!$I$6:$AD$69,MATCH('ABP BlockSize'!$E120,Inputs_ByPrg!$E$6:$E$69,0),MATCH('ABP BlockSize'!I$5,Inputs_ByPrg!$I$5:$AD$5,0))*8760/1000</f>
        <v>36694.900760774537</v>
      </c>
      <c r="J120" s="86">
        <f>J51*INDEX(Inputs_ByPrg!$I$6:$AD$69,MATCH('ABP BlockSize'!$E120,Inputs_ByPrg!$E$6:$E$69,0),MATCH('ABP BlockSize'!J$5,Inputs_ByPrg!$I$5:$AD$5,0))*8760/1000</f>
        <v>30579.083967312115</v>
      </c>
      <c r="K120" s="86">
        <f>K51*INDEX(Inputs_ByPrg!$I$6:$AD$69,MATCH('ABP BlockSize'!$E120,Inputs_ByPrg!$E$6:$E$69,0),MATCH('ABP BlockSize'!K$5,Inputs_ByPrg!$I$5:$AD$5,0))*8760/1000</f>
        <v>30579.083967312115</v>
      </c>
      <c r="L120" s="86">
        <f>L51*INDEX(Inputs_ByPrg!$I$6:$AD$69,MATCH('ABP BlockSize'!$E120,Inputs_ByPrg!$E$6:$E$69,0),MATCH('ABP BlockSize'!L$5,Inputs_ByPrg!$I$5:$AD$5,0))*8760/1000</f>
        <v>36694.900760774537</v>
      </c>
      <c r="M120" s="86">
        <f>M51*INDEX(Inputs_ByPrg!$I$6:$AD$69,MATCH('ABP BlockSize'!$E120,Inputs_ByPrg!$E$6:$E$69,0),MATCH('ABP BlockSize'!M$5,Inputs_ByPrg!$I$5:$AD$5,0))*8760/1000</f>
        <v>36694.900760774537</v>
      </c>
      <c r="N120" s="86">
        <f>N51*INDEX(Inputs_ByPrg!$I$6:$AD$69,MATCH('ABP BlockSize'!$E120,Inputs_ByPrg!$E$6:$E$69,0),MATCH('ABP BlockSize'!N$5,Inputs_ByPrg!$I$5:$AD$5,0))*8760/1000</f>
        <v>24463.267173849694</v>
      </c>
      <c r="O120" s="86">
        <f>O51*INDEX(Inputs_ByPrg!$I$6:$AD$69,MATCH('ABP BlockSize'!$E120,Inputs_ByPrg!$E$6:$E$69,0),MATCH('ABP BlockSize'!O$5,Inputs_ByPrg!$I$5:$AD$5,0))*8760/1000</f>
        <v>24463.267173849694</v>
      </c>
      <c r="P120" s="86">
        <f>P51*INDEX(Inputs_ByPrg!$I$6:$AD$69,MATCH('ABP BlockSize'!$E120,Inputs_ByPrg!$E$6:$E$69,0),MATCH('ABP BlockSize'!P$5,Inputs_ByPrg!$I$5:$AD$5,0))*8760/1000</f>
        <v>24463.267173849694</v>
      </c>
      <c r="Q120" s="86">
        <f>Q51*INDEX(Inputs_ByPrg!$I$6:$AD$69,MATCH('ABP BlockSize'!$E120,Inputs_ByPrg!$E$6:$E$69,0),MATCH('ABP BlockSize'!Q$5,Inputs_ByPrg!$I$5:$AD$5,0))*8760/1000</f>
        <v>24463.267173849694</v>
      </c>
      <c r="R120" s="86">
        <f>R51*INDEX(Inputs_ByPrg!$I$6:$AD$69,MATCH('ABP BlockSize'!$E120,Inputs_ByPrg!$E$6:$E$69,0),MATCH('ABP BlockSize'!R$5,Inputs_ByPrg!$I$5:$AD$5,0))*8760/1000</f>
        <v>24463.267173849694</v>
      </c>
      <c r="S120" s="86">
        <f>S51*INDEX(Inputs_ByPrg!$I$6:$AD$69,MATCH('ABP BlockSize'!$E120,Inputs_ByPrg!$E$6:$E$69,0),MATCH('ABP BlockSize'!S$5,Inputs_ByPrg!$I$5:$AD$5,0))*8760/1000</f>
        <v>24463.267173849694</v>
      </c>
      <c r="T120" s="86">
        <f>T51*INDEX(Inputs_ByPrg!$I$6:$AD$69,MATCH('ABP BlockSize'!$E120,Inputs_ByPrg!$E$6:$E$69,0),MATCH('ABP BlockSize'!T$5,Inputs_ByPrg!$I$5:$AD$5,0))*8760/1000</f>
        <v>24463.267173849694</v>
      </c>
      <c r="U120" s="86">
        <f>U51*INDEX(Inputs_ByPrg!$I$6:$AD$69,MATCH('ABP BlockSize'!$E120,Inputs_ByPrg!$E$6:$E$69,0),MATCH('ABP BlockSize'!U$5,Inputs_ByPrg!$I$5:$AD$5,0))*8760/1000</f>
        <v>24463.267173849694</v>
      </c>
      <c r="V120" s="86">
        <f>V51*INDEX(Inputs_ByPrg!$I$6:$AD$69,MATCH('ABP BlockSize'!$E120,Inputs_ByPrg!$E$6:$E$69,0),MATCH('ABP BlockSize'!V$5,Inputs_ByPrg!$I$5:$AD$5,0))*8760/1000</f>
        <v>24463.267173849694</v>
      </c>
      <c r="W120" s="86">
        <f>W51*INDEX(Inputs_ByPrg!$I$6:$AD$69,MATCH('ABP BlockSize'!$E120,Inputs_ByPrg!$E$6:$E$69,0),MATCH('ABP BlockSize'!W$5,Inputs_ByPrg!$I$5:$AD$5,0))*8760/1000</f>
        <v>24463.267173849694</v>
      </c>
      <c r="X120" s="86">
        <f>X51*INDEX(Inputs_ByPrg!$I$6:$AD$69,MATCH('ABP BlockSize'!$E120,Inputs_ByPrg!$E$6:$E$69,0),MATCH('ABP BlockSize'!X$5,Inputs_ByPrg!$I$5:$AD$5,0))*8760/1000</f>
        <v>24463.267173849694</v>
      </c>
      <c r="Y120" s="86">
        <f>Y51*INDEX(Inputs_ByPrg!$I$6:$AD$69,MATCH('ABP BlockSize'!$E120,Inputs_ByPrg!$E$6:$E$69,0),MATCH('ABP BlockSize'!Y$5,Inputs_ByPrg!$I$5:$AD$5,0))*8760/1000</f>
        <v>24463.267173849694</v>
      </c>
      <c r="Z120" s="86">
        <f>Z51*INDEX(Inputs_ByPrg!$I$6:$AD$69,MATCH('ABP BlockSize'!$E120,Inputs_ByPrg!$E$6:$E$69,0),MATCH('ABP BlockSize'!Z$5,Inputs_ByPrg!$I$5:$AD$5,0))*8760/1000</f>
        <v>0</v>
      </c>
      <c r="AA120" s="86">
        <f>AA51*INDEX(Inputs_ByPrg!$I$6:$AD$69,MATCH('ABP BlockSize'!$E120,Inputs_ByPrg!$E$6:$E$69,0),MATCH('ABP BlockSize'!AA$5,Inputs_ByPrg!$I$5:$AD$5,0))*8760/1000</f>
        <v>0</v>
      </c>
      <c r="AB120" s="86">
        <f>AB51*INDEX(Inputs_ByPrg!$I$6:$AD$69,MATCH('ABP BlockSize'!$E120,Inputs_ByPrg!$E$6:$E$69,0),MATCH('ABP BlockSize'!AB$5,Inputs_ByPrg!$I$5:$AD$5,0))*8760/1000</f>
        <v>0</v>
      </c>
    </row>
    <row r="121" spans="2:28" ht="14.75" customHeight="1" x14ac:dyDescent="0.25">
      <c r="B121" s="227" t="s">
        <v>258</v>
      </c>
      <c r="C121" s="227" t="s">
        <v>237</v>
      </c>
      <c r="D121" s="324" t="s">
        <v>327</v>
      </c>
      <c r="E121" s="272" t="str">
        <f t="shared" si="2"/>
        <v>A_Community Driven Community Solar_&gt;2000-5000</v>
      </c>
      <c r="F121" s="249" t="s">
        <v>91</v>
      </c>
      <c r="G121" s="86">
        <f>G52*INDEX(Inputs_ByPrg!$I$6:$AD$69,MATCH('ABP BlockSize'!$E121,Inputs_ByPrg!$E$6:$E$69,0),MATCH('ABP BlockSize'!G$5,Inputs_ByPrg!$I$5:$AD$5,0))*8760/1000</f>
        <v>0</v>
      </c>
      <c r="H121" s="86">
        <f>H52*INDEX(Inputs_ByPrg!$I$6:$AD$69,MATCH('ABP BlockSize'!$E121,Inputs_ByPrg!$E$6:$E$69,0),MATCH('ABP BlockSize'!H$5,Inputs_ByPrg!$I$5:$AD$5,0))*8760/1000</f>
        <v>0</v>
      </c>
      <c r="I121" s="86">
        <f>I52*INDEX(Inputs_ByPrg!$I$6:$AD$69,MATCH('ABP BlockSize'!$E121,Inputs_ByPrg!$E$6:$E$69,0),MATCH('ABP BlockSize'!I$5,Inputs_ByPrg!$I$5:$AD$5,0))*8760/1000</f>
        <v>37574.464585028574</v>
      </c>
      <c r="J121" s="86">
        <f>J52*INDEX(Inputs_ByPrg!$I$6:$AD$69,MATCH('ABP BlockSize'!$E121,Inputs_ByPrg!$E$6:$E$69,0),MATCH('ABP BlockSize'!J$5,Inputs_ByPrg!$I$5:$AD$5,0))*8760/1000</f>
        <v>31312.053820857149</v>
      </c>
      <c r="K121" s="86">
        <f>K52*INDEX(Inputs_ByPrg!$I$6:$AD$69,MATCH('ABP BlockSize'!$E121,Inputs_ByPrg!$E$6:$E$69,0),MATCH('ABP BlockSize'!K$5,Inputs_ByPrg!$I$5:$AD$5,0))*8760/1000</f>
        <v>31312.053820857149</v>
      </c>
      <c r="L121" s="86">
        <f>L52*INDEX(Inputs_ByPrg!$I$6:$AD$69,MATCH('ABP BlockSize'!$E121,Inputs_ByPrg!$E$6:$E$69,0),MATCH('ABP BlockSize'!L$5,Inputs_ByPrg!$I$5:$AD$5,0))*8760/1000</f>
        <v>37574.464585028574</v>
      </c>
      <c r="M121" s="86">
        <f>M52*INDEX(Inputs_ByPrg!$I$6:$AD$69,MATCH('ABP BlockSize'!$E121,Inputs_ByPrg!$E$6:$E$69,0),MATCH('ABP BlockSize'!M$5,Inputs_ByPrg!$I$5:$AD$5,0))*8760/1000</f>
        <v>37574.464585028574</v>
      </c>
      <c r="N121" s="86">
        <f>N52*INDEX(Inputs_ByPrg!$I$6:$AD$69,MATCH('ABP BlockSize'!$E121,Inputs_ByPrg!$E$6:$E$69,0),MATCH('ABP BlockSize'!N$5,Inputs_ByPrg!$I$5:$AD$5,0))*8760/1000</f>
        <v>25049.643056685716</v>
      </c>
      <c r="O121" s="86">
        <f>O52*INDEX(Inputs_ByPrg!$I$6:$AD$69,MATCH('ABP BlockSize'!$E121,Inputs_ByPrg!$E$6:$E$69,0),MATCH('ABP BlockSize'!O$5,Inputs_ByPrg!$I$5:$AD$5,0))*8760/1000</f>
        <v>25049.643056685716</v>
      </c>
      <c r="P121" s="86">
        <f>P52*INDEX(Inputs_ByPrg!$I$6:$AD$69,MATCH('ABP BlockSize'!$E121,Inputs_ByPrg!$E$6:$E$69,0),MATCH('ABP BlockSize'!P$5,Inputs_ByPrg!$I$5:$AD$5,0))*8760/1000</f>
        <v>25049.643056685716</v>
      </c>
      <c r="Q121" s="86">
        <f>Q52*INDEX(Inputs_ByPrg!$I$6:$AD$69,MATCH('ABP BlockSize'!$E121,Inputs_ByPrg!$E$6:$E$69,0),MATCH('ABP BlockSize'!Q$5,Inputs_ByPrg!$I$5:$AD$5,0))*8760/1000</f>
        <v>25049.643056685716</v>
      </c>
      <c r="R121" s="86">
        <f>R52*INDEX(Inputs_ByPrg!$I$6:$AD$69,MATCH('ABP BlockSize'!$E121,Inputs_ByPrg!$E$6:$E$69,0),MATCH('ABP BlockSize'!R$5,Inputs_ByPrg!$I$5:$AD$5,0))*8760/1000</f>
        <v>25049.643056685716</v>
      </c>
      <c r="S121" s="86">
        <f>S52*INDEX(Inputs_ByPrg!$I$6:$AD$69,MATCH('ABP BlockSize'!$E121,Inputs_ByPrg!$E$6:$E$69,0),MATCH('ABP BlockSize'!S$5,Inputs_ByPrg!$I$5:$AD$5,0))*8760/1000</f>
        <v>25049.643056685716</v>
      </c>
      <c r="T121" s="86">
        <f>T52*INDEX(Inputs_ByPrg!$I$6:$AD$69,MATCH('ABP BlockSize'!$E121,Inputs_ByPrg!$E$6:$E$69,0),MATCH('ABP BlockSize'!T$5,Inputs_ByPrg!$I$5:$AD$5,0))*8760/1000</f>
        <v>25049.643056685716</v>
      </c>
      <c r="U121" s="86">
        <f>U52*INDEX(Inputs_ByPrg!$I$6:$AD$69,MATCH('ABP BlockSize'!$E121,Inputs_ByPrg!$E$6:$E$69,0),MATCH('ABP BlockSize'!U$5,Inputs_ByPrg!$I$5:$AD$5,0))*8760/1000</f>
        <v>25049.643056685716</v>
      </c>
      <c r="V121" s="86">
        <f>V52*INDEX(Inputs_ByPrg!$I$6:$AD$69,MATCH('ABP BlockSize'!$E121,Inputs_ByPrg!$E$6:$E$69,0),MATCH('ABP BlockSize'!V$5,Inputs_ByPrg!$I$5:$AD$5,0))*8760/1000</f>
        <v>25049.643056685716</v>
      </c>
      <c r="W121" s="86">
        <f>W52*INDEX(Inputs_ByPrg!$I$6:$AD$69,MATCH('ABP BlockSize'!$E121,Inputs_ByPrg!$E$6:$E$69,0),MATCH('ABP BlockSize'!W$5,Inputs_ByPrg!$I$5:$AD$5,0))*8760/1000</f>
        <v>25049.643056685716</v>
      </c>
      <c r="X121" s="86">
        <f>X52*INDEX(Inputs_ByPrg!$I$6:$AD$69,MATCH('ABP BlockSize'!$E121,Inputs_ByPrg!$E$6:$E$69,0),MATCH('ABP BlockSize'!X$5,Inputs_ByPrg!$I$5:$AD$5,0))*8760/1000</f>
        <v>25049.643056685716</v>
      </c>
      <c r="Y121" s="86">
        <f>Y52*INDEX(Inputs_ByPrg!$I$6:$AD$69,MATCH('ABP BlockSize'!$E121,Inputs_ByPrg!$E$6:$E$69,0),MATCH('ABP BlockSize'!Y$5,Inputs_ByPrg!$I$5:$AD$5,0))*8760/1000</f>
        <v>25049.643056685716</v>
      </c>
      <c r="Z121" s="86">
        <f>Z52*INDEX(Inputs_ByPrg!$I$6:$AD$69,MATCH('ABP BlockSize'!$E121,Inputs_ByPrg!$E$6:$E$69,0),MATCH('ABP BlockSize'!Z$5,Inputs_ByPrg!$I$5:$AD$5,0))*8760/1000</f>
        <v>0</v>
      </c>
      <c r="AA121" s="86">
        <f>AA52*INDEX(Inputs_ByPrg!$I$6:$AD$69,MATCH('ABP BlockSize'!$E121,Inputs_ByPrg!$E$6:$E$69,0),MATCH('ABP BlockSize'!AA$5,Inputs_ByPrg!$I$5:$AD$5,0))*8760/1000</f>
        <v>0</v>
      </c>
      <c r="AB121" s="86">
        <f>AB52*INDEX(Inputs_ByPrg!$I$6:$AD$69,MATCH('ABP BlockSize'!$E121,Inputs_ByPrg!$E$6:$E$69,0),MATCH('ABP BlockSize'!AB$5,Inputs_ByPrg!$I$5:$AD$5,0))*8760/1000</f>
        <v>0</v>
      </c>
    </row>
    <row r="122" spans="2:28" ht="14.75" customHeight="1" x14ac:dyDescent="0.25">
      <c r="B122" s="227" t="s">
        <v>259</v>
      </c>
      <c r="C122" s="227" t="s">
        <v>237</v>
      </c>
      <c r="D122" s="323" t="s">
        <v>356</v>
      </c>
      <c r="E122" s="272" t="str">
        <f t="shared" si="2"/>
        <v>B_Community Driven Community Solar_&lt;10</v>
      </c>
      <c r="F122" s="249" t="s">
        <v>91</v>
      </c>
      <c r="G122" s="86">
        <f>G53*INDEX(Inputs_ByPrg!$I$6:$AD$69,MATCH('ABP BlockSize'!$E122,Inputs_ByPrg!$E$6:$E$69,0),MATCH('ABP BlockSize'!G$5,Inputs_ByPrg!$I$5:$AD$5,0))*8760/1000</f>
        <v>0</v>
      </c>
      <c r="H122" s="86">
        <f>H53*INDEX(Inputs_ByPrg!$I$6:$AD$69,MATCH('ABP BlockSize'!$E122,Inputs_ByPrg!$E$6:$E$69,0),MATCH('ABP BlockSize'!H$5,Inputs_ByPrg!$I$5:$AD$5,0))*8760/1000</f>
        <v>0</v>
      </c>
      <c r="I122" s="86">
        <f>I53*INDEX(Inputs_ByPrg!$I$6:$AD$69,MATCH('ABP BlockSize'!$E122,Inputs_ByPrg!$E$6:$E$69,0),MATCH('ABP BlockSize'!I$5,Inputs_ByPrg!$I$5:$AD$5,0))*8760/1000</f>
        <v>0</v>
      </c>
      <c r="J122" s="86">
        <f>J53*INDEX(Inputs_ByPrg!$I$6:$AD$69,MATCH('ABP BlockSize'!$E122,Inputs_ByPrg!$E$6:$E$69,0),MATCH('ABP BlockSize'!J$5,Inputs_ByPrg!$I$5:$AD$5,0))*8760/1000</f>
        <v>0</v>
      </c>
      <c r="K122" s="86">
        <f>K53*INDEX(Inputs_ByPrg!$I$6:$AD$69,MATCH('ABP BlockSize'!$E122,Inputs_ByPrg!$E$6:$E$69,0),MATCH('ABP BlockSize'!K$5,Inputs_ByPrg!$I$5:$AD$5,0))*8760/1000</f>
        <v>0</v>
      </c>
      <c r="L122" s="86">
        <f>L53*INDEX(Inputs_ByPrg!$I$6:$AD$69,MATCH('ABP BlockSize'!$E122,Inputs_ByPrg!$E$6:$E$69,0),MATCH('ABP BlockSize'!L$5,Inputs_ByPrg!$I$5:$AD$5,0))*8760/1000</f>
        <v>0</v>
      </c>
      <c r="M122" s="86">
        <f>M53*INDEX(Inputs_ByPrg!$I$6:$AD$69,MATCH('ABP BlockSize'!$E122,Inputs_ByPrg!$E$6:$E$69,0),MATCH('ABP BlockSize'!M$5,Inputs_ByPrg!$I$5:$AD$5,0))*8760/1000</f>
        <v>0</v>
      </c>
      <c r="N122" s="86">
        <f>N53*INDEX(Inputs_ByPrg!$I$6:$AD$69,MATCH('ABP BlockSize'!$E122,Inputs_ByPrg!$E$6:$E$69,0),MATCH('ABP BlockSize'!N$5,Inputs_ByPrg!$I$5:$AD$5,0))*8760/1000</f>
        <v>0</v>
      </c>
      <c r="O122" s="86">
        <f>O53*INDEX(Inputs_ByPrg!$I$6:$AD$69,MATCH('ABP BlockSize'!$E122,Inputs_ByPrg!$E$6:$E$69,0),MATCH('ABP BlockSize'!O$5,Inputs_ByPrg!$I$5:$AD$5,0))*8760/1000</f>
        <v>0</v>
      </c>
      <c r="P122" s="86">
        <f>P53*INDEX(Inputs_ByPrg!$I$6:$AD$69,MATCH('ABP BlockSize'!$E122,Inputs_ByPrg!$E$6:$E$69,0),MATCH('ABP BlockSize'!P$5,Inputs_ByPrg!$I$5:$AD$5,0))*8760/1000</f>
        <v>0</v>
      </c>
      <c r="Q122" s="86">
        <f>Q53*INDEX(Inputs_ByPrg!$I$6:$AD$69,MATCH('ABP BlockSize'!$E122,Inputs_ByPrg!$E$6:$E$69,0),MATCH('ABP BlockSize'!Q$5,Inputs_ByPrg!$I$5:$AD$5,0))*8760/1000</f>
        <v>0</v>
      </c>
      <c r="R122" s="86">
        <f>R53*INDEX(Inputs_ByPrg!$I$6:$AD$69,MATCH('ABP BlockSize'!$E122,Inputs_ByPrg!$E$6:$E$69,0),MATCH('ABP BlockSize'!R$5,Inputs_ByPrg!$I$5:$AD$5,0))*8760/1000</f>
        <v>0</v>
      </c>
      <c r="S122" s="86">
        <f>S53*INDEX(Inputs_ByPrg!$I$6:$AD$69,MATCH('ABP BlockSize'!$E122,Inputs_ByPrg!$E$6:$E$69,0),MATCH('ABP BlockSize'!S$5,Inputs_ByPrg!$I$5:$AD$5,0))*8760/1000</f>
        <v>0</v>
      </c>
      <c r="T122" s="86">
        <f>T53*INDEX(Inputs_ByPrg!$I$6:$AD$69,MATCH('ABP BlockSize'!$E122,Inputs_ByPrg!$E$6:$E$69,0),MATCH('ABP BlockSize'!T$5,Inputs_ByPrg!$I$5:$AD$5,0))*8760/1000</f>
        <v>0</v>
      </c>
      <c r="U122" s="86">
        <f>U53*INDEX(Inputs_ByPrg!$I$6:$AD$69,MATCH('ABP BlockSize'!$E122,Inputs_ByPrg!$E$6:$E$69,0),MATCH('ABP BlockSize'!U$5,Inputs_ByPrg!$I$5:$AD$5,0))*8760/1000</f>
        <v>0</v>
      </c>
      <c r="V122" s="86">
        <f>V53*INDEX(Inputs_ByPrg!$I$6:$AD$69,MATCH('ABP BlockSize'!$E122,Inputs_ByPrg!$E$6:$E$69,0),MATCH('ABP BlockSize'!V$5,Inputs_ByPrg!$I$5:$AD$5,0))*8760/1000</f>
        <v>0</v>
      </c>
      <c r="W122" s="86">
        <f>W53*INDEX(Inputs_ByPrg!$I$6:$AD$69,MATCH('ABP BlockSize'!$E122,Inputs_ByPrg!$E$6:$E$69,0),MATCH('ABP BlockSize'!W$5,Inputs_ByPrg!$I$5:$AD$5,0))*8760/1000</f>
        <v>0</v>
      </c>
      <c r="X122" s="86">
        <f>X53*INDEX(Inputs_ByPrg!$I$6:$AD$69,MATCH('ABP BlockSize'!$E122,Inputs_ByPrg!$E$6:$E$69,0),MATCH('ABP BlockSize'!X$5,Inputs_ByPrg!$I$5:$AD$5,0))*8760/1000</f>
        <v>0</v>
      </c>
      <c r="Y122" s="86">
        <f>Y53*INDEX(Inputs_ByPrg!$I$6:$AD$69,MATCH('ABP BlockSize'!$E122,Inputs_ByPrg!$E$6:$E$69,0),MATCH('ABP BlockSize'!Y$5,Inputs_ByPrg!$I$5:$AD$5,0))*8760/1000</f>
        <v>0</v>
      </c>
      <c r="Z122" s="86">
        <f>Z53*INDEX(Inputs_ByPrg!$I$6:$AD$69,MATCH('ABP BlockSize'!$E122,Inputs_ByPrg!$E$6:$E$69,0),MATCH('ABP BlockSize'!Z$5,Inputs_ByPrg!$I$5:$AD$5,0))*8760/1000</f>
        <v>0</v>
      </c>
      <c r="AA122" s="86">
        <f>AA53*INDEX(Inputs_ByPrg!$I$6:$AD$69,MATCH('ABP BlockSize'!$E122,Inputs_ByPrg!$E$6:$E$69,0),MATCH('ABP BlockSize'!AA$5,Inputs_ByPrg!$I$5:$AD$5,0))*8760/1000</f>
        <v>0</v>
      </c>
      <c r="AB122" s="86">
        <f>AB53*INDEX(Inputs_ByPrg!$I$6:$AD$69,MATCH('ABP BlockSize'!$E122,Inputs_ByPrg!$E$6:$E$69,0),MATCH('ABP BlockSize'!AB$5,Inputs_ByPrg!$I$5:$AD$5,0))*8760/1000</f>
        <v>0</v>
      </c>
    </row>
    <row r="123" spans="2:28" ht="14.75" customHeight="1" x14ac:dyDescent="0.25">
      <c r="B123" s="227" t="s">
        <v>259</v>
      </c>
      <c r="C123" s="227" t="s">
        <v>237</v>
      </c>
      <c r="D123" s="324" t="s">
        <v>357</v>
      </c>
      <c r="E123" s="272" t="str">
        <f t="shared" si="2"/>
        <v>B_Community Driven Community Solar_&gt;10-25</v>
      </c>
      <c r="F123" s="249" t="s">
        <v>91</v>
      </c>
      <c r="G123" s="86">
        <f>G54*INDEX(Inputs_ByPrg!$I$6:$AD$69,MATCH('ABP BlockSize'!$E123,Inputs_ByPrg!$E$6:$E$69,0),MATCH('ABP BlockSize'!G$5,Inputs_ByPrg!$I$5:$AD$5,0))*8760/1000</f>
        <v>0</v>
      </c>
      <c r="H123" s="86">
        <f>H54*INDEX(Inputs_ByPrg!$I$6:$AD$69,MATCH('ABP BlockSize'!$E123,Inputs_ByPrg!$E$6:$E$69,0),MATCH('ABP BlockSize'!H$5,Inputs_ByPrg!$I$5:$AD$5,0))*8760/1000</f>
        <v>0</v>
      </c>
      <c r="I123" s="86">
        <f>I54*INDEX(Inputs_ByPrg!$I$6:$AD$69,MATCH('ABP BlockSize'!$E123,Inputs_ByPrg!$E$6:$E$69,0),MATCH('ABP BlockSize'!I$5,Inputs_ByPrg!$I$5:$AD$5,0))*8760/1000</f>
        <v>0</v>
      </c>
      <c r="J123" s="86">
        <f>J54*INDEX(Inputs_ByPrg!$I$6:$AD$69,MATCH('ABP BlockSize'!$E123,Inputs_ByPrg!$E$6:$E$69,0),MATCH('ABP BlockSize'!J$5,Inputs_ByPrg!$I$5:$AD$5,0))*8760/1000</f>
        <v>0</v>
      </c>
      <c r="K123" s="86">
        <f>K54*INDEX(Inputs_ByPrg!$I$6:$AD$69,MATCH('ABP BlockSize'!$E123,Inputs_ByPrg!$E$6:$E$69,0),MATCH('ABP BlockSize'!K$5,Inputs_ByPrg!$I$5:$AD$5,0))*8760/1000</f>
        <v>0</v>
      </c>
      <c r="L123" s="86">
        <f>L54*INDEX(Inputs_ByPrg!$I$6:$AD$69,MATCH('ABP BlockSize'!$E123,Inputs_ByPrg!$E$6:$E$69,0),MATCH('ABP BlockSize'!L$5,Inputs_ByPrg!$I$5:$AD$5,0))*8760/1000</f>
        <v>0</v>
      </c>
      <c r="M123" s="86">
        <f>M54*INDEX(Inputs_ByPrg!$I$6:$AD$69,MATCH('ABP BlockSize'!$E123,Inputs_ByPrg!$E$6:$E$69,0),MATCH('ABP BlockSize'!M$5,Inputs_ByPrg!$I$5:$AD$5,0))*8760/1000</f>
        <v>0</v>
      </c>
      <c r="N123" s="86">
        <f>N54*INDEX(Inputs_ByPrg!$I$6:$AD$69,MATCH('ABP BlockSize'!$E123,Inputs_ByPrg!$E$6:$E$69,0),MATCH('ABP BlockSize'!N$5,Inputs_ByPrg!$I$5:$AD$5,0))*8760/1000</f>
        <v>0</v>
      </c>
      <c r="O123" s="86">
        <f>O54*INDEX(Inputs_ByPrg!$I$6:$AD$69,MATCH('ABP BlockSize'!$E123,Inputs_ByPrg!$E$6:$E$69,0),MATCH('ABP BlockSize'!O$5,Inputs_ByPrg!$I$5:$AD$5,0))*8760/1000</f>
        <v>0</v>
      </c>
      <c r="P123" s="86">
        <f>P54*INDEX(Inputs_ByPrg!$I$6:$AD$69,MATCH('ABP BlockSize'!$E123,Inputs_ByPrg!$E$6:$E$69,0),MATCH('ABP BlockSize'!P$5,Inputs_ByPrg!$I$5:$AD$5,0))*8760/1000</f>
        <v>0</v>
      </c>
      <c r="Q123" s="86">
        <f>Q54*INDEX(Inputs_ByPrg!$I$6:$AD$69,MATCH('ABP BlockSize'!$E123,Inputs_ByPrg!$E$6:$E$69,0),MATCH('ABP BlockSize'!Q$5,Inputs_ByPrg!$I$5:$AD$5,0))*8760/1000</f>
        <v>0</v>
      </c>
      <c r="R123" s="86">
        <f>R54*INDEX(Inputs_ByPrg!$I$6:$AD$69,MATCH('ABP BlockSize'!$E123,Inputs_ByPrg!$E$6:$E$69,0),MATCH('ABP BlockSize'!R$5,Inputs_ByPrg!$I$5:$AD$5,0))*8760/1000</f>
        <v>0</v>
      </c>
      <c r="S123" s="86">
        <f>S54*INDEX(Inputs_ByPrg!$I$6:$AD$69,MATCH('ABP BlockSize'!$E123,Inputs_ByPrg!$E$6:$E$69,0),MATCH('ABP BlockSize'!S$5,Inputs_ByPrg!$I$5:$AD$5,0))*8760/1000</f>
        <v>0</v>
      </c>
      <c r="T123" s="86">
        <f>T54*INDEX(Inputs_ByPrg!$I$6:$AD$69,MATCH('ABP BlockSize'!$E123,Inputs_ByPrg!$E$6:$E$69,0),MATCH('ABP BlockSize'!T$5,Inputs_ByPrg!$I$5:$AD$5,0))*8760/1000</f>
        <v>0</v>
      </c>
      <c r="U123" s="86">
        <f>U54*INDEX(Inputs_ByPrg!$I$6:$AD$69,MATCH('ABP BlockSize'!$E123,Inputs_ByPrg!$E$6:$E$69,0),MATCH('ABP BlockSize'!U$5,Inputs_ByPrg!$I$5:$AD$5,0))*8760/1000</f>
        <v>0</v>
      </c>
      <c r="V123" s="86">
        <f>V54*INDEX(Inputs_ByPrg!$I$6:$AD$69,MATCH('ABP BlockSize'!$E123,Inputs_ByPrg!$E$6:$E$69,0),MATCH('ABP BlockSize'!V$5,Inputs_ByPrg!$I$5:$AD$5,0))*8760/1000</f>
        <v>0</v>
      </c>
      <c r="W123" s="86">
        <f>W54*INDEX(Inputs_ByPrg!$I$6:$AD$69,MATCH('ABP BlockSize'!$E123,Inputs_ByPrg!$E$6:$E$69,0),MATCH('ABP BlockSize'!W$5,Inputs_ByPrg!$I$5:$AD$5,0))*8760/1000</f>
        <v>0</v>
      </c>
      <c r="X123" s="86">
        <f>X54*INDEX(Inputs_ByPrg!$I$6:$AD$69,MATCH('ABP BlockSize'!$E123,Inputs_ByPrg!$E$6:$E$69,0),MATCH('ABP BlockSize'!X$5,Inputs_ByPrg!$I$5:$AD$5,0))*8760/1000</f>
        <v>0</v>
      </c>
      <c r="Y123" s="86">
        <f>Y54*INDEX(Inputs_ByPrg!$I$6:$AD$69,MATCH('ABP BlockSize'!$E123,Inputs_ByPrg!$E$6:$E$69,0),MATCH('ABP BlockSize'!Y$5,Inputs_ByPrg!$I$5:$AD$5,0))*8760/1000</f>
        <v>0</v>
      </c>
      <c r="Z123" s="86">
        <f>Z54*INDEX(Inputs_ByPrg!$I$6:$AD$69,MATCH('ABP BlockSize'!$E123,Inputs_ByPrg!$E$6:$E$69,0),MATCH('ABP BlockSize'!Z$5,Inputs_ByPrg!$I$5:$AD$5,0))*8760/1000</f>
        <v>0</v>
      </c>
      <c r="AA123" s="86">
        <f>AA54*INDEX(Inputs_ByPrg!$I$6:$AD$69,MATCH('ABP BlockSize'!$E123,Inputs_ByPrg!$E$6:$E$69,0),MATCH('ABP BlockSize'!AA$5,Inputs_ByPrg!$I$5:$AD$5,0))*8760/1000</f>
        <v>0</v>
      </c>
      <c r="AB123" s="86">
        <f>AB54*INDEX(Inputs_ByPrg!$I$6:$AD$69,MATCH('ABP BlockSize'!$E123,Inputs_ByPrg!$E$6:$E$69,0),MATCH('ABP BlockSize'!AB$5,Inputs_ByPrg!$I$5:$AD$5,0))*8760/1000</f>
        <v>0</v>
      </c>
    </row>
    <row r="124" spans="2:28" ht="14.75" customHeight="1" x14ac:dyDescent="0.25">
      <c r="B124" s="227" t="s">
        <v>259</v>
      </c>
      <c r="C124" s="227" t="s">
        <v>237</v>
      </c>
      <c r="D124" s="324" t="s">
        <v>322</v>
      </c>
      <c r="E124" s="272" t="str">
        <f t="shared" si="2"/>
        <v>B_Community Driven Community Solar_&gt;25-100</v>
      </c>
      <c r="F124" s="249" t="s">
        <v>91</v>
      </c>
      <c r="G124" s="86">
        <f>G55*INDEX(Inputs_ByPrg!$I$6:$AD$69,MATCH('ABP BlockSize'!$E124,Inputs_ByPrg!$E$6:$E$69,0),MATCH('ABP BlockSize'!G$5,Inputs_ByPrg!$I$5:$AD$5,0))*8760/1000</f>
        <v>0</v>
      </c>
      <c r="H124" s="86">
        <f>H55*INDEX(Inputs_ByPrg!$I$6:$AD$69,MATCH('ABP BlockSize'!$E124,Inputs_ByPrg!$E$6:$E$69,0),MATCH('ABP BlockSize'!H$5,Inputs_ByPrg!$I$5:$AD$5,0))*8760/1000</f>
        <v>0</v>
      </c>
      <c r="I124" s="86">
        <f>I55*INDEX(Inputs_ByPrg!$I$6:$AD$69,MATCH('ABP BlockSize'!$E124,Inputs_ByPrg!$E$6:$E$69,0),MATCH('ABP BlockSize'!I$5,Inputs_ByPrg!$I$5:$AD$5,0))*8760/1000</f>
        <v>0</v>
      </c>
      <c r="J124" s="86">
        <f>J55*INDEX(Inputs_ByPrg!$I$6:$AD$69,MATCH('ABP BlockSize'!$E124,Inputs_ByPrg!$E$6:$E$69,0),MATCH('ABP BlockSize'!J$5,Inputs_ByPrg!$I$5:$AD$5,0))*8760/1000</f>
        <v>0</v>
      </c>
      <c r="K124" s="86">
        <f>K55*INDEX(Inputs_ByPrg!$I$6:$AD$69,MATCH('ABP BlockSize'!$E124,Inputs_ByPrg!$E$6:$E$69,0),MATCH('ABP BlockSize'!K$5,Inputs_ByPrg!$I$5:$AD$5,0))*8760/1000</f>
        <v>0</v>
      </c>
      <c r="L124" s="86">
        <f>L55*INDEX(Inputs_ByPrg!$I$6:$AD$69,MATCH('ABP BlockSize'!$E124,Inputs_ByPrg!$E$6:$E$69,0),MATCH('ABP BlockSize'!L$5,Inputs_ByPrg!$I$5:$AD$5,0))*8760/1000</f>
        <v>0</v>
      </c>
      <c r="M124" s="86">
        <f>M55*INDEX(Inputs_ByPrg!$I$6:$AD$69,MATCH('ABP BlockSize'!$E124,Inputs_ByPrg!$E$6:$E$69,0),MATCH('ABP BlockSize'!M$5,Inputs_ByPrg!$I$5:$AD$5,0))*8760/1000</f>
        <v>0</v>
      </c>
      <c r="N124" s="86">
        <f>N55*INDEX(Inputs_ByPrg!$I$6:$AD$69,MATCH('ABP BlockSize'!$E124,Inputs_ByPrg!$E$6:$E$69,0),MATCH('ABP BlockSize'!N$5,Inputs_ByPrg!$I$5:$AD$5,0))*8760/1000</f>
        <v>0</v>
      </c>
      <c r="O124" s="86">
        <f>O55*INDEX(Inputs_ByPrg!$I$6:$AD$69,MATCH('ABP BlockSize'!$E124,Inputs_ByPrg!$E$6:$E$69,0),MATCH('ABP BlockSize'!O$5,Inputs_ByPrg!$I$5:$AD$5,0))*8760/1000</f>
        <v>0</v>
      </c>
      <c r="P124" s="86">
        <f>P55*INDEX(Inputs_ByPrg!$I$6:$AD$69,MATCH('ABP BlockSize'!$E124,Inputs_ByPrg!$E$6:$E$69,0),MATCH('ABP BlockSize'!P$5,Inputs_ByPrg!$I$5:$AD$5,0))*8760/1000</f>
        <v>0</v>
      </c>
      <c r="Q124" s="86">
        <f>Q55*INDEX(Inputs_ByPrg!$I$6:$AD$69,MATCH('ABP BlockSize'!$E124,Inputs_ByPrg!$E$6:$E$69,0),MATCH('ABP BlockSize'!Q$5,Inputs_ByPrg!$I$5:$AD$5,0))*8760/1000</f>
        <v>0</v>
      </c>
      <c r="R124" s="86">
        <f>R55*INDEX(Inputs_ByPrg!$I$6:$AD$69,MATCH('ABP BlockSize'!$E124,Inputs_ByPrg!$E$6:$E$69,0),MATCH('ABP BlockSize'!R$5,Inputs_ByPrg!$I$5:$AD$5,0))*8760/1000</f>
        <v>0</v>
      </c>
      <c r="S124" s="86">
        <f>S55*INDEX(Inputs_ByPrg!$I$6:$AD$69,MATCH('ABP BlockSize'!$E124,Inputs_ByPrg!$E$6:$E$69,0),MATCH('ABP BlockSize'!S$5,Inputs_ByPrg!$I$5:$AD$5,0))*8760/1000</f>
        <v>0</v>
      </c>
      <c r="T124" s="86">
        <f>T55*INDEX(Inputs_ByPrg!$I$6:$AD$69,MATCH('ABP BlockSize'!$E124,Inputs_ByPrg!$E$6:$E$69,0),MATCH('ABP BlockSize'!T$5,Inputs_ByPrg!$I$5:$AD$5,0))*8760/1000</f>
        <v>0</v>
      </c>
      <c r="U124" s="86">
        <f>U55*INDEX(Inputs_ByPrg!$I$6:$AD$69,MATCH('ABP BlockSize'!$E124,Inputs_ByPrg!$E$6:$E$69,0),MATCH('ABP BlockSize'!U$5,Inputs_ByPrg!$I$5:$AD$5,0))*8760/1000</f>
        <v>0</v>
      </c>
      <c r="V124" s="86">
        <f>V55*INDEX(Inputs_ByPrg!$I$6:$AD$69,MATCH('ABP BlockSize'!$E124,Inputs_ByPrg!$E$6:$E$69,0),MATCH('ABP BlockSize'!V$5,Inputs_ByPrg!$I$5:$AD$5,0))*8760/1000</f>
        <v>0</v>
      </c>
      <c r="W124" s="86">
        <f>W55*INDEX(Inputs_ByPrg!$I$6:$AD$69,MATCH('ABP BlockSize'!$E124,Inputs_ByPrg!$E$6:$E$69,0),MATCH('ABP BlockSize'!W$5,Inputs_ByPrg!$I$5:$AD$5,0))*8760/1000</f>
        <v>0</v>
      </c>
      <c r="X124" s="86">
        <f>X55*INDEX(Inputs_ByPrg!$I$6:$AD$69,MATCH('ABP BlockSize'!$E124,Inputs_ByPrg!$E$6:$E$69,0),MATCH('ABP BlockSize'!X$5,Inputs_ByPrg!$I$5:$AD$5,0))*8760/1000</f>
        <v>0</v>
      </c>
      <c r="Y124" s="86">
        <f>Y55*INDEX(Inputs_ByPrg!$I$6:$AD$69,MATCH('ABP BlockSize'!$E124,Inputs_ByPrg!$E$6:$E$69,0),MATCH('ABP BlockSize'!Y$5,Inputs_ByPrg!$I$5:$AD$5,0))*8760/1000</f>
        <v>0</v>
      </c>
      <c r="Z124" s="86">
        <f>Z55*INDEX(Inputs_ByPrg!$I$6:$AD$69,MATCH('ABP BlockSize'!$E124,Inputs_ByPrg!$E$6:$E$69,0),MATCH('ABP BlockSize'!Z$5,Inputs_ByPrg!$I$5:$AD$5,0))*8760/1000</f>
        <v>0</v>
      </c>
      <c r="AA124" s="86">
        <f>AA55*INDEX(Inputs_ByPrg!$I$6:$AD$69,MATCH('ABP BlockSize'!$E124,Inputs_ByPrg!$E$6:$E$69,0),MATCH('ABP BlockSize'!AA$5,Inputs_ByPrg!$I$5:$AD$5,0))*8760/1000</f>
        <v>0</v>
      </c>
      <c r="AB124" s="86">
        <f>AB55*INDEX(Inputs_ByPrg!$I$6:$AD$69,MATCH('ABP BlockSize'!$E124,Inputs_ByPrg!$E$6:$E$69,0),MATCH('ABP BlockSize'!AB$5,Inputs_ByPrg!$I$5:$AD$5,0))*8760/1000</f>
        <v>0</v>
      </c>
    </row>
    <row r="125" spans="2:28" ht="14.75" customHeight="1" x14ac:dyDescent="0.25">
      <c r="B125" s="227" t="s">
        <v>259</v>
      </c>
      <c r="C125" s="227" t="s">
        <v>237</v>
      </c>
      <c r="D125" s="324" t="s">
        <v>323</v>
      </c>
      <c r="E125" s="272" t="str">
        <f t="shared" si="2"/>
        <v>B_Community Driven Community Solar_&gt;100-200</v>
      </c>
      <c r="F125" s="249" t="s">
        <v>91</v>
      </c>
      <c r="G125" s="86">
        <f>G56*INDEX(Inputs_ByPrg!$I$6:$AD$69,MATCH('ABP BlockSize'!$E125,Inputs_ByPrg!$E$6:$E$69,0),MATCH('ABP BlockSize'!G$5,Inputs_ByPrg!$I$5:$AD$5,0))*8760/1000</f>
        <v>0</v>
      </c>
      <c r="H125" s="86">
        <f>H56*INDEX(Inputs_ByPrg!$I$6:$AD$69,MATCH('ABP BlockSize'!$E125,Inputs_ByPrg!$E$6:$E$69,0),MATCH('ABP BlockSize'!H$5,Inputs_ByPrg!$I$5:$AD$5,0))*8760/1000</f>
        <v>0</v>
      </c>
      <c r="I125" s="86">
        <f>I56*INDEX(Inputs_ByPrg!$I$6:$AD$69,MATCH('ABP BlockSize'!$E125,Inputs_ByPrg!$E$6:$E$69,0),MATCH('ABP BlockSize'!I$5,Inputs_ByPrg!$I$5:$AD$5,0))*8760/1000</f>
        <v>334.48268280343939</v>
      </c>
      <c r="J125" s="86">
        <f>J56*INDEX(Inputs_ByPrg!$I$6:$AD$69,MATCH('ABP BlockSize'!$E125,Inputs_ByPrg!$E$6:$E$69,0),MATCH('ABP BlockSize'!J$5,Inputs_ByPrg!$I$5:$AD$5,0))*8760/1000</f>
        <v>278.7355690028661</v>
      </c>
      <c r="K125" s="86">
        <f>K56*INDEX(Inputs_ByPrg!$I$6:$AD$69,MATCH('ABP BlockSize'!$E125,Inputs_ByPrg!$E$6:$E$69,0),MATCH('ABP BlockSize'!K$5,Inputs_ByPrg!$I$5:$AD$5,0))*8760/1000</f>
        <v>278.7355690028661</v>
      </c>
      <c r="L125" s="86">
        <f>L56*INDEX(Inputs_ByPrg!$I$6:$AD$69,MATCH('ABP BlockSize'!$E125,Inputs_ByPrg!$E$6:$E$69,0),MATCH('ABP BlockSize'!L$5,Inputs_ByPrg!$I$5:$AD$5,0))*8760/1000</f>
        <v>334.48268280343939</v>
      </c>
      <c r="M125" s="86">
        <f>M56*INDEX(Inputs_ByPrg!$I$6:$AD$69,MATCH('ABP BlockSize'!$E125,Inputs_ByPrg!$E$6:$E$69,0),MATCH('ABP BlockSize'!M$5,Inputs_ByPrg!$I$5:$AD$5,0))*8760/1000</f>
        <v>334.48268280343939</v>
      </c>
      <c r="N125" s="86">
        <f>N56*INDEX(Inputs_ByPrg!$I$6:$AD$69,MATCH('ABP BlockSize'!$E125,Inputs_ByPrg!$E$6:$E$69,0),MATCH('ABP BlockSize'!N$5,Inputs_ByPrg!$I$5:$AD$5,0))*8760/1000</f>
        <v>222.98845520229293</v>
      </c>
      <c r="O125" s="86">
        <f>O56*INDEX(Inputs_ByPrg!$I$6:$AD$69,MATCH('ABP BlockSize'!$E125,Inputs_ByPrg!$E$6:$E$69,0),MATCH('ABP BlockSize'!O$5,Inputs_ByPrg!$I$5:$AD$5,0))*8760/1000</f>
        <v>222.98845520229293</v>
      </c>
      <c r="P125" s="86">
        <f>P56*INDEX(Inputs_ByPrg!$I$6:$AD$69,MATCH('ABP BlockSize'!$E125,Inputs_ByPrg!$E$6:$E$69,0),MATCH('ABP BlockSize'!P$5,Inputs_ByPrg!$I$5:$AD$5,0))*8760/1000</f>
        <v>222.98845520229293</v>
      </c>
      <c r="Q125" s="86">
        <f>Q56*INDEX(Inputs_ByPrg!$I$6:$AD$69,MATCH('ABP BlockSize'!$E125,Inputs_ByPrg!$E$6:$E$69,0),MATCH('ABP BlockSize'!Q$5,Inputs_ByPrg!$I$5:$AD$5,0))*8760/1000</f>
        <v>222.98845520229293</v>
      </c>
      <c r="R125" s="86">
        <f>R56*INDEX(Inputs_ByPrg!$I$6:$AD$69,MATCH('ABP BlockSize'!$E125,Inputs_ByPrg!$E$6:$E$69,0),MATCH('ABP BlockSize'!R$5,Inputs_ByPrg!$I$5:$AD$5,0))*8760/1000</f>
        <v>222.98845520229293</v>
      </c>
      <c r="S125" s="86">
        <f>S56*INDEX(Inputs_ByPrg!$I$6:$AD$69,MATCH('ABP BlockSize'!$E125,Inputs_ByPrg!$E$6:$E$69,0),MATCH('ABP BlockSize'!S$5,Inputs_ByPrg!$I$5:$AD$5,0))*8760/1000</f>
        <v>222.98845520229293</v>
      </c>
      <c r="T125" s="86">
        <f>T56*INDEX(Inputs_ByPrg!$I$6:$AD$69,MATCH('ABP BlockSize'!$E125,Inputs_ByPrg!$E$6:$E$69,0),MATCH('ABP BlockSize'!T$5,Inputs_ByPrg!$I$5:$AD$5,0))*8760/1000</f>
        <v>222.98845520229293</v>
      </c>
      <c r="U125" s="86">
        <f>U56*INDEX(Inputs_ByPrg!$I$6:$AD$69,MATCH('ABP BlockSize'!$E125,Inputs_ByPrg!$E$6:$E$69,0),MATCH('ABP BlockSize'!U$5,Inputs_ByPrg!$I$5:$AD$5,0))*8760/1000</f>
        <v>222.98845520229293</v>
      </c>
      <c r="V125" s="86">
        <f>V56*INDEX(Inputs_ByPrg!$I$6:$AD$69,MATCH('ABP BlockSize'!$E125,Inputs_ByPrg!$E$6:$E$69,0),MATCH('ABP BlockSize'!V$5,Inputs_ByPrg!$I$5:$AD$5,0))*8760/1000</f>
        <v>222.98845520229293</v>
      </c>
      <c r="W125" s="86">
        <f>W56*INDEX(Inputs_ByPrg!$I$6:$AD$69,MATCH('ABP BlockSize'!$E125,Inputs_ByPrg!$E$6:$E$69,0),MATCH('ABP BlockSize'!W$5,Inputs_ByPrg!$I$5:$AD$5,0))*8760/1000</f>
        <v>222.98845520229293</v>
      </c>
      <c r="X125" s="86">
        <f>X56*INDEX(Inputs_ByPrg!$I$6:$AD$69,MATCH('ABP BlockSize'!$E125,Inputs_ByPrg!$E$6:$E$69,0),MATCH('ABP BlockSize'!X$5,Inputs_ByPrg!$I$5:$AD$5,0))*8760/1000</f>
        <v>222.98845520229293</v>
      </c>
      <c r="Y125" s="86">
        <f>Y56*INDEX(Inputs_ByPrg!$I$6:$AD$69,MATCH('ABP BlockSize'!$E125,Inputs_ByPrg!$E$6:$E$69,0),MATCH('ABP BlockSize'!Y$5,Inputs_ByPrg!$I$5:$AD$5,0))*8760/1000</f>
        <v>222.98845520229293</v>
      </c>
      <c r="Z125" s="86">
        <f>Z56*INDEX(Inputs_ByPrg!$I$6:$AD$69,MATCH('ABP BlockSize'!$E125,Inputs_ByPrg!$E$6:$E$69,0),MATCH('ABP BlockSize'!Z$5,Inputs_ByPrg!$I$5:$AD$5,0))*8760/1000</f>
        <v>0</v>
      </c>
      <c r="AA125" s="86">
        <f>AA56*INDEX(Inputs_ByPrg!$I$6:$AD$69,MATCH('ABP BlockSize'!$E125,Inputs_ByPrg!$E$6:$E$69,0),MATCH('ABP BlockSize'!AA$5,Inputs_ByPrg!$I$5:$AD$5,0))*8760/1000</f>
        <v>0</v>
      </c>
      <c r="AB125" s="86">
        <f>AB56*INDEX(Inputs_ByPrg!$I$6:$AD$69,MATCH('ABP BlockSize'!$E125,Inputs_ByPrg!$E$6:$E$69,0),MATCH('ABP BlockSize'!AB$5,Inputs_ByPrg!$I$5:$AD$5,0))*8760/1000</f>
        <v>0</v>
      </c>
    </row>
    <row r="126" spans="2:28" ht="14.75" customHeight="1" x14ac:dyDescent="0.25">
      <c r="B126" s="227" t="s">
        <v>259</v>
      </c>
      <c r="C126" s="227" t="s">
        <v>237</v>
      </c>
      <c r="D126" s="324" t="s">
        <v>324</v>
      </c>
      <c r="E126" s="272" t="str">
        <f t="shared" si="2"/>
        <v>B_Community Driven Community Solar_&gt;200-500</v>
      </c>
      <c r="F126" s="249" t="s">
        <v>91</v>
      </c>
      <c r="G126" s="86">
        <f>G57*INDEX(Inputs_ByPrg!$I$6:$AD$69,MATCH('ABP BlockSize'!$E126,Inputs_ByPrg!$E$6:$E$69,0),MATCH('ABP BlockSize'!G$5,Inputs_ByPrg!$I$5:$AD$5,0))*8760/1000</f>
        <v>0</v>
      </c>
      <c r="H126" s="86">
        <f>H57*INDEX(Inputs_ByPrg!$I$6:$AD$69,MATCH('ABP BlockSize'!$E126,Inputs_ByPrg!$E$6:$E$69,0),MATCH('ABP BlockSize'!H$5,Inputs_ByPrg!$I$5:$AD$5,0))*8760/1000</f>
        <v>0</v>
      </c>
      <c r="I126" s="86">
        <f>I57*INDEX(Inputs_ByPrg!$I$6:$AD$69,MATCH('ABP BlockSize'!$E126,Inputs_ByPrg!$E$6:$E$69,0),MATCH('ABP BlockSize'!I$5,Inputs_ByPrg!$I$5:$AD$5,0))*8760/1000</f>
        <v>24303.373373535756</v>
      </c>
      <c r="J126" s="86">
        <f>J57*INDEX(Inputs_ByPrg!$I$6:$AD$69,MATCH('ABP BlockSize'!$E126,Inputs_ByPrg!$E$6:$E$69,0),MATCH('ABP BlockSize'!J$5,Inputs_ByPrg!$I$5:$AD$5,0))*8760/1000</f>
        <v>20252.81114461313</v>
      </c>
      <c r="K126" s="86">
        <f>K57*INDEX(Inputs_ByPrg!$I$6:$AD$69,MATCH('ABP BlockSize'!$E126,Inputs_ByPrg!$E$6:$E$69,0),MATCH('ABP BlockSize'!K$5,Inputs_ByPrg!$I$5:$AD$5,0))*8760/1000</f>
        <v>20252.81114461313</v>
      </c>
      <c r="L126" s="86">
        <f>L57*INDEX(Inputs_ByPrg!$I$6:$AD$69,MATCH('ABP BlockSize'!$E126,Inputs_ByPrg!$E$6:$E$69,0),MATCH('ABP BlockSize'!L$5,Inputs_ByPrg!$I$5:$AD$5,0))*8760/1000</f>
        <v>24303.373373535756</v>
      </c>
      <c r="M126" s="86">
        <f>M57*INDEX(Inputs_ByPrg!$I$6:$AD$69,MATCH('ABP BlockSize'!$E126,Inputs_ByPrg!$E$6:$E$69,0),MATCH('ABP BlockSize'!M$5,Inputs_ByPrg!$I$5:$AD$5,0))*8760/1000</f>
        <v>24303.373373535756</v>
      </c>
      <c r="N126" s="86">
        <f>N57*INDEX(Inputs_ByPrg!$I$6:$AD$69,MATCH('ABP BlockSize'!$E126,Inputs_ByPrg!$E$6:$E$69,0),MATCH('ABP BlockSize'!N$5,Inputs_ByPrg!$I$5:$AD$5,0))*8760/1000</f>
        <v>16202.248915690505</v>
      </c>
      <c r="O126" s="86">
        <f>O57*INDEX(Inputs_ByPrg!$I$6:$AD$69,MATCH('ABP BlockSize'!$E126,Inputs_ByPrg!$E$6:$E$69,0),MATCH('ABP BlockSize'!O$5,Inputs_ByPrg!$I$5:$AD$5,0))*8760/1000</f>
        <v>16202.248915690505</v>
      </c>
      <c r="P126" s="86">
        <f>P57*INDEX(Inputs_ByPrg!$I$6:$AD$69,MATCH('ABP BlockSize'!$E126,Inputs_ByPrg!$E$6:$E$69,0),MATCH('ABP BlockSize'!P$5,Inputs_ByPrg!$I$5:$AD$5,0))*8760/1000</f>
        <v>16202.248915690505</v>
      </c>
      <c r="Q126" s="86">
        <f>Q57*INDEX(Inputs_ByPrg!$I$6:$AD$69,MATCH('ABP BlockSize'!$E126,Inputs_ByPrg!$E$6:$E$69,0),MATCH('ABP BlockSize'!Q$5,Inputs_ByPrg!$I$5:$AD$5,0))*8760/1000</f>
        <v>16202.248915690505</v>
      </c>
      <c r="R126" s="86">
        <f>R57*INDEX(Inputs_ByPrg!$I$6:$AD$69,MATCH('ABP BlockSize'!$E126,Inputs_ByPrg!$E$6:$E$69,0),MATCH('ABP BlockSize'!R$5,Inputs_ByPrg!$I$5:$AD$5,0))*8760/1000</f>
        <v>16202.248915690505</v>
      </c>
      <c r="S126" s="86">
        <f>S57*INDEX(Inputs_ByPrg!$I$6:$AD$69,MATCH('ABP BlockSize'!$E126,Inputs_ByPrg!$E$6:$E$69,0),MATCH('ABP BlockSize'!S$5,Inputs_ByPrg!$I$5:$AD$5,0))*8760/1000</f>
        <v>16202.248915690505</v>
      </c>
      <c r="T126" s="86">
        <f>T57*INDEX(Inputs_ByPrg!$I$6:$AD$69,MATCH('ABP BlockSize'!$E126,Inputs_ByPrg!$E$6:$E$69,0),MATCH('ABP BlockSize'!T$5,Inputs_ByPrg!$I$5:$AD$5,0))*8760/1000</f>
        <v>16202.248915690505</v>
      </c>
      <c r="U126" s="86">
        <f>U57*INDEX(Inputs_ByPrg!$I$6:$AD$69,MATCH('ABP BlockSize'!$E126,Inputs_ByPrg!$E$6:$E$69,0),MATCH('ABP BlockSize'!U$5,Inputs_ByPrg!$I$5:$AD$5,0))*8760/1000</f>
        <v>16202.248915690505</v>
      </c>
      <c r="V126" s="86">
        <f>V57*INDEX(Inputs_ByPrg!$I$6:$AD$69,MATCH('ABP BlockSize'!$E126,Inputs_ByPrg!$E$6:$E$69,0),MATCH('ABP BlockSize'!V$5,Inputs_ByPrg!$I$5:$AD$5,0))*8760/1000</f>
        <v>16202.248915690505</v>
      </c>
      <c r="W126" s="86">
        <f>W57*INDEX(Inputs_ByPrg!$I$6:$AD$69,MATCH('ABP BlockSize'!$E126,Inputs_ByPrg!$E$6:$E$69,0),MATCH('ABP BlockSize'!W$5,Inputs_ByPrg!$I$5:$AD$5,0))*8760/1000</f>
        <v>16202.248915690505</v>
      </c>
      <c r="X126" s="86">
        <f>X57*INDEX(Inputs_ByPrg!$I$6:$AD$69,MATCH('ABP BlockSize'!$E126,Inputs_ByPrg!$E$6:$E$69,0),MATCH('ABP BlockSize'!X$5,Inputs_ByPrg!$I$5:$AD$5,0))*8760/1000</f>
        <v>16202.248915690505</v>
      </c>
      <c r="Y126" s="86">
        <f>Y57*INDEX(Inputs_ByPrg!$I$6:$AD$69,MATCH('ABP BlockSize'!$E126,Inputs_ByPrg!$E$6:$E$69,0),MATCH('ABP BlockSize'!Y$5,Inputs_ByPrg!$I$5:$AD$5,0))*8760/1000</f>
        <v>16202.248915690505</v>
      </c>
      <c r="Z126" s="86">
        <f>Z57*INDEX(Inputs_ByPrg!$I$6:$AD$69,MATCH('ABP BlockSize'!$E126,Inputs_ByPrg!$E$6:$E$69,0),MATCH('ABP BlockSize'!Z$5,Inputs_ByPrg!$I$5:$AD$5,0))*8760/1000</f>
        <v>0</v>
      </c>
      <c r="AA126" s="86">
        <f>AA57*INDEX(Inputs_ByPrg!$I$6:$AD$69,MATCH('ABP BlockSize'!$E126,Inputs_ByPrg!$E$6:$E$69,0),MATCH('ABP BlockSize'!AA$5,Inputs_ByPrg!$I$5:$AD$5,0))*8760/1000</f>
        <v>0</v>
      </c>
      <c r="AB126" s="86">
        <f>AB57*INDEX(Inputs_ByPrg!$I$6:$AD$69,MATCH('ABP BlockSize'!$E126,Inputs_ByPrg!$E$6:$E$69,0),MATCH('ABP BlockSize'!AB$5,Inputs_ByPrg!$I$5:$AD$5,0))*8760/1000</f>
        <v>0</v>
      </c>
    </row>
    <row r="127" spans="2:28" ht="14.75" customHeight="1" x14ac:dyDescent="0.25">
      <c r="B127" s="227" t="s">
        <v>259</v>
      </c>
      <c r="C127" s="227" t="s">
        <v>237</v>
      </c>
      <c r="D127" s="324" t="s">
        <v>326</v>
      </c>
      <c r="E127" s="272" t="str">
        <f t="shared" si="2"/>
        <v>B_Community Driven Community Solar_&gt;500-2000</v>
      </c>
      <c r="F127" s="249" t="s">
        <v>91</v>
      </c>
      <c r="G127" s="86">
        <f>G58*INDEX(Inputs_ByPrg!$I$6:$AD$69,MATCH('ABP BlockSize'!$E127,Inputs_ByPrg!$E$6:$E$69,0),MATCH('ABP BlockSize'!G$5,Inputs_ByPrg!$I$5:$AD$5,0))*8760/1000</f>
        <v>0</v>
      </c>
      <c r="H127" s="86">
        <f>H58*INDEX(Inputs_ByPrg!$I$6:$AD$69,MATCH('ABP BlockSize'!$E127,Inputs_ByPrg!$E$6:$E$69,0),MATCH('ABP BlockSize'!H$5,Inputs_ByPrg!$I$5:$AD$5,0))*8760/1000</f>
        <v>0</v>
      </c>
      <c r="I127" s="86">
        <f>I58*INDEX(Inputs_ByPrg!$I$6:$AD$69,MATCH('ABP BlockSize'!$E127,Inputs_ByPrg!$E$6:$E$69,0),MATCH('ABP BlockSize'!I$5,Inputs_ByPrg!$I$5:$AD$5,0))*8760/1000</f>
        <v>100610.21320741657</v>
      </c>
      <c r="J127" s="86">
        <f>J58*INDEX(Inputs_ByPrg!$I$6:$AD$69,MATCH('ABP BlockSize'!$E127,Inputs_ByPrg!$E$6:$E$69,0),MATCH('ABP BlockSize'!J$5,Inputs_ByPrg!$I$5:$AD$5,0))*8760/1000</f>
        <v>83841.844339513787</v>
      </c>
      <c r="K127" s="86">
        <f>K58*INDEX(Inputs_ByPrg!$I$6:$AD$69,MATCH('ABP BlockSize'!$E127,Inputs_ByPrg!$E$6:$E$69,0),MATCH('ABP BlockSize'!K$5,Inputs_ByPrg!$I$5:$AD$5,0))*8760/1000</f>
        <v>83841.844339513787</v>
      </c>
      <c r="L127" s="86">
        <f>L58*INDEX(Inputs_ByPrg!$I$6:$AD$69,MATCH('ABP BlockSize'!$E127,Inputs_ByPrg!$E$6:$E$69,0),MATCH('ABP BlockSize'!L$5,Inputs_ByPrg!$I$5:$AD$5,0))*8760/1000</f>
        <v>100610.21320741657</v>
      </c>
      <c r="M127" s="86">
        <f>M58*INDEX(Inputs_ByPrg!$I$6:$AD$69,MATCH('ABP BlockSize'!$E127,Inputs_ByPrg!$E$6:$E$69,0),MATCH('ABP BlockSize'!M$5,Inputs_ByPrg!$I$5:$AD$5,0))*8760/1000</f>
        <v>100610.21320741657</v>
      </c>
      <c r="N127" s="86">
        <f>N58*INDEX(Inputs_ByPrg!$I$6:$AD$69,MATCH('ABP BlockSize'!$E127,Inputs_ByPrg!$E$6:$E$69,0),MATCH('ABP BlockSize'!N$5,Inputs_ByPrg!$I$5:$AD$5,0))*8760/1000</f>
        <v>67073.475471611033</v>
      </c>
      <c r="O127" s="86">
        <f>O58*INDEX(Inputs_ByPrg!$I$6:$AD$69,MATCH('ABP BlockSize'!$E127,Inputs_ByPrg!$E$6:$E$69,0),MATCH('ABP BlockSize'!O$5,Inputs_ByPrg!$I$5:$AD$5,0))*8760/1000</f>
        <v>67073.475471611033</v>
      </c>
      <c r="P127" s="86">
        <f>P58*INDEX(Inputs_ByPrg!$I$6:$AD$69,MATCH('ABP BlockSize'!$E127,Inputs_ByPrg!$E$6:$E$69,0),MATCH('ABP BlockSize'!P$5,Inputs_ByPrg!$I$5:$AD$5,0))*8760/1000</f>
        <v>67073.475471611033</v>
      </c>
      <c r="Q127" s="86">
        <f>Q58*INDEX(Inputs_ByPrg!$I$6:$AD$69,MATCH('ABP BlockSize'!$E127,Inputs_ByPrg!$E$6:$E$69,0),MATCH('ABP BlockSize'!Q$5,Inputs_ByPrg!$I$5:$AD$5,0))*8760/1000</f>
        <v>67073.475471611033</v>
      </c>
      <c r="R127" s="86">
        <f>R58*INDEX(Inputs_ByPrg!$I$6:$AD$69,MATCH('ABP BlockSize'!$E127,Inputs_ByPrg!$E$6:$E$69,0),MATCH('ABP BlockSize'!R$5,Inputs_ByPrg!$I$5:$AD$5,0))*8760/1000</f>
        <v>67073.475471611033</v>
      </c>
      <c r="S127" s="86">
        <f>S58*INDEX(Inputs_ByPrg!$I$6:$AD$69,MATCH('ABP BlockSize'!$E127,Inputs_ByPrg!$E$6:$E$69,0),MATCH('ABP BlockSize'!S$5,Inputs_ByPrg!$I$5:$AD$5,0))*8760/1000</f>
        <v>67073.475471611033</v>
      </c>
      <c r="T127" s="86">
        <f>T58*INDEX(Inputs_ByPrg!$I$6:$AD$69,MATCH('ABP BlockSize'!$E127,Inputs_ByPrg!$E$6:$E$69,0),MATCH('ABP BlockSize'!T$5,Inputs_ByPrg!$I$5:$AD$5,0))*8760/1000</f>
        <v>67073.475471611033</v>
      </c>
      <c r="U127" s="86">
        <f>U58*INDEX(Inputs_ByPrg!$I$6:$AD$69,MATCH('ABP BlockSize'!$E127,Inputs_ByPrg!$E$6:$E$69,0),MATCH('ABP BlockSize'!U$5,Inputs_ByPrg!$I$5:$AD$5,0))*8760/1000</f>
        <v>67073.475471611033</v>
      </c>
      <c r="V127" s="86">
        <f>V58*INDEX(Inputs_ByPrg!$I$6:$AD$69,MATCH('ABP BlockSize'!$E127,Inputs_ByPrg!$E$6:$E$69,0),MATCH('ABP BlockSize'!V$5,Inputs_ByPrg!$I$5:$AD$5,0))*8760/1000</f>
        <v>67073.475471611033</v>
      </c>
      <c r="W127" s="86">
        <f>W58*INDEX(Inputs_ByPrg!$I$6:$AD$69,MATCH('ABP BlockSize'!$E127,Inputs_ByPrg!$E$6:$E$69,0),MATCH('ABP BlockSize'!W$5,Inputs_ByPrg!$I$5:$AD$5,0))*8760/1000</f>
        <v>67073.475471611033</v>
      </c>
      <c r="X127" s="86">
        <f>X58*INDEX(Inputs_ByPrg!$I$6:$AD$69,MATCH('ABP BlockSize'!$E127,Inputs_ByPrg!$E$6:$E$69,0),MATCH('ABP BlockSize'!X$5,Inputs_ByPrg!$I$5:$AD$5,0))*8760/1000</f>
        <v>67073.475471611033</v>
      </c>
      <c r="Y127" s="86">
        <f>Y58*INDEX(Inputs_ByPrg!$I$6:$AD$69,MATCH('ABP BlockSize'!$E127,Inputs_ByPrg!$E$6:$E$69,0),MATCH('ABP BlockSize'!Y$5,Inputs_ByPrg!$I$5:$AD$5,0))*8760/1000</f>
        <v>67073.475471611033</v>
      </c>
      <c r="Z127" s="86">
        <f>Z58*INDEX(Inputs_ByPrg!$I$6:$AD$69,MATCH('ABP BlockSize'!$E127,Inputs_ByPrg!$E$6:$E$69,0),MATCH('ABP BlockSize'!Z$5,Inputs_ByPrg!$I$5:$AD$5,0))*8760/1000</f>
        <v>0</v>
      </c>
      <c r="AA127" s="86">
        <f>AA58*INDEX(Inputs_ByPrg!$I$6:$AD$69,MATCH('ABP BlockSize'!$E127,Inputs_ByPrg!$E$6:$E$69,0),MATCH('ABP BlockSize'!AA$5,Inputs_ByPrg!$I$5:$AD$5,0))*8760/1000</f>
        <v>0</v>
      </c>
      <c r="AB127" s="86">
        <f>AB58*INDEX(Inputs_ByPrg!$I$6:$AD$69,MATCH('ABP BlockSize'!$E127,Inputs_ByPrg!$E$6:$E$69,0),MATCH('ABP BlockSize'!AB$5,Inputs_ByPrg!$I$5:$AD$5,0))*8760/1000</f>
        <v>0</v>
      </c>
    </row>
    <row r="128" spans="2:28" ht="14.75" customHeight="1" x14ac:dyDescent="0.25">
      <c r="B128" s="227" t="s">
        <v>259</v>
      </c>
      <c r="C128" s="227" t="s">
        <v>237</v>
      </c>
      <c r="D128" s="324" t="s">
        <v>327</v>
      </c>
      <c r="E128" s="272" t="str">
        <f t="shared" si="2"/>
        <v>B_Community Driven Community Solar_&gt;2000-5000</v>
      </c>
      <c r="F128" s="249" t="s">
        <v>91</v>
      </c>
      <c r="G128" s="86">
        <f>G59*INDEX(Inputs_ByPrg!$I$6:$AD$69,MATCH('ABP BlockSize'!$E128,Inputs_ByPrg!$E$6:$E$69,0),MATCH('ABP BlockSize'!G$5,Inputs_ByPrg!$I$5:$AD$5,0))*8760/1000</f>
        <v>0</v>
      </c>
      <c r="H128" s="86">
        <f>H59*INDEX(Inputs_ByPrg!$I$6:$AD$69,MATCH('ABP BlockSize'!$E128,Inputs_ByPrg!$E$6:$E$69,0),MATCH('ABP BlockSize'!H$5,Inputs_ByPrg!$I$5:$AD$5,0))*8760/1000</f>
        <v>0</v>
      </c>
      <c r="I128" s="86">
        <f>I59*INDEX(Inputs_ByPrg!$I$6:$AD$69,MATCH('ABP BlockSize'!$E128,Inputs_ByPrg!$E$6:$E$69,0),MATCH('ABP BlockSize'!I$5,Inputs_ByPrg!$I$5:$AD$5,0))*8760/1000</f>
        <v>45007.513459496469</v>
      </c>
      <c r="J128" s="86">
        <f>J59*INDEX(Inputs_ByPrg!$I$6:$AD$69,MATCH('ABP BlockSize'!$E128,Inputs_ByPrg!$E$6:$E$69,0),MATCH('ABP BlockSize'!J$5,Inputs_ByPrg!$I$5:$AD$5,0))*8760/1000</f>
        <v>37506.261216247054</v>
      </c>
      <c r="K128" s="86">
        <f>K59*INDEX(Inputs_ByPrg!$I$6:$AD$69,MATCH('ABP BlockSize'!$E128,Inputs_ByPrg!$E$6:$E$69,0),MATCH('ABP BlockSize'!K$5,Inputs_ByPrg!$I$5:$AD$5,0))*8760/1000</f>
        <v>37506.261216247054</v>
      </c>
      <c r="L128" s="86">
        <f>L59*INDEX(Inputs_ByPrg!$I$6:$AD$69,MATCH('ABP BlockSize'!$E128,Inputs_ByPrg!$E$6:$E$69,0),MATCH('ABP BlockSize'!L$5,Inputs_ByPrg!$I$5:$AD$5,0))*8760/1000</f>
        <v>45007.513459496469</v>
      </c>
      <c r="M128" s="86">
        <f>M59*INDEX(Inputs_ByPrg!$I$6:$AD$69,MATCH('ABP BlockSize'!$E128,Inputs_ByPrg!$E$6:$E$69,0),MATCH('ABP BlockSize'!M$5,Inputs_ByPrg!$I$5:$AD$5,0))*8760/1000</f>
        <v>45007.513459496469</v>
      </c>
      <c r="N128" s="86">
        <f>N59*INDEX(Inputs_ByPrg!$I$6:$AD$69,MATCH('ABP BlockSize'!$E128,Inputs_ByPrg!$E$6:$E$69,0),MATCH('ABP BlockSize'!N$5,Inputs_ByPrg!$I$5:$AD$5,0))*8760/1000</f>
        <v>30005.008972997646</v>
      </c>
      <c r="O128" s="86">
        <f>O59*INDEX(Inputs_ByPrg!$I$6:$AD$69,MATCH('ABP BlockSize'!$E128,Inputs_ByPrg!$E$6:$E$69,0),MATCH('ABP BlockSize'!O$5,Inputs_ByPrg!$I$5:$AD$5,0))*8760/1000</f>
        <v>30005.008972997646</v>
      </c>
      <c r="P128" s="86">
        <f>P59*INDEX(Inputs_ByPrg!$I$6:$AD$69,MATCH('ABP BlockSize'!$E128,Inputs_ByPrg!$E$6:$E$69,0),MATCH('ABP BlockSize'!P$5,Inputs_ByPrg!$I$5:$AD$5,0))*8760/1000</f>
        <v>30005.008972997646</v>
      </c>
      <c r="Q128" s="86">
        <f>Q59*INDEX(Inputs_ByPrg!$I$6:$AD$69,MATCH('ABP BlockSize'!$E128,Inputs_ByPrg!$E$6:$E$69,0),MATCH('ABP BlockSize'!Q$5,Inputs_ByPrg!$I$5:$AD$5,0))*8760/1000</f>
        <v>30005.008972997646</v>
      </c>
      <c r="R128" s="86">
        <f>R59*INDEX(Inputs_ByPrg!$I$6:$AD$69,MATCH('ABP BlockSize'!$E128,Inputs_ByPrg!$E$6:$E$69,0),MATCH('ABP BlockSize'!R$5,Inputs_ByPrg!$I$5:$AD$5,0))*8760/1000</f>
        <v>30005.008972997646</v>
      </c>
      <c r="S128" s="86">
        <f>S59*INDEX(Inputs_ByPrg!$I$6:$AD$69,MATCH('ABP BlockSize'!$E128,Inputs_ByPrg!$E$6:$E$69,0),MATCH('ABP BlockSize'!S$5,Inputs_ByPrg!$I$5:$AD$5,0))*8760/1000</f>
        <v>30005.008972997646</v>
      </c>
      <c r="T128" s="86">
        <f>T59*INDEX(Inputs_ByPrg!$I$6:$AD$69,MATCH('ABP BlockSize'!$E128,Inputs_ByPrg!$E$6:$E$69,0),MATCH('ABP BlockSize'!T$5,Inputs_ByPrg!$I$5:$AD$5,0))*8760/1000</f>
        <v>30005.008972997646</v>
      </c>
      <c r="U128" s="86">
        <f>U59*INDEX(Inputs_ByPrg!$I$6:$AD$69,MATCH('ABP BlockSize'!$E128,Inputs_ByPrg!$E$6:$E$69,0),MATCH('ABP BlockSize'!U$5,Inputs_ByPrg!$I$5:$AD$5,0))*8760/1000</f>
        <v>30005.008972997646</v>
      </c>
      <c r="V128" s="86">
        <f>V59*INDEX(Inputs_ByPrg!$I$6:$AD$69,MATCH('ABP BlockSize'!$E128,Inputs_ByPrg!$E$6:$E$69,0),MATCH('ABP BlockSize'!V$5,Inputs_ByPrg!$I$5:$AD$5,0))*8760/1000</f>
        <v>30005.008972997646</v>
      </c>
      <c r="W128" s="86">
        <f>W59*INDEX(Inputs_ByPrg!$I$6:$AD$69,MATCH('ABP BlockSize'!$E128,Inputs_ByPrg!$E$6:$E$69,0),MATCH('ABP BlockSize'!W$5,Inputs_ByPrg!$I$5:$AD$5,0))*8760/1000</f>
        <v>30005.008972997646</v>
      </c>
      <c r="X128" s="86">
        <f>X59*INDEX(Inputs_ByPrg!$I$6:$AD$69,MATCH('ABP BlockSize'!$E128,Inputs_ByPrg!$E$6:$E$69,0),MATCH('ABP BlockSize'!X$5,Inputs_ByPrg!$I$5:$AD$5,0))*8760/1000</f>
        <v>30005.008972997646</v>
      </c>
      <c r="Y128" s="86">
        <f>Y59*INDEX(Inputs_ByPrg!$I$6:$AD$69,MATCH('ABP BlockSize'!$E128,Inputs_ByPrg!$E$6:$E$69,0),MATCH('ABP BlockSize'!Y$5,Inputs_ByPrg!$I$5:$AD$5,0))*8760/1000</f>
        <v>30005.008972997646</v>
      </c>
      <c r="Z128" s="86">
        <f>Z59*INDEX(Inputs_ByPrg!$I$6:$AD$69,MATCH('ABP BlockSize'!$E128,Inputs_ByPrg!$E$6:$E$69,0),MATCH('ABP BlockSize'!Z$5,Inputs_ByPrg!$I$5:$AD$5,0))*8760/1000</f>
        <v>0</v>
      </c>
      <c r="AA128" s="86">
        <f>AA59*INDEX(Inputs_ByPrg!$I$6:$AD$69,MATCH('ABP BlockSize'!$E128,Inputs_ByPrg!$E$6:$E$69,0),MATCH('ABP BlockSize'!AA$5,Inputs_ByPrg!$I$5:$AD$5,0))*8760/1000</f>
        <v>0</v>
      </c>
      <c r="AB128" s="86">
        <f>AB59*INDEX(Inputs_ByPrg!$I$6:$AD$69,MATCH('ABP BlockSize'!$E128,Inputs_ByPrg!$E$6:$E$69,0),MATCH('ABP BlockSize'!AB$5,Inputs_ByPrg!$I$5:$AD$5,0))*8760/1000</f>
        <v>0</v>
      </c>
    </row>
    <row r="129" spans="2:28" ht="14.75" customHeight="1" x14ac:dyDescent="0.25">
      <c r="B129" s="227" t="s">
        <v>258</v>
      </c>
      <c r="C129" s="227" t="s">
        <v>238</v>
      </c>
      <c r="D129" s="324" t="s">
        <v>322</v>
      </c>
      <c r="E129" s="272" t="str">
        <f t="shared" si="2"/>
        <v>A_Equity Eligible Contractor_&gt;25-100</v>
      </c>
      <c r="F129" s="249" t="s">
        <v>91</v>
      </c>
      <c r="G129" s="86">
        <f>G60*INDEX(Inputs_ByPrg!$I$6:$AD$69,MATCH('ABP BlockSize'!$E129,Inputs_ByPrg!$E$6:$E$69,0),MATCH('ABP BlockSize'!G$5,Inputs_ByPrg!$I$5:$AD$5,0))*8760/1000</f>
        <v>0</v>
      </c>
      <c r="H129" s="86">
        <f>H60*INDEX(Inputs_ByPrg!$I$6:$AD$69,MATCH('ABP BlockSize'!$E129,Inputs_ByPrg!$E$6:$E$69,0),MATCH('ABP BlockSize'!H$5,Inputs_ByPrg!$I$5:$AD$5,0))*8760/1000</f>
        <v>0</v>
      </c>
      <c r="I129" s="86">
        <f>I60*INDEX(Inputs_ByPrg!$I$6:$AD$69,MATCH('ABP BlockSize'!$E129,Inputs_ByPrg!$E$6:$E$69,0),MATCH('ABP BlockSize'!I$5,Inputs_ByPrg!$I$5:$AD$5,0))*8760/1000</f>
        <v>12815.485247546561</v>
      </c>
      <c r="J129" s="86">
        <f>J60*INDEX(Inputs_ByPrg!$I$6:$AD$69,MATCH('ABP BlockSize'!$E129,Inputs_ByPrg!$E$6:$E$69,0),MATCH('ABP BlockSize'!J$5,Inputs_ByPrg!$I$5:$AD$5,0))*8760/1000</f>
        <v>12135.876181388789</v>
      </c>
      <c r="K129" s="86">
        <f>K60*INDEX(Inputs_ByPrg!$I$6:$AD$69,MATCH('ABP BlockSize'!$E129,Inputs_ByPrg!$E$6:$E$69,0),MATCH('ABP BlockSize'!K$5,Inputs_ByPrg!$I$5:$AD$5,0))*8760/1000</f>
        <v>12135.876181388789</v>
      </c>
      <c r="L129" s="86">
        <f>L60*INDEX(Inputs_ByPrg!$I$6:$AD$69,MATCH('ABP BlockSize'!$E129,Inputs_ByPrg!$E$6:$E$69,0),MATCH('ABP BlockSize'!L$5,Inputs_ByPrg!$I$5:$AD$5,0))*8760/1000</f>
        <v>14563.051417666547</v>
      </c>
      <c r="M129" s="86">
        <f>M60*INDEX(Inputs_ByPrg!$I$6:$AD$69,MATCH('ABP BlockSize'!$E129,Inputs_ByPrg!$E$6:$E$69,0),MATCH('ABP BlockSize'!M$5,Inputs_ByPrg!$I$5:$AD$5,0))*8760/1000</f>
        <v>14563.051417666547</v>
      </c>
      <c r="N129" s="86">
        <f>N60*INDEX(Inputs_ByPrg!$I$6:$AD$69,MATCH('ABP BlockSize'!$E129,Inputs_ByPrg!$E$6:$E$69,0),MATCH('ABP BlockSize'!N$5,Inputs_ByPrg!$I$5:$AD$5,0))*8760/1000</f>
        <v>9708.700945111028</v>
      </c>
      <c r="O129" s="86">
        <f>O60*INDEX(Inputs_ByPrg!$I$6:$AD$69,MATCH('ABP BlockSize'!$E129,Inputs_ByPrg!$E$6:$E$69,0),MATCH('ABP BlockSize'!O$5,Inputs_ByPrg!$I$5:$AD$5,0))*8760/1000</f>
        <v>9708.700945111028</v>
      </c>
      <c r="P129" s="86">
        <f>P60*INDEX(Inputs_ByPrg!$I$6:$AD$69,MATCH('ABP BlockSize'!$E129,Inputs_ByPrg!$E$6:$E$69,0),MATCH('ABP BlockSize'!P$5,Inputs_ByPrg!$I$5:$AD$5,0))*8760/1000</f>
        <v>9708.700945111028</v>
      </c>
      <c r="Q129" s="86">
        <f>Q60*INDEX(Inputs_ByPrg!$I$6:$AD$69,MATCH('ABP BlockSize'!$E129,Inputs_ByPrg!$E$6:$E$69,0),MATCH('ABP BlockSize'!Q$5,Inputs_ByPrg!$I$5:$AD$5,0))*8760/1000</f>
        <v>9708.700945111028</v>
      </c>
      <c r="R129" s="86">
        <f>R60*INDEX(Inputs_ByPrg!$I$6:$AD$69,MATCH('ABP BlockSize'!$E129,Inputs_ByPrg!$E$6:$E$69,0),MATCH('ABP BlockSize'!R$5,Inputs_ByPrg!$I$5:$AD$5,0))*8760/1000</f>
        <v>9708.700945111028</v>
      </c>
      <c r="S129" s="86">
        <f>S60*INDEX(Inputs_ByPrg!$I$6:$AD$69,MATCH('ABP BlockSize'!$E129,Inputs_ByPrg!$E$6:$E$69,0),MATCH('ABP BlockSize'!S$5,Inputs_ByPrg!$I$5:$AD$5,0))*8760/1000</f>
        <v>9708.700945111028</v>
      </c>
      <c r="T129" s="86">
        <f>T60*INDEX(Inputs_ByPrg!$I$6:$AD$69,MATCH('ABP BlockSize'!$E129,Inputs_ByPrg!$E$6:$E$69,0),MATCH('ABP BlockSize'!T$5,Inputs_ByPrg!$I$5:$AD$5,0))*8760/1000</f>
        <v>9708.700945111028</v>
      </c>
      <c r="U129" s="86">
        <f>U60*INDEX(Inputs_ByPrg!$I$6:$AD$69,MATCH('ABP BlockSize'!$E129,Inputs_ByPrg!$E$6:$E$69,0),MATCH('ABP BlockSize'!U$5,Inputs_ByPrg!$I$5:$AD$5,0))*8760/1000</f>
        <v>9708.700945111028</v>
      </c>
      <c r="V129" s="86">
        <f>V60*INDEX(Inputs_ByPrg!$I$6:$AD$69,MATCH('ABP BlockSize'!$E129,Inputs_ByPrg!$E$6:$E$69,0),MATCH('ABP BlockSize'!V$5,Inputs_ByPrg!$I$5:$AD$5,0))*8760/1000</f>
        <v>9708.700945111028</v>
      </c>
      <c r="W129" s="86">
        <f>W60*INDEX(Inputs_ByPrg!$I$6:$AD$69,MATCH('ABP BlockSize'!$E129,Inputs_ByPrg!$E$6:$E$69,0),MATCH('ABP BlockSize'!W$5,Inputs_ByPrg!$I$5:$AD$5,0))*8760/1000</f>
        <v>9708.700945111028</v>
      </c>
      <c r="X129" s="86">
        <f>X60*INDEX(Inputs_ByPrg!$I$6:$AD$69,MATCH('ABP BlockSize'!$E129,Inputs_ByPrg!$E$6:$E$69,0),MATCH('ABP BlockSize'!X$5,Inputs_ByPrg!$I$5:$AD$5,0))*8760/1000</f>
        <v>9708.700945111028</v>
      </c>
      <c r="Y129" s="86">
        <f>Y60*INDEX(Inputs_ByPrg!$I$6:$AD$69,MATCH('ABP BlockSize'!$E129,Inputs_ByPrg!$E$6:$E$69,0),MATCH('ABP BlockSize'!Y$5,Inputs_ByPrg!$I$5:$AD$5,0))*8760/1000</f>
        <v>9708.700945111028</v>
      </c>
      <c r="Z129" s="86">
        <f>Z60*INDEX(Inputs_ByPrg!$I$6:$AD$69,MATCH('ABP BlockSize'!$E129,Inputs_ByPrg!$E$6:$E$69,0),MATCH('ABP BlockSize'!Z$5,Inputs_ByPrg!$I$5:$AD$5,0))*8760/1000</f>
        <v>0</v>
      </c>
      <c r="AA129" s="86">
        <f>AA60*INDEX(Inputs_ByPrg!$I$6:$AD$69,MATCH('ABP BlockSize'!$E129,Inputs_ByPrg!$E$6:$E$69,0),MATCH('ABP BlockSize'!AA$5,Inputs_ByPrg!$I$5:$AD$5,0))*8760/1000</f>
        <v>0</v>
      </c>
      <c r="AB129" s="86">
        <f>AB60*INDEX(Inputs_ByPrg!$I$6:$AD$69,MATCH('ABP BlockSize'!$E129,Inputs_ByPrg!$E$6:$E$69,0),MATCH('ABP BlockSize'!AB$5,Inputs_ByPrg!$I$5:$AD$5,0))*8760/1000</f>
        <v>0</v>
      </c>
    </row>
    <row r="130" spans="2:28" ht="14.75" customHeight="1" x14ac:dyDescent="0.25">
      <c r="B130" s="227" t="s">
        <v>258</v>
      </c>
      <c r="C130" s="227" t="s">
        <v>238</v>
      </c>
      <c r="D130" s="324" t="s">
        <v>323</v>
      </c>
      <c r="E130" s="272" t="str">
        <f t="shared" si="2"/>
        <v>A_Equity Eligible Contractor_&gt;100-200</v>
      </c>
      <c r="F130" s="249" t="s">
        <v>91</v>
      </c>
      <c r="G130" s="86">
        <f>G61*INDEX(Inputs_ByPrg!$I$6:$AD$69,MATCH('ABP BlockSize'!$E130,Inputs_ByPrg!$E$6:$E$69,0),MATCH('ABP BlockSize'!G$5,Inputs_ByPrg!$I$5:$AD$5,0))*8760/1000</f>
        <v>0</v>
      </c>
      <c r="H130" s="86">
        <f>H61*INDEX(Inputs_ByPrg!$I$6:$AD$69,MATCH('ABP BlockSize'!$E130,Inputs_ByPrg!$E$6:$E$69,0),MATCH('ABP BlockSize'!H$5,Inputs_ByPrg!$I$5:$AD$5,0))*8760/1000</f>
        <v>0</v>
      </c>
      <c r="I130" s="86">
        <f>I61*INDEX(Inputs_ByPrg!$I$6:$AD$69,MATCH('ABP BlockSize'!$E130,Inputs_ByPrg!$E$6:$E$69,0),MATCH('ABP BlockSize'!I$5,Inputs_ByPrg!$I$5:$AD$5,0))*8760/1000</f>
        <v>48646.464370675043</v>
      </c>
      <c r="J130" s="86">
        <f>J61*INDEX(Inputs_ByPrg!$I$6:$AD$69,MATCH('ABP BlockSize'!$E130,Inputs_ByPrg!$E$6:$E$69,0),MATCH('ABP BlockSize'!J$5,Inputs_ByPrg!$I$5:$AD$5,0))*8760/1000</f>
        <v>46066.727623745312</v>
      </c>
      <c r="K130" s="86">
        <f>K61*INDEX(Inputs_ByPrg!$I$6:$AD$69,MATCH('ABP BlockSize'!$E130,Inputs_ByPrg!$E$6:$E$69,0),MATCH('ABP BlockSize'!K$5,Inputs_ByPrg!$I$5:$AD$5,0))*8760/1000</f>
        <v>46066.727623745312</v>
      </c>
      <c r="L130" s="86">
        <f>L61*INDEX(Inputs_ByPrg!$I$6:$AD$69,MATCH('ABP BlockSize'!$E130,Inputs_ByPrg!$E$6:$E$69,0),MATCH('ABP BlockSize'!L$5,Inputs_ByPrg!$I$5:$AD$5,0))*8760/1000</f>
        <v>55280.073148494375</v>
      </c>
      <c r="M130" s="86">
        <f>M61*INDEX(Inputs_ByPrg!$I$6:$AD$69,MATCH('ABP BlockSize'!$E130,Inputs_ByPrg!$E$6:$E$69,0),MATCH('ABP BlockSize'!M$5,Inputs_ByPrg!$I$5:$AD$5,0))*8760/1000</f>
        <v>55280.073148494375</v>
      </c>
      <c r="N130" s="86">
        <f>N61*INDEX(Inputs_ByPrg!$I$6:$AD$69,MATCH('ABP BlockSize'!$E130,Inputs_ByPrg!$E$6:$E$69,0),MATCH('ABP BlockSize'!N$5,Inputs_ByPrg!$I$5:$AD$5,0))*8760/1000</f>
        <v>36853.382098996255</v>
      </c>
      <c r="O130" s="86">
        <f>O61*INDEX(Inputs_ByPrg!$I$6:$AD$69,MATCH('ABP BlockSize'!$E130,Inputs_ByPrg!$E$6:$E$69,0),MATCH('ABP BlockSize'!O$5,Inputs_ByPrg!$I$5:$AD$5,0))*8760/1000</f>
        <v>36853.382098996255</v>
      </c>
      <c r="P130" s="86">
        <f>P61*INDEX(Inputs_ByPrg!$I$6:$AD$69,MATCH('ABP BlockSize'!$E130,Inputs_ByPrg!$E$6:$E$69,0),MATCH('ABP BlockSize'!P$5,Inputs_ByPrg!$I$5:$AD$5,0))*8760/1000</f>
        <v>36853.382098996255</v>
      </c>
      <c r="Q130" s="86">
        <f>Q61*INDEX(Inputs_ByPrg!$I$6:$AD$69,MATCH('ABP BlockSize'!$E130,Inputs_ByPrg!$E$6:$E$69,0),MATCH('ABP BlockSize'!Q$5,Inputs_ByPrg!$I$5:$AD$5,0))*8760/1000</f>
        <v>36853.382098996255</v>
      </c>
      <c r="R130" s="86">
        <f>R61*INDEX(Inputs_ByPrg!$I$6:$AD$69,MATCH('ABP BlockSize'!$E130,Inputs_ByPrg!$E$6:$E$69,0),MATCH('ABP BlockSize'!R$5,Inputs_ByPrg!$I$5:$AD$5,0))*8760/1000</f>
        <v>36853.382098996255</v>
      </c>
      <c r="S130" s="86">
        <f>S61*INDEX(Inputs_ByPrg!$I$6:$AD$69,MATCH('ABP BlockSize'!$E130,Inputs_ByPrg!$E$6:$E$69,0),MATCH('ABP BlockSize'!S$5,Inputs_ByPrg!$I$5:$AD$5,0))*8760/1000</f>
        <v>36853.382098996255</v>
      </c>
      <c r="T130" s="86">
        <f>T61*INDEX(Inputs_ByPrg!$I$6:$AD$69,MATCH('ABP BlockSize'!$E130,Inputs_ByPrg!$E$6:$E$69,0),MATCH('ABP BlockSize'!T$5,Inputs_ByPrg!$I$5:$AD$5,0))*8760/1000</f>
        <v>36853.382098996255</v>
      </c>
      <c r="U130" s="86">
        <f>U61*INDEX(Inputs_ByPrg!$I$6:$AD$69,MATCH('ABP BlockSize'!$E130,Inputs_ByPrg!$E$6:$E$69,0),MATCH('ABP BlockSize'!U$5,Inputs_ByPrg!$I$5:$AD$5,0))*8760/1000</f>
        <v>36853.382098996255</v>
      </c>
      <c r="V130" s="86">
        <f>V61*INDEX(Inputs_ByPrg!$I$6:$AD$69,MATCH('ABP BlockSize'!$E130,Inputs_ByPrg!$E$6:$E$69,0),MATCH('ABP BlockSize'!V$5,Inputs_ByPrg!$I$5:$AD$5,0))*8760/1000</f>
        <v>36853.382098996255</v>
      </c>
      <c r="W130" s="86">
        <f>W61*INDEX(Inputs_ByPrg!$I$6:$AD$69,MATCH('ABP BlockSize'!$E130,Inputs_ByPrg!$E$6:$E$69,0),MATCH('ABP BlockSize'!W$5,Inputs_ByPrg!$I$5:$AD$5,0))*8760/1000</f>
        <v>36853.382098996255</v>
      </c>
      <c r="X130" s="86">
        <f>X61*INDEX(Inputs_ByPrg!$I$6:$AD$69,MATCH('ABP BlockSize'!$E130,Inputs_ByPrg!$E$6:$E$69,0),MATCH('ABP BlockSize'!X$5,Inputs_ByPrg!$I$5:$AD$5,0))*8760/1000</f>
        <v>36853.382098996255</v>
      </c>
      <c r="Y130" s="86">
        <f>Y61*INDEX(Inputs_ByPrg!$I$6:$AD$69,MATCH('ABP BlockSize'!$E130,Inputs_ByPrg!$E$6:$E$69,0),MATCH('ABP BlockSize'!Y$5,Inputs_ByPrg!$I$5:$AD$5,0))*8760/1000</f>
        <v>36853.382098996255</v>
      </c>
      <c r="Z130" s="86">
        <f>Z61*INDEX(Inputs_ByPrg!$I$6:$AD$69,MATCH('ABP BlockSize'!$E130,Inputs_ByPrg!$E$6:$E$69,0),MATCH('ABP BlockSize'!Z$5,Inputs_ByPrg!$I$5:$AD$5,0))*8760/1000</f>
        <v>0</v>
      </c>
      <c r="AA130" s="86">
        <f>AA61*INDEX(Inputs_ByPrg!$I$6:$AD$69,MATCH('ABP BlockSize'!$E130,Inputs_ByPrg!$E$6:$E$69,0),MATCH('ABP BlockSize'!AA$5,Inputs_ByPrg!$I$5:$AD$5,0))*8760/1000</f>
        <v>0</v>
      </c>
      <c r="AB130" s="86">
        <f>AB61*INDEX(Inputs_ByPrg!$I$6:$AD$69,MATCH('ABP BlockSize'!$E130,Inputs_ByPrg!$E$6:$E$69,0),MATCH('ABP BlockSize'!AB$5,Inputs_ByPrg!$I$5:$AD$5,0))*8760/1000</f>
        <v>0</v>
      </c>
    </row>
    <row r="131" spans="2:28" ht="14.75" customHeight="1" x14ac:dyDescent="0.25">
      <c r="B131" s="227" t="s">
        <v>258</v>
      </c>
      <c r="C131" s="227" t="s">
        <v>238</v>
      </c>
      <c r="D131" s="324" t="s">
        <v>324</v>
      </c>
      <c r="E131" s="272" t="str">
        <f t="shared" si="2"/>
        <v>A_Equity Eligible Contractor_&gt;200-500</v>
      </c>
      <c r="F131" s="249" t="s">
        <v>91</v>
      </c>
      <c r="G131" s="86">
        <f>G62*INDEX(Inputs_ByPrg!$I$6:$AD$69,MATCH('ABP BlockSize'!$E131,Inputs_ByPrg!$E$6:$E$69,0),MATCH('ABP BlockSize'!G$5,Inputs_ByPrg!$I$5:$AD$5,0))*8760/1000</f>
        <v>0</v>
      </c>
      <c r="H131" s="86">
        <f>H62*INDEX(Inputs_ByPrg!$I$6:$AD$69,MATCH('ABP BlockSize'!$E131,Inputs_ByPrg!$E$6:$E$69,0),MATCH('ABP BlockSize'!H$5,Inputs_ByPrg!$I$5:$AD$5,0))*8760/1000</f>
        <v>0</v>
      </c>
      <c r="I131" s="86">
        <f>I62*INDEX(Inputs_ByPrg!$I$6:$AD$69,MATCH('ABP BlockSize'!$E131,Inputs_ByPrg!$E$6:$E$69,0),MATCH('ABP BlockSize'!I$5,Inputs_ByPrg!$I$5:$AD$5,0))*8760/1000</f>
        <v>0</v>
      </c>
      <c r="J131" s="86">
        <f>J62*INDEX(Inputs_ByPrg!$I$6:$AD$69,MATCH('ABP BlockSize'!$E131,Inputs_ByPrg!$E$6:$E$69,0),MATCH('ABP BlockSize'!J$5,Inputs_ByPrg!$I$5:$AD$5,0))*8760/1000</f>
        <v>0</v>
      </c>
      <c r="K131" s="86">
        <f>K62*INDEX(Inputs_ByPrg!$I$6:$AD$69,MATCH('ABP BlockSize'!$E131,Inputs_ByPrg!$E$6:$E$69,0),MATCH('ABP BlockSize'!K$5,Inputs_ByPrg!$I$5:$AD$5,0))*8760/1000</f>
        <v>0</v>
      </c>
      <c r="L131" s="86">
        <f>L62*INDEX(Inputs_ByPrg!$I$6:$AD$69,MATCH('ABP BlockSize'!$E131,Inputs_ByPrg!$E$6:$E$69,0),MATCH('ABP BlockSize'!L$5,Inputs_ByPrg!$I$5:$AD$5,0))*8760/1000</f>
        <v>0</v>
      </c>
      <c r="M131" s="86">
        <f>M62*INDEX(Inputs_ByPrg!$I$6:$AD$69,MATCH('ABP BlockSize'!$E131,Inputs_ByPrg!$E$6:$E$69,0),MATCH('ABP BlockSize'!M$5,Inputs_ByPrg!$I$5:$AD$5,0))*8760/1000</f>
        <v>0</v>
      </c>
      <c r="N131" s="86">
        <f>N62*INDEX(Inputs_ByPrg!$I$6:$AD$69,MATCH('ABP BlockSize'!$E131,Inputs_ByPrg!$E$6:$E$69,0),MATCH('ABP BlockSize'!N$5,Inputs_ByPrg!$I$5:$AD$5,0))*8760/1000</f>
        <v>0</v>
      </c>
      <c r="O131" s="86">
        <f>O62*INDEX(Inputs_ByPrg!$I$6:$AD$69,MATCH('ABP BlockSize'!$E131,Inputs_ByPrg!$E$6:$E$69,0),MATCH('ABP BlockSize'!O$5,Inputs_ByPrg!$I$5:$AD$5,0))*8760/1000</f>
        <v>0</v>
      </c>
      <c r="P131" s="86">
        <f>P62*INDEX(Inputs_ByPrg!$I$6:$AD$69,MATCH('ABP BlockSize'!$E131,Inputs_ByPrg!$E$6:$E$69,0),MATCH('ABP BlockSize'!P$5,Inputs_ByPrg!$I$5:$AD$5,0))*8760/1000</f>
        <v>0</v>
      </c>
      <c r="Q131" s="86">
        <f>Q62*INDEX(Inputs_ByPrg!$I$6:$AD$69,MATCH('ABP BlockSize'!$E131,Inputs_ByPrg!$E$6:$E$69,0),MATCH('ABP BlockSize'!Q$5,Inputs_ByPrg!$I$5:$AD$5,0))*8760/1000</f>
        <v>0</v>
      </c>
      <c r="R131" s="86">
        <f>R62*INDEX(Inputs_ByPrg!$I$6:$AD$69,MATCH('ABP BlockSize'!$E131,Inputs_ByPrg!$E$6:$E$69,0),MATCH('ABP BlockSize'!R$5,Inputs_ByPrg!$I$5:$AD$5,0))*8760/1000</f>
        <v>0</v>
      </c>
      <c r="S131" s="86">
        <f>S62*INDEX(Inputs_ByPrg!$I$6:$AD$69,MATCH('ABP BlockSize'!$E131,Inputs_ByPrg!$E$6:$E$69,0),MATCH('ABP BlockSize'!S$5,Inputs_ByPrg!$I$5:$AD$5,0))*8760/1000</f>
        <v>0</v>
      </c>
      <c r="T131" s="86">
        <f>T62*INDEX(Inputs_ByPrg!$I$6:$AD$69,MATCH('ABP BlockSize'!$E131,Inputs_ByPrg!$E$6:$E$69,0),MATCH('ABP BlockSize'!T$5,Inputs_ByPrg!$I$5:$AD$5,0))*8760/1000</f>
        <v>0</v>
      </c>
      <c r="U131" s="86">
        <f>U62*INDEX(Inputs_ByPrg!$I$6:$AD$69,MATCH('ABP BlockSize'!$E131,Inputs_ByPrg!$E$6:$E$69,0),MATCH('ABP BlockSize'!U$5,Inputs_ByPrg!$I$5:$AD$5,0))*8760/1000</f>
        <v>0</v>
      </c>
      <c r="V131" s="86">
        <f>V62*INDEX(Inputs_ByPrg!$I$6:$AD$69,MATCH('ABP BlockSize'!$E131,Inputs_ByPrg!$E$6:$E$69,0),MATCH('ABP BlockSize'!V$5,Inputs_ByPrg!$I$5:$AD$5,0))*8760/1000</f>
        <v>0</v>
      </c>
      <c r="W131" s="86">
        <f>W62*INDEX(Inputs_ByPrg!$I$6:$AD$69,MATCH('ABP BlockSize'!$E131,Inputs_ByPrg!$E$6:$E$69,0),MATCH('ABP BlockSize'!W$5,Inputs_ByPrg!$I$5:$AD$5,0))*8760/1000</f>
        <v>0</v>
      </c>
      <c r="X131" s="86">
        <f>X62*INDEX(Inputs_ByPrg!$I$6:$AD$69,MATCH('ABP BlockSize'!$E131,Inputs_ByPrg!$E$6:$E$69,0),MATCH('ABP BlockSize'!X$5,Inputs_ByPrg!$I$5:$AD$5,0))*8760/1000</f>
        <v>0</v>
      </c>
      <c r="Y131" s="86">
        <f>Y62*INDEX(Inputs_ByPrg!$I$6:$AD$69,MATCH('ABP BlockSize'!$E131,Inputs_ByPrg!$E$6:$E$69,0),MATCH('ABP BlockSize'!Y$5,Inputs_ByPrg!$I$5:$AD$5,0))*8760/1000</f>
        <v>0</v>
      </c>
      <c r="Z131" s="86">
        <f>Z62*INDEX(Inputs_ByPrg!$I$6:$AD$69,MATCH('ABP BlockSize'!$E131,Inputs_ByPrg!$E$6:$E$69,0),MATCH('ABP BlockSize'!Z$5,Inputs_ByPrg!$I$5:$AD$5,0))*8760/1000</f>
        <v>0</v>
      </c>
      <c r="AA131" s="86">
        <f>AA62*INDEX(Inputs_ByPrg!$I$6:$AD$69,MATCH('ABP BlockSize'!$E131,Inputs_ByPrg!$E$6:$E$69,0),MATCH('ABP BlockSize'!AA$5,Inputs_ByPrg!$I$5:$AD$5,0))*8760/1000</f>
        <v>0</v>
      </c>
      <c r="AB131" s="86">
        <f>AB62*INDEX(Inputs_ByPrg!$I$6:$AD$69,MATCH('ABP BlockSize'!$E131,Inputs_ByPrg!$E$6:$E$69,0),MATCH('ABP BlockSize'!AB$5,Inputs_ByPrg!$I$5:$AD$5,0))*8760/1000</f>
        <v>0</v>
      </c>
    </row>
    <row r="132" spans="2:28" ht="14.75" customHeight="1" x14ac:dyDescent="0.25">
      <c r="B132" s="227" t="s">
        <v>258</v>
      </c>
      <c r="C132" s="227" t="s">
        <v>238</v>
      </c>
      <c r="D132" s="324" t="s">
        <v>326</v>
      </c>
      <c r="E132" s="272" t="str">
        <f t="shared" si="2"/>
        <v>A_Equity Eligible Contractor_&gt;500-2000</v>
      </c>
      <c r="F132" s="249" t="s">
        <v>91</v>
      </c>
      <c r="G132" s="86">
        <f>G63*INDEX(Inputs_ByPrg!$I$6:$AD$69,MATCH('ABP BlockSize'!$E132,Inputs_ByPrg!$E$6:$E$69,0),MATCH('ABP BlockSize'!G$5,Inputs_ByPrg!$I$5:$AD$5,0))*8760/1000</f>
        <v>0</v>
      </c>
      <c r="H132" s="86">
        <f>H63*INDEX(Inputs_ByPrg!$I$6:$AD$69,MATCH('ABP BlockSize'!$E132,Inputs_ByPrg!$E$6:$E$69,0),MATCH('ABP BlockSize'!H$5,Inputs_ByPrg!$I$5:$AD$5,0))*8760/1000</f>
        <v>0</v>
      </c>
      <c r="I132" s="86">
        <f>I63*INDEX(Inputs_ByPrg!$I$6:$AD$69,MATCH('ABP BlockSize'!$E132,Inputs_ByPrg!$E$6:$E$69,0),MATCH('ABP BlockSize'!I$5,Inputs_ByPrg!$I$5:$AD$5,0))*8760/1000</f>
        <v>0</v>
      </c>
      <c r="J132" s="86">
        <f>J63*INDEX(Inputs_ByPrg!$I$6:$AD$69,MATCH('ABP BlockSize'!$E132,Inputs_ByPrg!$E$6:$E$69,0),MATCH('ABP BlockSize'!J$5,Inputs_ByPrg!$I$5:$AD$5,0))*8760/1000</f>
        <v>0</v>
      </c>
      <c r="K132" s="86">
        <f>K63*INDEX(Inputs_ByPrg!$I$6:$AD$69,MATCH('ABP BlockSize'!$E132,Inputs_ByPrg!$E$6:$E$69,0),MATCH('ABP BlockSize'!K$5,Inputs_ByPrg!$I$5:$AD$5,0))*8760/1000</f>
        <v>0</v>
      </c>
      <c r="L132" s="86">
        <f>L63*INDEX(Inputs_ByPrg!$I$6:$AD$69,MATCH('ABP BlockSize'!$E132,Inputs_ByPrg!$E$6:$E$69,0),MATCH('ABP BlockSize'!L$5,Inputs_ByPrg!$I$5:$AD$5,0))*8760/1000</f>
        <v>0</v>
      </c>
      <c r="M132" s="86">
        <f>M63*INDEX(Inputs_ByPrg!$I$6:$AD$69,MATCH('ABP BlockSize'!$E132,Inputs_ByPrg!$E$6:$E$69,0),MATCH('ABP BlockSize'!M$5,Inputs_ByPrg!$I$5:$AD$5,0))*8760/1000</f>
        <v>0</v>
      </c>
      <c r="N132" s="86">
        <f>N63*INDEX(Inputs_ByPrg!$I$6:$AD$69,MATCH('ABP BlockSize'!$E132,Inputs_ByPrg!$E$6:$E$69,0),MATCH('ABP BlockSize'!N$5,Inputs_ByPrg!$I$5:$AD$5,0))*8760/1000</f>
        <v>0</v>
      </c>
      <c r="O132" s="86">
        <f>O63*INDEX(Inputs_ByPrg!$I$6:$AD$69,MATCH('ABP BlockSize'!$E132,Inputs_ByPrg!$E$6:$E$69,0),MATCH('ABP BlockSize'!O$5,Inputs_ByPrg!$I$5:$AD$5,0))*8760/1000</f>
        <v>0</v>
      </c>
      <c r="P132" s="86">
        <f>P63*INDEX(Inputs_ByPrg!$I$6:$AD$69,MATCH('ABP BlockSize'!$E132,Inputs_ByPrg!$E$6:$E$69,0),MATCH('ABP BlockSize'!P$5,Inputs_ByPrg!$I$5:$AD$5,0))*8760/1000</f>
        <v>0</v>
      </c>
      <c r="Q132" s="86">
        <f>Q63*INDEX(Inputs_ByPrg!$I$6:$AD$69,MATCH('ABP BlockSize'!$E132,Inputs_ByPrg!$E$6:$E$69,0),MATCH('ABP BlockSize'!Q$5,Inputs_ByPrg!$I$5:$AD$5,0))*8760/1000</f>
        <v>0</v>
      </c>
      <c r="R132" s="86">
        <f>R63*INDEX(Inputs_ByPrg!$I$6:$AD$69,MATCH('ABP BlockSize'!$E132,Inputs_ByPrg!$E$6:$E$69,0),MATCH('ABP BlockSize'!R$5,Inputs_ByPrg!$I$5:$AD$5,0))*8760/1000</f>
        <v>0</v>
      </c>
      <c r="S132" s="86">
        <f>S63*INDEX(Inputs_ByPrg!$I$6:$AD$69,MATCH('ABP BlockSize'!$E132,Inputs_ByPrg!$E$6:$E$69,0),MATCH('ABP BlockSize'!S$5,Inputs_ByPrg!$I$5:$AD$5,0))*8760/1000</f>
        <v>0</v>
      </c>
      <c r="T132" s="86">
        <f>T63*INDEX(Inputs_ByPrg!$I$6:$AD$69,MATCH('ABP BlockSize'!$E132,Inputs_ByPrg!$E$6:$E$69,0),MATCH('ABP BlockSize'!T$5,Inputs_ByPrg!$I$5:$AD$5,0))*8760/1000</f>
        <v>0</v>
      </c>
      <c r="U132" s="86">
        <f>U63*INDEX(Inputs_ByPrg!$I$6:$AD$69,MATCH('ABP BlockSize'!$E132,Inputs_ByPrg!$E$6:$E$69,0),MATCH('ABP BlockSize'!U$5,Inputs_ByPrg!$I$5:$AD$5,0))*8760/1000</f>
        <v>0</v>
      </c>
      <c r="V132" s="86">
        <f>V63*INDEX(Inputs_ByPrg!$I$6:$AD$69,MATCH('ABP BlockSize'!$E132,Inputs_ByPrg!$E$6:$E$69,0),MATCH('ABP BlockSize'!V$5,Inputs_ByPrg!$I$5:$AD$5,0))*8760/1000</f>
        <v>0</v>
      </c>
      <c r="W132" s="86">
        <f>W63*INDEX(Inputs_ByPrg!$I$6:$AD$69,MATCH('ABP BlockSize'!$E132,Inputs_ByPrg!$E$6:$E$69,0),MATCH('ABP BlockSize'!W$5,Inputs_ByPrg!$I$5:$AD$5,0))*8760/1000</f>
        <v>0</v>
      </c>
      <c r="X132" s="86">
        <f>X63*INDEX(Inputs_ByPrg!$I$6:$AD$69,MATCH('ABP BlockSize'!$E132,Inputs_ByPrg!$E$6:$E$69,0),MATCH('ABP BlockSize'!X$5,Inputs_ByPrg!$I$5:$AD$5,0))*8760/1000</f>
        <v>0</v>
      </c>
      <c r="Y132" s="86">
        <f>Y63*INDEX(Inputs_ByPrg!$I$6:$AD$69,MATCH('ABP BlockSize'!$E132,Inputs_ByPrg!$E$6:$E$69,0),MATCH('ABP BlockSize'!Y$5,Inputs_ByPrg!$I$5:$AD$5,0))*8760/1000</f>
        <v>0</v>
      </c>
      <c r="Z132" s="86">
        <f>Z63*INDEX(Inputs_ByPrg!$I$6:$AD$69,MATCH('ABP BlockSize'!$E132,Inputs_ByPrg!$E$6:$E$69,0),MATCH('ABP BlockSize'!Z$5,Inputs_ByPrg!$I$5:$AD$5,0))*8760/1000</f>
        <v>0</v>
      </c>
      <c r="AA132" s="86">
        <f>AA63*INDEX(Inputs_ByPrg!$I$6:$AD$69,MATCH('ABP BlockSize'!$E132,Inputs_ByPrg!$E$6:$E$69,0),MATCH('ABP BlockSize'!AA$5,Inputs_ByPrg!$I$5:$AD$5,0))*8760/1000</f>
        <v>0</v>
      </c>
      <c r="AB132" s="86">
        <f>AB63*INDEX(Inputs_ByPrg!$I$6:$AD$69,MATCH('ABP BlockSize'!$E132,Inputs_ByPrg!$E$6:$E$69,0),MATCH('ABP BlockSize'!AB$5,Inputs_ByPrg!$I$5:$AD$5,0))*8760/1000</f>
        <v>0</v>
      </c>
    </row>
    <row r="133" spans="2:28" ht="14.75" customHeight="1" x14ac:dyDescent="0.25">
      <c r="B133" s="227" t="s">
        <v>258</v>
      </c>
      <c r="C133" s="227" t="s">
        <v>238</v>
      </c>
      <c r="D133" s="324" t="s">
        <v>327</v>
      </c>
      <c r="E133" s="272" t="str">
        <f t="shared" si="2"/>
        <v>A_Equity Eligible Contractor_&gt;2000-5000</v>
      </c>
      <c r="F133" s="249" t="s">
        <v>91</v>
      </c>
      <c r="G133" s="86">
        <f>G64*INDEX(Inputs_ByPrg!$I$6:$AD$69,MATCH('ABP BlockSize'!$E133,Inputs_ByPrg!$E$6:$E$69,0),MATCH('ABP BlockSize'!G$5,Inputs_ByPrg!$I$5:$AD$5,0))*8760/1000</f>
        <v>0</v>
      </c>
      <c r="H133" s="86">
        <f>H64*INDEX(Inputs_ByPrg!$I$6:$AD$69,MATCH('ABP BlockSize'!$E133,Inputs_ByPrg!$E$6:$E$69,0),MATCH('ABP BlockSize'!H$5,Inputs_ByPrg!$I$5:$AD$5,0))*8760/1000</f>
        <v>0</v>
      </c>
      <c r="I133" s="86">
        <f>I64*INDEX(Inputs_ByPrg!$I$6:$AD$69,MATCH('ABP BlockSize'!$E133,Inputs_ByPrg!$E$6:$E$69,0),MATCH('ABP BlockSize'!I$5,Inputs_ByPrg!$I$5:$AD$5,0))*8760/1000</f>
        <v>66027.241489359454</v>
      </c>
      <c r="J133" s="86">
        <f>J64*INDEX(Inputs_ByPrg!$I$6:$AD$69,MATCH('ABP BlockSize'!$E133,Inputs_ByPrg!$E$6:$E$69,0),MATCH('ABP BlockSize'!J$5,Inputs_ByPrg!$I$5:$AD$5,0))*8760/1000</f>
        <v>62525.79686492373</v>
      </c>
      <c r="K133" s="86">
        <f>K64*INDEX(Inputs_ByPrg!$I$6:$AD$69,MATCH('ABP BlockSize'!$E133,Inputs_ByPrg!$E$6:$E$69,0),MATCH('ABP BlockSize'!K$5,Inputs_ByPrg!$I$5:$AD$5,0))*8760/1000</f>
        <v>62525.79686492373</v>
      </c>
      <c r="L133" s="86">
        <f>L64*INDEX(Inputs_ByPrg!$I$6:$AD$69,MATCH('ABP BlockSize'!$E133,Inputs_ByPrg!$E$6:$E$69,0),MATCH('ABP BlockSize'!L$5,Inputs_ByPrg!$I$5:$AD$5,0))*8760/1000</f>
        <v>75030.956237908482</v>
      </c>
      <c r="M133" s="86">
        <f>M64*INDEX(Inputs_ByPrg!$I$6:$AD$69,MATCH('ABP BlockSize'!$E133,Inputs_ByPrg!$E$6:$E$69,0),MATCH('ABP BlockSize'!M$5,Inputs_ByPrg!$I$5:$AD$5,0))*8760/1000</f>
        <v>75030.956237908482</v>
      </c>
      <c r="N133" s="86">
        <f>N64*INDEX(Inputs_ByPrg!$I$6:$AD$69,MATCH('ABP BlockSize'!$E133,Inputs_ByPrg!$E$6:$E$69,0),MATCH('ABP BlockSize'!N$5,Inputs_ByPrg!$I$5:$AD$5,0))*8760/1000</f>
        <v>50020.637491938971</v>
      </c>
      <c r="O133" s="86">
        <f>O64*INDEX(Inputs_ByPrg!$I$6:$AD$69,MATCH('ABP BlockSize'!$E133,Inputs_ByPrg!$E$6:$E$69,0),MATCH('ABP BlockSize'!O$5,Inputs_ByPrg!$I$5:$AD$5,0))*8760/1000</f>
        <v>50020.637491938971</v>
      </c>
      <c r="P133" s="86">
        <f>P64*INDEX(Inputs_ByPrg!$I$6:$AD$69,MATCH('ABP BlockSize'!$E133,Inputs_ByPrg!$E$6:$E$69,0),MATCH('ABP BlockSize'!P$5,Inputs_ByPrg!$I$5:$AD$5,0))*8760/1000</f>
        <v>50020.637491938971</v>
      </c>
      <c r="Q133" s="86">
        <f>Q64*INDEX(Inputs_ByPrg!$I$6:$AD$69,MATCH('ABP BlockSize'!$E133,Inputs_ByPrg!$E$6:$E$69,0),MATCH('ABP BlockSize'!Q$5,Inputs_ByPrg!$I$5:$AD$5,0))*8760/1000</f>
        <v>50020.637491938971</v>
      </c>
      <c r="R133" s="86">
        <f>R64*INDEX(Inputs_ByPrg!$I$6:$AD$69,MATCH('ABP BlockSize'!$E133,Inputs_ByPrg!$E$6:$E$69,0),MATCH('ABP BlockSize'!R$5,Inputs_ByPrg!$I$5:$AD$5,0))*8760/1000</f>
        <v>50020.637491938971</v>
      </c>
      <c r="S133" s="86">
        <f>S64*INDEX(Inputs_ByPrg!$I$6:$AD$69,MATCH('ABP BlockSize'!$E133,Inputs_ByPrg!$E$6:$E$69,0),MATCH('ABP BlockSize'!S$5,Inputs_ByPrg!$I$5:$AD$5,0))*8760/1000</f>
        <v>50020.637491938971</v>
      </c>
      <c r="T133" s="86">
        <f>T64*INDEX(Inputs_ByPrg!$I$6:$AD$69,MATCH('ABP BlockSize'!$E133,Inputs_ByPrg!$E$6:$E$69,0),MATCH('ABP BlockSize'!T$5,Inputs_ByPrg!$I$5:$AD$5,0))*8760/1000</f>
        <v>50020.637491938971</v>
      </c>
      <c r="U133" s="86">
        <f>U64*INDEX(Inputs_ByPrg!$I$6:$AD$69,MATCH('ABP BlockSize'!$E133,Inputs_ByPrg!$E$6:$E$69,0),MATCH('ABP BlockSize'!U$5,Inputs_ByPrg!$I$5:$AD$5,0))*8760/1000</f>
        <v>50020.637491938971</v>
      </c>
      <c r="V133" s="86">
        <f>V64*INDEX(Inputs_ByPrg!$I$6:$AD$69,MATCH('ABP BlockSize'!$E133,Inputs_ByPrg!$E$6:$E$69,0),MATCH('ABP BlockSize'!V$5,Inputs_ByPrg!$I$5:$AD$5,0))*8760/1000</f>
        <v>50020.637491938971</v>
      </c>
      <c r="W133" s="86">
        <f>W64*INDEX(Inputs_ByPrg!$I$6:$AD$69,MATCH('ABP BlockSize'!$E133,Inputs_ByPrg!$E$6:$E$69,0),MATCH('ABP BlockSize'!W$5,Inputs_ByPrg!$I$5:$AD$5,0))*8760/1000</f>
        <v>50020.637491938971</v>
      </c>
      <c r="X133" s="86">
        <f>X64*INDEX(Inputs_ByPrg!$I$6:$AD$69,MATCH('ABP BlockSize'!$E133,Inputs_ByPrg!$E$6:$E$69,0),MATCH('ABP BlockSize'!X$5,Inputs_ByPrg!$I$5:$AD$5,0))*8760/1000</f>
        <v>50020.637491938971</v>
      </c>
      <c r="Y133" s="86">
        <f>Y64*INDEX(Inputs_ByPrg!$I$6:$AD$69,MATCH('ABP BlockSize'!$E133,Inputs_ByPrg!$E$6:$E$69,0),MATCH('ABP BlockSize'!Y$5,Inputs_ByPrg!$I$5:$AD$5,0))*8760/1000</f>
        <v>50020.637491938971</v>
      </c>
      <c r="Z133" s="86">
        <f>Z64*INDEX(Inputs_ByPrg!$I$6:$AD$69,MATCH('ABP BlockSize'!$E133,Inputs_ByPrg!$E$6:$E$69,0),MATCH('ABP BlockSize'!Z$5,Inputs_ByPrg!$I$5:$AD$5,0))*8760/1000</f>
        <v>0</v>
      </c>
      <c r="AA133" s="86">
        <f>AA64*INDEX(Inputs_ByPrg!$I$6:$AD$69,MATCH('ABP BlockSize'!$E133,Inputs_ByPrg!$E$6:$E$69,0),MATCH('ABP BlockSize'!AA$5,Inputs_ByPrg!$I$5:$AD$5,0))*8760/1000</f>
        <v>0</v>
      </c>
      <c r="AB133" s="86">
        <f>AB64*INDEX(Inputs_ByPrg!$I$6:$AD$69,MATCH('ABP BlockSize'!$E133,Inputs_ByPrg!$E$6:$E$69,0),MATCH('ABP BlockSize'!AB$5,Inputs_ByPrg!$I$5:$AD$5,0))*8760/1000</f>
        <v>0</v>
      </c>
    </row>
    <row r="134" spans="2:28" ht="14.75" customHeight="1" x14ac:dyDescent="0.25">
      <c r="B134" s="227" t="s">
        <v>259</v>
      </c>
      <c r="C134" s="227" t="s">
        <v>238</v>
      </c>
      <c r="D134" s="324" t="s">
        <v>322</v>
      </c>
      <c r="E134" s="272" t="str">
        <f t="shared" si="2"/>
        <v>B_Equity Eligible Contractor_&gt;25-100</v>
      </c>
      <c r="F134" s="249" t="s">
        <v>91</v>
      </c>
      <c r="G134" s="86">
        <f>G65*INDEX(Inputs_ByPrg!$I$6:$AD$69,MATCH('ABP BlockSize'!$E134,Inputs_ByPrg!$E$6:$E$69,0),MATCH('ABP BlockSize'!G$5,Inputs_ByPrg!$I$5:$AD$5,0))*8760/1000</f>
        <v>0</v>
      </c>
      <c r="H134" s="86">
        <f>H65*INDEX(Inputs_ByPrg!$I$6:$AD$69,MATCH('ABP BlockSize'!$E134,Inputs_ByPrg!$E$6:$E$69,0),MATCH('ABP BlockSize'!H$5,Inputs_ByPrg!$I$5:$AD$5,0))*8760/1000</f>
        <v>0</v>
      </c>
      <c r="I134" s="86">
        <f>I65*INDEX(Inputs_ByPrg!$I$6:$AD$69,MATCH('ABP BlockSize'!$E134,Inputs_ByPrg!$E$6:$E$69,0),MATCH('ABP BlockSize'!I$5,Inputs_ByPrg!$I$5:$AD$5,0))*8760/1000</f>
        <v>28151.711225141291</v>
      </c>
      <c r="J134" s="86">
        <f>J65*INDEX(Inputs_ByPrg!$I$6:$AD$69,MATCH('ABP BlockSize'!$E134,Inputs_ByPrg!$E$6:$E$69,0),MATCH('ABP BlockSize'!J$5,Inputs_ByPrg!$I$5:$AD$5,0))*8760/1000</f>
        <v>26658.817448050464</v>
      </c>
      <c r="K134" s="86">
        <f>K65*INDEX(Inputs_ByPrg!$I$6:$AD$69,MATCH('ABP BlockSize'!$E134,Inputs_ByPrg!$E$6:$E$69,0),MATCH('ABP BlockSize'!K$5,Inputs_ByPrg!$I$5:$AD$5,0))*8760/1000</f>
        <v>26658.817448050464</v>
      </c>
      <c r="L134" s="86">
        <f>L65*INDEX(Inputs_ByPrg!$I$6:$AD$69,MATCH('ABP BlockSize'!$E134,Inputs_ByPrg!$E$6:$E$69,0),MATCH('ABP BlockSize'!L$5,Inputs_ByPrg!$I$5:$AD$5,0))*8760/1000</f>
        <v>31990.580937660558</v>
      </c>
      <c r="M134" s="86">
        <f>M65*INDEX(Inputs_ByPrg!$I$6:$AD$69,MATCH('ABP BlockSize'!$E134,Inputs_ByPrg!$E$6:$E$69,0),MATCH('ABP BlockSize'!M$5,Inputs_ByPrg!$I$5:$AD$5,0))*8760/1000</f>
        <v>31990.580937660558</v>
      </c>
      <c r="N134" s="86">
        <f>N65*INDEX(Inputs_ByPrg!$I$6:$AD$69,MATCH('ABP BlockSize'!$E134,Inputs_ByPrg!$E$6:$E$69,0),MATCH('ABP BlockSize'!N$5,Inputs_ByPrg!$I$5:$AD$5,0))*8760/1000</f>
        <v>21327.05395844037</v>
      </c>
      <c r="O134" s="86">
        <f>O65*INDEX(Inputs_ByPrg!$I$6:$AD$69,MATCH('ABP BlockSize'!$E134,Inputs_ByPrg!$E$6:$E$69,0),MATCH('ABP BlockSize'!O$5,Inputs_ByPrg!$I$5:$AD$5,0))*8760/1000</f>
        <v>21327.05395844037</v>
      </c>
      <c r="P134" s="86">
        <f>P65*INDEX(Inputs_ByPrg!$I$6:$AD$69,MATCH('ABP BlockSize'!$E134,Inputs_ByPrg!$E$6:$E$69,0),MATCH('ABP BlockSize'!P$5,Inputs_ByPrg!$I$5:$AD$5,0))*8760/1000</f>
        <v>21327.05395844037</v>
      </c>
      <c r="Q134" s="86">
        <f>Q65*INDEX(Inputs_ByPrg!$I$6:$AD$69,MATCH('ABP BlockSize'!$E134,Inputs_ByPrg!$E$6:$E$69,0),MATCH('ABP BlockSize'!Q$5,Inputs_ByPrg!$I$5:$AD$5,0))*8760/1000</f>
        <v>21327.05395844037</v>
      </c>
      <c r="R134" s="86">
        <f>R65*INDEX(Inputs_ByPrg!$I$6:$AD$69,MATCH('ABP BlockSize'!$E134,Inputs_ByPrg!$E$6:$E$69,0),MATCH('ABP BlockSize'!R$5,Inputs_ByPrg!$I$5:$AD$5,0))*8760/1000</f>
        <v>21327.05395844037</v>
      </c>
      <c r="S134" s="86">
        <f>S65*INDEX(Inputs_ByPrg!$I$6:$AD$69,MATCH('ABP BlockSize'!$E134,Inputs_ByPrg!$E$6:$E$69,0),MATCH('ABP BlockSize'!S$5,Inputs_ByPrg!$I$5:$AD$5,0))*8760/1000</f>
        <v>21327.05395844037</v>
      </c>
      <c r="T134" s="86">
        <f>T65*INDEX(Inputs_ByPrg!$I$6:$AD$69,MATCH('ABP BlockSize'!$E134,Inputs_ByPrg!$E$6:$E$69,0),MATCH('ABP BlockSize'!T$5,Inputs_ByPrg!$I$5:$AD$5,0))*8760/1000</f>
        <v>21327.05395844037</v>
      </c>
      <c r="U134" s="86">
        <f>U65*INDEX(Inputs_ByPrg!$I$6:$AD$69,MATCH('ABP BlockSize'!$E134,Inputs_ByPrg!$E$6:$E$69,0),MATCH('ABP BlockSize'!U$5,Inputs_ByPrg!$I$5:$AD$5,0))*8760/1000</f>
        <v>21327.05395844037</v>
      </c>
      <c r="V134" s="86">
        <f>V65*INDEX(Inputs_ByPrg!$I$6:$AD$69,MATCH('ABP BlockSize'!$E134,Inputs_ByPrg!$E$6:$E$69,0),MATCH('ABP BlockSize'!V$5,Inputs_ByPrg!$I$5:$AD$5,0))*8760/1000</f>
        <v>21327.05395844037</v>
      </c>
      <c r="W134" s="86">
        <f>W65*INDEX(Inputs_ByPrg!$I$6:$AD$69,MATCH('ABP BlockSize'!$E134,Inputs_ByPrg!$E$6:$E$69,0),MATCH('ABP BlockSize'!W$5,Inputs_ByPrg!$I$5:$AD$5,0))*8760/1000</f>
        <v>21327.05395844037</v>
      </c>
      <c r="X134" s="86">
        <f>X65*INDEX(Inputs_ByPrg!$I$6:$AD$69,MATCH('ABP BlockSize'!$E134,Inputs_ByPrg!$E$6:$E$69,0),MATCH('ABP BlockSize'!X$5,Inputs_ByPrg!$I$5:$AD$5,0))*8760/1000</f>
        <v>21327.05395844037</v>
      </c>
      <c r="Y134" s="86">
        <f>Y65*INDEX(Inputs_ByPrg!$I$6:$AD$69,MATCH('ABP BlockSize'!$E134,Inputs_ByPrg!$E$6:$E$69,0),MATCH('ABP BlockSize'!Y$5,Inputs_ByPrg!$I$5:$AD$5,0))*8760/1000</f>
        <v>21327.05395844037</v>
      </c>
      <c r="Z134" s="86">
        <f>Z65*INDEX(Inputs_ByPrg!$I$6:$AD$69,MATCH('ABP BlockSize'!$E134,Inputs_ByPrg!$E$6:$E$69,0),MATCH('ABP BlockSize'!Z$5,Inputs_ByPrg!$I$5:$AD$5,0))*8760/1000</f>
        <v>0</v>
      </c>
      <c r="AA134" s="86">
        <f>AA65*INDEX(Inputs_ByPrg!$I$6:$AD$69,MATCH('ABP BlockSize'!$E134,Inputs_ByPrg!$E$6:$E$69,0),MATCH('ABP BlockSize'!AA$5,Inputs_ByPrg!$I$5:$AD$5,0))*8760/1000</f>
        <v>0</v>
      </c>
      <c r="AB134" s="86">
        <f>AB65*INDEX(Inputs_ByPrg!$I$6:$AD$69,MATCH('ABP BlockSize'!$E134,Inputs_ByPrg!$E$6:$E$69,0),MATCH('ABP BlockSize'!AB$5,Inputs_ByPrg!$I$5:$AD$5,0))*8760/1000</f>
        <v>0</v>
      </c>
    </row>
    <row r="135" spans="2:28" ht="14.75" customHeight="1" x14ac:dyDescent="0.25">
      <c r="B135" s="227" t="s">
        <v>259</v>
      </c>
      <c r="C135" s="227" t="s">
        <v>238</v>
      </c>
      <c r="D135" s="324" t="s">
        <v>323</v>
      </c>
      <c r="E135" s="272" t="str">
        <f t="shared" si="2"/>
        <v>B_Equity Eligible Contractor_&gt;100-200</v>
      </c>
      <c r="F135" s="249" t="s">
        <v>91</v>
      </c>
      <c r="G135" s="86">
        <f>G66*INDEX(Inputs_ByPrg!$I$6:$AD$69,MATCH('ABP BlockSize'!$E135,Inputs_ByPrg!$E$6:$E$69,0),MATCH('ABP BlockSize'!G$5,Inputs_ByPrg!$I$5:$AD$5,0))*8760/1000</f>
        <v>0</v>
      </c>
      <c r="H135" s="86">
        <f>H66*INDEX(Inputs_ByPrg!$I$6:$AD$69,MATCH('ABP BlockSize'!$E135,Inputs_ByPrg!$E$6:$E$69,0),MATCH('ABP BlockSize'!H$5,Inputs_ByPrg!$I$5:$AD$5,0))*8760/1000</f>
        <v>0</v>
      </c>
      <c r="I135" s="86">
        <f>I66*INDEX(Inputs_ByPrg!$I$6:$AD$69,MATCH('ABP BlockSize'!$E135,Inputs_ByPrg!$E$6:$E$69,0),MATCH('ABP BlockSize'!I$5,Inputs_ByPrg!$I$5:$AD$5,0))*8760/1000</f>
        <v>110983.28075193372</v>
      </c>
      <c r="J135" s="86">
        <f>J66*INDEX(Inputs_ByPrg!$I$6:$AD$69,MATCH('ABP BlockSize'!$E135,Inputs_ByPrg!$E$6:$E$69,0),MATCH('ABP BlockSize'!J$5,Inputs_ByPrg!$I$5:$AD$5,0))*8760/1000</f>
        <v>105097.80374236147</v>
      </c>
      <c r="K135" s="86">
        <f>K66*INDEX(Inputs_ByPrg!$I$6:$AD$69,MATCH('ABP BlockSize'!$E135,Inputs_ByPrg!$E$6:$E$69,0),MATCH('ABP BlockSize'!K$5,Inputs_ByPrg!$I$5:$AD$5,0))*8760/1000</f>
        <v>105097.80374236147</v>
      </c>
      <c r="L135" s="86">
        <f>L66*INDEX(Inputs_ByPrg!$I$6:$AD$69,MATCH('ABP BlockSize'!$E135,Inputs_ByPrg!$E$6:$E$69,0),MATCH('ABP BlockSize'!L$5,Inputs_ByPrg!$I$5:$AD$5,0))*8760/1000</f>
        <v>126117.36449083376</v>
      </c>
      <c r="M135" s="86">
        <f>M66*INDEX(Inputs_ByPrg!$I$6:$AD$69,MATCH('ABP BlockSize'!$E135,Inputs_ByPrg!$E$6:$E$69,0),MATCH('ABP BlockSize'!M$5,Inputs_ByPrg!$I$5:$AD$5,0))*8760/1000</f>
        <v>126117.36449083376</v>
      </c>
      <c r="N135" s="86">
        <f>N66*INDEX(Inputs_ByPrg!$I$6:$AD$69,MATCH('ABP BlockSize'!$E135,Inputs_ByPrg!$E$6:$E$69,0),MATCH('ABP BlockSize'!N$5,Inputs_ByPrg!$I$5:$AD$5,0))*8760/1000</f>
        <v>84078.242993889187</v>
      </c>
      <c r="O135" s="86">
        <f>O66*INDEX(Inputs_ByPrg!$I$6:$AD$69,MATCH('ABP BlockSize'!$E135,Inputs_ByPrg!$E$6:$E$69,0),MATCH('ABP BlockSize'!O$5,Inputs_ByPrg!$I$5:$AD$5,0))*8760/1000</f>
        <v>84078.242993889187</v>
      </c>
      <c r="P135" s="86">
        <f>P66*INDEX(Inputs_ByPrg!$I$6:$AD$69,MATCH('ABP BlockSize'!$E135,Inputs_ByPrg!$E$6:$E$69,0),MATCH('ABP BlockSize'!P$5,Inputs_ByPrg!$I$5:$AD$5,0))*8760/1000</f>
        <v>84078.242993889187</v>
      </c>
      <c r="Q135" s="86">
        <f>Q66*INDEX(Inputs_ByPrg!$I$6:$AD$69,MATCH('ABP BlockSize'!$E135,Inputs_ByPrg!$E$6:$E$69,0),MATCH('ABP BlockSize'!Q$5,Inputs_ByPrg!$I$5:$AD$5,0))*8760/1000</f>
        <v>84078.242993889187</v>
      </c>
      <c r="R135" s="86">
        <f>R66*INDEX(Inputs_ByPrg!$I$6:$AD$69,MATCH('ABP BlockSize'!$E135,Inputs_ByPrg!$E$6:$E$69,0),MATCH('ABP BlockSize'!R$5,Inputs_ByPrg!$I$5:$AD$5,0))*8760/1000</f>
        <v>84078.242993889187</v>
      </c>
      <c r="S135" s="86">
        <f>S66*INDEX(Inputs_ByPrg!$I$6:$AD$69,MATCH('ABP BlockSize'!$E135,Inputs_ByPrg!$E$6:$E$69,0),MATCH('ABP BlockSize'!S$5,Inputs_ByPrg!$I$5:$AD$5,0))*8760/1000</f>
        <v>84078.242993889187</v>
      </c>
      <c r="T135" s="86">
        <f>T66*INDEX(Inputs_ByPrg!$I$6:$AD$69,MATCH('ABP BlockSize'!$E135,Inputs_ByPrg!$E$6:$E$69,0),MATCH('ABP BlockSize'!T$5,Inputs_ByPrg!$I$5:$AD$5,0))*8760/1000</f>
        <v>84078.242993889187</v>
      </c>
      <c r="U135" s="86">
        <f>U66*INDEX(Inputs_ByPrg!$I$6:$AD$69,MATCH('ABP BlockSize'!$E135,Inputs_ByPrg!$E$6:$E$69,0),MATCH('ABP BlockSize'!U$5,Inputs_ByPrg!$I$5:$AD$5,0))*8760/1000</f>
        <v>84078.242993889187</v>
      </c>
      <c r="V135" s="86">
        <f>V66*INDEX(Inputs_ByPrg!$I$6:$AD$69,MATCH('ABP BlockSize'!$E135,Inputs_ByPrg!$E$6:$E$69,0),MATCH('ABP BlockSize'!V$5,Inputs_ByPrg!$I$5:$AD$5,0))*8760/1000</f>
        <v>84078.242993889187</v>
      </c>
      <c r="W135" s="86">
        <f>W66*INDEX(Inputs_ByPrg!$I$6:$AD$69,MATCH('ABP BlockSize'!$E135,Inputs_ByPrg!$E$6:$E$69,0),MATCH('ABP BlockSize'!W$5,Inputs_ByPrg!$I$5:$AD$5,0))*8760/1000</f>
        <v>84078.242993889187</v>
      </c>
      <c r="X135" s="86">
        <f>X66*INDEX(Inputs_ByPrg!$I$6:$AD$69,MATCH('ABP BlockSize'!$E135,Inputs_ByPrg!$E$6:$E$69,0),MATCH('ABP BlockSize'!X$5,Inputs_ByPrg!$I$5:$AD$5,0))*8760/1000</f>
        <v>84078.242993889187</v>
      </c>
      <c r="Y135" s="86">
        <f>Y66*INDEX(Inputs_ByPrg!$I$6:$AD$69,MATCH('ABP BlockSize'!$E135,Inputs_ByPrg!$E$6:$E$69,0),MATCH('ABP BlockSize'!Y$5,Inputs_ByPrg!$I$5:$AD$5,0))*8760/1000</f>
        <v>84078.242993889187</v>
      </c>
      <c r="Z135" s="86">
        <f>Z66*INDEX(Inputs_ByPrg!$I$6:$AD$69,MATCH('ABP BlockSize'!$E135,Inputs_ByPrg!$E$6:$E$69,0),MATCH('ABP BlockSize'!Z$5,Inputs_ByPrg!$I$5:$AD$5,0))*8760/1000</f>
        <v>0</v>
      </c>
      <c r="AA135" s="86">
        <f>AA66*INDEX(Inputs_ByPrg!$I$6:$AD$69,MATCH('ABP BlockSize'!$E135,Inputs_ByPrg!$E$6:$E$69,0),MATCH('ABP BlockSize'!AA$5,Inputs_ByPrg!$I$5:$AD$5,0))*8760/1000</f>
        <v>0</v>
      </c>
      <c r="AB135" s="86">
        <f>AB66*INDEX(Inputs_ByPrg!$I$6:$AD$69,MATCH('ABP BlockSize'!$E135,Inputs_ByPrg!$E$6:$E$69,0),MATCH('ABP BlockSize'!AB$5,Inputs_ByPrg!$I$5:$AD$5,0))*8760/1000</f>
        <v>0</v>
      </c>
    </row>
    <row r="136" spans="2:28" ht="14.75" customHeight="1" x14ac:dyDescent="0.25">
      <c r="B136" s="227" t="s">
        <v>259</v>
      </c>
      <c r="C136" s="227" t="s">
        <v>238</v>
      </c>
      <c r="D136" s="324" t="s">
        <v>324</v>
      </c>
      <c r="E136" s="272" t="str">
        <f t="shared" si="2"/>
        <v>B_Equity Eligible Contractor_&gt;200-500</v>
      </c>
      <c r="F136" s="249" t="s">
        <v>91</v>
      </c>
      <c r="G136" s="86">
        <f>G67*INDEX(Inputs_ByPrg!$I$6:$AD$69,MATCH('ABP BlockSize'!$E136,Inputs_ByPrg!$E$6:$E$69,0),MATCH('ABP BlockSize'!G$5,Inputs_ByPrg!$I$5:$AD$5,0))*8760/1000</f>
        <v>0</v>
      </c>
      <c r="H136" s="86">
        <f>H67*INDEX(Inputs_ByPrg!$I$6:$AD$69,MATCH('ABP BlockSize'!$E136,Inputs_ByPrg!$E$6:$E$69,0),MATCH('ABP BlockSize'!H$5,Inputs_ByPrg!$I$5:$AD$5,0))*8760/1000</f>
        <v>0</v>
      </c>
      <c r="I136" s="86">
        <f>I67*INDEX(Inputs_ByPrg!$I$6:$AD$69,MATCH('ABP BlockSize'!$E136,Inputs_ByPrg!$E$6:$E$69,0),MATCH('ABP BlockSize'!I$5,Inputs_ByPrg!$I$5:$AD$5,0))*8760/1000</f>
        <v>0</v>
      </c>
      <c r="J136" s="86">
        <f>J67*INDEX(Inputs_ByPrg!$I$6:$AD$69,MATCH('ABP BlockSize'!$E136,Inputs_ByPrg!$E$6:$E$69,0),MATCH('ABP BlockSize'!J$5,Inputs_ByPrg!$I$5:$AD$5,0))*8760/1000</f>
        <v>0</v>
      </c>
      <c r="K136" s="86">
        <f>K67*INDEX(Inputs_ByPrg!$I$6:$AD$69,MATCH('ABP BlockSize'!$E136,Inputs_ByPrg!$E$6:$E$69,0),MATCH('ABP BlockSize'!K$5,Inputs_ByPrg!$I$5:$AD$5,0))*8760/1000</f>
        <v>0</v>
      </c>
      <c r="L136" s="86">
        <f>L67*INDEX(Inputs_ByPrg!$I$6:$AD$69,MATCH('ABP BlockSize'!$E136,Inputs_ByPrg!$E$6:$E$69,0),MATCH('ABP BlockSize'!L$5,Inputs_ByPrg!$I$5:$AD$5,0))*8760/1000</f>
        <v>0</v>
      </c>
      <c r="M136" s="86">
        <f>M67*INDEX(Inputs_ByPrg!$I$6:$AD$69,MATCH('ABP BlockSize'!$E136,Inputs_ByPrg!$E$6:$E$69,0),MATCH('ABP BlockSize'!M$5,Inputs_ByPrg!$I$5:$AD$5,0))*8760/1000</f>
        <v>0</v>
      </c>
      <c r="N136" s="86">
        <f>N67*INDEX(Inputs_ByPrg!$I$6:$AD$69,MATCH('ABP BlockSize'!$E136,Inputs_ByPrg!$E$6:$E$69,0),MATCH('ABP BlockSize'!N$5,Inputs_ByPrg!$I$5:$AD$5,0))*8760/1000</f>
        <v>0</v>
      </c>
      <c r="O136" s="86">
        <f>O67*INDEX(Inputs_ByPrg!$I$6:$AD$69,MATCH('ABP BlockSize'!$E136,Inputs_ByPrg!$E$6:$E$69,0),MATCH('ABP BlockSize'!O$5,Inputs_ByPrg!$I$5:$AD$5,0))*8760/1000</f>
        <v>0</v>
      </c>
      <c r="P136" s="86">
        <f>P67*INDEX(Inputs_ByPrg!$I$6:$AD$69,MATCH('ABP BlockSize'!$E136,Inputs_ByPrg!$E$6:$E$69,0),MATCH('ABP BlockSize'!P$5,Inputs_ByPrg!$I$5:$AD$5,0))*8760/1000</f>
        <v>0</v>
      </c>
      <c r="Q136" s="86">
        <f>Q67*INDEX(Inputs_ByPrg!$I$6:$AD$69,MATCH('ABP BlockSize'!$E136,Inputs_ByPrg!$E$6:$E$69,0),MATCH('ABP BlockSize'!Q$5,Inputs_ByPrg!$I$5:$AD$5,0))*8760/1000</f>
        <v>0</v>
      </c>
      <c r="R136" s="86">
        <f>R67*INDEX(Inputs_ByPrg!$I$6:$AD$69,MATCH('ABP BlockSize'!$E136,Inputs_ByPrg!$E$6:$E$69,0),MATCH('ABP BlockSize'!R$5,Inputs_ByPrg!$I$5:$AD$5,0))*8760/1000</f>
        <v>0</v>
      </c>
      <c r="S136" s="86">
        <f>S67*INDEX(Inputs_ByPrg!$I$6:$AD$69,MATCH('ABP BlockSize'!$E136,Inputs_ByPrg!$E$6:$E$69,0),MATCH('ABP BlockSize'!S$5,Inputs_ByPrg!$I$5:$AD$5,0))*8760/1000</f>
        <v>0</v>
      </c>
      <c r="T136" s="86">
        <f>T67*INDEX(Inputs_ByPrg!$I$6:$AD$69,MATCH('ABP BlockSize'!$E136,Inputs_ByPrg!$E$6:$E$69,0),MATCH('ABP BlockSize'!T$5,Inputs_ByPrg!$I$5:$AD$5,0))*8760/1000</f>
        <v>0</v>
      </c>
      <c r="U136" s="86">
        <f>U67*INDEX(Inputs_ByPrg!$I$6:$AD$69,MATCH('ABP BlockSize'!$E136,Inputs_ByPrg!$E$6:$E$69,0),MATCH('ABP BlockSize'!U$5,Inputs_ByPrg!$I$5:$AD$5,0))*8760/1000</f>
        <v>0</v>
      </c>
      <c r="V136" s="86">
        <f>V67*INDEX(Inputs_ByPrg!$I$6:$AD$69,MATCH('ABP BlockSize'!$E136,Inputs_ByPrg!$E$6:$E$69,0),MATCH('ABP BlockSize'!V$5,Inputs_ByPrg!$I$5:$AD$5,0))*8760/1000</f>
        <v>0</v>
      </c>
      <c r="W136" s="86">
        <f>W67*INDEX(Inputs_ByPrg!$I$6:$AD$69,MATCH('ABP BlockSize'!$E136,Inputs_ByPrg!$E$6:$E$69,0),MATCH('ABP BlockSize'!W$5,Inputs_ByPrg!$I$5:$AD$5,0))*8760/1000</f>
        <v>0</v>
      </c>
      <c r="X136" s="86">
        <f>X67*INDEX(Inputs_ByPrg!$I$6:$AD$69,MATCH('ABP BlockSize'!$E136,Inputs_ByPrg!$E$6:$E$69,0),MATCH('ABP BlockSize'!X$5,Inputs_ByPrg!$I$5:$AD$5,0))*8760/1000</f>
        <v>0</v>
      </c>
      <c r="Y136" s="86">
        <f>Y67*INDEX(Inputs_ByPrg!$I$6:$AD$69,MATCH('ABP BlockSize'!$E136,Inputs_ByPrg!$E$6:$E$69,0),MATCH('ABP BlockSize'!Y$5,Inputs_ByPrg!$I$5:$AD$5,0))*8760/1000</f>
        <v>0</v>
      </c>
      <c r="Z136" s="86">
        <f>Z67*INDEX(Inputs_ByPrg!$I$6:$AD$69,MATCH('ABP BlockSize'!$E136,Inputs_ByPrg!$E$6:$E$69,0),MATCH('ABP BlockSize'!Z$5,Inputs_ByPrg!$I$5:$AD$5,0))*8760/1000</f>
        <v>0</v>
      </c>
      <c r="AA136" s="86">
        <f>AA67*INDEX(Inputs_ByPrg!$I$6:$AD$69,MATCH('ABP BlockSize'!$E136,Inputs_ByPrg!$E$6:$E$69,0),MATCH('ABP BlockSize'!AA$5,Inputs_ByPrg!$I$5:$AD$5,0))*8760/1000</f>
        <v>0</v>
      </c>
      <c r="AB136" s="86">
        <f>AB67*INDEX(Inputs_ByPrg!$I$6:$AD$69,MATCH('ABP BlockSize'!$E136,Inputs_ByPrg!$E$6:$E$69,0),MATCH('ABP BlockSize'!AB$5,Inputs_ByPrg!$I$5:$AD$5,0))*8760/1000</f>
        <v>0</v>
      </c>
    </row>
    <row r="137" spans="2:28" ht="14.75" customHeight="1" x14ac:dyDescent="0.25">
      <c r="B137" s="227" t="s">
        <v>259</v>
      </c>
      <c r="C137" s="227" t="s">
        <v>238</v>
      </c>
      <c r="D137" s="324" t="s">
        <v>326</v>
      </c>
      <c r="E137" s="272" t="str">
        <f t="shared" si="2"/>
        <v>B_Equity Eligible Contractor_&gt;500-2000</v>
      </c>
      <c r="F137" s="249" t="s">
        <v>91</v>
      </c>
      <c r="G137" s="86">
        <f>G68*INDEX(Inputs_ByPrg!$I$6:$AD$69,MATCH('ABP BlockSize'!$E137,Inputs_ByPrg!$E$6:$E$69,0),MATCH('ABP BlockSize'!G$5,Inputs_ByPrg!$I$5:$AD$5,0))*8760/1000</f>
        <v>0</v>
      </c>
      <c r="H137" s="86">
        <f>H68*INDEX(Inputs_ByPrg!$I$6:$AD$69,MATCH('ABP BlockSize'!$E137,Inputs_ByPrg!$E$6:$E$69,0),MATCH('ABP BlockSize'!H$5,Inputs_ByPrg!$I$5:$AD$5,0))*8760/1000</f>
        <v>0</v>
      </c>
      <c r="I137" s="86">
        <f>I68*INDEX(Inputs_ByPrg!$I$6:$AD$69,MATCH('ABP BlockSize'!$E137,Inputs_ByPrg!$E$6:$E$69,0),MATCH('ABP BlockSize'!I$5,Inputs_ByPrg!$I$5:$AD$5,0))*8760/1000</f>
        <v>0</v>
      </c>
      <c r="J137" s="86">
        <f>J68*INDEX(Inputs_ByPrg!$I$6:$AD$69,MATCH('ABP BlockSize'!$E137,Inputs_ByPrg!$E$6:$E$69,0),MATCH('ABP BlockSize'!J$5,Inputs_ByPrg!$I$5:$AD$5,0))*8760/1000</f>
        <v>0</v>
      </c>
      <c r="K137" s="86">
        <f>K68*INDEX(Inputs_ByPrg!$I$6:$AD$69,MATCH('ABP BlockSize'!$E137,Inputs_ByPrg!$E$6:$E$69,0),MATCH('ABP BlockSize'!K$5,Inputs_ByPrg!$I$5:$AD$5,0))*8760/1000</f>
        <v>0</v>
      </c>
      <c r="L137" s="86">
        <f>L68*INDEX(Inputs_ByPrg!$I$6:$AD$69,MATCH('ABP BlockSize'!$E137,Inputs_ByPrg!$E$6:$E$69,0),MATCH('ABP BlockSize'!L$5,Inputs_ByPrg!$I$5:$AD$5,0))*8760/1000</f>
        <v>0</v>
      </c>
      <c r="M137" s="86">
        <f>M68*INDEX(Inputs_ByPrg!$I$6:$AD$69,MATCH('ABP BlockSize'!$E137,Inputs_ByPrg!$E$6:$E$69,0),MATCH('ABP BlockSize'!M$5,Inputs_ByPrg!$I$5:$AD$5,0))*8760/1000</f>
        <v>0</v>
      </c>
      <c r="N137" s="86">
        <f>N68*INDEX(Inputs_ByPrg!$I$6:$AD$69,MATCH('ABP BlockSize'!$E137,Inputs_ByPrg!$E$6:$E$69,0),MATCH('ABP BlockSize'!N$5,Inputs_ByPrg!$I$5:$AD$5,0))*8760/1000</f>
        <v>0</v>
      </c>
      <c r="O137" s="86">
        <f>O68*INDEX(Inputs_ByPrg!$I$6:$AD$69,MATCH('ABP BlockSize'!$E137,Inputs_ByPrg!$E$6:$E$69,0),MATCH('ABP BlockSize'!O$5,Inputs_ByPrg!$I$5:$AD$5,0))*8760/1000</f>
        <v>0</v>
      </c>
      <c r="P137" s="86">
        <f>P68*INDEX(Inputs_ByPrg!$I$6:$AD$69,MATCH('ABP BlockSize'!$E137,Inputs_ByPrg!$E$6:$E$69,0),MATCH('ABP BlockSize'!P$5,Inputs_ByPrg!$I$5:$AD$5,0))*8760/1000</f>
        <v>0</v>
      </c>
      <c r="Q137" s="86">
        <f>Q68*INDEX(Inputs_ByPrg!$I$6:$AD$69,MATCH('ABP BlockSize'!$E137,Inputs_ByPrg!$E$6:$E$69,0),MATCH('ABP BlockSize'!Q$5,Inputs_ByPrg!$I$5:$AD$5,0))*8760/1000</f>
        <v>0</v>
      </c>
      <c r="R137" s="86">
        <f>R68*INDEX(Inputs_ByPrg!$I$6:$AD$69,MATCH('ABP BlockSize'!$E137,Inputs_ByPrg!$E$6:$E$69,0),MATCH('ABP BlockSize'!R$5,Inputs_ByPrg!$I$5:$AD$5,0))*8760/1000</f>
        <v>0</v>
      </c>
      <c r="S137" s="86">
        <f>S68*INDEX(Inputs_ByPrg!$I$6:$AD$69,MATCH('ABP BlockSize'!$E137,Inputs_ByPrg!$E$6:$E$69,0),MATCH('ABP BlockSize'!S$5,Inputs_ByPrg!$I$5:$AD$5,0))*8760/1000</f>
        <v>0</v>
      </c>
      <c r="T137" s="86">
        <f>T68*INDEX(Inputs_ByPrg!$I$6:$AD$69,MATCH('ABP BlockSize'!$E137,Inputs_ByPrg!$E$6:$E$69,0),MATCH('ABP BlockSize'!T$5,Inputs_ByPrg!$I$5:$AD$5,0))*8760/1000</f>
        <v>0</v>
      </c>
      <c r="U137" s="86">
        <f>U68*INDEX(Inputs_ByPrg!$I$6:$AD$69,MATCH('ABP BlockSize'!$E137,Inputs_ByPrg!$E$6:$E$69,0),MATCH('ABP BlockSize'!U$5,Inputs_ByPrg!$I$5:$AD$5,0))*8760/1000</f>
        <v>0</v>
      </c>
      <c r="V137" s="86">
        <f>V68*INDEX(Inputs_ByPrg!$I$6:$AD$69,MATCH('ABP BlockSize'!$E137,Inputs_ByPrg!$E$6:$E$69,0),MATCH('ABP BlockSize'!V$5,Inputs_ByPrg!$I$5:$AD$5,0))*8760/1000</f>
        <v>0</v>
      </c>
      <c r="W137" s="86">
        <f>W68*INDEX(Inputs_ByPrg!$I$6:$AD$69,MATCH('ABP BlockSize'!$E137,Inputs_ByPrg!$E$6:$E$69,0),MATCH('ABP BlockSize'!W$5,Inputs_ByPrg!$I$5:$AD$5,0))*8760/1000</f>
        <v>0</v>
      </c>
      <c r="X137" s="86">
        <f>X68*INDEX(Inputs_ByPrg!$I$6:$AD$69,MATCH('ABP BlockSize'!$E137,Inputs_ByPrg!$E$6:$E$69,0),MATCH('ABP BlockSize'!X$5,Inputs_ByPrg!$I$5:$AD$5,0))*8760/1000</f>
        <v>0</v>
      </c>
      <c r="Y137" s="86">
        <f>Y68*INDEX(Inputs_ByPrg!$I$6:$AD$69,MATCH('ABP BlockSize'!$E137,Inputs_ByPrg!$E$6:$E$69,0),MATCH('ABP BlockSize'!Y$5,Inputs_ByPrg!$I$5:$AD$5,0))*8760/1000</f>
        <v>0</v>
      </c>
      <c r="Z137" s="86">
        <f>Z68*INDEX(Inputs_ByPrg!$I$6:$AD$69,MATCH('ABP BlockSize'!$E137,Inputs_ByPrg!$E$6:$E$69,0),MATCH('ABP BlockSize'!Z$5,Inputs_ByPrg!$I$5:$AD$5,0))*8760/1000</f>
        <v>0</v>
      </c>
      <c r="AA137" s="86">
        <f>AA68*INDEX(Inputs_ByPrg!$I$6:$AD$69,MATCH('ABP BlockSize'!$E137,Inputs_ByPrg!$E$6:$E$69,0),MATCH('ABP BlockSize'!AA$5,Inputs_ByPrg!$I$5:$AD$5,0))*8760/1000</f>
        <v>0</v>
      </c>
      <c r="AB137" s="86">
        <f>AB68*INDEX(Inputs_ByPrg!$I$6:$AD$69,MATCH('ABP BlockSize'!$E137,Inputs_ByPrg!$E$6:$E$69,0),MATCH('ABP BlockSize'!AB$5,Inputs_ByPrg!$I$5:$AD$5,0))*8760/1000</f>
        <v>0</v>
      </c>
    </row>
    <row r="138" spans="2:28" ht="14.75" customHeight="1" x14ac:dyDescent="0.25">
      <c r="B138" s="227" t="s">
        <v>259</v>
      </c>
      <c r="C138" s="227" t="s">
        <v>238</v>
      </c>
      <c r="D138" s="324" t="s">
        <v>327</v>
      </c>
      <c r="E138" s="272" t="str">
        <f t="shared" si="2"/>
        <v>B_Equity Eligible Contractor_&gt;2000-5000</v>
      </c>
      <c r="F138" s="249" t="s">
        <v>91</v>
      </c>
      <c r="G138" s="86">
        <f>G69*INDEX(Inputs_ByPrg!$I$6:$AD$69,MATCH('ABP BlockSize'!$E138,Inputs_ByPrg!$E$6:$E$69,0),MATCH('ABP BlockSize'!G$5,Inputs_ByPrg!$I$5:$AD$5,0))*8760/1000</f>
        <v>0</v>
      </c>
      <c r="H138" s="86">
        <f>H69*INDEX(Inputs_ByPrg!$I$6:$AD$69,MATCH('ABP BlockSize'!$E138,Inputs_ByPrg!$E$6:$E$69,0),MATCH('ABP BlockSize'!H$5,Inputs_ByPrg!$I$5:$AD$5,0))*8760/1000</f>
        <v>0</v>
      </c>
      <c r="I138" s="86">
        <f>I69*INDEX(Inputs_ByPrg!$I$6:$AD$69,MATCH('ABP BlockSize'!$E138,Inputs_ByPrg!$E$6:$E$69,0),MATCH('ABP BlockSize'!I$5,Inputs_ByPrg!$I$5:$AD$5,0))*8760/1000</f>
        <v>149069.86854960138</v>
      </c>
      <c r="J138" s="86">
        <f>J69*INDEX(Inputs_ByPrg!$I$6:$AD$69,MATCH('ABP BlockSize'!$E138,Inputs_ByPrg!$E$6:$E$69,0),MATCH('ABP BlockSize'!J$5,Inputs_ByPrg!$I$5:$AD$5,0))*8760/1000</f>
        <v>141164.64824772859</v>
      </c>
      <c r="K138" s="86">
        <f>K69*INDEX(Inputs_ByPrg!$I$6:$AD$69,MATCH('ABP BlockSize'!$E138,Inputs_ByPrg!$E$6:$E$69,0),MATCH('ABP BlockSize'!K$5,Inputs_ByPrg!$I$5:$AD$5,0))*8760/1000</f>
        <v>141164.64824772859</v>
      </c>
      <c r="L138" s="86">
        <f>L69*INDEX(Inputs_ByPrg!$I$6:$AD$69,MATCH('ABP BlockSize'!$E138,Inputs_ByPrg!$E$6:$E$69,0),MATCH('ABP BlockSize'!L$5,Inputs_ByPrg!$I$5:$AD$5,0))*8760/1000</f>
        <v>169397.57789727428</v>
      </c>
      <c r="M138" s="86">
        <f>M69*INDEX(Inputs_ByPrg!$I$6:$AD$69,MATCH('ABP BlockSize'!$E138,Inputs_ByPrg!$E$6:$E$69,0),MATCH('ABP BlockSize'!M$5,Inputs_ByPrg!$I$5:$AD$5,0))*8760/1000</f>
        <v>169397.57789727428</v>
      </c>
      <c r="N138" s="86">
        <f>N69*INDEX(Inputs_ByPrg!$I$6:$AD$69,MATCH('ABP BlockSize'!$E138,Inputs_ByPrg!$E$6:$E$69,0),MATCH('ABP BlockSize'!N$5,Inputs_ByPrg!$I$5:$AD$5,0))*8760/1000</f>
        <v>112931.71859818287</v>
      </c>
      <c r="O138" s="86">
        <f>O69*INDEX(Inputs_ByPrg!$I$6:$AD$69,MATCH('ABP BlockSize'!$E138,Inputs_ByPrg!$E$6:$E$69,0),MATCH('ABP BlockSize'!O$5,Inputs_ByPrg!$I$5:$AD$5,0))*8760/1000</f>
        <v>112931.71859818287</v>
      </c>
      <c r="P138" s="86">
        <f>P69*INDEX(Inputs_ByPrg!$I$6:$AD$69,MATCH('ABP BlockSize'!$E138,Inputs_ByPrg!$E$6:$E$69,0),MATCH('ABP BlockSize'!P$5,Inputs_ByPrg!$I$5:$AD$5,0))*8760/1000</f>
        <v>112931.71859818287</v>
      </c>
      <c r="Q138" s="86">
        <f>Q69*INDEX(Inputs_ByPrg!$I$6:$AD$69,MATCH('ABP BlockSize'!$E138,Inputs_ByPrg!$E$6:$E$69,0),MATCH('ABP BlockSize'!Q$5,Inputs_ByPrg!$I$5:$AD$5,0))*8760/1000</f>
        <v>112931.71859818287</v>
      </c>
      <c r="R138" s="86">
        <f>R69*INDEX(Inputs_ByPrg!$I$6:$AD$69,MATCH('ABP BlockSize'!$E138,Inputs_ByPrg!$E$6:$E$69,0),MATCH('ABP BlockSize'!R$5,Inputs_ByPrg!$I$5:$AD$5,0))*8760/1000</f>
        <v>112931.71859818287</v>
      </c>
      <c r="S138" s="86">
        <f>S69*INDEX(Inputs_ByPrg!$I$6:$AD$69,MATCH('ABP BlockSize'!$E138,Inputs_ByPrg!$E$6:$E$69,0),MATCH('ABP BlockSize'!S$5,Inputs_ByPrg!$I$5:$AD$5,0))*8760/1000</f>
        <v>112931.71859818287</v>
      </c>
      <c r="T138" s="86">
        <f>T69*INDEX(Inputs_ByPrg!$I$6:$AD$69,MATCH('ABP BlockSize'!$E138,Inputs_ByPrg!$E$6:$E$69,0),MATCH('ABP BlockSize'!T$5,Inputs_ByPrg!$I$5:$AD$5,0))*8760/1000</f>
        <v>112931.71859818287</v>
      </c>
      <c r="U138" s="86">
        <f>U69*INDEX(Inputs_ByPrg!$I$6:$AD$69,MATCH('ABP BlockSize'!$E138,Inputs_ByPrg!$E$6:$E$69,0),MATCH('ABP BlockSize'!U$5,Inputs_ByPrg!$I$5:$AD$5,0))*8760/1000</f>
        <v>112931.71859818287</v>
      </c>
      <c r="V138" s="86">
        <f>V69*INDEX(Inputs_ByPrg!$I$6:$AD$69,MATCH('ABP BlockSize'!$E138,Inputs_ByPrg!$E$6:$E$69,0),MATCH('ABP BlockSize'!V$5,Inputs_ByPrg!$I$5:$AD$5,0))*8760/1000</f>
        <v>112931.71859818287</v>
      </c>
      <c r="W138" s="86">
        <f>W69*INDEX(Inputs_ByPrg!$I$6:$AD$69,MATCH('ABP BlockSize'!$E138,Inputs_ByPrg!$E$6:$E$69,0),MATCH('ABP BlockSize'!W$5,Inputs_ByPrg!$I$5:$AD$5,0))*8760/1000</f>
        <v>112931.71859818287</v>
      </c>
      <c r="X138" s="86">
        <f>X69*INDEX(Inputs_ByPrg!$I$6:$AD$69,MATCH('ABP BlockSize'!$E138,Inputs_ByPrg!$E$6:$E$69,0),MATCH('ABP BlockSize'!X$5,Inputs_ByPrg!$I$5:$AD$5,0))*8760/1000</f>
        <v>112931.71859818287</v>
      </c>
      <c r="Y138" s="86">
        <f>Y69*INDEX(Inputs_ByPrg!$I$6:$AD$69,MATCH('ABP BlockSize'!$E138,Inputs_ByPrg!$E$6:$E$69,0),MATCH('ABP BlockSize'!Y$5,Inputs_ByPrg!$I$5:$AD$5,0))*8760/1000</f>
        <v>112931.71859818287</v>
      </c>
      <c r="Z138" s="86">
        <f>Z69*INDEX(Inputs_ByPrg!$I$6:$AD$69,MATCH('ABP BlockSize'!$E138,Inputs_ByPrg!$E$6:$E$69,0),MATCH('ABP BlockSize'!Z$5,Inputs_ByPrg!$I$5:$AD$5,0))*8760/1000</f>
        <v>0</v>
      </c>
      <c r="AA138" s="86">
        <f>AA69*INDEX(Inputs_ByPrg!$I$6:$AD$69,MATCH('ABP BlockSize'!$E138,Inputs_ByPrg!$E$6:$E$69,0),MATCH('ABP BlockSize'!AA$5,Inputs_ByPrg!$I$5:$AD$5,0))*8760/1000</f>
        <v>0</v>
      </c>
      <c r="AB138" s="86">
        <f>AB69*INDEX(Inputs_ByPrg!$I$6:$AD$69,MATCH('ABP BlockSize'!$E138,Inputs_ByPrg!$E$6:$E$69,0),MATCH('ABP BlockSize'!AB$5,Inputs_ByPrg!$I$5:$AD$5,0))*8760/1000</f>
        <v>0</v>
      </c>
    </row>
    <row r="139" spans="2:28" ht="14.75" customHeight="1" x14ac:dyDescent="0.25"/>
    <row r="140" spans="2:28" ht="14.75" customHeight="1" thickBot="1" x14ac:dyDescent="0.3">
      <c r="B140" s="273"/>
      <c r="C140" s="273"/>
      <c r="D140" s="273"/>
      <c r="E140" s="273" t="s">
        <v>113</v>
      </c>
      <c r="F140" s="274" t="s">
        <v>91</v>
      </c>
      <c r="G140" s="275">
        <f>SUM(G75:G138)</f>
        <v>0</v>
      </c>
      <c r="H140" s="275">
        <f t="shared" ref="H140:AB140" si="3">SUM(H75:H138)</f>
        <v>0</v>
      </c>
      <c r="I140" s="275">
        <f t="shared" si="3"/>
        <v>2056838.0616031475</v>
      </c>
      <c r="J140" s="275">
        <f t="shared" si="3"/>
        <v>1710482.2575641309</v>
      </c>
      <c r="K140" s="275">
        <f t="shared" si="3"/>
        <v>1710482.2575641309</v>
      </c>
      <c r="L140" s="275">
        <f t="shared" si="3"/>
        <v>2052578.7090769573</v>
      </c>
      <c r="M140" s="275">
        <f t="shared" si="3"/>
        <v>2052578.7090769573</v>
      </c>
      <c r="N140" s="275">
        <f t="shared" si="3"/>
        <v>1368385.806051305</v>
      </c>
      <c r="O140" s="275">
        <f t="shared" si="3"/>
        <v>1368385.806051305</v>
      </c>
      <c r="P140" s="275">
        <f t="shared" si="3"/>
        <v>1368385.806051305</v>
      </c>
      <c r="Q140" s="275">
        <f t="shared" si="3"/>
        <v>1368385.806051305</v>
      </c>
      <c r="R140" s="275">
        <f t="shared" si="3"/>
        <v>1368385.806051305</v>
      </c>
      <c r="S140" s="275">
        <f t="shared" si="3"/>
        <v>1368385.806051305</v>
      </c>
      <c r="T140" s="275">
        <f t="shared" si="3"/>
        <v>1368385.806051305</v>
      </c>
      <c r="U140" s="275">
        <f t="shared" si="3"/>
        <v>1368385.806051305</v>
      </c>
      <c r="V140" s="275">
        <f t="shared" si="3"/>
        <v>1368385.806051305</v>
      </c>
      <c r="W140" s="275">
        <f t="shared" si="3"/>
        <v>1368385.806051305</v>
      </c>
      <c r="X140" s="275">
        <f t="shared" si="3"/>
        <v>1368385.806051305</v>
      </c>
      <c r="Y140" s="275">
        <f t="shared" si="3"/>
        <v>1368385.806051305</v>
      </c>
      <c r="Z140" s="275">
        <f t="shared" si="3"/>
        <v>0</v>
      </c>
      <c r="AA140" s="275">
        <f t="shared" si="3"/>
        <v>0</v>
      </c>
      <c r="AB140" s="275">
        <f t="shared" si="3"/>
        <v>0</v>
      </c>
    </row>
    <row r="141" spans="2:28" ht="12.5" thickTop="1" x14ac:dyDescent="0.25"/>
    <row r="143" spans="2:28" x14ac:dyDescent="0.25">
      <c r="G143" s="276"/>
    </row>
  </sheetData>
  <phoneticPr fontId="30" type="noConversion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BD094-69FA-0547-92D8-48AB7C815776}">
  <dimension ref="B2:AB71"/>
  <sheetViews>
    <sheetView workbookViewId="0"/>
  </sheetViews>
  <sheetFormatPr defaultColWidth="11" defaultRowHeight="12" x14ac:dyDescent="0.25"/>
  <cols>
    <col min="1" max="1" width="10.59765625" style="228" customWidth="1"/>
    <col min="2" max="2" width="11.59765625" style="228" customWidth="1"/>
    <col min="3" max="3" width="19" style="228" customWidth="1"/>
    <col min="4" max="4" width="12" style="228" bestFit="1" customWidth="1"/>
    <col min="5" max="5" width="38.59765625" style="228" customWidth="1"/>
    <col min="6" max="6" width="11" style="267" bestFit="1" customWidth="1"/>
    <col min="7" max="28" width="12.59765625" style="228" customWidth="1"/>
    <col min="29" max="16384" width="11" style="228"/>
  </cols>
  <sheetData>
    <row r="2" spans="2:28" ht="16.25" customHeight="1" thickBot="1" x14ac:dyDescent="0.5">
      <c r="B2" s="199" t="s">
        <v>368</v>
      </c>
    </row>
    <row r="3" spans="2:28" ht="11.75" customHeight="1" x14ac:dyDescent="0.25"/>
    <row r="4" spans="2:28" ht="14.75" customHeight="1" x14ac:dyDescent="0.25">
      <c r="E4" s="284" t="s">
        <v>369</v>
      </c>
      <c r="F4" s="254" t="s">
        <v>352</v>
      </c>
    </row>
    <row r="5" spans="2:28" s="286" customFormat="1" ht="14.75" customHeight="1" x14ac:dyDescent="0.25">
      <c r="B5" s="270" t="s">
        <v>353</v>
      </c>
      <c r="C5" s="270" t="s">
        <v>187</v>
      </c>
      <c r="D5" s="270" t="s">
        <v>354</v>
      </c>
      <c r="E5" s="283" t="s">
        <v>355</v>
      </c>
      <c r="F5" s="271" t="s">
        <v>14</v>
      </c>
      <c r="G5" s="285" t="s">
        <v>22</v>
      </c>
      <c r="H5" s="285" t="s">
        <v>23</v>
      </c>
      <c r="I5" s="285" t="s">
        <v>24</v>
      </c>
      <c r="J5" s="285" t="s">
        <v>25</v>
      </c>
      <c r="K5" s="285" t="s">
        <v>26</v>
      </c>
      <c r="L5" s="285" t="s">
        <v>27</v>
      </c>
      <c r="M5" s="285" t="s">
        <v>28</v>
      </c>
      <c r="N5" s="285" t="s">
        <v>29</v>
      </c>
      <c r="O5" s="285" t="s">
        <v>30</v>
      </c>
      <c r="P5" s="285" t="s">
        <v>31</v>
      </c>
      <c r="Q5" s="285" t="s">
        <v>32</v>
      </c>
      <c r="R5" s="285" t="s">
        <v>33</v>
      </c>
      <c r="S5" s="285" t="s">
        <v>34</v>
      </c>
      <c r="T5" s="285" t="s">
        <v>35</v>
      </c>
      <c r="U5" s="285" t="s">
        <v>36</v>
      </c>
      <c r="V5" s="285" t="s">
        <v>37</v>
      </c>
      <c r="W5" s="285" t="s">
        <v>38</v>
      </c>
      <c r="X5" s="285" t="s">
        <v>39</v>
      </c>
      <c r="Y5" s="285" t="s">
        <v>40</v>
      </c>
      <c r="Z5" s="285" t="s">
        <v>41</v>
      </c>
      <c r="AA5" s="285" t="s">
        <v>42</v>
      </c>
      <c r="AB5" s="285" t="s">
        <v>43</v>
      </c>
    </row>
    <row r="6" spans="2:28" ht="14.75" customHeight="1" x14ac:dyDescent="0.25">
      <c r="B6" s="227" t="s">
        <v>258</v>
      </c>
      <c r="C6" s="227" t="s">
        <v>233</v>
      </c>
      <c r="D6" s="227" t="s">
        <v>356</v>
      </c>
      <c r="E6" s="272" t="str">
        <f>B6&amp;"_"&amp;C6&amp;"_"&amp;D6</f>
        <v>A_Small DG_&lt;10</v>
      </c>
      <c r="F6" s="249" t="s">
        <v>93</v>
      </c>
      <c r="G6" s="314">
        <v>73.710338451850902</v>
      </c>
      <c r="H6" s="125">
        <v>66.33930460666582</v>
      </c>
      <c r="I6" s="125">
        <v>69.22</v>
      </c>
      <c r="J6" s="315" cm="1">
        <f t="array" ref="J6">I6*(1+INDEX(Inputs_ByYear!$D$8:$Y$8,,MATCH('ABP REC Prices'!J$5,Inputs_ByYear!$D$7:$Y$7,0)))</f>
        <v>96.907999999999987</v>
      </c>
      <c r="K6" s="444" cm="1">
        <f t="array" ref="K6">J6*(1+INDEX(Inputs_ByYear!$D$8:$Y$8,,MATCH('ABP REC Prices'!K$5,Inputs_ByYear!$D$7:$Y$7,0)))</f>
        <v>95.938919999999982</v>
      </c>
      <c r="L6" s="444" cm="1">
        <f t="array" ref="L6">K6*(1+INDEX(Inputs_ByYear!$D$8:$Y$8,,MATCH('ABP REC Prices'!L$5,Inputs_ByYear!$D$7:$Y$7,0)))</f>
        <v>94.979530799999978</v>
      </c>
      <c r="M6" s="444" cm="1">
        <f t="array" ref="M6">L6*(1+INDEX(Inputs_ByYear!$D$8:$Y$8,,MATCH('ABP REC Prices'!M$5,Inputs_ByYear!$D$7:$Y$7,0)))</f>
        <v>94.029735491999972</v>
      </c>
      <c r="N6" s="444" cm="1">
        <f t="array" ref="N6">M6*(1+INDEX(Inputs_ByYear!$D$8:$Y$8,,MATCH('ABP REC Prices'!N$5,Inputs_ByYear!$D$7:$Y$7,0)))</f>
        <v>93.089438137079966</v>
      </c>
      <c r="O6" s="444" cm="1">
        <f t="array" ref="O6">N6*(1+INDEX(Inputs_ByYear!$D$8:$Y$8,,MATCH('ABP REC Prices'!O$5,Inputs_ByYear!$D$7:$Y$7,0)))</f>
        <v>92.158543755709161</v>
      </c>
      <c r="P6" s="444" cm="1">
        <f t="array" ref="P6">O6*(1+INDEX(Inputs_ByYear!$D$8:$Y$8,,MATCH('ABP REC Prices'!P$5,Inputs_ByYear!$D$7:$Y$7,0)))</f>
        <v>91.236958318152062</v>
      </c>
      <c r="Q6" s="444" cm="1">
        <f t="array" ref="Q6">P6*(1+INDEX(Inputs_ByYear!$D$8:$Y$8,,MATCH('ABP REC Prices'!Q$5,Inputs_ByYear!$D$7:$Y$7,0)))</f>
        <v>90.324588734970547</v>
      </c>
      <c r="R6" s="444" cm="1">
        <f t="array" ref="R6">Q6*(1+INDEX(Inputs_ByYear!$D$8:$Y$8,,MATCH('ABP REC Prices'!R$5,Inputs_ByYear!$D$7:$Y$7,0)))</f>
        <v>89.421342847620835</v>
      </c>
      <c r="S6" s="444" cm="1">
        <f t="array" ref="S6">R6*(1+INDEX(Inputs_ByYear!$D$8:$Y$8,,MATCH('ABP REC Prices'!S$5,Inputs_ByYear!$D$7:$Y$7,0)))</f>
        <v>88.527129419144629</v>
      </c>
      <c r="T6" s="444" cm="1">
        <f t="array" ref="T6">S6*(1+INDEX(Inputs_ByYear!$D$8:$Y$8,,MATCH('ABP REC Prices'!T$5,Inputs_ByYear!$D$7:$Y$7,0)))</f>
        <v>87.641858124953188</v>
      </c>
      <c r="U6" s="444" cm="1">
        <f t="array" ref="U6">T6*(1+INDEX(Inputs_ByYear!$D$8:$Y$8,,MATCH('ABP REC Prices'!U$5,Inputs_ByYear!$D$7:$Y$7,0)))</f>
        <v>86.76543954370365</v>
      </c>
      <c r="V6" s="444" cm="1">
        <f t="array" ref="V6">U6*(1+INDEX(Inputs_ByYear!$D$8:$Y$8,,MATCH('ABP REC Prices'!V$5,Inputs_ByYear!$D$7:$Y$7,0)))</f>
        <v>85.897785148266607</v>
      </c>
      <c r="W6" s="444" cm="1">
        <f t="array" ref="W6">V6*(1+INDEX(Inputs_ByYear!$D$8:$Y$8,,MATCH('ABP REC Prices'!W$5,Inputs_ByYear!$D$7:$Y$7,0)))</f>
        <v>85.038807296783943</v>
      </c>
      <c r="X6" s="444" cm="1">
        <f t="array" ref="X6">W6*(1+INDEX(Inputs_ByYear!$D$8:$Y$8,,MATCH('ABP REC Prices'!X$5,Inputs_ByYear!$D$7:$Y$7,0)))</f>
        <v>84.188419223816098</v>
      </c>
      <c r="Y6" s="444" cm="1">
        <f t="array" ref="Y6">X6*(1+INDEX(Inputs_ByYear!$D$8:$Y$8,,MATCH('ABP REC Prices'!Y$5,Inputs_ByYear!$D$7:$Y$7,0)))</f>
        <v>83.346535031577929</v>
      </c>
      <c r="Z6" s="444" cm="1">
        <f t="array" ref="Z6">Y6*(1+INDEX(Inputs_ByYear!$D$8:$Y$8,,MATCH('ABP REC Prices'!Z$5,Inputs_ByYear!$D$7:$Y$7,0)))</f>
        <v>82.513069681262152</v>
      </c>
      <c r="AA6" s="444" cm="1">
        <f t="array" ref="AA6">Z6*(1+INDEX(Inputs_ByYear!$D$8:$Y$8,,MATCH('ABP REC Prices'!AA$5,Inputs_ByYear!$D$7:$Y$7,0)))</f>
        <v>81.687938984449531</v>
      </c>
      <c r="AB6" s="444" cm="1">
        <f t="array" ref="AB6">AA6*(1+INDEX(Inputs_ByYear!$D$8:$Y$8,,MATCH('ABP REC Prices'!AB$5,Inputs_ByYear!$D$7:$Y$7,0)))</f>
        <v>80.871059594605029</v>
      </c>
    </row>
    <row r="7" spans="2:28" ht="14.75" customHeight="1" x14ac:dyDescent="0.25">
      <c r="B7" s="227" t="s">
        <v>258</v>
      </c>
      <c r="C7" s="227" t="s">
        <v>233</v>
      </c>
      <c r="D7" s="227" t="s">
        <v>312</v>
      </c>
      <c r="E7" s="272" t="str">
        <f t="shared" ref="E7:E69" si="0">B7&amp;"_"&amp;C7&amp;"_"&amp;D7</f>
        <v>A_Small DG_10–25</v>
      </c>
      <c r="F7" s="249" t="s">
        <v>93</v>
      </c>
      <c r="G7" s="314">
        <v>63.531954036758137</v>
      </c>
      <c r="H7" s="125">
        <v>57.178758633082325</v>
      </c>
      <c r="I7" s="125">
        <v>60.51</v>
      </c>
      <c r="J7" s="444" cm="1">
        <f t="array" ref="J7">I7*(1+INDEX(Inputs_ByYear!$D$8:$Y$8,,MATCH('ABP REC Prices'!J$5,Inputs_ByYear!$D$7:$Y$7,0)))</f>
        <v>84.713999999999999</v>
      </c>
      <c r="K7" s="444" cm="1">
        <f t="array" ref="K7">J7*(1+INDEX(Inputs_ByYear!$D$8:$Y$8,,MATCH('ABP REC Prices'!K$5,Inputs_ByYear!$D$7:$Y$7,0)))</f>
        <v>83.866860000000003</v>
      </c>
      <c r="L7" s="444" cm="1">
        <f t="array" ref="L7">K7*(1+INDEX(Inputs_ByYear!$D$8:$Y$8,,MATCH('ABP REC Prices'!L$5,Inputs_ByYear!$D$7:$Y$7,0)))</f>
        <v>83.028191399999997</v>
      </c>
      <c r="M7" s="444" cm="1">
        <f t="array" ref="M7">L7*(1+INDEX(Inputs_ByYear!$D$8:$Y$8,,MATCH('ABP REC Prices'!M$5,Inputs_ByYear!$D$7:$Y$7,0)))</f>
        <v>82.197909486</v>
      </c>
      <c r="N7" s="444" cm="1">
        <f t="array" ref="N7">M7*(1+INDEX(Inputs_ByYear!$D$8:$Y$8,,MATCH('ABP REC Prices'!N$5,Inputs_ByYear!$D$7:$Y$7,0)))</f>
        <v>81.375930391140002</v>
      </c>
      <c r="O7" s="444" cm="1">
        <f t="array" ref="O7">N7*(1+INDEX(Inputs_ByYear!$D$8:$Y$8,,MATCH('ABP REC Prices'!O$5,Inputs_ByYear!$D$7:$Y$7,0)))</f>
        <v>80.562171087228606</v>
      </c>
      <c r="P7" s="444" cm="1">
        <f t="array" ref="P7">O7*(1+INDEX(Inputs_ByYear!$D$8:$Y$8,,MATCH('ABP REC Prices'!P$5,Inputs_ByYear!$D$7:$Y$7,0)))</f>
        <v>79.756549376356318</v>
      </c>
      <c r="Q7" s="444" cm="1">
        <f t="array" ref="Q7">P7*(1+INDEX(Inputs_ByYear!$D$8:$Y$8,,MATCH('ABP REC Prices'!Q$5,Inputs_ByYear!$D$7:$Y$7,0)))</f>
        <v>78.958983882592761</v>
      </c>
      <c r="R7" s="444" cm="1">
        <f t="array" ref="R7">Q7*(1+INDEX(Inputs_ByYear!$D$8:$Y$8,,MATCH('ABP REC Prices'!R$5,Inputs_ByYear!$D$7:$Y$7,0)))</f>
        <v>78.169394043766829</v>
      </c>
      <c r="S7" s="444" cm="1">
        <f t="array" ref="S7">R7*(1+INDEX(Inputs_ByYear!$D$8:$Y$8,,MATCH('ABP REC Prices'!S$5,Inputs_ByYear!$D$7:$Y$7,0)))</f>
        <v>77.387700103329166</v>
      </c>
      <c r="T7" s="444" cm="1">
        <f t="array" ref="T7">S7*(1+INDEX(Inputs_ByYear!$D$8:$Y$8,,MATCH('ABP REC Prices'!T$5,Inputs_ByYear!$D$7:$Y$7,0)))</f>
        <v>76.613823102295868</v>
      </c>
      <c r="U7" s="444" cm="1">
        <f t="array" ref="U7">T7*(1+INDEX(Inputs_ByYear!$D$8:$Y$8,,MATCH('ABP REC Prices'!U$5,Inputs_ByYear!$D$7:$Y$7,0)))</f>
        <v>75.847684871272904</v>
      </c>
      <c r="V7" s="444" cm="1">
        <f t="array" ref="V7">U7*(1+INDEX(Inputs_ByYear!$D$8:$Y$8,,MATCH('ABP REC Prices'!V$5,Inputs_ByYear!$D$7:$Y$7,0)))</f>
        <v>75.089208022560172</v>
      </c>
      <c r="W7" s="444" cm="1">
        <f t="array" ref="W7">V7*(1+INDEX(Inputs_ByYear!$D$8:$Y$8,,MATCH('ABP REC Prices'!W$5,Inputs_ByYear!$D$7:$Y$7,0)))</f>
        <v>74.338315942334575</v>
      </c>
      <c r="X7" s="444" cm="1">
        <f t="array" ref="X7">W7*(1+INDEX(Inputs_ByYear!$D$8:$Y$8,,MATCH('ABP REC Prices'!X$5,Inputs_ByYear!$D$7:$Y$7,0)))</f>
        <v>73.594932782911229</v>
      </c>
      <c r="Y7" s="444" cm="1">
        <f t="array" ref="Y7">X7*(1+INDEX(Inputs_ByYear!$D$8:$Y$8,,MATCH('ABP REC Prices'!Y$5,Inputs_ByYear!$D$7:$Y$7,0)))</f>
        <v>72.858983455082111</v>
      </c>
      <c r="Z7" s="444" cm="1">
        <f t="array" ref="Z7">Y7*(1+INDEX(Inputs_ByYear!$D$8:$Y$8,,MATCH('ABP REC Prices'!Z$5,Inputs_ByYear!$D$7:$Y$7,0)))</f>
        <v>72.130393620531294</v>
      </c>
      <c r="AA7" s="444" cm="1">
        <f t="array" ref="AA7">Z7*(1+INDEX(Inputs_ByYear!$D$8:$Y$8,,MATCH('ABP REC Prices'!AA$5,Inputs_ByYear!$D$7:$Y$7,0)))</f>
        <v>71.409089684325977</v>
      </c>
      <c r="AB7" s="444" cm="1">
        <f t="array" ref="AB7">AA7*(1+INDEX(Inputs_ByYear!$D$8:$Y$8,,MATCH('ABP REC Prices'!AB$5,Inputs_ByYear!$D$7:$Y$7,0)))</f>
        <v>70.694998787482717</v>
      </c>
    </row>
    <row r="8" spans="2:28" ht="14.75" customHeight="1" x14ac:dyDescent="0.25">
      <c r="B8" s="227" t="s">
        <v>259</v>
      </c>
      <c r="C8" s="227" t="s">
        <v>233</v>
      </c>
      <c r="D8" s="227" t="s">
        <v>356</v>
      </c>
      <c r="E8" s="272" t="str">
        <f t="shared" si="0"/>
        <v>B_Small DG_&lt;10</v>
      </c>
      <c r="F8" s="249" t="s">
        <v>93</v>
      </c>
      <c r="G8" s="314">
        <v>83.870990606451642</v>
      </c>
      <c r="H8" s="125">
        <v>75.483891545806486</v>
      </c>
      <c r="I8" s="125">
        <v>77.489999999999995</v>
      </c>
      <c r="J8" s="444" cm="1">
        <f t="array" ref="J8">I8*(1+INDEX(Inputs_ByYear!$D$8:$Y$8,,MATCH('ABP REC Prices'!J$5,Inputs_ByYear!$D$7:$Y$7,0)))</f>
        <v>108.48599999999999</v>
      </c>
      <c r="K8" s="444" cm="1">
        <f t="array" ref="K8">J8*(1+INDEX(Inputs_ByYear!$D$8:$Y$8,,MATCH('ABP REC Prices'!K$5,Inputs_ByYear!$D$7:$Y$7,0)))</f>
        <v>107.40113999999998</v>
      </c>
      <c r="L8" s="444" cm="1">
        <f t="array" ref="L8">K8*(1+INDEX(Inputs_ByYear!$D$8:$Y$8,,MATCH('ABP REC Prices'!L$5,Inputs_ByYear!$D$7:$Y$7,0)))</f>
        <v>106.32712859999998</v>
      </c>
      <c r="M8" s="444" cm="1">
        <f t="array" ref="M8">L8*(1+INDEX(Inputs_ByYear!$D$8:$Y$8,,MATCH('ABP REC Prices'!M$5,Inputs_ByYear!$D$7:$Y$7,0)))</f>
        <v>105.26385731399998</v>
      </c>
      <c r="N8" s="444" cm="1">
        <f t="array" ref="N8">M8*(1+INDEX(Inputs_ByYear!$D$8:$Y$8,,MATCH('ABP REC Prices'!N$5,Inputs_ByYear!$D$7:$Y$7,0)))</f>
        <v>104.21121874085998</v>
      </c>
      <c r="O8" s="444" cm="1">
        <f t="array" ref="O8">N8*(1+INDEX(Inputs_ByYear!$D$8:$Y$8,,MATCH('ABP REC Prices'!O$5,Inputs_ByYear!$D$7:$Y$7,0)))</f>
        <v>103.16910655345137</v>
      </c>
      <c r="P8" s="444" cm="1">
        <f t="array" ref="P8">O8*(1+INDEX(Inputs_ByYear!$D$8:$Y$8,,MATCH('ABP REC Prices'!P$5,Inputs_ByYear!$D$7:$Y$7,0)))</f>
        <v>102.13741548791685</v>
      </c>
      <c r="Q8" s="444" cm="1">
        <f t="array" ref="Q8">P8*(1+INDEX(Inputs_ByYear!$D$8:$Y$8,,MATCH('ABP REC Prices'!Q$5,Inputs_ByYear!$D$7:$Y$7,0)))</f>
        <v>101.11604133303769</v>
      </c>
      <c r="R8" s="444" cm="1">
        <f t="array" ref="R8">Q8*(1+INDEX(Inputs_ByYear!$D$8:$Y$8,,MATCH('ABP REC Prices'!R$5,Inputs_ByYear!$D$7:$Y$7,0)))</f>
        <v>100.10488091970731</v>
      </c>
      <c r="S8" s="444" cm="1">
        <f t="array" ref="S8">R8*(1+INDEX(Inputs_ByYear!$D$8:$Y$8,,MATCH('ABP REC Prices'!S$5,Inputs_ByYear!$D$7:$Y$7,0)))</f>
        <v>99.10383211051024</v>
      </c>
      <c r="T8" s="444" cm="1">
        <f t="array" ref="T8">S8*(1+INDEX(Inputs_ByYear!$D$8:$Y$8,,MATCH('ABP REC Prices'!T$5,Inputs_ByYear!$D$7:$Y$7,0)))</f>
        <v>98.112793789405131</v>
      </c>
      <c r="U8" s="444" cm="1">
        <f t="array" ref="U8">T8*(1+INDEX(Inputs_ByYear!$D$8:$Y$8,,MATCH('ABP REC Prices'!U$5,Inputs_ByYear!$D$7:$Y$7,0)))</f>
        <v>97.131665851511073</v>
      </c>
      <c r="V8" s="444" cm="1">
        <f t="array" ref="V8">U8*(1+INDEX(Inputs_ByYear!$D$8:$Y$8,,MATCH('ABP REC Prices'!V$5,Inputs_ByYear!$D$7:$Y$7,0)))</f>
        <v>96.160349192995966</v>
      </c>
      <c r="W8" s="444" cm="1">
        <f t="array" ref="W8">V8*(1+INDEX(Inputs_ByYear!$D$8:$Y$8,,MATCH('ABP REC Prices'!W$5,Inputs_ByYear!$D$7:$Y$7,0)))</f>
        <v>95.198745701066002</v>
      </c>
      <c r="X8" s="444" cm="1">
        <f t="array" ref="X8">W8*(1+INDEX(Inputs_ByYear!$D$8:$Y$8,,MATCH('ABP REC Prices'!X$5,Inputs_ByYear!$D$7:$Y$7,0)))</f>
        <v>94.246758244055343</v>
      </c>
      <c r="Y8" s="444" cm="1">
        <f t="array" ref="Y8">X8*(1+INDEX(Inputs_ByYear!$D$8:$Y$8,,MATCH('ABP REC Prices'!Y$5,Inputs_ByYear!$D$7:$Y$7,0)))</f>
        <v>93.304290661614786</v>
      </c>
      <c r="Z8" s="444" cm="1">
        <f t="array" ref="Z8">Y8*(1+INDEX(Inputs_ByYear!$D$8:$Y$8,,MATCH('ABP REC Prices'!Z$5,Inputs_ByYear!$D$7:$Y$7,0)))</f>
        <v>92.371247754998635</v>
      </c>
      <c r="AA8" s="444" cm="1">
        <f t="array" ref="AA8">Z8*(1+INDEX(Inputs_ByYear!$D$8:$Y$8,,MATCH('ABP REC Prices'!AA$5,Inputs_ByYear!$D$7:$Y$7,0)))</f>
        <v>91.447535277448651</v>
      </c>
      <c r="AB8" s="444" cm="1">
        <f t="array" ref="AB8">AA8*(1+INDEX(Inputs_ByYear!$D$8:$Y$8,,MATCH('ABP REC Prices'!AB$5,Inputs_ByYear!$D$7:$Y$7,0)))</f>
        <v>90.533059924674163</v>
      </c>
    </row>
    <row r="9" spans="2:28" ht="14.75" customHeight="1" x14ac:dyDescent="0.25">
      <c r="B9" s="227" t="s">
        <v>259</v>
      </c>
      <c r="C9" s="227" t="s">
        <v>233</v>
      </c>
      <c r="D9" s="227" t="s">
        <v>312</v>
      </c>
      <c r="E9" s="272" t="str">
        <f t="shared" si="0"/>
        <v>B_Small DG_10–25</v>
      </c>
      <c r="F9" s="249" t="s">
        <v>93</v>
      </c>
      <c r="G9" s="314">
        <v>77.534426804649769</v>
      </c>
      <c r="H9" s="125">
        <v>69.780984124184798</v>
      </c>
      <c r="I9" s="125">
        <v>69.260000000000005</v>
      </c>
      <c r="J9" s="444" cm="1">
        <f t="array" ref="J9">I9*(1+INDEX(Inputs_ByYear!$D$8:$Y$8,,MATCH('ABP REC Prices'!J$5,Inputs_ByYear!$D$7:$Y$7,0)))</f>
        <v>96.963999999999999</v>
      </c>
      <c r="K9" s="444" cm="1">
        <f t="array" ref="K9">J9*(1+INDEX(Inputs_ByYear!$D$8:$Y$8,,MATCH('ABP REC Prices'!K$5,Inputs_ByYear!$D$7:$Y$7,0)))</f>
        <v>95.99436</v>
      </c>
      <c r="L9" s="444" cm="1">
        <f t="array" ref="L9">K9*(1+INDEX(Inputs_ByYear!$D$8:$Y$8,,MATCH('ABP REC Prices'!L$5,Inputs_ByYear!$D$7:$Y$7,0)))</f>
        <v>95.034416399999998</v>
      </c>
      <c r="M9" s="444" cm="1">
        <f t="array" ref="M9">L9*(1+INDEX(Inputs_ByYear!$D$8:$Y$8,,MATCH('ABP REC Prices'!M$5,Inputs_ByYear!$D$7:$Y$7,0)))</f>
        <v>94.084072235999997</v>
      </c>
      <c r="N9" s="444" cm="1">
        <f t="array" ref="N9">M9*(1+INDEX(Inputs_ByYear!$D$8:$Y$8,,MATCH('ABP REC Prices'!N$5,Inputs_ByYear!$D$7:$Y$7,0)))</f>
        <v>93.143231513640004</v>
      </c>
      <c r="O9" s="444" cm="1">
        <f t="array" ref="O9">N9*(1+INDEX(Inputs_ByYear!$D$8:$Y$8,,MATCH('ABP REC Prices'!O$5,Inputs_ByYear!$D$7:$Y$7,0)))</f>
        <v>92.211799198503599</v>
      </c>
      <c r="P9" s="444" cm="1">
        <f t="array" ref="P9">O9*(1+INDEX(Inputs_ByYear!$D$8:$Y$8,,MATCH('ABP REC Prices'!P$5,Inputs_ByYear!$D$7:$Y$7,0)))</f>
        <v>91.289681206518566</v>
      </c>
      <c r="Q9" s="444" cm="1">
        <f t="array" ref="Q9">P9*(1+INDEX(Inputs_ByYear!$D$8:$Y$8,,MATCH('ABP REC Prices'!Q$5,Inputs_ByYear!$D$7:$Y$7,0)))</f>
        <v>90.376784394453381</v>
      </c>
      <c r="R9" s="444" cm="1">
        <f t="array" ref="R9">Q9*(1+INDEX(Inputs_ByYear!$D$8:$Y$8,,MATCH('ABP REC Prices'!R$5,Inputs_ByYear!$D$7:$Y$7,0)))</f>
        <v>89.473016550508845</v>
      </c>
      <c r="S9" s="444" cm="1">
        <f t="array" ref="S9">R9*(1+INDEX(Inputs_ByYear!$D$8:$Y$8,,MATCH('ABP REC Prices'!S$5,Inputs_ByYear!$D$7:$Y$7,0)))</f>
        <v>88.57828638500375</v>
      </c>
      <c r="T9" s="444" cm="1">
        <f t="array" ref="T9">S9*(1+INDEX(Inputs_ByYear!$D$8:$Y$8,,MATCH('ABP REC Prices'!T$5,Inputs_ByYear!$D$7:$Y$7,0)))</f>
        <v>87.692503521153711</v>
      </c>
      <c r="U9" s="444" cm="1">
        <f t="array" ref="U9">T9*(1+INDEX(Inputs_ByYear!$D$8:$Y$8,,MATCH('ABP REC Prices'!U$5,Inputs_ByYear!$D$7:$Y$7,0)))</f>
        <v>86.815578485942169</v>
      </c>
      <c r="V9" s="444" cm="1">
        <f t="array" ref="V9">U9*(1+INDEX(Inputs_ByYear!$D$8:$Y$8,,MATCH('ABP REC Prices'!V$5,Inputs_ByYear!$D$7:$Y$7,0)))</f>
        <v>85.947422701082743</v>
      </c>
      <c r="W9" s="444" cm="1">
        <f t="array" ref="W9">V9*(1+INDEX(Inputs_ByYear!$D$8:$Y$8,,MATCH('ABP REC Prices'!W$5,Inputs_ByYear!$D$7:$Y$7,0)))</f>
        <v>85.087948474071922</v>
      </c>
      <c r="X9" s="444" cm="1">
        <f t="array" ref="X9">W9*(1+INDEX(Inputs_ByYear!$D$8:$Y$8,,MATCH('ABP REC Prices'!X$5,Inputs_ByYear!$D$7:$Y$7,0)))</f>
        <v>84.237068989331206</v>
      </c>
      <c r="Y9" s="444" cm="1">
        <f t="array" ref="Y9">X9*(1+INDEX(Inputs_ByYear!$D$8:$Y$8,,MATCH('ABP REC Prices'!Y$5,Inputs_ByYear!$D$7:$Y$7,0)))</f>
        <v>83.394698299437891</v>
      </c>
      <c r="Z9" s="444" cm="1">
        <f t="array" ref="Z9">Y9*(1+INDEX(Inputs_ByYear!$D$8:$Y$8,,MATCH('ABP REC Prices'!Z$5,Inputs_ByYear!$D$7:$Y$7,0)))</f>
        <v>82.560751316443515</v>
      </c>
      <c r="AA9" s="444" cm="1">
        <f t="array" ref="AA9">Z9*(1+INDEX(Inputs_ByYear!$D$8:$Y$8,,MATCH('ABP REC Prices'!AA$5,Inputs_ByYear!$D$7:$Y$7,0)))</f>
        <v>81.735143803279072</v>
      </c>
      <c r="AB9" s="444" cm="1">
        <f t="array" ref="AB9">AA9*(1+INDEX(Inputs_ByYear!$D$8:$Y$8,,MATCH('ABP REC Prices'!AB$5,Inputs_ByYear!$D$7:$Y$7,0)))</f>
        <v>80.917792365246285</v>
      </c>
    </row>
    <row r="10" spans="2:28" ht="14.75" customHeight="1" x14ac:dyDescent="0.25">
      <c r="B10" s="227" t="s">
        <v>258</v>
      </c>
      <c r="C10" s="227" t="s">
        <v>234</v>
      </c>
      <c r="D10" s="227" t="s">
        <v>322</v>
      </c>
      <c r="E10" s="272" t="str">
        <f t="shared" si="0"/>
        <v>A_Large DG_&gt;25-100</v>
      </c>
      <c r="F10" s="249" t="s">
        <v>93</v>
      </c>
      <c r="G10" s="314">
        <v>55.886402177767387</v>
      </c>
      <c r="H10" s="125">
        <v>59.526996948525721</v>
      </c>
      <c r="I10" s="125">
        <v>59.526996948525721</v>
      </c>
      <c r="J10" s="444" cm="1">
        <f t="array" ref="J10">I10*(1+INDEX(Inputs_ByYear!$D$8:$Y$8,,MATCH('ABP REC Prices'!J$5,Inputs_ByYear!$D$7:$Y$7,0)))</f>
        <v>83.337795727935998</v>
      </c>
      <c r="K10" s="444" cm="1">
        <f t="array" ref="K10">J10*(1+INDEX(Inputs_ByYear!$D$8:$Y$8,,MATCH('ABP REC Prices'!K$5,Inputs_ByYear!$D$7:$Y$7,0)))</f>
        <v>82.50441777065663</v>
      </c>
      <c r="L10" s="444" cm="1">
        <f t="array" ref="L10">K10*(1+INDEX(Inputs_ByYear!$D$8:$Y$8,,MATCH('ABP REC Prices'!L$5,Inputs_ByYear!$D$7:$Y$7,0)))</f>
        <v>81.679373592950057</v>
      </c>
      <c r="M10" s="444" cm="1">
        <f t="array" ref="M10">L10*(1+INDEX(Inputs_ByYear!$D$8:$Y$8,,MATCH('ABP REC Prices'!M$5,Inputs_ByYear!$D$7:$Y$7,0)))</f>
        <v>80.862579857020549</v>
      </c>
      <c r="N10" s="444" cm="1">
        <f t="array" ref="N10">M10*(1+INDEX(Inputs_ByYear!$D$8:$Y$8,,MATCH('ABP REC Prices'!N$5,Inputs_ByYear!$D$7:$Y$7,0)))</f>
        <v>80.053954058450344</v>
      </c>
      <c r="O10" s="444" cm="1">
        <f t="array" ref="O10">N10*(1+INDEX(Inputs_ByYear!$D$8:$Y$8,,MATCH('ABP REC Prices'!O$5,Inputs_ByYear!$D$7:$Y$7,0)))</f>
        <v>79.253414517865835</v>
      </c>
      <c r="P10" s="444" cm="1">
        <f t="array" ref="P10">O10*(1+INDEX(Inputs_ByYear!$D$8:$Y$8,,MATCH('ABP REC Prices'!P$5,Inputs_ByYear!$D$7:$Y$7,0)))</f>
        <v>78.460880372687171</v>
      </c>
      <c r="Q10" s="444" cm="1">
        <f t="array" ref="Q10">P10*(1+INDEX(Inputs_ByYear!$D$8:$Y$8,,MATCH('ABP REC Prices'!Q$5,Inputs_ByYear!$D$7:$Y$7,0)))</f>
        <v>77.676271568960303</v>
      </c>
      <c r="R10" s="444" cm="1">
        <f t="array" ref="R10">Q10*(1+INDEX(Inputs_ByYear!$D$8:$Y$8,,MATCH('ABP REC Prices'!R$5,Inputs_ByYear!$D$7:$Y$7,0)))</f>
        <v>76.899508853270703</v>
      </c>
      <c r="S10" s="444" cm="1">
        <f t="array" ref="S10">R10*(1+INDEX(Inputs_ByYear!$D$8:$Y$8,,MATCH('ABP REC Prices'!S$5,Inputs_ByYear!$D$7:$Y$7,0)))</f>
        <v>76.130513764737998</v>
      </c>
      <c r="T10" s="444" cm="1">
        <f t="array" ref="T10">S10*(1+INDEX(Inputs_ByYear!$D$8:$Y$8,,MATCH('ABP REC Prices'!T$5,Inputs_ByYear!$D$7:$Y$7,0)))</f>
        <v>75.369208627090615</v>
      </c>
      <c r="U10" s="444" cm="1">
        <f t="array" ref="U10">T10*(1+INDEX(Inputs_ByYear!$D$8:$Y$8,,MATCH('ABP REC Prices'!U$5,Inputs_ByYear!$D$7:$Y$7,0)))</f>
        <v>74.615516540819712</v>
      </c>
      <c r="V10" s="444" cm="1">
        <f t="array" ref="V10">U10*(1+INDEX(Inputs_ByYear!$D$8:$Y$8,,MATCH('ABP REC Prices'!V$5,Inputs_ByYear!$D$7:$Y$7,0)))</f>
        <v>73.869361375411515</v>
      </c>
      <c r="W10" s="444" cm="1">
        <f t="array" ref="W10">V10*(1+INDEX(Inputs_ByYear!$D$8:$Y$8,,MATCH('ABP REC Prices'!W$5,Inputs_ByYear!$D$7:$Y$7,0)))</f>
        <v>73.130667761657392</v>
      </c>
      <c r="X10" s="444" cm="1">
        <f t="array" ref="X10">W10*(1+INDEX(Inputs_ByYear!$D$8:$Y$8,,MATCH('ABP REC Prices'!X$5,Inputs_ByYear!$D$7:$Y$7,0)))</f>
        <v>72.399361084040819</v>
      </c>
      <c r="Y10" s="444" cm="1">
        <f t="array" ref="Y10">X10*(1+INDEX(Inputs_ByYear!$D$8:$Y$8,,MATCH('ABP REC Prices'!Y$5,Inputs_ByYear!$D$7:$Y$7,0)))</f>
        <v>71.67536747320041</v>
      </c>
      <c r="Z10" s="444" cm="1">
        <f t="array" ref="Z10">Y10*(1+INDEX(Inputs_ByYear!$D$8:$Y$8,,MATCH('ABP REC Prices'!Z$5,Inputs_ByYear!$D$7:$Y$7,0)))</f>
        <v>70.958613798468406</v>
      </c>
      <c r="AA10" s="444" cm="1">
        <f t="array" ref="AA10">Z10*(1+INDEX(Inputs_ByYear!$D$8:$Y$8,,MATCH('ABP REC Prices'!AA$5,Inputs_ByYear!$D$7:$Y$7,0)))</f>
        <v>70.249027660483719</v>
      </c>
      <c r="AB10" s="444" cm="1">
        <f t="array" ref="AB10">AA10*(1+INDEX(Inputs_ByYear!$D$8:$Y$8,,MATCH('ABP REC Prices'!AB$5,Inputs_ByYear!$D$7:$Y$7,0)))</f>
        <v>69.546537383878885</v>
      </c>
    </row>
    <row r="11" spans="2:28" ht="14.75" customHeight="1" x14ac:dyDescent="0.25">
      <c r="B11" s="227" t="s">
        <v>258</v>
      </c>
      <c r="C11" s="227" t="s">
        <v>234</v>
      </c>
      <c r="D11" s="227" t="s">
        <v>323</v>
      </c>
      <c r="E11" s="272" t="str">
        <f t="shared" si="0"/>
        <v>A_Large DG_&gt;100-200</v>
      </c>
      <c r="F11" s="249" t="s">
        <v>93</v>
      </c>
      <c r="G11" s="314">
        <v>53.626564066506582</v>
      </c>
      <c r="H11" s="125">
        <v>55.634312043583193</v>
      </c>
      <c r="I11" s="125">
        <v>55.634312043583193</v>
      </c>
      <c r="J11" s="444" cm="1">
        <f t="array" ref="J11">I11*(1+INDEX(Inputs_ByYear!$D$8:$Y$8,,MATCH('ABP REC Prices'!J$5,Inputs_ByYear!$D$7:$Y$7,0)))</f>
        <v>77.88803686101646</v>
      </c>
      <c r="K11" s="444" cm="1">
        <f t="array" ref="K11">J11*(1+INDEX(Inputs_ByYear!$D$8:$Y$8,,MATCH('ABP REC Prices'!K$5,Inputs_ByYear!$D$7:$Y$7,0)))</f>
        <v>77.109156492406299</v>
      </c>
      <c r="L11" s="444" cm="1">
        <f t="array" ref="L11">K11*(1+INDEX(Inputs_ByYear!$D$8:$Y$8,,MATCH('ABP REC Prices'!L$5,Inputs_ByYear!$D$7:$Y$7,0)))</f>
        <v>76.338064927482236</v>
      </c>
      <c r="M11" s="444" cm="1">
        <f t="array" ref="M11">L11*(1+INDEX(Inputs_ByYear!$D$8:$Y$8,,MATCH('ABP REC Prices'!M$5,Inputs_ByYear!$D$7:$Y$7,0)))</f>
        <v>75.574684278207414</v>
      </c>
      <c r="N11" s="444" cm="1">
        <f t="array" ref="N11">M11*(1+INDEX(Inputs_ByYear!$D$8:$Y$8,,MATCH('ABP REC Prices'!N$5,Inputs_ByYear!$D$7:$Y$7,0)))</f>
        <v>74.81893743542534</v>
      </c>
      <c r="O11" s="444" cm="1">
        <f t="array" ref="O11">N11*(1+INDEX(Inputs_ByYear!$D$8:$Y$8,,MATCH('ABP REC Prices'!O$5,Inputs_ByYear!$D$7:$Y$7,0)))</f>
        <v>74.070748061071086</v>
      </c>
      <c r="P11" s="444" cm="1">
        <f t="array" ref="P11">O11*(1+INDEX(Inputs_ByYear!$D$8:$Y$8,,MATCH('ABP REC Prices'!P$5,Inputs_ByYear!$D$7:$Y$7,0)))</f>
        <v>73.330040580460377</v>
      </c>
      <c r="Q11" s="444" cm="1">
        <f t="array" ref="Q11">P11*(1+INDEX(Inputs_ByYear!$D$8:$Y$8,,MATCH('ABP REC Prices'!Q$5,Inputs_ByYear!$D$7:$Y$7,0)))</f>
        <v>72.596740174655778</v>
      </c>
      <c r="R11" s="444" cm="1">
        <f t="array" ref="R11">Q11*(1+INDEX(Inputs_ByYear!$D$8:$Y$8,,MATCH('ABP REC Prices'!R$5,Inputs_ByYear!$D$7:$Y$7,0)))</f>
        <v>71.87077277290922</v>
      </c>
      <c r="S11" s="444" cm="1">
        <f t="array" ref="S11">R11*(1+INDEX(Inputs_ByYear!$D$8:$Y$8,,MATCH('ABP REC Prices'!S$5,Inputs_ByYear!$D$7:$Y$7,0)))</f>
        <v>71.152065045180123</v>
      </c>
      <c r="T11" s="444" cm="1">
        <f t="array" ref="T11">S11*(1+INDEX(Inputs_ByYear!$D$8:$Y$8,,MATCH('ABP REC Prices'!T$5,Inputs_ByYear!$D$7:$Y$7,0)))</f>
        <v>70.44054439472832</v>
      </c>
      <c r="U11" s="444" cm="1">
        <f t="array" ref="U11">T11*(1+INDEX(Inputs_ByYear!$D$8:$Y$8,,MATCH('ABP REC Prices'!U$5,Inputs_ByYear!$D$7:$Y$7,0)))</f>
        <v>69.73613895078104</v>
      </c>
      <c r="V11" s="444" cm="1">
        <f t="array" ref="V11">U11*(1+INDEX(Inputs_ByYear!$D$8:$Y$8,,MATCH('ABP REC Prices'!V$5,Inputs_ByYear!$D$7:$Y$7,0)))</f>
        <v>69.038777561273236</v>
      </c>
      <c r="W11" s="444" cm="1">
        <f t="array" ref="W11">V11*(1+INDEX(Inputs_ByYear!$D$8:$Y$8,,MATCH('ABP REC Prices'!W$5,Inputs_ByYear!$D$7:$Y$7,0)))</f>
        <v>68.348389785660501</v>
      </c>
      <c r="X11" s="444" cm="1">
        <f t="array" ref="X11">W11*(1+INDEX(Inputs_ByYear!$D$8:$Y$8,,MATCH('ABP REC Prices'!X$5,Inputs_ByYear!$D$7:$Y$7,0)))</f>
        <v>67.664905887803897</v>
      </c>
      <c r="Y11" s="444" cm="1">
        <f t="array" ref="Y11">X11*(1+INDEX(Inputs_ByYear!$D$8:$Y$8,,MATCH('ABP REC Prices'!Y$5,Inputs_ByYear!$D$7:$Y$7,0)))</f>
        <v>66.988256828925856</v>
      </c>
      <c r="Z11" s="444" cm="1">
        <f t="array" ref="Z11">Y11*(1+INDEX(Inputs_ByYear!$D$8:$Y$8,,MATCH('ABP REC Prices'!Z$5,Inputs_ByYear!$D$7:$Y$7,0)))</f>
        <v>66.318374260636602</v>
      </c>
      <c r="AA11" s="444" cm="1">
        <f t="array" ref="AA11">Z11*(1+INDEX(Inputs_ByYear!$D$8:$Y$8,,MATCH('ABP REC Prices'!AA$5,Inputs_ByYear!$D$7:$Y$7,0)))</f>
        <v>65.655190518030238</v>
      </c>
      <c r="AB11" s="444" cm="1">
        <f t="array" ref="AB11">AA11*(1+INDEX(Inputs_ByYear!$D$8:$Y$8,,MATCH('ABP REC Prices'!AB$5,Inputs_ByYear!$D$7:$Y$7,0)))</f>
        <v>64.99863861284993</v>
      </c>
    </row>
    <row r="12" spans="2:28" ht="14.75" customHeight="1" x14ac:dyDescent="0.25">
      <c r="B12" s="227" t="s">
        <v>258</v>
      </c>
      <c r="C12" s="227" t="s">
        <v>234</v>
      </c>
      <c r="D12" s="227" t="s">
        <v>324</v>
      </c>
      <c r="E12" s="272" t="str">
        <f t="shared" si="0"/>
        <v>A_Large DG_&gt;200-500</v>
      </c>
      <c r="F12" s="249" t="s">
        <v>93</v>
      </c>
      <c r="G12" s="314">
        <v>46.579010123771042</v>
      </c>
      <c r="H12" s="125">
        <v>45.63760552373914</v>
      </c>
      <c r="I12" s="125">
        <v>45.63760552373914</v>
      </c>
      <c r="J12" s="444" cm="1">
        <f t="array" ref="J12">I12*(1+INDEX(Inputs_ByYear!$D$8:$Y$8,,MATCH('ABP REC Prices'!J$5,Inputs_ByYear!$D$7:$Y$7,0)))</f>
        <v>63.892647733234789</v>
      </c>
      <c r="K12" s="444" cm="1">
        <f t="array" ref="K12">J12*(1+INDEX(Inputs_ByYear!$D$8:$Y$8,,MATCH('ABP REC Prices'!K$5,Inputs_ByYear!$D$7:$Y$7,0)))</f>
        <v>63.253721255902441</v>
      </c>
      <c r="L12" s="444" cm="1">
        <f t="array" ref="L12">K12*(1+INDEX(Inputs_ByYear!$D$8:$Y$8,,MATCH('ABP REC Prices'!L$5,Inputs_ByYear!$D$7:$Y$7,0)))</f>
        <v>62.621184043343419</v>
      </c>
      <c r="M12" s="444" cm="1">
        <f t="array" ref="M12">L12*(1+INDEX(Inputs_ByYear!$D$8:$Y$8,,MATCH('ABP REC Prices'!M$5,Inputs_ByYear!$D$7:$Y$7,0)))</f>
        <v>61.994972202909985</v>
      </c>
      <c r="N12" s="444" cm="1">
        <f t="array" ref="N12">M12*(1+INDEX(Inputs_ByYear!$D$8:$Y$8,,MATCH('ABP REC Prices'!N$5,Inputs_ByYear!$D$7:$Y$7,0)))</f>
        <v>61.375022480880887</v>
      </c>
      <c r="O12" s="444" cm="1">
        <f t="array" ref="O12">N12*(1+INDEX(Inputs_ByYear!$D$8:$Y$8,,MATCH('ABP REC Prices'!O$5,Inputs_ByYear!$D$7:$Y$7,0)))</f>
        <v>60.761272256072075</v>
      </c>
      <c r="P12" s="444" cm="1">
        <f t="array" ref="P12">O12*(1+INDEX(Inputs_ByYear!$D$8:$Y$8,,MATCH('ABP REC Prices'!P$5,Inputs_ByYear!$D$7:$Y$7,0)))</f>
        <v>60.153659533511352</v>
      </c>
      <c r="Q12" s="444" cm="1">
        <f t="array" ref="Q12">P12*(1+INDEX(Inputs_ByYear!$D$8:$Y$8,,MATCH('ABP REC Prices'!Q$5,Inputs_ByYear!$D$7:$Y$7,0)))</f>
        <v>59.55212293817624</v>
      </c>
      <c r="R12" s="444" cm="1">
        <f t="array" ref="R12">Q12*(1+INDEX(Inputs_ByYear!$D$8:$Y$8,,MATCH('ABP REC Prices'!R$5,Inputs_ByYear!$D$7:$Y$7,0)))</f>
        <v>58.95660170879448</v>
      </c>
      <c r="S12" s="444" cm="1">
        <f t="array" ref="S12">R12*(1+INDEX(Inputs_ByYear!$D$8:$Y$8,,MATCH('ABP REC Prices'!S$5,Inputs_ByYear!$D$7:$Y$7,0)))</f>
        <v>58.367035691706533</v>
      </c>
      <c r="T12" s="444" cm="1">
        <f t="array" ref="T12">S12*(1+INDEX(Inputs_ByYear!$D$8:$Y$8,,MATCH('ABP REC Prices'!T$5,Inputs_ByYear!$D$7:$Y$7,0)))</f>
        <v>57.783365334789465</v>
      </c>
      <c r="U12" s="444" cm="1">
        <f t="array" ref="U12">T12*(1+INDEX(Inputs_ByYear!$D$8:$Y$8,,MATCH('ABP REC Prices'!U$5,Inputs_ByYear!$D$7:$Y$7,0)))</f>
        <v>57.20553168144157</v>
      </c>
      <c r="V12" s="444" cm="1">
        <f t="array" ref="V12">U12*(1+INDEX(Inputs_ByYear!$D$8:$Y$8,,MATCH('ABP REC Prices'!V$5,Inputs_ByYear!$D$7:$Y$7,0)))</f>
        <v>56.633476364627157</v>
      </c>
      <c r="W12" s="444" cm="1">
        <f t="array" ref="W12">V12*(1+INDEX(Inputs_ByYear!$D$8:$Y$8,,MATCH('ABP REC Prices'!W$5,Inputs_ByYear!$D$7:$Y$7,0)))</f>
        <v>56.067141600980882</v>
      </c>
      <c r="X12" s="444" cm="1">
        <f t="array" ref="X12">W12*(1+INDEX(Inputs_ByYear!$D$8:$Y$8,,MATCH('ABP REC Prices'!X$5,Inputs_ByYear!$D$7:$Y$7,0)))</f>
        <v>55.506470184971072</v>
      </c>
      <c r="Y12" s="444" cm="1">
        <f t="array" ref="Y12">X12*(1+INDEX(Inputs_ByYear!$D$8:$Y$8,,MATCH('ABP REC Prices'!Y$5,Inputs_ByYear!$D$7:$Y$7,0)))</f>
        <v>54.951405483121363</v>
      </c>
      <c r="Z12" s="444" cm="1">
        <f t="array" ref="Z12">Y12*(1+INDEX(Inputs_ByYear!$D$8:$Y$8,,MATCH('ABP REC Prices'!Z$5,Inputs_ByYear!$D$7:$Y$7,0)))</f>
        <v>54.401891428290149</v>
      </c>
      <c r="AA12" s="444" cm="1">
        <f t="array" ref="AA12">Z12*(1+INDEX(Inputs_ByYear!$D$8:$Y$8,,MATCH('ABP REC Prices'!AA$5,Inputs_ByYear!$D$7:$Y$7,0)))</f>
        <v>53.857872514007248</v>
      </c>
      <c r="AB12" s="444" cm="1">
        <f t="array" ref="AB12">AA12*(1+INDEX(Inputs_ByYear!$D$8:$Y$8,,MATCH('ABP REC Prices'!AB$5,Inputs_ByYear!$D$7:$Y$7,0)))</f>
        <v>53.319293788867178</v>
      </c>
    </row>
    <row r="13" spans="2:28" ht="14.75" customHeight="1" x14ac:dyDescent="0.25">
      <c r="B13" s="227" t="s">
        <v>258</v>
      </c>
      <c r="C13" s="227" t="s">
        <v>234</v>
      </c>
      <c r="D13" s="227" t="s">
        <v>326</v>
      </c>
      <c r="E13" s="272" t="str">
        <f t="shared" si="0"/>
        <v>A_Large DG_&gt;500-2000</v>
      </c>
      <c r="F13" s="249" t="s">
        <v>93</v>
      </c>
      <c r="G13" s="314">
        <v>43.774132722062809</v>
      </c>
      <c r="H13" s="125">
        <v>42.370391352935414</v>
      </c>
      <c r="I13" s="125">
        <v>42.370391352935414</v>
      </c>
      <c r="J13" s="444" cm="1">
        <f t="array" ref="J13">I13*(1+INDEX(Inputs_ByYear!$D$8:$Y$8,,MATCH('ABP REC Prices'!J$5,Inputs_ByYear!$D$7:$Y$7,0)))</f>
        <v>59.318547894109578</v>
      </c>
      <c r="K13" s="444" cm="1">
        <f t="array" ref="K13">J13*(1+INDEX(Inputs_ByYear!$D$8:$Y$8,,MATCH('ABP REC Prices'!K$5,Inputs_ByYear!$D$7:$Y$7,0)))</f>
        <v>58.725362415168483</v>
      </c>
      <c r="L13" s="444" cm="1">
        <f t="array" ref="L13">K13*(1+INDEX(Inputs_ByYear!$D$8:$Y$8,,MATCH('ABP REC Prices'!L$5,Inputs_ByYear!$D$7:$Y$7,0)))</f>
        <v>58.138108791016798</v>
      </c>
      <c r="M13" s="444" cm="1">
        <f t="array" ref="M13">L13*(1+INDEX(Inputs_ByYear!$D$8:$Y$8,,MATCH('ABP REC Prices'!M$5,Inputs_ByYear!$D$7:$Y$7,0)))</f>
        <v>57.556727703106631</v>
      </c>
      <c r="N13" s="444" cm="1">
        <f t="array" ref="N13">M13*(1+INDEX(Inputs_ByYear!$D$8:$Y$8,,MATCH('ABP REC Prices'!N$5,Inputs_ByYear!$D$7:$Y$7,0)))</f>
        <v>56.981160426075562</v>
      </c>
      <c r="O13" s="444" cm="1">
        <f t="array" ref="O13">N13*(1+INDEX(Inputs_ByYear!$D$8:$Y$8,,MATCH('ABP REC Prices'!O$5,Inputs_ByYear!$D$7:$Y$7,0)))</f>
        <v>56.411348821814805</v>
      </c>
      <c r="P13" s="444" cm="1">
        <f t="array" ref="P13">O13*(1+INDEX(Inputs_ByYear!$D$8:$Y$8,,MATCH('ABP REC Prices'!P$5,Inputs_ByYear!$D$7:$Y$7,0)))</f>
        <v>55.847235333596657</v>
      </c>
      <c r="Q13" s="444" cm="1">
        <f t="array" ref="Q13">P13*(1+INDEX(Inputs_ByYear!$D$8:$Y$8,,MATCH('ABP REC Prices'!Q$5,Inputs_ByYear!$D$7:$Y$7,0)))</f>
        <v>55.288762980260692</v>
      </c>
      <c r="R13" s="444" cm="1">
        <f t="array" ref="R13">Q13*(1+INDEX(Inputs_ByYear!$D$8:$Y$8,,MATCH('ABP REC Prices'!R$5,Inputs_ByYear!$D$7:$Y$7,0)))</f>
        <v>54.735875350458087</v>
      </c>
      <c r="S13" s="444" cm="1">
        <f t="array" ref="S13">R13*(1+INDEX(Inputs_ByYear!$D$8:$Y$8,,MATCH('ABP REC Prices'!S$5,Inputs_ByYear!$D$7:$Y$7,0)))</f>
        <v>54.188516596953505</v>
      </c>
      <c r="T13" s="444" cm="1">
        <f t="array" ref="T13">S13*(1+INDEX(Inputs_ByYear!$D$8:$Y$8,,MATCH('ABP REC Prices'!T$5,Inputs_ByYear!$D$7:$Y$7,0)))</f>
        <v>53.646631430983973</v>
      </c>
      <c r="U13" s="444" cm="1">
        <f t="array" ref="U13">T13*(1+INDEX(Inputs_ByYear!$D$8:$Y$8,,MATCH('ABP REC Prices'!U$5,Inputs_ByYear!$D$7:$Y$7,0)))</f>
        <v>53.110165116674132</v>
      </c>
      <c r="V13" s="444" cm="1">
        <f t="array" ref="V13">U13*(1+INDEX(Inputs_ByYear!$D$8:$Y$8,,MATCH('ABP REC Prices'!V$5,Inputs_ByYear!$D$7:$Y$7,0)))</f>
        <v>52.579063465507389</v>
      </c>
      <c r="W13" s="444" cm="1">
        <f t="array" ref="W13">V13*(1+INDEX(Inputs_ByYear!$D$8:$Y$8,,MATCH('ABP REC Prices'!W$5,Inputs_ByYear!$D$7:$Y$7,0)))</f>
        <v>52.053272830852315</v>
      </c>
      <c r="X13" s="444" cm="1">
        <f t="array" ref="X13">W13*(1+INDEX(Inputs_ByYear!$D$8:$Y$8,,MATCH('ABP REC Prices'!X$5,Inputs_ByYear!$D$7:$Y$7,0)))</f>
        <v>51.532740102543791</v>
      </c>
      <c r="Y13" s="444" cm="1">
        <f t="array" ref="Y13">X13*(1+INDEX(Inputs_ByYear!$D$8:$Y$8,,MATCH('ABP REC Prices'!Y$5,Inputs_ByYear!$D$7:$Y$7,0)))</f>
        <v>51.017412701518353</v>
      </c>
      <c r="Z13" s="444" cm="1">
        <f t="array" ref="Z13">Y13*(1+INDEX(Inputs_ByYear!$D$8:$Y$8,,MATCH('ABP REC Prices'!Z$5,Inputs_ByYear!$D$7:$Y$7,0)))</f>
        <v>50.50723857450317</v>
      </c>
      <c r="AA13" s="444" cm="1">
        <f t="array" ref="AA13">Z13*(1+INDEX(Inputs_ByYear!$D$8:$Y$8,,MATCH('ABP REC Prices'!AA$5,Inputs_ByYear!$D$7:$Y$7,0)))</f>
        <v>50.002166188758139</v>
      </c>
      <c r="AB13" s="444" cm="1">
        <f t="array" ref="AB13">AA13*(1+INDEX(Inputs_ByYear!$D$8:$Y$8,,MATCH('ABP REC Prices'!AB$5,Inputs_ByYear!$D$7:$Y$7,0)))</f>
        <v>49.502144526870559</v>
      </c>
    </row>
    <row r="14" spans="2:28" ht="14.75" customHeight="1" x14ac:dyDescent="0.25">
      <c r="B14" s="227" t="s">
        <v>258</v>
      </c>
      <c r="C14" s="227" t="s">
        <v>234</v>
      </c>
      <c r="D14" s="227" t="s">
        <v>327</v>
      </c>
      <c r="E14" s="272" t="str">
        <f t="shared" si="0"/>
        <v>A_Large DG_&gt;2000-5000</v>
      </c>
      <c r="F14" s="249" t="s">
        <v>93</v>
      </c>
      <c r="G14" s="314">
        <v>33.029186903728984</v>
      </c>
      <c r="H14" s="125">
        <v>31.959720255258297</v>
      </c>
      <c r="I14" s="125">
        <v>31.959720255258297</v>
      </c>
      <c r="J14" s="444" cm="1">
        <f t="array" ref="J14">I14*(1+INDEX(Inputs_ByYear!$D$8:$Y$8,,MATCH('ABP REC Prices'!J$5,Inputs_ByYear!$D$7:$Y$7,0)))</f>
        <v>44.743608357361616</v>
      </c>
      <c r="K14" s="444" cm="1">
        <f t="array" ref="K14">J14*(1+INDEX(Inputs_ByYear!$D$8:$Y$8,,MATCH('ABP REC Prices'!K$5,Inputs_ByYear!$D$7:$Y$7,0)))</f>
        <v>44.296172273788002</v>
      </c>
      <c r="L14" s="444" cm="1">
        <f t="array" ref="L14">K14*(1+INDEX(Inputs_ByYear!$D$8:$Y$8,,MATCH('ABP REC Prices'!L$5,Inputs_ByYear!$D$7:$Y$7,0)))</f>
        <v>43.853210551050125</v>
      </c>
      <c r="M14" s="444" cm="1">
        <f t="array" ref="M14">L14*(1+INDEX(Inputs_ByYear!$D$8:$Y$8,,MATCH('ABP REC Prices'!M$5,Inputs_ByYear!$D$7:$Y$7,0)))</f>
        <v>43.414678445539622</v>
      </c>
      <c r="N14" s="444" cm="1">
        <f t="array" ref="N14">M14*(1+INDEX(Inputs_ByYear!$D$8:$Y$8,,MATCH('ABP REC Prices'!N$5,Inputs_ByYear!$D$7:$Y$7,0)))</f>
        <v>42.980531661084228</v>
      </c>
      <c r="O14" s="444" cm="1">
        <f t="array" ref="O14">N14*(1+INDEX(Inputs_ByYear!$D$8:$Y$8,,MATCH('ABP REC Prices'!O$5,Inputs_ByYear!$D$7:$Y$7,0)))</f>
        <v>42.550726344473382</v>
      </c>
      <c r="P14" s="444" cm="1">
        <f t="array" ref="P14">O14*(1+INDEX(Inputs_ByYear!$D$8:$Y$8,,MATCH('ABP REC Prices'!P$5,Inputs_ByYear!$D$7:$Y$7,0)))</f>
        <v>42.125219081028646</v>
      </c>
      <c r="Q14" s="444" cm="1">
        <f t="array" ref="Q14">P14*(1+INDEX(Inputs_ByYear!$D$8:$Y$8,,MATCH('ABP REC Prices'!Q$5,Inputs_ByYear!$D$7:$Y$7,0)))</f>
        <v>41.703966890218361</v>
      </c>
      <c r="R14" s="444" cm="1">
        <f t="array" ref="R14">Q14*(1+INDEX(Inputs_ByYear!$D$8:$Y$8,,MATCH('ABP REC Prices'!R$5,Inputs_ByYear!$D$7:$Y$7,0)))</f>
        <v>41.286927221316176</v>
      </c>
      <c r="S14" s="444" cm="1">
        <f t="array" ref="S14">R14*(1+INDEX(Inputs_ByYear!$D$8:$Y$8,,MATCH('ABP REC Prices'!S$5,Inputs_ByYear!$D$7:$Y$7,0)))</f>
        <v>40.874057949103012</v>
      </c>
      <c r="T14" s="444" cm="1">
        <f t="array" ref="T14">S14*(1+INDEX(Inputs_ByYear!$D$8:$Y$8,,MATCH('ABP REC Prices'!T$5,Inputs_ByYear!$D$7:$Y$7,0)))</f>
        <v>40.465317369611981</v>
      </c>
      <c r="U14" s="444" cm="1">
        <f t="array" ref="U14">T14*(1+INDEX(Inputs_ByYear!$D$8:$Y$8,,MATCH('ABP REC Prices'!U$5,Inputs_ByYear!$D$7:$Y$7,0)))</f>
        <v>40.060664195915862</v>
      </c>
      <c r="V14" s="444" cm="1">
        <f t="array" ref="V14">U14*(1+INDEX(Inputs_ByYear!$D$8:$Y$8,,MATCH('ABP REC Prices'!V$5,Inputs_ByYear!$D$7:$Y$7,0)))</f>
        <v>39.660057553956705</v>
      </c>
      <c r="W14" s="444" cm="1">
        <f t="array" ref="W14">V14*(1+INDEX(Inputs_ByYear!$D$8:$Y$8,,MATCH('ABP REC Prices'!W$5,Inputs_ByYear!$D$7:$Y$7,0)))</f>
        <v>39.263456978417139</v>
      </c>
      <c r="X14" s="444" cm="1">
        <f t="array" ref="X14">W14*(1+INDEX(Inputs_ByYear!$D$8:$Y$8,,MATCH('ABP REC Prices'!X$5,Inputs_ByYear!$D$7:$Y$7,0)))</f>
        <v>38.870822408632968</v>
      </c>
      <c r="Y14" s="444" cm="1">
        <f t="array" ref="Y14">X14*(1+INDEX(Inputs_ByYear!$D$8:$Y$8,,MATCH('ABP REC Prices'!Y$5,Inputs_ByYear!$D$7:$Y$7,0)))</f>
        <v>38.482114184546639</v>
      </c>
      <c r="Z14" s="444" cm="1">
        <f t="array" ref="Z14">Y14*(1+INDEX(Inputs_ByYear!$D$8:$Y$8,,MATCH('ABP REC Prices'!Z$5,Inputs_ByYear!$D$7:$Y$7,0)))</f>
        <v>38.097293042701175</v>
      </c>
      <c r="AA14" s="444" cm="1">
        <f t="array" ref="AA14">Z14*(1+INDEX(Inputs_ByYear!$D$8:$Y$8,,MATCH('ABP REC Prices'!AA$5,Inputs_ByYear!$D$7:$Y$7,0)))</f>
        <v>37.716320112274161</v>
      </c>
      <c r="AB14" s="444" cm="1">
        <f t="array" ref="AB14">AA14*(1+INDEX(Inputs_ByYear!$D$8:$Y$8,,MATCH('ABP REC Prices'!AB$5,Inputs_ByYear!$D$7:$Y$7,0)))</f>
        <v>37.33915691115142</v>
      </c>
    </row>
    <row r="15" spans="2:28" ht="14.75" customHeight="1" x14ac:dyDescent="0.25">
      <c r="B15" s="227" t="s">
        <v>259</v>
      </c>
      <c r="C15" s="227" t="s">
        <v>234</v>
      </c>
      <c r="D15" s="227" t="s">
        <v>322</v>
      </c>
      <c r="E15" s="272" t="str">
        <f t="shared" si="0"/>
        <v>B_Large DG_&gt;25-100</v>
      </c>
      <c r="F15" s="249" t="s">
        <v>93</v>
      </c>
      <c r="G15" s="314">
        <v>70.226773496064908</v>
      </c>
      <c r="H15" s="125">
        <v>69.646586429775084</v>
      </c>
      <c r="I15" s="125">
        <v>69.646586429775084</v>
      </c>
      <c r="J15" s="444" cm="1">
        <f t="array" ref="J15">I15*(1+INDEX(Inputs_ByYear!$D$8:$Y$8,,MATCH('ABP REC Prices'!J$5,Inputs_ByYear!$D$7:$Y$7,0)))</f>
        <v>97.505221001685115</v>
      </c>
      <c r="K15" s="444" cm="1">
        <f t="array" ref="K15">J15*(1+INDEX(Inputs_ByYear!$D$8:$Y$8,,MATCH('ABP REC Prices'!K$5,Inputs_ByYear!$D$7:$Y$7,0)))</f>
        <v>96.53016879166826</v>
      </c>
      <c r="L15" s="444" cm="1">
        <f t="array" ref="L15">K15*(1+INDEX(Inputs_ByYear!$D$8:$Y$8,,MATCH('ABP REC Prices'!L$5,Inputs_ByYear!$D$7:$Y$7,0)))</f>
        <v>95.564867103751581</v>
      </c>
      <c r="M15" s="444" cm="1">
        <f t="array" ref="M15">L15*(1+INDEX(Inputs_ByYear!$D$8:$Y$8,,MATCH('ABP REC Prices'!M$5,Inputs_ByYear!$D$7:$Y$7,0)))</f>
        <v>94.609218432714059</v>
      </c>
      <c r="N15" s="444" cm="1">
        <f t="array" ref="N15">M15*(1+INDEX(Inputs_ByYear!$D$8:$Y$8,,MATCH('ABP REC Prices'!N$5,Inputs_ByYear!$D$7:$Y$7,0)))</f>
        <v>93.663126248386916</v>
      </c>
      <c r="O15" s="444" cm="1">
        <f t="array" ref="O15">N15*(1+INDEX(Inputs_ByYear!$D$8:$Y$8,,MATCH('ABP REC Prices'!O$5,Inputs_ByYear!$D$7:$Y$7,0)))</f>
        <v>92.726494985903045</v>
      </c>
      <c r="P15" s="444" cm="1">
        <f t="array" ref="P15">O15*(1+INDEX(Inputs_ByYear!$D$8:$Y$8,,MATCH('ABP REC Prices'!P$5,Inputs_ByYear!$D$7:$Y$7,0)))</f>
        <v>91.799230036044008</v>
      </c>
      <c r="Q15" s="444" cm="1">
        <f t="array" ref="Q15">P15*(1+INDEX(Inputs_ByYear!$D$8:$Y$8,,MATCH('ABP REC Prices'!Q$5,Inputs_ByYear!$D$7:$Y$7,0)))</f>
        <v>90.88123773568357</v>
      </c>
      <c r="R15" s="444" cm="1">
        <f t="array" ref="R15">Q15*(1+INDEX(Inputs_ByYear!$D$8:$Y$8,,MATCH('ABP REC Prices'!R$5,Inputs_ByYear!$D$7:$Y$7,0)))</f>
        <v>89.972425358326731</v>
      </c>
      <c r="S15" s="444" cm="1">
        <f t="array" ref="S15">R15*(1+INDEX(Inputs_ByYear!$D$8:$Y$8,,MATCH('ABP REC Prices'!S$5,Inputs_ByYear!$D$7:$Y$7,0)))</f>
        <v>89.072701104743459</v>
      </c>
      <c r="T15" s="444" cm="1">
        <f t="array" ref="T15">S15*(1+INDEX(Inputs_ByYear!$D$8:$Y$8,,MATCH('ABP REC Prices'!T$5,Inputs_ByYear!$D$7:$Y$7,0)))</f>
        <v>88.181974093696027</v>
      </c>
      <c r="U15" s="444" cm="1">
        <f t="array" ref="U15">T15*(1+INDEX(Inputs_ByYear!$D$8:$Y$8,,MATCH('ABP REC Prices'!U$5,Inputs_ByYear!$D$7:$Y$7,0)))</f>
        <v>87.300154352759066</v>
      </c>
      <c r="V15" s="444" cm="1">
        <f t="array" ref="V15">U15*(1+INDEX(Inputs_ByYear!$D$8:$Y$8,,MATCH('ABP REC Prices'!V$5,Inputs_ByYear!$D$7:$Y$7,0)))</f>
        <v>86.427152809231472</v>
      </c>
      <c r="W15" s="444" cm="1">
        <f t="array" ref="W15">V15*(1+INDEX(Inputs_ByYear!$D$8:$Y$8,,MATCH('ABP REC Prices'!W$5,Inputs_ByYear!$D$7:$Y$7,0)))</f>
        <v>85.562881281139155</v>
      </c>
      <c r="X15" s="444" cm="1">
        <f t="array" ref="X15">W15*(1+INDEX(Inputs_ByYear!$D$8:$Y$8,,MATCH('ABP REC Prices'!X$5,Inputs_ByYear!$D$7:$Y$7,0)))</f>
        <v>84.707252468327766</v>
      </c>
      <c r="Y15" s="444" cm="1">
        <f t="array" ref="Y15">X15*(1+INDEX(Inputs_ByYear!$D$8:$Y$8,,MATCH('ABP REC Prices'!Y$5,Inputs_ByYear!$D$7:$Y$7,0)))</f>
        <v>83.860179943644482</v>
      </c>
      <c r="Z15" s="444" cm="1">
        <f t="array" ref="Z15">Y15*(1+INDEX(Inputs_ByYear!$D$8:$Y$8,,MATCH('ABP REC Prices'!Z$5,Inputs_ByYear!$D$7:$Y$7,0)))</f>
        <v>83.021578144208036</v>
      </c>
      <c r="AA15" s="444" cm="1">
        <f t="array" ref="AA15">Z15*(1+INDEX(Inputs_ByYear!$D$8:$Y$8,,MATCH('ABP REC Prices'!AA$5,Inputs_ByYear!$D$7:$Y$7,0)))</f>
        <v>82.191362362765958</v>
      </c>
      <c r="AB15" s="444" cm="1">
        <f t="array" ref="AB15">AA15*(1+INDEX(Inputs_ByYear!$D$8:$Y$8,,MATCH('ABP REC Prices'!AB$5,Inputs_ByYear!$D$7:$Y$7,0)))</f>
        <v>81.369448739138292</v>
      </c>
    </row>
    <row r="16" spans="2:28" ht="14.75" customHeight="1" x14ac:dyDescent="0.25">
      <c r="B16" s="227" t="s">
        <v>259</v>
      </c>
      <c r="C16" s="227" t="s">
        <v>234</v>
      </c>
      <c r="D16" s="227" t="s">
        <v>323</v>
      </c>
      <c r="E16" s="272" t="str">
        <f t="shared" si="0"/>
        <v>B_Large DG_&gt;100-200</v>
      </c>
      <c r="F16" s="249" t="s">
        <v>93</v>
      </c>
      <c r="G16" s="314">
        <v>63.336551432933398</v>
      </c>
      <c r="H16" s="125">
        <v>65.092145090992332</v>
      </c>
      <c r="I16" s="125">
        <v>65.092145090992332</v>
      </c>
      <c r="J16" s="444" cm="1">
        <f t="array" ref="J16">I16*(1+INDEX(Inputs_ByYear!$D$8:$Y$8,,MATCH('ABP REC Prices'!J$5,Inputs_ByYear!$D$7:$Y$7,0)))</f>
        <v>91.129003127389254</v>
      </c>
      <c r="K16" s="444" cm="1">
        <f t="array" ref="K16">J16*(1+INDEX(Inputs_ByYear!$D$8:$Y$8,,MATCH('ABP REC Prices'!K$5,Inputs_ByYear!$D$7:$Y$7,0)))</f>
        <v>90.217713096115361</v>
      </c>
      <c r="L16" s="444" cm="1">
        <f t="array" ref="L16">K16*(1+INDEX(Inputs_ByYear!$D$8:$Y$8,,MATCH('ABP REC Prices'!L$5,Inputs_ByYear!$D$7:$Y$7,0)))</f>
        <v>89.315535965154211</v>
      </c>
      <c r="M16" s="444" cm="1">
        <f t="array" ref="M16">L16*(1+INDEX(Inputs_ByYear!$D$8:$Y$8,,MATCH('ABP REC Prices'!M$5,Inputs_ByYear!$D$7:$Y$7,0)))</f>
        <v>88.422380605502667</v>
      </c>
      <c r="N16" s="444" cm="1">
        <f t="array" ref="N16">M16*(1+INDEX(Inputs_ByYear!$D$8:$Y$8,,MATCH('ABP REC Prices'!N$5,Inputs_ByYear!$D$7:$Y$7,0)))</f>
        <v>87.538156799447634</v>
      </c>
      <c r="O16" s="444" cm="1">
        <f t="array" ref="O16">N16*(1+INDEX(Inputs_ByYear!$D$8:$Y$8,,MATCH('ABP REC Prices'!O$5,Inputs_ByYear!$D$7:$Y$7,0)))</f>
        <v>86.662775231453153</v>
      </c>
      <c r="P16" s="444" cm="1">
        <f t="array" ref="P16">O16*(1+INDEX(Inputs_ByYear!$D$8:$Y$8,,MATCH('ABP REC Prices'!P$5,Inputs_ByYear!$D$7:$Y$7,0)))</f>
        <v>85.796147479138625</v>
      </c>
      <c r="Q16" s="444" cm="1">
        <f t="array" ref="Q16">P16*(1+INDEX(Inputs_ByYear!$D$8:$Y$8,,MATCH('ABP REC Prices'!Q$5,Inputs_ByYear!$D$7:$Y$7,0)))</f>
        <v>84.938186004347244</v>
      </c>
      <c r="R16" s="444" cm="1">
        <f t="array" ref="R16">Q16*(1+INDEX(Inputs_ByYear!$D$8:$Y$8,,MATCH('ABP REC Prices'!R$5,Inputs_ByYear!$D$7:$Y$7,0)))</f>
        <v>84.088804144303765</v>
      </c>
      <c r="S16" s="444" cm="1">
        <f t="array" ref="S16">R16*(1+INDEX(Inputs_ByYear!$D$8:$Y$8,,MATCH('ABP REC Prices'!S$5,Inputs_ByYear!$D$7:$Y$7,0)))</f>
        <v>83.247916102860728</v>
      </c>
      <c r="T16" s="444" cm="1">
        <f t="array" ref="T16">S16*(1+INDEX(Inputs_ByYear!$D$8:$Y$8,,MATCH('ABP REC Prices'!T$5,Inputs_ByYear!$D$7:$Y$7,0)))</f>
        <v>82.415436941832127</v>
      </c>
      <c r="U16" s="444" cm="1">
        <f t="array" ref="U16">T16*(1+INDEX(Inputs_ByYear!$D$8:$Y$8,,MATCH('ABP REC Prices'!U$5,Inputs_ByYear!$D$7:$Y$7,0)))</f>
        <v>81.591282572413803</v>
      </c>
      <c r="V16" s="444" cm="1">
        <f t="array" ref="V16">U16*(1+INDEX(Inputs_ByYear!$D$8:$Y$8,,MATCH('ABP REC Prices'!V$5,Inputs_ByYear!$D$7:$Y$7,0)))</f>
        <v>80.775369746689663</v>
      </c>
      <c r="W16" s="444" cm="1">
        <f t="array" ref="W16">V16*(1+INDEX(Inputs_ByYear!$D$8:$Y$8,,MATCH('ABP REC Prices'!W$5,Inputs_ByYear!$D$7:$Y$7,0)))</f>
        <v>79.967616049222769</v>
      </c>
      <c r="X16" s="444" cm="1">
        <f t="array" ref="X16">W16*(1+INDEX(Inputs_ByYear!$D$8:$Y$8,,MATCH('ABP REC Prices'!X$5,Inputs_ByYear!$D$7:$Y$7,0)))</f>
        <v>79.167939888730544</v>
      </c>
      <c r="Y16" s="444" cm="1">
        <f t="array" ref="Y16">X16*(1+INDEX(Inputs_ByYear!$D$8:$Y$8,,MATCH('ABP REC Prices'!Y$5,Inputs_ByYear!$D$7:$Y$7,0)))</f>
        <v>78.376260489843233</v>
      </c>
      <c r="Z16" s="444" cm="1">
        <f t="array" ref="Z16">Y16*(1+INDEX(Inputs_ByYear!$D$8:$Y$8,,MATCH('ABP REC Prices'!Z$5,Inputs_ByYear!$D$7:$Y$7,0)))</f>
        <v>77.592497884944805</v>
      </c>
      <c r="AA16" s="444" cm="1">
        <f t="array" ref="AA16">Z16*(1+INDEX(Inputs_ByYear!$D$8:$Y$8,,MATCH('ABP REC Prices'!AA$5,Inputs_ByYear!$D$7:$Y$7,0)))</f>
        <v>76.816572906095359</v>
      </c>
      <c r="AB16" s="444" cm="1">
        <f t="array" ref="AB16">AA16*(1+INDEX(Inputs_ByYear!$D$8:$Y$8,,MATCH('ABP REC Prices'!AB$5,Inputs_ByYear!$D$7:$Y$7,0)))</f>
        <v>76.048407177034406</v>
      </c>
    </row>
    <row r="17" spans="2:28" ht="14.75" customHeight="1" x14ac:dyDescent="0.25">
      <c r="B17" s="227" t="s">
        <v>259</v>
      </c>
      <c r="C17" s="227" t="s">
        <v>234</v>
      </c>
      <c r="D17" s="227" t="s">
        <v>324</v>
      </c>
      <c r="E17" s="272" t="str">
        <f t="shared" si="0"/>
        <v>B_Large DG_&gt;200-500</v>
      </c>
      <c r="F17" s="249" t="s">
        <v>93</v>
      </c>
      <c r="G17" s="314">
        <v>54.603204264537609</v>
      </c>
      <c r="H17" s="125">
        <v>53.395998462774791</v>
      </c>
      <c r="I17" s="125">
        <v>53.395998462774791</v>
      </c>
      <c r="J17" s="444" cm="1">
        <f t="array" ref="J17">I17*(1+INDEX(Inputs_ByYear!$D$8:$Y$8,,MATCH('ABP REC Prices'!J$5,Inputs_ByYear!$D$7:$Y$7,0)))</f>
        <v>74.754397847884704</v>
      </c>
      <c r="K17" s="444" cm="1">
        <f t="array" ref="K17">J17*(1+INDEX(Inputs_ByYear!$D$8:$Y$8,,MATCH('ABP REC Prices'!K$5,Inputs_ByYear!$D$7:$Y$7,0)))</f>
        <v>74.006853869405859</v>
      </c>
      <c r="L17" s="444" cm="1">
        <f t="array" ref="L17">K17*(1+INDEX(Inputs_ByYear!$D$8:$Y$8,,MATCH('ABP REC Prices'!L$5,Inputs_ByYear!$D$7:$Y$7,0)))</f>
        <v>73.266785330711798</v>
      </c>
      <c r="M17" s="444" cm="1">
        <f t="array" ref="M17">L17*(1+INDEX(Inputs_ByYear!$D$8:$Y$8,,MATCH('ABP REC Prices'!M$5,Inputs_ByYear!$D$7:$Y$7,0)))</f>
        <v>72.534117477404678</v>
      </c>
      <c r="N17" s="444" cm="1">
        <f t="array" ref="N17">M17*(1+INDEX(Inputs_ByYear!$D$8:$Y$8,,MATCH('ABP REC Prices'!N$5,Inputs_ByYear!$D$7:$Y$7,0)))</f>
        <v>71.808776302630633</v>
      </c>
      <c r="O17" s="444" cm="1">
        <f t="array" ref="O17">N17*(1+INDEX(Inputs_ByYear!$D$8:$Y$8,,MATCH('ABP REC Prices'!O$5,Inputs_ByYear!$D$7:$Y$7,0)))</f>
        <v>71.090688539604329</v>
      </c>
      <c r="P17" s="444" cm="1">
        <f t="array" ref="P17">O17*(1+INDEX(Inputs_ByYear!$D$8:$Y$8,,MATCH('ABP REC Prices'!P$5,Inputs_ByYear!$D$7:$Y$7,0)))</f>
        <v>70.379781654208287</v>
      </c>
      <c r="Q17" s="444" cm="1">
        <f t="array" ref="Q17">P17*(1+INDEX(Inputs_ByYear!$D$8:$Y$8,,MATCH('ABP REC Prices'!Q$5,Inputs_ByYear!$D$7:$Y$7,0)))</f>
        <v>69.675983837666209</v>
      </c>
      <c r="R17" s="444" cm="1">
        <f t="array" ref="R17">Q17*(1+INDEX(Inputs_ByYear!$D$8:$Y$8,,MATCH('ABP REC Prices'!R$5,Inputs_ByYear!$D$7:$Y$7,0)))</f>
        <v>68.979223999289545</v>
      </c>
      <c r="S17" s="444" cm="1">
        <f t="array" ref="S17">R17*(1+INDEX(Inputs_ByYear!$D$8:$Y$8,,MATCH('ABP REC Prices'!S$5,Inputs_ByYear!$D$7:$Y$7,0)))</f>
        <v>68.289431759296647</v>
      </c>
      <c r="T17" s="444" cm="1">
        <f t="array" ref="T17">S17*(1+INDEX(Inputs_ByYear!$D$8:$Y$8,,MATCH('ABP REC Prices'!T$5,Inputs_ByYear!$D$7:$Y$7,0)))</f>
        <v>67.606537441703679</v>
      </c>
      <c r="U17" s="444" cm="1">
        <f t="array" ref="U17">T17*(1+INDEX(Inputs_ByYear!$D$8:$Y$8,,MATCH('ABP REC Prices'!U$5,Inputs_ByYear!$D$7:$Y$7,0)))</f>
        <v>66.930472067286644</v>
      </c>
      <c r="V17" s="444" cm="1">
        <f t="array" ref="V17">U17*(1+INDEX(Inputs_ByYear!$D$8:$Y$8,,MATCH('ABP REC Prices'!V$5,Inputs_ByYear!$D$7:$Y$7,0)))</f>
        <v>66.261167346613774</v>
      </c>
      <c r="W17" s="444" cm="1">
        <f t="array" ref="W17">V17*(1+INDEX(Inputs_ByYear!$D$8:$Y$8,,MATCH('ABP REC Prices'!W$5,Inputs_ByYear!$D$7:$Y$7,0)))</f>
        <v>65.598555673147629</v>
      </c>
      <c r="X17" s="444" cm="1">
        <f t="array" ref="X17">W17*(1+INDEX(Inputs_ByYear!$D$8:$Y$8,,MATCH('ABP REC Prices'!X$5,Inputs_ByYear!$D$7:$Y$7,0)))</f>
        <v>64.94257011641615</v>
      </c>
      <c r="Y17" s="444" cm="1">
        <f t="array" ref="Y17">X17*(1+INDEX(Inputs_ByYear!$D$8:$Y$8,,MATCH('ABP REC Prices'!Y$5,Inputs_ByYear!$D$7:$Y$7,0)))</f>
        <v>64.293144415251987</v>
      </c>
      <c r="Z17" s="444" cm="1">
        <f t="array" ref="Z17">Y17*(1+INDEX(Inputs_ByYear!$D$8:$Y$8,,MATCH('ABP REC Prices'!Z$5,Inputs_ByYear!$D$7:$Y$7,0)))</f>
        <v>63.650212971099464</v>
      </c>
      <c r="AA17" s="444" cm="1">
        <f t="array" ref="AA17">Z17*(1+INDEX(Inputs_ByYear!$D$8:$Y$8,,MATCH('ABP REC Prices'!AA$5,Inputs_ByYear!$D$7:$Y$7,0)))</f>
        <v>63.013710841388466</v>
      </c>
      <c r="AB17" s="444" cm="1">
        <f t="array" ref="AB17">AA17*(1+INDEX(Inputs_ByYear!$D$8:$Y$8,,MATCH('ABP REC Prices'!AB$5,Inputs_ByYear!$D$7:$Y$7,0)))</f>
        <v>62.383573732974583</v>
      </c>
    </row>
    <row r="18" spans="2:28" ht="14.75" customHeight="1" x14ac:dyDescent="0.25">
      <c r="B18" s="227" t="s">
        <v>259</v>
      </c>
      <c r="C18" s="227" t="s">
        <v>234</v>
      </c>
      <c r="D18" s="227" t="s">
        <v>326</v>
      </c>
      <c r="E18" s="272" t="str">
        <f t="shared" si="0"/>
        <v>B_Large DG_&gt;500-2000</v>
      </c>
      <c r="F18" s="249" t="s">
        <v>93</v>
      </c>
      <c r="G18" s="314">
        <v>49.490443428096491</v>
      </c>
      <c r="H18" s="125">
        <v>49.573357882934431</v>
      </c>
      <c r="I18" s="125">
        <v>49.573357882934431</v>
      </c>
      <c r="J18" s="444" cm="1">
        <f t="array" ref="J18">I18*(1+INDEX(Inputs_ByYear!$D$8:$Y$8,,MATCH('ABP REC Prices'!J$5,Inputs_ByYear!$D$7:$Y$7,0)))</f>
        <v>69.402701036108198</v>
      </c>
      <c r="K18" s="444" cm="1">
        <f t="array" ref="K18">J18*(1+INDEX(Inputs_ByYear!$D$8:$Y$8,,MATCH('ABP REC Prices'!K$5,Inputs_ByYear!$D$7:$Y$7,0)))</f>
        <v>68.708674025747115</v>
      </c>
      <c r="L18" s="444" cm="1">
        <f t="array" ref="L18">K18*(1+INDEX(Inputs_ByYear!$D$8:$Y$8,,MATCH('ABP REC Prices'!L$5,Inputs_ByYear!$D$7:$Y$7,0)))</f>
        <v>68.021587285489645</v>
      </c>
      <c r="M18" s="444" cm="1">
        <f t="array" ref="M18">L18*(1+INDEX(Inputs_ByYear!$D$8:$Y$8,,MATCH('ABP REC Prices'!M$5,Inputs_ByYear!$D$7:$Y$7,0)))</f>
        <v>67.341371412634743</v>
      </c>
      <c r="N18" s="444" cm="1">
        <f t="array" ref="N18">M18*(1+INDEX(Inputs_ByYear!$D$8:$Y$8,,MATCH('ABP REC Prices'!N$5,Inputs_ByYear!$D$7:$Y$7,0)))</f>
        <v>66.667957698508388</v>
      </c>
      <c r="O18" s="444" cm="1">
        <f t="array" ref="O18">N18*(1+INDEX(Inputs_ByYear!$D$8:$Y$8,,MATCH('ABP REC Prices'!O$5,Inputs_ByYear!$D$7:$Y$7,0)))</f>
        <v>66.001278121523299</v>
      </c>
      <c r="P18" s="444" cm="1">
        <f t="array" ref="P18">O18*(1+INDEX(Inputs_ByYear!$D$8:$Y$8,,MATCH('ABP REC Prices'!P$5,Inputs_ByYear!$D$7:$Y$7,0)))</f>
        <v>65.34126534030807</v>
      </c>
      <c r="Q18" s="444" cm="1">
        <f t="array" ref="Q18">P18*(1+INDEX(Inputs_ByYear!$D$8:$Y$8,,MATCH('ABP REC Prices'!Q$5,Inputs_ByYear!$D$7:$Y$7,0)))</f>
        <v>64.687852686904989</v>
      </c>
      <c r="R18" s="444" cm="1">
        <f t="array" ref="R18">Q18*(1+INDEX(Inputs_ByYear!$D$8:$Y$8,,MATCH('ABP REC Prices'!R$5,Inputs_ByYear!$D$7:$Y$7,0)))</f>
        <v>64.040974160035944</v>
      </c>
      <c r="S18" s="444" cm="1">
        <f t="array" ref="S18">R18*(1+INDEX(Inputs_ByYear!$D$8:$Y$8,,MATCH('ABP REC Prices'!S$5,Inputs_ByYear!$D$7:$Y$7,0)))</f>
        <v>63.400564418435586</v>
      </c>
      <c r="T18" s="444" cm="1">
        <f t="array" ref="T18">S18*(1+INDEX(Inputs_ByYear!$D$8:$Y$8,,MATCH('ABP REC Prices'!T$5,Inputs_ByYear!$D$7:$Y$7,0)))</f>
        <v>62.76655877425123</v>
      </c>
      <c r="U18" s="444" cm="1">
        <f t="array" ref="U18">T18*(1+INDEX(Inputs_ByYear!$D$8:$Y$8,,MATCH('ABP REC Prices'!U$5,Inputs_ByYear!$D$7:$Y$7,0)))</f>
        <v>62.138893186508717</v>
      </c>
      <c r="V18" s="444" cm="1">
        <f t="array" ref="V18">U18*(1+INDEX(Inputs_ByYear!$D$8:$Y$8,,MATCH('ABP REC Prices'!V$5,Inputs_ByYear!$D$7:$Y$7,0)))</f>
        <v>61.517504254643633</v>
      </c>
      <c r="W18" s="444" cm="1">
        <f t="array" ref="W18">V18*(1+INDEX(Inputs_ByYear!$D$8:$Y$8,,MATCH('ABP REC Prices'!W$5,Inputs_ByYear!$D$7:$Y$7,0)))</f>
        <v>60.902329212097193</v>
      </c>
      <c r="X18" s="444" cm="1">
        <f t="array" ref="X18">W18*(1+INDEX(Inputs_ByYear!$D$8:$Y$8,,MATCH('ABP REC Prices'!X$5,Inputs_ByYear!$D$7:$Y$7,0)))</f>
        <v>60.29330591997622</v>
      </c>
      <c r="Y18" s="444" cm="1">
        <f t="array" ref="Y18">X18*(1+INDEX(Inputs_ByYear!$D$8:$Y$8,,MATCH('ABP REC Prices'!Y$5,Inputs_ByYear!$D$7:$Y$7,0)))</f>
        <v>59.690372860776456</v>
      </c>
      <c r="Z18" s="444" cm="1">
        <f t="array" ref="Z18">Y18*(1+INDEX(Inputs_ByYear!$D$8:$Y$8,,MATCH('ABP REC Prices'!Z$5,Inputs_ByYear!$D$7:$Y$7,0)))</f>
        <v>59.093469132168693</v>
      </c>
      <c r="AA18" s="444" cm="1">
        <f t="array" ref="AA18">Z18*(1+INDEX(Inputs_ByYear!$D$8:$Y$8,,MATCH('ABP REC Prices'!AA$5,Inputs_ByYear!$D$7:$Y$7,0)))</f>
        <v>58.502534440847008</v>
      </c>
      <c r="AB18" s="444" cm="1">
        <f t="array" ref="AB18">AA18*(1+INDEX(Inputs_ByYear!$D$8:$Y$8,,MATCH('ABP REC Prices'!AB$5,Inputs_ByYear!$D$7:$Y$7,0)))</f>
        <v>57.917509096438536</v>
      </c>
    </row>
    <row r="19" spans="2:28" ht="14.75" customHeight="1" x14ac:dyDescent="0.25">
      <c r="B19" s="227" t="s">
        <v>259</v>
      </c>
      <c r="C19" s="227" t="s">
        <v>234</v>
      </c>
      <c r="D19" s="227" t="s">
        <v>327</v>
      </c>
      <c r="E19" s="272" t="str">
        <f t="shared" si="0"/>
        <v>B_Large DG_&gt;2000-5000</v>
      </c>
      <c r="F19" s="249" t="s">
        <v>93</v>
      </c>
      <c r="G19" s="314">
        <v>37.054520534654564</v>
      </c>
      <c r="H19" s="125">
        <v>37.392872698652205</v>
      </c>
      <c r="I19" s="125">
        <v>37.392872698652205</v>
      </c>
      <c r="J19" s="444" cm="1">
        <f t="array" ref="J19">I19*(1+INDEX(Inputs_ByYear!$D$8:$Y$8,,MATCH('ABP REC Prices'!J$5,Inputs_ByYear!$D$7:$Y$7,0)))</f>
        <v>52.350021778113081</v>
      </c>
      <c r="K19" s="444" cm="1">
        <f t="array" ref="K19">J19*(1+INDEX(Inputs_ByYear!$D$8:$Y$8,,MATCH('ABP REC Prices'!K$5,Inputs_ByYear!$D$7:$Y$7,0)))</f>
        <v>51.826521560331948</v>
      </c>
      <c r="L19" s="444" cm="1">
        <f t="array" ref="L19">K19*(1+INDEX(Inputs_ByYear!$D$8:$Y$8,,MATCH('ABP REC Prices'!L$5,Inputs_ByYear!$D$7:$Y$7,0)))</f>
        <v>51.308256344728626</v>
      </c>
      <c r="M19" s="444" cm="1">
        <f t="array" ref="M19">L19*(1+INDEX(Inputs_ByYear!$D$8:$Y$8,,MATCH('ABP REC Prices'!M$5,Inputs_ByYear!$D$7:$Y$7,0)))</f>
        <v>50.795173781281342</v>
      </c>
      <c r="N19" s="444" cm="1">
        <f t="array" ref="N19">M19*(1+INDEX(Inputs_ByYear!$D$8:$Y$8,,MATCH('ABP REC Prices'!N$5,Inputs_ByYear!$D$7:$Y$7,0)))</f>
        <v>50.287222043468525</v>
      </c>
      <c r="O19" s="444" cm="1">
        <f t="array" ref="O19">N19*(1+INDEX(Inputs_ByYear!$D$8:$Y$8,,MATCH('ABP REC Prices'!O$5,Inputs_ByYear!$D$7:$Y$7,0)))</f>
        <v>49.784349823033835</v>
      </c>
      <c r="P19" s="444" cm="1">
        <f t="array" ref="P19">O19*(1+INDEX(Inputs_ByYear!$D$8:$Y$8,,MATCH('ABP REC Prices'!P$5,Inputs_ByYear!$D$7:$Y$7,0)))</f>
        <v>49.286506324803497</v>
      </c>
      <c r="Q19" s="444" cm="1">
        <f t="array" ref="Q19">P19*(1+INDEX(Inputs_ByYear!$D$8:$Y$8,,MATCH('ABP REC Prices'!Q$5,Inputs_ByYear!$D$7:$Y$7,0)))</f>
        <v>48.793641261555464</v>
      </c>
      <c r="R19" s="444" cm="1">
        <f t="array" ref="R19">Q19*(1+INDEX(Inputs_ByYear!$D$8:$Y$8,,MATCH('ABP REC Prices'!R$5,Inputs_ByYear!$D$7:$Y$7,0)))</f>
        <v>48.305704848939911</v>
      </c>
      <c r="S19" s="444" cm="1">
        <f t="array" ref="S19">R19*(1+INDEX(Inputs_ByYear!$D$8:$Y$8,,MATCH('ABP REC Prices'!S$5,Inputs_ByYear!$D$7:$Y$7,0)))</f>
        <v>47.822647800450511</v>
      </c>
      <c r="T19" s="444" cm="1">
        <f t="array" ref="T19">S19*(1+INDEX(Inputs_ByYear!$D$8:$Y$8,,MATCH('ABP REC Prices'!T$5,Inputs_ByYear!$D$7:$Y$7,0)))</f>
        <v>47.344421322446003</v>
      </c>
      <c r="U19" s="444" cm="1">
        <f t="array" ref="U19">T19*(1+INDEX(Inputs_ByYear!$D$8:$Y$8,,MATCH('ABP REC Prices'!U$5,Inputs_ByYear!$D$7:$Y$7,0)))</f>
        <v>46.870977109221542</v>
      </c>
      <c r="V19" s="444" cm="1">
        <f t="array" ref="V19">U19*(1+INDEX(Inputs_ByYear!$D$8:$Y$8,,MATCH('ABP REC Prices'!V$5,Inputs_ByYear!$D$7:$Y$7,0)))</f>
        <v>46.402267338129327</v>
      </c>
      <c r="W19" s="444" cm="1">
        <f t="array" ref="W19">V19*(1+INDEX(Inputs_ByYear!$D$8:$Y$8,,MATCH('ABP REC Prices'!W$5,Inputs_ByYear!$D$7:$Y$7,0)))</f>
        <v>45.938244664748034</v>
      </c>
      <c r="X19" s="444" cm="1">
        <f t="array" ref="X19">W19*(1+INDEX(Inputs_ByYear!$D$8:$Y$8,,MATCH('ABP REC Prices'!X$5,Inputs_ByYear!$D$7:$Y$7,0)))</f>
        <v>45.478862218100552</v>
      </c>
      <c r="Y19" s="444" cm="1">
        <f t="array" ref="Y19">X19*(1+INDEX(Inputs_ByYear!$D$8:$Y$8,,MATCH('ABP REC Prices'!Y$5,Inputs_ByYear!$D$7:$Y$7,0)))</f>
        <v>45.024073595919546</v>
      </c>
      <c r="Z19" s="444" cm="1">
        <f t="array" ref="Z19">Y19*(1+INDEX(Inputs_ByYear!$D$8:$Y$8,,MATCH('ABP REC Prices'!Z$5,Inputs_ByYear!$D$7:$Y$7,0)))</f>
        <v>44.573832859960348</v>
      </c>
      <c r="AA19" s="444" cm="1">
        <f t="array" ref="AA19">Z19*(1+INDEX(Inputs_ByYear!$D$8:$Y$8,,MATCH('ABP REC Prices'!AA$5,Inputs_ByYear!$D$7:$Y$7,0)))</f>
        <v>44.128094531360745</v>
      </c>
      <c r="AB19" s="444" cm="1">
        <f t="array" ref="AB19">AA19*(1+INDEX(Inputs_ByYear!$D$8:$Y$8,,MATCH('ABP REC Prices'!AB$5,Inputs_ByYear!$D$7:$Y$7,0)))</f>
        <v>43.686813586047137</v>
      </c>
    </row>
    <row r="20" spans="2:28" ht="14.75" customHeight="1" x14ac:dyDescent="0.25">
      <c r="B20" s="227" t="s">
        <v>258</v>
      </c>
      <c r="C20" s="227" t="s">
        <v>235</v>
      </c>
      <c r="D20" s="227" t="s">
        <v>356</v>
      </c>
      <c r="E20" s="272" t="str">
        <f t="shared" si="0"/>
        <v>A_Traditional Community Solar_&lt;10</v>
      </c>
      <c r="F20" s="249" t="s">
        <v>93</v>
      </c>
      <c r="G20" s="314">
        <v>0</v>
      </c>
      <c r="H20" s="125">
        <v>0</v>
      </c>
      <c r="I20" s="125">
        <v>0</v>
      </c>
      <c r="J20" s="444" cm="1">
        <f t="array" ref="J20">I20*(1+INDEX(Inputs_ByYear!$D$8:$Y$8,,MATCH('ABP REC Prices'!J$5,Inputs_ByYear!$D$7:$Y$7,0)))</f>
        <v>0</v>
      </c>
      <c r="K20" s="444" cm="1">
        <f t="array" ref="K20">J20*(1+INDEX(Inputs_ByYear!$D$8:$Y$8,,MATCH('ABP REC Prices'!K$5,Inputs_ByYear!$D$7:$Y$7,0)))</f>
        <v>0</v>
      </c>
      <c r="L20" s="444" cm="1">
        <f t="array" ref="L20">K20*(1+INDEX(Inputs_ByYear!$D$8:$Y$8,,MATCH('ABP REC Prices'!L$5,Inputs_ByYear!$D$7:$Y$7,0)))</f>
        <v>0</v>
      </c>
      <c r="M20" s="444" cm="1">
        <f t="array" ref="M20">L20*(1+INDEX(Inputs_ByYear!$D$8:$Y$8,,MATCH('ABP REC Prices'!M$5,Inputs_ByYear!$D$7:$Y$7,0)))</f>
        <v>0</v>
      </c>
      <c r="N20" s="444" cm="1">
        <f t="array" ref="N20">M20*(1+INDEX(Inputs_ByYear!$D$8:$Y$8,,MATCH('ABP REC Prices'!N$5,Inputs_ByYear!$D$7:$Y$7,0)))</f>
        <v>0</v>
      </c>
      <c r="O20" s="444" cm="1">
        <f t="array" ref="O20">N20*(1+INDEX(Inputs_ByYear!$D$8:$Y$8,,MATCH('ABP REC Prices'!O$5,Inputs_ByYear!$D$7:$Y$7,0)))</f>
        <v>0</v>
      </c>
      <c r="P20" s="444" cm="1">
        <f t="array" ref="P20">O20*(1+INDEX(Inputs_ByYear!$D$8:$Y$8,,MATCH('ABP REC Prices'!P$5,Inputs_ByYear!$D$7:$Y$7,0)))</f>
        <v>0</v>
      </c>
      <c r="Q20" s="444" cm="1">
        <f t="array" ref="Q20">P20*(1+INDEX(Inputs_ByYear!$D$8:$Y$8,,MATCH('ABP REC Prices'!Q$5,Inputs_ByYear!$D$7:$Y$7,0)))</f>
        <v>0</v>
      </c>
      <c r="R20" s="444" cm="1">
        <f t="array" ref="R20">Q20*(1+INDEX(Inputs_ByYear!$D$8:$Y$8,,MATCH('ABP REC Prices'!R$5,Inputs_ByYear!$D$7:$Y$7,0)))</f>
        <v>0</v>
      </c>
      <c r="S20" s="444" cm="1">
        <f t="array" ref="S20">R20*(1+INDEX(Inputs_ByYear!$D$8:$Y$8,,MATCH('ABP REC Prices'!S$5,Inputs_ByYear!$D$7:$Y$7,0)))</f>
        <v>0</v>
      </c>
      <c r="T20" s="444" cm="1">
        <f t="array" ref="T20">S20*(1+INDEX(Inputs_ByYear!$D$8:$Y$8,,MATCH('ABP REC Prices'!T$5,Inputs_ByYear!$D$7:$Y$7,0)))</f>
        <v>0</v>
      </c>
      <c r="U20" s="444" cm="1">
        <f t="array" ref="U20">T20*(1+INDEX(Inputs_ByYear!$D$8:$Y$8,,MATCH('ABP REC Prices'!U$5,Inputs_ByYear!$D$7:$Y$7,0)))</f>
        <v>0</v>
      </c>
      <c r="V20" s="444" cm="1">
        <f t="array" ref="V20">U20*(1+INDEX(Inputs_ByYear!$D$8:$Y$8,,MATCH('ABP REC Prices'!V$5,Inputs_ByYear!$D$7:$Y$7,0)))</f>
        <v>0</v>
      </c>
      <c r="W20" s="444" cm="1">
        <f t="array" ref="W20">V20*(1+INDEX(Inputs_ByYear!$D$8:$Y$8,,MATCH('ABP REC Prices'!W$5,Inputs_ByYear!$D$7:$Y$7,0)))</f>
        <v>0</v>
      </c>
      <c r="X20" s="444" cm="1">
        <f t="array" ref="X20">W20*(1+INDEX(Inputs_ByYear!$D$8:$Y$8,,MATCH('ABP REC Prices'!X$5,Inputs_ByYear!$D$7:$Y$7,0)))</f>
        <v>0</v>
      </c>
      <c r="Y20" s="444" cm="1">
        <f t="array" ref="Y20">X20*(1+INDEX(Inputs_ByYear!$D$8:$Y$8,,MATCH('ABP REC Prices'!Y$5,Inputs_ByYear!$D$7:$Y$7,0)))</f>
        <v>0</v>
      </c>
      <c r="Z20" s="444" cm="1">
        <f t="array" ref="Z20">Y20*(1+INDEX(Inputs_ByYear!$D$8:$Y$8,,MATCH('ABP REC Prices'!Z$5,Inputs_ByYear!$D$7:$Y$7,0)))</f>
        <v>0</v>
      </c>
      <c r="AA20" s="444" cm="1">
        <f t="array" ref="AA20">Z20*(1+INDEX(Inputs_ByYear!$D$8:$Y$8,,MATCH('ABP REC Prices'!AA$5,Inputs_ByYear!$D$7:$Y$7,0)))</f>
        <v>0</v>
      </c>
      <c r="AB20" s="444" cm="1">
        <f t="array" ref="AB20">AA20*(1+INDEX(Inputs_ByYear!$D$8:$Y$8,,MATCH('ABP REC Prices'!AB$5,Inputs_ByYear!$D$7:$Y$7,0)))</f>
        <v>0</v>
      </c>
    </row>
    <row r="21" spans="2:28" ht="14.75" customHeight="1" x14ac:dyDescent="0.25">
      <c r="B21" s="227" t="s">
        <v>258</v>
      </c>
      <c r="C21" s="227" t="s">
        <v>235</v>
      </c>
      <c r="D21" s="227" t="s">
        <v>313</v>
      </c>
      <c r="E21" s="272" t="str">
        <f t="shared" si="0"/>
        <v>A_Traditional Community Solar_ &gt;10-25</v>
      </c>
      <c r="F21" s="249" t="s">
        <v>93</v>
      </c>
      <c r="G21" s="314">
        <v>57.492965536918952</v>
      </c>
      <c r="H21" s="125">
        <v>57.492965536918952</v>
      </c>
      <c r="I21" s="125">
        <v>57.492965536918952</v>
      </c>
      <c r="J21" s="444" cm="1">
        <f t="array" ref="J21">I21*(1+INDEX(Inputs_ByYear!$D$8:$Y$8,,MATCH('ABP REC Prices'!J$5,Inputs_ByYear!$D$7:$Y$7,0)))</f>
        <v>80.490151751686525</v>
      </c>
      <c r="K21" s="444" cm="1">
        <f t="array" ref="K21">J21*(1+INDEX(Inputs_ByYear!$D$8:$Y$8,,MATCH('ABP REC Prices'!K$5,Inputs_ByYear!$D$7:$Y$7,0)))</f>
        <v>79.685250234169658</v>
      </c>
      <c r="L21" s="444" cm="1">
        <f t="array" ref="L21">K21*(1+INDEX(Inputs_ByYear!$D$8:$Y$8,,MATCH('ABP REC Prices'!L$5,Inputs_ByYear!$D$7:$Y$7,0)))</f>
        <v>78.888397731827965</v>
      </c>
      <c r="M21" s="444" cm="1">
        <f t="array" ref="M21">L21*(1+INDEX(Inputs_ByYear!$D$8:$Y$8,,MATCH('ABP REC Prices'!M$5,Inputs_ByYear!$D$7:$Y$7,0)))</f>
        <v>78.099513754509687</v>
      </c>
      <c r="N21" s="444" cm="1">
        <f t="array" ref="N21">M21*(1+INDEX(Inputs_ByYear!$D$8:$Y$8,,MATCH('ABP REC Prices'!N$5,Inputs_ByYear!$D$7:$Y$7,0)))</f>
        <v>77.318518616964596</v>
      </c>
      <c r="O21" s="444" cm="1">
        <f t="array" ref="O21">N21*(1+INDEX(Inputs_ByYear!$D$8:$Y$8,,MATCH('ABP REC Prices'!O$5,Inputs_ByYear!$D$7:$Y$7,0)))</f>
        <v>76.545333430794955</v>
      </c>
      <c r="P21" s="444" cm="1">
        <f t="array" ref="P21">O21*(1+INDEX(Inputs_ByYear!$D$8:$Y$8,,MATCH('ABP REC Prices'!P$5,Inputs_ByYear!$D$7:$Y$7,0)))</f>
        <v>75.779880096487005</v>
      </c>
      <c r="Q21" s="444" cm="1">
        <f t="array" ref="Q21">P21*(1+INDEX(Inputs_ByYear!$D$8:$Y$8,,MATCH('ABP REC Prices'!Q$5,Inputs_ByYear!$D$7:$Y$7,0)))</f>
        <v>75.022081295522128</v>
      </c>
      <c r="R21" s="444" cm="1">
        <f t="array" ref="R21">Q21*(1+INDEX(Inputs_ByYear!$D$8:$Y$8,,MATCH('ABP REC Prices'!R$5,Inputs_ByYear!$D$7:$Y$7,0)))</f>
        <v>74.271860482566908</v>
      </c>
      <c r="S21" s="444" cm="1">
        <f t="array" ref="S21">R21*(1+INDEX(Inputs_ByYear!$D$8:$Y$8,,MATCH('ABP REC Prices'!S$5,Inputs_ByYear!$D$7:$Y$7,0)))</f>
        <v>73.529141877741239</v>
      </c>
      <c r="T21" s="444" cm="1">
        <f t="array" ref="T21">S21*(1+INDEX(Inputs_ByYear!$D$8:$Y$8,,MATCH('ABP REC Prices'!T$5,Inputs_ByYear!$D$7:$Y$7,0)))</f>
        <v>72.793850458963831</v>
      </c>
      <c r="U21" s="444" cm="1">
        <f t="array" ref="U21">T21*(1+INDEX(Inputs_ByYear!$D$8:$Y$8,,MATCH('ABP REC Prices'!U$5,Inputs_ByYear!$D$7:$Y$7,0)))</f>
        <v>72.065911954374187</v>
      </c>
      <c r="V21" s="444" cm="1">
        <f t="array" ref="V21">U21*(1+INDEX(Inputs_ByYear!$D$8:$Y$8,,MATCH('ABP REC Prices'!V$5,Inputs_ByYear!$D$7:$Y$7,0)))</f>
        <v>71.345252834830447</v>
      </c>
      <c r="W21" s="444" cm="1">
        <f t="array" ref="W21">V21*(1+INDEX(Inputs_ByYear!$D$8:$Y$8,,MATCH('ABP REC Prices'!W$5,Inputs_ByYear!$D$7:$Y$7,0)))</f>
        <v>70.631800306482148</v>
      </c>
      <c r="X21" s="444" cm="1">
        <f t="array" ref="X21">W21*(1+INDEX(Inputs_ByYear!$D$8:$Y$8,,MATCH('ABP REC Prices'!X$5,Inputs_ByYear!$D$7:$Y$7,0)))</f>
        <v>69.925482303417326</v>
      </c>
      <c r="Y21" s="444" cm="1">
        <f t="array" ref="Y21">X21*(1+INDEX(Inputs_ByYear!$D$8:$Y$8,,MATCH('ABP REC Prices'!Y$5,Inputs_ByYear!$D$7:$Y$7,0)))</f>
        <v>69.226227480383159</v>
      </c>
      <c r="Z21" s="444" cm="1">
        <f t="array" ref="Z21">Y21*(1+INDEX(Inputs_ByYear!$D$8:$Y$8,,MATCH('ABP REC Prices'!Z$5,Inputs_ByYear!$D$7:$Y$7,0)))</f>
        <v>68.533965205579321</v>
      </c>
      <c r="AA21" s="444" cm="1">
        <f t="array" ref="AA21">Z21*(1+INDEX(Inputs_ByYear!$D$8:$Y$8,,MATCH('ABP REC Prices'!AA$5,Inputs_ByYear!$D$7:$Y$7,0)))</f>
        <v>67.848625553523533</v>
      </c>
      <c r="AB21" s="444" cm="1">
        <f t="array" ref="AB21">AA21*(1+INDEX(Inputs_ByYear!$D$8:$Y$8,,MATCH('ABP REC Prices'!AB$5,Inputs_ByYear!$D$7:$Y$7,0)))</f>
        <v>67.1701392979883</v>
      </c>
    </row>
    <row r="22" spans="2:28" ht="14.75" customHeight="1" x14ac:dyDescent="0.25">
      <c r="B22" s="227" t="s">
        <v>258</v>
      </c>
      <c r="C22" s="227" t="s">
        <v>235</v>
      </c>
      <c r="D22" s="227" t="s">
        <v>320</v>
      </c>
      <c r="E22" s="272" t="str">
        <f t="shared" si="0"/>
        <v>A_Traditional Community Solar_ &gt;25-100</v>
      </c>
      <c r="F22" s="249" t="s">
        <v>93</v>
      </c>
      <c r="G22" s="314">
        <v>58.841150153053164</v>
      </c>
      <c r="H22" s="125">
        <v>58.841150153053164</v>
      </c>
      <c r="I22" s="125">
        <v>58.841150153053164</v>
      </c>
      <c r="J22" s="444" cm="1">
        <f t="array" ref="J22">I22*(1+INDEX(Inputs_ByYear!$D$8:$Y$8,,MATCH('ABP REC Prices'!J$5,Inputs_ByYear!$D$7:$Y$7,0)))</f>
        <v>82.377610214274426</v>
      </c>
      <c r="K22" s="444" cm="1">
        <f t="array" ref="K22">J22*(1+INDEX(Inputs_ByYear!$D$8:$Y$8,,MATCH('ABP REC Prices'!K$5,Inputs_ByYear!$D$7:$Y$7,0)))</f>
        <v>81.553834112131682</v>
      </c>
      <c r="L22" s="444" cm="1">
        <f t="array" ref="L22">K22*(1+INDEX(Inputs_ByYear!$D$8:$Y$8,,MATCH('ABP REC Prices'!L$5,Inputs_ByYear!$D$7:$Y$7,0)))</f>
        <v>80.738295771010371</v>
      </c>
      <c r="M22" s="444" cm="1">
        <f t="array" ref="M22">L22*(1+INDEX(Inputs_ByYear!$D$8:$Y$8,,MATCH('ABP REC Prices'!M$5,Inputs_ByYear!$D$7:$Y$7,0)))</f>
        <v>79.930912813300267</v>
      </c>
      <c r="N22" s="444" cm="1">
        <f t="array" ref="N22">M22*(1+INDEX(Inputs_ByYear!$D$8:$Y$8,,MATCH('ABP REC Prices'!N$5,Inputs_ByYear!$D$7:$Y$7,0)))</f>
        <v>79.131603685167264</v>
      </c>
      <c r="O22" s="444" cm="1">
        <f t="array" ref="O22">N22*(1+INDEX(Inputs_ByYear!$D$8:$Y$8,,MATCH('ABP REC Prices'!O$5,Inputs_ByYear!$D$7:$Y$7,0)))</f>
        <v>78.340287648315595</v>
      </c>
      <c r="P22" s="444" cm="1">
        <f t="array" ref="P22">O22*(1+INDEX(Inputs_ByYear!$D$8:$Y$8,,MATCH('ABP REC Prices'!P$5,Inputs_ByYear!$D$7:$Y$7,0)))</f>
        <v>77.556884771832443</v>
      </c>
      <c r="Q22" s="444" cm="1">
        <f t="array" ref="Q22">P22*(1+INDEX(Inputs_ByYear!$D$8:$Y$8,,MATCH('ABP REC Prices'!Q$5,Inputs_ByYear!$D$7:$Y$7,0)))</f>
        <v>76.781315924114125</v>
      </c>
      <c r="R22" s="444" cm="1">
        <f t="array" ref="R22">Q22*(1+INDEX(Inputs_ByYear!$D$8:$Y$8,,MATCH('ABP REC Prices'!R$5,Inputs_ByYear!$D$7:$Y$7,0)))</f>
        <v>76.013502764872982</v>
      </c>
      <c r="S22" s="444" cm="1">
        <f t="array" ref="S22">R22*(1+INDEX(Inputs_ByYear!$D$8:$Y$8,,MATCH('ABP REC Prices'!S$5,Inputs_ByYear!$D$7:$Y$7,0)))</f>
        <v>75.253367737224252</v>
      </c>
      <c r="T22" s="444" cm="1">
        <f t="array" ref="T22">S22*(1+INDEX(Inputs_ByYear!$D$8:$Y$8,,MATCH('ABP REC Prices'!T$5,Inputs_ByYear!$D$7:$Y$7,0)))</f>
        <v>74.500834059852011</v>
      </c>
      <c r="U22" s="444" cm="1">
        <f t="array" ref="U22">T22*(1+INDEX(Inputs_ByYear!$D$8:$Y$8,,MATCH('ABP REC Prices'!U$5,Inputs_ByYear!$D$7:$Y$7,0)))</f>
        <v>73.755825719253494</v>
      </c>
      <c r="V22" s="444" cm="1">
        <f t="array" ref="V22">U22*(1+INDEX(Inputs_ByYear!$D$8:$Y$8,,MATCH('ABP REC Prices'!V$5,Inputs_ByYear!$D$7:$Y$7,0)))</f>
        <v>73.018267462060962</v>
      </c>
      <c r="W22" s="444" cm="1">
        <f t="array" ref="W22">V22*(1+INDEX(Inputs_ByYear!$D$8:$Y$8,,MATCH('ABP REC Prices'!W$5,Inputs_ByYear!$D$7:$Y$7,0)))</f>
        <v>72.288084787440354</v>
      </c>
      <c r="X22" s="444" cm="1">
        <f t="array" ref="X22">W22*(1+INDEX(Inputs_ByYear!$D$8:$Y$8,,MATCH('ABP REC Prices'!X$5,Inputs_ByYear!$D$7:$Y$7,0)))</f>
        <v>71.565203939565947</v>
      </c>
      <c r="Y22" s="444" cm="1">
        <f t="array" ref="Y22">X22*(1+INDEX(Inputs_ByYear!$D$8:$Y$8,,MATCH('ABP REC Prices'!Y$5,Inputs_ByYear!$D$7:$Y$7,0)))</f>
        <v>70.849551900170283</v>
      </c>
      <c r="Z22" s="444" cm="1">
        <f t="array" ref="Z22">Y22*(1+INDEX(Inputs_ByYear!$D$8:$Y$8,,MATCH('ABP REC Prices'!Z$5,Inputs_ByYear!$D$7:$Y$7,0)))</f>
        <v>70.141056381168582</v>
      </c>
      <c r="AA22" s="444" cm="1">
        <f t="array" ref="AA22">Z22*(1+INDEX(Inputs_ByYear!$D$8:$Y$8,,MATCH('ABP REC Prices'!AA$5,Inputs_ByYear!$D$7:$Y$7,0)))</f>
        <v>69.43964581735689</v>
      </c>
      <c r="AB22" s="444" cm="1">
        <f t="array" ref="AB22">AA22*(1+INDEX(Inputs_ByYear!$D$8:$Y$8,,MATCH('ABP REC Prices'!AB$5,Inputs_ByYear!$D$7:$Y$7,0)))</f>
        <v>68.745249359183319</v>
      </c>
    </row>
    <row r="23" spans="2:28" ht="14.75" customHeight="1" x14ac:dyDescent="0.25">
      <c r="B23" s="227" t="s">
        <v>258</v>
      </c>
      <c r="C23" s="227" t="s">
        <v>235</v>
      </c>
      <c r="D23" s="227" t="s">
        <v>323</v>
      </c>
      <c r="E23" s="272" t="str">
        <f t="shared" si="0"/>
        <v>A_Traditional Community Solar_&gt;100-200</v>
      </c>
      <c r="F23" s="249" t="s">
        <v>93</v>
      </c>
      <c r="G23" s="314">
        <v>57.499117151487717</v>
      </c>
      <c r="H23" s="125">
        <v>57.499117151487717</v>
      </c>
      <c r="I23" s="125">
        <v>57.499117151487717</v>
      </c>
      <c r="J23" s="444" cm="1">
        <f t="array" ref="J23">I23*(1+INDEX(Inputs_ByYear!$D$8:$Y$8,,MATCH('ABP REC Prices'!J$5,Inputs_ByYear!$D$7:$Y$7,0)))</f>
        <v>80.498764012082802</v>
      </c>
      <c r="K23" s="444" cm="1">
        <f t="array" ref="K23">J23*(1+INDEX(Inputs_ByYear!$D$8:$Y$8,,MATCH('ABP REC Prices'!K$5,Inputs_ByYear!$D$7:$Y$7,0)))</f>
        <v>79.693776371961974</v>
      </c>
      <c r="L23" s="444" cm="1">
        <f t="array" ref="L23">K23*(1+INDEX(Inputs_ByYear!$D$8:$Y$8,,MATCH('ABP REC Prices'!L$5,Inputs_ByYear!$D$7:$Y$7,0)))</f>
        <v>78.896838608242348</v>
      </c>
      <c r="M23" s="444" cm="1">
        <f t="array" ref="M23">L23*(1+INDEX(Inputs_ByYear!$D$8:$Y$8,,MATCH('ABP REC Prices'!M$5,Inputs_ByYear!$D$7:$Y$7,0)))</f>
        <v>78.107870222159917</v>
      </c>
      <c r="N23" s="444" cm="1">
        <f t="array" ref="N23">M23*(1+INDEX(Inputs_ByYear!$D$8:$Y$8,,MATCH('ABP REC Prices'!N$5,Inputs_ByYear!$D$7:$Y$7,0)))</f>
        <v>77.326791519938311</v>
      </c>
      <c r="O23" s="444" cm="1">
        <f t="array" ref="O23">N23*(1+INDEX(Inputs_ByYear!$D$8:$Y$8,,MATCH('ABP REC Prices'!O$5,Inputs_ByYear!$D$7:$Y$7,0)))</f>
        <v>76.553523604738928</v>
      </c>
      <c r="P23" s="444" cm="1">
        <f t="array" ref="P23">O23*(1+INDEX(Inputs_ByYear!$D$8:$Y$8,,MATCH('ABP REC Prices'!P$5,Inputs_ByYear!$D$7:$Y$7,0)))</f>
        <v>75.787988368691543</v>
      </c>
      <c r="Q23" s="444" cm="1">
        <f t="array" ref="Q23">P23*(1+INDEX(Inputs_ByYear!$D$8:$Y$8,,MATCH('ABP REC Prices'!Q$5,Inputs_ByYear!$D$7:$Y$7,0)))</f>
        <v>75.030108485004632</v>
      </c>
      <c r="R23" s="444" cm="1">
        <f t="array" ref="R23">Q23*(1+INDEX(Inputs_ByYear!$D$8:$Y$8,,MATCH('ABP REC Prices'!R$5,Inputs_ByYear!$D$7:$Y$7,0)))</f>
        <v>74.279807400154581</v>
      </c>
      <c r="S23" s="444" cm="1">
        <f t="array" ref="S23">R23*(1+INDEX(Inputs_ByYear!$D$8:$Y$8,,MATCH('ABP REC Prices'!S$5,Inputs_ByYear!$D$7:$Y$7,0)))</f>
        <v>73.53700932615304</v>
      </c>
      <c r="T23" s="444" cm="1">
        <f t="array" ref="T23">S23*(1+INDEX(Inputs_ByYear!$D$8:$Y$8,,MATCH('ABP REC Prices'!T$5,Inputs_ByYear!$D$7:$Y$7,0)))</f>
        <v>72.801639232891503</v>
      </c>
      <c r="U23" s="444" cm="1">
        <f t="array" ref="U23">T23*(1+INDEX(Inputs_ByYear!$D$8:$Y$8,,MATCH('ABP REC Prices'!U$5,Inputs_ByYear!$D$7:$Y$7,0)))</f>
        <v>72.073622840562592</v>
      </c>
      <c r="V23" s="444" cm="1">
        <f t="array" ref="V23">U23*(1+INDEX(Inputs_ByYear!$D$8:$Y$8,,MATCH('ABP REC Prices'!V$5,Inputs_ByYear!$D$7:$Y$7,0)))</f>
        <v>71.352886612156965</v>
      </c>
      <c r="W23" s="444" cm="1">
        <f t="array" ref="W23">V23*(1+INDEX(Inputs_ByYear!$D$8:$Y$8,,MATCH('ABP REC Prices'!W$5,Inputs_ByYear!$D$7:$Y$7,0)))</f>
        <v>70.639357746035401</v>
      </c>
      <c r="X23" s="444" cm="1">
        <f t="array" ref="X23">W23*(1+INDEX(Inputs_ByYear!$D$8:$Y$8,,MATCH('ABP REC Prices'!X$5,Inputs_ByYear!$D$7:$Y$7,0)))</f>
        <v>69.93296416857504</v>
      </c>
      <c r="Y23" s="444" cm="1">
        <f t="array" ref="Y23">X23*(1+INDEX(Inputs_ByYear!$D$8:$Y$8,,MATCH('ABP REC Prices'!Y$5,Inputs_ByYear!$D$7:$Y$7,0)))</f>
        <v>69.23363452688929</v>
      </c>
      <c r="Z23" s="444" cm="1">
        <f t="array" ref="Z23">Y23*(1+INDEX(Inputs_ByYear!$D$8:$Y$8,,MATCH('ABP REC Prices'!Z$5,Inputs_ByYear!$D$7:$Y$7,0)))</f>
        <v>68.541298181620391</v>
      </c>
      <c r="AA23" s="444" cm="1">
        <f t="array" ref="AA23">Z23*(1+INDEX(Inputs_ByYear!$D$8:$Y$8,,MATCH('ABP REC Prices'!AA$5,Inputs_ByYear!$D$7:$Y$7,0)))</f>
        <v>67.855885199804192</v>
      </c>
      <c r="AB23" s="444" cm="1">
        <f t="array" ref="AB23">AA23*(1+INDEX(Inputs_ByYear!$D$8:$Y$8,,MATCH('ABP REC Prices'!AB$5,Inputs_ByYear!$D$7:$Y$7,0)))</f>
        <v>67.177326347806144</v>
      </c>
    </row>
    <row r="24" spans="2:28" ht="14.75" customHeight="1" x14ac:dyDescent="0.25">
      <c r="B24" s="227" t="s">
        <v>258</v>
      </c>
      <c r="C24" s="227" t="s">
        <v>235</v>
      </c>
      <c r="D24" s="227" t="s">
        <v>324</v>
      </c>
      <c r="E24" s="272" t="str">
        <f t="shared" si="0"/>
        <v>A_Traditional Community Solar_&gt;200-500</v>
      </c>
      <c r="F24" s="249" t="s">
        <v>93</v>
      </c>
      <c r="G24" s="314">
        <v>53.461735761445411</v>
      </c>
      <c r="H24" s="125">
        <v>53.461735761445411</v>
      </c>
      <c r="I24" s="125">
        <v>53.461735761445411</v>
      </c>
      <c r="J24" s="444" cm="1">
        <f t="array" ref="J24">I24*(1+INDEX(Inputs_ByYear!$D$8:$Y$8,,MATCH('ABP REC Prices'!J$5,Inputs_ByYear!$D$7:$Y$7,0)))</f>
        <v>74.846430066023572</v>
      </c>
      <c r="K24" s="444" cm="1">
        <f t="array" ref="K24">J24*(1+INDEX(Inputs_ByYear!$D$8:$Y$8,,MATCH('ABP REC Prices'!K$5,Inputs_ByYear!$D$7:$Y$7,0)))</f>
        <v>74.097965765363341</v>
      </c>
      <c r="L24" s="444" cm="1">
        <f t="array" ref="L24">K24*(1+INDEX(Inputs_ByYear!$D$8:$Y$8,,MATCH('ABP REC Prices'!L$5,Inputs_ByYear!$D$7:$Y$7,0)))</f>
        <v>73.356986107709702</v>
      </c>
      <c r="M24" s="444" cm="1">
        <f t="array" ref="M24">L24*(1+INDEX(Inputs_ByYear!$D$8:$Y$8,,MATCH('ABP REC Prices'!M$5,Inputs_ByYear!$D$7:$Y$7,0)))</f>
        <v>72.623416246632601</v>
      </c>
      <c r="N24" s="444" cm="1">
        <f t="array" ref="N24">M24*(1+INDEX(Inputs_ByYear!$D$8:$Y$8,,MATCH('ABP REC Prices'!N$5,Inputs_ByYear!$D$7:$Y$7,0)))</f>
        <v>71.897182084166275</v>
      </c>
      <c r="O24" s="444" cm="1">
        <f t="array" ref="O24">N24*(1+INDEX(Inputs_ByYear!$D$8:$Y$8,,MATCH('ABP REC Prices'!O$5,Inputs_ByYear!$D$7:$Y$7,0)))</f>
        <v>71.178210263324615</v>
      </c>
      <c r="P24" s="444" cm="1">
        <f t="array" ref="P24">O24*(1+INDEX(Inputs_ByYear!$D$8:$Y$8,,MATCH('ABP REC Prices'!P$5,Inputs_ByYear!$D$7:$Y$7,0)))</f>
        <v>70.466428160691365</v>
      </c>
      <c r="Q24" s="444" cm="1">
        <f t="array" ref="Q24">P24*(1+INDEX(Inputs_ByYear!$D$8:$Y$8,,MATCH('ABP REC Prices'!Q$5,Inputs_ByYear!$D$7:$Y$7,0)))</f>
        <v>69.761763879084455</v>
      </c>
      <c r="R24" s="444" cm="1">
        <f t="array" ref="R24">Q24*(1+INDEX(Inputs_ByYear!$D$8:$Y$8,,MATCH('ABP REC Prices'!R$5,Inputs_ByYear!$D$7:$Y$7,0)))</f>
        <v>69.06414624029361</v>
      </c>
      <c r="S24" s="444" cm="1">
        <f t="array" ref="S24">R24*(1+INDEX(Inputs_ByYear!$D$8:$Y$8,,MATCH('ABP REC Prices'!S$5,Inputs_ByYear!$D$7:$Y$7,0)))</f>
        <v>68.373504777890673</v>
      </c>
      <c r="T24" s="444" cm="1">
        <f t="array" ref="T24">S24*(1+INDEX(Inputs_ByYear!$D$8:$Y$8,,MATCH('ABP REC Prices'!T$5,Inputs_ByYear!$D$7:$Y$7,0)))</f>
        <v>67.689769730111763</v>
      </c>
      <c r="U24" s="444" cm="1">
        <f t="array" ref="U24">T24*(1+INDEX(Inputs_ByYear!$D$8:$Y$8,,MATCH('ABP REC Prices'!U$5,Inputs_ByYear!$D$7:$Y$7,0)))</f>
        <v>67.012872032810648</v>
      </c>
      <c r="V24" s="444" cm="1">
        <f t="array" ref="V24">U24*(1+INDEX(Inputs_ByYear!$D$8:$Y$8,,MATCH('ABP REC Prices'!V$5,Inputs_ByYear!$D$7:$Y$7,0)))</f>
        <v>66.34274331248254</v>
      </c>
      <c r="W24" s="444" cm="1">
        <f t="array" ref="W24">V24*(1+INDEX(Inputs_ByYear!$D$8:$Y$8,,MATCH('ABP REC Prices'!W$5,Inputs_ByYear!$D$7:$Y$7,0)))</f>
        <v>65.679315879357716</v>
      </c>
      <c r="X24" s="444" cm="1">
        <f t="array" ref="X24">W24*(1+INDEX(Inputs_ByYear!$D$8:$Y$8,,MATCH('ABP REC Prices'!X$5,Inputs_ByYear!$D$7:$Y$7,0)))</f>
        <v>65.02252272056414</v>
      </c>
      <c r="Y24" s="444" cm="1">
        <f t="array" ref="Y24">X24*(1+INDEX(Inputs_ByYear!$D$8:$Y$8,,MATCH('ABP REC Prices'!Y$5,Inputs_ByYear!$D$7:$Y$7,0)))</f>
        <v>64.372297493358502</v>
      </c>
      <c r="Z24" s="444" cm="1">
        <f t="array" ref="Z24">Y24*(1+INDEX(Inputs_ByYear!$D$8:$Y$8,,MATCH('ABP REC Prices'!Z$5,Inputs_ByYear!$D$7:$Y$7,0)))</f>
        <v>63.728574518424914</v>
      </c>
      <c r="AA24" s="444" cm="1">
        <f t="array" ref="AA24">Z24*(1+INDEX(Inputs_ByYear!$D$8:$Y$8,,MATCH('ABP REC Prices'!AA$5,Inputs_ByYear!$D$7:$Y$7,0)))</f>
        <v>63.091288773240663</v>
      </c>
      <c r="AB24" s="444" cm="1">
        <f t="array" ref="AB24">AA24*(1+INDEX(Inputs_ByYear!$D$8:$Y$8,,MATCH('ABP REC Prices'!AB$5,Inputs_ByYear!$D$7:$Y$7,0)))</f>
        <v>62.460375885508256</v>
      </c>
    </row>
    <row r="25" spans="2:28" ht="14.75" customHeight="1" x14ac:dyDescent="0.25">
      <c r="B25" s="227" t="s">
        <v>258</v>
      </c>
      <c r="C25" s="227" t="s">
        <v>235</v>
      </c>
      <c r="D25" s="227" t="s">
        <v>326</v>
      </c>
      <c r="E25" s="272" t="str">
        <f t="shared" si="0"/>
        <v>A_Traditional Community Solar_&gt;500-2000</v>
      </c>
      <c r="F25" s="249" t="s">
        <v>93</v>
      </c>
      <c r="G25" s="314">
        <v>46.01722546447931</v>
      </c>
      <c r="H25" s="125">
        <v>46.01722546447931</v>
      </c>
      <c r="I25" s="125">
        <v>46.01722546447931</v>
      </c>
      <c r="J25" s="444" cm="1">
        <f t="array" ref="J25">I25*(1+INDEX(Inputs_ByYear!$D$8:$Y$8,,MATCH('ABP REC Prices'!J$5,Inputs_ByYear!$D$7:$Y$7,0)))</f>
        <v>64.424115650271034</v>
      </c>
      <c r="K25" s="444" cm="1">
        <f t="array" ref="K25">J25*(1+INDEX(Inputs_ByYear!$D$8:$Y$8,,MATCH('ABP REC Prices'!K$5,Inputs_ByYear!$D$7:$Y$7,0)))</f>
        <v>63.779874493768325</v>
      </c>
      <c r="L25" s="444" cm="1">
        <f t="array" ref="L25">K25*(1+INDEX(Inputs_ByYear!$D$8:$Y$8,,MATCH('ABP REC Prices'!L$5,Inputs_ByYear!$D$7:$Y$7,0)))</f>
        <v>63.142075748830642</v>
      </c>
      <c r="M25" s="444" cm="1">
        <f t="array" ref="M25">L25*(1+INDEX(Inputs_ByYear!$D$8:$Y$8,,MATCH('ABP REC Prices'!M$5,Inputs_ByYear!$D$7:$Y$7,0)))</f>
        <v>62.510654991342335</v>
      </c>
      <c r="N25" s="444" cm="1">
        <f t="array" ref="N25">M25*(1+INDEX(Inputs_ByYear!$D$8:$Y$8,,MATCH('ABP REC Prices'!N$5,Inputs_ByYear!$D$7:$Y$7,0)))</f>
        <v>61.885548441428909</v>
      </c>
      <c r="O25" s="444" cm="1">
        <f t="array" ref="O25">N25*(1+INDEX(Inputs_ByYear!$D$8:$Y$8,,MATCH('ABP REC Prices'!O$5,Inputs_ByYear!$D$7:$Y$7,0)))</f>
        <v>61.266692957014619</v>
      </c>
      <c r="P25" s="444" cm="1">
        <f t="array" ref="P25">O25*(1+INDEX(Inputs_ByYear!$D$8:$Y$8,,MATCH('ABP REC Prices'!P$5,Inputs_ByYear!$D$7:$Y$7,0)))</f>
        <v>60.654026027444473</v>
      </c>
      <c r="Q25" s="444" cm="1">
        <f t="array" ref="Q25">P25*(1+INDEX(Inputs_ByYear!$D$8:$Y$8,,MATCH('ABP REC Prices'!Q$5,Inputs_ByYear!$D$7:$Y$7,0)))</f>
        <v>60.047485767170031</v>
      </c>
      <c r="R25" s="444" cm="1">
        <f t="array" ref="R25">Q25*(1+INDEX(Inputs_ByYear!$D$8:$Y$8,,MATCH('ABP REC Prices'!R$5,Inputs_ByYear!$D$7:$Y$7,0)))</f>
        <v>59.447010909498331</v>
      </c>
      <c r="S25" s="444" cm="1">
        <f t="array" ref="S25">R25*(1+INDEX(Inputs_ByYear!$D$8:$Y$8,,MATCH('ABP REC Prices'!S$5,Inputs_ByYear!$D$7:$Y$7,0)))</f>
        <v>58.852540800403347</v>
      </c>
      <c r="T25" s="444" cm="1">
        <f t="array" ref="T25">S25*(1+INDEX(Inputs_ByYear!$D$8:$Y$8,,MATCH('ABP REC Prices'!T$5,Inputs_ByYear!$D$7:$Y$7,0)))</f>
        <v>58.264015392399315</v>
      </c>
      <c r="U25" s="444" cm="1">
        <f t="array" ref="U25">T25*(1+INDEX(Inputs_ByYear!$D$8:$Y$8,,MATCH('ABP REC Prices'!U$5,Inputs_ByYear!$D$7:$Y$7,0)))</f>
        <v>57.681375238475319</v>
      </c>
      <c r="V25" s="444" cm="1">
        <f t="array" ref="V25">U25*(1+INDEX(Inputs_ByYear!$D$8:$Y$8,,MATCH('ABP REC Prices'!V$5,Inputs_ByYear!$D$7:$Y$7,0)))</f>
        <v>57.104561486090567</v>
      </c>
      <c r="W25" s="444" cm="1">
        <f t="array" ref="W25">V25*(1+INDEX(Inputs_ByYear!$D$8:$Y$8,,MATCH('ABP REC Prices'!W$5,Inputs_ByYear!$D$7:$Y$7,0)))</f>
        <v>56.53351587122966</v>
      </c>
      <c r="X25" s="444" cm="1">
        <f t="array" ref="X25">W25*(1+INDEX(Inputs_ByYear!$D$8:$Y$8,,MATCH('ABP REC Prices'!X$5,Inputs_ByYear!$D$7:$Y$7,0)))</f>
        <v>55.968180712517366</v>
      </c>
      <c r="Y25" s="444" cm="1">
        <f t="array" ref="Y25">X25*(1+INDEX(Inputs_ByYear!$D$8:$Y$8,,MATCH('ABP REC Prices'!Y$5,Inputs_ByYear!$D$7:$Y$7,0)))</f>
        <v>55.408498905392193</v>
      </c>
      <c r="Z25" s="444" cm="1">
        <f t="array" ref="Z25">Y25*(1+INDEX(Inputs_ByYear!$D$8:$Y$8,,MATCH('ABP REC Prices'!Z$5,Inputs_ByYear!$D$7:$Y$7,0)))</f>
        <v>54.854413916338274</v>
      </c>
      <c r="AA25" s="444" cm="1">
        <f t="array" ref="AA25">Z25*(1+INDEX(Inputs_ByYear!$D$8:$Y$8,,MATCH('ABP REC Prices'!AA$5,Inputs_ByYear!$D$7:$Y$7,0)))</f>
        <v>54.305869777174891</v>
      </c>
      <c r="AB25" s="444" cm="1">
        <f t="array" ref="AB25">AA25*(1+INDEX(Inputs_ByYear!$D$8:$Y$8,,MATCH('ABP REC Prices'!AB$5,Inputs_ByYear!$D$7:$Y$7,0)))</f>
        <v>53.762811079403143</v>
      </c>
    </row>
    <row r="26" spans="2:28" ht="14.75" customHeight="1" x14ac:dyDescent="0.25">
      <c r="B26" s="227" t="s">
        <v>258</v>
      </c>
      <c r="C26" s="227" t="s">
        <v>235</v>
      </c>
      <c r="D26" s="227" t="s">
        <v>327</v>
      </c>
      <c r="E26" s="272" t="str">
        <f t="shared" si="0"/>
        <v>A_Traditional Community Solar_&gt;2000-5000</v>
      </c>
      <c r="F26" s="249" t="s">
        <v>93</v>
      </c>
      <c r="G26" s="314">
        <v>33.990364367097385</v>
      </c>
      <c r="H26" s="125">
        <v>33.990364367097385</v>
      </c>
      <c r="I26" s="125">
        <v>33.990364367097385</v>
      </c>
      <c r="J26" s="444" cm="1">
        <f t="array" ref="J26">I26*(1+INDEX(Inputs_ByYear!$D$8:$Y$8,,MATCH('ABP REC Prices'!J$5,Inputs_ByYear!$D$7:$Y$7,0)))</f>
        <v>47.586510113936335</v>
      </c>
      <c r="K26" s="444" cm="1">
        <f t="array" ref="K26">J26*(1+INDEX(Inputs_ByYear!$D$8:$Y$8,,MATCH('ABP REC Prices'!K$5,Inputs_ByYear!$D$7:$Y$7,0)))</f>
        <v>47.110645012796972</v>
      </c>
      <c r="L26" s="444" cm="1">
        <f t="array" ref="L26">K26*(1+INDEX(Inputs_ByYear!$D$8:$Y$8,,MATCH('ABP REC Prices'!L$5,Inputs_ByYear!$D$7:$Y$7,0)))</f>
        <v>46.639538562669003</v>
      </c>
      <c r="M26" s="444" cm="1">
        <f t="array" ref="M26">L26*(1+INDEX(Inputs_ByYear!$D$8:$Y$8,,MATCH('ABP REC Prices'!M$5,Inputs_ByYear!$D$7:$Y$7,0)))</f>
        <v>46.173143177042313</v>
      </c>
      <c r="N26" s="444" cm="1">
        <f t="array" ref="N26">M26*(1+INDEX(Inputs_ByYear!$D$8:$Y$8,,MATCH('ABP REC Prices'!N$5,Inputs_ByYear!$D$7:$Y$7,0)))</f>
        <v>45.711411745271889</v>
      </c>
      <c r="O26" s="444" cm="1">
        <f t="array" ref="O26">N26*(1+INDEX(Inputs_ByYear!$D$8:$Y$8,,MATCH('ABP REC Prices'!O$5,Inputs_ByYear!$D$7:$Y$7,0)))</f>
        <v>45.25429762781917</v>
      </c>
      <c r="P26" s="444" cm="1">
        <f t="array" ref="P26">O26*(1+INDEX(Inputs_ByYear!$D$8:$Y$8,,MATCH('ABP REC Prices'!P$5,Inputs_ByYear!$D$7:$Y$7,0)))</f>
        <v>44.801754651540975</v>
      </c>
      <c r="Q26" s="444" cm="1">
        <f t="array" ref="Q26">P26*(1+INDEX(Inputs_ByYear!$D$8:$Y$8,,MATCH('ABP REC Prices'!Q$5,Inputs_ByYear!$D$7:$Y$7,0)))</f>
        <v>44.353737105025566</v>
      </c>
      <c r="R26" s="444" cm="1">
        <f t="array" ref="R26">Q26*(1+INDEX(Inputs_ByYear!$D$8:$Y$8,,MATCH('ABP REC Prices'!R$5,Inputs_ByYear!$D$7:$Y$7,0)))</f>
        <v>43.910199733975311</v>
      </c>
      <c r="S26" s="444" cm="1">
        <f t="array" ref="S26">R26*(1+INDEX(Inputs_ByYear!$D$8:$Y$8,,MATCH('ABP REC Prices'!S$5,Inputs_ByYear!$D$7:$Y$7,0)))</f>
        <v>43.471097736635556</v>
      </c>
      <c r="T26" s="444" cm="1">
        <f t="array" ref="T26">S26*(1+INDEX(Inputs_ByYear!$D$8:$Y$8,,MATCH('ABP REC Prices'!T$5,Inputs_ByYear!$D$7:$Y$7,0)))</f>
        <v>43.036386759269199</v>
      </c>
      <c r="U26" s="444" cm="1">
        <f t="array" ref="U26">T26*(1+INDEX(Inputs_ByYear!$D$8:$Y$8,,MATCH('ABP REC Prices'!U$5,Inputs_ByYear!$D$7:$Y$7,0)))</f>
        <v>42.60602289167651</v>
      </c>
      <c r="V26" s="444" cm="1">
        <f t="array" ref="V26">U26*(1+INDEX(Inputs_ByYear!$D$8:$Y$8,,MATCH('ABP REC Prices'!V$5,Inputs_ByYear!$D$7:$Y$7,0)))</f>
        <v>42.179962662759742</v>
      </c>
      <c r="W26" s="444" cm="1">
        <f t="array" ref="W26">V26*(1+INDEX(Inputs_ByYear!$D$8:$Y$8,,MATCH('ABP REC Prices'!W$5,Inputs_ByYear!$D$7:$Y$7,0)))</f>
        <v>41.758163036132146</v>
      </c>
      <c r="X26" s="444" cm="1">
        <f t="array" ref="X26">W26*(1+INDEX(Inputs_ByYear!$D$8:$Y$8,,MATCH('ABP REC Prices'!X$5,Inputs_ByYear!$D$7:$Y$7,0)))</f>
        <v>41.340581405770827</v>
      </c>
      <c r="Y26" s="444" cm="1">
        <f t="array" ref="Y26">X26*(1+INDEX(Inputs_ByYear!$D$8:$Y$8,,MATCH('ABP REC Prices'!Y$5,Inputs_ByYear!$D$7:$Y$7,0)))</f>
        <v>40.927175591713116</v>
      </c>
      <c r="Z26" s="444" cm="1">
        <f t="array" ref="Z26">Y26*(1+INDEX(Inputs_ByYear!$D$8:$Y$8,,MATCH('ABP REC Prices'!Z$5,Inputs_ByYear!$D$7:$Y$7,0)))</f>
        <v>40.517903835795984</v>
      </c>
      <c r="AA26" s="444" cm="1">
        <f t="array" ref="AA26">Z26*(1+INDEX(Inputs_ByYear!$D$8:$Y$8,,MATCH('ABP REC Prices'!AA$5,Inputs_ByYear!$D$7:$Y$7,0)))</f>
        <v>40.112724797438027</v>
      </c>
      <c r="AB26" s="444" cm="1">
        <f t="array" ref="AB26">AA26*(1+INDEX(Inputs_ByYear!$D$8:$Y$8,,MATCH('ABP REC Prices'!AB$5,Inputs_ByYear!$D$7:$Y$7,0)))</f>
        <v>39.711597549463647</v>
      </c>
    </row>
    <row r="27" spans="2:28" ht="14.75" customHeight="1" x14ac:dyDescent="0.25">
      <c r="B27" s="227" t="s">
        <v>259</v>
      </c>
      <c r="C27" s="227" t="s">
        <v>235</v>
      </c>
      <c r="D27" s="227" t="s">
        <v>356</v>
      </c>
      <c r="E27" s="272" t="str">
        <f t="shared" si="0"/>
        <v>B_Traditional Community Solar_&lt;10</v>
      </c>
      <c r="F27" s="249" t="s">
        <v>93</v>
      </c>
      <c r="G27" s="314">
        <v>0</v>
      </c>
      <c r="H27" s="125">
        <v>0</v>
      </c>
      <c r="I27" s="125">
        <v>0</v>
      </c>
      <c r="J27" s="444" cm="1">
        <f t="array" ref="J27">I27*(1+INDEX(Inputs_ByYear!$D$8:$Y$8,,MATCH('ABP REC Prices'!J$5,Inputs_ByYear!$D$7:$Y$7,0)))</f>
        <v>0</v>
      </c>
      <c r="K27" s="444" cm="1">
        <f t="array" ref="K27">J27*(1+INDEX(Inputs_ByYear!$D$8:$Y$8,,MATCH('ABP REC Prices'!K$5,Inputs_ByYear!$D$7:$Y$7,0)))</f>
        <v>0</v>
      </c>
      <c r="L27" s="444" cm="1">
        <f t="array" ref="L27">K27*(1+INDEX(Inputs_ByYear!$D$8:$Y$8,,MATCH('ABP REC Prices'!L$5,Inputs_ByYear!$D$7:$Y$7,0)))</f>
        <v>0</v>
      </c>
      <c r="M27" s="444" cm="1">
        <f t="array" ref="M27">L27*(1+INDEX(Inputs_ByYear!$D$8:$Y$8,,MATCH('ABP REC Prices'!M$5,Inputs_ByYear!$D$7:$Y$7,0)))</f>
        <v>0</v>
      </c>
      <c r="N27" s="444" cm="1">
        <f t="array" ref="N27">M27*(1+INDEX(Inputs_ByYear!$D$8:$Y$8,,MATCH('ABP REC Prices'!N$5,Inputs_ByYear!$D$7:$Y$7,0)))</f>
        <v>0</v>
      </c>
      <c r="O27" s="444" cm="1">
        <f t="array" ref="O27">N27*(1+INDEX(Inputs_ByYear!$D$8:$Y$8,,MATCH('ABP REC Prices'!O$5,Inputs_ByYear!$D$7:$Y$7,0)))</f>
        <v>0</v>
      </c>
      <c r="P27" s="444" cm="1">
        <f t="array" ref="P27">O27*(1+INDEX(Inputs_ByYear!$D$8:$Y$8,,MATCH('ABP REC Prices'!P$5,Inputs_ByYear!$D$7:$Y$7,0)))</f>
        <v>0</v>
      </c>
      <c r="Q27" s="444" cm="1">
        <f t="array" ref="Q27">P27*(1+INDEX(Inputs_ByYear!$D$8:$Y$8,,MATCH('ABP REC Prices'!Q$5,Inputs_ByYear!$D$7:$Y$7,0)))</f>
        <v>0</v>
      </c>
      <c r="R27" s="444" cm="1">
        <f t="array" ref="R27">Q27*(1+INDEX(Inputs_ByYear!$D$8:$Y$8,,MATCH('ABP REC Prices'!R$5,Inputs_ByYear!$D$7:$Y$7,0)))</f>
        <v>0</v>
      </c>
      <c r="S27" s="444" cm="1">
        <f t="array" ref="S27">R27*(1+INDEX(Inputs_ByYear!$D$8:$Y$8,,MATCH('ABP REC Prices'!S$5,Inputs_ByYear!$D$7:$Y$7,0)))</f>
        <v>0</v>
      </c>
      <c r="T27" s="444" cm="1">
        <f t="array" ref="T27">S27*(1+INDEX(Inputs_ByYear!$D$8:$Y$8,,MATCH('ABP REC Prices'!T$5,Inputs_ByYear!$D$7:$Y$7,0)))</f>
        <v>0</v>
      </c>
      <c r="U27" s="444" cm="1">
        <f t="array" ref="U27">T27*(1+INDEX(Inputs_ByYear!$D$8:$Y$8,,MATCH('ABP REC Prices'!U$5,Inputs_ByYear!$D$7:$Y$7,0)))</f>
        <v>0</v>
      </c>
      <c r="V27" s="444" cm="1">
        <f t="array" ref="V27">U27*(1+INDEX(Inputs_ByYear!$D$8:$Y$8,,MATCH('ABP REC Prices'!V$5,Inputs_ByYear!$D$7:$Y$7,0)))</f>
        <v>0</v>
      </c>
      <c r="W27" s="444" cm="1">
        <f t="array" ref="W27">V27*(1+INDEX(Inputs_ByYear!$D$8:$Y$8,,MATCH('ABP REC Prices'!W$5,Inputs_ByYear!$D$7:$Y$7,0)))</f>
        <v>0</v>
      </c>
      <c r="X27" s="444" cm="1">
        <f t="array" ref="X27">W27*(1+INDEX(Inputs_ByYear!$D$8:$Y$8,,MATCH('ABP REC Prices'!X$5,Inputs_ByYear!$D$7:$Y$7,0)))</f>
        <v>0</v>
      </c>
      <c r="Y27" s="444" cm="1">
        <f t="array" ref="Y27">X27*(1+INDEX(Inputs_ByYear!$D$8:$Y$8,,MATCH('ABP REC Prices'!Y$5,Inputs_ByYear!$D$7:$Y$7,0)))</f>
        <v>0</v>
      </c>
      <c r="Z27" s="444" cm="1">
        <f t="array" ref="Z27">Y27*(1+INDEX(Inputs_ByYear!$D$8:$Y$8,,MATCH('ABP REC Prices'!Z$5,Inputs_ByYear!$D$7:$Y$7,0)))</f>
        <v>0</v>
      </c>
      <c r="AA27" s="444" cm="1">
        <f t="array" ref="AA27">Z27*(1+INDEX(Inputs_ByYear!$D$8:$Y$8,,MATCH('ABP REC Prices'!AA$5,Inputs_ByYear!$D$7:$Y$7,0)))</f>
        <v>0</v>
      </c>
      <c r="AB27" s="444" cm="1">
        <f t="array" ref="AB27">AA27*(1+INDEX(Inputs_ByYear!$D$8:$Y$8,,MATCH('ABP REC Prices'!AB$5,Inputs_ByYear!$D$7:$Y$7,0)))</f>
        <v>0</v>
      </c>
    </row>
    <row r="28" spans="2:28" ht="14.75" customHeight="1" x14ac:dyDescent="0.25">
      <c r="B28" s="227" t="s">
        <v>259</v>
      </c>
      <c r="C28" s="227" t="s">
        <v>235</v>
      </c>
      <c r="D28" s="227" t="s">
        <v>357</v>
      </c>
      <c r="E28" s="272" t="str">
        <f t="shared" si="0"/>
        <v>B_Traditional Community Solar_&gt;10-25</v>
      </c>
      <c r="F28" s="249" t="s">
        <v>93</v>
      </c>
      <c r="G28" s="314">
        <v>70.913961312877802</v>
      </c>
      <c r="H28" s="125">
        <v>70.913961312877802</v>
      </c>
      <c r="I28" s="125">
        <v>73.7</v>
      </c>
      <c r="J28" s="444" cm="1">
        <f t="array" ref="J28">I28*(1+INDEX(Inputs_ByYear!$D$8:$Y$8,,MATCH('ABP REC Prices'!J$5,Inputs_ByYear!$D$7:$Y$7,0)))</f>
        <v>103.17999999999999</v>
      </c>
      <c r="K28" s="444" cm="1">
        <f t="array" ref="K28">J28*(1+INDEX(Inputs_ByYear!$D$8:$Y$8,,MATCH('ABP REC Prices'!K$5,Inputs_ByYear!$D$7:$Y$7,0)))</f>
        <v>102.14819999999999</v>
      </c>
      <c r="L28" s="444" cm="1">
        <f t="array" ref="L28">K28*(1+INDEX(Inputs_ByYear!$D$8:$Y$8,,MATCH('ABP REC Prices'!L$5,Inputs_ByYear!$D$7:$Y$7,0)))</f>
        <v>101.12671799999998</v>
      </c>
      <c r="M28" s="444" cm="1">
        <f t="array" ref="M28">L28*(1+INDEX(Inputs_ByYear!$D$8:$Y$8,,MATCH('ABP REC Prices'!M$5,Inputs_ByYear!$D$7:$Y$7,0)))</f>
        <v>100.11545081999998</v>
      </c>
      <c r="N28" s="444" cm="1">
        <f t="array" ref="N28">M28*(1+INDEX(Inputs_ByYear!$D$8:$Y$8,,MATCH('ABP REC Prices'!N$5,Inputs_ByYear!$D$7:$Y$7,0)))</f>
        <v>99.114296311799976</v>
      </c>
      <c r="O28" s="444" cm="1">
        <f t="array" ref="O28">N28*(1+INDEX(Inputs_ByYear!$D$8:$Y$8,,MATCH('ABP REC Prices'!O$5,Inputs_ByYear!$D$7:$Y$7,0)))</f>
        <v>98.123153348681981</v>
      </c>
      <c r="P28" s="444" cm="1">
        <f t="array" ref="P28">O28*(1+INDEX(Inputs_ByYear!$D$8:$Y$8,,MATCH('ABP REC Prices'!P$5,Inputs_ByYear!$D$7:$Y$7,0)))</f>
        <v>97.141921815195161</v>
      </c>
      <c r="Q28" s="444" cm="1">
        <f t="array" ref="Q28">P28*(1+INDEX(Inputs_ByYear!$D$8:$Y$8,,MATCH('ABP REC Prices'!Q$5,Inputs_ByYear!$D$7:$Y$7,0)))</f>
        <v>96.17050259704321</v>
      </c>
      <c r="R28" s="444" cm="1">
        <f t="array" ref="R28">Q28*(1+INDEX(Inputs_ByYear!$D$8:$Y$8,,MATCH('ABP REC Prices'!R$5,Inputs_ByYear!$D$7:$Y$7,0)))</f>
        <v>95.208797571072779</v>
      </c>
      <c r="S28" s="444" cm="1">
        <f t="array" ref="S28">R28*(1+INDEX(Inputs_ByYear!$D$8:$Y$8,,MATCH('ABP REC Prices'!S$5,Inputs_ByYear!$D$7:$Y$7,0)))</f>
        <v>94.256709595362054</v>
      </c>
      <c r="T28" s="444" cm="1">
        <f t="array" ref="T28">S28*(1+INDEX(Inputs_ByYear!$D$8:$Y$8,,MATCH('ABP REC Prices'!T$5,Inputs_ByYear!$D$7:$Y$7,0)))</f>
        <v>93.314142499408433</v>
      </c>
      <c r="U28" s="444" cm="1">
        <f t="array" ref="U28">T28*(1+INDEX(Inputs_ByYear!$D$8:$Y$8,,MATCH('ABP REC Prices'!U$5,Inputs_ByYear!$D$7:$Y$7,0)))</f>
        <v>92.381001074414343</v>
      </c>
      <c r="V28" s="444" cm="1">
        <f t="array" ref="V28">U28*(1+INDEX(Inputs_ByYear!$D$8:$Y$8,,MATCH('ABP REC Prices'!V$5,Inputs_ByYear!$D$7:$Y$7,0)))</f>
        <v>91.457191063670194</v>
      </c>
      <c r="W28" s="444" cm="1">
        <f t="array" ref="W28">V28*(1+INDEX(Inputs_ByYear!$D$8:$Y$8,,MATCH('ABP REC Prices'!W$5,Inputs_ByYear!$D$7:$Y$7,0)))</f>
        <v>90.542619153033485</v>
      </c>
      <c r="X28" s="444" cm="1">
        <f t="array" ref="X28">W28*(1+INDEX(Inputs_ByYear!$D$8:$Y$8,,MATCH('ABP REC Prices'!X$5,Inputs_ByYear!$D$7:$Y$7,0)))</f>
        <v>89.637192961503146</v>
      </c>
      <c r="Y28" s="444" cm="1">
        <f t="array" ref="Y28">X28*(1+INDEX(Inputs_ByYear!$D$8:$Y$8,,MATCH('ABP REC Prices'!Y$5,Inputs_ByYear!$D$7:$Y$7,0)))</f>
        <v>88.740821031888117</v>
      </c>
      <c r="Z28" s="444" cm="1">
        <f t="array" ref="Z28">Y28*(1+INDEX(Inputs_ByYear!$D$8:$Y$8,,MATCH('ABP REC Prices'!Z$5,Inputs_ByYear!$D$7:$Y$7,0)))</f>
        <v>87.853412821569236</v>
      </c>
      <c r="AA28" s="444" cm="1">
        <f t="array" ref="AA28">Z28*(1+INDEX(Inputs_ByYear!$D$8:$Y$8,,MATCH('ABP REC Prices'!AA$5,Inputs_ByYear!$D$7:$Y$7,0)))</f>
        <v>86.974878693353546</v>
      </c>
      <c r="AB28" s="444" cm="1">
        <f t="array" ref="AB28">AA28*(1+INDEX(Inputs_ByYear!$D$8:$Y$8,,MATCH('ABP REC Prices'!AB$5,Inputs_ByYear!$D$7:$Y$7,0)))</f>
        <v>86.105129906420004</v>
      </c>
    </row>
    <row r="29" spans="2:28" ht="14.75" customHeight="1" x14ac:dyDescent="0.25">
      <c r="B29" s="227" t="s">
        <v>259</v>
      </c>
      <c r="C29" s="227" t="s">
        <v>235</v>
      </c>
      <c r="D29" s="227" t="s">
        <v>322</v>
      </c>
      <c r="E29" s="272" t="str">
        <f t="shared" si="0"/>
        <v>B_Traditional Community Solar_&gt;25-100</v>
      </c>
      <c r="F29" s="249" t="s">
        <v>93</v>
      </c>
      <c r="G29" s="314">
        <v>72.152913891963635</v>
      </c>
      <c r="H29" s="125">
        <v>72.152913891963635</v>
      </c>
      <c r="I29" s="125">
        <v>68.72</v>
      </c>
      <c r="J29" s="444" cm="1">
        <f t="array" ref="J29">I29*(1+INDEX(Inputs_ByYear!$D$8:$Y$8,,MATCH('ABP REC Prices'!J$5,Inputs_ByYear!$D$7:$Y$7,0)))</f>
        <v>96.207999999999998</v>
      </c>
      <c r="K29" s="444" cm="1">
        <f t="array" ref="K29">J29*(1+INDEX(Inputs_ByYear!$D$8:$Y$8,,MATCH('ABP REC Prices'!K$5,Inputs_ByYear!$D$7:$Y$7,0)))</f>
        <v>95.245919999999998</v>
      </c>
      <c r="L29" s="444" cm="1">
        <f t="array" ref="L29">K29*(1+INDEX(Inputs_ByYear!$D$8:$Y$8,,MATCH('ABP REC Prices'!L$5,Inputs_ByYear!$D$7:$Y$7,0)))</f>
        <v>94.293460799999991</v>
      </c>
      <c r="M29" s="444" cm="1">
        <f t="array" ref="M29">L29*(1+INDEX(Inputs_ByYear!$D$8:$Y$8,,MATCH('ABP REC Prices'!M$5,Inputs_ByYear!$D$7:$Y$7,0)))</f>
        <v>93.35052619199999</v>
      </c>
      <c r="N29" s="444" cm="1">
        <f t="array" ref="N29">M29*(1+INDEX(Inputs_ByYear!$D$8:$Y$8,,MATCH('ABP REC Prices'!N$5,Inputs_ByYear!$D$7:$Y$7,0)))</f>
        <v>92.417020930079985</v>
      </c>
      <c r="O29" s="444" cm="1">
        <f t="array" ref="O29">N29*(1+INDEX(Inputs_ByYear!$D$8:$Y$8,,MATCH('ABP REC Prices'!O$5,Inputs_ByYear!$D$7:$Y$7,0)))</f>
        <v>91.492850720779188</v>
      </c>
      <c r="P29" s="444" cm="1">
        <f t="array" ref="P29">O29*(1+INDEX(Inputs_ByYear!$D$8:$Y$8,,MATCH('ABP REC Prices'!P$5,Inputs_ByYear!$D$7:$Y$7,0)))</f>
        <v>90.577922213571398</v>
      </c>
      <c r="Q29" s="444" cm="1">
        <f t="array" ref="Q29">P29*(1+INDEX(Inputs_ByYear!$D$8:$Y$8,,MATCH('ABP REC Prices'!Q$5,Inputs_ByYear!$D$7:$Y$7,0)))</f>
        <v>89.672142991435678</v>
      </c>
      <c r="R29" s="444" cm="1">
        <f t="array" ref="R29">Q29*(1+INDEX(Inputs_ByYear!$D$8:$Y$8,,MATCH('ABP REC Prices'!R$5,Inputs_ByYear!$D$7:$Y$7,0)))</f>
        <v>88.775421561521327</v>
      </c>
      <c r="S29" s="444" cm="1">
        <f t="array" ref="S29">R29*(1+INDEX(Inputs_ByYear!$D$8:$Y$8,,MATCH('ABP REC Prices'!S$5,Inputs_ByYear!$D$7:$Y$7,0)))</f>
        <v>87.88766734590611</v>
      </c>
      <c r="T29" s="444" cm="1">
        <f t="array" ref="T29">S29*(1+INDEX(Inputs_ByYear!$D$8:$Y$8,,MATCH('ABP REC Prices'!T$5,Inputs_ByYear!$D$7:$Y$7,0)))</f>
        <v>87.008790672447049</v>
      </c>
      <c r="U29" s="444" cm="1">
        <f t="array" ref="U29">T29*(1+INDEX(Inputs_ByYear!$D$8:$Y$8,,MATCH('ABP REC Prices'!U$5,Inputs_ByYear!$D$7:$Y$7,0)))</f>
        <v>86.138702765722584</v>
      </c>
      <c r="V29" s="444" cm="1">
        <f t="array" ref="V29">U29*(1+INDEX(Inputs_ByYear!$D$8:$Y$8,,MATCH('ABP REC Prices'!V$5,Inputs_ByYear!$D$7:$Y$7,0)))</f>
        <v>85.277315738065354</v>
      </c>
      <c r="W29" s="444" cm="1">
        <f t="array" ref="W29">V29*(1+INDEX(Inputs_ByYear!$D$8:$Y$8,,MATCH('ABP REC Prices'!W$5,Inputs_ByYear!$D$7:$Y$7,0)))</f>
        <v>84.424542580684701</v>
      </c>
      <c r="X29" s="444" cm="1">
        <f t="array" ref="X29">W29*(1+INDEX(Inputs_ByYear!$D$8:$Y$8,,MATCH('ABP REC Prices'!X$5,Inputs_ByYear!$D$7:$Y$7,0)))</f>
        <v>83.580297154877854</v>
      </c>
      <c r="Y29" s="444" cm="1">
        <f t="array" ref="Y29">X29*(1+INDEX(Inputs_ByYear!$D$8:$Y$8,,MATCH('ABP REC Prices'!Y$5,Inputs_ByYear!$D$7:$Y$7,0)))</f>
        <v>82.744494183329081</v>
      </c>
      <c r="Z29" s="444" cm="1">
        <f t="array" ref="Z29">Y29*(1+INDEX(Inputs_ByYear!$D$8:$Y$8,,MATCH('ABP REC Prices'!Z$5,Inputs_ByYear!$D$7:$Y$7,0)))</f>
        <v>81.917049241495789</v>
      </c>
      <c r="AA29" s="444" cm="1">
        <f t="array" ref="AA29">Z29*(1+INDEX(Inputs_ByYear!$D$8:$Y$8,,MATCH('ABP REC Prices'!AA$5,Inputs_ByYear!$D$7:$Y$7,0)))</f>
        <v>81.097878749080834</v>
      </c>
      <c r="AB29" s="444" cm="1">
        <f t="array" ref="AB29">AA29*(1+INDEX(Inputs_ByYear!$D$8:$Y$8,,MATCH('ABP REC Prices'!AB$5,Inputs_ByYear!$D$7:$Y$7,0)))</f>
        <v>80.286899961590024</v>
      </c>
    </row>
    <row r="30" spans="2:28" ht="14.75" customHeight="1" x14ac:dyDescent="0.25">
      <c r="B30" s="227" t="s">
        <v>259</v>
      </c>
      <c r="C30" s="227" t="s">
        <v>235</v>
      </c>
      <c r="D30" s="227" t="s">
        <v>323</v>
      </c>
      <c r="E30" s="272" t="str">
        <f t="shared" si="0"/>
        <v>B_Traditional Community Solar_&gt;100-200</v>
      </c>
      <c r="F30" s="249" t="s">
        <v>93</v>
      </c>
      <c r="G30" s="314">
        <v>69.575540973483754</v>
      </c>
      <c r="H30" s="125">
        <v>69.575540973483754</v>
      </c>
      <c r="I30" s="125">
        <v>60.45</v>
      </c>
      <c r="J30" s="444" cm="1">
        <f t="array" ref="J30">I30*(1+INDEX(Inputs_ByYear!$D$8:$Y$8,,MATCH('ABP REC Prices'!J$5,Inputs_ByYear!$D$7:$Y$7,0)))</f>
        <v>84.63</v>
      </c>
      <c r="K30" s="444" cm="1">
        <f t="array" ref="K30">J30*(1+INDEX(Inputs_ByYear!$D$8:$Y$8,,MATCH('ABP REC Prices'!K$5,Inputs_ByYear!$D$7:$Y$7,0)))</f>
        <v>83.783699999999996</v>
      </c>
      <c r="L30" s="444" cm="1">
        <f t="array" ref="L30">K30*(1+INDEX(Inputs_ByYear!$D$8:$Y$8,,MATCH('ABP REC Prices'!L$5,Inputs_ByYear!$D$7:$Y$7,0)))</f>
        <v>82.945862999999989</v>
      </c>
      <c r="M30" s="444" cm="1">
        <f t="array" ref="M30">L30*(1+INDEX(Inputs_ByYear!$D$8:$Y$8,,MATCH('ABP REC Prices'!M$5,Inputs_ByYear!$D$7:$Y$7,0)))</f>
        <v>82.116404369999984</v>
      </c>
      <c r="N30" s="444" cm="1">
        <f t="array" ref="N30">M30*(1+INDEX(Inputs_ByYear!$D$8:$Y$8,,MATCH('ABP REC Prices'!N$5,Inputs_ByYear!$D$7:$Y$7,0)))</f>
        <v>81.295240326299989</v>
      </c>
      <c r="O30" s="444" cm="1">
        <f t="array" ref="O30">N30*(1+INDEX(Inputs_ByYear!$D$8:$Y$8,,MATCH('ABP REC Prices'!O$5,Inputs_ByYear!$D$7:$Y$7,0)))</f>
        <v>80.482287923036992</v>
      </c>
      <c r="P30" s="444" cm="1">
        <f t="array" ref="P30">O30*(1+INDEX(Inputs_ByYear!$D$8:$Y$8,,MATCH('ABP REC Prices'!P$5,Inputs_ByYear!$D$7:$Y$7,0)))</f>
        <v>79.67746504380662</v>
      </c>
      <c r="Q30" s="444" cm="1">
        <f t="array" ref="Q30">P30*(1+INDEX(Inputs_ByYear!$D$8:$Y$8,,MATCH('ABP REC Prices'!Q$5,Inputs_ByYear!$D$7:$Y$7,0)))</f>
        <v>78.880690393368553</v>
      </c>
      <c r="R30" s="444" cm="1">
        <f t="array" ref="R30">Q30*(1+INDEX(Inputs_ByYear!$D$8:$Y$8,,MATCH('ABP REC Prices'!R$5,Inputs_ByYear!$D$7:$Y$7,0)))</f>
        <v>78.091883489434863</v>
      </c>
      <c r="S30" s="444" cm="1">
        <f t="array" ref="S30">R30*(1+INDEX(Inputs_ByYear!$D$8:$Y$8,,MATCH('ABP REC Prices'!S$5,Inputs_ByYear!$D$7:$Y$7,0)))</f>
        <v>77.310964654540513</v>
      </c>
      <c r="T30" s="444" cm="1">
        <f t="array" ref="T30">S30*(1+INDEX(Inputs_ByYear!$D$8:$Y$8,,MATCH('ABP REC Prices'!T$5,Inputs_ByYear!$D$7:$Y$7,0)))</f>
        <v>76.537855007995105</v>
      </c>
      <c r="U30" s="444" cm="1">
        <f t="array" ref="U30">T30*(1+INDEX(Inputs_ByYear!$D$8:$Y$8,,MATCH('ABP REC Prices'!U$5,Inputs_ByYear!$D$7:$Y$7,0)))</f>
        <v>75.772476457915147</v>
      </c>
      <c r="V30" s="444" cm="1">
        <f t="array" ref="V30">U30*(1+INDEX(Inputs_ByYear!$D$8:$Y$8,,MATCH('ABP REC Prices'!V$5,Inputs_ByYear!$D$7:$Y$7,0)))</f>
        <v>75.014751693335995</v>
      </c>
      <c r="W30" s="444" cm="1">
        <f t="array" ref="W30">V30*(1+INDEX(Inputs_ByYear!$D$8:$Y$8,,MATCH('ABP REC Prices'!W$5,Inputs_ByYear!$D$7:$Y$7,0)))</f>
        <v>74.264604176402628</v>
      </c>
      <c r="X30" s="444" cm="1">
        <f t="array" ref="X30">W30*(1+INDEX(Inputs_ByYear!$D$8:$Y$8,,MATCH('ABP REC Prices'!X$5,Inputs_ByYear!$D$7:$Y$7,0)))</f>
        <v>73.521958134638595</v>
      </c>
      <c r="Y30" s="444" cm="1">
        <f t="array" ref="Y30">X30*(1+INDEX(Inputs_ByYear!$D$8:$Y$8,,MATCH('ABP REC Prices'!Y$5,Inputs_ByYear!$D$7:$Y$7,0)))</f>
        <v>72.78673855329221</v>
      </c>
      <c r="Z30" s="444" cm="1">
        <f t="array" ref="Z30">Y30*(1+INDEX(Inputs_ByYear!$D$8:$Y$8,,MATCH('ABP REC Prices'!Z$5,Inputs_ByYear!$D$7:$Y$7,0)))</f>
        <v>72.058871167759293</v>
      </c>
      <c r="AA30" s="444" cm="1">
        <f t="array" ref="AA30">Z30*(1+INDEX(Inputs_ByYear!$D$8:$Y$8,,MATCH('ABP REC Prices'!AA$5,Inputs_ByYear!$D$7:$Y$7,0)))</f>
        <v>71.3382824560817</v>
      </c>
      <c r="AB30" s="444" cm="1">
        <f t="array" ref="AB30">AA30*(1+INDEX(Inputs_ByYear!$D$8:$Y$8,,MATCH('ABP REC Prices'!AB$5,Inputs_ByYear!$D$7:$Y$7,0)))</f>
        <v>70.624899631520876</v>
      </c>
    </row>
    <row r="31" spans="2:28" ht="14.75" customHeight="1" x14ac:dyDescent="0.25">
      <c r="B31" s="227" t="s">
        <v>259</v>
      </c>
      <c r="C31" s="227" t="s">
        <v>235</v>
      </c>
      <c r="D31" s="227" t="s">
        <v>324</v>
      </c>
      <c r="E31" s="272" t="str">
        <f t="shared" si="0"/>
        <v>B_Traditional Community Solar_&gt;200-500</v>
      </c>
      <c r="F31" s="249" t="s">
        <v>93</v>
      </c>
      <c r="G31" s="314">
        <v>64.198456156671284</v>
      </c>
      <c r="H31" s="125">
        <v>64.198456156671284</v>
      </c>
      <c r="I31" s="125">
        <v>54.1</v>
      </c>
      <c r="J31" s="444" cm="1">
        <f t="array" ref="J31">I31*(1+INDEX(Inputs_ByYear!$D$8:$Y$8,,MATCH('ABP REC Prices'!J$5,Inputs_ByYear!$D$7:$Y$7,0)))</f>
        <v>75.739999999999995</v>
      </c>
      <c r="K31" s="444" cm="1">
        <f t="array" ref="K31">J31*(1+INDEX(Inputs_ByYear!$D$8:$Y$8,,MATCH('ABP REC Prices'!K$5,Inputs_ByYear!$D$7:$Y$7,0)))</f>
        <v>74.982599999999991</v>
      </c>
      <c r="L31" s="444" cm="1">
        <f t="array" ref="L31">K31*(1+INDEX(Inputs_ByYear!$D$8:$Y$8,,MATCH('ABP REC Prices'!L$5,Inputs_ByYear!$D$7:$Y$7,0)))</f>
        <v>74.232773999999992</v>
      </c>
      <c r="M31" s="444" cm="1">
        <f t="array" ref="M31">L31*(1+INDEX(Inputs_ByYear!$D$8:$Y$8,,MATCH('ABP REC Prices'!M$5,Inputs_ByYear!$D$7:$Y$7,0)))</f>
        <v>73.490446259999985</v>
      </c>
      <c r="N31" s="444" cm="1">
        <f t="array" ref="N31">M31*(1+INDEX(Inputs_ByYear!$D$8:$Y$8,,MATCH('ABP REC Prices'!N$5,Inputs_ByYear!$D$7:$Y$7,0)))</f>
        <v>72.755541797399985</v>
      </c>
      <c r="O31" s="444" cm="1">
        <f t="array" ref="O31">N31*(1+INDEX(Inputs_ByYear!$D$8:$Y$8,,MATCH('ABP REC Prices'!O$5,Inputs_ByYear!$D$7:$Y$7,0)))</f>
        <v>72.027986379425982</v>
      </c>
      <c r="P31" s="444" cm="1">
        <f t="array" ref="P31">O31*(1+INDEX(Inputs_ByYear!$D$8:$Y$8,,MATCH('ABP REC Prices'!P$5,Inputs_ByYear!$D$7:$Y$7,0)))</f>
        <v>71.307706515631722</v>
      </c>
      <c r="Q31" s="444" cm="1">
        <f t="array" ref="Q31">P31*(1+INDEX(Inputs_ByYear!$D$8:$Y$8,,MATCH('ABP REC Prices'!Q$5,Inputs_ByYear!$D$7:$Y$7,0)))</f>
        <v>70.594629450475409</v>
      </c>
      <c r="R31" s="444" cm="1">
        <f t="array" ref="R31">Q31*(1+INDEX(Inputs_ByYear!$D$8:$Y$8,,MATCH('ABP REC Prices'!R$5,Inputs_ByYear!$D$7:$Y$7,0)))</f>
        <v>69.888683155970654</v>
      </c>
      <c r="S31" s="444" cm="1">
        <f t="array" ref="S31">R31*(1+INDEX(Inputs_ByYear!$D$8:$Y$8,,MATCH('ABP REC Prices'!S$5,Inputs_ByYear!$D$7:$Y$7,0)))</f>
        <v>69.189796324410949</v>
      </c>
      <c r="T31" s="444" cm="1">
        <f t="array" ref="T31">S31*(1+INDEX(Inputs_ByYear!$D$8:$Y$8,,MATCH('ABP REC Prices'!T$5,Inputs_ByYear!$D$7:$Y$7,0)))</f>
        <v>68.497898361166833</v>
      </c>
      <c r="U31" s="444" cm="1">
        <f t="array" ref="U31">T31*(1+INDEX(Inputs_ByYear!$D$8:$Y$8,,MATCH('ABP REC Prices'!U$5,Inputs_ByYear!$D$7:$Y$7,0)))</f>
        <v>67.812919377555161</v>
      </c>
      <c r="V31" s="444" cm="1">
        <f t="array" ref="V31">U31*(1+INDEX(Inputs_ByYear!$D$8:$Y$8,,MATCH('ABP REC Prices'!V$5,Inputs_ByYear!$D$7:$Y$7,0)))</f>
        <v>67.134790183779614</v>
      </c>
      <c r="W31" s="444" cm="1">
        <f t="array" ref="W31">V31*(1+INDEX(Inputs_ByYear!$D$8:$Y$8,,MATCH('ABP REC Prices'!W$5,Inputs_ByYear!$D$7:$Y$7,0)))</f>
        <v>66.463442281941823</v>
      </c>
      <c r="X31" s="444" cm="1">
        <f t="array" ref="X31">W31*(1+INDEX(Inputs_ByYear!$D$8:$Y$8,,MATCH('ABP REC Prices'!X$5,Inputs_ByYear!$D$7:$Y$7,0)))</f>
        <v>65.798807859122405</v>
      </c>
      <c r="Y31" s="444" cm="1">
        <f t="array" ref="Y31">X31*(1+INDEX(Inputs_ByYear!$D$8:$Y$8,,MATCH('ABP REC Prices'!Y$5,Inputs_ByYear!$D$7:$Y$7,0)))</f>
        <v>65.140819780531174</v>
      </c>
      <c r="Z31" s="444" cm="1">
        <f t="array" ref="Z31">Y31*(1+INDEX(Inputs_ByYear!$D$8:$Y$8,,MATCH('ABP REC Prices'!Z$5,Inputs_ByYear!$D$7:$Y$7,0)))</f>
        <v>64.489411582725864</v>
      </c>
      <c r="AA31" s="444" cm="1">
        <f t="array" ref="AA31">Z31*(1+INDEX(Inputs_ByYear!$D$8:$Y$8,,MATCH('ABP REC Prices'!AA$5,Inputs_ByYear!$D$7:$Y$7,0)))</f>
        <v>63.844517466898608</v>
      </c>
      <c r="AB31" s="444" cm="1">
        <f t="array" ref="AB31">AA31*(1+INDEX(Inputs_ByYear!$D$8:$Y$8,,MATCH('ABP REC Prices'!AB$5,Inputs_ByYear!$D$7:$Y$7,0)))</f>
        <v>63.206072292229621</v>
      </c>
    </row>
    <row r="32" spans="2:28" ht="14.75" customHeight="1" x14ac:dyDescent="0.25">
      <c r="B32" s="227" t="s">
        <v>259</v>
      </c>
      <c r="C32" s="227" t="s">
        <v>235</v>
      </c>
      <c r="D32" s="227" t="s">
        <v>326</v>
      </c>
      <c r="E32" s="272" t="str">
        <f t="shared" si="0"/>
        <v>B_Traditional Community Solar_&gt;500-2000</v>
      </c>
      <c r="F32" s="249" t="s">
        <v>93</v>
      </c>
      <c r="G32" s="314">
        <v>54.242853285461315</v>
      </c>
      <c r="H32" s="125">
        <v>54.242853285461315</v>
      </c>
      <c r="I32" s="125">
        <v>43.99</v>
      </c>
      <c r="J32" s="444" cm="1">
        <f t="array" ref="J32">I32*(1+INDEX(Inputs_ByYear!$D$8:$Y$8,,MATCH('ABP REC Prices'!J$5,Inputs_ByYear!$D$7:$Y$7,0)))</f>
        <v>61.585999999999999</v>
      </c>
      <c r="K32" s="444" cm="1">
        <f t="array" ref="K32">J32*(1+INDEX(Inputs_ByYear!$D$8:$Y$8,,MATCH('ABP REC Prices'!K$5,Inputs_ByYear!$D$7:$Y$7,0)))</f>
        <v>60.970140000000001</v>
      </c>
      <c r="L32" s="444" cm="1">
        <f t="array" ref="L32">K32*(1+INDEX(Inputs_ByYear!$D$8:$Y$8,,MATCH('ABP REC Prices'!L$5,Inputs_ByYear!$D$7:$Y$7,0)))</f>
        <v>60.360438600000002</v>
      </c>
      <c r="M32" s="444" cm="1">
        <f t="array" ref="M32">L32*(1+INDEX(Inputs_ByYear!$D$8:$Y$8,,MATCH('ABP REC Prices'!M$5,Inputs_ByYear!$D$7:$Y$7,0)))</f>
        <v>59.756834214000001</v>
      </c>
      <c r="N32" s="444" cm="1">
        <f t="array" ref="N32">M32*(1+INDEX(Inputs_ByYear!$D$8:$Y$8,,MATCH('ABP REC Prices'!N$5,Inputs_ByYear!$D$7:$Y$7,0)))</f>
        <v>59.159265871860001</v>
      </c>
      <c r="O32" s="444" cm="1">
        <f t="array" ref="O32">N32*(1+INDEX(Inputs_ByYear!$D$8:$Y$8,,MATCH('ABP REC Prices'!O$5,Inputs_ByYear!$D$7:$Y$7,0)))</f>
        <v>58.567673213141397</v>
      </c>
      <c r="P32" s="444" cm="1">
        <f t="array" ref="P32">O32*(1+INDEX(Inputs_ByYear!$D$8:$Y$8,,MATCH('ABP REC Prices'!P$5,Inputs_ByYear!$D$7:$Y$7,0)))</f>
        <v>57.981996481009979</v>
      </c>
      <c r="Q32" s="444" cm="1">
        <f t="array" ref="Q32">P32*(1+INDEX(Inputs_ByYear!$D$8:$Y$8,,MATCH('ABP REC Prices'!Q$5,Inputs_ByYear!$D$7:$Y$7,0)))</f>
        <v>57.40217651619988</v>
      </c>
      <c r="R32" s="444" cm="1">
        <f t="array" ref="R32">Q32*(1+INDEX(Inputs_ByYear!$D$8:$Y$8,,MATCH('ABP REC Prices'!R$5,Inputs_ByYear!$D$7:$Y$7,0)))</f>
        <v>56.828154751037879</v>
      </c>
      <c r="S32" s="444" cm="1">
        <f t="array" ref="S32">R32*(1+INDEX(Inputs_ByYear!$D$8:$Y$8,,MATCH('ABP REC Prices'!S$5,Inputs_ByYear!$D$7:$Y$7,0)))</f>
        <v>56.259873203527498</v>
      </c>
      <c r="T32" s="444" cm="1">
        <f t="array" ref="T32">S32*(1+INDEX(Inputs_ByYear!$D$8:$Y$8,,MATCH('ABP REC Prices'!T$5,Inputs_ByYear!$D$7:$Y$7,0)))</f>
        <v>55.697274471492221</v>
      </c>
      <c r="U32" s="444" cm="1">
        <f t="array" ref="U32">T32*(1+INDEX(Inputs_ByYear!$D$8:$Y$8,,MATCH('ABP REC Prices'!U$5,Inputs_ByYear!$D$7:$Y$7,0)))</f>
        <v>55.140301726777295</v>
      </c>
      <c r="V32" s="444" cm="1">
        <f t="array" ref="V32">U32*(1+INDEX(Inputs_ByYear!$D$8:$Y$8,,MATCH('ABP REC Prices'!V$5,Inputs_ByYear!$D$7:$Y$7,0)))</f>
        <v>54.588898709509522</v>
      </c>
      <c r="W32" s="444" cm="1">
        <f t="array" ref="W32">V32*(1+INDEX(Inputs_ByYear!$D$8:$Y$8,,MATCH('ABP REC Prices'!W$5,Inputs_ByYear!$D$7:$Y$7,0)))</f>
        <v>54.043009722414425</v>
      </c>
      <c r="X32" s="444" cm="1">
        <f t="array" ref="X32">W32*(1+INDEX(Inputs_ByYear!$D$8:$Y$8,,MATCH('ABP REC Prices'!X$5,Inputs_ByYear!$D$7:$Y$7,0)))</f>
        <v>53.502579625190279</v>
      </c>
      <c r="Y32" s="444" cm="1">
        <f t="array" ref="Y32">X32*(1+INDEX(Inputs_ByYear!$D$8:$Y$8,,MATCH('ABP REC Prices'!Y$5,Inputs_ByYear!$D$7:$Y$7,0)))</f>
        <v>52.967553828938378</v>
      </c>
      <c r="Z32" s="444" cm="1">
        <f t="array" ref="Z32">Y32*(1+INDEX(Inputs_ByYear!$D$8:$Y$8,,MATCH('ABP REC Prices'!Z$5,Inputs_ByYear!$D$7:$Y$7,0)))</f>
        <v>52.437878290648996</v>
      </c>
      <c r="AA32" s="444" cm="1">
        <f t="array" ref="AA32">Z32*(1+INDEX(Inputs_ByYear!$D$8:$Y$8,,MATCH('ABP REC Prices'!AA$5,Inputs_ByYear!$D$7:$Y$7,0)))</f>
        <v>51.913499507742507</v>
      </c>
      <c r="AB32" s="444" cm="1">
        <f t="array" ref="AB32">AA32*(1+INDEX(Inputs_ByYear!$D$8:$Y$8,,MATCH('ABP REC Prices'!AB$5,Inputs_ByYear!$D$7:$Y$7,0)))</f>
        <v>51.394364512665085</v>
      </c>
    </row>
    <row r="33" spans="2:28" ht="14.75" customHeight="1" x14ac:dyDescent="0.25">
      <c r="B33" s="227" t="s">
        <v>259</v>
      </c>
      <c r="C33" s="227" t="s">
        <v>235</v>
      </c>
      <c r="D33" s="227" t="s">
        <v>327</v>
      </c>
      <c r="E33" s="272" t="str">
        <f t="shared" si="0"/>
        <v>B_Traditional Community Solar_&gt;2000-5000</v>
      </c>
      <c r="F33" s="249" t="s">
        <v>93</v>
      </c>
      <c r="G33" s="314">
        <v>39.983695969239264</v>
      </c>
      <c r="H33" s="125">
        <v>39.983695969239264</v>
      </c>
      <c r="I33" s="125">
        <v>30.22</v>
      </c>
      <c r="J33" s="444" cm="1">
        <f t="array" ref="J33">I33*(1+INDEX(Inputs_ByYear!$D$8:$Y$8,,MATCH('ABP REC Prices'!J$5,Inputs_ByYear!$D$7:$Y$7,0)))</f>
        <v>42.307999999999993</v>
      </c>
      <c r="K33" s="444" cm="1">
        <f t="array" ref="K33">J33*(1+INDEX(Inputs_ByYear!$D$8:$Y$8,,MATCH('ABP REC Prices'!K$5,Inputs_ByYear!$D$7:$Y$7,0)))</f>
        <v>41.884919999999994</v>
      </c>
      <c r="L33" s="444" cm="1">
        <f t="array" ref="L33">K33*(1+INDEX(Inputs_ByYear!$D$8:$Y$8,,MATCH('ABP REC Prices'!L$5,Inputs_ByYear!$D$7:$Y$7,0)))</f>
        <v>41.466070799999997</v>
      </c>
      <c r="M33" s="444" cm="1">
        <f t="array" ref="M33">L33*(1+INDEX(Inputs_ByYear!$D$8:$Y$8,,MATCH('ABP REC Prices'!M$5,Inputs_ByYear!$D$7:$Y$7,0)))</f>
        <v>41.051410091999998</v>
      </c>
      <c r="N33" s="444" cm="1">
        <f t="array" ref="N33">M33*(1+INDEX(Inputs_ByYear!$D$8:$Y$8,,MATCH('ABP REC Prices'!N$5,Inputs_ByYear!$D$7:$Y$7,0)))</f>
        <v>40.640895991080001</v>
      </c>
      <c r="O33" s="444" cm="1">
        <f t="array" ref="O33">N33*(1+INDEX(Inputs_ByYear!$D$8:$Y$8,,MATCH('ABP REC Prices'!O$5,Inputs_ByYear!$D$7:$Y$7,0)))</f>
        <v>40.234487031169202</v>
      </c>
      <c r="P33" s="444" cm="1">
        <f t="array" ref="P33">O33*(1+INDEX(Inputs_ByYear!$D$8:$Y$8,,MATCH('ABP REC Prices'!P$5,Inputs_ByYear!$D$7:$Y$7,0)))</f>
        <v>39.832142160857508</v>
      </c>
      <c r="Q33" s="444" cm="1">
        <f t="array" ref="Q33">P33*(1+INDEX(Inputs_ByYear!$D$8:$Y$8,,MATCH('ABP REC Prices'!Q$5,Inputs_ByYear!$D$7:$Y$7,0)))</f>
        <v>39.433820739248929</v>
      </c>
      <c r="R33" s="444" cm="1">
        <f t="array" ref="R33">Q33*(1+INDEX(Inputs_ByYear!$D$8:$Y$8,,MATCH('ABP REC Prices'!R$5,Inputs_ByYear!$D$7:$Y$7,0)))</f>
        <v>39.039482531856443</v>
      </c>
      <c r="S33" s="444" cm="1">
        <f t="array" ref="S33">R33*(1+INDEX(Inputs_ByYear!$D$8:$Y$8,,MATCH('ABP REC Prices'!S$5,Inputs_ByYear!$D$7:$Y$7,0)))</f>
        <v>38.649087706537877</v>
      </c>
      <c r="T33" s="444" cm="1">
        <f t="array" ref="T33">S33*(1+INDEX(Inputs_ByYear!$D$8:$Y$8,,MATCH('ABP REC Prices'!T$5,Inputs_ByYear!$D$7:$Y$7,0)))</f>
        <v>38.2625968294725</v>
      </c>
      <c r="U33" s="444" cm="1">
        <f t="array" ref="U33">T33*(1+INDEX(Inputs_ByYear!$D$8:$Y$8,,MATCH('ABP REC Prices'!U$5,Inputs_ByYear!$D$7:$Y$7,0)))</f>
        <v>37.879970861177775</v>
      </c>
      <c r="V33" s="444" cm="1">
        <f t="array" ref="V33">U33*(1+INDEX(Inputs_ByYear!$D$8:$Y$8,,MATCH('ABP REC Prices'!V$5,Inputs_ByYear!$D$7:$Y$7,0)))</f>
        <v>37.501171152565995</v>
      </c>
      <c r="W33" s="444" cm="1">
        <f t="array" ref="W33">V33*(1+INDEX(Inputs_ByYear!$D$8:$Y$8,,MATCH('ABP REC Prices'!W$5,Inputs_ByYear!$D$7:$Y$7,0)))</f>
        <v>37.126159441040336</v>
      </c>
      <c r="X33" s="444" cm="1">
        <f t="array" ref="X33">W33*(1+INDEX(Inputs_ByYear!$D$8:$Y$8,,MATCH('ABP REC Prices'!X$5,Inputs_ByYear!$D$7:$Y$7,0)))</f>
        <v>36.75489784662993</v>
      </c>
      <c r="Y33" s="444" cm="1">
        <f t="array" ref="Y33">X33*(1+INDEX(Inputs_ByYear!$D$8:$Y$8,,MATCH('ABP REC Prices'!Y$5,Inputs_ByYear!$D$7:$Y$7,0)))</f>
        <v>36.387348868163627</v>
      </c>
      <c r="Z33" s="444" cm="1">
        <f t="array" ref="Z33">Y33*(1+INDEX(Inputs_ByYear!$D$8:$Y$8,,MATCH('ABP REC Prices'!Z$5,Inputs_ByYear!$D$7:$Y$7,0)))</f>
        <v>36.023475379481994</v>
      </c>
      <c r="AA33" s="444" cm="1">
        <f t="array" ref="AA33">Z33*(1+INDEX(Inputs_ByYear!$D$8:$Y$8,,MATCH('ABP REC Prices'!AA$5,Inputs_ByYear!$D$7:$Y$7,0)))</f>
        <v>35.663240625687173</v>
      </c>
      <c r="AB33" s="444" cm="1">
        <f t="array" ref="AB33">AA33*(1+INDEX(Inputs_ByYear!$D$8:$Y$8,,MATCH('ABP REC Prices'!AB$5,Inputs_ByYear!$D$7:$Y$7,0)))</f>
        <v>35.306608219430302</v>
      </c>
    </row>
    <row r="34" spans="2:28" ht="14.75" customHeight="1" x14ac:dyDescent="0.25">
      <c r="B34" s="227" t="s">
        <v>258</v>
      </c>
      <c r="C34" s="227" t="s">
        <v>248</v>
      </c>
      <c r="D34" s="227" t="s">
        <v>358</v>
      </c>
      <c r="E34" s="272" t="str">
        <f t="shared" si="0"/>
        <v>A_Public Schools_&gt;25</v>
      </c>
      <c r="F34" s="249" t="s">
        <v>93</v>
      </c>
      <c r="G34" s="314">
        <v>77.249187175757427</v>
      </c>
      <c r="H34" s="125">
        <v>77.16515343868295</v>
      </c>
      <c r="I34" s="125">
        <v>77.16515343868295</v>
      </c>
      <c r="J34" s="444" cm="1">
        <f t="array" ref="J34">I34*(1+INDEX(Inputs_ByYear!$D$8:$Y$8,,MATCH('ABP REC Prices'!J$5,Inputs_ByYear!$D$7:$Y$7,0)))</f>
        <v>108.03121481415613</v>
      </c>
      <c r="K34" s="444" cm="1">
        <f t="array" ref="K34">J34*(1+INDEX(Inputs_ByYear!$D$8:$Y$8,,MATCH('ABP REC Prices'!K$5,Inputs_ByYear!$D$7:$Y$7,0)))</f>
        <v>106.95090266601457</v>
      </c>
      <c r="L34" s="444" cm="1">
        <f t="array" ref="L34">K34*(1+INDEX(Inputs_ByYear!$D$8:$Y$8,,MATCH('ABP REC Prices'!L$5,Inputs_ByYear!$D$7:$Y$7,0)))</f>
        <v>105.88139363935443</v>
      </c>
      <c r="M34" s="444" cm="1">
        <f t="array" ref="M34">L34*(1+INDEX(Inputs_ByYear!$D$8:$Y$8,,MATCH('ABP REC Prices'!M$5,Inputs_ByYear!$D$7:$Y$7,0)))</f>
        <v>104.82257970296088</v>
      </c>
      <c r="N34" s="444" cm="1">
        <f t="array" ref="N34">M34*(1+INDEX(Inputs_ByYear!$D$8:$Y$8,,MATCH('ABP REC Prices'!N$5,Inputs_ByYear!$D$7:$Y$7,0)))</f>
        <v>103.77435390593126</v>
      </c>
      <c r="O34" s="444" cm="1">
        <f t="array" ref="O34">N34*(1+INDEX(Inputs_ByYear!$D$8:$Y$8,,MATCH('ABP REC Prices'!O$5,Inputs_ByYear!$D$7:$Y$7,0)))</f>
        <v>102.73661036687194</v>
      </c>
      <c r="P34" s="444" cm="1">
        <f t="array" ref="P34">O34*(1+INDEX(Inputs_ByYear!$D$8:$Y$8,,MATCH('ABP REC Prices'!P$5,Inputs_ByYear!$D$7:$Y$7,0)))</f>
        <v>101.70924426320322</v>
      </c>
      <c r="Q34" s="444" cm="1">
        <f t="array" ref="Q34">P34*(1+INDEX(Inputs_ByYear!$D$8:$Y$8,,MATCH('ABP REC Prices'!Q$5,Inputs_ByYear!$D$7:$Y$7,0)))</f>
        <v>100.69215182057118</v>
      </c>
      <c r="R34" s="444" cm="1">
        <f t="array" ref="R34">Q34*(1+INDEX(Inputs_ByYear!$D$8:$Y$8,,MATCH('ABP REC Prices'!R$5,Inputs_ByYear!$D$7:$Y$7,0)))</f>
        <v>99.685230302365468</v>
      </c>
      <c r="S34" s="444" cm="1">
        <f t="array" ref="S34">R34*(1+INDEX(Inputs_ByYear!$D$8:$Y$8,,MATCH('ABP REC Prices'!S$5,Inputs_ByYear!$D$7:$Y$7,0)))</f>
        <v>98.68837799934181</v>
      </c>
      <c r="T34" s="444" cm="1">
        <f t="array" ref="T34">S34*(1+INDEX(Inputs_ByYear!$D$8:$Y$8,,MATCH('ABP REC Prices'!T$5,Inputs_ByYear!$D$7:$Y$7,0)))</f>
        <v>97.70149421934839</v>
      </c>
      <c r="U34" s="444" cm="1">
        <f t="array" ref="U34">T34*(1+INDEX(Inputs_ByYear!$D$8:$Y$8,,MATCH('ABP REC Prices'!U$5,Inputs_ByYear!$D$7:$Y$7,0)))</f>
        <v>96.724479277154899</v>
      </c>
      <c r="V34" s="444" cm="1">
        <f t="array" ref="V34">U34*(1+INDEX(Inputs_ByYear!$D$8:$Y$8,,MATCH('ABP REC Prices'!V$5,Inputs_ByYear!$D$7:$Y$7,0)))</f>
        <v>95.757234484383346</v>
      </c>
      <c r="W34" s="444" cm="1">
        <f t="array" ref="W34">V34*(1+INDEX(Inputs_ByYear!$D$8:$Y$8,,MATCH('ABP REC Prices'!W$5,Inputs_ByYear!$D$7:$Y$7,0)))</f>
        <v>94.799662139539507</v>
      </c>
      <c r="X34" s="444" cm="1">
        <f t="array" ref="X34">W34*(1+INDEX(Inputs_ByYear!$D$8:$Y$8,,MATCH('ABP REC Prices'!X$5,Inputs_ByYear!$D$7:$Y$7,0)))</f>
        <v>93.851665518144117</v>
      </c>
      <c r="Y34" s="444" cm="1">
        <f t="array" ref="Y34">X34*(1+INDEX(Inputs_ByYear!$D$8:$Y$8,,MATCH('ABP REC Prices'!Y$5,Inputs_ByYear!$D$7:$Y$7,0)))</f>
        <v>92.913148862962672</v>
      </c>
      <c r="Z34" s="444" cm="1">
        <f t="array" ref="Z34">Y34*(1+INDEX(Inputs_ByYear!$D$8:$Y$8,,MATCH('ABP REC Prices'!Z$5,Inputs_ByYear!$D$7:$Y$7,0)))</f>
        <v>91.98401737433305</v>
      </c>
      <c r="AA34" s="444" cm="1">
        <f t="array" ref="AA34">Z34*(1+INDEX(Inputs_ByYear!$D$8:$Y$8,,MATCH('ABP REC Prices'!AA$5,Inputs_ByYear!$D$7:$Y$7,0)))</f>
        <v>91.064177200589725</v>
      </c>
      <c r="AB34" s="444" cm="1">
        <f t="array" ref="AB34">AA34*(1+INDEX(Inputs_ByYear!$D$8:$Y$8,,MATCH('ABP REC Prices'!AB$5,Inputs_ByYear!$D$7:$Y$7,0)))</f>
        <v>90.153535428583822</v>
      </c>
    </row>
    <row r="35" spans="2:28" ht="14.75" customHeight="1" x14ac:dyDescent="0.25">
      <c r="B35" s="227" t="s">
        <v>258</v>
      </c>
      <c r="C35" s="227" t="s">
        <v>248</v>
      </c>
      <c r="D35" s="227" t="s">
        <v>322</v>
      </c>
      <c r="E35" s="272" t="str">
        <f t="shared" si="0"/>
        <v>A_Public Schools_&gt;25-100</v>
      </c>
      <c r="F35" s="249" t="s">
        <v>93</v>
      </c>
      <c r="G35" s="314">
        <v>68.634487152371435</v>
      </c>
      <c r="H35" s="125">
        <v>68.566408502824288</v>
      </c>
      <c r="I35" s="125">
        <v>68.566408502824288</v>
      </c>
      <c r="J35" s="444" cm="1">
        <f t="array" ref="J35">I35*(1+INDEX(Inputs_ByYear!$D$8:$Y$8,,MATCH('ABP REC Prices'!J$5,Inputs_ByYear!$D$7:$Y$7,0)))</f>
        <v>95.992971903954</v>
      </c>
      <c r="K35" s="444" cm="1">
        <f t="array" ref="K35">J35*(1+INDEX(Inputs_ByYear!$D$8:$Y$8,,MATCH('ABP REC Prices'!K$5,Inputs_ByYear!$D$7:$Y$7,0)))</f>
        <v>95.033042184914464</v>
      </c>
      <c r="L35" s="444" cm="1">
        <f t="array" ref="L35">K35*(1+INDEX(Inputs_ByYear!$D$8:$Y$8,,MATCH('ABP REC Prices'!L$5,Inputs_ByYear!$D$7:$Y$7,0)))</f>
        <v>94.082711763065319</v>
      </c>
      <c r="M35" s="444" cm="1">
        <f t="array" ref="M35">L35*(1+INDEX(Inputs_ByYear!$D$8:$Y$8,,MATCH('ABP REC Prices'!M$5,Inputs_ByYear!$D$7:$Y$7,0)))</f>
        <v>93.141884645434672</v>
      </c>
      <c r="N35" s="444" cm="1">
        <f t="array" ref="N35">M35*(1+INDEX(Inputs_ByYear!$D$8:$Y$8,,MATCH('ABP REC Prices'!N$5,Inputs_ByYear!$D$7:$Y$7,0)))</f>
        <v>92.210465798980323</v>
      </c>
      <c r="O35" s="444" cm="1">
        <f t="array" ref="O35">N35*(1+INDEX(Inputs_ByYear!$D$8:$Y$8,,MATCH('ABP REC Prices'!O$5,Inputs_ByYear!$D$7:$Y$7,0)))</f>
        <v>91.288361140990517</v>
      </c>
      <c r="P35" s="444" cm="1">
        <f t="array" ref="P35">O35*(1+INDEX(Inputs_ByYear!$D$8:$Y$8,,MATCH('ABP REC Prices'!P$5,Inputs_ByYear!$D$7:$Y$7,0)))</f>
        <v>90.375477529580607</v>
      </c>
      <c r="Q35" s="444" cm="1">
        <f t="array" ref="Q35">P35*(1+INDEX(Inputs_ByYear!$D$8:$Y$8,,MATCH('ABP REC Prices'!Q$5,Inputs_ByYear!$D$7:$Y$7,0)))</f>
        <v>89.471722754284798</v>
      </c>
      <c r="R35" s="444" cm="1">
        <f t="array" ref="R35">Q35*(1+INDEX(Inputs_ByYear!$D$8:$Y$8,,MATCH('ABP REC Prices'!R$5,Inputs_ByYear!$D$7:$Y$7,0)))</f>
        <v>88.577005526741942</v>
      </c>
      <c r="S35" s="444" cm="1">
        <f t="array" ref="S35">R35*(1+INDEX(Inputs_ByYear!$D$8:$Y$8,,MATCH('ABP REC Prices'!S$5,Inputs_ByYear!$D$7:$Y$7,0)))</f>
        <v>87.691235471474528</v>
      </c>
      <c r="T35" s="444" cm="1">
        <f t="array" ref="T35">S35*(1+INDEX(Inputs_ByYear!$D$8:$Y$8,,MATCH('ABP REC Prices'!T$5,Inputs_ByYear!$D$7:$Y$7,0)))</f>
        <v>86.81432311675978</v>
      </c>
      <c r="U35" s="444" cm="1">
        <f t="array" ref="U35">T35*(1+INDEX(Inputs_ByYear!$D$8:$Y$8,,MATCH('ABP REC Prices'!U$5,Inputs_ByYear!$D$7:$Y$7,0)))</f>
        <v>85.946179885592187</v>
      </c>
      <c r="V35" s="444" cm="1">
        <f t="array" ref="V35">U35*(1+INDEX(Inputs_ByYear!$D$8:$Y$8,,MATCH('ABP REC Prices'!V$5,Inputs_ByYear!$D$7:$Y$7,0)))</f>
        <v>85.086718086736269</v>
      </c>
      <c r="W35" s="444" cm="1">
        <f t="array" ref="W35">V35*(1+INDEX(Inputs_ByYear!$D$8:$Y$8,,MATCH('ABP REC Prices'!W$5,Inputs_ByYear!$D$7:$Y$7,0)))</f>
        <v>84.235850905868901</v>
      </c>
      <c r="X35" s="444" cm="1">
        <f t="array" ref="X35">W35*(1+INDEX(Inputs_ByYear!$D$8:$Y$8,,MATCH('ABP REC Prices'!X$5,Inputs_ByYear!$D$7:$Y$7,0)))</f>
        <v>83.393492396810217</v>
      </c>
      <c r="Y35" s="444" cm="1">
        <f t="array" ref="Y35">X35*(1+INDEX(Inputs_ByYear!$D$8:$Y$8,,MATCH('ABP REC Prices'!Y$5,Inputs_ByYear!$D$7:$Y$7,0)))</f>
        <v>82.559557472842116</v>
      </c>
      <c r="Z35" s="444" cm="1">
        <f t="array" ref="Z35">Y35*(1+INDEX(Inputs_ByYear!$D$8:$Y$8,,MATCH('ABP REC Prices'!Z$5,Inputs_ByYear!$D$7:$Y$7,0)))</f>
        <v>81.733961898113691</v>
      </c>
      <c r="AA35" s="444" cm="1">
        <f t="array" ref="AA35">Z35*(1+INDEX(Inputs_ByYear!$D$8:$Y$8,,MATCH('ABP REC Prices'!AA$5,Inputs_ByYear!$D$7:$Y$7,0)))</f>
        <v>80.916622279132554</v>
      </c>
      <c r="AB35" s="444" cm="1">
        <f t="array" ref="AB35">AA35*(1+INDEX(Inputs_ByYear!$D$8:$Y$8,,MATCH('ABP REC Prices'!AB$5,Inputs_ByYear!$D$7:$Y$7,0)))</f>
        <v>80.107456056341221</v>
      </c>
    </row>
    <row r="36" spans="2:28" ht="14.75" customHeight="1" x14ac:dyDescent="0.25">
      <c r="B36" s="227" t="s">
        <v>258</v>
      </c>
      <c r="C36" s="227" t="s">
        <v>248</v>
      </c>
      <c r="D36" s="227" t="s">
        <v>323</v>
      </c>
      <c r="E36" s="272" t="str">
        <f t="shared" si="0"/>
        <v>A_Public Schools_&gt;100-200</v>
      </c>
      <c r="F36" s="249" t="s">
        <v>93</v>
      </c>
      <c r="G36" s="314">
        <v>65.882168942501892</v>
      </c>
      <c r="H36" s="125">
        <v>65.814122022409379</v>
      </c>
      <c r="I36" s="125">
        <v>65.814122022409379</v>
      </c>
      <c r="J36" s="444" cm="1">
        <f t="array" ref="J36">I36*(1+INDEX(Inputs_ByYear!$D$8:$Y$8,,MATCH('ABP REC Prices'!J$5,Inputs_ByYear!$D$7:$Y$7,0)))</f>
        <v>92.139770831373127</v>
      </c>
      <c r="K36" s="444" cm="1">
        <f t="array" ref="K36">J36*(1+INDEX(Inputs_ByYear!$D$8:$Y$8,,MATCH('ABP REC Prices'!K$5,Inputs_ByYear!$D$7:$Y$7,0)))</f>
        <v>91.218373123059393</v>
      </c>
      <c r="L36" s="444" cm="1">
        <f t="array" ref="L36">K36*(1+INDEX(Inputs_ByYear!$D$8:$Y$8,,MATCH('ABP REC Prices'!L$5,Inputs_ByYear!$D$7:$Y$7,0)))</f>
        <v>90.306189391828795</v>
      </c>
      <c r="M36" s="444" cm="1">
        <f t="array" ref="M36">L36*(1+INDEX(Inputs_ByYear!$D$8:$Y$8,,MATCH('ABP REC Prices'!M$5,Inputs_ByYear!$D$7:$Y$7,0)))</f>
        <v>89.403127497910504</v>
      </c>
      <c r="N36" s="444" cm="1">
        <f t="array" ref="N36">M36*(1+INDEX(Inputs_ByYear!$D$8:$Y$8,,MATCH('ABP REC Prices'!N$5,Inputs_ByYear!$D$7:$Y$7,0)))</f>
        <v>88.509096222931404</v>
      </c>
      <c r="O36" s="444" cm="1">
        <f t="array" ref="O36">N36*(1+INDEX(Inputs_ByYear!$D$8:$Y$8,,MATCH('ABP REC Prices'!O$5,Inputs_ByYear!$D$7:$Y$7,0)))</f>
        <v>87.624005260702091</v>
      </c>
      <c r="P36" s="444" cm="1">
        <f t="array" ref="P36">O36*(1+INDEX(Inputs_ByYear!$D$8:$Y$8,,MATCH('ABP REC Prices'!P$5,Inputs_ByYear!$D$7:$Y$7,0)))</f>
        <v>86.747765208095075</v>
      </c>
      <c r="Q36" s="444" cm="1">
        <f t="array" ref="Q36">P36*(1+INDEX(Inputs_ByYear!$D$8:$Y$8,,MATCH('ABP REC Prices'!Q$5,Inputs_ByYear!$D$7:$Y$7,0)))</f>
        <v>85.880287556014125</v>
      </c>
      <c r="R36" s="444" cm="1">
        <f t="array" ref="R36">Q36*(1+INDEX(Inputs_ByYear!$D$8:$Y$8,,MATCH('ABP REC Prices'!R$5,Inputs_ByYear!$D$7:$Y$7,0)))</f>
        <v>85.02148468045398</v>
      </c>
      <c r="S36" s="444" cm="1">
        <f t="array" ref="S36">R36*(1+INDEX(Inputs_ByYear!$D$8:$Y$8,,MATCH('ABP REC Prices'!S$5,Inputs_ByYear!$D$7:$Y$7,0)))</f>
        <v>84.171269833649433</v>
      </c>
      <c r="T36" s="444" cm="1">
        <f t="array" ref="T36">S36*(1+INDEX(Inputs_ByYear!$D$8:$Y$8,,MATCH('ABP REC Prices'!T$5,Inputs_ByYear!$D$7:$Y$7,0)))</f>
        <v>83.329557135312939</v>
      </c>
      <c r="U36" s="444" cm="1">
        <f t="array" ref="U36">T36*(1+INDEX(Inputs_ByYear!$D$8:$Y$8,,MATCH('ABP REC Prices'!U$5,Inputs_ByYear!$D$7:$Y$7,0)))</f>
        <v>82.496261563959806</v>
      </c>
      <c r="V36" s="444" cm="1">
        <f t="array" ref="V36">U36*(1+INDEX(Inputs_ByYear!$D$8:$Y$8,,MATCH('ABP REC Prices'!V$5,Inputs_ByYear!$D$7:$Y$7,0)))</f>
        <v>81.671298948320214</v>
      </c>
      <c r="W36" s="444" cm="1">
        <f t="array" ref="W36">V36*(1+INDEX(Inputs_ByYear!$D$8:$Y$8,,MATCH('ABP REC Prices'!W$5,Inputs_ByYear!$D$7:$Y$7,0)))</f>
        <v>80.854585958837006</v>
      </c>
      <c r="X36" s="444" cm="1">
        <f t="array" ref="X36">W36*(1+INDEX(Inputs_ByYear!$D$8:$Y$8,,MATCH('ABP REC Prices'!X$5,Inputs_ByYear!$D$7:$Y$7,0)))</f>
        <v>80.046040099248629</v>
      </c>
      <c r="Y36" s="444" cm="1">
        <f t="array" ref="Y36">X36*(1+INDEX(Inputs_ByYear!$D$8:$Y$8,,MATCH('ABP REC Prices'!Y$5,Inputs_ByYear!$D$7:$Y$7,0)))</f>
        <v>79.245579698256137</v>
      </c>
      <c r="Z36" s="444" cm="1">
        <f t="array" ref="Z36">Y36*(1+INDEX(Inputs_ByYear!$D$8:$Y$8,,MATCH('ABP REC Prices'!Z$5,Inputs_ByYear!$D$7:$Y$7,0)))</f>
        <v>78.453123901273571</v>
      </c>
      <c r="AA36" s="444" cm="1">
        <f t="array" ref="AA36">Z36*(1+INDEX(Inputs_ByYear!$D$8:$Y$8,,MATCH('ABP REC Prices'!AA$5,Inputs_ByYear!$D$7:$Y$7,0)))</f>
        <v>77.668592662260835</v>
      </c>
      <c r="AB36" s="444" cm="1">
        <f t="array" ref="AB36">AA36*(1+INDEX(Inputs_ByYear!$D$8:$Y$8,,MATCH('ABP REC Prices'!AB$5,Inputs_ByYear!$D$7:$Y$7,0)))</f>
        <v>76.89190673563823</v>
      </c>
    </row>
    <row r="37" spans="2:28" ht="14.75" customHeight="1" x14ac:dyDescent="0.25">
      <c r="B37" s="227" t="s">
        <v>258</v>
      </c>
      <c r="C37" s="227" t="s">
        <v>248</v>
      </c>
      <c r="D37" s="227" t="s">
        <v>324</v>
      </c>
      <c r="E37" s="272" t="str">
        <f t="shared" si="0"/>
        <v>A_Public Schools_&gt;200-500</v>
      </c>
      <c r="F37" s="249" t="s">
        <v>93</v>
      </c>
      <c r="G37" s="314">
        <v>57.78397267176198</v>
      </c>
      <c r="H37" s="125">
        <v>57.723515795785538</v>
      </c>
      <c r="I37" s="125">
        <v>57.723515795785538</v>
      </c>
      <c r="J37" s="444" cm="1">
        <f t="array" ref="J37">I37*(1+INDEX(Inputs_ByYear!$D$8:$Y$8,,MATCH('ABP REC Prices'!J$5,Inputs_ByYear!$D$7:$Y$7,0)))</f>
        <v>80.812922114099749</v>
      </c>
      <c r="K37" s="444" cm="1">
        <f t="array" ref="K37">J37*(1+INDEX(Inputs_ByYear!$D$8:$Y$8,,MATCH('ABP REC Prices'!K$5,Inputs_ByYear!$D$7:$Y$7,0)))</f>
        <v>80.004792892958747</v>
      </c>
      <c r="L37" s="444" cm="1">
        <f t="array" ref="L37">K37*(1+INDEX(Inputs_ByYear!$D$8:$Y$8,,MATCH('ABP REC Prices'!L$5,Inputs_ByYear!$D$7:$Y$7,0)))</f>
        <v>79.20474496402916</v>
      </c>
      <c r="M37" s="444" cm="1">
        <f t="array" ref="M37">L37*(1+INDEX(Inputs_ByYear!$D$8:$Y$8,,MATCH('ABP REC Prices'!M$5,Inputs_ByYear!$D$7:$Y$7,0)))</f>
        <v>78.412697514388867</v>
      </c>
      <c r="N37" s="444" cm="1">
        <f t="array" ref="N37">M37*(1+INDEX(Inputs_ByYear!$D$8:$Y$8,,MATCH('ABP REC Prices'!N$5,Inputs_ByYear!$D$7:$Y$7,0)))</f>
        <v>77.628570539244976</v>
      </c>
      <c r="O37" s="444" cm="1">
        <f t="array" ref="O37">N37*(1+INDEX(Inputs_ByYear!$D$8:$Y$8,,MATCH('ABP REC Prices'!O$5,Inputs_ByYear!$D$7:$Y$7,0)))</f>
        <v>76.852284833852522</v>
      </c>
      <c r="P37" s="444" cm="1">
        <f t="array" ref="P37">O37*(1+INDEX(Inputs_ByYear!$D$8:$Y$8,,MATCH('ABP REC Prices'!P$5,Inputs_ByYear!$D$7:$Y$7,0)))</f>
        <v>76.083761985514002</v>
      </c>
      <c r="Q37" s="444" cm="1">
        <f t="array" ref="Q37">P37*(1+INDEX(Inputs_ByYear!$D$8:$Y$8,,MATCH('ABP REC Prices'!Q$5,Inputs_ByYear!$D$7:$Y$7,0)))</f>
        <v>75.322924365658864</v>
      </c>
      <c r="R37" s="444" cm="1">
        <f t="array" ref="R37">Q37*(1+INDEX(Inputs_ByYear!$D$8:$Y$8,,MATCH('ABP REC Prices'!R$5,Inputs_ByYear!$D$7:$Y$7,0)))</f>
        <v>74.569695122002273</v>
      </c>
      <c r="S37" s="444" cm="1">
        <f t="array" ref="S37">R37*(1+INDEX(Inputs_ByYear!$D$8:$Y$8,,MATCH('ABP REC Prices'!S$5,Inputs_ByYear!$D$7:$Y$7,0)))</f>
        <v>73.823998170782247</v>
      </c>
      <c r="T37" s="444" cm="1">
        <f t="array" ref="T37">S37*(1+INDEX(Inputs_ByYear!$D$8:$Y$8,,MATCH('ABP REC Prices'!T$5,Inputs_ByYear!$D$7:$Y$7,0)))</f>
        <v>73.085758189074426</v>
      </c>
      <c r="U37" s="444" cm="1">
        <f t="array" ref="U37">T37*(1+INDEX(Inputs_ByYear!$D$8:$Y$8,,MATCH('ABP REC Prices'!U$5,Inputs_ByYear!$D$7:$Y$7,0)))</f>
        <v>72.35490060718368</v>
      </c>
      <c r="V37" s="444" cm="1">
        <f t="array" ref="V37">U37*(1+INDEX(Inputs_ByYear!$D$8:$Y$8,,MATCH('ABP REC Prices'!V$5,Inputs_ByYear!$D$7:$Y$7,0)))</f>
        <v>71.631351601111845</v>
      </c>
      <c r="W37" s="444" cm="1">
        <f t="array" ref="W37">V37*(1+INDEX(Inputs_ByYear!$D$8:$Y$8,,MATCH('ABP REC Prices'!W$5,Inputs_ByYear!$D$7:$Y$7,0)))</f>
        <v>70.915038085100733</v>
      </c>
      <c r="X37" s="444" cm="1">
        <f t="array" ref="X37">W37*(1+INDEX(Inputs_ByYear!$D$8:$Y$8,,MATCH('ABP REC Prices'!X$5,Inputs_ByYear!$D$7:$Y$7,0)))</f>
        <v>70.205887704249719</v>
      </c>
      <c r="Y37" s="444" cm="1">
        <f t="array" ref="Y37">X37*(1+INDEX(Inputs_ByYear!$D$8:$Y$8,,MATCH('ABP REC Prices'!Y$5,Inputs_ByYear!$D$7:$Y$7,0)))</f>
        <v>69.503828827207215</v>
      </c>
      <c r="Z37" s="444" cm="1">
        <f t="array" ref="Z37">Y37*(1+INDEX(Inputs_ByYear!$D$8:$Y$8,,MATCH('ABP REC Prices'!Z$5,Inputs_ByYear!$D$7:$Y$7,0)))</f>
        <v>68.808790538935142</v>
      </c>
      <c r="AA37" s="444" cm="1">
        <f t="array" ref="AA37">Z37*(1+INDEX(Inputs_ByYear!$D$8:$Y$8,,MATCH('ABP REC Prices'!AA$5,Inputs_ByYear!$D$7:$Y$7,0)))</f>
        <v>68.12070263354579</v>
      </c>
      <c r="AB37" s="444" cm="1">
        <f t="array" ref="AB37">AA37*(1+INDEX(Inputs_ByYear!$D$8:$Y$8,,MATCH('ABP REC Prices'!AB$5,Inputs_ByYear!$D$7:$Y$7,0)))</f>
        <v>67.439495607210333</v>
      </c>
    </row>
    <row r="38" spans="2:28" ht="14.75" customHeight="1" x14ac:dyDescent="0.25">
      <c r="B38" s="227" t="s">
        <v>258</v>
      </c>
      <c r="C38" s="227" t="s">
        <v>248</v>
      </c>
      <c r="D38" s="227" t="s">
        <v>326</v>
      </c>
      <c r="E38" s="272" t="str">
        <f t="shared" si="0"/>
        <v>A_Public Schools_&gt;500-2000</v>
      </c>
      <c r="F38" s="249" t="s">
        <v>93</v>
      </c>
      <c r="G38" s="314">
        <v>54.566107817888238</v>
      </c>
      <c r="H38" s="125">
        <v>54.508896567380241</v>
      </c>
      <c r="I38" s="125">
        <v>54.508896567380241</v>
      </c>
      <c r="J38" s="444" cm="1">
        <f t="array" ref="J38">I38*(1+INDEX(Inputs_ByYear!$D$8:$Y$8,,MATCH('ABP REC Prices'!J$5,Inputs_ByYear!$D$7:$Y$7,0)))</f>
        <v>76.31245519433233</v>
      </c>
      <c r="K38" s="444" cm="1">
        <f t="array" ref="K38">J38*(1+INDEX(Inputs_ByYear!$D$8:$Y$8,,MATCH('ABP REC Prices'!K$5,Inputs_ByYear!$D$7:$Y$7,0)))</f>
        <v>75.549330642389009</v>
      </c>
      <c r="L38" s="444" cm="1">
        <f t="array" ref="L38">K38*(1+INDEX(Inputs_ByYear!$D$8:$Y$8,,MATCH('ABP REC Prices'!L$5,Inputs_ByYear!$D$7:$Y$7,0)))</f>
        <v>74.793837335965122</v>
      </c>
      <c r="M38" s="444" cm="1">
        <f t="array" ref="M38">L38*(1+INDEX(Inputs_ByYear!$D$8:$Y$8,,MATCH('ABP REC Prices'!M$5,Inputs_ByYear!$D$7:$Y$7,0)))</f>
        <v>74.045898962605477</v>
      </c>
      <c r="N38" s="444" cm="1">
        <f t="array" ref="N38">M38*(1+INDEX(Inputs_ByYear!$D$8:$Y$8,,MATCH('ABP REC Prices'!N$5,Inputs_ByYear!$D$7:$Y$7,0)))</f>
        <v>73.305439972979428</v>
      </c>
      <c r="O38" s="444" cm="1">
        <f t="array" ref="O38">N38*(1+INDEX(Inputs_ByYear!$D$8:$Y$8,,MATCH('ABP REC Prices'!O$5,Inputs_ByYear!$D$7:$Y$7,0)))</f>
        <v>72.572385573249633</v>
      </c>
      <c r="P38" s="444" cm="1">
        <f t="array" ref="P38">O38*(1+INDEX(Inputs_ByYear!$D$8:$Y$8,,MATCH('ABP REC Prices'!P$5,Inputs_ByYear!$D$7:$Y$7,0)))</f>
        <v>71.846661717517136</v>
      </c>
      <c r="Q38" s="444" cm="1">
        <f t="array" ref="Q38">P38*(1+INDEX(Inputs_ByYear!$D$8:$Y$8,,MATCH('ABP REC Prices'!Q$5,Inputs_ByYear!$D$7:$Y$7,0)))</f>
        <v>71.128195100341969</v>
      </c>
      <c r="R38" s="444" cm="1">
        <f t="array" ref="R38">Q38*(1+INDEX(Inputs_ByYear!$D$8:$Y$8,,MATCH('ABP REC Prices'!R$5,Inputs_ByYear!$D$7:$Y$7,0)))</f>
        <v>70.416913149338555</v>
      </c>
      <c r="S38" s="444" cm="1">
        <f t="array" ref="S38">R38*(1+INDEX(Inputs_ByYear!$D$8:$Y$8,,MATCH('ABP REC Prices'!S$5,Inputs_ByYear!$D$7:$Y$7,0)))</f>
        <v>69.712744017845168</v>
      </c>
      <c r="T38" s="444" cm="1">
        <f t="array" ref="T38">S38*(1+INDEX(Inputs_ByYear!$D$8:$Y$8,,MATCH('ABP REC Prices'!T$5,Inputs_ByYear!$D$7:$Y$7,0)))</f>
        <v>69.015616577666719</v>
      </c>
      <c r="U38" s="444" cm="1">
        <f t="array" ref="U38">T38*(1+INDEX(Inputs_ByYear!$D$8:$Y$8,,MATCH('ABP REC Prices'!U$5,Inputs_ByYear!$D$7:$Y$7,0)))</f>
        <v>68.325460411890049</v>
      </c>
      <c r="V38" s="444" cm="1">
        <f t="array" ref="V38">U38*(1+INDEX(Inputs_ByYear!$D$8:$Y$8,,MATCH('ABP REC Prices'!V$5,Inputs_ByYear!$D$7:$Y$7,0)))</f>
        <v>67.642205807771148</v>
      </c>
      <c r="W38" s="444" cm="1">
        <f t="array" ref="W38">V38*(1+INDEX(Inputs_ByYear!$D$8:$Y$8,,MATCH('ABP REC Prices'!W$5,Inputs_ByYear!$D$7:$Y$7,0)))</f>
        <v>66.965783749693429</v>
      </c>
      <c r="X38" s="444" cm="1">
        <f t="array" ref="X38">W38*(1+INDEX(Inputs_ByYear!$D$8:$Y$8,,MATCH('ABP REC Prices'!X$5,Inputs_ByYear!$D$7:$Y$7,0)))</f>
        <v>66.296125912196487</v>
      </c>
      <c r="Y38" s="444" cm="1">
        <f t="array" ref="Y38">X38*(1+INDEX(Inputs_ByYear!$D$8:$Y$8,,MATCH('ABP REC Prices'!Y$5,Inputs_ByYear!$D$7:$Y$7,0)))</f>
        <v>65.633164653074516</v>
      </c>
      <c r="Z38" s="444" cm="1">
        <f t="array" ref="Z38">Y38*(1+INDEX(Inputs_ByYear!$D$8:$Y$8,,MATCH('ABP REC Prices'!Z$5,Inputs_ByYear!$D$7:$Y$7,0)))</f>
        <v>64.976833006543771</v>
      </c>
      <c r="AA38" s="444" cm="1">
        <f t="array" ref="AA38">Z38*(1+INDEX(Inputs_ByYear!$D$8:$Y$8,,MATCH('ABP REC Prices'!AA$5,Inputs_ByYear!$D$7:$Y$7,0)))</f>
        <v>64.327064676478329</v>
      </c>
      <c r="AB38" s="444" cm="1">
        <f t="array" ref="AB38">AA38*(1+INDEX(Inputs_ByYear!$D$8:$Y$8,,MATCH('ABP REC Prices'!AB$5,Inputs_ByYear!$D$7:$Y$7,0)))</f>
        <v>63.683794029713546</v>
      </c>
    </row>
    <row r="39" spans="2:28" ht="14.75" customHeight="1" x14ac:dyDescent="0.25">
      <c r="B39" s="227" t="s">
        <v>258</v>
      </c>
      <c r="C39" s="227" t="s">
        <v>248</v>
      </c>
      <c r="D39" s="227" t="s">
        <v>327</v>
      </c>
      <c r="E39" s="272" t="str">
        <f t="shared" si="0"/>
        <v>A_Public Schools_&gt;2000-5000</v>
      </c>
      <c r="F39" s="249" t="s">
        <v>93</v>
      </c>
      <c r="G39" s="314">
        <v>42.208010672204487</v>
      </c>
      <c r="H39" s="125">
        <v>42.151608871671868</v>
      </c>
      <c r="I39" s="125">
        <v>42.151608871671868</v>
      </c>
      <c r="J39" s="444" cm="1">
        <f t="array" ref="J39">I39*(1+INDEX(Inputs_ByYear!$D$8:$Y$8,,MATCH('ABP REC Prices'!J$5,Inputs_ByYear!$D$7:$Y$7,0)))</f>
        <v>59.012252420340609</v>
      </c>
      <c r="K39" s="444" cm="1">
        <f t="array" ref="K39">J39*(1+INDEX(Inputs_ByYear!$D$8:$Y$8,,MATCH('ABP REC Prices'!K$5,Inputs_ByYear!$D$7:$Y$7,0)))</f>
        <v>58.4221298961372</v>
      </c>
      <c r="L39" s="444" cm="1">
        <f t="array" ref="L39">K39*(1+INDEX(Inputs_ByYear!$D$8:$Y$8,,MATCH('ABP REC Prices'!L$5,Inputs_ByYear!$D$7:$Y$7,0)))</f>
        <v>57.837908597175826</v>
      </c>
      <c r="M39" s="444" cm="1">
        <f t="array" ref="M39">L39*(1+INDEX(Inputs_ByYear!$D$8:$Y$8,,MATCH('ABP REC Prices'!M$5,Inputs_ByYear!$D$7:$Y$7,0)))</f>
        <v>57.259529511204065</v>
      </c>
      <c r="N39" s="444" cm="1">
        <f t="array" ref="N39">M39*(1+INDEX(Inputs_ByYear!$D$8:$Y$8,,MATCH('ABP REC Prices'!N$5,Inputs_ByYear!$D$7:$Y$7,0)))</f>
        <v>56.686934216092027</v>
      </c>
      <c r="O39" s="444" cm="1">
        <f t="array" ref="O39">N39*(1+INDEX(Inputs_ByYear!$D$8:$Y$8,,MATCH('ABP REC Prices'!O$5,Inputs_ByYear!$D$7:$Y$7,0)))</f>
        <v>56.120064873931106</v>
      </c>
      <c r="P39" s="444" cm="1">
        <f t="array" ref="P39">O39*(1+INDEX(Inputs_ByYear!$D$8:$Y$8,,MATCH('ABP REC Prices'!P$5,Inputs_ByYear!$D$7:$Y$7,0)))</f>
        <v>55.558864225191797</v>
      </c>
      <c r="Q39" s="444" cm="1">
        <f t="array" ref="Q39">P39*(1+INDEX(Inputs_ByYear!$D$8:$Y$8,,MATCH('ABP REC Prices'!Q$5,Inputs_ByYear!$D$7:$Y$7,0)))</f>
        <v>55.003275582939878</v>
      </c>
      <c r="R39" s="444" cm="1">
        <f t="array" ref="R39">Q39*(1+INDEX(Inputs_ByYear!$D$8:$Y$8,,MATCH('ABP REC Prices'!R$5,Inputs_ByYear!$D$7:$Y$7,0)))</f>
        <v>54.453242827110479</v>
      </c>
      <c r="S39" s="444" cm="1">
        <f t="array" ref="S39">R39*(1+INDEX(Inputs_ByYear!$D$8:$Y$8,,MATCH('ABP REC Prices'!S$5,Inputs_ByYear!$D$7:$Y$7,0)))</f>
        <v>53.908710398839375</v>
      </c>
      <c r="T39" s="444" cm="1">
        <f t="array" ref="T39">S39*(1+INDEX(Inputs_ByYear!$D$8:$Y$8,,MATCH('ABP REC Prices'!T$5,Inputs_ByYear!$D$7:$Y$7,0)))</f>
        <v>53.369623294850982</v>
      </c>
      <c r="U39" s="444" cm="1">
        <f t="array" ref="U39">T39*(1+INDEX(Inputs_ByYear!$D$8:$Y$8,,MATCH('ABP REC Prices'!U$5,Inputs_ByYear!$D$7:$Y$7,0)))</f>
        <v>52.835927061902474</v>
      </c>
      <c r="V39" s="444" cm="1">
        <f t="array" ref="V39">U39*(1+INDEX(Inputs_ByYear!$D$8:$Y$8,,MATCH('ABP REC Prices'!V$5,Inputs_ByYear!$D$7:$Y$7,0)))</f>
        <v>52.307567791283446</v>
      </c>
      <c r="W39" s="444" cm="1">
        <f t="array" ref="W39">V39*(1+INDEX(Inputs_ByYear!$D$8:$Y$8,,MATCH('ABP REC Prices'!W$5,Inputs_ByYear!$D$7:$Y$7,0)))</f>
        <v>51.784492113370611</v>
      </c>
      <c r="X39" s="444" cm="1">
        <f t="array" ref="X39">W39*(1+INDEX(Inputs_ByYear!$D$8:$Y$8,,MATCH('ABP REC Prices'!X$5,Inputs_ByYear!$D$7:$Y$7,0)))</f>
        <v>51.266647192236903</v>
      </c>
      <c r="Y39" s="444" cm="1">
        <f t="array" ref="Y39">X39*(1+INDEX(Inputs_ByYear!$D$8:$Y$8,,MATCH('ABP REC Prices'!Y$5,Inputs_ByYear!$D$7:$Y$7,0)))</f>
        <v>50.75398072031453</v>
      </c>
      <c r="Z39" s="444" cm="1">
        <f t="array" ref="Z39">Y39*(1+INDEX(Inputs_ByYear!$D$8:$Y$8,,MATCH('ABP REC Prices'!Z$5,Inputs_ByYear!$D$7:$Y$7,0)))</f>
        <v>50.246440913111385</v>
      </c>
      <c r="AA39" s="444" cm="1">
        <f t="array" ref="AA39">Z39*(1+INDEX(Inputs_ByYear!$D$8:$Y$8,,MATCH('ABP REC Prices'!AA$5,Inputs_ByYear!$D$7:$Y$7,0)))</f>
        <v>49.743976503980271</v>
      </c>
      <c r="AB39" s="444" cm="1">
        <f t="array" ref="AB39">AA39*(1+INDEX(Inputs_ByYear!$D$8:$Y$8,,MATCH('ABP REC Prices'!AB$5,Inputs_ByYear!$D$7:$Y$7,0)))</f>
        <v>49.24653673894047</v>
      </c>
    </row>
    <row r="40" spans="2:28" ht="14.75" customHeight="1" x14ac:dyDescent="0.25">
      <c r="B40" s="227" t="s">
        <v>259</v>
      </c>
      <c r="C40" s="227" t="s">
        <v>248</v>
      </c>
      <c r="D40" s="227" t="s">
        <v>358</v>
      </c>
      <c r="E40" s="272" t="str">
        <f t="shared" si="0"/>
        <v>B_Public Schools_&gt;25</v>
      </c>
      <c r="F40" s="249" t="s">
        <v>93</v>
      </c>
      <c r="G40" s="314">
        <v>93.172942257263657</v>
      </c>
      <c r="H40" s="125">
        <v>93.172942257263657</v>
      </c>
      <c r="I40" s="125">
        <v>93.172942257263657</v>
      </c>
      <c r="J40" s="444" cm="1">
        <f t="array" ref="J40">I40*(1+INDEX(Inputs_ByYear!$D$8:$Y$8,,MATCH('ABP REC Prices'!J$5,Inputs_ByYear!$D$7:$Y$7,0)))</f>
        <v>130.44211916016911</v>
      </c>
      <c r="K40" s="444" cm="1">
        <f t="array" ref="K40">J40*(1+INDEX(Inputs_ByYear!$D$8:$Y$8,,MATCH('ABP REC Prices'!K$5,Inputs_ByYear!$D$7:$Y$7,0)))</f>
        <v>129.13769796856741</v>
      </c>
      <c r="L40" s="444" cm="1">
        <f t="array" ref="L40">K40*(1+INDEX(Inputs_ByYear!$D$8:$Y$8,,MATCH('ABP REC Prices'!L$5,Inputs_ByYear!$D$7:$Y$7,0)))</f>
        <v>127.84632098888173</v>
      </c>
      <c r="M40" s="444" cm="1">
        <f t="array" ref="M40">L40*(1+INDEX(Inputs_ByYear!$D$8:$Y$8,,MATCH('ABP REC Prices'!M$5,Inputs_ByYear!$D$7:$Y$7,0)))</f>
        <v>126.56785777899292</v>
      </c>
      <c r="N40" s="444" cm="1">
        <f t="array" ref="N40">M40*(1+INDEX(Inputs_ByYear!$D$8:$Y$8,,MATCH('ABP REC Prices'!N$5,Inputs_ByYear!$D$7:$Y$7,0)))</f>
        <v>125.30217920120299</v>
      </c>
      <c r="O40" s="444" cm="1">
        <f t="array" ref="O40">N40*(1+INDEX(Inputs_ByYear!$D$8:$Y$8,,MATCH('ABP REC Prices'!O$5,Inputs_ByYear!$D$7:$Y$7,0)))</f>
        <v>124.04915740919095</v>
      </c>
      <c r="P40" s="444" cm="1">
        <f t="array" ref="P40">O40*(1+INDEX(Inputs_ByYear!$D$8:$Y$8,,MATCH('ABP REC Prices'!P$5,Inputs_ByYear!$D$7:$Y$7,0)))</f>
        <v>122.80866583509905</v>
      </c>
      <c r="Q40" s="444" cm="1">
        <f t="array" ref="Q40">P40*(1+INDEX(Inputs_ByYear!$D$8:$Y$8,,MATCH('ABP REC Prices'!Q$5,Inputs_ByYear!$D$7:$Y$7,0)))</f>
        <v>121.58057917674806</v>
      </c>
      <c r="R40" s="444" cm="1">
        <f t="array" ref="R40">Q40*(1+INDEX(Inputs_ByYear!$D$8:$Y$8,,MATCH('ABP REC Prices'!R$5,Inputs_ByYear!$D$7:$Y$7,0)))</f>
        <v>120.36477338498058</v>
      </c>
      <c r="S40" s="444" cm="1">
        <f t="array" ref="S40">R40*(1+INDEX(Inputs_ByYear!$D$8:$Y$8,,MATCH('ABP REC Prices'!S$5,Inputs_ByYear!$D$7:$Y$7,0)))</f>
        <v>119.16112565113077</v>
      </c>
      <c r="T40" s="444" cm="1">
        <f t="array" ref="T40">S40*(1+INDEX(Inputs_ByYear!$D$8:$Y$8,,MATCH('ABP REC Prices'!T$5,Inputs_ByYear!$D$7:$Y$7,0)))</f>
        <v>117.96951439461947</v>
      </c>
      <c r="U40" s="444" cm="1">
        <f t="array" ref="U40">T40*(1+INDEX(Inputs_ByYear!$D$8:$Y$8,,MATCH('ABP REC Prices'!U$5,Inputs_ByYear!$D$7:$Y$7,0)))</f>
        <v>116.78981925067328</v>
      </c>
      <c r="V40" s="444" cm="1">
        <f t="array" ref="V40">U40*(1+INDEX(Inputs_ByYear!$D$8:$Y$8,,MATCH('ABP REC Prices'!V$5,Inputs_ByYear!$D$7:$Y$7,0)))</f>
        <v>115.62192105816654</v>
      </c>
      <c r="W40" s="444" cm="1">
        <f t="array" ref="W40">V40*(1+INDEX(Inputs_ByYear!$D$8:$Y$8,,MATCH('ABP REC Prices'!W$5,Inputs_ByYear!$D$7:$Y$7,0)))</f>
        <v>114.46570184758487</v>
      </c>
      <c r="X40" s="444" cm="1">
        <f t="array" ref="X40">W40*(1+INDEX(Inputs_ByYear!$D$8:$Y$8,,MATCH('ABP REC Prices'!X$5,Inputs_ByYear!$D$7:$Y$7,0)))</f>
        <v>113.32104482910901</v>
      </c>
      <c r="Y40" s="444" cm="1">
        <f t="array" ref="Y40">X40*(1+INDEX(Inputs_ByYear!$D$8:$Y$8,,MATCH('ABP REC Prices'!Y$5,Inputs_ByYear!$D$7:$Y$7,0)))</f>
        <v>112.18783438081792</v>
      </c>
      <c r="Z40" s="444" cm="1">
        <f t="array" ref="Z40">Y40*(1+INDEX(Inputs_ByYear!$D$8:$Y$8,,MATCH('ABP REC Prices'!Z$5,Inputs_ByYear!$D$7:$Y$7,0)))</f>
        <v>111.06595603700974</v>
      </c>
      <c r="AA40" s="444" cm="1">
        <f t="array" ref="AA40">Z40*(1+INDEX(Inputs_ByYear!$D$8:$Y$8,,MATCH('ABP REC Prices'!AA$5,Inputs_ByYear!$D$7:$Y$7,0)))</f>
        <v>109.95529647663965</v>
      </c>
      <c r="AB40" s="444" cm="1">
        <f t="array" ref="AB40">AA40*(1+INDEX(Inputs_ByYear!$D$8:$Y$8,,MATCH('ABP REC Prices'!AB$5,Inputs_ByYear!$D$7:$Y$7,0)))</f>
        <v>108.85574351187324</v>
      </c>
    </row>
    <row r="41" spans="2:28" ht="14.75" customHeight="1" x14ac:dyDescent="0.25">
      <c r="B41" s="227" t="s">
        <v>259</v>
      </c>
      <c r="C41" s="227" t="s">
        <v>248</v>
      </c>
      <c r="D41" s="227" t="s">
        <v>322</v>
      </c>
      <c r="E41" s="272" t="str">
        <f t="shared" si="0"/>
        <v>B_Public Schools_&gt;25-100</v>
      </c>
      <c r="F41" s="249" t="s">
        <v>93</v>
      </c>
      <c r="G41" s="314">
        <v>84.963006055981694</v>
      </c>
      <c r="H41" s="125">
        <v>84.963006055981694</v>
      </c>
      <c r="I41" s="125">
        <v>84.963006055981694</v>
      </c>
      <c r="J41" s="444" cm="1">
        <f t="array" ref="J41">I41*(1+INDEX(Inputs_ByYear!$D$8:$Y$8,,MATCH('ABP REC Prices'!J$5,Inputs_ByYear!$D$7:$Y$7,0)))</f>
        <v>118.94820847837437</v>
      </c>
      <c r="K41" s="444" cm="1">
        <f t="array" ref="K41">J41*(1+INDEX(Inputs_ByYear!$D$8:$Y$8,,MATCH('ABP REC Prices'!K$5,Inputs_ByYear!$D$7:$Y$7,0)))</f>
        <v>117.75872639359062</v>
      </c>
      <c r="L41" s="444" cm="1">
        <f t="array" ref="L41">K41*(1+INDEX(Inputs_ByYear!$D$8:$Y$8,,MATCH('ABP REC Prices'!L$5,Inputs_ByYear!$D$7:$Y$7,0)))</f>
        <v>116.58113912965472</v>
      </c>
      <c r="M41" s="444" cm="1">
        <f t="array" ref="M41">L41*(1+INDEX(Inputs_ByYear!$D$8:$Y$8,,MATCH('ABP REC Prices'!M$5,Inputs_ByYear!$D$7:$Y$7,0)))</f>
        <v>115.41532773835817</v>
      </c>
      <c r="N41" s="444" cm="1">
        <f t="array" ref="N41">M41*(1+INDEX(Inputs_ByYear!$D$8:$Y$8,,MATCH('ABP REC Prices'!N$5,Inputs_ByYear!$D$7:$Y$7,0)))</f>
        <v>114.26117446097459</v>
      </c>
      <c r="O41" s="444" cm="1">
        <f t="array" ref="O41">N41*(1+INDEX(Inputs_ByYear!$D$8:$Y$8,,MATCH('ABP REC Prices'!O$5,Inputs_ByYear!$D$7:$Y$7,0)))</f>
        <v>113.11856271636483</v>
      </c>
      <c r="P41" s="444" cm="1">
        <f t="array" ref="P41">O41*(1+INDEX(Inputs_ByYear!$D$8:$Y$8,,MATCH('ABP REC Prices'!P$5,Inputs_ByYear!$D$7:$Y$7,0)))</f>
        <v>111.98737708920119</v>
      </c>
      <c r="Q41" s="444" cm="1">
        <f t="array" ref="Q41">P41*(1+INDEX(Inputs_ByYear!$D$8:$Y$8,,MATCH('ABP REC Prices'!Q$5,Inputs_ByYear!$D$7:$Y$7,0)))</f>
        <v>110.86750331830918</v>
      </c>
      <c r="R41" s="444" cm="1">
        <f t="array" ref="R41">Q41*(1+INDEX(Inputs_ByYear!$D$8:$Y$8,,MATCH('ABP REC Prices'!R$5,Inputs_ByYear!$D$7:$Y$7,0)))</f>
        <v>109.75882828512609</v>
      </c>
      <c r="S41" s="444" cm="1">
        <f t="array" ref="S41">R41*(1+INDEX(Inputs_ByYear!$D$8:$Y$8,,MATCH('ABP REC Prices'!S$5,Inputs_ByYear!$D$7:$Y$7,0)))</f>
        <v>108.66124000227482</v>
      </c>
      <c r="T41" s="444" cm="1">
        <f t="array" ref="T41">S41*(1+INDEX(Inputs_ByYear!$D$8:$Y$8,,MATCH('ABP REC Prices'!T$5,Inputs_ByYear!$D$7:$Y$7,0)))</f>
        <v>107.57462760225208</v>
      </c>
      <c r="U41" s="444" cm="1">
        <f t="array" ref="U41">T41*(1+INDEX(Inputs_ByYear!$D$8:$Y$8,,MATCH('ABP REC Prices'!U$5,Inputs_ByYear!$D$7:$Y$7,0)))</f>
        <v>106.49888132622955</v>
      </c>
      <c r="V41" s="444" cm="1">
        <f t="array" ref="V41">U41*(1+INDEX(Inputs_ByYear!$D$8:$Y$8,,MATCH('ABP REC Prices'!V$5,Inputs_ByYear!$D$7:$Y$7,0)))</f>
        <v>105.43389251296725</v>
      </c>
      <c r="W41" s="444" cm="1">
        <f t="array" ref="W41">V41*(1+INDEX(Inputs_ByYear!$D$8:$Y$8,,MATCH('ABP REC Prices'!W$5,Inputs_ByYear!$D$7:$Y$7,0)))</f>
        <v>104.37955358783758</v>
      </c>
      <c r="X41" s="444" cm="1">
        <f t="array" ref="X41">W41*(1+INDEX(Inputs_ByYear!$D$8:$Y$8,,MATCH('ABP REC Prices'!X$5,Inputs_ByYear!$D$7:$Y$7,0)))</f>
        <v>103.3357580519592</v>
      </c>
      <c r="Y41" s="444" cm="1">
        <f t="array" ref="Y41">X41*(1+INDEX(Inputs_ByYear!$D$8:$Y$8,,MATCH('ABP REC Prices'!Y$5,Inputs_ByYear!$D$7:$Y$7,0)))</f>
        <v>102.30240047143961</v>
      </c>
      <c r="Z41" s="444" cm="1">
        <f t="array" ref="Z41">Y41*(1+INDEX(Inputs_ByYear!$D$8:$Y$8,,MATCH('ABP REC Prices'!Z$5,Inputs_ByYear!$D$7:$Y$7,0)))</f>
        <v>101.27937646672521</v>
      </c>
      <c r="AA41" s="444" cm="1">
        <f t="array" ref="AA41">Z41*(1+INDEX(Inputs_ByYear!$D$8:$Y$8,,MATCH('ABP REC Prices'!AA$5,Inputs_ByYear!$D$7:$Y$7,0)))</f>
        <v>100.26658270205796</v>
      </c>
      <c r="AB41" s="444" cm="1">
        <f t="array" ref="AB41">AA41*(1+INDEX(Inputs_ByYear!$D$8:$Y$8,,MATCH('ABP REC Prices'!AB$5,Inputs_ByYear!$D$7:$Y$7,0)))</f>
        <v>99.263916875037381</v>
      </c>
    </row>
    <row r="42" spans="2:28" ht="14.75" customHeight="1" x14ac:dyDescent="0.25">
      <c r="B42" s="227" t="s">
        <v>259</v>
      </c>
      <c r="C42" s="227" t="s">
        <v>248</v>
      </c>
      <c r="D42" s="227" t="s">
        <v>323</v>
      </c>
      <c r="E42" s="272" t="str">
        <f t="shared" si="0"/>
        <v>B_Public Schools_&gt;100-200</v>
      </c>
      <c r="F42" s="249" t="s">
        <v>93</v>
      </c>
      <c r="G42" s="314">
        <v>76.90590506214599</v>
      </c>
      <c r="H42" s="125">
        <v>76.90590506214599</v>
      </c>
      <c r="I42" s="125">
        <v>76.90590506214599</v>
      </c>
      <c r="J42" s="444" cm="1">
        <f t="array" ref="J42">I42*(1+INDEX(Inputs_ByYear!$D$8:$Y$8,,MATCH('ABP REC Prices'!J$5,Inputs_ByYear!$D$7:$Y$7,0)))</f>
        <v>107.66826708700438</v>
      </c>
      <c r="K42" s="444" cm="1">
        <f t="array" ref="K42">J42*(1+INDEX(Inputs_ByYear!$D$8:$Y$8,,MATCH('ABP REC Prices'!K$5,Inputs_ByYear!$D$7:$Y$7,0)))</f>
        <v>106.59158441613434</v>
      </c>
      <c r="L42" s="444" cm="1">
        <f t="array" ref="L42">K42*(1+INDEX(Inputs_ByYear!$D$8:$Y$8,,MATCH('ABP REC Prices'!L$5,Inputs_ByYear!$D$7:$Y$7,0)))</f>
        <v>105.525668571973</v>
      </c>
      <c r="M42" s="444" cm="1">
        <f t="array" ref="M42">L42*(1+INDEX(Inputs_ByYear!$D$8:$Y$8,,MATCH('ABP REC Prices'!M$5,Inputs_ByYear!$D$7:$Y$7,0)))</f>
        <v>104.47041188625327</v>
      </c>
      <c r="N42" s="444" cm="1">
        <f t="array" ref="N42">M42*(1+INDEX(Inputs_ByYear!$D$8:$Y$8,,MATCH('ABP REC Prices'!N$5,Inputs_ByYear!$D$7:$Y$7,0)))</f>
        <v>103.42570776739073</v>
      </c>
      <c r="O42" s="444" cm="1">
        <f t="array" ref="O42">N42*(1+INDEX(Inputs_ByYear!$D$8:$Y$8,,MATCH('ABP REC Prices'!O$5,Inputs_ByYear!$D$7:$Y$7,0)))</f>
        <v>102.39145068971682</v>
      </c>
      <c r="P42" s="444" cm="1">
        <f t="array" ref="P42">O42*(1+INDEX(Inputs_ByYear!$D$8:$Y$8,,MATCH('ABP REC Prices'!P$5,Inputs_ByYear!$D$7:$Y$7,0)))</f>
        <v>101.36753618281965</v>
      </c>
      <c r="Q42" s="444" cm="1">
        <f t="array" ref="Q42">P42*(1+INDEX(Inputs_ByYear!$D$8:$Y$8,,MATCH('ABP REC Prices'!Q$5,Inputs_ByYear!$D$7:$Y$7,0)))</f>
        <v>100.35386082099146</v>
      </c>
      <c r="R42" s="444" cm="1">
        <f t="array" ref="R42">Q42*(1+INDEX(Inputs_ByYear!$D$8:$Y$8,,MATCH('ABP REC Prices'!R$5,Inputs_ByYear!$D$7:$Y$7,0)))</f>
        <v>99.350322212781535</v>
      </c>
      <c r="S42" s="444" cm="1">
        <f t="array" ref="S42">R42*(1+INDEX(Inputs_ByYear!$D$8:$Y$8,,MATCH('ABP REC Prices'!S$5,Inputs_ByYear!$D$7:$Y$7,0)))</f>
        <v>98.356818990653721</v>
      </c>
      <c r="T42" s="444" cm="1">
        <f t="array" ref="T42">S42*(1+INDEX(Inputs_ByYear!$D$8:$Y$8,,MATCH('ABP REC Prices'!T$5,Inputs_ByYear!$D$7:$Y$7,0)))</f>
        <v>97.373250800747186</v>
      </c>
      <c r="U42" s="444" cm="1">
        <f t="array" ref="U42">T42*(1+INDEX(Inputs_ByYear!$D$8:$Y$8,,MATCH('ABP REC Prices'!U$5,Inputs_ByYear!$D$7:$Y$7,0)))</f>
        <v>96.399518292739714</v>
      </c>
      <c r="V42" s="444" cm="1">
        <f t="array" ref="V42">U42*(1+INDEX(Inputs_ByYear!$D$8:$Y$8,,MATCH('ABP REC Prices'!V$5,Inputs_ByYear!$D$7:$Y$7,0)))</f>
        <v>95.435523109812323</v>
      </c>
      <c r="W42" s="444" cm="1">
        <f t="array" ref="W42">V42*(1+INDEX(Inputs_ByYear!$D$8:$Y$8,,MATCH('ABP REC Prices'!W$5,Inputs_ByYear!$D$7:$Y$7,0)))</f>
        <v>94.481167878714203</v>
      </c>
      <c r="X42" s="444" cm="1">
        <f t="array" ref="X42">W42*(1+INDEX(Inputs_ByYear!$D$8:$Y$8,,MATCH('ABP REC Prices'!X$5,Inputs_ByYear!$D$7:$Y$7,0)))</f>
        <v>93.536356199927056</v>
      </c>
      <c r="Y42" s="444" cm="1">
        <f t="array" ref="Y42">X42*(1+INDEX(Inputs_ByYear!$D$8:$Y$8,,MATCH('ABP REC Prices'!Y$5,Inputs_ByYear!$D$7:$Y$7,0)))</f>
        <v>92.600992637927789</v>
      </c>
      <c r="Z42" s="444" cm="1">
        <f t="array" ref="Z42">Y42*(1+INDEX(Inputs_ByYear!$D$8:$Y$8,,MATCH('ABP REC Prices'!Z$5,Inputs_ByYear!$D$7:$Y$7,0)))</f>
        <v>91.674982711548509</v>
      </c>
      <c r="AA42" s="444" cm="1">
        <f t="array" ref="AA42">Z42*(1+INDEX(Inputs_ByYear!$D$8:$Y$8,,MATCH('ABP REC Prices'!AA$5,Inputs_ByYear!$D$7:$Y$7,0)))</f>
        <v>90.758232884433028</v>
      </c>
      <c r="AB42" s="444" cm="1">
        <f t="array" ref="AB42">AA42*(1+INDEX(Inputs_ByYear!$D$8:$Y$8,,MATCH('ABP REC Prices'!AB$5,Inputs_ByYear!$D$7:$Y$7,0)))</f>
        <v>89.8506505555887</v>
      </c>
    </row>
    <row r="43" spans="2:28" ht="14.75" customHeight="1" x14ac:dyDescent="0.25">
      <c r="B43" s="227" t="s">
        <v>259</v>
      </c>
      <c r="C43" s="227" t="s">
        <v>248</v>
      </c>
      <c r="D43" s="227" t="s">
        <v>324</v>
      </c>
      <c r="E43" s="272" t="str">
        <f t="shared" si="0"/>
        <v>B_Public Schools_&gt;200-500</v>
      </c>
      <c r="F43" s="249" t="s">
        <v>93</v>
      </c>
      <c r="G43" s="314">
        <v>66.87709944954598</v>
      </c>
      <c r="H43" s="125">
        <v>66.87709944954598</v>
      </c>
      <c r="I43" s="125">
        <v>66.87709944954598</v>
      </c>
      <c r="J43" s="444" cm="1">
        <f t="array" ref="J43">I43*(1+INDEX(Inputs_ByYear!$D$8:$Y$8,,MATCH('ABP REC Prices'!J$5,Inputs_ByYear!$D$7:$Y$7,0)))</f>
        <v>93.627939229364372</v>
      </c>
      <c r="K43" s="444" cm="1">
        <f t="array" ref="K43">J43*(1+INDEX(Inputs_ByYear!$D$8:$Y$8,,MATCH('ABP REC Prices'!K$5,Inputs_ByYear!$D$7:$Y$7,0)))</f>
        <v>92.691659837070731</v>
      </c>
      <c r="L43" s="444" cm="1">
        <f t="array" ref="L43">K43*(1+INDEX(Inputs_ByYear!$D$8:$Y$8,,MATCH('ABP REC Prices'!L$5,Inputs_ByYear!$D$7:$Y$7,0)))</f>
        <v>91.764743238700021</v>
      </c>
      <c r="M43" s="444" cm="1">
        <f t="array" ref="M43">L43*(1+INDEX(Inputs_ByYear!$D$8:$Y$8,,MATCH('ABP REC Prices'!M$5,Inputs_ByYear!$D$7:$Y$7,0)))</f>
        <v>90.847095806313021</v>
      </c>
      <c r="N43" s="444" cm="1">
        <f t="array" ref="N43">M43*(1+INDEX(Inputs_ByYear!$D$8:$Y$8,,MATCH('ABP REC Prices'!N$5,Inputs_ByYear!$D$7:$Y$7,0)))</f>
        <v>89.938624848249887</v>
      </c>
      <c r="O43" s="444" cm="1">
        <f t="array" ref="O43">N43*(1+INDEX(Inputs_ByYear!$D$8:$Y$8,,MATCH('ABP REC Prices'!O$5,Inputs_ByYear!$D$7:$Y$7,0)))</f>
        <v>89.039238599767387</v>
      </c>
      <c r="P43" s="444" cm="1">
        <f t="array" ref="P43">O43*(1+INDEX(Inputs_ByYear!$D$8:$Y$8,,MATCH('ABP REC Prices'!P$5,Inputs_ByYear!$D$7:$Y$7,0)))</f>
        <v>88.148846213769716</v>
      </c>
      <c r="Q43" s="444" cm="1">
        <f t="array" ref="Q43">P43*(1+INDEX(Inputs_ByYear!$D$8:$Y$8,,MATCH('ABP REC Prices'!Q$5,Inputs_ByYear!$D$7:$Y$7,0)))</f>
        <v>87.267357751632019</v>
      </c>
      <c r="R43" s="444" cm="1">
        <f t="array" ref="R43">Q43*(1+INDEX(Inputs_ByYear!$D$8:$Y$8,,MATCH('ABP REC Prices'!R$5,Inputs_ByYear!$D$7:$Y$7,0)))</f>
        <v>86.394684174115696</v>
      </c>
      <c r="S43" s="444" cm="1">
        <f t="array" ref="S43">R43*(1+INDEX(Inputs_ByYear!$D$8:$Y$8,,MATCH('ABP REC Prices'!S$5,Inputs_ByYear!$D$7:$Y$7,0)))</f>
        <v>85.530737332374542</v>
      </c>
      <c r="T43" s="444" cm="1">
        <f t="array" ref="T43">S43*(1+INDEX(Inputs_ByYear!$D$8:$Y$8,,MATCH('ABP REC Prices'!T$5,Inputs_ByYear!$D$7:$Y$7,0)))</f>
        <v>84.675429959050803</v>
      </c>
      <c r="U43" s="444" cm="1">
        <f t="array" ref="U43">T43*(1+INDEX(Inputs_ByYear!$D$8:$Y$8,,MATCH('ABP REC Prices'!U$5,Inputs_ByYear!$D$7:$Y$7,0)))</f>
        <v>83.828675659460288</v>
      </c>
      <c r="V43" s="444" cm="1">
        <f t="array" ref="V43">U43*(1+INDEX(Inputs_ByYear!$D$8:$Y$8,,MATCH('ABP REC Prices'!V$5,Inputs_ByYear!$D$7:$Y$7,0)))</f>
        <v>82.990388902865689</v>
      </c>
      <c r="W43" s="444" cm="1">
        <f t="array" ref="W43">V43*(1+INDEX(Inputs_ByYear!$D$8:$Y$8,,MATCH('ABP REC Prices'!W$5,Inputs_ByYear!$D$7:$Y$7,0)))</f>
        <v>82.160485013837032</v>
      </c>
      <c r="X43" s="444" cm="1">
        <f t="array" ref="X43">W43*(1+INDEX(Inputs_ByYear!$D$8:$Y$8,,MATCH('ABP REC Prices'!X$5,Inputs_ByYear!$D$7:$Y$7,0)))</f>
        <v>81.338880163698661</v>
      </c>
      <c r="Y43" s="444" cm="1">
        <f t="array" ref="Y43">X43*(1+INDEX(Inputs_ByYear!$D$8:$Y$8,,MATCH('ABP REC Prices'!Y$5,Inputs_ByYear!$D$7:$Y$7,0)))</f>
        <v>80.525491362061672</v>
      </c>
      <c r="Z43" s="444" cm="1">
        <f t="array" ref="Z43">Y43*(1+INDEX(Inputs_ByYear!$D$8:$Y$8,,MATCH('ABP REC Prices'!Z$5,Inputs_ByYear!$D$7:$Y$7,0)))</f>
        <v>79.720236448441057</v>
      </c>
      <c r="AA43" s="444" cm="1">
        <f t="array" ref="AA43">Z43*(1+INDEX(Inputs_ByYear!$D$8:$Y$8,,MATCH('ABP REC Prices'!AA$5,Inputs_ByYear!$D$7:$Y$7,0)))</f>
        <v>78.923034083956651</v>
      </c>
      <c r="AB43" s="444" cm="1">
        <f t="array" ref="AB43">AA43*(1+INDEX(Inputs_ByYear!$D$8:$Y$8,,MATCH('ABP REC Prices'!AB$5,Inputs_ByYear!$D$7:$Y$7,0)))</f>
        <v>78.133803743117085</v>
      </c>
    </row>
    <row r="44" spans="2:28" ht="14.75" customHeight="1" x14ac:dyDescent="0.25">
      <c r="B44" s="227" t="s">
        <v>259</v>
      </c>
      <c r="C44" s="227" t="s">
        <v>248</v>
      </c>
      <c r="D44" s="227" t="s">
        <v>326</v>
      </c>
      <c r="E44" s="272" t="str">
        <f t="shared" si="0"/>
        <v>B_Public Schools_&gt;500-2000</v>
      </c>
      <c r="F44" s="249" t="s">
        <v>93</v>
      </c>
      <c r="G44" s="314">
        <v>61.038772269627515</v>
      </c>
      <c r="H44" s="125">
        <v>61.038772269627515</v>
      </c>
      <c r="I44" s="125">
        <v>61.038772269627515</v>
      </c>
      <c r="J44" s="444" cm="1">
        <f t="array" ref="J44">I44*(1+INDEX(Inputs_ByYear!$D$8:$Y$8,,MATCH('ABP REC Prices'!J$5,Inputs_ByYear!$D$7:$Y$7,0)))</f>
        <v>85.454281177478521</v>
      </c>
      <c r="K44" s="444" cm="1">
        <f t="array" ref="K44">J44*(1+INDEX(Inputs_ByYear!$D$8:$Y$8,,MATCH('ABP REC Prices'!K$5,Inputs_ByYear!$D$7:$Y$7,0)))</f>
        <v>84.599738365703729</v>
      </c>
      <c r="L44" s="444" cm="1">
        <f t="array" ref="L44">K44*(1+INDEX(Inputs_ByYear!$D$8:$Y$8,,MATCH('ABP REC Prices'!L$5,Inputs_ByYear!$D$7:$Y$7,0)))</f>
        <v>83.753740982046693</v>
      </c>
      <c r="M44" s="444" cm="1">
        <f t="array" ref="M44">L44*(1+INDEX(Inputs_ByYear!$D$8:$Y$8,,MATCH('ABP REC Prices'!M$5,Inputs_ByYear!$D$7:$Y$7,0)))</f>
        <v>82.916203572226223</v>
      </c>
      <c r="N44" s="444" cm="1">
        <f t="array" ref="N44">M44*(1+INDEX(Inputs_ByYear!$D$8:$Y$8,,MATCH('ABP REC Prices'!N$5,Inputs_ByYear!$D$7:$Y$7,0)))</f>
        <v>82.087041536503961</v>
      </c>
      <c r="O44" s="444" cm="1">
        <f t="array" ref="O44">N44*(1+INDEX(Inputs_ByYear!$D$8:$Y$8,,MATCH('ABP REC Prices'!O$5,Inputs_ByYear!$D$7:$Y$7,0)))</f>
        <v>81.266171121138925</v>
      </c>
      <c r="P44" s="444" cm="1">
        <f t="array" ref="P44">O44*(1+INDEX(Inputs_ByYear!$D$8:$Y$8,,MATCH('ABP REC Prices'!P$5,Inputs_ByYear!$D$7:$Y$7,0)))</f>
        <v>80.453509409927534</v>
      </c>
      <c r="Q44" s="444" cm="1">
        <f t="array" ref="Q44">P44*(1+INDEX(Inputs_ByYear!$D$8:$Y$8,,MATCH('ABP REC Prices'!Q$5,Inputs_ByYear!$D$7:$Y$7,0)))</f>
        <v>79.648974315828255</v>
      </c>
      <c r="R44" s="444" cm="1">
        <f t="array" ref="R44">Q44*(1+INDEX(Inputs_ByYear!$D$8:$Y$8,,MATCH('ABP REC Prices'!R$5,Inputs_ByYear!$D$7:$Y$7,0)))</f>
        <v>78.852484572669965</v>
      </c>
      <c r="S44" s="444" cm="1">
        <f t="array" ref="S44">R44*(1+INDEX(Inputs_ByYear!$D$8:$Y$8,,MATCH('ABP REC Prices'!S$5,Inputs_ByYear!$D$7:$Y$7,0)))</f>
        <v>78.063959726943267</v>
      </c>
      <c r="T44" s="444" cm="1">
        <f t="array" ref="T44">S44*(1+INDEX(Inputs_ByYear!$D$8:$Y$8,,MATCH('ABP REC Prices'!T$5,Inputs_ByYear!$D$7:$Y$7,0)))</f>
        <v>77.283320129673839</v>
      </c>
      <c r="U44" s="444" cm="1">
        <f t="array" ref="U44">T44*(1+INDEX(Inputs_ByYear!$D$8:$Y$8,,MATCH('ABP REC Prices'!U$5,Inputs_ByYear!$D$7:$Y$7,0)))</f>
        <v>76.510486928377105</v>
      </c>
      <c r="V44" s="444" cm="1">
        <f t="array" ref="V44">U44*(1+INDEX(Inputs_ByYear!$D$8:$Y$8,,MATCH('ABP REC Prices'!V$5,Inputs_ByYear!$D$7:$Y$7,0)))</f>
        <v>75.74538205909333</v>
      </c>
      <c r="W44" s="444" cm="1">
        <f t="array" ref="W44">V44*(1+INDEX(Inputs_ByYear!$D$8:$Y$8,,MATCH('ABP REC Prices'!W$5,Inputs_ByYear!$D$7:$Y$7,0)))</f>
        <v>74.987928238502391</v>
      </c>
      <c r="X44" s="444" cm="1">
        <f t="array" ref="X44">W44*(1+INDEX(Inputs_ByYear!$D$8:$Y$8,,MATCH('ABP REC Prices'!X$5,Inputs_ByYear!$D$7:$Y$7,0)))</f>
        <v>74.238048956117368</v>
      </c>
      <c r="Y44" s="444" cm="1">
        <f t="array" ref="Y44">X44*(1+INDEX(Inputs_ByYear!$D$8:$Y$8,,MATCH('ABP REC Prices'!Y$5,Inputs_ByYear!$D$7:$Y$7,0)))</f>
        <v>73.495668466556197</v>
      </c>
      <c r="Z44" s="444" cm="1">
        <f t="array" ref="Z44">Y44*(1+INDEX(Inputs_ByYear!$D$8:$Y$8,,MATCH('ABP REC Prices'!Z$5,Inputs_ByYear!$D$7:$Y$7,0)))</f>
        <v>72.760711781890635</v>
      </c>
      <c r="AA44" s="444" cm="1">
        <f t="array" ref="AA44">Z44*(1+INDEX(Inputs_ByYear!$D$8:$Y$8,,MATCH('ABP REC Prices'!AA$5,Inputs_ByYear!$D$7:$Y$7,0)))</f>
        <v>72.033104664071729</v>
      </c>
      <c r="AB44" s="444" cm="1">
        <f t="array" ref="AB44">AA44*(1+INDEX(Inputs_ByYear!$D$8:$Y$8,,MATCH('ABP REC Prices'!AB$5,Inputs_ByYear!$D$7:$Y$7,0)))</f>
        <v>71.312773617431006</v>
      </c>
    </row>
    <row r="45" spans="2:28" ht="14.75" customHeight="1" x14ac:dyDescent="0.25">
      <c r="B45" s="227" t="s">
        <v>259</v>
      </c>
      <c r="C45" s="227" t="s">
        <v>248</v>
      </c>
      <c r="D45" s="227" t="s">
        <v>327</v>
      </c>
      <c r="E45" s="272" t="str">
        <f t="shared" si="0"/>
        <v>B_Public Schools_&gt;2000-5000</v>
      </c>
      <c r="F45" s="249" t="s">
        <v>93</v>
      </c>
      <c r="G45" s="314">
        <v>46.742625984873705</v>
      </c>
      <c r="H45" s="125">
        <v>46.742625984873705</v>
      </c>
      <c r="I45" s="125">
        <v>46.742625984873705</v>
      </c>
      <c r="J45" s="444" cm="1">
        <f t="array" ref="J45">I45*(1+INDEX(Inputs_ByYear!$D$8:$Y$8,,MATCH('ABP REC Prices'!J$5,Inputs_ByYear!$D$7:$Y$7,0)))</f>
        <v>65.439676378823179</v>
      </c>
      <c r="K45" s="444" cm="1">
        <f t="array" ref="K45">J45*(1+INDEX(Inputs_ByYear!$D$8:$Y$8,,MATCH('ABP REC Prices'!K$5,Inputs_ByYear!$D$7:$Y$7,0)))</f>
        <v>64.785279615034952</v>
      </c>
      <c r="L45" s="444" cm="1">
        <f t="array" ref="L45">K45*(1+INDEX(Inputs_ByYear!$D$8:$Y$8,,MATCH('ABP REC Prices'!L$5,Inputs_ByYear!$D$7:$Y$7,0)))</f>
        <v>64.137426818884606</v>
      </c>
      <c r="M45" s="444" cm="1">
        <f t="array" ref="M45">L45*(1+INDEX(Inputs_ByYear!$D$8:$Y$8,,MATCH('ABP REC Prices'!M$5,Inputs_ByYear!$D$7:$Y$7,0)))</f>
        <v>63.496052550695758</v>
      </c>
      <c r="N45" s="444" cm="1">
        <f t="array" ref="N45">M45*(1+INDEX(Inputs_ByYear!$D$8:$Y$8,,MATCH('ABP REC Prices'!N$5,Inputs_ByYear!$D$7:$Y$7,0)))</f>
        <v>62.861092025188803</v>
      </c>
      <c r="O45" s="444" cm="1">
        <f t="array" ref="O45">N45*(1+INDEX(Inputs_ByYear!$D$8:$Y$8,,MATCH('ABP REC Prices'!O$5,Inputs_ByYear!$D$7:$Y$7,0)))</f>
        <v>62.232481104936916</v>
      </c>
      <c r="P45" s="444" cm="1">
        <f t="array" ref="P45">O45*(1+INDEX(Inputs_ByYear!$D$8:$Y$8,,MATCH('ABP REC Prices'!P$5,Inputs_ByYear!$D$7:$Y$7,0)))</f>
        <v>61.610156293887549</v>
      </c>
      <c r="Q45" s="444" cm="1">
        <f t="array" ref="Q45">P45*(1+INDEX(Inputs_ByYear!$D$8:$Y$8,,MATCH('ABP REC Prices'!Q$5,Inputs_ByYear!$D$7:$Y$7,0)))</f>
        <v>60.994054730948676</v>
      </c>
      <c r="R45" s="444" cm="1">
        <f t="array" ref="R45">Q45*(1+INDEX(Inputs_ByYear!$D$8:$Y$8,,MATCH('ABP REC Prices'!R$5,Inputs_ByYear!$D$7:$Y$7,0)))</f>
        <v>60.384114183639191</v>
      </c>
      <c r="S45" s="444" cm="1">
        <f t="array" ref="S45">R45*(1+INDEX(Inputs_ByYear!$D$8:$Y$8,,MATCH('ABP REC Prices'!S$5,Inputs_ByYear!$D$7:$Y$7,0)))</f>
        <v>59.780273041802801</v>
      </c>
      <c r="T45" s="444" cm="1">
        <f t="array" ref="T45">S45*(1+INDEX(Inputs_ByYear!$D$8:$Y$8,,MATCH('ABP REC Prices'!T$5,Inputs_ByYear!$D$7:$Y$7,0)))</f>
        <v>59.182470311384769</v>
      </c>
      <c r="U45" s="444" cm="1">
        <f t="array" ref="U45">T45*(1+INDEX(Inputs_ByYear!$D$8:$Y$8,,MATCH('ABP REC Prices'!U$5,Inputs_ByYear!$D$7:$Y$7,0)))</f>
        <v>58.590645608270918</v>
      </c>
      <c r="V45" s="444" cm="1">
        <f t="array" ref="V45">U45*(1+INDEX(Inputs_ByYear!$D$8:$Y$8,,MATCH('ABP REC Prices'!V$5,Inputs_ByYear!$D$7:$Y$7,0)))</f>
        <v>58.004739152188208</v>
      </c>
      <c r="W45" s="444" cm="1">
        <f t="array" ref="W45">V45*(1+INDEX(Inputs_ByYear!$D$8:$Y$8,,MATCH('ABP REC Prices'!W$5,Inputs_ByYear!$D$7:$Y$7,0)))</f>
        <v>57.424691760666327</v>
      </c>
      <c r="X45" s="444" cm="1">
        <f t="array" ref="X45">W45*(1+INDEX(Inputs_ByYear!$D$8:$Y$8,,MATCH('ABP REC Prices'!X$5,Inputs_ByYear!$D$7:$Y$7,0)))</f>
        <v>56.850444843059663</v>
      </c>
      <c r="Y45" s="444" cm="1">
        <f t="array" ref="Y45">X45*(1+INDEX(Inputs_ByYear!$D$8:$Y$8,,MATCH('ABP REC Prices'!Y$5,Inputs_ByYear!$D$7:$Y$7,0)))</f>
        <v>56.281940394629068</v>
      </c>
      <c r="Z45" s="444" cm="1">
        <f t="array" ref="Z45">Y45*(1+INDEX(Inputs_ByYear!$D$8:$Y$8,,MATCH('ABP REC Prices'!Z$5,Inputs_ByYear!$D$7:$Y$7,0)))</f>
        <v>55.719120990682775</v>
      </c>
      <c r="AA45" s="444" cm="1">
        <f t="array" ref="AA45">Z45*(1+INDEX(Inputs_ByYear!$D$8:$Y$8,,MATCH('ABP REC Prices'!AA$5,Inputs_ByYear!$D$7:$Y$7,0)))</f>
        <v>55.161929780775949</v>
      </c>
      <c r="AB45" s="444" cm="1">
        <f t="array" ref="AB45">AA45*(1+INDEX(Inputs_ByYear!$D$8:$Y$8,,MATCH('ABP REC Prices'!AB$5,Inputs_ByYear!$D$7:$Y$7,0)))</f>
        <v>54.610310482968188</v>
      </c>
    </row>
    <row r="46" spans="2:28" ht="14.75" customHeight="1" x14ac:dyDescent="0.25">
      <c r="B46" s="227" t="s">
        <v>258</v>
      </c>
      <c r="C46" s="227" t="s">
        <v>237</v>
      </c>
      <c r="D46" s="227" t="s">
        <v>356</v>
      </c>
      <c r="E46" s="272" t="str">
        <f t="shared" si="0"/>
        <v>A_Community Driven Community Solar_&lt;10</v>
      </c>
      <c r="F46" s="249" t="s">
        <v>93</v>
      </c>
      <c r="G46" s="314">
        <v>0</v>
      </c>
      <c r="H46" s="125">
        <v>0</v>
      </c>
      <c r="I46" s="125">
        <v>0</v>
      </c>
      <c r="J46" s="444" cm="1">
        <f t="array" ref="J46">I46*(1+INDEX(Inputs_ByYear!$D$8:$Y$8,,MATCH('ABP REC Prices'!J$5,Inputs_ByYear!$D$7:$Y$7,0)))</f>
        <v>0</v>
      </c>
      <c r="K46" s="444" cm="1">
        <f t="array" ref="K46">J46*(1+INDEX(Inputs_ByYear!$D$8:$Y$8,,MATCH('ABP REC Prices'!K$5,Inputs_ByYear!$D$7:$Y$7,0)))</f>
        <v>0</v>
      </c>
      <c r="L46" s="444" cm="1">
        <f t="array" ref="L46">K46*(1+INDEX(Inputs_ByYear!$D$8:$Y$8,,MATCH('ABP REC Prices'!L$5,Inputs_ByYear!$D$7:$Y$7,0)))</f>
        <v>0</v>
      </c>
      <c r="M46" s="444" cm="1">
        <f t="array" ref="M46">L46*(1+INDEX(Inputs_ByYear!$D$8:$Y$8,,MATCH('ABP REC Prices'!M$5,Inputs_ByYear!$D$7:$Y$7,0)))</f>
        <v>0</v>
      </c>
      <c r="N46" s="444" cm="1">
        <f t="array" ref="N46">M46*(1+INDEX(Inputs_ByYear!$D$8:$Y$8,,MATCH('ABP REC Prices'!N$5,Inputs_ByYear!$D$7:$Y$7,0)))</f>
        <v>0</v>
      </c>
      <c r="O46" s="444" cm="1">
        <f t="array" ref="O46">N46*(1+INDEX(Inputs_ByYear!$D$8:$Y$8,,MATCH('ABP REC Prices'!O$5,Inputs_ByYear!$D$7:$Y$7,0)))</f>
        <v>0</v>
      </c>
      <c r="P46" s="444" cm="1">
        <f t="array" ref="P46">O46*(1+INDEX(Inputs_ByYear!$D$8:$Y$8,,MATCH('ABP REC Prices'!P$5,Inputs_ByYear!$D$7:$Y$7,0)))</f>
        <v>0</v>
      </c>
      <c r="Q46" s="444" cm="1">
        <f t="array" ref="Q46">P46*(1+INDEX(Inputs_ByYear!$D$8:$Y$8,,MATCH('ABP REC Prices'!Q$5,Inputs_ByYear!$D$7:$Y$7,0)))</f>
        <v>0</v>
      </c>
      <c r="R46" s="444" cm="1">
        <f t="array" ref="R46">Q46*(1+INDEX(Inputs_ByYear!$D$8:$Y$8,,MATCH('ABP REC Prices'!R$5,Inputs_ByYear!$D$7:$Y$7,0)))</f>
        <v>0</v>
      </c>
      <c r="S46" s="444" cm="1">
        <f t="array" ref="S46">R46*(1+INDEX(Inputs_ByYear!$D$8:$Y$8,,MATCH('ABP REC Prices'!S$5,Inputs_ByYear!$D$7:$Y$7,0)))</f>
        <v>0</v>
      </c>
      <c r="T46" s="444" cm="1">
        <f t="array" ref="T46">S46*(1+INDEX(Inputs_ByYear!$D$8:$Y$8,,MATCH('ABP REC Prices'!T$5,Inputs_ByYear!$D$7:$Y$7,0)))</f>
        <v>0</v>
      </c>
      <c r="U46" s="444" cm="1">
        <f t="array" ref="U46">T46*(1+INDEX(Inputs_ByYear!$D$8:$Y$8,,MATCH('ABP REC Prices'!U$5,Inputs_ByYear!$D$7:$Y$7,0)))</f>
        <v>0</v>
      </c>
      <c r="V46" s="444" cm="1">
        <f t="array" ref="V46">U46*(1+INDEX(Inputs_ByYear!$D$8:$Y$8,,MATCH('ABP REC Prices'!V$5,Inputs_ByYear!$D$7:$Y$7,0)))</f>
        <v>0</v>
      </c>
      <c r="W46" s="444" cm="1">
        <f t="array" ref="W46">V46*(1+INDEX(Inputs_ByYear!$D$8:$Y$8,,MATCH('ABP REC Prices'!W$5,Inputs_ByYear!$D$7:$Y$7,0)))</f>
        <v>0</v>
      </c>
      <c r="X46" s="444" cm="1">
        <f t="array" ref="X46">W46*(1+INDEX(Inputs_ByYear!$D$8:$Y$8,,MATCH('ABP REC Prices'!X$5,Inputs_ByYear!$D$7:$Y$7,0)))</f>
        <v>0</v>
      </c>
      <c r="Y46" s="444" cm="1">
        <f t="array" ref="Y46">X46*(1+INDEX(Inputs_ByYear!$D$8:$Y$8,,MATCH('ABP REC Prices'!Y$5,Inputs_ByYear!$D$7:$Y$7,0)))</f>
        <v>0</v>
      </c>
      <c r="Z46" s="444" cm="1">
        <f t="array" ref="Z46">Y46*(1+INDEX(Inputs_ByYear!$D$8:$Y$8,,MATCH('ABP REC Prices'!Z$5,Inputs_ByYear!$D$7:$Y$7,0)))</f>
        <v>0</v>
      </c>
      <c r="AA46" s="444" cm="1">
        <f t="array" ref="AA46">Z46*(1+INDEX(Inputs_ByYear!$D$8:$Y$8,,MATCH('ABP REC Prices'!AA$5,Inputs_ByYear!$D$7:$Y$7,0)))</f>
        <v>0</v>
      </c>
      <c r="AB46" s="444" cm="1">
        <f t="array" ref="AB46">AA46*(1+INDEX(Inputs_ByYear!$D$8:$Y$8,,MATCH('ABP REC Prices'!AB$5,Inputs_ByYear!$D$7:$Y$7,0)))</f>
        <v>0</v>
      </c>
    </row>
    <row r="47" spans="2:28" ht="14.75" customHeight="1" x14ac:dyDescent="0.25">
      <c r="B47" s="227" t="s">
        <v>258</v>
      </c>
      <c r="C47" s="227" t="s">
        <v>237</v>
      </c>
      <c r="D47" s="227" t="s">
        <v>357</v>
      </c>
      <c r="E47" s="272" t="str">
        <f t="shared" si="0"/>
        <v>A_Community Driven Community Solar_&gt;10-25</v>
      </c>
      <c r="F47" s="249" t="s">
        <v>93</v>
      </c>
      <c r="G47" s="314">
        <v>73.823716907066256</v>
      </c>
      <c r="H47" s="125">
        <v>73.823716907066256</v>
      </c>
      <c r="I47" s="125">
        <v>80.66</v>
      </c>
      <c r="J47" s="444" cm="1">
        <f t="array" ref="J47">I47*(1+INDEX(Inputs_ByYear!$D$8:$Y$8,,MATCH('ABP REC Prices'!J$5,Inputs_ByYear!$D$7:$Y$7,0)))</f>
        <v>112.92399999999999</v>
      </c>
      <c r="K47" s="444" cm="1">
        <f t="array" ref="K47">J47*(1+INDEX(Inputs_ByYear!$D$8:$Y$8,,MATCH('ABP REC Prices'!K$5,Inputs_ByYear!$D$7:$Y$7,0)))</f>
        <v>111.79476</v>
      </c>
      <c r="L47" s="444" cm="1">
        <f t="array" ref="L47">K47*(1+INDEX(Inputs_ByYear!$D$8:$Y$8,,MATCH('ABP REC Prices'!L$5,Inputs_ByYear!$D$7:$Y$7,0)))</f>
        <v>110.67681239999999</v>
      </c>
      <c r="M47" s="444" cm="1">
        <f t="array" ref="M47">L47*(1+INDEX(Inputs_ByYear!$D$8:$Y$8,,MATCH('ABP REC Prices'!M$5,Inputs_ByYear!$D$7:$Y$7,0)))</f>
        <v>109.57004427599999</v>
      </c>
      <c r="N47" s="444" cm="1">
        <f t="array" ref="N47">M47*(1+INDEX(Inputs_ByYear!$D$8:$Y$8,,MATCH('ABP REC Prices'!N$5,Inputs_ByYear!$D$7:$Y$7,0)))</f>
        <v>108.47434383323998</v>
      </c>
      <c r="O47" s="444" cm="1">
        <f t="array" ref="O47">N47*(1+INDEX(Inputs_ByYear!$D$8:$Y$8,,MATCH('ABP REC Prices'!O$5,Inputs_ByYear!$D$7:$Y$7,0)))</f>
        <v>107.38960039490759</v>
      </c>
      <c r="P47" s="444" cm="1">
        <f t="array" ref="P47">O47*(1+INDEX(Inputs_ByYear!$D$8:$Y$8,,MATCH('ABP REC Prices'!P$5,Inputs_ByYear!$D$7:$Y$7,0)))</f>
        <v>106.31570439095852</v>
      </c>
      <c r="Q47" s="444" cm="1">
        <f t="array" ref="Q47">P47*(1+INDEX(Inputs_ByYear!$D$8:$Y$8,,MATCH('ABP REC Prices'!Q$5,Inputs_ByYear!$D$7:$Y$7,0)))</f>
        <v>105.25254734704893</v>
      </c>
      <c r="R47" s="444" cm="1">
        <f t="array" ref="R47">Q47*(1+INDEX(Inputs_ByYear!$D$8:$Y$8,,MATCH('ABP REC Prices'!R$5,Inputs_ByYear!$D$7:$Y$7,0)))</f>
        <v>104.20002187357844</v>
      </c>
      <c r="S47" s="444" cm="1">
        <f t="array" ref="S47">R47*(1+INDEX(Inputs_ByYear!$D$8:$Y$8,,MATCH('ABP REC Prices'!S$5,Inputs_ByYear!$D$7:$Y$7,0)))</f>
        <v>103.15802165484266</v>
      </c>
      <c r="T47" s="444" cm="1">
        <f t="array" ref="T47">S47*(1+INDEX(Inputs_ByYear!$D$8:$Y$8,,MATCH('ABP REC Prices'!T$5,Inputs_ByYear!$D$7:$Y$7,0)))</f>
        <v>102.12644143829422</v>
      </c>
      <c r="U47" s="444" cm="1">
        <f t="array" ref="U47">T47*(1+INDEX(Inputs_ByYear!$D$8:$Y$8,,MATCH('ABP REC Prices'!U$5,Inputs_ByYear!$D$7:$Y$7,0)))</f>
        <v>101.10517702391128</v>
      </c>
      <c r="V47" s="444" cm="1">
        <f t="array" ref="V47">U47*(1+INDEX(Inputs_ByYear!$D$8:$Y$8,,MATCH('ABP REC Prices'!V$5,Inputs_ByYear!$D$7:$Y$7,0)))</f>
        <v>100.09412525367216</v>
      </c>
      <c r="W47" s="444" cm="1">
        <f t="array" ref="W47">V47*(1+INDEX(Inputs_ByYear!$D$8:$Y$8,,MATCH('ABP REC Prices'!W$5,Inputs_ByYear!$D$7:$Y$7,0)))</f>
        <v>99.093184001135441</v>
      </c>
      <c r="X47" s="444" cm="1">
        <f t="array" ref="X47">W47*(1+INDEX(Inputs_ByYear!$D$8:$Y$8,,MATCH('ABP REC Prices'!X$5,Inputs_ByYear!$D$7:$Y$7,0)))</f>
        <v>98.102252161124085</v>
      </c>
      <c r="Y47" s="444" cm="1">
        <f t="array" ref="Y47">X47*(1+INDEX(Inputs_ByYear!$D$8:$Y$8,,MATCH('ABP REC Prices'!Y$5,Inputs_ByYear!$D$7:$Y$7,0)))</f>
        <v>97.121229639512848</v>
      </c>
      <c r="Z47" s="444" cm="1">
        <f t="array" ref="Z47">Y47*(1+INDEX(Inputs_ByYear!$D$8:$Y$8,,MATCH('ABP REC Prices'!Z$5,Inputs_ByYear!$D$7:$Y$7,0)))</f>
        <v>96.150017343117725</v>
      </c>
      <c r="AA47" s="444" cm="1">
        <f t="array" ref="AA47">Z47*(1+INDEX(Inputs_ByYear!$D$8:$Y$8,,MATCH('ABP REC Prices'!AA$5,Inputs_ByYear!$D$7:$Y$7,0)))</f>
        <v>95.188517169686548</v>
      </c>
      <c r="AB47" s="444" cm="1">
        <f t="array" ref="AB47">AA47*(1+INDEX(Inputs_ByYear!$D$8:$Y$8,,MATCH('ABP REC Prices'!AB$5,Inputs_ByYear!$D$7:$Y$7,0)))</f>
        <v>94.236631997989676</v>
      </c>
    </row>
    <row r="48" spans="2:28" ht="14.75" customHeight="1" x14ac:dyDescent="0.25">
      <c r="B48" s="227" t="s">
        <v>258</v>
      </c>
      <c r="C48" s="227" t="s">
        <v>237</v>
      </c>
      <c r="D48" s="227" t="s">
        <v>322</v>
      </c>
      <c r="E48" s="272" t="str">
        <f t="shared" si="0"/>
        <v>A_Community Driven Community Solar_&gt;25-100</v>
      </c>
      <c r="F48" s="249" t="s">
        <v>93</v>
      </c>
      <c r="G48" s="314">
        <v>75.403106453403041</v>
      </c>
      <c r="H48" s="125">
        <v>75.403106453403041</v>
      </c>
      <c r="I48" s="125">
        <v>81.88</v>
      </c>
      <c r="J48" s="444" cm="1">
        <f t="array" ref="J48">I48*(1+INDEX(Inputs_ByYear!$D$8:$Y$8,,MATCH('ABP REC Prices'!J$5,Inputs_ByYear!$D$7:$Y$7,0)))</f>
        <v>114.63199999999999</v>
      </c>
      <c r="K48" s="444" cm="1">
        <f t="array" ref="K48">J48*(1+INDEX(Inputs_ByYear!$D$8:$Y$8,,MATCH('ABP REC Prices'!K$5,Inputs_ByYear!$D$7:$Y$7,0)))</f>
        <v>113.48567999999999</v>
      </c>
      <c r="L48" s="444" cm="1">
        <f t="array" ref="L48">K48*(1+INDEX(Inputs_ByYear!$D$8:$Y$8,,MATCH('ABP REC Prices'!L$5,Inputs_ByYear!$D$7:$Y$7,0)))</f>
        <v>112.35082319999999</v>
      </c>
      <c r="M48" s="444" cm="1">
        <f t="array" ref="M48">L48*(1+INDEX(Inputs_ByYear!$D$8:$Y$8,,MATCH('ABP REC Prices'!M$5,Inputs_ByYear!$D$7:$Y$7,0)))</f>
        <v>111.22731496799999</v>
      </c>
      <c r="N48" s="444" cm="1">
        <f t="array" ref="N48">M48*(1+INDEX(Inputs_ByYear!$D$8:$Y$8,,MATCH('ABP REC Prices'!N$5,Inputs_ByYear!$D$7:$Y$7,0)))</f>
        <v>110.11504181831998</v>
      </c>
      <c r="O48" s="444" cm="1">
        <f t="array" ref="O48">N48*(1+INDEX(Inputs_ByYear!$D$8:$Y$8,,MATCH('ABP REC Prices'!O$5,Inputs_ByYear!$D$7:$Y$7,0)))</f>
        <v>109.01389140013679</v>
      </c>
      <c r="P48" s="444" cm="1">
        <f t="array" ref="P48">O48*(1+INDEX(Inputs_ByYear!$D$8:$Y$8,,MATCH('ABP REC Prices'!P$5,Inputs_ByYear!$D$7:$Y$7,0)))</f>
        <v>107.92375248613541</v>
      </c>
      <c r="Q48" s="444" cm="1">
        <f t="array" ref="Q48">P48*(1+INDEX(Inputs_ByYear!$D$8:$Y$8,,MATCH('ABP REC Prices'!Q$5,Inputs_ByYear!$D$7:$Y$7,0)))</f>
        <v>106.84451496127406</v>
      </c>
      <c r="R48" s="444" cm="1">
        <f t="array" ref="R48">Q48*(1+INDEX(Inputs_ByYear!$D$8:$Y$8,,MATCH('ABP REC Prices'!R$5,Inputs_ByYear!$D$7:$Y$7,0)))</f>
        <v>105.77606981166132</v>
      </c>
      <c r="S48" s="444" cm="1">
        <f t="array" ref="S48">R48*(1+INDEX(Inputs_ByYear!$D$8:$Y$8,,MATCH('ABP REC Prices'!S$5,Inputs_ByYear!$D$7:$Y$7,0)))</f>
        <v>104.71830911354471</v>
      </c>
      <c r="T48" s="444" cm="1">
        <f t="array" ref="T48">S48*(1+INDEX(Inputs_ByYear!$D$8:$Y$8,,MATCH('ABP REC Prices'!T$5,Inputs_ByYear!$D$7:$Y$7,0)))</f>
        <v>103.67112602240925</v>
      </c>
      <c r="U48" s="444" cm="1">
        <f t="array" ref="U48">T48*(1+INDEX(Inputs_ByYear!$D$8:$Y$8,,MATCH('ABP REC Prices'!U$5,Inputs_ByYear!$D$7:$Y$7,0)))</f>
        <v>102.63441476218516</v>
      </c>
      <c r="V48" s="444" cm="1">
        <f t="array" ref="V48">U48*(1+INDEX(Inputs_ByYear!$D$8:$Y$8,,MATCH('ABP REC Prices'!V$5,Inputs_ByYear!$D$7:$Y$7,0)))</f>
        <v>101.6080706145633</v>
      </c>
      <c r="W48" s="444" cm="1">
        <f t="array" ref="W48">V48*(1+INDEX(Inputs_ByYear!$D$8:$Y$8,,MATCH('ABP REC Prices'!W$5,Inputs_ByYear!$D$7:$Y$7,0)))</f>
        <v>100.59198990841767</v>
      </c>
      <c r="X48" s="444" cm="1">
        <f t="array" ref="X48">W48*(1+INDEX(Inputs_ByYear!$D$8:$Y$8,,MATCH('ABP REC Prices'!X$5,Inputs_ByYear!$D$7:$Y$7,0)))</f>
        <v>99.586070009333497</v>
      </c>
      <c r="Y48" s="444" cm="1">
        <f t="array" ref="Y48">X48*(1+INDEX(Inputs_ByYear!$D$8:$Y$8,,MATCH('ABP REC Prices'!Y$5,Inputs_ByYear!$D$7:$Y$7,0)))</f>
        <v>98.590209309240166</v>
      </c>
      <c r="Z48" s="444" cm="1">
        <f t="array" ref="Z48">Y48*(1+INDEX(Inputs_ByYear!$D$8:$Y$8,,MATCH('ABP REC Prices'!Z$5,Inputs_ByYear!$D$7:$Y$7,0)))</f>
        <v>97.60430721614776</v>
      </c>
      <c r="AA48" s="444" cm="1">
        <f t="array" ref="AA48">Z48*(1+INDEX(Inputs_ByYear!$D$8:$Y$8,,MATCH('ABP REC Prices'!AA$5,Inputs_ByYear!$D$7:$Y$7,0)))</f>
        <v>96.628264143986286</v>
      </c>
      <c r="AB48" s="444" cm="1">
        <f t="array" ref="AB48">AA48*(1+INDEX(Inputs_ByYear!$D$8:$Y$8,,MATCH('ABP REC Prices'!AB$5,Inputs_ByYear!$D$7:$Y$7,0)))</f>
        <v>95.661981502546425</v>
      </c>
    </row>
    <row r="49" spans="2:28" ht="14.75" customHeight="1" x14ac:dyDescent="0.25">
      <c r="B49" s="227" t="s">
        <v>258</v>
      </c>
      <c r="C49" s="227" t="s">
        <v>237</v>
      </c>
      <c r="D49" s="227" t="s">
        <v>323</v>
      </c>
      <c r="E49" s="272" t="str">
        <f t="shared" si="0"/>
        <v>A_Community Driven Community Solar_&gt;100-200</v>
      </c>
      <c r="F49" s="249" t="s">
        <v>93</v>
      </c>
      <c r="G49" s="314">
        <v>73.2837412002512</v>
      </c>
      <c r="H49" s="125">
        <v>73.2837412002512</v>
      </c>
      <c r="I49" s="125">
        <v>78.09</v>
      </c>
      <c r="J49" s="444" cm="1">
        <f t="array" ref="J49">I49*(1+INDEX(Inputs_ByYear!$D$8:$Y$8,,MATCH('ABP REC Prices'!J$5,Inputs_ByYear!$D$7:$Y$7,0)))</f>
        <v>109.32599999999999</v>
      </c>
      <c r="K49" s="444" cm="1">
        <f t="array" ref="K49">J49*(1+INDEX(Inputs_ByYear!$D$8:$Y$8,,MATCH('ABP REC Prices'!K$5,Inputs_ByYear!$D$7:$Y$7,0)))</f>
        <v>108.23273999999999</v>
      </c>
      <c r="L49" s="444" cm="1">
        <f t="array" ref="L49">K49*(1+INDEX(Inputs_ByYear!$D$8:$Y$8,,MATCH('ABP REC Prices'!L$5,Inputs_ByYear!$D$7:$Y$7,0)))</f>
        <v>107.1504126</v>
      </c>
      <c r="M49" s="444" cm="1">
        <f t="array" ref="M49">L49*(1+INDEX(Inputs_ByYear!$D$8:$Y$8,,MATCH('ABP REC Prices'!M$5,Inputs_ByYear!$D$7:$Y$7,0)))</f>
        <v>106.07890847399999</v>
      </c>
      <c r="N49" s="444" cm="1">
        <f t="array" ref="N49">M49*(1+INDEX(Inputs_ByYear!$D$8:$Y$8,,MATCH('ABP REC Prices'!N$5,Inputs_ByYear!$D$7:$Y$7,0)))</f>
        <v>105.01811938925999</v>
      </c>
      <c r="O49" s="444" cm="1">
        <f t="array" ref="O49">N49*(1+INDEX(Inputs_ByYear!$D$8:$Y$8,,MATCH('ABP REC Prices'!O$5,Inputs_ByYear!$D$7:$Y$7,0)))</f>
        <v>103.9679381953674</v>
      </c>
      <c r="P49" s="444" cm="1">
        <f t="array" ref="P49">O49*(1+INDEX(Inputs_ByYear!$D$8:$Y$8,,MATCH('ABP REC Prices'!P$5,Inputs_ByYear!$D$7:$Y$7,0)))</f>
        <v>102.92825881341372</v>
      </c>
      <c r="Q49" s="444" cm="1">
        <f t="array" ref="Q49">P49*(1+INDEX(Inputs_ByYear!$D$8:$Y$8,,MATCH('ABP REC Prices'!Q$5,Inputs_ByYear!$D$7:$Y$7,0)))</f>
        <v>101.89897622527958</v>
      </c>
      <c r="R49" s="444" cm="1">
        <f t="array" ref="R49">Q49*(1+INDEX(Inputs_ByYear!$D$8:$Y$8,,MATCH('ABP REC Prices'!R$5,Inputs_ByYear!$D$7:$Y$7,0)))</f>
        <v>100.87998646302678</v>
      </c>
      <c r="S49" s="444" cm="1">
        <f t="array" ref="S49">R49*(1+INDEX(Inputs_ByYear!$D$8:$Y$8,,MATCH('ABP REC Prices'!S$5,Inputs_ByYear!$D$7:$Y$7,0)))</f>
        <v>99.87118659839652</v>
      </c>
      <c r="T49" s="444" cm="1">
        <f t="array" ref="T49">S49*(1+INDEX(Inputs_ByYear!$D$8:$Y$8,,MATCH('ABP REC Prices'!T$5,Inputs_ByYear!$D$7:$Y$7,0)))</f>
        <v>98.872474732412556</v>
      </c>
      <c r="U49" s="444" cm="1">
        <f t="array" ref="U49">T49*(1+INDEX(Inputs_ByYear!$D$8:$Y$8,,MATCH('ABP REC Prices'!U$5,Inputs_ByYear!$D$7:$Y$7,0)))</f>
        <v>97.883749985088429</v>
      </c>
      <c r="V49" s="444" cm="1">
        <f t="array" ref="V49">U49*(1+INDEX(Inputs_ByYear!$D$8:$Y$8,,MATCH('ABP REC Prices'!V$5,Inputs_ByYear!$D$7:$Y$7,0)))</f>
        <v>96.904912485237546</v>
      </c>
      <c r="W49" s="444" cm="1">
        <f t="array" ref="W49">V49*(1+INDEX(Inputs_ByYear!$D$8:$Y$8,,MATCH('ABP REC Prices'!W$5,Inputs_ByYear!$D$7:$Y$7,0)))</f>
        <v>95.93586336038517</v>
      </c>
      <c r="X49" s="444" cm="1">
        <f t="array" ref="X49">W49*(1+INDEX(Inputs_ByYear!$D$8:$Y$8,,MATCH('ABP REC Prices'!X$5,Inputs_ByYear!$D$7:$Y$7,0)))</f>
        <v>94.976504726781315</v>
      </c>
      <c r="Y49" s="444" cm="1">
        <f t="array" ref="Y49">X49*(1+INDEX(Inputs_ByYear!$D$8:$Y$8,,MATCH('ABP REC Prices'!Y$5,Inputs_ByYear!$D$7:$Y$7,0)))</f>
        <v>94.026739679513497</v>
      </c>
      <c r="Z49" s="444" cm="1">
        <f t="array" ref="Z49">Y49*(1+INDEX(Inputs_ByYear!$D$8:$Y$8,,MATCH('ABP REC Prices'!Z$5,Inputs_ByYear!$D$7:$Y$7,0)))</f>
        <v>93.086472282718361</v>
      </c>
      <c r="AA49" s="444" cm="1">
        <f t="array" ref="AA49">Z49*(1+INDEX(Inputs_ByYear!$D$8:$Y$8,,MATCH('ABP REC Prices'!AA$5,Inputs_ByYear!$D$7:$Y$7,0)))</f>
        <v>92.15560755989118</v>
      </c>
      <c r="AB49" s="444" cm="1">
        <f t="array" ref="AB49">AA49*(1+INDEX(Inputs_ByYear!$D$8:$Y$8,,MATCH('ABP REC Prices'!AB$5,Inputs_ByYear!$D$7:$Y$7,0)))</f>
        <v>91.234051484292266</v>
      </c>
    </row>
    <row r="50" spans="2:28" ht="14.75" customHeight="1" x14ac:dyDescent="0.25">
      <c r="B50" s="227" t="s">
        <v>258</v>
      </c>
      <c r="C50" s="227" t="s">
        <v>237</v>
      </c>
      <c r="D50" s="227" t="s">
        <v>324</v>
      </c>
      <c r="E50" s="272" t="str">
        <f t="shared" si="0"/>
        <v>A_Community Driven Community Solar_&gt;200-500</v>
      </c>
      <c r="F50" s="249" t="s">
        <v>93</v>
      </c>
      <c r="G50" s="314">
        <v>67.732626287874297</v>
      </c>
      <c r="H50" s="125">
        <v>67.732626287874297</v>
      </c>
      <c r="I50" s="125">
        <v>68.02</v>
      </c>
      <c r="J50" s="444" cm="1">
        <f t="array" ref="J50">I50*(1+INDEX(Inputs_ByYear!$D$8:$Y$8,,MATCH('ABP REC Prices'!J$5,Inputs_ByYear!$D$7:$Y$7,0)))</f>
        <v>95.227999999999994</v>
      </c>
      <c r="K50" s="444" cm="1">
        <f t="array" ref="K50">J50*(1+INDEX(Inputs_ByYear!$D$8:$Y$8,,MATCH('ABP REC Prices'!K$5,Inputs_ByYear!$D$7:$Y$7,0)))</f>
        <v>94.275719999999993</v>
      </c>
      <c r="L50" s="444" cm="1">
        <f t="array" ref="L50">K50*(1+INDEX(Inputs_ByYear!$D$8:$Y$8,,MATCH('ABP REC Prices'!L$5,Inputs_ByYear!$D$7:$Y$7,0)))</f>
        <v>93.33296279999999</v>
      </c>
      <c r="M50" s="444" cm="1">
        <f t="array" ref="M50">L50*(1+INDEX(Inputs_ByYear!$D$8:$Y$8,,MATCH('ABP REC Prices'!M$5,Inputs_ByYear!$D$7:$Y$7,0)))</f>
        <v>92.399633171999994</v>
      </c>
      <c r="N50" s="444" cm="1">
        <f t="array" ref="N50">M50*(1+INDEX(Inputs_ByYear!$D$8:$Y$8,,MATCH('ABP REC Prices'!N$5,Inputs_ByYear!$D$7:$Y$7,0)))</f>
        <v>91.475636840279989</v>
      </c>
      <c r="O50" s="444" cm="1">
        <f t="array" ref="O50">N50*(1+INDEX(Inputs_ByYear!$D$8:$Y$8,,MATCH('ABP REC Prices'!O$5,Inputs_ByYear!$D$7:$Y$7,0)))</f>
        <v>90.560880471877184</v>
      </c>
      <c r="P50" s="444" cm="1">
        <f t="array" ref="P50">O50*(1+INDEX(Inputs_ByYear!$D$8:$Y$8,,MATCH('ABP REC Prices'!P$5,Inputs_ByYear!$D$7:$Y$7,0)))</f>
        <v>89.655271667158416</v>
      </c>
      <c r="Q50" s="444" cm="1">
        <f t="array" ref="Q50">P50*(1+INDEX(Inputs_ByYear!$D$8:$Y$8,,MATCH('ABP REC Prices'!Q$5,Inputs_ByYear!$D$7:$Y$7,0)))</f>
        <v>88.758718950486838</v>
      </c>
      <c r="R50" s="444" cm="1">
        <f t="array" ref="R50">Q50*(1+INDEX(Inputs_ByYear!$D$8:$Y$8,,MATCH('ABP REC Prices'!R$5,Inputs_ByYear!$D$7:$Y$7,0)))</f>
        <v>87.871131760981967</v>
      </c>
      <c r="S50" s="444" cm="1">
        <f t="array" ref="S50">R50*(1+INDEX(Inputs_ByYear!$D$8:$Y$8,,MATCH('ABP REC Prices'!S$5,Inputs_ByYear!$D$7:$Y$7,0)))</f>
        <v>86.99242044337214</v>
      </c>
      <c r="T50" s="444" cm="1">
        <f t="array" ref="T50">S50*(1+INDEX(Inputs_ByYear!$D$8:$Y$8,,MATCH('ABP REC Prices'!T$5,Inputs_ByYear!$D$7:$Y$7,0)))</f>
        <v>86.122496238938425</v>
      </c>
      <c r="U50" s="444" cm="1">
        <f t="array" ref="U50">T50*(1+INDEX(Inputs_ByYear!$D$8:$Y$8,,MATCH('ABP REC Prices'!U$5,Inputs_ByYear!$D$7:$Y$7,0)))</f>
        <v>85.261271276549039</v>
      </c>
      <c r="V50" s="444" cm="1">
        <f t="array" ref="V50">U50*(1+INDEX(Inputs_ByYear!$D$8:$Y$8,,MATCH('ABP REC Prices'!V$5,Inputs_ByYear!$D$7:$Y$7,0)))</f>
        <v>84.408658563783547</v>
      </c>
      <c r="W50" s="444" cm="1">
        <f t="array" ref="W50">V50*(1+INDEX(Inputs_ByYear!$D$8:$Y$8,,MATCH('ABP REC Prices'!W$5,Inputs_ByYear!$D$7:$Y$7,0)))</f>
        <v>83.564571978145707</v>
      </c>
      <c r="X50" s="444" cm="1">
        <f t="array" ref="X50">W50*(1+INDEX(Inputs_ByYear!$D$8:$Y$8,,MATCH('ABP REC Prices'!X$5,Inputs_ByYear!$D$7:$Y$7,0)))</f>
        <v>82.728926258364254</v>
      </c>
      <c r="Y50" s="444" cm="1">
        <f t="array" ref="Y50">X50*(1+INDEX(Inputs_ByYear!$D$8:$Y$8,,MATCH('ABP REC Prices'!Y$5,Inputs_ByYear!$D$7:$Y$7,0)))</f>
        <v>81.901636995780606</v>
      </c>
      <c r="Z50" s="444" cm="1">
        <f t="array" ref="Z50">Y50*(1+INDEX(Inputs_ByYear!$D$8:$Y$8,,MATCH('ABP REC Prices'!Z$5,Inputs_ByYear!$D$7:$Y$7,0)))</f>
        <v>81.082620625822798</v>
      </c>
      <c r="AA50" s="444" cm="1">
        <f t="array" ref="AA50">Z50*(1+INDEX(Inputs_ByYear!$D$8:$Y$8,,MATCH('ABP REC Prices'!AA$5,Inputs_ByYear!$D$7:$Y$7,0)))</f>
        <v>80.271794419564571</v>
      </c>
      <c r="AB50" s="444" cm="1">
        <f t="array" ref="AB50">AA50*(1+INDEX(Inputs_ByYear!$D$8:$Y$8,,MATCH('ABP REC Prices'!AB$5,Inputs_ByYear!$D$7:$Y$7,0)))</f>
        <v>79.469076475368922</v>
      </c>
    </row>
    <row r="51" spans="2:28" ht="14.75" customHeight="1" x14ac:dyDescent="0.25">
      <c r="B51" s="227" t="s">
        <v>258</v>
      </c>
      <c r="C51" s="227" t="s">
        <v>237</v>
      </c>
      <c r="D51" s="227" t="s">
        <v>326</v>
      </c>
      <c r="E51" s="272" t="str">
        <f t="shared" si="0"/>
        <v>A_Community Driven Community Solar_&gt;500-2000</v>
      </c>
      <c r="F51" s="249" t="s">
        <v>93</v>
      </c>
      <c r="G51" s="314">
        <v>57.929752329971166</v>
      </c>
      <c r="H51" s="125">
        <v>57.929752329971166</v>
      </c>
      <c r="I51" s="125">
        <v>58.77</v>
      </c>
      <c r="J51" s="444" cm="1">
        <f t="array" ref="J51">I51*(1+INDEX(Inputs_ByYear!$D$8:$Y$8,,MATCH('ABP REC Prices'!J$5,Inputs_ByYear!$D$7:$Y$7,0)))</f>
        <v>82.278000000000006</v>
      </c>
      <c r="K51" s="444" cm="1">
        <f t="array" ref="K51">J51*(1+INDEX(Inputs_ByYear!$D$8:$Y$8,,MATCH('ABP REC Prices'!K$5,Inputs_ByYear!$D$7:$Y$7,0)))</f>
        <v>81.455220000000011</v>
      </c>
      <c r="L51" s="444" cm="1">
        <f t="array" ref="L51">K51*(1+INDEX(Inputs_ByYear!$D$8:$Y$8,,MATCH('ABP REC Prices'!L$5,Inputs_ByYear!$D$7:$Y$7,0)))</f>
        <v>80.640667800000017</v>
      </c>
      <c r="M51" s="444" cm="1">
        <f t="array" ref="M51">L51*(1+INDEX(Inputs_ByYear!$D$8:$Y$8,,MATCH('ABP REC Prices'!M$5,Inputs_ByYear!$D$7:$Y$7,0)))</f>
        <v>79.834261122000015</v>
      </c>
      <c r="N51" s="444" cm="1">
        <f t="array" ref="N51">M51*(1+INDEX(Inputs_ByYear!$D$8:$Y$8,,MATCH('ABP REC Prices'!N$5,Inputs_ByYear!$D$7:$Y$7,0)))</f>
        <v>79.035918510780007</v>
      </c>
      <c r="O51" s="444" cm="1">
        <f t="array" ref="O51">N51*(1+INDEX(Inputs_ByYear!$D$8:$Y$8,,MATCH('ABP REC Prices'!O$5,Inputs_ByYear!$D$7:$Y$7,0)))</f>
        <v>78.245559325672204</v>
      </c>
      <c r="P51" s="444" cm="1">
        <f t="array" ref="P51">O51*(1+INDEX(Inputs_ByYear!$D$8:$Y$8,,MATCH('ABP REC Prices'!P$5,Inputs_ByYear!$D$7:$Y$7,0)))</f>
        <v>77.463103732415476</v>
      </c>
      <c r="Q51" s="444" cm="1">
        <f t="array" ref="Q51">P51*(1+INDEX(Inputs_ByYear!$D$8:$Y$8,,MATCH('ABP REC Prices'!Q$5,Inputs_ByYear!$D$7:$Y$7,0)))</f>
        <v>76.68847269509132</v>
      </c>
      <c r="R51" s="444" cm="1">
        <f t="array" ref="R51">Q51*(1+INDEX(Inputs_ByYear!$D$8:$Y$8,,MATCH('ABP REC Prices'!R$5,Inputs_ByYear!$D$7:$Y$7,0)))</f>
        <v>75.9215879681404</v>
      </c>
      <c r="S51" s="444" cm="1">
        <f t="array" ref="S51">R51*(1+INDEX(Inputs_ByYear!$D$8:$Y$8,,MATCH('ABP REC Prices'!S$5,Inputs_ByYear!$D$7:$Y$7,0)))</f>
        <v>75.162372088458994</v>
      </c>
      <c r="T51" s="444" cm="1">
        <f t="array" ref="T51">S51*(1+INDEX(Inputs_ByYear!$D$8:$Y$8,,MATCH('ABP REC Prices'!T$5,Inputs_ByYear!$D$7:$Y$7,0)))</f>
        <v>74.410748367574399</v>
      </c>
      <c r="U51" s="444" cm="1">
        <f t="array" ref="U51">T51*(1+INDEX(Inputs_ByYear!$D$8:$Y$8,,MATCH('ABP REC Prices'!U$5,Inputs_ByYear!$D$7:$Y$7,0)))</f>
        <v>73.666640883898651</v>
      </c>
      <c r="V51" s="444" cm="1">
        <f t="array" ref="V51">U51*(1+INDEX(Inputs_ByYear!$D$8:$Y$8,,MATCH('ABP REC Prices'!V$5,Inputs_ByYear!$D$7:$Y$7,0)))</f>
        <v>72.929974475059666</v>
      </c>
      <c r="W51" s="444" cm="1">
        <f t="array" ref="W51">V51*(1+INDEX(Inputs_ByYear!$D$8:$Y$8,,MATCH('ABP REC Prices'!W$5,Inputs_ByYear!$D$7:$Y$7,0)))</f>
        <v>72.200674730309075</v>
      </c>
      <c r="X51" s="444" cm="1">
        <f t="array" ref="X51">W51*(1+INDEX(Inputs_ByYear!$D$8:$Y$8,,MATCH('ABP REC Prices'!X$5,Inputs_ByYear!$D$7:$Y$7,0)))</f>
        <v>71.478667983005977</v>
      </c>
      <c r="Y51" s="444" cm="1">
        <f t="array" ref="Y51">X51*(1+INDEX(Inputs_ByYear!$D$8:$Y$8,,MATCH('ABP REC Prices'!Y$5,Inputs_ByYear!$D$7:$Y$7,0)))</f>
        <v>70.763881303175921</v>
      </c>
      <c r="Z51" s="444" cm="1">
        <f t="array" ref="Z51">Y51*(1+INDEX(Inputs_ByYear!$D$8:$Y$8,,MATCH('ABP REC Prices'!Z$5,Inputs_ByYear!$D$7:$Y$7,0)))</f>
        <v>70.056242490144157</v>
      </c>
      <c r="AA51" s="444" cm="1">
        <f t="array" ref="AA51">Z51*(1+INDEX(Inputs_ByYear!$D$8:$Y$8,,MATCH('ABP REC Prices'!AA$5,Inputs_ByYear!$D$7:$Y$7,0)))</f>
        <v>69.355680065242709</v>
      </c>
      <c r="AB51" s="444" cm="1">
        <f t="array" ref="AB51">AA51*(1+INDEX(Inputs_ByYear!$D$8:$Y$8,,MATCH('ABP REC Prices'!AB$5,Inputs_ByYear!$D$7:$Y$7,0)))</f>
        <v>68.662123264590278</v>
      </c>
    </row>
    <row r="52" spans="2:28" ht="14.75" customHeight="1" x14ac:dyDescent="0.25">
      <c r="B52" s="227" t="s">
        <v>258</v>
      </c>
      <c r="C52" s="227" t="s">
        <v>237</v>
      </c>
      <c r="D52" s="227" t="s">
        <v>327</v>
      </c>
      <c r="E52" s="272" t="str">
        <f t="shared" si="0"/>
        <v>A_Community Driven Community Solar_&gt;2000-5000</v>
      </c>
      <c r="F52" s="249" t="s">
        <v>93</v>
      </c>
      <c r="G52" s="314">
        <v>41.937184479190179</v>
      </c>
      <c r="H52" s="125">
        <v>41.937184479190179</v>
      </c>
      <c r="I52" s="125">
        <v>46.38</v>
      </c>
      <c r="J52" s="444" cm="1">
        <f t="array" ref="J52">I52*(1+INDEX(Inputs_ByYear!$D$8:$Y$8,,MATCH('ABP REC Prices'!J$5,Inputs_ByYear!$D$7:$Y$7,0)))</f>
        <v>64.932000000000002</v>
      </c>
      <c r="K52" s="444" cm="1">
        <f t="array" ref="K52">J52*(1+INDEX(Inputs_ByYear!$D$8:$Y$8,,MATCH('ABP REC Prices'!K$5,Inputs_ByYear!$D$7:$Y$7,0)))</f>
        <v>64.282679999999999</v>
      </c>
      <c r="L52" s="444" cm="1">
        <f t="array" ref="L52">K52*(1+INDEX(Inputs_ByYear!$D$8:$Y$8,,MATCH('ABP REC Prices'!L$5,Inputs_ByYear!$D$7:$Y$7,0)))</f>
        <v>63.639853199999997</v>
      </c>
      <c r="M52" s="444" cm="1">
        <f t="array" ref="M52">L52*(1+INDEX(Inputs_ByYear!$D$8:$Y$8,,MATCH('ABP REC Prices'!M$5,Inputs_ByYear!$D$7:$Y$7,0)))</f>
        <v>63.003454667999996</v>
      </c>
      <c r="N52" s="444" cm="1">
        <f t="array" ref="N52">M52*(1+INDEX(Inputs_ByYear!$D$8:$Y$8,,MATCH('ABP REC Prices'!N$5,Inputs_ByYear!$D$7:$Y$7,0)))</f>
        <v>62.373420121319995</v>
      </c>
      <c r="O52" s="444" cm="1">
        <f t="array" ref="O52">N52*(1+INDEX(Inputs_ByYear!$D$8:$Y$8,,MATCH('ABP REC Prices'!O$5,Inputs_ByYear!$D$7:$Y$7,0)))</f>
        <v>61.749685920106792</v>
      </c>
      <c r="P52" s="444" cm="1">
        <f t="array" ref="P52">O52*(1+INDEX(Inputs_ByYear!$D$8:$Y$8,,MATCH('ABP REC Prices'!P$5,Inputs_ByYear!$D$7:$Y$7,0)))</f>
        <v>61.132189060905723</v>
      </c>
      <c r="Q52" s="444" cm="1">
        <f t="array" ref="Q52">P52*(1+INDEX(Inputs_ByYear!$D$8:$Y$8,,MATCH('ABP REC Prices'!Q$5,Inputs_ByYear!$D$7:$Y$7,0)))</f>
        <v>60.520867170296668</v>
      </c>
      <c r="R52" s="444" cm="1">
        <f t="array" ref="R52">Q52*(1+INDEX(Inputs_ByYear!$D$8:$Y$8,,MATCH('ABP REC Prices'!R$5,Inputs_ByYear!$D$7:$Y$7,0)))</f>
        <v>59.9156584985937</v>
      </c>
      <c r="S52" s="444" cm="1">
        <f t="array" ref="S52">R52*(1+INDEX(Inputs_ByYear!$D$8:$Y$8,,MATCH('ABP REC Prices'!S$5,Inputs_ByYear!$D$7:$Y$7,0)))</f>
        <v>59.316501913607766</v>
      </c>
      <c r="T52" s="444" cm="1">
        <f t="array" ref="T52">S52*(1+INDEX(Inputs_ByYear!$D$8:$Y$8,,MATCH('ABP REC Prices'!T$5,Inputs_ByYear!$D$7:$Y$7,0)))</f>
        <v>58.723336894471686</v>
      </c>
      <c r="U52" s="444" cm="1">
        <f t="array" ref="U52">T52*(1+INDEX(Inputs_ByYear!$D$8:$Y$8,,MATCH('ABP REC Prices'!U$5,Inputs_ByYear!$D$7:$Y$7,0)))</f>
        <v>58.13610352552697</v>
      </c>
      <c r="V52" s="444" cm="1">
        <f t="array" ref="V52">U52*(1+INDEX(Inputs_ByYear!$D$8:$Y$8,,MATCH('ABP REC Prices'!V$5,Inputs_ByYear!$D$7:$Y$7,0)))</f>
        <v>57.5547424902717</v>
      </c>
      <c r="W52" s="444" cm="1">
        <f t="array" ref="W52">V52*(1+INDEX(Inputs_ByYear!$D$8:$Y$8,,MATCH('ABP REC Prices'!W$5,Inputs_ByYear!$D$7:$Y$7,0)))</f>
        <v>56.979195065368984</v>
      </c>
      <c r="X52" s="444" cm="1">
        <f t="array" ref="X52">W52*(1+INDEX(Inputs_ByYear!$D$8:$Y$8,,MATCH('ABP REC Prices'!X$5,Inputs_ByYear!$D$7:$Y$7,0)))</f>
        <v>56.409403114715296</v>
      </c>
      <c r="Y52" s="444" cm="1">
        <f t="array" ref="Y52">X52*(1+INDEX(Inputs_ByYear!$D$8:$Y$8,,MATCH('ABP REC Prices'!Y$5,Inputs_ByYear!$D$7:$Y$7,0)))</f>
        <v>55.845309083568139</v>
      </c>
      <c r="Z52" s="444" cm="1">
        <f t="array" ref="Z52">Y52*(1+INDEX(Inputs_ByYear!$D$8:$Y$8,,MATCH('ABP REC Prices'!Z$5,Inputs_ByYear!$D$7:$Y$7,0)))</f>
        <v>55.286855992732455</v>
      </c>
      <c r="AA52" s="444" cm="1">
        <f t="array" ref="AA52">Z52*(1+INDEX(Inputs_ByYear!$D$8:$Y$8,,MATCH('ABP REC Prices'!AA$5,Inputs_ByYear!$D$7:$Y$7,0)))</f>
        <v>54.733987432805129</v>
      </c>
      <c r="AB52" s="444" cm="1">
        <f t="array" ref="AB52">AA52*(1+INDEX(Inputs_ByYear!$D$8:$Y$8,,MATCH('ABP REC Prices'!AB$5,Inputs_ByYear!$D$7:$Y$7,0)))</f>
        <v>54.186647558477077</v>
      </c>
    </row>
    <row r="53" spans="2:28" ht="14.75" customHeight="1" x14ac:dyDescent="0.25">
      <c r="B53" s="227" t="s">
        <v>258</v>
      </c>
      <c r="C53" s="227" t="s">
        <v>237</v>
      </c>
      <c r="D53" s="227" t="s">
        <v>356</v>
      </c>
      <c r="E53" s="272" t="str">
        <f t="shared" si="0"/>
        <v>A_Community Driven Community Solar_&lt;10</v>
      </c>
      <c r="F53" s="249" t="s">
        <v>93</v>
      </c>
      <c r="G53" s="314">
        <v>0</v>
      </c>
      <c r="H53" s="125">
        <v>0</v>
      </c>
      <c r="I53" s="125">
        <v>0</v>
      </c>
      <c r="J53" s="444" cm="1">
        <f t="array" ref="J53">I53*(1+INDEX(Inputs_ByYear!$D$8:$Y$8,,MATCH('ABP REC Prices'!J$5,Inputs_ByYear!$D$7:$Y$7,0)))</f>
        <v>0</v>
      </c>
      <c r="K53" s="444" cm="1">
        <f t="array" ref="K53">J53*(1+INDEX(Inputs_ByYear!$D$8:$Y$8,,MATCH('ABP REC Prices'!K$5,Inputs_ByYear!$D$7:$Y$7,0)))</f>
        <v>0</v>
      </c>
      <c r="L53" s="444" cm="1">
        <f t="array" ref="L53">K53*(1+INDEX(Inputs_ByYear!$D$8:$Y$8,,MATCH('ABP REC Prices'!L$5,Inputs_ByYear!$D$7:$Y$7,0)))</f>
        <v>0</v>
      </c>
      <c r="M53" s="444" cm="1">
        <f t="array" ref="M53">L53*(1+INDEX(Inputs_ByYear!$D$8:$Y$8,,MATCH('ABP REC Prices'!M$5,Inputs_ByYear!$D$7:$Y$7,0)))</f>
        <v>0</v>
      </c>
      <c r="N53" s="444" cm="1">
        <f t="array" ref="N53">M53*(1+INDEX(Inputs_ByYear!$D$8:$Y$8,,MATCH('ABP REC Prices'!N$5,Inputs_ByYear!$D$7:$Y$7,0)))</f>
        <v>0</v>
      </c>
      <c r="O53" s="444" cm="1">
        <f t="array" ref="O53">N53*(1+INDEX(Inputs_ByYear!$D$8:$Y$8,,MATCH('ABP REC Prices'!O$5,Inputs_ByYear!$D$7:$Y$7,0)))</f>
        <v>0</v>
      </c>
      <c r="P53" s="444" cm="1">
        <f t="array" ref="P53">O53*(1+INDEX(Inputs_ByYear!$D$8:$Y$8,,MATCH('ABP REC Prices'!P$5,Inputs_ByYear!$D$7:$Y$7,0)))</f>
        <v>0</v>
      </c>
      <c r="Q53" s="444" cm="1">
        <f t="array" ref="Q53">P53*(1+INDEX(Inputs_ByYear!$D$8:$Y$8,,MATCH('ABP REC Prices'!Q$5,Inputs_ByYear!$D$7:$Y$7,0)))</f>
        <v>0</v>
      </c>
      <c r="R53" s="444" cm="1">
        <f t="array" ref="R53">Q53*(1+INDEX(Inputs_ByYear!$D$8:$Y$8,,MATCH('ABP REC Prices'!R$5,Inputs_ByYear!$D$7:$Y$7,0)))</f>
        <v>0</v>
      </c>
      <c r="S53" s="444" cm="1">
        <f t="array" ref="S53">R53*(1+INDEX(Inputs_ByYear!$D$8:$Y$8,,MATCH('ABP REC Prices'!S$5,Inputs_ByYear!$D$7:$Y$7,0)))</f>
        <v>0</v>
      </c>
      <c r="T53" s="444" cm="1">
        <f t="array" ref="T53">S53*(1+INDEX(Inputs_ByYear!$D$8:$Y$8,,MATCH('ABP REC Prices'!T$5,Inputs_ByYear!$D$7:$Y$7,0)))</f>
        <v>0</v>
      </c>
      <c r="U53" s="444" cm="1">
        <f t="array" ref="U53">T53*(1+INDEX(Inputs_ByYear!$D$8:$Y$8,,MATCH('ABP REC Prices'!U$5,Inputs_ByYear!$D$7:$Y$7,0)))</f>
        <v>0</v>
      </c>
      <c r="V53" s="444" cm="1">
        <f t="array" ref="V53">U53*(1+INDEX(Inputs_ByYear!$D$8:$Y$8,,MATCH('ABP REC Prices'!V$5,Inputs_ByYear!$D$7:$Y$7,0)))</f>
        <v>0</v>
      </c>
      <c r="W53" s="444" cm="1">
        <f t="array" ref="W53">V53*(1+INDEX(Inputs_ByYear!$D$8:$Y$8,,MATCH('ABP REC Prices'!W$5,Inputs_ByYear!$D$7:$Y$7,0)))</f>
        <v>0</v>
      </c>
      <c r="X53" s="444" cm="1">
        <f t="array" ref="X53">W53*(1+INDEX(Inputs_ByYear!$D$8:$Y$8,,MATCH('ABP REC Prices'!X$5,Inputs_ByYear!$D$7:$Y$7,0)))</f>
        <v>0</v>
      </c>
      <c r="Y53" s="444" cm="1">
        <f t="array" ref="Y53">X53*(1+INDEX(Inputs_ByYear!$D$8:$Y$8,,MATCH('ABP REC Prices'!Y$5,Inputs_ByYear!$D$7:$Y$7,0)))</f>
        <v>0</v>
      </c>
      <c r="Z53" s="444" cm="1">
        <f t="array" ref="Z53">Y53*(1+INDEX(Inputs_ByYear!$D$8:$Y$8,,MATCH('ABP REC Prices'!Z$5,Inputs_ByYear!$D$7:$Y$7,0)))</f>
        <v>0</v>
      </c>
      <c r="AA53" s="444" cm="1">
        <f t="array" ref="AA53">Z53*(1+INDEX(Inputs_ByYear!$D$8:$Y$8,,MATCH('ABP REC Prices'!AA$5,Inputs_ByYear!$D$7:$Y$7,0)))</f>
        <v>0</v>
      </c>
      <c r="AB53" s="444" cm="1">
        <f t="array" ref="AB53">AA53*(1+INDEX(Inputs_ByYear!$D$8:$Y$8,,MATCH('ABP REC Prices'!AB$5,Inputs_ByYear!$D$7:$Y$7,0)))</f>
        <v>0</v>
      </c>
    </row>
    <row r="54" spans="2:28" ht="14.75" customHeight="1" x14ac:dyDescent="0.25">
      <c r="B54" s="227" t="s">
        <v>258</v>
      </c>
      <c r="C54" s="227" t="s">
        <v>237</v>
      </c>
      <c r="D54" s="227" t="s">
        <v>357</v>
      </c>
      <c r="E54" s="272" t="str">
        <f t="shared" si="0"/>
        <v>A_Community Driven Community Solar_&gt;10-25</v>
      </c>
      <c r="F54" s="249" t="s">
        <v>93</v>
      </c>
      <c r="G54" s="314">
        <v>91.466727090255944</v>
      </c>
      <c r="H54" s="125">
        <v>91.466727090255944</v>
      </c>
      <c r="I54" s="125">
        <v>96.74</v>
      </c>
      <c r="J54" s="444" cm="1">
        <f t="array" ref="J54">I54*(1+INDEX(Inputs_ByYear!$D$8:$Y$8,,MATCH('ABP REC Prices'!J$5,Inputs_ByYear!$D$7:$Y$7,0)))</f>
        <v>135.43599999999998</v>
      </c>
      <c r="K54" s="444" cm="1">
        <f t="array" ref="K54">J54*(1+INDEX(Inputs_ByYear!$D$8:$Y$8,,MATCH('ABP REC Prices'!K$5,Inputs_ByYear!$D$7:$Y$7,0)))</f>
        <v>134.08163999999996</v>
      </c>
      <c r="L54" s="444" cm="1">
        <f t="array" ref="L54">K54*(1+INDEX(Inputs_ByYear!$D$8:$Y$8,,MATCH('ABP REC Prices'!L$5,Inputs_ByYear!$D$7:$Y$7,0)))</f>
        <v>132.74082359999997</v>
      </c>
      <c r="M54" s="444" cm="1">
        <f t="array" ref="M54">L54*(1+INDEX(Inputs_ByYear!$D$8:$Y$8,,MATCH('ABP REC Prices'!M$5,Inputs_ByYear!$D$7:$Y$7,0)))</f>
        <v>131.41341536399997</v>
      </c>
      <c r="N54" s="444" cm="1">
        <f t="array" ref="N54">M54*(1+INDEX(Inputs_ByYear!$D$8:$Y$8,,MATCH('ABP REC Prices'!N$5,Inputs_ByYear!$D$7:$Y$7,0)))</f>
        <v>130.09928121035998</v>
      </c>
      <c r="O54" s="444" cm="1">
        <f t="array" ref="O54">N54*(1+INDEX(Inputs_ByYear!$D$8:$Y$8,,MATCH('ABP REC Prices'!O$5,Inputs_ByYear!$D$7:$Y$7,0)))</f>
        <v>128.79828839825637</v>
      </c>
      <c r="P54" s="444" cm="1">
        <f t="array" ref="P54">O54*(1+INDEX(Inputs_ByYear!$D$8:$Y$8,,MATCH('ABP REC Prices'!P$5,Inputs_ByYear!$D$7:$Y$7,0)))</f>
        <v>127.51030551427381</v>
      </c>
      <c r="Q54" s="444" cm="1">
        <f t="array" ref="Q54">P54*(1+INDEX(Inputs_ByYear!$D$8:$Y$8,,MATCH('ABP REC Prices'!Q$5,Inputs_ByYear!$D$7:$Y$7,0)))</f>
        <v>126.23520245913107</v>
      </c>
      <c r="R54" s="444" cm="1">
        <f t="array" ref="R54">Q54*(1+INDEX(Inputs_ByYear!$D$8:$Y$8,,MATCH('ABP REC Prices'!R$5,Inputs_ByYear!$D$7:$Y$7,0)))</f>
        <v>124.97285043453977</v>
      </c>
      <c r="S54" s="444" cm="1">
        <f t="array" ref="S54">R54*(1+INDEX(Inputs_ByYear!$D$8:$Y$8,,MATCH('ABP REC Prices'!S$5,Inputs_ByYear!$D$7:$Y$7,0)))</f>
        <v>123.72312193019437</v>
      </c>
      <c r="T54" s="444" cm="1">
        <f t="array" ref="T54">S54*(1+INDEX(Inputs_ByYear!$D$8:$Y$8,,MATCH('ABP REC Prices'!T$5,Inputs_ByYear!$D$7:$Y$7,0)))</f>
        <v>122.48589071089242</v>
      </c>
      <c r="U54" s="444" cm="1">
        <f t="array" ref="U54">T54*(1+INDEX(Inputs_ByYear!$D$8:$Y$8,,MATCH('ABP REC Prices'!U$5,Inputs_ByYear!$D$7:$Y$7,0)))</f>
        <v>121.2610318037835</v>
      </c>
      <c r="V54" s="444" cm="1">
        <f t="array" ref="V54">U54*(1+INDEX(Inputs_ByYear!$D$8:$Y$8,,MATCH('ABP REC Prices'!V$5,Inputs_ByYear!$D$7:$Y$7,0)))</f>
        <v>120.04842148574566</v>
      </c>
      <c r="W54" s="444" cm="1">
        <f t="array" ref="W54">V54*(1+INDEX(Inputs_ByYear!$D$8:$Y$8,,MATCH('ABP REC Prices'!W$5,Inputs_ByYear!$D$7:$Y$7,0)))</f>
        <v>118.84793727088821</v>
      </c>
      <c r="X54" s="444" cm="1">
        <f t="array" ref="X54">W54*(1+INDEX(Inputs_ByYear!$D$8:$Y$8,,MATCH('ABP REC Prices'!X$5,Inputs_ByYear!$D$7:$Y$7,0)))</f>
        <v>117.65945789817933</v>
      </c>
      <c r="Y54" s="444" cm="1">
        <f t="array" ref="Y54">X54*(1+INDEX(Inputs_ByYear!$D$8:$Y$8,,MATCH('ABP REC Prices'!Y$5,Inputs_ByYear!$D$7:$Y$7,0)))</f>
        <v>116.48286331919753</v>
      </c>
      <c r="Z54" s="444" cm="1">
        <f t="array" ref="Z54">Y54*(1+INDEX(Inputs_ByYear!$D$8:$Y$8,,MATCH('ABP REC Prices'!Z$5,Inputs_ByYear!$D$7:$Y$7,0)))</f>
        <v>115.31803468600556</v>
      </c>
      <c r="AA54" s="444" cm="1">
        <f t="array" ref="AA54">Z54*(1+INDEX(Inputs_ByYear!$D$8:$Y$8,,MATCH('ABP REC Prices'!AA$5,Inputs_ByYear!$D$7:$Y$7,0)))</f>
        <v>114.16485433914551</v>
      </c>
      <c r="AB54" s="444" cm="1">
        <f t="array" ref="AB54">AA54*(1+INDEX(Inputs_ByYear!$D$8:$Y$8,,MATCH('ABP REC Prices'!AB$5,Inputs_ByYear!$D$7:$Y$7,0)))</f>
        <v>113.02320579575405</v>
      </c>
    </row>
    <row r="55" spans="2:28" ht="14.75" customHeight="1" x14ac:dyDescent="0.25">
      <c r="B55" s="227" t="s">
        <v>258</v>
      </c>
      <c r="C55" s="227" t="s">
        <v>237</v>
      </c>
      <c r="D55" s="227" t="s">
        <v>322</v>
      </c>
      <c r="E55" s="272" t="str">
        <f t="shared" si="0"/>
        <v>A_Community Driven Community Solar_&gt;25-100</v>
      </c>
      <c r="F55" s="249" t="s">
        <v>93</v>
      </c>
      <c r="G55" s="314">
        <v>92.923534370399338</v>
      </c>
      <c r="H55" s="125">
        <v>92.923534370399338</v>
      </c>
      <c r="I55" s="125">
        <v>97.27</v>
      </c>
      <c r="J55" s="444" cm="1">
        <f t="array" ref="J55">I55*(1+INDEX(Inputs_ByYear!$D$8:$Y$8,,MATCH('ABP REC Prices'!J$5,Inputs_ByYear!$D$7:$Y$7,0)))</f>
        <v>136.178</v>
      </c>
      <c r="K55" s="444" cm="1">
        <f t="array" ref="K55">J55*(1+INDEX(Inputs_ByYear!$D$8:$Y$8,,MATCH('ABP REC Prices'!K$5,Inputs_ByYear!$D$7:$Y$7,0)))</f>
        <v>134.81621999999999</v>
      </c>
      <c r="L55" s="444" cm="1">
        <f t="array" ref="L55">K55*(1+INDEX(Inputs_ByYear!$D$8:$Y$8,,MATCH('ABP REC Prices'!L$5,Inputs_ByYear!$D$7:$Y$7,0)))</f>
        <v>133.4680578</v>
      </c>
      <c r="M55" s="444" cm="1">
        <f t="array" ref="M55">L55*(1+INDEX(Inputs_ByYear!$D$8:$Y$8,,MATCH('ABP REC Prices'!M$5,Inputs_ByYear!$D$7:$Y$7,0)))</f>
        <v>132.13337722200001</v>
      </c>
      <c r="N55" s="444" cm="1">
        <f t="array" ref="N55">M55*(1+INDEX(Inputs_ByYear!$D$8:$Y$8,,MATCH('ABP REC Prices'!N$5,Inputs_ByYear!$D$7:$Y$7,0)))</f>
        <v>130.81204344977999</v>
      </c>
      <c r="O55" s="444" cm="1">
        <f t="array" ref="O55">N55*(1+INDEX(Inputs_ByYear!$D$8:$Y$8,,MATCH('ABP REC Prices'!O$5,Inputs_ByYear!$D$7:$Y$7,0)))</f>
        <v>129.5039230152822</v>
      </c>
      <c r="P55" s="444" cm="1">
        <f t="array" ref="P55">O55*(1+INDEX(Inputs_ByYear!$D$8:$Y$8,,MATCH('ABP REC Prices'!P$5,Inputs_ByYear!$D$7:$Y$7,0)))</f>
        <v>128.20888378512939</v>
      </c>
      <c r="Q55" s="444" cm="1">
        <f t="array" ref="Q55">P55*(1+INDEX(Inputs_ByYear!$D$8:$Y$8,,MATCH('ABP REC Prices'!Q$5,Inputs_ByYear!$D$7:$Y$7,0)))</f>
        <v>126.9267949472781</v>
      </c>
      <c r="R55" s="444" cm="1">
        <f t="array" ref="R55">Q55*(1+INDEX(Inputs_ByYear!$D$8:$Y$8,,MATCH('ABP REC Prices'!R$5,Inputs_ByYear!$D$7:$Y$7,0)))</f>
        <v>125.65752699780532</v>
      </c>
      <c r="S55" s="444" cm="1">
        <f t="array" ref="S55">R55*(1+INDEX(Inputs_ByYear!$D$8:$Y$8,,MATCH('ABP REC Prices'!S$5,Inputs_ByYear!$D$7:$Y$7,0)))</f>
        <v>124.40095172782726</v>
      </c>
      <c r="T55" s="444" cm="1">
        <f t="array" ref="T55">S55*(1+INDEX(Inputs_ByYear!$D$8:$Y$8,,MATCH('ABP REC Prices'!T$5,Inputs_ByYear!$D$7:$Y$7,0)))</f>
        <v>123.15694221054899</v>
      </c>
      <c r="U55" s="444" cm="1">
        <f t="array" ref="U55">T55*(1+INDEX(Inputs_ByYear!$D$8:$Y$8,,MATCH('ABP REC Prices'!U$5,Inputs_ByYear!$D$7:$Y$7,0)))</f>
        <v>121.9253727884435</v>
      </c>
      <c r="V55" s="444" cm="1">
        <f t="array" ref="V55">U55*(1+INDEX(Inputs_ByYear!$D$8:$Y$8,,MATCH('ABP REC Prices'!V$5,Inputs_ByYear!$D$7:$Y$7,0)))</f>
        <v>120.70611906055906</v>
      </c>
      <c r="W55" s="444" cm="1">
        <f t="array" ref="W55">V55*(1+INDEX(Inputs_ByYear!$D$8:$Y$8,,MATCH('ABP REC Prices'!W$5,Inputs_ByYear!$D$7:$Y$7,0)))</f>
        <v>119.49905786995348</v>
      </c>
      <c r="X55" s="444" cm="1">
        <f t="array" ref="X55">W55*(1+INDEX(Inputs_ByYear!$D$8:$Y$8,,MATCH('ABP REC Prices'!X$5,Inputs_ByYear!$D$7:$Y$7,0)))</f>
        <v>118.30406729125394</v>
      </c>
      <c r="Y55" s="444" cm="1">
        <f t="array" ref="Y55">X55*(1+INDEX(Inputs_ByYear!$D$8:$Y$8,,MATCH('ABP REC Prices'!Y$5,Inputs_ByYear!$D$7:$Y$7,0)))</f>
        <v>117.1210266183414</v>
      </c>
      <c r="Z55" s="444" cm="1">
        <f t="array" ref="Z55">Y55*(1+INDEX(Inputs_ByYear!$D$8:$Y$8,,MATCH('ABP REC Prices'!Z$5,Inputs_ByYear!$D$7:$Y$7,0)))</f>
        <v>115.949816352158</v>
      </c>
      <c r="AA55" s="444" cm="1">
        <f t="array" ref="AA55">Z55*(1+INDEX(Inputs_ByYear!$D$8:$Y$8,,MATCH('ABP REC Prices'!AA$5,Inputs_ByYear!$D$7:$Y$7,0)))</f>
        <v>114.79031818863642</v>
      </c>
      <c r="AB55" s="444" cm="1">
        <f t="array" ref="AB55">AA55*(1+INDEX(Inputs_ByYear!$D$8:$Y$8,,MATCH('ABP REC Prices'!AB$5,Inputs_ByYear!$D$7:$Y$7,0)))</f>
        <v>113.64241500675006</v>
      </c>
    </row>
    <row r="56" spans="2:28" ht="14.75" customHeight="1" x14ac:dyDescent="0.25">
      <c r="B56" s="227" t="s">
        <v>258</v>
      </c>
      <c r="C56" s="227" t="s">
        <v>237</v>
      </c>
      <c r="D56" s="227" t="s">
        <v>323</v>
      </c>
      <c r="E56" s="272" t="str">
        <f t="shared" si="0"/>
        <v>A_Community Driven Community Solar_&gt;100-200</v>
      </c>
      <c r="F56" s="249" t="s">
        <v>93</v>
      </c>
      <c r="G56" s="314">
        <v>89.360469102882817</v>
      </c>
      <c r="H56" s="125">
        <v>89.360469102882817</v>
      </c>
      <c r="I56" s="125">
        <v>93.45</v>
      </c>
      <c r="J56" s="444" cm="1">
        <f t="array" ref="J56">I56*(1+INDEX(Inputs_ByYear!$D$8:$Y$8,,MATCH('ABP REC Prices'!J$5,Inputs_ByYear!$D$7:$Y$7,0)))</f>
        <v>130.82999999999998</v>
      </c>
      <c r="K56" s="444" cm="1">
        <f t="array" ref="K56">J56*(1+INDEX(Inputs_ByYear!$D$8:$Y$8,,MATCH('ABP REC Prices'!K$5,Inputs_ByYear!$D$7:$Y$7,0)))</f>
        <v>129.52169999999998</v>
      </c>
      <c r="L56" s="444" cm="1">
        <f t="array" ref="L56">K56*(1+INDEX(Inputs_ByYear!$D$8:$Y$8,,MATCH('ABP REC Prices'!L$5,Inputs_ByYear!$D$7:$Y$7,0)))</f>
        <v>128.22648299999997</v>
      </c>
      <c r="M56" s="444" cm="1">
        <f t="array" ref="M56">L56*(1+INDEX(Inputs_ByYear!$D$8:$Y$8,,MATCH('ABP REC Prices'!M$5,Inputs_ByYear!$D$7:$Y$7,0)))</f>
        <v>126.94421816999997</v>
      </c>
      <c r="N56" s="444" cm="1">
        <f t="array" ref="N56">M56*(1+INDEX(Inputs_ByYear!$D$8:$Y$8,,MATCH('ABP REC Prices'!N$5,Inputs_ByYear!$D$7:$Y$7,0)))</f>
        <v>125.67477598829997</v>
      </c>
      <c r="O56" s="444" cm="1">
        <f t="array" ref="O56">N56*(1+INDEX(Inputs_ByYear!$D$8:$Y$8,,MATCH('ABP REC Prices'!O$5,Inputs_ByYear!$D$7:$Y$7,0)))</f>
        <v>124.41802822841697</v>
      </c>
      <c r="P56" s="444" cm="1">
        <f t="array" ref="P56">O56*(1+INDEX(Inputs_ByYear!$D$8:$Y$8,,MATCH('ABP REC Prices'!P$5,Inputs_ByYear!$D$7:$Y$7,0)))</f>
        <v>123.1738479461328</v>
      </c>
      <c r="Q56" s="444" cm="1">
        <f t="array" ref="Q56">P56*(1+INDEX(Inputs_ByYear!$D$8:$Y$8,,MATCH('ABP REC Prices'!Q$5,Inputs_ByYear!$D$7:$Y$7,0)))</f>
        <v>121.94210946667147</v>
      </c>
      <c r="R56" s="444" cm="1">
        <f t="array" ref="R56">Q56*(1+INDEX(Inputs_ByYear!$D$8:$Y$8,,MATCH('ABP REC Prices'!R$5,Inputs_ByYear!$D$7:$Y$7,0)))</f>
        <v>120.72268837200475</v>
      </c>
      <c r="S56" s="444" cm="1">
        <f t="array" ref="S56">R56*(1+INDEX(Inputs_ByYear!$D$8:$Y$8,,MATCH('ABP REC Prices'!S$5,Inputs_ByYear!$D$7:$Y$7,0)))</f>
        <v>119.5154614882847</v>
      </c>
      <c r="T56" s="444" cm="1">
        <f t="array" ref="T56">S56*(1+INDEX(Inputs_ByYear!$D$8:$Y$8,,MATCH('ABP REC Prices'!T$5,Inputs_ByYear!$D$7:$Y$7,0)))</f>
        <v>118.32030687340185</v>
      </c>
      <c r="U56" s="444" cm="1">
        <f t="array" ref="U56">T56*(1+INDEX(Inputs_ByYear!$D$8:$Y$8,,MATCH('ABP REC Prices'!U$5,Inputs_ByYear!$D$7:$Y$7,0)))</f>
        <v>117.13710380466783</v>
      </c>
      <c r="V56" s="444" cm="1">
        <f t="array" ref="V56">U56*(1+INDEX(Inputs_ByYear!$D$8:$Y$8,,MATCH('ABP REC Prices'!V$5,Inputs_ByYear!$D$7:$Y$7,0)))</f>
        <v>115.96573276662114</v>
      </c>
      <c r="W56" s="444" cm="1">
        <f t="array" ref="W56">V56*(1+INDEX(Inputs_ByYear!$D$8:$Y$8,,MATCH('ABP REC Prices'!W$5,Inputs_ByYear!$D$7:$Y$7,0)))</f>
        <v>114.80607543895493</v>
      </c>
      <c r="X56" s="444" cm="1">
        <f t="array" ref="X56">W56*(1+INDEX(Inputs_ByYear!$D$8:$Y$8,,MATCH('ABP REC Prices'!X$5,Inputs_ByYear!$D$7:$Y$7,0)))</f>
        <v>113.65801468456539</v>
      </c>
      <c r="Y56" s="444" cm="1">
        <f t="array" ref="Y56">X56*(1+INDEX(Inputs_ByYear!$D$8:$Y$8,,MATCH('ABP REC Prices'!Y$5,Inputs_ByYear!$D$7:$Y$7,0)))</f>
        <v>112.52143453771973</v>
      </c>
      <c r="Z56" s="444" cm="1">
        <f t="array" ref="Z56">Y56*(1+INDEX(Inputs_ByYear!$D$8:$Y$8,,MATCH('ABP REC Prices'!Z$5,Inputs_ByYear!$D$7:$Y$7,0)))</f>
        <v>111.39622019234253</v>
      </c>
      <c r="AA56" s="444" cm="1">
        <f t="array" ref="AA56">Z56*(1+INDEX(Inputs_ByYear!$D$8:$Y$8,,MATCH('ABP REC Prices'!AA$5,Inputs_ByYear!$D$7:$Y$7,0)))</f>
        <v>110.2822579904191</v>
      </c>
      <c r="AB56" s="444" cm="1">
        <f t="array" ref="AB56">AA56*(1+INDEX(Inputs_ByYear!$D$8:$Y$8,,MATCH('ABP REC Prices'!AB$5,Inputs_ByYear!$D$7:$Y$7,0)))</f>
        <v>109.17943541051491</v>
      </c>
    </row>
    <row r="57" spans="2:28" ht="14.75" customHeight="1" x14ac:dyDescent="0.25">
      <c r="B57" s="227" t="s">
        <v>258</v>
      </c>
      <c r="C57" s="227" t="s">
        <v>237</v>
      </c>
      <c r="D57" s="227" t="s">
        <v>324</v>
      </c>
      <c r="E57" s="272" t="str">
        <f t="shared" si="0"/>
        <v>A_Community Driven Community Solar_&gt;200-500</v>
      </c>
      <c r="F57" s="249" t="s">
        <v>93</v>
      </c>
      <c r="G57" s="314">
        <v>82.237658148412521</v>
      </c>
      <c r="H57" s="125">
        <v>82.237658148412521</v>
      </c>
      <c r="I57" s="125">
        <v>85.02</v>
      </c>
      <c r="J57" s="444" cm="1">
        <f t="array" ref="J57">I57*(1+INDEX(Inputs_ByYear!$D$8:$Y$8,,MATCH('ABP REC Prices'!J$5,Inputs_ByYear!$D$7:$Y$7,0)))</f>
        <v>119.02799999999999</v>
      </c>
      <c r="K57" s="444" cm="1">
        <f t="array" ref="K57">J57*(1+INDEX(Inputs_ByYear!$D$8:$Y$8,,MATCH('ABP REC Prices'!K$5,Inputs_ByYear!$D$7:$Y$7,0)))</f>
        <v>117.83771999999999</v>
      </c>
      <c r="L57" s="444" cm="1">
        <f t="array" ref="L57">K57*(1+INDEX(Inputs_ByYear!$D$8:$Y$8,,MATCH('ABP REC Prices'!L$5,Inputs_ByYear!$D$7:$Y$7,0)))</f>
        <v>116.65934279999999</v>
      </c>
      <c r="M57" s="444" cm="1">
        <f t="array" ref="M57">L57*(1+INDEX(Inputs_ByYear!$D$8:$Y$8,,MATCH('ABP REC Prices'!M$5,Inputs_ByYear!$D$7:$Y$7,0)))</f>
        <v>115.49274937199999</v>
      </c>
      <c r="N57" s="444" cm="1">
        <f t="array" ref="N57">M57*(1+INDEX(Inputs_ByYear!$D$8:$Y$8,,MATCH('ABP REC Prices'!N$5,Inputs_ByYear!$D$7:$Y$7,0)))</f>
        <v>114.33782187828</v>
      </c>
      <c r="O57" s="444" cm="1">
        <f t="array" ref="O57">N57*(1+INDEX(Inputs_ByYear!$D$8:$Y$8,,MATCH('ABP REC Prices'!O$5,Inputs_ByYear!$D$7:$Y$7,0)))</f>
        <v>113.1944436594972</v>
      </c>
      <c r="P57" s="444" cm="1">
        <f t="array" ref="P57">O57*(1+INDEX(Inputs_ByYear!$D$8:$Y$8,,MATCH('ABP REC Prices'!P$5,Inputs_ByYear!$D$7:$Y$7,0)))</f>
        <v>112.06249922290222</v>
      </c>
      <c r="Q57" s="444" cm="1">
        <f t="array" ref="Q57">P57*(1+INDEX(Inputs_ByYear!$D$8:$Y$8,,MATCH('ABP REC Prices'!Q$5,Inputs_ByYear!$D$7:$Y$7,0)))</f>
        <v>110.94187423067319</v>
      </c>
      <c r="R57" s="444" cm="1">
        <f t="array" ref="R57">Q57*(1+INDEX(Inputs_ByYear!$D$8:$Y$8,,MATCH('ABP REC Prices'!R$5,Inputs_ByYear!$D$7:$Y$7,0)))</f>
        <v>109.83245548836646</v>
      </c>
      <c r="S57" s="444" cm="1">
        <f t="array" ref="S57">R57*(1+INDEX(Inputs_ByYear!$D$8:$Y$8,,MATCH('ABP REC Prices'!S$5,Inputs_ByYear!$D$7:$Y$7,0)))</f>
        <v>108.7341309334828</v>
      </c>
      <c r="T57" s="444" cm="1">
        <f t="array" ref="T57">S57*(1+INDEX(Inputs_ByYear!$D$8:$Y$8,,MATCH('ABP REC Prices'!T$5,Inputs_ByYear!$D$7:$Y$7,0)))</f>
        <v>107.64678962414797</v>
      </c>
      <c r="U57" s="444" cm="1">
        <f t="array" ref="U57">T57*(1+INDEX(Inputs_ByYear!$D$8:$Y$8,,MATCH('ABP REC Prices'!U$5,Inputs_ByYear!$D$7:$Y$7,0)))</f>
        <v>106.57032172790649</v>
      </c>
      <c r="V57" s="444" cm="1">
        <f t="array" ref="V57">U57*(1+INDEX(Inputs_ByYear!$D$8:$Y$8,,MATCH('ABP REC Prices'!V$5,Inputs_ByYear!$D$7:$Y$7,0)))</f>
        <v>105.50461851062742</v>
      </c>
      <c r="W57" s="444" cm="1">
        <f t="array" ref="W57">V57*(1+INDEX(Inputs_ByYear!$D$8:$Y$8,,MATCH('ABP REC Prices'!W$5,Inputs_ByYear!$D$7:$Y$7,0)))</f>
        <v>104.44957232552115</v>
      </c>
      <c r="X57" s="444" cm="1">
        <f t="array" ref="X57">W57*(1+INDEX(Inputs_ByYear!$D$8:$Y$8,,MATCH('ABP REC Prices'!X$5,Inputs_ByYear!$D$7:$Y$7,0)))</f>
        <v>103.40507660226594</v>
      </c>
      <c r="Y57" s="444" cm="1">
        <f t="array" ref="Y57">X57*(1+INDEX(Inputs_ByYear!$D$8:$Y$8,,MATCH('ABP REC Prices'!Y$5,Inputs_ByYear!$D$7:$Y$7,0)))</f>
        <v>102.37102583624328</v>
      </c>
      <c r="Z57" s="444" cm="1">
        <f t="array" ref="Z57">Y57*(1+INDEX(Inputs_ByYear!$D$8:$Y$8,,MATCH('ABP REC Prices'!Z$5,Inputs_ByYear!$D$7:$Y$7,0)))</f>
        <v>101.34731557788085</v>
      </c>
      <c r="AA57" s="444" cm="1">
        <f t="array" ref="AA57">Z57*(1+INDEX(Inputs_ByYear!$D$8:$Y$8,,MATCH('ABP REC Prices'!AA$5,Inputs_ByYear!$D$7:$Y$7,0)))</f>
        <v>100.33384242210204</v>
      </c>
      <c r="AB57" s="444" cm="1">
        <f t="array" ref="AB57">AA57*(1+INDEX(Inputs_ByYear!$D$8:$Y$8,,MATCH('ABP REC Prices'!AB$5,Inputs_ByYear!$D$7:$Y$7,0)))</f>
        <v>99.33050399788101</v>
      </c>
    </row>
    <row r="58" spans="2:28" ht="14.75" customHeight="1" x14ac:dyDescent="0.25">
      <c r="B58" s="227" t="s">
        <v>258</v>
      </c>
      <c r="C58" s="227" t="s">
        <v>237</v>
      </c>
      <c r="D58" s="227" t="s">
        <v>326</v>
      </c>
      <c r="E58" s="272" t="str">
        <f t="shared" si="0"/>
        <v>A_Community Driven Community Solar_&gt;500-2000</v>
      </c>
      <c r="F58" s="249" t="s">
        <v>93</v>
      </c>
      <c r="G58" s="314">
        <v>68.949511659458409</v>
      </c>
      <c r="H58" s="125">
        <v>68.949511659458409</v>
      </c>
      <c r="I58" s="125">
        <v>71.34</v>
      </c>
      <c r="J58" s="444" cm="1">
        <f t="array" ref="J58">I58*(1+INDEX(Inputs_ByYear!$D$8:$Y$8,,MATCH('ABP REC Prices'!J$5,Inputs_ByYear!$D$7:$Y$7,0)))</f>
        <v>99.876000000000005</v>
      </c>
      <c r="K58" s="444" cm="1">
        <f t="array" ref="K58">J58*(1+INDEX(Inputs_ByYear!$D$8:$Y$8,,MATCH('ABP REC Prices'!K$5,Inputs_ByYear!$D$7:$Y$7,0)))</f>
        <v>98.87724</v>
      </c>
      <c r="L58" s="444" cm="1">
        <f t="array" ref="L58">K58*(1+INDEX(Inputs_ByYear!$D$8:$Y$8,,MATCH('ABP REC Prices'!L$5,Inputs_ByYear!$D$7:$Y$7,0)))</f>
        <v>97.888467599999998</v>
      </c>
      <c r="M58" s="444" cm="1">
        <f t="array" ref="M58">L58*(1+INDEX(Inputs_ByYear!$D$8:$Y$8,,MATCH('ABP REC Prices'!M$5,Inputs_ByYear!$D$7:$Y$7,0)))</f>
        <v>96.909582923999992</v>
      </c>
      <c r="N58" s="444" cm="1">
        <f t="array" ref="N58">M58*(1+INDEX(Inputs_ByYear!$D$8:$Y$8,,MATCH('ABP REC Prices'!N$5,Inputs_ByYear!$D$7:$Y$7,0)))</f>
        <v>95.940487094759987</v>
      </c>
      <c r="O58" s="444" cm="1">
        <f t="array" ref="O58">N58*(1+INDEX(Inputs_ByYear!$D$8:$Y$8,,MATCH('ABP REC Prices'!O$5,Inputs_ByYear!$D$7:$Y$7,0)))</f>
        <v>94.981082223812393</v>
      </c>
      <c r="P58" s="444" cm="1">
        <f t="array" ref="P58">O58*(1+INDEX(Inputs_ByYear!$D$8:$Y$8,,MATCH('ABP REC Prices'!P$5,Inputs_ByYear!$D$7:$Y$7,0)))</f>
        <v>94.031271401574273</v>
      </c>
      <c r="Q58" s="444" cm="1">
        <f t="array" ref="Q58">P58*(1+INDEX(Inputs_ByYear!$D$8:$Y$8,,MATCH('ABP REC Prices'!Q$5,Inputs_ByYear!$D$7:$Y$7,0)))</f>
        <v>93.090958687558526</v>
      </c>
      <c r="R58" s="444" cm="1">
        <f t="array" ref="R58">Q58*(1+INDEX(Inputs_ByYear!$D$8:$Y$8,,MATCH('ABP REC Prices'!R$5,Inputs_ByYear!$D$7:$Y$7,0)))</f>
        <v>92.16004910068294</v>
      </c>
      <c r="S58" s="444" cm="1">
        <f t="array" ref="S58">R58*(1+INDEX(Inputs_ByYear!$D$8:$Y$8,,MATCH('ABP REC Prices'!S$5,Inputs_ByYear!$D$7:$Y$7,0)))</f>
        <v>91.238448609676112</v>
      </c>
      <c r="T58" s="444" cm="1">
        <f t="array" ref="T58">S58*(1+INDEX(Inputs_ByYear!$D$8:$Y$8,,MATCH('ABP REC Prices'!T$5,Inputs_ByYear!$D$7:$Y$7,0)))</f>
        <v>90.326064123579357</v>
      </c>
      <c r="U58" s="444" cm="1">
        <f t="array" ref="U58">T58*(1+INDEX(Inputs_ByYear!$D$8:$Y$8,,MATCH('ABP REC Prices'!U$5,Inputs_ByYear!$D$7:$Y$7,0)))</f>
        <v>89.422803482343568</v>
      </c>
      <c r="V58" s="444" cm="1">
        <f t="array" ref="V58">U58*(1+INDEX(Inputs_ByYear!$D$8:$Y$8,,MATCH('ABP REC Prices'!V$5,Inputs_ByYear!$D$7:$Y$7,0)))</f>
        <v>88.528575447520126</v>
      </c>
      <c r="W58" s="444" cm="1">
        <f t="array" ref="W58">V58*(1+INDEX(Inputs_ByYear!$D$8:$Y$8,,MATCH('ABP REC Prices'!W$5,Inputs_ByYear!$D$7:$Y$7,0)))</f>
        <v>87.64328969304492</v>
      </c>
      <c r="X58" s="444" cm="1">
        <f t="array" ref="X58">W58*(1+INDEX(Inputs_ByYear!$D$8:$Y$8,,MATCH('ABP REC Prices'!X$5,Inputs_ByYear!$D$7:$Y$7,0)))</f>
        <v>86.766856796114467</v>
      </c>
      <c r="Y58" s="444" cm="1">
        <f t="array" ref="Y58">X58*(1+INDEX(Inputs_ByYear!$D$8:$Y$8,,MATCH('ABP REC Prices'!Y$5,Inputs_ByYear!$D$7:$Y$7,0)))</f>
        <v>85.899188228153321</v>
      </c>
      <c r="Z58" s="444" cm="1">
        <f t="array" ref="Z58">Y58*(1+INDEX(Inputs_ByYear!$D$8:$Y$8,,MATCH('ABP REC Prices'!Z$5,Inputs_ByYear!$D$7:$Y$7,0)))</f>
        <v>85.040196345871792</v>
      </c>
      <c r="AA58" s="444" cm="1">
        <f t="array" ref="AA58">Z58*(1+INDEX(Inputs_ByYear!$D$8:$Y$8,,MATCH('ABP REC Prices'!AA$5,Inputs_ByYear!$D$7:$Y$7,0)))</f>
        <v>84.189794382413069</v>
      </c>
      <c r="AB58" s="444" cm="1">
        <f t="array" ref="AB58">AA58*(1+INDEX(Inputs_ByYear!$D$8:$Y$8,,MATCH('ABP REC Prices'!AB$5,Inputs_ByYear!$D$7:$Y$7,0)))</f>
        <v>83.347896438588933</v>
      </c>
    </row>
    <row r="59" spans="2:28" ht="14.75" customHeight="1" x14ac:dyDescent="0.25">
      <c r="B59" s="227" t="s">
        <v>258</v>
      </c>
      <c r="C59" s="227" t="s">
        <v>237</v>
      </c>
      <c r="D59" s="227" t="s">
        <v>327</v>
      </c>
      <c r="E59" s="272" t="str">
        <f t="shared" si="0"/>
        <v>A_Community Driven Community Solar_&gt;2000-5000</v>
      </c>
      <c r="F59" s="249" t="s">
        <v>93</v>
      </c>
      <c r="G59" s="314">
        <v>49.79465656596097</v>
      </c>
      <c r="H59" s="125">
        <v>49.79465656596097</v>
      </c>
      <c r="I59" s="125">
        <v>52.95</v>
      </c>
      <c r="J59" s="444" cm="1">
        <f t="array" ref="J59">I59*(1+INDEX(Inputs_ByYear!$D$8:$Y$8,,MATCH('ABP REC Prices'!J$5,Inputs_ByYear!$D$7:$Y$7,0)))</f>
        <v>74.13</v>
      </c>
      <c r="K59" s="444" cm="1">
        <f t="array" ref="K59">J59*(1+INDEX(Inputs_ByYear!$D$8:$Y$8,,MATCH('ABP REC Prices'!K$5,Inputs_ByYear!$D$7:$Y$7,0)))</f>
        <v>73.3887</v>
      </c>
      <c r="L59" s="444" cm="1">
        <f t="array" ref="L59">K59*(1+INDEX(Inputs_ByYear!$D$8:$Y$8,,MATCH('ABP REC Prices'!L$5,Inputs_ByYear!$D$7:$Y$7,0)))</f>
        <v>72.654813000000004</v>
      </c>
      <c r="M59" s="444" cm="1">
        <f t="array" ref="M59">L59*(1+INDEX(Inputs_ByYear!$D$8:$Y$8,,MATCH('ABP REC Prices'!M$5,Inputs_ByYear!$D$7:$Y$7,0)))</f>
        <v>71.928264870000007</v>
      </c>
      <c r="N59" s="444" cm="1">
        <f t="array" ref="N59">M59*(1+INDEX(Inputs_ByYear!$D$8:$Y$8,,MATCH('ABP REC Prices'!N$5,Inputs_ByYear!$D$7:$Y$7,0)))</f>
        <v>71.208982221300005</v>
      </c>
      <c r="O59" s="444" cm="1">
        <f t="array" ref="O59">N59*(1+INDEX(Inputs_ByYear!$D$8:$Y$8,,MATCH('ABP REC Prices'!O$5,Inputs_ByYear!$D$7:$Y$7,0)))</f>
        <v>70.496892399087002</v>
      </c>
      <c r="P59" s="444" cm="1">
        <f t="array" ref="P59">O59*(1+INDEX(Inputs_ByYear!$D$8:$Y$8,,MATCH('ABP REC Prices'!P$5,Inputs_ByYear!$D$7:$Y$7,0)))</f>
        <v>69.791923475096127</v>
      </c>
      <c r="Q59" s="444" cm="1">
        <f t="array" ref="Q59">P59*(1+INDEX(Inputs_ByYear!$D$8:$Y$8,,MATCH('ABP REC Prices'!Q$5,Inputs_ByYear!$D$7:$Y$7,0)))</f>
        <v>69.094004240345171</v>
      </c>
      <c r="R59" s="444" cm="1">
        <f t="array" ref="R59">Q59*(1+INDEX(Inputs_ByYear!$D$8:$Y$8,,MATCH('ABP REC Prices'!R$5,Inputs_ByYear!$D$7:$Y$7,0)))</f>
        <v>68.403064197941717</v>
      </c>
      <c r="S59" s="444" cm="1">
        <f t="array" ref="S59">R59*(1+INDEX(Inputs_ByYear!$D$8:$Y$8,,MATCH('ABP REC Prices'!S$5,Inputs_ByYear!$D$7:$Y$7,0)))</f>
        <v>67.719033555962298</v>
      </c>
      <c r="T59" s="444" cm="1">
        <f t="array" ref="T59">S59*(1+INDEX(Inputs_ByYear!$D$8:$Y$8,,MATCH('ABP REC Prices'!T$5,Inputs_ByYear!$D$7:$Y$7,0)))</f>
        <v>67.041843220402669</v>
      </c>
      <c r="U59" s="444" cm="1">
        <f t="array" ref="U59">T59*(1+INDEX(Inputs_ByYear!$D$8:$Y$8,,MATCH('ABP REC Prices'!U$5,Inputs_ByYear!$D$7:$Y$7,0)))</f>
        <v>66.371424788198638</v>
      </c>
      <c r="V59" s="444" cm="1">
        <f t="array" ref="V59">U59*(1+INDEX(Inputs_ByYear!$D$8:$Y$8,,MATCH('ABP REC Prices'!V$5,Inputs_ByYear!$D$7:$Y$7,0)))</f>
        <v>65.707710540316654</v>
      </c>
      <c r="W59" s="444" cm="1">
        <f t="array" ref="W59">V59*(1+INDEX(Inputs_ByYear!$D$8:$Y$8,,MATCH('ABP REC Prices'!W$5,Inputs_ByYear!$D$7:$Y$7,0)))</f>
        <v>65.050633434913493</v>
      </c>
      <c r="X59" s="444" cm="1">
        <f t="array" ref="X59">W59*(1+INDEX(Inputs_ByYear!$D$8:$Y$8,,MATCH('ABP REC Prices'!X$5,Inputs_ByYear!$D$7:$Y$7,0)))</f>
        <v>64.400127100564362</v>
      </c>
      <c r="Y59" s="444" cm="1">
        <f t="array" ref="Y59">X59*(1+INDEX(Inputs_ByYear!$D$8:$Y$8,,MATCH('ABP REC Prices'!Y$5,Inputs_ByYear!$D$7:$Y$7,0)))</f>
        <v>63.756125829558719</v>
      </c>
      <c r="Z59" s="444" cm="1">
        <f t="array" ref="Z59">Y59*(1+INDEX(Inputs_ByYear!$D$8:$Y$8,,MATCH('ABP REC Prices'!Z$5,Inputs_ByYear!$D$7:$Y$7,0)))</f>
        <v>63.118564571263128</v>
      </c>
      <c r="AA59" s="444" cm="1">
        <f t="array" ref="AA59">Z59*(1+INDEX(Inputs_ByYear!$D$8:$Y$8,,MATCH('ABP REC Prices'!AA$5,Inputs_ByYear!$D$7:$Y$7,0)))</f>
        <v>62.487378925550495</v>
      </c>
      <c r="AB59" s="444" cm="1">
        <f t="array" ref="AB59">AA59*(1+INDEX(Inputs_ByYear!$D$8:$Y$8,,MATCH('ABP REC Prices'!AB$5,Inputs_ByYear!$D$7:$Y$7,0)))</f>
        <v>61.862505136294992</v>
      </c>
    </row>
    <row r="60" spans="2:28" ht="14.75" customHeight="1" x14ac:dyDescent="0.25">
      <c r="B60" s="227" t="s">
        <v>258</v>
      </c>
      <c r="C60" s="227" t="s">
        <v>238</v>
      </c>
      <c r="D60" s="227" t="s">
        <v>322</v>
      </c>
      <c r="E60" s="272" t="str">
        <f t="shared" si="0"/>
        <v>A_Equity Eligible Contractor_&gt;25-100</v>
      </c>
      <c r="F60" s="249" t="s">
        <v>93</v>
      </c>
      <c r="G60" s="314">
        <v>55.886402177767387</v>
      </c>
      <c r="H60" s="125">
        <v>59.526996948525721</v>
      </c>
      <c r="I60" s="125">
        <v>59.526996948525721</v>
      </c>
      <c r="J60" s="444" cm="1">
        <f t="array" ref="J60">I60*(1+INDEX(Inputs_ByYear!$D$8:$Y$8,,MATCH('ABP REC Prices'!J$5,Inputs_ByYear!$D$7:$Y$7,0)))</f>
        <v>83.337795727935998</v>
      </c>
      <c r="K60" s="444" cm="1">
        <f t="array" ref="K60">J60*(1+INDEX(Inputs_ByYear!$D$8:$Y$8,,MATCH('ABP REC Prices'!K$5,Inputs_ByYear!$D$7:$Y$7,0)))</f>
        <v>82.50441777065663</v>
      </c>
      <c r="L60" s="444" cm="1">
        <f t="array" ref="L60">K60*(1+INDEX(Inputs_ByYear!$D$8:$Y$8,,MATCH('ABP REC Prices'!L$5,Inputs_ByYear!$D$7:$Y$7,0)))</f>
        <v>81.679373592950057</v>
      </c>
      <c r="M60" s="444" cm="1">
        <f t="array" ref="M60">L60*(1+INDEX(Inputs_ByYear!$D$8:$Y$8,,MATCH('ABP REC Prices'!M$5,Inputs_ByYear!$D$7:$Y$7,0)))</f>
        <v>80.862579857020549</v>
      </c>
      <c r="N60" s="444" cm="1">
        <f t="array" ref="N60">M60*(1+INDEX(Inputs_ByYear!$D$8:$Y$8,,MATCH('ABP REC Prices'!N$5,Inputs_ByYear!$D$7:$Y$7,0)))</f>
        <v>80.053954058450344</v>
      </c>
      <c r="O60" s="444" cm="1">
        <f t="array" ref="O60">N60*(1+INDEX(Inputs_ByYear!$D$8:$Y$8,,MATCH('ABP REC Prices'!O$5,Inputs_ByYear!$D$7:$Y$7,0)))</f>
        <v>79.253414517865835</v>
      </c>
      <c r="P60" s="444" cm="1">
        <f t="array" ref="P60">O60*(1+INDEX(Inputs_ByYear!$D$8:$Y$8,,MATCH('ABP REC Prices'!P$5,Inputs_ByYear!$D$7:$Y$7,0)))</f>
        <v>78.460880372687171</v>
      </c>
      <c r="Q60" s="444" cm="1">
        <f t="array" ref="Q60">P60*(1+INDEX(Inputs_ByYear!$D$8:$Y$8,,MATCH('ABP REC Prices'!Q$5,Inputs_ByYear!$D$7:$Y$7,0)))</f>
        <v>77.676271568960303</v>
      </c>
      <c r="R60" s="444" cm="1">
        <f t="array" ref="R60">Q60*(1+INDEX(Inputs_ByYear!$D$8:$Y$8,,MATCH('ABP REC Prices'!R$5,Inputs_ByYear!$D$7:$Y$7,0)))</f>
        <v>76.899508853270703</v>
      </c>
      <c r="S60" s="444" cm="1">
        <f t="array" ref="S60">R60*(1+INDEX(Inputs_ByYear!$D$8:$Y$8,,MATCH('ABP REC Prices'!S$5,Inputs_ByYear!$D$7:$Y$7,0)))</f>
        <v>76.130513764737998</v>
      </c>
      <c r="T60" s="444" cm="1">
        <f t="array" ref="T60">S60*(1+INDEX(Inputs_ByYear!$D$8:$Y$8,,MATCH('ABP REC Prices'!T$5,Inputs_ByYear!$D$7:$Y$7,0)))</f>
        <v>75.369208627090615</v>
      </c>
      <c r="U60" s="444" cm="1">
        <f t="array" ref="U60">T60*(1+INDEX(Inputs_ByYear!$D$8:$Y$8,,MATCH('ABP REC Prices'!U$5,Inputs_ByYear!$D$7:$Y$7,0)))</f>
        <v>74.615516540819712</v>
      </c>
      <c r="V60" s="444" cm="1">
        <f t="array" ref="V60">U60*(1+INDEX(Inputs_ByYear!$D$8:$Y$8,,MATCH('ABP REC Prices'!V$5,Inputs_ByYear!$D$7:$Y$7,0)))</f>
        <v>73.869361375411515</v>
      </c>
      <c r="W60" s="444" cm="1">
        <f t="array" ref="W60">V60*(1+INDEX(Inputs_ByYear!$D$8:$Y$8,,MATCH('ABP REC Prices'!W$5,Inputs_ByYear!$D$7:$Y$7,0)))</f>
        <v>73.130667761657392</v>
      </c>
      <c r="X60" s="444" cm="1">
        <f t="array" ref="X60">W60*(1+INDEX(Inputs_ByYear!$D$8:$Y$8,,MATCH('ABP REC Prices'!X$5,Inputs_ByYear!$D$7:$Y$7,0)))</f>
        <v>72.399361084040819</v>
      </c>
      <c r="Y60" s="444" cm="1">
        <f t="array" ref="Y60">X60*(1+INDEX(Inputs_ByYear!$D$8:$Y$8,,MATCH('ABP REC Prices'!Y$5,Inputs_ByYear!$D$7:$Y$7,0)))</f>
        <v>71.67536747320041</v>
      </c>
      <c r="Z60" s="444" cm="1">
        <f t="array" ref="Z60">Y60*(1+INDEX(Inputs_ByYear!$D$8:$Y$8,,MATCH('ABP REC Prices'!Z$5,Inputs_ByYear!$D$7:$Y$7,0)))</f>
        <v>70.958613798468406</v>
      </c>
      <c r="AA60" s="444" cm="1">
        <f t="array" ref="AA60">Z60*(1+INDEX(Inputs_ByYear!$D$8:$Y$8,,MATCH('ABP REC Prices'!AA$5,Inputs_ByYear!$D$7:$Y$7,0)))</f>
        <v>70.249027660483719</v>
      </c>
      <c r="AB60" s="444" cm="1">
        <f t="array" ref="AB60">AA60*(1+INDEX(Inputs_ByYear!$D$8:$Y$8,,MATCH('ABP REC Prices'!AB$5,Inputs_ByYear!$D$7:$Y$7,0)))</f>
        <v>69.546537383878885</v>
      </c>
    </row>
    <row r="61" spans="2:28" ht="14.75" customHeight="1" x14ac:dyDescent="0.25">
      <c r="B61" s="227" t="s">
        <v>258</v>
      </c>
      <c r="C61" s="227" t="s">
        <v>238</v>
      </c>
      <c r="D61" s="227" t="s">
        <v>323</v>
      </c>
      <c r="E61" s="272" t="str">
        <f t="shared" si="0"/>
        <v>A_Equity Eligible Contractor_&gt;100-200</v>
      </c>
      <c r="F61" s="249" t="s">
        <v>93</v>
      </c>
      <c r="G61" s="314">
        <v>53.626564066506582</v>
      </c>
      <c r="H61" s="125">
        <v>55.634312043583193</v>
      </c>
      <c r="I61" s="125">
        <v>55.634312043583193</v>
      </c>
      <c r="J61" s="444" cm="1">
        <f t="array" ref="J61">I61*(1+INDEX(Inputs_ByYear!$D$8:$Y$8,,MATCH('ABP REC Prices'!J$5,Inputs_ByYear!$D$7:$Y$7,0)))</f>
        <v>77.88803686101646</v>
      </c>
      <c r="K61" s="444" cm="1">
        <f t="array" ref="K61">J61*(1+INDEX(Inputs_ByYear!$D$8:$Y$8,,MATCH('ABP REC Prices'!K$5,Inputs_ByYear!$D$7:$Y$7,0)))</f>
        <v>77.109156492406299</v>
      </c>
      <c r="L61" s="444" cm="1">
        <f t="array" ref="L61">K61*(1+INDEX(Inputs_ByYear!$D$8:$Y$8,,MATCH('ABP REC Prices'!L$5,Inputs_ByYear!$D$7:$Y$7,0)))</f>
        <v>76.338064927482236</v>
      </c>
      <c r="M61" s="444" cm="1">
        <f t="array" ref="M61">L61*(1+INDEX(Inputs_ByYear!$D$8:$Y$8,,MATCH('ABP REC Prices'!M$5,Inputs_ByYear!$D$7:$Y$7,0)))</f>
        <v>75.574684278207414</v>
      </c>
      <c r="N61" s="444" cm="1">
        <f t="array" ref="N61">M61*(1+INDEX(Inputs_ByYear!$D$8:$Y$8,,MATCH('ABP REC Prices'!N$5,Inputs_ByYear!$D$7:$Y$7,0)))</f>
        <v>74.81893743542534</v>
      </c>
      <c r="O61" s="444" cm="1">
        <f t="array" ref="O61">N61*(1+INDEX(Inputs_ByYear!$D$8:$Y$8,,MATCH('ABP REC Prices'!O$5,Inputs_ByYear!$D$7:$Y$7,0)))</f>
        <v>74.070748061071086</v>
      </c>
      <c r="P61" s="444" cm="1">
        <f t="array" ref="P61">O61*(1+INDEX(Inputs_ByYear!$D$8:$Y$8,,MATCH('ABP REC Prices'!P$5,Inputs_ByYear!$D$7:$Y$7,0)))</f>
        <v>73.330040580460377</v>
      </c>
      <c r="Q61" s="444" cm="1">
        <f t="array" ref="Q61">P61*(1+INDEX(Inputs_ByYear!$D$8:$Y$8,,MATCH('ABP REC Prices'!Q$5,Inputs_ByYear!$D$7:$Y$7,0)))</f>
        <v>72.596740174655778</v>
      </c>
      <c r="R61" s="444" cm="1">
        <f t="array" ref="R61">Q61*(1+INDEX(Inputs_ByYear!$D$8:$Y$8,,MATCH('ABP REC Prices'!R$5,Inputs_ByYear!$D$7:$Y$7,0)))</f>
        <v>71.87077277290922</v>
      </c>
      <c r="S61" s="444" cm="1">
        <f t="array" ref="S61">R61*(1+INDEX(Inputs_ByYear!$D$8:$Y$8,,MATCH('ABP REC Prices'!S$5,Inputs_ByYear!$D$7:$Y$7,0)))</f>
        <v>71.152065045180123</v>
      </c>
      <c r="T61" s="444" cm="1">
        <f t="array" ref="T61">S61*(1+INDEX(Inputs_ByYear!$D$8:$Y$8,,MATCH('ABP REC Prices'!T$5,Inputs_ByYear!$D$7:$Y$7,0)))</f>
        <v>70.44054439472832</v>
      </c>
      <c r="U61" s="444" cm="1">
        <f t="array" ref="U61">T61*(1+INDEX(Inputs_ByYear!$D$8:$Y$8,,MATCH('ABP REC Prices'!U$5,Inputs_ByYear!$D$7:$Y$7,0)))</f>
        <v>69.73613895078104</v>
      </c>
      <c r="V61" s="444" cm="1">
        <f t="array" ref="V61">U61*(1+INDEX(Inputs_ByYear!$D$8:$Y$8,,MATCH('ABP REC Prices'!V$5,Inputs_ByYear!$D$7:$Y$7,0)))</f>
        <v>69.038777561273236</v>
      </c>
      <c r="W61" s="444" cm="1">
        <f t="array" ref="W61">V61*(1+INDEX(Inputs_ByYear!$D$8:$Y$8,,MATCH('ABP REC Prices'!W$5,Inputs_ByYear!$D$7:$Y$7,0)))</f>
        <v>68.348389785660501</v>
      </c>
      <c r="X61" s="444" cm="1">
        <f t="array" ref="X61">W61*(1+INDEX(Inputs_ByYear!$D$8:$Y$8,,MATCH('ABP REC Prices'!X$5,Inputs_ByYear!$D$7:$Y$7,0)))</f>
        <v>67.664905887803897</v>
      </c>
      <c r="Y61" s="444" cm="1">
        <f t="array" ref="Y61">X61*(1+INDEX(Inputs_ByYear!$D$8:$Y$8,,MATCH('ABP REC Prices'!Y$5,Inputs_ByYear!$D$7:$Y$7,0)))</f>
        <v>66.988256828925856</v>
      </c>
      <c r="Z61" s="444" cm="1">
        <f t="array" ref="Z61">Y61*(1+INDEX(Inputs_ByYear!$D$8:$Y$8,,MATCH('ABP REC Prices'!Z$5,Inputs_ByYear!$D$7:$Y$7,0)))</f>
        <v>66.318374260636602</v>
      </c>
      <c r="AA61" s="444" cm="1">
        <f t="array" ref="AA61">Z61*(1+INDEX(Inputs_ByYear!$D$8:$Y$8,,MATCH('ABP REC Prices'!AA$5,Inputs_ByYear!$D$7:$Y$7,0)))</f>
        <v>65.655190518030238</v>
      </c>
      <c r="AB61" s="444" cm="1">
        <f t="array" ref="AB61">AA61*(1+INDEX(Inputs_ByYear!$D$8:$Y$8,,MATCH('ABP REC Prices'!AB$5,Inputs_ByYear!$D$7:$Y$7,0)))</f>
        <v>64.99863861284993</v>
      </c>
    </row>
    <row r="62" spans="2:28" ht="14.75" customHeight="1" x14ac:dyDescent="0.25">
      <c r="B62" s="227" t="s">
        <v>258</v>
      </c>
      <c r="C62" s="227" t="s">
        <v>238</v>
      </c>
      <c r="D62" s="227" t="s">
        <v>324</v>
      </c>
      <c r="E62" s="272" t="str">
        <f t="shared" si="0"/>
        <v>A_Equity Eligible Contractor_&gt;200-500</v>
      </c>
      <c r="F62" s="249" t="s">
        <v>93</v>
      </c>
      <c r="G62" s="314">
        <v>46.579010123771042</v>
      </c>
      <c r="H62" s="125">
        <v>45.63760552373914</v>
      </c>
      <c r="I62" s="125">
        <v>45.63760552373914</v>
      </c>
      <c r="J62" s="444" cm="1">
        <f t="array" ref="J62">I62*(1+INDEX(Inputs_ByYear!$D$8:$Y$8,,MATCH('ABP REC Prices'!J$5,Inputs_ByYear!$D$7:$Y$7,0)))</f>
        <v>63.892647733234789</v>
      </c>
      <c r="K62" s="444" cm="1">
        <f t="array" ref="K62">J62*(1+INDEX(Inputs_ByYear!$D$8:$Y$8,,MATCH('ABP REC Prices'!K$5,Inputs_ByYear!$D$7:$Y$7,0)))</f>
        <v>63.253721255902441</v>
      </c>
      <c r="L62" s="444" cm="1">
        <f t="array" ref="L62">K62*(1+INDEX(Inputs_ByYear!$D$8:$Y$8,,MATCH('ABP REC Prices'!L$5,Inputs_ByYear!$D$7:$Y$7,0)))</f>
        <v>62.621184043343419</v>
      </c>
      <c r="M62" s="444" cm="1">
        <f t="array" ref="M62">L62*(1+INDEX(Inputs_ByYear!$D$8:$Y$8,,MATCH('ABP REC Prices'!M$5,Inputs_ByYear!$D$7:$Y$7,0)))</f>
        <v>61.994972202909985</v>
      </c>
      <c r="N62" s="444" cm="1">
        <f t="array" ref="N62">M62*(1+INDEX(Inputs_ByYear!$D$8:$Y$8,,MATCH('ABP REC Prices'!N$5,Inputs_ByYear!$D$7:$Y$7,0)))</f>
        <v>61.375022480880887</v>
      </c>
      <c r="O62" s="444" cm="1">
        <f t="array" ref="O62">N62*(1+INDEX(Inputs_ByYear!$D$8:$Y$8,,MATCH('ABP REC Prices'!O$5,Inputs_ByYear!$D$7:$Y$7,0)))</f>
        <v>60.761272256072075</v>
      </c>
      <c r="P62" s="444" cm="1">
        <f t="array" ref="P62">O62*(1+INDEX(Inputs_ByYear!$D$8:$Y$8,,MATCH('ABP REC Prices'!P$5,Inputs_ByYear!$D$7:$Y$7,0)))</f>
        <v>60.153659533511352</v>
      </c>
      <c r="Q62" s="444" cm="1">
        <f t="array" ref="Q62">P62*(1+INDEX(Inputs_ByYear!$D$8:$Y$8,,MATCH('ABP REC Prices'!Q$5,Inputs_ByYear!$D$7:$Y$7,0)))</f>
        <v>59.55212293817624</v>
      </c>
      <c r="R62" s="444" cm="1">
        <f t="array" ref="R62">Q62*(1+INDEX(Inputs_ByYear!$D$8:$Y$8,,MATCH('ABP REC Prices'!R$5,Inputs_ByYear!$D$7:$Y$7,0)))</f>
        <v>58.95660170879448</v>
      </c>
      <c r="S62" s="444" cm="1">
        <f t="array" ref="S62">R62*(1+INDEX(Inputs_ByYear!$D$8:$Y$8,,MATCH('ABP REC Prices'!S$5,Inputs_ByYear!$D$7:$Y$7,0)))</f>
        <v>58.367035691706533</v>
      </c>
      <c r="T62" s="444" cm="1">
        <f t="array" ref="T62">S62*(1+INDEX(Inputs_ByYear!$D$8:$Y$8,,MATCH('ABP REC Prices'!T$5,Inputs_ByYear!$D$7:$Y$7,0)))</f>
        <v>57.783365334789465</v>
      </c>
      <c r="U62" s="444" cm="1">
        <f t="array" ref="U62">T62*(1+INDEX(Inputs_ByYear!$D$8:$Y$8,,MATCH('ABP REC Prices'!U$5,Inputs_ByYear!$D$7:$Y$7,0)))</f>
        <v>57.20553168144157</v>
      </c>
      <c r="V62" s="444" cm="1">
        <f t="array" ref="V62">U62*(1+INDEX(Inputs_ByYear!$D$8:$Y$8,,MATCH('ABP REC Prices'!V$5,Inputs_ByYear!$D$7:$Y$7,0)))</f>
        <v>56.633476364627157</v>
      </c>
      <c r="W62" s="444" cm="1">
        <f t="array" ref="W62">V62*(1+INDEX(Inputs_ByYear!$D$8:$Y$8,,MATCH('ABP REC Prices'!W$5,Inputs_ByYear!$D$7:$Y$7,0)))</f>
        <v>56.067141600980882</v>
      </c>
      <c r="X62" s="444" cm="1">
        <f t="array" ref="X62">W62*(1+INDEX(Inputs_ByYear!$D$8:$Y$8,,MATCH('ABP REC Prices'!X$5,Inputs_ByYear!$D$7:$Y$7,0)))</f>
        <v>55.506470184971072</v>
      </c>
      <c r="Y62" s="444" cm="1">
        <f t="array" ref="Y62">X62*(1+INDEX(Inputs_ByYear!$D$8:$Y$8,,MATCH('ABP REC Prices'!Y$5,Inputs_ByYear!$D$7:$Y$7,0)))</f>
        <v>54.951405483121363</v>
      </c>
      <c r="Z62" s="444" cm="1">
        <f t="array" ref="Z62">Y62*(1+INDEX(Inputs_ByYear!$D$8:$Y$8,,MATCH('ABP REC Prices'!Z$5,Inputs_ByYear!$D$7:$Y$7,0)))</f>
        <v>54.401891428290149</v>
      </c>
      <c r="AA62" s="444" cm="1">
        <f t="array" ref="AA62">Z62*(1+INDEX(Inputs_ByYear!$D$8:$Y$8,,MATCH('ABP REC Prices'!AA$5,Inputs_ByYear!$D$7:$Y$7,0)))</f>
        <v>53.857872514007248</v>
      </c>
      <c r="AB62" s="444" cm="1">
        <f t="array" ref="AB62">AA62*(1+INDEX(Inputs_ByYear!$D$8:$Y$8,,MATCH('ABP REC Prices'!AB$5,Inputs_ByYear!$D$7:$Y$7,0)))</f>
        <v>53.319293788867178</v>
      </c>
    </row>
    <row r="63" spans="2:28" ht="14.75" customHeight="1" x14ac:dyDescent="0.25">
      <c r="B63" s="227" t="s">
        <v>258</v>
      </c>
      <c r="C63" s="227" t="s">
        <v>238</v>
      </c>
      <c r="D63" s="227" t="s">
        <v>326</v>
      </c>
      <c r="E63" s="272" t="str">
        <f t="shared" si="0"/>
        <v>A_Equity Eligible Contractor_&gt;500-2000</v>
      </c>
      <c r="F63" s="249" t="s">
        <v>93</v>
      </c>
      <c r="G63" s="314">
        <v>43.774132722062809</v>
      </c>
      <c r="H63" s="125">
        <v>42.370391352935414</v>
      </c>
      <c r="I63" s="125">
        <v>42.370391352935414</v>
      </c>
      <c r="J63" s="444" cm="1">
        <f t="array" ref="J63">I63*(1+INDEX(Inputs_ByYear!$D$8:$Y$8,,MATCH('ABP REC Prices'!J$5,Inputs_ByYear!$D$7:$Y$7,0)))</f>
        <v>59.318547894109578</v>
      </c>
      <c r="K63" s="444" cm="1">
        <f t="array" ref="K63">J63*(1+INDEX(Inputs_ByYear!$D$8:$Y$8,,MATCH('ABP REC Prices'!K$5,Inputs_ByYear!$D$7:$Y$7,0)))</f>
        <v>58.725362415168483</v>
      </c>
      <c r="L63" s="444" cm="1">
        <f t="array" ref="L63">K63*(1+INDEX(Inputs_ByYear!$D$8:$Y$8,,MATCH('ABP REC Prices'!L$5,Inputs_ByYear!$D$7:$Y$7,0)))</f>
        <v>58.138108791016798</v>
      </c>
      <c r="M63" s="444" cm="1">
        <f t="array" ref="M63">L63*(1+INDEX(Inputs_ByYear!$D$8:$Y$8,,MATCH('ABP REC Prices'!M$5,Inputs_ByYear!$D$7:$Y$7,0)))</f>
        <v>57.556727703106631</v>
      </c>
      <c r="N63" s="444" cm="1">
        <f t="array" ref="N63">M63*(1+INDEX(Inputs_ByYear!$D$8:$Y$8,,MATCH('ABP REC Prices'!N$5,Inputs_ByYear!$D$7:$Y$7,0)))</f>
        <v>56.981160426075562</v>
      </c>
      <c r="O63" s="444" cm="1">
        <f t="array" ref="O63">N63*(1+INDEX(Inputs_ByYear!$D$8:$Y$8,,MATCH('ABP REC Prices'!O$5,Inputs_ByYear!$D$7:$Y$7,0)))</f>
        <v>56.411348821814805</v>
      </c>
      <c r="P63" s="444" cm="1">
        <f t="array" ref="P63">O63*(1+INDEX(Inputs_ByYear!$D$8:$Y$8,,MATCH('ABP REC Prices'!P$5,Inputs_ByYear!$D$7:$Y$7,0)))</f>
        <v>55.847235333596657</v>
      </c>
      <c r="Q63" s="444" cm="1">
        <f t="array" ref="Q63">P63*(1+INDEX(Inputs_ByYear!$D$8:$Y$8,,MATCH('ABP REC Prices'!Q$5,Inputs_ByYear!$D$7:$Y$7,0)))</f>
        <v>55.288762980260692</v>
      </c>
      <c r="R63" s="444" cm="1">
        <f t="array" ref="R63">Q63*(1+INDEX(Inputs_ByYear!$D$8:$Y$8,,MATCH('ABP REC Prices'!R$5,Inputs_ByYear!$D$7:$Y$7,0)))</f>
        <v>54.735875350458087</v>
      </c>
      <c r="S63" s="444" cm="1">
        <f t="array" ref="S63">R63*(1+INDEX(Inputs_ByYear!$D$8:$Y$8,,MATCH('ABP REC Prices'!S$5,Inputs_ByYear!$D$7:$Y$7,0)))</f>
        <v>54.188516596953505</v>
      </c>
      <c r="T63" s="444" cm="1">
        <f t="array" ref="T63">S63*(1+INDEX(Inputs_ByYear!$D$8:$Y$8,,MATCH('ABP REC Prices'!T$5,Inputs_ByYear!$D$7:$Y$7,0)))</f>
        <v>53.646631430983973</v>
      </c>
      <c r="U63" s="444" cm="1">
        <f t="array" ref="U63">T63*(1+INDEX(Inputs_ByYear!$D$8:$Y$8,,MATCH('ABP REC Prices'!U$5,Inputs_ByYear!$D$7:$Y$7,0)))</f>
        <v>53.110165116674132</v>
      </c>
      <c r="V63" s="444" cm="1">
        <f t="array" ref="V63">U63*(1+INDEX(Inputs_ByYear!$D$8:$Y$8,,MATCH('ABP REC Prices'!V$5,Inputs_ByYear!$D$7:$Y$7,0)))</f>
        <v>52.579063465507389</v>
      </c>
      <c r="W63" s="444" cm="1">
        <f t="array" ref="W63">V63*(1+INDEX(Inputs_ByYear!$D$8:$Y$8,,MATCH('ABP REC Prices'!W$5,Inputs_ByYear!$D$7:$Y$7,0)))</f>
        <v>52.053272830852315</v>
      </c>
      <c r="X63" s="444" cm="1">
        <f t="array" ref="X63">W63*(1+INDEX(Inputs_ByYear!$D$8:$Y$8,,MATCH('ABP REC Prices'!X$5,Inputs_ByYear!$D$7:$Y$7,0)))</f>
        <v>51.532740102543791</v>
      </c>
      <c r="Y63" s="444" cm="1">
        <f t="array" ref="Y63">X63*(1+INDEX(Inputs_ByYear!$D$8:$Y$8,,MATCH('ABP REC Prices'!Y$5,Inputs_ByYear!$D$7:$Y$7,0)))</f>
        <v>51.017412701518353</v>
      </c>
      <c r="Z63" s="444" cm="1">
        <f t="array" ref="Z63">Y63*(1+INDEX(Inputs_ByYear!$D$8:$Y$8,,MATCH('ABP REC Prices'!Z$5,Inputs_ByYear!$D$7:$Y$7,0)))</f>
        <v>50.50723857450317</v>
      </c>
      <c r="AA63" s="444" cm="1">
        <f t="array" ref="AA63">Z63*(1+INDEX(Inputs_ByYear!$D$8:$Y$8,,MATCH('ABP REC Prices'!AA$5,Inputs_ByYear!$D$7:$Y$7,0)))</f>
        <v>50.002166188758139</v>
      </c>
      <c r="AB63" s="444" cm="1">
        <f t="array" ref="AB63">AA63*(1+INDEX(Inputs_ByYear!$D$8:$Y$8,,MATCH('ABP REC Prices'!AB$5,Inputs_ByYear!$D$7:$Y$7,0)))</f>
        <v>49.502144526870559</v>
      </c>
    </row>
    <row r="64" spans="2:28" ht="14.75" customHeight="1" x14ac:dyDescent="0.25">
      <c r="B64" s="227" t="s">
        <v>258</v>
      </c>
      <c r="C64" s="227" t="s">
        <v>238</v>
      </c>
      <c r="D64" s="227" t="s">
        <v>327</v>
      </c>
      <c r="E64" s="272" t="str">
        <f t="shared" si="0"/>
        <v>A_Equity Eligible Contractor_&gt;2000-5000</v>
      </c>
      <c r="F64" s="249" t="s">
        <v>93</v>
      </c>
      <c r="G64" s="314">
        <v>33.029186903728984</v>
      </c>
      <c r="H64" s="125">
        <v>31.959720255258297</v>
      </c>
      <c r="I64" s="125">
        <v>31.959720255258297</v>
      </c>
      <c r="J64" s="444" cm="1">
        <f t="array" ref="J64">I64*(1+INDEX(Inputs_ByYear!$D$8:$Y$8,,MATCH('ABP REC Prices'!J$5,Inputs_ByYear!$D$7:$Y$7,0)))</f>
        <v>44.743608357361616</v>
      </c>
      <c r="K64" s="444" cm="1">
        <f t="array" ref="K64">J64*(1+INDEX(Inputs_ByYear!$D$8:$Y$8,,MATCH('ABP REC Prices'!K$5,Inputs_ByYear!$D$7:$Y$7,0)))</f>
        <v>44.296172273788002</v>
      </c>
      <c r="L64" s="444" cm="1">
        <f t="array" ref="L64">K64*(1+INDEX(Inputs_ByYear!$D$8:$Y$8,,MATCH('ABP REC Prices'!L$5,Inputs_ByYear!$D$7:$Y$7,0)))</f>
        <v>43.853210551050125</v>
      </c>
      <c r="M64" s="444" cm="1">
        <f t="array" ref="M64">L64*(1+INDEX(Inputs_ByYear!$D$8:$Y$8,,MATCH('ABP REC Prices'!M$5,Inputs_ByYear!$D$7:$Y$7,0)))</f>
        <v>43.414678445539622</v>
      </c>
      <c r="N64" s="444" cm="1">
        <f t="array" ref="N64">M64*(1+INDEX(Inputs_ByYear!$D$8:$Y$8,,MATCH('ABP REC Prices'!N$5,Inputs_ByYear!$D$7:$Y$7,0)))</f>
        <v>42.980531661084228</v>
      </c>
      <c r="O64" s="444" cm="1">
        <f t="array" ref="O64">N64*(1+INDEX(Inputs_ByYear!$D$8:$Y$8,,MATCH('ABP REC Prices'!O$5,Inputs_ByYear!$D$7:$Y$7,0)))</f>
        <v>42.550726344473382</v>
      </c>
      <c r="P64" s="444" cm="1">
        <f t="array" ref="P64">O64*(1+INDEX(Inputs_ByYear!$D$8:$Y$8,,MATCH('ABP REC Prices'!P$5,Inputs_ByYear!$D$7:$Y$7,0)))</f>
        <v>42.125219081028646</v>
      </c>
      <c r="Q64" s="444" cm="1">
        <f t="array" ref="Q64">P64*(1+INDEX(Inputs_ByYear!$D$8:$Y$8,,MATCH('ABP REC Prices'!Q$5,Inputs_ByYear!$D$7:$Y$7,0)))</f>
        <v>41.703966890218361</v>
      </c>
      <c r="R64" s="444" cm="1">
        <f t="array" ref="R64">Q64*(1+INDEX(Inputs_ByYear!$D$8:$Y$8,,MATCH('ABP REC Prices'!R$5,Inputs_ByYear!$D$7:$Y$7,0)))</f>
        <v>41.286927221316176</v>
      </c>
      <c r="S64" s="444" cm="1">
        <f t="array" ref="S64">R64*(1+INDEX(Inputs_ByYear!$D$8:$Y$8,,MATCH('ABP REC Prices'!S$5,Inputs_ByYear!$D$7:$Y$7,0)))</f>
        <v>40.874057949103012</v>
      </c>
      <c r="T64" s="444" cm="1">
        <f t="array" ref="T64">S64*(1+INDEX(Inputs_ByYear!$D$8:$Y$8,,MATCH('ABP REC Prices'!T$5,Inputs_ByYear!$D$7:$Y$7,0)))</f>
        <v>40.465317369611981</v>
      </c>
      <c r="U64" s="444" cm="1">
        <f t="array" ref="U64">T64*(1+INDEX(Inputs_ByYear!$D$8:$Y$8,,MATCH('ABP REC Prices'!U$5,Inputs_ByYear!$D$7:$Y$7,0)))</f>
        <v>40.060664195915862</v>
      </c>
      <c r="V64" s="444" cm="1">
        <f t="array" ref="V64">U64*(1+INDEX(Inputs_ByYear!$D$8:$Y$8,,MATCH('ABP REC Prices'!V$5,Inputs_ByYear!$D$7:$Y$7,0)))</f>
        <v>39.660057553956705</v>
      </c>
      <c r="W64" s="444" cm="1">
        <f t="array" ref="W64">V64*(1+INDEX(Inputs_ByYear!$D$8:$Y$8,,MATCH('ABP REC Prices'!W$5,Inputs_ByYear!$D$7:$Y$7,0)))</f>
        <v>39.263456978417139</v>
      </c>
      <c r="X64" s="444" cm="1">
        <f t="array" ref="X64">W64*(1+INDEX(Inputs_ByYear!$D$8:$Y$8,,MATCH('ABP REC Prices'!X$5,Inputs_ByYear!$D$7:$Y$7,0)))</f>
        <v>38.870822408632968</v>
      </c>
      <c r="Y64" s="444" cm="1">
        <f t="array" ref="Y64">X64*(1+INDEX(Inputs_ByYear!$D$8:$Y$8,,MATCH('ABP REC Prices'!Y$5,Inputs_ByYear!$D$7:$Y$7,0)))</f>
        <v>38.482114184546639</v>
      </c>
      <c r="Z64" s="444" cm="1">
        <f t="array" ref="Z64">Y64*(1+INDEX(Inputs_ByYear!$D$8:$Y$8,,MATCH('ABP REC Prices'!Z$5,Inputs_ByYear!$D$7:$Y$7,0)))</f>
        <v>38.097293042701175</v>
      </c>
      <c r="AA64" s="444" cm="1">
        <f t="array" ref="AA64">Z64*(1+INDEX(Inputs_ByYear!$D$8:$Y$8,,MATCH('ABP REC Prices'!AA$5,Inputs_ByYear!$D$7:$Y$7,0)))</f>
        <v>37.716320112274161</v>
      </c>
      <c r="AB64" s="444" cm="1">
        <f t="array" ref="AB64">AA64*(1+INDEX(Inputs_ByYear!$D$8:$Y$8,,MATCH('ABP REC Prices'!AB$5,Inputs_ByYear!$D$7:$Y$7,0)))</f>
        <v>37.33915691115142</v>
      </c>
    </row>
    <row r="65" spans="2:28" ht="14.75" customHeight="1" x14ac:dyDescent="0.25">
      <c r="B65" s="227" t="s">
        <v>259</v>
      </c>
      <c r="C65" s="227" t="s">
        <v>238</v>
      </c>
      <c r="D65" s="227" t="s">
        <v>322</v>
      </c>
      <c r="E65" s="272" t="str">
        <f t="shared" si="0"/>
        <v>B_Equity Eligible Contractor_&gt;25-100</v>
      </c>
      <c r="F65" s="249" t="s">
        <v>93</v>
      </c>
      <c r="G65" s="314">
        <v>70.226773496064908</v>
      </c>
      <c r="H65" s="125">
        <v>69.646586429775084</v>
      </c>
      <c r="I65" s="125">
        <v>69.646586429775084</v>
      </c>
      <c r="J65" s="444" cm="1">
        <f t="array" ref="J65">I65*(1+INDEX(Inputs_ByYear!$D$8:$Y$8,,MATCH('ABP REC Prices'!J$5,Inputs_ByYear!$D$7:$Y$7,0)))</f>
        <v>97.505221001685115</v>
      </c>
      <c r="K65" s="444" cm="1">
        <f t="array" ref="K65">J65*(1+INDEX(Inputs_ByYear!$D$8:$Y$8,,MATCH('ABP REC Prices'!K$5,Inputs_ByYear!$D$7:$Y$7,0)))</f>
        <v>96.53016879166826</v>
      </c>
      <c r="L65" s="444" cm="1">
        <f t="array" ref="L65">K65*(1+INDEX(Inputs_ByYear!$D$8:$Y$8,,MATCH('ABP REC Prices'!L$5,Inputs_ByYear!$D$7:$Y$7,0)))</f>
        <v>95.564867103751581</v>
      </c>
      <c r="M65" s="444" cm="1">
        <f t="array" ref="M65">L65*(1+INDEX(Inputs_ByYear!$D$8:$Y$8,,MATCH('ABP REC Prices'!M$5,Inputs_ByYear!$D$7:$Y$7,0)))</f>
        <v>94.609218432714059</v>
      </c>
      <c r="N65" s="444" cm="1">
        <f t="array" ref="N65">M65*(1+INDEX(Inputs_ByYear!$D$8:$Y$8,,MATCH('ABP REC Prices'!N$5,Inputs_ByYear!$D$7:$Y$7,0)))</f>
        <v>93.663126248386916</v>
      </c>
      <c r="O65" s="444" cm="1">
        <f t="array" ref="O65">N65*(1+INDEX(Inputs_ByYear!$D$8:$Y$8,,MATCH('ABP REC Prices'!O$5,Inputs_ByYear!$D$7:$Y$7,0)))</f>
        <v>92.726494985903045</v>
      </c>
      <c r="P65" s="444" cm="1">
        <f t="array" ref="P65">O65*(1+INDEX(Inputs_ByYear!$D$8:$Y$8,,MATCH('ABP REC Prices'!P$5,Inputs_ByYear!$D$7:$Y$7,0)))</f>
        <v>91.799230036044008</v>
      </c>
      <c r="Q65" s="444" cm="1">
        <f t="array" ref="Q65">P65*(1+INDEX(Inputs_ByYear!$D$8:$Y$8,,MATCH('ABP REC Prices'!Q$5,Inputs_ByYear!$D$7:$Y$7,0)))</f>
        <v>90.88123773568357</v>
      </c>
      <c r="R65" s="444" cm="1">
        <f t="array" ref="R65">Q65*(1+INDEX(Inputs_ByYear!$D$8:$Y$8,,MATCH('ABP REC Prices'!R$5,Inputs_ByYear!$D$7:$Y$7,0)))</f>
        <v>89.972425358326731</v>
      </c>
      <c r="S65" s="444" cm="1">
        <f t="array" ref="S65">R65*(1+INDEX(Inputs_ByYear!$D$8:$Y$8,,MATCH('ABP REC Prices'!S$5,Inputs_ByYear!$D$7:$Y$7,0)))</f>
        <v>89.072701104743459</v>
      </c>
      <c r="T65" s="444" cm="1">
        <f t="array" ref="T65">S65*(1+INDEX(Inputs_ByYear!$D$8:$Y$8,,MATCH('ABP REC Prices'!T$5,Inputs_ByYear!$D$7:$Y$7,0)))</f>
        <v>88.181974093696027</v>
      </c>
      <c r="U65" s="444" cm="1">
        <f t="array" ref="U65">T65*(1+INDEX(Inputs_ByYear!$D$8:$Y$8,,MATCH('ABP REC Prices'!U$5,Inputs_ByYear!$D$7:$Y$7,0)))</f>
        <v>87.300154352759066</v>
      </c>
      <c r="V65" s="444" cm="1">
        <f t="array" ref="V65">U65*(1+INDEX(Inputs_ByYear!$D$8:$Y$8,,MATCH('ABP REC Prices'!V$5,Inputs_ByYear!$D$7:$Y$7,0)))</f>
        <v>86.427152809231472</v>
      </c>
      <c r="W65" s="444" cm="1">
        <f t="array" ref="W65">V65*(1+INDEX(Inputs_ByYear!$D$8:$Y$8,,MATCH('ABP REC Prices'!W$5,Inputs_ByYear!$D$7:$Y$7,0)))</f>
        <v>85.562881281139155</v>
      </c>
      <c r="X65" s="444" cm="1">
        <f t="array" ref="X65">W65*(1+INDEX(Inputs_ByYear!$D$8:$Y$8,,MATCH('ABP REC Prices'!X$5,Inputs_ByYear!$D$7:$Y$7,0)))</f>
        <v>84.707252468327766</v>
      </c>
      <c r="Y65" s="444" cm="1">
        <f t="array" ref="Y65">X65*(1+INDEX(Inputs_ByYear!$D$8:$Y$8,,MATCH('ABP REC Prices'!Y$5,Inputs_ByYear!$D$7:$Y$7,0)))</f>
        <v>83.860179943644482</v>
      </c>
      <c r="Z65" s="444" cm="1">
        <f t="array" ref="Z65">Y65*(1+INDEX(Inputs_ByYear!$D$8:$Y$8,,MATCH('ABP REC Prices'!Z$5,Inputs_ByYear!$D$7:$Y$7,0)))</f>
        <v>83.021578144208036</v>
      </c>
      <c r="AA65" s="444" cm="1">
        <f t="array" ref="AA65">Z65*(1+INDEX(Inputs_ByYear!$D$8:$Y$8,,MATCH('ABP REC Prices'!AA$5,Inputs_ByYear!$D$7:$Y$7,0)))</f>
        <v>82.191362362765958</v>
      </c>
      <c r="AB65" s="444" cm="1">
        <f t="array" ref="AB65">AA65*(1+INDEX(Inputs_ByYear!$D$8:$Y$8,,MATCH('ABP REC Prices'!AB$5,Inputs_ByYear!$D$7:$Y$7,0)))</f>
        <v>81.369448739138292</v>
      </c>
    </row>
    <row r="66" spans="2:28" ht="14.75" customHeight="1" x14ac:dyDescent="0.25">
      <c r="B66" s="227" t="s">
        <v>259</v>
      </c>
      <c r="C66" s="227" t="s">
        <v>238</v>
      </c>
      <c r="D66" s="227" t="s">
        <v>323</v>
      </c>
      <c r="E66" s="272" t="str">
        <f t="shared" si="0"/>
        <v>B_Equity Eligible Contractor_&gt;100-200</v>
      </c>
      <c r="F66" s="249" t="s">
        <v>93</v>
      </c>
      <c r="G66" s="314">
        <v>63.336551432933398</v>
      </c>
      <c r="H66" s="125">
        <v>65.092145090992332</v>
      </c>
      <c r="I66" s="125">
        <v>65.092145090992332</v>
      </c>
      <c r="J66" s="444" cm="1">
        <f t="array" ref="J66">I66*(1+INDEX(Inputs_ByYear!$D$8:$Y$8,,MATCH('ABP REC Prices'!J$5,Inputs_ByYear!$D$7:$Y$7,0)))</f>
        <v>91.129003127389254</v>
      </c>
      <c r="K66" s="444" cm="1">
        <f t="array" ref="K66">J66*(1+INDEX(Inputs_ByYear!$D$8:$Y$8,,MATCH('ABP REC Prices'!K$5,Inputs_ByYear!$D$7:$Y$7,0)))</f>
        <v>90.217713096115361</v>
      </c>
      <c r="L66" s="444" cm="1">
        <f t="array" ref="L66">K66*(1+INDEX(Inputs_ByYear!$D$8:$Y$8,,MATCH('ABP REC Prices'!L$5,Inputs_ByYear!$D$7:$Y$7,0)))</f>
        <v>89.315535965154211</v>
      </c>
      <c r="M66" s="444" cm="1">
        <f t="array" ref="M66">L66*(1+INDEX(Inputs_ByYear!$D$8:$Y$8,,MATCH('ABP REC Prices'!M$5,Inputs_ByYear!$D$7:$Y$7,0)))</f>
        <v>88.422380605502667</v>
      </c>
      <c r="N66" s="444" cm="1">
        <f t="array" ref="N66">M66*(1+INDEX(Inputs_ByYear!$D$8:$Y$8,,MATCH('ABP REC Prices'!N$5,Inputs_ByYear!$D$7:$Y$7,0)))</f>
        <v>87.538156799447634</v>
      </c>
      <c r="O66" s="444" cm="1">
        <f t="array" ref="O66">N66*(1+INDEX(Inputs_ByYear!$D$8:$Y$8,,MATCH('ABP REC Prices'!O$5,Inputs_ByYear!$D$7:$Y$7,0)))</f>
        <v>86.662775231453153</v>
      </c>
      <c r="P66" s="444" cm="1">
        <f t="array" ref="P66">O66*(1+INDEX(Inputs_ByYear!$D$8:$Y$8,,MATCH('ABP REC Prices'!P$5,Inputs_ByYear!$D$7:$Y$7,0)))</f>
        <v>85.796147479138625</v>
      </c>
      <c r="Q66" s="444" cm="1">
        <f t="array" ref="Q66">P66*(1+INDEX(Inputs_ByYear!$D$8:$Y$8,,MATCH('ABP REC Prices'!Q$5,Inputs_ByYear!$D$7:$Y$7,0)))</f>
        <v>84.938186004347244</v>
      </c>
      <c r="R66" s="444" cm="1">
        <f t="array" ref="R66">Q66*(1+INDEX(Inputs_ByYear!$D$8:$Y$8,,MATCH('ABP REC Prices'!R$5,Inputs_ByYear!$D$7:$Y$7,0)))</f>
        <v>84.088804144303765</v>
      </c>
      <c r="S66" s="444" cm="1">
        <f t="array" ref="S66">R66*(1+INDEX(Inputs_ByYear!$D$8:$Y$8,,MATCH('ABP REC Prices'!S$5,Inputs_ByYear!$D$7:$Y$7,0)))</f>
        <v>83.247916102860728</v>
      </c>
      <c r="T66" s="444" cm="1">
        <f t="array" ref="T66">S66*(1+INDEX(Inputs_ByYear!$D$8:$Y$8,,MATCH('ABP REC Prices'!T$5,Inputs_ByYear!$D$7:$Y$7,0)))</f>
        <v>82.415436941832127</v>
      </c>
      <c r="U66" s="444" cm="1">
        <f t="array" ref="U66">T66*(1+INDEX(Inputs_ByYear!$D$8:$Y$8,,MATCH('ABP REC Prices'!U$5,Inputs_ByYear!$D$7:$Y$7,0)))</f>
        <v>81.591282572413803</v>
      </c>
      <c r="V66" s="444" cm="1">
        <f t="array" ref="V66">U66*(1+INDEX(Inputs_ByYear!$D$8:$Y$8,,MATCH('ABP REC Prices'!V$5,Inputs_ByYear!$D$7:$Y$7,0)))</f>
        <v>80.775369746689663</v>
      </c>
      <c r="W66" s="444" cm="1">
        <f t="array" ref="W66">V66*(1+INDEX(Inputs_ByYear!$D$8:$Y$8,,MATCH('ABP REC Prices'!W$5,Inputs_ByYear!$D$7:$Y$7,0)))</f>
        <v>79.967616049222769</v>
      </c>
      <c r="X66" s="444" cm="1">
        <f t="array" ref="X66">W66*(1+INDEX(Inputs_ByYear!$D$8:$Y$8,,MATCH('ABP REC Prices'!X$5,Inputs_ByYear!$D$7:$Y$7,0)))</f>
        <v>79.167939888730544</v>
      </c>
      <c r="Y66" s="444" cm="1">
        <f t="array" ref="Y66">X66*(1+INDEX(Inputs_ByYear!$D$8:$Y$8,,MATCH('ABP REC Prices'!Y$5,Inputs_ByYear!$D$7:$Y$7,0)))</f>
        <v>78.376260489843233</v>
      </c>
      <c r="Z66" s="444" cm="1">
        <f t="array" ref="Z66">Y66*(1+INDEX(Inputs_ByYear!$D$8:$Y$8,,MATCH('ABP REC Prices'!Z$5,Inputs_ByYear!$D$7:$Y$7,0)))</f>
        <v>77.592497884944805</v>
      </c>
      <c r="AA66" s="444" cm="1">
        <f t="array" ref="AA66">Z66*(1+INDEX(Inputs_ByYear!$D$8:$Y$8,,MATCH('ABP REC Prices'!AA$5,Inputs_ByYear!$D$7:$Y$7,0)))</f>
        <v>76.816572906095359</v>
      </c>
      <c r="AB66" s="444" cm="1">
        <f t="array" ref="AB66">AA66*(1+INDEX(Inputs_ByYear!$D$8:$Y$8,,MATCH('ABP REC Prices'!AB$5,Inputs_ByYear!$D$7:$Y$7,0)))</f>
        <v>76.048407177034406</v>
      </c>
    </row>
    <row r="67" spans="2:28" ht="14.75" customHeight="1" x14ac:dyDescent="0.25">
      <c r="B67" s="227" t="s">
        <v>259</v>
      </c>
      <c r="C67" s="227" t="s">
        <v>238</v>
      </c>
      <c r="D67" s="227" t="s">
        <v>324</v>
      </c>
      <c r="E67" s="272" t="str">
        <f t="shared" si="0"/>
        <v>B_Equity Eligible Contractor_&gt;200-500</v>
      </c>
      <c r="F67" s="249" t="s">
        <v>93</v>
      </c>
      <c r="G67" s="314">
        <v>54.603204264537609</v>
      </c>
      <c r="H67" s="125">
        <v>53.395998462774791</v>
      </c>
      <c r="I67" s="125">
        <v>53.395998462774791</v>
      </c>
      <c r="J67" s="444" cm="1">
        <f t="array" ref="J67">I67*(1+INDEX(Inputs_ByYear!$D$8:$Y$8,,MATCH('ABP REC Prices'!J$5,Inputs_ByYear!$D$7:$Y$7,0)))</f>
        <v>74.754397847884704</v>
      </c>
      <c r="K67" s="444" cm="1">
        <f t="array" ref="K67">J67*(1+INDEX(Inputs_ByYear!$D$8:$Y$8,,MATCH('ABP REC Prices'!K$5,Inputs_ByYear!$D$7:$Y$7,0)))</f>
        <v>74.006853869405859</v>
      </c>
      <c r="L67" s="444" cm="1">
        <f t="array" ref="L67">K67*(1+INDEX(Inputs_ByYear!$D$8:$Y$8,,MATCH('ABP REC Prices'!L$5,Inputs_ByYear!$D$7:$Y$7,0)))</f>
        <v>73.266785330711798</v>
      </c>
      <c r="M67" s="444" cm="1">
        <f t="array" ref="M67">L67*(1+INDEX(Inputs_ByYear!$D$8:$Y$8,,MATCH('ABP REC Prices'!M$5,Inputs_ByYear!$D$7:$Y$7,0)))</f>
        <v>72.534117477404678</v>
      </c>
      <c r="N67" s="444" cm="1">
        <f t="array" ref="N67">M67*(1+INDEX(Inputs_ByYear!$D$8:$Y$8,,MATCH('ABP REC Prices'!N$5,Inputs_ByYear!$D$7:$Y$7,0)))</f>
        <v>71.808776302630633</v>
      </c>
      <c r="O67" s="444" cm="1">
        <f t="array" ref="O67">N67*(1+INDEX(Inputs_ByYear!$D$8:$Y$8,,MATCH('ABP REC Prices'!O$5,Inputs_ByYear!$D$7:$Y$7,0)))</f>
        <v>71.090688539604329</v>
      </c>
      <c r="P67" s="444" cm="1">
        <f t="array" ref="P67">O67*(1+INDEX(Inputs_ByYear!$D$8:$Y$8,,MATCH('ABP REC Prices'!P$5,Inputs_ByYear!$D$7:$Y$7,0)))</f>
        <v>70.379781654208287</v>
      </c>
      <c r="Q67" s="444" cm="1">
        <f t="array" ref="Q67">P67*(1+INDEX(Inputs_ByYear!$D$8:$Y$8,,MATCH('ABP REC Prices'!Q$5,Inputs_ByYear!$D$7:$Y$7,0)))</f>
        <v>69.675983837666209</v>
      </c>
      <c r="R67" s="444" cm="1">
        <f t="array" ref="R67">Q67*(1+INDEX(Inputs_ByYear!$D$8:$Y$8,,MATCH('ABP REC Prices'!R$5,Inputs_ByYear!$D$7:$Y$7,0)))</f>
        <v>68.979223999289545</v>
      </c>
      <c r="S67" s="444" cm="1">
        <f t="array" ref="S67">R67*(1+INDEX(Inputs_ByYear!$D$8:$Y$8,,MATCH('ABP REC Prices'!S$5,Inputs_ByYear!$D$7:$Y$7,0)))</f>
        <v>68.289431759296647</v>
      </c>
      <c r="T67" s="444" cm="1">
        <f t="array" ref="T67">S67*(1+INDEX(Inputs_ByYear!$D$8:$Y$8,,MATCH('ABP REC Prices'!T$5,Inputs_ByYear!$D$7:$Y$7,0)))</f>
        <v>67.606537441703679</v>
      </c>
      <c r="U67" s="444" cm="1">
        <f t="array" ref="U67">T67*(1+INDEX(Inputs_ByYear!$D$8:$Y$8,,MATCH('ABP REC Prices'!U$5,Inputs_ByYear!$D$7:$Y$7,0)))</f>
        <v>66.930472067286644</v>
      </c>
      <c r="V67" s="444" cm="1">
        <f t="array" ref="V67">U67*(1+INDEX(Inputs_ByYear!$D$8:$Y$8,,MATCH('ABP REC Prices'!V$5,Inputs_ByYear!$D$7:$Y$7,0)))</f>
        <v>66.261167346613774</v>
      </c>
      <c r="W67" s="444" cm="1">
        <f t="array" ref="W67">V67*(1+INDEX(Inputs_ByYear!$D$8:$Y$8,,MATCH('ABP REC Prices'!W$5,Inputs_ByYear!$D$7:$Y$7,0)))</f>
        <v>65.598555673147629</v>
      </c>
      <c r="X67" s="444" cm="1">
        <f t="array" ref="X67">W67*(1+INDEX(Inputs_ByYear!$D$8:$Y$8,,MATCH('ABP REC Prices'!X$5,Inputs_ByYear!$D$7:$Y$7,0)))</f>
        <v>64.94257011641615</v>
      </c>
      <c r="Y67" s="444" cm="1">
        <f t="array" ref="Y67">X67*(1+INDEX(Inputs_ByYear!$D$8:$Y$8,,MATCH('ABP REC Prices'!Y$5,Inputs_ByYear!$D$7:$Y$7,0)))</f>
        <v>64.293144415251987</v>
      </c>
      <c r="Z67" s="444" cm="1">
        <f t="array" ref="Z67">Y67*(1+INDEX(Inputs_ByYear!$D$8:$Y$8,,MATCH('ABP REC Prices'!Z$5,Inputs_ByYear!$D$7:$Y$7,0)))</f>
        <v>63.650212971099464</v>
      </c>
      <c r="AA67" s="444" cm="1">
        <f t="array" ref="AA67">Z67*(1+INDEX(Inputs_ByYear!$D$8:$Y$8,,MATCH('ABP REC Prices'!AA$5,Inputs_ByYear!$D$7:$Y$7,0)))</f>
        <v>63.013710841388466</v>
      </c>
      <c r="AB67" s="444" cm="1">
        <f t="array" ref="AB67">AA67*(1+INDEX(Inputs_ByYear!$D$8:$Y$8,,MATCH('ABP REC Prices'!AB$5,Inputs_ByYear!$D$7:$Y$7,0)))</f>
        <v>62.383573732974583</v>
      </c>
    </row>
    <row r="68" spans="2:28" ht="14.75" customHeight="1" x14ac:dyDescent="0.25">
      <c r="B68" s="227" t="s">
        <v>259</v>
      </c>
      <c r="C68" s="227" t="s">
        <v>238</v>
      </c>
      <c r="D68" s="227" t="s">
        <v>326</v>
      </c>
      <c r="E68" s="272" t="str">
        <f t="shared" si="0"/>
        <v>B_Equity Eligible Contractor_&gt;500-2000</v>
      </c>
      <c r="F68" s="249" t="s">
        <v>93</v>
      </c>
      <c r="G68" s="314">
        <v>49.490443428096491</v>
      </c>
      <c r="H68" s="125">
        <v>49.573357882934431</v>
      </c>
      <c r="I68" s="125">
        <v>49.573357882934431</v>
      </c>
      <c r="J68" s="444" cm="1">
        <f t="array" ref="J68">I68*(1+INDEX(Inputs_ByYear!$D$8:$Y$8,,MATCH('ABP REC Prices'!J$5,Inputs_ByYear!$D$7:$Y$7,0)))</f>
        <v>69.402701036108198</v>
      </c>
      <c r="K68" s="444" cm="1">
        <f t="array" ref="K68">J68*(1+INDEX(Inputs_ByYear!$D$8:$Y$8,,MATCH('ABP REC Prices'!K$5,Inputs_ByYear!$D$7:$Y$7,0)))</f>
        <v>68.708674025747115</v>
      </c>
      <c r="L68" s="444" cm="1">
        <f t="array" ref="L68">K68*(1+INDEX(Inputs_ByYear!$D$8:$Y$8,,MATCH('ABP REC Prices'!L$5,Inputs_ByYear!$D$7:$Y$7,0)))</f>
        <v>68.021587285489645</v>
      </c>
      <c r="M68" s="444" cm="1">
        <f t="array" ref="M68">L68*(1+INDEX(Inputs_ByYear!$D$8:$Y$8,,MATCH('ABP REC Prices'!M$5,Inputs_ByYear!$D$7:$Y$7,0)))</f>
        <v>67.341371412634743</v>
      </c>
      <c r="N68" s="444" cm="1">
        <f t="array" ref="N68">M68*(1+INDEX(Inputs_ByYear!$D$8:$Y$8,,MATCH('ABP REC Prices'!N$5,Inputs_ByYear!$D$7:$Y$7,0)))</f>
        <v>66.667957698508388</v>
      </c>
      <c r="O68" s="444" cm="1">
        <f t="array" ref="O68">N68*(1+INDEX(Inputs_ByYear!$D$8:$Y$8,,MATCH('ABP REC Prices'!O$5,Inputs_ByYear!$D$7:$Y$7,0)))</f>
        <v>66.001278121523299</v>
      </c>
      <c r="P68" s="444" cm="1">
        <f t="array" ref="P68">O68*(1+INDEX(Inputs_ByYear!$D$8:$Y$8,,MATCH('ABP REC Prices'!P$5,Inputs_ByYear!$D$7:$Y$7,0)))</f>
        <v>65.34126534030807</v>
      </c>
      <c r="Q68" s="444" cm="1">
        <f t="array" ref="Q68">P68*(1+INDEX(Inputs_ByYear!$D$8:$Y$8,,MATCH('ABP REC Prices'!Q$5,Inputs_ByYear!$D$7:$Y$7,0)))</f>
        <v>64.687852686904989</v>
      </c>
      <c r="R68" s="444" cm="1">
        <f t="array" ref="R68">Q68*(1+INDEX(Inputs_ByYear!$D$8:$Y$8,,MATCH('ABP REC Prices'!R$5,Inputs_ByYear!$D$7:$Y$7,0)))</f>
        <v>64.040974160035944</v>
      </c>
      <c r="S68" s="444" cm="1">
        <f t="array" ref="S68">R68*(1+INDEX(Inputs_ByYear!$D$8:$Y$8,,MATCH('ABP REC Prices'!S$5,Inputs_ByYear!$D$7:$Y$7,0)))</f>
        <v>63.400564418435586</v>
      </c>
      <c r="T68" s="444" cm="1">
        <f t="array" ref="T68">S68*(1+INDEX(Inputs_ByYear!$D$8:$Y$8,,MATCH('ABP REC Prices'!T$5,Inputs_ByYear!$D$7:$Y$7,0)))</f>
        <v>62.76655877425123</v>
      </c>
      <c r="U68" s="444" cm="1">
        <f t="array" ref="U68">T68*(1+INDEX(Inputs_ByYear!$D$8:$Y$8,,MATCH('ABP REC Prices'!U$5,Inputs_ByYear!$D$7:$Y$7,0)))</f>
        <v>62.138893186508717</v>
      </c>
      <c r="V68" s="444" cm="1">
        <f t="array" ref="V68">U68*(1+INDEX(Inputs_ByYear!$D$8:$Y$8,,MATCH('ABP REC Prices'!V$5,Inputs_ByYear!$D$7:$Y$7,0)))</f>
        <v>61.517504254643633</v>
      </c>
      <c r="W68" s="444" cm="1">
        <f t="array" ref="W68">V68*(1+INDEX(Inputs_ByYear!$D$8:$Y$8,,MATCH('ABP REC Prices'!W$5,Inputs_ByYear!$D$7:$Y$7,0)))</f>
        <v>60.902329212097193</v>
      </c>
      <c r="X68" s="444" cm="1">
        <f t="array" ref="X68">W68*(1+INDEX(Inputs_ByYear!$D$8:$Y$8,,MATCH('ABP REC Prices'!X$5,Inputs_ByYear!$D$7:$Y$7,0)))</f>
        <v>60.29330591997622</v>
      </c>
      <c r="Y68" s="444" cm="1">
        <f t="array" ref="Y68">X68*(1+INDEX(Inputs_ByYear!$D$8:$Y$8,,MATCH('ABP REC Prices'!Y$5,Inputs_ByYear!$D$7:$Y$7,0)))</f>
        <v>59.690372860776456</v>
      </c>
      <c r="Z68" s="444" cm="1">
        <f t="array" ref="Z68">Y68*(1+INDEX(Inputs_ByYear!$D$8:$Y$8,,MATCH('ABP REC Prices'!Z$5,Inputs_ByYear!$D$7:$Y$7,0)))</f>
        <v>59.093469132168693</v>
      </c>
      <c r="AA68" s="444" cm="1">
        <f t="array" ref="AA68">Z68*(1+INDEX(Inputs_ByYear!$D$8:$Y$8,,MATCH('ABP REC Prices'!AA$5,Inputs_ByYear!$D$7:$Y$7,0)))</f>
        <v>58.502534440847008</v>
      </c>
      <c r="AB68" s="444" cm="1">
        <f t="array" ref="AB68">AA68*(1+INDEX(Inputs_ByYear!$D$8:$Y$8,,MATCH('ABP REC Prices'!AB$5,Inputs_ByYear!$D$7:$Y$7,0)))</f>
        <v>57.917509096438536</v>
      </c>
    </row>
    <row r="69" spans="2:28" ht="14.75" customHeight="1" x14ac:dyDescent="0.25">
      <c r="B69" s="227" t="s">
        <v>259</v>
      </c>
      <c r="C69" s="227" t="s">
        <v>238</v>
      </c>
      <c r="D69" s="227" t="s">
        <v>327</v>
      </c>
      <c r="E69" s="272" t="str">
        <f t="shared" si="0"/>
        <v>B_Equity Eligible Contractor_&gt;2000-5000</v>
      </c>
      <c r="F69" s="249" t="s">
        <v>93</v>
      </c>
      <c r="G69" s="314">
        <v>37.054520534654564</v>
      </c>
      <c r="H69" s="125">
        <v>37.392872698652205</v>
      </c>
      <c r="I69" s="125">
        <v>37.392872698652205</v>
      </c>
      <c r="J69" s="444" cm="1">
        <f t="array" ref="J69">I69*(1+INDEX(Inputs_ByYear!$D$8:$Y$8,,MATCH('ABP REC Prices'!J$5,Inputs_ByYear!$D$7:$Y$7,0)))</f>
        <v>52.350021778113081</v>
      </c>
      <c r="K69" s="444" cm="1">
        <f t="array" ref="K69">J69*(1+INDEX(Inputs_ByYear!$D$8:$Y$8,,MATCH('ABP REC Prices'!K$5,Inputs_ByYear!$D$7:$Y$7,0)))</f>
        <v>51.826521560331948</v>
      </c>
      <c r="L69" s="444" cm="1">
        <f t="array" ref="L69">K69*(1+INDEX(Inputs_ByYear!$D$8:$Y$8,,MATCH('ABP REC Prices'!L$5,Inputs_ByYear!$D$7:$Y$7,0)))</f>
        <v>51.308256344728626</v>
      </c>
      <c r="M69" s="444" cm="1">
        <f t="array" ref="M69">L69*(1+INDEX(Inputs_ByYear!$D$8:$Y$8,,MATCH('ABP REC Prices'!M$5,Inputs_ByYear!$D$7:$Y$7,0)))</f>
        <v>50.795173781281342</v>
      </c>
      <c r="N69" s="444" cm="1">
        <f t="array" ref="N69">M69*(1+INDEX(Inputs_ByYear!$D$8:$Y$8,,MATCH('ABP REC Prices'!N$5,Inputs_ByYear!$D$7:$Y$7,0)))</f>
        <v>50.287222043468525</v>
      </c>
      <c r="O69" s="444" cm="1">
        <f t="array" ref="O69">N69*(1+INDEX(Inputs_ByYear!$D$8:$Y$8,,MATCH('ABP REC Prices'!O$5,Inputs_ByYear!$D$7:$Y$7,0)))</f>
        <v>49.784349823033835</v>
      </c>
      <c r="P69" s="444" cm="1">
        <f t="array" ref="P69">O69*(1+INDEX(Inputs_ByYear!$D$8:$Y$8,,MATCH('ABP REC Prices'!P$5,Inputs_ByYear!$D$7:$Y$7,0)))</f>
        <v>49.286506324803497</v>
      </c>
      <c r="Q69" s="444" cm="1">
        <f t="array" ref="Q69">P69*(1+INDEX(Inputs_ByYear!$D$8:$Y$8,,MATCH('ABP REC Prices'!Q$5,Inputs_ByYear!$D$7:$Y$7,0)))</f>
        <v>48.793641261555464</v>
      </c>
      <c r="R69" s="444" cm="1">
        <f t="array" ref="R69">Q69*(1+INDEX(Inputs_ByYear!$D$8:$Y$8,,MATCH('ABP REC Prices'!R$5,Inputs_ByYear!$D$7:$Y$7,0)))</f>
        <v>48.305704848939911</v>
      </c>
      <c r="S69" s="444" cm="1">
        <f t="array" ref="S69">R69*(1+INDEX(Inputs_ByYear!$D$8:$Y$8,,MATCH('ABP REC Prices'!S$5,Inputs_ByYear!$D$7:$Y$7,0)))</f>
        <v>47.822647800450511</v>
      </c>
      <c r="T69" s="444" cm="1">
        <f t="array" ref="T69">S69*(1+INDEX(Inputs_ByYear!$D$8:$Y$8,,MATCH('ABP REC Prices'!T$5,Inputs_ByYear!$D$7:$Y$7,0)))</f>
        <v>47.344421322446003</v>
      </c>
      <c r="U69" s="444" cm="1">
        <f t="array" ref="U69">T69*(1+INDEX(Inputs_ByYear!$D$8:$Y$8,,MATCH('ABP REC Prices'!U$5,Inputs_ByYear!$D$7:$Y$7,0)))</f>
        <v>46.870977109221542</v>
      </c>
      <c r="V69" s="444" cm="1">
        <f t="array" ref="V69">U69*(1+INDEX(Inputs_ByYear!$D$8:$Y$8,,MATCH('ABP REC Prices'!V$5,Inputs_ByYear!$D$7:$Y$7,0)))</f>
        <v>46.402267338129327</v>
      </c>
      <c r="W69" s="444" cm="1">
        <f t="array" ref="W69">V69*(1+INDEX(Inputs_ByYear!$D$8:$Y$8,,MATCH('ABP REC Prices'!W$5,Inputs_ByYear!$D$7:$Y$7,0)))</f>
        <v>45.938244664748034</v>
      </c>
      <c r="X69" s="444" cm="1">
        <f t="array" ref="X69">W69*(1+INDEX(Inputs_ByYear!$D$8:$Y$8,,MATCH('ABP REC Prices'!X$5,Inputs_ByYear!$D$7:$Y$7,0)))</f>
        <v>45.478862218100552</v>
      </c>
      <c r="Y69" s="444" cm="1">
        <f t="array" ref="Y69">X69*(1+INDEX(Inputs_ByYear!$D$8:$Y$8,,MATCH('ABP REC Prices'!Y$5,Inputs_ByYear!$D$7:$Y$7,0)))</f>
        <v>45.024073595919546</v>
      </c>
      <c r="Z69" s="444" cm="1">
        <f t="array" ref="Z69">Y69*(1+INDEX(Inputs_ByYear!$D$8:$Y$8,,MATCH('ABP REC Prices'!Z$5,Inputs_ByYear!$D$7:$Y$7,0)))</f>
        <v>44.573832859960348</v>
      </c>
      <c r="AA69" s="444" cm="1">
        <f t="array" ref="AA69">Z69*(1+INDEX(Inputs_ByYear!$D$8:$Y$8,,MATCH('ABP REC Prices'!AA$5,Inputs_ByYear!$D$7:$Y$7,0)))</f>
        <v>44.128094531360745</v>
      </c>
      <c r="AB69" s="444" cm="1">
        <f t="array" ref="AB69">AA69*(1+INDEX(Inputs_ByYear!$D$8:$Y$8,,MATCH('ABP REC Prices'!AB$5,Inputs_ByYear!$D$7:$Y$7,0)))</f>
        <v>43.686813586047137</v>
      </c>
    </row>
    <row r="71" spans="2:28" x14ac:dyDescent="0.25">
      <c r="G71" s="287" t="s">
        <v>370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84EAD-3F39-4E3B-94C3-957D7BA8DE18}">
  <sheetPr>
    <tabColor theme="8" tint="0.79998168889431442"/>
  </sheetPr>
  <dimension ref="B1:AE85"/>
  <sheetViews>
    <sheetView topLeftCell="A6" workbookViewId="0"/>
  </sheetViews>
  <sheetFormatPr defaultColWidth="9" defaultRowHeight="12" x14ac:dyDescent="0.25"/>
  <cols>
    <col min="1" max="1" width="9" style="228" customWidth="1"/>
    <col min="2" max="2" width="12" style="228" customWidth="1"/>
    <col min="3" max="3" width="39.59765625" style="228" customWidth="1"/>
    <col min="4" max="4" width="31.3984375" style="228" customWidth="1"/>
    <col min="5" max="5" width="43.59765625" style="228" customWidth="1"/>
    <col min="6" max="6" width="16" style="228" bestFit="1" customWidth="1"/>
    <col min="7" max="7" width="2.59765625" style="228" customWidth="1"/>
    <col min="8" max="8" width="10" style="228" customWidth="1"/>
    <col min="9" max="9" width="12.3984375" style="253" bestFit="1" customWidth="1"/>
    <col min="10" max="14" width="12.3984375" style="228" bestFit="1" customWidth="1"/>
    <col min="15" max="16" width="12" style="228" bestFit="1" customWidth="1"/>
    <col min="17" max="24" width="12.3984375" style="228" bestFit="1" customWidth="1"/>
    <col min="25" max="26" width="12" style="228" bestFit="1" customWidth="1"/>
    <col min="27" max="30" width="12.3984375" style="228" bestFit="1" customWidth="1"/>
    <col min="31" max="16384" width="9" style="228"/>
  </cols>
  <sheetData>
    <row r="1" spans="2:31" x14ac:dyDescent="0.25">
      <c r="I1" s="228"/>
    </row>
    <row r="2" spans="2:31" ht="19" thickBot="1" x14ac:dyDescent="0.5">
      <c r="B2" s="199" t="s">
        <v>371</v>
      </c>
    </row>
    <row r="4" spans="2:31" x14ac:dyDescent="0.25">
      <c r="H4" s="254" t="s">
        <v>352</v>
      </c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</row>
    <row r="5" spans="2:31" s="256" customFormat="1" ht="39" x14ac:dyDescent="0.25">
      <c r="B5" s="257" t="s">
        <v>353</v>
      </c>
      <c r="C5" s="257" t="s">
        <v>187</v>
      </c>
      <c r="D5" s="257" t="s">
        <v>372</v>
      </c>
      <c r="E5" s="258" t="s">
        <v>355</v>
      </c>
      <c r="F5" s="259" t="s">
        <v>373</v>
      </c>
      <c r="G5" s="228"/>
      <c r="H5" s="291" t="s">
        <v>374</v>
      </c>
      <c r="I5" s="289" t="s">
        <v>22</v>
      </c>
      <c r="J5" s="290" t="s">
        <v>23</v>
      </c>
      <c r="K5" s="290" t="s">
        <v>24</v>
      </c>
      <c r="L5" s="290" t="s">
        <v>25</v>
      </c>
      <c r="M5" s="290" t="s">
        <v>26</v>
      </c>
      <c r="N5" s="290" t="s">
        <v>27</v>
      </c>
      <c r="O5" s="290" t="s">
        <v>28</v>
      </c>
      <c r="P5" s="290" t="s">
        <v>29</v>
      </c>
      <c r="Q5" s="290" t="s">
        <v>30</v>
      </c>
      <c r="R5" s="290" t="s">
        <v>31</v>
      </c>
      <c r="S5" s="290" t="s">
        <v>32</v>
      </c>
      <c r="T5" s="290" t="s">
        <v>33</v>
      </c>
      <c r="U5" s="290" t="s">
        <v>34</v>
      </c>
      <c r="V5" s="290" t="s">
        <v>35</v>
      </c>
      <c r="W5" s="290" t="s">
        <v>36</v>
      </c>
      <c r="X5" s="290" t="s">
        <v>37</v>
      </c>
      <c r="Y5" s="290" t="s">
        <v>38</v>
      </c>
      <c r="Z5" s="290" t="s">
        <v>39</v>
      </c>
      <c r="AA5" s="290" t="s">
        <v>40</v>
      </c>
      <c r="AB5" s="290" t="s">
        <v>41</v>
      </c>
      <c r="AC5" s="290" t="s">
        <v>42</v>
      </c>
      <c r="AD5" s="290" t="s">
        <v>43</v>
      </c>
    </row>
    <row r="6" spans="2:31" ht="14.75" customHeight="1" x14ac:dyDescent="0.25">
      <c r="B6" s="227" t="s">
        <v>258</v>
      </c>
      <c r="C6" s="227" t="s">
        <v>233</v>
      </c>
      <c r="D6" s="227" t="s">
        <v>356</v>
      </c>
      <c r="E6" s="260" t="str">
        <f>B6&amp;"_"&amp;C6&amp;"_"&amp;D6</f>
        <v>A_Small DG_&lt;10</v>
      </c>
      <c r="F6" s="251">
        <v>0.38600000000000007</v>
      </c>
      <c r="H6" s="288"/>
      <c r="I6" s="188">
        <v>0.17704466824599974</v>
      </c>
      <c r="J6" s="264">
        <f>I6*(1+(INDEX(Inputs_ByYear!$D$42:$Y$47,MATCH(Inputs_ByPrg!$C6,Inputs_ByYear!$B$42:$B$47,0),MATCH(Inputs_ByPrg!J$5,Inputs_ByYear!$D$41:$Y$41,0))))</f>
        <v>0.17704466824599974</v>
      </c>
      <c r="K6" s="265">
        <f>J6*(1+(INDEX(Inputs_ByYear!$D$42:$Y$47,MATCH(Inputs_ByPrg!$C6,Inputs_ByYear!$B$42:$B$47,0),MATCH(Inputs_ByPrg!K$5,Inputs_ByYear!$D$41:$Y$41,0))))</f>
        <v>0.17704466824599974</v>
      </c>
      <c r="L6" s="265">
        <f>K6*(1+(INDEX(Inputs_ByYear!$D$42:$Y$47,MATCH(Inputs_ByPrg!$C6,Inputs_ByYear!$B$42:$B$47,0),MATCH(Inputs_ByPrg!L$5,Inputs_ByYear!$D$41:$Y$41,0))))</f>
        <v>0.17704466824599974</v>
      </c>
      <c r="M6" s="265">
        <f>L6*(1+(INDEX(Inputs_ByYear!$D$42:$Y$47,MATCH(Inputs_ByPrg!$C6,Inputs_ByYear!$B$42:$B$47,0),MATCH(Inputs_ByPrg!M$5,Inputs_ByYear!$D$41:$Y$41,0))))</f>
        <v>0.17704466824599974</v>
      </c>
      <c r="N6" s="265">
        <f>M6*(1+(INDEX(Inputs_ByYear!$D$42:$Y$47,MATCH(Inputs_ByPrg!$C6,Inputs_ByYear!$B$42:$B$47,0),MATCH(Inputs_ByPrg!N$5,Inputs_ByYear!$D$41:$Y$41,0))))</f>
        <v>0.17704466824599974</v>
      </c>
      <c r="O6" s="265">
        <f>N6*(1+(INDEX(Inputs_ByYear!$D$42:$Y$47,MATCH(Inputs_ByPrg!$C6,Inputs_ByYear!$B$42:$B$47,0),MATCH(Inputs_ByPrg!O$5,Inputs_ByYear!$D$41:$Y$41,0))))</f>
        <v>0.17704466824599974</v>
      </c>
      <c r="P6" s="265">
        <f>O6*(1+(INDEX(Inputs_ByYear!$D$42:$Y$47,MATCH(Inputs_ByPrg!$C6,Inputs_ByYear!$B$42:$B$47,0),MATCH(Inputs_ByPrg!P$5,Inputs_ByYear!$D$41:$Y$41,0))))</f>
        <v>0.17704466824599974</v>
      </c>
      <c r="Q6" s="265">
        <f>P6*(1+(INDEX(Inputs_ByYear!$D$42:$Y$47,MATCH(Inputs_ByPrg!$C6,Inputs_ByYear!$B$42:$B$47,0),MATCH(Inputs_ByPrg!Q$5,Inputs_ByYear!$D$41:$Y$41,0))))</f>
        <v>0.17704466824599974</v>
      </c>
      <c r="R6" s="265">
        <f>Q6*(1+(INDEX(Inputs_ByYear!$D$42:$Y$47,MATCH(Inputs_ByPrg!$C6,Inputs_ByYear!$B$42:$B$47,0),MATCH(Inputs_ByPrg!R$5,Inputs_ByYear!$D$41:$Y$41,0))))</f>
        <v>0.17704466824599974</v>
      </c>
      <c r="S6" s="265">
        <f>R6*(1+(INDEX(Inputs_ByYear!$D$42:$Y$47,MATCH(Inputs_ByPrg!$C6,Inputs_ByYear!$B$42:$B$47,0),MATCH(Inputs_ByPrg!S$5,Inputs_ByYear!$D$41:$Y$41,0))))</f>
        <v>0.17704466824599974</v>
      </c>
      <c r="T6" s="265">
        <f>S6*(1+(INDEX(Inputs_ByYear!$D$42:$Y$47,MATCH(Inputs_ByPrg!$C6,Inputs_ByYear!$B$42:$B$47,0),MATCH(Inputs_ByPrg!T$5,Inputs_ByYear!$D$41:$Y$41,0))))</f>
        <v>0.17704466824599974</v>
      </c>
      <c r="U6" s="265">
        <f>T6*(1+(INDEX(Inputs_ByYear!$D$42:$Y$47,MATCH(Inputs_ByPrg!$C6,Inputs_ByYear!$B$42:$B$47,0),MATCH(Inputs_ByPrg!U$5,Inputs_ByYear!$D$41:$Y$41,0))))</f>
        <v>0.17704466824599974</v>
      </c>
      <c r="V6" s="265">
        <f>U6*(1+(INDEX(Inputs_ByYear!$D$42:$Y$47,MATCH(Inputs_ByPrg!$C6,Inputs_ByYear!$B$42:$B$47,0),MATCH(Inputs_ByPrg!V$5,Inputs_ByYear!$D$41:$Y$41,0))))</f>
        <v>0.17704466824599974</v>
      </c>
      <c r="W6" s="265">
        <f>V6*(1+(INDEX(Inputs_ByYear!$D$42:$Y$47,MATCH(Inputs_ByPrg!$C6,Inputs_ByYear!$B$42:$B$47,0),MATCH(Inputs_ByPrg!W$5,Inputs_ByYear!$D$41:$Y$41,0))))</f>
        <v>0.17704466824599974</v>
      </c>
      <c r="X6" s="265">
        <f>W6*(1+(INDEX(Inputs_ByYear!$D$42:$Y$47,MATCH(Inputs_ByPrg!$C6,Inputs_ByYear!$B$42:$B$47,0),MATCH(Inputs_ByPrg!X$5,Inputs_ByYear!$D$41:$Y$41,0))))</f>
        <v>0.17704466824599974</v>
      </c>
      <c r="Y6" s="265">
        <f>X6*(1+(INDEX(Inputs_ByYear!$D$42:$Y$47,MATCH(Inputs_ByPrg!$C6,Inputs_ByYear!$B$42:$B$47,0),MATCH(Inputs_ByPrg!Y$5,Inputs_ByYear!$D$41:$Y$41,0))))</f>
        <v>0.17704466824599974</v>
      </c>
      <c r="Z6" s="265">
        <f>Y6*(1+(INDEX(Inputs_ByYear!$D$42:$Y$47,MATCH(Inputs_ByPrg!$C6,Inputs_ByYear!$B$42:$B$47,0),MATCH(Inputs_ByPrg!Z$5,Inputs_ByYear!$D$41:$Y$41,0))))</f>
        <v>0.17704466824599974</v>
      </c>
      <c r="AA6" s="265">
        <f>Z6*(1+(INDEX(Inputs_ByYear!$D$42:$Y$47,MATCH(Inputs_ByPrg!$C6,Inputs_ByYear!$B$42:$B$47,0),MATCH(Inputs_ByPrg!AA$5,Inputs_ByYear!$D$41:$Y$41,0))))</f>
        <v>0.17704466824599974</v>
      </c>
      <c r="AB6" s="265">
        <f>AA6*(1+(INDEX(Inputs_ByYear!$D$42:$Y$47,MATCH(Inputs_ByPrg!$C6,Inputs_ByYear!$B$42:$B$47,0),MATCH(Inputs_ByPrg!AB$5,Inputs_ByYear!$D$41:$Y$41,0))))</f>
        <v>0.17704466824599974</v>
      </c>
      <c r="AC6" s="265">
        <f>AB6*(1+(INDEX(Inputs_ByYear!$D$42:$Y$47,MATCH(Inputs_ByPrg!$C6,Inputs_ByYear!$B$42:$B$47,0),MATCH(Inputs_ByPrg!AC$5,Inputs_ByYear!$D$41:$Y$41,0))))</f>
        <v>0.17704466824599974</v>
      </c>
      <c r="AD6" s="265">
        <f>AC6*(1+(INDEX(Inputs_ByYear!$D$42:$Y$47,MATCH(Inputs_ByPrg!$C6,Inputs_ByYear!$B$42:$B$47,0),MATCH(Inputs_ByPrg!AD$5,Inputs_ByYear!$D$41:$Y$41,0))))</f>
        <v>0.17704466824599974</v>
      </c>
      <c r="AE6" s="256"/>
    </row>
    <row r="7" spans="2:31" ht="14.75" customHeight="1" x14ac:dyDescent="0.25">
      <c r="B7" s="227" t="s">
        <v>258</v>
      </c>
      <c r="C7" s="227" t="s">
        <v>233</v>
      </c>
      <c r="D7" s="227" t="s">
        <v>312</v>
      </c>
      <c r="E7" s="260" t="str">
        <f t="shared" ref="E7:E69" si="0">B7&amp;"_"&amp;C7&amp;"_"&amp;D7</f>
        <v>A_Small DG_10–25</v>
      </c>
      <c r="F7" s="252">
        <v>0.61399999999999999</v>
      </c>
      <c r="H7" s="288"/>
      <c r="I7" s="188">
        <v>0.1758097470186421</v>
      </c>
      <c r="J7" s="264">
        <f>I7*(1+(INDEX(Inputs_ByYear!$D$42:$Y$47,MATCH(Inputs_ByPrg!$C7,Inputs_ByYear!$B$42:$B$47,0),MATCH(Inputs_ByPrg!J$5,Inputs_ByYear!$D$41:$Y$41,0))))</f>
        <v>0.1758097470186421</v>
      </c>
      <c r="K7" s="265">
        <f>J7*(1+(INDEX(Inputs_ByYear!$D$42:$Y$47,MATCH(Inputs_ByPrg!$C7,Inputs_ByYear!$B$42:$B$47,0),MATCH(Inputs_ByPrg!K$5,Inputs_ByYear!$D$41:$Y$41,0))))</f>
        <v>0.1758097470186421</v>
      </c>
      <c r="L7" s="265">
        <f>K7*(1+(INDEX(Inputs_ByYear!$D$42:$Y$47,MATCH(Inputs_ByPrg!$C7,Inputs_ByYear!$B$42:$B$47,0),MATCH(Inputs_ByPrg!L$5,Inputs_ByYear!$D$41:$Y$41,0))))</f>
        <v>0.1758097470186421</v>
      </c>
      <c r="M7" s="265">
        <f>L7*(1+(INDEX(Inputs_ByYear!$D$42:$Y$47,MATCH(Inputs_ByPrg!$C7,Inputs_ByYear!$B$42:$B$47,0),MATCH(Inputs_ByPrg!M$5,Inputs_ByYear!$D$41:$Y$41,0))))</f>
        <v>0.1758097470186421</v>
      </c>
      <c r="N7" s="265">
        <f>M7*(1+(INDEX(Inputs_ByYear!$D$42:$Y$47,MATCH(Inputs_ByPrg!$C7,Inputs_ByYear!$B$42:$B$47,0),MATCH(Inputs_ByPrg!N$5,Inputs_ByYear!$D$41:$Y$41,0))))</f>
        <v>0.1758097470186421</v>
      </c>
      <c r="O7" s="265">
        <f>N7*(1+(INDEX(Inputs_ByYear!$D$42:$Y$47,MATCH(Inputs_ByPrg!$C7,Inputs_ByYear!$B$42:$B$47,0),MATCH(Inputs_ByPrg!O$5,Inputs_ByYear!$D$41:$Y$41,0))))</f>
        <v>0.1758097470186421</v>
      </c>
      <c r="P7" s="265">
        <f>O7*(1+(INDEX(Inputs_ByYear!$D$42:$Y$47,MATCH(Inputs_ByPrg!$C7,Inputs_ByYear!$B$42:$B$47,0),MATCH(Inputs_ByPrg!P$5,Inputs_ByYear!$D$41:$Y$41,0))))</f>
        <v>0.1758097470186421</v>
      </c>
      <c r="Q7" s="265">
        <f>P7*(1+(INDEX(Inputs_ByYear!$D$42:$Y$47,MATCH(Inputs_ByPrg!$C7,Inputs_ByYear!$B$42:$B$47,0),MATCH(Inputs_ByPrg!Q$5,Inputs_ByYear!$D$41:$Y$41,0))))</f>
        <v>0.1758097470186421</v>
      </c>
      <c r="R7" s="265">
        <f>Q7*(1+(INDEX(Inputs_ByYear!$D$42:$Y$47,MATCH(Inputs_ByPrg!$C7,Inputs_ByYear!$B$42:$B$47,0),MATCH(Inputs_ByPrg!R$5,Inputs_ByYear!$D$41:$Y$41,0))))</f>
        <v>0.1758097470186421</v>
      </c>
      <c r="S7" s="265">
        <f>R7*(1+(INDEX(Inputs_ByYear!$D$42:$Y$47,MATCH(Inputs_ByPrg!$C7,Inputs_ByYear!$B$42:$B$47,0),MATCH(Inputs_ByPrg!S$5,Inputs_ByYear!$D$41:$Y$41,0))))</f>
        <v>0.1758097470186421</v>
      </c>
      <c r="T7" s="265">
        <f>S7*(1+(INDEX(Inputs_ByYear!$D$42:$Y$47,MATCH(Inputs_ByPrg!$C7,Inputs_ByYear!$B$42:$B$47,0),MATCH(Inputs_ByPrg!T$5,Inputs_ByYear!$D$41:$Y$41,0))))</f>
        <v>0.1758097470186421</v>
      </c>
      <c r="U7" s="265">
        <f>T7*(1+(INDEX(Inputs_ByYear!$D$42:$Y$47,MATCH(Inputs_ByPrg!$C7,Inputs_ByYear!$B$42:$B$47,0),MATCH(Inputs_ByPrg!U$5,Inputs_ByYear!$D$41:$Y$41,0))))</f>
        <v>0.1758097470186421</v>
      </c>
      <c r="V7" s="265">
        <f>U7*(1+(INDEX(Inputs_ByYear!$D$42:$Y$47,MATCH(Inputs_ByPrg!$C7,Inputs_ByYear!$B$42:$B$47,0),MATCH(Inputs_ByPrg!V$5,Inputs_ByYear!$D$41:$Y$41,0))))</f>
        <v>0.1758097470186421</v>
      </c>
      <c r="W7" s="265">
        <f>V7*(1+(INDEX(Inputs_ByYear!$D$42:$Y$47,MATCH(Inputs_ByPrg!$C7,Inputs_ByYear!$B$42:$B$47,0),MATCH(Inputs_ByPrg!W$5,Inputs_ByYear!$D$41:$Y$41,0))))</f>
        <v>0.1758097470186421</v>
      </c>
      <c r="X7" s="265">
        <f>W7*(1+(INDEX(Inputs_ByYear!$D$42:$Y$47,MATCH(Inputs_ByPrg!$C7,Inputs_ByYear!$B$42:$B$47,0),MATCH(Inputs_ByPrg!X$5,Inputs_ByYear!$D$41:$Y$41,0))))</f>
        <v>0.1758097470186421</v>
      </c>
      <c r="Y7" s="265">
        <f>X7*(1+(INDEX(Inputs_ByYear!$D$42:$Y$47,MATCH(Inputs_ByPrg!$C7,Inputs_ByYear!$B$42:$B$47,0),MATCH(Inputs_ByPrg!Y$5,Inputs_ByYear!$D$41:$Y$41,0))))</f>
        <v>0.1758097470186421</v>
      </c>
      <c r="Z7" s="265">
        <f>Y7*(1+(INDEX(Inputs_ByYear!$D$42:$Y$47,MATCH(Inputs_ByPrg!$C7,Inputs_ByYear!$B$42:$B$47,0),MATCH(Inputs_ByPrg!Z$5,Inputs_ByYear!$D$41:$Y$41,0))))</f>
        <v>0.1758097470186421</v>
      </c>
      <c r="AA7" s="265">
        <f>Z7*(1+(INDEX(Inputs_ByYear!$D$42:$Y$47,MATCH(Inputs_ByPrg!$C7,Inputs_ByYear!$B$42:$B$47,0),MATCH(Inputs_ByPrg!AA$5,Inputs_ByYear!$D$41:$Y$41,0))))</f>
        <v>0.1758097470186421</v>
      </c>
      <c r="AB7" s="265">
        <f>AA7*(1+(INDEX(Inputs_ByYear!$D$42:$Y$47,MATCH(Inputs_ByPrg!$C7,Inputs_ByYear!$B$42:$B$47,0),MATCH(Inputs_ByPrg!AB$5,Inputs_ByYear!$D$41:$Y$41,0))))</f>
        <v>0.1758097470186421</v>
      </c>
      <c r="AC7" s="265">
        <f>AB7*(1+(INDEX(Inputs_ByYear!$D$42:$Y$47,MATCH(Inputs_ByPrg!$C7,Inputs_ByYear!$B$42:$B$47,0),MATCH(Inputs_ByPrg!AC$5,Inputs_ByYear!$D$41:$Y$41,0))))</f>
        <v>0.1758097470186421</v>
      </c>
      <c r="AD7" s="265">
        <f>AC7*(1+(INDEX(Inputs_ByYear!$D$42:$Y$47,MATCH(Inputs_ByPrg!$C7,Inputs_ByYear!$B$42:$B$47,0),MATCH(Inputs_ByPrg!AD$5,Inputs_ByYear!$D$41:$Y$41,0))))</f>
        <v>0.1758097470186421</v>
      </c>
      <c r="AE7" s="256"/>
    </row>
    <row r="8" spans="2:31" ht="14.75" customHeight="1" x14ac:dyDescent="0.25">
      <c r="B8" s="227" t="s">
        <v>259</v>
      </c>
      <c r="C8" s="227" t="s">
        <v>233</v>
      </c>
      <c r="D8" s="227" t="s">
        <v>356</v>
      </c>
      <c r="E8" s="260" t="str">
        <f t="shared" si="0"/>
        <v>B_Small DG_&lt;10</v>
      </c>
      <c r="F8" s="252">
        <v>0.59426666666666661</v>
      </c>
      <c r="H8" s="288"/>
      <c r="I8" s="188">
        <v>0.16139544547625209</v>
      </c>
      <c r="J8" s="264">
        <f>I8*(1+(INDEX(Inputs_ByYear!$D$42:$Y$47,MATCH(Inputs_ByPrg!$C8,Inputs_ByYear!$B$42:$B$47,0),MATCH(Inputs_ByPrg!J$5,Inputs_ByYear!$D$41:$Y$41,0))))</f>
        <v>0.16139544547625209</v>
      </c>
      <c r="K8" s="265">
        <f>J8*(1+(INDEX(Inputs_ByYear!$D$42:$Y$47,MATCH(Inputs_ByPrg!$C8,Inputs_ByYear!$B$42:$B$47,0),MATCH(Inputs_ByPrg!K$5,Inputs_ByYear!$D$41:$Y$41,0))))</f>
        <v>0.16139544547625209</v>
      </c>
      <c r="L8" s="265">
        <f>K8*(1+(INDEX(Inputs_ByYear!$D$42:$Y$47,MATCH(Inputs_ByPrg!$C8,Inputs_ByYear!$B$42:$B$47,0),MATCH(Inputs_ByPrg!L$5,Inputs_ByYear!$D$41:$Y$41,0))))</f>
        <v>0.16139544547625209</v>
      </c>
      <c r="M8" s="265">
        <f>L8*(1+(INDEX(Inputs_ByYear!$D$42:$Y$47,MATCH(Inputs_ByPrg!$C8,Inputs_ByYear!$B$42:$B$47,0),MATCH(Inputs_ByPrg!M$5,Inputs_ByYear!$D$41:$Y$41,0))))</f>
        <v>0.16139544547625209</v>
      </c>
      <c r="N8" s="265">
        <f>M8*(1+(INDEX(Inputs_ByYear!$D$42:$Y$47,MATCH(Inputs_ByPrg!$C8,Inputs_ByYear!$B$42:$B$47,0),MATCH(Inputs_ByPrg!N$5,Inputs_ByYear!$D$41:$Y$41,0))))</f>
        <v>0.16139544547625209</v>
      </c>
      <c r="O8" s="265">
        <f>N8*(1+(INDEX(Inputs_ByYear!$D$42:$Y$47,MATCH(Inputs_ByPrg!$C8,Inputs_ByYear!$B$42:$B$47,0),MATCH(Inputs_ByPrg!O$5,Inputs_ByYear!$D$41:$Y$41,0))))</f>
        <v>0.16139544547625209</v>
      </c>
      <c r="P8" s="265">
        <f>O8*(1+(INDEX(Inputs_ByYear!$D$42:$Y$47,MATCH(Inputs_ByPrg!$C8,Inputs_ByYear!$B$42:$B$47,0),MATCH(Inputs_ByPrg!P$5,Inputs_ByYear!$D$41:$Y$41,0))))</f>
        <v>0.16139544547625209</v>
      </c>
      <c r="Q8" s="265">
        <f>P8*(1+(INDEX(Inputs_ByYear!$D$42:$Y$47,MATCH(Inputs_ByPrg!$C8,Inputs_ByYear!$B$42:$B$47,0),MATCH(Inputs_ByPrg!Q$5,Inputs_ByYear!$D$41:$Y$41,0))))</f>
        <v>0.16139544547625209</v>
      </c>
      <c r="R8" s="265">
        <f>Q8*(1+(INDEX(Inputs_ByYear!$D$42:$Y$47,MATCH(Inputs_ByPrg!$C8,Inputs_ByYear!$B$42:$B$47,0),MATCH(Inputs_ByPrg!R$5,Inputs_ByYear!$D$41:$Y$41,0))))</f>
        <v>0.16139544547625209</v>
      </c>
      <c r="S8" s="265">
        <f>R8*(1+(INDEX(Inputs_ByYear!$D$42:$Y$47,MATCH(Inputs_ByPrg!$C8,Inputs_ByYear!$B$42:$B$47,0),MATCH(Inputs_ByPrg!S$5,Inputs_ByYear!$D$41:$Y$41,0))))</f>
        <v>0.16139544547625209</v>
      </c>
      <c r="T8" s="265">
        <f>S8*(1+(INDEX(Inputs_ByYear!$D$42:$Y$47,MATCH(Inputs_ByPrg!$C8,Inputs_ByYear!$B$42:$B$47,0),MATCH(Inputs_ByPrg!T$5,Inputs_ByYear!$D$41:$Y$41,0))))</f>
        <v>0.16139544547625209</v>
      </c>
      <c r="U8" s="265">
        <f>T8*(1+(INDEX(Inputs_ByYear!$D$42:$Y$47,MATCH(Inputs_ByPrg!$C8,Inputs_ByYear!$B$42:$B$47,0),MATCH(Inputs_ByPrg!U$5,Inputs_ByYear!$D$41:$Y$41,0))))</f>
        <v>0.16139544547625209</v>
      </c>
      <c r="V8" s="265">
        <f>U8*(1+(INDEX(Inputs_ByYear!$D$42:$Y$47,MATCH(Inputs_ByPrg!$C8,Inputs_ByYear!$B$42:$B$47,0),MATCH(Inputs_ByPrg!V$5,Inputs_ByYear!$D$41:$Y$41,0))))</f>
        <v>0.16139544547625209</v>
      </c>
      <c r="W8" s="265">
        <f>V8*(1+(INDEX(Inputs_ByYear!$D$42:$Y$47,MATCH(Inputs_ByPrg!$C8,Inputs_ByYear!$B$42:$B$47,0),MATCH(Inputs_ByPrg!W$5,Inputs_ByYear!$D$41:$Y$41,0))))</f>
        <v>0.16139544547625209</v>
      </c>
      <c r="X8" s="265">
        <f>W8*(1+(INDEX(Inputs_ByYear!$D$42:$Y$47,MATCH(Inputs_ByPrg!$C8,Inputs_ByYear!$B$42:$B$47,0),MATCH(Inputs_ByPrg!X$5,Inputs_ByYear!$D$41:$Y$41,0))))</f>
        <v>0.16139544547625209</v>
      </c>
      <c r="Y8" s="265">
        <f>X8*(1+(INDEX(Inputs_ByYear!$D$42:$Y$47,MATCH(Inputs_ByPrg!$C8,Inputs_ByYear!$B$42:$B$47,0),MATCH(Inputs_ByPrg!Y$5,Inputs_ByYear!$D$41:$Y$41,0))))</f>
        <v>0.16139544547625209</v>
      </c>
      <c r="Z8" s="265">
        <f>Y8*(1+(INDEX(Inputs_ByYear!$D$42:$Y$47,MATCH(Inputs_ByPrg!$C8,Inputs_ByYear!$B$42:$B$47,0),MATCH(Inputs_ByPrg!Z$5,Inputs_ByYear!$D$41:$Y$41,0))))</f>
        <v>0.16139544547625209</v>
      </c>
      <c r="AA8" s="265">
        <f>Z8*(1+(INDEX(Inputs_ByYear!$D$42:$Y$47,MATCH(Inputs_ByPrg!$C8,Inputs_ByYear!$B$42:$B$47,0),MATCH(Inputs_ByPrg!AA$5,Inputs_ByYear!$D$41:$Y$41,0))))</f>
        <v>0.16139544547625209</v>
      </c>
      <c r="AB8" s="265">
        <f>AA8*(1+(INDEX(Inputs_ByYear!$D$42:$Y$47,MATCH(Inputs_ByPrg!$C8,Inputs_ByYear!$B$42:$B$47,0),MATCH(Inputs_ByPrg!AB$5,Inputs_ByYear!$D$41:$Y$41,0))))</f>
        <v>0.16139544547625209</v>
      </c>
      <c r="AC8" s="265">
        <f>AB8*(1+(INDEX(Inputs_ByYear!$D$42:$Y$47,MATCH(Inputs_ByPrg!$C8,Inputs_ByYear!$B$42:$B$47,0),MATCH(Inputs_ByPrg!AC$5,Inputs_ByYear!$D$41:$Y$41,0))))</f>
        <v>0.16139544547625209</v>
      </c>
      <c r="AD8" s="265">
        <f>AC8*(1+(INDEX(Inputs_ByYear!$D$42:$Y$47,MATCH(Inputs_ByPrg!$C8,Inputs_ByYear!$B$42:$B$47,0),MATCH(Inputs_ByPrg!AD$5,Inputs_ByYear!$D$41:$Y$41,0))))</f>
        <v>0.16139544547625209</v>
      </c>
      <c r="AE8" s="256"/>
    </row>
    <row r="9" spans="2:31" ht="14.75" customHeight="1" x14ac:dyDescent="0.25">
      <c r="B9" s="227" t="s">
        <v>259</v>
      </c>
      <c r="C9" s="227" t="s">
        <v>233</v>
      </c>
      <c r="D9" s="227" t="s">
        <v>312</v>
      </c>
      <c r="E9" s="260" t="str">
        <f t="shared" si="0"/>
        <v>B_Small DG_10–25</v>
      </c>
      <c r="F9" s="252">
        <v>0.40573333333333333</v>
      </c>
      <c r="H9" s="288"/>
      <c r="I9" s="188">
        <v>0.15883342816082835</v>
      </c>
      <c r="J9" s="264">
        <f>I9*(1+(INDEX(Inputs_ByYear!$D$42:$Y$47,MATCH(Inputs_ByPrg!$C9,Inputs_ByYear!$B$42:$B$47,0),MATCH(Inputs_ByPrg!J$5,Inputs_ByYear!$D$41:$Y$41,0))))</f>
        <v>0.15883342816082835</v>
      </c>
      <c r="K9" s="265">
        <f>J9*(1+(INDEX(Inputs_ByYear!$D$42:$Y$47,MATCH(Inputs_ByPrg!$C9,Inputs_ByYear!$B$42:$B$47,0),MATCH(Inputs_ByPrg!K$5,Inputs_ByYear!$D$41:$Y$41,0))))</f>
        <v>0.15883342816082835</v>
      </c>
      <c r="L9" s="265">
        <f>K9*(1+(INDEX(Inputs_ByYear!$D$42:$Y$47,MATCH(Inputs_ByPrg!$C9,Inputs_ByYear!$B$42:$B$47,0),MATCH(Inputs_ByPrg!L$5,Inputs_ByYear!$D$41:$Y$41,0))))</f>
        <v>0.15883342816082835</v>
      </c>
      <c r="M9" s="265">
        <f>L9*(1+(INDEX(Inputs_ByYear!$D$42:$Y$47,MATCH(Inputs_ByPrg!$C9,Inputs_ByYear!$B$42:$B$47,0),MATCH(Inputs_ByPrg!M$5,Inputs_ByYear!$D$41:$Y$41,0))))</f>
        <v>0.15883342816082835</v>
      </c>
      <c r="N9" s="265">
        <f>M9*(1+(INDEX(Inputs_ByYear!$D$42:$Y$47,MATCH(Inputs_ByPrg!$C9,Inputs_ByYear!$B$42:$B$47,0),MATCH(Inputs_ByPrg!N$5,Inputs_ByYear!$D$41:$Y$41,0))))</f>
        <v>0.15883342816082835</v>
      </c>
      <c r="O9" s="265">
        <f>N9*(1+(INDEX(Inputs_ByYear!$D$42:$Y$47,MATCH(Inputs_ByPrg!$C9,Inputs_ByYear!$B$42:$B$47,0),MATCH(Inputs_ByPrg!O$5,Inputs_ByYear!$D$41:$Y$41,0))))</f>
        <v>0.15883342816082835</v>
      </c>
      <c r="P9" s="265">
        <f>O9*(1+(INDEX(Inputs_ByYear!$D$42:$Y$47,MATCH(Inputs_ByPrg!$C9,Inputs_ByYear!$B$42:$B$47,0),MATCH(Inputs_ByPrg!P$5,Inputs_ByYear!$D$41:$Y$41,0))))</f>
        <v>0.15883342816082835</v>
      </c>
      <c r="Q9" s="265">
        <f>P9*(1+(INDEX(Inputs_ByYear!$D$42:$Y$47,MATCH(Inputs_ByPrg!$C9,Inputs_ByYear!$B$42:$B$47,0),MATCH(Inputs_ByPrg!Q$5,Inputs_ByYear!$D$41:$Y$41,0))))</f>
        <v>0.15883342816082835</v>
      </c>
      <c r="R9" s="265">
        <f>Q9*(1+(INDEX(Inputs_ByYear!$D$42:$Y$47,MATCH(Inputs_ByPrg!$C9,Inputs_ByYear!$B$42:$B$47,0),MATCH(Inputs_ByPrg!R$5,Inputs_ByYear!$D$41:$Y$41,0))))</f>
        <v>0.15883342816082835</v>
      </c>
      <c r="S9" s="265">
        <f>R9*(1+(INDEX(Inputs_ByYear!$D$42:$Y$47,MATCH(Inputs_ByPrg!$C9,Inputs_ByYear!$B$42:$B$47,0),MATCH(Inputs_ByPrg!S$5,Inputs_ByYear!$D$41:$Y$41,0))))</f>
        <v>0.15883342816082835</v>
      </c>
      <c r="T9" s="265">
        <f>S9*(1+(INDEX(Inputs_ByYear!$D$42:$Y$47,MATCH(Inputs_ByPrg!$C9,Inputs_ByYear!$B$42:$B$47,0),MATCH(Inputs_ByPrg!T$5,Inputs_ByYear!$D$41:$Y$41,0))))</f>
        <v>0.15883342816082835</v>
      </c>
      <c r="U9" s="265">
        <f>T9*(1+(INDEX(Inputs_ByYear!$D$42:$Y$47,MATCH(Inputs_ByPrg!$C9,Inputs_ByYear!$B$42:$B$47,0),MATCH(Inputs_ByPrg!U$5,Inputs_ByYear!$D$41:$Y$41,0))))</f>
        <v>0.15883342816082835</v>
      </c>
      <c r="V9" s="265">
        <f>U9*(1+(INDEX(Inputs_ByYear!$D$42:$Y$47,MATCH(Inputs_ByPrg!$C9,Inputs_ByYear!$B$42:$B$47,0),MATCH(Inputs_ByPrg!V$5,Inputs_ByYear!$D$41:$Y$41,0))))</f>
        <v>0.15883342816082835</v>
      </c>
      <c r="W9" s="265">
        <f>V9*(1+(INDEX(Inputs_ByYear!$D$42:$Y$47,MATCH(Inputs_ByPrg!$C9,Inputs_ByYear!$B$42:$B$47,0),MATCH(Inputs_ByPrg!W$5,Inputs_ByYear!$D$41:$Y$41,0))))</f>
        <v>0.15883342816082835</v>
      </c>
      <c r="X9" s="265">
        <f>W9*(1+(INDEX(Inputs_ByYear!$D$42:$Y$47,MATCH(Inputs_ByPrg!$C9,Inputs_ByYear!$B$42:$B$47,0),MATCH(Inputs_ByPrg!X$5,Inputs_ByYear!$D$41:$Y$41,0))))</f>
        <v>0.15883342816082835</v>
      </c>
      <c r="Y9" s="265">
        <f>X9*(1+(INDEX(Inputs_ByYear!$D$42:$Y$47,MATCH(Inputs_ByPrg!$C9,Inputs_ByYear!$B$42:$B$47,0),MATCH(Inputs_ByPrg!Y$5,Inputs_ByYear!$D$41:$Y$41,0))))</f>
        <v>0.15883342816082835</v>
      </c>
      <c r="Z9" s="265">
        <f>Y9*(1+(INDEX(Inputs_ByYear!$D$42:$Y$47,MATCH(Inputs_ByPrg!$C9,Inputs_ByYear!$B$42:$B$47,0),MATCH(Inputs_ByPrg!Z$5,Inputs_ByYear!$D$41:$Y$41,0))))</f>
        <v>0.15883342816082835</v>
      </c>
      <c r="AA9" s="265">
        <f>Z9*(1+(INDEX(Inputs_ByYear!$D$42:$Y$47,MATCH(Inputs_ByPrg!$C9,Inputs_ByYear!$B$42:$B$47,0),MATCH(Inputs_ByPrg!AA$5,Inputs_ByYear!$D$41:$Y$41,0))))</f>
        <v>0.15883342816082835</v>
      </c>
      <c r="AB9" s="265">
        <f>AA9*(1+(INDEX(Inputs_ByYear!$D$42:$Y$47,MATCH(Inputs_ByPrg!$C9,Inputs_ByYear!$B$42:$B$47,0),MATCH(Inputs_ByPrg!AB$5,Inputs_ByYear!$D$41:$Y$41,0))))</f>
        <v>0.15883342816082835</v>
      </c>
      <c r="AC9" s="265">
        <f>AB9*(1+(INDEX(Inputs_ByYear!$D$42:$Y$47,MATCH(Inputs_ByPrg!$C9,Inputs_ByYear!$B$42:$B$47,0),MATCH(Inputs_ByPrg!AC$5,Inputs_ByYear!$D$41:$Y$41,0))))</f>
        <v>0.15883342816082835</v>
      </c>
      <c r="AD9" s="265">
        <f>AC9*(1+(INDEX(Inputs_ByYear!$D$42:$Y$47,MATCH(Inputs_ByPrg!$C9,Inputs_ByYear!$B$42:$B$47,0),MATCH(Inputs_ByPrg!AD$5,Inputs_ByYear!$D$41:$Y$41,0))))</f>
        <v>0.15883342816082835</v>
      </c>
      <c r="AE9" s="256"/>
    </row>
    <row r="10" spans="2:31" ht="14.75" customHeight="1" x14ac:dyDescent="0.25">
      <c r="B10" s="227" t="s">
        <v>258</v>
      </c>
      <c r="C10" s="227" t="s">
        <v>234</v>
      </c>
      <c r="D10" s="227" t="s">
        <v>322</v>
      </c>
      <c r="E10" s="260" t="str">
        <f t="shared" si="0"/>
        <v>A_Large DG_&gt;25-100</v>
      </c>
      <c r="F10" s="252">
        <v>0.10723333333333333</v>
      </c>
      <c r="H10" s="288"/>
      <c r="I10" s="188">
        <v>0.17612914146436037</v>
      </c>
      <c r="J10" s="264">
        <f>I10*(1+(INDEX(Inputs_ByYear!$D$42:$Y$47,MATCH(Inputs_ByPrg!$C10,Inputs_ByYear!$B$42:$B$47,0),MATCH(Inputs_ByPrg!J$5,Inputs_ByYear!$D$41:$Y$41,0))))</f>
        <v>0.17612914146436037</v>
      </c>
      <c r="K10" s="265">
        <f>J10*(1+(INDEX(Inputs_ByYear!$D$42:$Y$47,MATCH(Inputs_ByPrg!$C10,Inputs_ByYear!$B$42:$B$47,0),MATCH(Inputs_ByPrg!K$5,Inputs_ByYear!$D$41:$Y$41,0))))</f>
        <v>0.17612914146436037</v>
      </c>
      <c r="L10" s="265">
        <f>K10*(1+(INDEX(Inputs_ByYear!$D$42:$Y$47,MATCH(Inputs_ByPrg!$C10,Inputs_ByYear!$B$42:$B$47,0),MATCH(Inputs_ByPrg!L$5,Inputs_ByYear!$D$41:$Y$41,0))))</f>
        <v>0.17612914146436037</v>
      </c>
      <c r="M10" s="265">
        <f>L10*(1+(INDEX(Inputs_ByYear!$D$42:$Y$47,MATCH(Inputs_ByPrg!$C10,Inputs_ByYear!$B$42:$B$47,0),MATCH(Inputs_ByPrg!M$5,Inputs_ByYear!$D$41:$Y$41,0))))</f>
        <v>0.17612914146436037</v>
      </c>
      <c r="N10" s="265">
        <f>M10*(1+(INDEX(Inputs_ByYear!$D$42:$Y$47,MATCH(Inputs_ByPrg!$C10,Inputs_ByYear!$B$42:$B$47,0),MATCH(Inputs_ByPrg!N$5,Inputs_ByYear!$D$41:$Y$41,0))))</f>
        <v>0.17612914146436037</v>
      </c>
      <c r="O10" s="265">
        <f>N10*(1+(INDEX(Inputs_ByYear!$D$42:$Y$47,MATCH(Inputs_ByPrg!$C10,Inputs_ByYear!$B$42:$B$47,0),MATCH(Inputs_ByPrg!O$5,Inputs_ByYear!$D$41:$Y$41,0))))</f>
        <v>0.17612914146436037</v>
      </c>
      <c r="P10" s="265">
        <f>O10*(1+(INDEX(Inputs_ByYear!$D$42:$Y$47,MATCH(Inputs_ByPrg!$C10,Inputs_ByYear!$B$42:$B$47,0),MATCH(Inputs_ByPrg!P$5,Inputs_ByYear!$D$41:$Y$41,0))))</f>
        <v>0.17612914146436037</v>
      </c>
      <c r="Q10" s="265">
        <f>P10*(1+(INDEX(Inputs_ByYear!$D$42:$Y$47,MATCH(Inputs_ByPrg!$C10,Inputs_ByYear!$B$42:$B$47,0),MATCH(Inputs_ByPrg!Q$5,Inputs_ByYear!$D$41:$Y$41,0))))</f>
        <v>0.17612914146436037</v>
      </c>
      <c r="R10" s="265">
        <f>Q10*(1+(INDEX(Inputs_ByYear!$D$42:$Y$47,MATCH(Inputs_ByPrg!$C10,Inputs_ByYear!$B$42:$B$47,0),MATCH(Inputs_ByPrg!R$5,Inputs_ByYear!$D$41:$Y$41,0))))</f>
        <v>0.17612914146436037</v>
      </c>
      <c r="S10" s="265">
        <f>R10*(1+(INDEX(Inputs_ByYear!$D$42:$Y$47,MATCH(Inputs_ByPrg!$C10,Inputs_ByYear!$B$42:$B$47,0),MATCH(Inputs_ByPrg!S$5,Inputs_ByYear!$D$41:$Y$41,0))))</f>
        <v>0.17612914146436037</v>
      </c>
      <c r="T10" s="265">
        <f>S10*(1+(INDEX(Inputs_ByYear!$D$42:$Y$47,MATCH(Inputs_ByPrg!$C10,Inputs_ByYear!$B$42:$B$47,0),MATCH(Inputs_ByPrg!T$5,Inputs_ByYear!$D$41:$Y$41,0))))</f>
        <v>0.17612914146436037</v>
      </c>
      <c r="U10" s="265">
        <f>T10*(1+(INDEX(Inputs_ByYear!$D$42:$Y$47,MATCH(Inputs_ByPrg!$C10,Inputs_ByYear!$B$42:$B$47,0),MATCH(Inputs_ByPrg!U$5,Inputs_ByYear!$D$41:$Y$41,0))))</f>
        <v>0.17612914146436037</v>
      </c>
      <c r="V10" s="265">
        <f>U10*(1+(INDEX(Inputs_ByYear!$D$42:$Y$47,MATCH(Inputs_ByPrg!$C10,Inputs_ByYear!$B$42:$B$47,0),MATCH(Inputs_ByPrg!V$5,Inputs_ByYear!$D$41:$Y$41,0))))</f>
        <v>0.17612914146436037</v>
      </c>
      <c r="W10" s="265">
        <f>V10*(1+(INDEX(Inputs_ByYear!$D$42:$Y$47,MATCH(Inputs_ByPrg!$C10,Inputs_ByYear!$B$42:$B$47,0),MATCH(Inputs_ByPrg!W$5,Inputs_ByYear!$D$41:$Y$41,0))))</f>
        <v>0.17612914146436037</v>
      </c>
      <c r="X10" s="265">
        <f>W10*(1+(INDEX(Inputs_ByYear!$D$42:$Y$47,MATCH(Inputs_ByPrg!$C10,Inputs_ByYear!$B$42:$B$47,0),MATCH(Inputs_ByPrg!X$5,Inputs_ByYear!$D$41:$Y$41,0))))</f>
        <v>0.17612914146436037</v>
      </c>
      <c r="Y10" s="265">
        <f>X10*(1+(INDEX(Inputs_ByYear!$D$42:$Y$47,MATCH(Inputs_ByPrg!$C10,Inputs_ByYear!$B$42:$B$47,0),MATCH(Inputs_ByPrg!Y$5,Inputs_ByYear!$D$41:$Y$41,0))))</f>
        <v>0.17612914146436037</v>
      </c>
      <c r="Z10" s="265">
        <f>Y10*(1+(INDEX(Inputs_ByYear!$D$42:$Y$47,MATCH(Inputs_ByPrg!$C10,Inputs_ByYear!$B$42:$B$47,0),MATCH(Inputs_ByPrg!Z$5,Inputs_ByYear!$D$41:$Y$41,0))))</f>
        <v>0.17612914146436037</v>
      </c>
      <c r="AA10" s="265">
        <f>Z10*(1+(INDEX(Inputs_ByYear!$D$42:$Y$47,MATCH(Inputs_ByPrg!$C10,Inputs_ByYear!$B$42:$B$47,0),MATCH(Inputs_ByPrg!AA$5,Inputs_ByYear!$D$41:$Y$41,0))))</f>
        <v>0.17612914146436037</v>
      </c>
      <c r="AB10" s="265">
        <f>AA10*(1+(INDEX(Inputs_ByYear!$D$42:$Y$47,MATCH(Inputs_ByPrg!$C10,Inputs_ByYear!$B$42:$B$47,0),MATCH(Inputs_ByPrg!AB$5,Inputs_ByYear!$D$41:$Y$41,0))))</f>
        <v>0.17612914146436037</v>
      </c>
      <c r="AC10" s="265">
        <f>AB10*(1+(INDEX(Inputs_ByYear!$D$42:$Y$47,MATCH(Inputs_ByPrg!$C10,Inputs_ByYear!$B$42:$B$47,0),MATCH(Inputs_ByPrg!AC$5,Inputs_ByYear!$D$41:$Y$41,0))))</f>
        <v>0.17612914146436037</v>
      </c>
      <c r="AD10" s="265">
        <f>AC10*(1+(INDEX(Inputs_ByYear!$D$42:$Y$47,MATCH(Inputs_ByPrg!$C10,Inputs_ByYear!$B$42:$B$47,0),MATCH(Inputs_ByPrg!AD$5,Inputs_ByYear!$D$41:$Y$41,0))))</f>
        <v>0.17612914146436037</v>
      </c>
      <c r="AE10" s="256"/>
    </row>
    <row r="11" spans="2:31" ht="14.75" customHeight="1" x14ac:dyDescent="0.25">
      <c r="B11" s="227" t="s">
        <v>258</v>
      </c>
      <c r="C11" s="227" t="s">
        <v>234</v>
      </c>
      <c r="D11" s="227" t="s">
        <v>323</v>
      </c>
      <c r="E11" s="260" t="str">
        <f t="shared" si="0"/>
        <v>A_Large DG_&gt;100-200</v>
      </c>
      <c r="F11" s="252">
        <v>5.9333333333333328E-2</v>
      </c>
      <c r="H11" s="288"/>
      <c r="I11" s="188">
        <v>0.17857924161054001</v>
      </c>
      <c r="J11" s="264">
        <f>I11*(1+(INDEX(Inputs_ByYear!$D$42:$Y$47,MATCH(Inputs_ByPrg!$C11,Inputs_ByYear!$B$42:$B$47,0),MATCH(Inputs_ByPrg!J$5,Inputs_ByYear!$D$41:$Y$41,0))))</f>
        <v>0.17857924161054001</v>
      </c>
      <c r="K11" s="265">
        <f>J11*(1+(INDEX(Inputs_ByYear!$D$42:$Y$47,MATCH(Inputs_ByPrg!$C11,Inputs_ByYear!$B$42:$B$47,0),MATCH(Inputs_ByPrg!K$5,Inputs_ByYear!$D$41:$Y$41,0))))</f>
        <v>0.17857924161054001</v>
      </c>
      <c r="L11" s="265">
        <f>K11*(1+(INDEX(Inputs_ByYear!$D$42:$Y$47,MATCH(Inputs_ByPrg!$C11,Inputs_ByYear!$B$42:$B$47,0),MATCH(Inputs_ByPrg!L$5,Inputs_ByYear!$D$41:$Y$41,0))))</f>
        <v>0.17857924161054001</v>
      </c>
      <c r="M11" s="265">
        <f>L11*(1+(INDEX(Inputs_ByYear!$D$42:$Y$47,MATCH(Inputs_ByPrg!$C11,Inputs_ByYear!$B$42:$B$47,0),MATCH(Inputs_ByPrg!M$5,Inputs_ByYear!$D$41:$Y$41,0))))</f>
        <v>0.17857924161054001</v>
      </c>
      <c r="N11" s="265">
        <f>M11*(1+(INDEX(Inputs_ByYear!$D$42:$Y$47,MATCH(Inputs_ByPrg!$C11,Inputs_ByYear!$B$42:$B$47,0),MATCH(Inputs_ByPrg!N$5,Inputs_ByYear!$D$41:$Y$41,0))))</f>
        <v>0.17857924161054001</v>
      </c>
      <c r="O11" s="265">
        <f>N11*(1+(INDEX(Inputs_ByYear!$D$42:$Y$47,MATCH(Inputs_ByPrg!$C11,Inputs_ByYear!$B$42:$B$47,0),MATCH(Inputs_ByPrg!O$5,Inputs_ByYear!$D$41:$Y$41,0))))</f>
        <v>0.17857924161054001</v>
      </c>
      <c r="P11" s="265">
        <f>O11*(1+(INDEX(Inputs_ByYear!$D$42:$Y$47,MATCH(Inputs_ByPrg!$C11,Inputs_ByYear!$B$42:$B$47,0),MATCH(Inputs_ByPrg!P$5,Inputs_ByYear!$D$41:$Y$41,0))))</f>
        <v>0.17857924161054001</v>
      </c>
      <c r="Q11" s="265">
        <f>P11*(1+(INDEX(Inputs_ByYear!$D$42:$Y$47,MATCH(Inputs_ByPrg!$C11,Inputs_ByYear!$B$42:$B$47,0),MATCH(Inputs_ByPrg!Q$5,Inputs_ByYear!$D$41:$Y$41,0))))</f>
        <v>0.17857924161054001</v>
      </c>
      <c r="R11" s="265">
        <f>Q11*(1+(INDEX(Inputs_ByYear!$D$42:$Y$47,MATCH(Inputs_ByPrg!$C11,Inputs_ByYear!$B$42:$B$47,0),MATCH(Inputs_ByPrg!R$5,Inputs_ByYear!$D$41:$Y$41,0))))</f>
        <v>0.17857924161054001</v>
      </c>
      <c r="S11" s="265">
        <f>R11*(1+(INDEX(Inputs_ByYear!$D$42:$Y$47,MATCH(Inputs_ByPrg!$C11,Inputs_ByYear!$B$42:$B$47,0),MATCH(Inputs_ByPrg!S$5,Inputs_ByYear!$D$41:$Y$41,0))))</f>
        <v>0.17857924161054001</v>
      </c>
      <c r="T11" s="265">
        <f>S11*(1+(INDEX(Inputs_ByYear!$D$42:$Y$47,MATCH(Inputs_ByPrg!$C11,Inputs_ByYear!$B$42:$B$47,0),MATCH(Inputs_ByPrg!T$5,Inputs_ByYear!$D$41:$Y$41,0))))</f>
        <v>0.17857924161054001</v>
      </c>
      <c r="U11" s="265">
        <f>T11*(1+(INDEX(Inputs_ByYear!$D$42:$Y$47,MATCH(Inputs_ByPrg!$C11,Inputs_ByYear!$B$42:$B$47,0),MATCH(Inputs_ByPrg!U$5,Inputs_ByYear!$D$41:$Y$41,0))))</f>
        <v>0.17857924161054001</v>
      </c>
      <c r="V11" s="265">
        <f>U11*(1+(INDEX(Inputs_ByYear!$D$42:$Y$47,MATCH(Inputs_ByPrg!$C11,Inputs_ByYear!$B$42:$B$47,0),MATCH(Inputs_ByPrg!V$5,Inputs_ByYear!$D$41:$Y$41,0))))</f>
        <v>0.17857924161054001</v>
      </c>
      <c r="W11" s="265">
        <f>V11*(1+(INDEX(Inputs_ByYear!$D$42:$Y$47,MATCH(Inputs_ByPrg!$C11,Inputs_ByYear!$B$42:$B$47,0),MATCH(Inputs_ByPrg!W$5,Inputs_ByYear!$D$41:$Y$41,0))))</f>
        <v>0.17857924161054001</v>
      </c>
      <c r="X11" s="265">
        <f>W11*(1+(INDEX(Inputs_ByYear!$D$42:$Y$47,MATCH(Inputs_ByPrg!$C11,Inputs_ByYear!$B$42:$B$47,0),MATCH(Inputs_ByPrg!X$5,Inputs_ByYear!$D$41:$Y$41,0))))</f>
        <v>0.17857924161054001</v>
      </c>
      <c r="Y11" s="265">
        <f>X11*(1+(INDEX(Inputs_ByYear!$D$42:$Y$47,MATCH(Inputs_ByPrg!$C11,Inputs_ByYear!$B$42:$B$47,0),MATCH(Inputs_ByPrg!Y$5,Inputs_ByYear!$D$41:$Y$41,0))))</f>
        <v>0.17857924161054001</v>
      </c>
      <c r="Z11" s="265">
        <f>Y11*(1+(INDEX(Inputs_ByYear!$D$42:$Y$47,MATCH(Inputs_ByPrg!$C11,Inputs_ByYear!$B$42:$B$47,0),MATCH(Inputs_ByPrg!Z$5,Inputs_ByYear!$D$41:$Y$41,0))))</f>
        <v>0.17857924161054001</v>
      </c>
      <c r="AA11" s="265">
        <f>Z11*(1+(INDEX(Inputs_ByYear!$D$42:$Y$47,MATCH(Inputs_ByPrg!$C11,Inputs_ByYear!$B$42:$B$47,0),MATCH(Inputs_ByPrg!AA$5,Inputs_ByYear!$D$41:$Y$41,0))))</f>
        <v>0.17857924161054001</v>
      </c>
      <c r="AB11" s="265">
        <f>AA11*(1+(INDEX(Inputs_ByYear!$D$42:$Y$47,MATCH(Inputs_ByPrg!$C11,Inputs_ByYear!$B$42:$B$47,0),MATCH(Inputs_ByPrg!AB$5,Inputs_ByYear!$D$41:$Y$41,0))))</f>
        <v>0.17857924161054001</v>
      </c>
      <c r="AC11" s="265">
        <f>AB11*(1+(INDEX(Inputs_ByYear!$D$42:$Y$47,MATCH(Inputs_ByPrg!$C11,Inputs_ByYear!$B$42:$B$47,0),MATCH(Inputs_ByPrg!AC$5,Inputs_ByYear!$D$41:$Y$41,0))))</f>
        <v>0.17857924161054001</v>
      </c>
      <c r="AD11" s="265">
        <f>AC11*(1+(INDEX(Inputs_ByYear!$D$42:$Y$47,MATCH(Inputs_ByPrg!$C11,Inputs_ByYear!$B$42:$B$47,0),MATCH(Inputs_ByPrg!AD$5,Inputs_ByYear!$D$41:$Y$41,0))))</f>
        <v>0.17857924161054001</v>
      </c>
      <c r="AE11" s="256"/>
    </row>
    <row r="12" spans="2:31" ht="14.75" customHeight="1" x14ac:dyDescent="0.25">
      <c r="B12" s="227" t="s">
        <v>258</v>
      </c>
      <c r="C12" s="227" t="s">
        <v>234</v>
      </c>
      <c r="D12" s="227" t="s">
        <v>324</v>
      </c>
      <c r="E12" s="260" t="str">
        <f t="shared" si="0"/>
        <v>A_Large DG_&gt;200-500</v>
      </c>
      <c r="F12" s="252">
        <v>0.12046666666666665</v>
      </c>
      <c r="H12" s="288"/>
      <c r="I12" s="188">
        <v>0.18161430856392649</v>
      </c>
      <c r="J12" s="264">
        <f>I12*(1+(INDEX(Inputs_ByYear!$D$42:$Y$47,MATCH(Inputs_ByPrg!$C12,Inputs_ByYear!$B$42:$B$47,0),MATCH(Inputs_ByPrg!J$5,Inputs_ByYear!$D$41:$Y$41,0))))</f>
        <v>0.18161430856392649</v>
      </c>
      <c r="K12" s="265">
        <f>J12*(1+(INDEX(Inputs_ByYear!$D$42:$Y$47,MATCH(Inputs_ByPrg!$C12,Inputs_ByYear!$B$42:$B$47,0),MATCH(Inputs_ByPrg!K$5,Inputs_ByYear!$D$41:$Y$41,0))))</f>
        <v>0.18161430856392649</v>
      </c>
      <c r="L12" s="265">
        <f>K12*(1+(INDEX(Inputs_ByYear!$D$42:$Y$47,MATCH(Inputs_ByPrg!$C12,Inputs_ByYear!$B$42:$B$47,0),MATCH(Inputs_ByPrg!L$5,Inputs_ByYear!$D$41:$Y$41,0))))</f>
        <v>0.18161430856392649</v>
      </c>
      <c r="M12" s="265">
        <f>L12*(1+(INDEX(Inputs_ByYear!$D$42:$Y$47,MATCH(Inputs_ByPrg!$C12,Inputs_ByYear!$B$42:$B$47,0),MATCH(Inputs_ByPrg!M$5,Inputs_ByYear!$D$41:$Y$41,0))))</f>
        <v>0.18161430856392649</v>
      </c>
      <c r="N12" s="265">
        <f>M12*(1+(INDEX(Inputs_ByYear!$D$42:$Y$47,MATCH(Inputs_ByPrg!$C12,Inputs_ByYear!$B$42:$B$47,0),MATCH(Inputs_ByPrg!N$5,Inputs_ByYear!$D$41:$Y$41,0))))</f>
        <v>0.18161430856392649</v>
      </c>
      <c r="O12" s="265">
        <f>N12*(1+(INDEX(Inputs_ByYear!$D$42:$Y$47,MATCH(Inputs_ByPrg!$C12,Inputs_ByYear!$B$42:$B$47,0),MATCH(Inputs_ByPrg!O$5,Inputs_ByYear!$D$41:$Y$41,0))))</f>
        <v>0.18161430856392649</v>
      </c>
      <c r="P12" s="265">
        <f>O12*(1+(INDEX(Inputs_ByYear!$D$42:$Y$47,MATCH(Inputs_ByPrg!$C12,Inputs_ByYear!$B$42:$B$47,0),MATCH(Inputs_ByPrg!P$5,Inputs_ByYear!$D$41:$Y$41,0))))</f>
        <v>0.18161430856392649</v>
      </c>
      <c r="Q12" s="265">
        <f>P12*(1+(INDEX(Inputs_ByYear!$D$42:$Y$47,MATCH(Inputs_ByPrg!$C12,Inputs_ByYear!$B$42:$B$47,0),MATCH(Inputs_ByPrg!Q$5,Inputs_ByYear!$D$41:$Y$41,0))))</f>
        <v>0.18161430856392649</v>
      </c>
      <c r="R12" s="265">
        <f>Q12*(1+(INDEX(Inputs_ByYear!$D$42:$Y$47,MATCH(Inputs_ByPrg!$C12,Inputs_ByYear!$B$42:$B$47,0),MATCH(Inputs_ByPrg!R$5,Inputs_ByYear!$D$41:$Y$41,0))))</f>
        <v>0.18161430856392649</v>
      </c>
      <c r="S12" s="265">
        <f>R12*(1+(INDEX(Inputs_ByYear!$D$42:$Y$47,MATCH(Inputs_ByPrg!$C12,Inputs_ByYear!$B$42:$B$47,0),MATCH(Inputs_ByPrg!S$5,Inputs_ByYear!$D$41:$Y$41,0))))</f>
        <v>0.18161430856392649</v>
      </c>
      <c r="T12" s="265">
        <f>S12*(1+(INDEX(Inputs_ByYear!$D$42:$Y$47,MATCH(Inputs_ByPrg!$C12,Inputs_ByYear!$B$42:$B$47,0),MATCH(Inputs_ByPrg!T$5,Inputs_ByYear!$D$41:$Y$41,0))))</f>
        <v>0.18161430856392649</v>
      </c>
      <c r="U12" s="265">
        <f>T12*(1+(INDEX(Inputs_ByYear!$D$42:$Y$47,MATCH(Inputs_ByPrg!$C12,Inputs_ByYear!$B$42:$B$47,0),MATCH(Inputs_ByPrg!U$5,Inputs_ByYear!$D$41:$Y$41,0))))</f>
        <v>0.18161430856392649</v>
      </c>
      <c r="V12" s="265">
        <f>U12*(1+(INDEX(Inputs_ByYear!$D$42:$Y$47,MATCH(Inputs_ByPrg!$C12,Inputs_ByYear!$B$42:$B$47,0),MATCH(Inputs_ByPrg!V$5,Inputs_ByYear!$D$41:$Y$41,0))))</f>
        <v>0.18161430856392649</v>
      </c>
      <c r="W12" s="265">
        <f>V12*(1+(INDEX(Inputs_ByYear!$D$42:$Y$47,MATCH(Inputs_ByPrg!$C12,Inputs_ByYear!$B$42:$B$47,0),MATCH(Inputs_ByPrg!W$5,Inputs_ByYear!$D$41:$Y$41,0))))</f>
        <v>0.18161430856392649</v>
      </c>
      <c r="X12" s="265">
        <f>W12*(1+(INDEX(Inputs_ByYear!$D$42:$Y$47,MATCH(Inputs_ByPrg!$C12,Inputs_ByYear!$B$42:$B$47,0),MATCH(Inputs_ByPrg!X$5,Inputs_ByYear!$D$41:$Y$41,0))))</f>
        <v>0.18161430856392649</v>
      </c>
      <c r="Y12" s="265">
        <f>X12*(1+(INDEX(Inputs_ByYear!$D$42:$Y$47,MATCH(Inputs_ByPrg!$C12,Inputs_ByYear!$B$42:$B$47,0),MATCH(Inputs_ByPrg!Y$5,Inputs_ByYear!$D$41:$Y$41,0))))</f>
        <v>0.18161430856392649</v>
      </c>
      <c r="Z12" s="265">
        <f>Y12*(1+(INDEX(Inputs_ByYear!$D$42:$Y$47,MATCH(Inputs_ByPrg!$C12,Inputs_ByYear!$B$42:$B$47,0),MATCH(Inputs_ByPrg!Z$5,Inputs_ByYear!$D$41:$Y$41,0))))</f>
        <v>0.18161430856392649</v>
      </c>
      <c r="AA12" s="265">
        <f>Z12*(1+(INDEX(Inputs_ByYear!$D$42:$Y$47,MATCH(Inputs_ByPrg!$C12,Inputs_ByYear!$B$42:$B$47,0),MATCH(Inputs_ByPrg!AA$5,Inputs_ByYear!$D$41:$Y$41,0))))</f>
        <v>0.18161430856392649</v>
      </c>
      <c r="AB12" s="265">
        <f>AA12*(1+(INDEX(Inputs_ByYear!$D$42:$Y$47,MATCH(Inputs_ByPrg!$C12,Inputs_ByYear!$B$42:$B$47,0),MATCH(Inputs_ByPrg!AB$5,Inputs_ByYear!$D$41:$Y$41,0))))</f>
        <v>0.18161430856392649</v>
      </c>
      <c r="AC12" s="265">
        <f>AB12*(1+(INDEX(Inputs_ByYear!$D$42:$Y$47,MATCH(Inputs_ByPrg!$C12,Inputs_ByYear!$B$42:$B$47,0),MATCH(Inputs_ByPrg!AC$5,Inputs_ByYear!$D$41:$Y$41,0))))</f>
        <v>0.18161430856392649</v>
      </c>
      <c r="AD12" s="265">
        <f>AC12*(1+(INDEX(Inputs_ByYear!$D$42:$Y$47,MATCH(Inputs_ByPrg!$C12,Inputs_ByYear!$B$42:$B$47,0),MATCH(Inputs_ByPrg!AD$5,Inputs_ByYear!$D$41:$Y$41,0))))</f>
        <v>0.18161430856392649</v>
      </c>
      <c r="AE12" s="256"/>
    </row>
    <row r="13" spans="2:31" ht="14.75" customHeight="1" x14ac:dyDescent="0.25">
      <c r="B13" s="227" t="s">
        <v>258</v>
      </c>
      <c r="C13" s="227" t="s">
        <v>234</v>
      </c>
      <c r="D13" s="227" t="s">
        <v>326</v>
      </c>
      <c r="E13" s="260" t="str">
        <f t="shared" si="0"/>
        <v>A_Large DG_&gt;500-2000</v>
      </c>
      <c r="F13" s="252">
        <v>0.39833333333333337</v>
      </c>
      <c r="H13" s="288"/>
      <c r="I13" s="188">
        <v>0.18550217012711767</v>
      </c>
      <c r="J13" s="264">
        <f>I13*(1+(INDEX(Inputs_ByYear!$D$42:$Y$47,MATCH(Inputs_ByPrg!$C13,Inputs_ByYear!$B$42:$B$47,0),MATCH(Inputs_ByPrg!J$5,Inputs_ByYear!$D$41:$Y$41,0))))</f>
        <v>0.18550217012711767</v>
      </c>
      <c r="K13" s="265">
        <f>J13*(1+(INDEX(Inputs_ByYear!$D$42:$Y$47,MATCH(Inputs_ByPrg!$C13,Inputs_ByYear!$B$42:$B$47,0),MATCH(Inputs_ByPrg!K$5,Inputs_ByYear!$D$41:$Y$41,0))))</f>
        <v>0.18550217012711767</v>
      </c>
      <c r="L13" s="265">
        <f>K13*(1+(INDEX(Inputs_ByYear!$D$42:$Y$47,MATCH(Inputs_ByPrg!$C13,Inputs_ByYear!$B$42:$B$47,0),MATCH(Inputs_ByPrg!L$5,Inputs_ByYear!$D$41:$Y$41,0))))</f>
        <v>0.18550217012711767</v>
      </c>
      <c r="M13" s="265">
        <f>L13*(1+(INDEX(Inputs_ByYear!$D$42:$Y$47,MATCH(Inputs_ByPrg!$C13,Inputs_ByYear!$B$42:$B$47,0),MATCH(Inputs_ByPrg!M$5,Inputs_ByYear!$D$41:$Y$41,0))))</f>
        <v>0.18550217012711767</v>
      </c>
      <c r="N13" s="265">
        <f>M13*(1+(INDEX(Inputs_ByYear!$D$42:$Y$47,MATCH(Inputs_ByPrg!$C13,Inputs_ByYear!$B$42:$B$47,0),MATCH(Inputs_ByPrg!N$5,Inputs_ByYear!$D$41:$Y$41,0))))</f>
        <v>0.18550217012711767</v>
      </c>
      <c r="O13" s="265">
        <f>N13*(1+(INDEX(Inputs_ByYear!$D$42:$Y$47,MATCH(Inputs_ByPrg!$C13,Inputs_ByYear!$B$42:$B$47,0),MATCH(Inputs_ByPrg!O$5,Inputs_ByYear!$D$41:$Y$41,0))))</f>
        <v>0.18550217012711767</v>
      </c>
      <c r="P13" s="265">
        <f>O13*(1+(INDEX(Inputs_ByYear!$D$42:$Y$47,MATCH(Inputs_ByPrg!$C13,Inputs_ByYear!$B$42:$B$47,0),MATCH(Inputs_ByPrg!P$5,Inputs_ByYear!$D$41:$Y$41,0))))</f>
        <v>0.18550217012711767</v>
      </c>
      <c r="Q13" s="265">
        <f>P13*(1+(INDEX(Inputs_ByYear!$D$42:$Y$47,MATCH(Inputs_ByPrg!$C13,Inputs_ByYear!$B$42:$B$47,0),MATCH(Inputs_ByPrg!Q$5,Inputs_ByYear!$D$41:$Y$41,0))))</f>
        <v>0.18550217012711767</v>
      </c>
      <c r="R13" s="265">
        <f>Q13*(1+(INDEX(Inputs_ByYear!$D$42:$Y$47,MATCH(Inputs_ByPrg!$C13,Inputs_ByYear!$B$42:$B$47,0),MATCH(Inputs_ByPrg!R$5,Inputs_ByYear!$D$41:$Y$41,0))))</f>
        <v>0.18550217012711767</v>
      </c>
      <c r="S13" s="265">
        <f>R13*(1+(INDEX(Inputs_ByYear!$D$42:$Y$47,MATCH(Inputs_ByPrg!$C13,Inputs_ByYear!$B$42:$B$47,0),MATCH(Inputs_ByPrg!S$5,Inputs_ByYear!$D$41:$Y$41,0))))</f>
        <v>0.18550217012711767</v>
      </c>
      <c r="T13" s="265">
        <f>S13*(1+(INDEX(Inputs_ByYear!$D$42:$Y$47,MATCH(Inputs_ByPrg!$C13,Inputs_ByYear!$B$42:$B$47,0),MATCH(Inputs_ByPrg!T$5,Inputs_ByYear!$D$41:$Y$41,0))))</f>
        <v>0.18550217012711767</v>
      </c>
      <c r="U13" s="265">
        <f>T13*(1+(INDEX(Inputs_ByYear!$D$42:$Y$47,MATCH(Inputs_ByPrg!$C13,Inputs_ByYear!$B$42:$B$47,0),MATCH(Inputs_ByPrg!U$5,Inputs_ByYear!$D$41:$Y$41,0))))</f>
        <v>0.18550217012711767</v>
      </c>
      <c r="V13" s="265">
        <f>U13*(1+(INDEX(Inputs_ByYear!$D$42:$Y$47,MATCH(Inputs_ByPrg!$C13,Inputs_ByYear!$B$42:$B$47,0),MATCH(Inputs_ByPrg!V$5,Inputs_ByYear!$D$41:$Y$41,0))))</f>
        <v>0.18550217012711767</v>
      </c>
      <c r="W13" s="265">
        <f>V13*(1+(INDEX(Inputs_ByYear!$D$42:$Y$47,MATCH(Inputs_ByPrg!$C13,Inputs_ByYear!$B$42:$B$47,0),MATCH(Inputs_ByPrg!W$5,Inputs_ByYear!$D$41:$Y$41,0))))</f>
        <v>0.18550217012711767</v>
      </c>
      <c r="X13" s="265">
        <f>W13*(1+(INDEX(Inputs_ByYear!$D$42:$Y$47,MATCH(Inputs_ByPrg!$C13,Inputs_ByYear!$B$42:$B$47,0),MATCH(Inputs_ByPrg!X$5,Inputs_ByYear!$D$41:$Y$41,0))))</f>
        <v>0.18550217012711767</v>
      </c>
      <c r="Y13" s="265">
        <f>X13*(1+(INDEX(Inputs_ByYear!$D$42:$Y$47,MATCH(Inputs_ByPrg!$C13,Inputs_ByYear!$B$42:$B$47,0),MATCH(Inputs_ByPrg!Y$5,Inputs_ByYear!$D$41:$Y$41,0))))</f>
        <v>0.18550217012711767</v>
      </c>
      <c r="Z13" s="265">
        <f>Y13*(1+(INDEX(Inputs_ByYear!$D$42:$Y$47,MATCH(Inputs_ByPrg!$C13,Inputs_ByYear!$B$42:$B$47,0),MATCH(Inputs_ByPrg!Z$5,Inputs_ByYear!$D$41:$Y$41,0))))</f>
        <v>0.18550217012711767</v>
      </c>
      <c r="AA13" s="265">
        <f>Z13*(1+(INDEX(Inputs_ByYear!$D$42:$Y$47,MATCH(Inputs_ByPrg!$C13,Inputs_ByYear!$B$42:$B$47,0),MATCH(Inputs_ByPrg!AA$5,Inputs_ByYear!$D$41:$Y$41,0))))</f>
        <v>0.18550217012711767</v>
      </c>
      <c r="AB13" s="265">
        <f>AA13*(1+(INDEX(Inputs_ByYear!$D$42:$Y$47,MATCH(Inputs_ByPrg!$C13,Inputs_ByYear!$B$42:$B$47,0),MATCH(Inputs_ByPrg!AB$5,Inputs_ByYear!$D$41:$Y$41,0))))</f>
        <v>0.18550217012711767</v>
      </c>
      <c r="AC13" s="265">
        <f>AB13*(1+(INDEX(Inputs_ByYear!$D$42:$Y$47,MATCH(Inputs_ByPrg!$C13,Inputs_ByYear!$B$42:$B$47,0),MATCH(Inputs_ByPrg!AC$5,Inputs_ByYear!$D$41:$Y$41,0))))</f>
        <v>0.18550217012711767</v>
      </c>
      <c r="AD13" s="265">
        <f>AC13*(1+(INDEX(Inputs_ByYear!$D$42:$Y$47,MATCH(Inputs_ByPrg!$C13,Inputs_ByYear!$B$42:$B$47,0),MATCH(Inputs_ByPrg!AD$5,Inputs_ByYear!$D$41:$Y$41,0))))</f>
        <v>0.18550217012711767</v>
      </c>
      <c r="AE13" s="256"/>
    </row>
    <row r="14" spans="2:31" ht="14.75" customHeight="1" x14ac:dyDescent="0.25">
      <c r="B14" s="227" t="s">
        <v>258</v>
      </c>
      <c r="C14" s="227" t="s">
        <v>234</v>
      </c>
      <c r="D14" s="227" t="s">
        <v>327</v>
      </c>
      <c r="E14" s="260" t="str">
        <f t="shared" si="0"/>
        <v>A_Large DG_&gt;2000-5000</v>
      </c>
      <c r="F14" s="252">
        <v>0.31466666666666665</v>
      </c>
      <c r="H14" s="288"/>
      <c r="I14" s="188">
        <v>0.19128896757762054</v>
      </c>
      <c r="J14" s="264">
        <f>I14*(1+(INDEX(Inputs_ByYear!$D$42:$Y$47,MATCH(Inputs_ByPrg!$C14,Inputs_ByYear!$B$42:$B$47,0),MATCH(Inputs_ByPrg!J$5,Inputs_ByYear!$D$41:$Y$41,0))))</f>
        <v>0.19128896757762054</v>
      </c>
      <c r="K14" s="265">
        <f>J14*(1+(INDEX(Inputs_ByYear!$D$42:$Y$47,MATCH(Inputs_ByPrg!$C14,Inputs_ByYear!$B$42:$B$47,0),MATCH(Inputs_ByPrg!K$5,Inputs_ByYear!$D$41:$Y$41,0))))</f>
        <v>0.19128896757762054</v>
      </c>
      <c r="L14" s="265">
        <f>K14*(1+(INDEX(Inputs_ByYear!$D$42:$Y$47,MATCH(Inputs_ByPrg!$C14,Inputs_ByYear!$B$42:$B$47,0),MATCH(Inputs_ByPrg!L$5,Inputs_ByYear!$D$41:$Y$41,0))))</f>
        <v>0.19128896757762054</v>
      </c>
      <c r="M14" s="265">
        <f>L14*(1+(INDEX(Inputs_ByYear!$D$42:$Y$47,MATCH(Inputs_ByPrg!$C14,Inputs_ByYear!$B$42:$B$47,0),MATCH(Inputs_ByPrg!M$5,Inputs_ByYear!$D$41:$Y$41,0))))</f>
        <v>0.19128896757762054</v>
      </c>
      <c r="N14" s="265">
        <f>M14*(1+(INDEX(Inputs_ByYear!$D$42:$Y$47,MATCH(Inputs_ByPrg!$C14,Inputs_ByYear!$B$42:$B$47,0),MATCH(Inputs_ByPrg!N$5,Inputs_ByYear!$D$41:$Y$41,0))))</f>
        <v>0.19128896757762054</v>
      </c>
      <c r="O14" s="265">
        <f>N14*(1+(INDEX(Inputs_ByYear!$D$42:$Y$47,MATCH(Inputs_ByPrg!$C14,Inputs_ByYear!$B$42:$B$47,0),MATCH(Inputs_ByPrg!O$5,Inputs_ByYear!$D$41:$Y$41,0))))</f>
        <v>0.19128896757762054</v>
      </c>
      <c r="P14" s="265">
        <f>O14*(1+(INDEX(Inputs_ByYear!$D$42:$Y$47,MATCH(Inputs_ByPrg!$C14,Inputs_ByYear!$B$42:$B$47,0),MATCH(Inputs_ByPrg!P$5,Inputs_ByYear!$D$41:$Y$41,0))))</f>
        <v>0.19128896757762054</v>
      </c>
      <c r="Q14" s="265">
        <f>P14*(1+(INDEX(Inputs_ByYear!$D$42:$Y$47,MATCH(Inputs_ByPrg!$C14,Inputs_ByYear!$B$42:$B$47,0),MATCH(Inputs_ByPrg!Q$5,Inputs_ByYear!$D$41:$Y$41,0))))</f>
        <v>0.19128896757762054</v>
      </c>
      <c r="R14" s="265">
        <f>Q14*(1+(INDEX(Inputs_ByYear!$D$42:$Y$47,MATCH(Inputs_ByPrg!$C14,Inputs_ByYear!$B$42:$B$47,0),MATCH(Inputs_ByPrg!R$5,Inputs_ByYear!$D$41:$Y$41,0))))</f>
        <v>0.19128896757762054</v>
      </c>
      <c r="S14" s="265">
        <f>R14*(1+(INDEX(Inputs_ByYear!$D$42:$Y$47,MATCH(Inputs_ByPrg!$C14,Inputs_ByYear!$B$42:$B$47,0),MATCH(Inputs_ByPrg!S$5,Inputs_ByYear!$D$41:$Y$41,0))))</f>
        <v>0.19128896757762054</v>
      </c>
      <c r="T14" s="265">
        <f>S14*(1+(INDEX(Inputs_ByYear!$D$42:$Y$47,MATCH(Inputs_ByPrg!$C14,Inputs_ByYear!$B$42:$B$47,0),MATCH(Inputs_ByPrg!T$5,Inputs_ByYear!$D$41:$Y$41,0))))</f>
        <v>0.19128896757762054</v>
      </c>
      <c r="U14" s="265">
        <f>T14*(1+(INDEX(Inputs_ByYear!$D$42:$Y$47,MATCH(Inputs_ByPrg!$C14,Inputs_ByYear!$B$42:$B$47,0),MATCH(Inputs_ByPrg!U$5,Inputs_ByYear!$D$41:$Y$41,0))))</f>
        <v>0.19128896757762054</v>
      </c>
      <c r="V14" s="265">
        <f>U14*(1+(INDEX(Inputs_ByYear!$D$42:$Y$47,MATCH(Inputs_ByPrg!$C14,Inputs_ByYear!$B$42:$B$47,0),MATCH(Inputs_ByPrg!V$5,Inputs_ByYear!$D$41:$Y$41,0))))</f>
        <v>0.19128896757762054</v>
      </c>
      <c r="W14" s="265">
        <f>V14*(1+(INDEX(Inputs_ByYear!$D$42:$Y$47,MATCH(Inputs_ByPrg!$C14,Inputs_ByYear!$B$42:$B$47,0),MATCH(Inputs_ByPrg!W$5,Inputs_ByYear!$D$41:$Y$41,0))))</f>
        <v>0.19128896757762054</v>
      </c>
      <c r="X14" s="265">
        <f>W14*(1+(INDEX(Inputs_ByYear!$D$42:$Y$47,MATCH(Inputs_ByPrg!$C14,Inputs_ByYear!$B$42:$B$47,0),MATCH(Inputs_ByPrg!X$5,Inputs_ByYear!$D$41:$Y$41,0))))</f>
        <v>0.19128896757762054</v>
      </c>
      <c r="Y14" s="265">
        <f>X14*(1+(INDEX(Inputs_ByYear!$D$42:$Y$47,MATCH(Inputs_ByPrg!$C14,Inputs_ByYear!$B$42:$B$47,0),MATCH(Inputs_ByPrg!Y$5,Inputs_ByYear!$D$41:$Y$41,0))))</f>
        <v>0.19128896757762054</v>
      </c>
      <c r="Z14" s="265">
        <f>Y14*(1+(INDEX(Inputs_ByYear!$D$42:$Y$47,MATCH(Inputs_ByPrg!$C14,Inputs_ByYear!$B$42:$B$47,0),MATCH(Inputs_ByPrg!Z$5,Inputs_ByYear!$D$41:$Y$41,0))))</f>
        <v>0.19128896757762054</v>
      </c>
      <c r="AA14" s="265">
        <f>Z14*(1+(INDEX(Inputs_ByYear!$D$42:$Y$47,MATCH(Inputs_ByPrg!$C14,Inputs_ByYear!$B$42:$B$47,0),MATCH(Inputs_ByPrg!AA$5,Inputs_ByYear!$D$41:$Y$41,0))))</f>
        <v>0.19128896757762054</v>
      </c>
      <c r="AB14" s="265">
        <f>AA14*(1+(INDEX(Inputs_ByYear!$D$42:$Y$47,MATCH(Inputs_ByPrg!$C14,Inputs_ByYear!$B$42:$B$47,0),MATCH(Inputs_ByPrg!AB$5,Inputs_ByYear!$D$41:$Y$41,0))))</f>
        <v>0.19128896757762054</v>
      </c>
      <c r="AC14" s="265">
        <f>AB14*(1+(INDEX(Inputs_ByYear!$D$42:$Y$47,MATCH(Inputs_ByPrg!$C14,Inputs_ByYear!$B$42:$B$47,0),MATCH(Inputs_ByPrg!AC$5,Inputs_ByYear!$D$41:$Y$41,0))))</f>
        <v>0.19128896757762054</v>
      </c>
      <c r="AD14" s="265">
        <f>AC14*(1+(INDEX(Inputs_ByYear!$D$42:$Y$47,MATCH(Inputs_ByPrg!$C14,Inputs_ByYear!$B$42:$B$47,0),MATCH(Inputs_ByPrg!AD$5,Inputs_ByYear!$D$41:$Y$41,0))))</f>
        <v>0.19128896757762054</v>
      </c>
      <c r="AE14" s="256"/>
    </row>
    <row r="15" spans="2:31" ht="14.75" customHeight="1" x14ac:dyDescent="0.25">
      <c r="B15" s="227" t="s">
        <v>259</v>
      </c>
      <c r="C15" s="227" t="s">
        <v>234</v>
      </c>
      <c r="D15" s="227" t="s">
        <v>322</v>
      </c>
      <c r="E15" s="260" t="str">
        <f t="shared" si="0"/>
        <v>B_Large DG_&gt;25-100</v>
      </c>
      <c r="F15" s="252">
        <v>8.7533333333333338E-2</v>
      </c>
      <c r="H15" s="288"/>
      <c r="I15" s="188">
        <v>0.16581513802784484</v>
      </c>
      <c r="J15" s="264">
        <f>I15*(1+(INDEX(Inputs_ByYear!$D$42:$Y$47,MATCH(Inputs_ByPrg!$C15,Inputs_ByYear!$B$42:$B$47,0),MATCH(Inputs_ByPrg!J$5,Inputs_ByYear!$D$41:$Y$41,0))))</f>
        <v>0.16581513802784484</v>
      </c>
      <c r="K15" s="265">
        <f>J15*(1+(INDEX(Inputs_ByYear!$D$42:$Y$47,MATCH(Inputs_ByPrg!$C15,Inputs_ByYear!$B$42:$B$47,0),MATCH(Inputs_ByPrg!K$5,Inputs_ByYear!$D$41:$Y$41,0))))</f>
        <v>0.16581513802784484</v>
      </c>
      <c r="L15" s="265">
        <f>K15*(1+(INDEX(Inputs_ByYear!$D$42:$Y$47,MATCH(Inputs_ByPrg!$C15,Inputs_ByYear!$B$42:$B$47,0),MATCH(Inputs_ByPrg!L$5,Inputs_ByYear!$D$41:$Y$41,0))))</f>
        <v>0.16581513802784484</v>
      </c>
      <c r="M15" s="265">
        <f>L15*(1+(INDEX(Inputs_ByYear!$D$42:$Y$47,MATCH(Inputs_ByPrg!$C15,Inputs_ByYear!$B$42:$B$47,0),MATCH(Inputs_ByPrg!M$5,Inputs_ByYear!$D$41:$Y$41,0))))</f>
        <v>0.16581513802784484</v>
      </c>
      <c r="N15" s="265">
        <f>M15*(1+(INDEX(Inputs_ByYear!$D$42:$Y$47,MATCH(Inputs_ByPrg!$C15,Inputs_ByYear!$B$42:$B$47,0),MATCH(Inputs_ByPrg!N$5,Inputs_ByYear!$D$41:$Y$41,0))))</f>
        <v>0.16581513802784484</v>
      </c>
      <c r="O15" s="265">
        <f>N15*(1+(INDEX(Inputs_ByYear!$D$42:$Y$47,MATCH(Inputs_ByPrg!$C15,Inputs_ByYear!$B$42:$B$47,0),MATCH(Inputs_ByPrg!O$5,Inputs_ByYear!$D$41:$Y$41,0))))</f>
        <v>0.16581513802784484</v>
      </c>
      <c r="P15" s="265">
        <f>O15*(1+(INDEX(Inputs_ByYear!$D$42:$Y$47,MATCH(Inputs_ByPrg!$C15,Inputs_ByYear!$B$42:$B$47,0),MATCH(Inputs_ByPrg!P$5,Inputs_ByYear!$D$41:$Y$41,0))))</f>
        <v>0.16581513802784484</v>
      </c>
      <c r="Q15" s="265">
        <f>P15*(1+(INDEX(Inputs_ByYear!$D$42:$Y$47,MATCH(Inputs_ByPrg!$C15,Inputs_ByYear!$B$42:$B$47,0),MATCH(Inputs_ByPrg!Q$5,Inputs_ByYear!$D$41:$Y$41,0))))</f>
        <v>0.16581513802784484</v>
      </c>
      <c r="R15" s="265">
        <f>Q15*(1+(INDEX(Inputs_ByYear!$D$42:$Y$47,MATCH(Inputs_ByPrg!$C15,Inputs_ByYear!$B$42:$B$47,0),MATCH(Inputs_ByPrg!R$5,Inputs_ByYear!$D$41:$Y$41,0))))</f>
        <v>0.16581513802784484</v>
      </c>
      <c r="S15" s="265">
        <f>R15*(1+(INDEX(Inputs_ByYear!$D$42:$Y$47,MATCH(Inputs_ByPrg!$C15,Inputs_ByYear!$B$42:$B$47,0),MATCH(Inputs_ByPrg!S$5,Inputs_ByYear!$D$41:$Y$41,0))))</f>
        <v>0.16581513802784484</v>
      </c>
      <c r="T15" s="265">
        <f>S15*(1+(INDEX(Inputs_ByYear!$D$42:$Y$47,MATCH(Inputs_ByPrg!$C15,Inputs_ByYear!$B$42:$B$47,0),MATCH(Inputs_ByPrg!T$5,Inputs_ByYear!$D$41:$Y$41,0))))</f>
        <v>0.16581513802784484</v>
      </c>
      <c r="U15" s="265">
        <f>T15*(1+(INDEX(Inputs_ByYear!$D$42:$Y$47,MATCH(Inputs_ByPrg!$C15,Inputs_ByYear!$B$42:$B$47,0),MATCH(Inputs_ByPrg!U$5,Inputs_ByYear!$D$41:$Y$41,0))))</f>
        <v>0.16581513802784484</v>
      </c>
      <c r="V15" s="265">
        <f>U15*(1+(INDEX(Inputs_ByYear!$D$42:$Y$47,MATCH(Inputs_ByPrg!$C15,Inputs_ByYear!$B$42:$B$47,0),MATCH(Inputs_ByPrg!V$5,Inputs_ByYear!$D$41:$Y$41,0))))</f>
        <v>0.16581513802784484</v>
      </c>
      <c r="W15" s="265">
        <f>V15*(1+(INDEX(Inputs_ByYear!$D$42:$Y$47,MATCH(Inputs_ByPrg!$C15,Inputs_ByYear!$B$42:$B$47,0),MATCH(Inputs_ByPrg!W$5,Inputs_ByYear!$D$41:$Y$41,0))))</f>
        <v>0.16581513802784484</v>
      </c>
      <c r="X15" s="265">
        <f>W15*(1+(INDEX(Inputs_ByYear!$D$42:$Y$47,MATCH(Inputs_ByPrg!$C15,Inputs_ByYear!$B$42:$B$47,0),MATCH(Inputs_ByPrg!X$5,Inputs_ByYear!$D$41:$Y$41,0))))</f>
        <v>0.16581513802784484</v>
      </c>
      <c r="Y15" s="265">
        <f>X15*(1+(INDEX(Inputs_ByYear!$D$42:$Y$47,MATCH(Inputs_ByPrg!$C15,Inputs_ByYear!$B$42:$B$47,0),MATCH(Inputs_ByPrg!Y$5,Inputs_ByYear!$D$41:$Y$41,0))))</f>
        <v>0.16581513802784484</v>
      </c>
      <c r="Z15" s="265">
        <f>Y15*(1+(INDEX(Inputs_ByYear!$D$42:$Y$47,MATCH(Inputs_ByPrg!$C15,Inputs_ByYear!$B$42:$B$47,0),MATCH(Inputs_ByPrg!Z$5,Inputs_ByYear!$D$41:$Y$41,0))))</f>
        <v>0.16581513802784484</v>
      </c>
      <c r="AA15" s="265">
        <f>Z15*(1+(INDEX(Inputs_ByYear!$D$42:$Y$47,MATCH(Inputs_ByPrg!$C15,Inputs_ByYear!$B$42:$B$47,0),MATCH(Inputs_ByPrg!AA$5,Inputs_ByYear!$D$41:$Y$41,0))))</f>
        <v>0.16581513802784484</v>
      </c>
      <c r="AB15" s="265">
        <f>AA15*(1+(INDEX(Inputs_ByYear!$D$42:$Y$47,MATCH(Inputs_ByPrg!$C15,Inputs_ByYear!$B$42:$B$47,0),MATCH(Inputs_ByPrg!AB$5,Inputs_ByYear!$D$41:$Y$41,0))))</f>
        <v>0.16581513802784484</v>
      </c>
      <c r="AC15" s="265">
        <f>AB15*(1+(INDEX(Inputs_ByYear!$D$42:$Y$47,MATCH(Inputs_ByPrg!$C15,Inputs_ByYear!$B$42:$B$47,0),MATCH(Inputs_ByPrg!AC$5,Inputs_ByYear!$D$41:$Y$41,0))))</f>
        <v>0.16581513802784484</v>
      </c>
      <c r="AD15" s="265">
        <f>AC15*(1+(INDEX(Inputs_ByYear!$D$42:$Y$47,MATCH(Inputs_ByPrg!$C15,Inputs_ByYear!$B$42:$B$47,0),MATCH(Inputs_ByPrg!AD$5,Inputs_ByYear!$D$41:$Y$41,0))))</f>
        <v>0.16581513802784484</v>
      </c>
      <c r="AE15" s="256"/>
    </row>
    <row r="16" spans="2:31" ht="14.75" customHeight="1" x14ac:dyDescent="0.25">
      <c r="B16" s="227" t="s">
        <v>259</v>
      </c>
      <c r="C16" s="227" t="s">
        <v>234</v>
      </c>
      <c r="D16" s="227" t="s">
        <v>323</v>
      </c>
      <c r="E16" s="260" t="str">
        <f t="shared" si="0"/>
        <v>B_Large DG_&gt;100-200</v>
      </c>
      <c r="F16" s="252">
        <v>7.0900000000000005E-2</v>
      </c>
      <c r="H16" s="288"/>
      <c r="I16" s="188">
        <v>0.17460652395247334</v>
      </c>
      <c r="J16" s="264">
        <f>I16*(1+(INDEX(Inputs_ByYear!$D$42:$Y$47,MATCH(Inputs_ByPrg!$C16,Inputs_ByYear!$B$42:$B$47,0),MATCH(Inputs_ByPrg!J$5,Inputs_ByYear!$D$41:$Y$41,0))))</f>
        <v>0.17460652395247334</v>
      </c>
      <c r="K16" s="265">
        <f>J16*(1+(INDEX(Inputs_ByYear!$D$42:$Y$47,MATCH(Inputs_ByPrg!$C16,Inputs_ByYear!$B$42:$B$47,0),MATCH(Inputs_ByPrg!K$5,Inputs_ByYear!$D$41:$Y$41,0))))</f>
        <v>0.17460652395247334</v>
      </c>
      <c r="L16" s="265">
        <f>K16*(1+(INDEX(Inputs_ByYear!$D$42:$Y$47,MATCH(Inputs_ByPrg!$C16,Inputs_ByYear!$B$42:$B$47,0),MATCH(Inputs_ByPrg!L$5,Inputs_ByYear!$D$41:$Y$41,0))))</f>
        <v>0.17460652395247334</v>
      </c>
      <c r="M16" s="265">
        <f>L16*(1+(INDEX(Inputs_ByYear!$D$42:$Y$47,MATCH(Inputs_ByPrg!$C16,Inputs_ByYear!$B$42:$B$47,0),MATCH(Inputs_ByPrg!M$5,Inputs_ByYear!$D$41:$Y$41,0))))</f>
        <v>0.17460652395247334</v>
      </c>
      <c r="N16" s="265">
        <f>M16*(1+(INDEX(Inputs_ByYear!$D$42:$Y$47,MATCH(Inputs_ByPrg!$C16,Inputs_ByYear!$B$42:$B$47,0),MATCH(Inputs_ByPrg!N$5,Inputs_ByYear!$D$41:$Y$41,0))))</f>
        <v>0.17460652395247334</v>
      </c>
      <c r="O16" s="265">
        <f>N16*(1+(INDEX(Inputs_ByYear!$D$42:$Y$47,MATCH(Inputs_ByPrg!$C16,Inputs_ByYear!$B$42:$B$47,0),MATCH(Inputs_ByPrg!O$5,Inputs_ByYear!$D$41:$Y$41,0))))</f>
        <v>0.17460652395247334</v>
      </c>
      <c r="P16" s="265">
        <f>O16*(1+(INDEX(Inputs_ByYear!$D$42:$Y$47,MATCH(Inputs_ByPrg!$C16,Inputs_ByYear!$B$42:$B$47,0),MATCH(Inputs_ByPrg!P$5,Inputs_ByYear!$D$41:$Y$41,0))))</f>
        <v>0.17460652395247334</v>
      </c>
      <c r="Q16" s="265">
        <f>P16*(1+(INDEX(Inputs_ByYear!$D$42:$Y$47,MATCH(Inputs_ByPrg!$C16,Inputs_ByYear!$B$42:$B$47,0),MATCH(Inputs_ByPrg!Q$5,Inputs_ByYear!$D$41:$Y$41,0))))</f>
        <v>0.17460652395247334</v>
      </c>
      <c r="R16" s="265">
        <f>Q16*(1+(INDEX(Inputs_ByYear!$D$42:$Y$47,MATCH(Inputs_ByPrg!$C16,Inputs_ByYear!$B$42:$B$47,0),MATCH(Inputs_ByPrg!R$5,Inputs_ByYear!$D$41:$Y$41,0))))</f>
        <v>0.17460652395247334</v>
      </c>
      <c r="S16" s="265">
        <f>R16*(1+(INDEX(Inputs_ByYear!$D$42:$Y$47,MATCH(Inputs_ByPrg!$C16,Inputs_ByYear!$B$42:$B$47,0),MATCH(Inputs_ByPrg!S$5,Inputs_ByYear!$D$41:$Y$41,0))))</f>
        <v>0.17460652395247334</v>
      </c>
      <c r="T16" s="265">
        <f>S16*(1+(INDEX(Inputs_ByYear!$D$42:$Y$47,MATCH(Inputs_ByPrg!$C16,Inputs_ByYear!$B$42:$B$47,0),MATCH(Inputs_ByPrg!T$5,Inputs_ByYear!$D$41:$Y$41,0))))</f>
        <v>0.17460652395247334</v>
      </c>
      <c r="U16" s="265">
        <f>T16*(1+(INDEX(Inputs_ByYear!$D$42:$Y$47,MATCH(Inputs_ByPrg!$C16,Inputs_ByYear!$B$42:$B$47,0),MATCH(Inputs_ByPrg!U$5,Inputs_ByYear!$D$41:$Y$41,0))))</f>
        <v>0.17460652395247334</v>
      </c>
      <c r="V16" s="265">
        <f>U16*(1+(INDEX(Inputs_ByYear!$D$42:$Y$47,MATCH(Inputs_ByPrg!$C16,Inputs_ByYear!$B$42:$B$47,0),MATCH(Inputs_ByPrg!V$5,Inputs_ByYear!$D$41:$Y$41,0))))</f>
        <v>0.17460652395247334</v>
      </c>
      <c r="W16" s="265">
        <f>V16*(1+(INDEX(Inputs_ByYear!$D$42:$Y$47,MATCH(Inputs_ByPrg!$C16,Inputs_ByYear!$B$42:$B$47,0),MATCH(Inputs_ByPrg!W$5,Inputs_ByYear!$D$41:$Y$41,0))))</f>
        <v>0.17460652395247334</v>
      </c>
      <c r="X16" s="265">
        <f>W16*(1+(INDEX(Inputs_ByYear!$D$42:$Y$47,MATCH(Inputs_ByPrg!$C16,Inputs_ByYear!$B$42:$B$47,0),MATCH(Inputs_ByPrg!X$5,Inputs_ByYear!$D$41:$Y$41,0))))</f>
        <v>0.17460652395247334</v>
      </c>
      <c r="Y16" s="265">
        <f>X16*(1+(INDEX(Inputs_ByYear!$D$42:$Y$47,MATCH(Inputs_ByPrg!$C16,Inputs_ByYear!$B$42:$B$47,0),MATCH(Inputs_ByPrg!Y$5,Inputs_ByYear!$D$41:$Y$41,0))))</f>
        <v>0.17460652395247334</v>
      </c>
      <c r="Z16" s="265">
        <f>Y16*(1+(INDEX(Inputs_ByYear!$D$42:$Y$47,MATCH(Inputs_ByPrg!$C16,Inputs_ByYear!$B$42:$B$47,0),MATCH(Inputs_ByPrg!Z$5,Inputs_ByYear!$D$41:$Y$41,0))))</f>
        <v>0.17460652395247334</v>
      </c>
      <c r="AA16" s="265">
        <f>Z16*(1+(INDEX(Inputs_ByYear!$D$42:$Y$47,MATCH(Inputs_ByPrg!$C16,Inputs_ByYear!$B$42:$B$47,0),MATCH(Inputs_ByPrg!AA$5,Inputs_ByYear!$D$41:$Y$41,0))))</f>
        <v>0.17460652395247334</v>
      </c>
      <c r="AB16" s="265">
        <f>AA16*(1+(INDEX(Inputs_ByYear!$D$42:$Y$47,MATCH(Inputs_ByPrg!$C16,Inputs_ByYear!$B$42:$B$47,0),MATCH(Inputs_ByPrg!AB$5,Inputs_ByYear!$D$41:$Y$41,0))))</f>
        <v>0.17460652395247334</v>
      </c>
      <c r="AC16" s="265">
        <f>AB16*(1+(INDEX(Inputs_ByYear!$D$42:$Y$47,MATCH(Inputs_ByPrg!$C16,Inputs_ByYear!$B$42:$B$47,0),MATCH(Inputs_ByPrg!AC$5,Inputs_ByYear!$D$41:$Y$41,0))))</f>
        <v>0.17460652395247334</v>
      </c>
      <c r="AD16" s="265">
        <f>AC16*(1+(INDEX(Inputs_ByYear!$D$42:$Y$47,MATCH(Inputs_ByPrg!$C16,Inputs_ByYear!$B$42:$B$47,0),MATCH(Inputs_ByPrg!AD$5,Inputs_ByYear!$D$41:$Y$41,0))))</f>
        <v>0.17460652395247334</v>
      </c>
      <c r="AE16" s="256"/>
    </row>
    <row r="17" spans="2:31" ht="14.75" customHeight="1" x14ac:dyDescent="0.25">
      <c r="B17" s="227" t="s">
        <v>259</v>
      </c>
      <c r="C17" s="227" t="s">
        <v>234</v>
      </c>
      <c r="D17" s="227" t="s">
        <v>324</v>
      </c>
      <c r="E17" s="260" t="str">
        <f t="shared" si="0"/>
        <v>B_Large DG_&gt;200-500</v>
      </c>
      <c r="F17" s="252">
        <v>0.2248</v>
      </c>
      <c r="H17" s="288"/>
      <c r="I17" s="188">
        <v>0.17490591924365745</v>
      </c>
      <c r="J17" s="264">
        <f>I17*(1+(INDEX(Inputs_ByYear!$D$42:$Y$47,MATCH(Inputs_ByPrg!$C17,Inputs_ByYear!$B$42:$B$47,0),MATCH(Inputs_ByPrg!J$5,Inputs_ByYear!$D$41:$Y$41,0))))</f>
        <v>0.17490591924365745</v>
      </c>
      <c r="K17" s="265">
        <f>J17*(1+(INDEX(Inputs_ByYear!$D$42:$Y$47,MATCH(Inputs_ByPrg!$C17,Inputs_ByYear!$B$42:$B$47,0),MATCH(Inputs_ByPrg!K$5,Inputs_ByYear!$D$41:$Y$41,0))))</f>
        <v>0.17490591924365745</v>
      </c>
      <c r="L17" s="265">
        <f>K17*(1+(INDEX(Inputs_ByYear!$D$42:$Y$47,MATCH(Inputs_ByPrg!$C17,Inputs_ByYear!$B$42:$B$47,0),MATCH(Inputs_ByPrg!L$5,Inputs_ByYear!$D$41:$Y$41,0))))</f>
        <v>0.17490591924365745</v>
      </c>
      <c r="M17" s="265">
        <f>L17*(1+(INDEX(Inputs_ByYear!$D$42:$Y$47,MATCH(Inputs_ByPrg!$C17,Inputs_ByYear!$B$42:$B$47,0),MATCH(Inputs_ByPrg!M$5,Inputs_ByYear!$D$41:$Y$41,0))))</f>
        <v>0.17490591924365745</v>
      </c>
      <c r="N17" s="265">
        <f>M17*(1+(INDEX(Inputs_ByYear!$D$42:$Y$47,MATCH(Inputs_ByPrg!$C17,Inputs_ByYear!$B$42:$B$47,0),MATCH(Inputs_ByPrg!N$5,Inputs_ByYear!$D$41:$Y$41,0))))</f>
        <v>0.17490591924365745</v>
      </c>
      <c r="O17" s="265">
        <f>N17*(1+(INDEX(Inputs_ByYear!$D$42:$Y$47,MATCH(Inputs_ByPrg!$C17,Inputs_ByYear!$B$42:$B$47,0),MATCH(Inputs_ByPrg!O$5,Inputs_ByYear!$D$41:$Y$41,0))))</f>
        <v>0.17490591924365745</v>
      </c>
      <c r="P17" s="265">
        <f>O17*(1+(INDEX(Inputs_ByYear!$D$42:$Y$47,MATCH(Inputs_ByPrg!$C17,Inputs_ByYear!$B$42:$B$47,0),MATCH(Inputs_ByPrg!P$5,Inputs_ByYear!$D$41:$Y$41,0))))</f>
        <v>0.17490591924365745</v>
      </c>
      <c r="Q17" s="265">
        <f>P17*(1+(INDEX(Inputs_ByYear!$D$42:$Y$47,MATCH(Inputs_ByPrg!$C17,Inputs_ByYear!$B$42:$B$47,0),MATCH(Inputs_ByPrg!Q$5,Inputs_ByYear!$D$41:$Y$41,0))))</f>
        <v>0.17490591924365745</v>
      </c>
      <c r="R17" s="265">
        <f>Q17*(1+(INDEX(Inputs_ByYear!$D$42:$Y$47,MATCH(Inputs_ByPrg!$C17,Inputs_ByYear!$B$42:$B$47,0),MATCH(Inputs_ByPrg!R$5,Inputs_ByYear!$D$41:$Y$41,0))))</f>
        <v>0.17490591924365745</v>
      </c>
      <c r="S17" s="265">
        <f>R17*(1+(INDEX(Inputs_ByYear!$D$42:$Y$47,MATCH(Inputs_ByPrg!$C17,Inputs_ByYear!$B$42:$B$47,0),MATCH(Inputs_ByPrg!S$5,Inputs_ByYear!$D$41:$Y$41,0))))</f>
        <v>0.17490591924365745</v>
      </c>
      <c r="T17" s="265">
        <f>S17*(1+(INDEX(Inputs_ByYear!$D$42:$Y$47,MATCH(Inputs_ByPrg!$C17,Inputs_ByYear!$B$42:$B$47,0),MATCH(Inputs_ByPrg!T$5,Inputs_ByYear!$D$41:$Y$41,0))))</f>
        <v>0.17490591924365745</v>
      </c>
      <c r="U17" s="265">
        <f>T17*(1+(INDEX(Inputs_ByYear!$D$42:$Y$47,MATCH(Inputs_ByPrg!$C17,Inputs_ByYear!$B$42:$B$47,0),MATCH(Inputs_ByPrg!U$5,Inputs_ByYear!$D$41:$Y$41,0))))</f>
        <v>0.17490591924365745</v>
      </c>
      <c r="V17" s="265">
        <f>U17*(1+(INDEX(Inputs_ByYear!$D$42:$Y$47,MATCH(Inputs_ByPrg!$C17,Inputs_ByYear!$B$42:$B$47,0),MATCH(Inputs_ByPrg!V$5,Inputs_ByYear!$D$41:$Y$41,0))))</f>
        <v>0.17490591924365745</v>
      </c>
      <c r="W17" s="265">
        <f>V17*(1+(INDEX(Inputs_ByYear!$D$42:$Y$47,MATCH(Inputs_ByPrg!$C17,Inputs_ByYear!$B$42:$B$47,0),MATCH(Inputs_ByPrg!W$5,Inputs_ByYear!$D$41:$Y$41,0))))</f>
        <v>0.17490591924365745</v>
      </c>
      <c r="X17" s="265">
        <f>W17*(1+(INDEX(Inputs_ByYear!$D$42:$Y$47,MATCH(Inputs_ByPrg!$C17,Inputs_ByYear!$B$42:$B$47,0),MATCH(Inputs_ByPrg!X$5,Inputs_ByYear!$D$41:$Y$41,0))))</f>
        <v>0.17490591924365745</v>
      </c>
      <c r="Y17" s="265">
        <f>X17*(1+(INDEX(Inputs_ByYear!$D$42:$Y$47,MATCH(Inputs_ByPrg!$C17,Inputs_ByYear!$B$42:$B$47,0),MATCH(Inputs_ByPrg!Y$5,Inputs_ByYear!$D$41:$Y$41,0))))</f>
        <v>0.17490591924365745</v>
      </c>
      <c r="Z17" s="265">
        <f>Y17*(1+(INDEX(Inputs_ByYear!$D$42:$Y$47,MATCH(Inputs_ByPrg!$C17,Inputs_ByYear!$B$42:$B$47,0),MATCH(Inputs_ByPrg!Z$5,Inputs_ByYear!$D$41:$Y$41,0))))</f>
        <v>0.17490591924365745</v>
      </c>
      <c r="AA17" s="265">
        <f>Z17*(1+(INDEX(Inputs_ByYear!$D$42:$Y$47,MATCH(Inputs_ByPrg!$C17,Inputs_ByYear!$B$42:$B$47,0),MATCH(Inputs_ByPrg!AA$5,Inputs_ByYear!$D$41:$Y$41,0))))</f>
        <v>0.17490591924365745</v>
      </c>
      <c r="AB17" s="265">
        <f>AA17*(1+(INDEX(Inputs_ByYear!$D$42:$Y$47,MATCH(Inputs_ByPrg!$C17,Inputs_ByYear!$B$42:$B$47,0),MATCH(Inputs_ByPrg!AB$5,Inputs_ByYear!$D$41:$Y$41,0))))</f>
        <v>0.17490591924365745</v>
      </c>
      <c r="AC17" s="265">
        <f>AB17*(1+(INDEX(Inputs_ByYear!$D$42:$Y$47,MATCH(Inputs_ByPrg!$C17,Inputs_ByYear!$B$42:$B$47,0),MATCH(Inputs_ByPrg!AC$5,Inputs_ByYear!$D$41:$Y$41,0))))</f>
        <v>0.17490591924365745</v>
      </c>
      <c r="AD17" s="265">
        <f>AC17*(1+(INDEX(Inputs_ByYear!$D$42:$Y$47,MATCH(Inputs_ByPrg!$C17,Inputs_ByYear!$B$42:$B$47,0),MATCH(Inputs_ByPrg!AD$5,Inputs_ByYear!$D$41:$Y$41,0))))</f>
        <v>0.17490591924365745</v>
      </c>
      <c r="AE17" s="256"/>
    </row>
    <row r="18" spans="2:31" ht="14.75" customHeight="1" x14ac:dyDescent="0.25">
      <c r="B18" s="227" t="s">
        <v>259</v>
      </c>
      <c r="C18" s="227" t="s">
        <v>234</v>
      </c>
      <c r="D18" s="227" t="s">
        <v>326</v>
      </c>
      <c r="E18" s="260" t="str">
        <f t="shared" si="0"/>
        <v>B_Large DG_&gt;500-2000</v>
      </c>
      <c r="F18" s="252">
        <v>0.50426666666666664</v>
      </c>
      <c r="H18" s="288"/>
      <c r="I18" s="188">
        <v>0.18052316676714675</v>
      </c>
      <c r="J18" s="264">
        <f>I18*(1+(INDEX(Inputs_ByYear!$D$42:$Y$47,MATCH(Inputs_ByPrg!$C18,Inputs_ByYear!$B$42:$B$47,0),MATCH(Inputs_ByPrg!J$5,Inputs_ByYear!$D$41:$Y$41,0))))</f>
        <v>0.18052316676714675</v>
      </c>
      <c r="K18" s="265">
        <f>J18*(1+(INDEX(Inputs_ByYear!$D$42:$Y$47,MATCH(Inputs_ByPrg!$C18,Inputs_ByYear!$B$42:$B$47,0),MATCH(Inputs_ByPrg!K$5,Inputs_ByYear!$D$41:$Y$41,0))))</f>
        <v>0.18052316676714675</v>
      </c>
      <c r="L18" s="265">
        <f>K18*(1+(INDEX(Inputs_ByYear!$D$42:$Y$47,MATCH(Inputs_ByPrg!$C18,Inputs_ByYear!$B$42:$B$47,0),MATCH(Inputs_ByPrg!L$5,Inputs_ByYear!$D$41:$Y$41,0))))</f>
        <v>0.18052316676714675</v>
      </c>
      <c r="M18" s="265">
        <f>L18*(1+(INDEX(Inputs_ByYear!$D$42:$Y$47,MATCH(Inputs_ByPrg!$C18,Inputs_ByYear!$B$42:$B$47,0),MATCH(Inputs_ByPrg!M$5,Inputs_ByYear!$D$41:$Y$41,0))))</f>
        <v>0.18052316676714675</v>
      </c>
      <c r="N18" s="265">
        <f>M18*(1+(INDEX(Inputs_ByYear!$D$42:$Y$47,MATCH(Inputs_ByPrg!$C18,Inputs_ByYear!$B$42:$B$47,0),MATCH(Inputs_ByPrg!N$5,Inputs_ByYear!$D$41:$Y$41,0))))</f>
        <v>0.18052316676714675</v>
      </c>
      <c r="O18" s="265">
        <f>N18*(1+(INDEX(Inputs_ByYear!$D$42:$Y$47,MATCH(Inputs_ByPrg!$C18,Inputs_ByYear!$B$42:$B$47,0),MATCH(Inputs_ByPrg!O$5,Inputs_ByYear!$D$41:$Y$41,0))))</f>
        <v>0.18052316676714675</v>
      </c>
      <c r="P18" s="265">
        <f>O18*(1+(INDEX(Inputs_ByYear!$D$42:$Y$47,MATCH(Inputs_ByPrg!$C18,Inputs_ByYear!$B$42:$B$47,0),MATCH(Inputs_ByPrg!P$5,Inputs_ByYear!$D$41:$Y$41,0))))</f>
        <v>0.18052316676714675</v>
      </c>
      <c r="Q18" s="265">
        <f>P18*(1+(INDEX(Inputs_ByYear!$D$42:$Y$47,MATCH(Inputs_ByPrg!$C18,Inputs_ByYear!$B$42:$B$47,0),MATCH(Inputs_ByPrg!Q$5,Inputs_ByYear!$D$41:$Y$41,0))))</f>
        <v>0.18052316676714675</v>
      </c>
      <c r="R18" s="265">
        <f>Q18*(1+(INDEX(Inputs_ByYear!$D$42:$Y$47,MATCH(Inputs_ByPrg!$C18,Inputs_ByYear!$B$42:$B$47,0),MATCH(Inputs_ByPrg!R$5,Inputs_ByYear!$D$41:$Y$41,0))))</f>
        <v>0.18052316676714675</v>
      </c>
      <c r="S18" s="265">
        <f>R18*(1+(INDEX(Inputs_ByYear!$D$42:$Y$47,MATCH(Inputs_ByPrg!$C18,Inputs_ByYear!$B$42:$B$47,0),MATCH(Inputs_ByPrg!S$5,Inputs_ByYear!$D$41:$Y$41,0))))</f>
        <v>0.18052316676714675</v>
      </c>
      <c r="T18" s="265">
        <f>S18*(1+(INDEX(Inputs_ByYear!$D$42:$Y$47,MATCH(Inputs_ByPrg!$C18,Inputs_ByYear!$B$42:$B$47,0),MATCH(Inputs_ByPrg!T$5,Inputs_ByYear!$D$41:$Y$41,0))))</f>
        <v>0.18052316676714675</v>
      </c>
      <c r="U18" s="265">
        <f>T18*(1+(INDEX(Inputs_ByYear!$D$42:$Y$47,MATCH(Inputs_ByPrg!$C18,Inputs_ByYear!$B$42:$B$47,0),MATCH(Inputs_ByPrg!U$5,Inputs_ByYear!$D$41:$Y$41,0))))</f>
        <v>0.18052316676714675</v>
      </c>
      <c r="V18" s="265">
        <f>U18*(1+(INDEX(Inputs_ByYear!$D$42:$Y$47,MATCH(Inputs_ByPrg!$C18,Inputs_ByYear!$B$42:$B$47,0),MATCH(Inputs_ByPrg!V$5,Inputs_ByYear!$D$41:$Y$41,0))))</f>
        <v>0.18052316676714675</v>
      </c>
      <c r="W18" s="265">
        <f>V18*(1+(INDEX(Inputs_ByYear!$D$42:$Y$47,MATCH(Inputs_ByPrg!$C18,Inputs_ByYear!$B$42:$B$47,0),MATCH(Inputs_ByPrg!W$5,Inputs_ByYear!$D$41:$Y$41,0))))</f>
        <v>0.18052316676714675</v>
      </c>
      <c r="X18" s="265">
        <f>W18*(1+(INDEX(Inputs_ByYear!$D$42:$Y$47,MATCH(Inputs_ByPrg!$C18,Inputs_ByYear!$B$42:$B$47,0),MATCH(Inputs_ByPrg!X$5,Inputs_ByYear!$D$41:$Y$41,0))))</f>
        <v>0.18052316676714675</v>
      </c>
      <c r="Y18" s="265">
        <f>X18*(1+(INDEX(Inputs_ByYear!$D$42:$Y$47,MATCH(Inputs_ByPrg!$C18,Inputs_ByYear!$B$42:$B$47,0),MATCH(Inputs_ByPrg!Y$5,Inputs_ByYear!$D$41:$Y$41,0))))</f>
        <v>0.18052316676714675</v>
      </c>
      <c r="Z18" s="265">
        <f>Y18*(1+(INDEX(Inputs_ByYear!$D$42:$Y$47,MATCH(Inputs_ByPrg!$C18,Inputs_ByYear!$B$42:$B$47,0),MATCH(Inputs_ByPrg!Z$5,Inputs_ByYear!$D$41:$Y$41,0))))</f>
        <v>0.18052316676714675</v>
      </c>
      <c r="AA18" s="265">
        <f>Z18*(1+(INDEX(Inputs_ByYear!$D$42:$Y$47,MATCH(Inputs_ByPrg!$C18,Inputs_ByYear!$B$42:$B$47,0),MATCH(Inputs_ByPrg!AA$5,Inputs_ByYear!$D$41:$Y$41,0))))</f>
        <v>0.18052316676714675</v>
      </c>
      <c r="AB18" s="265">
        <f>AA18*(1+(INDEX(Inputs_ByYear!$D$42:$Y$47,MATCH(Inputs_ByPrg!$C18,Inputs_ByYear!$B$42:$B$47,0),MATCH(Inputs_ByPrg!AB$5,Inputs_ByYear!$D$41:$Y$41,0))))</f>
        <v>0.18052316676714675</v>
      </c>
      <c r="AC18" s="265">
        <f>AB18*(1+(INDEX(Inputs_ByYear!$D$42:$Y$47,MATCH(Inputs_ByPrg!$C18,Inputs_ByYear!$B$42:$B$47,0),MATCH(Inputs_ByPrg!AC$5,Inputs_ByYear!$D$41:$Y$41,0))))</f>
        <v>0.18052316676714675</v>
      </c>
      <c r="AD18" s="265">
        <f>AC18*(1+(INDEX(Inputs_ByYear!$D$42:$Y$47,MATCH(Inputs_ByPrg!$C18,Inputs_ByYear!$B$42:$B$47,0),MATCH(Inputs_ByPrg!AD$5,Inputs_ByYear!$D$41:$Y$41,0))))</f>
        <v>0.18052316676714675</v>
      </c>
      <c r="AE18" s="256"/>
    </row>
    <row r="19" spans="2:31" ht="14.75" customHeight="1" x14ac:dyDescent="0.25">
      <c r="B19" s="227" t="s">
        <v>259</v>
      </c>
      <c r="C19" s="227" t="s">
        <v>234</v>
      </c>
      <c r="D19" s="227" t="s">
        <v>327</v>
      </c>
      <c r="E19" s="260" t="str">
        <f t="shared" si="0"/>
        <v>B_Large DG_&gt;2000-5000</v>
      </c>
      <c r="F19" s="252">
        <v>0.11243333333333333</v>
      </c>
      <c r="H19" s="288"/>
      <c r="I19" s="188">
        <v>0.18508867774164023</v>
      </c>
      <c r="J19" s="264">
        <f>I19*(1+(INDEX(Inputs_ByYear!$D$42:$Y$47,MATCH(Inputs_ByPrg!$C19,Inputs_ByYear!$B$42:$B$47,0),MATCH(Inputs_ByPrg!J$5,Inputs_ByYear!$D$41:$Y$41,0))))</f>
        <v>0.18508867774164023</v>
      </c>
      <c r="K19" s="265">
        <f>J19*(1+(INDEX(Inputs_ByYear!$D$42:$Y$47,MATCH(Inputs_ByPrg!$C19,Inputs_ByYear!$B$42:$B$47,0),MATCH(Inputs_ByPrg!K$5,Inputs_ByYear!$D$41:$Y$41,0))))</f>
        <v>0.18508867774164023</v>
      </c>
      <c r="L19" s="265">
        <f>K19*(1+(INDEX(Inputs_ByYear!$D$42:$Y$47,MATCH(Inputs_ByPrg!$C19,Inputs_ByYear!$B$42:$B$47,0),MATCH(Inputs_ByPrg!L$5,Inputs_ByYear!$D$41:$Y$41,0))))</f>
        <v>0.18508867774164023</v>
      </c>
      <c r="M19" s="265">
        <f>L19*(1+(INDEX(Inputs_ByYear!$D$42:$Y$47,MATCH(Inputs_ByPrg!$C19,Inputs_ByYear!$B$42:$B$47,0),MATCH(Inputs_ByPrg!M$5,Inputs_ByYear!$D$41:$Y$41,0))))</f>
        <v>0.18508867774164023</v>
      </c>
      <c r="N19" s="265">
        <f>M19*(1+(INDEX(Inputs_ByYear!$D$42:$Y$47,MATCH(Inputs_ByPrg!$C19,Inputs_ByYear!$B$42:$B$47,0),MATCH(Inputs_ByPrg!N$5,Inputs_ByYear!$D$41:$Y$41,0))))</f>
        <v>0.18508867774164023</v>
      </c>
      <c r="O19" s="265">
        <f>N19*(1+(INDEX(Inputs_ByYear!$D$42:$Y$47,MATCH(Inputs_ByPrg!$C19,Inputs_ByYear!$B$42:$B$47,0),MATCH(Inputs_ByPrg!O$5,Inputs_ByYear!$D$41:$Y$41,0))))</f>
        <v>0.18508867774164023</v>
      </c>
      <c r="P19" s="265">
        <f>O19*(1+(INDEX(Inputs_ByYear!$D$42:$Y$47,MATCH(Inputs_ByPrg!$C19,Inputs_ByYear!$B$42:$B$47,0),MATCH(Inputs_ByPrg!P$5,Inputs_ByYear!$D$41:$Y$41,0))))</f>
        <v>0.18508867774164023</v>
      </c>
      <c r="Q19" s="265">
        <f>P19*(1+(INDEX(Inputs_ByYear!$D$42:$Y$47,MATCH(Inputs_ByPrg!$C19,Inputs_ByYear!$B$42:$B$47,0),MATCH(Inputs_ByPrg!Q$5,Inputs_ByYear!$D$41:$Y$41,0))))</f>
        <v>0.18508867774164023</v>
      </c>
      <c r="R19" s="265">
        <f>Q19*(1+(INDEX(Inputs_ByYear!$D$42:$Y$47,MATCH(Inputs_ByPrg!$C19,Inputs_ByYear!$B$42:$B$47,0),MATCH(Inputs_ByPrg!R$5,Inputs_ByYear!$D$41:$Y$41,0))))</f>
        <v>0.18508867774164023</v>
      </c>
      <c r="S19" s="265">
        <f>R19*(1+(INDEX(Inputs_ByYear!$D$42:$Y$47,MATCH(Inputs_ByPrg!$C19,Inputs_ByYear!$B$42:$B$47,0),MATCH(Inputs_ByPrg!S$5,Inputs_ByYear!$D$41:$Y$41,0))))</f>
        <v>0.18508867774164023</v>
      </c>
      <c r="T19" s="265">
        <f>S19*(1+(INDEX(Inputs_ByYear!$D$42:$Y$47,MATCH(Inputs_ByPrg!$C19,Inputs_ByYear!$B$42:$B$47,0),MATCH(Inputs_ByPrg!T$5,Inputs_ByYear!$D$41:$Y$41,0))))</f>
        <v>0.18508867774164023</v>
      </c>
      <c r="U19" s="265">
        <f>T19*(1+(INDEX(Inputs_ByYear!$D$42:$Y$47,MATCH(Inputs_ByPrg!$C19,Inputs_ByYear!$B$42:$B$47,0),MATCH(Inputs_ByPrg!U$5,Inputs_ByYear!$D$41:$Y$41,0))))</f>
        <v>0.18508867774164023</v>
      </c>
      <c r="V19" s="265">
        <f>U19*(1+(INDEX(Inputs_ByYear!$D$42:$Y$47,MATCH(Inputs_ByPrg!$C19,Inputs_ByYear!$B$42:$B$47,0),MATCH(Inputs_ByPrg!V$5,Inputs_ByYear!$D$41:$Y$41,0))))</f>
        <v>0.18508867774164023</v>
      </c>
      <c r="W19" s="265">
        <f>V19*(1+(INDEX(Inputs_ByYear!$D$42:$Y$47,MATCH(Inputs_ByPrg!$C19,Inputs_ByYear!$B$42:$B$47,0),MATCH(Inputs_ByPrg!W$5,Inputs_ByYear!$D$41:$Y$41,0))))</f>
        <v>0.18508867774164023</v>
      </c>
      <c r="X19" s="265">
        <f>W19*(1+(INDEX(Inputs_ByYear!$D$42:$Y$47,MATCH(Inputs_ByPrg!$C19,Inputs_ByYear!$B$42:$B$47,0),MATCH(Inputs_ByPrg!X$5,Inputs_ByYear!$D$41:$Y$41,0))))</f>
        <v>0.18508867774164023</v>
      </c>
      <c r="Y19" s="265">
        <f>X19*(1+(INDEX(Inputs_ByYear!$D$42:$Y$47,MATCH(Inputs_ByPrg!$C19,Inputs_ByYear!$B$42:$B$47,0),MATCH(Inputs_ByPrg!Y$5,Inputs_ByYear!$D$41:$Y$41,0))))</f>
        <v>0.18508867774164023</v>
      </c>
      <c r="Z19" s="265">
        <f>Y19*(1+(INDEX(Inputs_ByYear!$D$42:$Y$47,MATCH(Inputs_ByPrg!$C19,Inputs_ByYear!$B$42:$B$47,0),MATCH(Inputs_ByPrg!Z$5,Inputs_ByYear!$D$41:$Y$41,0))))</f>
        <v>0.18508867774164023</v>
      </c>
      <c r="AA19" s="265">
        <f>Z19*(1+(INDEX(Inputs_ByYear!$D$42:$Y$47,MATCH(Inputs_ByPrg!$C19,Inputs_ByYear!$B$42:$B$47,0),MATCH(Inputs_ByPrg!AA$5,Inputs_ByYear!$D$41:$Y$41,0))))</f>
        <v>0.18508867774164023</v>
      </c>
      <c r="AB19" s="265">
        <f>AA19*(1+(INDEX(Inputs_ByYear!$D$42:$Y$47,MATCH(Inputs_ByPrg!$C19,Inputs_ByYear!$B$42:$B$47,0),MATCH(Inputs_ByPrg!AB$5,Inputs_ByYear!$D$41:$Y$41,0))))</f>
        <v>0.18508867774164023</v>
      </c>
      <c r="AC19" s="265">
        <f>AB19*(1+(INDEX(Inputs_ByYear!$D$42:$Y$47,MATCH(Inputs_ByPrg!$C19,Inputs_ByYear!$B$42:$B$47,0),MATCH(Inputs_ByPrg!AC$5,Inputs_ByYear!$D$41:$Y$41,0))))</f>
        <v>0.18508867774164023</v>
      </c>
      <c r="AD19" s="265">
        <f>AC19*(1+(INDEX(Inputs_ByYear!$D$42:$Y$47,MATCH(Inputs_ByPrg!$C19,Inputs_ByYear!$B$42:$B$47,0),MATCH(Inputs_ByPrg!AD$5,Inputs_ByYear!$D$41:$Y$41,0))))</f>
        <v>0.18508867774164023</v>
      </c>
      <c r="AE19" s="256"/>
    </row>
    <row r="20" spans="2:31" ht="14.75" customHeight="1" x14ac:dyDescent="0.25">
      <c r="B20" s="227" t="s">
        <v>258</v>
      </c>
      <c r="C20" s="227" t="s">
        <v>235</v>
      </c>
      <c r="D20" s="227" t="s">
        <v>356</v>
      </c>
      <c r="E20" s="260" t="str">
        <f t="shared" si="0"/>
        <v>A_Traditional Community Solar_&lt;10</v>
      </c>
      <c r="F20" s="252">
        <v>0</v>
      </c>
      <c r="H20" s="288"/>
      <c r="I20" s="188">
        <v>0</v>
      </c>
      <c r="J20" s="264">
        <f>I20*(1+(INDEX(Inputs_ByYear!$D$42:$Y$47,MATCH(Inputs_ByPrg!$C20,Inputs_ByYear!$B$42:$B$47,0),MATCH(Inputs_ByPrg!J$5,Inputs_ByYear!$D$41:$Y$41,0))))</f>
        <v>0</v>
      </c>
      <c r="K20" s="265">
        <f>J20*(1+(INDEX(Inputs_ByYear!$D$42:$Y$47,MATCH(Inputs_ByPrg!$C20,Inputs_ByYear!$B$42:$B$47,0),MATCH(Inputs_ByPrg!K$5,Inputs_ByYear!$D$41:$Y$41,0))))</f>
        <v>0</v>
      </c>
      <c r="L20" s="265">
        <f>K20*(1+(INDEX(Inputs_ByYear!$D$42:$Y$47,MATCH(Inputs_ByPrg!$C20,Inputs_ByYear!$B$42:$B$47,0),MATCH(Inputs_ByPrg!L$5,Inputs_ByYear!$D$41:$Y$41,0))))</f>
        <v>0</v>
      </c>
      <c r="M20" s="265">
        <f>L20*(1+(INDEX(Inputs_ByYear!$D$42:$Y$47,MATCH(Inputs_ByPrg!$C20,Inputs_ByYear!$B$42:$B$47,0),MATCH(Inputs_ByPrg!M$5,Inputs_ByYear!$D$41:$Y$41,0))))</f>
        <v>0</v>
      </c>
      <c r="N20" s="265">
        <f>M20*(1+(INDEX(Inputs_ByYear!$D$42:$Y$47,MATCH(Inputs_ByPrg!$C20,Inputs_ByYear!$B$42:$B$47,0),MATCH(Inputs_ByPrg!N$5,Inputs_ByYear!$D$41:$Y$41,0))))</f>
        <v>0</v>
      </c>
      <c r="O20" s="265">
        <f>N20*(1+(INDEX(Inputs_ByYear!$D$42:$Y$47,MATCH(Inputs_ByPrg!$C20,Inputs_ByYear!$B$42:$B$47,0),MATCH(Inputs_ByPrg!O$5,Inputs_ByYear!$D$41:$Y$41,0))))</f>
        <v>0</v>
      </c>
      <c r="P20" s="265">
        <f>O20*(1+(INDEX(Inputs_ByYear!$D$42:$Y$47,MATCH(Inputs_ByPrg!$C20,Inputs_ByYear!$B$42:$B$47,0),MATCH(Inputs_ByPrg!P$5,Inputs_ByYear!$D$41:$Y$41,0))))</f>
        <v>0</v>
      </c>
      <c r="Q20" s="265">
        <f>P20*(1+(INDEX(Inputs_ByYear!$D$42:$Y$47,MATCH(Inputs_ByPrg!$C20,Inputs_ByYear!$B$42:$B$47,0),MATCH(Inputs_ByPrg!Q$5,Inputs_ByYear!$D$41:$Y$41,0))))</f>
        <v>0</v>
      </c>
      <c r="R20" s="265">
        <f>Q20*(1+(INDEX(Inputs_ByYear!$D$42:$Y$47,MATCH(Inputs_ByPrg!$C20,Inputs_ByYear!$B$42:$B$47,0),MATCH(Inputs_ByPrg!R$5,Inputs_ByYear!$D$41:$Y$41,0))))</f>
        <v>0</v>
      </c>
      <c r="S20" s="265">
        <f>R20*(1+(INDEX(Inputs_ByYear!$D$42:$Y$47,MATCH(Inputs_ByPrg!$C20,Inputs_ByYear!$B$42:$B$47,0),MATCH(Inputs_ByPrg!S$5,Inputs_ByYear!$D$41:$Y$41,0))))</f>
        <v>0</v>
      </c>
      <c r="T20" s="265">
        <f>S20*(1+(INDEX(Inputs_ByYear!$D$42:$Y$47,MATCH(Inputs_ByPrg!$C20,Inputs_ByYear!$B$42:$B$47,0),MATCH(Inputs_ByPrg!T$5,Inputs_ByYear!$D$41:$Y$41,0))))</f>
        <v>0</v>
      </c>
      <c r="U20" s="265">
        <f>T20*(1+(INDEX(Inputs_ByYear!$D$42:$Y$47,MATCH(Inputs_ByPrg!$C20,Inputs_ByYear!$B$42:$B$47,0),MATCH(Inputs_ByPrg!U$5,Inputs_ByYear!$D$41:$Y$41,0))))</f>
        <v>0</v>
      </c>
      <c r="V20" s="265">
        <f>U20*(1+(INDEX(Inputs_ByYear!$D$42:$Y$47,MATCH(Inputs_ByPrg!$C20,Inputs_ByYear!$B$42:$B$47,0),MATCH(Inputs_ByPrg!V$5,Inputs_ByYear!$D$41:$Y$41,0))))</f>
        <v>0</v>
      </c>
      <c r="W20" s="265">
        <f>V20*(1+(INDEX(Inputs_ByYear!$D$42:$Y$47,MATCH(Inputs_ByPrg!$C20,Inputs_ByYear!$B$42:$B$47,0),MATCH(Inputs_ByPrg!W$5,Inputs_ByYear!$D$41:$Y$41,0))))</f>
        <v>0</v>
      </c>
      <c r="X20" s="265">
        <f>W20*(1+(INDEX(Inputs_ByYear!$D$42:$Y$47,MATCH(Inputs_ByPrg!$C20,Inputs_ByYear!$B$42:$B$47,0),MATCH(Inputs_ByPrg!X$5,Inputs_ByYear!$D$41:$Y$41,0))))</f>
        <v>0</v>
      </c>
      <c r="Y20" s="265">
        <f>X20*(1+(INDEX(Inputs_ByYear!$D$42:$Y$47,MATCH(Inputs_ByPrg!$C20,Inputs_ByYear!$B$42:$B$47,0),MATCH(Inputs_ByPrg!Y$5,Inputs_ByYear!$D$41:$Y$41,0))))</f>
        <v>0</v>
      </c>
      <c r="Z20" s="265">
        <f>Y20*(1+(INDEX(Inputs_ByYear!$D$42:$Y$47,MATCH(Inputs_ByPrg!$C20,Inputs_ByYear!$B$42:$B$47,0),MATCH(Inputs_ByPrg!Z$5,Inputs_ByYear!$D$41:$Y$41,0))))</f>
        <v>0</v>
      </c>
      <c r="AA20" s="265">
        <f>Z20*(1+(INDEX(Inputs_ByYear!$D$42:$Y$47,MATCH(Inputs_ByPrg!$C20,Inputs_ByYear!$B$42:$B$47,0),MATCH(Inputs_ByPrg!AA$5,Inputs_ByYear!$D$41:$Y$41,0))))</f>
        <v>0</v>
      </c>
      <c r="AB20" s="265">
        <f>AA20*(1+(INDEX(Inputs_ByYear!$D$42:$Y$47,MATCH(Inputs_ByPrg!$C20,Inputs_ByYear!$B$42:$B$47,0),MATCH(Inputs_ByPrg!AB$5,Inputs_ByYear!$D$41:$Y$41,0))))</f>
        <v>0</v>
      </c>
      <c r="AC20" s="265">
        <f>AB20*(1+(INDEX(Inputs_ByYear!$D$42:$Y$47,MATCH(Inputs_ByPrg!$C20,Inputs_ByYear!$B$42:$B$47,0),MATCH(Inputs_ByPrg!AC$5,Inputs_ByYear!$D$41:$Y$41,0))))</f>
        <v>0</v>
      </c>
      <c r="AD20" s="265">
        <f>AC20*(1+(INDEX(Inputs_ByYear!$D$42:$Y$47,MATCH(Inputs_ByPrg!$C20,Inputs_ByYear!$B$42:$B$47,0),MATCH(Inputs_ByPrg!AD$5,Inputs_ByYear!$D$41:$Y$41,0))))</f>
        <v>0</v>
      </c>
      <c r="AE20" s="256"/>
    </row>
    <row r="21" spans="2:31" ht="14.75" customHeight="1" x14ac:dyDescent="0.25">
      <c r="B21" s="227" t="s">
        <v>258</v>
      </c>
      <c r="C21" s="227" t="s">
        <v>235</v>
      </c>
      <c r="D21" s="227" t="s">
        <v>313</v>
      </c>
      <c r="E21" s="260" t="str">
        <f t="shared" si="0"/>
        <v>A_Traditional Community Solar_ &gt;10-25</v>
      </c>
      <c r="F21" s="252">
        <v>0</v>
      </c>
      <c r="H21" s="288"/>
      <c r="I21" s="188">
        <v>0.17457482579128444</v>
      </c>
      <c r="J21" s="264">
        <f>I21*(1+(INDEX(Inputs_ByYear!$D$42:$Y$47,MATCH(Inputs_ByPrg!$C21,Inputs_ByYear!$B$42:$B$47,0),MATCH(Inputs_ByPrg!J$5,Inputs_ByYear!$D$41:$Y$41,0))))</f>
        <v>0.17457482579128444</v>
      </c>
      <c r="K21" s="265">
        <f>J21*(1+(INDEX(Inputs_ByYear!$D$42:$Y$47,MATCH(Inputs_ByPrg!$C21,Inputs_ByYear!$B$42:$B$47,0),MATCH(Inputs_ByPrg!K$5,Inputs_ByYear!$D$41:$Y$41,0))))</f>
        <v>0.17457482579128444</v>
      </c>
      <c r="L21" s="265">
        <f>K21*(1+(INDEX(Inputs_ByYear!$D$42:$Y$47,MATCH(Inputs_ByPrg!$C21,Inputs_ByYear!$B$42:$B$47,0),MATCH(Inputs_ByPrg!L$5,Inputs_ByYear!$D$41:$Y$41,0))))</f>
        <v>0.17457482579128444</v>
      </c>
      <c r="M21" s="265">
        <f>L21*(1+(INDEX(Inputs_ByYear!$D$42:$Y$47,MATCH(Inputs_ByPrg!$C21,Inputs_ByYear!$B$42:$B$47,0),MATCH(Inputs_ByPrg!M$5,Inputs_ByYear!$D$41:$Y$41,0))))</f>
        <v>0.17457482579128444</v>
      </c>
      <c r="N21" s="265">
        <f>M21*(1+(INDEX(Inputs_ByYear!$D$42:$Y$47,MATCH(Inputs_ByPrg!$C21,Inputs_ByYear!$B$42:$B$47,0),MATCH(Inputs_ByPrg!N$5,Inputs_ByYear!$D$41:$Y$41,0))))</f>
        <v>0.17457482579128444</v>
      </c>
      <c r="O21" s="265">
        <f>N21*(1+(INDEX(Inputs_ByYear!$D$42:$Y$47,MATCH(Inputs_ByPrg!$C21,Inputs_ByYear!$B$42:$B$47,0),MATCH(Inputs_ByPrg!O$5,Inputs_ByYear!$D$41:$Y$41,0))))</f>
        <v>0.17457482579128444</v>
      </c>
      <c r="P21" s="265">
        <f>O21*(1+(INDEX(Inputs_ByYear!$D$42:$Y$47,MATCH(Inputs_ByPrg!$C21,Inputs_ByYear!$B$42:$B$47,0),MATCH(Inputs_ByPrg!P$5,Inputs_ByYear!$D$41:$Y$41,0))))</f>
        <v>0.17457482579128444</v>
      </c>
      <c r="Q21" s="265">
        <f>P21*(1+(INDEX(Inputs_ByYear!$D$42:$Y$47,MATCH(Inputs_ByPrg!$C21,Inputs_ByYear!$B$42:$B$47,0),MATCH(Inputs_ByPrg!Q$5,Inputs_ByYear!$D$41:$Y$41,0))))</f>
        <v>0.17457482579128444</v>
      </c>
      <c r="R21" s="265">
        <f>Q21*(1+(INDEX(Inputs_ByYear!$D$42:$Y$47,MATCH(Inputs_ByPrg!$C21,Inputs_ByYear!$B$42:$B$47,0),MATCH(Inputs_ByPrg!R$5,Inputs_ByYear!$D$41:$Y$41,0))))</f>
        <v>0.17457482579128444</v>
      </c>
      <c r="S21" s="265">
        <f>R21*(1+(INDEX(Inputs_ByYear!$D$42:$Y$47,MATCH(Inputs_ByPrg!$C21,Inputs_ByYear!$B$42:$B$47,0),MATCH(Inputs_ByPrg!S$5,Inputs_ByYear!$D$41:$Y$41,0))))</f>
        <v>0.17457482579128444</v>
      </c>
      <c r="T21" s="265">
        <f>S21*(1+(INDEX(Inputs_ByYear!$D$42:$Y$47,MATCH(Inputs_ByPrg!$C21,Inputs_ByYear!$B$42:$B$47,0),MATCH(Inputs_ByPrg!T$5,Inputs_ByYear!$D$41:$Y$41,0))))</f>
        <v>0.17457482579128444</v>
      </c>
      <c r="U21" s="265">
        <f>T21*(1+(INDEX(Inputs_ByYear!$D$42:$Y$47,MATCH(Inputs_ByPrg!$C21,Inputs_ByYear!$B$42:$B$47,0),MATCH(Inputs_ByPrg!U$5,Inputs_ByYear!$D$41:$Y$41,0))))</f>
        <v>0.17457482579128444</v>
      </c>
      <c r="V21" s="265">
        <f>U21*(1+(INDEX(Inputs_ByYear!$D$42:$Y$47,MATCH(Inputs_ByPrg!$C21,Inputs_ByYear!$B$42:$B$47,0),MATCH(Inputs_ByPrg!V$5,Inputs_ByYear!$D$41:$Y$41,0))))</f>
        <v>0.17457482579128444</v>
      </c>
      <c r="W21" s="265">
        <f>V21*(1+(INDEX(Inputs_ByYear!$D$42:$Y$47,MATCH(Inputs_ByPrg!$C21,Inputs_ByYear!$B$42:$B$47,0),MATCH(Inputs_ByPrg!W$5,Inputs_ByYear!$D$41:$Y$41,0))))</f>
        <v>0.17457482579128444</v>
      </c>
      <c r="X21" s="265">
        <f>W21*(1+(INDEX(Inputs_ByYear!$D$42:$Y$47,MATCH(Inputs_ByPrg!$C21,Inputs_ByYear!$B$42:$B$47,0),MATCH(Inputs_ByPrg!X$5,Inputs_ByYear!$D$41:$Y$41,0))))</f>
        <v>0.17457482579128444</v>
      </c>
      <c r="Y21" s="265">
        <f>X21*(1+(INDEX(Inputs_ByYear!$D$42:$Y$47,MATCH(Inputs_ByPrg!$C21,Inputs_ByYear!$B$42:$B$47,0),MATCH(Inputs_ByPrg!Y$5,Inputs_ByYear!$D$41:$Y$41,0))))</f>
        <v>0.17457482579128444</v>
      </c>
      <c r="Z21" s="265">
        <f>Y21*(1+(INDEX(Inputs_ByYear!$D$42:$Y$47,MATCH(Inputs_ByPrg!$C21,Inputs_ByYear!$B$42:$B$47,0),MATCH(Inputs_ByPrg!Z$5,Inputs_ByYear!$D$41:$Y$41,0))))</f>
        <v>0.17457482579128444</v>
      </c>
      <c r="AA21" s="265">
        <f>Z21*(1+(INDEX(Inputs_ByYear!$D$42:$Y$47,MATCH(Inputs_ByPrg!$C21,Inputs_ByYear!$B$42:$B$47,0),MATCH(Inputs_ByPrg!AA$5,Inputs_ByYear!$D$41:$Y$41,0))))</f>
        <v>0.17457482579128444</v>
      </c>
      <c r="AB21" s="265">
        <f>AA21*(1+(INDEX(Inputs_ByYear!$D$42:$Y$47,MATCH(Inputs_ByPrg!$C21,Inputs_ByYear!$B$42:$B$47,0),MATCH(Inputs_ByPrg!AB$5,Inputs_ByYear!$D$41:$Y$41,0))))</f>
        <v>0.17457482579128444</v>
      </c>
      <c r="AC21" s="265">
        <f>AB21*(1+(INDEX(Inputs_ByYear!$D$42:$Y$47,MATCH(Inputs_ByPrg!$C21,Inputs_ByYear!$B$42:$B$47,0),MATCH(Inputs_ByPrg!AC$5,Inputs_ByYear!$D$41:$Y$41,0))))</f>
        <v>0.17457482579128444</v>
      </c>
      <c r="AD21" s="265">
        <f>AC21*(1+(INDEX(Inputs_ByYear!$D$42:$Y$47,MATCH(Inputs_ByPrg!$C21,Inputs_ByYear!$B$42:$B$47,0),MATCH(Inputs_ByPrg!AD$5,Inputs_ByYear!$D$41:$Y$41,0))))</f>
        <v>0.17457482579128444</v>
      </c>
      <c r="AE21" s="256"/>
    </row>
    <row r="22" spans="2:31" ht="14.75" customHeight="1" x14ac:dyDescent="0.25">
      <c r="B22" s="227" t="s">
        <v>258</v>
      </c>
      <c r="C22" s="227" t="s">
        <v>235</v>
      </c>
      <c r="D22" s="227" t="s">
        <v>320</v>
      </c>
      <c r="E22" s="260" t="str">
        <f t="shared" si="0"/>
        <v>A_Traditional Community Solar_ &gt;25-100</v>
      </c>
      <c r="F22" s="252">
        <v>0</v>
      </c>
      <c r="H22" s="288"/>
      <c r="I22" s="188">
        <v>0.17612914146436037</v>
      </c>
      <c r="J22" s="264">
        <f>I22*(1+(INDEX(Inputs_ByYear!$D$42:$Y$47,MATCH(Inputs_ByPrg!$C22,Inputs_ByYear!$B$42:$B$47,0),MATCH(Inputs_ByPrg!J$5,Inputs_ByYear!$D$41:$Y$41,0))))</f>
        <v>0.17612914146436037</v>
      </c>
      <c r="K22" s="265">
        <f>J22*(1+(INDEX(Inputs_ByYear!$D$42:$Y$47,MATCH(Inputs_ByPrg!$C22,Inputs_ByYear!$B$42:$B$47,0),MATCH(Inputs_ByPrg!K$5,Inputs_ByYear!$D$41:$Y$41,0))))</f>
        <v>0.17612914146436037</v>
      </c>
      <c r="L22" s="265">
        <f>K22*(1+(INDEX(Inputs_ByYear!$D$42:$Y$47,MATCH(Inputs_ByPrg!$C22,Inputs_ByYear!$B$42:$B$47,0),MATCH(Inputs_ByPrg!L$5,Inputs_ByYear!$D$41:$Y$41,0))))</f>
        <v>0.17612914146436037</v>
      </c>
      <c r="M22" s="265">
        <f>L22*(1+(INDEX(Inputs_ByYear!$D$42:$Y$47,MATCH(Inputs_ByPrg!$C22,Inputs_ByYear!$B$42:$B$47,0),MATCH(Inputs_ByPrg!M$5,Inputs_ByYear!$D$41:$Y$41,0))))</f>
        <v>0.17612914146436037</v>
      </c>
      <c r="N22" s="265">
        <f>M22*(1+(INDEX(Inputs_ByYear!$D$42:$Y$47,MATCH(Inputs_ByPrg!$C22,Inputs_ByYear!$B$42:$B$47,0),MATCH(Inputs_ByPrg!N$5,Inputs_ByYear!$D$41:$Y$41,0))))</f>
        <v>0.17612914146436037</v>
      </c>
      <c r="O22" s="265">
        <f>N22*(1+(INDEX(Inputs_ByYear!$D$42:$Y$47,MATCH(Inputs_ByPrg!$C22,Inputs_ByYear!$B$42:$B$47,0),MATCH(Inputs_ByPrg!O$5,Inputs_ByYear!$D$41:$Y$41,0))))</f>
        <v>0.17612914146436037</v>
      </c>
      <c r="P22" s="265">
        <f>O22*(1+(INDEX(Inputs_ByYear!$D$42:$Y$47,MATCH(Inputs_ByPrg!$C22,Inputs_ByYear!$B$42:$B$47,0),MATCH(Inputs_ByPrg!P$5,Inputs_ByYear!$D$41:$Y$41,0))))</f>
        <v>0.17612914146436037</v>
      </c>
      <c r="Q22" s="265">
        <f>P22*(1+(INDEX(Inputs_ByYear!$D$42:$Y$47,MATCH(Inputs_ByPrg!$C22,Inputs_ByYear!$B$42:$B$47,0),MATCH(Inputs_ByPrg!Q$5,Inputs_ByYear!$D$41:$Y$41,0))))</f>
        <v>0.17612914146436037</v>
      </c>
      <c r="R22" s="265">
        <f>Q22*(1+(INDEX(Inputs_ByYear!$D$42:$Y$47,MATCH(Inputs_ByPrg!$C22,Inputs_ByYear!$B$42:$B$47,0),MATCH(Inputs_ByPrg!R$5,Inputs_ByYear!$D$41:$Y$41,0))))</f>
        <v>0.17612914146436037</v>
      </c>
      <c r="S22" s="265">
        <f>R22*(1+(INDEX(Inputs_ByYear!$D$42:$Y$47,MATCH(Inputs_ByPrg!$C22,Inputs_ByYear!$B$42:$B$47,0),MATCH(Inputs_ByPrg!S$5,Inputs_ByYear!$D$41:$Y$41,0))))</f>
        <v>0.17612914146436037</v>
      </c>
      <c r="T22" s="265">
        <f>S22*(1+(INDEX(Inputs_ByYear!$D$42:$Y$47,MATCH(Inputs_ByPrg!$C22,Inputs_ByYear!$B$42:$B$47,0),MATCH(Inputs_ByPrg!T$5,Inputs_ByYear!$D$41:$Y$41,0))))</f>
        <v>0.17612914146436037</v>
      </c>
      <c r="U22" s="265">
        <f>T22*(1+(INDEX(Inputs_ByYear!$D$42:$Y$47,MATCH(Inputs_ByPrg!$C22,Inputs_ByYear!$B$42:$B$47,0),MATCH(Inputs_ByPrg!U$5,Inputs_ByYear!$D$41:$Y$41,0))))</f>
        <v>0.17612914146436037</v>
      </c>
      <c r="V22" s="265">
        <f>U22*(1+(INDEX(Inputs_ByYear!$D$42:$Y$47,MATCH(Inputs_ByPrg!$C22,Inputs_ByYear!$B$42:$B$47,0),MATCH(Inputs_ByPrg!V$5,Inputs_ByYear!$D$41:$Y$41,0))))</f>
        <v>0.17612914146436037</v>
      </c>
      <c r="W22" s="265">
        <f>V22*(1+(INDEX(Inputs_ByYear!$D$42:$Y$47,MATCH(Inputs_ByPrg!$C22,Inputs_ByYear!$B$42:$B$47,0),MATCH(Inputs_ByPrg!W$5,Inputs_ByYear!$D$41:$Y$41,0))))</f>
        <v>0.17612914146436037</v>
      </c>
      <c r="X22" s="265">
        <f>W22*(1+(INDEX(Inputs_ByYear!$D$42:$Y$47,MATCH(Inputs_ByPrg!$C22,Inputs_ByYear!$B$42:$B$47,0),MATCH(Inputs_ByPrg!X$5,Inputs_ByYear!$D$41:$Y$41,0))))</f>
        <v>0.17612914146436037</v>
      </c>
      <c r="Y22" s="265">
        <f>X22*(1+(INDEX(Inputs_ByYear!$D$42:$Y$47,MATCH(Inputs_ByPrg!$C22,Inputs_ByYear!$B$42:$B$47,0),MATCH(Inputs_ByPrg!Y$5,Inputs_ByYear!$D$41:$Y$41,0))))</f>
        <v>0.17612914146436037</v>
      </c>
      <c r="Z22" s="265">
        <f>Y22*(1+(INDEX(Inputs_ByYear!$D$42:$Y$47,MATCH(Inputs_ByPrg!$C22,Inputs_ByYear!$B$42:$B$47,0),MATCH(Inputs_ByPrg!Z$5,Inputs_ByYear!$D$41:$Y$41,0))))</f>
        <v>0.17612914146436037</v>
      </c>
      <c r="AA22" s="265">
        <f>Z22*(1+(INDEX(Inputs_ByYear!$D$42:$Y$47,MATCH(Inputs_ByPrg!$C22,Inputs_ByYear!$B$42:$B$47,0),MATCH(Inputs_ByPrg!AA$5,Inputs_ByYear!$D$41:$Y$41,0))))</f>
        <v>0.17612914146436037</v>
      </c>
      <c r="AB22" s="265">
        <f>AA22*(1+(INDEX(Inputs_ByYear!$D$42:$Y$47,MATCH(Inputs_ByPrg!$C22,Inputs_ByYear!$B$42:$B$47,0),MATCH(Inputs_ByPrg!AB$5,Inputs_ByYear!$D$41:$Y$41,0))))</f>
        <v>0.17612914146436037</v>
      </c>
      <c r="AC22" s="265">
        <f>AB22*(1+(INDEX(Inputs_ByYear!$D$42:$Y$47,MATCH(Inputs_ByPrg!$C22,Inputs_ByYear!$B$42:$B$47,0),MATCH(Inputs_ByPrg!AC$5,Inputs_ByYear!$D$41:$Y$41,0))))</f>
        <v>0.17612914146436037</v>
      </c>
      <c r="AD22" s="265">
        <f>AC22*(1+(INDEX(Inputs_ByYear!$D$42:$Y$47,MATCH(Inputs_ByPrg!$C22,Inputs_ByYear!$B$42:$B$47,0),MATCH(Inputs_ByPrg!AD$5,Inputs_ByYear!$D$41:$Y$41,0))))</f>
        <v>0.17612914146436037</v>
      </c>
      <c r="AE22" s="256"/>
    </row>
    <row r="23" spans="2:31" ht="14.75" customHeight="1" x14ac:dyDescent="0.25">
      <c r="B23" s="227" t="s">
        <v>258</v>
      </c>
      <c r="C23" s="227" t="s">
        <v>235</v>
      </c>
      <c r="D23" s="227" t="s">
        <v>323</v>
      </c>
      <c r="E23" s="260" t="str">
        <f t="shared" si="0"/>
        <v>A_Traditional Community Solar_&gt;100-200</v>
      </c>
      <c r="F23" s="252">
        <v>0</v>
      </c>
      <c r="H23" s="288"/>
      <c r="I23" s="188">
        <v>0.17857924161054001</v>
      </c>
      <c r="J23" s="264">
        <f>I23*(1+(INDEX(Inputs_ByYear!$D$42:$Y$47,MATCH(Inputs_ByPrg!$C23,Inputs_ByYear!$B$42:$B$47,0),MATCH(Inputs_ByPrg!J$5,Inputs_ByYear!$D$41:$Y$41,0))))</f>
        <v>0.17857924161054001</v>
      </c>
      <c r="K23" s="265">
        <f>J23*(1+(INDEX(Inputs_ByYear!$D$42:$Y$47,MATCH(Inputs_ByPrg!$C23,Inputs_ByYear!$B$42:$B$47,0),MATCH(Inputs_ByPrg!K$5,Inputs_ByYear!$D$41:$Y$41,0))))</f>
        <v>0.17857924161054001</v>
      </c>
      <c r="L23" s="265">
        <f>K23*(1+(INDEX(Inputs_ByYear!$D$42:$Y$47,MATCH(Inputs_ByPrg!$C23,Inputs_ByYear!$B$42:$B$47,0),MATCH(Inputs_ByPrg!L$5,Inputs_ByYear!$D$41:$Y$41,0))))</f>
        <v>0.17857924161054001</v>
      </c>
      <c r="M23" s="265">
        <f>L23*(1+(INDEX(Inputs_ByYear!$D$42:$Y$47,MATCH(Inputs_ByPrg!$C23,Inputs_ByYear!$B$42:$B$47,0),MATCH(Inputs_ByPrg!M$5,Inputs_ByYear!$D$41:$Y$41,0))))</f>
        <v>0.17857924161054001</v>
      </c>
      <c r="N23" s="265">
        <f>M23*(1+(INDEX(Inputs_ByYear!$D$42:$Y$47,MATCH(Inputs_ByPrg!$C23,Inputs_ByYear!$B$42:$B$47,0),MATCH(Inputs_ByPrg!N$5,Inputs_ByYear!$D$41:$Y$41,0))))</f>
        <v>0.17857924161054001</v>
      </c>
      <c r="O23" s="265">
        <f>N23*(1+(INDEX(Inputs_ByYear!$D$42:$Y$47,MATCH(Inputs_ByPrg!$C23,Inputs_ByYear!$B$42:$B$47,0),MATCH(Inputs_ByPrg!O$5,Inputs_ByYear!$D$41:$Y$41,0))))</f>
        <v>0.17857924161054001</v>
      </c>
      <c r="P23" s="265">
        <f>O23*(1+(INDEX(Inputs_ByYear!$D$42:$Y$47,MATCH(Inputs_ByPrg!$C23,Inputs_ByYear!$B$42:$B$47,0),MATCH(Inputs_ByPrg!P$5,Inputs_ByYear!$D$41:$Y$41,0))))</f>
        <v>0.17857924161054001</v>
      </c>
      <c r="Q23" s="265">
        <f>P23*(1+(INDEX(Inputs_ByYear!$D$42:$Y$47,MATCH(Inputs_ByPrg!$C23,Inputs_ByYear!$B$42:$B$47,0),MATCH(Inputs_ByPrg!Q$5,Inputs_ByYear!$D$41:$Y$41,0))))</f>
        <v>0.17857924161054001</v>
      </c>
      <c r="R23" s="265">
        <f>Q23*(1+(INDEX(Inputs_ByYear!$D$42:$Y$47,MATCH(Inputs_ByPrg!$C23,Inputs_ByYear!$B$42:$B$47,0),MATCH(Inputs_ByPrg!R$5,Inputs_ByYear!$D$41:$Y$41,0))))</f>
        <v>0.17857924161054001</v>
      </c>
      <c r="S23" s="265">
        <f>R23*(1+(INDEX(Inputs_ByYear!$D$42:$Y$47,MATCH(Inputs_ByPrg!$C23,Inputs_ByYear!$B$42:$B$47,0),MATCH(Inputs_ByPrg!S$5,Inputs_ByYear!$D$41:$Y$41,0))))</f>
        <v>0.17857924161054001</v>
      </c>
      <c r="T23" s="265">
        <f>S23*(1+(INDEX(Inputs_ByYear!$D$42:$Y$47,MATCH(Inputs_ByPrg!$C23,Inputs_ByYear!$B$42:$B$47,0),MATCH(Inputs_ByPrg!T$5,Inputs_ByYear!$D$41:$Y$41,0))))</f>
        <v>0.17857924161054001</v>
      </c>
      <c r="U23" s="265">
        <f>T23*(1+(INDEX(Inputs_ByYear!$D$42:$Y$47,MATCH(Inputs_ByPrg!$C23,Inputs_ByYear!$B$42:$B$47,0),MATCH(Inputs_ByPrg!U$5,Inputs_ByYear!$D$41:$Y$41,0))))</f>
        <v>0.17857924161054001</v>
      </c>
      <c r="V23" s="265">
        <f>U23*(1+(INDEX(Inputs_ByYear!$D$42:$Y$47,MATCH(Inputs_ByPrg!$C23,Inputs_ByYear!$B$42:$B$47,0),MATCH(Inputs_ByPrg!V$5,Inputs_ByYear!$D$41:$Y$41,0))))</f>
        <v>0.17857924161054001</v>
      </c>
      <c r="W23" s="265">
        <f>V23*(1+(INDEX(Inputs_ByYear!$D$42:$Y$47,MATCH(Inputs_ByPrg!$C23,Inputs_ByYear!$B$42:$B$47,0),MATCH(Inputs_ByPrg!W$5,Inputs_ByYear!$D$41:$Y$41,0))))</f>
        <v>0.17857924161054001</v>
      </c>
      <c r="X23" s="265">
        <f>W23*(1+(INDEX(Inputs_ByYear!$D$42:$Y$47,MATCH(Inputs_ByPrg!$C23,Inputs_ByYear!$B$42:$B$47,0),MATCH(Inputs_ByPrg!X$5,Inputs_ByYear!$D$41:$Y$41,0))))</f>
        <v>0.17857924161054001</v>
      </c>
      <c r="Y23" s="265">
        <f>X23*(1+(INDEX(Inputs_ByYear!$D$42:$Y$47,MATCH(Inputs_ByPrg!$C23,Inputs_ByYear!$B$42:$B$47,0),MATCH(Inputs_ByPrg!Y$5,Inputs_ByYear!$D$41:$Y$41,0))))</f>
        <v>0.17857924161054001</v>
      </c>
      <c r="Z23" s="265">
        <f>Y23*(1+(INDEX(Inputs_ByYear!$D$42:$Y$47,MATCH(Inputs_ByPrg!$C23,Inputs_ByYear!$B$42:$B$47,0),MATCH(Inputs_ByPrg!Z$5,Inputs_ByYear!$D$41:$Y$41,0))))</f>
        <v>0.17857924161054001</v>
      </c>
      <c r="AA23" s="265">
        <f>Z23*(1+(INDEX(Inputs_ByYear!$D$42:$Y$47,MATCH(Inputs_ByPrg!$C23,Inputs_ByYear!$B$42:$B$47,0),MATCH(Inputs_ByPrg!AA$5,Inputs_ByYear!$D$41:$Y$41,0))))</f>
        <v>0.17857924161054001</v>
      </c>
      <c r="AB23" s="265">
        <f>AA23*(1+(INDEX(Inputs_ByYear!$D$42:$Y$47,MATCH(Inputs_ByPrg!$C23,Inputs_ByYear!$B$42:$B$47,0),MATCH(Inputs_ByPrg!AB$5,Inputs_ByYear!$D$41:$Y$41,0))))</f>
        <v>0.17857924161054001</v>
      </c>
      <c r="AC23" s="265">
        <f>AB23*(1+(INDEX(Inputs_ByYear!$D$42:$Y$47,MATCH(Inputs_ByPrg!$C23,Inputs_ByYear!$B$42:$B$47,0),MATCH(Inputs_ByPrg!AC$5,Inputs_ByYear!$D$41:$Y$41,0))))</f>
        <v>0.17857924161054001</v>
      </c>
      <c r="AD23" s="265">
        <f>AC23*(1+(INDEX(Inputs_ByYear!$D$42:$Y$47,MATCH(Inputs_ByPrg!$C23,Inputs_ByYear!$B$42:$B$47,0),MATCH(Inputs_ByPrg!AD$5,Inputs_ByYear!$D$41:$Y$41,0))))</f>
        <v>0.17857924161054001</v>
      </c>
      <c r="AE23" s="256"/>
    </row>
    <row r="24" spans="2:31" ht="14.75" customHeight="1" x14ac:dyDescent="0.25">
      <c r="B24" s="227" t="s">
        <v>258</v>
      </c>
      <c r="C24" s="227" t="s">
        <v>235</v>
      </c>
      <c r="D24" s="227" t="s">
        <v>324</v>
      </c>
      <c r="E24" s="260" t="str">
        <f t="shared" si="0"/>
        <v>A_Traditional Community Solar_&gt;200-500</v>
      </c>
      <c r="F24" s="252">
        <v>0</v>
      </c>
      <c r="H24" s="288"/>
      <c r="I24" s="188">
        <v>0.18250383838428763</v>
      </c>
      <c r="J24" s="264">
        <f>I24*(1+(INDEX(Inputs_ByYear!$D$42:$Y$47,MATCH(Inputs_ByPrg!$C24,Inputs_ByYear!$B$42:$B$47,0),MATCH(Inputs_ByPrg!J$5,Inputs_ByYear!$D$41:$Y$41,0))))</f>
        <v>0.18250383838428763</v>
      </c>
      <c r="K24" s="265">
        <f>J24*(1+(INDEX(Inputs_ByYear!$D$42:$Y$47,MATCH(Inputs_ByPrg!$C24,Inputs_ByYear!$B$42:$B$47,0),MATCH(Inputs_ByPrg!K$5,Inputs_ByYear!$D$41:$Y$41,0))))</f>
        <v>0.18250383838428763</v>
      </c>
      <c r="L24" s="265">
        <f>K24*(1+(INDEX(Inputs_ByYear!$D$42:$Y$47,MATCH(Inputs_ByPrg!$C24,Inputs_ByYear!$B$42:$B$47,0),MATCH(Inputs_ByPrg!L$5,Inputs_ByYear!$D$41:$Y$41,0))))</f>
        <v>0.18250383838428763</v>
      </c>
      <c r="M24" s="265">
        <f>L24*(1+(INDEX(Inputs_ByYear!$D$42:$Y$47,MATCH(Inputs_ByPrg!$C24,Inputs_ByYear!$B$42:$B$47,0),MATCH(Inputs_ByPrg!M$5,Inputs_ByYear!$D$41:$Y$41,0))))</f>
        <v>0.18250383838428763</v>
      </c>
      <c r="N24" s="265">
        <f>M24*(1+(INDEX(Inputs_ByYear!$D$42:$Y$47,MATCH(Inputs_ByPrg!$C24,Inputs_ByYear!$B$42:$B$47,0),MATCH(Inputs_ByPrg!N$5,Inputs_ByYear!$D$41:$Y$41,0))))</f>
        <v>0.18250383838428763</v>
      </c>
      <c r="O24" s="265">
        <f>N24*(1+(INDEX(Inputs_ByYear!$D$42:$Y$47,MATCH(Inputs_ByPrg!$C24,Inputs_ByYear!$B$42:$B$47,0),MATCH(Inputs_ByPrg!O$5,Inputs_ByYear!$D$41:$Y$41,0))))</f>
        <v>0.18250383838428763</v>
      </c>
      <c r="P24" s="265">
        <f>O24*(1+(INDEX(Inputs_ByYear!$D$42:$Y$47,MATCH(Inputs_ByPrg!$C24,Inputs_ByYear!$B$42:$B$47,0),MATCH(Inputs_ByPrg!P$5,Inputs_ByYear!$D$41:$Y$41,0))))</f>
        <v>0.18250383838428763</v>
      </c>
      <c r="Q24" s="265">
        <f>P24*(1+(INDEX(Inputs_ByYear!$D$42:$Y$47,MATCH(Inputs_ByPrg!$C24,Inputs_ByYear!$B$42:$B$47,0),MATCH(Inputs_ByPrg!Q$5,Inputs_ByYear!$D$41:$Y$41,0))))</f>
        <v>0.18250383838428763</v>
      </c>
      <c r="R24" s="265">
        <f>Q24*(1+(INDEX(Inputs_ByYear!$D$42:$Y$47,MATCH(Inputs_ByPrg!$C24,Inputs_ByYear!$B$42:$B$47,0),MATCH(Inputs_ByPrg!R$5,Inputs_ByYear!$D$41:$Y$41,0))))</f>
        <v>0.18250383838428763</v>
      </c>
      <c r="S24" s="265">
        <f>R24*(1+(INDEX(Inputs_ByYear!$D$42:$Y$47,MATCH(Inputs_ByPrg!$C24,Inputs_ByYear!$B$42:$B$47,0),MATCH(Inputs_ByPrg!S$5,Inputs_ByYear!$D$41:$Y$41,0))))</f>
        <v>0.18250383838428763</v>
      </c>
      <c r="T24" s="265">
        <f>S24*(1+(INDEX(Inputs_ByYear!$D$42:$Y$47,MATCH(Inputs_ByPrg!$C24,Inputs_ByYear!$B$42:$B$47,0),MATCH(Inputs_ByPrg!T$5,Inputs_ByYear!$D$41:$Y$41,0))))</f>
        <v>0.18250383838428763</v>
      </c>
      <c r="U24" s="265">
        <f>T24*(1+(INDEX(Inputs_ByYear!$D$42:$Y$47,MATCH(Inputs_ByPrg!$C24,Inputs_ByYear!$B$42:$B$47,0),MATCH(Inputs_ByPrg!U$5,Inputs_ByYear!$D$41:$Y$41,0))))</f>
        <v>0.18250383838428763</v>
      </c>
      <c r="V24" s="265">
        <f>U24*(1+(INDEX(Inputs_ByYear!$D$42:$Y$47,MATCH(Inputs_ByPrg!$C24,Inputs_ByYear!$B$42:$B$47,0),MATCH(Inputs_ByPrg!V$5,Inputs_ByYear!$D$41:$Y$41,0))))</f>
        <v>0.18250383838428763</v>
      </c>
      <c r="W24" s="265">
        <f>V24*(1+(INDEX(Inputs_ByYear!$D$42:$Y$47,MATCH(Inputs_ByPrg!$C24,Inputs_ByYear!$B$42:$B$47,0),MATCH(Inputs_ByPrg!W$5,Inputs_ByYear!$D$41:$Y$41,0))))</f>
        <v>0.18250383838428763</v>
      </c>
      <c r="X24" s="265">
        <f>W24*(1+(INDEX(Inputs_ByYear!$D$42:$Y$47,MATCH(Inputs_ByPrg!$C24,Inputs_ByYear!$B$42:$B$47,0),MATCH(Inputs_ByPrg!X$5,Inputs_ByYear!$D$41:$Y$41,0))))</f>
        <v>0.18250383838428763</v>
      </c>
      <c r="Y24" s="265">
        <f>X24*(1+(INDEX(Inputs_ByYear!$D$42:$Y$47,MATCH(Inputs_ByPrg!$C24,Inputs_ByYear!$B$42:$B$47,0),MATCH(Inputs_ByPrg!Y$5,Inputs_ByYear!$D$41:$Y$41,0))))</f>
        <v>0.18250383838428763</v>
      </c>
      <c r="Z24" s="265">
        <f>Y24*(1+(INDEX(Inputs_ByYear!$D$42:$Y$47,MATCH(Inputs_ByPrg!$C24,Inputs_ByYear!$B$42:$B$47,0),MATCH(Inputs_ByPrg!Z$5,Inputs_ByYear!$D$41:$Y$41,0))))</f>
        <v>0.18250383838428763</v>
      </c>
      <c r="AA24" s="265">
        <f>Z24*(1+(INDEX(Inputs_ByYear!$D$42:$Y$47,MATCH(Inputs_ByPrg!$C24,Inputs_ByYear!$B$42:$B$47,0),MATCH(Inputs_ByPrg!AA$5,Inputs_ByYear!$D$41:$Y$41,0))))</f>
        <v>0.18250383838428763</v>
      </c>
      <c r="AB24" s="265">
        <f>AA24*(1+(INDEX(Inputs_ByYear!$D$42:$Y$47,MATCH(Inputs_ByPrg!$C24,Inputs_ByYear!$B$42:$B$47,0),MATCH(Inputs_ByPrg!AB$5,Inputs_ByYear!$D$41:$Y$41,0))))</f>
        <v>0.18250383838428763</v>
      </c>
      <c r="AC24" s="265">
        <f>AB24*(1+(INDEX(Inputs_ByYear!$D$42:$Y$47,MATCH(Inputs_ByPrg!$C24,Inputs_ByYear!$B$42:$B$47,0),MATCH(Inputs_ByPrg!AC$5,Inputs_ByYear!$D$41:$Y$41,0))))</f>
        <v>0.18250383838428763</v>
      </c>
      <c r="AD24" s="265">
        <f>AC24*(1+(INDEX(Inputs_ByYear!$D$42:$Y$47,MATCH(Inputs_ByPrg!$C24,Inputs_ByYear!$B$42:$B$47,0),MATCH(Inputs_ByPrg!AD$5,Inputs_ByYear!$D$41:$Y$41,0))))</f>
        <v>0.18250383838428763</v>
      </c>
      <c r="AE24" s="256"/>
    </row>
    <row r="25" spans="2:31" ht="14.75" customHeight="1" x14ac:dyDescent="0.25">
      <c r="B25" s="227" t="s">
        <v>258</v>
      </c>
      <c r="C25" s="227" t="s">
        <v>235</v>
      </c>
      <c r="D25" s="227" t="s">
        <v>326</v>
      </c>
      <c r="E25" s="260" t="str">
        <f t="shared" si="0"/>
        <v>A_Traditional Community Solar_&gt;500-2000</v>
      </c>
      <c r="F25" s="252">
        <v>0.36366666666666664</v>
      </c>
      <c r="H25" s="288"/>
      <c r="I25" s="188">
        <v>0.21666012959322334</v>
      </c>
      <c r="J25" s="264">
        <f>I25*(1+(INDEX(Inputs_ByYear!$D$42:$Y$47,MATCH(Inputs_ByPrg!$C25,Inputs_ByYear!$B$42:$B$47,0),MATCH(Inputs_ByPrg!J$5,Inputs_ByYear!$D$41:$Y$41,0))))</f>
        <v>0.21666012959322334</v>
      </c>
      <c r="K25" s="265">
        <f>J25*(1+(INDEX(Inputs_ByYear!$D$42:$Y$47,MATCH(Inputs_ByPrg!$C25,Inputs_ByYear!$B$42:$B$47,0),MATCH(Inputs_ByPrg!K$5,Inputs_ByYear!$D$41:$Y$41,0))))</f>
        <v>0.21666012959322334</v>
      </c>
      <c r="L25" s="265">
        <f>K25*(1+(INDEX(Inputs_ByYear!$D$42:$Y$47,MATCH(Inputs_ByPrg!$C25,Inputs_ByYear!$B$42:$B$47,0),MATCH(Inputs_ByPrg!L$5,Inputs_ByYear!$D$41:$Y$41,0))))</f>
        <v>0.21666012959322334</v>
      </c>
      <c r="M25" s="265">
        <f>L25*(1+(INDEX(Inputs_ByYear!$D$42:$Y$47,MATCH(Inputs_ByPrg!$C25,Inputs_ByYear!$B$42:$B$47,0),MATCH(Inputs_ByPrg!M$5,Inputs_ByYear!$D$41:$Y$41,0))))</f>
        <v>0.21666012959322334</v>
      </c>
      <c r="N25" s="265">
        <f>M25*(1+(INDEX(Inputs_ByYear!$D$42:$Y$47,MATCH(Inputs_ByPrg!$C25,Inputs_ByYear!$B$42:$B$47,0),MATCH(Inputs_ByPrg!N$5,Inputs_ByYear!$D$41:$Y$41,0))))</f>
        <v>0.21666012959322334</v>
      </c>
      <c r="O25" s="265">
        <f>N25*(1+(INDEX(Inputs_ByYear!$D$42:$Y$47,MATCH(Inputs_ByPrg!$C25,Inputs_ByYear!$B$42:$B$47,0),MATCH(Inputs_ByPrg!O$5,Inputs_ByYear!$D$41:$Y$41,0))))</f>
        <v>0.21666012959322334</v>
      </c>
      <c r="P25" s="265">
        <f>O25*(1+(INDEX(Inputs_ByYear!$D$42:$Y$47,MATCH(Inputs_ByPrg!$C25,Inputs_ByYear!$B$42:$B$47,0),MATCH(Inputs_ByPrg!P$5,Inputs_ByYear!$D$41:$Y$41,0))))</f>
        <v>0.21666012959322334</v>
      </c>
      <c r="Q25" s="265">
        <f>P25*(1+(INDEX(Inputs_ByYear!$D$42:$Y$47,MATCH(Inputs_ByPrg!$C25,Inputs_ByYear!$B$42:$B$47,0),MATCH(Inputs_ByPrg!Q$5,Inputs_ByYear!$D$41:$Y$41,0))))</f>
        <v>0.21666012959322334</v>
      </c>
      <c r="R25" s="265">
        <f>Q25*(1+(INDEX(Inputs_ByYear!$D$42:$Y$47,MATCH(Inputs_ByPrg!$C25,Inputs_ByYear!$B$42:$B$47,0),MATCH(Inputs_ByPrg!R$5,Inputs_ByYear!$D$41:$Y$41,0))))</f>
        <v>0.21666012959322334</v>
      </c>
      <c r="S25" s="265">
        <f>R25*(1+(INDEX(Inputs_ByYear!$D$42:$Y$47,MATCH(Inputs_ByPrg!$C25,Inputs_ByYear!$B$42:$B$47,0),MATCH(Inputs_ByPrg!S$5,Inputs_ByYear!$D$41:$Y$41,0))))</f>
        <v>0.21666012959322334</v>
      </c>
      <c r="T25" s="265">
        <f>S25*(1+(INDEX(Inputs_ByYear!$D$42:$Y$47,MATCH(Inputs_ByPrg!$C25,Inputs_ByYear!$B$42:$B$47,0),MATCH(Inputs_ByPrg!T$5,Inputs_ByYear!$D$41:$Y$41,0))))</f>
        <v>0.21666012959322334</v>
      </c>
      <c r="U25" s="265">
        <f>T25*(1+(INDEX(Inputs_ByYear!$D$42:$Y$47,MATCH(Inputs_ByPrg!$C25,Inputs_ByYear!$B$42:$B$47,0),MATCH(Inputs_ByPrg!U$5,Inputs_ByYear!$D$41:$Y$41,0))))</f>
        <v>0.21666012959322334</v>
      </c>
      <c r="V25" s="265">
        <f>U25*(1+(INDEX(Inputs_ByYear!$D$42:$Y$47,MATCH(Inputs_ByPrg!$C25,Inputs_ByYear!$B$42:$B$47,0),MATCH(Inputs_ByPrg!V$5,Inputs_ByYear!$D$41:$Y$41,0))))</f>
        <v>0.21666012959322334</v>
      </c>
      <c r="W25" s="265">
        <f>V25*(1+(INDEX(Inputs_ByYear!$D$42:$Y$47,MATCH(Inputs_ByPrg!$C25,Inputs_ByYear!$B$42:$B$47,0),MATCH(Inputs_ByPrg!W$5,Inputs_ByYear!$D$41:$Y$41,0))))</f>
        <v>0.21666012959322334</v>
      </c>
      <c r="X25" s="265">
        <f>W25*(1+(INDEX(Inputs_ByYear!$D$42:$Y$47,MATCH(Inputs_ByPrg!$C25,Inputs_ByYear!$B$42:$B$47,0),MATCH(Inputs_ByPrg!X$5,Inputs_ByYear!$D$41:$Y$41,0))))</f>
        <v>0.21666012959322334</v>
      </c>
      <c r="Y25" s="265">
        <f>X25*(1+(INDEX(Inputs_ByYear!$D$42:$Y$47,MATCH(Inputs_ByPrg!$C25,Inputs_ByYear!$B$42:$B$47,0),MATCH(Inputs_ByPrg!Y$5,Inputs_ByYear!$D$41:$Y$41,0))))</f>
        <v>0.21666012959322334</v>
      </c>
      <c r="Z25" s="265">
        <f>Y25*(1+(INDEX(Inputs_ByYear!$D$42:$Y$47,MATCH(Inputs_ByPrg!$C25,Inputs_ByYear!$B$42:$B$47,0),MATCH(Inputs_ByPrg!Z$5,Inputs_ByYear!$D$41:$Y$41,0))))</f>
        <v>0.21666012959322334</v>
      </c>
      <c r="AA25" s="265">
        <f>Z25*(1+(INDEX(Inputs_ByYear!$D$42:$Y$47,MATCH(Inputs_ByPrg!$C25,Inputs_ByYear!$B$42:$B$47,0),MATCH(Inputs_ByPrg!AA$5,Inputs_ByYear!$D$41:$Y$41,0))))</f>
        <v>0.21666012959322334</v>
      </c>
      <c r="AB25" s="265">
        <f>AA25*(1+(INDEX(Inputs_ByYear!$D$42:$Y$47,MATCH(Inputs_ByPrg!$C25,Inputs_ByYear!$B$42:$B$47,0),MATCH(Inputs_ByPrg!AB$5,Inputs_ByYear!$D$41:$Y$41,0))))</f>
        <v>0.21666012959322334</v>
      </c>
      <c r="AC25" s="265">
        <f>AB25*(1+(INDEX(Inputs_ByYear!$D$42:$Y$47,MATCH(Inputs_ByPrg!$C25,Inputs_ByYear!$B$42:$B$47,0),MATCH(Inputs_ByPrg!AC$5,Inputs_ByYear!$D$41:$Y$41,0))))</f>
        <v>0.21666012959322334</v>
      </c>
      <c r="AD25" s="265">
        <f>AC25*(1+(INDEX(Inputs_ByYear!$D$42:$Y$47,MATCH(Inputs_ByPrg!$C25,Inputs_ByYear!$B$42:$B$47,0),MATCH(Inputs_ByPrg!AD$5,Inputs_ByYear!$D$41:$Y$41,0))))</f>
        <v>0.21666012959322334</v>
      </c>
      <c r="AE25" s="256"/>
    </row>
    <row r="26" spans="2:31" ht="14.75" customHeight="1" x14ac:dyDescent="0.25">
      <c r="B26" s="227" t="s">
        <v>258</v>
      </c>
      <c r="C26" s="227" t="s">
        <v>235</v>
      </c>
      <c r="D26" s="227" t="s">
        <v>327</v>
      </c>
      <c r="E26" s="260" t="str">
        <f t="shared" si="0"/>
        <v>A_Traditional Community Solar_&gt;2000-5000</v>
      </c>
      <c r="F26" s="252">
        <v>0.63633333333333331</v>
      </c>
      <c r="H26" s="288"/>
      <c r="I26" s="188">
        <v>0.24778760850151516</v>
      </c>
      <c r="J26" s="264">
        <f>I26*(1+(INDEX(Inputs_ByYear!$D$42:$Y$47,MATCH(Inputs_ByPrg!$C26,Inputs_ByYear!$B$42:$B$47,0),MATCH(Inputs_ByPrg!J$5,Inputs_ByYear!$D$41:$Y$41,0))))</f>
        <v>0.24778760850151516</v>
      </c>
      <c r="K26" s="265">
        <f>J26*(1+(INDEX(Inputs_ByYear!$D$42:$Y$47,MATCH(Inputs_ByPrg!$C26,Inputs_ByYear!$B$42:$B$47,0),MATCH(Inputs_ByPrg!K$5,Inputs_ByYear!$D$41:$Y$41,0))))</f>
        <v>0.24778760850151516</v>
      </c>
      <c r="L26" s="265">
        <f>K26*(1+(INDEX(Inputs_ByYear!$D$42:$Y$47,MATCH(Inputs_ByPrg!$C26,Inputs_ByYear!$B$42:$B$47,0),MATCH(Inputs_ByPrg!L$5,Inputs_ByYear!$D$41:$Y$41,0))))</f>
        <v>0.24778760850151516</v>
      </c>
      <c r="M26" s="265">
        <f>L26*(1+(INDEX(Inputs_ByYear!$D$42:$Y$47,MATCH(Inputs_ByPrg!$C26,Inputs_ByYear!$B$42:$B$47,0),MATCH(Inputs_ByPrg!M$5,Inputs_ByYear!$D$41:$Y$41,0))))</f>
        <v>0.24778760850151516</v>
      </c>
      <c r="N26" s="265">
        <f>M26*(1+(INDEX(Inputs_ByYear!$D$42:$Y$47,MATCH(Inputs_ByPrg!$C26,Inputs_ByYear!$B$42:$B$47,0),MATCH(Inputs_ByPrg!N$5,Inputs_ByYear!$D$41:$Y$41,0))))</f>
        <v>0.24778760850151516</v>
      </c>
      <c r="O26" s="265">
        <f>N26*(1+(INDEX(Inputs_ByYear!$D$42:$Y$47,MATCH(Inputs_ByPrg!$C26,Inputs_ByYear!$B$42:$B$47,0),MATCH(Inputs_ByPrg!O$5,Inputs_ByYear!$D$41:$Y$41,0))))</f>
        <v>0.24778760850151516</v>
      </c>
      <c r="P26" s="265">
        <f>O26*(1+(INDEX(Inputs_ByYear!$D$42:$Y$47,MATCH(Inputs_ByPrg!$C26,Inputs_ByYear!$B$42:$B$47,0),MATCH(Inputs_ByPrg!P$5,Inputs_ByYear!$D$41:$Y$41,0))))</f>
        <v>0.24778760850151516</v>
      </c>
      <c r="Q26" s="265">
        <f>P26*(1+(INDEX(Inputs_ByYear!$D$42:$Y$47,MATCH(Inputs_ByPrg!$C26,Inputs_ByYear!$B$42:$B$47,0),MATCH(Inputs_ByPrg!Q$5,Inputs_ByYear!$D$41:$Y$41,0))))</f>
        <v>0.24778760850151516</v>
      </c>
      <c r="R26" s="265">
        <f>Q26*(1+(INDEX(Inputs_ByYear!$D$42:$Y$47,MATCH(Inputs_ByPrg!$C26,Inputs_ByYear!$B$42:$B$47,0),MATCH(Inputs_ByPrg!R$5,Inputs_ByYear!$D$41:$Y$41,0))))</f>
        <v>0.24778760850151516</v>
      </c>
      <c r="S26" s="265">
        <f>R26*(1+(INDEX(Inputs_ByYear!$D$42:$Y$47,MATCH(Inputs_ByPrg!$C26,Inputs_ByYear!$B$42:$B$47,0),MATCH(Inputs_ByPrg!S$5,Inputs_ByYear!$D$41:$Y$41,0))))</f>
        <v>0.24778760850151516</v>
      </c>
      <c r="T26" s="265">
        <f>S26*(1+(INDEX(Inputs_ByYear!$D$42:$Y$47,MATCH(Inputs_ByPrg!$C26,Inputs_ByYear!$B$42:$B$47,0),MATCH(Inputs_ByPrg!T$5,Inputs_ByYear!$D$41:$Y$41,0))))</f>
        <v>0.24778760850151516</v>
      </c>
      <c r="U26" s="265">
        <f>T26*(1+(INDEX(Inputs_ByYear!$D$42:$Y$47,MATCH(Inputs_ByPrg!$C26,Inputs_ByYear!$B$42:$B$47,0),MATCH(Inputs_ByPrg!U$5,Inputs_ByYear!$D$41:$Y$41,0))))</f>
        <v>0.24778760850151516</v>
      </c>
      <c r="V26" s="265">
        <f>U26*(1+(INDEX(Inputs_ByYear!$D$42:$Y$47,MATCH(Inputs_ByPrg!$C26,Inputs_ByYear!$B$42:$B$47,0),MATCH(Inputs_ByPrg!V$5,Inputs_ByYear!$D$41:$Y$41,0))))</f>
        <v>0.24778760850151516</v>
      </c>
      <c r="W26" s="265">
        <f>V26*(1+(INDEX(Inputs_ByYear!$D$42:$Y$47,MATCH(Inputs_ByPrg!$C26,Inputs_ByYear!$B$42:$B$47,0),MATCH(Inputs_ByPrg!W$5,Inputs_ByYear!$D$41:$Y$41,0))))</f>
        <v>0.24778760850151516</v>
      </c>
      <c r="X26" s="265">
        <f>W26*(1+(INDEX(Inputs_ByYear!$D$42:$Y$47,MATCH(Inputs_ByPrg!$C26,Inputs_ByYear!$B$42:$B$47,0),MATCH(Inputs_ByPrg!X$5,Inputs_ByYear!$D$41:$Y$41,0))))</f>
        <v>0.24778760850151516</v>
      </c>
      <c r="Y26" s="265">
        <f>X26*(1+(INDEX(Inputs_ByYear!$D$42:$Y$47,MATCH(Inputs_ByPrg!$C26,Inputs_ByYear!$B$42:$B$47,0),MATCH(Inputs_ByPrg!Y$5,Inputs_ByYear!$D$41:$Y$41,0))))</f>
        <v>0.24778760850151516</v>
      </c>
      <c r="Z26" s="265">
        <f>Y26*(1+(INDEX(Inputs_ByYear!$D$42:$Y$47,MATCH(Inputs_ByPrg!$C26,Inputs_ByYear!$B$42:$B$47,0),MATCH(Inputs_ByPrg!Z$5,Inputs_ByYear!$D$41:$Y$41,0))))</f>
        <v>0.24778760850151516</v>
      </c>
      <c r="AA26" s="265">
        <f>Z26*(1+(INDEX(Inputs_ByYear!$D$42:$Y$47,MATCH(Inputs_ByPrg!$C26,Inputs_ByYear!$B$42:$B$47,0),MATCH(Inputs_ByPrg!AA$5,Inputs_ByYear!$D$41:$Y$41,0))))</f>
        <v>0.24778760850151516</v>
      </c>
      <c r="AB26" s="265">
        <f>AA26*(1+(INDEX(Inputs_ByYear!$D$42:$Y$47,MATCH(Inputs_ByPrg!$C26,Inputs_ByYear!$B$42:$B$47,0),MATCH(Inputs_ByPrg!AB$5,Inputs_ByYear!$D$41:$Y$41,0))))</f>
        <v>0.24778760850151516</v>
      </c>
      <c r="AC26" s="265">
        <f>AB26*(1+(INDEX(Inputs_ByYear!$D$42:$Y$47,MATCH(Inputs_ByPrg!$C26,Inputs_ByYear!$B$42:$B$47,0),MATCH(Inputs_ByPrg!AC$5,Inputs_ByYear!$D$41:$Y$41,0))))</f>
        <v>0.24778760850151516</v>
      </c>
      <c r="AD26" s="265">
        <f>AC26*(1+(INDEX(Inputs_ByYear!$D$42:$Y$47,MATCH(Inputs_ByPrg!$C26,Inputs_ByYear!$B$42:$B$47,0),MATCH(Inputs_ByPrg!AD$5,Inputs_ByYear!$D$41:$Y$41,0))))</f>
        <v>0.24778760850151516</v>
      </c>
      <c r="AE26" s="256"/>
    </row>
    <row r="27" spans="2:31" ht="14.75" customHeight="1" x14ac:dyDescent="0.25">
      <c r="B27" s="227" t="s">
        <v>259</v>
      </c>
      <c r="C27" s="227" t="s">
        <v>235</v>
      </c>
      <c r="D27" s="227" t="s">
        <v>356</v>
      </c>
      <c r="E27" s="260" t="str">
        <f t="shared" si="0"/>
        <v>B_Traditional Community Solar_&lt;10</v>
      </c>
      <c r="F27" s="252">
        <v>0</v>
      </c>
      <c r="H27" s="288"/>
      <c r="I27" s="188">
        <v>0</v>
      </c>
      <c r="J27" s="264">
        <f>I27*(1+(INDEX(Inputs_ByYear!$D$42:$Y$47,MATCH(Inputs_ByPrg!$C27,Inputs_ByYear!$B$42:$B$47,0),MATCH(Inputs_ByPrg!J$5,Inputs_ByYear!$D$41:$Y$41,0))))</f>
        <v>0</v>
      </c>
      <c r="K27" s="265">
        <f>J27*(1+(INDEX(Inputs_ByYear!$D$42:$Y$47,MATCH(Inputs_ByPrg!$C27,Inputs_ByYear!$B$42:$B$47,0),MATCH(Inputs_ByPrg!K$5,Inputs_ByYear!$D$41:$Y$41,0))))</f>
        <v>0</v>
      </c>
      <c r="L27" s="265">
        <f>K27*(1+(INDEX(Inputs_ByYear!$D$42:$Y$47,MATCH(Inputs_ByPrg!$C27,Inputs_ByYear!$B$42:$B$47,0),MATCH(Inputs_ByPrg!L$5,Inputs_ByYear!$D$41:$Y$41,0))))</f>
        <v>0</v>
      </c>
      <c r="M27" s="265">
        <f>L27*(1+(INDEX(Inputs_ByYear!$D$42:$Y$47,MATCH(Inputs_ByPrg!$C27,Inputs_ByYear!$B$42:$B$47,0),MATCH(Inputs_ByPrg!M$5,Inputs_ByYear!$D$41:$Y$41,0))))</f>
        <v>0</v>
      </c>
      <c r="N27" s="265">
        <f>M27*(1+(INDEX(Inputs_ByYear!$D$42:$Y$47,MATCH(Inputs_ByPrg!$C27,Inputs_ByYear!$B$42:$B$47,0),MATCH(Inputs_ByPrg!N$5,Inputs_ByYear!$D$41:$Y$41,0))))</f>
        <v>0</v>
      </c>
      <c r="O27" s="265">
        <f>N27*(1+(INDEX(Inputs_ByYear!$D$42:$Y$47,MATCH(Inputs_ByPrg!$C27,Inputs_ByYear!$B$42:$B$47,0),MATCH(Inputs_ByPrg!O$5,Inputs_ByYear!$D$41:$Y$41,0))))</f>
        <v>0</v>
      </c>
      <c r="P27" s="265">
        <f>O27*(1+(INDEX(Inputs_ByYear!$D$42:$Y$47,MATCH(Inputs_ByPrg!$C27,Inputs_ByYear!$B$42:$B$47,0),MATCH(Inputs_ByPrg!P$5,Inputs_ByYear!$D$41:$Y$41,0))))</f>
        <v>0</v>
      </c>
      <c r="Q27" s="265">
        <f>P27*(1+(INDEX(Inputs_ByYear!$D$42:$Y$47,MATCH(Inputs_ByPrg!$C27,Inputs_ByYear!$B$42:$B$47,0),MATCH(Inputs_ByPrg!Q$5,Inputs_ByYear!$D$41:$Y$41,0))))</f>
        <v>0</v>
      </c>
      <c r="R27" s="265">
        <f>Q27*(1+(INDEX(Inputs_ByYear!$D$42:$Y$47,MATCH(Inputs_ByPrg!$C27,Inputs_ByYear!$B$42:$B$47,0),MATCH(Inputs_ByPrg!R$5,Inputs_ByYear!$D$41:$Y$41,0))))</f>
        <v>0</v>
      </c>
      <c r="S27" s="265">
        <f>R27*(1+(INDEX(Inputs_ByYear!$D$42:$Y$47,MATCH(Inputs_ByPrg!$C27,Inputs_ByYear!$B$42:$B$47,0),MATCH(Inputs_ByPrg!S$5,Inputs_ByYear!$D$41:$Y$41,0))))</f>
        <v>0</v>
      </c>
      <c r="T27" s="265">
        <f>S27*(1+(INDEX(Inputs_ByYear!$D$42:$Y$47,MATCH(Inputs_ByPrg!$C27,Inputs_ByYear!$B$42:$B$47,0),MATCH(Inputs_ByPrg!T$5,Inputs_ByYear!$D$41:$Y$41,0))))</f>
        <v>0</v>
      </c>
      <c r="U27" s="265">
        <f>T27*(1+(INDEX(Inputs_ByYear!$D$42:$Y$47,MATCH(Inputs_ByPrg!$C27,Inputs_ByYear!$B$42:$B$47,0),MATCH(Inputs_ByPrg!U$5,Inputs_ByYear!$D$41:$Y$41,0))))</f>
        <v>0</v>
      </c>
      <c r="V27" s="265">
        <f>U27*(1+(INDEX(Inputs_ByYear!$D$42:$Y$47,MATCH(Inputs_ByPrg!$C27,Inputs_ByYear!$B$42:$B$47,0),MATCH(Inputs_ByPrg!V$5,Inputs_ByYear!$D$41:$Y$41,0))))</f>
        <v>0</v>
      </c>
      <c r="W27" s="265">
        <f>V27*(1+(INDEX(Inputs_ByYear!$D$42:$Y$47,MATCH(Inputs_ByPrg!$C27,Inputs_ByYear!$B$42:$B$47,0),MATCH(Inputs_ByPrg!W$5,Inputs_ByYear!$D$41:$Y$41,0))))</f>
        <v>0</v>
      </c>
      <c r="X27" s="265">
        <f>W27*(1+(INDEX(Inputs_ByYear!$D$42:$Y$47,MATCH(Inputs_ByPrg!$C27,Inputs_ByYear!$B$42:$B$47,0),MATCH(Inputs_ByPrg!X$5,Inputs_ByYear!$D$41:$Y$41,0))))</f>
        <v>0</v>
      </c>
      <c r="Y27" s="265">
        <f>X27*(1+(INDEX(Inputs_ByYear!$D$42:$Y$47,MATCH(Inputs_ByPrg!$C27,Inputs_ByYear!$B$42:$B$47,0),MATCH(Inputs_ByPrg!Y$5,Inputs_ByYear!$D$41:$Y$41,0))))</f>
        <v>0</v>
      </c>
      <c r="Z27" s="265">
        <f>Y27*(1+(INDEX(Inputs_ByYear!$D$42:$Y$47,MATCH(Inputs_ByPrg!$C27,Inputs_ByYear!$B$42:$B$47,0),MATCH(Inputs_ByPrg!Z$5,Inputs_ByYear!$D$41:$Y$41,0))))</f>
        <v>0</v>
      </c>
      <c r="AA27" s="265">
        <f>Z27*(1+(INDEX(Inputs_ByYear!$D$42:$Y$47,MATCH(Inputs_ByPrg!$C27,Inputs_ByYear!$B$42:$B$47,0),MATCH(Inputs_ByPrg!AA$5,Inputs_ByYear!$D$41:$Y$41,0))))</f>
        <v>0</v>
      </c>
      <c r="AB27" s="265">
        <f>AA27*(1+(INDEX(Inputs_ByYear!$D$42:$Y$47,MATCH(Inputs_ByPrg!$C27,Inputs_ByYear!$B$42:$B$47,0),MATCH(Inputs_ByPrg!AB$5,Inputs_ByYear!$D$41:$Y$41,0))))</f>
        <v>0</v>
      </c>
      <c r="AC27" s="265">
        <f>AB27*(1+(INDEX(Inputs_ByYear!$D$42:$Y$47,MATCH(Inputs_ByPrg!$C27,Inputs_ByYear!$B$42:$B$47,0),MATCH(Inputs_ByPrg!AC$5,Inputs_ByYear!$D$41:$Y$41,0))))</f>
        <v>0</v>
      </c>
      <c r="AD27" s="265">
        <f>AC27*(1+(INDEX(Inputs_ByYear!$D$42:$Y$47,MATCH(Inputs_ByPrg!$C27,Inputs_ByYear!$B$42:$B$47,0),MATCH(Inputs_ByPrg!AD$5,Inputs_ByYear!$D$41:$Y$41,0))))</f>
        <v>0</v>
      </c>
      <c r="AE27" s="256"/>
    </row>
    <row r="28" spans="2:31" ht="14.75" customHeight="1" x14ac:dyDescent="0.25">
      <c r="B28" s="227" t="s">
        <v>259</v>
      </c>
      <c r="C28" s="227" t="s">
        <v>235</v>
      </c>
      <c r="D28" s="227" t="s">
        <v>357</v>
      </c>
      <c r="E28" s="260" t="str">
        <f t="shared" si="0"/>
        <v>B_Traditional Community Solar_&gt;10-25</v>
      </c>
      <c r="F28" s="252">
        <v>0</v>
      </c>
      <c r="H28" s="288"/>
      <c r="I28" s="188">
        <v>0.15627141084540458</v>
      </c>
      <c r="J28" s="264">
        <f>I28*(1+(INDEX(Inputs_ByYear!$D$42:$Y$47,MATCH(Inputs_ByPrg!$C28,Inputs_ByYear!$B$42:$B$47,0),MATCH(Inputs_ByPrg!J$5,Inputs_ByYear!$D$41:$Y$41,0))))</f>
        <v>0.15627141084540458</v>
      </c>
      <c r="K28" s="265">
        <f>J28*(1+(INDEX(Inputs_ByYear!$D$42:$Y$47,MATCH(Inputs_ByPrg!$C28,Inputs_ByYear!$B$42:$B$47,0),MATCH(Inputs_ByPrg!K$5,Inputs_ByYear!$D$41:$Y$41,0))))</f>
        <v>0.15627141084540458</v>
      </c>
      <c r="L28" s="265">
        <f>K28*(1+(INDEX(Inputs_ByYear!$D$42:$Y$47,MATCH(Inputs_ByPrg!$C28,Inputs_ByYear!$B$42:$B$47,0),MATCH(Inputs_ByPrg!L$5,Inputs_ByYear!$D$41:$Y$41,0))))</f>
        <v>0.15627141084540458</v>
      </c>
      <c r="M28" s="265">
        <f>L28*(1+(INDEX(Inputs_ByYear!$D$42:$Y$47,MATCH(Inputs_ByPrg!$C28,Inputs_ByYear!$B$42:$B$47,0),MATCH(Inputs_ByPrg!M$5,Inputs_ByYear!$D$41:$Y$41,0))))</f>
        <v>0.15627141084540458</v>
      </c>
      <c r="N28" s="265">
        <f>M28*(1+(INDEX(Inputs_ByYear!$D$42:$Y$47,MATCH(Inputs_ByPrg!$C28,Inputs_ByYear!$B$42:$B$47,0),MATCH(Inputs_ByPrg!N$5,Inputs_ByYear!$D$41:$Y$41,0))))</f>
        <v>0.15627141084540458</v>
      </c>
      <c r="O28" s="265">
        <f>N28*(1+(INDEX(Inputs_ByYear!$D$42:$Y$47,MATCH(Inputs_ByPrg!$C28,Inputs_ByYear!$B$42:$B$47,0),MATCH(Inputs_ByPrg!O$5,Inputs_ByYear!$D$41:$Y$41,0))))</f>
        <v>0.15627141084540458</v>
      </c>
      <c r="P28" s="265">
        <f>O28*(1+(INDEX(Inputs_ByYear!$D$42:$Y$47,MATCH(Inputs_ByPrg!$C28,Inputs_ByYear!$B$42:$B$47,0),MATCH(Inputs_ByPrg!P$5,Inputs_ByYear!$D$41:$Y$41,0))))</f>
        <v>0.15627141084540458</v>
      </c>
      <c r="Q28" s="265">
        <f>P28*(1+(INDEX(Inputs_ByYear!$D$42:$Y$47,MATCH(Inputs_ByPrg!$C28,Inputs_ByYear!$B$42:$B$47,0),MATCH(Inputs_ByPrg!Q$5,Inputs_ByYear!$D$41:$Y$41,0))))</f>
        <v>0.15627141084540458</v>
      </c>
      <c r="R28" s="265">
        <f>Q28*(1+(INDEX(Inputs_ByYear!$D$42:$Y$47,MATCH(Inputs_ByPrg!$C28,Inputs_ByYear!$B$42:$B$47,0),MATCH(Inputs_ByPrg!R$5,Inputs_ByYear!$D$41:$Y$41,0))))</f>
        <v>0.15627141084540458</v>
      </c>
      <c r="S28" s="265">
        <f>R28*(1+(INDEX(Inputs_ByYear!$D$42:$Y$47,MATCH(Inputs_ByPrg!$C28,Inputs_ByYear!$B$42:$B$47,0),MATCH(Inputs_ByPrg!S$5,Inputs_ByYear!$D$41:$Y$41,0))))</f>
        <v>0.15627141084540458</v>
      </c>
      <c r="T28" s="265">
        <f>S28*(1+(INDEX(Inputs_ByYear!$D$42:$Y$47,MATCH(Inputs_ByPrg!$C28,Inputs_ByYear!$B$42:$B$47,0),MATCH(Inputs_ByPrg!T$5,Inputs_ByYear!$D$41:$Y$41,0))))</f>
        <v>0.15627141084540458</v>
      </c>
      <c r="U28" s="265">
        <f>T28*(1+(INDEX(Inputs_ByYear!$D$42:$Y$47,MATCH(Inputs_ByPrg!$C28,Inputs_ByYear!$B$42:$B$47,0),MATCH(Inputs_ByPrg!U$5,Inputs_ByYear!$D$41:$Y$41,0))))</f>
        <v>0.15627141084540458</v>
      </c>
      <c r="V28" s="265">
        <f>U28*(1+(INDEX(Inputs_ByYear!$D$42:$Y$47,MATCH(Inputs_ByPrg!$C28,Inputs_ByYear!$B$42:$B$47,0),MATCH(Inputs_ByPrg!V$5,Inputs_ByYear!$D$41:$Y$41,0))))</f>
        <v>0.15627141084540458</v>
      </c>
      <c r="W28" s="265">
        <f>V28*(1+(INDEX(Inputs_ByYear!$D$42:$Y$47,MATCH(Inputs_ByPrg!$C28,Inputs_ByYear!$B$42:$B$47,0),MATCH(Inputs_ByPrg!W$5,Inputs_ByYear!$D$41:$Y$41,0))))</f>
        <v>0.15627141084540458</v>
      </c>
      <c r="X28" s="265">
        <f>W28*(1+(INDEX(Inputs_ByYear!$D$42:$Y$47,MATCH(Inputs_ByPrg!$C28,Inputs_ByYear!$B$42:$B$47,0),MATCH(Inputs_ByPrg!X$5,Inputs_ByYear!$D$41:$Y$41,0))))</f>
        <v>0.15627141084540458</v>
      </c>
      <c r="Y28" s="265">
        <f>X28*(1+(INDEX(Inputs_ByYear!$D$42:$Y$47,MATCH(Inputs_ByPrg!$C28,Inputs_ByYear!$B$42:$B$47,0),MATCH(Inputs_ByPrg!Y$5,Inputs_ByYear!$D$41:$Y$41,0))))</f>
        <v>0.15627141084540458</v>
      </c>
      <c r="Z28" s="265">
        <f>Y28*(1+(INDEX(Inputs_ByYear!$D$42:$Y$47,MATCH(Inputs_ByPrg!$C28,Inputs_ByYear!$B$42:$B$47,0),MATCH(Inputs_ByPrg!Z$5,Inputs_ByYear!$D$41:$Y$41,0))))</f>
        <v>0.15627141084540458</v>
      </c>
      <c r="AA28" s="265">
        <f>Z28*(1+(INDEX(Inputs_ByYear!$D$42:$Y$47,MATCH(Inputs_ByPrg!$C28,Inputs_ByYear!$B$42:$B$47,0),MATCH(Inputs_ByPrg!AA$5,Inputs_ByYear!$D$41:$Y$41,0))))</f>
        <v>0.15627141084540458</v>
      </c>
      <c r="AB28" s="265">
        <f>AA28*(1+(INDEX(Inputs_ByYear!$D$42:$Y$47,MATCH(Inputs_ByPrg!$C28,Inputs_ByYear!$B$42:$B$47,0),MATCH(Inputs_ByPrg!AB$5,Inputs_ByYear!$D$41:$Y$41,0))))</f>
        <v>0.15627141084540458</v>
      </c>
      <c r="AC28" s="265">
        <f>AB28*(1+(INDEX(Inputs_ByYear!$D$42:$Y$47,MATCH(Inputs_ByPrg!$C28,Inputs_ByYear!$B$42:$B$47,0),MATCH(Inputs_ByPrg!AC$5,Inputs_ByYear!$D$41:$Y$41,0))))</f>
        <v>0.15627141084540458</v>
      </c>
      <c r="AD28" s="265">
        <f>AC28*(1+(INDEX(Inputs_ByYear!$D$42:$Y$47,MATCH(Inputs_ByPrg!$C28,Inputs_ByYear!$B$42:$B$47,0),MATCH(Inputs_ByPrg!AD$5,Inputs_ByYear!$D$41:$Y$41,0))))</f>
        <v>0.15627141084540458</v>
      </c>
      <c r="AE28" s="256"/>
    </row>
    <row r="29" spans="2:31" ht="14.75" customHeight="1" x14ac:dyDescent="0.25">
      <c r="B29" s="227" t="s">
        <v>259</v>
      </c>
      <c r="C29" s="227" t="s">
        <v>235</v>
      </c>
      <c r="D29" s="227" t="s">
        <v>322</v>
      </c>
      <c r="E29" s="260" t="str">
        <f t="shared" si="0"/>
        <v>B_Traditional Community Solar_&gt;25-100</v>
      </c>
      <c r="F29" s="252">
        <v>0</v>
      </c>
      <c r="H29" s="288"/>
      <c r="I29" s="188">
        <v>0.16581513802784484</v>
      </c>
      <c r="J29" s="264">
        <f>I29*(1+(INDEX(Inputs_ByYear!$D$42:$Y$47,MATCH(Inputs_ByPrg!$C29,Inputs_ByYear!$B$42:$B$47,0),MATCH(Inputs_ByPrg!J$5,Inputs_ByYear!$D$41:$Y$41,0))))</f>
        <v>0.16581513802784484</v>
      </c>
      <c r="K29" s="265">
        <f>J29*(1+(INDEX(Inputs_ByYear!$D$42:$Y$47,MATCH(Inputs_ByPrg!$C29,Inputs_ByYear!$B$42:$B$47,0),MATCH(Inputs_ByPrg!K$5,Inputs_ByYear!$D$41:$Y$41,0))))</f>
        <v>0.16581513802784484</v>
      </c>
      <c r="L29" s="265">
        <f>K29*(1+(INDEX(Inputs_ByYear!$D$42:$Y$47,MATCH(Inputs_ByPrg!$C29,Inputs_ByYear!$B$42:$B$47,0),MATCH(Inputs_ByPrg!L$5,Inputs_ByYear!$D$41:$Y$41,0))))</f>
        <v>0.16581513802784484</v>
      </c>
      <c r="M29" s="265">
        <f>L29*(1+(INDEX(Inputs_ByYear!$D$42:$Y$47,MATCH(Inputs_ByPrg!$C29,Inputs_ByYear!$B$42:$B$47,0),MATCH(Inputs_ByPrg!M$5,Inputs_ByYear!$D$41:$Y$41,0))))</f>
        <v>0.16581513802784484</v>
      </c>
      <c r="N29" s="265">
        <f>M29*(1+(INDEX(Inputs_ByYear!$D$42:$Y$47,MATCH(Inputs_ByPrg!$C29,Inputs_ByYear!$B$42:$B$47,0),MATCH(Inputs_ByPrg!N$5,Inputs_ByYear!$D$41:$Y$41,0))))</f>
        <v>0.16581513802784484</v>
      </c>
      <c r="O29" s="265">
        <f>N29*(1+(INDEX(Inputs_ByYear!$D$42:$Y$47,MATCH(Inputs_ByPrg!$C29,Inputs_ByYear!$B$42:$B$47,0),MATCH(Inputs_ByPrg!O$5,Inputs_ByYear!$D$41:$Y$41,0))))</f>
        <v>0.16581513802784484</v>
      </c>
      <c r="P29" s="265">
        <f>O29*(1+(INDEX(Inputs_ByYear!$D$42:$Y$47,MATCH(Inputs_ByPrg!$C29,Inputs_ByYear!$B$42:$B$47,0),MATCH(Inputs_ByPrg!P$5,Inputs_ByYear!$D$41:$Y$41,0))))</f>
        <v>0.16581513802784484</v>
      </c>
      <c r="Q29" s="265">
        <f>P29*(1+(INDEX(Inputs_ByYear!$D$42:$Y$47,MATCH(Inputs_ByPrg!$C29,Inputs_ByYear!$B$42:$B$47,0),MATCH(Inputs_ByPrg!Q$5,Inputs_ByYear!$D$41:$Y$41,0))))</f>
        <v>0.16581513802784484</v>
      </c>
      <c r="R29" s="265">
        <f>Q29*(1+(INDEX(Inputs_ByYear!$D$42:$Y$47,MATCH(Inputs_ByPrg!$C29,Inputs_ByYear!$B$42:$B$47,0),MATCH(Inputs_ByPrg!R$5,Inputs_ByYear!$D$41:$Y$41,0))))</f>
        <v>0.16581513802784484</v>
      </c>
      <c r="S29" s="265">
        <f>R29*(1+(INDEX(Inputs_ByYear!$D$42:$Y$47,MATCH(Inputs_ByPrg!$C29,Inputs_ByYear!$B$42:$B$47,0),MATCH(Inputs_ByPrg!S$5,Inputs_ByYear!$D$41:$Y$41,0))))</f>
        <v>0.16581513802784484</v>
      </c>
      <c r="T29" s="265">
        <f>S29*(1+(INDEX(Inputs_ByYear!$D$42:$Y$47,MATCH(Inputs_ByPrg!$C29,Inputs_ByYear!$B$42:$B$47,0),MATCH(Inputs_ByPrg!T$5,Inputs_ByYear!$D$41:$Y$41,0))))</f>
        <v>0.16581513802784484</v>
      </c>
      <c r="U29" s="265">
        <f>T29*(1+(INDEX(Inputs_ByYear!$D$42:$Y$47,MATCH(Inputs_ByPrg!$C29,Inputs_ByYear!$B$42:$B$47,0),MATCH(Inputs_ByPrg!U$5,Inputs_ByYear!$D$41:$Y$41,0))))</f>
        <v>0.16581513802784484</v>
      </c>
      <c r="V29" s="265">
        <f>U29*(1+(INDEX(Inputs_ByYear!$D$42:$Y$47,MATCH(Inputs_ByPrg!$C29,Inputs_ByYear!$B$42:$B$47,0),MATCH(Inputs_ByPrg!V$5,Inputs_ByYear!$D$41:$Y$41,0))))</f>
        <v>0.16581513802784484</v>
      </c>
      <c r="W29" s="265">
        <f>V29*(1+(INDEX(Inputs_ByYear!$D$42:$Y$47,MATCH(Inputs_ByPrg!$C29,Inputs_ByYear!$B$42:$B$47,0),MATCH(Inputs_ByPrg!W$5,Inputs_ByYear!$D$41:$Y$41,0))))</f>
        <v>0.16581513802784484</v>
      </c>
      <c r="X29" s="265">
        <f>W29*(1+(INDEX(Inputs_ByYear!$D$42:$Y$47,MATCH(Inputs_ByPrg!$C29,Inputs_ByYear!$B$42:$B$47,0),MATCH(Inputs_ByPrg!X$5,Inputs_ByYear!$D$41:$Y$41,0))))</f>
        <v>0.16581513802784484</v>
      </c>
      <c r="Y29" s="265">
        <f>X29*(1+(INDEX(Inputs_ByYear!$D$42:$Y$47,MATCH(Inputs_ByPrg!$C29,Inputs_ByYear!$B$42:$B$47,0),MATCH(Inputs_ByPrg!Y$5,Inputs_ByYear!$D$41:$Y$41,0))))</f>
        <v>0.16581513802784484</v>
      </c>
      <c r="Z29" s="265">
        <f>Y29*(1+(INDEX(Inputs_ByYear!$D$42:$Y$47,MATCH(Inputs_ByPrg!$C29,Inputs_ByYear!$B$42:$B$47,0),MATCH(Inputs_ByPrg!Z$5,Inputs_ByYear!$D$41:$Y$41,0))))</f>
        <v>0.16581513802784484</v>
      </c>
      <c r="AA29" s="265">
        <f>Z29*(1+(INDEX(Inputs_ByYear!$D$42:$Y$47,MATCH(Inputs_ByPrg!$C29,Inputs_ByYear!$B$42:$B$47,0),MATCH(Inputs_ByPrg!AA$5,Inputs_ByYear!$D$41:$Y$41,0))))</f>
        <v>0.16581513802784484</v>
      </c>
      <c r="AB29" s="265">
        <f>AA29*(1+(INDEX(Inputs_ByYear!$D$42:$Y$47,MATCH(Inputs_ByPrg!$C29,Inputs_ByYear!$B$42:$B$47,0),MATCH(Inputs_ByPrg!AB$5,Inputs_ByYear!$D$41:$Y$41,0))))</f>
        <v>0.16581513802784484</v>
      </c>
      <c r="AC29" s="265">
        <f>AB29*(1+(INDEX(Inputs_ByYear!$D$42:$Y$47,MATCH(Inputs_ByPrg!$C29,Inputs_ByYear!$B$42:$B$47,0),MATCH(Inputs_ByPrg!AC$5,Inputs_ByYear!$D$41:$Y$41,0))))</f>
        <v>0.16581513802784484</v>
      </c>
      <c r="AD29" s="265">
        <f>AC29*(1+(INDEX(Inputs_ByYear!$D$42:$Y$47,MATCH(Inputs_ByPrg!$C29,Inputs_ByYear!$B$42:$B$47,0),MATCH(Inputs_ByPrg!AD$5,Inputs_ByYear!$D$41:$Y$41,0))))</f>
        <v>0.16581513802784484</v>
      </c>
      <c r="AE29" s="256"/>
    </row>
    <row r="30" spans="2:31" ht="14.75" customHeight="1" x14ac:dyDescent="0.25">
      <c r="B30" s="227" t="s">
        <v>259</v>
      </c>
      <c r="C30" s="227" t="s">
        <v>235</v>
      </c>
      <c r="D30" s="227" t="s">
        <v>323</v>
      </c>
      <c r="E30" s="260" t="str">
        <f t="shared" si="0"/>
        <v>B_Traditional Community Solar_&gt;100-200</v>
      </c>
      <c r="F30" s="252">
        <v>0</v>
      </c>
      <c r="H30" s="288"/>
      <c r="I30" s="188">
        <v>0.17460652395247334</v>
      </c>
      <c r="J30" s="264">
        <f>I30*(1+(INDEX(Inputs_ByYear!$D$42:$Y$47,MATCH(Inputs_ByPrg!$C30,Inputs_ByYear!$B$42:$B$47,0),MATCH(Inputs_ByPrg!J$5,Inputs_ByYear!$D$41:$Y$41,0))))</f>
        <v>0.17460652395247334</v>
      </c>
      <c r="K30" s="265">
        <f>J30*(1+(INDEX(Inputs_ByYear!$D$42:$Y$47,MATCH(Inputs_ByPrg!$C30,Inputs_ByYear!$B$42:$B$47,0),MATCH(Inputs_ByPrg!K$5,Inputs_ByYear!$D$41:$Y$41,0))))</f>
        <v>0.17460652395247334</v>
      </c>
      <c r="L30" s="265">
        <f>K30*(1+(INDEX(Inputs_ByYear!$D$42:$Y$47,MATCH(Inputs_ByPrg!$C30,Inputs_ByYear!$B$42:$B$47,0),MATCH(Inputs_ByPrg!L$5,Inputs_ByYear!$D$41:$Y$41,0))))</f>
        <v>0.17460652395247334</v>
      </c>
      <c r="M30" s="265">
        <f>L30*(1+(INDEX(Inputs_ByYear!$D$42:$Y$47,MATCH(Inputs_ByPrg!$C30,Inputs_ByYear!$B$42:$B$47,0),MATCH(Inputs_ByPrg!M$5,Inputs_ByYear!$D$41:$Y$41,0))))</f>
        <v>0.17460652395247334</v>
      </c>
      <c r="N30" s="265">
        <f>M30*(1+(INDEX(Inputs_ByYear!$D$42:$Y$47,MATCH(Inputs_ByPrg!$C30,Inputs_ByYear!$B$42:$B$47,0),MATCH(Inputs_ByPrg!N$5,Inputs_ByYear!$D$41:$Y$41,0))))</f>
        <v>0.17460652395247334</v>
      </c>
      <c r="O30" s="265">
        <f>N30*(1+(INDEX(Inputs_ByYear!$D$42:$Y$47,MATCH(Inputs_ByPrg!$C30,Inputs_ByYear!$B$42:$B$47,0),MATCH(Inputs_ByPrg!O$5,Inputs_ByYear!$D$41:$Y$41,0))))</f>
        <v>0.17460652395247334</v>
      </c>
      <c r="P30" s="265">
        <f>O30*(1+(INDEX(Inputs_ByYear!$D$42:$Y$47,MATCH(Inputs_ByPrg!$C30,Inputs_ByYear!$B$42:$B$47,0),MATCH(Inputs_ByPrg!P$5,Inputs_ByYear!$D$41:$Y$41,0))))</f>
        <v>0.17460652395247334</v>
      </c>
      <c r="Q30" s="265">
        <f>P30*(1+(INDEX(Inputs_ByYear!$D$42:$Y$47,MATCH(Inputs_ByPrg!$C30,Inputs_ByYear!$B$42:$B$47,0),MATCH(Inputs_ByPrg!Q$5,Inputs_ByYear!$D$41:$Y$41,0))))</f>
        <v>0.17460652395247334</v>
      </c>
      <c r="R30" s="265">
        <f>Q30*(1+(INDEX(Inputs_ByYear!$D$42:$Y$47,MATCH(Inputs_ByPrg!$C30,Inputs_ByYear!$B$42:$B$47,0),MATCH(Inputs_ByPrg!R$5,Inputs_ByYear!$D$41:$Y$41,0))))</f>
        <v>0.17460652395247334</v>
      </c>
      <c r="S30" s="265">
        <f>R30*(1+(INDEX(Inputs_ByYear!$D$42:$Y$47,MATCH(Inputs_ByPrg!$C30,Inputs_ByYear!$B$42:$B$47,0),MATCH(Inputs_ByPrg!S$5,Inputs_ByYear!$D$41:$Y$41,0))))</f>
        <v>0.17460652395247334</v>
      </c>
      <c r="T30" s="265">
        <f>S30*(1+(INDEX(Inputs_ByYear!$D$42:$Y$47,MATCH(Inputs_ByPrg!$C30,Inputs_ByYear!$B$42:$B$47,0),MATCH(Inputs_ByPrg!T$5,Inputs_ByYear!$D$41:$Y$41,0))))</f>
        <v>0.17460652395247334</v>
      </c>
      <c r="U30" s="265">
        <f>T30*(1+(INDEX(Inputs_ByYear!$D$42:$Y$47,MATCH(Inputs_ByPrg!$C30,Inputs_ByYear!$B$42:$B$47,0),MATCH(Inputs_ByPrg!U$5,Inputs_ByYear!$D$41:$Y$41,0))))</f>
        <v>0.17460652395247334</v>
      </c>
      <c r="V30" s="265">
        <f>U30*(1+(INDEX(Inputs_ByYear!$D$42:$Y$47,MATCH(Inputs_ByPrg!$C30,Inputs_ByYear!$B$42:$B$47,0),MATCH(Inputs_ByPrg!V$5,Inputs_ByYear!$D$41:$Y$41,0))))</f>
        <v>0.17460652395247334</v>
      </c>
      <c r="W30" s="265">
        <f>V30*(1+(INDEX(Inputs_ByYear!$D$42:$Y$47,MATCH(Inputs_ByPrg!$C30,Inputs_ByYear!$B$42:$B$47,0),MATCH(Inputs_ByPrg!W$5,Inputs_ByYear!$D$41:$Y$41,0))))</f>
        <v>0.17460652395247334</v>
      </c>
      <c r="X30" s="265">
        <f>W30*(1+(INDEX(Inputs_ByYear!$D$42:$Y$47,MATCH(Inputs_ByPrg!$C30,Inputs_ByYear!$B$42:$B$47,0),MATCH(Inputs_ByPrg!X$5,Inputs_ByYear!$D$41:$Y$41,0))))</f>
        <v>0.17460652395247334</v>
      </c>
      <c r="Y30" s="265">
        <f>X30*(1+(INDEX(Inputs_ByYear!$D$42:$Y$47,MATCH(Inputs_ByPrg!$C30,Inputs_ByYear!$B$42:$B$47,0),MATCH(Inputs_ByPrg!Y$5,Inputs_ByYear!$D$41:$Y$41,0))))</f>
        <v>0.17460652395247334</v>
      </c>
      <c r="Z30" s="265">
        <f>Y30*(1+(INDEX(Inputs_ByYear!$D$42:$Y$47,MATCH(Inputs_ByPrg!$C30,Inputs_ByYear!$B$42:$B$47,0),MATCH(Inputs_ByPrg!Z$5,Inputs_ByYear!$D$41:$Y$41,0))))</f>
        <v>0.17460652395247334</v>
      </c>
      <c r="AA30" s="265">
        <f>Z30*(1+(INDEX(Inputs_ByYear!$D$42:$Y$47,MATCH(Inputs_ByPrg!$C30,Inputs_ByYear!$B$42:$B$47,0),MATCH(Inputs_ByPrg!AA$5,Inputs_ByYear!$D$41:$Y$41,0))))</f>
        <v>0.17460652395247334</v>
      </c>
      <c r="AB30" s="265">
        <f>AA30*(1+(INDEX(Inputs_ByYear!$D$42:$Y$47,MATCH(Inputs_ByPrg!$C30,Inputs_ByYear!$B$42:$B$47,0),MATCH(Inputs_ByPrg!AB$5,Inputs_ByYear!$D$41:$Y$41,0))))</f>
        <v>0.17460652395247334</v>
      </c>
      <c r="AC30" s="265">
        <f>AB30*(1+(INDEX(Inputs_ByYear!$D$42:$Y$47,MATCH(Inputs_ByPrg!$C30,Inputs_ByYear!$B$42:$B$47,0),MATCH(Inputs_ByPrg!AC$5,Inputs_ByYear!$D$41:$Y$41,0))))</f>
        <v>0.17460652395247334</v>
      </c>
      <c r="AD30" s="265">
        <f>AC30*(1+(INDEX(Inputs_ByYear!$D$42:$Y$47,MATCH(Inputs_ByPrg!$C30,Inputs_ByYear!$B$42:$B$47,0),MATCH(Inputs_ByPrg!AD$5,Inputs_ByYear!$D$41:$Y$41,0))))</f>
        <v>0.17460652395247334</v>
      </c>
      <c r="AE30" s="256"/>
    </row>
    <row r="31" spans="2:31" ht="14.75" customHeight="1" x14ac:dyDescent="0.25">
      <c r="B31" s="227" t="s">
        <v>259</v>
      </c>
      <c r="C31" s="227" t="s">
        <v>235</v>
      </c>
      <c r="D31" s="227" t="s">
        <v>324</v>
      </c>
      <c r="E31" s="260" t="str">
        <f t="shared" si="0"/>
        <v>B_Traditional Community Solar_&gt;200-500</v>
      </c>
      <c r="F31" s="252">
        <v>1.8333333333333335E-3</v>
      </c>
      <c r="H31" s="288"/>
      <c r="I31" s="188">
        <v>0.17490591924365745</v>
      </c>
      <c r="J31" s="264">
        <f>I31*(1+(INDEX(Inputs_ByYear!$D$42:$Y$47,MATCH(Inputs_ByPrg!$C31,Inputs_ByYear!$B$42:$B$47,0),MATCH(Inputs_ByPrg!J$5,Inputs_ByYear!$D$41:$Y$41,0))))</f>
        <v>0.17490591924365745</v>
      </c>
      <c r="K31" s="265">
        <f>J31*(1+(INDEX(Inputs_ByYear!$D$42:$Y$47,MATCH(Inputs_ByPrg!$C31,Inputs_ByYear!$B$42:$B$47,0),MATCH(Inputs_ByPrg!K$5,Inputs_ByYear!$D$41:$Y$41,0))))</f>
        <v>0.17490591924365745</v>
      </c>
      <c r="L31" s="265">
        <f>K31*(1+(INDEX(Inputs_ByYear!$D$42:$Y$47,MATCH(Inputs_ByPrg!$C31,Inputs_ByYear!$B$42:$B$47,0),MATCH(Inputs_ByPrg!L$5,Inputs_ByYear!$D$41:$Y$41,0))))</f>
        <v>0.17490591924365745</v>
      </c>
      <c r="M31" s="265">
        <f>L31*(1+(INDEX(Inputs_ByYear!$D$42:$Y$47,MATCH(Inputs_ByPrg!$C31,Inputs_ByYear!$B$42:$B$47,0),MATCH(Inputs_ByPrg!M$5,Inputs_ByYear!$D$41:$Y$41,0))))</f>
        <v>0.17490591924365745</v>
      </c>
      <c r="N31" s="265">
        <f>M31*(1+(INDEX(Inputs_ByYear!$D$42:$Y$47,MATCH(Inputs_ByPrg!$C31,Inputs_ByYear!$B$42:$B$47,0),MATCH(Inputs_ByPrg!N$5,Inputs_ByYear!$D$41:$Y$41,0))))</f>
        <v>0.17490591924365745</v>
      </c>
      <c r="O31" s="265">
        <f>N31*(1+(INDEX(Inputs_ByYear!$D$42:$Y$47,MATCH(Inputs_ByPrg!$C31,Inputs_ByYear!$B$42:$B$47,0),MATCH(Inputs_ByPrg!O$5,Inputs_ByYear!$D$41:$Y$41,0))))</f>
        <v>0.17490591924365745</v>
      </c>
      <c r="P31" s="265">
        <f>O31*(1+(INDEX(Inputs_ByYear!$D$42:$Y$47,MATCH(Inputs_ByPrg!$C31,Inputs_ByYear!$B$42:$B$47,0),MATCH(Inputs_ByPrg!P$5,Inputs_ByYear!$D$41:$Y$41,0))))</f>
        <v>0.17490591924365745</v>
      </c>
      <c r="Q31" s="265">
        <f>P31*(1+(INDEX(Inputs_ByYear!$D$42:$Y$47,MATCH(Inputs_ByPrg!$C31,Inputs_ByYear!$B$42:$B$47,0),MATCH(Inputs_ByPrg!Q$5,Inputs_ByYear!$D$41:$Y$41,0))))</f>
        <v>0.17490591924365745</v>
      </c>
      <c r="R31" s="265">
        <f>Q31*(1+(INDEX(Inputs_ByYear!$D$42:$Y$47,MATCH(Inputs_ByPrg!$C31,Inputs_ByYear!$B$42:$B$47,0),MATCH(Inputs_ByPrg!R$5,Inputs_ByYear!$D$41:$Y$41,0))))</f>
        <v>0.17490591924365745</v>
      </c>
      <c r="S31" s="265">
        <f>R31*(1+(INDEX(Inputs_ByYear!$D$42:$Y$47,MATCH(Inputs_ByPrg!$C31,Inputs_ByYear!$B$42:$B$47,0),MATCH(Inputs_ByPrg!S$5,Inputs_ByYear!$D$41:$Y$41,0))))</f>
        <v>0.17490591924365745</v>
      </c>
      <c r="T31" s="265">
        <f>S31*(1+(INDEX(Inputs_ByYear!$D$42:$Y$47,MATCH(Inputs_ByPrg!$C31,Inputs_ByYear!$B$42:$B$47,0),MATCH(Inputs_ByPrg!T$5,Inputs_ByYear!$D$41:$Y$41,0))))</f>
        <v>0.17490591924365745</v>
      </c>
      <c r="U31" s="265">
        <f>T31*(1+(INDEX(Inputs_ByYear!$D$42:$Y$47,MATCH(Inputs_ByPrg!$C31,Inputs_ByYear!$B$42:$B$47,0),MATCH(Inputs_ByPrg!U$5,Inputs_ByYear!$D$41:$Y$41,0))))</f>
        <v>0.17490591924365745</v>
      </c>
      <c r="V31" s="265">
        <f>U31*(1+(INDEX(Inputs_ByYear!$D$42:$Y$47,MATCH(Inputs_ByPrg!$C31,Inputs_ByYear!$B$42:$B$47,0),MATCH(Inputs_ByPrg!V$5,Inputs_ByYear!$D$41:$Y$41,0))))</f>
        <v>0.17490591924365745</v>
      </c>
      <c r="W31" s="265">
        <f>V31*(1+(INDEX(Inputs_ByYear!$D$42:$Y$47,MATCH(Inputs_ByPrg!$C31,Inputs_ByYear!$B$42:$B$47,0),MATCH(Inputs_ByPrg!W$5,Inputs_ByYear!$D$41:$Y$41,0))))</f>
        <v>0.17490591924365745</v>
      </c>
      <c r="X31" s="265">
        <f>W31*(1+(INDEX(Inputs_ByYear!$D$42:$Y$47,MATCH(Inputs_ByPrg!$C31,Inputs_ByYear!$B$42:$B$47,0),MATCH(Inputs_ByPrg!X$5,Inputs_ByYear!$D$41:$Y$41,0))))</f>
        <v>0.17490591924365745</v>
      </c>
      <c r="Y31" s="265">
        <f>X31*(1+(INDEX(Inputs_ByYear!$D$42:$Y$47,MATCH(Inputs_ByPrg!$C31,Inputs_ByYear!$B$42:$B$47,0),MATCH(Inputs_ByPrg!Y$5,Inputs_ByYear!$D$41:$Y$41,0))))</f>
        <v>0.17490591924365745</v>
      </c>
      <c r="Z31" s="265">
        <f>Y31*(1+(INDEX(Inputs_ByYear!$D$42:$Y$47,MATCH(Inputs_ByPrg!$C31,Inputs_ByYear!$B$42:$B$47,0),MATCH(Inputs_ByPrg!Z$5,Inputs_ByYear!$D$41:$Y$41,0))))</f>
        <v>0.17490591924365745</v>
      </c>
      <c r="AA31" s="265">
        <f>Z31*(1+(INDEX(Inputs_ByYear!$D$42:$Y$47,MATCH(Inputs_ByPrg!$C31,Inputs_ByYear!$B$42:$B$47,0),MATCH(Inputs_ByPrg!AA$5,Inputs_ByYear!$D$41:$Y$41,0))))</f>
        <v>0.17490591924365745</v>
      </c>
      <c r="AB31" s="265">
        <f>AA31*(1+(INDEX(Inputs_ByYear!$D$42:$Y$47,MATCH(Inputs_ByPrg!$C31,Inputs_ByYear!$B$42:$B$47,0),MATCH(Inputs_ByPrg!AB$5,Inputs_ByYear!$D$41:$Y$41,0))))</f>
        <v>0.17490591924365745</v>
      </c>
      <c r="AC31" s="265">
        <f>AB31*(1+(INDEX(Inputs_ByYear!$D$42:$Y$47,MATCH(Inputs_ByPrg!$C31,Inputs_ByYear!$B$42:$B$47,0),MATCH(Inputs_ByPrg!AC$5,Inputs_ByYear!$D$41:$Y$41,0))))</f>
        <v>0.17490591924365745</v>
      </c>
      <c r="AD31" s="265">
        <f>AC31*(1+(INDEX(Inputs_ByYear!$D$42:$Y$47,MATCH(Inputs_ByPrg!$C31,Inputs_ByYear!$B$42:$B$47,0),MATCH(Inputs_ByPrg!AD$5,Inputs_ByYear!$D$41:$Y$41,0))))</f>
        <v>0.17490591924365745</v>
      </c>
      <c r="AE31" s="256"/>
    </row>
    <row r="32" spans="2:31" ht="14.75" customHeight="1" x14ac:dyDescent="0.25">
      <c r="B32" s="227" t="s">
        <v>259</v>
      </c>
      <c r="C32" s="227" t="s">
        <v>235</v>
      </c>
      <c r="D32" s="227" t="s">
        <v>326</v>
      </c>
      <c r="E32" s="260" t="str">
        <f t="shared" si="0"/>
        <v>B_Traditional Community Solar_&gt;500-2000</v>
      </c>
      <c r="F32" s="252">
        <v>0.23933333333333337</v>
      </c>
      <c r="H32" s="288"/>
      <c r="I32" s="188">
        <v>0.20868296462235947</v>
      </c>
      <c r="J32" s="264">
        <f>I32*(1+(INDEX(Inputs_ByYear!$D$42:$Y$47,MATCH(Inputs_ByPrg!$C32,Inputs_ByYear!$B$42:$B$47,0),MATCH(Inputs_ByPrg!J$5,Inputs_ByYear!$D$41:$Y$41,0))))</f>
        <v>0.20868296462235947</v>
      </c>
      <c r="K32" s="265">
        <f>J32*(1+(INDEX(Inputs_ByYear!$D$42:$Y$47,MATCH(Inputs_ByPrg!$C32,Inputs_ByYear!$B$42:$B$47,0),MATCH(Inputs_ByPrg!K$5,Inputs_ByYear!$D$41:$Y$41,0))))</f>
        <v>0.20868296462235947</v>
      </c>
      <c r="L32" s="265">
        <f>K32*(1+(INDEX(Inputs_ByYear!$D$42:$Y$47,MATCH(Inputs_ByPrg!$C32,Inputs_ByYear!$B$42:$B$47,0),MATCH(Inputs_ByPrg!L$5,Inputs_ByYear!$D$41:$Y$41,0))))</f>
        <v>0.20868296462235947</v>
      </c>
      <c r="M32" s="265">
        <f>L32*(1+(INDEX(Inputs_ByYear!$D$42:$Y$47,MATCH(Inputs_ByPrg!$C32,Inputs_ByYear!$B$42:$B$47,0),MATCH(Inputs_ByPrg!M$5,Inputs_ByYear!$D$41:$Y$41,0))))</f>
        <v>0.20868296462235947</v>
      </c>
      <c r="N32" s="265">
        <f>M32*(1+(INDEX(Inputs_ByYear!$D$42:$Y$47,MATCH(Inputs_ByPrg!$C32,Inputs_ByYear!$B$42:$B$47,0),MATCH(Inputs_ByPrg!N$5,Inputs_ByYear!$D$41:$Y$41,0))))</f>
        <v>0.20868296462235947</v>
      </c>
      <c r="O32" s="265">
        <f>N32*(1+(INDEX(Inputs_ByYear!$D$42:$Y$47,MATCH(Inputs_ByPrg!$C32,Inputs_ByYear!$B$42:$B$47,0),MATCH(Inputs_ByPrg!O$5,Inputs_ByYear!$D$41:$Y$41,0))))</f>
        <v>0.20868296462235947</v>
      </c>
      <c r="P32" s="265">
        <f>O32*(1+(INDEX(Inputs_ByYear!$D$42:$Y$47,MATCH(Inputs_ByPrg!$C32,Inputs_ByYear!$B$42:$B$47,0),MATCH(Inputs_ByPrg!P$5,Inputs_ByYear!$D$41:$Y$41,0))))</f>
        <v>0.20868296462235947</v>
      </c>
      <c r="Q32" s="265">
        <f>P32*(1+(INDEX(Inputs_ByYear!$D$42:$Y$47,MATCH(Inputs_ByPrg!$C32,Inputs_ByYear!$B$42:$B$47,0),MATCH(Inputs_ByPrg!Q$5,Inputs_ByYear!$D$41:$Y$41,0))))</f>
        <v>0.20868296462235947</v>
      </c>
      <c r="R32" s="265">
        <f>Q32*(1+(INDEX(Inputs_ByYear!$D$42:$Y$47,MATCH(Inputs_ByPrg!$C32,Inputs_ByYear!$B$42:$B$47,0),MATCH(Inputs_ByPrg!R$5,Inputs_ByYear!$D$41:$Y$41,0))))</f>
        <v>0.20868296462235947</v>
      </c>
      <c r="S32" s="265">
        <f>R32*(1+(INDEX(Inputs_ByYear!$D$42:$Y$47,MATCH(Inputs_ByPrg!$C32,Inputs_ByYear!$B$42:$B$47,0),MATCH(Inputs_ByPrg!S$5,Inputs_ByYear!$D$41:$Y$41,0))))</f>
        <v>0.20868296462235947</v>
      </c>
      <c r="T32" s="265">
        <f>S32*(1+(INDEX(Inputs_ByYear!$D$42:$Y$47,MATCH(Inputs_ByPrg!$C32,Inputs_ByYear!$B$42:$B$47,0),MATCH(Inputs_ByPrg!T$5,Inputs_ByYear!$D$41:$Y$41,0))))</f>
        <v>0.20868296462235947</v>
      </c>
      <c r="U32" s="265">
        <f>T32*(1+(INDEX(Inputs_ByYear!$D$42:$Y$47,MATCH(Inputs_ByPrg!$C32,Inputs_ByYear!$B$42:$B$47,0),MATCH(Inputs_ByPrg!U$5,Inputs_ByYear!$D$41:$Y$41,0))))</f>
        <v>0.20868296462235947</v>
      </c>
      <c r="V32" s="265">
        <f>U32*(1+(INDEX(Inputs_ByYear!$D$42:$Y$47,MATCH(Inputs_ByPrg!$C32,Inputs_ByYear!$B$42:$B$47,0),MATCH(Inputs_ByPrg!V$5,Inputs_ByYear!$D$41:$Y$41,0))))</f>
        <v>0.20868296462235947</v>
      </c>
      <c r="W32" s="265">
        <f>V32*(1+(INDEX(Inputs_ByYear!$D$42:$Y$47,MATCH(Inputs_ByPrg!$C32,Inputs_ByYear!$B$42:$B$47,0),MATCH(Inputs_ByPrg!W$5,Inputs_ByYear!$D$41:$Y$41,0))))</f>
        <v>0.20868296462235947</v>
      </c>
      <c r="X32" s="265">
        <f>W32*(1+(INDEX(Inputs_ByYear!$D$42:$Y$47,MATCH(Inputs_ByPrg!$C32,Inputs_ByYear!$B$42:$B$47,0),MATCH(Inputs_ByPrg!X$5,Inputs_ByYear!$D$41:$Y$41,0))))</f>
        <v>0.20868296462235947</v>
      </c>
      <c r="Y32" s="265">
        <f>X32*(1+(INDEX(Inputs_ByYear!$D$42:$Y$47,MATCH(Inputs_ByPrg!$C32,Inputs_ByYear!$B$42:$B$47,0),MATCH(Inputs_ByPrg!Y$5,Inputs_ByYear!$D$41:$Y$41,0))))</f>
        <v>0.20868296462235947</v>
      </c>
      <c r="Z32" s="265">
        <f>Y32*(1+(INDEX(Inputs_ByYear!$D$42:$Y$47,MATCH(Inputs_ByPrg!$C32,Inputs_ByYear!$B$42:$B$47,0),MATCH(Inputs_ByPrg!Z$5,Inputs_ByYear!$D$41:$Y$41,0))))</f>
        <v>0.20868296462235947</v>
      </c>
      <c r="AA32" s="265">
        <f>Z32*(1+(INDEX(Inputs_ByYear!$D$42:$Y$47,MATCH(Inputs_ByPrg!$C32,Inputs_ByYear!$B$42:$B$47,0),MATCH(Inputs_ByPrg!AA$5,Inputs_ByYear!$D$41:$Y$41,0))))</f>
        <v>0.20868296462235947</v>
      </c>
      <c r="AB32" s="265">
        <f>AA32*(1+(INDEX(Inputs_ByYear!$D$42:$Y$47,MATCH(Inputs_ByPrg!$C32,Inputs_ByYear!$B$42:$B$47,0),MATCH(Inputs_ByPrg!AB$5,Inputs_ByYear!$D$41:$Y$41,0))))</f>
        <v>0.20868296462235947</v>
      </c>
      <c r="AC32" s="265">
        <f>AB32*(1+(INDEX(Inputs_ByYear!$D$42:$Y$47,MATCH(Inputs_ByPrg!$C32,Inputs_ByYear!$B$42:$B$47,0),MATCH(Inputs_ByPrg!AC$5,Inputs_ByYear!$D$41:$Y$41,0))))</f>
        <v>0.20868296462235947</v>
      </c>
      <c r="AD32" s="265">
        <f>AC32*(1+(INDEX(Inputs_ByYear!$D$42:$Y$47,MATCH(Inputs_ByPrg!$C32,Inputs_ByYear!$B$42:$B$47,0),MATCH(Inputs_ByPrg!AD$5,Inputs_ByYear!$D$41:$Y$41,0))))</f>
        <v>0.20868296462235947</v>
      </c>
      <c r="AE32" s="256"/>
    </row>
    <row r="33" spans="2:31" ht="14.75" customHeight="1" x14ac:dyDescent="0.25">
      <c r="B33" s="227" t="s">
        <v>259</v>
      </c>
      <c r="C33" s="227" t="s">
        <v>235</v>
      </c>
      <c r="D33" s="227" t="s">
        <v>327</v>
      </c>
      <c r="E33" s="260" t="str">
        <f t="shared" si="0"/>
        <v>B_Traditional Community Solar_&gt;2000-5000</v>
      </c>
      <c r="F33" s="252">
        <v>0.75883333333333336</v>
      </c>
      <c r="H33" s="288"/>
      <c r="I33" s="188">
        <v>0.2414082734520657</v>
      </c>
      <c r="J33" s="264">
        <f>I33*(1+(INDEX(Inputs_ByYear!$D$42:$Y$47,MATCH(Inputs_ByPrg!$C33,Inputs_ByYear!$B$42:$B$47,0),MATCH(Inputs_ByPrg!J$5,Inputs_ByYear!$D$41:$Y$41,0))))</f>
        <v>0.2414082734520657</v>
      </c>
      <c r="K33" s="265">
        <f>J33*(1+(INDEX(Inputs_ByYear!$D$42:$Y$47,MATCH(Inputs_ByPrg!$C33,Inputs_ByYear!$B$42:$B$47,0),MATCH(Inputs_ByPrg!K$5,Inputs_ByYear!$D$41:$Y$41,0))))</f>
        <v>0.2414082734520657</v>
      </c>
      <c r="L33" s="265">
        <f>K33*(1+(INDEX(Inputs_ByYear!$D$42:$Y$47,MATCH(Inputs_ByPrg!$C33,Inputs_ByYear!$B$42:$B$47,0),MATCH(Inputs_ByPrg!L$5,Inputs_ByYear!$D$41:$Y$41,0))))</f>
        <v>0.2414082734520657</v>
      </c>
      <c r="M33" s="265">
        <f>L33*(1+(INDEX(Inputs_ByYear!$D$42:$Y$47,MATCH(Inputs_ByPrg!$C33,Inputs_ByYear!$B$42:$B$47,0),MATCH(Inputs_ByPrg!M$5,Inputs_ByYear!$D$41:$Y$41,0))))</f>
        <v>0.2414082734520657</v>
      </c>
      <c r="N33" s="265">
        <f>M33*(1+(INDEX(Inputs_ByYear!$D$42:$Y$47,MATCH(Inputs_ByPrg!$C33,Inputs_ByYear!$B$42:$B$47,0),MATCH(Inputs_ByPrg!N$5,Inputs_ByYear!$D$41:$Y$41,0))))</f>
        <v>0.2414082734520657</v>
      </c>
      <c r="O33" s="265">
        <f>N33*(1+(INDEX(Inputs_ByYear!$D$42:$Y$47,MATCH(Inputs_ByPrg!$C33,Inputs_ByYear!$B$42:$B$47,0),MATCH(Inputs_ByPrg!O$5,Inputs_ByYear!$D$41:$Y$41,0))))</f>
        <v>0.2414082734520657</v>
      </c>
      <c r="P33" s="265">
        <f>O33*(1+(INDEX(Inputs_ByYear!$D$42:$Y$47,MATCH(Inputs_ByPrg!$C33,Inputs_ByYear!$B$42:$B$47,0),MATCH(Inputs_ByPrg!P$5,Inputs_ByYear!$D$41:$Y$41,0))))</f>
        <v>0.2414082734520657</v>
      </c>
      <c r="Q33" s="265">
        <f>P33*(1+(INDEX(Inputs_ByYear!$D$42:$Y$47,MATCH(Inputs_ByPrg!$C33,Inputs_ByYear!$B$42:$B$47,0),MATCH(Inputs_ByPrg!Q$5,Inputs_ByYear!$D$41:$Y$41,0))))</f>
        <v>0.2414082734520657</v>
      </c>
      <c r="R33" s="265">
        <f>Q33*(1+(INDEX(Inputs_ByYear!$D$42:$Y$47,MATCH(Inputs_ByPrg!$C33,Inputs_ByYear!$B$42:$B$47,0),MATCH(Inputs_ByPrg!R$5,Inputs_ByYear!$D$41:$Y$41,0))))</f>
        <v>0.2414082734520657</v>
      </c>
      <c r="S33" s="265">
        <f>R33*(1+(INDEX(Inputs_ByYear!$D$42:$Y$47,MATCH(Inputs_ByPrg!$C33,Inputs_ByYear!$B$42:$B$47,0),MATCH(Inputs_ByPrg!S$5,Inputs_ByYear!$D$41:$Y$41,0))))</f>
        <v>0.2414082734520657</v>
      </c>
      <c r="T33" s="265">
        <f>S33*(1+(INDEX(Inputs_ByYear!$D$42:$Y$47,MATCH(Inputs_ByPrg!$C33,Inputs_ByYear!$B$42:$B$47,0),MATCH(Inputs_ByPrg!T$5,Inputs_ByYear!$D$41:$Y$41,0))))</f>
        <v>0.2414082734520657</v>
      </c>
      <c r="U33" s="265">
        <f>T33*(1+(INDEX(Inputs_ByYear!$D$42:$Y$47,MATCH(Inputs_ByPrg!$C33,Inputs_ByYear!$B$42:$B$47,0),MATCH(Inputs_ByPrg!U$5,Inputs_ByYear!$D$41:$Y$41,0))))</f>
        <v>0.2414082734520657</v>
      </c>
      <c r="V33" s="265">
        <f>U33*(1+(INDEX(Inputs_ByYear!$D$42:$Y$47,MATCH(Inputs_ByPrg!$C33,Inputs_ByYear!$B$42:$B$47,0),MATCH(Inputs_ByPrg!V$5,Inputs_ByYear!$D$41:$Y$41,0))))</f>
        <v>0.2414082734520657</v>
      </c>
      <c r="W33" s="265">
        <f>V33*(1+(INDEX(Inputs_ByYear!$D$42:$Y$47,MATCH(Inputs_ByPrg!$C33,Inputs_ByYear!$B$42:$B$47,0),MATCH(Inputs_ByPrg!W$5,Inputs_ByYear!$D$41:$Y$41,0))))</f>
        <v>0.2414082734520657</v>
      </c>
      <c r="X33" s="265">
        <f>W33*(1+(INDEX(Inputs_ByYear!$D$42:$Y$47,MATCH(Inputs_ByPrg!$C33,Inputs_ByYear!$B$42:$B$47,0),MATCH(Inputs_ByPrg!X$5,Inputs_ByYear!$D$41:$Y$41,0))))</f>
        <v>0.2414082734520657</v>
      </c>
      <c r="Y33" s="265">
        <f>X33*(1+(INDEX(Inputs_ByYear!$D$42:$Y$47,MATCH(Inputs_ByPrg!$C33,Inputs_ByYear!$B$42:$B$47,0),MATCH(Inputs_ByPrg!Y$5,Inputs_ByYear!$D$41:$Y$41,0))))</f>
        <v>0.2414082734520657</v>
      </c>
      <c r="Z33" s="265">
        <f>Y33*(1+(INDEX(Inputs_ByYear!$D$42:$Y$47,MATCH(Inputs_ByPrg!$C33,Inputs_ByYear!$B$42:$B$47,0),MATCH(Inputs_ByPrg!Z$5,Inputs_ByYear!$D$41:$Y$41,0))))</f>
        <v>0.2414082734520657</v>
      </c>
      <c r="AA33" s="265">
        <f>Z33*(1+(INDEX(Inputs_ByYear!$D$42:$Y$47,MATCH(Inputs_ByPrg!$C33,Inputs_ByYear!$B$42:$B$47,0),MATCH(Inputs_ByPrg!AA$5,Inputs_ByYear!$D$41:$Y$41,0))))</f>
        <v>0.2414082734520657</v>
      </c>
      <c r="AB33" s="265">
        <f>AA33*(1+(INDEX(Inputs_ByYear!$D$42:$Y$47,MATCH(Inputs_ByPrg!$C33,Inputs_ByYear!$B$42:$B$47,0),MATCH(Inputs_ByPrg!AB$5,Inputs_ByYear!$D$41:$Y$41,0))))</f>
        <v>0.2414082734520657</v>
      </c>
      <c r="AC33" s="265">
        <f>AB33*(1+(INDEX(Inputs_ByYear!$D$42:$Y$47,MATCH(Inputs_ByPrg!$C33,Inputs_ByYear!$B$42:$B$47,0),MATCH(Inputs_ByPrg!AC$5,Inputs_ByYear!$D$41:$Y$41,0))))</f>
        <v>0.2414082734520657</v>
      </c>
      <c r="AD33" s="265">
        <f>AC33*(1+(INDEX(Inputs_ByYear!$D$42:$Y$47,MATCH(Inputs_ByPrg!$C33,Inputs_ByYear!$B$42:$B$47,0),MATCH(Inputs_ByPrg!AD$5,Inputs_ByYear!$D$41:$Y$41,0))))</f>
        <v>0.2414082734520657</v>
      </c>
      <c r="AE33" s="256"/>
    </row>
    <row r="34" spans="2:31" ht="14.75" customHeight="1" x14ac:dyDescent="0.25">
      <c r="B34" s="227" t="s">
        <v>258</v>
      </c>
      <c r="C34" s="227" t="s">
        <v>248</v>
      </c>
      <c r="D34" s="227" t="s">
        <v>358</v>
      </c>
      <c r="E34" s="260" t="str">
        <f t="shared" si="0"/>
        <v>A_Public Schools_&gt;25</v>
      </c>
      <c r="F34" s="252">
        <v>0</v>
      </c>
      <c r="H34" s="288"/>
      <c r="I34" s="188">
        <v>0.17457482579128444</v>
      </c>
      <c r="J34" s="264">
        <f>I34*(1+(INDEX(Inputs_ByYear!$D$42:$Y$47,MATCH(Inputs_ByPrg!$C34,Inputs_ByYear!$B$42:$B$47,0),MATCH(Inputs_ByPrg!J$5,Inputs_ByYear!$D$41:$Y$41,0))))</f>
        <v>0.17457482579128444</v>
      </c>
      <c r="K34" s="265">
        <f>J34*(1+(INDEX(Inputs_ByYear!$D$42:$Y$47,MATCH(Inputs_ByPrg!$C34,Inputs_ByYear!$B$42:$B$47,0),MATCH(Inputs_ByPrg!K$5,Inputs_ByYear!$D$41:$Y$41,0))))</f>
        <v>0.17457482579128444</v>
      </c>
      <c r="L34" s="265">
        <f>K34*(1+(INDEX(Inputs_ByYear!$D$42:$Y$47,MATCH(Inputs_ByPrg!$C34,Inputs_ByYear!$B$42:$B$47,0),MATCH(Inputs_ByPrg!L$5,Inputs_ByYear!$D$41:$Y$41,0))))</f>
        <v>0.17457482579128444</v>
      </c>
      <c r="M34" s="265">
        <f>L34*(1+(INDEX(Inputs_ByYear!$D$42:$Y$47,MATCH(Inputs_ByPrg!$C34,Inputs_ByYear!$B$42:$B$47,0),MATCH(Inputs_ByPrg!M$5,Inputs_ByYear!$D$41:$Y$41,0))))</f>
        <v>0.17457482579128444</v>
      </c>
      <c r="N34" s="265">
        <f>M34*(1+(INDEX(Inputs_ByYear!$D$42:$Y$47,MATCH(Inputs_ByPrg!$C34,Inputs_ByYear!$B$42:$B$47,0),MATCH(Inputs_ByPrg!N$5,Inputs_ByYear!$D$41:$Y$41,0))))</f>
        <v>0.17457482579128444</v>
      </c>
      <c r="O34" s="265">
        <f>N34*(1+(INDEX(Inputs_ByYear!$D$42:$Y$47,MATCH(Inputs_ByPrg!$C34,Inputs_ByYear!$B$42:$B$47,0),MATCH(Inputs_ByPrg!O$5,Inputs_ByYear!$D$41:$Y$41,0))))</f>
        <v>0.17457482579128444</v>
      </c>
      <c r="P34" s="265">
        <f>O34*(1+(INDEX(Inputs_ByYear!$D$42:$Y$47,MATCH(Inputs_ByPrg!$C34,Inputs_ByYear!$B$42:$B$47,0),MATCH(Inputs_ByPrg!P$5,Inputs_ByYear!$D$41:$Y$41,0))))</f>
        <v>0.17457482579128444</v>
      </c>
      <c r="Q34" s="265">
        <f>P34*(1+(INDEX(Inputs_ByYear!$D$42:$Y$47,MATCH(Inputs_ByPrg!$C34,Inputs_ByYear!$B$42:$B$47,0),MATCH(Inputs_ByPrg!Q$5,Inputs_ByYear!$D$41:$Y$41,0))))</f>
        <v>0.17457482579128444</v>
      </c>
      <c r="R34" s="265">
        <f>Q34*(1+(INDEX(Inputs_ByYear!$D$42:$Y$47,MATCH(Inputs_ByPrg!$C34,Inputs_ByYear!$B$42:$B$47,0),MATCH(Inputs_ByPrg!R$5,Inputs_ByYear!$D$41:$Y$41,0))))</f>
        <v>0.17457482579128444</v>
      </c>
      <c r="S34" s="265">
        <f>R34*(1+(INDEX(Inputs_ByYear!$D$42:$Y$47,MATCH(Inputs_ByPrg!$C34,Inputs_ByYear!$B$42:$B$47,0),MATCH(Inputs_ByPrg!S$5,Inputs_ByYear!$D$41:$Y$41,0))))</f>
        <v>0.17457482579128444</v>
      </c>
      <c r="T34" s="265">
        <f>S34*(1+(INDEX(Inputs_ByYear!$D$42:$Y$47,MATCH(Inputs_ByPrg!$C34,Inputs_ByYear!$B$42:$B$47,0),MATCH(Inputs_ByPrg!T$5,Inputs_ByYear!$D$41:$Y$41,0))))</f>
        <v>0.17457482579128444</v>
      </c>
      <c r="U34" s="265">
        <f>T34*(1+(INDEX(Inputs_ByYear!$D$42:$Y$47,MATCH(Inputs_ByPrg!$C34,Inputs_ByYear!$B$42:$B$47,0),MATCH(Inputs_ByPrg!U$5,Inputs_ByYear!$D$41:$Y$41,0))))</f>
        <v>0.17457482579128444</v>
      </c>
      <c r="V34" s="265">
        <f>U34*(1+(INDEX(Inputs_ByYear!$D$42:$Y$47,MATCH(Inputs_ByPrg!$C34,Inputs_ByYear!$B$42:$B$47,0),MATCH(Inputs_ByPrg!V$5,Inputs_ByYear!$D$41:$Y$41,0))))</f>
        <v>0.17457482579128444</v>
      </c>
      <c r="W34" s="265">
        <f>V34*(1+(INDEX(Inputs_ByYear!$D$42:$Y$47,MATCH(Inputs_ByPrg!$C34,Inputs_ByYear!$B$42:$B$47,0),MATCH(Inputs_ByPrg!W$5,Inputs_ByYear!$D$41:$Y$41,0))))</f>
        <v>0.17457482579128444</v>
      </c>
      <c r="X34" s="265">
        <f>W34*(1+(INDEX(Inputs_ByYear!$D$42:$Y$47,MATCH(Inputs_ByPrg!$C34,Inputs_ByYear!$B$42:$B$47,0),MATCH(Inputs_ByPrg!X$5,Inputs_ByYear!$D$41:$Y$41,0))))</f>
        <v>0.17457482579128444</v>
      </c>
      <c r="Y34" s="265">
        <f>X34*(1+(INDEX(Inputs_ByYear!$D$42:$Y$47,MATCH(Inputs_ByPrg!$C34,Inputs_ByYear!$B$42:$B$47,0),MATCH(Inputs_ByPrg!Y$5,Inputs_ByYear!$D$41:$Y$41,0))))</f>
        <v>0.17457482579128444</v>
      </c>
      <c r="Z34" s="265">
        <f>Y34*(1+(INDEX(Inputs_ByYear!$D$42:$Y$47,MATCH(Inputs_ByPrg!$C34,Inputs_ByYear!$B$42:$B$47,0),MATCH(Inputs_ByPrg!Z$5,Inputs_ByYear!$D$41:$Y$41,0))))</f>
        <v>0.17457482579128444</v>
      </c>
      <c r="AA34" s="265">
        <f>Z34*(1+(INDEX(Inputs_ByYear!$D$42:$Y$47,MATCH(Inputs_ByPrg!$C34,Inputs_ByYear!$B$42:$B$47,0),MATCH(Inputs_ByPrg!AA$5,Inputs_ByYear!$D$41:$Y$41,0))))</f>
        <v>0.17457482579128444</v>
      </c>
      <c r="AB34" s="265">
        <f>AA34*(1+(INDEX(Inputs_ByYear!$D$42:$Y$47,MATCH(Inputs_ByPrg!$C34,Inputs_ByYear!$B$42:$B$47,0),MATCH(Inputs_ByPrg!AB$5,Inputs_ByYear!$D$41:$Y$41,0))))</f>
        <v>0.17457482579128444</v>
      </c>
      <c r="AC34" s="265">
        <f>AB34*(1+(INDEX(Inputs_ByYear!$D$42:$Y$47,MATCH(Inputs_ByPrg!$C34,Inputs_ByYear!$B$42:$B$47,0),MATCH(Inputs_ByPrg!AC$5,Inputs_ByYear!$D$41:$Y$41,0))))</f>
        <v>0.17457482579128444</v>
      </c>
      <c r="AD34" s="265">
        <f>AC34*(1+(INDEX(Inputs_ByYear!$D$42:$Y$47,MATCH(Inputs_ByPrg!$C34,Inputs_ByYear!$B$42:$B$47,0),MATCH(Inputs_ByPrg!AD$5,Inputs_ByYear!$D$41:$Y$41,0))))</f>
        <v>0.17457482579128444</v>
      </c>
      <c r="AE34" s="256"/>
    </row>
    <row r="35" spans="2:31" ht="14.75" customHeight="1" x14ac:dyDescent="0.25">
      <c r="B35" s="227" t="s">
        <v>258</v>
      </c>
      <c r="C35" s="227" t="s">
        <v>248</v>
      </c>
      <c r="D35" s="227" t="s">
        <v>322</v>
      </c>
      <c r="E35" s="260" t="str">
        <f t="shared" si="0"/>
        <v>A_Public Schools_&gt;25-100</v>
      </c>
      <c r="F35" s="252">
        <v>0.1062</v>
      </c>
      <c r="H35" s="288"/>
      <c r="I35" s="188">
        <v>0.17612914146436037</v>
      </c>
      <c r="J35" s="264">
        <f>I35*(1+(INDEX(Inputs_ByYear!$D$42:$Y$47,MATCH(Inputs_ByPrg!$C35,Inputs_ByYear!$B$42:$B$47,0),MATCH(Inputs_ByPrg!J$5,Inputs_ByYear!$D$41:$Y$41,0))))</f>
        <v>0.17612914146436037</v>
      </c>
      <c r="K35" s="265">
        <f>J35*(1+(INDEX(Inputs_ByYear!$D$42:$Y$47,MATCH(Inputs_ByPrg!$C35,Inputs_ByYear!$B$42:$B$47,0),MATCH(Inputs_ByPrg!K$5,Inputs_ByYear!$D$41:$Y$41,0))))</f>
        <v>0.17612914146436037</v>
      </c>
      <c r="L35" s="265">
        <f>K35*(1+(INDEX(Inputs_ByYear!$D$42:$Y$47,MATCH(Inputs_ByPrg!$C35,Inputs_ByYear!$B$42:$B$47,0),MATCH(Inputs_ByPrg!L$5,Inputs_ByYear!$D$41:$Y$41,0))))</f>
        <v>0.17612914146436037</v>
      </c>
      <c r="M35" s="265">
        <f>L35*(1+(INDEX(Inputs_ByYear!$D$42:$Y$47,MATCH(Inputs_ByPrg!$C35,Inputs_ByYear!$B$42:$B$47,0),MATCH(Inputs_ByPrg!M$5,Inputs_ByYear!$D$41:$Y$41,0))))</f>
        <v>0.17612914146436037</v>
      </c>
      <c r="N35" s="265">
        <f>M35*(1+(INDEX(Inputs_ByYear!$D$42:$Y$47,MATCH(Inputs_ByPrg!$C35,Inputs_ByYear!$B$42:$B$47,0),MATCH(Inputs_ByPrg!N$5,Inputs_ByYear!$D$41:$Y$41,0))))</f>
        <v>0.17612914146436037</v>
      </c>
      <c r="O35" s="265">
        <f>N35*(1+(INDEX(Inputs_ByYear!$D$42:$Y$47,MATCH(Inputs_ByPrg!$C35,Inputs_ByYear!$B$42:$B$47,0),MATCH(Inputs_ByPrg!O$5,Inputs_ByYear!$D$41:$Y$41,0))))</f>
        <v>0.17612914146436037</v>
      </c>
      <c r="P35" s="265">
        <f>O35*(1+(INDEX(Inputs_ByYear!$D$42:$Y$47,MATCH(Inputs_ByPrg!$C35,Inputs_ByYear!$B$42:$B$47,0),MATCH(Inputs_ByPrg!P$5,Inputs_ByYear!$D$41:$Y$41,0))))</f>
        <v>0.17612914146436037</v>
      </c>
      <c r="Q35" s="265">
        <f>P35*(1+(INDEX(Inputs_ByYear!$D$42:$Y$47,MATCH(Inputs_ByPrg!$C35,Inputs_ByYear!$B$42:$B$47,0),MATCH(Inputs_ByPrg!Q$5,Inputs_ByYear!$D$41:$Y$41,0))))</f>
        <v>0.17612914146436037</v>
      </c>
      <c r="R35" s="265">
        <f>Q35*(1+(INDEX(Inputs_ByYear!$D$42:$Y$47,MATCH(Inputs_ByPrg!$C35,Inputs_ByYear!$B$42:$B$47,0),MATCH(Inputs_ByPrg!R$5,Inputs_ByYear!$D$41:$Y$41,0))))</f>
        <v>0.17612914146436037</v>
      </c>
      <c r="S35" s="265">
        <f>R35*(1+(INDEX(Inputs_ByYear!$D$42:$Y$47,MATCH(Inputs_ByPrg!$C35,Inputs_ByYear!$B$42:$B$47,0),MATCH(Inputs_ByPrg!S$5,Inputs_ByYear!$D$41:$Y$41,0))))</f>
        <v>0.17612914146436037</v>
      </c>
      <c r="T35" s="265">
        <f>S35*(1+(INDEX(Inputs_ByYear!$D$42:$Y$47,MATCH(Inputs_ByPrg!$C35,Inputs_ByYear!$B$42:$B$47,0),MATCH(Inputs_ByPrg!T$5,Inputs_ByYear!$D$41:$Y$41,0))))</f>
        <v>0.17612914146436037</v>
      </c>
      <c r="U35" s="265">
        <f>T35*(1+(INDEX(Inputs_ByYear!$D$42:$Y$47,MATCH(Inputs_ByPrg!$C35,Inputs_ByYear!$B$42:$B$47,0),MATCH(Inputs_ByPrg!U$5,Inputs_ByYear!$D$41:$Y$41,0))))</f>
        <v>0.17612914146436037</v>
      </c>
      <c r="V35" s="265">
        <f>U35*(1+(INDEX(Inputs_ByYear!$D$42:$Y$47,MATCH(Inputs_ByPrg!$C35,Inputs_ByYear!$B$42:$B$47,0),MATCH(Inputs_ByPrg!V$5,Inputs_ByYear!$D$41:$Y$41,0))))</f>
        <v>0.17612914146436037</v>
      </c>
      <c r="W35" s="265">
        <f>V35*(1+(INDEX(Inputs_ByYear!$D$42:$Y$47,MATCH(Inputs_ByPrg!$C35,Inputs_ByYear!$B$42:$B$47,0),MATCH(Inputs_ByPrg!W$5,Inputs_ByYear!$D$41:$Y$41,0))))</f>
        <v>0.17612914146436037</v>
      </c>
      <c r="X35" s="265">
        <f>W35*(1+(INDEX(Inputs_ByYear!$D$42:$Y$47,MATCH(Inputs_ByPrg!$C35,Inputs_ByYear!$B$42:$B$47,0),MATCH(Inputs_ByPrg!X$5,Inputs_ByYear!$D$41:$Y$41,0))))</f>
        <v>0.17612914146436037</v>
      </c>
      <c r="Y35" s="265">
        <f>X35*(1+(INDEX(Inputs_ByYear!$D$42:$Y$47,MATCH(Inputs_ByPrg!$C35,Inputs_ByYear!$B$42:$B$47,0),MATCH(Inputs_ByPrg!Y$5,Inputs_ByYear!$D$41:$Y$41,0))))</f>
        <v>0.17612914146436037</v>
      </c>
      <c r="Z35" s="265">
        <f>Y35*(1+(INDEX(Inputs_ByYear!$D$42:$Y$47,MATCH(Inputs_ByPrg!$C35,Inputs_ByYear!$B$42:$B$47,0),MATCH(Inputs_ByPrg!Z$5,Inputs_ByYear!$D$41:$Y$41,0))))</f>
        <v>0.17612914146436037</v>
      </c>
      <c r="AA35" s="265">
        <f>Z35*(1+(INDEX(Inputs_ByYear!$D$42:$Y$47,MATCH(Inputs_ByPrg!$C35,Inputs_ByYear!$B$42:$B$47,0),MATCH(Inputs_ByPrg!AA$5,Inputs_ByYear!$D$41:$Y$41,0))))</f>
        <v>0.17612914146436037</v>
      </c>
      <c r="AB35" s="265">
        <f>AA35*(1+(INDEX(Inputs_ByYear!$D$42:$Y$47,MATCH(Inputs_ByPrg!$C35,Inputs_ByYear!$B$42:$B$47,0),MATCH(Inputs_ByPrg!AB$5,Inputs_ByYear!$D$41:$Y$41,0))))</f>
        <v>0.17612914146436037</v>
      </c>
      <c r="AC35" s="265">
        <f>AB35*(1+(INDEX(Inputs_ByYear!$D$42:$Y$47,MATCH(Inputs_ByPrg!$C35,Inputs_ByYear!$B$42:$B$47,0),MATCH(Inputs_ByPrg!AC$5,Inputs_ByYear!$D$41:$Y$41,0))))</f>
        <v>0.17612914146436037</v>
      </c>
      <c r="AD35" s="265">
        <f>AC35*(1+(INDEX(Inputs_ByYear!$D$42:$Y$47,MATCH(Inputs_ByPrg!$C35,Inputs_ByYear!$B$42:$B$47,0),MATCH(Inputs_ByPrg!AD$5,Inputs_ByYear!$D$41:$Y$41,0))))</f>
        <v>0.17612914146436037</v>
      </c>
      <c r="AE35" s="256"/>
    </row>
    <row r="36" spans="2:31" ht="14.75" customHeight="1" x14ac:dyDescent="0.25">
      <c r="B36" s="227" t="s">
        <v>258</v>
      </c>
      <c r="C36" s="227" t="s">
        <v>248</v>
      </c>
      <c r="D36" s="227" t="s">
        <v>323</v>
      </c>
      <c r="E36" s="260" t="str">
        <f t="shared" si="0"/>
        <v>A_Public Schools_&gt;100-200</v>
      </c>
      <c r="F36" s="252">
        <v>0.40123333333333333</v>
      </c>
      <c r="H36" s="288"/>
      <c r="I36" s="188">
        <v>0.17857924161054001</v>
      </c>
      <c r="J36" s="264">
        <f>I36*(1+(INDEX(Inputs_ByYear!$D$42:$Y$47,MATCH(Inputs_ByPrg!$C36,Inputs_ByYear!$B$42:$B$47,0),MATCH(Inputs_ByPrg!J$5,Inputs_ByYear!$D$41:$Y$41,0))))</f>
        <v>0.17857924161054001</v>
      </c>
      <c r="K36" s="265">
        <f>J36*(1+(INDEX(Inputs_ByYear!$D$42:$Y$47,MATCH(Inputs_ByPrg!$C36,Inputs_ByYear!$B$42:$B$47,0),MATCH(Inputs_ByPrg!K$5,Inputs_ByYear!$D$41:$Y$41,0))))</f>
        <v>0.17857924161054001</v>
      </c>
      <c r="L36" s="265">
        <f>K36*(1+(INDEX(Inputs_ByYear!$D$42:$Y$47,MATCH(Inputs_ByPrg!$C36,Inputs_ByYear!$B$42:$B$47,0),MATCH(Inputs_ByPrg!L$5,Inputs_ByYear!$D$41:$Y$41,0))))</f>
        <v>0.17857924161054001</v>
      </c>
      <c r="M36" s="265">
        <f>L36*(1+(INDEX(Inputs_ByYear!$D$42:$Y$47,MATCH(Inputs_ByPrg!$C36,Inputs_ByYear!$B$42:$B$47,0),MATCH(Inputs_ByPrg!M$5,Inputs_ByYear!$D$41:$Y$41,0))))</f>
        <v>0.17857924161054001</v>
      </c>
      <c r="N36" s="265">
        <f>M36*(1+(INDEX(Inputs_ByYear!$D$42:$Y$47,MATCH(Inputs_ByPrg!$C36,Inputs_ByYear!$B$42:$B$47,0),MATCH(Inputs_ByPrg!N$5,Inputs_ByYear!$D$41:$Y$41,0))))</f>
        <v>0.17857924161054001</v>
      </c>
      <c r="O36" s="265">
        <f>N36*(1+(INDEX(Inputs_ByYear!$D$42:$Y$47,MATCH(Inputs_ByPrg!$C36,Inputs_ByYear!$B$42:$B$47,0),MATCH(Inputs_ByPrg!O$5,Inputs_ByYear!$D$41:$Y$41,0))))</f>
        <v>0.17857924161054001</v>
      </c>
      <c r="P36" s="265">
        <f>O36*(1+(INDEX(Inputs_ByYear!$D$42:$Y$47,MATCH(Inputs_ByPrg!$C36,Inputs_ByYear!$B$42:$B$47,0),MATCH(Inputs_ByPrg!P$5,Inputs_ByYear!$D$41:$Y$41,0))))</f>
        <v>0.17857924161054001</v>
      </c>
      <c r="Q36" s="265">
        <f>P36*(1+(INDEX(Inputs_ByYear!$D$42:$Y$47,MATCH(Inputs_ByPrg!$C36,Inputs_ByYear!$B$42:$B$47,0),MATCH(Inputs_ByPrg!Q$5,Inputs_ByYear!$D$41:$Y$41,0))))</f>
        <v>0.17857924161054001</v>
      </c>
      <c r="R36" s="265">
        <f>Q36*(1+(INDEX(Inputs_ByYear!$D$42:$Y$47,MATCH(Inputs_ByPrg!$C36,Inputs_ByYear!$B$42:$B$47,0),MATCH(Inputs_ByPrg!R$5,Inputs_ByYear!$D$41:$Y$41,0))))</f>
        <v>0.17857924161054001</v>
      </c>
      <c r="S36" s="265">
        <f>R36*(1+(INDEX(Inputs_ByYear!$D$42:$Y$47,MATCH(Inputs_ByPrg!$C36,Inputs_ByYear!$B$42:$B$47,0),MATCH(Inputs_ByPrg!S$5,Inputs_ByYear!$D$41:$Y$41,0))))</f>
        <v>0.17857924161054001</v>
      </c>
      <c r="T36" s="265">
        <f>S36*(1+(INDEX(Inputs_ByYear!$D$42:$Y$47,MATCH(Inputs_ByPrg!$C36,Inputs_ByYear!$B$42:$B$47,0),MATCH(Inputs_ByPrg!T$5,Inputs_ByYear!$D$41:$Y$41,0))))</f>
        <v>0.17857924161054001</v>
      </c>
      <c r="U36" s="265">
        <f>T36*(1+(INDEX(Inputs_ByYear!$D$42:$Y$47,MATCH(Inputs_ByPrg!$C36,Inputs_ByYear!$B$42:$B$47,0),MATCH(Inputs_ByPrg!U$5,Inputs_ByYear!$D$41:$Y$41,0))))</f>
        <v>0.17857924161054001</v>
      </c>
      <c r="V36" s="265">
        <f>U36*(1+(INDEX(Inputs_ByYear!$D$42:$Y$47,MATCH(Inputs_ByPrg!$C36,Inputs_ByYear!$B$42:$B$47,0),MATCH(Inputs_ByPrg!V$5,Inputs_ByYear!$D$41:$Y$41,0))))</f>
        <v>0.17857924161054001</v>
      </c>
      <c r="W36" s="265">
        <f>V36*(1+(INDEX(Inputs_ByYear!$D$42:$Y$47,MATCH(Inputs_ByPrg!$C36,Inputs_ByYear!$B$42:$B$47,0),MATCH(Inputs_ByPrg!W$5,Inputs_ByYear!$D$41:$Y$41,0))))</f>
        <v>0.17857924161054001</v>
      </c>
      <c r="X36" s="265">
        <f>W36*(1+(INDEX(Inputs_ByYear!$D$42:$Y$47,MATCH(Inputs_ByPrg!$C36,Inputs_ByYear!$B$42:$B$47,0),MATCH(Inputs_ByPrg!X$5,Inputs_ByYear!$D$41:$Y$41,0))))</f>
        <v>0.17857924161054001</v>
      </c>
      <c r="Y36" s="265">
        <f>X36*(1+(INDEX(Inputs_ByYear!$D$42:$Y$47,MATCH(Inputs_ByPrg!$C36,Inputs_ByYear!$B$42:$B$47,0),MATCH(Inputs_ByPrg!Y$5,Inputs_ByYear!$D$41:$Y$41,0))))</f>
        <v>0.17857924161054001</v>
      </c>
      <c r="Z36" s="265">
        <f>Y36*(1+(INDEX(Inputs_ByYear!$D$42:$Y$47,MATCH(Inputs_ByPrg!$C36,Inputs_ByYear!$B$42:$B$47,0),MATCH(Inputs_ByPrg!Z$5,Inputs_ByYear!$D$41:$Y$41,0))))</f>
        <v>0.17857924161054001</v>
      </c>
      <c r="AA36" s="265">
        <f>Z36*(1+(INDEX(Inputs_ByYear!$D$42:$Y$47,MATCH(Inputs_ByPrg!$C36,Inputs_ByYear!$B$42:$B$47,0),MATCH(Inputs_ByPrg!AA$5,Inputs_ByYear!$D$41:$Y$41,0))))</f>
        <v>0.17857924161054001</v>
      </c>
      <c r="AB36" s="265">
        <f>AA36*(1+(INDEX(Inputs_ByYear!$D$42:$Y$47,MATCH(Inputs_ByPrg!$C36,Inputs_ByYear!$B$42:$B$47,0),MATCH(Inputs_ByPrg!AB$5,Inputs_ByYear!$D$41:$Y$41,0))))</f>
        <v>0.17857924161054001</v>
      </c>
      <c r="AC36" s="265">
        <f>AB36*(1+(INDEX(Inputs_ByYear!$D$42:$Y$47,MATCH(Inputs_ByPrg!$C36,Inputs_ByYear!$B$42:$B$47,0),MATCH(Inputs_ByPrg!AC$5,Inputs_ByYear!$D$41:$Y$41,0))))</f>
        <v>0.17857924161054001</v>
      </c>
      <c r="AD36" s="265">
        <f>AC36*(1+(INDEX(Inputs_ByYear!$D$42:$Y$47,MATCH(Inputs_ByPrg!$C36,Inputs_ByYear!$B$42:$B$47,0),MATCH(Inputs_ByPrg!AD$5,Inputs_ByYear!$D$41:$Y$41,0))))</f>
        <v>0.17857924161054001</v>
      </c>
      <c r="AE36" s="256"/>
    </row>
    <row r="37" spans="2:31" ht="14.75" customHeight="1" x14ac:dyDescent="0.25">
      <c r="B37" s="227" t="s">
        <v>258</v>
      </c>
      <c r="C37" s="227" t="s">
        <v>248</v>
      </c>
      <c r="D37" s="227" t="s">
        <v>324</v>
      </c>
      <c r="E37" s="260" t="str">
        <f t="shared" si="0"/>
        <v>A_Public Schools_&gt;200-500</v>
      </c>
      <c r="F37" s="252">
        <v>0.1077</v>
      </c>
      <c r="H37" s="288"/>
      <c r="I37" s="188">
        <v>0.18250383838428763</v>
      </c>
      <c r="J37" s="264">
        <f>I37*(1+(INDEX(Inputs_ByYear!$D$42:$Y$47,MATCH(Inputs_ByPrg!$C37,Inputs_ByYear!$B$42:$B$47,0),MATCH(Inputs_ByPrg!J$5,Inputs_ByYear!$D$41:$Y$41,0))))</f>
        <v>0.18250383838428763</v>
      </c>
      <c r="K37" s="265">
        <f>J37*(1+(INDEX(Inputs_ByYear!$D$42:$Y$47,MATCH(Inputs_ByPrg!$C37,Inputs_ByYear!$B$42:$B$47,0),MATCH(Inputs_ByPrg!K$5,Inputs_ByYear!$D$41:$Y$41,0))))</f>
        <v>0.18250383838428763</v>
      </c>
      <c r="L37" s="265">
        <f>K37*(1+(INDEX(Inputs_ByYear!$D$42:$Y$47,MATCH(Inputs_ByPrg!$C37,Inputs_ByYear!$B$42:$B$47,0),MATCH(Inputs_ByPrg!L$5,Inputs_ByYear!$D$41:$Y$41,0))))</f>
        <v>0.18250383838428763</v>
      </c>
      <c r="M37" s="265">
        <f>L37*(1+(INDEX(Inputs_ByYear!$D$42:$Y$47,MATCH(Inputs_ByPrg!$C37,Inputs_ByYear!$B$42:$B$47,0),MATCH(Inputs_ByPrg!M$5,Inputs_ByYear!$D$41:$Y$41,0))))</f>
        <v>0.18250383838428763</v>
      </c>
      <c r="N37" s="265">
        <f>M37*(1+(INDEX(Inputs_ByYear!$D$42:$Y$47,MATCH(Inputs_ByPrg!$C37,Inputs_ByYear!$B$42:$B$47,0),MATCH(Inputs_ByPrg!N$5,Inputs_ByYear!$D$41:$Y$41,0))))</f>
        <v>0.18250383838428763</v>
      </c>
      <c r="O37" s="265">
        <f>N37*(1+(INDEX(Inputs_ByYear!$D$42:$Y$47,MATCH(Inputs_ByPrg!$C37,Inputs_ByYear!$B$42:$B$47,0),MATCH(Inputs_ByPrg!O$5,Inputs_ByYear!$D$41:$Y$41,0))))</f>
        <v>0.18250383838428763</v>
      </c>
      <c r="P37" s="265">
        <f>O37*(1+(INDEX(Inputs_ByYear!$D$42:$Y$47,MATCH(Inputs_ByPrg!$C37,Inputs_ByYear!$B$42:$B$47,0),MATCH(Inputs_ByPrg!P$5,Inputs_ByYear!$D$41:$Y$41,0))))</f>
        <v>0.18250383838428763</v>
      </c>
      <c r="Q37" s="265">
        <f>P37*(1+(INDEX(Inputs_ByYear!$D$42:$Y$47,MATCH(Inputs_ByPrg!$C37,Inputs_ByYear!$B$42:$B$47,0),MATCH(Inputs_ByPrg!Q$5,Inputs_ByYear!$D$41:$Y$41,0))))</f>
        <v>0.18250383838428763</v>
      </c>
      <c r="R37" s="265">
        <f>Q37*(1+(INDEX(Inputs_ByYear!$D$42:$Y$47,MATCH(Inputs_ByPrg!$C37,Inputs_ByYear!$B$42:$B$47,0),MATCH(Inputs_ByPrg!R$5,Inputs_ByYear!$D$41:$Y$41,0))))</f>
        <v>0.18250383838428763</v>
      </c>
      <c r="S37" s="265">
        <f>R37*(1+(INDEX(Inputs_ByYear!$D$42:$Y$47,MATCH(Inputs_ByPrg!$C37,Inputs_ByYear!$B$42:$B$47,0),MATCH(Inputs_ByPrg!S$5,Inputs_ByYear!$D$41:$Y$41,0))))</f>
        <v>0.18250383838428763</v>
      </c>
      <c r="T37" s="265">
        <f>S37*(1+(INDEX(Inputs_ByYear!$D$42:$Y$47,MATCH(Inputs_ByPrg!$C37,Inputs_ByYear!$B$42:$B$47,0),MATCH(Inputs_ByPrg!T$5,Inputs_ByYear!$D$41:$Y$41,0))))</f>
        <v>0.18250383838428763</v>
      </c>
      <c r="U37" s="265">
        <f>T37*(1+(INDEX(Inputs_ByYear!$D$42:$Y$47,MATCH(Inputs_ByPrg!$C37,Inputs_ByYear!$B$42:$B$47,0),MATCH(Inputs_ByPrg!U$5,Inputs_ByYear!$D$41:$Y$41,0))))</f>
        <v>0.18250383838428763</v>
      </c>
      <c r="V37" s="265">
        <f>U37*(1+(INDEX(Inputs_ByYear!$D$42:$Y$47,MATCH(Inputs_ByPrg!$C37,Inputs_ByYear!$B$42:$B$47,0),MATCH(Inputs_ByPrg!V$5,Inputs_ByYear!$D$41:$Y$41,0))))</f>
        <v>0.18250383838428763</v>
      </c>
      <c r="W37" s="265">
        <f>V37*(1+(INDEX(Inputs_ByYear!$D$42:$Y$47,MATCH(Inputs_ByPrg!$C37,Inputs_ByYear!$B$42:$B$47,0),MATCH(Inputs_ByPrg!W$5,Inputs_ByYear!$D$41:$Y$41,0))))</f>
        <v>0.18250383838428763</v>
      </c>
      <c r="X37" s="265">
        <f>W37*(1+(INDEX(Inputs_ByYear!$D$42:$Y$47,MATCH(Inputs_ByPrg!$C37,Inputs_ByYear!$B$42:$B$47,0),MATCH(Inputs_ByPrg!X$5,Inputs_ByYear!$D$41:$Y$41,0))))</f>
        <v>0.18250383838428763</v>
      </c>
      <c r="Y37" s="265">
        <f>X37*(1+(INDEX(Inputs_ByYear!$D$42:$Y$47,MATCH(Inputs_ByPrg!$C37,Inputs_ByYear!$B$42:$B$47,0),MATCH(Inputs_ByPrg!Y$5,Inputs_ByYear!$D$41:$Y$41,0))))</f>
        <v>0.18250383838428763</v>
      </c>
      <c r="Z37" s="265">
        <f>Y37*(1+(INDEX(Inputs_ByYear!$D$42:$Y$47,MATCH(Inputs_ByPrg!$C37,Inputs_ByYear!$B$42:$B$47,0),MATCH(Inputs_ByPrg!Z$5,Inputs_ByYear!$D$41:$Y$41,0))))</f>
        <v>0.18250383838428763</v>
      </c>
      <c r="AA37" s="265">
        <f>Z37*(1+(INDEX(Inputs_ByYear!$D$42:$Y$47,MATCH(Inputs_ByPrg!$C37,Inputs_ByYear!$B$42:$B$47,0),MATCH(Inputs_ByPrg!AA$5,Inputs_ByYear!$D$41:$Y$41,0))))</f>
        <v>0.18250383838428763</v>
      </c>
      <c r="AB37" s="265">
        <f>AA37*(1+(INDEX(Inputs_ByYear!$D$42:$Y$47,MATCH(Inputs_ByPrg!$C37,Inputs_ByYear!$B$42:$B$47,0),MATCH(Inputs_ByPrg!AB$5,Inputs_ByYear!$D$41:$Y$41,0))))</f>
        <v>0.18250383838428763</v>
      </c>
      <c r="AC37" s="265">
        <f>AB37*(1+(INDEX(Inputs_ByYear!$D$42:$Y$47,MATCH(Inputs_ByPrg!$C37,Inputs_ByYear!$B$42:$B$47,0),MATCH(Inputs_ByPrg!AC$5,Inputs_ByYear!$D$41:$Y$41,0))))</f>
        <v>0.18250383838428763</v>
      </c>
      <c r="AD37" s="265">
        <f>AC37*(1+(INDEX(Inputs_ByYear!$D$42:$Y$47,MATCH(Inputs_ByPrg!$C37,Inputs_ByYear!$B$42:$B$47,0),MATCH(Inputs_ByPrg!AD$5,Inputs_ByYear!$D$41:$Y$41,0))))</f>
        <v>0.18250383838428763</v>
      </c>
      <c r="AE37" s="256"/>
    </row>
    <row r="38" spans="2:31" ht="14.75" customHeight="1" x14ac:dyDescent="0.25">
      <c r="B38" s="227" t="s">
        <v>258</v>
      </c>
      <c r="C38" s="227" t="s">
        <v>248</v>
      </c>
      <c r="D38" s="227" t="s">
        <v>326</v>
      </c>
      <c r="E38" s="260" t="str">
        <f t="shared" si="0"/>
        <v>A_Public Schools_&gt;500-2000</v>
      </c>
      <c r="F38" s="252">
        <v>0.38490000000000002</v>
      </c>
      <c r="H38" s="288"/>
      <c r="I38" s="188">
        <v>0.21666012959322334</v>
      </c>
      <c r="J38" s="264">
        <f>I38*(1+(INDEX(Inputs_ByYear!$D$42:$Y$47,MATCH(Inputs_ByPrg!$C38,Inputs_ByYear!$B$42:$B$47,0),MATCH(Inputs_ByPrg!J$5,Inputs_ByYear!$D$41:$Y$41,0))))</f>
        <v>0.21666012959322334</v>
      </c>
      <c r="K38" s="265">
        <f>J38*(1+(INDEX(Inputs_ByYear!$D$42:$Y$47,MATCH(Inputs_ByPrg!$C38,Inputs_ByYear!$B$42:$B$47,0),MATCH(Inputs_ByPrg!K$5,Inputs_ByYear!$D$41:$Y$41,0))))</f>
        <v>0.21666012959322334</v>
      </c>
      <c r="L38" s="265">
        <f>K38*(1+(INDEX(Inputs_ByYear!$D$42:$Y$47,MATCH(Inputs_ByPrg!$C38,Inputs_ByYear!$B$42:$B$47,0),MATCH(Inputs_ByPrg!L$5,Inputs_ByYear!$D$41:$Y$41,0))))</f>
        <v>0.21666012959322334</v>
      </c>
      <c r="M38" s="265">
        <f>L38*(1+(INDEX(Inputs_ByYear!$D$42:$Y$47,MATCH(Inputs_ByPrg!$C38,Inputs_ByYear!$B$42:$B$47,0),MATCH(Inputs_ByPrg!M$5,Inputs_ByYear!$D$41:$Y$41,0))))</f>
        <v>0.21666012959322334</v>
      </c>
      <c r="N38" s="265">
        <f>M38*(1+(INDEX(Inputs_ByYear!$D$42:$Y$47,MATCH(Inputs_ByPrg!$C38,Inputs_ByYear!$B$42:$B$47,0),MATCH(Inputs_ByPrg!N$5,Inputs_ByYear!$D$41:$Y$41,0))))</f>
        <v>0.21666012959322334</v>
      </c>
      <c r="O38" s="265">
        <f>N38*(1+(INDEX(Inputs_ByYear!$D$42:$Y$47,MATCH(Inputs_ByPrg!$C38,Inputs_ByYear!$B$42:$B$47,0),MATCH(Inputs_ByPrg!O$5,Inputs_ByYear!$D$41:$Y$41,0))))</f>
        <v>0.21666012959322334</v>
      </c>
      <c r="P38" s="265">
        <f>O38*(1+(INDEX(Inputs_ByYear!$D$42:$Y$47,MATCH(Inputs_ByPrg!$C38,Inputs_ByYear!$B$42:$B$47,0),MATCH(Inputs_ByPrg!P$5,Inputs_ByYear!$D$41:$Y$41,0))))</f>
        <v>0.21666012959322334</v>
      </c>
      <c r="Q38" s="265">
        <f>P38*(1+(INDEX(Inputs_ByYear!$D$42:$Y$47,MATCH(Inputs_ByPrg!$C38,Inputs_ByYear!$B$42:$B$47,0),MATCH(Inputs_ByPrg!Q$5,Inputs_ByYear!$D$41:$Y$41,0))))</f>
        <v>0.21666012959322334</v>
      </c>
      <c r="R38" s="265">
        <f>Q38*(1+(INDEX(Inputs_ByYear!$D$42:$Y$47,MATCH(Inputs_ByPrg!$C38,Inputs_ByYear!$B$42:$B$47,0),MATCH(Inputs_ByPrg!R$5,Inputs_ByYear!$D$41:$Y$41,0))))</f>
        <v>0.21666012959322334</v>
      </c>
      <c r="S38" s="265">
        <f>R38*(1+(INDEX(Inputs_ByYear!$D$42:$Y$47,MATCH(Inputs_ByPrg!$C38,Inputs_ByYear!$B$42:$B$47,0),MATCH(Inputs_ByPrg!S$5,Inputs_ByYear!$D$41:$Y$41,0))))</f>
        <v>0.21666012959322334</v>
      </c>
      <c r="T38" s="265">
        <f>S38*(1+(INDEX(Inputs_ByYear!$D$42:$Y$47,MATCH(Inputs_ByPrg!$C38,Inputs_ByYear!$B$42:$B$47,0),MATCH(Inputs_ByPrg!T$5,Inputs_ByYear!$D$41:$Y$41,0))))</f>
        <v>0.21666012959322334</v>
      </c>
      <c r="U38" s="265">
        <f>T38*(1+(INDEX(Inputs_ByYear!$D$42:$Y$47,MATCH(Inputs_ByPrg!$C38,Inputs_ByYear!$B$42:$B$47,0),MATCH(Inputs_ByPrg!U$5,Inputs_ByYear!$D$41:$Y$41,0))))</f>
        <v>0.21666012959322334</v>
      </c>
      <c r="V38" s="265">
        <f>U38*(1+(INDEX(Inputs_ByYear!$D$42:$Y$47,MATCH(Inputs_ByPrg!$C38,Inputs_ByYear!$B$42:$B$47,0),MATCH(Inputs_ByPrg!V$5,Inputs_ByYear!$D$41:$Y$41,0))))</f>
        <v>0.21666012959322334</v>
      </c>
      <c r="W38" s="265">
        <f>V38*(1+(INDEX(Inputs_ByYear!$D$42:$Y$47,MATCH(Inputs_ByPrg!$C38,Inputs_ByYear!$B$42:$B$47,0),MATCH(Inputs_ByPrg!W$5,Inputs_ByYear!$D$41:$Y$41,0))))</f>
        <v>0.21666012959322334</v>
      </c>
      <c r="X38" s="265">
        <f>W38*(1+(INDEX(Inputs_ByYear!$D$42:$Y$47,MATCH(Inputs_ByPrg!$C38,Inputs_ByYear!$B$42:$B$47,0),MATCH(Inputs_ByPrg!X$5,Inputs_ByYear!$D$41:$Y$41,0))))</f>
        <v>0.21666012959322334</v>
      </c>
      <c r="Y38" s="265">
        <f>X38*(1+(INDEX(Inputs_ByYear!$D$42:$Y$47,MATCH(Inputs_ByPrg!$C38,Inputs_ByYear!$B$42:$B$47,0),MATCH(Inputs_ByPrg!Y$5,Inputs_ByYear!$D$41:$Y$41,0))))</f>
        <v>0.21666012959322334</v>
      </c>
      <c r="Z38" s="265">
        <f>Y38*(1+(INDEX(Inputs_ByYear!$D$42:$Y$47,MATCH(Inputs_ByPrg!$C38,Inputs_ByYear!$B$42:$B$47,0),MATCH(Inputs_ByPrg!Z$5,Inputs_ByYear!$D$41:$Y$41,0))))</f>
        <v>0.21666012959322334</v>
      </c>
      <c r="AA38" s="265">
        <f>Z38*(1+(INDEX(Inputs_ByYear!$D$42:$Y$47,MATCH(Inputs_ByPrg!$C38,Inputs_ByYear!$B$42:$B$47,0),MATCH(Inputs_ByPrg!AA$5,Inputs_ByYear!$D$41:$Y$41,0))))</f>
        <v>0.21666012959322334</v>
      </c>
      <c r="AB38" s="265">
        <f>AA38*(1+(INDEX(Inputs_ByYear!$D$42:$Y$47,MATCH(Inputs_ByPrg!$C38,Inputs_ByYear!$B$42:$B$47,0),MATCH(Inputs_ByPrg!AB$5,Inputs_ByYear!$D$41:$Y$41,0))))</f>
        <v>0.21666012959322334</v>
      </c>
      <c r="AC38" s="265">
        <f>AB38*(1+(INDEX(Inputs_ByYear!$D$42:$Y$47,MATCH(Inputs_ByPrg!$C38,Inputs_ByYear!$B$42:$B$47,0),MATCH(Inputs_ByPrg!AC$5,Inputs_ByYear!$D$41:$Y$41,0))))</f>
        <v>0.21666012959322334</v>
      </c>
      <c r="AD38" s="265">
        <f>AC38*(1+(INDEX(Inputs_ByYear!$D$42:$Y$47,MATCH(Inputs_ByPrg!$C38,Inputs_ByYear!$B$42:$B$47,0),MATCH(Inputs_ByPrg!AD$5,Inputs_ByYear!$D$41:$Y$41,0))))</f>
        <v>0.21666012959322334</v>
      </c>
      <c r="AE38" s="256"/>
    </row>
    <row r="39" spans="2:31" ht="14.75" customHeight="1" x14ac:dyDescent="0.25">
      <c r="B39" s="227" t="s">
        <v>258</v>
      </c>
      <c r="C39" s="227" t="s">
        <v>248</v>
      </c>
      <c r="D39" s="227" t="s">
        <v>327</v>
      </c>
      <c r="E39" s="260" t="str">
        <f t="shared" si="0"/>
        <v>A_Public Schools_&gt;2000-5000</v>
      </c>
      <c r="F39" s="252">
        <v>0</v>
      </c>
      <c r="H39" s="288"/>
      <c r="I39" s="188">
        <v>0.24778760850151516</v>
      </c>
      <c r="J39" s="264">
        <f>I39*(1+(INDEX(Inputs_ByYear!$D$42:$Y$47,MATCH(Inputs_ByPrg!$C39,Inputs_ByYear!$B$42:$B$47,0),MATCH(Inputs_ByPrg!J$5,Inputs_ByYear!$D$41:$Y$41,0))))</f>
        <v>0.24778760850151516</v>
      </c>
      <c r="K39" s="265">
        <f>J39*(1+(INDEX(Inputs_ByYear!$D$42:$Y$47,MATCH(Inputs_ByPrg!$C39,Inputs_ByYear!$B$42:$B$47,0),MATCH(Inputs_ByPrg!K$5,Inputs_ByYear!$D$41:$Y$41,0))))</f>
        <v>0.24778760850151516</v>
      </c>
      <c r="L39" s="265">
        <f>K39*(1+(INDEX(Inputs_ByYear!$D$42:$Y$47,MATCH(Inputs_ByPrg!$C39,Inputs_ByYear!$B$42:$B$47,0),MATCH(Inputs_ByPrg!L$5,Inputs_ByYear!$D$41:$Y$41,0))))</f>
        <v>0.24778760850151516</v>
      </c>
      <c r="M39" s="265">
        <f>L39*(1+(INDEX(Inputs_ByYear!$D$42:$Y$47,MATCH(Inputs_ByPrg!$C39,Inputs_ByYear!$B$42:$B$47,0),MATCH(Inputs_ByPrg!M$5,Inputs_ByYear!$D$41:$Y$41,0))))</f>
        <v>0.24778760850151516</v>
      </c>
      <c r="N39" s="265">
        <f>M39*(1+(INDEX(Inputs_ByYear!$D$42:$Y$47,MATCH(Inputs_ByPrg!$C39,Inputs_ByYear!$B$42:$B$47,0),MATCH(Inputs_ByPrg!N$5,Inputs_ByYear!$D$41:$Y$41,0))))</f>
        <v>0.24778760850151516</v>
      </c>
      <c r="O39" s="265">
        <f>N39*(1+(INDEX(Inputs_ByYear!$D$42:$Y$47,MATCH(Inputs_ByPrg!$C39,Inputs_ByYear!$B$42:$B$47,0),MATCH(Inputs_ByPrg!O$5,Inputs_ByYear!$D$41:$Y$41,0))))</f>
        <v>0.24778760850151516</v>
      </c>
      <c r="P39" s="265">
        <f>O39*(1+(INDEX(Inputs_ByYear!$D$42:$Y$47,MATCH(Inputs_ByPrg!$C39,Inputs_ByYear!$B$42:$B$47,0),MATCH(Inputs_ByPrg!P$5,Inputs_ByYear!$D$41:$Y$41,0))))</f>
        <v>0.24778760850151516</v>
      </c>
      <c r="Q39" s="265">
        <f>P39*(1+(INDEX(Inputs_ByYear!$D$42:$Y$47,MATCH(Inputs_ByPrg!$C39,Inputs_ByYear!$B$42:$B$47,0),MATCH(Inputs_ByPrg!Q$5,Inputs_ByYear!$D$41:$Y$41,0))))</f>
        <v>0.24778760850151516</v>
      </c>
      <c r="R39" s="265">
        <f>Q39*(1+(INDEX(Inputs_ByYear!$D$42:$Y$47,MATCH(Inputs_ByPrg!$C39,Inputs_ByYear!$B$42:$B$47,0),MATCH(Inputs_ByPrg!R$5,Inputs_ByYear!$D$41:$Y$41,0))))</f>
        <v>0.24778760850151516</v>
      </c>
      <c r="S39" s="265">
        <f>R39*(1+(INDEX(Inputs_ByYear!$D$42:$Y$47,MATCH(Inputs_ByPrg!$C39,Inputs_ByYear!$B$42:$B$47,0),MATCH(Inputs_ByPrg!S$5,Inputs_ByYear!$D$41:$Y$41,0))))</f>
        <v>0.24778760850151516</v>
      </c>
      <c r="T39" s="265">
        <f>S39*(1+(INDEX(Inputs_ByYear!$D$42:$Y$47,MATCH(Inputs_ByPrg!$C39,Inputs_ByYear!$B$42:$B$47,0),MATCH(Inputs_ByPrg!T$5,Inputs_ByYear!$D$41:$Y$41,0))))</f>
        <v>0.24778760850151516</v>
      </c>
      <c r="U39" s="265">
        <f>T39*(1+(INDEX(Inputs_ByYear!$D$42:$Y$47,MATCH(Inputs_ByPrg!$C39,Inputs_ByYear!$B$42:$B$47,0),MATCH(Inputs_ByPrg!U$5,Inputs_ByYear!$D$41:$Y$41,0))))</f>
        <v>0.24778760850151516</v>
      </c>
      <c r="V39" s="265">
        <f>U39*(1+(INDEX(Inputs_ByYear!$D$42:$Y$47,MATCH(Inputs_ByPrg!$C39,Inputs_ByYear!$B$42:$B$47,0),MATCH(Inputs_ByPrg!V$5,Inputs_ByYear!$D$41:$Y$41,0))))</f>
        <v>0.24778760850151516</v>
      </c>
      <c r="W39" s="265">
        <f>V39*(1+(INDEX(Inputs_ByYear!$D$42:$Y$47,MATCH(Inputs_ByPrg!$C39,Inputs_ByYear!$B$42:$B$47,0),MATCH(Inputs_ByPrg!W$5,Inputs_ByYear!$D$41:$Y$41,0))))</f>
        <v>0.24778760850151516</v>
      </c>
      <c r="X39" s="265">
        <f>W39*(1+(INDEX(Inputs_ByYear!$D$42:$Y$47,MATCH(Inputs_ByPrg!$C39,Inputs_ByYear!$B$42:$B$47,0),MATCH(Inputs_ByPrg!X$5,Inputs_ByYear!$D$41:$Y$41,0))))</f>
        <v>0.24778760850151516</v>
      </c>
      <c r="Y39" s="265">
        <f>X39*(1+(INDEX(Inputs_ByYear!$D$42:$Y$47,MATCH(Inputs_ByPrg!$C39,Inputs_ByYear!$B$42:$B$47,0),MATCH(Inputs_ByPrg!Y$5,Inputs_ByYear!$D$41:$Y$41,0))))</f>
        <v>0.24778760850151516</v>
      </c>
      <c r="Z39" s="265">
        <f>Y39*(1+(INDEX(Inputs_ByYear!$D$42:$Y$47,MATCH(Inputs_ByPrg!$C39,Inputs_ByYear!$B$42:$B$47,0),MATCH(Inputs_ByPrg!Z$5,Inputs_ByYear!$D$41:$Y$41,0))))</f>
        <v>0.24778760850151516</v>
      </c>
      <c r="AA39" s="265">
        <f>Z39*(1+(INDEX(Inputs_ByYear!$D$42:$Y$47,MATCH(Inputs_ByPrg!$C39,Inputs_ByYear!$B$42:$B$47,0),MATCH(Inputs_ByPrg!AA$5,Inputs_ByYear!$D$41:$Y$41,0))))</f>
        <v>0.24778760850151516</v>
      </c>
      <c r="AB39" s="265">
        <f>AA39*(1+(INDEX(Inputs_ByYear!$D$42:$Y$47,MATCH(Inputs_ByPrg!$C39,Inputs_ByYear!$B$42:$B$47,0),MATCH(Inputs_ByPrg!AB$5,Inputs_ByYear!$D$41:$Y$41,0))))</f>
        <v>0.24778760850151516</v>
      </c>
      <c r="AC39" s="265">
        <f>AB39*(1+(INDEX(Inputs_ByYear!$D$42:$Y$47,MATCH(Inputs_ByPrg!$C39,Inputs_ByYear!$B$42:$B$47,0),MATCH(Inputs_ByPrg!AC$5,Inputs_ByYear!$D$41:$Y$41,0))))</f>
        <v>0.24778760850151516</v>
      </c>
      <c r="AD39" s="265">
        <f>AC39*(1+(INDEX(Inputs_ByYear!$D$42:$Y$47,MATCH(Inputs_ByPrg!$C39,Inputs_ByYear!$B$42:$B$47,0),MATCH(Inputs_ByPrg!AD$5,Inputs_ByYear!$D$41:$Y$41,0))))</f>
        <v>0.24778760850151516</v>
      </c>
      <c r="AE39" s="256"/>
    </row>
    <row r="40" spans="2:31" ht="14.75" customHeight="1" x14ac:dyDescent="0.25">
      <c r="B40" s="227" t="s">
        <v>259</v>
      </c>
      <c r="C40" s="227" t="s">
        <v>248</v>
      </c>
      <c r="D40" s="227" t="s">
        <v>358</v>
      </c>
      <c r="E40" s="260" t="str">
        <f t="shared" si="0"/>
        <v>B_Public Schools_&gt;25</v>
      </c>
      <c r="F40" s="252">
        <v>0</v>
      </c>
      <c r="H40" s="288"/>
      <c r="I40" s="188">
        <v>0.15627141084540458</v>
      </c>
      <c r="J40" s="264">
        <f>I40*(1+(INDEX(Inputs_ByYear!$D$42:$Y$47,MATCH(Inputs_ByPrg!$C40,Inputs_ByYear!$B$42:$B$47,0),MATCH(Inputs_ByPrg!J$5,Inputs_ByYear!$D$41:$Y$41,0))))</f>
        <v>0.15627141084540458</v>
      </c>
      <c r="K40" s="265">
        <f>J40*(1+(INDEX(Inputs_ByYear!$D$42:$Y$47,MATCH(Inputs_ByPrg!$C40,Inputs_ByYear!$B$42:$B$47,0),MATCH(Inputs_ByPrg!K$5,Inputs_ByYear!$D$41:$Y$41,0))))</f>
        <v>0.15627141084540458</v>
      </c>
      <c r="L40" s="265">
        <f>K40*(1+(INDEX(Inputs_ByYear!$D$42:$Y$47,MATCH(Inputs_ByPrg!$C40,Inputs_ByYear!$B$42:$B$47,0),MATCH(Inputs_ByPrg!L$5,Inputs_ByYear!$D$41:$Y$41,0))))</f>
        <v>0.15627141084540458</v>
      </c>
      <c r="M40" s="265">
        <f>L40*(1+(INDEX(Inputs_ByYear!$D$42:$Y$47,MATCH(Inputs_ByPrg!$C40,Inputs_ByYear!$B$42:$B$47,0),MATCH(Inputs_ByPrg!M$5,Inputs_ByYear!$D$41:$Y$41,0))))</f>
        <v>0.15627141084540458</v>
      </c>
      <c r="N40" s="265">
        <f>M40*(1+(INDEX(Inputs_ByYear!$D$42:$Y$47,MATCH(Inputs_ByPrg!$C40,Inputs_ByYear!$B$42:$B$47,0),MATCH(Inputs_ByPrg!N$5,Inputs_ByYear!$D$41:$Y$41,0))))</f>
        <v>0.15627141084540458</v>
      </c>
      <c r="O40" s="265">
        <f>N40*(1+(INDEX(Inputs_ByYear!$D$42:$Y$47,MATCH(Inputs_ByPrg!$C40,Inputs_ByYear!$B$42:$B$47,0),MATCH(Inputs_ByPrg!O$5,Inputs_ByYear!$D$41:$Y$41,0))))</f>
        <v>0.15627141084540458</v>
      </c>
      <c r="P40" s="265">
        <f>O40*(1+(INDEX(Inputs_ByYear!$D$42:$Y$47,MATCH(Inputs_ByPrg!$C40,Inputs_ByYear!$B$42:$B$47,0),MATCH(Inputs_ByPrg!P$5,Inputs_ByYear!$D$41:$Y$41,0))))</f>
        <v>0.15627141084540458</v>
      </c>
      <c r="Q40" s="265">
        <f>P40*(1+(INDEX(Inputs_ByYear!$D$42:$Y$47,MATCH(Inputs_ByPrg!$C40,Inputs_ByYear!$B$42:$B$47,0),MATCH(Inputs_ByPrg!Q$5,Inputs_ByYear!$D$41:$Y$41,0))))</f>
        <v>0.15627141084540458</v>
      </c>
      <c r="R40" s="265">
        <f>Q40*(1+(INDEX(Inputs_ByYear!$D$42:$Y$47,MATCH(Inputs_ByPrg!$C40,Inputs_ByYear!$B$42:$B$47,0),MATCH(Inputs_ByPrg!R$5,Inputs_ByYear!$D$41:$Y$41,0))))</f>
        <v>0.15627141084540458</v>
      </c>
      <c r="S40" s="265">
        <f>R40*(1+(INDEX(Inputs_ByYear!$D$42:$Y$47,MATCH(Inputs_ByPrg!$C40,Inputs_ByYear!$B$42:$B$47,0),MATCH(Inputs_ByPrg!S$5,Inputs_ByYear!$D$41:$Y$41,0))))</f>
        <v>0.15627141084540458</v>
      </c>
      <c r="T40" s="265">
        <f>S40*(1+(INDEX(Inputs_ByYear!$D$42:$Y$47,MATCH(Inputs_ByPrg!$C40,Inputs_ByYear!$B$42:$B$47,0),MATCH(Inputs_ByPrg!T$5,Inputs_ByYear!$D$41:$Y$41,0))))</f>
        <v>0.15627141084540458</v>
      </c>
      <c r="U40" s="265">
        <f>T40*(1+(INDEX(Inputs_ByYear!$D$42:$Y$47,MATCH(Inputs_ByPrg!$C40,Inputs_ByYear!$B$42:$B$47,0),MATCH(Inputs_ByPrg!U$5,Inputs_ByYear!$D$41:$Y$41,0))))</f>
        <v>0.15627141084540458</v>
      </c>
      <c r="V40" s="265">
        <f>U40*(1+(INDEX(Inputs_ByYear!$D$42:$Y$47,MATCH(Inputs_ByPrg!$C40,Inputs_ByYear!$B$42:$B$47,0),MATCH(Inputs_ByPrg!V$5,Inputs_ByYear!$D$41:$Y$41,0))))</f>
        <v>0.15627141084540458</v>
      </c>
      <c r="W40" s="265">
        <f>V40*(1+(INDEX(Inputs_ByYear!$D$42:$Y$47,MATCH(Inputs_ByPrg!$C40,Inputs_ByYear!$B$42:$B$47,0),MATCH(Inputs_ByPrg!W$5,Inputs_ByYear!$D$41:$Y$41,0))))</f>
        <v>0.15627141084540458</v>
      </c>
      <c r="X40" s="265">
        <f>W40*(1+(INDEX(Inputs_ByYear!$D$42:$Y$47,MATCH(Inputs_ByPrg!$C40,Inputs_ByYear!$B$42:$B$47,0),MATCH(Inputs_ByPrg!X$5,Inputs_ByYear!$D$41:$Y$41,0))))</f>
        <v>0.15627141084540458</v>
      </c>
      <c r="Y40" s="265">
        <f>X40*(1+(INDEX(Inputs_ByYear!$D$42:$Y$47,MATCH(Inputs_ByPrg!$C40,Inputs_ByYear!$B$42:$B$47,0),MATCH(Inputs_ByPrg!Y$5,Inputs_ByYear!$D$41:$Y$41,0))))</f>
        <v>0.15627141084540458</v>
      </c>
      <c r="Z40" s="265">
        <f>Y40*(1+(INDEX(Inputs_ByYear!$D$42:$Y$47,MATCH(Inputs_ByPrg!$C40,Inputs_ByYear!$B$42:$B$47,0),MATCH(Inputs_ByPrg!Z$5,Inputs_ByYear!$D$41:$Y$41,0))))</f>
        <v>0.15627141084540458</v>
      </c>
      <c r="AA40" s="265">
        <f>Z40*(1+(INDEX(Inputs_ByYear!$D$42:$Y$47,MATCH(Inputs_ByPrg!$C40,Inputs_ByYear!$B$42:$B$47,0),MATCH(Inputs_ByPrg!AA$5,Inputs_ByYear!$D$41:$Y$41,0))))</f>
        <v>0.15627141084540458</v>
      </c>
      <c r="AB40" s="265">
        <f>AA40*(1+(INDEX(Inputs_ByYear!$D$42:$Y$47,MATCH(Inputs_ByPrg!$C40,Inputs_ByYear!$B$42:$B$47,0),MATCH(Inputs_ByPrg!AB$5,Inputs_ByYear!$D$41:$Y$41,0))))</f>
        <v>0.15627141084540458</v>
      </c>
      <c r="AC40" s="265">
        <f>AB40*(1+(INDEX(Inputs_ByYear!$D$42:$Y$47,MATCH(Inputs_ByPrg!$C40,Inputs_ByYear!$B$42:$B$47,0),MATCH(Inputs_ByPrg!AC$5,Inputs_ByYear!$D$41:$Y$41,0))))</f>
        <v>0.15627141084540458</v>
      </c>
      <c r="AD40" s="265">
        <f>AC40*(1+(INDEX(Inputs_ByYear!$D$42:$Y$47,MATCH(Inputs_ByPrg!$C40,Inputs_ByYear!$B$42:$B$47,0),MATCH(Inputs_ByPrg!AD$5,Inputs_ByYear!$D$41:$Y$41,0))))</f>
        <v>0.15627141084540458</v>
      </c>
      <c r="AE40" s="256"/>
    </row>
    <row r="41" spans="2:31" ht="14.75" customHeight="1" x14ac:dyDescent="0.25">
      <c r="B41" s="227" t="s">
        <v>259</v>
      </c>
      <c r="C41" s="227" t="s">
        <v>248</v>
      </c>
      <c r="D41" s="227" t="s">
        <v>322</v>
      </c>
      <c r="E41" s="260" t="str">
        <f t="shared" si="0"/>
        <v>B_Public Schools_&gt;25-100</v>
      </c>
      <c r="F41" s="252">
        <v>2.24E-2</v>
      </c>
      <c r="H41" s="288"/>
      <c r="I41" s="188">
        <v>0.16581513802784484</v>
      </c>
      <c r="J41" s="264">
        <f>I41*(1+(INDEX(Inputs_ByYear!$D$42:$Y$47,MATCH(Inputs_ByPrg!$C41,Inputs_ByYear!$B$42:$B$47,0),MATCH(Inputs_ByPrg!J$5,Inputs_ByYear!$D$41:$Y$41,0))))</f>
        <v>0.16581513802784484</v>
      </c>
      <c r="K41" s="265">
        <f>J41*(1+(INDEX(Inputs_ByYear!$D$42:$Y$47,MATCH(Inputs_ByPrg!$C41,Inputs_ByYear!$B$42:$B$47,0),MATCH(Inputs_ByPrg!K$5,Inputs_ByYear!$D$41:$Y$41,0))))</f>
        <v>0.16581513802784484</v>
      </c>
      <c r="L41" s="265">
        <f>K41*(1+(INDEX(Inputs_ByYear!$D$42:$Y$47,MATCH(Inputs_ByPrg!$C41,Inputs_ByYear!$B$42:$B$47,0),MATCH(Inputs_ByPrg!L$5,Inputs_ByYear!$D$41:$Y$41,0))))</f>
        <v>0.16581513802784484</v>
      </c>
      <c r="M41" s="265">
        <f>L41*(1+(INDEX(Inputs_ByYear!$D$42:$Y$47,MATCH(Inputs_ByPrg!$C41,Inputs_ByYear!$B$42:$B$47,0),MATCH(Inputs_ByPrg!M$5,Inputs_ByYear!$D$41:$Y$41,0))))</f>
        <v>0.16581513802784484</v>
      </c>
      <c r="N41" s="265">
        <f>M41*(1+(INDEX(Inputs_ByYear!$D$42:$Y$47,MATCH(Inputs_ByPrg!$C41,Inputs_ByYear!$B$42:$B$47,0),MATCH(Inputs_ByPrg!N$5,Inputs_ByYear!$D$41:$Y$41,0))))</f>
        <v>0.16581513802784484</v>
      </c>
      <c r="O41" s="265">
        <f>N41*(1+(INDEX(Inputs_ByYear!$D$42:$Y$47,MATCH(Inputs_ByPrg!$C41,Inputs_ByYear!$B$42:$B$47,0),MATCH(Inputs_ByPrg!O$5,Inputs_ByYear!$D$41:$Y$41,0))))</f>
        <v>0.16581513802784484</v>
      </c>
      <c r="P41" s="265">
        <f>O41*(1+(INDEX(Inputs_ByYear!$D$42:$Y$47,MATCH(Inputs_ByPrg!$C41,Inputs_ByYear!$B$42:$B$47,0),MATCH(Inputs_ByPrg!P$5,Inputs_ByYear!$D$41:$Y$41,0))))</f>
        <v>0.16581513802784484</v>
      </c>
      <c r="Q41" s="265">
        <f>P41*(1+(INDEX(Inputs_ByYear!$D$42:$Y$47,MATCH(Inputs_ByPrg!$C41,Inputs_ByYear!$B$42:$B$47,0),MATCH(Inputs_ByPrg!Q$5,Inputs_ByYear!$D$41:$Y$41,0))))</f>
        <v>0.16581513802784484</v>
      </c>
      <c r="R41" s="265">
        <f>Q41*(1+(INDEX(Inputs_ByYear!$D$42:$Y$47,MATCH(Inputs_ByPrg!$C41,Inputs_ByYear!$B$42:$B$47,0),MATCH(Inputs_ByPrg!R$5,Inputs_ByYear!$D$41:$Y$41,0))))</f>
        <v>0.16581513802784484</v>
      </c>
      <c r="S41" s="265">
        <f>R41*(1+(INDEX(Inputs_ByYear!$D$42:$Y$47,MATCH(Inputs_ByPrg!$C41,Inputs_ByYear!$B$42:$B$47,0),MATCH(Inputs_ByPrg!S$5,Inputs_ByYear!$D$41:$Y$41,0))))</f>
        <v>0.16581513802784484</v>
      </c>
      <c r="T41" s="265">
        <f>S41*(1+(INDEX(Inputs_ByYear!$D$42:$Y$47,MATCH(Inputs_ByPrg!$C41,Inputs_ByYear!$B$42:$B$47,0),MATCH(Inputs_ByPrg!T$5,Inputs_ByYear!$D$41:$Y$41,0))))</f>
        <v>0.16581513802784484</v>
      </c>
      <c r="U41" s="265">
        <f>T41*(1+(INDEX(Inputs_ByYear!$D$42:$Y$47,MATCH(Inputs_ByPrg!$C41,Inputs_ByYear!$B$42:$B$47,0),MATCH(Inputs_ByPrg!U$5,Inputs_ByYear!$D$41:$Y$41,0))))</f>
        <v>0.16581513802784484</v>
      </c>
      <c r="V41" s="265">
        <f>U41*(1+(INDEX(Inputs_ByYear!$D$42:$Y$47,MATCH(Inputs_ByPrg!$C41,Inputs_ByYear!$B$42:$B$47,0),MATCH(Inputs_ByPrg!V$5,Inputs_ByYear!$D$41:$Y$41,0))))</f>
        <v>0.16581513802784484</v>
      </c>
      <c r="W41" s="265">
        <f>V41*(1+(INDEX(Inputs_ByYear!$D$42:$Y$47,MATCH(Inputs_ByPrg!$C41,Inputs_ByYear!$B$42:$B$47,0),MATCH(Inputs_ByPrg!W$5,Inputs_ByYear!$D$41:$Y$41,0))))</f>
        <v>0.16581513802784484</v>
      </c>
      <c r="X41" s="265">
        <f>W41*(1+(INDEX(Inputs_ByYear!$D$42:$Y$47,MATCH(Inputs_ByPrg!$C41,Inputs_ByYear!$B$42:$B$47,0),MATCH(Inputs_ByPrg!X$5,Inputs_ByYear!$D$41:$Y$41,0))))</f>
        <v>0.16581513802784484</v>
      </c>
      <c r="Y41" s="265">
        <f>X41*(1+(INDEX(Inputs_ByYear!$D$42:$Y$47,MATCH(Inputs_ByPrg!$C41,Inputs_ByYear!$B$42:$B$47,0),MATCH(Inputs_ByPrg!Y$5,Inputs_ByYear!$D$41:$Y$41,0))))</f>
        <v>0.16581513802784484</v>
      </c>
      <c r="Z41" s="265">
        <f>Y41*(1+(INDEX(Inputs_ByYear!$D$42:$Y$47,MATCH(Inputs_ByPrg!$C41,Inputs_ByYear!$B$42:$B$47,0),MATCH(Inputs_ByPrg!Z$5,Inputs_ByYear!$D$41:$Y$41,0))))</f>
        <v>0.16581513802784484</v>
      </c>
      <c r="AA41" s="265">
        <f>Z41*(1+(INDEX(Inputs_ByYear!$D$42:$Y$47,MATCH(Inputs_ByPrg!$C41,Inputs_ByYear!$B$42:$B$47,0),MATCH(Inputs_ByPrg!AA$5,Inputs_ByYear!$D$41:$Y$41,0))))</f>
        <v>0.16581513802784484</v>
      </c>
      <c r="AB41" s="265">
        <f>AA41*(1+(INDEX(Inputs_ByYear!$D$42:$Y$47,MATCH(Inputs_ByPrg!$C41,Inputs_ByYear!$B$42:$B$47,0),MATCH(Inputs_ByPrg!AB$5,Inputs_ByYear!$D$41:$Y$41,0))))</f>
        <v>0.16581513802784484</v>
      </c>
      <c r="AC41" s="265">
        <f>AB41*(1+(INDEX(Inputs_ByYear!$D$42:$Y$47,MATCH(Inputs_ByPrg!$C41,Inputs_ByYear!$B$42:$B$47,0),MATCH(Inputs_ByPrg!AC$5,Inputs_ByYear!$D$41:$Y$41,0))))</f>
        <v>0.16581513802784484</v>
      </c>
      <c r="AD41" s="265">
        <f>AC41*(1+(INDEX(Inputs_ByYear!$D$42:$Y$47,MATCH(Inputs_ByPrg!$C41,Inputs_ByYear!$B$42:$B$47,0),MATCH(Inputs_ByPrg!AD$5,Inputs_ByYear!$D$41:$Y$41,0))))</f>
        <v>0.16581513802784484</v>
      </c>
      <c r="AE41" s="256"/>
    </row>
    <row r="42" spans="2:31" ht="14.75" customHeight="1" x14ac:dyDescent="0.25">
      <c r="B42" s="227" t="s">
        <v>259</v>
      </c>
      <c r="C42" s="227" t="s">
        <v>248</v>
      </c>
      <c r="D42" s="227" t="s">
        <v>323</v>
      </c>
      <c r="E42" s="260" t="str">
        <f t="shared" si="0"/>
        <v>B_Public Schools_&gt;100-200</v>
      </c>
      <c r="F42" s="252">
        <v>0.46183333333333332</v>
      </c>
      <c r="H42" s="288"/>
      <c r="I42" s="188">
        <v>0.17460652395247334</v>
      </c>
      <c r="J42" s="264">
        <f>I42*(1+(INDEX(Inputs_ByYear!$D$42:$Y$47,MATCH(Inputs_ByPrg!$C42,Inputs_ByYear!$B$42:$B$47,0),MATCH(Inputs_ByPrg!J$5,Inputs_ByYear!$D$41:$Y$41,0))))</f>
        <v>0.17460652395247334</v>
      </c>
      <c r="K42" s="265">
        <f>J42*(1+(INDEX(Inputs_ByYear!$D$42:$Y$47,MATCH(Inputs_ByPrg!$C42,Inputs_ByYear!$B$42:$B$47,0),MATCH(Inputs_ByPrg!K$5,Inputs_ByYear!$D$41:$Y$41,0))))</f>
        <v>0.17460652395247334</v>
      </c>
      <c r="L42" s="265">
        <f>K42*(1+(INDEX(Inputs_ByYear!$D$42:$Y$47,MATCH(Inputs_ByPrg!$C42,Inputs_ByYear!$B$42:$B$47,0),MATCH(Inputs_ByPrg!L$5,Inputs_ByYear!$D$41:$Y$41,0))))</f>
        <v>0.17460652395247334</v>
      </c>
      <c r="M42" s="265">
        <f>L42*(1+(INDEX(Inputs_ByYear!$D$42:$Y$47,MATCH(Inputs_ByPrg!$C42,Inputs_ByYear!$B$42:$B$47,0),MATCH(Inputs_ByPrg!M$5,Inputs_ByYear!$D$41:$Y$41,0))))</f>
        <v>0.17460652395247334</v>
      </c>
      <c r="N42" s="265">
        <f>M42*(1+(INDEX(Inputs_ByYear!$D$42:$Y$47,MATCH(Inputs_ByPrg!$C42,Inputs_ByYear!$B$42:$B$47,0),MATCH(Inputs_ByPrg!N$5,Inputs_ByYear!$D$41:$Y$41,0))))</f>
        <v>0.17460652395247334</v>
      </c>
      <c r="O42" s="265">
        <f>N42*(1+(INDEX(Inputs_ByYear!$D$42:$Y$47,MATCH(Inputs_ByPrg!$C42,Inputs_ByYear!$B$42:$B$47,0),MATCH(Inputs_ByPrg!O$5,Inputs_ByYear!$D$41:$Y$41,0))))</f>
        <v>0.17460652395247334</v>
      </c>
      <c r="P42" s="265">
        <f>O42*(1+(INDEX(Inputs_ByYear!$D$42:$Y$47,MATCH(Inputs_ByPrg!$C42,Inputs_ByYear!$B$42:$B$47,0),MATCH(Inputs_ByPrg!P$5,Inputs_ByYear!$D$41:$Y$41,0))))</f>
        <v>0.17460652395247334</v>
      </c>
      <c r="Q42" s="265">
        <f>P42*(1+(INDEX(Inputs_ByYear!$D$42:$Y$47,MATCH(Inputs_ByPrg!$C42,Inputs_ByYear!$B$42:$B$47,0),MATCH(Inputs_ByPrg!Q$5,Inputs_ByYear!$D$41:$Y$41,0))))</f>
        <v>0.17460652395247334</v>
      </c>
      <c r="R42" s="265">
        <f>Q42*(1+(INDEX(Inputs_ByYear!$D$42:$Y$47,MATCH(Inputs_ByPrg!$C42,Inputs_ByYear!$B$42:$B$47,0),MATCH(Inputs_ByPrg!R$5,Inputs_ByYear!$D$41:$Y$41,0))))</f>
        <v>0.17460652395247334</v>
      </c>
      <c r="S42" s="265">
        <f>R42*(1+(INDEX(Inputs_ByYear!$D$42:$Y$47,MATCH(Inputs_ByPrg!$C42,Inputs_ByYear!$B$42:$B$47,0),MATCH(Inputs_ByPrg!S$5,Inputs_ByYear!$D$41:$Y$41,0))))</f>
        <v>0.17460652395247334</v>
      </c>
      <c r="T42" s="265">
        <f>S42*(1+(INDEX(Inputs_ByYear!$D$42:$Y$47,MATCH(Inputs_ByPrg!$C42,Inputs_ByYear!$B$42:$B$47,0),MATCH(Inputs_ByPrg!T$5,Inputs_ByYear!$D$41:$Y$41,0))))</f>
        <v>0.17460652395247334</v>
      </c>
      <c r="U42" s="265">
        <f>T42*(1+(INDEX(Inputs_ByYear!$D$42:$Y$47,MATCH(Inputs_ByPrg!$C42,Inputs_ByYear!$B$42:$B$47,0),MATCH(Inputs_ByPrg!U$5,Inputs_ByYear!$D$41:$Y$41,0))))</f>
        <v>0.17460652395247334</v>
      </c>
      <c r="V42" s="265">
        <f>U42*(1+(INDEX(Inputs_ByYear!$D$42:$Y$47,MATCH(Inputs_ByPrg!$C42,Inputs_ByYear!$B$42:$B$47,0),MATCH(Inputs_ByPrg!V$5,Inputs_ByYear!$D$41:$Y$41,0))))</f>
        <v>0.17460652395247334</v>
      </c>
      <c r="W42" s="265">
        <f>V42*(1+(INDEX(Inputs_ByYear!$D$42:$Y$47,MATCH(Inputs_ByPrg!$C42,Inputs_ByYear!$B$42:$B$47,0),MATCH(Inputs_ByPrg!W$5,Inputs_ByYear!$D$41:$Y$41,0))))</f>
        <v>0.17460652395247334</v>
      </c>
      <c r="X42" s="265">
        <f>W42*(1+(INDEX(Inputs_ByYear!$D$42:$Y$47,MATCH(Inputs_ByPrg!$C42,Inputs_ByYear!$B$42:$B$47,0),MATCH(Inputs_ByPrg!X$5,Inputs_ByYear!$D$41:$Y$41,0))))</f>
        <v>0.17460652395247334</v>
      </c>
      <c r="Y42" s="265">
        <f>X42*(1+(INDEX(Inputs_ByYear!$D$42:$Y$47,MATCH(Inputs_ByPrg!$C42,Inputs_ByYear!$B$42:$B$47,0),MATCH(Inputs_ByPrg!Y$5,Inputs_ByYear!$D$41:$Y$41,0))))</f>
        <v>0.17460652395247334</v>
      </c>
      <c r="Z42" s="265">
        <f>Y42*(1+(INDEX(Inputs_ByYear!$D$42:$Y$47,MATCH(Inputs_ByPrg!$C42,Inputs_ByYear!$B$42:$B$47,0),MATCH(Inputs_ByPrg!Z$5,Inputs_ByYear!$D$41:$Y$41,0))))</f>
        <v>0.17460652395247334</v>
      </c>
      <c r="AA42" s="265">
        <f>Z42*(1+(INDEX(Inputs_ByYear!$D$42:$Y$47,MATCH(Inputs_ByPrg!$C42,Inputs_ByYear!$B$42:$B$47,0),MATCH(Inputs_ByPrg!AA$5,Inputs_ByYear!$D$41:$Y$41,0))))</f>
        <v>0.17460652395247334</v>
      </c>
      <c r="AB42" s="265">
        <f>AA42*(1+(INDEX(Inputs_ByYear!$D$42:$Y$47,MATCH(Inputs_ByPrg!$C42,Inputs_ByYear!$B$42:$B$47,0),MATCH(Inputs_ByPrg!AB$5,Inputs_ByYear!$D$41:$Y$41,0))))</f>
        <v>0.17460652395247334</v>
      </c>
      <c r="AC42" s="265">
        <f>AB42*(1+(INDEX(Inputs_ByYear!$D$42:$Y$47,MATCH(Inputs_ByPrg!$C42,Inputs_ByYear!$B$42:$B$47,0),MATCH(Inputs_ByPrg!AC$5,Inputs_ByYear!$D$41:$Y$41,0))))</f>
        <v>0.17460652395247334</v>
      </c>
      <c r="AD42" s="265">
        <f>AC42*(1+(INDEX(Inputs_ByYear!$D$42:$Y$47,MATCH(Inputs_ByPrg!$C42,Inputs_ByYear!$B$42:$B$47,0),MATCH(Inputs_ByPrg!AD$5,Inputs_ByYear!$D$41:$Y$41,0))))</f>
        <v>0.17460652395247334</v>
      </c>
      <c r="AE42" s="256"/>
    </row>
    <row r="43" spans="2:31" ht="14.75" customHeight="1" x14ac:dyDescent="0.25">
      <c r="B43" s="227" t="s">
        <v>259</v>
      </c>
      <c r="C43" s="227" t="s">
        <v>248</v>
      </c>
      <c r="D43" s="227" t="s">
        <v>324</v>
      </c>
      <c r="E43" s="260" t="str">
        <f t="shared" si="0"/>
        <v>B_Public Schools_&gt;200-500</v>
      </c>
      <c r="F43" s="252">
        <v>0.26806666666666668</v>
      </c>
      <c r="H43" s="288"/>
      <c r="I43" s="188">
        <v>0.17490591924365745</v>
      </c>
      <c r="J43" s="264">
        <f>I43*(1+(INDEX(Inputs_ByYear!$D$42:$Y$47,MATCH(Inputs_ByPrg!$C43,Inputs_ByYear!$B$42:$B$47,0),MATCH(Inputs_ByPrg!J$5,Inputs_ByYear!$D$41:$Y$41,0))))</f>
        <v>0.17490591924365745</v>
      </c>
      <c r="K43" s="265">
        <f>J43*(1+(INDEX(Inputs_ByYear!$D$42:$Y$47,MATCH(Inputs_ByPrg!$C43,Inputs_ByYear!$B$42:$B$47,0),MATCH(Inputs_ByPrg!K$5,Inputs_ByYear!$D$41:$Y$41,0))))</f>
        <v>0.17490591924365745</v>
      </c>
      <c r="L43" s="265">
        <f>K43*(1+(INDEX(Inputs_ByYear!$D$42:$Y$47,MATCH(Inputs_ByPrg!$C43,Inputs_ByYear!$B$42:$B$47,0),MATCH(Inputs_ByPrg!L$5,Inputs_ByYear!$D$41:$Y$41,0))))</f>
        <v>0.17490591924365745</v>
      </c>
      <c r="M43" s="265">
        <f>L43*(1+(INDEX(Inputs_ByYear!$D$42:$Y$47,MATCH(Inputs_ByPrg!$C43,Inputs_ByYear!$B$42:$B$47,0),MATCH(Inputs_ByPrg!M$5,Inputs_ByYear!$D$41:$Y$41,0))))</f>
        <v>0.17490591924365745</v>
      </c>
      <c r="N43" s="265">
        <f>M43*(1+(INDEX(Inputs_ByYear!$D$42:$Y$47,MATCH(Inputs_ByPrg!$C43,Inputs_ByYear!$B$42:$B$47,0),MATCH(Inputs_ByPrg!N$5,Inputs_ByYear!$D$41:$Y$41,0))))</f>
        <v>0.17490591924365745</v>
      </c>
      <c r="O43" s="265">
        <f>N43*(1+(INDEX(Inputs_ByYear!$D$42:$Y$47,MATCH(Inputs_ByPrg!$C43,Inputs_ByYear!$B$42:$B$47,0),MATCH(Inputs_ByPrg!O$5,Inputs_ByYear!$D$41:$Y$41,0))))</f>
        <v>0.17490591924365745</v>
      </c>
      <c r="P43" s="265">
        <f>O43*(1+(INDEX(Inputs_ByYear!$D$42:$Y$47,MATCH(Inputs_ByPrg!$C43,Inputs_ByYear!$B$42:$B$47,0),MATCH(Inputs_ByPrg!P$5,Inputs_ByYear!$D$41:$Y$41,0))))</f>
        <v>0.17490591924365745</v>
      </c>
      <c r="Q43" s="265">
        <f>P43*(1+(INDEX(Inputs_ByYear!$D$42:$Y$47,MATCH(Inputs_ByPrg!$C43,Inputs_ByYear!$B$42:$B$47,0),MATCH(Inputs_ByPrg!Q$5,Inputs_ByYear!$D$41:$Y$41,0))))</f>
        <v>0.17490591924365745</v>
      </c>
      <c r="R43" s="265">
        <f>Q43*(1+(INDEX(Inputs_ByYear!$D$42:$Y$47,MATCH(Inputs_ByPrg!$C43,Inputs_ByYear!$B$42:$B$47,0),MATCH(Inputs_ByPrg!R$5,Inputs_ByYear!$D$41:$Y$41,0))))</f>
        <v>0.17490591924365745</v>
      </c>
      <c r="S43" s="265">
        <f>R43*(1+(INDEX(Inputs_ByYear!$D$42:$Y$47,MATCH(Inputs_ByPrg!$C43,Inputs_ByYear!$B$42:$B$47,0),MATCH(Inputs_ByPrg!S$5,Inputs_ByYear!$D$41:$Y$41,0))))</f>
        <v>0.17490591924365745</v>
      </c>
      <c r="T43" s="265">
        <f>S43*(1+(INDEX(Inputs_ByYear!$D$42:$Y$47,MATCH(Inputs_ByPrg!$C43,Inputs_ByYear!$B$42:$B$47,0),MATCH(Inputs_ByPrg!T$5,Inputs_ByYear!$D$41:$Y$41,0))))</f>
        <v>0.17490591924365745</v>
      </c>
      <c r="U43" s="265">
        <f>T43*(1+(INDEX(Inputs_ByYear!$D$42:$Y$47,MATCH(Inputs_ByPrg!$C43,Inputs_ByYear!$B$42:$B$47,0),MATCH(Inputs_ByPrg!U$5,Inputs_ByYear!$D$41:$Y$41,0))))</f>
        <v>0.17490591924365745</v>
      </c>
      <c r="V43" s="265">
        <f>U43*(1+(INDEX(Inputs_ByYear!$D$42:$Y$47,MATCH(Inputs_ByPrg!$C43,Inputs_ByYear!$B$42:$B$47,0),MATCH(Inputs_ByPrg!V$5,Inputs_ByYear!$D$41:$Y$41,0))))</f>
        <v>0.17490591924365745</v>
      </c>
      <c r="W43" s="265">
        <f>V43*(1+(INDEX(Inputs_ByYear!$D$42:$Y$47,MATCH(Inputs_ByPrg!$C43,Inputs_ByYear!$B$42:$B$47,0),MATCH(Inputs_ByPrg!W$5,Inputs_ByYear!$D$41:$Y$41,0))))</f>
        <v>0.17490591924365745</v>
      </c>
      <c r="X43" s="265">
        <f>W43*(1+(INDEX(Inputs_ByYear!$D$42:$Y$47,MATCH(Inputs_ByPrg!$C43,Inputs_ByYear!$B$42:$B$47,0),MATCH(Inputs_ByPrg!X$5,Inputs_ByYear!$D$41:$Y$41,0))))</f>
        <v>0.17490591924365745</v>
      </c>
      <c r="Y43" s="265">
        <f>X43*(1+(INDEX(Inputs_ByYear!$D$42:$Y$47,MATCH(Inputs_ByPrg!$C43,Inputs_ByYear!$B$42:$B$47,0),MATCH(Inputs_ByPrg!Y$5,Inputs_ByYear!$D$41:$Y$41,0))))</f>
        <v>0.17490591924365745</v>
      </c>
      <c r="Z43" s="265">
        <f>Y43*(1+(INDEX(Inputs_ByYear!$D$42:$Y$47,MATCH(Inputs_ByPrg!$C43,Inputs_ByYear!$B$42:$B$47,0),MATCH(Inputs_ByPrg!Z$5,Inputs_ByYear!$D$41:$Y$41,0))))</f>
        <v>0.17490591924365745</v>
      </c>
      <c r="AA43" s="265">
        <f>Z43*(1+(INDEX(Inputs_ByYear!$D$42:$Y$47,MATCH(Inputs_ByPrg!$C43,Inputs_ByYear!$B$42:$B$47,0),MATCH(Inputs_ByPrg!AA$5,Inputs_ByYear!$D$41:$Y$41,0))))</f>
        <v>0.17490591924365745</v>
      </c>
      <c r="AB43" s="265">
        <f>AA43*(1+(INDEX(Inputs_ByYear!$D$42:$Y$47,MATCH(Inputs_ByPrg!$C43,Inputs_ByYear!$B$42:$B$47,0),MATCH(Inputs_ByPrg!AB$5,Inputs_ByYear!$D$41:$Y$41,0))))</f>
        <v>0.17490591924365745</v>
      </c>
      <c r="AC43" s="265">
        <f>AB43*(1+(INDEX(Inputs_ByYear!$D$42:$Y$47,MATCH(Inputs_ByPrg!$C43,Inputs_ByYear!$B$42:$B$47,0),MATCH(Inputs_ByPrg!AC$5,Inputs_ByYear!$D$41:$Y$41,0))))</f>
        <v>0.17490591924365745</v>
      </c>
      <c r="AD43" s="265">
        <f>AC43*(1+(INDEX(Inputs_ByYear!$D$42:$Y$47,MATCH(Inputs_ByPrg!$C43,Inputs_ByYear!$B$42:$B$47,0),MATCH(Inputs_ByPrg!AD$5,Inputs_ByYear!$D$41:$Y$41,0))))</f>
        <v>0.17490591924365745</v>
      </c>
      <c r="AE43" s="256"/>
    </row>
    <row r="44" spans="2:31" ht="14.75" customHeight="1" x14ac:dyDescent="0.25">
      <c r="B44" s="227" t="s">
        <v>259</v>
      </c>
      <c r="C44" s="227" t="s">
        <v>248</v>
      </c>
      <c r="D44" s="227" t="s">
        <v>326</v>
      </c>
      <c r="E44" s="260" t="str">
        <f t="shared" si="0"/>
        <v>B_Public Schools_&gt;500-2000</v>
      </c>
      <c r="F44" s="252">
        <v>0.2477</v>
      </c>
      <c r="H44" s="288"/>
      <c r="I44" s="188">
        <v>0.20868296462235947</v>
      </c>
      <c r="J44" s="264">
        <f>I44*(1+(INDEX(Inputs_ByYear!$D$42:$Y$47,MATCH(Inputs_ByPrg!$C44,Inputs_ByYear!$B$42:$B$47,0),MATCH(Inputs_ByPrg!J$5,Inputs_ByYear!$D$41:$Y$41,0))))</f>
        <v>0.20868296462235947</v>
      </c>
      <c r="K44" s="265">
        <f>J44*(1+(INDEX(Inputs_ByYear!$D$42:$Y$47,MATCH(Inputs_ByPrg!$C44,Inputs_ByYear!$B$42:$B$47,0),MATCH(Inputs_ByPrg!K$5,Inputs_ByYear!$D$41:$Y$41,0))))</f>
        <v>0.20868296462235947</v>
      </c>
      <c r="L44" s="265">
        <f>K44*(1+(INDEX(Inputs_ByYear!$D$42:$Y$47,MATCH(Inputs_ByPrg!$C44,Inputs_ByYear!$B$42:$B$47,0),MATCH(Inputs_ByPrg!L$5,Inputs_ByYear!$D$41:$Y$41,0))))</f>
        <v>0.20868296462235947</v>
      </c>
      <c r="M44" s="265">
        <f>L44*(1+(INDEX(Inputs_ByYear!$D$42:$Y$47,MATCH(Inputs_ByPrg!$C44,Inputs_ByYear!$B$42:$B$47,0),MATCH(Inputs_ByPrg!M$5,Inputs_ByYear!$D$41:$Y$41,0))))</f>
        <v>0.20868296462235947</v>
      </c>
      <c r="N44" s="265">
        <f>M44*(1+(INDEX(Inputs_ByYear!$D$42:$Y$47,MATCH(Inputs_ByPrg!$C44,Inputs_ByYear!$B$42:$B$47,0),MATCH(Inputs_ByPrg!N$5,Inputs_ByYear!$D$41:$Y$41,0))))</f>
        <v>0.20868296462235947</v>
      </c>
      <c r="O44" s="265">
        <f>N44*(1+(INDEX(Inputs_ByYear!$D$42:$Y$47,MATCH(Inputs_ByPrg!$C44,Inputs_ByYear!$B$42:$B$47,0),MATCH(Inputs_ByPrg!O$5,Inputs_ByYear!$D$41:$Y$41,0))))</f>
        <v>0.20868296462235947</v>
      </c>
      <c r="P44" s="265">
        <f>O44*(1+(INDEX(Inputs_ByYear!$D$42:$Y$47,MATCH(Inputs_ByPrg!$C44,Inputs_ByYear!$B$42:$B$47,0),MATCH(Inputs_ByPrg!P$5,Inputs_ByYear!$D$41:$Y$41,0))))</f>
        <v>0.20868296462235947</v>
      </c>
      <c r="Q44" s="265">
        <f>P44*(1+(INDEX(Inputs_ByYear!$D$42:$Y$47,MATCH(Inputs_ByPrg!$C44,Inputs_ByYear!$B$42:$B$47,0),MATCH(Inputs_ByPrg!Q$5,Inputs_ByYear!$D$41:$Y$41,0))))</f>
        <v>0.20868296462235947</v>
      </c>
      <c r="R44" s="265">
        <f>Q44*(1+(INDEX(Inputs_ByYear!$D$42:$Y$47,MATCH(Inputs_ByPrg!$C44,Inputs_ByYear!$B$42:$B$47,0),MATCH(Inputs_ByPrg!R$5,Inputs_ByYear!$D$41:$Y$41,0))))</f>
        <v>0.20868296462235947</v>
      </c>
      <c r="S44" s="265">
        <f>R44*(1+(INDEX(Inputs_ByYear!$D$42:$Y$47,MATCH(Inputs_ByPrg!$C44,Inputs_ByYear!$B$42:$B$47,0),MATCH(Inputs_ByPrg!S$5,Inputs_ByYear!$D$41:$Y$41,0))))</f>
        <v>0.20868296462235947</v>
      </c>
      <c r="T44" s="265">
        <f>S44*(1+(INDEX(Inputs_ByYear!$D$42:$Y$47,MATCH(Inputs_ByPrg!$C44,Inputs_ByYear!$B$42:$B$47,0),MATCH(Inputs_ByPrg!T$5,Inputs_ByYear!$D$41:$Y$41,0))))</f>
        <v>0.20868296462235947</v>
      </c>
      <c r="U44" s="265">
        <f>T44*(1+(INDEX(Inputs_ByYear!$D$42:$Y$47,MATCH(Inputs_ByPrg!$C44,Inputs_ByYear!$B$42:$B$47,0),MATCH(Inputs_ByPrg!U$5,Inputs_ByYear!$D$41:$Y$41,0))))</f>
        <v>0.20868296462235947</v>
      </c>
      <c r="V44" s="265">
        <f>U44*(1+(INDEX(Inputs_ByYear!$D$42:$Y$47,MATCH(Inputs_ByPrg!$C44,Inputs_ByYear!$B$42:$B$47,0),MATCH(Inputs_ByPrg!V$5,Inputs_ByYear!$D$41:$Y$41,0))))</f>
        <v>0.20868296462235947</v>
      </c>
      <c r="W44" s="265">
        <f>V44*(1+(INDEX(Inputs_ByYear!$D$42:$Y$47,MATCH(Inputs_ByPrg!$C44,Inputs_ByYear!$B$42:$B$47,0),MATCH(Inputs_ByPrg!W$5,Inputs_ByYear!$D$41:$Y$41,0))))</f>
        <v>0.20868296462235947</v>
      </c>
      <c r="X44" s="265">
        <f>W44*(1+(INDEX(Inputs_ByYear!$D$42:$Y$47,MATCH(Inputs_ByPrg!$C44,Inputs_ByYear!$B$42:$B$47,0),MATCH(Inputs_ByPrg!X$5,Inputs_ByYear!$D$41:$Y$41,0))))</f>
        <v>0.20868296462235947</v>
      </c>
      <c r="Y44" s="265">
        <f>X44*(1+(INDEX(Inputs_ByYear!$D$42:$Y$47,MATCH(Inputs_ByPrg!$C44,Inputs_ByYear!$B$42:$B$47,0),MATCH(Inputs_ByPrg!Y$5,Inputs_ByYear!$D$41:$Y$41,0))))</f>
        <v>0.20868296462235947</v>
      </c>
      <c r="Z44" s="265">
        <f>Y44*(1+(INDEX(Inputs_ByYear!$D$42:$Y$47,MATCH(Inputs_ByPrg!$C44,Inputs_ByYear!$B$42:$B$47,0),MATCH(Inputs_ByPrg!Z$5,Inputs_ByYear!$D$41:$Y$41,0))))</f>
        <v>0.20868296462235947</v>
      </c>
      <c r="AA44" s="265">
        <f>Z44*(1+(INDEX(Inputs_ByYear!$D$42:$Y$47,MATCH(Inputs_ByPrg!$C44,Inputs_ByYear!$B$42:$B$47,0),MATCH(Inputs_ByPrg!AA$5,Inputs_ByYear!$D$41:$Y$41,0))))</f>
        <v>0.20868296462235947</v>
      </c>
      <c r="AB44" s="265">
        <f>AA44*(1+(INDEX(Inputs_ByYear!$D$42:$Y$47,MATCH(Inputs_ByPrg!$C44,Inputs_ByYear!$B$42:$B$47,0),MATCH(Inputs_ByPrg!AB$5,Inputs_ByYear!$D$41:$Y$41,0))))</f>
        <v>0.20868296462235947</v>
      </c>
      <c r="AC44" s="265">
        <f>AB44*(1+(INDEX(Inputs_ByYear!$D$42:$Y$47,MATCH(Inputs_ByPrg!$C44,Inputs_ByYear!$B$42:$B$47,0),MATCH(Inputs_ByPrg!AC$5,Inputs_ByYear!$D$41:$Y$41,0))))</f>
        <v>0.20868296462235947</v>
      </c>
      <c r="AD44" s="265">
        <f>AC44*(1+(INDEX(Inputs_ByYear!$D$42:$Y$47,MATCH(Inputs_ByPrg!$C44,Inputs_ByYear!$B$42:$B$47,0),MATCH(Inputs_ByPrg!AD$5,Inputs_ByYear!$D$41:$Y$41,0))))</f>
        <v>0.20868296462235947</v>
      </c>
      <c r="AE44" s="256"/>
    </row>
    <row r="45" spans="2:31" ht="14.75" customHeight="1" x14ac:dyDescent="0.25">
      <c r="B45" s="227" t="s">
        <v>259</v>
      </c>
      <c r="C45" s="227" t="s">
        <v>248</v>
      </c>
      <c r="D45" s="227" t="s">
        <v>327</v>
      </c>
      <c r="E45" s="260" t="str">
        <f t="shared" si="0"/>
        <v>B_Public Schools_&gt;2000-5000</v>
      </c>
      <c r="F45" s="252">
        <v>0</v>
      </c>
      <c r="H45" s="288"/>
      <c r="I45" s="188">
        <v>0.2414082734520657</v>
      </c>
      <c r="J45" s="264">
        <f>I45*(1+(INDEX(Inputs_ByYear!$D$42:$Y$47,MATCH(Inputs_ByPrg!$C45,Inputs_ByYear!$B$42:$B$47,0),MATCH(Inputs_ByPrg!J$5,Inputs_ByYear!$D$41:$Y$41,0))))</f>
        <v>0.2414082734520657</v>
      </c>
      <c r="K45" s="265">
        <f>J45*(1+(INDEX(Inputs_ByYear!$D$42:$Y$47,MATCH(Inputs_ByPrg!$C45,Inputs_ByYear!$B$42:$B$47,0),MATCH(Inputs_ByPrg!K$5,Inputs_ByYear!$D$41:$Y$41,0))))</f>
        <v>0.2414082734520657</v>
      </c>
      <c r="L45" s="265">
        <f>K45*(1+(INDEX(Inputs_ByYear!$D$42:$Y$47,MATCH(Inputs_ByPrg!$C45,Inputs_ByYear!$B$42:$B$47,0),MATCH(Inputs_ByPrg!L$5,Inputs_ByYear!$D$41:$Y$41,0))))</f>
        <v>0.2414082734520657</v>
      </c>
      <c r="M45" s="265">
        <f>L45*(1+(INDEX(Inputs_ByYear!$D$42:$Y$47,MATCH(Inputs_ByPrg!$C45,Inputs_ByYear!$B$42:$B$47,0),MATCH(Inputs_ByPrg!M$5,Inputs_ByYear!$D$41:$Y$41,0))))</f>
        <v>0.2414082734520657</v>
      </c>
      <c r="N45" s="265">
        <f>M45*(1+(INDEX(Inputs_ByYear!$D$42:$Y$47,MATCH(Inputs_ByPrg!$C45,Inputs_ByYear!$B$42:$B$47,0),MATCH(Inputs_ByPrg!N$5,Inputs_ByYear!$D$41:$Y$41,0))))</f>
        <v>0.2414082734520657</v>
      </c>
      <c r="O45" s="265">
        <f>N45*(1+(INDEX(Inputs_ByYear!$D$42:$Y$47,MATCH(Inputs_ByPrg!$C45,Inputs_ByYear!$B$42:$B$47,0),MATCH(Inputs_ByPrg!O$5,Inputs_ByYear!$D$41:$Y$41,0))))</f>
        <v>0.2414082734520657</v>
      </c>
      <c r="P45" s="265">
        <f>O45*(1+(INDEX(Inputs_ByYear!$D$42:$Y$47,MATCH(Inputs_ByPrg!$C45,Inputs_ByYear!$B$42:$B$47,0),MATCH(Inputs_ByPrg!P$5,Inputs_ByYear!$D$41:$Y$41,0))))</f>
        <v>0.2414082734520657</v>
      </c>
      <c r="Q45" s="265">
        <f>P45*(1+(INDEX(Inputs_ByYear!$D$42:$Y$47,MATCH(Inputs_ByPrg!$C45,Inputs_ByYear!$B$42:$B$47,0),MATCH(Inputs_ByPrg!Q$5,Inputs_ByYear!$D$41:$Y$41,0))))</f>
        <v>0.2414082734520657</v>
      </c>
      <c r="R45" s="265">
        <f>Q45*(1+(INDEX(Inputs_ByYear!$D$42:$Y$47,MATCH(Inputs_ByPrg!$C45,Inputs_ByYear!$B$42:$B$47,0),MATCH(Inputs_ByPrg!R$5,Inputs_ByYear!$D$41:$Y$41,0))))</f>
        <v>0.2414082734520657</v>
      </c>
      <c r="S45" s="265">
        <f>R45*(1+(INDEX(Inputs_ByYear!$D$42:$Y$47,MATCH(Inputs_ByPrg!$C45,Inputs_ByYear!$B$42:$B$47,0),MATCH(Inputs_ByPrg!S$5,Inputs_ByYear!$D$41:$Y$41,0))))</f>
        <v>0.2414082734520657</v>
      </c>
      <c r="T45" s="265">
        <f>S45*(1+(INDEX(Inputs_ByYear!$D$42:$Y$47,MATCH(Inputs_ByPrg!$C45,Inputs_ByYear!$B$42:$B$47,0),MATCH(Inputs_ByPrg!T$5,Inputs_ByYear!$D$41:$Y$41,0))))</f>
        <v>0.2414082734520657</v>
      </c>
      <c r="U45" s="265">
        <f>T45*(1+(INDEX(Inputs_ByYear!$D$42:$Y$47,MATCH(Inputs_ByPrg!$C45,Inputs_ByYear!$B$42:$B$47,0),MATCH(Inputs_ByPrg!U$5,Inputs_ByYear!$D$41:$Y$41,0))))</f>
        <v>0.2414082734520657</v>
      </c>
      <c r="V45" s="265">
        <f>U45*(1+(INDEX(Inputs_ByYear!$D$42:$Y$47,MATCH(Inputs_ByPrg!$C45,Inputs_ByYear!$B$42:$B$47,0),MATCH(Inputs_ByPrg!V$5,Inputs_ByYear!$D$41:$Y$41,0))))</f>
        <v>0.2414082734520657</v>
      </c>
      <c r="W45" s="265">
        <f>V45*(1+(INDEX(Inputs_ByYear!$D$42:$Y$47,MATCH(Inputs_ByPrg!$C45,Inputs_ByYear!$B$42:$B$47,0),MATCH(Inputs_ByPrg!W$5,Inputs_ByYear!$D$41:$Y$41,0))))</f>
        <v>0.2414082734520657</v>
      </c>
      <c r="X45" s="265">
        <f>W45*(1+(INDEX(Inputs_ByYear!$D$42:$Y$47,MATCH(Inputs_ByPrg!$C45,Inputs_ByYear!$B$42:$B$47,0),MATCH(Inputs_ByPrg!X$5,Inputs_ByYear!$D$41:$Y$41,0))))</f>
        <v>0.2414082734520657</v>
      </c>
      <c r="Y45" s="265">
        <f>X45*(1+(INDEX(Inputs_ByYear!$D$42:$Y$47,MATCH(Inputs_ByPrg!$C45,Inputs_ByYear!$B$42:$B$47,0),MATCH(Inputs_ByPrg!Y$5,Inputs_ByYear!$D$41:$Y$41,0))))</f>
        <v>0.2414082734520657</v>
      </c>
      <c r="Z45" s="265">
        <f>Y45*(1+(INDEX(Inputs_ByYear!$D$42:$Y$47,MATCH(Inputs_ByPrg!$C45,Inputs_ByYear!$B$42:$B$47,0),MATCH(Inputs_ByPrg!Z$5,Inputs_ByYear!$D$41:$Y$41,0))))</f>
        <v>0.2414082734520657</v>
      </c>
      <c r="AA45" s="265">
        <f>Z45*(1+(INDEX(Inputs_ByYear!$D$42:$Y$47,MATCH(Inputs_ByPrg!$C45,Inputs_ByYear!$B$42:$B$47,0),MATCH(Inputs_ByPrg!AA$5,Inputs_ByYear!$D$41:$Y$41,0))))</f>
        <v>0.2414082734520657</v>
      </c>
      <c r="AB45" s="265">
        <f>AA45*(1+(INDEX(Inputs_ByYear!$D$42:$Y$47,MATCH(Inputs_ByPrg!$C45,Inputs_ByYear!$B$42:$B$47,0),MATCH(Inputs_ByPrg!AB$5,Inputs_ByYear!$D$41:$Y$41,0))))</f>
        <v>0.2414082734520657</v>
      </c>
      <c r="AC45" s="265">
        <f>AB45*(1+(INDEX(Inputs_ByYear!$D$42:$Y$47,MATCH(Inputs_ByPrg!$C45,Inputs_ByYear!$B$42:$B$47,0),MATCH(Inputs_ByPrg!AC$5,Inputs_ByYear!$D$41:$Y$41,0))))</f>
        <v>0.2414082734520657</v>
      </c>
      <c r="AD45" s="265">
        <f>AC45*(1+(INDEX(Inputs_ByYear!$D$42:$Y$47,MATCH(Inputs_ByPrg!$C45,Inputs_ByYear!$B$42:$B$47,0),MATCH(Inputs_ByPrg!AD$5,Inputs_ByYear!$D$41:$Y$41,0))))</f>
        <v>0.2414082734520657</v>
      </c>
      <c r="AE45" s="256"/>
    </row>
    <row r="46" spans="2:31" ht="14.75" customHeight="1" x14ac:dyDescent="0.25">
      <c r="B46" s="227" t="s">
        <v>258</v>
      </c>
      <c r="C46" s="227" t="s">
        <v>237</v>
      </c>
      <c r="D46" s="227" t="s">
        <v>356</v>
      </c>
      <c r="E46" s="260" t="str">
        <f t="shared" si="0"/>
        <v>A_Community Driven Community Solar_&lt;10</v>
      </c>
      <c r="F46" s="252">
        <v>0</v>
      </c>
      <c r="H46" s="288"/>
      <c r="I46" s="188">
        <v>0</v>
      </c>
      <c r="J46" s="264">
        <f>I46*(1+(INDEX(Inputs_ByYear!$D$42:$Y$47,MATCH(Inputs_ByPrg!$C46,Inputs_ByYear!$B$42:$B$47,0),MATCH(Inputs_ByPrg!J$5,Inputs_ByYear!$D$41:$Y$41,0))))</f>
        <v>0</v>
      </c>
      <c r="K46" s="265">
        <f>J46*(1+(INDEX(Inputs_ByYear!$D$42:$Y$47,MATCH(Inputs_ByPrg!$C46,Inputs_ByYear!$B$42:$B$47,0),MATCH(Inputs_ByPrg!K$5,Inputs_ByYear!$D$41:$Y$41,0))))</f>
        <v>0</v>
      </c>
      <c r="L46" s="265">
        <f>K46*(1+(INDEX(Inputs_ByYear!$D$42:$Y$47,MATCH(Inputs_ByPrg!$C46,Inputs_ByYear!$B$42:$B$47,0),MATCH(Inputs_ByPrg!L$5,Inputs_ByYear!$D$41:$Y$41,0))))</f>
        <v>0</v>
      </c>
      <c r="M46" s="265">
        <f>L46*(1+(INDEX(Inputs_ByYear!$D$42:$Y$47,MATCH(Inputs_ByPrg!$C46,Inputs_ByYear!$B$42:$B$47,0),MATCH(Inputs_ByPrg!M$5,Inputs_ByYear!$D$41:$Y$41,0))))</f>
        <v>0</v>
      </c>
      <c r="N46" s="265">
        <f>M46*(1+(INDEX(Inputs_ByYear!$D$42:$Y$47,MATCH(Inputs_ByPrg!$C46,Inputs_ByYear!$B$42:$B$47,0),MATCH(Inputs_ByPrg!N$5,Inputs_ByYear!$D$41:$Y$41,0))))</f>
        <v>0</v>
      </c>
      <c r="O46" s="265">
        <f>N46*(1+(INDEX(Inputs_ByYear!$D$42:$Y$47,MATCH(Inputs_ByPrg!$C46,Inputs_ByYear!$B$42:$B$47,0),MATCH(Inputs_ByPrg!O$5,Inputs_ByYear!$D$41:$Y$41,0))))</f>
        <v>0</v>
      </c>
      <c r="P46" s="265">
        <f>O46*(1+(INDEX(Inputs_ByYear!$D$42:$Y$47,MATCH(Inputs_ByPrg!$C46,Inputs_ByYear!$B$42:$B$47,0),MATCH(Inputs_ByPrg!P$5,Inputs_ByYear!$D$41:$Y$41,0))))</f>
        <v>0</v>
      </c>
      <c r="Q46" s="265">
        <f>P46*(1+(INDEX(Inputs_ByYear!$D$42:$Y$47,MATCH(Inputs_ByPrg!$C46,Inputs_ByYear!$B$42:$B$47,0),MATCH(Inputs_ByPrg!Q$5,Inputs_ByYear!$D$41:$Y$41,0))))</f>
        <v>0</v>
      </c>
      <c r="R46" s="265">
        <f>Q46*(1+(INDEX(Inputs_ByYear!$D$42:$Y$47,MATCH(Inputs_ByPrg!$C46,Inputs_ByYear!$B$42:$B$47,0),MATCH(Inputs_ByPrg!R$5,Inputs_ByYear!$D$41:$Y$41,0))))</f>
        <v>0</v>
      </c>
      <c r="S46" s="265">
        <f>R46*(1+(INDEX(Inputs_ByYear!$D$42:$Y$47,MATCH(Inputs_ByPrg!$C46,Inputs_ByYear!$B$42:$B$47,0),MATCH(Inputs_ByPrg!S$5,Inputs_ByYear!$D$41:$Y$41,0))))</f>
        <v>0</v>
      </c>
      <c r="T46" s="265">
        <f>S46*(1+(INDEX(Inputs_ByYear!$D$42:$Y$47,MATCH(Inputs_ByPrg!$C46,Inputs_ByYear!$B$42:$B$47,0),MATCH(Inputs_ByPrg!T$5,Inputs_ByYear!$D$41:$Y$41,0))))</f>
        <v>0</v>
      </c>
      <c r="U46" s="265">
        <f>T46*(1+(INDEX(Inputs_ByYear!$D$42:$Y$47,MATCH(Inputs_ByPrg!$C46,Inputs_ByYear!$B$42:$B$47,0),MATCH(Inputs_ByPrg!U$5,Inputs_ByYear!$D$41:$Y$41,0))))</f>
        <v>0</v>
      </c>
      <c r="V46" s="265">
        <f>U46*(1+(INDEX(Inputs_ByYear!$D$42:$Y$47,MATCH(Inputs_ByPrg!$C46,Inputs_ByYear!$B$42:$B$47,0),MATCH(Inputs_ByPrg!V$5,Inputs_ByYear!$D$41:$Y$41,0))))</f>
        <v>0</v>
      </c>
      <c r="W46" s="265">
        <f>V46*(1+(INDEX(Inputs_ByYear!$D$42:$Y$47,MATCH(Inputs_ByPrg!$C46,Inputs_ByYear!$B$42:$B$47,0),MATCH(Inputs_ByPrg!W$5,Inputs_ByYear!$D$41:$Y$41,0))))</f>
        <v>0</v>
      </c>
      <c r="X46" s="265">
        <f>W46*(1+(INDEX(Inputs_ByYear!$D$42:$Y$47,MATCH(Inputs_ByPrg!$C46,Inputs_ByYear!$B$42:$B$47,0),MATCH(Inputs_ByPrg!X$5,Inputs_ByYear!$D$41:$Y$41,0))))</f>
        <v>0</v>
      </c>
      <c r="Y46" s="265">
        <f>X46*(1+(INDEX(Inputs_ByYear!$D$42:$Y$47,MATCH(Inputs_ByPrg!$C46,Inputs_ByYear!$B$42:$B$47,0),MATCH(Inputs_ByPrg!Y$5,Inputs_ByYear!$D$41:$Y$41,0))))</f>
        <v>0</v>
      </c>
      <c r="Z46" s="265">
        <f>Y46*(1+(INDEX(Inputs_ByYear!$D$42:$Y$47,MATCH(Inputs_ByPrg!$C46,Inputs_ByYear!$B$42:$B$47,0),MATCH(Inputs_ByPrg!Z$5,Inputs_ByYear!$D$41:$Y$41,0))))</f>
        <v>0</v>
      </c>
      <c r="AA46" s="265">
        <f>Z46*(1+(INDEX(Inputs_ByYear!$D$42:$Y$47,MATCH(Inputs_ByPrg!$C46,Inputs_ByYear!$B$42:$B$47,0),MATCH(Inputs_ByPrg!AA$5,Inputs_ByYear!$D$41:$Y$41,0))))</f>
        <v>0</v>
      </c>
      <c r="AB46" s="265">
        <f>AA46*(1+(INDEX(Inputs_ByYear!$D$42:$Y$47,MATCH(Inputs_ByPrg!$C46,Inputs_ByYear!$B$42:$B$47,0),MATCH(Inputs_ByPrg!AB$5,Inputs_ByYear!$D$41:$Y$41,0))))</f>
        <v>0</v>
      </c>
      <c r="AC46" s="265">
        <f>AB46*(1+(INDEX(Inputs_ByYear!$D$42:$Y$47,MATCH(Inputs_ByPrg!$C46,Inputs_ByYear!$B$42:$B$47,0),MATCH(Inputs_ByPrg!AC$5,Inputs_ByYear!$D$41:$Y$41,0))))</f>
        <v>0</v>
      </c>
      <c r="AD46" s="265">
        <f>AC46*(1+(INDEX(Inputs_ByYear!$D$42:$Y$47,MATCH(Inputs_ByPrg!$C46,Inputs_ByYear!$B$42:$B$47,0),MATCH(Inputs_ByPrg!AD$5,Inputs_ByYear!$D$41:$Y$41,0))))</f>
        <v>0</v>
      </c>
      <c r="AE46" s="256"/>
    </row>
    <row r="47" spans="2:31" ht="14.75" customHeight="1" x14ac:dyDescent="0.25">
      <c r="B47" s="227" t="s">
        <v>258</v>
      </c>
      <c r="C47" s="227" t="s">
        <v>237</v>
      </c>
      <c r="D47" s="227" t="s">
        <v>357</v>
      </c>
      <c r="E47" s="260" t="str">
        <f t="shared" si="0"/>
        <v>A_Community Driven Community Solar_&gt;10-25</v>
      </c>
      <c r="F47" s="252">
        <v>0</v>
      </c>
      <c r="H47" s="288"/>
      <c r="I47" s="188">
        <v>0.17457482579128444</v>
      </c>
      <c r="J47" s="264">
        <f>I47*(1+(INDEX(Inputs_ByYear!$D$42:$Y$47,MATCH(Inputs_ByPrg!$C47,Inputs_ByYear!$B$42:$B$47,0),MATCH(Inputs_ByPrg!J$5,Inputs_ByYear!$D$41:$Y$41,0))))</f>
        <v>0.17457482579128444</v>
      </c>
      <c r="K47" s="265">
        <f>J47*(1+(INDEX(Inputs_ByYear!$D$42:$Y$47,MATCH(Inputs_ByPrg!$C47,Inputs_ByYear!$B$42:$B$47,0),MATCH(Inputs_ByPrg!K$5,Inputs_ByYear!$D$41:$Y$41,0))))</f>
        <v>0.17457482579128444</v>
      </c>
      <c r="L47" s="265">
        <f>K47*(1+(INDEX(Inputs_ByYear!$D$42:$Y$47,MATCH(Inputs_ByPrg!$C47,Inputs_ByYear!$B$42:$B$47,0),MATCH(Inputs_ByPrg!L$5,Inputs_ByYear!$D$41:$Y$41,0))))</f>
        <v>0.17457482579128444</v>
      </c>
      <c r="M47" s="265">
        <f>L47*(1+(INDEX(Inputs_ByYear!$D$42:$Y$47,MATCH(Inputs_ByPrg!$C47,Inputs_ByYear!$B$42:$B$47,0),MATCH(Inputs_ByPrg!M$5,Inputs_ByYear!$D$41:$Y$41,0))))</f>
        <v>0.17457482579128444</v>
      </c>
      <c r="N47" s="265">
        <f>M47*(1+(INDEX(Inputs_ByYear!$D$42:$Y$47,MATCH(Inputs_ByPrg!$C47,Inputs_ByYear!$B$42:$B$47,0),MATCH(Inputs_ByPrg!N$5,Inputs_ByYear!$D$41:$Y$41,0))))</f>
        <v>0.17457482579128444</v>
      </c>
      <c r="O47" s="265">
        <f>N47*(1+(INDEX(Inputs_ByYear!$D$42:$Y$47,MATCH(Inputs_ByPrg!$C47,Inputs_ByYear!$B$42:$B$47,0),MATCH(Inputs_ByPrg!O$5,Inputs_ByYear!$D$41:$Y$41,0))))</f>
        <v>0.17457482579128444</v>
      </c>
      <c r="P47" s="265">
        <f>O47*(1+(INDEX(Inputs_ByYear!$D$42:$Y$47,MATCH(Inputs_ByPrg!$C47,Inputs_ByYear!$B$42:$B$47,0),MATCH(Inputs_ByPrg!P$5,Inputs_ByYear!$D$41:$Y$41,0))))</f>
        <v>0.17457482579128444</v>
      </c>
      <c r="Q47" s="265">
        <f>P47*(1+(INDEX(Inputs_ByYear!$D$42:$Y$47,MATCH(Inputs_ByPrg!$C47,Inputs_ByYear!$B$42:$B$47,0),MATCH(Inputs_ByPrg!Q$5,Inputs_ByYear!$D$41:$Y$41,0))))</f>
        <v>0.17457482579128444</v>
      </c>
      <c r="R47" s="265">
        <f>Q47*(1+(INDEX(Inputs_ByYear!$D$42:$Y$47,MATCH(Inputs_ByPrg!$C47,Inputs_ByYear!$B$42:$B$47,0),MATCH(Inputs_ByPrg!R$5,Inputs_ByYear!$D$41:$Y$41,0))))</f>
        <v>0.17457482579128444</v>
      </c>
      <c r="S47" s="265">
        <f>R47*(1+(INDEX(Inputs_ByYear!$D$42:$Y$47,MATCH(Inputs_ByPrg!$C47,Inputs_ByYear!$B$42:$B$47,0),MATCH(Inputs_ByPrg!S$5,Inputs_ByYear!$D$41:$Y$41,0))))</f>
        <v>0.17457482579128444</v>
      </c>
      <c r="T47" s="265">
        <f>S47*(1+(INDEX(Inputs_ByYear!$D$42:$Y$47,MATCH(Inputs_ByPrg!$C47,Inputs_ByYear!$B$42:$B$47,0),MATCH(Inputs_ByPrg!T$5,Inputs_ByYear!$D$41:$Y$41,0))))</f>
        <v>0.17457482579128444</v>
      </c>
      <c r="U47" s="265">
        <f>T47*(1+(INDEX(Inputs_ByYear!$D$42:$Y$47,MATCH(Inputs_ByPrg!$C47,Inputs_ByYear!$B$42:$B$47,0),MATCH(Inputs_ByPrg!U$5,Inputs_ByYear!$D$41:$Y$41,0))))</f>
        <v>0.17457482579128444</v>
      </c>
      <c r="V47" s="265">
        <f>U47*(1+(INDEX(Inputs_ByYear!$D$42:$Y$47,MATCH(Inputs_ByPrg!$C47,Inputs_ByYear!$B$42:$B$47,0),MATCH(Inputs_ByPrg!V$5,Inputs_ByYear!$D$41:$Y$41,0))))</f>
        <v>0.17457482579128444</v>
      </c>
      <c r="W47" s="265">
        <f>V47*(1+(INDEX(Inputs_ByYear!$D$42:$Y$47,MATCH(Inputs_ByPrg!$C47,Inputs_ByYear!$B$42:$B$47,0),MATCH(Inputs_ByPrg!W$5,Inputs_ByYear!$D$41:$Y$41,0))))</f>
        <v>0.17457482579128444</v>
      </c>
      <c r="X47" s="265">
        <f>W47*(1+(INDEX(Inputs_ByYear!$D$42:$Y$47,MATCH(Inputs_ByPrg!$C47,Inputs_ByYear!$B$42:$B$47,0),MATCH(Inputs_ByPrg!X$5,Inputs_ByYear!$D$41:$Y$41,0))))</f>
        <v>0.17457482579128444</v>
      </c>
      <c r="Y47" s="265">
        <f>X47*(1+(INDEX(Inputs_ByYear!$D$42:$Y$47,MATCH(Inputs_ByPrg!$C47,Inputs_ByYear!$B$42:$B$47,0),MATCH(Inputs_ByPrg!Y$5,Inputs_ByYear!$D$41:$Y$41,0))))</f>
        <v>0.17457482579128444</v>
      </c>
      <c r="Z47" s="265">
        <f>Y47*(1+(INDEX(Inputs_ByYear!$D$42:$Y$47,MATCH(Inputs_ByPrg!$C47,Inputs_ByYear!$B$42:$B$47,0),MATCH(Inputs_ByPrg!Z$5,Inputs_ByYear!$D$41:$Y$41,0))))</f>
        <v>0.17457482579128444</v>
      </c>
      <c r="AA47" s="265">
        <f>Z47*(1+(INDEX(Inputs_ByYear!$D$42:$Y$47,MATCH(Inputs_ByPrg!$C47,Inputs_ByYear!$B$42:$B$47,0),MATCH(Inputs_ByPrg!AA$5,Inputs_ByYear!$D$41:$Y$41,0))))</f>
        <v>0.17457482579128444</v>
      </c>
      <c r="AB47" s="265">
        <f>AA47*(1+(INDEX(Inputs_ByYear!$D$42:$Y$47,MATCH(Inputs_ByPrg!$C47,Inputs_ByYear!$B$42:$B$47,0),MATCH(Inputs_ByPrg!AB$5,Inputs_ByYear!$D$41:$Y$41,0))))</f>
        <v>0.17457482579128444</v>
      </c>
      <c r="AC47" s="265">
        <f>AB47*(1+(INDEX(Inputs_ByYear!$D$42:$Y$47,MATCH(Inputs_ByPrg!$C47,Inputs_ByYear!$B$42:$B$47,0),MATCH(Inputs_ByPrg!AC$5,Inputs_ByYear!$D$41:$Y$41,0))))</f>
        <v>0.17457482579128444</v>
      </c>
      <c r="AD47" s="265">
        <f>AC47*(1+(INDEX(Inputs_ByYear!$D$42:$Y$47,MATCH(Inputs_ByPrg!$C47,Inputs_ByYear!$B$42:$B$47,0),MATCH(Inputs_ByPrg!AD$5,Inputs_ByYear!$D$41:$Y$41,0))))</f>
        <v>0.17457482579128444</v>
      </c>
      <c r="AE47" s="256"/>
    </row>
    <row r="48" spans="2:31" ht="14.75" customHeight="1" x14ac:dyDescent="0.25">
      <c r="B48" s="227" t="s">
        <v>258</v>
      </c>
      <c r="C48" s="227" t="s">
        <v>237</v>
      </c>
      <c r="D48" s="227" t="s">
        <v>322</v>
      </c>
      <c r="E48" s="260" t="str">
        <f t="shared" si="0"/>
        <v>A_Community Driven Community Solar_&gt;25-100</v>
      </c>
      <c r="F48" s="252">
        <v>0</v>
      </c>
      <c r="H48" s="288"/>
      <c r="I48" s="188">
        <v>0.17612914146436037</v>
      </c>
      <c r="J48" s="264">
        <f>I48*(1+(INDEX(Inputs_ByYear!$D$42:$Y$47,MATCH(Inputs_ByPrg!$C48,Inputs_ByYear!$B$42:$B$47,0),MATCH(Inputs_ByPrg!J$5,Inputs_ByYear!$D$41:$Y$41,0))))</f>
        <v>0.17612914146436037</v>
      </c>
      <c r="K48" s="265">
        <f>J48*(1+(INDEX(Inputs_ByYear!$D$42:$Y$47,MATCH(Inputs_ByPrg!$C48,Inputs_ByYear!$B$42:$B$47,0),MATCH(Inputs_ByPrg!K$5,Inputs_ByYear!$D$41:$Y$41,0))))</f>
        <v>0.17612914146436037</v>
      </c>
      <c r="L48" s="265">
        <f>K48*(1+(INDEX(Inputs_ByYear!$D$42:$Y$47,MATCH(Inputs_ByPrg!$C48,Inputs_ByYear!$B$42:$B$47,0),MATCH(Inputs_ByPrg!L$5,Inputs_ByYear!$D$41:$Y$41,0))))</f>
        <v>0.17612914146436037</v>
      </c>
      <c r="M48" s="265">
        <f>L48*(1+(INDEX(Inputs_ByYear!$D$42:$Y$47,MATCH(Inputs_ByPrg!$C48,Inputs_ByYear!$B$42:$B$47,0),MATCH(Inputs_ByPrg!M$5,Inputs_ByYear!$D$41:$Y$41,0))))</f>
        <v>0.17612914146436037</v>
      </c>
      <c r="N48" s="265">
        <f>M48*(1+(INDEX(Inputs_ByYear!$D$42:$Y$47,MATCH(Inputs_ByPrg!$C48,Inputs_ByYear!$B$42:$B$47,0),MATCH(Inputs_ByPrg!N$5,Inputs_ByYear!$D$41:$Y$41,0))))</f>
        <v>0.17612914146436037</v>
      </c>
      <c r="O48" s="265">
        <f>N48*(1+(INDEX(Inputs_ByYear!$D$42:$Y$47,MATCH(Inputs_ByPrg!$C48,Inputs_ByYear!$B$42:$B$47,0),MATCH(Inputs_ByPrg!O$5,Inputs_ByYear!$D$41:$Y$41,0))))</f>
        <v>0.17612914146436037</v>
      </c>
      <c r="P48" s="265">
        <f>O48*(1+(INDEX(Inputs_ByYear!$D$42:$Y$47,MATCH(Inputs_ByPrg!$C48,Inputs_ByYear!$B$42:$B$47,0),MATCH(Inputs_ByPrg!P$5,Inputs_ByYear!$D$41:$Y$41,0))))</f>
        <v>0.17612914146436037</v>
      </c>
      <c r="Q48" s="265">
        <f>P48*(1+(INDEX(Inputs_ByYear!$D$42:$Y$47,MATCH(Inputs_ByPrg!$C48,Inputs_ByYear!$B$42:$B$47,0),MATCH(Inputs_ByPrg!Q$5,Inputs_ByYear!$D$41:$Y$41,0))))</f>
        <v>0.17612914146436037</v>
      </c>
      <c r="R48" s="265">
        <f>Q48*(1+(INDEX(Inputs_ByYear!$D$42:$Y$47,MATCH(Inputs_ByPrg!$C48,Inputs_ByYear!$B$42:$B$47,0),MATCH(Inputs_ByPrg!R$5,Inputs_ByYear!$D$41:$Y$41,0))))</f>
        <v>0.17612914146436037</v>
      </c>
      <c r="S48" s="265">
        <f>R48*(1+(INDEX(Inputs_ByYear!$D$42:$Y$47,MATCH(Inputs_ByPrg!$C48,Inputs_ByYear!$B$42:$B$47,0),MATCH(Inputs_ByPrg!S$5,Inputs_ByYear!$D$41:$Y$41,0))))</f>
        <v>0.17612914146436037</v>
      </c>
      <c r="T48" s="265">
        <f>S48*(1+(INDEX(Inputs_ByYear!$D$42:$Y$47,MATCH(Inputs_ByPrg!$C48,Inputs_ByYear!$B$42:$B$47,0),MATCH(Inputs_ByPrg!T$5,Inputs_ByYear!$D$41:$Y$41,0))))</f>
        <v>0.17612914146436037</v>
      </c>
      <c r="U48" s="265">
        <f>T48*(1+(INDEX(Inputs_ByYear!$D$42:$Y$47,MATCH(Inputs_ByPrg!$C48,Inputs_ByYear!$B$42:$B$47,0),MATCH(Inputs_ByPrg!U$5,Inputs_ByYear!$D$41:$Y$41,0))))</f>
        <v>0.17612914146436037</v>
      </c>
      <c r="V48" s="265">
        <f>U48*(1+(INDEX(Inputs_ByYear!$D$42:$Y$47,MATCH(Inputs_ByPrg!$C48,Inputs_ByYear!$B$42:$B$47,0),MATCH(Inputs_ByPrg!V$5,Inputs_ByYear!$D$41:$Y$41,0))))</f>
        <v>0.17612914146436037</v>
      </c>
      <c r="W48" s="265">
        <f>V48*(1+(INDEX(Inputs_ByYear!$D$42:$Y$47,MATCH(Inputs_ByPrg!$C48,Inputs_ByYear!$B$42:$B$47,0),MATCH(Inputs_ByPrg!W$5,Inputs_ByYear!$D$41:$Y$41,0))))</f>
        <v>0.17612914146436037</v>
      </c>
      <c r="X48" s="265">
        <f>W48*(1+(INDEX(Inputs_ByYear!$D$42:$Y$47,MATCH(Inputs_ByPrg!$C48,Inputs_ByYear!$B$42:$B$47,0),MATCH(Inputs_ByPrg!X$5,Inputs_ByYear!$D$41:$Y$41,0))))</f>
        <v>0.17612914146436037</v>
      </c>
      <c r="Y48" s="265">
        <f>X48*(1+(INDEX(Inputs_ByYear!$D$42:$Y$47,MATCH(Inputs_ByPrg!$C48,Inputs_ByYear!$B$42:$B$47,0),MATCH(Inputs_ByPrg!Y$5,Inputs_ByYear!$D$41:$Y$41,0))))</f>
        <v>0.17612914146436037</v>
      </c>
      <c r="Z48" s="265">
        <f>Y48*(1+(INDEX(Inputs_ByYear!$D$42:$Y$47,MATCH(Inputs_ByPrg!$C48,Inputs_ByYear!$B$42:$B$47,0),MATCH(Inputs_ByPrg!Z$5,Inputs_ByYear!$D$41:$Y$41,0))))</f>
        <v>0.17612914146436037</v>
      </c>
      <c r="AA48" s="265">
        <f>Z48*(1+(INDEX(Inputs_ByYear!$D$42:$Y$47,MATCH(Inputs_ByPrg!$C48,Inputs_ByYear!$B$42:$B$47,0),MATCH(Inputs_ByPrg!AA$5,Inputs_ByYear!$D$41:$Y$41,0))))</f>
        <v>0.17612914146436037</v>
      </c>
      <c r="AB48" s="265">
        <f>AA48*(1+(INDEX(Inputs_ByYear!$D$42:$Y$47,MATCH(Inputs_ByPrg!$C48,Inputs_ByYear!$B$42:$B$47,0),MATCH(Inputs_ByPrg!AB$5,Inputs_ByYear!$D$41:$Y$41,0))))</f>
        <v>0.17612914146436037</v>
      </c>
      <c r="AC48" s="265">
        <f>AB48*(1+(INDEX(Inputs_ByYear!$D$42:$Y$47,MATCH(Inputs_ByPrg!$C48,Inputs_ByYear!$B$42:$B$47,0),MATCH(Inputs_ByPrg!AC$5,Inputs_ByYear!$D$41:$Y$41,0))))</f>
        <v>0.17612914146436037</v>
      </c>
      <c r="AD48" s="265">
        <f>AC48*(1+(INDEX(Inputs_ByYear!$D$42:$Y$47,MATCH(Inputs_ByPrg!$C48,Inputs_ByYear!$B$42:$B$47,0),MATCH(Inputs_ByPrg!AD$5,Inputs_ByYear!$D$41:$Y$41,0))))</f>
        <v>0.17612914146436037</v>
      </c>
      <c r="AE48" s="256"/>
    </row>
    <row r="49" spans="2:31" ht="14.75" customHeight="1" x14ac:dyDescent="0.25">
      <c r="B49" s="227" t="s">
        <v>258</v>
      </c>
      <c r="C49" s="227" t="s">
        <v>237</v>
      </c>
      <c r="D49" s="227" t="s">
        <v>323</v>
      </c>
      <c r="E49" s="260" t="str">
        <f t="shared" si="0"/>
        <v>A_Community Driven Community Solar_&gt;100-200</v>
      </c>
      <c r="F49" s="252">
        <v>0</v>
      </c>
      <c r="H49" s="288"/>
      <c r="I49" s="188">
        <v>0.17857924161054001</v>
      </c>
      <c r="J49" s="264">
        <f>I49*(1+(INDEX(Inputs_ByYear!$D$42:$Y$47,MATCH(Inputs_ByPrg!$C49,Inputs_ByYear!$B$42:$B$47,0),MATCH(Inputs_ByPrg!J$5,Inputs_ByYear!$D$41:$Y$41,0))))</f>
        <v>0.17857924161054001</v>
      </c>
      <c r="K49" s="265">
        <f>J49*(1+(INDEX(Inputs_ByYear!$D$42:$Y$47,MATCH(Inputs_ByPrg!$C49,Inputs_ByYear!$B$42:$B$47,0),MATCH(Inputs_ByPrg!K$5,Inputs_ByYear!$D$41:$Y$41,0))))</f>
        <v>0.17857924161054001</v>
      </c>
      <c r="L49" s="265">
        <f>K49*(1+(INDEX(Inputs_ByYear!$D$42:$Y$47,MATCH(Inputs_ByPrg!$C49,Inputs_ByYear!$B$42:$B$47,0),MATCH(Inputs_ByPrg!L$5,Inputs_ByYear!$D$41:$Y$41,0))))</f>
        <v>0.17857924161054001</v>
      </c>
      <c r="M49" s="265">
        <f>L49*(1+(INDEX(Inputs_ByYear!$D$42:$Y$47,MATCH(Inputs_ByPrg!$C49,Inputs_ByYear!$B$42:$B$47,0),MATCH(Inputs_ByPrg!M$5,Inputs_ByYear!$D$41:$Y$41,0))))</f>
        <v>0.17857924161054001</v>
      </c>
      <c r="N49" s="265">
        <f>M49*(1+(INDEX(Inputs_ByYear!$D$42:$Y$47,MATCH(Inputs_ByPrg!$C49,Inputs_ByYear!$B$42:$B$47,0),MATCH(Inputs_ByPrg!N$5,Inputs_ByYear!$D$41:$Y$41,0))))</f>
        <v>0.17857924161054001</v>
      </c>
      <c r="O49" s="265">
        <f>N49*(1+(INDEX(Inputs_ByYear!$D$42:$Y$47,MATCH(Inputs_ByPrg!$C49,Inputs_ByYear!$B$42:$B$47,0),MATCH(Inputs_ByPrg!O$5,Inputs_ByYear!$D$41:$Y$41,0))))</f>
        <v>0.17857924161054001</v>
      </c>
      <c r="P49" s="265">
        <f>O49*(1+(INDEX(Inputs_ByYear!$D$42:$Y$47,MATCH(Inputs_ByPrg!$C49,Inputs_ByYear!$B$42:$B$47,0),MATCH(Inputs_ByPrg!P$5,Inputs_ByYear!$D$41:$Y$41,0))))</f>
        <v>0.17857924161054001</v>
      </c>
      <c r="Q49" s="265">
        <f>P49*(1+(INDEX(Inputs_ByYear!$D$42:$Y$47,MATCH(Inputs_ByPrg!$C49,Inputs_ByYear!$B$42:$B$47,0),MATCH(Inputs_ByPrg!Q$5,Inputs_ByYear!$D$41:$Y$41,0))))</f>
        <v>0.17857924161054001</v>
      </c>
      <c r="R49" s="265">
        <f>Q49*(1+(INDEX(Inputs_ByYear!$D$42:$Y$47,MATCH(Inputs_ByPrg!$C49,Inputs_ByYear!$B$42:$B$47,0),MATCH(Inputs_ByPrg!R$5,Inputs_ByYear!$D$41:$Y$41,0))))</f>
        <v>0.17857924161054001</v>
      </c>
      <c r="S49" s="265">
        <f>R49*(1+(INDEX(Inputs_ByYear!$D$42:$Y$47,MATCH(Inputs_ByPrg!$C49,Inputs_ByYear!$B$42:$B$47,0),MATCH(Inputs_ByPrg!S$5,Inputs_ByYear!$D$41:$Y$41,0))))</f>
        <v>0.17857924161054001</v>
      </c>
      <c r="T49" s="265">
        <f>S49*(1+(INDEX(Inputs_ByYear!$D$42:$Y$47,MATCH(Inputs_ByPrg!$C49,Inputs_ByYear!$B$42:$B$47,0),MATCH(Inputs_ByPrg!T$5,Inputs_ByYear!$D$41:$Y$41,0))))</f>
        <v>0.17857924161054001</v>
      </c>
      <c r="U49" s="265">
        <f>T49*(1+(INDEX(Inputs_ByYear!$D$42:$Y$47,MATCH(Inputs_ByPrg!$C49,Inputs_ByYear!$B$42:$B$47,0),MATCH(Inputs_ByPrg!U$5,Inputs_ByYear!$D$41:$Y$41,0))))</f>
        <v>0.17857924161054001</v>
      </c>
      <c r="V49" s="265">
        <f>U49*(1+(INDEX(Inputs_ByYear!$D$42:$Y$47,MATCH(Inputs_ByPrg!$C49,Inputs_ByYear!$B$42:$B$47,0),MATCH(Inputs_ByPrg!V$5,Inputs_ByYear!$D$41:$Y$41,0))))</f>
        <v>0.17857924161054001</v>
      </c>
      <c r="W49" s="265">
        <f>V49*(1+(INDEX(Inputs_ByYear!$D$42:$Y$47,MATCH(Inputs_ByPrg!$C49,Inputs_ByYear!$B$42:$B$47,0),MATCH(Inputs_ByPrg!W$5,Inputs_ByYear!$D$41:$Y$41,0))))</f>
        <v>0.17857924161054001</v>
      </c>
      <c r="X49" s="265">
        <f>W49*(1+(INDEX(Inputs_ByYear!$D$42:$Y$47,MATCH(Inputs_ByPrg!$C49,Inputs_ByYear!$B$42:$B$47,0),MATCH(Inputs_ByPrg!X$5,Inputs_ByYear!$D$41:$Y$41,0))))</f>
        <v>0.17857924161054001</v>
      </c>
      <c r="Y49" s="265">
        <f>X49*(1+(INDEX(Inputs_ByYear!$D$42:$Y$47,MATCH(Inputs_ByPrg!$C49,Inputs_ByYear!$B$42:$B$47,0),MATCH(Inputs_ByPrg!Y$5,Inputs_ByYear!$D$41:$Y$41,0))))</f>
        <v>0.17857924161054001</v>
      </c>
      <c r="Z49" s="265">
        <f>Y49*(1+(INDEX(Inputs_ByYear!$D$42:$Y$47,MATCH(Inputs_ByPrg!$C49,Inputs_ByYear!$B$42:$B$47,0),MATCH(Inputs_ByPrg!Z$5,Inputs_ByYear!$D$41:$Y$41,0))))</f>
        <v>0.17857924161054001</v>
      </c>
      <c r="AA49" s="265">
        <f>Z49*(1+(INDEX(Inputs_ByYear!$D$42:$Y$47,MATCH(Inputs_ByPrg!$C49,Inputs_ByYear!$B$42:$B$47,0),MATCH(Inputs_ByPrg!AA$5,Inputs_ByYear!$D$41:$Y$41,0))))</f>
        <v>0.17857924161054001</v>
      </c>
      <c r="AB49" s="265">
        <f>AA49*(1+(INDEX(Inputs_ByYear!$D$42:$Y$47,MATCH(Inputs_ByPrg!$C49,Inputs_ByYear!$B$42:$B$47,0),MATCH(Inputs_ByPrg!AB$5,Inputs_ByYear!$D$41:$Y$41,0))))</f>
        <v>0.17857924161054001</v>
      </c>
      <c r="AC49" s="265">
        <f>AB49*(1+(INDEX(Inputs_ByYear!$D$42:$Y$47,MATCH(Inputs_ByPrg!$C49,Inputs_ByYear!$B$42:$B$47,0),MATCH(Inputs_ByPrg!AC$5,Inputs_ByYear!$D$41:$Y$41,0))))</f>
        <v>0.17857924161054001</v>
      </c>
      <c r="AD49" s="265">
        <f>AC49*(1+(INDEX(Inputs_ByYear!$D$42:$Y$47,MATCH(Inputs_ByPrg!$C49,Inputs_ByYear!$B$42:$B$47,0),MATCH(Inputs_ByPrg!AD$5,Inputs_ByYear!$D$41:$Y$41,0))))</f>
        <v>0.17857924161054001</v>
      </c>
      <c r="AE49" s="256"/>
    </row>
    <row r="50" spans="2:31" ht="14.75" customHeight="1" x14ac:dyDescent="0.25">
      <c r="B50" s="227" t="s">
        <v>258</v>
      </c>
      <c r="C50" s="227" t="s">
        <v>237</v>
      </c>
      <c r="D50" s="227" t="s">
        <v>324</v>
      </c>
      <c r="E50" s="260" t="str">
        <f t="shared" si="0"/>
        <v>A_Community Driven Community Solar_&gt;200-500</v>
      </c>
      <c r="F50" s="252">
        <v>7.4633333333333343E-2</v>
      </c>
      <c r="H50" s="288"/>
      <c r="I50" s="188">
        <v>0.18250383838428763</v>
      </c>
      <c r="J50" s="264">
        <f>I50*(1+(INDEX(Inputs_ByYear!$D$42:$Y$47,MATCH(Inputs_ByPrg!$C50,Inputs_ByYear!$B$42:$B$47,0),MATCH(Inputs_ByPrg!J$5,Inputs_ByYear!$D$41:$Y$41,0))))</f>
        <v>0.18250383838428763</v>
      </c>
      <c r="K50" s="265">
        <f>J50*(1+(INDEX(Inputs_ByYear!$D$42:$Y$47,MATCH(Inputs_ByPrg!$C50,Inputs_ByYear!$B$42:$B$47,0),MATCH(Inputs_ByPrg!K$5,Inputs_ByYear!$D$41:$Y$41,0))))</f>
        <v>0.18250383838428763</v>
      </c>
      <c r="L50" s="265">
        <f>K50*(1+(INDEX(Inputs_ByYear!$D$42:$Y$47,MATCH(Inputs_ByPrg!$C50,Inputs_ByYear!$B$42:$B$47,0),MATCH(Inputs_ByPrg!L$5,Inputs_ByYear!$D$41:$Y$41,0))))</f>
        <v>0.18250383838428763</v>
      </c>
      <c r="M50" s="265">
        <f>L50*(1+(INDEX(Inputs_ByYear!$D$42:$Y$47,MATCH(Inputs_ByPrg!$C50,Inputs_ByYear!$B$42:$B$47,0),MATCH(Inputs_ByPrg!M$5,Inputs_ByYear!$D$41:$Y$41,0))))</f>
        <v>0.18250383838428763</v>
      </c>
      <c r="N50" s="265">
        <f>M50*(1+(INDEX(Inputs_ByYear!$D$42:$Y$47,MATCH(Inputs_ByPrg!$C50,Inputs_ByYear!$B$42:$B$47,0),MATCH(Inputs_ByPrg!N$5,Inputs_ByYear!$D$41:$Y$41,0))))</f>
        <v>0.18250383838428763</v>
      </c>
      <c r="O50" s="265">
        <f>N50*(1+(INDEX(Inputs_ByYear!$D$42:$Y$47,MATCH(Inputs_ByPrg!$C50,Inputs_ByYear!$B$42:$B$47,0),MATCH(Inputs_ByPrg!O$5,Inputs_ByYear!$D$41:$Y$41,0))))</f>
        <v>0.18250383838428763</v>
      </c>
      <c r="P50" s="265">
        <f>O50*(1+(INDEX(Inputs_ByYear!$D$42:$Y$47,MATCH(Inputs_ByPrg!$C50,Inputs_ByYear!$B$42:$B$47,0),MATCH(Inputs_ByPrg!P$5,Inputs_ByYear!$D$41:$Y$41,0))))</f>
        <v>0.18250383838428763</v>
      </c>
      <c r="Q50" s="265">
        <f>P50*(1+(INDEX(Inputs_ByYear!$D$42:$Y$47,MATCH(Inputs_ByPrg!$C50,Inputs_ByYear!$B$42:$B$47,0),MATCH(Inputs_ByPrg!Q$5,Inputs_ByYear!$D$41:$Y$41,0))))</f>
        <v>0.18250383838428763</v>
      </c>
      <c r="R50" s="265">
        <f>Q50*(1+(INDEX(Inputs_ByYear!$D$42:$Y$47,MATCH(Inputs_ByPrg!$C50,Inputs_ByYear!$B$42:$B$47,0),MATCH(Inputs_ByPrg!R$5,Inputs_ByYear!$D$41:$Y$41,0))))</f>
        <v>0.18250383838428763</v>
      </c>
      <c r="S50" s="265">
        <f>R50*(1+(INDEX(Inputs_ByYear!$D$42:$Y$47,MATCH(Inputs_ByPrg!$C50,Inputs_ByYear!$B$42:$B$47,0),MATCH(Inputs_ByPrg!S$5,Inputs_ByYear!$D$41:$Y$41,0))))</f>
        <v>0.18250383838428763</v>
      </c>
      <c r="T50" s="265">
        <f>S50*(1+(INDEX(Inputs_ByYear!$D$42:$Y$47,MATCH(Inputs_ByPrg!$C50,Inputs_ByYear!$B$42:$B$47,0),MATCH(Inputs_ByPrg!T$5,Inputs_ByYear!$D$41:$Y$41,0))))</f>
        <v>0.18250383838428763</v>
      </c>
      <c r="U50" s="265">
        <f>T50*(1+(INDEX(Inputs_ByYear!$D$42:$Y$47,MATCH(Inputs_ByPrg!$C50,Inputs_ByYear!$B$42:$B$47,0),MATCH(Inputs_ByPrg!U$5,Inputs_ByYear!$D$41:$Y$41,0))))</f>
        <v>0.18250383838428763</v>
      </c>
      <c r="V50" s="265">
        <f>U50*(1+(INDEX(Inputs_ByYear!$D$42:$Y$47,MATCH(Inputs_ByPrg!$C50,Inputs_ByYear!$B$42:$B$47,0),MATCH(Inputs_ByPrg!V$5,Inputs_ByYear!$D$41:$Y$41,0))))</f>
        <v>0.18250383838428763</v>
      </c>
      <c r="W50" s="265">
        <f>V50*(1+(INDEX(Inputs_ByYear!$D$42:$Y$47,MATCH(Inputs_ByPrg!$C50,Inputs_ByYear!$B$42:$B$47,0),MATCH(Inputs_ByPrg!W$5,Inputs_ByYear!$D$41:$Y$41,0))))</f>
        <v>0.18250383838428763</v>
      </c>
      <c r="X50" s="265">
        <f>W50*(1+(INDEX(Inputs_ByYear!$D$42:$Y$47,MATCH(Inputs_ByPrg!$C50,Inputs_ByYear!$B$42:$B$47,0),MATCH(Inputs_ByPrg!X$5,Inputs_ByYear!$D$41:$Y$41,0))))</f>
        <v>0.18250383838428763</v>
      </c>
      <c r="Y50" s="265">
        <f>X50*(1+(INDEX(Inputs_ByYear!$D$42:$Y$47,MATCH(Inputs_ByPrg!$C50,Inputs_ByYear!$B$42:$B$47,0),MATCH(Inputs_ByPrg!Y$5,Inputs_ByYear!$D$41:$Y$41,0))))</f>
        <v>0.18250383838428763</v>
      </c>
      <c r="Z50" s="265">
        <f>Y50*(1+(INDEX(Inputs_ByYear!$D$42:$Y$47,MATCH(Inputs_ByPrg!$C50,Inputs_ByYear!$B$42:$B$47,0),MATCH(Inputs_ByPrg!Z$5,Inputs_ByYear!$D$41:$Y$41,0))))</f>
        <v>0.18250383838428763</v>
      </c>
      <c r="AA50" s="265">
        <f>Z50*(1+(INDEX(Inputs_ByYear!$D$42:$Y$47,MATCH(Inputs_ByPrg!$C50,Inputs_ByYear!$B$42:$B$47,0),MATCH(Inputs_ByPrg!AA$5,Inputs_ByYear!$D$41:$Y$41,0))))</f>
        <v>0.18250383838428763</v>
      </c>
      <c r="AB50" s="265">
        <f>AA50*(1+(INDEX(Inputs_ByYear!$D$42:$Y$47,MATCH(Inputs_ByPrg!$C50,Inputs_ByYear!$B$42:$B$47,0),MATCH(Inputs_ByPrg!AB$5,Inputs_ByYear!$D$41:$Y$41,0))))</f>
        <v>0.18250383838428763</v>
      </c>
      <c r="AC50" s="265">
        <f>AB50*(1+(INDEX(Inputs_ByYear!$D$42:$Y$47,MATCH(Inputs_ByPrg!$C50,Inputs_ByYear!$B$42:$B$47,0),MATCH(Inputs_ByPrg!AC$5,Inputs_ByYear!$D$41:$Y$41,0))))</f>
        <v>0.18250383838428763</v>
      </c>
      <c r="AD50" s="265">
        <f>AC50*(1+(INDEX(Inputs_ByYear!$D$42:$Y$47,MATCH(Inputs_ByPrg!$C50,Inputs_ByYear!$B$42:$B$47,0),MATCH(Inputs_ByPrg!AD$5,Inputs_ByYear!$D$41:$Y$41,0))))</f>
        <v>0.18250383838428763</v>
      </c>
      <c r="AE50" s="256"/>
    </row>
    <row r="51" spans="2:31" ht="14.75" customHeight="1" x14ac:dyDescent="0.25">
      <c r="B51" s="227" t="s">
        <v>258</v>
      </c>
      <c r="C51" s="227" t="s">
        <v>237</v>
      </c>
      <c r="D51" s="227" t="s">
        <v>326</v>
      </c>
      <c r="E51" s="260" t="str">
        <f t="shared" si="0"/>
        <v>A_Community Driven Community Solar_&gt;500-2000</v>
      </c>
      <c r="F51" s="252">
        <v>0.48823333333333335</v>
      </c>
      <c r="H51" s="288"/>
      <c r="I51" s="188">
        <v>0.21666012959322334</v>
      </c>
      <c r="J51" s="264">
        <f>I51*(1+(INDEX(Inputs_ByYear!$D$42:$Y$47,MATCH(Inputs_ByPrg!$C51,Inputs_ByYear!$B$42:$B$47,0),MATCH(Inputs_ByPrg!J$5,Inputs_ByYear!$D$41:$Y$41,0))))</f>
        <v>0.21666012959322334</v>
      </c>
      <c r="K51" s="265">
        <f>J51*(1+(INDEX(Inputs_ByYear!$D$42:$Y$47,MATCH(Inputs_ByPrg!$C51,Inputs_ByYear!$B$42:$B$47,0),MATCH(Inputs_ByPrg!K$5,Inputs_ByYear!$D$41:$Y$41,0))))</f>
        <v>0.21666012959322334</v>
      </c>
      <c r="L51" s="265">
        <f>K51*(1+(INDEX(Inputs_ByYear!$D$42:$Y$47,MATCH(Inputs_ByPrg!$C51,Inputs_ByYear!$B$42:$B$47,0),MATCH(Inputs_ByPrg!L$5,Inputs_ByYear!$D$41:$Y$41,0))))</f>
        <v>0.21666012959322334</v>
      </c>
      <c r="M51" s="265">
        <f>L51*(1+(INDEX(Inputs_ByYear!$D$42:$Y$47,MATCH(Inputs_ByPrg!$C51,Inputs_ByYear!$B$42:$B$47,0),MATCH(Inputs_ByPrg!M$5,Inputs_ByYear!$D$41:$Y$41,0))))</f>
        <v>0.21666012959322334</v>
      </c>
      <c r="N51" s="265">
        <f>M51*(1+(INDEX(Inputs_ByYear!$D$42:$Y$47,MATCH(Inputs_ByPrg!$C51,Inputs_ByYear!$B$42:$B$47,0),MATCH(Inputs_ByPrg!N$5,Inputs_ByYear!$D$41:$Y$41,0))))</f>
        <v>0.21666012959322334</v>
      </c>
      <c r="O51" s="265">
        <f>N51*(1+(INDEX(Inputs_ByYear!$D$42:$Y$47,MATCH(Inputs_ByPrg!$C51,Inputs_ByYear!$B$42:$B$47,0),MATCH(Inputs_ByPrg!O$5,Inputs_ByYear!$D$41:$Y$41,0))))</f>
        <v>0.21666012959322334</v>
      </c>
      <c r="P51" s="265">
        <f>O51*(1+(INDEX(Inputs_ByYear!$D$42:$Y$47,MATCH(Inputs_ByPrg!$C51,Inputs_ByYear!$B$42:$B$47,0),MATCH(Inputs_ByPrg!P$5,Inputs_ByYear!$D$41:$Y$41,0))))</f>
        <v>0.21666012959322334</v>
      </c>
      <c r="Q51" s="265">
        <f>P51*(1+(INDEX(Inputs_ByYear!$D$42:$Y$47,MATCH(Inputs_ByPrg!$C51,Inputs_ByYear!$B$42:$B$47,0),MATCH(Inputs_ByPrg!Q$5,Inputs_ByYear!$D$41:$Y$41,0))))</f>
        <v>0.21666012959322334</v>
      </c>
      <c r="R51" s="265">
        <f>Q51*(1+(INDEX(Inputs_ByYear!$D$42:$Y$47,MATCH(Inputs_ByPrg!$C51,Inputs_ByYear!$B$42:$B$47,0),MATCH(Inputs_ByPrg!R$5,Inputs_ByYear!$D$41:$Y$41,0))))</f>
        <v>0.21666012959322334</v>
      </c>
      <c r="S51" s="265">
        <f>R51*(1+(INDEX(Inputs_ByYear!$D$42:$Y$47,MATCH(Inputs_ByPrg!$C51,Inputs_ByYear!$B$42:$B$47,0),MATCH(Inputs_ByPrg!S$5,Inputs_ByYear!$D$41:$Y$41,0))))</f>
        <v>0.21666012959322334</v>
      </c>
      <c r="T51" s="265">
        <f>S51*(1+(INDEX(Inputs_ByYear!$D$42:$Y$47,MATCH(Inputs_ByPrg!$C51,Inputs_ByYear!$B$42:$B$47,0),MATCH(Inputs_ByPrg!T$5,Inputs_ByYear!$D$41:$Y$41,0))))</f>
        <v>0.21666012959322334</v>
      </c>
      <c r="U51" s="265">
        <f>T51*(1+(INDEX(Inputs_ByYear!$D$42:$Y$47,MATCH(Inputs_ByPrg!$C51,Inputs_ByYear!$B$42:$B$47,0),MATCH(Inputs_ByPrg!U$5,Inputs_ByYear!$D$41:$Y$41,0))))</f>
        <v>0.21666012959322334</v>
      </c>
      <c r="V51" s="265">
        <f>U51*(1+(INDEX(Inputs_ByYear!$D$42:$Y$47,MATCH(Inputs_ByPrg!$C51,Inputs_ByYear!$B$42:$B$47,0),MATCH(Inputs_ByPrg!V$5,Inputs_ByYear!$D$41:$Y$41,0))))</f>
        <v>0.21666012959322334</v>
      </c>
      <c r="W51" s="265">
        <f>V51*(1+(INDEX(Inputs_ByYear!$D$42:$Y$47,MATCH(Inputs_ByPrg!$C51,Inputs_ByYear!$B$42:$B$47,0),MATCH(Inputs_ByPrg!W$5,Inputs_ByYear!$D$41:$Y$41,0))))</f>
        <v>0.21666012959322334</v>
      </c>
      <c r="X51" s="265">
        <f>W51*(1+(INDEX(Inputs_ByYear!$D$42:$Y$47,MATCH(Inputs_ByPrg!$C51,Inputs_ByYear!$B$42:$B$47,0),MATCH(Inputs_ByPrg!X$5,Inputs_ByYear!$D$41:$Y$41,0))))</f>
        <v>0.21666012959322334</v>
      </c>
      <c r="Y51" s="265">
        <f>X51*(1+(INDEX(Inputs_ByYear!$D$42:$Y$47,MATCH(Inputs_ByPrg!$C51,Inputs_ByYear!$B$42:$B$47,0),MATCH(Inputs_ByPrg!Y$5,Inputs_ByYear!$D$41:$Y$41,0))))</f>
        <v>0.21666012959322334</v>
      </c>
      <c r="Z51" s="265">
        <f>Y51*(1+(INDEX(Inputs_ByYear!$D$42:$Y$47,MATCH(Inputs_ByPrg!$C51,Inputs_ByYear!$B$42:$B$47,0),MATCH(Inputs_ByPrg!Z$5,Inputs_ByYear!$D$41:$Y$41,0))))</f>
        <v>0.21666012959322334</v>
      </c>
      <c r="AA51" s="265">
        <f>Z51*(1+(INDEX(Inputs_ByYear!$D$42:$Y$47,MATCH(Inputs_ByPrg!$C51,Inputs_ByYear!$B$42:$B$47,0),MATCH(Inputs_ByPrg!AA$5,Inputs_ByYear!$D$41:$Y$41,0))))</f>
        <v>0.21666012959322334</v>
      </c>
      <c r="AB51" s="265">
        <f>AA51*(1+(INDEX(Inputs_ByYear!$D$42:$Y$47,MATCH(Inputs_ByPrg!$C51,Inputs_ByYear!$B$42:$B$47,0),MATCH(Inputs_ByPrg!AB$5,Inputs_ByYear!$D$41:$Y$41,0))))</f>
        <v>0.21666012959322334</v>
      </c>
      <c r="AC51" s="265">
        <f>AB51*(1+(INDEX(Inputs_ByYear!$D$42:$Y$47,MATCH(Inputs_ByPrg!$C51,Inputs_ByYear!$B$42:$B$47,0),MATCH(Inputs_ByPrg!AC$5,Inputs_ByYear!$D$41:$Y$41,0))))</f>
        <v>0.21666012959322334</v>
      </c>
      <c r="AD51" s="265">
        <f>AC51*(1+(INDEX(Inputs_ByYear!$D$42:$Y$47,MATCH(Inputs_ByPrg!$C51,Inputs_ByYear!$B$42:$B$47,0),MATCH(Inputs_ByPrg!AD$5,Inputs_ByYear!$D$41:$Y$41,0))))</f>
        <v>0.21666012959322334</v>
      </c>
      <c r="AE51" s="256"/>
    </row>
    <row r="52" spans="2:31" ht="14.75" customHeight="1" x14ac:dyDescent="0.25">
      <c r="B52" s="227" t="s">
        <v>258</v>
      </c>
      <c r="C52" s="227" t="s">
        <v>237</v>
      </c>
      <c r="D52" s="227" t="s">
        <v>327</v>
      </c>
      <c r="E52" s="260" t="str">
        <f t="shared" si="0"/>
        <v>A_Community Driven Community Solar_&gt;2000-5000</v>
      </c>
      <c r="F52" s="252">
        <v>0.43713333333333332</v>
      </c>
      <c r="H52" s="288"/>
      <c r="I52" s="188">
        <v>0.24778760850151516</v>
      </c>
      <c r="J52" s="264">
        <f>I52*(1+(INDEX(Inputs_ByYear!$D$42:$Y$47,MATCH(Inputs_ByPrg!$C52,Inputs_ByYear!$B$42:$B$47,0),MATCH(Inputs_ByPrg!J$5,Inputs_ByYear!$D$41:$Y$41,0))))</f>
        <v>0.24778760850151516</v>
      </c>
      <c r="K52" s="265">
        <f>J52*(1+(INDEX(Inputs_ByYear!$D$42:$Y$47,MATCH(Inputs_ByPrg!$C52,Inputs_ByYear!$B$42:$B$47,0),MATCH(Inputs_ByPrg!K$5,Inputs_ByYear!$D$41:$Y$41,0))))</f>
        <v>0.24778760850151516</v>
      </c>
      <c r="L52" s="265">
        <f>K52*(1+(INDEX(Inputs_ByYear!$D$42:$Y$47,MATCH(Inputs_ByPrg!$C52,Inputs_ByYear!$B$42:$B$47,0),MATCH(Inputs_ByPrg!L$5,Inputs_ByYear!$D$41:$Y$41,0))))</f>
        <v>0.24778760850151516</v>
      </c>
      <c r="M52" s="265">
        <f>L52*(1+(INDEX(Inputs_ByYear!$D$42:$Y$47,MATCH(Inputs_ByPrg!$C52,Inputs_ByYear!$B$42:$B$47,0),MATCH(Inputs_ByPrg!M$5,Inputs_ByYear!$D$41:$Y$41,0))))</f>
        <v>0.24778760850151516</v>
      </c>
      <c r="N52" s="265">
        <f>M52*(1+(INDEX(Inputs_ByYear!$D$42:$Y$47,MATCH(Inputs_ByPrg!$C52,Inputs_ByYear!$B$42:$B$47,0),MATCH(Inputs_ByPrg!N$5,Inputs_ByYear!$D$41:$Y$41,0))))</f>
        <v>0.24778760850151516</v>
      </c>
      <c r="O52" s="265">
        <f>N52*(1+(INDEX(Inputs_ByYear!$D$42:$Y$47,MATCH(Inputs_ByPrg!$C52,Inputs_ByYear!$B$42:$B$47,0),MATCH(Inputs_ByPrg!O$5,Inputs_ByYear!$D$41:$Y$41,0))))</f>
        <v>0.24778760850151516</v>
      </c>
      <c r="P52" s="265">
        <f>O52*(1+(INDEX(Inputs_ByYear!$D$42:$Y$47,MATCH(Inputs_ByPrg!$C52,Inputs_ByYear!$B$42:$B$47,0),MATCH(Inputs_ByPrg!P$5,Inputs_ByYear!$D$41:$Y$41,0))))</f>
        <v>0.24778760850151516</v>
      </c>
      <c r="Q52" s="265">
        <f>P52*(1+(INDEX(Inputs_ByYear!$D$42:$Y$47,MATCH(Inputs_ByPrg!$C52,Inputs_ByYear!$B$42:$B$47,0),MATCH(Inputs_ByPrg!Q$5,Inputs_ByYear!$D$41:$Y$41,0))))</f>
        <v>0.24778760850151516</v>
      </c>
      <c r="R52" s="265">
        <f>Q52*(1+(INDEX(Inputs_ByYear!$D$42:$Y$47,MATCH(Inputs_ByPrg!$C52,Inputs_ByYear!$B$42:$B$47,0),MATCH(Inputs_ByPrg!R$5,Inputs_ByYear!$D$41:$Y$41,0))))</f>
        <v>0.24778760850151516</v>
      </c>
      <c r="S52" s="265">
        <f>R52*(1+(INDEX(Inputs_ByYear!$D$42:$Y$47,MATCH(Inputs_ByPrg!$C52,Inputs_ByYear!$B$42:$B$47,0),MATCH(Inputs_ByPrg!S$5,Inputs_ByYear!$D$41:$Y$41,0))))</f>
        <v>0.24778760850151516</v>
      </c>
      <c r="T52" s="265">
        <f>S52*(1+(INDEX(Inputs_ByYear!$D$42:$Y$47,MATCH(Inputs_ByPrg!$C52,Inputs_ByYear!$B$42:$B$47,0),MATCH(Inputs_ByPrg!T$5,Inputs_ByYear!$D$41:$Y$41,0))))</f>
        <v>0.24778760850151516</v>
      </c>
      <c r="U52" s="265">
        <f>T52*(1+(INDEX(Inputs_ByYear!$D$42:$Y$47,MATCH(Inputs_ByPrg!$C52,Inputs_ByYear!$B$42:$B$47,0),MATCH(Inputs_ByPrg!U$5,Inputs_ByYear!$D$41:$Y$41,0))))</f>
        <v>0.24778760850151516</v>
      </c>
      <c r="V52" s="265">
        <f>U52*(1+(INDEX(Inputs_ByYear!$D$42:$Y$47,MATCH(Inputs_ByPrg!$C52,Inputs_ByYear!$B$42:$B$47,0),MATCH(Inputs_ByPrg!V$5,Inputs_ByYear!$D$41:$Y$41,0))))</f>
        <v>0.24778760850151516</v>
      </c>
      <c r="W52" s="265">
        <f>V52*(1+(INDEX(Inputs_ByYear!$D$42:$Y$47,MATCH(Inputs_ByPrg!$C52,Inputs_ByYear!$B$42:$B$47,0),MATCH(Inputs_ByPrg!W$5,Inputs_ByYear!$D$41:$Y$41,0))))</f>
        <v>0.24778760850151516</v>
      </c>
      <c r="X52" s="265">
        <f>W52*(1+(INDEX(Inputs_ByYear!$D$42:$Y$47,MATCH(Inputs_ByPrg!$C52,Inputs_ByYear!$B$42:$B$47,0),MATCH(Inputs_ByPrg!X$5,Inputs_ByYear!$D$41:$Y$41,0))))</f>
        <v>0.24778760850151516</v>
      </c>
      <c r="Y52" s="265">
        <f>X52*(1+(INDEX(Inputs_ByYear!$D$42:$Y$47,MATCH(Inputs_ByPrg!$C52,Inputs_ByYear!$B$42:$B$47,0),MATCH(Inputs_ByPrg!Y$5,Inputs_ByYear!$D$41:$Y$41,0))))</f>
        <v>0.24778760850151516</v>
      </c>
      <c r="Z52" s="265">
        <f>Y52*(1+(INDEX(Inputs_ByYear!$D$42:$Y$47,MATCH(Inputs_ByPrg!$C52,Inputs_ByYear!$B$42:$B$47,0),MATCH(Inputs_ByPrg!Z$5,Inputs_ByYear!$D$41:$Y$41,0))))</f>
        <v>0.24778760850151516</v>
      </c>
      <c r="AA52" s="265">
        <f>Z52*(1+(INDEX(Inputs_ByYear!$D$42:$Y$47,MATCH(Inputs_ByPrg!$C52,Inputs_ByYear!$B$42:$B$47,0),MATCH(Inputs_ByPrg!AA$5,Inputs_ByYear!$D$41:$Y$41,0))))</f>
        <v>0.24778760850151516</v>
      </c>
      <c r="AB52" s="265">
        <f>AA52*(1+(INDEX(Inputs_ByYear!$D$42:$Y$47,MATCH(Inputs_ByPrg!$C52,Inputs_ByYear!$B$42:$B$47,0),MATCH(Inputs_ByPrg!AB$5,Inputs_ByYear!$D$41:$Y$41,0))))</f>
        <v>0.24778760850151516</v>
      </c>
      <c r="AC52" s="265">
        <f>AB52*(1+(INDEX(Inputs_ByYear!$D$42:$Y$47,MATCH(Inputs_ByPrg!$C52,Inputs_ByYear!$B$42:$B$47,0),MATCH(Inputs_ByPrg!AC$5,Inputs_ByYear!$D$41:$Y$41,0))))</f>
        <v>0.24778760850151516</v>
      </c>
      <c r="AD52" s="265">
        <f>AC52*(1+(INDEX(Inputs_ByYear!$D$42:$Y$47,MATCH(Inputs_ByPrg!$C52,Inputs_ByYear!$B$42:$B$47,0),MATCH(Inputs_ByPrg!AD$5,Inputs_ByYear!$D$41:$Y$41,0))))</f>
        <v>0.24778760850151516</v>
      </c>
      <c r="AE52" s="256"/>
    </row>
    <row r="53" spans="2:31" ht="14.75" customHeight="1" x14ac:dyDescent="0.25">
      <c r="B53" s="227" t="s">
        <v>259</v>
      </c>
      <c r="C53" s="227" t="s">
        <v>237</v>
      </c>
      <c r="D53" s="227" t="s">
        <v>356</v>
      </c>
      <c r="E53" s="260" t="str">
        <f t="shared" si="0"/>
        <v>B_Community Driven Community Solar_&lt;10</v>
      </c>
      <c r="F53" s="252">
        <v>0</v>
      </c>
      <c r="H53" s="288"/>
      <c r="I53" s="188">
        <v>0</v>
      </c>
      <c r="J53" s="264">
        <f>I53*(1+(INDEX(Inputs_ByYear!$D$42:$Y$47,MATCH(Inputs_ByPrg!$C53,Inputs_ByYear!$B$42:$B$47,0),MATCH(Inputs_ByPrg!J$5,Inputs_ByYear!$D$41:$Y$41,0))))</f>
        <v>0</v>
      </c>
      <c r="K53" s="265">
        <f>J53*(1+(INDEX(Inputs_ByYear!$D$42:$Y$47,MATCH(Inputs_ByPrg!$C53,Inputs_ByYear!$B$42:$B$47,0),MATCH(Inputs_ByPrg!K$5,Inputs_ByYear!$D$41:$Y$41,0))))</f>
        <v>0</v>
      </c>
      <c r="L53" s="265">
        <f>K53*(1+(INDEX(Inputs_ByYear!$D$42:$Y$47,MATCH(Inputs_ByPrg!$C53,Inputs_ByYear!$B$42:$B$47,0),MATCH(Inputs_ByPrg!L$5,Inputs_ByYear!$D$41:$Y$41,0))))</f>
        <v>0</v>
      </c>
      <c r="M53" s="265">
        <f>L53*(1+(INDEX(Inputs_ByYear!$D$42:$Y$47,MATCH(Inputs_ByPrg!$C53,Inputs_ByYear!$B$42:$B$47,0),MATCH(Inputs_ByPrg!M$5,Inputs_ByYear!$D$41:$Y$41,0))))</f>
        <v>0</v>
      </c>
      <c r="N53" s="265">
        <f>M53*(1+(INDEX(Inputs_ByYear!$D$42:$Y$47,MATCH(Inputs_ByPrg!$C53,Inputs_ByYear!$B$42:$B$47,0),MATCH(Inputs_ByPrg!N$5,Inputs_ByYear!$D$41:$Y$41,0))))</f>
        <v>0</v>
      </c>
      <c r="O53" s="265">
        <f>N53*(1+(INDEX(Inputs_ByYear!$D$42:$Y$47,MATCH(Inputs_ByPrg!$C53,Inputs_ByYear!$B$42:$B$47,0),MATCH(Inputs_ByPrg!O$5,Inputs_ByYear!$D$41:$Y$41,0))))</f>
        <v>0</v>
      </c>
      <c r="P53" s="265">
        <f>O53*(1+(INDEX(Inputs_ByYear!$D$42:$Y$47,MATCH(Inputs_ByPrg!$C53,Inputs_ByYear!$B$42:$B$47,0),MATCH(Inputs_ByPrg!P$5,Inputs_ByYear!$D$41:$Y$41,0))))</f>
        <v>0</v>
      </c>
      <c r="Q53" s="265">
        <f>P53*(1+(INDEX(Inputs_ByYear!$D$42:$Y$47,MATCH(Inputs_ByPrg!$C53,Inputs_ByYear!$B$42:$B$47,0),MATCH(Inputs_ByPrg!Q$5,Inputs_ByYear!$D$41:$Y$41,0))))</f>
        <v>0</v>
      </c>
      <c r="R53" s="265">
        <f>Q53*(1+(INDEX(Inputs_ByYear!$D$42:$Y$47,MATCH(Inputs_ByPrg!$C53,Inputs_ByYear!$B$42:$B$47,0),MATCH(Inputs_ByPrg!R$5,Inputs_ByYear!$D$41:$Y$41,0))))</f>
        <v>0</v>
      </c>
      <c r="S53" s="265">
        <f>R53*(1+(INDEX(Inputs_ByYear!$D$42:$Y$47,MATCH(Inputs_ByPrg!$C53,Inputs_ByYear!$B$42:$B$47,0),MATCH(Inputs_ByPrg!S$5,Inputs_ByYear!$D$41:$Y$41,0))))</f>
        <v>0</v>
      </c>
      <c r="T53" s="265">
        <f>S53*(1+(INDEX(Inputs_ByYear!$D$42:$Y$47,MATCH(Inputs_ByPrg!$C53,Inputs_ByYear!$B$42:$B$47,0),MATCH(Inputs_ByPrg!T$5,Inputs_ByYear!$D$41:$Y$41,0))))</f>
        <v>0</v>
      </c>
      <c r="U53" s="265">
        <f>T53*(1+(INDEX(Inputs_ByYear!$D$42:$Y$47,MATCH(Inputs_ByPrg!$C53,Inputs_ByYear!$B$42:$B$47,0),MATCH(Inputs_ByPrg!U$5,Inputs_ByYear!$D$41:$Y$41,0))))</f>
        <v>0</v>
      </c>
      <c r="V53" s="265">
        <f>U53*(1+(INDEX(Inputs_ByYear!$D$42:$Y$47,MATCH(Inputs_ByPrg!$C53,Inputs_ByYear!$B$42:$B$47,0),MATCH(Inputs_ByPrg!V$5,Inputs_ByYear!$D$41:$Y$41,0))))</f>
        <v>0</v>
      </c>
      <c r="W53" s="265">
        <f>V53*(1+(INDEX(Inputs_ByYear!$D$42:$Y$47,MATCH(Inputs_ByPrg!$C53,Inputs_ByYear!$B$42:$B$47,0),MATCH(Inputs_ByPrg!W$5,Inputs_ByYear!$D$41:$Y$41,0))))</f>
        <v>0</v>
      </c>
      <c r="X53" s="265">
        <f>W53*(1+(INDEX(Inputs_ByYear!$D$42:$Y$47,MATCH(Inputs_ByPrg!$C53,Inputs_ByYear!$B$42:$B$47,0),MATCH(Inputs_ByPrg!X$5,Inputs_ByYear!$D$41:$Y$41,0))))</f>
        <v>0</v>
      </c>
      <c r="Y53" s="265">
        <f>X53*(1+(INDEX(Inputs_ByYear!$D$42:$Y$47,MATCH(Inputs_ByPrg!$C53,Inputs_ByYear!$B$42:$B$47,0),MATCH(Inputs_ByPrg!Y$5,Inputs_ByYear!$D$41:$Y$41,0))))</f>
        <v>0</v>
      </c>
      <c r="Z53" s="265">
        <f>Y53*(1+(INDEX(Inputs_ByYear!$D$42:$Y$47,MATCH(Inputs_ByPrg!$C53,Inputs_ByYear!$B$42:$B$47,0),MATCH(Inputs_ByPrg!Z$5,Inputs_ByYear!$D$41:$Y$41,0))))</f>
        <v>0</v>
      </c>
      <c r="AA53" s="265">
        <f>Z53*(1+(INDEX(Inputs_ByYear!$D$42:$Y$47,MATCH(Inputs_ByPrg!$C53,Inputs_ByYear!$B$42:$B$47,0),MATCH(Inputs_ByPrg!AA$5,Inputs_ByYear!$D$41:$Y$41,0))))</f>
        <v>0</v>
      </c>
      <c r="AB53" s="265">
        <f>AA53*(1+(INDEX(Inputs_ByYear!$D$42:$Y$47,MATCH(Inputs_ByPrg!$C53,Inputs_ByYear!$B$42:$B$47,0),MATCH(Inputs_ByPrg!AB$5,Inputs_ByYear!$D$41:$Y$41,0))))</f>
        <v>0</v>
      </c>
      <c r="AC53" s="265">
        <f>AB53*(1+(INDEX(Inputs_ByYear!$D$42:$Y$47,MATCH(Inputs_ByPrg!$C53,Inputs_ByYear!$B$42:$B$47,0),MATCH(Inputs_ByPrg!AC$5,Inputs_ByYear!$D$41:$Y$41,0))))</f>
        <v>0</v>
      </c>
      <c r="AD53" s="265">
        <f>AC53*(1+(INDEX(Inputs_ByYear!$D$42:$Y$47,MATCH(Inputs_ByPrg!$C53,Inputs_ByYear!$B$42:$B$47,0),MATCH(Inputs_ByPrg!AD$5,Inputs_ByYear!$D$41:$Y$41,0))))</f>
        <v>0</v>
      </c>
      <c r="AE53" s="256"/>
    </row>
    <row r="54" spans="2:31" ht="14.75" customHeight="1" x14ac:dyDescent="0.25">
      <c r="B54" s="227" t="s">
        <v>259</v>
      </c>
      <c r="C54" s="227" t="s">
        <v>237</v>
      </c>
      <c r="D54" s="227" t="s">
        <v>357</v>
      </c>
      <c r="E54" s="260" t="str">
        <f t="shared" si="0"/>
        <v>B_Community Driven Community Solar_&gt;10-25</v>
      </c>
      <c r="F54" s="252">
        <v>0</v>
      </c>
      <c r="H54" s="288"/>
      <c r="I54" s="188">
        <v>0.15627141084540458</v>
      </c>
      <c r="J54" s="264">
        <f>I54*(1+(INDEX(Inputs_ByYear!$D$42:$Y$47,MATCH(Inputs_ByPrg!$C54,Inputs_ByYear!$B$42:$B$47,0),MATCH(Inputs_ByPrg!J$5,Inputs_ByYear!$D$41:$Y$41,0))))</f>
        <v>0.15627141084540458</v>
      </c>
      <c r="K54" s="265">
        <f>J54*(1+(INDEX(Inputs_ByYear!$D$42:$Y$47,MATCH(Inputs_ByPrg!$C54,Inputs_ByYear!$B$42:$B$47,0),MATCH(Inputs_ByPrg!K$5,Inputs_ByYear!$D$41:$Y$41,0))))</f>
        <v>0.15627141084540458</v>
      </c>
      <c r="L54" s="265">
        <f>K54*(1+(INDEX(Inputs_ByYear!$D$42:$Y$47,MATCH(Inputs_ByPrg!$C54,Inputs_ByYear!$B$42:$B$47,0),MATCH(Inputs_ByPrg!L$5,Inputs_ByYear!$D$41:$Y$41,0))))</f>
        <v>0.15627141084540458</v>
      </c>
      <c r="M54" s="265">
        <f>L54*(1+(INDEX(Inputs_ByYear!$D$42:$Y$47,MATCH(Inputs_ByPrg!$C54,Inputs_ByYear!$B$42:$B$47,0),MATCH(Inputs_ByPrg!M$5,Inputs_ByYear!$D$41:$Y$41,0))))</f>
        <v>0.15627141084540458</v>
      </c>
      <c r="N54" s="265">
        <f>M54*(1+(INDEX(Inputs_ByYear!$D$42:$Y$47,MATCH(Inputs_ByPrg!$C54,Inputs_ByYear!$B$42:$B$47,0),MATCH(Inputs_ByPrg!N$5,Inputs_ByYear!$D$41:$Y$41,0))))</f>
        <v>0.15627141084540458</v>
      </c>
      <c r="O54" s="265">
        <f>N54*(1+(INDEX(Inputs_ByYear!$D$42:$Y$47,MATCH(Inputs_ByPrg!$C54,Inputs_ByYear!$B$42:$B$47,0),MATCH(Inputs_ByPrg!O$5,Inputs_ByYear!$D$41:$Y$41,0))))</f>
        <v>0.15627141084540458</v>
      </c>
      <c r="P54" s="265">
        <f>O54*(1+(INDEX(Inputs_ByYear!$D$42:$Y$47,MATCH(Inputs_ByPrg!$C54,Inputs_ByYear!$B$42:$B$47,0),MATCH(Inputs_ByPrg!P$5,Inputs_ByYear!$D$41:$Y$41,0))))</f>
        <v>0.15627141084540458</v>
      </c>
      <c r="Q54" s="265">
        <f>P54*(1+(INDEX(Inputs_ByYear!$D$42:$Y$47,MATCH(Inputs_ByPrg!$C54,Inputs_ByYear!$B$42:$B$47,0),MATCH(Inputs_ByPrg!Q$5,Inputs_ByYear!$D$41:$Y$41,0))))</f>
        <v>0.15627141084540458</v>
      </c>
      <c r="R54" s="265">
        <f>Q54*(1+(INDEX(Inputs_ByYear!$D$42:$Y$47,MATCH(Inputs_ByPrg!$C54,Inputs_ByYear!$B$42:$B$47,0),MATCH(Inputs_ByPrg!R$5,Inputs_ByYear!$D$41:$Y$41,0))))</f>
        <v>0.15627141084540458</v>
      </c>
      <c r="S54" s="265">
        <f>R54*(1+(INDEX(Inputs_ByYear!$D$42:$Y$47,MATCH(Inputs_ByPrg!$C54,Inputs_ByYear!$B$42:$B$47,0),MATCH(Inputs_ByPrg!S$5,Inputs_ByYear!$D$41:$Y$41,0))))</f>
        <v>0.15627141084540458</v>
      </c>
      <c r="T54" s="265">
        <f>S54*(1+(INDEX(Inputs_ByYear!$D$42:$Y$47,MATCH(Inputs_ByPrg!$C54,Inputs_ByYear!$B$42:$B$47,0),MATCH(Inputs_ByPrg!T$5,Inputs_ByYear!$D$41:$Y$41,0))))</f>
        <v>0.15627141084540458</v>
      </c>
      <c r="U54" s="265">
        <f>T54*(1+(INDEX(Inputs_ByYear!$D$42:$Y$47,MATCH(Inputs_ByPrg!$C54,Inputs_ByYear!$B$42:$B$47,0),MATCH(Inputs_ByPrg!U$5,Inputs_ByYear!$D$41:$Y$41,0))))</f>
        <v>0.15627141084540458</v>
      </c>
      <c r="V54" s="265">
        <f>U54*(1+(INDEX(Inputs_ByYear!$D$42:$Y$47,MATCH(Inputs_ByPrg!$C54,Inputs_ByYear!$B$42:$B$47,0),MATCH(Inputs_ByPrg!V$5,Inputs_ByYear!$D$41:$Y$41,0))))</f>
        <v>0.15627141084540458</v>
      </c>
      <c r="W54" s="265">
        <f>V54*(1+(INDEX(Inputs_ByYear!$D$42:$Y$47,MATCH(Inputs_ByPrg!$C54,Inputs_ByYear!$B$42:$B$47,0),MATCH(Inputs_ByPrg!W$5,Inputs_ByYear!$D$41:$Y$41,0))))</f>
        <v>0.15627141084540458</v>
      </c>
      <c r="X54" s="265">
        <f>W54*(1+(INDEX(Inputs_ByYear!$D$42:$Y$47,MATCH(Inputs_ByPrg!$C54,Inputs_ByYear!$B$42:$B$47,0),MATCH(Inputs_ByPrg!X$5,Inputs_ByYear!$D$41:$Y$41,0))))</f>
        <v>0.15627141084540458</v>
      </c>
      <c r="Y54" s="265">
        <f>X54*(1+(INDEX(Inputs_ByYear!$D$42:$Y$47,MATCH(Inputs_ByPrg!$C54,Inputs_ByYear!$B$42:$B$47,0),MATCH(Inputs_ByPrg!Y$5,Inputs_ByYear!$D$41:$Y$41,0))))</f>
        <v>0.15627141084540458</v>
      </c>
      <c r="Z54" s="265">
        <f>Y54*(1+(INDEX(Inputs_ByYear!$D$42:$Y$47,MATCH(Inputs_ByPrg!$C54,Inputs_ByYear!$B$42:$B$47,0),MATCH(Inputs_ByPrg!Z$5,Inputs_ByYear!$D$41:$Y$41,0))))</f>
        <v>0.15627141084540458</v>
      </c>
      <c r="AA54" s="265">
        <f>Z54*(1+(INDEX(Inputs_ByYear!$D$42:$Y$47,MATCH(Inputs_ByPrg!$C54,Inputs_ByYear!$B$42:$B$47,0),MATCH(Inputs_ByPrg!AA$5,Inputs_ByYear!$D$41:$Y$41,0))))</f>
        <v>0.15627141084540458</v>
      </c>
      <c r="AB54" s="265">
        <f>AA54*(1+(INDEX(Inputs_ByYear!$D$42:$Y$47,MATCH(Inputs_ByPrg!$C54,Inputs_ByYear!$B$42:$B$47,0),MATCH(Inputs_ByPrg!AB$5,Inputs_ByYear!$D$41:$Y$41,0))))</f>
        <v>0.15627141084540458</v>
      </c>
      <c r="AC54" s="265">
        <f>AB54*(1+(INDEX(Inputs_ByYear!$D$42:$Y$47,MATCH(Inputs_ByPrg!$C54,Inputs_ByYear!$B$42:$B$47,0),MATCH(Inputs_ByPrg!AC$5,Inputs_ByYear!$D$41:$Y$41,0))))</f>
        <v>0.15627141084540458</v>
      </c>
      <c r="AD54" s="265">
        <f>AC54*(1+(INDEX(Inputs_ByYear!$D$42:$Y$47,MATCH(Inputs_ByPrg!$C54,Inputs_ByYear!$B$42:$B$47,0),MATCH(Inputs_ByPrg!AD$5,Inputs_ByYear!$D$41:$Y$41,0))))</f>
        <v>0.15627141084540458</v>
      </c>
      <c r="AE54" s="256"/>
    </row>
    <row r="55" spans="2:31" ht="14.75" customHeight="1" x14ac:dyDescent="0.25">
      <c r="B55" s="227" t="s">
        <v>259</v>
      </c>
      <c r="C55" s="227" t="s">
        <v>237</v>
      </c>
      <c r="D55" s="227" t="s">
        <v>322</v>
      </c>
      <c r="E55" s="260" t="str">
        <f t="shared" si="0"/>
        <v>B_Community Driven Community Solar_&gt;25-100</v>
      </c>
      <c r="F55" s="252">
        <v>0</v>
      </c>
      <c r="H55" s="288"/>
      <c r="I55" s="188">
        <v>0.16581513802784484</v>
      </c>
      <c r="J55" s="264">
        <f>I55*(1+(INDEX(Inputs_ByYear!$D$42:$Y$47,MATCH(Inputs_ByPrg!$C55,Inputs_ByYear!$B$42:$B$47,0),MATCH(Inputs_ByPrg!J$5,Inputs_ByYear!$D$41:$Y$41,0))))</f>
        <v>0.16581513802784484</v>
      </c>
      <c r="K55" s="265">
        <f>J55*(1+(INDEX(Inputs_ByYear!$D$42:$Y$47,MATCH(Inputs_ByPrg!$C55,Inputs_ByYear!$B$42:$B$47,0),MATCH(Inputs_ByPrg!K$5,Inputs_ByYear!$D$41:$Y$41,0))))</f>
        <v>0.16581513802784484</v>
      </c>
      <c r="L55" s="265">
        <f>K55*(1+(INDEX(Inputs_ByYear!$D$42:$Y$47,MATCH(Inputs_ByPrg!$C55,Inputs_ByYear!$B$42:$B$47,0),MATCH(Inputs_ByPrg!L$5,Inputs_ByYear!$D$41:$Y$41,0))))</f>
        <v>0.16581513802784484</v>
      </c>
      <c r="M55" s="265">
        <f>L55*(1+(INDEX(Inputs_ByYear!$D$42:$Y$47,MATCH(Inputs_ByPrg!$C55,Inputs_ByYear!$B$42:$B$47,0),MATCH(Inputs_ByPrg!M$5,Inputs_ByYear!$D$41:$Y$41,0))))</f>
        <v>0.16581513802784484</v>
      </c>
      <c r="N55" s="265">
        <f>M55*(1+(INDEX(Inputs_ByYear!$D$42:$Y$47,MATCH(Inputs_ByPrg!$C55,Inputs_ByYear!$B$42:$B$47,0),MATCH(Inputs_ByPrg!N$5,Inputs_ByYear!$D$41:$Y$41,0))))</f>
        <v>0.16581513802784484</v>
      </c>
      <c r="O55" s="265">
        <f>N55*(1+(INDEX(Inputs_ByYear!$D$42:$Y$47,MATCH(Inputs_ByPrg!$C55,Inputs_ByYear!$B$42:$B$47,0),MATCH(Inputs_ByPrg!O$5,Inputs_ByYear!$D$41:$Y$41,0))))</f>
        <v>0.16581513802784484</v>
      </c>
      <c r="P55" s="265">
        <f>O55*(1+(INDEX(Inputs_ByYear!$D$42:$Y$47,MATCH(Inputs_ByPrg!$C55,Inputs_ByYear!$B$42:$B$47,0),MATCH(Inputs_ByPrg!P$5,Inputs_ByYear!$D$41:$Y$41,0))))</f>
        <v>0.16581513802784484</v>
      </c>
      <c r="Q55" s="265">
        <f>P55*(1+(INDEX(Inputs_ByYear!$D$42:$Y$47,MATCH(Inputs_ByPrg!$C55,Inputs_ByYear!$B$42:$B$47,0),MATCH(Inputs_ByPrg!Q$5,Inputs_ByYear!$D$41:$Y$41,0))))</f>
        <v>0.16581513802784484</v>
      </c>
      <c r="R55" s="265">
        <f>Q55*(1+(INDEX(Inputs_ByYear!$D$42:$Y$47,MATCH(Inputs_ByPrg!$C55,Inputs_ByYear!$B$42:$B$47,0),MATCH(Inputs_ByPrg!R$5,Inputs_ByYear!$D$41:$Y$41,0))))</f>
        <v>0.16581513802784484</v>
      </c>
      <c r="S55" s="265">
        <f>R55*(1+(INDEX(Inputs_ByYear!$D$42:$Y$47,MATCH(Inputs_ByPrg!$C55,Inputs_ByYear!$B$42:$B$47,0),MATCH(Inputs_ByPrg!S$5,Inputs_ByYear!$D$41:$Y$41,0))))</f>
        <v>0.16581513802784484</v>
      </c>
      <c r="T55" s="265">
        <f>S55*(1+(INDEX(Inputs_ByYear!$D$42:$Y$47,MATCH(Inputs_ByPrg!$C55,Inputs_ByYear!$B$42:$B$47,0),MATCH(Inputs_ByPrg!T$5,Inputs_ByYear!$D$41:$Y$41,0))))</f>
        <v>0.16581513802784484</v>
      </c>
      <c r="U55" s="265">
        <f>T55*(1+(INDEX(Inputs_ByYear!$D$42:$Y$47,MATCH(Inputs_ByPrg!$C55,Inputs_ByYear!$B$42:$B$47,0),MATCH(Inputs_ByPrg!U$5,Inputs_ByYear!$D$41:$Y$41,0))))</f>
        <v>0.16581513802784484</v>
      </c>
      <c r="V55" s="265">
        <f>U55*(1+(INDEX(Inputs_ByYear!$D$42:$Y$47,MATCH(Inputs_ByPrg!$C55,Inputs_ByYear!$B$42:$B$47,0),MATCH(Inputs_ByPrg!V$5,Inputs_ByYear!$D$41:$Y$41,0))))</f>
        <v>0.16581513802784484</v>
      </c>
      <c r="W55" s="265">
        <f>V55*(1+(INDEX(Inputs_ByYear!$D$42:$Y$47,MATCH(Inputs_ByPrg!$C55,Inputs_ByYear!$B$42:$B$47,0),MATCH(Inputs_ByPrg!W$5,Inputs_ByYear!$D$41:$Y$41,0))))</f>
        <v>0.16581513802784484</v>
      </c>
      <c r="X55" s="265">
        <f>W55*(1+(INDEX(Inputs_ByYear!$D$42:$Y$47,MATCH(Inputs_ByPrg!$C55,Inputs_ByYear!$B$42:$B$47,0),MATCH(Inputs_ByPrg!X$5,Inputs_ByYear!$D$41:$Y$41,0))))</f>
        <v>0.16581513802784484</v>
      </c>
      <c r="Y55" s="265">
        <f>X55*(1+(INDEX(Inputs_ByYear!$D$42:$Y$47,MATCH(Inputs_ByPrg!$C55,Inputs_ByYear!$B$42:$B$47,0),MATCH(Inputs_ByPrg!Y$5,Inputs_ByYear!$D$41:$Y$41,0))))</f>
        <v>0.16581513802784484</v>
      </c>
      <c r="Z55" s="265">
        <f>Y55*(1+(INDEX(Inputs_ByYear!$D$42:$Y$47,MATCH(Inputs_ByPrg!$C55,Inputs_ByYear!$B$42:$B$47,0),MATCH(Inputs_ByPrg!Z$5,Inputs_ByYear!$D$41:$Y$41,0))))</f>
        <v>0.16581513802784484</v>
      </c>
      <c r="AA55" s="265">
        <f>Z55*(1+(INDEX(Inputs_ByYear!$D$42:$Y$47,MATCH(Inputs_ByPrg!$C55,Inputs_ByYear!$B$42:$B$47,0),MATCH(Inputs_ByPrg!AA$5,Inputs_ByYear!$D$41:$Y$41,0))))</f>
        <v>0.16581513802784484</v>
      </c>
      <c r="AB55" s="265">
        <f>AA55*(1+(INDEX(Inputs_ByYear!$D$42:$Y$47,MATCH(Inputs_ByPrg!$C55,Inputs_ByYear!$B$42:$B$47,0),MATCH(Inputs_ByPrg!AB$5,Inputs_ByYear!$D$41:$Y$41,0))))</f>
        <v>0.16581513802784484</v>
      </c>
      <c r="AC55" s="265">
        <f>AB55*(1+(INDEX(Inputs_ByYear!$D$42:$Y$47,MATCH(Inputs_ByPrg!$C55,Inputs_ByYear!$B$42:$B$47,0),MATCH(Inputs_ByPrg!AC$5,Inputs_ByYear!$D$41:$Y$41,0))))</f>
        <v>0.16581513802784484</v>
      </c>
      <c r="AD55" s="265">
        <f>AC55*(1+(INDEX(Inputs_ByYear!$D$42:$Y$47,MATCH(Inputs_ByPrg!$C55,Inputs_ByYear!$B$42:$B$47,0),MATCH(Inputs_ByPrg!AD$5,Inputs_ByYear!$D$41:$Y$41,0))))</f>
        <v>0.16581513802784484</v>
      </c>
      <c r="AE55" s="256"/>
    </row>
    <row r="56" spans="2:31" ht="14.75" customHeight="1" x14ac:dyDescent="0.25">
      <c r="B56" s="227" t="s">
        <v>259</v>
      </c>
      <c r="C56" s="227" t="s">
        <v>237</v>
      </c>
      <c r="D56" s="227" t="s">
        <v>323</v>
      </c>
      <c r="E56" s="260" t="str">
        <f t="shared" si="0"/>
        <v>B_Community Driven Community Solar_&gt;100-200</v>
      </c>
      <c r="F56" s="252">
        <v>2.3666666666666667E-3</v>
      </c>
      <c r="H56" s="288"/>
      <c r="I56" s="188">
        <v>0.17460652395247334</v>
      </c>
      <c r="J56" s="264">
        <f>I56*(1+(INDEX(Inputs_ByYear!$D$42:$Y$47,MATCH(Inputs_ByPrg!$C56,Inputs_ByYear!$B$42:$B$47,0),MATCH(Inputs_ByPrg!J$5,Inputs_ByYear!$D$41:$Y$41,0))))</f>
        <v>0.17460652395247334</v>
      </c>
      <c r="K56" s="265">
        <f>J56*(1+(INDEX(Inputs_ByYear!$D$42:$Y$47,MATCH(Inputs_ByPrg!$C56,Inputs_ByYear!$B$42:$B$47,0),MATCH(Inputs_ByPrg!K$5,Inputs_ByYear!$D$41:$Y$41,0))))</f>
        <v>0.17460652395247334</v>
      </c>
      <c r="L56" s="265">
        <f>K56*(1+(INDEX(Inputs_ByYear!$D$42:$Y$47,MATCH(Inputs_ByPrg!$C56,Inputs_ByYear!$B$42:$B$47,0),MATCH(Inputs_ByPrg!L$5,Inputs_ByYear!$D$41:$Y$41,0))))</f>
        <v>0.17460652395247334</v>
      </c>
      <c r="M56" s="265">
        <f>L56*(1+(INDEX(Inputs_ByYear!$D$42:$Y$47,MATCH(Inputs_ByPrg!$C56,Inputs_ByYear!$B$42:$B$47,0),MATCH(Inputs_ByPrg!M$5,Inputs_ByYear!$D$41:$Y$41,0))))</f>
        <v>0.17460652395247334</v>
      </c>
      <c r="N56" s="265">
        <f>M56*(1+(INDEX(Inputs_ByYear!$D$42:$Y$47,MATCH(Inputs_ByPrg!$C56,Inputs_ByYear!$B$42:$B$47,0),MATCH(Inputs_ByPrg!N$5,Inputs_ByYear!$D$41:$Y$41,0))))</f>
        <v>0.17460652395247334</v>
      </c>
      <c r="O56" s="265">
        <f>N56*(1+(INDEX(Inputs_ByYear!$D$42:$Y$47,MATCH(Inputs_ByPrg!$C56,Inputs_ByYear!$B$42:$B$47,0),MATCH(Inputs_ByPrg!O$5,Inputs_ByYear!$D$41:$Y$41,0))))</f>
        <v>0.17460652395247334</v>
      </c>
      <c r="P56" s="265">
        <f>O56*(1+(INDEX(Inputs_ByYear!$D$42:$Y$47,MATCH(Inputs_ByPrg!$C56,Inputs_ByYear!$B$42:$B$47,0),MATCH(Inputs_ByPrg!P$5,Inputs_ByYear!$D$41:$Y$41,0))))</f>
        <v>0.17460652395247334</v>
      </c>
      <c r="Q56" s="265">
        <f>P56*(1+(INDEX(Inputs_ByYear!$D$42:$Y$47,MATCH(Inputs_ByPrg!$C56,Inputs_ByYear!$B$42:$B$47,0),MATCH(Inputs_ByPrg!Q$5,Inputs_ByYear!$D$41:$Y$41,0))))</f>
        <v>0.17460652395247334</v>
      </c>
      <c r="R56" s="265">
        <f>Q56*(1+(INDEX(Inputs_ByYear!$D$42:$Y$47,MATCH(Inputs_ByPrg!$C56,Inputs_ByYear!$B$42:$B$47,0),MATCH(Inputs_ByPrg!R$5,Inputs_ByYear!$D$41:$Y$41,0))))</f>
        <v>0.17460652395247334</v>
      </c>
      <c r="S56" s="265">
        <f>R56*(1+(INDEX(Inputs_ByYear!$D$42:$Y$47,MATCH(Inputs_ByPrg!$C56,Inputs_ByYear!$B$42:$B$47,0),MATCH(Inputs_ByPrg!S$5,Inputs_ByYear!$D$41:$Y$41,0))))</f>
        <v>0.17460652395247334</v>
      </c>
      <c r="T56" s="265">
        <f>S56*(1+(INDEX(Inputs_ByYear!$D$42:$Y$47,MATCH(Inputs_ByPrg!$C56,Inputs_ByYear!$B$42:$B$47,0),MATCH(Inputs_ByPrg!T$5,Inputs_ByYear!$D$41:$Y$41,0))))</f>
        <v>0.17460652395247334</v>
      </c>
      <c r="U56" s="265">
        <f>T56*(1+(INDEX(Inputs_ByYear!$D$42:$Y$47,MATCH(Inputs_ByPrg!$C56,Inputs_ByYear!$B$42:$B$47,0),MATCH(Inputs_ByPrg!U$5,Inputs_ByYear!$D$41:$Y$41,0))))</f>
        <v>0.17460652395247334</v>
      </c>
      <c r="V56" s="265">
        <f>U56*(1+(INDEX(Inputs_ByYear!$D$42:$Y$47,MATCH(Inputs_ByPrg!$C56,Inputs_ByYear!$B$42:$B$47,0),MATCH(Inputs_ByPrg!V$5,Inputs_ByYear!$D$41:$Y$41,0))))</f>
        <v>0.17460652395247334</v>
      </c>
      <c r="W56" s="265">
        <f>V56*(1+(INDEX(Inputs_ByYear!$D$42:$Y$47,MATCH(Inputs_ByPrg!$C56,Inputs_ByYear!$B$42:$B$47,0),MATCH(Inputs_ByPrg!W$5,Inputs_ByYear!$D$41:$Y$41,0))))</f>
        <v>0.17460652395247334</v>
      </c>
      <c r="X56" s="265">
        <f>W56*(1+(INDEX(Inputs_ByYear!$D$42:$Y$47,MATCH(Inputs_ByPrg!$C56,Inputs_ByYear!$B$42:$B$47,0),MATCH(Inputs_ByPrg!X$5,Inputs_ByYear!$D$41:$Y$41,0))))</f>
        <v>0.17460652395247334</v>
      </c>
      <c r="Y56" s="265">
        <f>X56*(1+(INDEX(Inputs_ByYear!$D$42:$Y$47,MATCH(Inputs_ByPrg!$C56,Inputs_ByYear!$B$42:$B$47,0),MATCH(Inputs_ByPrg!Y$5,Inputs_ByYear!$D$41:$Y$41,0))))</f>
        <v>0.17460652395247334</v>
      </c>
      <c r="Z56" s="265">
        <f>Y56*(1+(INDEX(Inputs_ByYear!$D$42:$Y$47,MATCH(Inputs_ByPrg!$C56,Inputs_ByYear!$B$42:$B$47,0),MATCH(Inputs_ByPrg!Z$5,Inputs_ByYear!$D$41:$Y$41,0))))</f>
        <v>0.17460652395247334</v>
      </c>
      <c r="AA56" s="265">
        <f>Z56*(1+(INDEX(Inputs_ByYear!$D$42:$Y$47,MATCH(Inputs_ByPrg!$C56,Inputs_ByYear!$B$42:$B$47,0),MATCH(Inputs_ByPrg!AA$5,Inputs_ByYear!$D$41:$Y$41,0))))</f>
        <v>0.17460652395247334</v>
      </c>
      <c r="AB56" s="265">
        <f>AA56*(1+(INDEX(Inputs_ByYear!$D$42:$Y$47,MATCH(Inputs_ByPrg!$C56,Inputs_ByYear!$B$42:$B$47,0),MATCH(Inputs_ByPrg!AB$5,Inputs_ByYear!$D$41:$Y$41,0))))</f>
        <v>0.17460652395247334</v>
      </c>
      <c r="AC56" s="265">
        <f>AB56*(1+(INDEX(Inputs_ByYear!$D$42:$Y$47,MATCH(Inputs_ByPrg!$C56,Inputs_ByYear!$B$42:$B$47,0),MATCH(Inputs_ByPrg!AC$5,Inputs_ByYear!$D$41:$Y$41,0))))</f>
        <v>0.17460652395247334</v>
      </c>
      <c r="AD56" s="265">
        <f>AC56*(1+(INDEX(Inputs_ByYear!$D$42:$Y$47,MATCH(Inputs_ByPrg!$C56,Inputs_ByYear!$B$42:$B$47,0),MATCH(Inputs_ByPrg!AD$5,Inputs_ByYear!$D$41:$Y$41,0))))</f>
        <v>0.17460652395247334</v>
      </c>
      <c r="AE56" s="256"/>
    </row>
    <row r="57" spans="2:31" ht="14.75" customHeight="1" x14ac:dyDescent="0.25">
      <c r="B57" s="227" t="s">
        <v>259</v>
      </c>
      <c r="C57" s="227" t="s">
        <v>237</v>
      </c>
      <c r="D57" s="227" t="s">
        <v>324</v>
      </c>
      <c r="E57" s="260" t="str">
        <f t="shared" si="0"/>
        <v>B_Community Driven Community Solar_&gt;200-500</v>
      </c>
      <c r="F57" s="252">
        <v>0.17166666666666666</v>
      </c>
      <c r="H57" s="288"/>
      <c r="I57" s="188">
        <v>0.17490591924365745</v>
      </c>
      <c r="J57" s="264">
        <f>I57*(1+(INDEX(Inputs_ByYear!$D$42:$Y$47,MATCH(Inputs_ByPrg!$C57,Inputs_ByYear!$B$42:$B$47,0),MATCH(Inputs_ByPrg!J$5,Inputs_ByYear!$D$41:$Y$41,0))))</f>
        <v>0.17490591924365745</v>
      </c>
      <c r="K57" s="265">
        <f>J57*(1+(INDEX(Inputs_ByYear!$D$42:$Y$47,MATCH(Inputs_ByPrg!$C57,Inputs_ByYear!$B$42:$B$47,0),MATCH(Inputs_ByPrg!K$5,Inputs_ByYear!$D$41:$Y$41,0))))</f>
        <v>0.17490591924365745</v>
      </c>
      <c r="L57" s="265">
        <f>K57*(1+(INDEX(Inputs_ByYear!$D$42:$Y$47,MATCH(Inputs_ByPrg!$C57,Inputs_ByYear!$B$42:$B$47,0),MATCH(Inputs_ByPrg!L$5,Inputs_ByYear!$D$41:$Y$41,0))))</f>
        <v>0.17490591924365745</v>
      </c>
      <c r="M57" s="265">
        <f>L57*(1+(INDEX(Inputs_ByYear!$D$42:$Y$47,MATCH(Inputs_ByPrg!$C57,Inputs_ByYear!$B$42:$B$47,0),MATCH(Inputs_ByPrg!M$5,Inputs_ByYear!$D$41:$Y$41,0))))</f>
        <v>0.17490591924365745</v>
      </c>
      <c r="N57" s="265">
        <f>M57*(1+(INDEX(Inputs_ByYear!$D$42:$Y$47,MATCH(Inputs_ByPrg!$C57,Inputs_ByYear!$B$42:$B$47,0),MATCH(Inputs_ByPrg!N$5,Inputs_ByYear!$D$41:$Y$41,0))))</f>
        <v>0.17490591924365745</v>
      </c>
      <c r="O57" s="265">
        <f>N57*(1+(INDEX(Inputs_ByYear!$D$42:$Y$47,MATCH(Inputs_ByPrg!$C57,Inputs_ByYear!$B$42:$B$47,0),MATCH(Inputs_ByPrg!O$5,Inputs_ByYear!$D$41:$Y$41,0))))</f>
        <v>0.17490591924365745</v>
      </c>
      <c r="P57" s="265">
        <f>O57*(1+(INDEX(Inputs_ByYear!$D$42:$Y$47,MATCH(Inputs_ByPrg!$C57,Inputs_ByYear!$B$42:$B$47,0),MATCH(Inputs_ByPrg!P$5,Inputs_ByYear!$D$41:$Y$41,0))))</f>
        <v>0.17490591924365745</v>
      </c>
      <c r="Q57" s="265">
        <f>P57*(1+(INDEX(Inputs_ByYear!$D$42:$Y$47,MATCH(Inputs_ByPrg!$C57,Inputs_ByYear!$B$42:$B$47,0),MATCH(Inputs_ByPrg!Q$5,Inputs_ByYear!$D$41:$Y$41,0))))</f>
        <v>0.17490591924365745</v>
      </c>
      <c r="R57" s="265">
        <f>Q57*(1+(INDEX(Inputs_ByYear!$D$42:$Y$47,MATCH(Inputs_ByPrg!$C57,Inputs_ByYear!$B$42:$B$47,0),MATCH(Inputs_ByPrg!R$5,Inputs_ByYear!$D$41:$Y$41,0))))</f>
        <v>0.17490591924365745</v>
      </c>
      <c r="S57" s="265">
        <f>R57*(1+(INDEX(Inputs_ByYear!$D$42:$Y$47,MATCH(Inputs_ByPrg!$C57,Inputs_ByYear!$B$42:$B$47,0),MATCH(Inputs_ByPrg!S$5,Inputs_ByYear!$D$41:$Y$41,0))))</f>
        <v>0.17490591924365745</v>
      </c>
      <c r="T57" s="265">
        <f>S57*(1+(INDEX(Inputs_ByYear!$D$42:$Y$47,MATCH(Inputs_ByPrg!$C57,Inputs_ByYear!$B$42:$B$47,0),MATCH(Inputs_ByPrg!T$5,Inputs_ByYear!$D$41:$Y$41,0))))</f>
        <v>0.17490591924365745</v>
      </c>
      <c r="U57" s="265">
        <f>T57*(1+(INDEX(Inputs_ByYear!$D$42:$Y$47,MATCH(Inputs_ByPrg!$C57,Inputs_ByYear!$B$42:$B$47,0),MATCH(Inputs_ByPrg!U$5,Inputs_ByYear!$D$41:$Y$41,0))))</f>
        <v>0.17490591924365745</v>
      </c>
      <c r="V57" s="265">
        <f>U57*(1+(INDEX(Inputs_ByYear!$D$42:$Y$47,MATCH(Inputs_ByPrg!$C57,Inputs_ByYear!$B$42:$B$47,0),MATCH(Inputs_ByPrg!V$5,Inputs_ByYear!$D$41:$Y$41,0))))</f>
        <v>0.17490591924365745</v>
      </c>
      <c r="W57" s="265">
        <f>V57*(1+(INDEX(Inputs_ByYear!$D$42:$Y$47,MATCH(Inputs_ByPrg!$C57,Inputs_ByYear!$B$42:$B$47,0),MATCH(Inputs_ByPrg!W$5,Inputs_ByYear!$D$41:$Y$41,0))))</f>
        <v>0.17490591924365745</v>
      </c>
      <c r="X57" s="265">
        <f>W57*(1+(INDEX(Inputs_ByYear!$D$42:$Y$47,MATCH(Inputs_ByPrg!$C57,Inputs_ByYear!$B$42:$B$47,0),MATCH(Inputs_ByPrg!X$5,Inputs_ByYear!$D$41:$Y$41,0))))</f>
        <v>0.17490591924365745</v>
      </c>
      <c r="Y57" s="265">
        <f>X57*(1+(INDEX(Inputs_ByYear!$D$42:$Y$47,MATCH(Inputs_ByPrg!$C57,Inputs_ByYear!$B$42:$B$47,0),MATCH(Inputs_ByPrg!Y$5,Inputs_ByYear!$D$41:$Y$41,0))))</f>
        <v>0.17490591924365745</v>
      </c>
      <c r="Z57" s="265">
        <f>Y57*(1+(INDEX(Inputs_ByYear!$D$42:$Y$47,MATCH(Inputs_ByPrg!$C57,Inputs_ByYear!$B$42:$B$47,0),MATCH(Inputs_ByPrg!Z$5,Inputs_ByYear!$D$41:$Y$41,0))))</f>
        <v>0.17490591924365745</v>
      </c>
      <c r="AA57" s="265">
        <f>Z57*(1+(INDEX(Inputs_ByYear!$D$42:$Y$47,MATCH(Inputs_ByPrg!$C57,Inputs_ByYear!$B$42:$B$47,0),MATCH(Inputs_ByPrg!AA$5,Inputs_ByYear!$D$41:$Y$41,0))))</f>
        <v>0.17490591924365745</v>
      </c>
      <c r="AB57" s="265">
        <f>AA57*(1+(INDEX(Inputs_ByYear!$D$42:$Y$47,MATCH(Inputs_ByPrg!$C57,Inputs_ByYear!$B$42:$B$47,0),MATCH(Inputs_ByPrg!AB$5,Inputs_ByYear!$D$41:$Y$41,0))))</f>
        <v>0.17490591924365745</v>
      </c>
      <c r="AC57" s="265">
        <f>AB57*(1+(INDEX(Inputs_ByYear!$D$42:$Y$47,MATCH(Inputs_ByPrg!$C57,Inputs_ByYear!$B$42:$B$47,0),MATCH(Inputs_ByPrg!AC$5,Inputs_ByYear!$D$41:$Y$41,0))))</f>
        <v>0.17490591924365745</v>
      </c>
      <c r="AD57" s="265">
        <f>AC57*(1+(INDEX(Inputs_ByYear!$D$42:$Y$47,MATCH(Inputs_ByPrg!$C57,Inputs_ByYear!$B$42:$B$47,0),MATCH(Inputs_ByPrg!AD$5,Inputs_ByYear!$D$41:$Y$41,0))))</f>
        <v>0.17490591924365745</v>
      </c>
      <c r="AE57" s="256"/>
    </row>
    <row r="58" spans="2:31" ht="14.75" customHeight="1" x14ac:dyDescent="0.25">
      <c r="B58" s="227" t="s">
        <v>259</v>
      </c>
      <c r="C58" s="227" t="s">
        <v>237</v>
      </c>
      <c r="D58" s="227" t="s">
        <v>326</v>
      </c>
      <c r="E58" s="260" t="str">
        <f t="shared" si="0"/>
        <v>B_Community Driven Community Solar_&gt;500-2000</v>
      </c>
      <c r="F58" s="252">
        <v>0.59563333333333335</v>
      </c>
      <c r="H58" s="288"/>
      <c r="I58" s="188">
        <v>0.20868296462235947</v>
      </c>
      <c r="J58" s="264">
        <f>I58*(1+(INDEX(Inputs_ByYear!$D$42:$Y$47,MATCH(Inputs_ByPrg!$C58,Inputs_ByYear!$B$42:$B$47,0),MATCH(Inputs_ByPrg!J$5,Inputs_ByYear!$D$41:$Y$41,0))))</f>
        <v>0.20868296462235947</v>
      </c>
      <c r="K58" s="265">
        <f>J58*(1+(INDEX(Inputs_ByYear!$D$42:$Y$47,MATCH(Inputs_ByPrg!$C58,Inputs_ByYear!$B$42:$B$47,0),MATCH(Inputs_ByPrg!K$5,Inputs_ByYear!$D$41:$Y$41,0))))</f>
        <v>0.20868296462235947</v>
      </c>
      <c r="L58" s="265">
        <f>K58*(1+(INDEX(Inputs_ByYear!$D$42:$Y$47,MATCH(Inputs_ByPrg!$C58,Inputs_ByYear!$B$42:$B$47,0),MATCH(Inputs_ByPrg!L$5,Inputs_ByYear!$D$41:$Y$41,0))))</f>
        <v>0.20868296462235947</v>
      </c>
      <c r="M58" s="265">
        <f>L58*(1+(INDEX(Inputs_ByYear!$D$42:$Y$47,MATCH(Inputs_ByPrg!$C58,Inputs_ByYear!$B$42:$B$47,0),MATCH(Inputs_ByPrg!M$5,Inputs_ByYear!$D$41:$Y$41,0))))</f>
        <v>0.20868296462235947</v>
      </c>
      <c r="N58" s="265">
        <f>M58*(1+(INDEX(Inputs_ByYear!$D$42:$Y$47,MATCH(Inputs_ByPrg!$C58,Inputs_ByYear!$B$42:$B$47,0),MATCH(Inputs_ByPrg!N$5,Inputs_ByYear!$D$41:$Y$41,0))))</f>
        <v>0.20868296462235947</v>
      </c>
      <c r="O58" s="265">
        <f>N58*(1+(INDEX(Inputs_ByYear!$D$42:$Y$47,MATCH(Inputs_ByPrg!$C58,Inputs_ByYear!$B$42:$B$47,0),MATCH(Inputs_ByPrg!O$5,Inputs_ByYear!$D$41:$Y$41,0))))</f>
        <v>0.20868296462235947</v>
      </c>
      <c r="P58" s="265">
        <f>O58*(1+(INDEX(Inputs_ByYear!$D$42:$Y$47,MATCH(Inputs_ByPrg!$C58,Inputs_ByYear!$B$42:$B$47,0),MATCH(Inputs_ByPrg!P$5,Inputs_ByYear!$D$41:$Y$41,0))))</f>
        <v>0.20868296462235947</v>
      </c>
      <c r="Q58" s="265">
        <f>P58*(1+(INDEX(Inputs_ByYear!$D$42:$Y$47,MATCH(Inputs_ByPrg!$C58,Inputs_ByYear!$B$42:$B$47,0),MATCH(Inputs_ByPrg!Q$5,Inputs_ByYear!$D$41:$Y$41,0))))</f>
        <v>0.20868296462235947</v>
      </c>
      <c r="R58" s="265">
        <f>Q58*(1+(INDEX(Inputs_ByYear!$D$42:$Y$47,MATCH(Inputs_ByPrg!$C58,Inputs_ByYear!$B$42:$B$47,0),MATCH(Inputs_ByPrg!R$5,Inputs_ByYear!$D$41:$Y$41,0))))</f>
        <v>0.20868296462235947</v>
      </c>
      <c r="S58" s="265">
        <f>R58*(1+(INDEX(Inputs_ByYear!$D$42:$Y$47,MATCH(Inputs_ByPrg!$C58,Inputs_ByYear!$B$42:$B$47,0),MATCH(Inputs_ByPrg!S$5,Inputs_ByYear!$D$41:$Y$41,0))))</f>
        <v>0.20868296462235947</v>
      </c>
      <c r="T58" s="265">
        <f>S58*(1+(INDEX(Inputs_ByYear!$D$42:$Y$47,MATCH(Inputs_ByPrg!$C58,Inputs_ByYear!$B$42:$B$47,0),MATCH(Inputs_ByPrg!T$5,Inputs_ByYear!$D$41:$Y$41,0))))</f>
        <v>0.20868296462235947</v>
      </c>
      <c r="U58" s="265">
        <f>T58*(1+(INDEX(Inputs_ByYear!$D$42:$Y$47,MATCH(Inputs_ByPrg!$C58,Inputs_ByYear!$B$42:$B$47,0),MATCH(Inputs_ByPrg!U$5,Inputs_ByYear!$D$41:$Y$41,0))))</f>
        <v>0.20868296462235947</v>
      </c>
      <c r="V58" s="265">
        <f>U58*(1+(INDEX(Inputs_ByYear!$D$42:$Y$47,MATCH(Inputs_ByPrg!$C58,Inputs_ByYear!$B$42:$B$47,0),MATCH(Inputs_ByPrg!V$5,Inputs_ByYear!$D$41:$Y$41,0))))</f>
        <v>0.20868296462235947</v>
      </c>
      <c r="W58" s="265">
        <f>V58*(1+(INDEX(Inputs_ByYear!$D$42:$Y$47,MATCH(Inputs_ByPrg!$C58,Inputs_ByYear!$B$42:$B$47,0),MATCH(Inputs_ByPrg!W$5,Inputs_ByYear!$D$41:$Y$41,0))))</f>
        <v>0.20868296462235947</v>
      </c>
      <c r="X58" s="265">
        <f>W58*(1+(INDEX(Inputs_ByYear!$D$42:$Y$47,MATCH(Inputs_ByPrg!$C58,Inputs_ByYear!$B$42:$B$47,0),MATCH(Inputs_ByPrg!X$5,Inputs_ByYear!$D$41:$Y$41,0))))</f>
        <v>0.20868296462235947</v>
      </c>
      <c r="Y58" s="265">
        <f>X58*(1+(INDEX(Inputs_ByYear!$D$42:$Y$47,MATCH(Inputs_ByPrg!$C58,Inputs_ByYear!$B$42:$B$47,0),MATCH(Inputs_ByPrg!Y$5,Inputs_ByYear!$D$41:$Y$41,0))))</f>
        <v>0.20868296462235947</v>
      </c>
      <c r="Z58" s="265">
        <f>Y58*(1+(INDEX(Inputs_ByYear!$D$42:$Y$47,MATCH(Inputs_ByPrg!$C58,Inputs_ByYear!$B$42:$B$47,0),MATCH(Inputs_ByPrg!Z$5,Inputs_ByYear!$D$41:$Y$41,0))))</f>
        <v>0.20868296462235947</v>
      </c>
      <c r="AA58" s="265">
        <f>Z58*(1+(INDEX(Inputs_ByYear!$D$42:$Y$47,MATCH(Inputs_ByPrg!$C58,Inputs_ByYear!$B$42:$B$47,0),MATCH(Inputs_ByPrg!AA$5,Inputs_ByYear!$D$41:$Y$41,0))))</f>
        <v>0.20868296462235947</v>
      </c>
      <c r="AB58" s="265">
        <f>AA58*(1+(INDEX(Inputs_ByYear!$D$42:$Y$47,MATCH(Inputs_ByPrg!$C58,Inputs_ByYear!$B$42:$B$47,0),MATCH(Inputs_ByPrg!AB$5,Inputs_ByYear!$D$41:$Y$41,0))))</f>
        <v>0.20868296462235947</v>
      </c>
      <c r="AC58" s="265">
        <f>AB58*(1+(INDEX(Inputs_ByYear!$D$42:$Y$47,MATCH(Inputs_ByPrg!$C58,Inputs_ByYear!$B$42:$B$47,0),MATCH(Inputs_ByPrg!AC$5,Inputs_ByYear!$D$41:$Y$41,0))))</f>
        <v>0.20868296462235947</v>
      </c>
      <c r="AD58" s="265">
        <f>AC58*(1+(INDEX(Inputs_ByYear!$D$42:$Y$47,MATCH(Inputs_ByPrg!$C58,Inputs_ByYear!$B$42:$B$47,0),MATCH(Inputs_ByPrg!AD$5,Inputs_ByYear!$D$41:$Y$41,0))))</f>
        <v>0.20868296462235947</v>
      </c>
      <c r="AE58" s="256"/>
    </row>
    <row r="59" spans="2:31" ht="14.75" customHeight="1" x14ac:dyDescent="0.25">
      <c r="B59" s="227" t="s">
        <v>259</v>
      </c>
      <c r="C59" s="227" t="s">
        <v>237</v>
      </c>
      <c r="D59" s="227" t="s">
        <v>327</v>
      </c>
      <c r="E59" s="260" t="str">
        <f t="shared" si="0"/>
        <v>B_Community Driven Community Solar_&gt;2000-5000</v>
      </c>
      <c r="F59" s="252">
        <v>0.23033333333333336</v>
      </c>
      <c r="H59" s="288"/>
      <c r="I59" s="188">
        <v>0.2414082734520657</v>
      </c>
      <c r="J59" s="264">
        <f>I59*(1+(INDEX(Inputs_ByYear!$D$42:$Y$47,MATCH(Inputs_ByPrg!$C59,Inputs_ByYear!$B$42:$B$47,0),MATCH(Inputs_ByPrg!J$5,Inputs_ByYear!$D$41:$Y$41,0))))</f>
        <v>0.2414082734520657</v>
      </c>
      <c r="K59" s="265">
        <f>J59*(1+(INDEX(Inputs_ByYear!$D$42:$Y$47,MATCH(Inputs_ByPrg!$C59,Inputs_ByYear!$B$42:$B$47,0),MATCH(Inputs_ByPrg!K$5,Inputs_ByYear!$D$41:$Y$41,0))))</f>
        <v>0.2414082734520657</v>
      </c>
      <c r="L59" s="265">
        <f>K59*(1+(INDEX(Inputs_ByYear!$D$42:$Y$47,MATCH(Inputs_ByPrg!$C59,Inputs_ByYear!$B$42:$B$47,0),MATCH(Inputs_ByPrg!L$5,Inputs_ByYear!$D$41:$Y$41,0))))</f>
        <v>0.2414082734520657</v>
      </c>
      <c r="M59" s="265">
        <f>L59*(1+(INDEX(Inputs_ByYear!$D$42:$Y$47,MATCH(Inputs_ByPrg!$C59,Inputs_ByYear!$B$42:$B$47,0),MATCH(Inputs_ByPrg!M$5,Inputs_ByYear!$D$41:$Y$41,0))))</f>
        <v>0.2414082734520657</v>
      </c>
      <c r="N59" s="265">
        <f>M59*(1+(INDEX(Inputs_ByYear!$D$42:$Y$47,MATCH(Inputs_ByPrg!$C59,Inputs_ByYear!$B$42:$B$47,0),MATCH(Inputs_ByPrg!N$5,Inputs_ByYear!$D$41:$Y$41,0))))</f>
        <v>0.2414082734520657</v>
      </c>
      <c r="O59" s="265">
        <f>N59*(1+(INDEX(Inputs_ByYear!$D$42:$Y$47,MATCH(Inputs_ByPrg!$C59,Inputs_ByYear!$B$42:$B$47,0),MATCH(Inputs_ByPrg!O$5,Inputs_ByYear!$D$41:$Y$41,0))))</f>
        <v>0.2414082734520657</v>
      </c>
      <c r="P59" s="265">
        <f>O59*(1+(INDEX(Inputs_ByYear!$D$42:$Y$47,MATCH(Inputs_ByPrg!$C59,Inputs_ByYear!$B$42:$B$47,0),MATCH(Inputs_ByPrg!P$5,Inputs_ByYear!$D$41:$Y$41,0))))</f>
        <v>0.2414082734520657</v>
      </c>
      <c r="Q59" s="265">
        <f>P59*(1+(INDEX(Inputs_ByYear!$D$42:$Y$47,MATCH(Inputs_ByPrg!$C59,Inputs_ByYear!$B$42:$B$47,0),MATCH(Inputs_ByPrg!Q$5,Inputs_ByYear!$D$41:$Y$41,0))))</f>
        <v>0.2414082734520657</v>
      </c>
      <c r="R59" s="265">
        <f>Q59*(1+(INDEX(Inputs_ByYear!$D$42:$Y$47,MATCH(Inputs_ByPrg!$C59,Inputs_ByYear!$B$42:$B$47,0),MATCH(Inputs_ByPrg!R$5,Inputs_ByYear!$D$41:$Y$41,0))))</f>
        <v>0.2414082734520657</v>
      </c>
      <c r="S59" s="265">
        <f>R59*(1+(INDEX(Inputs_ByYear!$D$42:$Y$47,MATCH(Inputs_ByPrg!$C59,Inputs_ByYear!$B$42:$B$47,0),MATCH(Inputs_ByPrg!S$5,Inputs_ByYear!$D$41:$Y$41,0))))</f>
        <v>0.2414082734520657</v>
      </c>
      <c r="T59" s="265">
        <f>S59*(1+(INDEX(Inputs_ByYear!$D$42:$Y$47,MATCH(Inputs_ByPrg!$C59,Inputs_ByYear!$B$42:$B$47,0),MATCH(Inputs_ByPrg!T$5,Inputs_ByYear!$D$41:$Y$41,0))))</f>
        <v>0.2414082734520657</v>
      </c>
      <c r="U59" s="265">
        <f>T59*(1+(INDEX(Inputs_ByYear!$D$42:$Y$47,MATCH(Inputs_ByPrg!$C59,Inputs_ByYear!$B$42:$B$47,0),MATCH(Inputs_ByPrg!U$5,Inputs_ByYear!$D$41:$Y$41,0))))</f>
        <v>0.2414082734520657</v>
      </c>
      <c r="V59" s="265">
        <f>U59*(1+(INDEX(Inputs_ByYear!$D$42:$Y$47,MATCH(Inputs_ByPrg!$C59,Inputs_ByYear!$B$42:$B$47,0),MATCH(Inputs_ByPrg!V$5,Inputs_ByYear!$D$41:$Y$41,0))))</f>
        <v>0.2414082734520657</v>
      </c>
      <c r="W59" s="265">
        <f>V59*(1+(INDEX(Inputs_ByYear!$D$42:$Y$47,MATCH(Inputs_ByPrg!$C59,Inputs_ByYear!$B$42:$B$47,0),MATCH(Inputs_ByPrg!W$5,Inputs_ByYear!$D$41:$Y$41,0))))</f>
        <v>0.2414082734520657</v>
      </c>
      <c r="X59" s="265">
        <f>W59*(1+(INDEX(Inputs_ByYear!$D$42:$Y$47,MATCH(Inputs_ByPrg!$C59,Inputs_ByYear!$B$42:$B$47,0),MATCH(Inputs_ByPrg!X$5,Inputs_ByYear!$D$41:$Y$41,0))))</f>
        <v>0.2414082734520657</v>
      </c>
      <c r="Y59" s="265">
        <f>X59*(1+(INDEX(Inputs_ByYear!$D$42:$Y$47,MATCH(Inputs_ByPrg!$C59,Inputs_ByYear!$B$42:$B$47,0),MATCH(Inputs_ByPrg!Y$5,Inputs_ByYear!$D$41:$Y$41,0))))</f>
        <v>0.2414082734520657</v>
      </c>
      <c r="Z59" s="265">
        <f>Y59*(1+(INDEX(Inputs_ByYear!$D$42:$Y$47,MATCH(Inputs_ByPrg!$C59,Inputs_ByYear!$B$42:$B$47,0),MATCH(Inputs_ByPrg!Z$5,Inputs_ByYear!$D$41:$Y$41,0))))</f>
        <v>0.2414082734520657</v>
      </c>
      <c r="AA59" s="265">
        <f>Z59*(1+(INDEX(Inputs_ByYear!$D$42:$Y$47,MATCH(Inputs_ByPrg!$C59,Inputs_ByYear!$B$42:$B$47,0),MATCH(Inputs_ByPrg!AA$5,Inputs_ByYear!$D$41:$Y$41,0))))</f>
        <v>0.2414082734520657</v>
      </c>
      <c r="AB59" s="265">
        <f>AA59*(1+(INDEX(Inputs_ByYear!$D$42:$Y$47,MATCH(Inputs_ByPrg!$C59,Inputs_ByYear!$B$42:$B$47,0),MATCH(Inputs_ByPrg!AB$5,Inputs_ByYear!$D$41:$Y$41,0))))</f>
        <v>0.2414082734520657</v>
      </c>
      <c r="AC59" s="265">
        <f>AB59*(1+(INDEX(Inputs_ByYear!$D$42:$Y$47,MATCH(Inputs_ByPrg!$C59,Inputs_ByYear!$B$42:$B$47,0),MATCH(Inputs_ByPrg!AC$5,Inputs_ByYear!$D$41:$Y$41,0))))</f>
        <v>0.2414082734520657</v>
      </c>
      <c r="AD59" s="265">
        <f>AC59*(1+(INDEX(Inputs_ByYear!$D$42:$Y$47,MATCH(Inputs_ByPrg!$C59,Inputs_ByYear!$B$42:$B$47,0),MATCH(Inputs_ByPrg!AD$5,Inputs_ByYear!$D$41:$Y$41,0))))</f>
        <v>0.2414082734520657</v>
      </c>
      <c r="AE59" s="256"/>
    </row>
    <row r="60" spans="2:31" ht="14.75" customHeight="1" x14ac:dyDescent="0.25">
      <c r="B60" s="227" t="s">
        <v>258</v>
      </c>
      <c r="C60" s="227" t="s">
        <v>238</v>
      </c>
      <c r="D60" s="227" t="s">
        <v>322</v>
      </c>
      <c r="E60" s="260" t="str">
        <f t="shared" si="0"/>
        <v>A_Equity Eligible Contractor_&gt;25-100</v>
      </c>
      <c r="F60" s="252">
        <v>0.10487562189054725</v>
      </c>
      <c r="H60" s="288"/>
      <c r="I60" s="188">
        <v>0.17612914146436037</v>
      </c>
      <c r="J60" s="264">
        <f>I60*(1+(INDEX(Inputs_ByYear!$D$42:$Y$47,MATCH(Inputs_ByPrg!$C60,Inputs_ByYear!$B$42:$B$47,0),MATCH(Inputs_ByPrg!J$5,Inputs_ByYear!$D$41:$Y$41,0))))</f>
        <v>0.17612914146436037</v>
      </c>
      <c r="K60" s="265">
        <f>J60*(1+(INDEX(Inputs_ByYear!$D$42:$Y$47,MATCH(Inputs_ByPrg!$C60,Inputs_ByYear!$B$42:$B$47,0),MATCH(Inputs_ByPrg!K$5,Inputs_ByYear!$D$41:$Y$41,0))))</f>
        <v>0.17612914146436037</v>
      </c>
      <c r="L60" s="265">
        <f>K60*(1+(INDEX(Inputs_ByYear!$D$42:$Y$47,MATCH(Inputs_ByPrg!$C60,Inputs_ByYear!$B$42:$B$47,0),MATCH(Inputs_ByPrg!L$5,Inputs_ByYear!$D$41:$Y$41,0))))</f>
        <v>0.17612914146436037</v>
      </c>
      <c r="M60" s="265">
        <f>L60*(1+(INDEX(Inputs_ByYear!$D$42:$Y$47,MATCH(Inputs_ByPrg!$C60,Inputs_ByYear!$B$42:$B$47,0),MATCH(Inputs_ByPrg!M$5,Inputs_ByYear!$D$41:$Y$41,0))))</f>
        <v>0.17612914146436037</v>
      </c>
      <c r="N60" s="265">
        <f>M60*(1+(INDEX(Inputs_ByYear!$D$42:$Y$47,MATCH(Inputs_ByPrg!$C60,Inputs_ByYear!$B$42:$B$47,0),MATCH(Inputs_ByPrg!N$5,Inputs_ByYear!$D$41:$Y$41,0))))</f>
        <v>0.17612914146436037</v>
      </c>
      <c r="O60" s="265">
        <f>N60*(1+(INDEX(Inputs_ByYear!$D$42:$Y$47,MATCH(Inputs_ByPrg!$C60,Inputs_ByYear!$B$42:$B$47,0),MATCH(Inputs_ByPrg!O$5,Inputs_ByYear!$D$41:$Y$41,0))))</f>
        <v>0.17612914146436037</v>
      </c>
      <c r="P60" s="265">
        <f>O60*(1+(INDEX(Inputs_ByYear!$D$42:$Y$47,MATCH(Inputs_ByPrg!$C60,Inputs_ByYear!$B$42:$B$47,0),MATCH(Inputs_ByPrg!P$5,Inputs_ByYear!$D$41:$Y$41,0))))</f>
        <v>0.17612914146436037</v>
      </c>
      <c r="Q60" s="265">
        <f>P60*(1+(INDEX(Inputs_ByYear!$D$42:$Y$47,MATCH(Inputs_ByPrg!$C60,Inputs_ByYear!$B$42:$B$47,0),MATCH(Inputs_ByPrg!Q$5,Inputs_ByYear!$D$41:$Y$41,0))))</f>
        <v>0.17612914146436037</v>
      </c>
      <c r="R60" s="265">
        <f>Q60*(1+(INDEX(Inputs_ByYear!$D$42:$Y$47,MATCH(Inputs_ByPrg!$C60,Inputs_ByYear!$B$42:$B$47,0),MATCH(Inputs_ByPrg!R$5,Inputs_ByYear!$D$41:$Y$41,0))))</f>
        <v>0.17612914146436037</v>
      </c>
      <c r="S60" s="265">
        <f>R60*(1+(INDEX(Inputs_ByYear!$D$42:$Y$47,MATCH(Inputs_ByPrg!$C60,Inputs_ByYear!$B$42:$B$47,0),MATCH(Inputs_ByPrg!S$5,Inputs_ByYear!$D$41:$Y$41,0))))</f>
        <v>0.17612914146436037</v>
      </c>
      <c r="T60" s="265">
        <f>S60*(1+(INDEX(Inputs_ByYear!$D$42:$Y$47,MATCH(Inputs_ByPrg!$C60,Inputs_ByYear!$B$42:$B$47,0),MATCH(Inputs_ByPrg!T$5,Inputs_ByYear!$D$41:$Y$41,0))))</f>
        <v>0.17612914146436037</v>
      </c>
      <c r="U60" s="265">
        <f>T60*(1+(INDEX(Inputs_ByYear!$D$42:$Y$47,MATCH(Inputs_ByPrg!$C60,Inputs_ByYear!$B$42:$B$47,0),MATCH(Inputs_ByPrg!U$5,Inputs_ByYear!$D$41:$Y$41,0))))</f>
        <v>0.17612914146436037</v>
      </c>
      <c r="V60" s="265">
        <f>U60*(1+(INDEX(Inputs_ByYear!$D$42:$Y$47,MATCH(Inputs_ByPrg!$C60,Inputs_ByYear!$B$42:$B$47,0),MATCH(Inputs_ByPrg!V$5,Inputs_ByYear!$D$41:$Y$41,0))))</f>
        <v>0.17612914146436037</v>
      </c>
      <c r="W60" s="265">
        <f>V60*(1+(INDEX(Inputs_ByYear!$D$42:$Y$47,MATCH(Inputs_ByPrg!$C60,Inputs_ByYear!$B$42:$B$47,0),MATCH(Inputs_ByPrg!W$5,Inputs_ByYear!$D$41:$Y$41,0))))</f>
        <v>0.17612914146436037</v>
      </c>
      <c r="X60" s="265">
        <f>W60*(1+(INDEX(Inputs_ByYear!$D$42:$Y$47,MATCH(Inputs_ByPrg!$C60,Inputs_ByYear!$B$42:$B$47,0),MATCH(Inputs_ByPrg!X$5,Inputs_ByYear!$D$41:$Y$41,0))))</f>
        <v>0.17612914146436037</v>
      </c>
      <c r="Y60" s="265">
        <f>X60*(1+(INDEX(Inputs_ByYear!$D$42:$Y$47,MATCH(Inputs_ByPrg!$C60,Inputs_ByYear!$B$42:$B$47,0),MATCH(Inputs_ByPrg!Y$5,Inputs_ByYear!$D$41:$Y$41,0))))</f>
        <v>0.17612914146436037</v>
      </c>
      <c r="Z60" s="265">
        <f>Y60*(1+(INDEX(Inputs_ByYear!$D$42:$Y$47,MATCH(Inputs_ByPrg!$C60,Inputs_ByYear!$B$42:$B$47,0),MATCH(Inputs_ByPrg!Z$5,Inputs_ByYear!$D$41:$Y$41,0))))</f>
        <v>0.17612914146436037</v>
      </c>
      <c r="AA60" s="265">
        <f>Z60*(1+(INDEX(Inputs_ByYear!$D$42:$Y$47,MATCH(Inputs_ByPrg!$C60,Inputs_ByYear!$B$42:$B$47,0),MATCH(Inputs_ByPrg!AA$5,Inputs_ByYear!$D$41:$Y$41,0))))</f>
        <v>0.17612914146436037</v>
      </c>
      <c r="AB60" s="265">
        <f>AA60*(1+(INDEX(Inputs_ByYear!$D$42:$Y$47,MATCH(Inputs_ByPrg!$C60,Inputs_ByYear!$B$42:$B$47,0),MATCH(Inputs_ByPrg!AB$5,Inputs_ByYear!$D$41:$Y$41,0))))</f>
        <v>0.17612914146436037</v>
      </c>
      <c r="AC60" s="265">
        <f>AB60*(1+(INDEX(Inputs_ByYear!$D$42:$Y$47,MATCH(Inputs_ByPrg!$C60,Inputs_ByYear!$B$42:$B$47,0),MATCH(Inputs_ByPrg!AC$5,Inputs_ByYear!$D$41:$Y$41,0))))</f>
        <v>0.17612914146436037</v>
      </c>
      <c r="AD60" s="265">
        <f>AC60*(1+(INDEX(Inputs_ByYear!$D$42:$Y$47,MATCH(Inputs_ByPrg!$C60,Inputs_ByYear!$B$42:$B$47,0),MATCH(Inputs_ByPrg!AD$5,Inputs_ByYear!$D$41:$Y$41,0))))</f>
        <v>0.17612914146436037</v>
      </c>
      <c r="AE60" s="256"/>
    </row>
    <row r="61" spans="2:31" ht="14.75" customHeight="1" x14ac:dyDescent="0.25">
      <c r="B61" s="227" t="s">
        <v>258</v>
      </c>
      <c r="C61" s="227" t="s">
        <v>238</v>
      </c>
      <c r="D61" s="227" t="s">
        <v>323</v>
      </c>
      <c r="E61" s="260" t="str">
        <f t="shared" si="0"/>
        <v>A_Equity Eligible Contractor_&gt;100-200</v>
      </c>
      <c r="F61" s="252">
        <v>0.39263681592039801</v>
      </c>
      <c r="H61" s="288"/>
      <c r="I61" s="188">
        <v>0.17857924161054001</v>
      </c>
      <c r="J61" s="264">
        <f>I61*(1+(INDEX(Inputs_ByYear!$D$42:$Y$47,MATCH(Inputs_ByPrg!$C61,Inputs_ByYear!$B$42:$B$47,0),MATCH(Inputs_ByPrg!J$5,Inputs_ByYear!$D$41:$Y$41,0))))</f>
        <v>0.17857924161054001</v>
      </c>
      <c r="K61" s="265">
        <f>J61*(1+(INDEX(Inputs_ByYear!$D$42:$Y$47,MATCH(Inputs_ByPrg!$C61,Inputs_ByYear!$B$42:$B$47,0),MATCH(Inputs_ByPrg!K$5,Inputs_ByYear!$D$41:$Y$41,0))))</f>
        <v>0.17857924161054001</v>
      </c>
      <c r="L61" s="265">
        <f>K61*(1+(INDEX(Inputs_ByYear!$D$42:$Y$47,MATCH(Inputs_ByPrg!$C61,Inputs_ByYear!$B$42:$B$47,0),MATCH(Inputs_ByPrg!L$5,Inputs_ByYear!$D$41:$Y$41,0))))</f>
        <v>0.17857924161054001</v>
      </c>
      <c r="M61" s="265">
        <f>L61*(1+(INDEX(Inputs_ByYear!$D$42:$Y$47,MATCH(Inputs_ByPrg!$C61,Inputs_ByYear!$B$42:$B$47,0),MATCH(Inputs_ByPrg!M$5,Inputs_ByYear!$D$41:$Y$41,0))))</f>
        <v>0.17857924161054001</v>
      </c>
      <c r="N61" s="265">
        <f>M61*(1+(INDEX(Inputs_ByYear!$D$42:$Y$47,MATCH(Inputs_ByPrg!$C61,Inputs_ByYear!$B$42:$B$47,0),MATCH(Inputs_ByPrg!N$5,Inputs_ByYear!$D$41:$Y$41,0))))</f>
        <v>0.17857924161054001</v>
      </c>
      <c r="O61" s="265">
        <f>N61*(1+(INDEX(Inputs_ByYear!$D$42:$Y$47,MATCH(Inputs_ByPrg!$C61,Inputs_ByYear!$B$42:$B$47,0),MATCH(Inputs_ByPrg!O$5,Inputs_ByYear!$D$41:$Y$41,0))))</f>
        <v>0.17857924161054001</v>
      </c>
      <c r="P61" s="265">
        <f>O61*(1+(INDEX(Inputs_ByYear!$D$42:$Y$47,MATCH(Inputs_ByPrg!$C61,Inputs_ByYear!$B$42:$B$47,0),MATCH(Inputs_ByPrg!P$5,Inputs_ByYear!$D$41:$Y$41,0))))</f>
        <v>0.17857924161054001</v>
      </c>
      <c r="Q61" s="265">
        <f>P61*(1+(INDEX(Inputs_ByYear!$D$42:$Y$47,MATCH(Inputs_ByPrg!$C61,Inputs_ByYear!$B$42:$B$47,0),MATCH(Inputs_ByPrg!Q$5,Inputs_ByYear!$D$41:$Y$41,0))))</f>
        <v>0.17857924161054001</v>
      </c>
      <c r="R61" s="265">
        <f>Q61*(1+(INDEX(Inputs_ByYear!$D$42:$Y$47,MATCH(Inputs_ByPrg!$C61,Inputs_ByYear!$B$42:$B$47,0),MATCH(Inputs_ByPrg!R$5,Inputs_ByYear!$D$41:$Y$41,0))))</f>
        <v>0.17857924161054001</v>
      </c>
      <c r="S61" s="265">
        <f>R61*(1+(INDEX(Inputs_ByYear!$D$42:$Y$47,MATCH(Inputs_ByPrg!$C61,Inputs_ByYear!$B$42:$B$47,0),MATCH(Inputs_ByPrg!S$5,Inputs_ByYear!$D$41:$Y$41,0))))</f>
        <v>0.17857924161054001</v>
      </c>
      <c r="T61" s="265">
        <f>S61*(1+(INDEX(Inputs_ByYear!$D$42:$Y$47,MATCH(Inputs_ByPrg!$C61,Inputs_ByYear!$B$42:$B$47,0),MATCH(Inputs_ByPrg!T$5,Inputs_ByYear!$D$41:$Y$41,0))))</f>
        <v>0.17857924161054001</v>
      </c>
      <c r="U61" s="265">
        <f>T61*(1+(INDEX(Inputs_ByYear!$D$42:$Y$47,MATCH(Inputs_ByPrg!$C61,Inputs_ByYear!$B$42:$B$47,0),MATCH(Inputs_ByPrg!U$5,Inputs_ByYear!$D$41:$Y$41,0))))</f>
        <v>0.17857924161054001</v>
      </c>
      <c r="V61" s="265">
        <f>U61*(1+(INDEX(Inputs_ByYear!$D$42:$Y$47,MATCH(Inputs_ByPrg!$C61,Inputs_ByYear!$B$42:$B$47,0),MATCH(Inputs_ByPrg!V$5,Inputs_ByYear!$D$41:$Y$41,0))))</f>
        <v>0.17857924161054001</v>
      </c>
      <c r="W61" s="265">
        <f>V61*(1+(INDEX(Inputs_ByYear!$D$42:$Y$47,MATCH(Inputs_ByPrg!$C61,Inputs_ByYear!$B$42:$B$47,0),MATCH(Inputs_ByPrg!W$5,Inputs_ByYear!$D$41:$Y$41,0))))</f>
        <v>0.17857924161054001</v>
      </c>
      <c r="X61" s="265">
        <f>W61*(1+(INDEX(Inputs_ByYear!$D$42:$Y$47,MATCH(Inputs_ByPrg!$C61,Inputs_ByYear!$B$42:$B$47,0),MATCH(Inputs_ByPrg!X$5,Inputs_ByYear!$D$41:$Y$41,0))))</f>
        <v>0.17857924161054001</v>
      </c>
      <c r="Y61" s="265">
        <f>X61*(1+(INDEX(Inputs_ByYear!$D$42:$Y$47,MATCH(Inputs_ByPrg!$C61,Inputs_ByYear!$B$42:$B$47,0),MATCH(Inputs_ByPrg!Y$5,Inputs_ByYear!$D$41:$Y$41,0))))</f>
        <v>0.17857924161054001</v>
      </c>
      <c r="Z61" s="265">
        <f>Y61*(1+(INDEX(Inputs_ByYear!$D$42:$Y$47,MATCH(Inputs_ByPrg!$C61,Inputs_ByYear!$B$42:$B$47,0),MATCH(Inputs_ByPrg!Z$5,Inputs_ByYear!$D$41:$Y$41,0))))</f>
        <v>0.17857924161054001</v>
      </c>
      <c r="AA61" s="265">
        <f>Z61*(1+(INDEX(Inputs_ByYear!$D$42:$Y$47,MATCH(Inputs_ByPrg!$C61,Inputs_ByYear!$B$42:$B$47,0),MATCH(Inputs_ByPrg!AA$5,Inputs_ByYear!$D$41:$Y$41,0))))</f>
        <v>0.17857924161054001</v>
      </c>
      <c r="AB61" s="265">
        <f>AA61*(1+(INDEX(Inputs_ByYear!$D$42:$Y$47,MATCH(Inputs_ByPrg!$C61,Inputs_ByYear!$B$42:$B$47,0),MATCH(Inputs_ByPrg!AB$5,Inputs_ByYear!$D$41:$Y$41,0))))</f>
        <v>0.17857924161054001</v>
      </c>
      <c r="AC61" s="265">
        <f>AB61*(1+(INDEX(Inputs_ByYear!$D$42:$Y$47,MATCH(Inputs_ByPrg!$C61,Inputs_ByYear!$B$42:$B$47,0),MATCH(Inputs_ByPrg!AC$5,Inputs_ByYear!$D$41:$Y$41,0))))</f>
        <v>0.17857924161054001</v>
      </c>
      <c r="AD61" s="265">
        <f>AC61*(1+(INDEX(Inputs_ByYear!$D$42:$Y$47,MATCH(Inputs_ByPrg!$C61,Inputs_ByYear!$B$42:$B$47,0),MATCH(Inputs_ByPrg!AD$5,Inputs_ByYear!$D$41:$Y$41,0))))</f>
        <v>0.17857924161054001</v>
      </c>
      <c r="AE61" s="256"/>
    </row>
    <row r="62" spans="2:31" ht="14.75" customHeight="1" x14ac:dyDescent="0.25">
      <c r="B62" s="227" t="s">
        <v>258</v>
      </c>
      <c r="C62" s="227" t="s">
        <v>238</v>
      </c>
      <c r="D62" s="227" t="s">
        <v>324</v>
      </c>
      <c r="E62" s="260" t="str">
        <f t="shared" si="0"/>
        <v>A_Equity Eligible Contractor_&gt;200-500</v>
      </c>
      <c r="F62" s="252">
        <v>0</v>
      </c>
      <c r="H62" s="288"/>
      <c r="I62" s="188">
        <v>0.18161430856392649</v>
      </c>
      <c r="J62" s="264">
        <f>I62*(1+(INDEX(Inputs_ByYear!$D$42:$Y$47,MATCH(Inputs_ByPrg!$C62,Inputs_ByYear!$B$42:$B$47,0),MATCH(Inputs_ByPrg!J$5,Inputs_ByYear!$D$41:$Y$41,0))))</f>
        <v>0.18161430856392649</v>
      </c>
      <c r="K62" s="265">
        <f>J62*(1+(INDEX(Inputs_ByYear!$D$42:$Y$47,MATCH(Inputs_ByPrg!$C62,Inputs_ByYear!$B$42:$B$47,0),MATCH(Inputs_ByPrg!K$5,Inputs_ByYear!$D$41:$Y$41,0))))</f>
        <v>0.18161430856392649</v>
      </c>
      <c r="L62" s="265">
        <f>K62*(1+(INDEX(Inputs_ByYear!$D$42:$Y$47,MATCH(Inputs_ByPrg!$C62,Inputs_ByYear!$B$42:$B$47,0),MATCH(Inputs_ByPrg!L$5,Inputs_ByYear!$D$41:$Y$41,0))))</f>
        <v>0.18161430856392649</v>
      </c>
      <c r="M62" s="265">
        <f>L62*(1+(INDEX(Inputs_ByYear!$D$42:$Y$47,MATCH(Inputs_ByPrg!$C62,Inputs_ByYear!$B$42:$B$47,0),MATCH(Inputs_ByPrg!M$5,Inputs_ByYear!$D$41:$Y$41,0))))</f>
        <v>0.18161430856392649</v>
      </c>
      <c r="N62" s="265">
        <f>M62*(1+(INDEX(Inputs_ByYear!$D$42:$Y$47,MATCH(Inputs_ByPrg!$C62,Inputs_ByYear!$B$42:$B$47,0),MATCH(Inputs_ByPrg!N$5,Inputs_ByYear!$D$41:$Y$41,0))))</f>
        <v>0.18161430856392649</v>
      </c>
      <c r="O62" s="265">
        <f>N62*(1+(INDEX(Inputs_ByYear!$D$42:$Y$47,MATCH(Inputs_ByPrg!$C62,Inputs_ByYear!$B$42:$B$47,0),MATCH(Inputs_ByPrg!O$5,Inputs_ByYear!$D$41:$Y$41,0))))</f>
        <v>0.18161430856392649</v>
      </c>
      <c r="P62" s="265">
        <f>O62*(1+(INDEX(Inputs_ByYear!$D$42:$Y$47,MATCH(Inputs_ByPrg!$C62,Inputs_ByYear!$B$42:$B$47,0),MATCH(Inputs_ByPrg!P$5,Inputs_ByYear!$D$41:$Y$41,0))))</f>
        <v>0.18161430856392649</v>
      </c>
      <c r="Q62" s="265">
        <f>P62*(1+(INDEX(Inputs_ByYear!$D$42:$Y$47,MATCH(Inputs_ByPrg!$C62,Inputs_ByYear!$B$42:$B$47,0),MATCH(Inputs_ByPrg!Q$5,Inputs_ByYear!$D$41:$Y$41,0))))</f>
        <v>0.18161430856392649</v>
      </c>
      <c r="R62" s="265">
        <f>Q62*(1+(INDEX(Inputs_ByYear!$D$42:$Y$47,MATCH(Inputs_ByPrg!$C62,Inputs_ByYear!$B$42:$B$47,0),MATCH(Inputs_ByPrg!R$5,Inputs_ByYear!$D$41:$Y$41,0))))</f>
        <v>0.18161430856392649</v>
      </c>
      <c r="S62" s="265">
        <f>R62*(1+(INDEX(Inputs_ByYear!$D$42:$Y$47,MATCH(Inputs_ByPrg!$C62,Inputs_ByYear!$B$42:$B$47,0),MATCH(Inputs_ByPrg!S$5,Inputs_ByYear!$D$41:$Y$41,0))))</f>
        <v>0.18161430856392649</v>
      </c>
      <c r="T62" s="265">
        <f>S62*(1+(INDEX(Inputs_ByYear!$D$42:$Y$47,MATCH(Inputs_ByPrg!$C62,Inputs_ByYear!$B$42:$B$47,0),MATCH(Inputs_ByPrg!T$5,Inputs_ByYear!$D$41:$Y$41,0))))</f>
        <v>0.18161430856392649</v>
      </c>
      <c r="U62" s="265">
        <f>T62*(1+(INDEX(Inputs_ByYear!$D$42:$Y$47,MATCH(Inputs_ByPrg!$C62,Inputs_ByYear!$B$42:$B$47,0),MATCH(Inputs_ByPrg!U$5,Inputs_ByYear!$D$41:$Y$41,0))))</f>
        <v>0.18161430856392649</v>
      </c>
      <c r="V62" s="265">
        <f>U62*(1+(INDEX(Inputs_ByYear!$D$42:$Y$47,MATCH(Inputs_ByPrg!$C62,Inputs_ByYear!$B$42:$B$47,0),MATCH(Inputs_ByPrg!V$5,Inputs_ByYear!$D$41:$Y$41,0))))</f>
        <v>0.18161430856392649</v>
      </c>
      <c r="W62" s="265">
        <f>V62*(1+(INDEX(Inputs_ByYear!$D$42:$Y$47,MATCH(Inputs_ByPrg!$C62,Inputs_ByYear!$B$42:$B$47,0),MATCH(Inputs_ByPrg!W$5,Inputs_ByYear!$D$41:$Y$41,0))))</f>
        <v>0.18161430856392649</v>
      </c>
      <c r="X62" s="265">
        <f>W62*(1+(INDEX(Inputs_ByYear!$D$42:$Y$47,MATCH(Inputs_ByPrg!$C62,Inputs_ByYear!$B$42:$B$47,0),MATCH(Inputs_ByPrg!X$5,Inputs_ByYear!$D$41:$Y$41,0))))</f>
        <v>0.18161430856392649</v>
      </c>
      <c r="Y62" s="265">
        <f>X62*(1+(INDEX(Inputs_ByYear!$D$42:$Y$47,MATCH(Inputs_ByPrg!$C62,Inputs_ByYear!$B$42:$B$47,0),MATCH(Inputs_ByPrg!Y$5,Inputs_ByYear!$D$41:$Y$41,0))))</f>
        <v>0.18161430856392649</v>
      </c>
      <c r="Z62" s="265">
        <f>Y62*(1+(INDEX(Inputs_ByYear!$D$42:$Y$47,MATCH(Inputs_ByPrg!$C62,Inputs_ByYear!$B$42:$B$47,0),MATCH(Inputs_ByPrg!Z$5,Inputs_ByYear!$D$41:$Y$41,0))))</f>
        <v>0.18161430856392649</v>
      </c>
      <c r="AA62" s="265">
        <f>Z62*(1+(INDEX(Inputs_ByYear!$D$42:$Y$47,MATCH(Inputs_ByPrg!$C62,Inputs_ByYear!$B$42:$B$47,0),MATCH(Inputs_ByPrg!AA$5,Inputs_ByYear!$D$41:$Y$41,0))))</f>
        <v>0.18161430856392649</v>
      </c>
      <c r="AB62" s="265">
        <f>AA62*(1+(INDEX(Inputs_ByYear!$D$42:$Y$47,MATCH(Inputs_ByPrg!$C62,Inputs_ByYear!$B$42:$B$47,0),MATCH(Inputs_ByPrg!AB$5,Inputs_ByYear!$D$41:$Y$41,0))))</f>
        <v>0.18161430856392649</v>
      </c>
      <c r="AC62" s="265">
        <f>AB62*(1+(INDEX(Inputs_ByYear!$D$42:$Y$47,MATCH(Inputs_ByPrg!$C62,Inputs_ByYear!$B$42:$B$47,0),MATCH(Inputs_ByPrg!AC$5,Inputs_ByYear!$D$41:$Y$41,0))))</f>
        <v>0.18161430856392649</v>
      </c>
      <c r="AD62" s="265">
        <f>AC62*(1+(INDEX(Inputs_ByYear!$D$42:$Y$47,MATCH(Inputs_ByPrg!$C62,Inputs_ByYear!$B$42:$B$47,0),MATCH(Inputs_ByPrg!AD$5,Inputs_ByYear!$D$41:$Y$41,0))))</f>
        <v>0.18161430856392649</v>
      </c>
      <c r="AE62" s="256"/>
    </row>
    <row r="63" spans="2:31" ht="14.75" customHeight="1" x14ac:dyDescent="0.25">
      <c r="B63" s="227" t="s">
        <v>258</v>
      </c>
      <c r="C63" s="227" t="s">
        <v>238</v>
      </c>
      <c r="D63" s="227" t="s">
        <v>326</v>
      </c>
      <c r="E63" s="260" t="str">
        <f t="shared" si="0"/>
        <v>A_Equity Eligible Contractor_&gt;500-2000</v>
      </c>
      <c r="F63" s="252">
        <v>0</v>
      </c>
      <c r="H63" s="288"/>
      <c r="I63" s="188">
        <v>0.18550217012711767</v>
      </c>
      <c r="J63" s="264">
        <f>I63*(1+(INDEX(Inputs_ByYear!$D$42:$Y$47,MATCH(Inputs_ByPrg!$C63,Inputs_ByYear!$B$42:$B$47,0),MATCH(Inputs_ByPrg!J$5,Inputs_ByYear!$D$41:$Y$41,0))))</f>
        <v>0.18550217012711767</v>
      </c>
      <c r="K63" s="265">
        <f>J63*(1+(INDEX(Inputs_ByYear!$D$42:$Y$47,MATCH(Inputs_ByPrg!$C63,Inputs_ByYear!$B$42:$B$47,0),MATCH(Inputs_ByPrg!K$5,Inputs_ByYear!$D$41:$Y$41,0))))</f>
        <v>0.18550217012711767</v>
      </c>
      <c r="L63" s="265">
        <f>K63*(1+(INDEX(Inputs_ByYear!$D$42:$Y$47,MATCH(Inputs_ByPrg!$C63,Inputs_ByYear!$B$42:$B$47,0),MATCH(Inputs_ByPrg!L$5,Inputs_ByYear!$D$41:$Y$41,0))))</f>
        <v>0.18550217012711767</v>
      </c>
      <c r="M63" s="265">
        <f>L63*(1+(INDEX(Inputs_ByYear!$D$42:$Y$47,MATCH(Inputs_ByPrg!$C63,Inputs_ByYear!$B$42:$B$47,0),MATCH(Inputs_ByPrg!M$5,Inputs_ByYear!$D$41:$Y$41,0))))</f>
        <v>0.18550217012711767</v>
      </c>
      <c r="N63" s="265">
        <f>M63*(1+(INDEX(Inputs_ByYear!$D$42:$Y$47,MATCH(Inputs_ByPrg!$C63,Inputs_ByYear!$B$42:$B$47,0),MATCH(Inputs_ByPrg!N$5,Inputs_ByYear!$D$41:$Y$41,0))))</f>
        <v>0.18550217012711767</v>
      </c>
      <c r="O63" s="265">
        <f>N63*(1+(INDEX(Inputs_ByYear!$D$42:$Y$47,MATCH(Inputs_ByPrg!$C63,Inputs_ByYear!$B$42:$B$47,0),MATCH(Inputs_ByPrg!O$5,Inputs_ByYear!$D$41:$Y$41,0))))</f>
        <v>0.18550217012711767</v>
      </c>
      <c r="P63" s="265">
        <f>O63*(1+(INDEX(Inputs_ByYear!$D$42:$Y$47,MATCH(Inputs_ByPrg!$C63,Inputs_ByYear!$B$42:$B$47,0),MATCH(Inputs_ByPrg!P$5,Inputs_ByYear!$D$41:$Y$41,0))))</f>
        <v>0.18550217012711767</v>
      </c>
      <c r="Q63" s="265">
        <f>P63*(1+(INDEX(Inputs_ByYear!$D$42:$Y$47,MATCH(Inputs_ByPrg!$C63,Inputs_ByYear!$B$42:$B$47,0),MATCH(Inputs_ByPrg!Q$5,Inputs_ByYear!$D$41:$Y$41,0))))</f>
        <v>0.18550217012711767</v>
      </c>
      <c r="R63" s="265">
        <f>Q63*(1+(INDEX(Inputs_ByYear!$D$42:$Y$47,MATCH(Inputs_ByPrg!$C63,Inputs_ByYear!$B$42:$B$47,0),MATCH(Inputs_ByPrg!R$5,Inputs_ByYear!$D$41:$Y$41,0))))</f>
        <v>0.18550217012711767</v>
      </c>
      <c r="S63" s="265">
        <f>R63*(1+(INDEX(Inputs_ByYear!$D$42:$Y$47,MATCH(Inputs_ByPrg!$C63,Inputs_ByYear!$B$42:$B$47,0),MATCH(Inputs_ByPrg!S$5,Inputs_ByYear!$D$41:$Y$41,0))))</f>
        <v>0.18550217012711767</v>
      </c>
      <c r="T63" s="265">
        <f>S63*(1+(INDEX(Inputs_ByYear!$D$42:$Y$47,MATCH(Inputs_ByPrg!$C63,Inputs_ByYear!$B$42:$B$47,0),MATCH(Inputs_ByPrg!T$5,Inputs_ByYear!$D$41:$Y$41,0))))</f>
        <v>0.18550217012711767</v>
      </c>
      <c r="U63" s="265">
        <f>T63*(1+(INDEX(Inputs_ByYear!$D$42:$Y$47,MATCH(Inputs_ByPrg!$C63,Inputs_ByYear!$B$42:$B$47,0),MATCH(Inputs_ByPrg!U$5,Inputs_ByYear!$D$41:$Y$41,0))))</f>
        <v>0.18550217012711767</v>
      </c>
      <c r="V63" s="265">
        <f>U63*(1+(INDEX(Inputs_ByYear!$D$42:$Y$47,MATCH(Inputs_ByPrg!$C63,Inputs_ByYear!$B$42:$B$47,0),MATCH(Inputs_ByPrg!V$5,Inputs_ByYear!$D$41:$Y$41,0))))</f>
        <v>0.18550217012711767</v>
      </c>
      <c r="W63" s="265">
        <f>V63*(1+(INDEX(Inputs_ByYear!$D$42:$Y$47,MATCH(Inputs_ByPrg!$C63,Inputs_ByYear!$B$42:$B$47,0),MATCH(Inputs_ByPrg!W$5,Inputs_ByYear!$D$41:$Y$41,0))))</f>
        <v>0.18550217012711767</v>
      </c>
      <c r="X63" s="265">
        <f>W63*(1+(INDEX(Inputs_ByYear!$D$42:$Y$47,MATCH(Inputs_ByPrg!$C63,Inputs_ByYear!$B$42:$B$47,0),MATCH(Inputs_ByPrg!X$5,Inputs_ByYear!$D$41:$Y$41,0))))</f>
        <v>0.18550217012711767</v>
      </c>
      <c r="Y63" s="265">
        <f>X63*(1+(INDEX(Inputs_ByYear!$D$42:$Y$47,MATCH(Inputs_ByPrg!$C63,Inputs_ByYear!$B$42:$B$47,0),MATCH(Inputs_ByPrg!Y$5,Inputs_ByYear!$D$41:$Y$41,0))))</f>
        <v>0.18550217012711767</v>
      </c>
      <c r="Z63" s="265">
        <f>Y63*(1+(INDEX(Inputs_ByYear!$D$42:$Y$47,MATCH(Inputs_ByPrg!$C63,Inputs_ByYear!$B$42:$B$47,0),MATCH(Inputs_ByPrg!Z$5,Inputs_ByYear!$D$41:$Y$41,0))))</f>
        <v>0.18550217012711767</v>
      </c>
      <c r="AA63" s="265">
        <f>Z63*(1+(INDEX(Inputs_ByYear!$D$42:$Y$47,MATCH(Inputs_ByPrg!$C63,Inputs_ByYear!$B$42:$B$47,0),MATCH(Inputs_ByPrg!AA$5,Inputs_ByYear!$D$41:$Y$41,0))))</f>
        <v>0.18550217012711767</v>
      </c>
      <c r="AB63" s="265">
        <f>AA63*(1+(INDEX(Inputs_ByYear!$D$42:$Y$47,MATCH(Inputs_ByPrg!$C63,Inputs_ByYear!$B$42:$B$47,0),MATCH(Inputs_ByPrg!AB$5,Inputs_ByYear!$D$41:$Y$41,0))))</f>
        <v>0.18550217012711767</v>
      </c>
      <c r="AC63" s="265">
        <f>AB63*(1+(INDEX(Inputs_ByYear!$D$42:$Y$47,MATCH(Inputs_ByPrg!$C63,Inputs_ByYear!$B$42:$B$47,0),MATCH(Inputs_ByPrg!AC$5,Inputs_ByYear!$D$41:$Y$41,0))))</f>
        <v>0.18550217012711767</v>
      </c>
      <c r="AD63" s="265">
        <f>AC63*(1+(INDEX(Inputs_ByYear!$D$42:$Y$47,MATCH(Inputs_ByPrg!$C63,Inputs_ByYear!$B$42:$B$47,0),MATCH(Inputs_ByPrg!AD$5,Inputs_ByYear!$D$41:$Y$41,0))))</f>
        <v>0.18550217012711767</v>
      </c>
      <c r="AE63" s="256"/>
    </row>
    <row r="64" spans="2:31" ht="14.75" customHeight="1" x14ac:dyDescent="0.25">
      <c r="B64" s="227" t="s">
        <v>258</v>
      </c>
      <c r="C64" s="227" t="s">
        <v>238</v>
      </c>
      <c r="D64" s="227" t="s">
        <v>327</v>
      </c>
      <c r="E64" s="260" t="str">
        <f t="shared" si="0"/>
        <v>A_Equity Eligible Contractor_&gt;2000-5000</v>
      </c>
      <c r="F64" s="252">
        <v>0.49751243781094523</v>
      </c>
      <c r="H64" s="288"/>
      <c r="I64" s="188">
        <v>0.19128896757762054</v>
      </c>
      <c r="J64" s="264">
        <f>I64*(1+(INDEX(Inputs_ByYear!$D$42:$Y$47,MATCH(Inputs_ByPrg!$C64,Inputs_ByYear!$B$42:$B$47,0),MATCH(Inputs_ByPrg!J$5,Inputs_ByYear!$D$41:$Y$41,0))))</f>
        <v>0.19128896757762054</v>
      </c>
      <c r="K64" s="265">
        <f>J64*(1+(INDEX(Inputs_ByYear!$D$42:$Y$47,MATCH(Inputs_ByPrg!$C64,Inputs_ByYear!$B$42:$B$47,0),MATCH(Inputs_ByPrg!K$5,Inputs_ByYear!$D$41:$Y$41,0))))</f>
        <v>0.19128896757762054</v>
      </c>
      <c r="L64" s="265">
        <f>K64*(1+(INDEX(Inputs_ByYear!$D$42:$Y$47,MATCH(Inputs_ByPrg!$C64,Inputs_ByYear!$B$42:$B$47,0),MATCH(Inputs_ByPrg!L$5,Inputs_ByYear!$D$41:$Y$41,0))))</f>
        <v>0.19128896757762054</v>
      </c>
      <c r="M64" s="265">
        <f>L64*(1+(INDEX(Inputs_ByYear!$D$42:$Y$47,MATCH(Inputs_ByPrg!$C64,Inputs_ByYear!$B$42:$B$47,0),MATCH(Inputs_ByPrg!M$5,Inputs_ByYear!$D$41:$Y$41,0))))</f>
        <v>0.19128896757762054</v>
      </c>
      <c r="N64" s="265">
        <f>M64*(1+(INDEX(Inputs_ByYear!$D$42:$Y$47,MATCH(Inputs_ByPrg!$C64,Inputs_ByYear!$B$42:$B$47,0),MATCH(Inputs_ByPrg!N$5,Inputs_ByYear!$D$41:$Y$41,0))))</f>
        <v>0.19128896757762054</v>
      </c>
      <c r="O64" s="265">
        <f>N64*(1+(INDEX(Inputs_ByYear!$D$42:$Y$47,MATCH(Inputs_ByPrg!$C64,Inputs_ByYear!$B$42:$B$47,0),MATCH(Inputs_ByPrg!O$5,Inputs_ByYear!$D$41:$Y$41,0))))</f>
        <v>0.19128896757762054</v>
      </c>
      <c r="P64" s="265">
        <f>O64*(1+(INDEX(Inputs_ByYear!$D$42:$Y$47,MATCH(Inputs_ByPrg!$C64,Inputs_ByYear!$B$42:$B$47,0),MATCH(Inputs_ByPrg!P$5,Inputs_ByYear!$D$41:$Y$41,0))))</f>
        <v>0.19128896757762054</v>
      </c>
      <c r="Q64" s="265">
        <f>P64*(1+(INDEX(Inputs_ByYear!$D$42:$Y$47,MATCH(Inputs_ByPrg!$C64,Inputs_ByYear!$B$42:$B$47,0),MATCH(Inputs_ByPrg!Q$5,Inputs_ByYear!$D$41:$Y$41,0))))</f>
        <v>0.19128896757762054</v>
      </c>
      <c r="R64" s="265">
        <f>Q64*(1+(INDEX(Inputs_ByYear!$D$42:$Y$47,MATCH(Inputs_ByPrg!$C64,Inputs_ByYear!$B$42:$B$47,0),MATCH(Inputs_ByPrg!R$5,Inputs_ByYear!$D$41:$Y$41,0))))</f>
        <v>0.19128896757762054</v>
      </c>
      <c r="S64" s="265">
        <f>R64*(1+(INDEX(Inputs_ByYear!$D$42:$Y$47,MATCH(Inputs_ByPrg!$C64,Inputs_ByYear!$B$42:$B$47,0),MATCH(Inputs_ByPrg!S$5,Inputs_ByYear!$D$41:$Y$41,0))))</f>
        <v>0.19128896757762054</v>
      </c>
      <c r="T64" s="265">
        <f>S64*(1+(INDEX(Inputs_ByYear!$D$42:$Y$47,MATCH(Inputs_ByPrg!$C64,Inputs_ByYear!$B$42:$B$47,0),MATCH(Inputs_ByPrg!T$5,Inputs_ByYear!$D$41:$Y$41,0))))</f>
        <v>0.19128896757762054</v>
      </c>
      <c r="U64" s="265">
        <f>T64*(1+(INDEX(Inputs_ByYear!$D$42:$Y$47,MATCH(Inputs_ByPrg!$C64,Inputs_ByYear!$B$42:$B$47,0),MATCH(Inputs_ByPrg!U$5,Inputs_ByYear!$D$41:$Y$41,0))))</f>
        <v>0.19128896757762054</v>
      </c>
      <c r="V64" s="265">
        <f>U64*(1+(INDEX(Inputs_ByYear!$D$42:$Y$47,MATCH(Inputs_ByPrg!$C64,Inputs_ByYear!$B$42:$B$47,0),MATCH(Inputs_ByPrg!V$5,Inputs_ByYear!$D$41:$Y$41,0))))</f>
        <v>0.19128896757762054</v>
      </c>
      <c r="W64" s="265">
        <f>V64*(1+(INDEX(Inputs_ByYear!$D$42:$Y$47,MATCH(Inputs_ByPrg!$C64,Inputs_ByYear!$B$42:$B$47,0),MATCH(Inputs_ByPrg!W$5,Inputs_ByYear!$D$41:$Y$41,0))))</f>
        <v>0.19128896757762054</v>
      </c>
      <c r="X64" s="265">
        <f>W64*(1+(INDEX(Inputs_ByYear!$D$42:$Y$47,MATCH(Inputs_ByPrg!$C64,Inputs_ByYear!$B$42:$B$47,0),MATCH(Inputs_ByPrg!X$5,Inputs_ByYear!$D$41:$Y$41,0))))</f>
        <v>0.19128896757762054</v>
      </c>
      <c r="Y64" s="265">
        <f>X64*(1+(INDEX(Inputs_ByYear!$D$42:$Y$47,MATCH(Inputs_ByPrg!$C64,Inputs_ByYear!$B$42:$B$47,0),MATCH(Inputs_ByPrg!Y$5,Inputs_ByYear!$D$41:$Y$41,0))))</f>
        <v>0.19128896757762054</v>
      </c>
      <c r="Z64" s="265">
        <f>Y64*(1+(INDEX(Inputs_ByYear!$D$42:$Y$47,MATCH(Inputs_ByPrg!$C64,Inputs_ByYear!$B$42:$B$47,0),MATCH(Inputs_ByPrg!Z$5,Inputs_ByYear!$D$41:$Y$41,0))))</f>
        <v>0.19128896757762054</v>
      </c>
      <c r="AA64" s="265">
        <f>Z64*(1+(INDEX(Inputs_ByYear!$D$42:$Y$47,MATCH(Inputs_ByPrg!$C64,Inputs_ByYear!$B$42:$B$47,0),MATCH(Inputs_ByPrg!AA$5,Inputs_ByYear!$D$41:$Y$41,0))))</f>
        <v>0.19128896757762054</v>
      </c>
      <c r="AB64" s="265">
        <f>AA64*(1+(INDEX(Inputs_ByYear!$D$42:$Y$47,MATCH(Inputs_ByPrg!$C64,Inputs_ByYear!$B$42:$B$47,0),MATCH(Inputs_ByPrg!AB$5,Inputs_ByYear!$D$41:$Y$41,0))))</f>
        <v>0.19128896757762054</v>
      </c>
      <c r="AC64" s="265">
        <f>AB64*(1+(INDEX(Inputs_ByYear!$D$42:$Y$47,MATCH(Inputs_ByPrg!$C64,Inputs_ByYear!$B$42:$B$47,0),MATCH(Inputs_ByPrg!AC$5,Inputs_ByYear!$D$41:$Y$41,0))))</f>
        <v>0.19128896757762054</v>
      </c>
      <c r="AD64" s="265">
        <f>AC64*(1+(INDEX(Inputs_ByYear!$D$42:$Y$47,MATCH(Inputs_ByPrg!$C64,Inputs_ByYear!$B$42:$B$47,0),MATCH(Inputs_ByPrg!AD$5,Inputs_ByYear!$D$41:$Y$41,0))))</f>
        <v>0.19128896757762054</v>
      </c>
      <c r="AE64" s="256"/>
    </row>
    <row r="65" spans="2:31" ht="14.75" customHeight="1" x14ac:dyDescent="0.25">
      <c r="B65" s="227" t="s">
        <v>259</v>
      </c>
      <c r="C65" s="227" t="s">
        <v>238</v>
      </c>
      <c r="D65" s="227" t="s">
        <v>322</v>
      </c>
      <c r="E65" s="260" t="str">
        <f t="shared" si="0"/>
        <v>B_Equity Eligible Contractor_&gt;25-100</v>
      </c>
      <c r="F65" s="252">
        <v>0.10487562189054725</v>
      </c>
      <c r="H65" s="288"/>
      <c r="I65" s="188">
        <v>0.16581513802784484</v>
      </c>
      <c r="J65" s="264">
        <f>I65*(1+(INDEX(Inputs_ByYear!$D$42:$Y$47,MATCH(Inputs_ByPrg!$C65,Inputs_ByYear!$B$42:$B$47,0),MATCH(Inputs_ByPrg!J$5,Inputs_ByYear!$D$41:$Y$41,0))))</f>
        <v>0.16581513802784484</v>
      </c>
      <c r="K65" s="265">
        <f>J65*(1+(INDEX(Inputs_ByYear!$D$42:$Y$47,MATCH(Inputs_ByPrg!$C65,Inputs_ByYear!$B$42:$B$47,0),MATCH(Inputs_ByPrg!K$5,Inputs_ByYear!$D$41:$Y$41,0))))</f>
        <v>0.16581513802784484</v>
      </c>
      <c r="L65" s="265">
        <f>K65*(1+(INDEX(Inputs_ByYear!$D$42:$Y$47,MATCH(Inputs_ByPrg!$C65,Inputs_ByYear!$B$42:$B$47,0),MATCH(Inputs_ByPrg!L$5,Inputs_ByYear!$D$41:$Y$41,0))))</f>
        <v>0.16581513802784484</v>
      </c>
      <c r="M65" s="265">
        <f>L65*(1+(INDEX(Inputs_ByYear!$D$42:$Y$47,MATCH(Inputs_ByPrg!$C65,Inputs_ByYear!$B$42:$B$47,0),MATCH(Inputs_ByPrg!M$5,Inputs_ByYear!$D$41:$Y$41,0))))</f>
        <v>0.16581513802784484</v>
      </c>
      <c r="N65" s="265">
        <f>M65*(1+(INDEX(Inputs_ByYear!$D$42:$Y$47,MATCH(Inputs_ByPrg!$C65,Inputs_ByYear!$B$42:$B$47,0),MATCH(Inputs_ByPrg!N$5,Inputs_ByYear!$D$41:$Y$41,0))))</f>
        <v>0.16581513802784484</v>
      </c>
      <c r="O65" s="265">
        <f>N65*(1+(INDEX(Inputs_ByYear!$D$42:$Y$47,MATCH(Inputs_ByPrg!$C65,Inputs_ByYear!$B$42:$B$47,0),MATCH(Inputs_ByPrg!O$5,Inputs_ByYear!$D$41:$Y$41,0))))</f>
        <v>0.16581513802784484</v>
      </c>
      <c r="P65" s="265">
        <f>O65*(1+(INDEX(Inputs_ByYear!$D$42:$Y$47,MATCH(Inputs_ByPrg!$C65,Inputs_ByYear!$B$42:$B$47,0),MATCH(Inputs_ByPrg!P$5,Inputs_ByYear!$D$41:$Y$41,0))))</f>
        <v>0.16581513802784484</v>
      </c>
      <c r="Q65" s="265">
        <f>P65*(1+(INDEX(Inputs_ByYear!$D$42:$Y$47,MATCH(Inputs_ByPrg!$C65,Inputs_ByYear!$B$42:$B$47,0),MATCH(Inputs_ByPrg!Q$5,Inputs_ByYear!$D$41:$Y$41,0))))</f>
        <v>0.16581513802784484</v>
      </c>
      <c r="R65" s="265">
        <f>Q65*(1+(INDEX(Inputs_ByYear!$D$42:$Y$47,MATCH(Inputs_ByPrg!$C65,Inputs_ByYear!$B$42:$B$47,0),MATCH(Inputs_ByPrg!R$5,Inputs_ByYear!$D$41:$Y$41,0))))</f>
        <v>0.16581513802784484</v>
      </c>
      <c r="S65" s="265">
        <f>R65*(1+(INDEX(Inputs_ByYear!$D$42:$Y$47,MATCH(Inputs_ByPrg!$C65,Inputs_ByYear!$B$42:$B$47,0),MATCH(Inputs_ByPrg!S$5,Inputs_ByYear!$D$41:$Y$41,0))))</f>
        <v>0.16581513802784484</v>
      </c>
      <c r="T65" s="265">
        <f>S65*(1+(INDEX(Inputs_ByYear!$D$42:$Y$47,MATCH(Inputs_ByPrg!$C65,Inputs_ByYear!$B$42:$B$47,0),MATCH(Inputs_ByPrg!T$5,Inputs_ByYear!$D$41:$Y$41,0))))</f>
        <v>0.16581513802784484</v>
      </c>
      <c r="U65" s="265">
        <f>T65*(1+(INDEX(Inputs_ByYear!$D$42:$Y$47,MATCH(Inputs_ByPrg!$C65,Inputs_ByYear!$B$42:$B$47,0),MATCH(Inputs_ByPrg!U$5,Inputs_ByYear!$D$41:$Y$41,0))))</f>
        <v>0.16581513802784484</v>
      </c>
      <c r="V65" s="265">
        <f>U65*(1+(INDEX(Inputs_ByYear!$D$42:$Y$47,MATCH(Inputs_ByPrg!$C65,Inputs_ByYear!$B$42:$B$47,0),MATCH(Inputs_ByPrg!V$5,Inputs_ByYear!$D$41:$Y$41,0))))</f>
        <v>0.16581513802784484</v>
      </c>
      <c r="W65" s="265">
        <f>V65*(1+(INDEX(Inputs_ByYear!$D$42:$Y$47,MATCH(Inputs_ByPrg!$C65,Inputs_ByYear!$B$42:$B$47,0),MATCH(Inputs_ByPrg!W$5,Inputs_ByYear!$D$41:$Y$41,0))))</f>
        <v>0.16581513802784484</v>
      </c>
      <c r="X65" s="265">
        <f>W65*(1+(INDEX(Inputs_ByYear!$D$42:$Y$47,MATCH(Inputs_ByPrg!$C65,Inputs_ByYear!$B$42:$B$47,0),MATCH(Inputs_ByPrg!X$5,Inputs_ByYear!$D$41:$Y$41,0))))</f>
        <v>0.16581513802784484</v>
      </c>
      <c r="Y65" s="265">
        <f>X65*(1+(INDEX(Inputs_ByYear!$D$42:$Y$47,MATCH(Inputs_ByPrg!$C65,Inputs_ByYear!$B$42:$B$47,0),MATCH(Inputs_ByPrg!Y$5,Inputs_ByYear!$D$41:$Y$41,0))))</f>
        <v>0.16581513802784484</v>
      </c>
      <c r="Z65" s="265">
        <f>Y65*(1+(INDEX(Inputs_ByYear!$D$42:$Y$47,MATCH(Inputs_ByPrg!$C65,Inputs_ByYear!$B$42:$B$47,0),MATCH(Inputs_ByPrg!Z$5,Inputs_ByYear!$D$41:$Y$41,0))))</f>
        <v>0.16581513802784484</v>
      </c>
      <c r="AA65" s="265">
        <f>Z65*(1+(INDEX(Inputs_ByYear!$D$42:$Y$47,MATCH(Inputs_ByPrg!$C65,Inputs_ByYear!$B$42:$B$47,0),MATCH(Inputs_ByPrg!AA$5,Inputs_ByYear!$D$41:$Y$41,0))))</f>
        <v>0.16581513802784484</v>
      </c>
      <c r="AB65" s="265">
        <f>AA65*(1+(INDEX(Inputs_ByYear!$D$42:$Y$47,MATCH(Inputs_ByPrg!$C65,Inputs_ByYear!$B$42:$B$47,0),MATCH(Inputs_ByPrg!AB$5,Inputs_ByYear!$D$41:$Y$41,0))))</f>
        <v>0.16581513802784484</v>
      </c>
      <c r="AC65" s="265">
        <f>AB65*(1+(INDEX(Inputs_ByYear!$D$42:$Y$47,MATCH(Inputs_ByPrg!$C65,Inputs_ByYear!$B$42:$B$47,0),MATCH(Inputs_ByPrg!AC$5,Inputs_ByYear!$D$41:$Y$41,0))))</f>
        <v>0.16581513802784484</v>
      </c>
      <c r="AD65" s="265">
        <f>AC65*(1+(INDEX(Inputs_ByYear!$D$42:$Y$47,MATCH(Inputs_ByPrg!$C65,Inputs_ByYear!$B$42:$B$47,0),MATCH(Inputs_ByPrg!AD$5,Inputs_ByYear!$D$41:$Y$41,0))))</f>
        <v>0.16581513802784484</v>
      </c>
      <c r="AE65" s="256"/>
    </row>
    <row r="66" spans="2:31" ht="14.75" customHeight="1" x14ac:dyDescent="0.25">
      <c r="B66" s="227" t="s">
        <v>259</v>
      </c>
      <c r="C66" s="227" t="s">
        <v>238</v>
      </c>
      <c r="D66" s="227" t="s">
        <v>323</v>
      </c>
      <c r="E66" s="260" t="str">
        <f t="shared" si="0"/>
        <v>B_Equity Eligible Contractor_&gt;100-200</v>
      </c>
      <c r="F66" s="252">
        <v>0.39263681592039801</v>
      </c>
      <c r="H66" s="288"/>
      <c r="I66" s="188">
        <v>0.17460652395247334</v>
      </c>
      <c r="J66" s="264">
        <f>I66*(1+(INDEX(Inputs_ByYear!$D$42:$Y$47,MATCH(Inputs_ByPrg!$C66,Inputs_ByYear!$B$42:$B$47,0),MATCH(Inputs_ByPrg!J$5,Inputs_ByYear!$D$41:$Y$41,0))))</f>
        <v>0.17460652395247334</v>
      </c>
      <c r="K66" s="265">
        <f>J66*(1+(INDEX(Inputs_ByYear!$D$42:$Y$47,MATCH(Inputs_ByPrg!$C66,Inputs_ByYear!$B$42:$B$47,0),MATCH(Inputs_ByPrg!K$5,Inputs_ByYear!$D$41:$Y$41,0))))</f>
        <v>0.17460652395247334</v>
      </c>
      <c r="L66" s="265">
        <f>K66*(1+(INDEX(Inputs_ByYear!$D$42:$Y$47,MATCH(Inputs_ByPrg!$C66,Inputs_ByYear!$B$42:$B$47,0),MATCH(Inputs_ByPrg!L$5,Inputs_ByYear!$D$41:$Y$41,0))))</f>
        <v>0.17460652395247334</v>
      </c>
      <c r="M66" s="265">
        <f>L66*(1+(INDEX(Inputs_ByYear!$D$42:$Y$47,MATCH(Inputs_ByPrg!$C66,Inputs_ByYear!$B$42:$B$47,0),MATCH(Inputs_ByPrg!M$5,Inputs_ByYear!$D$41:$Y$41,0))))</f>
        <v>0.17460652395247334</v>
      </c>
      <c r="N66" s="265">
        <f>M66*(1+(INDEX(Inputs_ByYear!$D$42:$Y$47,MATCH(Inputs_ByPrg!$C66,Inputs_ByYear!$B$42:$B$47,0),MATCH(Inputs_ByPrg!N$5,Inputs_ByYear!$D$41:$Y$41,0))))</f>
        <v>0.17460652395247334</v>
      </c>
      <c r="O66" s="265">
        <f>N66*(1+(INDEX(Inputs_ByYear!$D$42:$Y$47,MATCH(Inputs_ByPrg!$C66,Inputs_ByYear!$B$42:$B$47,0),MATCH(Inputs_ByPrg!O$5,Inputs_ByYear!$D$41:$Y$41,0))))</f>
        <v>0.17460652395247334</v>
      </c>
      <c r="P66" s="265">
        <f>O66*(1+(INDEX(Inputs_ByYear!$D$42:$Y$47,MATCH(Inputs_ByPrg!$C66,Inputs_ByYear!$B$42:$B$47,0),MATCH(Inputs_ByPrg!P$5,Inputs_ByYear!$D$41:$Y$41,0))))</f>
        <v>0.17460652395247334</v>
      </c>
      <c r="Q66" s="265">
        <f>P66*(1+(INDEX(Inputs_ByYear!$D$42:$Y$47,MATCH(Inputs_ByPrg!$C66,Inputs_ByYear!$B$42:$B$47,0),MATCH(Inputs_ByPrg!Q$5,Inputs_ByYear!$D$41:$Y$41,0))))</f>
        <v>0.17460652395247334</v>
      </c>
      <c r="R66" s="265">
        <f>Q66*(1+(INDEX(Inputs_ByYear!$D$42:$Y$47,MATCH(Inputs_ByPrg!$C66,Inputs_ByYear!$B$42:$B$47,0),MATCH(Inputs_ByPrg!R$5,Inputs_ByYear!$D$41:$Y$41,0))))</f>
        <v>0.17460652395247334</v>
      </c>
      <c r="S66" s="265">
        <f>R66*(1+(INDEX(Inputs_ByYear!$D$42:$Y$47,MATCH(Inputs_ByPrg!$C66,Inputs_ByYear!$B$42:$B$47,0),MATCH(Inputs_ByPrg!S$5,Inputs_ByYear!$D$41:$Y$41,0))))</f>
        <v>0.17460652395247334</v>
      </c>
      <c r="T66" s="265">
        <f>S66*(1+(INDEX(Inputs_ByYear!$D$42:$Y$47,MATCH(Inputs_ByPrg!$C66,Inputs_ByYear!$B$42:$B$47,0),MATCH(Inputs_ByPrg!T$5,Inputs_ByYear!$D$41:$Y$41,0))))</f>
        <v>0.17460652395247334</v>
      </c>
      <c r="U66" s="265">
        <f>T66*(1+(INDEX(Inputs_ByYear!$D$42:$Y$47,MATCH(Inputs_ByPrg!$C66,Inputs_ByYear!$B$42:$B$47,0),MATCH(Inputs_ByPrg!U$5,Inputs_ByYear!$D$41:$Y$41,0))))</f>
        <v>0.17460652395247334</v>
      </c>
      <c r="V66" s="265">
        <f>U66*(1+(INDEX(Inputs_ByYear!$D$42:$Y$47,MATCH(Inputs_ByPrg!$C66,Inputs_ByYear!$B$42:$B$47,0),MATCH(Inputs_ByPrg!V$5,Inputs_ByYear!$D$41:$Y$41,0))))</f>
        <v>0.17460652395247334</v>
      </c>
      <c r="W66" s="265">
        <f>V66*(1+(INDEX(Inputs_ByYear!$D$42:$Y$47,MATCH(Inputs_ByPrg!$C66,Inputs_ByYear!$B$42:$B$47,0),MATCH(Inputs_ByPrg!W$5,Inputs_ByYear!$D$41:$Y$41,0))))</f>
        <v>0.17460652395247334</v>
      </c>
      <c r="X66" s="265">
        <f>W66*(1+(INDEX(Inputs_ByYear!$D$42:$Y$47,MATCH(Inputs_ByPrg!$C66,Inputs_ByYear!$B$42:$B$47,0),MATCH(Inputs_ByPrg!X$5,Inputs_ByYear!$D$41:$Y$41,0))))</f>
        <v>0.17460652395247334</v>
      </c>
      <c r="Y66" s="265">
        <f>X66*(1+(INDEX(Inputs_ByYear!$D$42:$Y$47,MATCH(Inputs_ByPrg!$C66,Inputs_ByYear!$B$42:$B$47,0),MATCH(Inputs_ByPrg!Y$5,Inputs_ByYear!$D$41:$Y$41,0))))</f>
        <v>0.17460652395247334</v>
      </c>
      <c r="Z66" s="265">
        <f>Y66*(1+(INDEX(Inputs_ByYear!$D$42:$Y$47,MATCH(Inputs_ByPrg!$C66,Inputs_ByYear!$B$42:$B$47,0),MATCH(Inputs_ByPrg!Z$5,Inputs_ByYear!$D$41:$Y$41,0))))</f>
        <v>0.17460652395247334</v>
      </c>
      <c r="AA66" s="265">
        <f>Z66*(1+(INDEX(Inputs_ByYear!$D$42:$Y$47,MATCH(Inputs_ByPrg!$C66,Inputs_ByYear!$B$42:$B$47,0),MATCH(Inputs_ByPrg!AA$5,Inputs_ByYear!$D$41:$Y$41,0))))</f>
        <v>0.17460652395247334</v>
      </c>
      <c r="AB66" s="265">
        <f>AA66*(1+(INDEX(Inputs_ByYear!$D$42:$Y$47,MATCH(Inputs_ByPrg!$C66,Inputs_ByYear!$B$42:$B$47,0),MATCH(Inputs_ByPrg!AB$5,Inputs_ByYear!$D$41:$Y$41,0))))</f>
        <v>0.17460652395247334</v>
      </c>
      <c r="AC66" s="265">
        <f>AB66*(1+(INDEX(Inputs_ByYear!$D$42:$Y$47,MATCH(Inputs_ByPrg!$C66,Inputs_ByYear!$B$42:$B$47,0),MATCH(Inputs_ByPrg!AC$5,Inputs_ByYear!$D$41:$Y$41,0))))</f>
        <v>0.17460652395247334</v>
      </c>
      <c r="AD66" s="265">
        <f>AC66*(1+(INDEX(Inputs_ByYear!$D$42:$Y$47,MATCH(Inputs_ByPrg!$C66,Inputs_ByYear!$B$42:$B$47,0),MATCH(Inputs_ByPrg!AD$5,Inputs_ByYear!$D$41:$Y$41,0))))</f>
        <v>0.17460652395247334</v>
      </c>
      <c r="AE66" s="256"/>
    </row>
    <row r="67" spans="2:31" ht="14.75" customHeight="1" x14ac:dyDescent="0.25">
      <c r="B67" s="227" t="s">
        <v>259</v>
      </c>
      <c r="C67" s="227" t="s">
        <v>238</v>
      </c>
      <c r="D67" s="227" t="s">
        <v>324</v>
      </c>
      <c r="E67" s="260" t="str">
        <f t="shared" si="0"/>
        <v>B_Equity Eligible Contractor_&gt;200-500</v>
      </c>
      <c r="F67" s="252">
        <v>0</v>
      </c>
      <c r="H67" s="288"/>
      <c r="I67" s="188">
        <v>0.17490591924365745</v>
      </c>
      <c r="J67" s="264">
        <f>I67*(1+(INDEX(Inputs_ByYear!$D$42:$Y$47,MATCH(Inputs_ByPrg!$C67,Inputs_ByYear!$B$42:$B$47,0),MATCH(Inputs_ByPrg!J$5,Inputs_ByYear!$D$41:$Y$41,0))))</f>
        <v>0.17490591924365745</v>
      </c>
      <c r="K67" s="265">
        <f>J67*(1+(INDEX(Inputs_ByYear!$D$42:$Y$47,MATCH(Inputs_ByPrg!$C67,Inputs_ByYear!$B$42:$B$47,0),MATCH(Inputs_ByPrg!K$5,Inputs_ByYear!$D$41:$Y$41,0))))</f>
        <v>0.17490591924365745</v>
      </c>
      <c r="L67" s="265">
        <f>K67*(1+(INDEX(Inputs_ByYear!$D$42:$Y$47,MATCH(Inputs_ByPrg!$C67,Inputs_ByYear!$B$42:$B$47,0),MATCH(Inputs_ByPrg!L$5,Inputs_ByYear!$D$41:$Y$41,0))))</f>
        <v>0.17490591924365745</v>
      </c>
      <c r="M67" s="265">
        <f>L67*(1+(INDEX(Inputs_ByYear!$D$42:$Y$47,MATCH(Inputs_ByPrg!$C67,Inputs_ByYear!$B$42:$B$47,0),MATCH(Inputs_ByPrg!M$5,Inputs_ByYear!$D$41:$Y$41,0))))</f>
        <v>0.17490591924365745</v>
      </c>
      <c r="N67" s="265">
        <f>M67*(1+(INDEX(Inputs_ByYear!$D$42:$Y$47,MATCH(Inputs_ByPrg!$C67,Inputs_ByYear!$B$42:$B$47,0),MATCH(Inputs_ByPrg!N$5,Inputs_ByYear!$D$41:$Y$41,0))))</f>
        <v>0.17490591924365745</v>
      </c>
      <c r="O67" s="265">
        <f>N67*(1+(INDEX(Inputs_ByYear!$D$42:$Y$47,MATCH(Inputs_ByPrg!$C67,Inputs_ByYear!$B$42:$B$47,0),MATCH(Inputs_ByPrg!O$5,Inputs_ByYear!$D$41:$Y$41,0))))</f>
        <v>0.17490591924365745</v>
      </c>
      <c r="P67" s="265">
        <f>O67*(1+(INDEX(Inputs_ByYear!$D$42:$Y$47,MATCH(Inputs_ByPrg!$C67,Inputs_ByYear!$B$42:$B$47,0),MATCH(Inputs_ByPrg!P$5,Inputs_ByYear!$D$41:$Y$41,0))))</f>
        <v>0.17490591924365745</v>
      </c>
      <c r="Q67" s="265">
        <f>P67*(1+(INDEX(Inputs_ByYear!$D$42:$Y$47,MATCH(Inputs_ByPrg!$C67,Inputs_ByYear!$B$42:$B$47,0),MATCH(Inputs_ByPrg!Q$5,Inputs_ByYear!$D$41:$Y$41,0))))</f>
        <v>0.17490591924365745</v>
      </c>
      <c r="R67" s="265">
        <f>Q67*(1+(INDEX(Inputs_ByYear!$D$42:$Y$47,MATCH(Inputs_ByPrg!$C67,Inputs_ByYear!$B$42:$B$47,0),MATCH(Inputs_ByPrg!R$5,Inputs_ByYear!$D$41:$Y$41,0))))</f>
        <v>0.17490591924365745</v>
      </c>
      <c r="S67" s="265">
        <f>R67*(1+(INDEX(Inputs_ByYear!$D$42:$Y$47,MATCH(Inputs_ByPrg!$C67,Inputs_ByYear!$B$42:$B$47,0),MATCH(Inputs_ByPrg!S$5,Inputs_ByYear!$D$41:$Y$41,0))))</f>
        <v>0.17490591924365745</v>
      </c>
      <c r="T67" s="265">
        <f>S67*(1+(INDEX(Inputs_ByYear!$D$42:$Y$47,MATCH(Inputs_ByPrg!$C67,Inputs_ByYear!$B$42:$B$47,0),MATCH(Inputs_ByPrg!T$5,Inputs_ByYear!$D$41:$Y$41,0))))</f>
        <v>0.17490591924365745</v>
      </c>
      <c r="U67" s="265">
        <f>T67*(1+(INDEX(Inputs_ByYear!$D$42:$Y$47,MATCH(Inputs_ByPrg!$C67,Inputs_ByYear!$B$42:$B$47,0),MATCH(Inputs_ByPrg!U$5,Inputs_ByYear!$D$41:$Y$41,0))))</f>
        <v>0.17490591924365745</v>
      </c>
      <c r="V67" s="265">
        <f>U67*(1+(INDEX(Inputs_ByYear!$D$42:$Y$47,MATCH(Inputs_ByPrg!$C67,Inputs_ByYear!$B$42:$B$47,0),MATCH(Inputs_ByPrg!V$5,Inputs_ByYear!$D$41:$Y$41,0))))</f>
        <v>0.17490591924365745</v>
      </c>
      <c r="W67" s="265">
        <f>V67*(1+(INDEX(Inputs_ByYear!$D$42:$Y$47,MATCH(Inputs_ByPrg!$C67,Inputs_ByYear!$B$42:$B$47,0),MATCH(Inputs_ByPrg!W$5,Inputs_ByYear!$D$41:$Y$41,0))))</f>
        <v>0.17490591924365745</v>
      </c>
      <c r="X67" s="265">
        <f>W67*(1+(INDEX(Inputs_ByYear!$D$42:$Y$47,MATCH(Inputs_ByPrg!$C67,Inputs_ByYear!$B$42:$B$47,0),MATCH(Inputs_ByPrg!X$5,Inputs_ByYear!$D$41:$Y$41,0))))</f>
        <v>0.17490591924365745</v>
      </c>
      <c r="Y67" s="265">
        <f>X67*(1+(INDEX(Inputs_ByYear!$D$42:$Y$47,MATCH(Inputs_ByPrg!$C67,Inputs_ByYear!$B$42:$B$47,0),MATCH(Inputs_ByPrg!Y$5,Inputs_ByYear!$D$41:$Y$41,0))))</f>
        <v>0.17490591924365745</v>
      </c>
      <c r="Z67" s="265">
        <f>Y67*(1+(INDEX(Inputs_ByYear!$D$42:$Y$47,MATCH(Inputs_ByPrg!$C67,Inputs_ByYear!$B$42:$B$47,0),MATCH(Inputs_ByPrg!Z$5,Inputs_ByYear!$D$41:$Y$41,0))))</f>
        <v>0.17490591924365745</v>
      </c>
      <c r="AA67" s="265">
        <f>Z67*(1+(INDEX(Inputs_ByYear!$D$42:$Y$47,MATCH(Inputs_ByPrg!$C67,Inputs_ByYear!$B$42:$B$47,0),MATCH(Inputs_ByPrg!AA$5,Inputs_ByYear!$D$41:$Y$41,0))))</f>
        <v>0.17490591924365745</v>
      </c>
      <c r="AB67" s="265">
        <f>AA67*(1+(INDEX(Inputs_ByYear!$D$42:$Y$47,MATCH(Inputs_ByPrg!$C67,Inputs_ByYear!$B$42:$B$47,0),MATCH(Inputs_ByPrg!AB$5,Inputs_ByYear!$D$41:$Y$41,0))))</f>
        <v>0.17490591924365745</v>
      </c>
      <c r="AC67" s="265">
        <f>AB67*(1+(INDEX(Inputs_ByYear!$D$42:$Y$47,MATCH(Inputs_ByPrg!$C67,Inputs_ByYear!$B$42:$B$47,0),MATCH(Inputs_ByPrg!AC$5,Inputs_ByYear!$D$41:$Y$41,0))))</f>
        <v>0.17490591924365745</v>
      </c>
      <c r="AD67" s="265">
        <f>AC67*(1+(INDEX(Inputs_ByYear!$D$42:$Y$47,MATCH(Inputs_ByPrg!$C67,Inputs_ByYear!$B$42:$B$47,0),MATCH(Inputs_ByPrg!AD$5,Inputs_ByYear!$D$41:$Y$41,0))))</f>
        <v>0.17490591924365745</v>
      </c>
      <c r="AE67" s="256"/>
    </row>
    <row r="68" spans="2:31" ht="14.75" customHeight="1" x14ac:dyDescent="0.25">
      <c r="B68" s="227" t="s">
        <v>259</v>
      </c>
      <c r="C68" s="227" t="s">
        <v>238</v>
      </c>
      <c r="D68" s="227" t="s">
        <v>326</v>
      </c>
      <c r="E68" s="260" t="str">
        <f t="shared" si="0"/>
        <v>B_Equity Eligible Contractor_&gt;500-2000</v>
      </c>
      <c r="F68" s="252">
        <v>0</v>
      </c>
      <c r="H68" s="288"/>
      <c r="I68" s="188">
        <v>0.18052316676714675</v>
      </c>
      <c r="J68" s="264">
        <f>I68*(1+(INDEX(Inputs_ByYear!$D$42:$Y$47,MATCH(Inputs_ByPrg!$C68,Inputs_ByYear!$B$42:$B$47,0),MATCH(Inputs_ByPrg!J$5,Inputs_ByYear!$D$41:$Y$41,0))))</f>
        <v>0.18052316676714675</v>
      </c>
      <c r="K68" s="265">
        <f>J68*(1+(INDEX(Inputs_ByYear!$D$42:$Y$47,MATCH(Inputs_ByPrg!$C68,Inputs_ByYear!$B$42:$B$47,0),MATCH(Inputs_ByPrg!K$5,Inputs_ByYear!$D$41:$Y$41,0))))</f>
        <v>0.18052316676714675</v>
      </c>
      <c r="L68" s="265">
        <f>K68*(1+(INDEX(Inputs_ByYear!$D$42:$Y$47,MATCH(Inputs_ByPrg!$C68,Inputs_ByYear!$B$42:$B$47,0),MATCH(Inputs_ByPrg!L$5,Inputs_ByYear!$D$41:$Y$41,0))))</f>
        <v>0.18052316676714675</v>
      </c>
      <c r="M68" s="265">
        <f>L68*(1+(INDEX(Inputs_ByYear!$D$42:$Y$47,MATCH(Inputs_ByPrg!$C68,Inputs_ByYear!$B$42:$B$47,0),MATCH(Inputs_ByPrg!M$5,Inputs_ByYear!$D$41:$Y$41,0))))</f>
        <v>0.18052316676714675</v>
      </c>
      <c r="N68" s="265">
        <f>M68*(1+(INDEX(Inputs_ByYear!$D$42:$Y$47,MATCH(Inputs_ByPrg!$C68,Inputs_ByYear!$B$42:$B$47,0),MATCH(Inputs_ByPrg!N$5,Inputs_ByYear!$D$41:$Y$41,0))))</f>
        <v>0.18052316676714675</v>
      </c>
      <c r="O68" s="265">
        <f>N68*(1+(INDEX(Inputs_ByYear!$D$42:$Y$47,MATCH(Inputs_ByPrg!$C68,Inputs_ByYear!$B$42:$B$47,0),MATCH(Inputs_ByPrg!O$5,Inputs_ByYear!$D$41:$Y$41,0))))</f>
        <v>0.18052316676714675</v>
      </c>
      <c r="P68" s="265">
        <f>O68*(1+(INDEX(Inputs_ByYear!$D$42:$Y$47,MATCH(Inputs_ByPrg!$C68,Inputs_ByYear!$B$42:$B$47,0),MATCH(Inputs_ByPrg!P$5,Inputs_ByYear!$D$41:$Y$41,0))))</f>
        <v>0.18052316676714675</v>
      </c>
      <c r="Q68" s="265">
        <f>P68*(1+(INDEX(Inputs_ByYear!$D$42:$Y$47,MATCH(Inputs_ByPrg!$C68,Inputs_ByYear!$B$42:$B$47,0),MATCH(Inputs_ByPrg!Q$5,Inputs_ByYear!$D$41:$Y$41,0))))</f>
        <v>0.18052316676714675</v>
      </c>
      <c r="R68" s="265">
        <f>Q68*(1+(INDEX(Inputs_ByYear!$D$42:$Y$47,MATCH(Inputs_ByPrg!$C68,Inputs_ByYear!$B$42:$B$47,0),MATCH(Inputs_ByPrg!R$5,Inputs_ByYear!$D$41:$Y$41,0))))</f>
        <v>0.18052316676714675</v>
      </c>
      <c r="S68" s="265">
        <f>R68*(1+(INDEX(Inputs_ByYear!$D$42:$Y$47,MATCH(Inputs_ByPrg!$C68,Inputs_ByYear!$B$42:$B$47,0),MATCH(Inputs_ByPrg!S$5,Inputs_ByYear!$D$41:$Y$41,0))))</f>
        <v>0.18052316676714675</v>
      </c>
      <c r="T68" s="265">
        <f>S68*(1+(INDEX(Inputs_ByYear!$D$42:$Y$47,MATCH(Inputs_ByPrg!$C68,Inputs_ByYear!$B$42:$B$47,0),MATCH(Inputs_ByPrg!T$5,Inputs_ByYear!$D$41:$Y$41,0))))</f>
        <v>0.18052316676714675</v>
      </c>
      <c r="U68" s="265">
        <f>T68*(1+(INDEX(Inputs_ByYear!$D$42:$Y$47,MATCH(Inputs_ByPrg!$C68,Inputs_ByYear!$B$42:$B$47,0),MATCH(Inputs_ByPrg!U$5,Inputs_ByYear!$D$41:$Y$41,0))))</f>
        <v>0.18052316676714675</v>
      </c>
      <c r="V68" s="265">
        <f>U68*(1+(INDEX(Inputs_ByYear!$D$42:$Y$47,MATCH(Inputs_ByPrg!$C68,Inputs_ByYear!$B$42:$B$47,0),MATCH(Inputs_ByPrg!V$5,Inputs_ByYear!$D$41:$Y$41,0))))</f>
        <v>0.18052316676714675</v>
      </c>
      <c r="W68" s="265">
        <f>V68*(1+(INDEX(Inputs_ByYear!$D$42:$Y$47,MATCH(Inputs_ByPrg!$C68,Inputs_ByYear!$B$42:$B$47,0),MATCH(Inputs_ByPrg!W$5,Inputs_ByYear!$D$41:$Y$41,0))))</f>
        <v>0.18052316676714675</v>
      </c>
      <c r="X68" s="265">
        <f>W68*(1+(INDEX(Inputs_ByYear!$D$42:$Y$47,MATCH(Inputs_ByPrg!$C68,Inputs_ByYear!$B$42:$B$47,0),MATCH(Inputs_ByPrg!X$5,Inputs_ByYear!$D$41:$Y$41,0))))</f>
        <v>0.18052316676714675</v>
      </c>
      <c r="Y68" s="265">
        <f>X68*(1+(INDEX(Inputs_ByYear!$D$42:$Y$47,MATCH(Inputs_ByPrg!$C68,Inputs_ByYear!$B$42:$B$47,0),MATCH(Inputs_ByPrg!Y$5,Inputs_ByYear!$D$41:$Y$41,0))))</f>
        <v>0.18052316676714675</v>
      </c>
      <c r="Z68" s="265">
        <f>Y68*(1+(INDEX(Inputs_ByYear!$D$42:$Y$47,MATCH(Inputs_ByPrg!$C68,Inputs_ByYear!$B$42:$B$47,0),MATCH(Inputs_ByPrg!Z$5,Inputs_ByYear!$D$41:$Y$41,0))))</f>
        <v>0.18052316676714675</v>
      </c>
      <c r="AA68" s="265">
        <f>Z68*(1+(INDEX(Inputs_ByYear!$D$42:$Y$47,MATCH(Inputs_ByPrg!$C68,Inputs_ByYear!$B$42:$B$47,0),MATCH(Inputs_ByPrg!AA$5,Inputs_ByYear!$D$41:$Y$41,0))))</f>
        <v>0.18052316676714675</v>
      </c>
      <c r="AB68" s="265">
        <f>AA68*(1+(INDEX(Inputs_ByYear!$D$42:$Y$47,MATCH(Inputs_ByPrg!$C68,Inputs_ByYear!$B$42:$B$47,0),MATCH(Inputs_ByPrg!AB$5,Inputs_ByYear!$D$41:$Y$41,0))))</f>
        <v>0.18052316676714675</v>
      </c>
      <c r="AC68" s="265">
        <f>AB68*(1+(INDEX(Inputs_ByYear!$D$42:$Y$47,MATCH(Inputs_ByPrg!$C68,Inputs_ByYear!$B$42:$B$47,0),MATCH(Inputs_ByPrg!AC$5,Inputs_ByYear!$D$41:$Y$41,0))))</f>
        <v>0.18052316676714675</v>
      </c>
      <c r="AD68" s="265">
        <f>AC68*(1+(INDEX(Inputs_ByYear!$D$42:$Y$47,MATCH(Inputs_ByPrg!$C68,Inputs_ByYear!$B$42:$B$47,0),MATCH(Inputs_ByPrg!AD$5,Inputs_ByYear!$D$41:$Y$41,0))))</f>
        <v>0.18052316676714675</v>
      </c>
      <c r="AE68" s="256"/>
    </row>
    <row r="69" spans="2:31" ht="14.75" customHeight="1" x14ac:dyDescent="0.25">
      <c r="B69" s="227" t="s">
        <v>259</v>
      </c>
      <c r="C69" s="227" t="s">
        <v>238</v>
      </c>
      <c r="D69" s="227" t="s">
        <v>327</v>
      </c>
      <c r="E69" s="260" t="str">
        <f t="shared" si="0"/>
        <v>B_Equity Eligible Contractor_&gt;2000-5000</v>
      </c>
      <c r="F69" s="252">
        <v>0.49751243781094523</v>
      </c>
      <c r="H69" s="288"/>
      <c r="I69" s="188">
        <v>0.18508867774164023</v>
      </c>
      <c r="J69" s="264">
        <f>I69*(1+(INDEX(Inputs_ByYear!$D$42:$Y$47,MATCH(Inputs_ByPrg!$C69,Inputs_ByYear!$B$42:$B$47,0),MATCH(Inputs_ByPrg!J$5,Inputs_ByYear!$D$41:$Y$41,0))))</f>
        <v>0.18508867774164023</v>
      </c>
      <c r="K69" s="265">
        <f>J69*(1+(INDEX(Inputs_ByYear!$D$42:$Y$47,MATCH(Inputs_ByPrg!$C69,Inputs_ByYear!$B$42:$B$47,0),MATCH(Inputs_ByPrg!K$5,Inputs_ByYear!$D$41:$Y$41,0))))</f>
        <v>0.18508867774164023</v>
      </c>
      <c r="L69" s="265">
        <f>K69*(1+(INDEX(Inputs_ByYear!$D$42:$Y$47,MATCH(Inputs_ByPrg!$C69,Inputs_ByYear!$B$42:$B$47,0),MATCH(Inputs_ByPrg!L$5,Inputs_ByYear!$D$41:$Y$41,0))))</f>
        <v>0.18508867774164023</v>
      </c>
      <c r="M69" s="265">
        <f>L69*(1+(INDEX(Inputs_ByYear!$D$42:$Y$47,MATCH(Inputs_ByPrg!$C69,Inputs_ByYear!$B$42:$B$47,0),MATCH(Inputs_ByPrg!M$5,Inputs_ByYear!$D$41:$Y$41,0))))</f>
        <v>0.18508867774164023</v>
      </c>
      <c r="N69" s="265">
        <f>M69*(1+(INDEX(Inputs_ByYear!$D$42:$Y$47,MATCH(Inputs_ByPrg!$C69,Inputs_ByYear!$B$42:$B$47,0),MATCH(Inputs_ByPrg!N$5,Inputs_ByYear!$D$41:$Y$41,0))))</f>
        <v>0.18508867774164023</v>
      </c>
      <c r="O69" s="265">
        <f>N69*(1+(INDEX(Inputs_ByYear!$D$42:$Y$47,MATCH(Inputs_ByPrg!$C69,Inputs_ByYear!$B$42:$B$47,0),MATCH(Inputs_ByPrg!O$5,Inputs_ByYear!$D$41:$Y$41,0))))</f>
        <v>0.18508867774164023</v>
      </c>
      <c r="P69" s="265">
        <f>O69*(1+(INDEX(Inputs_ByYear!$D$42:$Y$47,MATCH(Inputs_ByPrg!$C69,Inputs_ByYear!$B$42:$B$47,0),MATCH(Inputs_ByPrg!P$5,Inputs_ByYear!$D$41:$Y$41,0))))</f>
        <v>0.18508867774164023</v>
      </c>
      <c r="Q69" s="265">
        <f>P69*(1+(INDEX(Inputs_ByYear!$D$42:$Y$47,MATCH(Inputs_ByPrg!$C69,Inputs_ByYear!$B$42:$B$47,0),MATCH(Inputs_ByPrg!Q$5,Inputs_ByYear!$D$41:$Y$41,0))))</f>
        <v>0.18508867774164023</v>
      </c>
      <c r="R69" s="265">
        <f>Q69*(1+(INDEX(Inputs_ByYear!$D$42:$Y$47,MATCH(Inputs_ByPrg!$C69,Inputs_ByYear!$B$42:$B$47,0),MATCH(Inputs_ByPrg!R$5,Inputs_ByYear!$D$41:$Y$41,0))))</f>
        <v>0.18508867774164023</v>
      </c>
      <c r="S69" s="265">
        <f>R69*(1+(INDEX(Inputs_ByYear!$D$42:$Y$47,MATCH(Inputs_ByPrg!$C69,Inputs_ByYear!$B$42:$B$47,0),MATCH(Inputs_ByPrg!S$5,Inputs_ByYear!$D$41:$Y$41,0))))</f>
        <v>0.18508867774164023</v>
      </c>
      <c r="T69" s="265">
        <f>S69*(1+(INDEX(Inputs_ByYear!$D$42:$Y$47,MATCH(Inputs_ByPrg!$C69,Inputs_ByYear!$B$42:$B$47,0),MATCH(Inputs_ByPrg!T$5,Inputs_ByYear!$D$41:$Y$41,0))))</f>
        <v>0.18508867774164023</v>
      </c>
      <c r="U69" s="265">
        <f>T69*(1+(INDEX(Inputs_ByYear!$D$42:$Y$47,MATCH(Inputs_ByPrg!$C69,Inputs_ByYear!$B$42:$B$47,0),MATCH(Inputs_ByPrg!U$5,Inputs_ByYear!$D$41:$Y$41,0))))</f>
        <v>0.18508867774164023</v>
      </c>
      <c r="V69" s="265">
        <f>U69*(1+(INDEX(Inputs_ByYear!$D$42:$Y$47,MATCH(Inputs_ByPrg!$C69,Inputs_ByYear!$B$42:$B$47,0),MATCH(Inputs_ByPrg!V$5,Inputs_ByYear!$D$41:$Y$41,0))))</f>
        <v>0.18508867774164023</v>
      </c>
      <c r="W69" s="265">
        <f>V69*(1+(INDEX(Inputs_ByYear!$D$42:$Y$47,MATCH(Inputs_ByPrg!$C69,Inputs_ByYear!$B$42:$B$47,0),MATCH(Inputs_ByPrg!W$5,Inputs_ByYear!$D$41:$Y$41,0))))</f>
        <v>0.18508867774164023</v>
      </c>
      <c r="X69" s="265">
        <f>W69*(1+(INDEX(Inputs_ByYear!$D$42:$Y$47,MATCH(Inputs_ByPrg!$C69,Inputs_ByYear!$B$42:$B$47,0),MATCH(Inputs_ByPrg!X$5,Inputs_ByYear!$D$41:$Y$41,0))))</f>
        <v>0.18508867774164023</v>
      </c>
      <c r="Y69" s="265">
        <f>X69*(1+(INDEX(Inputs_ByYear!$D$42:$Y$47,MATCH(Inputs_ByPrg!$C69,Inputs_ByYear!$B$42:$B$47,0),MATCH(Inputs_ByPrg!Y$5,Inputs_ByYear!$D$41:$Y$41,0))))</f>
        <v>0.18508867774164023</v>
      </c>
      <c r="Z69" s="265">
        <f>Y69*(1+(INDEX(Inputs_ByYear!$D$42:$Y$47,MATCH(Inputs_ByPrg!$C69,Inputs_ByYear!$B$42:$B$47,0),MATCH(Inputs_ByPrg!Z$5,Inputs_ByYear!$D$41:$Y$41,0))))</f>
        <v>0.18508867774164023</v>
      </c>
      <c r="AA69" s="265">
        <f>Z69*(1+(INDEX(Inputs_ByYear!$D$42:$Y$47,MATCH(Inputs_ByPrg!$C69,Inputs_ByYear!$B$42:$B$47,0),MATCH(Inputs_ByPrg!AA$5,Inputs_ByYear!$D$41:$Y$41,0))))</f>
        <v>0.18508867774164023</v>
      </c>
      <c r="AB69" s="265">
        <f>AA69*(1+(INDEX(Inputs_ByYear!$D$42:$Y$47,MATCH(Inputs_ByPrg!$C69,Inputs_ByYear!$B$42:$B$47,0),MATCH(Inputs_ByPrg!AB$5,Inputs_ByYear!$D$41:$Y$41,0))))</f>
        <v>0.18508867774164023</v>
      </c>
      <c r="AC69" s="265">
        <f>AB69*(1+(INDEX(Inputs_ByYear!$D$42:$Y$47,MATCH(Inputs_ByPrg!$C69,Inputs_ByYear!$B$42:$B$47,0),MATCH(Inputs_ByPrg!AC$5,Inputs_ByYear!$D$41:$Y$41,0))))</f>
        <v>0.18508867774164023</v>
      </c>
      <c r="AD69" s="265">
        <f>AC69*(1+(INDEX(Inputs_ByYear!$D$42:$Y$47,MATCH(Inputs_ByPrg!$C69,Inputs_ByYear!$B$42:$B$47,0),MATCH(Inputs_ByPrg!AD$5,Inputs_ByYear!$D$41:$Y$41,0))))</f>
        <v>0.18508867774164023</v>
      </c>
      <c r="AE69" s="256"/>
    </row>
    <row r="70" spans="2:31" x14ac:dyDescent="0.25">
      <c r="F70" s="266" t="s">
        <v>375</v>
      </c>
      <c r="I70" s="261"/>
    </row>
    <row r="72" spans="2:31" ht="14.5" x14ac:dyDescent="0.35">
      <c r="B72" s="262" t="s">
        <v>376</v>
      </c>
    </row>
    <row r="73" spans="2:31" x14ac:dyDescent="0.25">
      <c r="B73" s="227" t="s">
        <v>258</v>
      </c>
      <c r="C73" s="227" t="s">
        <v>233</v>
      </c>
      <c r="D73" s="263">
        <f t="shared" ref="D73:D78" si="1">SUMIFS($F$6:$F$69,$B$6:$B$69,$B73,$C$6:$C$69,$C73)</f>
        <v>1</v>
      </c>
    </row>
    <row r="74" spans="2:31" x14ac:dyDescent="0.25">
      <c r="B74" s="227" t="s">
        <v>258</v>
      </c>
      <c r="C74" s="227" t="s">
        <v>234</v>
      </c>
      <c r="D74" s="263">
        <f t="shared" si="1"/>
        <v>1.0000333333333333</v>
      </c>
    </row>
    <row r="75" spans="2:31" x14ac:dyDescent="0.25">
      <c r="B75" s="227" t="s">
        <v>258</v>
      </c>
      <c r="C75" s="227" t="s">
        <v>235</v>
      </c>
      <c r="D75" s="263">
        <f t="shared" si="1"/>
        <v>1</v>
      </c>
    </row>
    <row r="76" spans="2:31" x14ac:dyDescent="0.25">
      <c r="B76" s="227" t="s">
        <v>258</v>
      </c>
      <c r="C76" s="227" t="s">
        <v>248</v>
      </c>
      <c r="D76" s="263">
        <f t="shared" si="1"/>
        <v>1.0000333333333333</v>
      </c>
    </row>
    <row r="77" spans="2:31" x14ac:dyDescent="0.25">
      <c r="B77" s="227" t="s">
        <v>258</v>
      </c>
      <c r="C77" s="227" t="s">
        <v>237</v>
      </c>
      <c r="D77" s="263">
        <f t="shared" si="1"/>
        <v>1</v>
      </c>
    </row>
    <row r="78" spans="2:31" x14ac:dyDescent="0.25">
      <c r="B78" s="227" t="s">
        <v>258</v>
      </c>
      <c r="C78" s="227" t="s">
        <v>238</v>
      </c>
      <c r="D78" s="263">
        <f t="shared" si="1"/>
        <v>0.99502487562189046</v>
      </c>
    </row>
    <row r="80" spans="2:31" x14ac:dyDescent="0.25">
      <c r="B80" s="227" t="s">
        <v>259</v>
      </c>
      <c r="C80" s="227" t="s">
        <v>233</v>
      </c>
      <c r="D80" s="263">
        <f t="shared" ref="D80:D85" si="2">SUMIFS($F$6:$F$69,$B$6:$B$69,$B80,$C$6:$C$69,$C80)</f>
        <v>1</v>
      </c>
    </row>
    <row r="81" spans="2:4" x14ac:dyDescent="0.25">
      <c r="B81" s="227" t="s">
        <v>259</v>
      </c>
      <c r="C81" s="227" t="s">
        <v>234</v>
      </c>
      <c r="D81" s="263">
        <f t="shared" si="2"/>
        <v>0.99993333333333334</v>
      </c>
    </row>
    <row r="82" spans="2:4" x14ac:dyDescent="0.25">
      <c r="B82" s="227" t="s">
        <v>259</v>
      </c>
      <c r="C82" s="227" t="s">
        <v>235</v>
      </c>
      <c r="D82" s="263">
        <f t="shared" si="2"/>
        <v>1</v>
      </c>
    </row>
    <row r="83" spans="2:4" x14ac:dyDescent="0.25">
      <c r="B83" s="227" t="s">
        <v>259</v>
      </c>
      <c r="C83" s="227" t="s">
        <v>248</v>
      </c>
      <c r="D83" s="263">
        <f t="shared" si="2"/>
        <v>1</v>
      </c>
    </row>
    <row r="84" spans="2:4" x14ac:dyDescent="0.25">
      <c r="B84" s="227" t="s">
        <v>259</v>
      </c>
      <c r="C84" s="227" t="s">
        <v>237</v>
      </c>
      <c r="D84" s="263">
        <f t="shared" si="2"/>
        <v>1</v>
      </c>
    </row>
    <row r="85" spans="2:4" x14ac:dyDescent="0.25">
      <c r="B85" s="227" t="s">
        <v>259</v>
      </c>
      <c r="C85" s="227" t="s">
        <v>238</v>
      </c>
      <c r="D85" s="263">
        <f t="shared" si="2"/>
        <v>0.99502487562189046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5B8C6-8903-2844-AA8F-506363AFAF45}">
  <sheetPr>
    <tabColor theme="8" tint="0.79998168889431442"/>
  </sheetPr>
  <dimension ref="B2:Y101"/>
  <sheetViews>
    <sheetView showGridLines="0" workbookViewId="0">
      <selection activeCell="O62" sqref="O62"/>
    </sheetView>
  </sheetViews>
  <sheetFormatPr defaultColWidth="11" defaultRowHeight="12" x14ac:dyDescent="0.25"/>
  <cols>
    <col min="1" max="1" width="10.59765625" style="232" customWidth="1"/>
    <col min="2" max="2" width="28" style="232" bestFit="1" customWidth="1"/>
    <col min="3" max="3" width="8" style="248" bestFit="1" customWidth="1"/>
    <col min="4" max="4" width="10.59765625" style="232" bestFit="1" customWidth="1"/>
    <col min="5" max="16384" width="11" style="232"/>
  </cols>
  <sheetData>
    <row r="2" spans="2:25" ht="14.5" x14ac:dyDescent="0.25">
      <c r="B2" s="238" t="s">
        <v>377</v>
      </c>
    </row>
    <row r="3" spans="2:25" x14ac:dyDescent="0.25">
      <c r="B3" s="239" t="s">
        <v>62</v>
      </c>
      <c r="C3" s="246" t="s">
        <v>14</v>
      </c>
      <c r="D3" s="246" t="s">
        <v>15</v>
      </c>
    </row>
    <row r="4" spans="2:25" x14ac:dyDescent="0.25">
      <c r="B4" s="227" t="s">
        <v>378</v>
      </c>
      <c r="C4" s="249" t="s">
        <v>17</v>
      </c>
      <c r="D4" s="247">
        <v>5.0000000000000044E-3</v>
      </c>
      <c r="E4" s="240"/>
    </row>
    <row r="5" spans="2:25" customFormat="1" ht="11.5" x14ac:dyDescent="0.25"/>
    <row r="6" spans="2:25" customFormat="1" ht="14.5" x14ac:dyDescent="0.25">
      <c r="B6" s="342" t="s">
        <v>379</v>
      </c>
    </row>
    <row r="7" spans="2:25" customFormat="1" x14ac:dyDescent="0.25">
      <c r="B7" s="440" t="s">
        <v>187</v>
      </c>
      <c r="C7" s="441" t="s">
        <v>14</v>
      </c>
      <c r="D7" s="442" t="s">
        <v>304</v>
      </c>
      <c r="E7" s="442" t="s">
        <v>23</v>
      </c>
      <c r="F7" s="442" t="s">
        <v>24</v>
      </c>
      <c r="G7" s="442" t="s">
        <v>25</v>
      </c>
      <c r="H7" s="442" t="s">
        <v>26</v>
      </c>
      <c r="I7" s="442" t="s">
        <v>27</v>
      </c>
      <c r="J7" s="442" t="s">
        <v>28</v>
      </c>
      <c r="K7" s="442" t="s">
        <v>29</v>
      </c>
      <c r="L7" s="442" t="s">
        <v>30</v>
      </c>
      <c r="M7" s="442" t="s">
        <v>31</v>
      </c>
      <c r="N7" s="442" t="s">
        <v>32</v>
      </c>
      <c r="O7" s="442" t="s">
        <v>33</v>
      </c>
      <c r="P7" s="442" t="s">
        <v>34</v>
      </c>
      <c r="Q7" s="442" t="s">
        <v>35</v>
      </c>
      <c r="R7" s="442" t="s">
        <v>36</v>
      </c>
      <c r="S7" s="442" t="s">
        <v>37</v>
      </c>
      <c r="T7" s="442" t="s">
        <v>38</v>
      </c>
      <c r="U7" s="442" t="s">
        <v>39</v>
      </c>
      <c r="V7" s="442" t="s">
        <v>40</v>
      </c>
      <c r="W7" s="442" t="s">
        <v>41</v>
      </c>
      <c r="X7" s="442" t="s">
        <v>42</v>
      </c>
      <c r="Y7" s="442" t="s">
        <v>43</v>
      </c>
    </row>
    <row r="8" spans="2:25" x14ac:dyDescent="0.25">
      <c r="B8" s="227" t="s">
        <v>380</v>
      </c>
      <c r="C8" s="249" t="s">
        <v>17</v>
      </c>
      <c r="D8" s="20"/>
      <c r="E8" s="52"/>
      <c r="F8" s="20"/>
      <c r="G8" s="263">
        <f>IF('Scenario Dashboard'!C4=TRUE,40%,-1%)</f>
        <v>0.4</v>
      </c>
      <c r="H8" s="31">
        <v>-0.01</v>
      </c>
      <c r="I8" s="40">
        <v>-0.01</v>
      </c>
      <c r="J8" s="443">
        <v>-0.01</v>
      </c>
      <c r="K8" s="443">
        <v>-0.01</v>
      </c>
      <c r="L8" s="443">
        <v>-0.01</v>
      </c>
      <c r="M8" s="443">
        <v>-0.01</v>
      </c>
      <c r="N8" s="443">
        <v>-0.01</v>
      </c>
      <c r="O8" s="443">
        <v>-0.01</v>
      </c>
      <c r="P8" s="443">
        <v>-0.01</v>
      </c>
      <c r="Q8" s="443">
        <v>-0.01</v>
      </c>
      <c r="R8" s="443">
        <v>-0.01</v>
      </c>
      <c r="S8" s="443">
        <v>-0.01</v>
      </c>
      <c r="T8" s="443">
        <v>-0.01</v>
      </c>
      <c r="U8" s="443">
        <v>-0.01</v>
      </c>
      <c r="V8" s="443">
        <v>-0.01</v>
      </c>
      <c r="W8" s="443">
        <v>-0.01</v>
      </c>
      <c r="X8" s="443">
        <v>-0.01</v>
      </c>
      <c r="Y8" s="443">
        <v>-0.01</v>
      </c>
    </row>
    <row r="10" spans="2:25" ht="14.5" x14ac:dyDescent="0.25">
      <c r="B10" s="238" t="s">
        <v>381</v>
      </c>
      <c r="D10" s="243" t="s">
        <v>382</v>
      </c>
    </row>
    <row r="11" spans="2:25" x14ac:dyDescent="0.25">
      <c r="B11" s="239" t="s">
        <v>187</v>
      </c>
      <c r="C11" s="246" t="s">
        <v>14</v>
      </c>
      <c r="D11" s="242" t="s">
        <v>304</v>
      </c>
      <c r="E11" s="242" t="s">
        <v>23</v>
      </c>
      <c r="F11" s="242" t="s">
        <v>24</v>
      </c>
      <c r="G11" s="242" t="s">
        <v>25</v>
      </c>
      <c r="H11" s="242" t="s">
        <v>26</v>
      </c>
      <c r="I11" s="242" t="s">
        <v>27</v>
      </c>
      <c r="J11" s="242" t="s">
        <v>28</v>
      </c>
      <c r="K11" s="242" t="s">
        <v>29</v>
      </c>
      <c r="L11" s="242" t="s">
        <v>30</v>
      </c>
      <c r="M11" s="242" t="s">
        <v>31</v>
      </c>
      <c r="N11" s="242" t="s">
        <v>32</v>
      </c>
      <c r="O11" s="242" t="s">
        <v>33</v>
      </c>
      <c r="P11" s="242" t="s">
        <v>34</v>
      </c>
      <c r="Q11" s="242" t="s">
        <v>35</v>
      </c>
      <c r="R11" s="242" t="s">
        <v>36</v>
      </c>
      <c r="S11" s="242" t="s">
        <v>37</v>
      </c>
      <c r="T11" s="242" t="s">
        <v>38</v>
      </c>
      <c r="U11" s="242" t="s">
        <v>39</v>
      </c>
      <c r="V11" s="242" t="s">
        <v>40</v>
      </c>
      <c r="W11" s="242" t="s">
        <v>41</v>
      </c>
      <c r="X11" s="242" t="s">
        <v>42</v>
      </c>
      <c r="Y11" s="242" t="s">
        <v>43</v>
      </c>
    </row>
    <row r="12" spans="2:25" x14ac:dyDescent="0.25">
      <c r="B12" s="227" t="s">
        <v>233</v>
      </c>
      <c r="C12" s="249" t="s">
        <v>92</v>
      </c>
      <c r="D12" s="37">
        <v>0</v>
      </c>
      <c r="E12" s="37">
        <v>164820</v>
      </c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</row>
    <row r="13" spans="2:25" x14ac:dyDescent="0.25">
      <c r="B13" s="227" t="s">
        <v>234</v>
      </c>
      <c r="C13" s="249" t="s">
        <v>92</v>
      </c>
      <c r="D13" s="37">
        <v>0</v>
      </c>
      <c r="E13" s="37">
        <v>138099.57999999999</v>
      </c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</row>
    <row r="14" spans="2:25" x14ac:dyDescent="0.25">
      <c r="B14" s="227" t="s">
        <v>235</v>
      </c>
      <c r="C14" s="249" t="s">
        <v>92</v>
      </c>
      <c r="D14" s="37">
        <v>0</v>
      </c>
      <c r="E14" s="37">
        <v>147340</v>
      </c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</row>
    <row r="15" spans="2:25" x14ac:dyDescent="0.25">
      <c r="B15" s="227" t="s">
        <v>248</v>
      </c>
      <c r="C15" s="249" t="s">
        <v>92</v>
      </c>
      <c r="D15" s="37">
        <v>0</v>
      </c>
      <c r="E15" s="37">
        <v>141210</v>
      </c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</row>
    <row r="16" spans="2:25" x14ac:dyDescent="0.25">
      <c r="B16" s="227" t="s">
        <v>237</v>
      </c>
      <c r="C16" s="249" t="s">
        <v>92</v>
      </c>
      <c r="D16" s="37">
        <v>0</v>
      </c>
      <c r="E16" s="37">
        <v>85773.5</v>
      </c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</row>
    <row r="17" spans="2:25" x14ac:dyDescent="0.25">
      <c r="B17" s="227" t="s">
        <v>238</v>
      </c>
      <c r="C17" s="249" t="s">
        <v>92</v>
      </c>
      <c r="D17" s="37">
        <v>0</v>
      </c>
      <c r="E17" s="37">
        <v>165006.508</v>
      </c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</row>
    <row r="18" spans="2:25" x14ac:dyDescent="0.25">
      <c r="B18" s="241" t="s">
        <v>383</v>
      </c>
    </row>
    <row r="20" spans="2:25" ht="14.5" x14ac:dyDescent="0.25">
      <c r="B20" s="238" t="s">
        <v>384</v>
      </c>
      <c r="D20" s="243" t="s">
        <v>382</v>
      </c>
    </row>
    <row r="21" spans="2:25" x14ac:dyDescent="0.25">
      <c r="B21" s="239"/>
      <c r="C21" s="246" t="s">
        <v>14</v>
      </c>
      <c r="D21" s="242" t="s">
        <v>22</v>
      </c>
      <c r="E21" s="242" t="s">
        <v>23</v>
      </c>
      <c r="F21" s="242" t="s">
        <v>24</v>
      </c>
      <c r="G21" s="242" t="s">
        <v>25</v>
      </c>
      <c r="H21" s="242" t="s">
        <v>26</v>
      </c>
      <c r="I21" s="242" t="s">
        <v>27</v>
      </c>
      <c r="J21" s="242" t="s">
        <v>28</v>
      </c>
      <c r="K21" s="242" t="s">
        <v>29</v>
      </c>
      <c r="L21" s="242" t="s">
        <v>30</v>
      </c>
      <c r="M21" s="242" t="s">
        <v>31</v>
      </c>
      <c r="N21" s="242" t="s">
        <v>32</v>
      </c>
      <c r="O21" s="242" t="s">
        <v>33</v>
      </c>
      <c r="P21" s="242" t="s">
        <v>34</v>
      </c>
      <c r="Q21" s="242" t="s">
        <v>35</v>
      </c>
      <c r="R21" s="242" t="s">
        <v>36</v>
      </c>
      <c r="S21" s="242" t="s">
        <v>37</v>
      </c>
      <c r="T21" s="242" t="s">
        <v>38</v>
      </c>
      <c r="U21" s="242" t="s">
        <v>39</v>
      </c>
      <c r="V21" s="242" t="s">
        <v>40</v>
      </c>
      <c r="W21" s="242" t="s">
        <v>41</v>
      </c>
      <c r="X21" s="242" t="s">
        <v>42</v>
      </c>
      <c r="Y21" s="242" t="s">
        <v>43</v>
      </c>
    </row>
    <row r="22" spans="2:25" x14ac:dyDescent="0.25">
      <c r="B22" s="227" t="s">
        <v>385</v>
      </c>
      <c r="C22" s="249" t="s">
        <v>92</v>
      </c>
      <c r="D22" s="41">
        <f>INDEX('Scenario Dashboard'!$H$18:$H$43,MATCH(Inputs_ByYear!D$21,'Scenario Dashboard'!$G$18:$G$43,0))</f>
        <v>0</v>
      </c>
      <c r="E22" s="41">
        <f>INDEX('Scenario Dashboard'!$H$18:$H$43,MATCH(Inputs_ByYear!E$21,'Scenario Dashboard'!$G$18:$G$43,0))</f>
        <v>0</v>
      </c>
      <c r="F22" s="41">
        <f>INDEX('Scenario Dashboard'!$H$18:$H$43,MATCH(Inputs_ByYear!F$21,'Scenario Dashboard'!$G$18:$G$43,0))</f>
        <v>1200000</v>
      </c>
      <c r="G22" s="41">
        <f>INDEX('Scenario Dashboard'!$H$18:$H$43,MATCH(Inputs_ByYear!G$21,'Scenario Dashboard'!$G$18:$G$43,0))</f>
        <v>1000000</v>
      </c>
      <c r="H22" s="41">
        <f>INDEX('Scenario Dashboard'!$H$18:$H$43,MATCH(Inputs_ByYear!H$21,'Scenario Dashboard'!$G$18:$G$43,0))</f>
        <v>1000000</v>
      </c>
      <c r="I22" s="41">
        <f>INDEX('Scenario Dashboard'!$H$18:$H$43,MATCH(Inputs_ByYear!I$21,'Scenario Dashboard'!$G$18:$G$43,0))</f>
        <v>1200000</v>
      </c>
      <c r="J22" s="41">
        <f>INDEX('Scenario Dashboard'!$H$18:$H$43,MATCH(Inputs_ByYear!J$21,'Scenario Dashboard'!$G$18:$G$43,0))</f>
        <v>1200000</v>
      </c>
      <c r="K22" s="41">
        <f>INDEX('Scenario Dashboard'!$H$18:$H$43,MATCH(Inputs_ByYear!K$21,'Scenario Dashboard'!$G$18:$G$43,0))</f>
        <v>800000</v>
      </c>
      <c r="L22" s="41">
        <f>INDEX('Scenario Dashboard'!$H$18:$H$43,MATCH(Inputs_ByYear!L$21,'Scenario Dashboard'!$G$18:$G$43,0))</f>
        <v>800000</v>
      </c>
      <c r="M22" s="41">
        <f>INDEX('Scenario Dashboard'!$H$18:$H$43,MATCH(Inputs_ByYear!M$21,'Scenario Dashboard'!$G$18:$G$43,0))</f>
        <v>800000</v>
      </c>
      <c r="N22" s="41">
        <f>INDEX('Scenario Dashboard'!$H$18:$H$43,MATCH(Inputs_ByYear!N$21,'Scenario Dashboard'!$G$18:$G$43,0))</f>
        <v>800000</v>
      </c>
      <c r="O22" s="41">
        <f>INDEX('Scenario Dashboard'!$H$18:$H$43,MATCH(Inputs_ByYear!O$21,'Scenario Dashboard'!$G$18:$G$43,0))</f>
        <v>800000</v>
      </c>
      <c r="P22" s="41">
        <f>INDEX('Scenario Dashboard'!$H$18:$H$43,MATCH(Inputs_ByYear!P$21,'Scenario Dashboard'!$G$18:$G$43,0))</f>
        <v>800000</v>
      </c>
      <c r="Q22" s="41">
        <f>INDEX('Scenario Dashboard'!$H$18:$H$43,MATCH(Inputs_ByYear!Q$21,'Scenario Dashboard'!$G$18:$G$43,0))</f>
        <v>800000</v>
      </c>
      <c r="R22" s="41">
        <f>INDEX('Scenario Dashboard'!$H$18:$H$43,MATCH(Inputs_ByYear!R$21,'Scenario Dashboard'!$G$18:$G$43,0))</f>
        <v>800000</v>
      </c>
      <c r="S22" s="41">
        <f>INDEX('Scenario Dashboard'!$H$18:$H$43,MATCH(Inputs_ByYear!S$21,'Scenario Dashboard'!$G$18:$G$43,0))</f>
        <v>800000</v>
      </c>
      <c r="T22" s="41">
        <f>INDEX('Scenario Dashboard'!$H$18:$H$43,MATCH(Inputs_ByYear!T$21,'Scenario Dashboard'!$G$18:$G$43,0))</f>
        <v>800000</v>
      </c>
      <c r="U22" s="41">
        <f>INDEX('Scenario Dashboard'!$H$18:$H$43,MATCH(Inputs_ByYear!U$21,'Scenario Dashboard'!$G$18:$G$43,0))</f>
        <v>800000</v>
      </c>
      <c r="V22" s="41">
        <f>INDEX('Scenario Dashboard'!$H$18:$H$43,MATCH(Inputs_ByYear!V$21,'Scenario Dashboard'!$G$18:$G$43,0))</f>
        <v>800000</v>
      </c>
      <c r="W22" s="41">
        <f>INDEX('Scenario Dashboard'!$H$18:$H$43,MATCH(Inputs_ByYear!W$21,'Scenario Dashboard'!$G$18:$G$43,0))</f>
        <v>0</v>
      </c>
      <c r="X22" s="41">
        <f>INDEX('Scenario Dashboard'!$H$18:$H$43,MATCH(Inputs_ByYear!X$21,'Scenario Dashboard'!$G$18:$G$43,0))</f>
        <v>0</v>
      </c>
      <c r="Y22" s="41">
        <f>INDEX('Scenario Dashboard'!$H$18:$H$43,MATCH(Inputs_ByYear!Y$21,'Scenario Dashboard'!$G$18:$G$43,0))</f>
        <v>0</v>
      </c>
    </row>
    <row r="23" spans="2:25" x14ac:dyDescent="0.25">
      <c r="B23" s="227" t="s">
        <v>386</v>
      </c>
      <c r="C23" s="249" t="s">
        <v>289</v>
      </c>
      <c r="D23" s="37">
        <v>1</v>
      </c>
      <c r="E23" s="37">
        <v>1</v>
      </c>
      <c r="F23" s="37">
        <v>1</v>
      </c>
      <c r="G23" s="37">
        <v>1</v>
      </c>
      <c r="H23" s="37">
        <v>1</v>
      </c>
      <c r="I23" s="37">
        <v>1</v>
      </c>
      <c r="J23" s="37">
        <v>1</v>
      </c>
      <c r="K23" s="37">
        <v>1</v>
      </c>
      <c r="L23" s="37">
        <v>1</v>
      </c>
      <c r="M23" s="37">
        <v>1</v>
      </c>
      <c r="N23" s="37">
        <v>1</v>
      </c>
      <c r="O23" s="37">
        <v>1</v>
      </c>
      <c r="P23" s="37">
        <v>1</v>
      </c>
      <c r="Q23" s="37">
        <v>1</v>
      </c>
      <c r="R23" s="37">
        <v>1</v>
      </c>
      <c r="S23" s="37">
        <v>1</v>
      </c>
      <c r="T23" s="37">
        <v>1</v>
      </c>
      <c r="U23" s="37">
        <v>1</v>
      </c>
      <c r="V23" s="37">
        <v>1</v>
      </c>
      <c r="W23" s="37">
        <v>1</v>
      </c>
      <c r="X23" s="37">
        <v>1</v>
      </c>
      <c r="Y23" s="37">
        <v>1</v>
      </c>
    </row>
    <row r="25" spans="2:25" ht="14.5" x14ac:dyDescent="0.25">
      <c r="B25" s="238" t="s">
        <v>387</v>
      </c>
      <c r="D25" s="243" t="s">
        <v>382</v>
      </c>
    </row>
    <row r="26" spans="2:25" x14ac:dyDescent="0.25">
      <c r="B26" s="239" t="s">
        <v>343</v>
      </c>
      <c r="C26" s="246" t="s">
        <v>14</v>
      </c>
      <c r="D26" s="242" t="s">
        <v>22</v>
      </c>
      <c r="E26" s="242" t="s">
        <v>23</v>
      </c>
      <c r="F26" s="242" t="s">
        <v>24</v>
      </c>
      <c r="G26" s="242" t="s">
        <v>25</v>
      </c>
      <c r="H26" s="242" t="s">
        <v>26</v>
      </c>
      <c r="I26" s="242" t="s">
        <v>27</v>
      </c>
      <c r="J26" s="242" t="s">
        <v>28</v>
      </c>
      <c r="K26" s="242" t="s">
        <v>29</v>
      </c>
      <c r="L26" s="242" t="s">
        <v>30</v>
      </c>
      <c r="M26" s="242" t="s">
        <v>31</v>
      </c>
      <c r="N26" s="242" t="s">
        <v>32</v>
      </c>
      <c r="O26" s="242" t="s">
        <v>33</v>
      </c>
      <c r="P26" s="242" t="s">
        <v>34</v>
      </c>
      <c r="Q26" s="242" t="s">
        <v>35</v>
      </c>
      <c r="R26" s="242" t="s">
        <v>36</v>
      </c>
      <c r="S26" s="242" t="s">
        <v>37</v>
      </c>
      <c r="T26" s="242" t="s">
        <v>38</v>
      </c>
      <c r="U26" s="242" t="s">
        <v>39</v>
      </c>
      <c r="V26" s="242" t="s">
        <v>40</v>
      </c>
      <c r="W26" s="242" t="s">
        <v>41</v>
      </c>
      <c r="X26" s="242" t="s">
        <v>42</v>
      </c>
      <c r="Y26" s="242" t="s">
        <v>43</v>
      </c>
    </row>
    <row r="27" spans="2:25" x14ac:dyDescent="0.25">
      <c r="B27" s="227" t="s">
        <v>258</v>
      </c>
      <c r="C27" s="249" t="s">
        <v>17</v>
      </c>
      <c r="D27" s="237">
        <v>0.3</v>
      </c>
      <c r="E27" s="237">
        <v>0.3</v>
      </c>
      <c r="F27" s="237">
        <v>0.3</v>
      </c>
      <c r="G27" s="237">
        <v>0.3</v>
      </c>
      <c r="H27" s="237">
        <v>0.3</v>
      </c>
      <c r="I27" s="237">
        <v>0.3</v>
      </c>
      <c r="J27" s="237">
        <v>0.3</v>
      </c>
      <c r="K27" s="237">
        <v>0.3</v>
      </c>
      <c r="L27" s="237">
        <v>0.3</v>
      </c>
      <c r="M27" s="237">
        <v>0.3</v>
      </c>
      <c r="N27" s="237">
        <v>0.3</v>
      </c>
      <c r="O27" s="237">
        <v>0.3</v>
      </c>
      <c r="P27" s="237">
        <v>0.3</v>
      </c>
      <c r="Q27" s="237">
        <v>0.3</v>
      </c>
      <c r="R27" s="237">
        <v>0.3</v>
      </c>
      <c r="S27" s="237">
        <v>0.3</v>
      </c>
      <c r="T27" s="237">
        <v>0.3</v>
      </c>
      <c r="U27" s="237">
        <v>0.3</v>
      </c>
      <c r="V27" s="237">
        <v>0.3</v>
      </c>
      <c r="W27" s="237">
        <v>0.3</v>
      </c>
      <c r="X27" s="237">
        <v>0.3</v>
      </c>
      <c r="Y27" s="237">
        <v>0.3</v>
      </c>
    </row>
    <row r="28" spans="2:25" x14ac:dyDescent="0.25">
      <c r="B28" s="227" t="s">
        <v>259</v>
      </c>
      <c r="C28" s="249" t="s">
        <v>17</v>
      </c>
      <c r="D28" s="237">
        <v>0.7</v>
      </c>
      <c r="E28" s="237">
        <v>0.7</v>
      </c>
      <c r="F28" s="237">
        <v>0.7</v>
      </c>
      <c r="G28" s="237">
        <v>0.7</v>
      </c>
      <c r="H28" s="237">
        <v>0.7</v>
      </c>
      <c r="I28" s="237">
        <v>0.7</v>
      </c>
      <c r="J28" s="237">
        <v>0.7</v>
      </c>
      <c r="K28" s="237">
        <v>0.7</v>
      </c>
      <c r="L28" s="237">
        <v>0.7</v>
      </c>
      <c r="M28" s="237">
        <v>0.7</v>
      </c>
      <c r="N28" s="237">
        <v>0.7</v>
      </c>
      <c r="O28" s="237">
        <v>0.7</v>
      </c>
      <c r="P28" s="237">
        <v>0.7</v>
      </c>
      <c r="Q28" s="237">
        <v>0.7</v>
      </c>
      <c r="R28" s="237">
        <v>0.7</v>
      </c>
      <c r="S28" s="237">
        <v>0.7</v>
      </c>
      <c r="T28" s="237">
        <v>0.7</v>
      </c>
      <c r="U28" s="237">
        <v>0.7</v>
      </c>
      <c r="V28" s="237">
        <v>0.7</v>
      </c>
      <c r="W28" s="237">
        <v>0.7</v>
      </c>
      <c r="X28" s="237">
        <v>0.7</v>
      </c>
      <c r="Y28" s="237">
        <v>0.7</v>
      </c>
    </row>
    <row r="30" spans="2:25" ht="14.5" x14ac:dyDescent="0.25">
      <c r="B30" s="238" t="s">
        <v>388</v>
      </c>
      <c r="D30" s="243" t="s">
        <v>382</v>
      </c>
    </row>
    <row r="31" spans="2:25" x14ac:dyDescent="0.25">
      <c r="B31" s="239" t="s">
        <v>187</v>
      </c>
      <c r="C31" s="246" t="s">
        <v>14</v>
      </c>
      <c r="D31" s="242" t="s">
        <v>22</v>
      </c>
      <c r="E31" s="242" t="s">
        <v>23</v>
      </c>
      <c r="F31" s="242" t="s">
        <v>24</v>
      </c>
      <c r="G31" s="242" t="s">
        <v>25</v>
      </c>
      <c r="H31" s="242" t="s">
        <v>26</v>
      </c>
      <c r="I31" s="242" t="s">
        <v>27</v>
      </c>
      <c r="J31" s="242" t="s">
        <v>28</v>
      </c>
      <c r="K31" s="242" t="s">
        <v>29</v>
      </c>
      <c r="L31" s="242" t="s">
        <v>30</v>
      </c>
      <c r="M31" s="242" t="s">
        <v>31</v>
      </c>
      <c r="N31" s="242" t="s">
        <v>32</v>
      </c>
      <c r="O31" s="242" t="s">
        <v>33</v>
      </c>
      <c r="P31" s="242" t="s">
        <v>34</v>
      </c>
      <c r="Q31" s="242" t="s">
        <v>35</v>
      </c>
      <c r="R31" s="242" t="s">
        <v>36</v>
      </c>
      <c r="S31" s="242" t="s">
        <v>37</v>
      </c>
      <c r="T31" s="242" t="s">
        <v>38</v>
      </c>
      <c r="U31" s="242" t="s">
        <v>39</v>
      </c>
      <c r="V31" s="242" t="s">
        <v>40</v>
      </c>
      <c r="W31" s="242" t="s">
        <v>41</v>
      </c>
      <c r="X31" s="242" t="s">
        <v>42</v>
      </c>
      <c r="Y31" s="242" t="s">
        <v>43</v>
      </c>
    </row>
    <row r="32" spans="2:25" x14ac:dyDescent="0.25">
      <c r="B32" s="227" t="s">
        <v>233</v>
      </c>
      <c r="C32" s="249" t="s">
        <v>17</v>
      </c>
      <c r="D32" s="237">
        <v>0.18</v>
      </c>
      <c r="E32" s="237">
        <v>0.18</v>
      </c>
      <c r="F32" s="237">
        <v>0.18</v>
      </c>
      <c r="G32" s="237">
        <v>0.17</v>
      </c>
      <c r="H32" s="263">
        <f t="shared" ref="H32:Y32" si="0">G32</f>
        <v>0.17</v>
      </c>
      <c r="I32" s="263">
        <f t="shared" si="0"/>
        <v>0.17</v>
      </c>
      <c r="J32" s="263">
        <f t="shared" si="0"/>
        <v>0.17</v>
      </c>
      <c r="K32" s="263">
        <f t="shared" si="0"/>
        <v>0.17</v>
      </c>
      <c r="L32" s="263">
        <f t="shared" si="0"/>
        <v>0.17</v>
      </c>
      <c r="M32" s="263">
        <f t="shared" si="0"/>
        <v>0.17</v>
      </c>
      <c r="N32" s="263">
        <f t="shared" si="0"/>
        <v>0.17</v>
      </c>
      <c r="O32" s="263">
        <f t="shared" si="0"/>
        <v>0.17</v>
      </c>
      <c r="P32" s="263">
        <f t="shared" si="0"/>
        <v>0.17</v>
      </c>
      <c r="Q32" s="263">
        <f t="shared" si="0"/>
        <v>0.17</v>
      </c>
      <c r="R32" s="263">
        <f t="shared" si="0"/>
        <v>0.17</v>
      </c>
      <c r="S32" s="263">
        <f t="shared" si="0"/>
        <v>0.17</v>
      </c>
      <c r="T32" s="263">
        <f t="shared" si="0"/>
        <v>0.17</v>
      </c>
      <c r="U32" s="263">
        <f t="shared" si="0"/>
        <v>0.17</v>
      </c>
      <c r="V32" s="263">
        <f t="shared" si="0"/>
        <v>0.17</v>
      </c>
      <c r="W32" s="263">
        <f t="shared" si="0"/>
        <v>0.17</v>
      </c>
      <c r="X32" s="263">
        <f t="shared" si="0"/>
        <v>0.17</v>
      </c>
      <c r="Y32" s="263">
        <f t="shared" si="0"/>
        <v>0.17</v>
      </c>
    </row>
    <row r="33" spans="2:25" x14ac:dyDescent="0.25">
      <c r="B33" s="227" t="s">
        <v>234</v>
      </c>
      <c r="C33" s="249" t="s">
        <v>17</v>
      </c>
      <c r="D33" s="237">
        <v>0.18</v>
      </c>
      <c r="E33" s="237">
        <v>0.18</v>
      </c>
      <c r="F33" s="237">
        <v>0.18</v>
      </c>
      <c r="G33" s="237">
        <v>0.17</v>
      </c>
      <c r="H33" s="263">
        <f t="shared" ref="H33:Y33" si="1">G33</f>
        <v>0.17</v>
      </c>
      <c r="I33" s="263">
        <f t="shared" si="1"/>
        <v>0.17</v>
      </c>
      <c r="J33" s="263">
        <f t="shared" si="1"/>
        <v>0.17</v>
      </c>
      <c r="K33" s="263">
        <f t="shared" si="1"/>
        <v>0.17</v>
      </c>
      <c r="L33" s="263">
        <f t="shared" si="1"/>
        <v>0.17</v>
      </c>
      <c r="M33" s="263">
        <f t="shared" si="1"/>
        <v>0.17</v>
      </c>
      <c r="N33" s="263">
        <f t="shared" si="1"/>
        <v>0.17</v>
      </c>
      <c r="O33" s="263">
        <f t="shared" si="1"/>
        <v>0.17</v>
      </c>
      <c r="P33" s="263">
        <f t="shared" si="1"/>
        <v>0.17</v>
      </c>
      <c r="Q33" s="263">
        <f t="shared" si="1"/>
        <v>0.17</v>
      </c>
      <c r="R33" s="263">
        <f t="shared" si="1"/>
        <v>0.17</v>
      </c>
      <c r="S33" s="263">
        <f t="shared" si="1"/>
        <v>0.17</v>
      </c>
      <c r="T33" s="263">
        <f t="shared" si="1"/>
        <v>0.17</v>
      </c>
      <c r="U33" s="263">
        <f t="shared" si="1"/>
        <v>0.17</v>
      </c>
      <c r="V33" s="263">
        <f t="shared" si="1"/>
        <v>0.17</v>
      </c>
      <c r="W33" s="263">
        <f t="shared" si="1"/>
        <v>0.17</v>
      </c>
      <c r="X33" s="263">
        <f t="shared" si="1"/>
        <v>0.17</v>
      </c>
      <c r="Y33" s="263">
        <f t="shared" si="1"/>
        <v>0.17</v>
      </c>
    </row>
    <row r="34" spans="2:25" x14ac:dyDescent="0.25">
      <c r="B34" s="227" t="s">
        <v>235</v>
      </c>
      <c r="C34" s="249" t="s">
        <v>17</v>
      </c>
      <c r="D34" s="237">
        <v>0.27</v>
      </c>
      <c r="E34" s="237">
        <v>0.27</v>
      </c>
      <c r="F34" s="237">
        <v>0.26</v>
      </c>
      <c r="G34" s="237">
        <v>0.25</v>
      </c>
      <c r="H34" s="263">
        <f t="shared" ref="H34:Y34" si="2">G34</f>
        <v>0.25</v>
      </c>
      <c r="I34" s="263">
        <f t="shared" si="2"/>
        <v>0.25</v>
      </c>
      <c r="J34" s="263">
        <f t="shared" si="2"/>
        <v>0.25</v>
      </c>
      <c r="K34" s="263">
        <f t="shared" si="2"/>
        <v>0.25</v>
      </c>
      <c r="L34" s="263">
        <f t="shared" si="2"/>
        <v>0.25</v>
      </c>
      <c r="M34" s="263">
        <f t="shared" si="2"/>
        <v>0.25</v>
      </c>
      <c r="N34" s="263">
        <f t="shared" si="2"/>
        <v>0.25</v>
      </c>
      <c r="O34" s="263">
        <f t="shared" si="2"/>
        <v>0.25</v>
      </c>
      <c r="P34" s="263">
        <f t="shared" si="2"/>
        <v>0.25</v>
      </c>
      <c r="Q34" s="263">
        <f t="shared" si="2"/>
        <v>0.25</v>
      </c>
      <c r="R34" s="263">
        <f t="shared" si="2"/>
        <v>0.25</v>
      </c>
      <c r="S34" s="263">
        <f t="shared" si="2"/>
        <v>0.25</v>
      </c>
      <c r="T34" s="263">
        <f t="shared" si="2"/>
        <v>0.25</v>
      </c>
      <c r="U34" s="263">
        <f t="shared" si="2"/>
        <v>0.25</v>
      </c>
      <c r="V34" s="263">
        <f t="shared" si="2"/>
        <v>0.25</v>
      </c>
      <c r="W34" s="263">
        <f t="shared" si="2"/>
        <v>0.25</v>
      </c>
      <c r="X34" s="263">
        <f t="shared" si="2"/>
        <v>0.25</v>
      </c>
      <c r="Y34" s="263">
        <f t="shared" si="2"/>
        <v>0.25</v>
      </c>
    </row>
    <row r="35" spans="2:25" x14ac:dyDescent="0.25">
      <c r="B35" s="227" t="s">
        <v>248</v>
      </c>
      <c r="C35" s="249" t="s">
        <v>17</v>
      </c>
      <c r="D35" s="237">
        <v>0.13</v>
      </c>
      <c r="E35" s="237">
        <v>0.13</v>
      </c>
      <c r="F35" s="237">
        <v>0.05</v>
      </c>
      <c r="G35" s="237">
        <v>0.05</v>
      </c>
      <c r="H35" s="263">
        <f t="shared" ref="H35:Y35" si="3">G35</f>
        <v>0.05</v>
      </c>
      <c r="I35" s="263">
        <f t="shared" si="3"/>
        <v>0.05</v>
      </c>
      <c r="J35" s="263">
        <f t="shared" si="3"/>
        <v>0.05</v>
      </c>
      <c r="K35" s="263">
        <f t="shared" si="3"/>
        <v>0.05</v>
      </c>
      <c r="L35" s="263">
        <f t="shared" si="3"/>
        <v>0.05</v>
      </c>
      <c r="M35" s="263">
        <f t="shared" si="3"/>
        <v>0.05</v>
      </c>
      <c r="N35" s="263">
        <f t="shared" si="3"/>
        <v>0.05</v>
      </c>
      <c r="O35" s="263">
        <f t="shared" si="3"/>
        <v>0.05</v>
      </c>
      <c r="P35" s="263">
        <f t="shared" si="3"/>
        <v>0.05</v>
      </c>
      <c r="Q35" s="263">
        <f t="shared" si="3"/>
        <v>0.05</v>
      </c>
      <c r="R35" s="263">
        <f t="shared" si="3"/>
        <v>0.05</v>
      </c>
      <c r="S35" s="263">
        <f t="shared" si="3"/>
        <v>0.05</v>
      </c>
      <c r="T35" s="263">
        <f t="shared" si="3"/>
        <v>0.05</v>
      </c>
      <c r="U35" s="263">
        <f t="shared" si="3"/>
        <v>0.05</v>
      </c>
      <c r="V35" s="263">
        <f t="shared" si="3"/>
        <v>0.05</v>
      </c>
      <c r="W35" s="263">
        <f t="shared" si="3"/>
        <v>0.05</v>
      </c>
      <c r="X35" s="263">
        <f t="shared" si="3"/>
        <v>0.05</v>
      </c>
      <c r="Y35" s="263">
        <f t="shared" si="3"/>
        <v>0.05</v>
      </c>
    </row>
    <row r="36" spans="2:25" x14ac:dyDescent="0.25">
      <c r="B36" s="227" t="s">
        <v>237</v>
      </c>
      <c r="C36" s="249" t="s">
        <v>17</v>
      </c>
      <c r="D36" s="237">
        <v>0.04</v>
      </c>
      <c r="E36" s="237">
        <v>0.04</v>
      </c>
      <c r="F36" s="237">
        <v>0.11</v>
      </c>
      <c r="G36" s="237">
        <v>0.11</v>
      </c>
      <c r="H36" s="263">
        <f t="shared" ref="H36:Y36" si="4">G36</f>
        <v>0.11</v>
      </c>
      <c r="I36" s="263">
        <f t="shared" si="4"/>
        <v>0.11</v>
      </c>
      <c r="J36" s="263">
        <f t="shared" si="4"/>
        <v>0.11</v>
      </c>
      <c r="K36" s="263">
        <f t="shared" si="4"/>
        <v>0.11</v>
      </c>
      <c r="L36" s="263">
        <f t="shared" si="4"/>
        <v>0.11</v>
      </c>
      <c r="M36" s="263">
        <f t="shared" si="4"/>
        <v>0.11</v>
      </c>
      <c r="N36" s="263">
        <f t="shared" si="4"/>
        <v>0.11</v>
      </c>
      <c r="O36" s="263">
        <f t="shared" si="4"/>
        <v>0.11</v>
      </c>
      <c r="P36" s="263">
        <f t="shared" si="4"/>
        <v>0.11</v>
      </c>
      <c r="Q36" s="263">
        <f t="shared" si="4"/>
        <v>0.11</v>
      </c>
      <c r="R36" s="263">
        <f t="shared" si="4"/>
        <v>0.11</v>
      </c>
      <c r="S36" s="263">
        <f t="shared" si="4"/>
        <v>0.11</v>
      </c>
      <c r="T36" s="263">
        <f t="shared" si="4"/>
        <v>0.11</v>
      </c>
      <c r="U36" s="263">
        <f t="shared" si="4"/>
        <v>0.11</v>
      </c>
      <c r="V36" s="263">
        <f t="shared" si="4"/>
        <v>0.11</v>
      </c>
      <c r="W36" s="263">
        <f t="shared" si="4"/>
        <v>0.11</v>
      </c>
      <c r="X36" s="263">
        <f t="shared" si="4"/>
        <v>0.11</v>
      </c>
      <c r="Y36" s="263">
        <f t="shared" si="4"/>
        <v>0.11</v>
      </c>
    </row>
    <row r="37" spans="2:25" x14ac:dyDescent="0.25">
      <c r="B37" s="227" t="s">
        <v>238</v>
      </c>
      <c r="C37" s="249" t="s">
        <v>17</v>
      </c>
      <c r="D37" s="237">
        <v>0.2</v>
      </c>
      <c r="E37" s="237">
        <v>0.2</v>
      </c>
      <c r="F37" s="237">
        <v>0.22</v>
      </c>
      <c r="G37" s="237">
        <v>0.25</v>
      </c>
      <c r="H37" s="263">
        <f t="shared" ref="H37:Y37" si="5">G37</f>
        <v>0.25</v>
      </c>
      <c r="I37" s="263">
        <f t="shared" si="5"/>
        <v>0.25</v>
      </c>
      <c r="J37" s="263">
        <f t="shared" si="5"/>
        <v>0.25</v>
      </c>
      <c r="K37" s="263">
        <f t="shared" si="5"/>
        <v>0.25</v>
      </c>
      <c r="L37" s="263">
        <f t="shared" si="5"/>
        <v>0.25</v>
      </c>
      <c r="M37" s="263">
        <f t="shared" si="5"/>
        <v>0.25</v>
      </c>
      <c r="N37" s="263">
        <f t="shared" si="5"/>
        <v>0.25</v>
      </c>
      <c r="O37" s="263">
        <f t="shared" si="5"/>
        <v>0.25</v>
      </c>
      <c r="P37" s="263">
        <f t="shared" si="5"/>
        <v>0.25</v>
      </c>
      <c r="Q37" s="263">
        <f t="shared" si="5"/>
        <v>0.25</v>
      </c>
      <c r="R37" s="263">
        <f t="shared" si="5"/>
        <v>0.25</v>
      </c>
      <c r="S37" s="263">
        <f t="shared" si="5"/>
        <v>0.25</v>
      </c>
      <c r="T37" s="263">
        <f t="shared" si="5"/>
        <v>0.25</v>
      </c>
      <c r="U37" s="263">
        <f t="shared" si="5"/>
        <v>0.25</v>
      </c>
      <c r="V37" s="263">
        <f t="shared" si="5"/>
        <v>0.25</v>
      </c>
      <c r="W37" s="263">
        <f t="shared" si="5"/>
        <v>0.25</v>
      </c>
      <c r="X37" s="263">
        <f t="shared" si="5"/>
        <v>0.25</v>
      </c>
      <c r="Y37" s="263">
        <f t="shared" si="5"/>
        <v>0.25</v>
      </c>
    </row>
    <row r="38" spans="2:25" s="243" customFormat="1" x14ac:dyDescent="0.3">
      <c r="B38" s="236" t="s">
        <v>389</v>
      </c>
      <c r="C38" s="250"/>
      <c r="D38" s="244">
        <f>SUM(D32:D37)</f>
        <v>1</v>
      </c>
      <c r="E38" s="244">
        <f t="shared" ref="E38:Y38" si="6">SUM(E32:E37)</f>
        <v>1</v>
      </c>
      <c r="F38" s="244">
        <f t="shared" si="6"/>
        <v>1</v>
      </c>
      <c r="G38" s="244">
        <f t="shared" si="6"/>
        <v>1</v>
      </c>
      <c r="H38" s="244">
        <f t="shared" si="6"/>
        <v>1</v>
      </c>
      <c r="I38" s="244">
        <f t="shared" si="6"/>
        <v>1</v>
      </c>
      <c r="J38" s="244">
        <f t="shared" si="6"/>
        <v>1</v>
      </c>
      <c r="K38" s="244">
        <f t="shared" si="6"/>
        <v>1</v>
      </c>
      <c r="L38" s="244">
        <f t="shared" si="6"/>
        <v>1</v>
      </c>
      <c r="M38" s="244">
        <f t="shared" si="6"/>
        <v>1</v>
      </c>
      <c r="N38" s="244">
        <f t="shared" si="6"/>
        <v>1</v>
      </c>
      <c r="O38" s="244">
        <f t="shared" si="6"/>
        <v>1</v>
      </c>
      <c r="P38" s="244">
        <f t="shared" si="6"/>
        <v>1</v>
      </c>
      <c r="Q38" s="244">
        <f t="shared" si="6"/>
        <v>1</v>
      </c>
      <c r="R38" s="244">
        <f t="shared" si="6"/>
        <v>1</v>
      </c>
      <c r="S38" s="244">
        <f t="shared" si="6"/>
        <v>1</v>
      </c>
      <c r="T38" s="244">
        <f t="shared" si="6"/>
        <v>1</v>
      </c>
      <c r="U38" s="244">
        <f t="shared" si="6"/>
        <v>1</v>
      </c>
      <c r="V38" s="244">
        <f t="shared" si="6"/>
        <v>1</v>
      </c>
      <c r="W38" s="244">
        <f t="shared" si="6"/>
        <v>1</v>
      </c>
      <c r="X38" s="244">
        <f t="shared" si="6"/>
        <v>1</v>
      </c>
      <c r="Y38" s="244">
        <f t="shared" si="6"/>
        <v>1</v>
      </c>
    </row>
    <row r="39" spans="2:25" x14ac:dyDescent="0.25">
      <c r="B39" s="241"/>
    </row>
    <row r="40" spans="2:25" ht="14.5" x14ac:dyDescent="0.25">
      <c r="B40" s="238" t="s">
        <v>390</v>
      </c>
      <c r="D40" s="243" t="s">
        <v>382</v>
      </c>
    </row>
    <row r="41" spans="2:25" x14ac:dyDescent="0.25">
      <c r="B41" s="239" t="s">
        <v>187</v>
      </c>
      <c r="C41" s="246" t="s">
        <v>14</v>
      </c>
      <c r="D41" s="242" t="s">
        <v>22</v>
      </c>
      <c r="E41" s="242" t="s">
        <v>23</v>
      </c>
      <c r="F41" s="242" t="s">
        <v>24</v>
      </c>
      <c r="G41" s="242" t="s">
        <v>25</v>
      </c>
      <c r="H41" s="242" t="s">
        <v>26</v>
      </c>
      <c r="I41" s="242" t="s">
        <v>27</v>
      </c>
      <c r="J41" s="242" t="s">
        <v>28</v>
      </c>
      <c r="K41" s="242" t="s">
        <v>29</v>
      </c>
      <c r="L41" s="242" t="s">
        <v>30</v>
      </c>
      <c r="M41" s="242" t="s">
        <v>31</v>
      </c>
      <c r="N41" s="242" t="s">
        <v>32</v>
      </c>
      <c r="O41" s="242" t="s">
        <v>33</v>
      </c>
      <c r="P41" s="242" t="s">
        <v>34</v>
      </c>
      <c r="Q41" s="242" t="s">
        <v>35</v>
      </c>
      <c r="R41" s="242" t="s">
        <v>36</v>
      </c>
      <c r="S41" s="242" t="s">
        <v>37</v>
      </c>
      <c r="T41" s="242" t="s">
        <v>38</v>
      </c>
      <c r="U41" s="242" t="s">
        <v>39</v>
      </c>
      <c r="V41" s="242" t="s">
        <v>40</v>
      </c>
      <c r="W41" s="242" t="s">
        <v>41</v>
      </c>
      <c r="X41" s="242" t="s">
        <v>42</v>
      </c>
      <c r="Y41" s="242" t="s">
        <v>43</v>
      </c>
    </row>
    <row r="42" spans="2:25" x14ac:dyDescent="0.25">
      <c r="B42" s="227" t="s">
        <v>233</v>
      </c>
      <c r="C42" s="249" t="s">
        <v>17</v>
      </c>
      <c r="D42" s="237"/>
      <c r="E42" s="237">
        <v>0</v>
      </c>
      <c r="F42" s="237">
        <v>0</v>
      </c>
      <c r="G42" s="237">
        <v>0</v>
      </c>
      <c r="H42" s="237">
        <v>0</v>
      </c>
      <c r="I42" s="237">
        <v>0</v>
      </c>
      <c r="J42" s="237">
        <v>0</v>
      </c>
      <c r="K42" s="237">
        <v>0</v>
      </c>
      <c r="L42" s="237">
        <v>0</v>
      </c>
      <c r="M42" s="237">
        <v>0</v>
      </c>
      <c r="N42" s="237">
        <v>0</v>
      </c>
      <c r="O42" s="237">
        <v>0</v>
      </c>
      <c r="P42" s="237">
        <v>0</v>
      </c>
      <c r="Q42" s="237">
        <v>0</v>
      </c>
      <c r="R42" s="237">
        <v>0</v>
      </c>
      <c r="S42" s="237">
        <v>0</v>
      </c>
      <c r="T42" s="237">
        <v>0</v>
      </c>
      <c r="U42" s="237">
        <v>0</v>
      </c>
      <c r="V42" s="237">
        <v>0</v>
      </c>
      <c r="W42" s="237">
        <v>0</v>
      </c>
      <c r="X42" s="237">
        <v>0</v>
      </c>
      <c r="Y42" s="237">
        <v>0</v>
      </c>
    </row>
    <row r="43" spans="2:25" x14ac:dyDescent="0.25">
      <c r="B43" s="227" t="s">
        <v>234</v>
      </c>
      <c r="C43" s="249" t="s">
        <v>17</v>
      </c>
      <c r="D43" s="237"/>
      <c r="E43" s="237">
        <v>0</v>
      </c>
      <c r="F43" s="237">
        <v>0</v>
      </c>
      <c r="G43" s="237">
        <v>0</v>
      </c>
      <c r="H43" s="237">
        <v>0</v>
      </c>
      <c r="I43" s="237">
        <v>0</v>
      </c>
      <c r="J43" s="237">
        <v>0</v>
      </c>
      <c r="K43" s="237">
        <v>0</v>
      </c>
      <c r="L43" s="237">
        <v>0</v>
      </c>
      <c r="M43" s="237">
        <v>0</v>
      </c>
      <c r="N43" s="237">
        <v>0</v>
      </c>
      <c r="O43" s="237">
        <v>0</v>
      </c>
      <c r="P43" s="237">
        <v>0</v>
      </c>
      <c r="Q43" s="237">
        <v>0</v>
      </c>
      <c r="R43" s="237">
        <v>0</v>
      </c>
      <c r="S43" s="237">
        <v>0</v>
      </c>
      <c r="T43" s="237">
        <v>0</v>
      </c>
      <c r="U43" s="237">
        <v>0</v>
      </c>
      <c r="V43" s="237">
        <v>0</v>
      </c>
      <c r="W43" s="237">
        <v>0</v>
      </c>
      <c r="X43" s="237">
        <v>0</v>
      </c>
      <c r="Y43" s="237">
        <v>0</v>
      </c>
    </row>
    <row r="44" spans="2:25" x14ac:dyDescent="0.25">
      <c r="B44" s="227" t="s">
        <v>235</v>
      </c>
      <c r="C44" s="249" t="s">
        <v>17</v>
      </c>
      <c r="D44" s="237"/>
      <c r="E44" s="237">
        <v>0</v>
      </c>
      <c r="F44" s="237">
        <v>0</v>
      </c>
      <c r="G44" s="237">
        <v>0</v>
      </c>
      <c r="H44" s="237">
        <v>0</v>
      </c>
      <c r="I44" s="237">
        <v>0</v>
      </c>
      <c r="J44" s="237">
        <v>0</v>
      </c>
      <c r="K44" s="237">
        <v>0</v>
      </c>
      <c r="L44" s="237">
        <v>0</v>
      </c>
      <c r="M44" s="237">
        <v>0</v>
      </c>
      <c r="N44" s="237">
        <v>0</v>
      </c>
      <c r="O44" s="237">
        <v>0</v>
      </c>
      <c r="P44" s="237">
        <v>0</v>
      </c>
      <c r="Q44" s="237">
        <v>0</v>
      </c>
      <c r="R44" s="237">
        <v>0</v>
      </c>
      <c r="S44" s="237">
        <v>0</v>
      </c>
      <c r="T44" s="237">
        <v>0</v>
      </c>
      <c r="U44" s="237">
        <v>0</v>
      </c>
      <c r="V44" s="237">
        <v>0</v>
      </c>
      <c r="W44" s="237">
        <v>0</v>
      </c>
      <c r="X44" s="237">
        <v>0</v>
      </c>
      <c r="Y44" s="237">
        <v>0</v>
      </c>
    </row>
    <row r="45" spans="2:25" x14ac:dyDescent="0.25">
      <c r="B45" s="227" t="s">
        <v>248</v>
      </c>
      <c r="C45" s="249" t="s">
        <v>17</v>
      </c>
      <c r="D45" s="237"/>
      <c r="E45" s="237">
        <v>0</v>
      </c>
      <c r="F45" s="237">
        <v>0</v>
      </c>
      <c r="G45" s="237">
        <v>0</v>
      </c>
      <c r="H45" s="237">
        <v>0</v>
      </c>
      <c r="I45" s="237">
        <v>0</v>
      </c>
      <c r="J45" s="237">
        <v>0</v>
      </c>
      <c r="K45" s="237">
        <v>0</v>
      </c>
      <c r="L45" s="237">
        <v>0</v>
      </c>
      <c r="M45" s="237">
        <v>0</v>
      </c>
      <c r="N45" s="237">
        <v>0</v>
      </c>
      <c r="O45" s="237">
        <v>0</v>
      </c>
      <c r="P45" s="237">
        <v>0</v>
      </c>
      <c r="Q45" s="237">
        <v>0</v>
      </c>
      <c r="R45" s="237">
        <v>0</v>
      </c>
      <c r="S45" s="237">
        <v>0</v>
      </c>
      <c r="T45" s="237">
        <v>0</v>
      </c>
      <c r="U45" s="237">
        <v>0</v>
      </c>
      <c r="V45" s="237">
        <v>0</v>
      </c>
      <c r="W45" s="237">
        <v>0</v>
      </c>
      <c r="X45" s="237">
        <v>0</v>
      </c>
      <c r="Y45" s="237">
        <v>0</v>
      </c>
    </row>
    <row r="46" spans="2:25" x14ac:dyDescent="0.25">
      <c r="B46" s="227" t="s">
        <v>237</v>
      </c>
      <c r="C46" s="249" t="s">
        <v>17</v>
      </c>
      <c r="D46" s="237"/>
      <c r="E46" s="237">
        <v>0</v>
      </c>
      <c r="F46" s="237">
        <v>0</v>
      </c>
      <c r="G46" s="237">
        <v>0</v>
      </c>
      <c r="H46" s="237">
        <v>0</v>
      </c>
      <c r="I46" s="237">
        <v>0</v>
      </c>
      <c r="J46" s="237">
        <v>0</v>
      </c>
      <c r="K46" s="237">
        <v>0</v>
      </c>
      <c r="L46" s="237">
        <v>0</v>
      </c>
      <c r="M46" s="237">
        <v>0</v>
      </c>
      <c r="N46" s="237">
        <v>0</v>
      </c>
      <c r="O46" s="237">
        <v>0</v>
      </c>
      <c r="P46" s="237">
        <v>0</v>
      </c>
      <c r="Q46" s="237">
        <v>0</v>
      </c>
      <c r="R46" s="237">
        <v>0</v>
      </c>
      <c r="S46" s="237">
        <v>0</v>
      </c>
      <c r="T46" s="237">
        <v>0</v>
      </c>
      <c r="U46" s="237">
        <v>0</v>
      </c>
      <c r="V46" s="237">
        <v>0</v>
      </c>
      <c r="W46" s="237">
        <v>0</v>
      </c>
      <c r="X46" s="237">
        <v>0</v>
      </c>
      <c r="Y46" s="237">
        <v>0</v>
      </c>
    </row>
    <row r="47" spans="2:25" x14ac:dyDescent="0.25">
      <c r="B47" s="227" t="s">
        <v>238</v>
      </c>
      <c r="C47" s="249" t="s">
        <v>17</v>
      </c>
      <c r="D47" s="237"/>
      <c r="E47" s="237">
        <v>0</v>
      </c>
      <c r="F47" s="237">
        <v>0</v>
      </c>
      <c r="G47" s="237">
        <v>0</v>
      </c>
      <c r="H47" s="237">
        <v>0</v>
      </c>
      <c r="I47" s="237">
        <v>0</v>
      </c>
      <c r="J47" s="237">
        <v>0</v>
      </c>
      <c r="K47" s="237">
        <v>0</v>
      </c>
      <c r="L47" s="237">
        <v>0</v>
      </c>
      <c r="M47" s="237">
        <v>0</v>
      </c>
      <c r="N47" s="237">
        <v>0</v>
      </c>
      <c r="O47" s="237">
        <v>0</v>
      </c>
      <c r="P47" s="237">
        <v>0</v>
      </c>
      <c r="Q47" s="237">
        <v>0</v>
      </c>
      <c r="R47" s="237">
        <v>0</v>
      </c>
      <c r="S47" s="237">
        <v>0</v>
      </c>
      <c r="T47" s="237">
        <v>0</v>
      </c>
      <c r="U47" s="237">
        <v>0</v>
      </c>
      <c r="V47" s="237">
        <v>0</v>
      </c>
      <c r="W47" s="237">
        <v>0</v>
      </c>
      <c r="X47" s="237">
        <v>0</v>
      </c>
      <c r="Y47" s="237">
        <v>0</v>
      </c>
    </row>
    <row r="48" spans="2:25" x14ac:dyDescent="0.25">
      <c r="B48" s="245"/>
    </row>
    <row r="49" spans="2:4" ht="14.5" x14ac:dyDescent="0.25">
      <c r="B49" s="238" t="s">
        <v>391</v>
      </c>
    </row>
    <row r="50" spans="2:4" x14ac:dyDescent="0.25">
      <c r="B50" s="239" t="s">
        <v>187</v>
      </c>
      <c r="C50" s="246" t="s">
        <v>14</v>
      </c>
      <c r="D50" s="242" t="s">
        <v>360</v>
      </c>
    </row>
    <row r="51" spans="2:4" x14ac:dyDescent="0.25">
      <c r="B51" s="227" t="s">
        <v>233</v>
      </c>
      <c r="C51" s="249" t="s">
        <v>293</v>
      </c>
      <c r="D51" s="37">
        <v>15</v>
      </c>
    </row>
    <row r="52" spans="2:4" x14ac:dyDescent="0.25">
      <c r="B52" s="227" t="s">
        <v>234</v>
      </c>
      <c r="C52" s="249" t="s">
        <v>293</v>
      </c>
      <c r="D52" s="37">
        <v>15</v>
      </c>
    </row>
    <row r="53" spans="2:4" x14ac:dyDescent="0.25">
      <c r="B53" s="227" t="s">
        <v>235</v>
      </c>
      <c r="C53" s="249" t="s">
        <v>293</v>
      </c>
      <c r="D53" s="37">
        <v>20</v>
      </c>
    </row>
    <row r="54" spans="2:4" x14ac:dyDescent="0.25">
      <c r="B54" s="227" t="s">
        <v>248</v>
      </c>
      <c r="C54" s="249" t="s">
        <v>293</v>
      </c>
      <c r="D54" s="37">
        <v>20</v>
      </c>
    </row>
    <row r="55" spans="2:4" x14ac:dyDescent="0.25">
      <c r="B55" s="227" t="s">
        <v>237</v>
      </c>
      <c r="C55" s="249" t="s">
        <v>293</v>
      </c>
      <c r="D55" s="37">
        <v>15</v>
      </c>
    </row>
    <row r="56" spans="2:4" x14ac:dyDescent="0.25">
      <c r="B56" s="227" t="s">
        <v>238</v>
      </c>
      <c r="C56" s="249" t="s">
        <v>293</v>
      </c>
      <c r="D56" s="37">
        <v>15</v>
      </c>
    </row>
    <row r="58" spans="2:4" ht="14.5" x14ac:dyDescent="0.25">
      <c r="B58" s="238" t="s">
        <v>392</v>
      </c>
    </row>
    <row r="59" spans="2:4" x14ac:dyDescent="0.25">
      <c r="B59" s="239" t="s">
        <v>187</v>
      </c>
      <c r="C59" s="246" t="s">
        <v>14</v>
      </c>
      <c r="D59" s="242" t="s">
        <v>393</v>
      </c>
    </row>
    <row r="60" spans="2:4" x14ac:dyDescent="0.25">
      <c r="B60" s="227" t="s">
        <v>233</v>
      </c>
      <c r="C60" s="249" t="s">
        <v>293</v>
      </c>
      <c r="D60" s="37">
        <v>1</v>
      </c>
    </row>
    <row r="61" spans="2:4" x14ac:dyDescent="0.25">
      <c r="B61" s="227" t="s">
        <v>234</v>
      </c>
      <c r="C61" s="249" t="s">
        <v>293</v>
      </c>
      <c r="D61" s="37">
        <v>6</v>
      </c>
    </row>
    <row r="62" spans="2:4" x14ac:dyDescent="0.25">
      <c r="B62" s="227" t="s">
        <v>235</v>
      </c>
      <c r="C62" s="249" t="s">
        <v>293</v>
      </c>
      <c r="D62" s="37">
        <v>20</v>
      </c>
    </row>
    <row r="63" spans="2:4" x14ac:dyDescent="0.25">
      <c r="B63" s="227" t="s">
        <v>248</v>
      </c>
      <c r="C63" s="249" t="s">
        <v>293</v>
      </c>
      <c r="D63" s="37">
        <v>20</v>
      </c>
    </row>
    <row r="64" spans="2:4" x14ac:dyDescent="0.25">
      <c r="B64" s="227" t="s">
        <v>237</v>
      </c>
      <c r="C64" s="249" t="s">
        <v>293</v>
      </c>
      <c r="D64" s="37">
        <v>6</v>
      </c>
    </row>
    <row r="65" spans="2:4" x14ac:dyDescent="0.25">
      <c r="B65" s="227" t="s">
        <v>238</v>
      </c>
      <c r="C65" s="249" t="s">
        <v>293</v>
      </c>
      <c r="D65" s="37">
        <v>6</v>
      </c>
    </row>
    <row r="67" spans="2:4" ht="14.5" x14ac:dyDescent="0.25">
      <c r="B67" s="238" t="s">
        <v>394</v>
      </c>
    </row>
    <row r="68" spans="2:4" x14ac:dyDescent="0.25">
      <c r="B68" s="239" t="s">
        <v>187</v>
      </c>
      <c r="C68" s="246" t="s">
        <v>14</v>
      </c>
      <c r="D68" s="242" t="s">
        <v>395</v>
      </c>
    </row>
    <row r="69" spans="2:4" x14ac:dyDescent="0.25">
      <c r="B69" s="227" t="s">
        <v>233</v>
      </c>
      <c r="C69" s="249"/>
      <c r="D69" s="326">
        <v>0.5</v>
      </c>
    </row>
    <row r="70" spans="2:4" x14ac:dyDescent="0.25">
      <c r="B70" s="227" t="s">
        <v>234</v>
      </c>
      <c r="C70" s="249"/>
      <c r="D70" s="326">
        <v>0.15</v>
      </c>
    </row>
    <row r="71" spans="2:4" x14ac:dyDescent="0.25">
      <c r="B71" s="227" t="s">
        <v>235</v>
      </c>
      <c r="C71" s="249"/>
      <c r="D71" s="327" t="s">
        <v>257</v>
      </c>
    </row>
    <row r="72" spans="2:4" x14ac:dyDescent="0.25">
      <c r="B72" s="227" t="s">
        <v>248</v>
      </c>
      <c r="C72" s="249"/>
      <c r="D72" s="327" t="s">
        <v>257</v>
      </c>
    </row>
    <row r="73" spans="2:4" x14ac:dyDescent="0.25">
      <c r="B73" s="227" t="s">
        <v>237</v>
      </c>
      <c r="C73" s="249"/>
      <c r="D73" s="326">
        <v>0.15</v>
      </c>
    </row>
    <row r="74" spans="2:4" x14ac:dyDescent="0.25">
      <c r="B74" s="227" t="s">
        <v>238</v>
      </c>
      <c r="C74" s="249"/>
      <c r="D74" s="326">
        <v>0.15</v>
      </c>
    </row>
    <row r="76" spans="2:4" ht="14.5" x14ac:dyDescent="0.25">
      <c r="B76" s="238" t="s">
        <v>396</v>
      </c>
    </row>
    <row r="77" spans="2:4" x14ac:dyDescent="0.25">
      <c r="B77" s="239" t="s">
        <v>187</v>
      </c>
      <c r="C77" s="246" t="s">
        <v>14</v>
      </c>
      <c r="D77" s="242" t="s">
        <v>292</v>
      </c>
    </row>
    <row r="78" spans="2:4" x14ac:dyDescent="0.25">
      <c r="B78" s="227" t="s">
        <v>233</v>
      </c>
      <c r="C78" s="249" t="s">
        <v>293</v>
      </c>
      <c r="D78" s="37">
        <v>0</v>
      </c>
    </row>
    <row r="79" spans="2:4" x14ac:dyDescent="0.25">
      <c r="B79" s="227" t="s">
        <v>234</v>
      </c>
      <c r="C79" s="249" t="s">
        <v>293</v>
      </c>
      <c r="D79" s="37">
        <v>1</v>
      </c>
    </row>
    <row r="80" spans="2:4" x14ac:dyDescent="0.25">
      <c r="B80" s="227" t="s">
        <v>235</v>
      </c>
      <c r="C80" s="249" t="s">
        <v>293</v>
      </c>
      <c r="D80" s="329">
        <v>2</v>
      </c>
    </row>
    <row r="81" spans="2:4" x14ac:dyDescent="0.25">
      <c r="B81" s="227" t="s">
        <v>248</v>
      </c>
      <c r="C81" s="249" t="s">
        <v>293</v>
      </c>
      <c r="D81" s="329">
        <v>2</v>
      </c>
    </row>
    <row r="82" spans="2:4" x14ac:dyDescent="0.25">
      <c r="B82" s="227" t="s">
        <v>237</v>
      </c>
      <c r="C82" s="249" t="s">
        <v>293</v>
      </c>
      <c r="D82" s="37">
        <v>1</v>
      </c>
    </row>
    <row r="83" spans="2:4" x14ac:dyDescent="0.25">
      <c r="B83" s="227" t="s">
        <v>238</v>
      </c>
      <c r="C83" s="249" t="s">
        <v>293</v>
      </c>
      <c r="D83" s="37">
        <v>1</v>
      </c>
    </row>
    <row r="85" spans="2:4" ht="14.5" x14ac:dyDescent="0.25">
      <c r="B85" s="238" t="s">
        <v>397</v>
      </c>
    </row>
    <row r="86" spans="2:4" x14ac:dyDescent="0.25">
      <c r="B86" s="239" t="s">
        <v>187</v>
      </c>
      <c r="C86" s="246" t="s">
        <v>14</v>
      </c>
      <c r="D86" s="242" t="s">
        <v>292</v>
      </c>
    </row>
    <row r="87" spans="2:4" x14ac:dyDescent="0.25">
      <c r="B87" s="227" t="s">
        <v>233</v>
      </c>
      <c r="C87" s="249" t="s">
        <v>293</v>
      </c>
      <c r="D87" s="37">
        <v>0</v>
      </c>
    </row>
    <row r="88" spans="2:4" x14ac:dyDescent="0.25">
      <c r="B88" s="227" t="s">
        <v>234</v>
      </c>
      <c r="C88" s="249" t="s">
        <v>293</v>
      </c>
      <c r="D88" s="37">
        <v>0</v>
      </c>
    </row>
    <row r="89" spans="2:4" x14ac:dyDescent="0.25">
      <c r="B89" s="227" t="s">
        <v>235</v>
      </c>
      <c r="C89" s="249" t="s">
        <v>293</v>
      </c>
      <c r="D89" s="329">
        <v>0</v>
      </c>
    </row>
    <row r="90" spans="2:4" x14ac:dyDescent="0.25">
      <c r="B90" s="227" t="s">
        <v>248</v>
      </c>
      <c r="C90" s="249" t="s">
        <v>293</v>
      </c>
      <c r="D90" s="329">
        <v>0</v>
      </c>
    </row>
    <row r="91" spans="2:4" x14ac:dyDescent="0.25">
      <c r="B91" s="227" t="s">
        <v>237</v>
      </c>
      <c r="C91" s="249" t="s">
        <v>293</v>
      </c>
      <c r="D91" s="37">
        <v>0</v>
      </c>
    </row>
    <row r="92" spans="2:4" x14ac:dyDescent="0.25">
      <c r="B92" s="227" t="s">
        <v>238</v>
      </c>
      <c r="C92" s="249" t="s">
        <v>293</v>
      </c>
      <c r="D92" s="37">
        <v>0</v>
      </c>
    </row>
    <row r="94" spans="2:4" ht="14.5" x14ac:dyDescent="0.25">
      <c r="B94" s="238" t="s">
        <v>398</v>
      </c>
    </row>
    <row r="95" spans="2:4" x14ac:dyDescent="0.25">
      <c r="B95" s="239" t="s">
        <v>187</v>
      </c>
      <c r="C95" s="246" t="s">
        <v>14</v>
      </c>
      <c r="D95" s="242" t="s">
        <v>399</v>
      </c>
    </row>
    <row r="96" spans="2:4" x14ac:dyDescent="0.25">
      <c r="B96" s="227" t="s">
        <v>233</v>
      </c>
      <c r="C96" s="249"/>
      <c r="D96" s="328">
        <v>0.5</v>
      </c>
    </row>
    <row r="97" spans="2:4" x14ac:dyDescent="0.25">
      <c r="B97" s="227" t="s">
        <v>234</v>
      </c>
      <c r="C97" s="249"/>
      <c r="D97" s="328" t="s">
        <v>257</v>
      </c>
    </row>
    <row r="98" spans="2:4" x14ac:dyDescent="0.25">
      <c r="B98" s="227" t="s">
        <v>235</v>
      </c>
      <c r="C98" s="249"/>
      <c r="D98" s="328" t="s">
        <v>257</v>
      </c>
    </row>
    <row r="99" spans="2:4" x14ac:dyDescent="0.25">
      <c r="B99" s="227" t="s">
        <v>248</v>
      </c>
      <c r="C99" s="249"/>
      <c r="D99" s="328" t="s">
        <v>257</v>
      </c>
    </row>
    <row r="100" spans="2:4" x14ac:dyDescent="0.25">
      <c r="B100" s="227" t="s">
        <v>237</v>
      </c>
      <c r="C100" s="249"/>
      <c r="D100" s="328" t="s">
        <v>257</v>
      </c>
    </row>
    <row r="101" spans="2:4" x14ac:dyDescent="0.25">
      <c r="B101" s="227" t="s">
        <v>238</v>
      </c>
      <c r="C101" s="249"/>
      <c r="D101" s="328" t="s">
        <v>257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4A36A-62B6-42AC-8F56-3F2D1920421F}">
  <sheetPr>
    <tabColor theme="8" tint="0.79998168889431442"/>
  </sheetPr>
  <dimension ref="B1:Z68"/>
  <sheetViews>
    <sheetView workbookViewId="0"/>
  </sheetViews>
  <sheetFormatPr defaultColWidth="9" defaultRowHeight="11.5" x14ac:dyDescent="0.25"/>
  <cols>
    <col min="1" max="1" width="2.3984375" style="76" customWidth="1"/>
    <col min="2" max="2" width="15" style="76" bestFit="1" customWidth="1"/>
    <col min="3" max="3" width="20" style="76" bestFit="1" customWidth="1"/>
    <col min="4" max="4" width="18.59765625" style="76" bestFit="1" customWidth="1"/>
    <col min="5" max="5" width="17.59765625" style="76" customWidth="1"/>
    <col min="6" max="6" width="17.59765625" style="76" bestFit="1" customWidth="1"/>
    <col min="7" max="10" width="18.59765625" style="76" bestFit="1" customWidth="1"/>
    <col min="11" max="11" width="20.3984375" style="76" bestFit="1" customWidth="1"/>
    <col min="12" max="12" width="18.59765625" style="76" bestFit="1" customWidth="1"/>
    <col min="13" max="13" width="23.59765625" style="76" customWidth="1"/>
    <col min="14" max="14" width="18" style="76" bestFit="1" customWidth="1"/>
    <col min="15" max="15" width="19.59765625" style="76" bestFit="1" customWidth="1"/>
    <col min="16" max="16" width="17.3984375" style="76" customWidth="1"/>
    <col min="17" max="17" width="18.59765625" style="76" bestFit="1" customWidth="1"/>
    <col min="18" max="18" width="17.3984375" style="76" bestFit="1" customWidth="1"/>
    <col min="19" max="20" width="18.59765625" style="76" bestFit="1" customWidth="1"/>
    <col min="21" max="22" width="17" style="76" bestFit="1" customWidth="1"/>
    <col min="23" max="26" width="12.59765625" style="76" bestFit="1" customWidth="1"/>
    <col min="27" max="16384" width="9" style="76"/>
  </cols>
  <sheetData>
    <row r="1" spans="2:26" ht="12" x14ac:dyDescent="0.25">
      <c r="D1" s="197" t="s">
        <v>223</v>
      </c>
      <c r="E1" s="101" t="s">
        <v>400</v>
      </c>
      <c r="F1" s="86" t="s">
        <v>225</v>
      </c>
    </row>
    <row r="2" spans="2:26" ht="19" thickBot="1" x14ac:dyDescent="0.5">
      <c r="B2" s="199" t="s">
        <v>401</v>
      </c>
    </row>
    <row r="4" spans="2:26" s="75" customFormat="1" x14ac:dyDescent="0.25">
      <c r="B4" s="85" t="s">
        <v>350</v>
      </c>
    </row>
    <row r="6" spans="2:26" x14ac:dyDescent="0.25">
      <c r="B6" s="77"/>
      <c r="C6" s="77" t="s">
        <v>78</v>
      </c>
      <c r="D6" s="77" t="s">
        <v>78</v>
      </c>
      <c r="E6" s="77" t="s">
        <v>78</v>
      </c>
      <c r="F6" s="77" t="s">
        <v>78</v>
      </c>
      <c r="G6" s="77" t="s">
        <v>78</v>
      </c>
      <c r="H6" s="77" t="s">
        <v>78</v>
      </c>
      <c r="I6" s="77" t="s">
        <v>44</v>
      </c>
      <c r="J6" s="77" t="s">
        <v>44</v>
      </c>
      <c r="K6" s="77" t="s">
        <v>44</v>
      </c>
      <c r="L6" s="77" t="s">
        <v>44</v>
      </c>
      <c r="M6" s="77" t="s">
        <v>44</v>
      </c>
      <c r="N6" s="77" t="s">
        <v>44</v>
      </c>
      <c r="O6" s="77" t="s">
        <v>45</v>
      </c>
      <c r="P6" s="77" t="s">
        <v>45</v>
      </c>
      <c r="Q6" s="77" t="s">
        <v>45</v>
      </c>
      <c r="R6" s="77" t="s">
        <v>45</v>
      </c>
      <c r="S6" s="77" t="s">
        <v>45</v>
      </c>
      <c r="T6" s="77" t="s">
        <v>45</v>
      </c>
      <c r="U6" s="77" t="s">
        <v>46</v>
      </c>
      <c r="V6" s="77" t="s">
        <v>46</v>
      </c>
      <c r="W6" s="77" t="s">
        <v>46</v>
      </c>
      <c r="X6" s="77" t="s">
        <v>46</v>
      </c>
      <c r="Y6" s="77" t="s">
        <v>46</v>
      </c>
      <c r="Z6" s="77" t="s">
        <v>46</v>
      </c>
    </row>
    <row r="7" spans="2:26" x14ac:dyDescent="0.25">
      <c r="B7" s="77"/>
      <c r="C7" s="75" t="s">
        <v>107</v>
      </c>
      <c r="D7" s="75" t="s">
        <v>107</v>
      </c>
      <c r="E7" s="75" t="s">
        <v>107</v>
      </c>
      <c r="F7" s="75" t="s">
        <v>107</v>
      </c>
      <c r="G7" s="75" t="s">
        <v>107</v>
      </c>
      <c r="H7" s="75" t="s">
        <v>107</v>
      </c>
      <c r="I7" s="75" t="s">
        <v>107</v>
      </c>
      <c r="J7" s="75" t="s">
        <v>107</v>
      </c>
      <c r="K7" s="75" t="s">
        <v>107</v>
      </c>
      <c r="L7" s="75" t="s">
        <v>107</v>
      </c>
      <c r="M7" s="75" t="s">
        <v>107</v>
      </c>
      <c r="N7" s="75" t="s">
        <v>107</v>
      </c>
      <c r="O7" s="75" t="s">
        <v>107</v>
      </c>
      <c r="P7" s="75" t="s">
        <v>107</v>
      </c>
      <c r="Q7" s="75" t="s">
        <v>107</v>
      </c>
      <c r="R7" s="75" t="s">
        <v>107</v>
      </c>
      <c r="S7" s="75" t="s">
        <v>107</v>
      </c>
      <c r="T7" s="75" t="s">
        <v>107</v>
      </c>
      <c r="U7" s="75" t="s">
        <v>107</v>
      </c>
      <c r="V7" s="75" t="s">
        <v>107</v>
      </c>
      <c r="W7" s="75" t="s">
        <v>107</v>
      </c>
      <c r="X7" s="75" t="s">
        <v>107</v>
      </c>
      <c r="Y7" s="75" t="s">
        <v>107</v>
      </c>
      <c r="Z7" s="75" t="s">
        <v>107</v>
      </c>
    </row>
    <row r="8" spans="2:26" x14ac:dyDescent="0.25">
      <c r="B8" s="77" t="s">
        <v>149</v>
      </c>
      <c r="C8" s="75" t="s">
        <v>233</v>
      </c>
      <c r="D8" s="75" t="s">
        <v>234</v>
      </c>
      <c r="E8" s="75" t="s">
        <v>235</v>
      </c>
      <c r="F8" s="75" t="s">
        <v>236</v>
      </c>
      <c r="G8" s="75" t="s">
        <v>237</v>
      </c>
      <c r="H8" s="75" t="s">
        <v>238</v>
      </c>
      <c r="I8" s="75" t="s">
        <v>233</v>
      </c>
      <c r="J8" s="75" t="s">
        <v>234</v>
      </c>
      <c r="K8" s="75" t="s">
        <v>235</v>
      </c>
      <c r="L8" s="75" t="s">
        <v>236</v>
      </c>
      <c r="M8" s="75" t="s">
        <v>237</v>
      </c>
      <c r="N8" s="75" t="s">
        <v>238</v>
      </c>
      <c r="O8" s="75" t="s">
        <v>233</v>
      </c>
      <c r="P8" s="75" t="s">
        <v>234</v>
      </c>
      <c r="Q8" s="75" t="s">
        <v>235</v>
      </c>
      <c r="R8" s="75" t="s">
        <v>236</v>
      </c>
      <c r="S8" s="75" t="s">
        <v>237</v>
      </c>
      <c r="T8" s="75" t="s">
        <v>238</v>
      </c>
      <c r="U8" s="75" t="s">
        <v>233</v>
      </c>
      <c r="V8" s="75" t="s">
        <v>234</v>
      </c>
      <c r="W8" s="75" t="s">
        <v>235</v>
      </c>
      <c r="X8" s="75" t="s">
        <v>236</v>
      </c>
      <c r="Y8" s="75" t="s">
        <v>237</v>
      </c>
      <c r="Z8" s="75" t="s">
        <v>238</v>
      </c>
    </row>
    <row r="9" spans="2:26" x14ac:dyDescent="0.25">
      <c r="B9" s="78"/>
      <c r="C9" s="78"/>
      <c r="D9" s="78"/>
      <c r="E9" s="78"/>
      <c r="F9" s="78"/>
      <c r="G9" s="78"/>
      <c r="H9" s="78"/>
      <c r="I9" s="79"/>
      <c r="J9" s="79"/>
      <c r="K9" s="79"/>
      <c r="L9" s="79"/>
      <c r="M9" s="79"/>
      <c r="N9" s="79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</row>
    <row r="10" spans="2:26" x14ac:dyDescent="0.25">
      <c r="B10" s="80" t="s">
        <v>94</v>
      </c>
      <c r="C10" s="102">
        <v>208957</v>
      </c>
      <c r="D10" s="102">
        <v>458990</v>
      </c>
      <c r="E10" s="102">
        <v>449658</v>
      </c>
      <c r="F10" s="102">
        <v>0</v>
      </c>
      <c r="G10" s="102">
        <v>0</v>
      </c>
      <c r="H10" s="102">
        <v>0</v>
      </c>
      <c r="I10" s="103">
        <v>41218</v>
      </c>
      <c r="J10" s="103">
        <v>163135</v>
      </c>
      <c r="K10" s="103">
        <v>111378</v>
      </c>
      <c r="L10" s="103">
        <v>0</v>
      </c>
      <c r="M10" s="103">
        <v>0</v>
      </c>
      <c r="N10" s="103">
        <v>0</v>
      </c>
      <c r="O10" s="103">
        <v>167739</v>
      </c>
      <c r="P10" s="103">
        <v>291915</v>
      </c>
      <c r="Q10" s="103">
        <v>338280</v>
      </c>
      <c r="R10" s="103">
        <v>0</v>
      </c>
      <c r="S10" s="103">
        <v>0</v>
      </c>
      <c r="T10" s="103">
        <v>0</v>
      </c>
      <c r="U10" s="103">
        <v>0</v>
      </c>
      <c r="V10" s="103">
        <v>3940</v>
      </c>
      <c r="W10" s="104">
        <v>0</v>
      </c>
      <c r="X10" s="104">
        <v>0</v>
      </c>
      <c r="Y10" s="104">
        <v>0</v>
      </c>
      <c r="Z10" s="104">
        <v>0</v>
      </c>
    </row>
    <row r="11" spans="2:26" x14ac:dyDescent="0.25">
      <c r="B11" s="80" t="s">
        <v>95</v>
      </c>
      <c r="C11" s="102">
        <v>312746</v>
      </c>
      <c r="D11" s="102">
        <v>598767</v>
      </c>
      <c r="E11" s="102">
        <v>458942</v>
      </c>
      <c r="F11" s="102">
        <v>0</v>
      </c>
      <c r="G11" s="102">
        <v>0</v>
      </c>
      <c r="H11" s="102">
        <v>0</v>
      </c>
      <c r="I11" s="103">
        <v>58876</v>
      </c>
      <c r="J11" s="103">
        <v>223746</v>
      </c>
      <c r="K11" s="103">
        <v>110825</v>
      </c>
      <c r="L11" s="103">
        <v>0</v>
      </c>
      <c r="M11" s="103">
        <v>0</v>
      </c>
      <c r="N11" s="103">
        <v>0</v>
      </c>
      <c r="O11" s="103">
        <v>253870</v>
      </c>
      <c r="P11" s="103">
        <v>369065</v>
      </c>
      <c r="Q11" s="103">
        <v>348117</v>
      </c>
      <c r="R11" s="103">
        <v>0</v>
      </c>
      <c r="S11" s="103">
        <v>0</v>
      </c>
      <c r="T11" s="103">
        <v>0</v>
      </c>
      <c r="U11" s="103">
        <v>0</v>
      </c>
      <c r="V11" s="103">
        <v>5956</v>
      </c>
      <c r="W11" s="104">
        <v>0</v>
      </c>
      <c r="X11" s="104">
        <v>0</v>
      </c>
      <c r="Y11" s="104">
        <v>0</v>
      </c>
      <c r="Z11" s="104">
        <v>0</v>
      </c>
    </row>
    <row r="12" spans="2:26" x14ac:dyDescent="0.25">
      <c r="B12" s="80" t="s">
        <v>20</v>
      </c>
      <c r="C12" s="105">
        <v>506748.39836402214</v>
      </c>
      <c r="D12" s="102">
        <v>776198</v>
      </c>
      <c r="E12" s="102">
        <v>1261582</v>
      </c>
      <c r="F12" s="102">
        <v>25102</v>
      </c>
      <c r="G12" s="102">
        <v>85141</v>
      </c>
      <c r="H12" s="102">
        <v>427702</v>
      </c>
      <c r="I12" s="103">
        <v>101124.03691761018</v>
      </c>
      <c r="J12" s="103">
        <v>251176</v>
      </c>
      <c r="K12" s="103">
        <v>354170</v>
      </c>
      <c r="L12" s="103">
        <v>5804</v>
      </c>
      <c r="M12" s="103">
        <v>7024</v>
      </c>
      <c r="N12" s="103">
        <v>155379</v>
      </c>
      <c r="O12" s="103">
        <v>404106.36144641193</v>
      </c>
      <c r="P12" s="103">
        <v>511262</v>
      </c>
      <c r="Q12" s="103">
        <v>907412</v>
      </c>
      <c r="R12" s="103">
        <v>19298</v>
      </c>
      <c r="S12" s="103">
        <v>78117</v>
      </c>
      <c r="T12" s="103">
        <v>272323</v>
      </c>
      <c r="U12" s="103">
        <v>1518</v>
      </c>
      <c r="V12" s="103">
        <v>13760</v>
      </c>
      <c r="W12" s="104">
        <v>0</v>
      </c>
      <c r="X12" s="104">
        <v>0</v>
      </c>
      <c r="Y12" s="104">
        <v>0</v>
      </c>
      <c r="Z12" s="104">
        <v>0</v>
      </c>
    </row>
    <row r="13" spans="2:26" x14ac:dyDescent="0.25">
      <c r="B13" s="80" t="s">
        <v>21</v>
      </c>
      <c r="C13" s="102">
        <v>737837.00837205723</v>
      </c>
      <c r="D13" s="102">
        <v>1083373</v>
      </c>
      <c r="E13" s="102">
        <v>1759770</v>
      </c>
      <c r="F13" s="102">
        <v>47208</v>
      </c>
      <c r="G13" s="102">
        <v>155428</v>
      </c>
      <c r="H13" s="102">
        <v>909540</v>
      </c>
      <c r="I13" s="103">
        <v>112993.89673302213</v>
      </c>
      <c r="J13" s="103">
        <v>284536</v>
      </c>
      <c r="K13" s="103">
        <v>539230</v>
      </c>
      <c r="L13" s="103">
        <v>12119</v>
      </c>
      <c r="M13" s="103">
        <v>37578</v>
      </c>
      <c r="N13" s="103">
        <v>276498</v>
      </c>
      <c r="O13" s="103">
        <v>616868.11163903505</v>
      </c>
      <c r="P13" s="103">
        <v>782269</v>
      </c>
      <c r="Q13" s="103">
        <v>1220540</v>
      </c>
      <c r="R13" s="103">
        <v>35089</v>
      </c>
      <c r="S13" s="103">
        <v>117850</v>
      </c>
      <c r="T13" s="103">
        <v>633042</v>
      </c>
      <c r="U13" s="103">
        <v>7975</v>
      </c>
      <c r="V13" s="103">
        <v>16568</v>
      </c>
      <c r="W13" s="104">
        <v>0</v>
      </c>
      <c r="X13" s="104">
        <v>0</v>
      </c>
      <c r="Y13" s="104">
        <v>0</v>
      </c>
      <c r="Z13" s="104">
        <v>0</v>
      </c>
    </row>
    <row r="14" spans="2:26" x14ac:dyDescent="0.25">
      <c r="B14" s="80" t="s">
        <v>22</v>
      </c>
      <c r="C14" s="102">
        <v>950000.40407595492</v>
      </c>
      <c r="D14" s="102">
        <v>1271695.0523240261</v>
      </c>
      <c r="E14" s="102">
        <v>2228670</v>
      </c>
      <c r="F14" s="102">
        <v>53916</v>
      </c>
      <c r="G14" s="102">
        <v>239810</v>
      </c>
      <c r="H14" s="102">
        <v>1221412</v>
      </c>
      <c r="I14" s="103">
        <v>133888.034933666</v>
      </c>
      <c r="J14" s="103">
        <v>306915.78587854613</v>
      </c>
      <c r="K14" s="103">
        <v>689597</v>
      </c>
      <c r="L14" s="103">
        <v>16678</v>
      </c>
      <c r="M14" s="103">
        <v>55693</v>
      </c>
      <c r="N14" s="103">
        <v>363180</v>
      </c>
      <c r="O14" s="103">
        <v>808195.36914228892</v>
      </c>
      <c r="P14" s="103">
        <v>948297.26644548005</v>
      </c>
      <c r="Q14" s="103">
        <v>1539073</v>
      </c>
      <c r="R14" s="103">
        <v>37238</v>
      </c>
      <c r="S14" s="103">
        <v>184117</v>
      </c>
      <c r="T14" s="103">
        <v>858232</v>
      </c>
      <c r="U14" s="103">
        <v>7917</v>
      </c>
      <c r="V14" s="103">
        <v>16482</v>
      </c>
      <c r="W14" s="104">
        <v>0</v>
      </c>
      <c r="X14" s="104">
        <v>0</v>
      </c>
      <c r="Y14" s="104">
        <v>0</v>
      </c>
      <c r="Z14" s="104">
        <v>0</v>
      </c>
    </row>
    <row r="15" spans="2:26" x14ac:dyDescent="0.25">
      <c r="B15" s="80" t="s">
        <v>23</v>
      </c>
      <c r="C15" s="105">
        <v>945095.21705557511</v>
      </c>
      <c r="D15" s="102">
        <v>1267022.5031434868</v>
      </c>
      <c r="E15" s="102">
        <v>2364534</v>
      </c>
      <c r="F15" s="102">
        <v>53646</v>
      </c>
      <c r="G15" s="102">
        <v>249491</v>
      </c>
      <c r="H15" s="102">
        <v>1292619</v>
      </c>
      <c r="I15" s="103">
        <v>133231.46475899767</v>
      </c>
      <c r="J15" s="103">
        <v>305367.34694915341</v>
      </c>
      <c r="K15" s="103">
        <v>702104</v>
      </c>
      <c r="L15" s="103">
        <v>16593</v>
      </c>
      <c r="M15" s="103">
        <v>58761</v>
      </c>
      <c r="N15" s="103">
        <v>408889</v>
      </c>
      <c r="O15" s="103">
        <v>803983.75229657744</v>
      </c>
      <c r="P15" s="103">
        <v>945257.15619433357</v>
      </c>
      <c r="Q15" s="103">
        <v>1662430</v>
      </c>
      <c r="R15" s="103">
        <v>37053</v>
      </c>
      <c r="S15" s="103">
        <v>190730</v>
      </c>
      <c r="T15" s="103">
        <v>883730</v>
      </c>
      <c r="U15" s="103">
        <v>7880</v>
      </c>
      <c r="V15" s="103">
        <v>16398</v>
      </c>
      <c r="W15" s="104">
        <v>0</v>
      </c>
      <c r="X15" s="104">
        <v>0</v>
      </c>
      <c r="Y15" s="104">
        <v>0</v>
      </c>
      <c r="Z15" s="104">
        <v>0</v>
      </c>
    </row>
    <row r="16" spans="2:26" x14ac:dyDescent="0.25">
      <c r="B16" s="80" t="s">
        <v>24</v>
      </c>
      <c r="C16" s="102">
        <v>939894.0409702973</v>
      </c>
      <c r="D16" s="102">
        <v>1260623.2156277697</v>
      </c>
      <c r="E16" s="102">
        <v>2352700</v>
      </c>
      <c r="F16" s="102">
        <v>53377</v>
      </c>
      <c r="G16" s="102">
        <v>248247</v>
      </c>
      <c r="H16" s="102">
        <v>1286158</v>
      </c>
      <c r="I16" s="103">
        <v>132512.89743520267</v>
      </c>
      <c r="J16" s="103">
        <v>303816.91021440766</v>
      </c>
      <c r="K16" s="103">
        <v>698589</v>
      </c>
      <c r="L16" s="103">
        <v>16509</v>
      </c>
      <c r="M16" s="103">
        <v>58471</v>
      </c>
      <c r="N16" s="103">
        <v>406846</v>
      </c>
      <c r="O16" s="103">
        <v>799548.1435350948</v>
      </c>
      <c r="P16" s="103">
        <v>940486.30541336199</v>
      </c>
      <c r="Q16" s="103">
        <v>1654111</v>
      </c>
      <c r="R16" s="103">
        <v>36868</v>
      </c>
      <c r="S16" s="103">
        <v>189776</v>
      </c>
      <c r="T16" s="103">
        <v>879312</v>
      </c>
      <c r="U16" s="103">
        <v>7833</v>
      </c>
      <c r="V16" s="103">
        <v>16320</v>
      </c>
      <c r="W16" s="104">
        <v>0</v>
      </c>
      <c r="X16" s="104">
        <v>0</v>
      </c>
      <c r="Y16" s="104">
        <v>0</v>
      </c>
      <c r="Z16" s="104">
        <v>0</v>
      </c>
    </row>
    <row r="17" spans="2:26" x14ac:dyDescent="0.25">
      <c r="B17" s="80" t="s">
        <v>25</v>
      </c>
      <c r="C17" s="102">
        <v>935093.87576544576</v>
      </c>
      <c r="D17" s="102">
        <v>1254364.9845496307</v>
      </c>
      <c r="E17" s="102">
        <v>2340935</v>
      </c>
      <c r="F17" s="102">
        <v>53108</v>
      </c>
      <c r="G17" s="102">
        <v>247008</v>
      </c>
      <c r="H17" s="102">
        <v>1279727</v>
      </c>
      <c r="I17" s="103">
        <v>131850.33294802668</v>
      </c>
      <c r="J17" s="103">
        <v>302325.47566333559</v>
      </c>
      <c r="K17" s="103">
        <v>695093</v>
      </c>
      <c r="L17" s="103">
        <v>16426</v>
      </c>
      <c r="M17" s="103">
        <v>58178</v>
      </c>
      <c r="N17" s="103">
        <v>404810</v>
      </c>
      <c r="O17" s="103">
        <v>795435.54281741916</v>
      </c>
      <c r="P17" s="103">
        <v>935803.50888629514</v>
      </c>
      <c r="Q17" s="103">
        <v>1645842</v>
      </c>
      <c r="R17" s="103">
        <v>36682</v>
      </c>
      <c r="S17" s="103">
        <v>188830</v>
      </c>
      <c r="T17" s="103">
        <v>874917</v>
      </c>
      <c r="U17" s="103">
        <v>7808</v>
      </c>
      <c r="V17" s="103">
        <v>16236</v>
      </c>
      <c r="W17" s="104">
        <v>0</v>
      </c>
      <c r="X17" s="104">
        <v>0</v>
      </c>
      <c r="Y17" s="104">
        <v>0</v>
      </c>
      <c r="Z17" s="104">
        <v>0</v>
      </c>
    </row>
    <row r="18" spans="2:26" x14ac:dyDescent="0.25">
      <c r="B18" s="80" t="s">
        <v>26</v>
      </c>
      <c r="C18" s="102">
        <v>930318.7213866188</v>
      </c>
      <c r="D18" s="102">
        <v>1248089.8096268827</v>
      </c>
      <c r="E18" s="102">
        <v>2329239</v>
      </c>
      <c r="F18" s="105">
        <v>52845</v>
      </c>
      <c r="G18" s="102">
        <v>245772</v>
      </c>
      <c r="H18" s="102">
        <v>1273328</v>
      </c>
      <c r="I18" s="103">
        <v>131174.77128328657</v>
      </c>
      <c r="J18" s="103">
        <v>300806.04328501894</v>
      </c>
      <c r="K18" s="103">
        <v>691629</v>
      </c>
      <c r="L18" s="103">
        <v>16344</v>
      </c>
      <c r="M18" s="103">
        <v>57885</v>
      </c>
      <c r="N18" s="103">
        <v>402784</v>
      </c>
      <c r="O18" s="103">
        <v>791374.95010333229</v>
      </c>
      <c r="P18" s="103">
        <v>931130.76634186367</v>
      </c>
      <c r="Q18" s="103">
        <v>1637610</v>
      </c>
      <c r="R18" s="103">
        <v>36501</v>
      </c>
      <c r="S18" s="103">
        <v>187887</v>
      </c>
      <c r="T18" s="103">
        <v>870544</v>
      </c>
      <c r="U18" s="103">
        <v>7769</v>
      </c>
      <c r="V18" s="103">
        <v>16153</v>
      </c>
      <c r="W18" s="104">
        <v>0</v>
      </c>
      <c r="X18" s="104">
        <v>0</v>
      </c>
      <c r="Y18" s="104">
        <v>0</v>
      </c>
      <c r="Z18" s="104">
        <v>0</v>
      </c>
    </row>
    <row r="19" spans="2:26" x14ac:dyDescent="0.25">
      <c r="B19" s="80" t="s">
        <v>27</v>
      </c>
      <c r="C19" s="102">
        <v>925565.57777968561</v>
      </c>
      <c r="D19" s="102">
        <v>1241849.6905787485</v>
      </c>
      <c r="E19" s="102">
        <v>2317584</v>
      </c>
      <c r="F19" s="102">
        <v>52579</v>
      </c>
      <c r="G19" s="102">
        <v>244544</v>
      </c>
      <c r="H19" s="102">
        <v>1266955</v>
      </c>
      <c r="I19" s="103">
        <v>130512.21242687012</v>
      </c>
      <c r="J19" s="103">
        <v>299293.61306859384</v>
      </c>
      <c r="K19" s="103">
        <v>688163</v>
      </c>
      <c r="L19" s="103">
        <v>16263</v>
      </c>
      <c r="M19" s="103">
        <v>57596</v>
      </c>
      <c r="N19" s="103">
        <v>400769</v>
      </c>
      <c r="O19" s="103">
        <v>787317.36535281548</v>
      </c>
      <c r="P19" s="103">
        <v>926483.07751015434</v>
      </c>
      <c r="Q19" s="103">
        <v>1629421</v>
      </c>
      <c r="R19" s="103">
        <v>36316</v>
      </c>
      <c r="S19" s="103">
        <v>186948</v>
      </c>
      <c r="T19" s="103">
        <v>866186</v>
      </c>
      <c r="U19" s="103">
        <v>7736</v>
      </c>
      <c r="V19" s="103">
        <v>16073</v>
      </c>
      <c r="W19" s="104">
        <v>0</v>
      </c>
      <c r="X19" s="104">
        <v>0</v>
      </c>
      <c r="Y19" s="104">
        <v>0</v>
      </c>
      <c r="Z19" s="104">
        <v>0</v>
      </c>
    </row>
    <row r="20" spans="2:26" x14ac:dyDescent="0.25">
      <c r="B20" s="80" t="s">
        <v>28</v>
      </c>
      <c r="C20" s="102">
        <v>920949.44489078713</v>
      </c>
      <c r="D20" s="102">
        <v>1235622.6271258544</v>
      </c>
      <c r="E20" s="102">
        <v>2305992</v>
      </c>
      <c r="F20" s="102">
        <v>52315</v>
      </c>
      <c r="G20" s="102">
        <v>243321</v>
      </c>
      <c r="H20" s="102">
        <v>1260625</v>
      </c>
      <c r="I20" s="103">
        <v>129877.65636473575</v>
      </c>
      <c r="J20" s="103">
        <v>297814.18500325084</v>
      </c>
      <c r="K20" s="103">
        <v>684723</v>
      </c>
      <c r="L20" s="103">
        <v>16180</v>
      </c>
      <c r="M20" s="103">
        <v>57308</v>
      </c>
      <c r="N20" s="103">
        <v>398768</v>
      </c>
      <c r="O20" s="103">
        <v>783375.78852605133</v>
      </c>
      <c r="P20" s="103">
        <v>921813.44212260365</v>
      </c>
      <c r="Q20" s="103">
        <v>1621269</v>
      </c>
      <c r="R20" s="103">
        <v>36135</v>
      </c>
      <c r="S20" s="103">
        <v>186013</v>
      </c>
      <c r="T20" s="103">
        <v>861857</v>
      </c>
      <c r="U20" s="103">
        <v>7696</v>
      </c>
      <c r="V20" s="103">
        <v>15995</v>
      </c>
      <c r="W20" s="104">
        <v>0</v>
      </c>
      <c r="X20" s="104">
        <v>0</v>
      </c>
      <c r="Y20" s="104">
        <v>0</v>
      </c>
      <c r="Z20" s="104">
        <v>0</v>
      </c>
    </row>
    <row r="21" spans="2:26" x14ac:dyDescent="0.25">
      <c r="B21" s="80" t="s">
        <v>29</v>
      </c>
      <c r="C21" s="102">
        <v>916150.32266633352</v>
      </c>
      <c r="D21" s="102">
        <v>1229432.6189902253</v>
      </c>
      <c r="E21" s="102">
        <v>2294466</v>
      </c>
      <c r="F21" s="102">
        <v>52053</v>
      </c>
      <c r="G21" s="102">
        <v>242104</v>
      </c>
      <c r="H21" s="102">
        <v>1254323</v>
      </c>
      <c r="I21" s="103">
        <v>129195.10308291207</v>
      </c>
      <c r="J21" s="103">
        <v>296312.75907823461</v>
      </c>
      <c r="K21" s="103">
        <v>681300</v>
      </c>
      <c r="L21" s="103">
        <v>16099</v>
      </c>
      <c r="M21" s="103">
        <v>57022</v>
      </c>
      <c r="N21" s="103">
        <v>396776</v>
      </c>
      <c r="O21" s="103">
        <v>779296.21958342136</v>
      </c>
      <c r="P21" s="103">
        <v>917201.85991199047</v>
      </c>
      <c r="Q21" s="103">
        <v>1613166</v>
      </c>
      <c r="R21" s="103">
        <v>35954</v>
      </c>
      <c r="S21" s="103">
        <v>185082</v>
      </c>
      <c r="T21" s="103">
        <v>857547</v>
      </c>
      <c r="U21" s="103">
        <v>7659</v>
      </c>
      <c r="V21" s="103">
        <v>15918</v>
      </c>
      <c r="W21" s="104">
        <v>0</v>
      </c>
      <c r="X21" s="104">
        <v>0</v>
      </c>
      <c r="Y21" s="104">
        <v>0</v>
      </c>
      <c r="Z21" s="104">
        <v>0</v>
      </c>
    </row>
    <row r="22" spans="2:26" x14ac:dyDescent="0.25">
      <c r="B22" s="80" t="s">
        <v>30</v>
      </c>
      <c r="C22" s="102">
        <v>911182.21105300169</v>
      </c>
      <c r="D22" s="102">
        <v>1223233.6658952741</v>
      </c>
      <c r="E22" s="102">
        <v>2282988</v>
      </c>
      <c r="F22" s="102">
        <v>51794</v>
      </c>
      <c r="G22" s="102">
        <v>240892</v>
      </c>
      <c r="H22" s="102">
        <v>1248043</v>
      </c>
      <c r="I22" s="103">
        <v>128463.55256749752</v>
      </c>
      <c r="J22" s="103">
        <v>294795.33528284344</v>
      </c>
      <c r="K22" s="103">
        <v>677897</v>
      </c>
      <c r="L22" s="103">
        <v>16021</v>
      </c>
      <c r="M22" s="103">
        <v>56735</v>
      </c>
      <c r="N22" s="103">
        <v>394787</v>
      </c>
      <c r="O22" s="103">
        <v>775099.6584855041</v>
      </c>
      <c r="P22" s="103">
        <v>912605.33061243058</v>
      </c>
      <c r="Q22" s="103">
        <v>1605091</v>
      </c>
      <c r="R22" s="103">
        <v>35773</v>
      </c>
      <c r="S22" s="103">
        <v>184157</v>
      </c>
      <c r="T22" s="103">
        <v>853256</v>
      </c>
      <c r="U22" s="103">
        <v>7619</v>
      </c>
      <c r="V22" s="103">
        <v>15833</v>
      </c>
      <c r="W22" s="104">
        <v>0</v>
      </c>
      <c r="X22" s="104">
        <v>0</v>
      </c>
      <c r="Y22" s="104">
        <v>0</v>
      </c>
      <c r="Z22" s="104">
        <v>0</v>
      </c>
    </row>
    <row r="23" spans="2:26" x14ac:dyDescent="0.25">
      <c r="B23" s="80" t="s">
        <v>31</v>
      </c>
      <c r="C23" s="102">
        <v>903622.10999773676</v>
      </c>
      <c r="D23" s="102">
        <v>976214.76756579767</v>
      </c>
      <c r="E23" s="102">
        <v>1878166</v>
      </c>
      <c r="F23" s="102">
        <v>51536</v>
      </c>
      <c r="G23" s="102">
        <v>239692</v>
      </c>
      <c r="H23" s="102">
        <v>1241800</v>
      </c>
      <c r="I23" s="103">
        <v>126120.00480466003</v>
      </c>
      <c r="J23" s="103">
        <v>204675.91360642921</v>
      </c>
      <c r="K23" s="103">
        <v>577155</v>
      </c>
      <c r="L23" s="103">
        <v>15938</v>
      </c>
      <c r="M23" s="103">
        <v>56454</v>
      </c>
      <c r="N23" s="103">
        <v>392816</v>
      </c>
      <c r="O23" s="103">
        <v>769923.10519307677</v>
      </c>
      <c r="P23" s="103">
        <v>755781.85395936843</v>
      </c>
      <c r="Q23" s="103">
        <v>1301011</v>
      </c>
      <c r="R23" s="103">
        <v>35598</v>
      </c>
      <c r="S23" s="103">
        <v>183238</v>
      </c>
      <c r="T23" s="103">
        <v>848984</v>
      </c>
      <c r="U23" s="103">
        <v>7579</v>
      </c>
      <c r="V23" s="103">
        <v>15757</v>
      </c>
      <c r="W23" s="104">
        <v>0</v>
      </c>
      <c r="X23" s="104">
        <v>0</v>
      </c>
      <c r="Y23" s="104">
        <v>0</v>
      </c>
      <c r="Z23" s="104">
        <v>0</v>
      </c>
    </row>
    <row r="24" spans="2:26" x14ac:dyDescent="0.25">
      <c r="B24" s="80" t="s">
        <v>32</v>
      </c>
      <c r="C24" s="102">
        <v>811451.01944774797</v>
      </c>
      <c r="D24" s="102">
        <v>818983.92372796882</v>
      </c>
      <c r="E24" s="102">
        <v>1847763</v>
      </c>
      <c r="F24" s="102">
        <v>51278</v>
      </c>
      <c r="G24" s="102">
        <v>238487</v>
      </c>
      <c r="H24" s="102">
        <v>1235597</v>
      </c>
      <c r="I24" s="103">
        <v>107674.45978063671</v>
      </c>
      <c r="J24" s="103">
        <v>159811.49403839707</v>
      </c>
      <c r="K24" s="103">
        <v>571080</v>
      </c>
      <c r="L24" s="103">
        <v>15860</v>
      </c>
      <c r="M24" s="103">
        <v>56171</v>
      </c>
      <c r="N24" s="103">
        <v>390850</v>
      </c>
      <c r="O24" s="103">
        <v>696244.55966711114</v>
      </c>
      <c r="P24" s="103">
        <v>645371.42968957173</v>
      </c>
      <c r="Q24" s="103">
        <v>1276683</v>
      </c>
      <c r="R24" s="103">
        <v>35418</v>
      </c>
      <c r="S24" s="103">
        <v>182316</v>
      </c>
      <c r="T24" s="103">
        <v>844747</v>
      </c>
      <c r="U24" s="103">
        <v>7532</v>
      </c>
      <c r="V24" s="103">
        <v>13801</v>
      </c>
      <c r="W24" s="104">
        <v>0</v>
      </c>
      <c r="X24" s="104">
        <v>0</v>
      </c>
      <c r="Y24" s="104">
        <v>0</v>
      </c>
      <c r="Z24" s="104">
        <v>0</v>
      </c>
    </row>
    <row r="25" spans="2:26" x14ac:dyDescent="0.25">
      <c r="B25" s="80" t="s">
        <v>33</v>
      </c>
      <c r="C25" s="102">
        <v>703489.9393505092</v>
      </c>
      <c r="D25" s="102">
        <v>779300.13410932873</v>
      </c>
      <c r="E25" s="102">
        <v>1831825</v>
      </c>
      <c r="F25" s="102">
        <v>51021</v>
      </c>
      <c r="G25" s="102">
        <v>237302</v>
      </c>
      <c r="H25" s="102">
        <v>1229417</v>
      </c>
      <c r="I25" s="103">
        <v>88296.917481733559</v>
      </c>
      <c r="J25" s="103">
        <v>139127.07656820508</v>
      </c>
      <c r="K25" s="103">
        <v>564459</v>
      </c>
      <c r="L25" s="103">
        <v>15781</v>
      </c>
      <c r="M25" s="103">
        <v>55893</v>
      </c>
      <c r="N25" s="103">
        <v>388897</v>
      </c>
      <c r="O25" s="103">
        <v>607696.0218687756</v>
      </c>
      <c r="P25" s="103">
        <v>628229.05754112371</v>
      </c>
      <c r="Q25" s="103">
        <v>1267366</v>
      </c>
      <c r="R25" s="103">
        <v>35240</v>
      </c>
      <c r="S25" s="103">
        <v>181409</v>
      </c>
      <c r="T25" s="103">
        <v>840520</v>
      </c>
      <c r="U25" s="103">
        <v>7497</v>
      </c>
      <c r="V25" s="103">
        <v>11944</v>
      </c>
      <c r="W25" s="104">
        <v>0</v>
      </c>
      <c r="X25" s="104">
        <v>0</v>
      </c>
      <c r="Y25" s="104">
        <v>0</v>
      </c>
      <c r="Z25" s="104">
        <v>0</v>
      </c>
    </row>
    <row r="26" spans="2:26" x14ac:dyDescent="0.25">
      <c r="B26" s="80" t="s">
        <v>34</v>
      </c>
      <c r="C26" s="102">
        <v>602844.86965375685</v>
      </c>
      <c r="D26" s="102">
        <v>643680.3984387822</v>
      </c>
      <c r="E26" s="105">
        <v>1822666</v>
      </c>
      <c r="F26" s="102">
        <v>50765</v>
      </c>
      <c r="G26" s="102">
        <v>236110</v>
      </c>
      <c r="H26" s="102">
        <v>1223267</v>
      </c>
      <c r="I26" s="103">
        <v>71302.377894324876</v>
      </c>
      <c r="J26" s="103">
        <v>81469.661185364064</v>
      </c>
      <c r="K26" s="103">
        <v>561634</v>
      </c>
      <c r="L26" s="103">
        <v>15701</v>
      </c>
      <c r="M26" s="103">
        <v>55611</v>
      </c>
      <c r="N26" s="103">
        <v>386952</v>
      </c>
      <c r="O26" s="103">
        <v>524084.49175943184</v>
      </c>
      <c r="P26" s="103">
        <v>552211.73725341819</v>
      </c>
      <c r="Q26" s="103">
        <v>1261032</v>
      </c>
      <c r="R26" s="103">
        <v>35064</v>
      </c>
      <c r="S26" s="103">
        <v>180499</v>
      </c>
      <c r="T26" s="103">
        <v>836315</v>
      </c>
      <c r="U26" s="103">
        <v>7458</v>
      </c>
      <c r="V26" s="103">
        <v>9999</v>
      </c>
      <c r="W26" s="104">
        <v>0</v>
      </c>
      <c r="X26" s="104">
        <v>0</v>
      </c>
      <c r="Y26" s="104">
        <v>0</v>
      </c>
      <c r="Z26" s="104">
        <v>0</v>
      </c>
    </row>
    <row r="27" spans="2:26" x14ac:dyDescent="0.25">
      <c r="B27" s="80" t="s">
        <v>35</v>
      </c>
      <c r="C27" s="102">
        <v>418927.98991591058</v>
      </c>
      <c r="D27" s="102">
        <v>473074.71644658834</v>
      </c>
      <c r="E27" s="102">
        <v>1813512</v>
      </c>
      <c r="F27" s="102">
        <v>50507</v>
      </c>
      <c r="G27" s="102">
        <v>155954</v>
      </c>
      <c r="H27" s="102">
        <v>1217126</v>
      </c>
      <c r="I27" s="103">
        <v>31650.834830096723</v>
      </c>
      <c r="J27" s="103">
        <v>54560.247879437229</v>
      </c>
      <c r="K27" s="103">
        <v>558820</v>
      </c>
      <c r="L27" s="103">
        <v>15621</v>
      </c>
      <c r="M27" s="103">
        <v>48819</v>
      </c>
      <c r="N27" s="103">
        <v>385001</v>
      </c>
      <c r="O27" s="103">
        <v>381263.15508581384</v>
      </c>
      <c r="P27" s="103">
        <v>415834.46856715111</v>
      </c>
      <c r="Q27" s="103">
        <v>1254692</v>
      </c>
      <c r="R27" s="103">
        <v>34886</v>
      </c>
      <c r="S27" s="103">
        <v>107135</v>
      </c>
      <c r="T27" s="103">
        <v>832125</v>
      </c>
      <c r="U27" s="103">
        <v>6014</v>
      </c>
      <c r="V27" s="103">
        <v>2680</v>
      </c>
      <c r="W27" s="104">
        <v>0</v>
      </c>
      <c r="X27" s="104">
        <v>0</v>
      </c>
      <c r="Y27" s="104">
        <v>0</v>
      </c>
      <c r="Z27" s="104">
        <v>0</v>
      </c>
    </row>
    <row r="28" spans="2:26" x14ac:dyDescent="0.25">
      <c r="B28" s="80" t="s">
        <v>36</v>
      </c>
      <c r="C28" s="102">
        <v>200677.80962604622</v>
      </c>
      <c r="D28" s="102">
        <v>182209.08786435536</v>
      </c>
      <c r="E28" s="102">
        <v>1799813</v>
      </c>
      <c r="F28" s="102">
        <v>43806</v>
      </c>
      <c r="G28" s="102">
        <v>89587</v>
      </c>
      <c r="H28" s="102">
        <v>1190199</v>
      </c>
      <c r="I28" s="103">
        <v>19981.430655946246</v>
      </c>
      <c r="J28" s="103">
        <v>22186.836640040048</v>
      </c>
      <c r="K28" s="103">
        <v>551450</v>
      </c>
      <c r="L28" s="103">
        <v>10787</v>
      </c>
      <c r="M28" s="103">
        <v>20201</v>
      </c>
      <c r="N28" s="103">
        <v>375990</v>
      </c>
      <c r="O28" s="103">
        <v>180696.37897009999</v>
      </c>
      <c r="P28" s="103">
        <v>160022.25122431532</v>
      </c>
      <c r="Q28" s="103">
        <v>1248363</v>
      </c>
      <c r="R28" s="103">
        <v>33019</v>
      </c>
      <c r="S28" s="103">
        <v>69386</v>
      </c>
      <c r="T28" s="103">
        <v>814209</v>
      </c>
      <c r="U28" s="103">
        <v>0</v>
      </c>
      <c r="V28" s="103">
        <v>0</v>
      </c>
      <c r="W28" s="104">
        <v>0</v>
      </c>
      <c r="X28" s="104">
        <v>0</v>
      </c>
      <c r="Y28" s="104">
        <v>0</v>
      </c>
      <c r="Z28" s="104">
        <v>0</v>
      </c>
    </row>
    <row r="29" spans="2:26" x14ac:dyDescent="0.25">
      <c r="B29" s="80" t="s">
        <v>37</v>
      </c>
      <c r="C29" s="102">
        <v>0</v>
      </c>
      <c r="D29" s="102">
        <v>1568.2543370340109</v>
      </c>
      <c r="E29" s="102">
        <v>1780520</v>
      </c>
      <c r="F29" s="102">
        <v>43139</v>
      </c>
      <c r="G29" s="102">
        <v>10150</v>
      </c>
      <c r="H29" s="102">
        <v>1126690</v>
      </c>
      <c r="I29" s="103">
        <v>0</v>
      </c>
      <c r="J29" s="103">
        <v>0</v>
      </c>
      <c r="K29" s="103">
        <v>548667</v>
      </c>
      <c r="L29" s="103">
        <v>10291</v>
      </c>
      <c r="M29" s="103">
        <v>3122</v>
      </c>
      <c r="N29" s="103">
        <v>374098</v>
      </c>
      <c r="O29" s="103">
        <v>0</v>
      </c>
      <c r="P29" s="103">
        <v>1568.2543370340109</v>
      </c>
      <c r="Q29" s="103">
        <v>1231853</v>
      </c>
      <c r="R29" s="103">
        <v>32848</v>
      </c>
      <c r="S29" s="103">
        <v>7028</v>
      </c>
      <c r="T29" s="103">
        <v>752592</v>
      </c>
      <c r="U29" s="103">
        <v>0</v>
      </c>
      <c r="V29" s="103">
        <v>0</v>
      </c>
      <c r="W29" s="104">
        <v>0</v>
      </c>
      <c r="X29" s="104">
        <v>0</v>
      </c>
      <c r="Y29" s="104">
        <v>0</v>
      </c>
      <c r="Z29" s="104">
        <v>0</v>
      </c>
    </row>
    <row r="30" spans="2:26" x14ac:dyDescent="0.25">
      <c r="B30" s="80" t="s">
        <v>38</v>
      </c>
      <c r="C30" s="102">
        <v>0</v>
      </c>
      <c r="D30" s="102">
        <v>0</v>
      </c>
      <c r="E30" s="102">
        <v>1705012</v>
      </c>
      <c r="F30" s="102">
        <v>42918</v>
      </c>
      <c r="G30" s="102">
        <v>0</v>
      </c>
      <c r="H30" s="102">
        <v>1071424</v>
      </c>
      <c r="I30" s="103">
        <v>0</v>
      </c>
      <c r="J30" s="103">
        <v>0</v>
      </c>
      <c r="K30" s="103">
        <v>540461</v>
      </c>
      <c r="L30" s="103">
        <v>10238</v>
      </c>
      <c r="M30" s="103">
        <v>0</v>
      </c>
      <c r="N30" s="103">
        <v>340122</v>
      </c>
      <c r="O30" s="103">
        <v>0</v>
      </c>
      <c r="P30" s="103">
        <v>0</v>
      </c>
      <c r="Q30" s="103">
        <v>1164551</v>
      </c>
      <c r="R30" s="103">
        <v>32680</v>
      </c>
      <c r="S30" s="103">
        <v>0</v>
      </c>
      <c r="T30" s="103">
        <v>731302</v>
      </c>
      <c r="U30" s="104">
        <v>0</v>
      </c>
      <c r="V30" s="104">
        <v>0</v>
      </c>
      <c r="W30" s="104">
        <v>0</v>
      </c>
      <c r="X30" s="104">
        <v>0</v>
      </c>
      <c r="Y30" s="104">
        <v>0</v>
      </c>
      <c r="Z30" s="104">
        <v>0</v>
      </c>
    </row>
    <row r="31" spans="2:26" x14ac:dyDescent="0.25">
      <c r="B31" s="80" t="s">
        <v>39</v>
      </c>
      <c r="C31" s="102">
        <v>0</v>
      </c>
      <c r="D31" s="102">
        <v>0</v>
      </c>
      <c r="E31" s="102">
        <v>1685953</v>
      </c>
      <c r="F31" s="102">
        <v>42698</v>
      </c>
      <c r="G31" s="102">
        <v>0</v>
      </c>
      <c r="H31" s="102">
        <v>1066013</v>
      </c>
      <c r="I31" s="103">
        <v>0</v>
      </c>
      <c r="J31" s="103">
        <v>0</v>
      </c>
      <c r="K31" s="103">
        <v>537732</v>
      </c>
      <c r="L31" s="103">
        <v>10185</v>
      </c>
      <c r="M31" s="103">
        <v>0</v>
      </c>
      <c r="N31" s="103">
        <v>338402</v>
      </c>
      <c r="O31" s="103">
        <v>0</v>
      </c>
      <c r="P31" s="103">
        <v>0</v>
      </c>
      <c r="Q31" s="103">
        <v>1148221</v>
      </c>
      <c r="R31" s="103">
        <v>32513</v>
      </c>
      <c r="S31" s="103">
        <v>0</v>
      </c>
      <c r="T31" s="103">
        <v>727611</v>
      </c>
      <c r="U31" s="104">
        <v>0</v>
      </c>
      <c r="V31" s="104">
        <v>0</v>
      </c>
      <c r="W31" s="104">
        <v>0</v>
      </c>
      <c r="X31" s="104">
        <v>0</v>
      </c>
      <c r="Y31" s="104">
        <v>0</v>
      </c>
      <c r="Z31" s="104">
        <v>0</v>
      </c>
    </row>
    <row r="32" spans="2:26" x14ac:dyDescent="0.25">
      <c r="B32" s="80" t="s">
        <v>40</v>
      </c>
      <c r="C32" s="102">
        <v>0</v>
      </c>
      <c r="D32" s="102">
        <v>0</v>
      </c>
      <c r="E32" s="102">
        <v>949508</v>
      </c>
      <c r="F32" s="102">
        <v>19785</v>
      </c>
      <c r="G32" s="102">
        <v>0</v>
      </c>
      <c r="H32" s="102">
        <v>673888</v>
      </c>
      <c r="I32" s="103">
        <v>0</v>
      </c>
      <c r="J32" s="103">
        <v>0</v>
      </c>
      <c r="K32" s="103">
        <v>314437</v>
      </c>
      <c r="L32" s="103">
        <v>4888</v>
      </c>
      <c r="M32" s="103">
        <v>0</v>
      </c>
      <c r="N32" s="103">
        <v>196203</v>
      </c>
      <c r="O32" s="103">
        <v>0</v>
      </c>
      <c r="P32" s="103">
        <v>0</v>
      </c>
      <c r="Q32" s="103">
        <v>635071</v>
      </c>
      <c r="R32" s="103">
        <v>14897</v>
      </c>
      <c r="S32" s="103">
        <v>0</v>
      </c>
      <c r="T32" s="103">
        <v>477685</v>
      </c>
      <c r="U32" s="104">
        <v>0</v>
      </c>
      <c r="V32" s="104">
        <v>0</v>
      </c>
      <c r="W32" s="104">
        <v>0</v>
      </c>
      <c r="X32" s="104">
        <v>0</v>
      </c>
      <c r="Y32" s="104">
        <v>0</v>
      </c>
      <c r="Z32" s="104">
        <v>0</v>
      </c>
    </row>
    <row r="33" spans="2:26" x14ac:dyDescent="0.25">
      <c r="B33" s="80" t="s">
        <v>41</v>
      </c>
      <c r="C33" s="102">
        <v>0</v>
      </c>
      <c r="D33" s="102">
        <v>0</v>
      </c>
      <c r="E33" s="102">
        <v>493022</v>
      </c>
      <c r="F33" s="102">
        <v>5877</v>
      </c>
      <c r="G33" s="102">
        <v>0</v>
      </c>
      <c r="H33" s="102">
        <v>253089</v>
      </c>
      <c r="I33" s="103">
        <v>0</v>
      </c>
      <c r="J33" s="103">
        <v>0</v>
      </c>
      <c r="K33" s="103">
        <v>148354</v>
      </c>
      <c r="L33" s="103">
        <v>3765</v>
      </c>
      <c r="M33" s="103">
        <v>0</v>
      </c>
      <c r="N33" s="103">
        <v>91877</v>
      </c>
      <c r="O33" s="103">
        <v>0</v>
      </c>
      <c r="P33" s="103">
        <v>0</v>
      </c>
      <c r="Q33" s="103">
        <v>344668</v>
      </c>
      <c r="R33" s="103">
        <v>2112</v>
      </c>
      <c r="S33" s="103">
        <v>0</v>
      </c>
      <c r="T33" s="103">
        <v>161212</v>
      </c>
      <c r="U33" s="104">
        <v>0</v>
      </c>
      <c r="V33" s="104">
        <v>0</v>
      </c>
      <c r="W33" s="104">
        <v>0</v>
      </c>
      <c r="X33" s="104">
        <v>0</v>
      </c>
      <c r="Y33" s="104">
        <v>0</v>
      </c>
      <c r="Z33" s="104">
        <v>0</v>
      </c>
    </row>
    <row r="34" spans="2:26" x14ac:dyDescent="0.25">
      <c r="B34" s="80" t="s">
        <v>42</v>
      </c>
      <c r="C34" s="102">
        <v>0</v>
      </c>
      <c r="D34" s="102">
        <v>0</v>
      </c>
      <c r="E34" s="102">
        <v>68452</v>
      </c>
      <c r="F34" s="102">
        <v>0</v>
      </c>
      <c r="G34" s="102">
        <v>0</v>
      </c>
      <c r="H34" s="102">
        <v>21680</v>
      </c>
      <c r="I34" s="103">
        <v>0</v>
      </c>
      <c r="J34" s="103">
        <v>0</v>
      </c>
      <c r="K34" s="103">
        <v>9165</v>
      </c>
      <c r="L34" s="103">
        <v>0</v>
      </c>
      <c r="M34" s="103">
        <v>0</v>
      </c>
      <c r="N34" s="103">
        <v>11752</v>
      </c>
      <c r="O34" s="103">
        <v>0</v>
      </c>
      <c r="P34" s="103">
        <v>0</v>
      </c>
      <c r="Q34" s="103">
        <v>59287</v>
      </c>
      <c r="R34" s="103">
        <v>0</v>
      </c>
      <c r="S34" s="103">
        <v>0</v>
      </c>
      <c r="T34" s="103">
        <v>9928</v>
      </c>
      <c r="U34" s="104">
        <v>0</v>
      </c>
      <c r="V34" s="104">
        <v>0</v>
      </c>
      <c r="W34" s="104">
        <v>0</v>
      </c>
      <c r="X34" s="104">
        <v>0</v>
      </c>
      <c r="Y34" s="104">
        <v>0</v>
      </c>
      <c r="Z34" s="104">
        <v>0</v>
      </c>
    </row>
    <row r="35" spans="2:26" x14ac:dyDescent="0.25">
      <c r="B35" s="80" t="s">
        <v>43</v>
      </c>
      <c r="C35" s="102">
        <v>0</v>
      </c>
      <c r="D35" s="102">
        <v>0</v>
      </c>
      <c r="E35" s="102">
        <v>0</v>
      </c>
      <c r="F35" s="102">
        <v>0</v>
      </c>
      <c r="G35" s="102">
        <v>0</v>
      </c>
      <c r="H35" s="102">
        <v>0</v>
      </c>
      <c r="I35" s="103">
        <v>0</v>
      </c>
      <c r="J35" s="103">
        <v>0</v>
      </c>
      <c r="K35" s="103">
        <v>0</v>
      </c>
      <c r="L35" s="103">
        <v>0</v>
      </c>
      <c r="M35" s="103">
        <v>0</v>
      </c>
      <c r="N35" s="103">
        <v>0</v>
      </c>
      <c r="O35" s="103">
        <v>0</v>
      </c>
      <c r="P35" s="103">
        <v>0</v>
      </c>
      <c r="Q35" s="103">
        <v>0</v>
      </c>
      <c r="R35" s="103">
        <v>0</v>
      </c>
      <c r="S35" s="103">
        <v>0</v>
      </c>
      <c r="T35" s="103">
        <v>0</v>
      </c>
      <c r="U35" s="104">
        <v>0</v>
      </c>
      <c r="V35" s="104">
        <v>0</v>
      </c>
      <c r="W35" s="104">
        <v>0</v>
      </c>
      <c r="X35" s="104">
        <v>0</v>
      </c>
      <c r="Y35" s="104">
        <v>0</v>
      </c>
      <c r="Z35" s="104">
        <v>0</v>
      </c>
    </row>
    <row r="36" spans="2:26" x14ac:dyDescent="0.25"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</row>
    <row r="37" spans="2:26" s="84" customFormat="1" x14ac:dyDescent="0.25">
      <c r="B37" s="82" t="s">
        <v>402</v>
      </c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</row>
    <row r="38" spans="2:26" x14ac:dyDescent="0.25"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</row>
    <row r="39" spans="2:26" x14ac:dyDescent="0.25">
      <c r="B39" s="77"/>
      <c r="C39" s="77" t="s">
        <v>78</v>
      </c>
      <c r="D39" s="77" t="s">
        <v>78</v>
      </c>
      <c r="E39" s="77" t="s">
        <v>78</v>
      </c>
      <c r="F39" s="77" t="s">
        <v>78</v>
      </c>
      <c r="G39" s="77" t="s">
        <v>78</v>
      </c>
      <c r="H39" s="77" t="s">
        <v>78</v>
      </c>
      <c r="I39" s="77" t="s">
        <v>44</v>
      </c>
      <c r="J39" s="77" t="s">
        <v>44</v>
      </c>
      <c r="K39" s="77" t="s">
        <v>44</v>
      </c>
      <c r="L39" s="77" t="s">
        <v>44</v>
      </c>
      <c r="M39" s="77" t="s">
        <v>44</v>
      </c>
      <c r="N39" s="77" t="s">
        <v>44</v>
      </c>
      <c r="O39" s="77" t="s">
        <v>45</v>
      </c>
      <c r="P39" s="77" t="s">
        <v>45</v>
      </c>
      <c r="Q39" s="77" t="s">
        <v>45</v>
      </c>
      <c r="R39" s="77" t="s">
        <v>45</v>
      </c>
      <c r="S39" s="77" t="s">
        <v>45</v>
      </c>
      <c r="T39" s="77" t="s">
        <v>45</v>
      </c>
      <c r="U39" s="77" t="s">
        <v>46</v>
      </c>
      <c r="V39" s="77" t="s">
        <v>46</v>
      </c>
      <c r="W39" s="77" t="s">
        <v>46</v>
      </c>
      <c r="X39" s="77" t="s">
        <v>46</v>
      </c>
      <c r="Y39" s="77" t="s">
        <v>46</v>
      </c>
      <c r="Z39" s="77" t="s">
        <v>46</v>
      </c>
    </row>
    <row r="40" spans="2:26" x14ac:dyDescent="0.25">
      <c r="B40" s="77"/>
      <c r="C40" s="75" t="s">
        <v>107</v>
      </c>
      <c r="D40" s="75" t="s">
        <v>107</v>
      </c>
      <c r="E40" s="75" t="s">
        <v>107</v>
      </c>
      <c r="F40" s="75" t="s">
        <v>107</v>
      </c>
      <c r="G40" s="75" t="s">
        <v>107</v>
      </c>
      <c r="H40" s="75" t="s">
        <v>107</v>
      </c>
      <c r="I40" s="75" t="s">
        <v>107</v>
      </c>
      <c r="J40" s="75" t="s">
        <v>107</v>
      </c>
      <c r="K40" s="75" t="s">
        <v>107</v>
      </c>
      <c r="L40" s="75" t="s">
        <v>107</v>
      </c>
      <c r="M40" s="75" t="s">
        <v>107</v>
      </c>
      <c r="N40" s="75" t="s">
        <v>107</v>
      </c>
      <c r="O40" s="75" t="s">
        <v>107</v>
      </c>
      <c r="P40" s="75" t="s">
        <v>107</v>
      </c>
      <c r="Q40" s="75" t="s">
        <v>107</v>
      </c>
      <c r="R40" s="75" t="s">
        <v>107</v>
      </c>
      <c r="S40" s="75" t="s">
        <v>107</v>
      </c>
      <c r="T40" s="75" t="s">
        <v>107</v>
      </c>
      <c r="U40" s="75" t="s">
        <v>107</v>
      </c>
      <c r="V40" s="75" t="s">
        <v>107</v>
      </c>
      <c r="W40" s="75" t="s">
        <v>107</v>
      </c>
      <c r="X40" s="75" t="s">
        <v>107</v>
      </c>
      <c r="Y40" s="75" t="s">
        <v>107</v>
      </c>
      <c r="Z40" s="75" t="s">
        <v>107</v>
      </c>
    </row>
    <row r="41" spans="2:26" x14ac:dyDescent="0.25">
      <c r="B41" s="77" t="s">
        <v>149</v>
      </c>
      <c r="C41" s="75" t="s">
        <v>233</v>
      </c>
      <c r="D41" s="75" t="s">
        <v>234</v>
      </c>
      <c r="E41" s="75" t="s">
        <v>235</v>
      </c>
      <c r="F41" s="75" t="s">
        <v>236</v>
      </c>
      <c r="G41" s="75" t="s">
        <v>237</v>
      </c>
      <c r="H41" s="75" t="s">
        <v>238</v>
      </c>
      <c r="I41" s="75" t="s">
        <v>233</v>
      </c>
      <c r="J41" s="75" t="s">
        <v>234</v>
      </c>
      <c r="K41" s="75" t="s">
        <v>235</v>
      </c>
      <c r="L41" s="75" t="s">
        <v>236</v>
      </c>
      <c r="M41" s="75" t="s">
        <v>237</v>
      </c>
      <c r="N41" s="75" t="s">
        <v>238</v>
      </c>
      <c r="O41" s="75" t="s">
        <v>233</v>
      </c>
      <c r="P41" s="75" t="s">
        <v>234</v>
      </c>
      <c r="Q41" s="75" t="s">
        <v>235</v>
      </c>
      <c r="R41" s="75" t="s">
        <v>236</v>
      </c>
      <c r="S41" s="75" t="s">
        <v>237</v>
      </c>
      <c r="T41" s="75" t="s">
        <v>238</v>
      </c>
      <c r="U41" s="75" t="s">
        <v>233</v>
      </c>
      <c r="V41" s="75" t="s">
        <v>234</v>
      </c>
      <c r="W41" s="75" t="s">
        <v>235</v>
      </c>
      <c r="X41" s="75" t="s">
        <v>236</v>
      </c>
      <c r="Y41" s="75" t="s">
        <v>237</v>
      </c>
      <c r="Z41" s="75" t="s">
        <v>238</v>
      </c>
    </row>
    <row r="42" spans="2:26" x14ac:dyDescent="0.25"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</row>
    <row r="43" spans="2:26" x14ac:dyDescent="0.25">
      <c r="B43" s="80" t="s">
        <v>94</v>
      </c>
      <c r="C43" s="106">
        <v>137967475.20999986</v>
      </c>
      <c r="D43" s="106">
        <v>49148723.507999912</v>
      </c>
      <c r="E43" s="106">
        <v>29958727.430000003</v>
      </c>
      <c r="F43" s="106">
        <v>0</v>
      </c>
      <c r="G43" s="106">
        <v>0</v>
      </c>
      <c r="H43" s="106">
        <v>0</v>
      </c>
      <c r="I43" s="107">
        <v>27095413.370000035</v>
      </c>
      <c r="J43" s="107">
        <v>17737880.916000009</v>
      </c>
      <c r="K43" s="107">
        <v>11306715.058</v>
      </c>
      <c r="L43" s="107">
        <v>0</v>
      </c>
      <c r="M43" s="107">
        <v>0</v>
      </c>
      <c r="N43" s="107">
        <v>0</v>
      </c>
      <c r="O43" s="107">
        <v>110872061.83999993</v>
      </c>
      <c r="P43" s="107">
        <v>31370721.056000046</v>
      </c>
      <c r="Q43" s="107">
        <v>18652012.372000001</v>
      </c>
      <c r="R43" s="107">
        <v>0</v>
      </c>
      <c r="S43" s="107">
        <v>0</v>
      </c>
      <c r="T43" s="107">
        <v>0</v>
      </c>
      <c r="U43" s="107">
        <v>0</v>
      </c>
      <c r="V43" s="107">
        <v>40121.536</v>
      </c>
      <c r="W43" s="107"/>
      <c r="X43" s="107"/>
      <c r="Y43" s="107"/>
      <c r="Z43" s="107"/>
    </row>
    <row r="44" spans="2:26" x14ac:dyDescent="0.25">
      <c r="B44" s="80" t="s">
        <v>95</v>
      </c>
      <c r="C44" s="106">
        <v>61962473.54999996</v>
      </c>
      <c r="D44" s="106">
        <v>60643162.68599987</v>
      </c>
      <c r="E44" s="106">
        <v>84076142.981999993</v>
      </c>
      <c r="F44" s="106">
        <v>0</v>
      </c>
      <c r="G44" s="106">
        <v>0</v>
      </c>
      <c r="H44" s="106">
        <v>0</v>
      </c>
      <c r="I44" s="107">
        <v>16354648.289999994</v>
      </c>
      <c r="J44" s="107">
        <v>22827261.043999996</v>
      </c>
      <c r="K44" s="107">
        <v>24302175.16</v>
      </c>
      <c r="L44" s="107">
        <v>0</v>
      </c>
      <c r="M44" s="107">
        <v>0</v>
      </c>
      <c r="N44" s="107">
        <v>0</v>
      </c>
      <c r="O44" s="107">
        <v>45607825.259999931</v>
      </c>
      <c r="P44" s="107">
        <v>37443142.858000055</v>
      </c>
      <c r="Q44" s="107">
        <v>59773967.822000004</v>
      </c>
      <c r="R44" s="107">
        <v>0</v>
      </c>
      <c r="S44" s="107">
        <v>0</v>
      </c>
      <c r="T44" s="107">
        <v>0</v>
      </c>
      <c r="U44" s="107">
        <v>0</v>
      </c>
      <c r="V44" s="107">
        <v>372758.78399999999</v>
      </c>
      <c r="W44" s="107"/>
      <c r="X44" s="107"/>
      <c r="Y44" s="107"/>
      <c r="Z44" s="107"/>
    </row>
    <row r="45" spans="2:26" x14ac:dyDescent="0.25">
      <c r="B45" s="80" t="s">
        <v>20</v>
      </c>
      <c r="C45" s="106">
        <v>88771143.629999787</v>
      </c>
      <c r="D45" s="106">
        <v>65032137.797999814</v>
      </c>
      <c r="E45" s="106">
        <v>101995968.14199996</v>
      </c>
      <c r="F45" s="106">
        <v>0</v>
      </c>
      <c r="G45" s="106">
        <v>0</v>
      </c>
      <c r="H45" s="106">
        <v>0</v>
      </c>
      <c r="I45" s="107">
        <v>19142800.870000016</v>
      </c>
      <c r="J45" s="107">
        <v>24882566.237999994</v>
      </c>
      <c r="K45" s="107">
        <v>27135154.802000001</v>
      </c>
      <c r="L45" s="107">
        <v>0</v>
      </c>
      <c r="M45" s="107">
        <v>0</v>
      </c>
      <c r="N45" s="107">
        <v>0</v>
      </c>
      <c r="O45" s="107">
        <v>69333083.71999979</v>
      </c>
      <c r="P45" s="107">
        <v>39711552.116000041</v>
      </c>
      <c r="Q45" s="107">
        <v>74860813.339999974</v>
      </c>
      <c r="R45" s="107">
        <v>0</v>
      </c>
      <c r="S45" s="107">
        <v>0</v>
      </c>
      <c r="T45" s="107">
        <v>0</v>
      </c>
      <c r="U45" s="107">
        <v>295259.04000000004</v>
      </c>
      <c r="V45" s="107">
        <v>438019.44400000002</v>
      </c>
      <c r="W45" s="107"/>
      <c r="X45" s="107"/>
      <c r="Y45" s="107"/>
      <c r="Z45" s="107"/>
    </row>
    <row r="46" spans="2:26" x14ac:dyDescent="0.25">
      <c r="B46" s="80" t="s">
        <v>21</v>
      </c>
      <c r="C46" s="106">
        <v>324616880.90999985</v>
      </c>
      <c r="D46" s="106">
        <v>78675490.395333156</v>
      </c>
      <c r="E46" s="106">
        <v>114844447.19199997</v>
      </c>
      <c r="F46" s="106">
        <v>0</v>
      </c>
      <c r="G46" s="106">
        <v>0</v>
      </c>
      <c r="H46" s="106">
        <v>0</v>
      </c>
      <c r="I46" s="107">
        <v>35521088.709999964</v>
      </c>
      <c r="J46" s="107">
        <v>29153182.879833329</v>
      </c>
      <c r="K46" s="107">
        <v>30582178.251999997</v>
      </c>
      <c r="L46" s="107">
        <v>0</v>
      </c>
      <c r="M46" s="107">
        <v>0</v>
      </c>
      <c r="N46" s="107">
        <v>0</v>
      </c>
      <c r="O46" s="107">
        <v>283037203.99999994</v>
      </c>
      <c r="P46" s="107">
        <v>48712188.004500031</v>
      </c>
      <c r="Q46" s="107">
        <v>84262268.939999998</v>
      </c>
      <c r="R46" s="107">
        <v>0</v>
      </c>
      <c r="S46" s="107">
        <v>0</v>
      </c>
      <c r="T46" s="107">
        <v>0</v>
      </c>
      <c r="U46" s="107">
        <v>6058588.2000000002</v>
      </c>
      <c r="V46" s="107">
        <v>810119.51099999994</v>
      </c>
      <c r="W46" s="107"/>
      <c r="X46" s="107"/>
      <c r="Y46" s="107"/>
      <c r="Z46" s="107"/>
    </row>
    <row r="47" spans="2:26" x14ac:dyDescent="0.25">
      <c r="B47" s="80" t="s">
        <v>22</v>
      </c>
      <c r="C47" s="106">
        <v>296105819.88000023</v>
      </c>
      <c r="D47" s="106">
        <v>97835198.968333229</v>
      </c>
      <c r="E47" s="106">
        <v>144995705.65799996</v>
      </c>
      <c r="F47" s="106">
        <v>376149.95699999999</v>
      </c>
      <c r="G47" s="106">
        <v>8869216.9754999988</v>
      </c>
      <c r="H47" s="106">
        <v>0</v>
      </c>
      <c r="I47" s="107">
        <v>25772849.64999995</v>
      </c>
      <c r="J47" s="107">
        <v>26242617.641916659</v>
      </c>
      <c r="K47" s="107">
        <v>39416270.795999996</v>
      </c>
      <c r="L47" s="107">
        <v>154614.90400000004</v>
      </c>
      <c r="M47" s="107">
        <v>1634930.5949999997</v>
      </c>
      <c r="N47" s="107">
        <v>0</v>
      </c>
      <c r="O47" s="107">
        <v>267919662.52000004</v>
      </c>
      <c r="P47" s="107">
        <v>69667328.597083315</v>
      </c>
      <c r="Q47" s="107">
        <v>105579434.86199994</v>
      </c>
      <c r="R47" s="107">
        <v>221535.05300000001</v>
      </c>
      <c r="S47" s="107">
        <v>7234286.3804999981</v>
      </c>
      <c r="T47" s="107">
        <v>0</v>
      </c>
      <c r="U47" s="107">
        <v>2413307.7100000004</v>
      </c>
      <c r="V47" s="107">
        <v>1925252.729333333</v>
      </c>
      <c r="W47" s="107"/>
      <c r="X47" s="107"/>
      <c r="Y47" s="107"/>
      <c r="Z47" s="107"/>
    </row>
    <row r="48" spans="2:26" x14ac:dyDescent="0.25">
      <c r="B48" s="80" t="s">
        <v>23</v>
      </c>
      <c r="C48" s="106">
        <v>54288021.08000008</v>
      </c>
      <c r="D48" s="106">
        <v>79426115.698666513</v>
      </c>
      <c r="E48" s="106">
        <v>142448487.26133335</v>
      </c>
      <c r="F48" s="106">
        <v>1876710.5653333333</v>
      </c>
      <c r="G48" s="106">
        <v>16322356.574333332</v>
      </c>
      <c r="H48" s="106">
        <v>37056874.136000007</v>
      </c>
      <c r="I48" s="107">
        <v>4549420.9400000023</v>
      </c>
      <c r="J48" s="107">
        <v>17428283.37491668</v>
      </c>
      <c r="K48" s="107">
        <v>37836130.983333334</v>
      </c>
      <c r="L48" s="107">
        <v>607926.34816666669</v>
      </c>
      <c r="M48" s="107">
        <v>2811071.6294999993</v>
      </c>
      <c r="N48" s="107">
        <v>12026119.459999999</v>
      </c>
      <c r="O48" s="107">
        <v>49546414.259999968</v>
      </c>
      <c r="P48" s="107">
        <v>60122463.966166712</v>
      </c>
      <c r="Q48" s="107">
        <v>104612356.27800006</v>
      </c>
      <c r="R48" s="107">
        <v>1268784.2171666666</v>
      </c>
      <c r="S48" s="107">
        <v>13511284.944833331</v>
      </c>
      <c r="T48" s="107">
        <v>25030754.676000003</v>
      </c>
      <c r="U48" s="107">
        <v>192185.88</v>
      </c>
      <c r="V48" s="107">
        <v>1875368.357583333</v>
      </c>
      <c r="W48" s="107"/>
      <c r="X48" s="107"/>
      <c r="Y48" s="107"/>
      <c r="Z48" s="107"/>
    </row>
    <row r="49" spans="2:26" x14ac:dyDescent="0.25">
      <c r="B49" s="80" t="s">
        <v>24</v>
      </c>
      <c r="C49" s="106">
        <v>46975020.499999985</v>
      </c>
      <c r="D49" s="106">
        <v>84165481.868750125</v>
      </c>
      <c r="E49" s="106">
        <v>137412785.25333321</v>
      </c>
      <c r="F49" s="106">
        <v>4960857.008750001</v>
      </c>
      <c r="G49" s="106">
        <v>29080937.417833332</v>
      </c>
      <c r="H49" s="106">
        <v>74073567.521333352</v>
      </c>
      <c r="I49" s="107">
        <v>10383790.300000006</v>
      </c>
      <c r="J49" s="107">
        <v>15186567.104916671</v>
      </c>
      <c r="K49" s="107">
        <v>39853042.628333338</v>
      </c>
      <c r="L49" s="107">
        <v>2096726.16925</v>
      </c>
      <c r="M49" s="107">
        <v>6944934.9629166657</v>
      </c>
      <c r="N49" s="107">
        <v>21484117.049499996</v>
      </c>
      <c r="O49" s="107">
        <v>36591230.200000033</v>
      </c>
      <c r="P49" s="107">
        <v>67437757.974583387</v>
      </c>
      <c r="Q49" s="107">
        <v>97559742.624999911</v>
      </c>
      <c r="R49" s="107">
        <v>2864130.8395000002</v>
      </c>
      <c r="S49" s="107">
        <v>22136002.454916671</v>
      </c>
      <c r="T49" s="107">
        <v>52589450.471833333</v>
      </c>
      <c r="U49" s="107">
        <v>0</v>
      </c>
      <c r="V49" s="107">
        <v>1541156.7892499999</v>
      </c>
      <c r="W49" s="107"/>
      <c r="X49" s="107"/>
      <c r="Y49" s="107"/>
      <c r="Z49" s="107"/>
    </row>
    <row r="50" spans="2:26" x14ac:dyDescent="0.25">
      <c r="B50" s="80" t="s">
        <v>25</v>
      </c>
      <c r="C50" s="106">
        <v>0</v>
      </c>
      <c r="D50" s="106">
        <v>80192675.254583672</v>
      </c>
      <c r="E50" s="106">
        <v>139046555.33016664</v>
      </c>
      <c r="F50" s="106">
        <v>4781572.5692499997</v>
      </c>
      <c r="G50" s="106">
        <v>32442826.034916658</v>
      </c>
      <c r="H50" s="106">
        <v>88481499.217333317</v>
      </c>
      <c r="I50" s="107">
        <v>0</v>
      </c>
      <c r="J50" s="107">
        <v>13042880.841583341</v>
      </c>
      <c r="K50" s="107">
        <v>39836248.698499992</v>
      </c>
      <c r="L50" s="107">
        <v>2011684.4838333335</v>
      </c>
      <c r="M50" s="107">
        <v>7294242.6072499985</v>
      </c>
      <c r="N50" s="107">
        <v>26990813.563249994</v>
      </c>
      <c r="O50" s="107">
        <v>0</v>
      </c>
      <c r="P50" s="107">
        <v>65673898.28375005</v>
      </c>
      <c r="Q50" s="107">
        <v>99210306.63166669</v>
      </c>
      <c r="R50" s="107">
        <v>2769888.0854166662</v>
      </c>
      <c r="S50" s="107">
        <v>25148583.427666664</v>
      </c>
      <c r="T50" s="107">
        <v>61490685.654083304</v>
      </c>
      <c r="U50" s="107">
        <v>0</v>
      </c>
      <c r="V50" s="107">
        <v>1475896.12925</v>
      </c>
      <c r="W50" s="107"/>
      <c r="X50" s="107"/>
      <c r="Y50" s="107"/>
      <c r="Z50" s="107"/>
    </row>
    <row r="51" spans="2:26" x14ac:dyDescent="0.25">
      <c r="B51" s="80" t="s">
        <v>26</v>
      </c>
      <c r="C51" s="106">
        <v>0</v>
      </c>
      <c r="D51" s="106">
        <v>69549599.618583366</v>
      </c>
      <c r="E51" s="106">
        <v>134963991.80424997</v>
      </c>
      <c r="F51" s="106">
        <v>4774851.3392500002</v>
      </c>
      <c r="G51" s="106">
        <v>32362219.96374999</v>
      </c>
      <c r="H51" s="106">
        <v>87362703.130166695</v>
      </c>
      <c r="I51" s="107">
        <v>0</v>
      </c>
      <c r="J51" s="107">
        <v>9151768.0595833343</v>
      </c>
      <c r="K51" s="107">
        <v>39631353.483666673</v>
      </c>
      <c r="L51" s="107">
        <v>2009932.8538333331</v>
      </c>
      <c r="M51" s="107">
        <v>7266361.5255833315</v>
      </c>
      <c r="N51" s="107">
        <v>26590955.793999996</v>
      </c>
      <c r="O51" s="107">
        <v>0</v>
      </c>
      <c r="P51" s="107">
        <v>59187176.963750094</v>
      </c>
      <c r="Q51" s="107">
        <v>95332638.320583329</v>
      </c>
      <c r="R51" s="107">
        <v>2764918.4854166661</v>
      </c>
      <c r="S51" s="107">
        <v>25095858.438166663</v>
      </c>
      <c r="T51" s="107">
        <v>60771747.336166643</v>
      </c>
      <c r="U51" s="107">
        <v>0</v>
      </c>
      <c r="V51" s="107">
        <v>1210654.59525</v>
      </c>
      <c r="W51" s="107"/>
      <c r="X51" s="107"/>
      <c r="Y51" s="107"/>
      <c r="Z51" s="107"/>
    </row>
    <row r="52" spans="2:26" x14ac:dyDescent="0.25">
      <c r="B52" s="80" t="s">
        <v>27</v>
      </c>
      <c r="C52" s="106">
        <v>0</v>
      </c>
      <c r="D52" s="106">
        <v>64231346.473249987</v>
      </c>
      <c r="E52" s="106">
        <v>134629280.99425</v>
      </c>
      <c r="F52" s="106">
        <v>4768080.92925</v>
      </c>
      <c r="G52" s="106">
        <v>32362219.96374999</v>
      </c>
      <c r="H52" s="106">
        <v>87178835.490166649</v>
      </c>
      <c r="I52" s="107">
        <v>0</v>
      </c>
      <c r="J52" s="107">
        <v>6848931.9142499985</v>
      </c>
      <c r="K52" s="107">
        <v>39524164.603666656</v>
      </c>
      <c r="L52" s="107">
        <v>2008188.6838333332</v>
      </c>
      <c r="M52" s="107">
        <v>7266361.5255833315</v>
      </c>
      <c r="N52" s="107">
        <v>26531506.353999998</v>
      </c>
      <c r="O52" s="107">
        <v>0</v>
      </c>
      <c r="P52" s="107">
        <v>56607018.93575009</v>
      </c>
      <c r="Q52" s="107">
        <v>95105116.390583351</v>
      </c>
      <c r="R52" s="107">
        <v>2759892.2454166664</v>
      </c>
      <c r="S52" s="107">
        <v>25095858.438166663</v>
      </c>
      <c r="T52" s="107">
        <v>60647329.136166625</v>
      </c>
      <c r="U52" s="107">
        <v>0</v>
      </c>
      <c r="V52" s="107">
        <v>775395.62325000006</v>
      </c>
      <c r="W52" s="107"/>
      <c r="X52" s="107"/>
      <c r="Y52" s="107"/>
      <c r="Z52" s="107"/>
    </row>
    <row r="53" spans="2:26" x14ac:dyDescent="0.25">
      <c r="B53" s="80" t="s">
        <v>28</v>
      </c>
      <c r="C53" s="106">
        <v>0</v>
      </c>
      <c r="D53" s="106">
        <v>60410459.697250009</v>
      </c>
      <c r="E53" s="106">
        <v>134296291.17424998</v>
      </c>
      <c r="F53" s="106">
        <v>4761386.2692499999</v>
      </c>
      <c r="G53" s="106">
        <v>32362219.96374999</v>
      </c>
      <c r="H53" s="106">
        <v>86996463.910166711</v>
      </c>
      <c r="I53" s="107">
        <v>0</v>
      </c>
      <c r="J53" s="107">
        <v>6333242.7696666671</v>
      </c>
      <c r="K53" s="107">
        <v>39417800.943666667</v>
      </c>
      <c r="L53" s="107">
        <v>2006437.0538333333</v>
      </c>
      <c r="M53" s="107">
        <v>7266361.5255833315</v>
      </c>
      <c r="N53" s="107">
        <v>26472644.013999999</v>
      </c>
      <c r="O53" s="107">
        <v>0</v>
      </c>
      <c r="P53" s="107">
        <v>53402743.252166763</v>
      </c>
      <c r="Q53" s="107">
        <v>94878490.230583325</v>
      </c>
      <c r="R53" s="107">
        <v>2754949.2154166661</v>
      </c>
      <c r="S53" s="107">
        <v>25095858.438166663</v>
      </c>
      <c r="T53" s="107">
        <v>60523819.896166675</v>
      </c>
      <c r="U53" s="107">
        <v>0</v>
      </c>
      <c r="V53" s="107">
        <v>674473.67541666678</v>
      </c>
      <c r="W53" s="107"/>
      <c r="X53" s="107"/>
      <c r="Y53" s="107"/>
      <c r="Z53" s="107"/>
    </row>
    <row r="54" spans="2:26" x14ac:dyDescent="0.25">
      <c r="B54" s="80" t="s">
        <v>29</v>
      </c>
      <c r="C54" s="106">
        <v>0</v>
      </c>
      <c r="D54" s="106">
        <v>35468974.906416669</v>
      </c>
      <c r="E54" s="106">
        <v>133590389.57491671</v>
      </c>
      <c r="F54" s="106">
        <v>4497813.3704166673</v>
      </c>
      <c r="G54" s="106">
        <v>31533425.709916655</v>
      </c>
      <c r="H54" s="106">
        <v>86814848.190166667</v>
      </c>
      <c r="I54" s="107">
        <v>0</v>
      </c>
      <c r="J54" s="107">
        <v>5480074.4286666671</v>
      </c>
      <c r="K54" s="107">
        <v>38937115.824333332</v>
      </c>
      <c r="L54" s="107">
        <v>1904129.4811666668</v>
      </c>
      <c r="M54" s="107">
        <v>7266361.5255833315</v>
      </c>
      <c r="N54" s="107">
        <v>26413911.533999998</v>
      </c>
      <c r="O54" s="107">
        <v>0</v>
      </c>
      <c r="P54" s="107">
        <v>29962137.032083329</v>
      </c>
      <c r="Q54" s="107">
        <v>94653273.750583321</v>
      </c>
      <c r="R54" s="107">
        <v>2593683.88925</v>
      </c>
      <c r="S54" s="107">
        <v>24267064.184333332</v>
      </c>
      <c r="T54" s="107">
        <v>60400936.656166628</v>
      </c>
      <c r="U54" s="107">
        <v>0</v>
      </c>
      <c r="V54" s="107">
        <v>26763.445666666667</v>
      </c>
      <c r="W54" s="107"/>
      <c r="X54" s="107"/>
      <c r="Y54" s="107"/>
      <c r="Z54" s="107"/>
    </row>
    <row r="55" spans="2:26" x14ac:dyDescent="0.25">
      <c r="B55" s="80" t="s">
        <v>30</v>
      </c>
      <c r="C55" s="106">
        <v>0</v>
      </c>
      <c r="D55" s="106">
        <v>17955382.564833339</v>
      </c>
      <c r="E55" s="106">
        <v>133260717.75491667</v>
      </c>
      <c r="F55" s="106">
        <v>4253272.0014999993</v>
      </c>
      <c r="G55" s="106">
        <v>11733473.936416669</v>
      </c>
      <c r="H55" s="106">
        <v>86058310.08283335</v>
      </c>
      <c r="I55" s="107">
        <v>0</v>
      </c>
      <c r="J55" s="107">
        <v>2829099.6306666667</v>
      </c>
      <c r="K55" s="107">
        <v>38831599.874333322</v>
      </c>
      <c r="L55" s="107">
        <v>1754995.562083333</v>
      </c>
      <c r="M55" s="107">
        <v>3067359.4246666664</v>
      </c>
      <c r="N55" s="107">
        <v>26355614.544</v>
      </c>
      <c r="O55" s="107">
        <v>0</v>
      </c>
      <c r="P55" s="107">
        <v>15126282.934166672</v>
      </c>
      <c r="Q55" s="107">
        <v>94429117.880583331</v>
      </c>
      <c r="R55" s="107">
        <v>2498276.4394166665</v>
      </c>
      <c r="S55" s="107">
        <v>8666114.5117499996</v>
      </c>
      <c r="T55" s="107">
        <v>59702695.538833313</v>
      </c>
      <c r="U55" s="107">
        <v>0</v>
      </c>
      <c r="V55" s="107">
        <v>0</v>
      </c>
      <c r="W55" s="107"/>
      <c r="X55" s="107"/>
      <c r="Y55" s="107"/>
      <c r="Z55" s="107"/>
    </row>
    <row r="56" spans="2:26" x14ac:dyDescent="0.25">
      <c r="B56" s="80" t="s">
        <v>31</v>
      </c>
      <c r="C56" s="106">
        <v>0</v>
      </c>
      <c r="D56" s="106">
        <v>0</v>
      </c>
      <c r="E56" s="106">
        <v>82071033.940583304</v>
      </c>
      <c r="F56" s="106">
        <v>1314430.8099999998</v>
      </c>
      <c r="G56" s="106">
        <v>1370303.2098333333</v>
      </c>
      <c r="H56" s="106">
        <v>51673843.471833341</v>
      </c>
      <c r="I56" s="107">
        <v>0</v>
      </c>
      <c r="J56" s="107">
        <v>0</v>
      </c>
      <c r="K56" s="107">
        <v>22555201.502166666</v>
      </c>
      <c r="L56" s="107">
        <v>337502.52</v>
      </c>
      <c r="M56" s="107">
        <v>473978.38833333325</v>
      </c>
      <c r="N56" s="107">
        <v>17340560.117249999</v>
      </c>
      <c r="O56" s="107">
        <v>0</v>
      </c>
      <c r="P56" s="107">
        <v>0</v>
      </c>
      <c r="Q56" s="107">
        <v>59515832.43841666</v>
      </c>
      <c r="R56" s="107">
        <v>976928.28999999992</v>
      </c>
      <c r="S56" s="107">
        <v>896324.82149999996</v>
      </c>
      <c r="T56" s="107">
        <v>34333283.35458333</v>
      </c>
      <c r="U56" s="107">
        <v>0</v>
      </c>
      <c r="V56" s="107">
        <v>0</v>
      </c>
      <c r="W56" s="107"/>
      <c r="X56" s="107"/>
      <c r="Y56" s="107"/>
      <c r="Z56" s="107"/>
    </row>
    <row r="57" spans="2:26" x14ac:dyDescent="0.25">
      <c r="B57" s="80" t="s">
        <v>32</v>
      </c>
      <c r="C57" s="106">
        <v>0</v>
      </c>
      <c r="D57" s="106">
        <v>0</v>
      </c>
      <c r="E57" s="106">
        <v>64948274.869999997</v>
      </c>
      <c r="F57" s="106">
        <v>1307740.3099999998</v>
      </c>
      <c r="G57" s="106">
        <v>0</v>
      </c>
      <c r="H57" s="106">
        <v>35606885.800000012</v>
      </c>
      <c r="I57" s="107">
        <v>0</v>
      </c>
      <c r="J57" s="107">
        <v>0</v>
      </c>
      <c r="K57" s="107">
        <v>20801825.240000006</v>
      </c>
      <c r="L57" s="107">
        <v>335750.89</v>
      </c>
      <c r="M57" s="107">
        <v>0</v>
      </c>
      <c r="N57" s="107">
        <v>11495845.609999999</v>
      </c>
      <c r="O57" s="107">
        <v>0</v>
      </c>
      <c r="P57" s="107">
        <v>0</v>
      </c>
      <c r="Q57" s="107">
        <v>44146449.63000001</v>
      </c>
      <c r="R57" s="107">
        <v>971989.41999999993</v>
      </c>
      <c r="S57" s="107">
        <v>0</v>
      </c>
      <c r="T57" s="107">
        <v>24111040.190000001</v>
      </c>
      <c r="U57" s="107">
        <v>0</v>
      </c>
      <c r="V57" s="107">
        <v>0</v>
      </c>
      <c r="W57" s="107"/>
      <c r="X57" s="107"/>
      <c r="Y57" s="107"/>
      <c r="Z57" s="107"/>
    </row>
    <row r="58" spans="2:26" x14ac:dyDescent="0.25">
      <c r="B58" s="80" t="s">
        <v>33</v>
      </c>
      <c r="C58" s="106">
        <v>0</v>
      </c>
      <c r="D58" s="106">
        <v>0</v>
      </c>
      <c r="E58" s="106">
        <v>64623268.280000001</v>
      </c>
      <c r="F58" s="106">
        <v>1301300.7999999998</v>
      </c>
      <c r="G58" s="106">
        <v>0</v>
      </c>
      <c r="H58" s="106">
        <v>35428589.910000019</v>
      </c>
      <c r="I58" s="107">
        <v>0</v>
      </c>
      <c r="J58" s="107">
        <v>0</v>
      </c>
      <c r="K58" s="107">
        <v>20697645.169999994</v>
      </c>
      <c r="L58" s="107">
        <v>334122.39</v>
      </c>
      <c r="M58" s="107">
        <v>0</v>
      </c>
      <c r="N58" s="107">
        <v>11438126.43</v>
      </c>
      <c r="O58" s="107">
        <v>0</v>
      </c>
      <c r="P58" s="107">
        <v>0</v>
      </c>
      <c r="Q58" s="107">
        <v>43925623.110000007</v>
      </c>
      <c r="R58" s="107">
        <v>967178.41</v>
      </c>
      <c r="S58" s="107">
        <v>0</v>
      </c>
      <c r="T58" s="107">
        <v>23990463.480000004</v>
      </c>
      <c r="U58" s="108">
        <v>0</v>
      </c>
      <c r="V58" s="108">
        <v>0</v>
      </c>
      <c r="W58" s="107"/>
      <c r="X58" s="107"/>
      <c r="Y58" s="107"/>
      <c r="Z58" s="107"/>
    </row>
    <row r="59" spans="2:26" x14ac:dyDescent="0.25">
      <c r="B59" s="80" t="s">
        <v>34</v>
      </c>
      <c r="C59" s="106">
        <v>0</v>
      </c>
      <c r="D59" s="106">
        <v>0</v>
      </c>
      <c r="E59" s="106">
        <v>64300593.630000018</v>
      </c>
      <c r="F59" s="106">
        <v>1294794.0599999998</v>
      </c>
      <c r="G59" s="106">
        <v>0</v>
      </c>
      <c r="H59" s="106">
        <v>35251538.030000016</v>
      </c>
      <c r="I59" s="107">
        <v>0</v>
      </c>
      <c r="J59" s="107">
        <v>0</v>
      </c>
      <c r="K59" s="107">
        <v>20594069.750000004</v>
      </c>
      <c r="L59" s="107">
        <v>332427.49</v>
      </c>
      <c r="M59" s="107">
        <v>0</v>
      </c>
      <c r="N59" s="107">
        <v>11381012.220000001</v>
      </c>
      <c r="O59" s="107">
        <v>0</v>
      </c>
      <c r="P59" s="107">
        <v>0</v>
      </c>
      <c r="Q59" s="107">
        <v>43706523.880000003</v>
      </c>
      <c r="R59" s="107">
        <v>962366.57</v>
      </c>
      <c r="S59" s="107">
        <v>0</v>
      </c>
      <c r="T59" s="107">
        <v>23870525.810000002</v>
      </c>
      <c r="U59" s="108">
        <v>0</v>
      </c>
      <c r="V59" s="108">
        <v>0</v>
      </c>
      <c r="W59" s="107"/>
      <c r="X59" s="107"/>
      <c r="Y59" s="107"/>
      <c r="Z59" s="107"/>
    </row>
    <row r="60" spans="2:26" x14ac:dyDescent="0.25">
      <c r="B60" s="80" t="s">
        <v>35</v>
      </c>
      <c r="C60" s="106">
        <v>0</v>
      </c>
      <c r="D60" s="106">
        <v>0</v>
      </c>
      <c r="E60" s="106">
        <v>63978759.819999993</v>
      </c>
      <c r="F60" s="106">
        <v>1288238.01</v>
      </c>
      <c r="G60" s="106">
        <v>0</v>
      </c>
      <c r="H60" s="106">
        <v>35075498.57</v>
      </c>
      <c r="I60" s="107">
        <v>0</v>
      </c>
      <c r="J60" s="107">
        <v>0</v>
      </c>
      <c r="K60" s="107">
        <v>20491120.709999997</v>
      </c>
      <c r="L60" s="107">
        <v>330742.26</v>
      </c>
      <c r="M60" s="107">
        <v>0</v>
      </c>
      <c r="N60" s="107">
        <v>11324230.859999998</v>
      </c>
      <c r="O60" s="107">
        <v>0</v>
      </c>
      <c r="P60" s="107">
        <v>0</v>
      </c>
      <c r="Q60" s="107">
        <v>43487639.109999985</v>
      </c>
      <c r="R60" s="107">
        <v>957495.74999999988</v>
      </c>
      <c r="S60" s="107">
        <v>0</v>
      </c>
      <c r="T60" s="107">
        <v>23751267.710000008</v>
      </c>
      <c r="U60" s="108">
        <v>0</v>
      </c>
      <c r="V60" s="108">
        <v>0</v>
      </c>
      <c r="W60" s="107"/>
      <c r="X60" s="107"/>
      <c r="Y60" s="107"/>
      <c r="Z60" s="107"/>
    </row>
    <row r="61" spans="2:26" x14ac:dyDescent="0.25">
      <c r="B61" s="80" t="s">
        <v>36</v>
      </c>
      <c r="C61" s="106">
        <v>0</v>
      </c>
      <c r="D61" s="106">
        <v>0</v>
      </c>
      <c r="E61" s="106">
        <v>63658982.890000045</v>
      </c>
      <c r="F61" s="106">
        <v>1281826.2499999998</v>
      </c>
      <c r="G61" s="106">
        <v>0</v>
      </c>
      <c r="H61" s="106">
        <v>34899670.349999979</v>
      </c>
      <c r="I61" s="107">
        <v>0</v>
      </c>
      <c r="J61" s="107">
        <v>0</v>
      </c>
      <c r="K61" s="107">
        <v>20388827.829999998</v>
      </c>
      <c r="L61" s="107">
        <v>329047.36</v>
      </c>
      <c r="M61" s="107">
        <v>0</v>
      </c>
      <c r="N61" s="107">
        <v>11267452.26</v>
      </c>
      <c r="O61" s="107">
        <v>0</v>
      </c>
      <c r="P61" s="107">
        <v>0</v>
      </c>
      <c r="Q61" s="107">
        <v>43270155.060000032</v>
      </c>
      <c r="R61" s="107">
        <v>952778.89</v>
      </c>
      <c r="S61" s="107">
        <v>0</v>
      </c>
      <c r="T61" s="107">
        <v>23632218.089999989</v>
      </c>
      <c r="U61" s="108">
        <v>0</v>
      </c>
      <c r="V61" s="108">
        <v>0</v>
      </c>
      <c r="W61" s="107"/>
      <c r="X61" s="107"/>
      <c r="Y61" s="107"/>
      <c r="Z61" s="107"/>
    </row>
    <row r="62" spans="2:26" x14ac:dyDescent="0.25">
      <c r="B62" s="80" t="s">
        <v>37</v>
      </c>
      <c r="C62" s="106">
        <v>0</v>
      </c>
      <c r="D62" s="106">
        <v>0</v>
      </c>
      <c r="E62" s="106">
        <v>63341048.010000013</v>
      </c>
      <c r="F62" s="106">
        <v>1275367.2400000002</v>
      </c>
      <c r="G62" s="106">
        <v>0</v>
      </c>
      <c r="H62" s="106">
        <v>34725511.930000007</v>
      </c>
      <c r="I62" s="107">
        <v>0</v>
      </c>
      <c r="J62" s="107">
        <v>0</v>
      </c>
      <c r="K62" s="107">
        <v>20286675.560000006</v>
      </c>
      <c r="L62" s="107">
        <v>327418.86</v>
      </c>
      <c r="M62" s="107">
        <v>0</v>
      </c>
      <c r="N62" s="107">
        <v>11211073.760000002</v>
      </c>
      <c r="O62" s="107">
        <v>0</v>
      </c>
      <c r="P62" s="107">
        <v>0</v>
      </c>
      <c r="Q62" s="107">
        <v>43054372.449999996</v>
      </c>
      <c r="R62" s="107">
        <v>947948.37999999989</v>
      </c>
      <c r="S62" s="107">
        <v>0</v>
      </c>
      <c r="T62" s="107">
        <v>23514438.170000006</v>
      </c>
      <c r="U62" s="108">
        <v>0</v>
      </c>
      <c r="V62" s="108">
        <v>0</v>
      </c>
      <c r="W62" s="107"/>
      <c r="X62" s="107"/>
      <c r="Y62" s="107"/>
      <c r="Z62" s="107"/>
    </row>
    <row r="63" spans="2:26" x14ac:dyDescent="0.25">
      <c r="B63" s="80" t="s">
        <v>38</v>
      </c>
      <c r="C63" s="106">
        <v>0</v>
      </c>
      <c r="D63" s="106">
        <v>0</v>
      </c>
      <c r="E63" s="106">
        <v>63021049.960000038</v>
      </c>
      <c r="F63" s="106">
        <v>1268781.19</v>
      </c>
      <c r="G63" s="106">
        <v>0</v>
      </c>
      <c r="H63" s="106">
        <v>34549280.400000013</v>
      </c>
      <c r="I63" s="107">
        <v>0</v>
      </c>
      <c r="J63" s="107">
        <v>0</v>
      </c>
      <c r="K63" s="107">
        <v>20184620.100000005</v>
      </c>
      <c r="L63" s="107">
        <v>325723.95999999996</v>
      </c>
      <c r="M63" s="107">
        <v>0</v>
      </c>
      <c r="N63" s="107">
        <v>11153992.65</v>
      </c>
      <c r="O63" s="107">
        <v>0</v>
      </c>
      <c r="P63" s="107">
        <v>0</v>
      </c>
      <c r="Q63" s="107">
        <v>42836429.860000007</v>
      </c>
      <c r="R63" s="107">
        <v>943057.23</v>
      </c>
      <c r="S63" s="107">
        <v>0</v>
      </c>
      <c r="T63" s="107">
        <v>23395287.75</v>
      </c>
      <c r="U63" s="108">
        <v>0</v>
      </c>
      <c r="V63" s="108">
        <v>0</v>
      </c>
      <c r="W63" s="107"/>
      <c r="X63" s="107"/>
      <c r="Y63" s="107"/>
      <c r="Z63" s="107"/>
    </row>
    <row r="64" spans="2:26" x14ac:dyDescent="0.25">
      <c r="B64" s="80" t="s">
        <v>39</v>
      </c>
      <c r="C64" s="106">
        <v>0</v>
      </c>
      <c r="D64" s="106">
        <v>0</v>
      </c>
      <c r="E64" s="106">
        <v>62703126.970000014</v>
      </c>
      <c r="F64" s="106">
        <v>1262262.3699999999</v>
      </c>
      <c r="G64" s="106">
        <v>0</v>
      </c>
      <c r="H64" s="106">
        <v>34374657.54999999</v>
      </c>
      <c r="I64" s="107">
        <v>0</v>
      </c>
      <c r="J64" s="107">
        <v>0</v>
      </c>
      <c r="K64" s="107">
        <v>20083095.350000005</v>
      </c>
      <c r="L64" s="107">
        <v>324095.45999999996</v>
      </c>
      <c r="M64" s="107">
        <v>0</v>
      </c>
      <c r="N64" s="107">
        <v>11097589.640000002</v>
      </c>
      <c r="O64" s="107">
        <v>0</v>
      </c>
      <c r="P64" s="107">
        <v>0</v>
      </c>
      <c r="Q64" s="107">
        <v>42620031.620000012</v>
      </c>
      <c r="R64" s="107">
        <v>938166.90999999992</v>
      </c>
      <c r="S64" s="107">
        <v>0</v>
      </c>
      <c r="T64" s="107">
        <v>23277067.909999996</v>
      </c>
      <c r="U64" s="108">
        <v>0</v>
      </c>
      <c r="V64" s="108">
        <v>0</v>
      </c>
      <c r="W64" s="107"/>
      <c r="X64" s="107"/>
      <c r="Y64" s="107"/>
      <c r="Z64" s="107"/>
    </row>
    <row r="65" spans="2:26" x14ac:dyDescent="0.25">
      <c r="B65" s="80" t="s">
        <v>40</v>
      </c>
      <c r="C65" s="106">
        <v>0</v>
      </c>
      <c r="D65" s="106">
        <v>0</v>
      </c>
      <c r="E65" s="106">
        <v>62386565.430000007</v>
      </c>
      <c r="F65" s="106">
        <v>1255847.3699999999</v>
      </c>
      <c r="G65" s="106">
        <v>0</v>
      </c>
      <c r="H65" s="106">
        <v>34200735.569999993</v>
      </c>
      <c r="I65" s="107">
        <v>0</v>
      </c>
      <c r="J65" s="107">
        <v>0</v>
      </c>
      <c r="K65" s="107">
        <v>19982065.960000005</v>
      </c>
      <c r="L65" s="107">
        <v>322466.95999999996</v>
      </c>
      <c r="M65" s="107">
        <v>0</v>
      </c>
      <c r="N65" s="107">
        <v>11041425.77</v>
      </c>
      <c r="O65" s="107">
        <v>0</v>
      </c>
      <c r="P65" s="107">
        <v>0</v>
      </c>
      <c r="Q65" s="107">
        <v>42404499.469999999</v>
      </c>
      <c r="R65" s="107">
        <v>933380.40999999992</v>
      </c>
      <c r="S65" s="107">
        <v>0</v>
      </c>
      <c r="T65" s="107">
        <v>23159309.799999993</v>
      </c>
      <c r="U65" s="108">
        <v>0</v>
      </c>
      <c r="V65" s="108">
        <v>0</v>
      </c>
      <c r="W65" s="107"/>
      <c r="X65" s="107"/>
      <c r="Y65" s="107"/>
      <c r="Z65" s="107"/>
    </row>
    <row r="66" spans="2:26" x14ac:dyDescent="0.25">
      <c r="B66" s="80" t="s">
        <v>41</v>
      </c>
      <c r="C66" s="106">
        <v>0</v>
      </c>
      <c r="D66" s="106">
        <v>0</v>
      </c>
      <c r="E66" s="106">
        <v>52943842.380000018</v>
      </c>
      <c r="F66" s="106">
        <v>1249298.55</v>
      </c>
      <c r="G66" s="106">
        <v>0</v>
      </c>
      <c r="H66" s="106">
        <v>34027653.579999998</v>
      </c>
      <c r="I66" s="107">
        <v>0</v>
      </c>
      <c r="J66" s="107">
        <v>0</v>
      </c>
      <c r="K66" s="107">
        <v>16763522.280000007</v>
      </c>
      <c r="L66" s="107">
        <v>320772.05999999994</v>
      </c>
      <c r="M66" s="107">
        <v>0</v>
      </c>
      <c r="N66" s="107">
        <v>10985488.579999998</v>
      </c>
      <c r="O66" s="107">
        <v>0</v>
      </c>
      <c r="P66" s="107">
        <v>0</v>
      </c>
      <c r="Q66" s="107">
        <v>36180320.100000001</v>
      </c>
      <c r="R66" s="107">
        <v>928526.49</v>
      </c>
      <c r="S66" s="107">
        <v>0</v>
      </c>
      <c r="T66" s="107">
        <v>23042165</v>
      </c>
      <c r="U66" s="108">
        <v>0</v>
      </c>
      <c r="V66" s="108">
        <v>0</v>
      </c>
      <c r="W66" s="107"/>
      <c r="X66" s="107"/>
      <c r="Y66" s="107"/>
      <c r="Z66" s="107"/>
    </row>
    <row r="67" spans="2:26" x14ac:dyDescent="0.25">
      <c r="B67" s="80" t="s">
        <v>42</v>
      </c>
      <c r="C67" s="106">
        <v>0</v>
      </c>
      <c r="D67" s="106">
        <v>0</v>
      </c>
      <c r="E67" s="106">
        <v>30055039.25999999</v>
      </c>
      <c r="F67" s="106">
        <v>1148544.76</v>
      </c>
      <c r="G67" s="106">
        <v>0</v>
      </c>
      <c r="H67" s="106">
        <v>33855382.919999987</v>
      </c>
      <c r="I67" s="107">
        <v>0</v>
      </c>
      <c r="J67" s="107">
        <v>0</v>
      </c>
      <c r="K67" s="107">
        <v>10957208.039999999</v>
      </c>
      <c r="L67" s="107">
        <v>275651.56</v>
      </c>
      <c r="M67" s="107">
        <v>0</v>
      </c>
      <c r="N67" s="107">
        <v>10929878.010000002</v>
      </c>
      <c r="O67" s="107">
        <v>0</v>
      </c>
      <c r="P67" s="107">
        <v>0</v>
      </c>
      <c r="Q67" s="107">
        <v>19097831.219999999</v>
      </c>
      <c r="R67" s="107">
        <v>872893.2</v>
      </c>
      <c r="S67" s="107">
        <v>0</v>
      </c>
      <c r="T67" s="107">
        <v>22925504.91</v>
      </c>
      <c r="U67" s="108">
        <v>0</v>
      </c>
      <c r="V67" s="108">
        <v>0</v>
      </c>
      <c r="W67" s="107"/>
      <c r="X67" s="107"/>
      <c r="Y67" s="107"/>
      <c r="Z67" s="107"/>
    </row>
    <row r="68" spans="2:26" x14ac:dyDescent="0.25">
      <c r="B68" s="80" t="s">
        <v>43</v>
      </c>
      <c r="C68" s="106">
        <v>0</v>
      </c>
      <c r="D68" s="106">
        <v>0</v>
      </c>
      <c r="E68" s="106">
        <v>360117.88</v>
      </c>
      <c r="F68" s="106">
        <v>0</v>
      </c>
      <c r="G68" s="106">
        <v>0</v>
      </c>
      <c r="H68" s="106">
        <v>725813.83000000007</v>
      </c>
      <c r="I68" s="107">
        <v>0</v>
      </c>
      <c r="J68" s="107">
        <v>0</v>
      </c>
      <c r="K68" s="107">
        <v>116306.38</v>
      </c>
      <c r="L68" s="107">
        <v>0</v>
      </c>
      <c r="M68" s="107">
        <v>0</v>
      </c>
      <c r="N68" s="107">
        <v>0</v>
      </c>
      <c r="O68" s="107">
        <v>0</v>
      </c>
      <c r="P68" s="107">
        <v>0</v>
      </c>
      <c r="Q68" s="107">
        <v>243811.5</v>
      </c>
      <c r="R68" s="107">
        <v>0</v>
      </c>
      <c r="S68" s="107">
        <v>0</v>
      </c>
      <c r="T68" s="107">
        <v>725813.83000000007</v>
      </c>
      <c r="U68" s="108">
        <v>0</v>
      </c>
      <c r="V68" s="108">
        <v>0</v>
      </c>
      <c r="W68" s="107"/>
      <c r="X68" s="107"/>
      <c r="Y68" s="107"/>
      <c r="Z68" s="10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6E326-DD10-42BA-A79F-C82C9CBABCDC}">
  <sheetPr>
    <tabColor theme="3"/>
    <pageSetUpPr autoPageBreaks="0"/>
  </sheetPr>
  <dimension ref="A1"/>
  <sheetViews>
    <sheetView workbookViewId="0"/>
  </sheetViews>
  <sheetFormatPr defaultColWidth="9" defaultRowHeight="11.5" x14ac:dyDescent="0.25"/>
  <cols>
    <col min="1" max="16384" width="9" style="76"/>
  </cols>
  <sheetData>
    <row r="1" spans="1:1" x14ac:dyDescent="0.25">
      <c r="A1" s="89" t="s">
        <v>55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5F3AD-83C6-8843-870D-0EE42657DB71}">
  <sheetPr>
    <tabColor rgb="FFFFFFCC"/>
  </sheetPr>
  <dimension ref="B1:CO192"/>
  <sheetViews>
    <sheetView showGridLines="0" workbookViewId="0">
      <selection activeCell="AT51" sqref="AT51"/>
    </sheetView>
  </sheetViews>
  <sheetFormatPr defaultColWidth="11" defaultRowHeight="11.5" x14ac:dyDescent="0.25"/>
  <cols>
    <col min="2" max="2" width="29.59765625" customWidth="1"/>
    <col min="3" max="3" width="26" bestFit="1" customWidth="1"/>
    <col min="4" max="5" width="20" bestFit="1" customWidth="1"/>
    <col min="6" max="6" width="40.59765625" customWidth="1"/>
    <col min="7" max="7" width="19.3984375" bestFit="1" customWidth="1"/>
    <col min="8" max="9" width="14" customWidth="1"/>
    <col min="10" max="10" width="10" customWidth="1"/>
    <col min="11" max="11" width="21.3984375" bestFit="1" customWidth="1"/>
    <col min="12" max="12" width="14" customWidth="1"/>
    <col min="13" max="13" width="14" bestFit="1" customWidth="1"/>
    <col min="14" max="14" width="15" customWidth="1"/>
    <col min="15" max="15" width="10" customWidth="1"/>
    <col min="16" max="16" width="19.796875" bestFit="1" customWidth="1"/>
    <col min="17" max="17" width="15" customWidth="1"/>
    <col min="18" max="18" width="11" style="133"/>
    <col min="19" max="19" width="21.59765625" customWidth="1"/>
    <col min="20" max="20" width="17.59765625" customWidth="1"/>
    <col min="21" max="23" width="14.59765625" customWidth="1"/>
    <col min="24" max="29" width="15" customWidth="1"/>
    <col min="30" max="30" width="16.796875" bestFit="1" customWidth="1"/>
    <col min="31" max="31" width="18.59765625" customWidth="1"/>
    <col min="32" max="33" width="15" customWidth="1"/>
  </cols>
  <sheetData>
    <row r="1" spans="2:93" x14ac:dyDescent="0.25">
      <c r="J1" s="61"/>
      <c r="K1" s="61"/>
    </row>
    <row r="2" spans="2:93" ht="12" x14ac:dyDescent="0.25">
      <c r="B2" s="46" t="s">
        <v>56</v>
      </c>
      <c r="C2" s="128" t="s">
        <v>57</v>
      </c>
      <c r="D2" s="344">
        <f>INDEX(B8:B10,MATCH(C2,C8:C10,0))</f>
        <v>1</v>
      </c>
      <c r="J2" s="61"/>
      <c r="K2" s="61"/>
    </row>
    <row r="3" spans="2:93" ht="12" x14ac:dyDescent="0.25">
      <c r="B3" s="46" t="s">
        <v>58</v>
      </c>
      <c r="C3" s="178">
        <v>45868</v>
      </c>
      <c r="D3" s="43"/>
      <c r="J3" s="321"/>
      <c r="K3" s="325"/>
    </row>
    <row r="4" spans="2:93" ht="12" x14ac:dyDescent="0.25">
      <c r="B4" s="46" t="s">
        <v>59</v>
      </c>
      <c r="C4" s="20" t="b">
        <v>1</v>
      </c>
      <c r="D4" s="43"/>
      <c r="J4" s="321"/>
      <c r="K4" s="325"/>
    </row>
    <row r="5" spans="2:93" x14ac:dyDescent="0.25">
      <c r="J5" s="61"/>
      <c r="K5" s="61"/>
    </row>
    <row r="6" spans="2:93" ht="13.5" thickBot="1" x14ac:dyDescent="0.3">
      <c r="B6" s="131" t="s">
        <v>60</v>
      </c>
      <c r="C6" s="345"/>
      <c r="J6" s="61"/>
      <c r="K6" s="61"/>
    </row>
    <row r="7" spans="2:93" x14ac:dyDescent="0.25">
      <c r="B7" s="38" t="s">
        <v>61</v>
      </c>
      <c r="C7" s="38" t="s">
        <v>62</v>
      </c>
      <c r="J7" s="61"/>
      <c r="K7" s="61"/>
    </row>
    <row r="8" spans="2:93" ht="12" x14ac:dyDescent="0.25">
      <c r="B8" s="20">
        <v>1</v>
      </c>
      <c r="C8" s="20" t="s">
        <v>57</v>
      </c>
      <c r="J8" s="61"/>
      <c r="K8" s="61"/>
    </row>
    <row r="9" spans="2:93" ht="12" x14ac:dyDescent="0.25">
      <c r="B9" s="20">
        <v>2</v>
      </c>
      <c r="C9" s="20" t="s">
        <v>63</v>
      </c>
      <c r="J9" s="61"/>
      <c r="K9" s="61"/>
    </row>
    <row r="10" spans="2:93" ht="12" x14ac:dyDescent="0.25">
      <c r="B10" s="20">
        <v>3</v>
      </c>
      <c r="C10" s="20" t="s">
        <v>64</v>
      </c>
      <c r="P10" s="49" t="s">
        <v>65</v>
      </c>
    </row>
    <row r="13" spans="2:93" ht="18.5" x14ac:dyDescent="0.45">
      <c r="B13" s="339" t="s">
        <v>56</v>
      </c>
    </row>
    <row r="14" spans="2:93" ht="15" thickBot="1" x14ac:dyDescent="0.3">
      <c r="S14" s="42" t="s">
        <v>66</v>
      </c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H14" s="42" t="s">
        <v>67</v>
      </c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</row>
    <row r="15" spans="2:93" ht="15" thickBot="1" x14ac:dyDescent="0.4">
      <c r="B15" s="126" t="s">
        <v>68</v>
      </c>
      <c r="C15" s="134"/>
      <c r="D15" s="42"/>
      <c r="E15" s="42"/>
      <c r="G15" s="42" t="s">
        <v>69</v>
      </c>
      <c r="H15" s="42"/>
      <c r="I15" s="42"/>
      <c r="K15" s="42" t="s">
        <v>70</v>
      </c>
      <c r="L15" s="42"/>
      <c r="M15" s="42"/>
      <c r="N15" s="42"/>
      <c r="Q15" s="127"/>
      <c r="Y15" t="s">
        <v>71</v>
      </c>
      <c r="Z15" t="s">
        <v>72</v>
      </c>
      <c r="AA15" t="s">
        <v>73</v>
      </c>
    </row>
    <row r="16" spans="2:93" ht="46" x14ac:dyDescent="0.25">
      <c r="B16" s="18" t="s">
        <v>74</v>
      </c>
      <c r="C16" s="18" t="s">
        <v>75</v>
      </c>
      <c r="D16" s="18" t="s">
        <v>76</v>
      </c>
      <c r="E16" s="18" t="s">
        <v>77</v>
      </c>
      <c r="G16" s="18" t="s">
        <v>74</v>
      </c>
      <c r="H16" s="18" t="s">
        <v>78</v>
      </c>
      <c r="I16" s="18"/>
      <c r="K16" s="18" t="s">
        <v>74</v>
      </c>
      <c r="L16" s="18" t="s">
        <v>44</v>
      </c>
      <c r="M16" s="18" t="s">
        <v>45</v>
      </c>
      <c r="N16" s="18" t="s">
        <v>46</v>
      </c>
      <c r="S16" s="18" t="s">
        <v>79</v>
      </c>
      <c r="T16" s="44" t="s">
        <v>80</v>
      </c>
      <c r="U16" s="44" t="s">
        <v>81</v>
      </c>
      <c r="V16" s="44" t="s">
        <v>82</v>
      </c>
      <c r="W16" s="44" t="s">
        <v>83</v>
      </c>
      <c r="X16" s="44" t="s">
        <v>84</v>
      </c>
      <c r="Y16" s="44" t="s">
        <v>85</v>
      </c>
      <c r="Z16" s="44" t="s">
        <v>86</v>
      </c>
      <c r="AA16" s="44" t="s">
        <v>87</v>
      </c>
      <c r="AB16" s="44" t="s">
        <v>88</v>
      </c>
      <c r="AC16" s="44" t="s">
        <v>80</v>
      </c>
      <c r="AD16" s="44" t="s">
        <v>89</v>
      </c>
      <c r="AE16" s="44" t="s">
        <v>90</v>
      </c>
      <c r="AF16" s="18" t="s">
        <v>79</v>
      </c>
    </row>
    <row r="17" spans="2:33" x14ac:dyDescent="0.25">
      <c r="B17" s="38" t="s">
        <v>79</v>
      </c>
      <c r="C17" s="38" t="s">
        <v>91</v>
      </c>
      <c r="D17" s="38" t="s">
        <v>91</v>
      </c>
      <c r="E17" s="38" t="s">
        <v>91</v>
      </c>
      <c r="G17" s="171" t="s">
        <v>79</v>
      </c>
      <c r="H17" s="171" t="s">
        <v>92</v>
      </c>
      <c r="I17" s="171" t="s">
        <v>91</v>
      </c>
      <c r="K17" s="38" t="s">
        <v>79</v>
      </c>
      <c r="L17" s="38" t="s">
        <v>93</v>
      </c>
      <c r="M17" s="38" t="s">
        <v>93</v>
      </c>
      <c r="N17" s="38" t="s">
        <v>93</v>
      </c>
      <c r="S17" s="38" t="s">
        <v>79</v>
      </c>
      <c r="T17" s="93" t="s">
        <v>91</v>
      </c>
      <c r="U17" s="93" t="s">
        <v>91</v>
      </c>
      <c r="V17" s="93" t="s">
        <v>91</v>
      </c>
      <c r="W17" s="93" t="s">
        <v>91</v>
      </c>
      <c r="X17" s="93" t="s">
        <v>91</v>
      </c>
      <c r="Y17" s="93" t="s">
        <v>17</v>
      </c>
      <c r="Z17" s="93" t="s">
        <v>17</v>
      </c>
      <c r="AA17" s="93" t="s">
        <v>17</v>
      </c>
      <c r="AB17" s="93" t="s">
        <v>17</v>
      </c>
      <c r="AC17" s="93" t="s">
        <v>17</v>
      </c>
      <c r="AD17" s="93" t="s">
        <v>49</v>
      </c>
      <c r="AE17" s="93" t="s">
        <v>49</v>
      </c>
      <c r="AF17" s="38" t="s">
        <v>79</v>
      </c>
    </row>
    <row r="18" spans="2:33" ht="12" x14ac:dyDescent="0.25">
      <c r="B18" s="351" t="s">
        <v>94</v>
      </c>
      <c r="C18" s="41">
        <f t="shared" ref="C18:E18" si="0">CHOOSE($D$2,C51,C84,C117)</f>
        <v>0</v>
      </c>
      <c r="D18" s="41">
        <f t="shared" si="0"/>
        <v>0</v>
      </c>
      <c r="E18" s="41">
        <f t="shared" si="0"/>
        <v>0</v>
      </c>
      <c r="G18" s="62" t="s">
        <v>94</v>
      </c>
      <c r="H18" s="123">
        <f t="shared" ref="H18:H44" si="1">CHOOSE($D$2,H51,H84,H117)</f>
        <v>0</v>
      </c>
      <c r="I18" s="123" t="str" cm="1">
        <f t="array" ref="I18">_xlfn.IFNA(INDEX('ABP REC Calc'!$H$71:$AB$71,,MATCH('Scenario Dashboard'!$G18,'ABP REC Calc'!$G$5:$AB$5,0)),"")</f>
        <v/>
      </c>
      <c r="K18" s="19" t="s">
        <v>94</v>
      </c>
      <c r="L18" s="130">
        <f t="shared" ref="L18:N44" si="2">CHOOSE($D$2,L51,L84,L117)</f>
        <v>1.8053999999999999</v>
      </c>
      <c r="M18" s="130">
        <f t="shared" si="2"/>
        <v>1.8916999999999999</v>
      </c>
      <c r="N18" s="130">
        <f t="shared" si="2"/>
        <v>1.2415</v>
      </c>
      <c r="S18" s="19" t="s">
        <v>21</v>
      </c>
      <c r="T18" s="112">
        <f>'RPS Balance'!L8</f>
        <v>26466512.055223566</v>
      </c>
      <c r="U18" s="112">
        <f>RECs!AJ11</f>
        <v>14386000.978357742</v>
      </c>
      <c r="V18" s="112">
        <f>RECs!AK11</f>
        <v>47000</v>
      </c>
      <c r="W18" s="112">
        <f>'RPS Balance'!M8</f>
        <v>14433000.978357742</v>
      </c>
      <c r="X18" s="112">
        <f t="shared" ref="X18:X19" si="3">IF((T18-W18)&gt;0,T18-W18,0)</f>
        <v>12033511.076865824</v>
      </c>
      <c r="Y18" s="172">
        <f>IFERROR(SUM(RECs!AF11,RECs!AH11)/RECs!AN11,"")</f>
        <v>0.29520499627131619</v>
      </c>
      <c r="Z18" s="172">
        <f>IFERROR(SUM(RECs!AQ11,RECs!AX11)/RECs!AM11,"")</f>
        <v>0.46136594367010925</v>
      </c>
      <c r="AA18" s="172">
        <f>IFERROR(SUM(RECs!M11,RECs!AD11)/RECs!AM11,"")</f>
        <v>1.4455206061205518E-2</v>
      </c>
      <c r="AB18" s="172">
        <f>RECs!AO11</f>
        <v>0.12201930467291713</v>
      </c>
      <c r="AC18" s="172">
        <f>'RPS Balance'!D8</f>
        <v>0.22000000000000008</v>
      </c>
      <c r="AD18" s="180">
        <f>'RPS Balance'!J8</f>
        <v>587462993.36505699</v>
      </c>
      <c r="AE18" s="109">
        <f>'RPS Balance'!Y8</f>
        <v>314975652.74669993</v>
      </c>
      <c r="AF18" s="19" t="s">
        <v>21</v>
      </c>
      <c r="AG18" s="55"/>
    </row>
    <row r="19" spans="2:33" ht="12" x14ac:dyDescent="0.25">
      <c r="B19" s="351" t="s">
        <v>95</v>
      </c>
      <c r="C19" s="41">
        <f t="shared" ref="C19:E19" si="4">CHOOSE($D$2,C52,C85,C118)</f>
        <v>0</v>
      </c>
      <c r="D19" s="41">
        <f t="shared" si="4"/>
        <v>0</v>
      </c>
      <c r="E19" s="41">
        <f t="shared" si="4"/>
        <v>0</v>
      </c>
      <c r="G19" s="62" t="s">
        <v>95</v>
      </c>
      <c r="H19" s="123">
        <f t="shared" si="1"/>
        <v>0</v>
      </c>
      <c r="I19" s="123" t="str" cm="1">
        <f t="array" ref="I19">_xlfn.IFNA(INDEX('ABP REC Calc'!$H$71:$AB$71,,MATCH('Scenario Dashboard'!$G19,'ABP REC Calc'!$G$5:$AB$5,0)),"")</f>
        <v/>
      </c>
      <c r="K19" s="19" t="s">
        <v>95</v>
      </c>
      <c r="L19" s="130">
        <f t="shared" si="2"/>
        <v>3.652133333333333</v>
      </c>
      <c r="M19" s="130">
        <f t="shared" si="2"/>
        <v>3.980433333333333</v>
      </c>
      <c r="N19" s="130">
        <f t="shared" si="2"/>
        <v>2.1638333333333333</v>
      </c>
      <c r="S19" s="19" t="s">
        <v>22</v>
      </c>
      <c r="T19" s="112">
        <f>'RPS Balance'!L9</f>
        <v>27796873.93733272</v>
      </c>
      <c r="U19" s="112">
        <f>RECs!AJ12</f>
        <v>20723637.169000402</v>
      </c>
      <c r="V19" s="112">
        <f>RECs!AK12</f>
        <v>93530</v>
      </c>
      <c r="W19" s="112">
        <f>'RPS Balance'!M9</f>
        <v>20817167.169000402</v>
      </c>
      <c r="X19" s="112">
        <f t="shared" si="3"/>
        <v>6979706.7683323175</v>
      </c>
      <c r="Y19" s="172">
        <f>IFERROR(SUM(RECs!AF12,RECs!AH12)/RECs!AN12,"")</f>
        <v>0.34188177201162112</v>
      </c>
      <c r="Z19" s="172">
        <f>IFERROR(SUM(RECs!AQ12,RECs!AX12)/RECs!AM12,"")</f>
        <v>0.43543321312387828</v>
      </c>
      <c r="AA19" s="172">
        <f>IFERROR(SUM(RECs!M12,RECs!AD12)/RECs!AM12,"")</f>
        <v>1.0679262852079015E-2</v>
      </c>
      <c r="AB19" s="172">
        <f>RECs!AO12</f>
        <v>0.17724501435491133</v>
      </c>
      <c r="AC19" s="172">
        <f>'RPS Balance'!D9</f>
        <v>0.2350000000000001</v>
      </c>
      <c r="AD19" s="180">
        <f>'RPS Balance'!J9</f>
        <v>577421569.61571968</v>
      </c>
      <c r="AE19" s="109">
        <f>'RPS Balance'!Y9</f>
        <v>247001918.22095677</v>
      </c>
      <c r="AF19" s="19" t="s">
        <v>22</v>
      </c>
      <c r="AG19" s="55"/>
    </row>
    <row r="20" spans="2:33" ht="12" x14ac:dyDescent="0.25">
      <c r="B20" s="352" t="s">
        <v>20</v>
      </c>
      <c r="C20" s="41">
        <f t="shared" ref="C20:E44" si="5">CHOOSE($D$2,C53,C86,C119)</f>
        <v>0</v>
      </c>
      <c r="D20" s="41">
        <f t="shared" si="5"/>
        <v>0</v>
      </c>
      <c r="E20" s="41">
        <f t="shared" si="5"/>
        <v>0</v>
      </c>
      <c r="G20" s="62" t="s">
        <v>20</v>
      </c>
      <c r="H20" s="123">
        <f t="shared" si="1"/>
        <v>0</v>
      </c>
      <c r="I20" s="123" t="str" cm="1">
        <f t="array" ref="I20">_xlfn.IFNA(INDEX('ABP REC Calc'!$H$71:$AB$71,,MATCH('Scenario Dashboard'!$G20,'ABP REC Calc'!$G$5:$AB$5,0)),"")</f>
        <v/>
      </c>
      <c r="K20" s="19" t="s">
        <v>20</v>
      </c>
      <c r="L20" s="130">
        <f t="shared" si="2"/>
        <v>4.5754999999999999</v>
      </c>
      <c r="M20" s="130">
        <f t="shared" si="2"/>
        <v>5.0247999999999999</v>
      </c>
      <c r="N20" s="130">
        <f t="shared" si="2"/>
        <v>2.625</v>
      </c>
      <c r="S20" s="19" t="s">
        <v>23</v>
      </c>
      <c r="T20" s="112">
        <f>'RPS Balance'!L10</f>
        <v>29362133.604667433</v>
      </c>
      <c r="U20" s="112">
        <f>RECs!AJ13</f>
        <v>27630018.025442816</v>
      </c>
      <c r="V20" s="112">
        <f>RECs!AK13</f>
        <v>1435994.3886141321</v>
      </c>
      <c r="W20" s="112">
        <f>'RPS Balance'!M10</f>
        <v>29066012.414056953</v>
      </c>
      <c r="X20" s="112">
        <f t="shared" ref="X20:X40" si="6">IF((T20-W20)&gt;0,T20-W20,0)</f>
        <v>296121.19061047956</v>
      </c>
      <c r="Y20" s="172">
        <f>IFERROR(SUM(RECs!AF13,RECs!AH13)/RECs!AN13,"")</f>
        <v>0.4252628060539223</v>
      </c>
      <c r="Z20" s="172">
        <f>IFERROR(SUM(RECs!AQ13,RECs!AX13)/RECs!AM13,"")</f>
        <v>0.44704967147043667</v>
      </c>
      <c r="AA20" s="172">
        <f>IFERROR(SUM(RECs!M13,RECs!AD13)/RECs!AM13,"")</f>
        <v>2.2003533995235598E-2</v>
      </c>
      <c r="AB20" s="172">
        <f>RECs!AO13</f>
        <v>0.24507153055013867</v>
      </c>
      <c r="AC20" s="172">
        <f>'RPS Balance'!D10</f>
        <v>0.25000000000000011</v>
      </c>
      <c r="AD20" s="180">
        <f>'RPS Balance'!J10</f>
        <v>573280651.91300857</v>
      </c>
      <c r="AE20" s="109">
        <f>'RPS Balance'!Y10</f>
        <v>655250718.06205988</v>
      </c>
      <c r="AF20" s="19" t="str">
        <f t="shared" ref="AF20:AF40" si="7">S20</f>
        <v>2025-2026</v>
      </c>
      <c r="AG20" s="55"/>
    </row>
    <row r="21" spans="2:33" ht="12" x14ac:dyDescent="0.25">
      <c r="B21" s="352" t="s">
        <v>21</v>
      </c>
      <c r="C21" s="41">
        <f t="shared" si="5"/>
        <v>0</v>
      </c>
      <c r="D21" s="41">
        <f t="shared" si="5"/>
        <v>0</v>
      </c>
      <c r="E21" s="41">
        <f t="shared" si="5"/>
        <v>0</v>
      </c>
      <c r="G21" s="62" t="s">
        <v>21</v>
      </c>
      <c r="H21" s="123">
        <f t="shared" si="1"/>
        <v>0</v>
      </c>
      <c r="I21" s="123" t="str" cm="1">
        <f t="array" ref="I21">_xlfn.IFNA(INDEX('ABP BlockSize'!$G$71:$AB$71,,MATCH('Scenario Dashboard'!$G21,'ABP BlockSize'!$G$5:$AB$5,0)),"")</f>
        <v/>
      </c>
      <c r="K21" s="19" t="s">
        <v>21</v>
      </c>
      <c r="L21" s="130">
        <f t="shared" si="2"/>
        <v>4.5754999999999999</v>
      </c>
      <c r="M21" s="130">
        <f t="shared" si="2"/>
        <v>5.0247999999999999</v>
      </c>
      <c r="N21" s="130">
        <f t="shared" si="2"/>
        <v>2.625</v>
      </c>
      <c r="S21" s="19" t="s">
        <v>24</v>
      </c>
      <c r="T21" s="112">
        <f>'RPS Balance'!L11</f>
        <v>33208604.270216987</v>
      </c>
      <c r="U21" s="112">
        <f>RECs!AJ14</f>
        <v>27597838.519855268</v>
      </c>
      <c r="V21" s="112">
        <f>RECs!AK14</f>
        <v>7467484.0094305025</v>
      </c>
      <c r="W21" s="112">
        <f>'RPS Balance'!M11</f>
        <v>35065322.529285774</v>
      </c>
      <c r="X21" s="112">
        <f t="shared" si="6"/>
        <v>0</v>
      </c>
      <c r="Y21" s="172">
        <f>IFERROR(SUM(RECs!AF14,RECs!AH14)/RECs!AN14,"")</f>
        <v>0.42380029408224268</v>
      </c>
      <c r="Z21" s="172">
        <f>IFERROR(SUM(RECs!AQ14,RECs!AX14)/RECs!AM14,"")</f>
        <v>0.46184582173847244</v>
      </c>
      <c r="AA21" s="172">
        <f>IFERROR(SUM(RECs!M14,RECs!AD14)/RECs!AM14,"")</f>
        <v>2.2556126718996046E-2</v>
      </c>
      <c r="AB21" s="172">
        <f>RECs!AO14</f>
        <v>0.29731200091658383</v>
      </c>
      <c r="AC21" s="172">
        <f>'RPS Balance'!D11</f>
        <v>0.28000000000000003</v>
      </c>
      <c r="AD21" s="180">
        <f>'RPS Balance'!J11</f>
        <v>579456969.86892629</v>
      </c>
      <c r="AE21" s="109">
        <f>'RPS Balance'!Y11</f>
        <v>305856762.47247344</v>
      </c>
      <c r="AF21" s="19" t="str">
        <f t="shared" si="7"/>
        <v>2026-2027</v>
      </c>
      <c r="AG21" s="55"/>
    </row>
    <row r="22" spans="2:33" ht="12" x14ac:dyDescent="0.25">
      <c r="B22" s="352" t="s">
        <v>22</v>
      </c>
      <c r="C22" s="41">
        <f t="shared" si="5"/>
        <v>0</v>
      </c>
      <c r="D22" s="41">
        <f t="shared" si="5"/>
        <v>0</v>
      </c>
      <c r="E22" s="41">
        <f t="shared" si="5"/>
        <v>0</v>
      </c>
      <c r="G22" s="62" t="s">
        <v>22</v>
      </c>
      <c r="H22" s="123">
        <f t="shared" si="1"/>
        <v>0</v>
      </c>
      <c r="I22" s="123" cm="1">
        <f t="array" ref="I22">_xlfn.IFNA(INDEX('ABP BlockSize'!$G$140:$AB$140,,MATCH('Scenario Dashboard'!$G22,'ABP BlockSize'!$G$5:$AB$5,0)),"")</f>
        <v>0</v>
      </c>
      <c r="K22" s="19" t="s">
        <v>22</v>
      </c>
      <c r="L22" s="130">
        <f t="shared" si="2"/>
        <v>4.5754999999999999</v>
      </c>
      <c r="M22" s="130">
        <f t="shared" si="2"/>
        <v>5.0247999999999999</v>
      </c>
      <c r="N22" s="130">
        <f t="shared" si="2"/>
        <v>2.625</v>
      </c>
      <c r="S22" s="19" t="s">
        <v>25</v>
      </c>
      <c r="T22" s="112">
        <f>'RPS Balance'!L12</f>
        <v>36561759.870327041</v>
      </c>
      <c r="U22" s="112">
        <f>RECs!AJ15</f>
        <v>27536475.67012899</v>
      </c>
      <c r="V22" s="112">
        <f>RECs!AK15</f>
        <v>13287267.586256992</v>
      </c>
      <c r="W22" s="112">
        <f>'RPS Balance'!M12</f>
        <v>40823743.256385982</v>
      </c>
      <c r="X22" s="112">
        <f t="shared" si="6"/>
        <v>0</v>
      </c>
      <c r="Y22" s="172">
        <f>IFERROR(SUM(RECs!AF15,RECs!AH15)/RECs!AN15,"")</f>
        <v>0.42525972914755433</v>
      </c>
      <c r="Z22" s="172">
        <f>IFERROR(SUM(RECs!AQ15,RECs!AX15)/RECs!AM15,"")</f>
        <v>0.46846551471055936</v>
      </c>
      <c r="AA22" s="172">
        <f>IFERROR(SUM(RECs!M15,RECs!AD15)/RECs!AM15,"")</f>
        <v>2.3162354759231216E-2</v>
      </c>
      <c r="AB22" s="172">
        <f>RECs!AO15</f>
        <v>0.33170098960530942</v>
      </c>
      <c r="AC22" s="172">
        <f>'RPS Balance'!D12</f>
        <v>0.31</v>
      </c>
      <c r="AD22" s="180">
        <f>'RPS Balance'!J12</f>
        <v>575655167.34234595</v>
      </c>
      <c r="AE22" s="109">
        <f>'RPS Balance'!Y12</f>
        <v>-338905773.66641498</v>
      </c>
      <c r="AF22" s="19" t="str">
        <f t="shared" si="7"/>
        <v>2027-2028</v>
      </c>
      <c r="AG22" s="55"/>
    </row>
    <row r="23" spans="2:33" ht="12" x14ac:dyDescent="0.25">
      <c r="B23" s="352" t="s">
        <v>23</v>
      </c>
      <c r="C23" s="41">
        <f t="shared" si="5"/>
        <v>0</v>
      </c>
      <c r="D23" s="41">
        <f t="shared" si="5"/>
        <v>0</v>
      </c>
      <c r="E23" s="41">
        <f t="shared" si="5"/>
        <v>0</v>
      </c>
      <c r="G23" s="62" t="s">
        <v>23</v>
      </c>
      <c r="H23" s="123">
        <f t="shared" si="1"/>
        <v>0</v>
      </c>
      <c r="I23" s="123" cm="1">
        <f t="array" ref="I23">_xlfn.IFNA(INDEX('ABP BlockSize'!$G$140:$AB$140,,MATCH('Scenario Dashboard'!$G23,'ABP BlockSize'!$G$5:$AB$5,0)),"")</f>
        <v>0</v>
      </c>
      <c r="K23" s="19" t="s">
        <v>23</v>
      </c>
      <c r="L23" s="130">
        <f t="shared" si="2"/>
        <v>4.5754999999999999</v>
      </c>
      <c r="M23" s="130">
        <f t="shared" si="2"/>
        <v>5.0247999999999999</v>
      </c>
      <c r="N23" s="130">
        <f t="shared" si="2"/>
        <v>2.625</v>
      </c>
      <c r="S23" s="19" t="s">
        <v>26</v>
      </c>
      <c r="T23" s="112">
        <f>'RPS Balance'!L13</f>
        <v>41845135.052768804</v>
      </c>
      <c r="U23" s="112">
        <f>RECs!AJ16</f>
        <v>27475383.889651347</v>
      </c>
      <c r="V23" s="112">
        <f>RECs!AK16</f>
        <v>18627352.692282524</v>
      </c>
      <c r="W23" s="112">
        <f>'RPS Balance'!M13</f>
        <v>46102736.581933871</v>
      </c>
      <c r="X23" s="112">
        <f t="shared" si="6"/>
        <v>0</v>
      </c>
      <c r="Y23" s="172">
        <f>IFERROR(SUM(RECs!AF16,RECs!AH16)/RECs!AN16,"")</f>
        <v>0.43079208464563784</v>
      </c>
      <c r="Z23" s="172">
        <f>IFERROR(SUM(RECs!AQ16,RECs!AX16)/RECs!AM16,"")</f>
        <v>0.48320040003385961</v>
      </c>
      <c r="AA23" s="172">
        <f>IFERROR(SUM(RECs!M16,RECs!AD16)/RECs!AM16,"")</f>
        <v>2.4035559400048735E-2</v>
      </c>
      <c r="AB23" s="172">
        <f>RECs!AO16</f>
        <v>0.36134738535836319</v>
      </c>
      <c r="AC23" s="172">
        <f>'RPS Balance'!D13</f>
        <v>0.34</v>
      </c>
      <c r="AD23" s="180">
        <f>'RPS Balance'!J13</f>
        <v>598852006.22733104</v>
      </c>
      <c r="AE23" s="109">
        <f>'RPS Balance'!Y13</f>
        <v>-1317414127.9090025</v>
      </c>
      <c r="AF23" s="19" t="str">
        <f t="shared" si="7"/>
        <v>2028-2029</v>
      </c>
      <c r="AG23" s="55"/>
    </row>
    <row r="24" spans="2:33" ht="12" x14ac:dyDescent="0.25">
      <c r="B24" s="352" t="s">
        <v>24</v>
      </c>
      <c r="C24" s="41">
        <f t="shared" si="5"/>
        <v>2500000</v>
      </c>
      <c r="D24" s="41">
        <f t="shared" si="5"/>
        <v>1500000</v>
      </c>
      <c r="E24" s="41">
        <f t="shared" si="5"/>
        <v>90000</v>
      </c>
      <c r="G24" s="62" t="s">
        <v>24</v>
      </c>
      <c r="H24" s="123">
        <f t="shared" si="1"/>
        <v>1200000</v>
      </c>
      <c r="I24" s="123" cm="1">
        <f t="array" ref="I24">_xlfn.IFNA(INDEX('ABP BlockSize'!$G$140:$AB$140,,MATCH('Scenario Dashboard'!$G24,'ABP BlockSize'!$G$5:$AB$5,0)),"")</f>
        <v>2056838.0616031475</v>
      </c>
      <c r="K24" s="19" t="s">
        <v>24</v>
      </c>
      <c r="L24" s="130">
        <f t="shared" si="2"/>
        <v>4.5754999999999999</v>
      </c>
      <c r="M24" s="130">
        <f t="shared" si="2"/>
        <v>5.0247999999999999</v>
      </c>
      <c r="N24" s="130">
        <f t="shared" si="2"/>
        <v>2.625</v>
      </c>
      <c r="S24" s="19" t="s">
        <v>27</v>
      </c>
      <c r="T24" s="112">
        <f>'RPS Balance'!L14</f>
        <v>47206685.938514248</v>
      </c>
      <c r="U24" s="112">
        <f>RECs!AJ17</f>
        <v>27414573.413076092</v>
      </c>
      <c r="V24" s="112">
        <f>RECs!AK17</f>
        <v>24226267.324022673</v>
      </c>
      <c r="W24" s="112">
        <f>'RPS Balance'!M14</f>
        <v>51640840.737098768</v>
      </c>
      <c r="X24" s="112">
        <f t="shared" si="6"/>
        <v>0</v>
      </c>
      <c r="Y24" s="172">
        <f>IFERROR(SUM(RECs!AF17,RECs!AH17)/RECs!AN17,"")</f>
        <v>0.43300406579043321</v>
      </c>
      <c r="Z24" s="172">
        <f>IFERROR(SUM(RECs!AQ17,RECs!AX17)/RECs!AM17,"")</f>
        <v>0.50015576316906252</v>
      </c>
      <c r="AA24" s="172">
        <f>IFERROR(SUM(RECs!M17,RECs!AD17)/RECs!AM17,"")</f>
        <v>2.4507679856713007E-2</v>
      </c>
      <c r="AB24" s="172">
        <f>RECs!AO17</f>
        <v>0.38898562845983753</v>
      </c>
      <c r="AC24" s="172">
        <f>'RPS Balance'!D14</f>
        <v>0.37</v>
      </c>
      <c r="AD24" s="180">
        <f>'RPS Balance'!J14</f>
        <v>619750532.42857552</v>
      </c>
      <c r="AE24" s="109">
        <f>'RPS Balance'!Y14</f>
        <v>-2812585189.7659063</v>
      </c>
      <c r="AF24" s="19" t="str">
        <f t="shared" si="7"/>
        <v>2029-2030</v>
      </c>
      <c r="AG24" s="55"/>
    </row>
    <row r="25" spans="2:33" ht="12" x14ac:dyDescent="0.25">
      <c r="B25" s="352" t="s">
        <v>25</v>
      </c>
      <c r="C25" s="41">
        <f t="shared" si="5"/>
        <v>2500000</v>
      </c>
      <c r="D25" s="41">
        <f t="shared" si="5"/>
        <v>1500000</v>
      </c>
      <c r="E25" s="41">
        <f t="shared" si="5"/>
        <v>90000</v>
      </c>
      <c r="G25" s="62" t="s">
        <v>25</v>
      </c>
      <c r="H25" s="123">
        <f t="shared" si="1"/>
        <v>1000000</v>
      </c>
      <c r="I25" s="123" cm="1">
        <f t="array" ref="I25">_xlfn.IFNA(INDEX('ABP BlockSize'!$G$140:$AB$140,,MATCH('Scenario Dashboard'!$G25,'ABP BlockSize'!$G$5:$AB$5,0)),"")</f>
        <v>1710482.2575641309</v>
      </c>
      <c r="K25" s="19" t="s">
        <v>25</v>
      </c>
      <c r="L25" s="130">
        <f t="shared" si="2"/>
        <v>4.5754999999999999</v>
      </c>
      <c r="M25" s="130">
        <f t="shared" si="2"/>
        <v>5.0247999999999999</v>
      </c>
      <c r="N25" s="130">
        <f t="shared" si="2"/>
        <v>2.625</v>
      </c>
      <c r="S25" s="19" t="s">
        <v>28</v>
      </c>
      <c r="T25" s="112">
        <f>'RPS Balance'!L15</f>
        <v>53103083.465131819</v>
      </c>
      <c r="U25" s="112">
        <f>RECs!AJ18</f>
        <v>27354177.478883706</v>
      </c>
      <c r="V25" s="112">
        <f>RECs!AK18</f>
        <v>31219986.150464851</v>
      </c>
      <c r="W25" s="112">
        <f>'RPS Balance'!M15</f>
        <v>58574163.629348569</v>
      </c>
      <c r="X25" s="112">
        <f t="shared" si="6"/>
        <v>0</v>
      </c>
      <c r="Y25" s="346">
        <f>IFERROR(SUM(RECs!AF18,RECs!AH18)/RECs!AN18,"")</f>
        <v>0.44491790211311349</v>
      </c>
      <c r="Z25" s="346">
        <f>IFERROR(SUM(RECs!AQ18,RECs!AX18)/RECs!AM18,"")</f>
        <v>0.51054267957866217</v>
      </c>
      <c r="AA25" s="346">
        <f>IFERROR(SUM(RECs!M18,RECs!AD18)/RECs!AM18,"")</f>
        <v>2.5035793760493648E-2</v>
      </c>
      <c r="AB25" s="346">
        <f>RECs!AO18</f>
        <v>0.41333500012767038</v>
      </c>
      <c r="AC25" s="172">
        <f>'RPS Balance'!D15</f>
        <v>0.4</v>
      </c>
      <c r="AD25" s="180">
        <f>'RPS Balance'!J15</f>
        <v>644737915.90412629</v>
      </c>
      <c r="AE25" s="109">
        <f>'RPS Balance'!Y15</f>
        <v>-4722999455.1417255</v>
      </c>
      <c r="AF25" s="19" t="str">
        <f t="shared" si="7"/>
        <v>2030-2031</v>
      </c>
      <c r="AG25" s="55"/>
    </row>
    <row r="26" spans="2:33" ht="12" x14ac:dyDescent="0.25">
      <c r="B26" s="352" t="s">
        <v>26</v>
      </c>
      <c r="C26" s="41">
        <f t="shared" si="5"/>
        <v>2500000</v>
      </c>
      <c r="D26" s="41">
        <f t="shared" si="5"/>
        <v>1000000</v>
      </c>
      <c r="E26" s="41">
        <f t="shared" si="5"/>
        <v>90000</v>
      </c>
      <c r="G26" s="62" t="s">
        <v>26</v>
      </c>
      <c r="H26" s="123">
        <f t="shared" si="1"/>
        <v>1000000</v>
      </c>
      <c r="I26" s="123" cm="1">
        <f t="array" ref="I26">_xlfn.IFNA(INDEX('ABP BlockSize'!$G$140:$AB$140,,MATCH('Scenario Dashboard'!$G26,'ABP BlockSize'!$G$5:$AB$5,0)),"")</f>
        <v>1710482.2575641309</v>
      </c>
      <c r="K26" s="19" t="s">
        <v>26</v>
      </c>
      <c r="L26" s="130">
        <f t="shared" si="2"/>
        <v>4.5754999999999999</v>
      </c>
      <c r="M26" s="130">
        <f t="shared" si="2"/>
        <v>5.0247999999999999</v>
      </c>
      <c r="N26" s="130">
        <f t="shared" si="2"/>
        <v>2.625</v>
      </c>
      <c r="S26" s="19" t="s">
        <v>29</v>
      </c>
      <c r="T26" s="112">
        <f>'RPS Balance'!L16</f>
        <v>57963541.754728705</v>
      </c>
      <c r="U26" s="112">
        <f>RECs!AJ19</f>
        <v>27293888.329362292</v>
      </c>
      <c r="V26" s="112">
        <f>RECs!AK19</f>
        <v>37886872.082461998</v>
      </c>
      <c r="W26" s="112">
        <f>'RPS Balance'!M16</f>
        <v>65180760.411824286</v>
      </c>
      <c r="X26" s="112">
        <f t="shared" si="6"/>
        <v>0</v>
      </c>
      <c r="Y26" s="172">
        <f>IFERROR(SUM(RECs!AF19,RECs!AH19)/RECs!AN19,"")</f>
        <v>0.45658709428927102</v>
      </c>
      <c r="Z26" s="172">
        <f>IFERROR(SUM(RECs!AQ19,RECs!AX19)/RECs!AM19,"")</f>
        <v>0.50631988562613583</v>
      </c>
      <c r="AA26" s="172">
        <f>IFERROR(SUM(RECs!M19,RECs!AD19)/RECs!AM19,"")</f>
        <v>2.5689689762249855E-2</v>
      </c>
      <c r="AB26" s="172">
        <f>RECs!AO19</f>
        <v>0.42528050621716124</v>
      </c>
      <c r="AC26" s="172">
        <f>'RPS Balance'!D16</f>
        <v>0.40902608000000001</v>
      </c>
      <c r="AD26" s="180">
        <f>'RPS Balance'!J16</f>
        <v>688762279.06397796</v>
      </c>
      <c r="AE26" s="109">
        <f>'RPS Balance'!Y16</f>
        <v>-6863488243.3758745</v>
      </c>
      <c r="AF26" s="19" t="str">
        <f t="shared" si="7"/>
        <v>2031-2032</v>
      </c>
      <c r="AG26" s="55"/>
    </row>
    <row r="27" spans="2:33" ht="12" x14ac:dyDescent="0.25">
      <c r="B27" s="352" t="s">
        <v>27</v>
      </c>
      <c r="C27" s="41">
        <f t="shared" si="5"/>
        <v>2500000</v>
      </c>
      <c r="D27" s="41">
        <f t="shared" si="5"/>
        <v>1000000</v>
      </c>
      <c r="E27" s="41">
        <f t="shared" si="5"/>
        <v>90000</v>
      </c>
      <c r="G27" s="62" t="s">
        <v>27</v>
      </c>
      <c r="H27" s="123">
        <f t="shared" si="1"/>
        <v>1200000</v>
      </c>
      <c r="I27" s="123" cm="1">
        <f t="array" ref="I27">_xlfn.IFNA(INDEX('ABP BlockSize'!$G$140:$AB$140,,MATCH('Scenario Dashboard'!$G27,'ABP BlockSize'!$G$5:$AB$5,0)),"")</f>
        <v>2052578.7090769573</v>
      </c>
      <c r="K27" s="19" t="s">
        <v>27</v>
      </c>
      <c r="L27" s="130">
        <f t="shared" si="2"/>
        <v>4.5754999999999999</v>
      </c>
      <c r="M27" s="130">
        <f t="shared" si="2"/>
        <v>5.0247999999999999</v>
      </c>
      <c r="N27" s="130">
        <f t="shared" si="2"/>
        <v>2.625</v>
      </c>
      <c r="S27" s="19" t="s">
        <v>30</v>
      </c>
      <c r="T27" s="112">
        <f>'RPS Balance'!L17</f>
        <v>64104121.851385593</v>
      </c>
      <c r="U27" s="112">
        <f>RECs!AJ20</f>
        <v>25371924.210588481</v>
      </c>
      <c r="V27" s="112">
        <f>RECs!AK20</f>
        <v>45238853.473889723</v>
      </c>
      <c r="W27" s="112">
        <f>'RPS Balance'!M17</f>
        <v>70610777.684478194</v>
      </c>
      <c r="X27" s="112">
        <f t="shared" si="6"/>
        <v>0</v>
      </c>
      <c r="Y27" s="172">
        <f>IFERROR(SUM(RECs!AF20,RECs!AH20)/RECs!AN20,"")</f>
        <v>0.45786615103528183</v>
      </c>
      <c r="Z27" s="172">
        <f>IFERROR(SUM(RECs!AQ20,RECs!AX20)/RECs!AM20,"")</f>
        <v>0.50315666039834039</v>
      </c>
      <c r="AA27" s="172">
        <f>IFERROR(SUM(RECs!M20,RECs!AD20)/RECs!AM20,"")</f>
        <v>2.6263529917897828E-2</v>
      </c>
      <c r="AB27" s="172">
        <f>RECs!AO20</f>
        <v>0.42317935762913966</v>
      </c>
      <c r="AC27" s="172">
        <f>'RPS Balance'!D17</f>
        <v>0.41825583530041599</v>
      </c>
      <c r="AD27" s="180">
        <f>'RPS Balance'!J17</f>
        <v>746191262.96235526</v>
      </c>
      <c r="AE27" s="109">
        <f>'RPS Balance'!Y17</f>
        <v>-9155939553.2845535</v>
      </c>
      <c r="AF27" s="19" t="str">
        <f t="shared" si="7"/>
        <v>2032-2033</v>
      </c>
      <c r="AG27" s="55"/>
    </row>
    <row r="28" spans="2:33" ht="12" x14ac:dyDescent="0.25">
      <c r="B28" s="352" t="s">
        <v>28</v>
      </c>
      <c r="C28" s="41">
        <f t="shared" si="5"/>
        <v>3700000</v>
      </c>
      <c r="D28" s="41">
        <f t="shared" si="5"/>
        <v>1200000</v>
      </c>
      <c r="E28" s="41">
        <f t="shared" si="5"/>
        <v>100000</v>
      </c>
      <c r="G28" s="62" t="s">
        <v>28</v>
      </c>
      <c r="H28" s="123">
        <f t="shared" si="1"/>
        <v>1200000</v>
      </c>
      <c r="I28" s="123" cm="1">
        <f t="array" ref="I28">_xlfn.IFNA(INDEX('ABP BlockSize'!$G$140:$AB$140,,MATCH('Scenario Dashboard'!$G28,'ABP BlockSize'!$G$5:$AB$5,0)),"")</f>
        <v>2052578.7090769573</v>
      </c>
      <c r="K28" s="19" t="s">
        <v>28</v>
      </c>
      <c r="L28" s="130">
        <f t="shared" si="2"/>
        <v>4.5754999999999999</v>
      </c>
      <c r="M28" s="130">
        <f t="shared" si="2"/>
        <v>5.0247999999999999</v>
      </c>
      <c r="N28" s="130">
        <f t="shared" si="2"/>
        <v>2.625</v>
      </c>
      <c r="S28" s="19" t="s">
        <v>31</v>
      </c>
      <c r="T28" s="112">
        <f>'RPS Balance'!L18</f>
        <v>71364057.942418158</v>
      </c>
      <c r="U28" s="112">
        <f>RECs!AJ21</f>
        <v>24245128.372408535</v>
      </c>
      <c r="V28" s="112">
        <f>RECs!AK21</f>
        <v>53327312.849789612</v>
      </c>
      <c r="W28" s="112">
        <f>'RPS Balance'!M18</f>
        <v>77572441.222198173</v>
      </c>
      <c r="X28" s="112">
        <f t="shared" si="6"/>
        <v>0</v>
      </c>
      <c r="Y28" s="172">
        <f>IFERROR(SUM(RECs!AF21,RECs!AH21)/RECs!AN21,"")</f>
        <v>0.4653751310545261</v>
      </c>
      <c r="Z28" s="172">
        <f>IFERROR(SUM(RECs!AQ21,RECs!AX21)/RECs!AM21,"")</f>
        <v>0.47974004046694546</v>
      </c>
      <c r="AA28" s="172">
        <f>IFERROR(SUM(RECs!M21,RECs!AD21)/RECs!AM21,"")</f>
        <v>2.6532354736290256E-2</v>
      </c>
      <c r="AB28" s="172">
        <f>RECs!AO21</f>
        <v>0.43519839758165385</v>
      </c>
      <c r="AC28" s="172">
        <f>'RPS Balance'!D18</f>
        <v>0.42769386187513697</v>
      </c>
      <c r="AD28" s="180">
        <f>'RPS Balance'!J18</f>
        <v>814286119.0683074</v>
      </c>
      <c r="AE28" s="109">
        <f>'RPS Balance'!Y18</f>
        <v>-11630497672.764803</v>
      </c>
      <c r="AF28" s="19" t="str">
        <f t="shared" si="7"/>
        <v>2033-2034</v>
      </c>
      <c r="AG28" s="55"/>
    </row>
    <row r="29" spans="2:33" ht="12" x14ac:dyDescent="0.25">
      <c r="B29" s="352" t="s">
        <v>29</v>
      </c>
      <c r="C29" s="41">
        <f t="shared" si="5"/>
        <v>3700000</v>
      </c>
      <c r="D29" s="41">
        <f t="shared" si="5"/>
        <v>1500000</v>
      </c>
      <c r="E29" s="41">
        <f t="shared" si="5"/>
        <v>100000</v>
      </c>
      <c r="G29" s="62" t="s">
        <v>29</v>
      </c>
      <c r="H29" s="123">
        <f t="shared" si="1"/>
        <v>800000</v>
      </c>
      <c r="I29" s="123" cm="1">
        <f t="array" ref="I29">_xlfn.IFNA(INDEX('ABP BlockSize'!$G$140:$AB$140,,MATCH('Scenario Dashboard'!$G29,'ABP BlockSize'!$G$5:$AB$5,0)),"")</f>
        <v>1368385.806051305</v>
      </c>
      <c r="K29" s="19" t="s">
        <v>29</v>
      </c>
      <c r="L29" s="130">
        <f t="shared" si="2"/>
        <v>4.5754999999999999</v>
      </c>
      <c r="M29" s="130">
        <f t="shared" si="2"/>
        <v>5.0247999999999999</v>
      </c>
      <c r="N29" s="130">
        <f t="shared" si="2"/>
        <v>2.625</v>
      </c>
      <c r="S29" s="19" t="s">
        <v>32</v>
      </c>
      <c r="T29" s="112">
        <f>'RPS Balance'!L19</f>
        <v>77955039.790384695</v>
      </c>
      <c r="U29" s="112">
        <f>RECs!AJ22</f>
        <v>23928112.068419494</v>
      </c>
      <c r="V29" s="112">
        <f>RECs!AK22</f>
        <v>61696505.737080701</v>
      </c>
      <c r="W29" s="112">
        <f>'RPS Balance'!M19</f>
        <v>85624617.805500194</v>
      </c>
      <c r="X29" s="112">
        <f t="shared" si="6"/>
        <v>0</v>
      </c>
      <c r="Y29" s="172">
        <f>IFERROR(SUM(RECs!AF22,RECs!AH22)/RECs!AN22,"")</f>
        <v>0.47066236361537683</v>
      </c>
      <c r="Z29" s="172">
        <f>IFERROR(SUM(RECs!AQ22,RECs!AX22)/RECs!AM22,"")</f>
        <v>0.46120358242277271</v>
      </c>
      <c r="AA29" s="172">
        <f>IFERROR(SUM(RECs!M22,RECs!AD22)/RECs!AM22,"")</f>
        <v>2.6362267612208071E-2</v>
      </c>
      <c r="AB29" s="172">
        <f>RECs!AO22</f>
        <v>0.45207369811337428</v>
      </c>
      <c r="AC29" s="172">
        <f>'RPS Balance'!D19</f>
        <v>0.43734485940712181</v>
      </c>
      <c r="AD29" s="180">
        <f>'RPS Balance'!J19</f>
        <v>871506751.9805032</v>
      </c>
      <c r="AE29" s="109">
        <f>'RPS Balance'!Y19</f>
        <v>-14328271341.275862</v>
      </c>
      <c r="AF29" s="19" t="str">
        <f t="shared" si="7"/>
        <v>2034-2035</v>
      </c>
      <c r="AG29" s="55"/>
    </row>
    <row r="30" spans="2:33" ht="12" x14ac:dyDescent="0.25">
      <c r="B30" s="352" t="s">
        <v>30</v>
      </c>
      <c r="C30" s="41">
        <f t="shared" si="5"/>
        <v>4400000</v>
      </c>
      <c r="D30" s="41">
        <f t="shared" si="5"/>
        <v>1500000</v>
      </c>
      <c r="E30" s="41">
        <f t="shared" si="5"/>
        <v>100000</v>
      </c>
      <c r="G30" s="62" t="s">
        <v>30</v>
      </c>
      <c r="H30" s="123">
        <f t="shared" si="1"/>
        <v>800000</v>
      </c>
      <c r="I30" s="123" cm="1">
        <f t="array" ref="I30">_xlfn.IFNA(INDEX('ABP BlockSize'!$G$140:$AB$140,,MATCH('Scenario Dashboard'!$G30,'ABP BlockSize'!$G$5:$AB$5,0)),"")</f>
        <v>1368385.806051305</v>
      </c>
      <c r="K30" s="19" t="s">
        <v>30</v>
      </c>
      <c r="L30" s="130">
        <f t="shared" si="2"/>
        <v>4.5754999999999999</v>
      </c>
      <c r="M30" s="130">
        <f t="shared" si="2"/>
        <v>5.0247999999999999</v>
      </c>
      <c r="N30" s="130">
        <f t="shared" si="2"/>
        <v>2.625</v>
      </c>
      <c r="S30" s="19" t="s">
        <v>33</v>
      </c>
      <c r="T30" s="112">
        <f>'RPS Balance'!L20</f>
        <v>84704101.602601781</v>
      </c>
      <c r="U30" s="112">
        <f>RECs!AJ23</f>
        <v>23427509.555950396</v>
      </c>
      <c r="V30" s="112">
        <f>RECs!AK23</f>
        <v>68545028.468206003</v>
      </c>
      <c r="W30" s="112">
        <f>'RPS Balance'!M20</f>
        <v>91972538.024156392</v>
      </c>
      <c r="X30" s="112">
        <f t="shared" si="6"/>
        <v>0</v>
      </c>
      <c r="Y30" s="172">
        <f>IFERROR(SUM(RECs!AF23,RECs!AH23)/RECs!AN23,"")</f>
        <v>0.47840677168703793</v>
      </c>
      <c r="Z30" s="172">
        <f>IFERROR(SUM(RECs!AQ23,RECs!AX23)/RECs!AM23,"")</f>
        <v>0.45904503719008216</v>
      </c>
      <c r="AA30" s="172">
        <f>IFERROR(SUM(RECs!M23,RECs!AD23)/RECs!AM23,"")</f>
        <v>2.6867154418629188E-2</v>
      </c>
      <c r="AB30" s="172">
        <f>RECs!AO23</f>
        <v>0.4604662187665543</v>
      </c>
      <c r="AC30" s="172">
        <f>'RPS Balance'!D20</f>
        <v>0.44721363362861538</v>
      </c>
      <c r="AD30" s="180">
        <f>'RPS Balance'!J20</f>
        <v>927570055.74661434</v>
      </c>
      <c r="AE30" s="109">
        <f>'RPS Balance'!Y20</f>
        <v>-17273027369.647114</v>
      </c>
      <c r="AF30" s="19" t="str">
        <f t="shared" si="7"/>
        <v>2035-2036</v>
      </c>
      <c r="AG30" s="55"/>
    </row>
    <row r="31" spans="2:33" ht="12" x14ac:dyDescent="0.25">
      <c r="B31" s="352" t="s">
        <v>31</v>
      </c>
      <c r="C31" s="41">
        <f t="shared" si="5"/>
        <v>4200000</v>
      </c>
      <c r="D31" s="41">
        <f t="shared" si="5"/>
        <v>2500000</v>
      </c>
      <c r="E31" s="41">
        <f t="shared" si="5"/>
        <v>100000</v>
      </c>
      <c r="G31" s="62" t="s">
        <v>31</v>
      </c>
      <c r="H31" s="123">
        <f t="shared" si="1"/>
        <v>800000</v>
      </c>
      <c r="I31" s="123" cm="1">
        <f t="array" ref="I31">_xlfn.IFNA(INDEX('ABP BlockSize'!$G$140:$AB$140,,MATCH('Scenario Dashboard'!$G31,'ABP BlockSize'!$G$5:$AB$5,0)),"")</f>
        <v>1368385.806051305</v>
      </c>
      <c r="K31" s="19" t="s">
        <v>31</v>
      </c>
      <c r="L31" s="130">
        <f t="shared" si="2"/>
        <v>4.5754999999999999</v>
      </c>
      <c r="M31" s="130">
        <f t="shared" si="2"/>
        <v>5.0247999999999999</v>
      </c>
      <c r="N31" s="130">
        <f t="shared" si="2"/>
        <v>2.625</v>
      </c>
      <c r="S31" s="19" t="s">
        <v>34</v>
      </c>
      <c r="T31" s="112">
        <f>'RPS Balance'!L21</f>
        <v>91341142.663611904</v>
      </c>
      <c r="U31" s="112">
        <f>RECs!AJ24</f>
        <v>19814088.521443646</v>
      </c>
      <c r="V31" s="112">
        <f>RECs!AK24</f>
        <v>75879484.39394635</v>
      </c>
      <c r="W31" s="112">
        <f>'RPS Balance'!M21</f>
        <v>95693572.915390015</v>
      </c>
      <c r="X31" s="112">
        <f t="shared" si="6"/>
        <v>0</v>
      </c>
      <c r="Y31" s="172">
        <f>IFERROR(SUM(RECs!AF24,RECs!AH24)/RECs!AN24,"")</f>
        <v>0.49078286628011197</v>
      </c>
      <c r="Z31" s="172">
        <f>IFERROR(SUM(RECs!AQ24,RECs!AX24)/RECs!AM24,"")</f>
        <v>0.47304345797494246</v>
      </c>
      <c r="AA31" s="172">
        <f>IFERROR(SUM(RECs!M24,RECs!AD24)/RECs!AM24,"")</f>
        <v>2.8369944344438687E-2</v>
      </c>
      <c r="AB31" s="172">
        <f>RECs!AO24</f>
        <v>0.45998020193605887</v>
      </c>
      <c r="AC31" s="172">
        <f>'RPS Balance'!D21</f>
        <v>0.45730509871417185</v>
      </c>
      <c r="AD31" s="180">
        <f>'RPS Balance'!J21</f>
        <v>979492008.63367748</v>
      </c>
      <c r="AE31" s="109">
        <f>'RPS Balance'!Y21</f>
        <v>-20532564677.322796</v>
      </c>
      <c r="AF31" s="19" t="str">
        <f t="shared" si="7"/>
        <v>2036-2037</v>
      </c>
      <c r="AG31" s="55"/>
    </row>
    <row r="32" spans="2:33" ht="12" x14ac:dyDescent="0.25">
      <c r="B32" s="352" t="s">
        <v>32</v>
      </c>
      <c r="C32" s="41">
        <f t="shared" si="5"/>
        <v>4200000</v>
      </c>
      <c r="D32" s="41">
        <f t="shared" si="5"/>
        <v>2800000</v>
      </c>
      <c r="E32" s="41">
        <f t="shared" si="5"/>
        <v>100000</v>
      </c>
      <c r="G32" s="62" t="s">
        <v>32</v>
      </c>
      <c r="H32" s="123">
        <f t="shared" si="1"/>
        <v>800000</v>
      </c>
      <c r="I32" s="123" cm="1">
        <f t="array" ref="I32">_xlfn.IFNA(INDEX('ABP BlockSize'!$G$140:$AB$140,,MATCH('Scenario Dashboard'!$G32,'ABP BlockSize'!$G$5:$AB$5,0)),"")</f>
        <v>1368385.806051305</v>
      </c>
      <c r="K32" s="19" t="s">
        <v>32</v>
      </c>
      <c r="L32" s="130">
        <f t="shared" si="2"/>
        <v>4.5754999999999999</v>
      </c>
      <c r="M32" s="130">
        <f t="shared" si="2"/>
        <v>5.0247999999999999</v>
      </c>
      <c r="N32" s="130">
        <f t="shared" si="2"/>
        <v>2.625</v>
      </c>
      <c r="S32" s="19" t="s">
        <v>35</v>
      </c>
      <c r="T32" s="112">
        <f>'RPS Balance'!L22</f>
        <v>97283835.08851023</v>
      </c>
      <c r="U32" s="112">
        <f>RECs!AJ25</f>
        <v>19334752.558446851</v>
      </c>
      <c r="V32" s="112">
        <f>RECs!AK25</f>
        <v>81898943.84832868</v>
      </c>
      <c r="W32" s="112">
        <f>'RPS Balance'!M22</f>
        <v>101233696.40677553</v>
      </c>
      <c r="X32" s="112">
        <f t="shared" si="6"/>
        <v>0</v>
      </c>
      <c r="Y32" s="172">
        <f>IFERROR(SUM(RECs!AF25,RECs!AH25)/RECs!AN25,"")</f>
        <v>0.50047333840720076</v>
      </c>
      <c r="Z32" s="172">
        <f>IFERROR(SUM(RECs!AQ25,RECs!AX25)/RECs!AM25,"")</f>
        <v>0.4721602736743018</v>
      </c>
      <c r="AA32" s="172">
        <f>IFERROR(SUM(RECs!M25,RECs!AD25)/RECs!AM25,"")</f>
        <v>2.9178417668529751E-2</v>
      </c>
      <c r="AB32" s="172">
        <f>RECs!AO25</f>
        <v>0.47506191292575367</v>
      </c>
      <c r="AC32" s="172">
        <f>'RPS Balance'!D22</f>
        <v>0.46762427972767689</v>
      </c>
      <c r="AD32" s="180">
        <f>'RPS Balance'!J22</f>
        <v>1021197934.5839674</v>
      </c>
      <c r="AE32" s="109">
        <f>'RPS Balance'!Y22</f>
        <v>-24105418844.564892</v>
      </c>
      <c r="AF32" s="19" t="str">
        <f t="shared" si="7"/>
        <v>2037-2038</v>
      </c>
      <c r="AG32" s="55"/>
    </row>
    <row r="33" spans="2:33" ht="12" x14ac:dyDescent="0.25">
      <c r="B33" s="352" t="s">
        <v>33</v>
      </c>
      <c r="C33" s="41">
        <f t="shared" si="5"/>
        <v>4000000</v>
      </c>
      <c r="D33" s="41">
        <f t="shared" si="5"/>
        <v>1500000</v>
      </c>
      <c r="E33" s="41">
        <f t="shared" si="5"/>
        <v>100000</v>
      </c>
      <c r="G33" s="62" t="s">
        <v>33</v>
      </c>
      <c r="H33" s="123">
        <f t="shared" si="1"/>
        <v>800000</v>
      </c>
      <c r="I33" s="123" cm="1">
        <f t="array" ref="I33">_xlfn.IFNA(INDEX('ABP BlockSize'!$G$140:$AB$140,,MATCH('Scenario Dashboard'!$G33,'ABP BlockSize'!$G$5:$AB$5,0)),"")</f>
        <v>1368385.806051305</v>
      </c>
      <c r="K33" s="19" t="s">
        <v>33</v>
      </c>
      <c r="L33" s="130">
        <f t="shared" si="2"/>
        <v>4.5754999999999999</v>
      </c>
      <c r="M33" s="130">
        <f t="shared" si="2"/>
        <v>5.0247999999999999</v>
      </c>
      <c r="N33" s="130">
        <f t="shared" si="2"/>
        <v>2.625</v>
      </c>
      <c r="S33" s="19" t="s">
        <v>36</v>
      </c>
      <c r="T33" s="112">
        <f>'RPS Balance'!L23</f>
        <v>101897362.42189272</v>
      </c>
      <c r="U33" s="112">
        <f>RECs!AJ26</f>
        <v>18682983.87031433</v>
      </c>
      <c r="V33" s="112">
        <f>RECs!AK26</f>
        <v>87206981.813709766</v>
      </c>
      <c r="W33" s="112">
        <f>'RPS Balance'!M23</f>
        <v>105889965.6840241</v>
      </c>
      <c r="X33" s="112">
        <f t="shared" si="6"/>
        <v>0</v>
      </c>
      <c r="Y33" s="172">
        <f>IFERROR(SUM(RECs!AF26,RECs!AH26)/RECs!AN26,"")</f>
        <v>0.50679746332278341</v>
      </c>
      <c r="Z33" s="172">
        <f>IFERROR(SUM(RECs!AQ26,RECs!AX26)/RECs!AM26,"")</f>
        <v>0.46957174839469906</v>
      </c>
      <c r="AA33" s="172">
        <f>IFERROR(SUM(RECs!M26,RECs!AD26)/RECs!AM26,"")</f>
        <v>3.0026572901302156E-2</v>
      </c>
      <c r="AB33" s="172">
        <f>RECs!AO26</f>
        <v>0.49058713233285411</v>
      </c>
      <c r="AC33" s="172">
        <f>'RPS Balance'!D23</f>
        <v>0.47817631512458791</v>
      </c>
      <c r="AD33" s="180">
        <f>'RPS Balance'!J23</f>
        <v>1046606629.6970223</v>
      </c>
      <c r="AE33" s="109">
        <f>'RPS Balance'!Y23</f>
        <v>-27971356584.595596</v>
      </c>
      <c r="AF33" s="19" t="str">
        <f t="shared" si="7"/>
        <v>2038-2039</v>
      </c>
      <c r="AG33" s="55"/>
    </row>
    <row r="34" spans="2:33" ht="12" x14ac:dyDescent="0.25">
      <c r="B34" s="352" t="s">
        <v>34</v>
      </c>
      <c r="C34" s="41">
        <f t="shared" si="5"/>
        <v>4300000</v>
      </c>
      <c r="D34" s="41">
        <f t="shared" si="5"/>
        <v>1700000</v>
      </c>
      <c r="E34" s="41">
        <f t="shared" si="5"/>
        <v>100000</v>
      </c>
      <c r="G34" s="62" t="s">
        <v>34</v>
      </c>
      <c r="H34" s="123">
        <f t="shared" si="1"/>
        <v>800000</v>
      </c>
      <c r="I34" s="123" cm="1">
        <f t="array" ref="I34">_xlfn.IFNA(INDEX('ABP BlockSize'!$G$140:$AB$140,,MATCH('Scenario Dashboard'!$G34,'ABP BlockSize'!$G$5:$AB$5,0)),"")</f>
        <v>1368385.806051305</v>
      </c>
      <c r="K34" s="19" t="s">
        <v>34</v>
      </c>
      <c r="L34" s="130">
        <f t="shared" si="2"/>
        <v>4.5754999999999999</v>
      </c>
      <c r="M34" s="130">
        <f t="shared" si="2"/>
        <v>5.0247999999999999</v>
      </c>
      <c r="N34" s="130">
        <f t="shared" si="2"/>
        <v>2.625</v>
      </c>
      <c r="S34" s="19" t="s">
        <v>37</v>
      </c>
      <c r="T34" s="112">
        <f>'RPS Balance'!L24</f>
        <v>105540154.20427436</v>
      </c>
      <c r="U34" s="112">
        <f>RECs!AJ27</f>
        <v>18109945.142296843</v>
      </c>
      <c r="V34" s="112">
        <f>RECs!AK27</f>
        <v>91503655.397534624</v>
      </c>
      <c r="W34" s="112">
        <f>'RPS Balance'!M24</f>
        <v>109613600.53983147</v>
      </c>
      <c r="X34" s="112">
        <f t="shared" si="6"/>
        <v>0</v>
      </c>
      <c r="Y34" s="172">
        <f>IFERROR(SUM(RECs!AF27,RECs!AH27)/RECs!AN27,"")</f>
        <v>0.5078271831767126</v>
      </c>
      <c r="Z34" s="172">
        <f>IFERROR(SUM(RECs!AQ27,RECs!AX27)/RECs!AM27,"")</f>
        <v>0.4678980328668334</v>
      </c>
      <c r="AA34" s="172">
        <f>IFERROR(SUM(RECs!M27,RECs!AD27)/RECs!AM27,"")</f>
        <v>3.077551277856783E-2</v>
      </c>
      <c r="AB34" s="172">
        <f>RECs!AO27</f>
        <v>0.50611501750115673</v>
      </c>
      <c r="AC34" s="172">
        <f>'RPS Balance'!D24</f>
        <v>0.48896645931063754</v>
      </c>
      <c r="AD34" s="180">
        <f>'RPS Balance'!J24</f>
        <v>1060409280.6902742</v>
      </c>
      <c r="AE34" s="109">
        <f>'RPS Balance'!Y24</f>
        <v>-32206078566.447342</v>
      </c>
      <c r="AF34" s="19" t="str">
        <f t="shared" si="7"/>
        <v>2039-2040</v>
      </c>
      <c r="AG34" s="55"/>
    </row>
    <row r="35" spans="2:33" ht="12" x14ac:dyDescent="0.25">
      <c r="B35" s="352" t="s">
        <v>35</v>
      </c>
      <c r="C35" s="41">
        <f t="shared" si="5"/>
        <v>3700000</v>
      </c>
      <c r="D35" s="41">
        <f t="shared" si="5"/>
        <v>1000000</v>
      </c>
      <c r="E35" s="41">
        <f t="shared" si="5"/>
        <v>100000</v>
      </c>
      <c r="G35" s="62" t="s">
        <v>35</v>
      </c>
      <c r="H35" s="123">
        <f t="shared" si="1"/>
        <v>800000</v>
      </c>
      <c r="I35" s="123" cm="1">
        <f t="array" ref="I35">_xlfn.IFNA(INDEX('ABP BlockSize'!$G$140:$AB$140,,MATCH('Scenario Dashboard'!$G35,'ABP BlockSize'!$G$5:$AB$5,0)),"")</f>
        <v>1368385.806051305</v>
      </c>
      <c r="K35" s="19" t="s">
        <v>35</v>
      </c>
      <c r="L35" s="130">
        <f t="shared" si="2"/>
        <v>4.5754999999999999</v>
      </c>
      <c r="M35" s="130">
        <f t="shared" si="2"/>
        <v>5.0247999999999999</v>
      </c>
      <c r="N35" s="130">
        <f t="shared" si="2"/>
        <v>2.625</v>
      </c>
      <c r="S35" s="19" t="s">
        <v>38</v>
      </c>
      <c r="T35" s="112">
        <f>'RPS Balance'!L25</f>
        <v>108289238.05892973</v>
      </c>
      <c r="U35" s="112">
        <f>RECs!AJ28</f>
        <v>17368562.873520009</v>
      </c>
      <c r="V35" s="112">
        <f>RECs!AK28</f>
        <v>94969558.1590361</v>
      </c>
      <c r="W35" s="112">
        <f>'RPS Balance'!M25</f>
        <v>112338121.03255612</v>
      </c>
      <c r="X35" s="112">
        <f t="shared" si="6"/>
        <v>0</v>
      </c>
      <c r="Y35" s="172">
        <f>IFERROR(SUM(RECs!AF28,RECs!AH28)/RECs!AN28,"")</f>
        <v>0.51331431814929929</v>
      </c>
      <c r="Z35" s="172">
        <f>IFERROR(SUM(RECs!AQ28,RECs!AX28)/RECs!AM28,"")</f>
        <v>0.46708968928222117</v>
      </c>
      <c r="AA35" s="172">
        <f>IFERROR(SUM(RECs!M28,RECs!AD28)/RECs!AM28,"")</f>
        <v>3.2044887870742902E-2</v>
      </c>
      <c r="AB35" s="346">
        <f>RECs!AO28</f>
        <v>0.51655081312509454</v>
      </c>
      <c r="AC35" s="172">
        <f>'RPS Balance'!D25</f>
        <v>0.50000008525827411</v>
      </c>
      <c r="AD35" s="180">
        <f>'RPS Balance'!J25</f>
        <v>1064099909.0005603</v>
      </c>
      <c r="AE35" s="109">
        <f>'RPS Balance'!Y25</f>
        <v>-36756712684.44426</v>
      </c>
      <c r="AF35" s="19" t="str">
        <f t="shared" si="7"/>
        <v>2040-2041</v>
      </c>
      <c r="AG35" s="55"/>
    </row>
    <row r="36" spans="2:33" ht="12" x14ac:dyDescent="0.25">
      <c r="B36" s="352" t="s">
        <v>36</v>
      </c>
      <c r="C36" s="41">
        <f t="shared" si="5"/>
        <v>3000000</v>
      </c>
      <c r="D36" s="41">
        <f t="shared" si="5"/>
        <v>1000000</v>
      </c>
      <c r="E36" s="41">
        <f t="shared" si="5"/>
        <v>100000</v>
      </c>
      <c r="G36" s="62" t="s">
        <v>36</v>
      </c>
      <c r="H36" s="123">
        <f t="shared" si="1"/>
        <v>800000</v>
      </c>
      <c r="I36" s="123" cm="1">
        <f t="array" ref="I36">_xlfn.IFNA(INDEX('ABP BlockSize'!$G$140:$AB$140,,MATCH('Scenario Dashboard'!$G36,'ABP BlockSize'!$G$5:$AB$5,0)),"")</f>
        <v>1368385.806051305</v>
      </c>
      <c r="K36" s="19" t="s">
        <v>36</v>
      </c>
      <c r="L36" s="130">
        <f t="shared" si="2"/>
        <v>4.5754999999999999</v>
      </c>
      <c r="M36" s="130">
        <f t="shared" si="2"/>
        <v>5.0247999999999999</v>
      </c>
      <c r="N36" s="130">
        <f t="shared" si="2"/>
        <v>2.625</v>
      </c>
      <c r="S36" s="19" t="s">
        <v>39</v>
      </c>
      <c r="T36" s="112">
        <f>'RPS Balance'!L26</f>
        <v>108738693.44326334</v>
      </c>
      <c r="U36" s="112">
        <f>RECs!AJ29</f>
        <v>17315346.209152412</v>
      </c>
      <c r="V36" s="112">
        <f>RECs!AK29</f>
        <v>98023305.812422454</v>
      </c>
      <c r="W36" s="112">
        <f>'RPS Balance'!M26</f>
        <v>115338652.02157487</v>
      </c>
      <c r="X36" s="112">
        <f t="shared" si="6"/>
        <v>0</v>
      </c>
      <c r="Y36" s="172">
        <f>IFERROR(SUM(RECs!AF29,RECs!AH29)/RECs!AN29,"")</f>
        <v>0.51730070496089464</v>
      </c>
      <c r="Z36" s="172">
        <f>IFERROR(SUM(RECs!AQ29,RECs!AX29)/RECs!AM29,"")</f>
        <v>0.45879681387790938</v>
      </c>
      <c r="AA36" s="172">
        <f>IFERROR(SUM(RECs!M29,RECs!AD29)/RECs!AM29,"")</f>
        <v>3.3107829461798348E-2</v>
      </c>
      <c r="AB36" s="172">
        <f>RECs!AO29</f>
        <v>0.52915302537311171</v>
      </c>
      <c r="AC36" s="172">
        <f>'RPS Balance'!D26</f>
        <v>0.5</v>
      </c>
      <c r="AD36" s="180">
        <f>'RPS Balance'!J26</f>
        <v>1068614059.4831471</v>
      </c>
      <c r="AE36" s="109">
        <f>'RPS Balance'!Y26</f>
        <v>-41558686365.577988</v>
      </c>
      <c r="AF36" s="19" t="str">
        <f t="shared" si="7"/>
        <v>2041-2042</v>
      </c>
      <c r="AG36" s="55"/>
    </row>
    <row r="37" spans="2:33" ht="12" x14ac:dyDescent="0.25">
      <c r="B37" s="352" t="s">
        <v>37</v>
      </c>
      <c r="C37" s="338">
        <f t="shared" si="5"/>
        <v>2000000</v>
      </c>
      <c r="D37" s="338">
        <f t="shared" si="5"/>
        <v>1000000</v>
      </c>
      <c r="E37" s="338">
        <f t="shared" si="5"/>
        <v>100000</v>
      </c>
      <c r="G37" s="62" t="s">
        <v>37</v>
      </c>
      <c r="H37" s="123">
        <f t="shared" si="1"/>
        <v>800000</v>
      </c>
      <c r="I37" s="123" cm="1">
        <f t="array" ref="I37">_xlfn.IFNA(INDEX('ABP BlockSize'!$G$140:$AB$140,,MATCH('Scenario Dashboard'!$G37,'ABP BlockSize'!$G$5:$AB$5,0)),"")</f>
        <v>1368385.806051305</v>
      </c>
      <c r="K37" s="19" t="s">
        <v>37</v>
      </c>
      <c r="L37" s="130">
        <f t="shared" si="2"/>
        <v>4.5754999999999999</v>
      </c>
      <c r="M37" s="130">
        <f t="shared" si="2"/>
        <v>5.0247999999999999</v>
      </c>
      <c r="N37" s="130">
        <f t="shared" si="2"/>
        <v>2.625</v>
      </c>
      <c r="S37" s="19" t="s">
        <v>40</v>
      </c>
      <c r="T37" s="112">
        <f>'RPS Balance'!L27</f>
        <v>108984212.96963039</v>
      </c>
      <c r="U37" s="112">
        <f>RECs!AJ30</f>
        <v>16135479.178106647</v>
      </c>
      <c r="V37" s="112">
        <f>RECs!AK30</f>
        <v>101260354.99627838</v>
      </c>
      <c r="W37" s="112">
        <f>'RPS Balance'!M27</f>
        <v>117395834.17438501</v>
      </c>
      <c r="X37" s="112">
        <f t="shared" si="6"/>
        <v>0</v>
      </c>
      <c r="Y37" s="172">
        <f>IFERROR(SUM(RECs!AF30,RECs!AH30)/RECs!AN30,"")</f>
        <v>0.52527218221730432</v>
      </c>
      <c r="Z37" s="172">
        <f>IFERROR(SUM(RECs!AQ30,RECs!AX30)/RECs!AM30,"")</f>
        <v>0.44158659151379837</v>
      </c>
      <c r="AA37" s="172">
        <f>IFERROR(SUM(RECs!M30,RECs!AD30)/RECs!AM30,"")</f>
        <v>3.4702821596866905E-2</v>
      </c>
      <c r="AB37" s="172">
        <f>RECs!AO30</f>
        <v>0.53736758675329521</v>
      </c>
      <c r="AC37" s="172">
        <f>'RPS Balance'!D27</f>
        <v>0.5</v>
      </c>
      <c r="AD37" s="180">
        <f>'RPS Balance'!J27</f>
        <v>1071078271.7297844</v>
      </c>
      <c r="AE37" s="109">
        <f>'RPS Balance'!Y27</f>
        <v>-46538644404.295776</v>
      </c>
      <c r="AF37" s="19" t="str">
        <f t="shared" si="7"/>
        <v>2042-2043</v>
      </c>
      <c r="AG37" s="55"/>
    </row>
    <row r="38" spans="2:33" ht="12" x14ac:dyDescent="0.25">
      <c r="B38" s="352" t="s">
        <v>38</v>
      </c>
      <c r="C38" s="338">
        <f t="shared" si="5"/>
        <v>2000000</v>
      </c>
      <c r="D38" s="338">
        <f t="shared" si="5"/>
        <v>1000000</v>
      </c>
      <c r="E38" s="338">
        <f t="shared" si="5"/>
        <v>100000</v>
      </c>
      <c r="G38" s="62" t="s">
        <v>38</v>
      </c>
      <c r="H38" s="123">
        <f t="shared" si="1"/>
        <v>800000</v>
      </c>
      <c r="I38" s="123" cm="1">
        <f t="array" ref="I38">_xlfn.IFNA(INDEX('ABP BlockSize'!$G$140:$AB$140,,MATCH('Scenario Dashboard'!$G38,'ABP BlockSize'!$G$5:$AB$5,0)),"")</f>
        <v>1368385.806051305</v>
      </c>
      <c r="K38" s="19" t="s">
        <v>38</v>
      </c>
      <c r="L38" s="130">
        <f t="shared" si="2"/>
        <v>4.5754999999999999</v>
      </c>
      <c r="M38" s="130">
        <f t="shared" si="2"/>
        <v>5.0247999999999999</v>
      </c>
      <c r="N38" s="130">
        <f t="shared" si="2"/>
        <v>2.625</v>
      </c>
      <c r="S38" s="19" t="s">
        <v>41</v>
      </c>
      <c r="T38" s="112">
        <f>'RPS Balance'!L28</f>
        <v>109232336.54980506</v>
      </c>
      <c r="U38" s="112">
        <f>RECs!AJ31</f>
        <v>15216044.067216115</v>
      </c>
      <c r="V38" s="112">
        <f>RECs!AK31</f>
        <v>100086214.95434196</v>
      </c>
      <c r="W38" s="112">
        <f>'RPS Balance'!M28</f>
        <v>115302259.02155809</v>
      </c>
      <c r="X38" s="112">
        <f t="shared" si="6"/>
        <v>0</v>
      </c>
      <c r="Y38" s="172">
        <f>IFERROR(SUM(RECs!AF31,RECs!AH31)/RECs!AN31,"")</f>
        <v>0.53480969517232546</v>
      </c>
      <c r="Z38" s="172">
        <f>IFERROR(SUM(RECs!AQ31,RECs!AX31)/RECs!AM31,"")</f>
        <v>0.4225842982167804</v>
      </c>
      <c r="AA38" s="172">
        <f>IFERROR(SUM(RECs!M31,RECs!AD31)/RECs!AM31,"")</f>
        <v>3.587705318188112E-2</v>
      </c>
      <c r="AB38" s="172">
        <f>RECs!AO31</f>
        <v>0.5265756048522835</v>
      </c>
      <c r="AC38" s="172">
        <f>'RPS Balance'!D28</f>
        <v>0.5</v>
      </c>
      <c r="AD38" s="180">
        <f>'RPS Balance'!J28</f>
        <v>1073568896.6466408</v>
      </c>
      <c r="AE38" s="109">
        <f>'RPS Balance'!Y28</f>
        <v>-51567072007.441765</v>
      </c>
      <c r="AF38" s="19" t="str">
        <f t="shared" si="7"/>
        <v>2043-2044</v>
      </c>
      <c r="AG38" s="55"/>
    </row>
    <row r="39" spans="2:33" ht="12" x14ac:dyDescent="0.25">
      <c r="B39" s="352" t="s">
        <v>39</v>
      </c>
      <c r="C39" s="338">
        <f t="shared" si="5"/>
        <v>2000000</v>
      </c>
      <c r="D39" s="338">
        <f t="shared" si="5"/>
        <v>1000000</v>
      </c>
      <c r="E39" s="338">
        <f t="shared" si="5"/>
        <v>100000</v>
      </c>
      <c r="G39" s="62" t="s">
        <v>39</v>
      </c>
      <c r="H39" s="123">
        <f t="shared" si="1"/>
        <v>800000</v>
      </c>
      <c r="I39" s="123" cm="1">
        <f t="array" ref="I39">_xlfn.IFNA(INDEX('ABP BlockSize'!$G$140:$AB$140,,MATCH('Scenario Dashboard'!$G39,'ABP BlockSize'!$G$5:$AB$5,0)),"")</f>
        <v>1368385.806051305</v>
      </c>
      <c r="K39" s="19" t="s">
        <v>39</v>
      </c>
      <c r="L39" s="130">
        <f t="shared" si="2"/>
        <v>4.5754999999999999</v>
      </c>
      <c r="M39" s="130">
        <f t="shared" si="2"/>
        <v>5.0247999999999999</v>
      </c>
      <c r="N39" s="130">
        <f t="shared" si="2"/>
        <v>2.625</v>
      </c>
      <c r="S39" s="19" t="s">
        <v>42</v>
      </c>
      <c r="T39" s="112">
        <f>'RPS Balance'!L29</f>
        <v>109483099.82372142</v>
      </c>
      <c r="U39" s="112">
        <f>RECs!AJ32</f>
        <v>14526087.166880032</v>
      </c>
      <c r="V39" s="112">
        <f>RECs!AK32</f>
        <v>98710239.733297572</v>
      </c>
      <c r="W39" s="112">
        <f>'RPS Balance'!M29</f>
        <v>113236326.90017758</v>
      </c>
      <c r="X39" s="112">
        <f t="shared" si="6"/>
        <v>0</v>
      </c>
      <c r="Y39" s="172">
        <f>IFERROR(SUM(RECs!AF32,RECs!AH32)/RECs!AN32,"")</f>
        <v>0.54456699266093289</v>
      </c>
      <c r="Z39" s="172">
        <f>IFERROR(SUM(RECs!AQ32,RECs!AX32)/RECs!AM32,"")</f>
        <v>0.40234434833163718</v>
      </c>
      <c r="AA39" s="172">
        <f>IFERROR(SUM(RECs!M32,RECs!AD32)/RECs!AM32,"")</f>
        <v>3.7127699458913178E-2</v>
      </c>
      <c r="AB39" s="172">
        <f>RECs!AO32</f>
        <v>0.51502952780705769</v>
      </c>
      <c r="AC39" s="172">
        <f>'RPS Balance'!D29</f>
        <v>0.5</v>
      </c>
      <c r="AD39" s="180">
        <f>'RPS Balance'!J29</f>
        <v>1076086279.6677756</v>
      </c>
      <c r="AE39" s="109">
        <f>'RPS Balance'!Y29</f>
        <v>-56472641024.648468</v>
      </c>
      <c r="AF39" s="19" t="str">
        <f t="shared" si="7"/>
        <v>2044-2045</v>
      </c>
      <c r="AG39" s="55"/>
    </row>
    <row r="40" spans="2:33" ht="12" x14ac:dyDescent="0.25">
      <c r="B40" s="352" t="s">
        <v>40</v>
      </c>
      <c r="C40" s="338">
        <f t="shared" si="5"/>
        <v>2000000</v>
      </c>
      <c r="D40" s="338">
        <f t="shared" si="5"/>
        <v>1000000</v>
      </c>
      <c r="E40" s="338">
        <f t="shared" si="5"/>
        <v>100000</v>
      </c>
      <c r="G40" s="62" t="s">
        <v>40</v>
      </c>
      <c r="H40" s="123">
        <f t="shared" si="1"/>
        <v>800000</v>
      </c>
      <c r="I40" s="123" cm="1">
        <f t="array" ref="I40">_xlfn.IFNA(INDEX('ABP BlockSize'!$G$140:$AB$140,,MATCH('Scenario Dashboard'!$G40,'ABP BlockSize'!$G$5:$AB$5,0)),"")</f>
        <v>1368385.806051305</v>
      </c>
      <c r="K40" s="19" t="s">
        <v>40</v>
      </c>
      <c r="L40" s="130">
        <f t="shared" si="2"/>
        <v>4.5754999999999999</v>
      </c>
      <c r="M40" s="130">
        <f t="shared" si="2"/>
        <v>5.0247999999999999</v>
      </c>
      <c r="N40" s="130">
        <f t="shared" si="2"/>
        <v>2.625</v>
      </c>
      <c r="S40" s="19" t="s">
        <v>43</v>
      </c>
      <c r="T40" s="112">
        <f>'RPS Balance'!L30</f>
        <v>109931878.45202403</v>
      </c>
      <c r="U40" s="112">
        <f>RECs!AJ33</f>
        <v>14407994.771045635</v>
      </c>
      <c r="V40" s="112">
        <f>RECs!AK33</f>
        <v>96761420.727685347</v>
      </c>
      <c r="W40" s="112">
        <f>'RPS Balance'!M30</f>
        <v>111169415.49873097</v>
      </c>
      <c r="X40" s="112">
        <f t="shared" si="6"/>
        <v>0</v>
      </c>
      <c r="Y40" s="172">
        <f>IFERROR(SUM(RECs!AF33,RECs!AH33)/RECs!AN33,"")</f>
        <v>0.55469182529527572</v>
      </c>
      <c r="Z40" s="172">
        <f>IFERROR(SUM(RECs!AQ33,RECs!AX33)/RECs!AM33,"")</f>
        <v>0.38038780620516593</v>
      </c>
      <c r="AA40" s="172">
        <f>IFERROR(SUM(RECs!M33,RECs!AD33)/RECs!AM33,"")</f>
        <v>3.8484460872892867E-2</v>
      </c>
      <c r="AB40" s="172">
        <f>RECs!AO33</f>
        <v>0.50440562879284367</v>
      </c>
      <c r="AC40" s="172">
        <f>'RPS Balance'!D30</f>
        <v>0.5</v>
      </c>
      <c r="AD40" s="180">
        <f>'RPS Balance'!J30</f>
        <v>1080593797.5183849</v>
      </c>
      <c r="AE40" s="109">
        <f>'RPS Balance'!Y30</f>
        <v>-61317750118.829254</v>
      </c>
      <c r="AF40" s="19" t="str">
        <f t="shared" si="7"/>
        <v>2045-2046</v>
      </c>
      <c r="AG40" s="55"/>
    </row>
    <row r="41" spans="2:33" ht="12" x14ac:dyDescent="0.25">
      <c r="B41" s="352" t="s">
        <v>41</v>
      </c>
      <c r="C41" s="338">
        <f t="shared" si="5"/>
        <v>0</v>
      </c>
      <c r="D41" s="338">
        <f t="shared" si="5"/>
        <v>0</v>
      </c>
      <c r="E41" s="338">
        <f t="shared" si="5"/>
        <v>0</v>
      </c>
      <c r="G41" s="62" t="s">
        <v>41</v>
      </c>
      <c r="H41" s="123">
        <f t="shared" si="1"/>
        <v>0</v>
      </c>
      <c r="I41" s="123" cm="1">
        <f t="array" ref="I41">_xlfn.IFNA(INDEX('ABP BlockSize'!$G$140:$AB$140,,MATCH('Scenario Dashboard'!$G41,'ABP BlockSize'!$G$5:$AB$5,0)),"")</f>
        <v>0</v>
      </c>
      <c r="K41" s="19" t="s">
        <v>41</v>
      </c>
      <c r="L41" s="130">
        <f t="shared" si="2"/>
        <v>4.5754999999999999</v>
      </c>
      <c r="M41" s="130">
        <f t="shared" si="2"/>
        <v>5.0247999999999999</v>
      </c>
      <c r="N41" s="130">
        <f t="shared" si="2"/>
        <v>2.625</v>
      </c>
      <c r="AG41" s="55"/>
    </row>
    <row r="42" spans="2:33" ht="12" x14ac:dyDescent="0.25">
      <c r="B42" s="352" t="s">
        <v>42</v>
      </c>
      <c r="C42" s="41">
        <f t="shared" si="5"/>
        <v>0</v>
      </c>
      <c r="D42" s="41">
        <f t="shared" si="5"/>
        <v>0</v>
      </c>
      <c r="E42" s="41">
        <f t="shared" si="5"/>
        <v>0</v>
      </c>
      <c r="G42" s="62" t="s">
        <v>42</v>
      </c>
      <c r="H42" s="123">
        <f t="shared" si="1"/>
        <v>0</v>
      </c>
      <c r="I42" s="123" cm="1">
        <f t="array" ref="I42">_xlfn.IFNA(INDEX('ABP BlockSize'!$G$140:$AB$140,,MATCH('Scenario Dashboard'!$G42,'ABP BlockSize'!$G$5:$AB$5,0)),"")</f>
        <v>0</v>
      </c>
      <c r="K42" s="19" t="s">
        <v>42</v>
      </c>
      <c r="L42" s="130">
        <f t="shared" si="2"/>
        <v>4.5754999999999999</v>
      </c>
      <c r="M42" s="130">
        <f t="shared" si="2"/>
        <v>5.0247999999999999</v>
      </c>
      <c r="N42" s="130">
        <f t="shared" si="2"/>
        <v>2.625</v>
      </c>
      <c r="AG42" s="55"/>
    </row>
    <row r="43" spans="2:33" ht="12" x14ac:dyDescent="0.25">
      <c r="B43" s="352" t="s">
        <v>43</v>
      </c>
      <c r="C43" s="41">
        <f t="shared" si="5"/>
        <v>0</v>
      </c>
      <c r="D43" s="41">
        <f t="shared" si="5"/>
        <v>0</v>
      </c>
      <c r="E43" s="41">
        <f t="shared" si="5"/>
        <v>0</v>
      </c>
      <c r="G43" s="62" t="s">
        <v>43</v>
      </c>
      <c r="H43" s="123">
        <f t="shared" si="1"/>
        <v>0</v>
      </c>
      <c r="I43" s="123"/>
      <c r="K43" s="19" t="s">
        <v>43</v>
      </c>
      <c r="L43" s="130">
        <f t="shared" si="2"/>
        <v>4.5754999999999999</v>
      </c>
      <c r="M43" s="130">
        <f t="shared" si="2"/>
        <v>5.0247999999999999</v>
      </c>
      <c r="N43" s="130">
        <f t="shared" si="2"/>
        <v>2.625</v>
      </c>
      <c r="U43" s="55"/>
      <c r="V43" s="35"/>
      <c r="AG43" s="55"/>
    </row>
    <row r="44" spans="2:33" ht="12" x14ac:dyDescent="0.25">
      <c r="B44" s="352" t="s">
        <v>96</v>
      </c>
      <c r="C44" s="41">
        <f t="shared" si="5"/>
        <v>0</v>
      </c>
      <c r="D44" s="41">
        <f t="shared" si="5"/>
        <v>0</v>
      </c>
      <c r="E44" s="41">
        <f t="shared" si="5"/>
        <v>0</v>
      </c>
      <c r="G44" s="352" t="s">
        <v>96</v>
      </c>
      <c r="H44" s="123">
        <f t="shared" si="1"/>
        <v>0</v>
      </c>
      <c r="I44" s="123"/>
      <c r="K44" s="352" t="s">
        <v>96</v>
      </c>
      <c r="L44" s="130">
        <f t="shared" si="2"/>
        <v>4.5754999999999999</v>
      </c>
      <c r="M44" s="130">
        <f t="shared" si="2"/>
        <v>5.0247999999999999</v>
      </c>
      <c r="N44" s="130">
        <f t="shared" si="2"/>
        <v>2.625</v>
      </c>
      <c r="V44" s="35"/>
      <c r="X44" s="55"/>
    </row>
    <row r="45" spans="2:33" x14ac:dyDescent="0.25">
      <c r="X45" s="55"/>
    </row>
    <row r="46" spans="2:33" ht="18.5" x14ac:dyDescent="0.45">
      <c r="B46" s="343" t="str">
        <f>C8</f>
        <v>Policy Compliance Scenario</v>
      </c>
      <c r="C46" s="64"/>
      <c r="D46" s="127"/>
      <c r="E46" s="127"/>
      <c r="X46" s="55"/>
    </row>
    <row r="47" spans="2:33" ht="13.25" customHeight="1" x14ac:dyDescent="0.25">
      <c r="X47" s="55"/>
    </row>
    <row r="48" spans="2:33" ht="13.25" customHeight="1" thickBot="1" x14ac:dyDescent="0.4">
      <c r="B48" s="340" t="s">
        <v>68</v>
      </c>
      <c r="C48" s="340"/>
      <c r="D48" s="341"/>
      <c r="E48" s="341"/>
      <c r="G48" s="341" t="s">
        <v>69</v>
      </c>
      <c r="H48" s="341"/>
      <c r="I48" s="342"/>
      <c r="K48" s="341" t="s">
        <v>70</v>
      </c>
      <c r="L48" s="341"/>
      <c r="M48" s="341"/>
      <c r="N48" s="341"/>
      <c r="X48" s="55"/>
    </row>
    <row r="49" spans="2:24" ht="14.25" customHeight="1" x14ac:dyDescent="0.25">
      <c r="B49" s="18" t="s">
        <v>74</v>
      </c>
      <c r="C49" s="18" t="s">
        <v>75</v>
      </c>
      <c r="D49" s="18" t="s">
        <v>76</v>
      </c>
      <c r="E49" s="18" t="s">
        <v>77</v>
      </c>
      <c r="G49" s="18" t="s">
        <v>74</v>
      </c>
      <c r="H49" s="18" t="s">
        <v>78</v>
      </c>
      <c r="K49" s="18" t="s">
        <v>74</v>
      </c>
      <c r="L49" s="18" t="s">
        <v>44</v>
      </c>
      <c r="M49" s="18" t="s">
        <v>45</v>
      </c>
      <c r="N49" s="18" t="s">
        <v>46</v>
      </c>
      <c r="X49" s="55"/>
    </row>
    <row r="50" spans="2:24" x14ac:dyDescent="0.25">
      <c r="B50" s="38" t="s">
        <v>79</v>
      </c>
      <c r="C50" s="38" t="s">
        <v>91</v>
      </c>
      <c r="D50" s="38" t="s">
        <v>91</v>
      </c>
      <c r="E50" s="38" t="s">
        <v>91</v>
      </c>
      <c r="G50" s="171" t="s">
        <v>79</v>
      </c>
      <c r="H50" s="171" t="s">
        <v>92</v>
      </c>
      <c r="K50" s="38" t="s">
        <v>79</v>
      </c>
      <c r="L50" s="38" t="s">
        <v>93</v>
      </c>
      <c r="M50" s="38" t="s">
        <v>93</v>
      </c>
      <c r="N50" s="38" t="s">
        <v>93</v>
      </c>
      <c r="X50" s="55"/>
    </row>
    <row r="51" spans="2:24" ht="12" x14ac:dyDescent="0.25">
      <c r="B51" s="351" t="s">
        <v>94</v>
      </c>
      <c r="C51" s="37">
        <v>0</v>
      </c>
      <c r="D51" s="37">
        <v>0</v>
      </c>
      <c r="E51" s="37">
        <v>0</v>
      </c>
      <c r="G51" s="62" t="s">
        <v>94</v>
      </c>
      <c r="H51" s="37"/>
      <c r="K51" s="19" t="s">
        <v>94</v>
      </c>
      <c r="L51" s="125">
        <v>1.8053999999999999</v>
      </c>
      <c r="M51" s="125">
        <v>1.8916999999999999</v>
      </c>
      <c r="N51" s="125">
        <v>1.2415</v>
      </c>
      <c r="X51" s="55"/>
    </row>
    <row r="52" spans="2:24" ht="12" x14ac:dyDescent="0.25">
      <c r="B52" s="351" t="s">
        <v>95</v>
      </c>
      <c r="C52" s="37">
        <v>0</v>
      </c>
      <c r="D52" s="37">
        <v>0</v>
      </c>
      <c r="E52" s="37">
        <v>0</v>
      </c>
      <c r="G52" s="62" t="s">
        <v>95</v>
      </c>
      <c r="H52" s="37"/>
      <c r="K52" s="19" t="s">
        <v>95</v>
      </c>
      <c r="L52" s="125">
        <v>3.652133333333333</v>
      </c>
      <c r="M52" s="125">
        <v>3.980433333333333</v>
      </c>
      <c r="N52" s="125">
        <v>2.1638333333333333</v>
      </c>
      <c r="X52" s="55"/>
    </row>
    <row r="53" spans="2:24" ht="12" x14ac:dyDescent="0.25">
      <c r="B53" s="352" t="s">
        <v>20</v>
      </c>
      <c r="C53" s="37">
        <v>0</v>
      </c>
      <c r="D53" s="37">
        <v>0</v>
      </c>
      <c r="E53" s="37">
        <v>0</v>
      </c>
      <c r="G53" s="62" t="s">
        <v>20</v>
      </c>
      <c r="H53" s="37"/>
      <c r="K53" s="19" t="s">
        <v>20</v>
      </c>
      <c r="L53" s="125">
        <v>4.5754999999999999</v>
      </c>
      <c r="M53" s="125">
        <v>5.0247999999999999</v>
      </c>
      <c r="N53" s="125">
        <v>2.625</v>
      </c>
      <c r="X53" s="55"/>
    </row>
    <row r="54" spans="2:24" ht="12" x14ac:dyDescent="0.25">
      <c r="B54" s="352" t="s">
        <v>21</v>
      </c>
      <c r="C54" s="37">
        <v>0</v>
      </c>
      <c r="D54" s="37">
        <v>0</v>
      </c>
      <c r="E54" s="37">
        <v>0</v>
      </c>
      <c r="G54" s="62" t="s">
        <v>21</v>
      </c>
      <c r="H54" s="37"/>
      <c r="K54" s="19" t="s">
        <v>21</v>
      </c>
      <c r="L54" s="125">
        <v>4.5754999999999999</v>
      </c>
      <c r="M54" s="125">
        <v>5.0247999999999999</v>
      </c>
      <c r="N54" s="125">
        <v>2.625</v>
      </c>
      <c r="X54" s="55"/>
    </row>
    <row r="55" spans="2:24" ht="12" x14ac:dyDescent="0.25">
      <c r="B55" s="352" t="s">
        <v>22</v>
      </c>
      <c r="C55" s="37">
        <v>0</v>
      </c>
      <c r="D55" s="37">
        <v>0</v>
      </c>
      <c r="E55" s="37">
        <v>0</v>
      </c>
      <c r="G55" s="62" t="s">
        <v>22</v>
      </c>
      <c r="H55" s="37">
        <v>0</v>
      </c>
      <c r="K55" s="19" t="s">
        <v>22</v>
      </c>
      <c r="L55" s="125">
        <v>4.5754999999999999</v>
      </c>
      <c r="M55" s="125">
        <v>5.0247999999999999</v>
      </c>
      <c r="N55" s="125">
        <v>2.625</v>
      </c>
      <c r="X55" s="55"/>
    </row>
    <row r="56" spans="2:24" ht="12" x14ac:dyDescent="0.25">
      <c r="B56" s="352" t="s">
        <v>23</v>
      </c>
      <c r="C56" s="37">
        <v>0</v>
      </c>
      <c r="D56" s="37">
        <v>0</v>
      </c>
      <c r="E56" s="37">
        <v>0</v>
      </c>
      <c r="G56" s="62" t="s">
        <v>23</v>
      </c>
      <c r="H56" s="37">
        <v>0</v>
      </c>
      <c r="K56" s="19" t="s">
        <v>23</v>
      </c>
      <c r="L56" s="125">
        <v>4.5754999999999999</v>
      </c>
      <c r="M56" s="125">
        <v>5.0247999999999999</v>
      </c>
      <c r="N56" s="125">
        <v>2.625</v>
      </c>
      <c r="X56" s="55"/>
    </row>
    <row r="57" spans="2:24" ht="12" x14ac:dyDescent="0.25">
      <c r="B57" s="352" t="s">
        <v>24</v>
      </c>
      <c r="C57" s="37">
        <v>2500000</v>
      </c>
      <c r="D57" s="37">
        <v>1500000</v>
      </c>
      <c r="E57" s="37">
        <v>90000</v>
      </c>
      <c r="G57" s="62" t="s">
        <v>24</v>
      </c>
      <c r="H57" s="37">
        <v>1200000</v>
      </c>
      <c r="K57" s="19" t="s">
        <v>24</v>
      </c>
      <c r="L57" s="125">
        <v>4.5754999999999999</v>
      </c>
      <c r="M57" s="125">
        <v>5.0247999999999999</v>
      </c>
      <c r="N57" s="125">
        <v>2.625</v>
      </c>
      <c r="X57" s="55"/>
    </row>
    <row r="58" spans="2:24" ht="12" x14ac:dyDescent="0.25">
      <c r="B58" s="352" t="s">
        <v>25</v>
      </c>
      <c r="C58" s="37">
        <v>2500000</v>
      </c>
      <c r="D58" s="37">
        <v>1500000</v>
      </c>
      <c r="E58" s="37">
        <v>90000</v>
      </c>
      <c r="G58" s="62" t="s">
        <v>25</v>
      </c>
      <c r="H58" s="37">
        <v>1000000</v>
      </c>
      <c r="K58" s="19" t="s">
        <v>25</v>
      </c>
      <c r="L58" s="125">
        <v>4.5754999999999999</v>
      </c>
      <c r="M58" s="125">
        <v>5.0247999999999999</v>
      </c>
      <c r="N58" s="125">
        <v>2.625</v>
      </c>
      <c r="X58" s="55"/>
    </row>
    <row r="59" spans="2:24" ht="12" x14ac:dyDescent="0.25">
      <c r="B59" s="352" t="s">
        <v>26</v>
      </c>
      <c r="C59" s="37">
        <v>2500000</v>
      </c>
      <c r="D59" s="37">
        <v>1000000</v>
      </c>
      <c r="E59" s="37">
        <v>90000</v>
      </c>
      <c r="G59" s="62" t="s">
        <v>26</v>
      </c>
      <c r="H59" s="37">
        <v>1000000</v>
      </c>
      <c r="K59" s="19" t="s">
        <v>26</v>
      </c>
      <c r="L59" s="125">
        <v>4.5754999999999999</v>
      </c>
      <c r="M59" s="125">
        <v>5.0247999999999999</v>
      </c>
      <c r="N59" s="125">
        <v>2.625</v>
      </c>
      <c r="X59" s="55"/>
    </row>
    <row r="60" spans="2:24" ht="12" x14ac:dyDescent="0.25">
      <c r="B60" s="352" t="s">
        <v>27</v>
      </c>
      <c r="C60" s="37">
        <v>2500000</v>
      </c>
      <c r="D60" s="37">
        <v>1000000</v>
      </c>
      <c r="E60" s="37">
        <v>90000</v>
      </c>
      <c r="G60" s="62" t="s">
        <v>27</v>
      </c>
      <c r="H60" s="37">
        <v>1200000</v>
      </c>
      <c r="K60" s="19" t="s">
        <v>27</v>
      </c>
      <c r="L60" s="125">
        <v>4.5754999999999999</v>
      </c>
      <c r="M60" s="125">
        <v>5.0247999999999999</v>
      </c>
      <c r="N60" s="125">
        <v>2.625</v>
      </c>
      <c r="X60" s="55"/>
    </row>
    <row r="61" spans="2:24" ht="12" x14ac:dyDescent="0.25">
      <c r="B61" s="352" t="s">
        <v>28</v>
      </c>
      <c r="C61" s="37">
        <v>3700000</v>
      </c>
      <c r="D61" s="37">
        <v>1200000</v>
      </c>
      <c r="E61" s="37">
        <v>100000</v>
      </c>
      <c r="G61" s="62" t="s">
        <v>28</v>
      </c>
      <c r="H61" s="37">
        <v>1200000</v>
      </c>
      <c r="K61" s="19" t="s">
        <v>28</v>
      </c>
      <c r="L61" s="125">
        <v>4.5754999999999999</v>
      </c>
      <c r="M61" s="125">
        <v>5.0247999999999999</v>
      </c>
      <c r="N61" s="125">
        <v>2.625</v>
      </c>
      <c r="X61" s="55"/>
    </row>
    <row r="62" spans="2:24" ht="12" x14ac:dyDescent="0.25">
      <c r="B62" s="352" t="s">
        <v>29</v>
      </c>
      <c r="C62" s="37">
        <v>3700000</v>
      </c>
      <c r="D62" s="37">
        <v>1500000</v>
      </c>
      <c r="E62" s="37">
        <v>100000</v>
      </c>
      <c r="G62" s="62" t="s">
        <v>29</v>
      </c>
      <c r="H62" s="37">
        <v>800000</v>
      </c>
      <c r="K62" s="19" t="s">
        <v>29</v>
      </c>
      <c r="L62" s="125">
        <v>4.5754999999999999</v>
      </c>
      <c r="M62" s="125">
        <v>5.0247999999999999</v>
      </c>
      <c r="N62" s="125">
        <v>2.625</v>
      </c>
      <c r="X62" s="55"/>
    </row>
    <row r="63" spans="2:24" ht="12" x14ac:dyDescent="0.25">
      <c r="B63" s="352" t="s">
        <v>30</v>
      </c>
      <c r="C63" s="37">
        <v>4400000</v>
      </c>
      <c r="D63" s="37">
        <v>1500000</v>
      </c>
      <c r="E63" s="37">
        <v>100000</v>
      </c>
      <c r="G63" s="62" t="s">
        <v>30</v>
      </c>
      <c r="H63" s="37">
        <v>800000</v>
      </c>
      <c r="K63" s="19" t="s">
        <v>30</v>
      </c>
      <c r="L63" s="125">
        <v>4.5754999999999999</v>
      </c>
      <c r="M63" s="125">
        <v>5.0247999999999999</v>
      </c>
      <c r="N63" s="125">
        <v>2.625</v>
      </c>
      <c r="X63" s="55"/>
    </row>
    <row r="64" spans="2:24" ht="12" x14ac:dyDescent="0.25">
      <c r="B64" s="352" t="s">
        <v>31</v>
      </c>
      <c r="C64" s="37">
        <v>4200000</v>
      </c>
      <c r="D64" s="37">
        <v>2500000</v>
      </c>
      <c r="E64" s="37">
        <v>100000</v>
      </c>
      <c r="G64" s="62" t="s">
        <v>31</v>
      </c>
      <c r="H64" s="37">
        <v>800000</v>
      </c>
      <c r="K64" s="19" t="s">
        <v>31</v>
      </c>
      <c r="L64" s="125">
        <v>4.5754999999999999</v>
      </c>
      <c r="M64" s="125">
        <v>5.0247999999999999</v>
      </c>
      <c r="N64" s="125">
        <v>2.625</v>
      </c>
      <c r="X64" s="55"/>
    </row>
    <row r="65" spans="2:24" ht="12" x14ac:dyDescent="0.25">
      <c r="B65" s="352" t="s">
        <v>32</v>
      </c>
      <c r="C65" s="37">
        <v>4200000</v>
      </c>
      <c r="D65" s="37">
        <v>2800000</v>
      </c>
      <c r="E65" s="37">
        <v>100000</v>
      </c>
      <c r="G65" s="62" t="s">
        <v>32</v>
      </c>
      <c r="H65" s="37">
        <v>800000</v>
      </c>
      <c r="K65" s="19" t="s">
        <v>32</v>
      </c>
      <c r="L65" s="125">
        <v>4.5754999999999999</v>
      </c>
      <c r="M65" s="125">
        <v>5.0247999999999999</v>
      </c>
      <c r="N65" s="125">
        <v>2.625</v>
      </c>
      <c r="X65" s="55"/>
    </row>
    <row r="66" spans="2:24" ht="12" x14ac:dyDescent="0.25">
      <c r="B66" s="352" t="s">
        <v>33</v>
      </c>
      <c r="C66" s="37">
        <v>4000000</v>
      </c>
      <c r="D66" s="37">
        <v>1500000</v>
      </c>
      <c r="E66" s="37">
        <v>100000</v>
      </c>
      <c r="G66" s="62" t="s">
        <v>33</v>
      </c>
      <c r="H66" s="37">
        <v>800000</v>
      </c>
      <c r="K66" s="19" t="s">
        <v>33</v>
      </c>
      <c r="L66" s="125">
        <v>4.5754999999999999</v>
      </c>
      <c r="M66" s="125">
        <v>5.0247999999999999</v>
      </c>
      <c r="N66" s="125">
        <v>2.625</v>
      </c>
      <c r="X66" s="55"/>
    </row>
    <row r="67" spans="2:24" ht="12" x14ac:dyDescent="0.25">
      <c r="B67" s="352" t="s">
        <v>34</v>
      </c>
      <c r="C67" s="37">
        <v>4300000</v>
      </c>
      <c r="D67" s="37">
        <v>1700000</v>
      </c>
      <c r="E67" s="37">
        <v>100000</v>
      </c>
      <c r="G67" s="62" t="s">
        <v>34</v>
      </c>
      <c r="H67" s="37">
        <v>800000</v>
      </c>
      <c r="K67" s="19" t="s">
        <v>34</v>
      </c>
      <c r="L67" s="125">
        <v>4.5754999999999999</v>
      </c>
      <c r="M67" s="125">
        <v>5.0247999999999999</v>
      </c>
      <c r="N67" s="125">
        <v>2.625</v>
      </c>
      <c r="X67" s="319"/>
    </row>
    <row r="68" spans="2:24" ht="12" x14ac:dyDescent="0.25">
      <c r="B68" s="352" t="s">
        <v>35</v>
      </c>
      <c r="C68" s="37">
        <v>3700000</v>
      </c>
      <c r="D68" s="37">
        <v>1000000</v>
      </c>
      <c r="E68" s="37">
        <v>100000</v>
      </c>
      <c r="G68" s="62" t="s">
        <v>35</v>
      </c>
      <c r="H68" s="37">
        <v>800000</v>
      </c>
      <c r="K68" s="19" t="s">
        <v>35</v>
      </c>
      <c r="L68" s="125">
        <v>4.5754999999999999</v>
      </c>
      <c r="M68" s="125">
        <v>5.0247999999999999</v>
      </c>
      <c r="N68" s="125">
        <v>2.625</v>
      </c>
      <c r="X68" s="319"/>
    </row>
    <row r="69" spans="2:24" ht="12" x14ac:dyDescent="0.25">
      <c r="B69" s="352" t="s">
        <v>36</v>
      </c>
      <c r="C69" s="37">
        <v>3000000</v>
      </c>
      <c r="D69" s="37">
        <v>1000000</v>
      </c>
      <c r="E69" s="37">
        <v>100000</v>
      </c>
      <c r="G69" s="62" t="s">
        <v>36</v>
      </c>
      <c r="H69" s="37">
        <v>800000</v>
      </c>
      <c r="K69" s="19" t="s">
        <v>36</v>
      </c>
      <c r="L69" s="125">
        <v>4.5754999999999999</v>
      </c>
      <c r="M69" s="125">
        <v>5.0247999999999999</v>
      </c>
      <c r="N69" s="125">
        <v>2.625</v>
      </c>
      <c r="X69" s="319"/>
    </row>
    <row r="70" spans="2:24" ht="12" x14ac:dyDescent="0.25">
      <c r="B70" s="352" t="s">
        <v>37</v>
      </c>
      <c r="C70" s="37">
        <v>2000000</v>
      </c>
      <c r="D70" s="37">
        <v>1000000</v>
      </c>
      <c r="E70" s="37">
        <v>100000</v>
      </c>
      <c r="G70" s="62" t="s">
        <v>37</v>
      </c>
      <c r="H70" s="37">
        <v>800000</v>
      </c>
      <c r="K70" s="19" t="s">
        <v>37</v>
      </c>
      <c r="L70" s="125">
        <v>4.5754999999999999</v>
      </c>
      <c r="M70" s="125">
        <v>5.0247999999999999</v>
      </c>
      <c r="N70" s="125">
        <v>2.625</v>
      </c>
      <c r="X70" s="319"/>
    </row>
    <row r="71" spans="2:24" ht="12" x14ac:dyDescent="0.25">
      <c r="B71" s="352" t="s">
        <v>38</v>
      </c>
      <c r="C71" s="37">
        <v>2000000</v>
      </c>
      <c r="D71" s="37">
        <v>1000000</v>
      </c>
      <c r="E71" s="37">
        <v>100000</v>
      </c>
      <c r="G71" s="62" t="s">
        <v>38</v>
      </c>
      <c r="H71" s="37">
        <v>800000</v>
      </c>
      <c r="K71" s="19" t="s">
        <v>38</v>
      </c>
      <c r="L71" s="125">
        <v>4.5754999999999999</v>
      </c>
      <c r="M71" s="125">
        <v>5.0247999999999999</v>
      </c>
      <c r="N71" s="125">
        <v>2.625</v>
      </c>
      <c r="X71" s="319"/>
    </row>
    <row r="72" spans="2:24" ht="12" x14ac:dyDescent="0.25">
      <c r="B72" s="352" t="s">
        <v>39</v>
      </c>
      <c r="C72" s="37">
        <v>2000000</v>
      </c>
      <c r="D72" s="37">
        <v>1000000</v>
      </c>
      <c r="E72" s="37">
        <v>100000</v>
      </c>
      <c r="G72" s="62" t="s">
        <v>39</v>
      </c>
      <c r="H72" s="37">
        <v>800000</v>
      </c>
      <c r="K72" s="19" t="s">
        <v>39</v>
      </c>
      <c r="L72" s="125">
        <v>4.5754999999999999</v>
      </c>
      <c r="M72" s="125">
        <v>5.0247999999999999</v>
      </c>
      <c r="N72" s="125">
        <v>2.625</v>
      </c>
      <c r="X72" s="319"/>
    </row>
    <row r="73" spans="2:24" ht="12" x14ac:dyDescent="0.25">
      <c r="B73" s="352" t="s">
        <v>40</v>
      </c>
      <c r="C73" s="37">
        <v>2000000</v>
      </c>
      <c r="D73" s="37">
        <v>1000000</v>
      </c>
      <c r="E73" s="37">
        <v>100000</v>
      </c>
      <c r="G73" s="62" t="s">
        <v>40</v>
      </c>
      <c r="H73" s="37">
        <v>800000</v>
      </c>
      <c r="K73" s="19" t="s">
        <v>40</v>
      </c>
      <c r="L73" s="125">
        <v>4.5754999999999999</v>
      </c>
      <c r="M73" s="125">
        <v>5.0247999999999999</v>
      </c>
      <c r="N73" s="125">
        <v>2.625</v>
      </c>
      <c r="X73" s="319"/>
    </row>
    <row r="74" spans="2:24" ht="12" x14ac:dyDescent="0.25">
      <c r="B74" s="352" t="s">
        <v>41</v>
      </c>
      <c r="C74" s="37">
        <v>0</v>
      </c>
      <c r="D74" s="37">
        <v>0</v>
      </c>
      <c r="E74" s="37">
        <v>0</v>
      </c>
      <c r="G74" s="62" t="s">
        <v>41</v>
      </c>
      <c r="H74" s="37">
        <v>0</v>
      </c>
      <c r="K74" s="19" t="s">
        <v>41</v>
      </c>
      <c r="L74" s="125">
        <v>4.5754999999999999</v>
      </c>
      <c r="M74" s="125">
        <v>5.0247999999999999</v>
      </c>
      <c r="N74" s="125">
        <v>2.625</v>
      </c>
      <c r="X74" s="319"/>
    </row>
    <row r="75" spans="2:24" ht="12" x14ac:dyDescent="0.25">
      <c r="B75" s="352" t="s">
        <v>42</v>
      </c>
      <c r="C75" s="37">
        <v>0</v>
      </c>
      <c r="D75" s="37">
        <v>0</v>
      </c>
      <c r="E75" s="37">
        <v>0</v>
      </c>
      <c r="G75" s="62" t="s">
        <v>42</v>
      </c>
      <c r="H75" s="37">
        <v>0</v>
      </c>
      <c r="K75" s="19" t="s">
        <v>42</v>
      </c>
      <c r="L75" s="125">
        <v>4.5754999999999999</v>
      </c>
      <c r="M75" s="125">
        <v>5.0247999999999999</v>
      </c>
      <c r="N75" s="125">
        <v>2.625</v>
      </c>
      <c r="X75" s="319"/>
    </row>
    <row r="76" spans="2:24" ht="12" x14ac:dyDescent="0.25">
      <c r="B76" s="352" t="s">
        <v>43</v>
      </c>
      <c r="C76" s="37">
        <v>0</v>
      </c>
      <c r="D76" s="37">
        <v>0</v>
      </c>
      <c r="E76" s="37">
        <v>0</v>
      </c>
      <c r="G76" s="62" t="s">
        <v>43</v>
      </c>
      <c r="H76" s="37">
        <v>0</v>
      </c>
      <c r="K76" s="19" t="s">
        <v>43</v>
      </c>
      <c r="L76" s="125">
        <v>4.5754999999999999</v>
      </c>
      <c r="M76" s="125">
        <v>5.0247999999999999</v>
      </c>
      <c r="N76" s="125">
        <v>2.625</v>
      </c>
      <c r="X76" s="319"/>
    </row>
    <row r="77" spans="2:24" ht="12" x14ac:dyDescent="0.25">
      <c r="B77" s="352" t="s">
        <v>96</v>
      </c>
      <c r="C77" s="37">
        <v>0</v>
      </c>
      <c r="D77" s="37">
        <v>0</v>
      </c>
      <c r="E77" s="37">
        <v>0</v>
      </c>
      <c r="G77" s="352" t="s">
        <v>96</v>
      </c>
      <c r="H77" s="37">
        <v>0</v>
      </c>
      <c r="K77" s="352" t="s">
        <v>96</v>
      </c>
      <c r="L77" s="125">
        <v>4.5754999999999999</v>
      </c>
      <c r="M77" s="125">
        <v>5.0247999999999999</v>
      </c>
      <c r="N77" s="125">
        <v>2.625</v>
      </c>
    </row>
    <row r="79" spans="2:24" ht="18.5" x14ac:dyDescent="0.45">
      <c r="B79" s="343" t="str">
        <f>C9</f>
        <v>Placeholder Scenario 1</v>
      </c>
      <c r="C79" s="64"/>
    </row>
    <row r="80" spans="2:24" ht="14.5" x14ac:dyDescent="0.35">
      <c r="B80" s="2"/>
      <c r="C80" s="64"/>
    </row>
    <row r="81" spans="2:18" ht="13.25" customHeight="1" thickBot="1" x14ac:dyDescent="0.4">
      <c r="B81" s="340" t="s">
        <v>68</v>
      </c>
      <c r="C81" s="340"/>
      <c r="D81" s="341"/>
      <c r="E81" s="341"/>
      <c r="G81" s="341" t="s">
        <v>69</v>
      </c>
      <c r="H81" s="341"/>
      <c r="I81" s="342"/>
      <c r="K81" s="341" t="s">
        <v>70</v>
      </c>
      <c r="L81" s="341"/>
      <c r="M81" s="341"/>
      <c r="N81" s="341"/>
    </row>
    <row r="82" spans="2:18" ht="13" x14ac:dyDescent="0.25">
      <c r="B82" s="18" t="s">
        <v>74</v>
      </c>
      <c r="C82" s="18" t="s">
        <v>75</v>
      </c>
      <c r="D82" s="18" t="s">
        <v>76</v>
      </c>
      <c r="E82" s="18" t="s">
        <v>77</v>
      </c>
      <c r="G82" s="18" t="s">
        <v>74</v>
      </c>
      <c r="H82" s="18" t="s">
        <v>78</v>
      </c>
      <c r="K82" s="18" t="s">
        <v>74</v>
      </c>
      <c r="L82" s="18" t="s">
        <v>44</v>
      </c>
      <c r="M82" s="18" t="s">
        <v>45</v>
      </c>
      <c r="N82" s="18" t="s">
        <v>46</v>
      </c>
      <c r="P82" s="132" t="s">
        <v>97</v>
      </c>
    </row>
    <row r="83" spans="2:18" x14ac:dyDescent="0.25">
      <c r="B83" s="38" t="s">
        <v>79</v>
      </c>
      <c r="C83" s="38" t="s">
        <v>91</v>
      </c>
      <c r="D83" s="38" t="s">
        <v>91</v>
      </c>
      <c r="E83" s="38" t="s">
        <v>91</v>
      </c>
      <c r="G83" s="171" t="s">
        <v>79</v>
      </c>
      <c r="H83" s="171" t="s">
        <v>92</v>
      </c>
      <c r="K83" s="38" t="s">
        <v>79</v>
      </c>
      <c r="L83" s="38" t="s">
        <v>93</v>
      </c>
      <c r="M83" s="38" t="s">
        <v>93</v>
      </c>
      <c r="N83" s="38" t="s">
        <v>93</v>
      </c>
      <c r="P83" s="38" t="s">
        <v>17</v>
      </c>
    </row>
    <row r="84" spans="2:18" ht="12" x14ac:dyDescent="0.25">
      <c r="B84" s="351" t="s">
        <v>94</v>
      </c>
      <c r="C84" s="37">
        <v>0</v>
      </c>
      <c r="D84" s="37">
        <v>0</v>
      </c>
      <c r="E84" s="37">
        <v>0</v>
      </c>
      <c r="G84" s="62" t="s">
        <v>94</v>
      </c>
      <c r="H84" s="37"/>
      <c r="K84" s="19" t="s">
        <v>94</v>
      </c>
      <c r="L84" s="125">
        <v>1.8053999999999999</v>
      </c>
      <c r="M84" s="125">
        <v>1.8916999999999999</v>
      </c>
      <c r="N84" s="125">
        <v>1.2415</v>
      </c>
      <c r="P84" s="40"/>
    </row>
    <row r="85" spans="2:18" ht="12" x14ac:dyDescent="0.25">
      <c r="B85" s="351" t="s">
        <v>95</v>
      </c>
      <c r="C85" s="37">
        <v>0</v>
      </c>
      <c r="D85" s="37">
        <v>0</v>
      </c>
      <c r="E85" s="37">
        <v>0</v>
      </c>
      <c r="G85" s="62" t="s">
        <v>95</v>
      </c>
      <c r="H85" s="37"/>
      <c r="K85" s="19" t="s">
        <v>95</v>
      </c>
      <c r="L85" s="125">
        <v>3.652133333333333</v>
      </c>
      <c r="M85" s="125">
        <v>3.980433333333333</v>
      </c>
      <c r="N85" s="125">
        <v>2.1638333333333333</v>
      </c>
      <c r="P85" s="40"/>
    </row>
    <row r="86" spans="2:18" ht="12" x14ac:dyDescent="0.25">
      <c r="B86" s="352" t="s">
        <v>20</v>
      </c>
      <c r="C86" s="37">
        <v>0</v>
      </c>
      <c r="D86" s="37">
        <v>0</v>
      </c>
      <c r="E86" s="37">
        <v>0</v>
      </c>
      <c r="G86" s="62" t="s">
        <v>20</v>
      </c>
      <c r="H86" s="37"/>
      <c r="K86" s="19" t="s">
        <v>20</v>
      </c>
      <c r="L86" s="125">
        <v>4.5754999999999999</v>
      </c>
      <c r="M86" s="125">
        <v>5.0247999999999999</v>
      </c>
      <c r="N86" s="125">
        <v>2.625</v>
      </c>
      <c r="P86" s="40"/>
    </row>
    <row r="87" spans="2:18" ht="12" x14ac:dyDescent="0.25">
      <c r="B87" s="352" t="s">
        <v>21</v>
      </c>
      <c r="C87" s="37">
        <v>0</v>
      </c>
      <c r="D87" s="37">
        <v>0</v>
      </c>
      <c r="E87" s="37">
        <v>0</v>
      </c>
      <c r="G87" s="62" t="s">
        <v>21</v>
      </c>
      <c r="H87" s="37"/>
      <c r="K87" s="19" t="s">
        <v>21</v>
      </c>
      <c r="L87" s="125">
        <v>4.5754999999999999</v>
      </c>
      <c r="M87" s="125">
        <v>5.0247999999999999</v>
      </c>
      <c r="N87" s="125">
        <v>2.625</v>
      </c>
      <c r="P87" s="40"/>
    </row>
    <row r="88" spans="2:18" ht="12" x14ac:dyDescent="0.25">
      <c r="B88" s="352" t="s">
        <v>22</v>
      </c>
      <c r="C88" s="37">
        <v>0</v>
      </c>
      <c r="D88" s="37">
        <v>0</v>
      </c>
      <c r="E88" s="37">
        <v>0</v>
      </c>
      <c r="G88" s="62" t="s">
        <v>22</v>
      </c>
      <c r="H88" s="37"/>
      <c r="K88" s="19" t="s">
        <v>22</v>
      </c>
      <c r="L88" s="125">
        <v>4.5754999999999999</v>
      </c>
      <c r="M88" s="125">
        <v>5.0247999999999999</v>
      </c>
      <c r="N88" s="125">
        <v>2.625</v>
      </c>
      <c r="P88" s="40"/>
    </row>
    <row r="89" spans="2:18" ht="12" x14ac:dyDescent="0.25">
      <c r="B89" s="352" t="s">
        <v>23</v>
      </c>
      <c r="C89" s="37">
        <v>0</v>
      </c>
      <c r="D89" s="37">
        <v>0</v>
      </c>
      <c r="E89" s="37">
        <v>0</v>
      </c>
      <c r="G89" s="62" t="s">
        <v>23</v>
      </c>
      <c r="H89" s="37"/>
      <c r="K89" s="19" t="s">
        <v>23</v>
      </c>
      <c r="L89" s="129">
        <f>L88*(1+$P89)</f>
        <v>4.5754999999999999</v>
      </c>
      <c r="M89" s="129">
        <f t="shared" ref="M89:N89" si="8">M88*(1+$P89)</f>
        <v>5.0247999999999999</v>
      </c>
      <c r="N89" s="129">
        <f t="shared" si="8"/>
        <v>2.625</v>
      </c>
      <c r="P89" s="40">
        <v>0</v>
      </c>
    </row>
    <row r="90" spans="2:18" ht="12" x14ac:dyDescent="0.25">
      <c r="B90" s="352" t="s">
        <v>24</v>
      </c>
      <c r="C90" s="37">
        <v>0</v>
      </c>
      <c r="D90" s="37">
        <v>0</v>
      </c>
      <c r="E90" s="37">
        <v>0</v>
      </c>
      <c r="G90" s="62" t="s">
        <v>24</v>
      </c>
      <c r="H90" s="37"/>
      <c r="K90" s="19" t="s">
        <v>24</v>
      </c>
      <c r="L90" s="129">
        <f t="shared" ref="L90:L110" si="9">L89*(1+$P90)</f>
        <v>4.5754999999999999</v>
      </c>
      <c r="M90" s="129">
        <f t="shared" ref="M90:M110" si="10">M89*(1+$P90)</f>
        <v>5.0247999999999999</v>
      </c>
      <c r="N90" s="129">
        <f t="shared" ref="N90:N110" si="11">N89*(1+$P90)</f>
        <v>2.625</v>
      </c>
      <c r="P90" s="40">
        <v>0</v>
      </c>
      <c r="Q90" s="119"/>
      <c r="R90" s="182"/>
    </row>
    <row r="91" spans="2:18" ht="12" x14ac:dyDescent="0.25">
      <c r="B91" s="352" t="s">
        <v>25</v>
      </c>
      <c r="C91" s="37">
        <v>0</v>
      </c>
      <c r="D91" s="37">
        <v>0</v>
      </c>
      <c r="E91" s="37">
        <v>0</v>
      </c>
      <c r="G91" s="62" t="s">
        <v>25</v>
      </c>
      <c r="H91" s="37"/>
      <c r="K91" s="19" t="s">
        <v>25</v>
      </c>
      <c r="L91" s="129">
        <f t="shared" si="9"/>
        <v>4.5754999999999999</v>
      </c>
      <c r="M91" s="129">
        <f t="shared" si="10"/>
        <v>5.0247999999999999</v>
      </c>
      <c r="N91" s="129">
        <f t="shared" si="11"/>
        <v>2.625</v>
      </c>
      <c r="P91" s="40">
        <v>0</v>
      </c>
      <c r="Q91" s="119"/>
    </row>
    <row r="92" spans="2:18" ht="12" x14ac:dyDescent="0.25">
      <c r="B92" s="352" t="s">
        <v>26</v>
      </c>
      <c r="C92" s="37">
        <v>0</v>
      </c>
      <c r="D92" s="37">
        <v>0</v>
      </c>
      <c r="E92" s="37">
        <v>0</v>
      </c>
      <c r="G92" s="62" t="s">
        <v>26</v>
      </c>
      <c r="H92" s="37"/>
      <c r="K92" s="19" t="s">
        <v>26</v>
      </c>
      <c r="L92" s="129">
        <f t="shared" si="9"/>
        <v>4.5754999999999999</v>
      </c>
      <c r="M92" s="129">
        <f t="shared" si="10"/>
        <v>5.0247999999999999</v>
      </c>
      <c r="N92" s="129">
        <f t="shared" si="11"/>
        <v>2.625</v>
      </c>
      <c r="P92" s="40">
        <v>0</v>
      </c>
    </row>
    <row r="93" spans="2:18" ht="12" x14ac:dyDescent="0.25">
      <c r="B93" s="352" t="s">
        <v>27</v>
      </c>
      <c r="C93" s="37">
        <v>0</v>
      </c>
      <c r="D93" s="37">
        <v>0</v>
      </c>
      <c r="E93" s="37">
        <v>0</v>
      </c>
      <c r="G93" s="62" t="s">
        <v>27</v>
      </c>
      <c r="H93" s="37"/>
      <c r="K93" s="19" t="s">
        <v>27</v>
      </c>
      <c r="L93" s="129">
        <f t="shared" si="9"/>
        <v>4.5754999999999999</v>
      </c>
      <c r="M93" s="129">
        <f t="shared" si="10"/>
        <v>5.0247999999999999</v>
      </c>
      <c r="N93" s="129">
        <f t="shared" si="11"/>
        <v>2.625</v>
      </c>
      <c r="P93" s="40">
        <v>0</v>
      </c>
    </row>
    <row r="94" spans="2:18" ht="12" x14ac:dyDescent="0.25">
      <c r="B94" s="352" t="s">
        <v>28</v>
      </c>
      <c r="C94" s="37">
        <v>0</v>
      </c>
      <c r="D94" s="37">
        <v>0</v>
      </c>
      <c r="E94" s="37">
        <v>0</v>
      </c>
      <c r="G94" s="62" t="s">
        <v>28</v>
      </c>
      <c r="H94" s="37"/>
      <c r="K94" s="19" t="s">
        <v>28</v>
      </c>
      <c r="L94" s="129">
        <f t="shared" si="9"/>
        <v>4.5754999999999999</v>
      </c>
      <c r="M94" s="129">
        <f t="shared" si="10"/>
        <v>5.0247999999999999</v>
      </c>
      <c r="N94" s="129">
        <f t="shared" si="11"/>
        <v>2.625</v>
      </c>
      <c r="P94" s="40">
        <v>0</v>
      </c>
    </row>
    <row r="95" spans="2:18" ht="12" x14ac:dyDescent="0.25">
      <c r="B95" s="352" t="s">
        <v>29</v>
      </c>
      <c r="C95" s="37">
        <v>0</v>
      </c>
      <c r="D95" s="37">
        <v>0</v>
      </c>
      <c r="E95" s="37">
        <v>0</v>
      </c>
      <c r="G95" s="62" t="s">
        <v>29</v>
      </c>
      <c r="H95" s="37"/>
      <c r="K95" s="19" t="s">
        <v>29</v>
      </c>
      <c r="L95" s="129">
        <f t="shared" si="9"/>
        <v>4.5754999999999999</v>
      </c>
      <c r="M95" s="129">
        <f t="shared" si="10"/>
        <v>5.0247999999999999</v>
      </c>
      <c r="N95" s="129">
        <f t="shared" si="11"/>
        <v>2.625</v>
      </c>
      <c r="P95" s="40">
        <v>0</v>
      </c>
    </row>
    <row r="96" spans="2:18" ht="12" x14ac:dyDescent="0.25">
      <c r="B96" s="352" t="s">
        <v>30</v>
      </c>
      <c r="C96" s="37">
        <v>0</v>
      </c>
      <c r="D96" s="37">
        <v>0</v>
      </c>
      <c r="E96" s="37">
        <v>0</v>
      </c>
      <c r="G96" s="62" t="s">
        <v>30</v>
      </c>
      <c r="H96" s="37"/>
      <c r="K96" s="19" t="s">
        <v>30</v>
      </c>
      <c r="L96" s="129">
        <f t="shared" si="9"/>
        <v>4.5754999999999999</v>
      </c>
      <c r="M96" s="129">
        <f t="shared" si="10"/>
        <v>5.0247999999999999</v>
      </c>
      <c r="N96" s="129">
        <f t="shared" si="11"/>
        <v>2.625</v>
      </c>
      <c r="P96" s="40">
        <v>0</v>
      </c>
    </row>
    <row r="97" spans="2:16" ht="12" x14ac:dyDescent="0.25">
      <c r="B97" s="352" t="s">
        <v>31</v>
      </c>
      <c r="C97" s="37">
        <v>0</v>
      </c>
      <c r="D97" s="37">
        <v>0</v>
      </c>
      <c r="E97" s="37">
        <v>0</v>
      </c>
      <c r="G97" s="62" t="s">
        <v>31</v>
      </c>
      <c r="H97" s="37"/>
      <c r="K97" s="19" t="s">
        <v>31</v>
      </c>
      <c r="L97" s="129">
        <f t="shared" si="9"/>
        <v>4.5754999999999999</v>
      </c>
      <c r="M97" s="129">
        <f t="shared" si="10"/>
        <v>5.0247999999999999</v>
      </c>
      <c r="N97" s="129">
        <f t="shared" si="11"/>
        <v>2.625</v>
      </c>
      <c r="P97" s="40">
        <v>0</v>
      </c>
    </row>
    <row r="98" spans="2:16" ht="12" x14ac:dyDescent="0.25">
      <c r="B98" s="352" t="s">
        <v>32</v>
      </c>
      <c r="C98" s="37">
        <v>0</v>
      </c>
      <c r="D98" s="37">
        <v>0</v>
      </c>
      <c r="E98" s="37">
        <v>0</v>
      </c>
      <c r="G98" s="62" t="s">
        <v>32</v>
      </c>
      <c r="H98" s="37"/>
      <c r="K98" s="19" t="s">
        <v>32</v>
      </c>
      <c r="L98" s="129">
        <f t="shared" si="9"/>
        <v>4.5754999999999999</v>
      </c>
      <c r="M98" s="129">
        <f t="shared" si="10"/>
        <v>5.0247999999999999</v>
      </c>
      <c r="N98" s="129">
        <f t="shared" si="11"/>
        <v>2.625</v>
      </c>
      <c r="P98" s="40">
        <v>0</v>
      </c>
    </row>
    <row r="99" spans="2:16" ht="12" x14ac:dyDescent="0.25">
      <c r="B99" s="352" t="s">
        <v>33</v>
      </c>
      <c r="C99" s="37">
        <v>0</v>
      </c>
      <c r="D99" s="37">
        <v>0</v>
      </c>
      <c r="E99" s="37">
        <v>0</v>
      </c>
      <c r="G99" s="62" t="s">
        <v>33</v>
      </c>
      <c r="H99" s="37"/>
      <c r="K99" s="19" t="s">
        <v>33</v>
      </c>
      <c r="L99" s="129">
        <f t="shared" si="9"/>
        <v>4.5754999999999999</v>
      </c>
      <c r="M99" s="129">
        <f t="shared" si="10"/>
        <v>5.0247999999999999</v>
      </c>
      <c r="N99" s="129">
        <f t="shared" si="11"/>
        <v>2.625</v>
      </c>
      <c r="P99" s="40">
        <v>0</v>
      </c>
    </row>
    <row r="100" spans="2:16" ht="12" x14ac:dyDescent="0.25">
      <c r="B100" s="352" t="s">
        <v>34</v>
      </c>
      <c r="C100" s="37">
        <v>0</v>
      </c>
      <c r="D100" s="37">
        <v>0</v>
      </c>
      <c r="E100" s="37">
        <v>0</v>
      </c>
      <c r="G100" s="62" t="s">
        <v>34</v>
      </c>
      <c r="H100" s="37"/>
      <c r="K100" s="19" t="s">
        <v>34</v>
      </c>
      <c r="L100" s="129">
        <f t="shared" si="9"/>
        <v>4.5754999999999999</v>
      </c>
      <c r="M100" s="129">
        <f t="shared" si="10"/>
        <v>5.0247999999999999</v>
      </c>
      <c r="N100" s="129">
        <f t="shared" si="11"/>
        <v>2.625</v>
      </c>
      <c r="P100" s="40">
        <v>0</v>
      </c>
    </row>
    <row r="101" spans="2:16" ht="12" x14ac:dyDescent="0.25">
      <c r="B101" s="352" t="s">
        <v>35</v>
      </c>
      <c r="C101" s="37">
        <v>0</v>
      </c>
      <c r="D101" s="37">
        <v>0</v>
      </c>
      <c r="E101" s="37">
        <v>0</v>
      </c>
      <c r="G101" s="62" t="s">
        <v>35</v>
      </c>
      <c r="H101" s="37"/>
      <c r="K101" s="19" t="s">
        <v>35</v>
      </c>
      <c r="L101" s="129">
        <f t="shared" si="9"/>
        <v>4.5754999999999999</v>
      </c>
      <c r="M101" s="129">
        <f t="shared" si="10"/>
        <v>5.0247999999999999</v>
      </c>
      <c r="N101" s="129">
        <f t="shared" si="11"/>
        <v>2.625</v>
      </c>
      <c r="P101" s="40">
        <v>0</v>
      </c>
    </row>
    <row r="102" spans="2:16" ht="12" x14ac:dyDescent="0.25">
      <c r="B102" s="352" t="s">
        <v>36</v>
      </c>
      <c r="C102" s="37">
        <v>0</v>
      </c>
      <c r="D102" s="37">
        <v>0</v>
      </c>
      <c r="E102" s="37">
        <v>0</v>
      </c>
      <c r="G102" s="62" t="s">
        <v>36</v>
      </c>
      <c r="H102" s="37"/>
      <c r="K102" s="19" t="s">
        <v>36</v>
      </c>
      <c r="L102" s="129">
        <f t="shared" si="9"/>
        <v>4.5754999999999999</v>
      </c>
      <c r="M102" s="129">
        <f t="shared" si="10"/>
        <v>5.0247999999999999</v>
      </c>
      <c r="N102" s="129">
        <f t="shared" si="11"/>
        <v>2.625</v>
      </c>
      <c r="P102" s="40">
        <v>0</v>
      </c>
    </row>
    <row r="103" spans="2:16" ht="12" x14ac:dyDescent="0.25">
      <c r="B103" s="352" t="s">
        <v>37</v>
      </c>
      <c r="C103" s="37">
        <v>0</v>
      </c>
      <c r="D103" s="37">
        <v>0</v>
      </c>
      <c r="E103" s="37">
        <v>0</v>
      </c>
      <c r="G103" s="62" t="s">
        <v>37</v>
      </c>
      <c r="H103" s="37"/>
      <c r="K103" s="19" t="s">
        <v>37</v>
      </c>
      <c r="L103" s="129">
        <f t="shared" si="9"/>
        <v>4.5754999999999999</v>
      </c>
      <c r="M103" s="129">
        <f t="shared" si="10"/>
        <v>5.0247999999999999</v>
      </c>
      <c r="N103" s="129">
        <f t="shared" si="11"/>
        <v>2.625</v>
      </c>
      <c r="P103" s="40">
        <v>0</v>
      </c>
    </row>
    <row r="104" spans="2:16" ht="12" x14ac:dyDescent="0.25">
      <c r="B104" s="352" t="s">
        <v>38</v>
      </c>
      <c r="C104" s="37">
        <v>0</v>
      </c>
      <c r="D104" s="37">
        <v>0</v>
      </c>
      <c r="E104" s="37">
        <v>0</v>
      </c>
      <c r="G104" s="62" t="s">
        <v>38</v>
      </c>
      <c r="H104" s="37"/>
      <c r="K104" s="19" t="s">
        <v>38</v>
      </c>
      <c r="L104" s="129">
        <f t="shared" si="9"/>
        <v>4.5754999999999999</v>
      </c>
      <c r="M104" s="129">
        <f t="shared" si="10"/>
        <v>5.0247999999999999</v>
      </c>
      <c r="N104" s="129">
        <f t="shared" si="11"/>
        <v>2.625</v>
      </c>
      <c r="P104" s="40">
        <v>0</v>
      </c>
    </row>
    <row r="105" spans="2:16" ht="12" x14ac:dyDescent="0.25">
      <c r="B105" s="352" t="s">
        <v>39</v>
      </c>
      <c r="C105" s="37">
        <v>0</v>
      </c>
      <c r="D105" s="37">
        <v>0</v>
      </c>
      <c r="E105" s="37">
        <v>0</v>
      </c>
      <c r="G105" s="62" t="s">
        <v>39</v>
      </c>
      <c r="H105" s="37"/>
      <c r="K105" s="19" t="s">
        <v>39</v>
      </c>
      <c r="L105" s="129">
        <f t="shared" si="9"/>
        <v>4.5754999999999999</v>
      </c>
      <c r="M105" s="129">
        <f t="shared" si="10"/>
        <v>5.0247999999999999</v>
      </c>
      <c r="N105" s="129">
        <f t="shared" si="11"/>
        <v>2.625</v>
      </c>
      <c r="P105" s="40">
        <v>0</v>
      </c>
    </row>
    <row r="106" spans="2:16" ht="12" x14ac:dyDescent="0.25">
      <c r="B106" s="352" t="s">
        <v>40</v>
      </c>
      <c r="C106" s="37">
        <v>0</v>
      </c>
      <c r="D106" s="37">
        <v>0</v>
      </c>
      <c r="E106" s="37">
        <v>0</v>
      </c>
      <c r="G106" s="62" t="s">
        <v>40</v>
      </c>
      <c r="H106" s="37"/>
      <c r="K106" s="19" t="s">
        <v>40</v>
      </c>
      <c r="L106" s="129">
        <f t="shared" si="9"/>
        <v>4.5754999999999999</v>
      </c>
      <c r="M106" s="129">
        <f t="shared" si="10"/>
        <v>5.0247999999999999</v>
      </c>
      <c r="N106" s="129">
        <f t="shared" si="11"/>
        <v>2.625</v>
      </c>
      <c r="P106" s="40">
        <v>0</v>
      </c>
    </row>
    <row r="107" spans="2:16" ht="12" x14ac:dyDescent="0.25">
      <c r="B107" s="352" t="s">
        <v>41</v>
      </c>
      <c r="C107" s="37">
        <v>0</v>
      </c>
      <c r="D107" s="37">
        <v>0</v>
      </c>
      <c r="E107" s="37">
        <v>0</v>
      </c>
      <c r="G107" s="62" t="s">
        <v>41</v>
      </c>
      <c r="H107" s="37"/>
      <c r="K107" s="19" t="s">
        <v>41</v>
      </c>
      <c r="L107" s="129">
        <f t="shared" si="9"/>
        <v>4.5754999999999999</v>
      </c>
      <c r="M107" s="129">
        <f t="shared" si="10"/>
        <v>5.0247999999999999</v>
      </c>
      <c r="N107" s="129">
        <f t="shared" si="11"/>
        <v>2.625</v>
      </c>
      <c r="P107" s="40">
        <v>0</v>
      </c>
    </row>
    <row r="108" spans="2:16" ht="12" x14ac:dyDescent="0.25">
      <c r="B108" s="352" t="s">
        <v>42</v>
      </c>
      <c r="C108" s="37">
        <v>0</v>
      </c>
      <c r="D108" s="37">
        <v>0</v>
      </c>
      <c r="E108" s="37">
        <v>0</v>
      </c>
      <c r="G108" s="62" t="s">
        <v>42</v>
      </c>
      <c r="H108" s="37"/>
      <c r="K108" s="19" t="s">
        <v>42</v>
      </c>
      <c r="L108" s="129">
        <f t="shared" si="9"/>
        <v>4.5754999999999999</v>
      </c>
      <c r="M108" s="129">
        <f t="shared" si="10"/>
        <v>5.0247999999999999</v>
      </c>
      <c r="N108" s="129">
        <f t="shared" si="11"/>
        <v>2.625</v>
      </c>
      <c r="P108" s="40">
        <v>0</v>
      </c>
    </row>
    <row r="109" spans="2:16" ht="12" x14ac:dyDescent="0.25">
      <c r="B109" s="352" t="s">
        <v>43</v>
      </c>
      <c r="C109" s="37">
        <v>0</v>
      </c>
      <c r="D109" s="37">
        <v>0</v>
      </c>
      <c r="E109" s="37">
        <v>0</v>
      </c>
      <c r="G109" s="62" t="s">
        <v>43</v>
      </c>
      <c r="H109" s="37"/>
      <c r="K109" s="19" t="s">
        <v>43</v>
      </c>
      <c r="L109" s="129">
        <f t="shared" si="9"/>
        <v>4.5754999999999999</v>
      </c>
      <c r="M109" s="129">
        <f t="shared" si="10"/>
        <v>5.0247999999999999</v>
      </c>
      <c r="N109" s="129">
        <f t="shared" si="11"/>
        <v>2.625</v>
      </c>
      <c r="P109" s="40">
        <v>0</v>
      </c>
    </row>
    <row r="110" spans="2:16" ht="12" x14ac:dyDescent="0.25">
      <c r="B110" s="352" t="s">
        <v>96</v>
      </c>
      <c r="C110" s="37">
        <v>0</v>
      </c>
      <c r="D110" s="37">
        <v>0</v>
      </c>
      <c r="E110" s="37">
        <v>0</v>
      </c>
      <c r="G110" s="352" t="s">
        <v>96</v>
      </c>
      <c r="H110" s="37"/>
      <c r="K110" s="352" t="s">
        <v>96</v>
      </c>
      <c r="L110" s="129">
        <f t="shared" si="9"/>
        <v>4.5754999999999999</v>
      </c>
      <c r="M110" s="129">
        <f t="shared" si="10"/>
        <v>5.0247999999999999</v>
      </c>
      <c r="N110" s="129">
        <f t="shared" si="11"/>
        <v>2.625</v>
      </c>
    </row>
    <row r="112" spans="2:16" ht="18.5" x14ac:dyDescent="0.45">
      <c r="B112" s="343" t="str">
        <f>C10</f>
        <v>Placeholder Scenario 2</v>
      </c>
      <c r="C112" s="64"/>
    </row>
    <row r="113" spans="2:17" ht="14.5" x14ac:dyDescent="0.35">
      <c r="B113" s="2"/>
      <c r="C113" s="64"/>
    </row>
    <row r="114" spans="2:17" ht="13.25" customHeight="1" thickBot="1" x14ac:dyDescent="0.4">
      <c r="B114" s="340" t="s">
        <v>68</v>
      </c>
      <c r="C114" s="340"/>
      <c r="D114" s="341"/>
      <c r="E114" s="341"/>
      <c r="G114" s="341" t="s">
        <v>69</v>
      </c>
      <c r="H114" s="341"/>
      <c r="I114" s="342"/>
      <c r="K114" s="341" t="s">
        <v>70</v>
      </c>
      <c r="L114" s="341"/>
      <c r="M114" s="341"/>
      <c r="N114" s="341"/>
    </row>
    <row r="115" spans="2:17" ht="13" x14ac:dyDescent="0.25">
      <c r="B115" s="18" t="s">
        <v>74</v>
      </c>
      <c r="C115" s="18" t="s">
        <v>75</v>
      </c>
      <c r="D115" s="18" t="s">
        <v>76</v>
      </c>
      <c r="E115" s="18" t="s">
        <v>77</v>
      </c>
      <c r="G115" s="18" t="s">
        <v>74</v>
      </c>
      <c r="H115" s="18" t="s">
        <v>78</v>
      </c>
      <c r="K115" s="18" t="s">
        <v>74</v>
      </c>
      <c r="L115" s="18" t="s">
        <v>44</v>
      </c>
      <c r="M115" s="18" t="s">
        <v>45</v>
      </c>
      <c r="N115" s="18" t="s">
        <v>46</v>
      </c>
      <c r="P115" s="132" t="s">
        <v>97</v>
      </c>
    </row>
    <row r="116" spans="2:17" x14ac:dyDescent="0.25">
      <c r="B116" s="38" t="s">
        <v>79</v>
      </c>
      <c r="C116" s="38" t="s">
        <v>91</v>
      </c>
      <c r="D116" s="38" t="s">
        <v>91</v>
      </c>
      <c r="E116" s="38" t="s">
        <v>91</v>
      </c>
      <c r="G116" s="171" t="s">
        <v>79</v>
      </c>
      <c r="H116" s="171" t="s">
        <v>92</v>
      </c>
      <c r="K116" s="38" t="s">
        <v>79</v>
      </c>
      <c r="L116" s="38" t="s">
        <v>93</v>
      </c>
      <c r="M116" s="38" t="s">
        <v>93</v>
      </c>
      <c r="N116" s="38" t="s">
        <v>93</v>
      </c>
      <c r="P116" s="38" t="s">
        <v>17</v>
      </c>
    </row>
    <row r="117" spans="2:17" ht="12" x14ac:dyDescent="0.25">
      <c r="B117" s="351" t="s">
        <v>94</v>
      </c>
      <c r="C117" s="37">
        <v>0</v>
      </c>
      <c r="D117" s="37">
        <v>0</v>
      </c>
      <c r="E117" s="37">
        <v>0</v>
      </c>
      <c r="G117" s="62" t="s">
        <v>94</v>
      </c>
      <c r="H117" s="37"/>
      <c r="K117" s="19" t="s">
        <v>94</v>
      </c>
      <c r="L117" s="125">
        <v>1.8053999999999999</v>
      </c>
      <c r="M117" s="125">
        <v>1.8916999999999999</v>
      </c>
      <c r="N117" s="125">
        <v>1.2415</v>
      </c>
      <c r="P117" s="40"/>
    </row>
    <row r="118" spans="2:17" ht="12" x14ac:dyDescent="0.25">
      <c r="B118" s="351" t="s">
        <v>95</v>
      </c>
      <c r="C118" s="37">
        <v>0</v>
      </c>
      <c r="D118" s="37">
        <v>0</v>
      </c>
      <c r="E118" s="37">
        <v>0</v>
      </c>
      <c r="G118" s="62" t="s">
        <v>95</v>
      </c>
      <c r="H118" s="37"/>
      <c r="K118" s="19" t="s">
        <v>95</v>
      </c>
      <c r="L118" s="125">
        <v>3.652133333333333</v>
      </c>
      <c r="M118" s="125">
        <v>3.980433333333333</v>
      </c>
      <c r="N118" s="125">
        <v>2.1638333333333333</v>
      </c>
      <c r="P118" s="40"/>
    </row>
    <row r="119" spans="2:17" ht="12" x14ac:dyDescent="0.25">
      <c r="B119" s="352" t="s">
        <v>20</v>
      </c>
      <c r="C119" s="37">
        <v>0</v>
      </c>
      <c r="D119" s="37">
        <v>0</v>
      </c>
      <c r="E119" s="37">
        <v>0</v>
      </c>
      <c r="G119" s="62" t="s">
        <v>20</v>
      </c>
      <c r="H119" s="37"/>
      <c r="K119" s="19" t="s">
        <v>20</v>
      </c>
      <c r="L119" s="125">
        <v>4.5754999999999999</v>
      </c>
      <c r="M119" s="125">
        <v>5.0247999999999999</v>
      </c>
      <c r="N119" s="125">
        <v>2.625</v>
      </c>
      <c r="P119" s="40"/>
    </row>
    <row r="120" spans="2:17" ht="12" x14ac:dyDescent="0.25">
      <c r="B120" s="352" t="s">
        <v>21</v>
      </c>
      <c r="C120" s="37">
        <v>0</v>
      </c>
      <c r="D120" s="37">
        <v>0</v>
      </c>
      <c r="E120" s="37">
        <v>0</v>
      </c>
      <c r="G120" s="62" t="s">
        <v>21</v>
      </c>
      <c r="H120" s="41">
        <f t="shared" ref="H120:H143" si="12">H87</f>
        <v>0</v>
      </c>
      <c r="K120" s="19" t="s">
        <v>21</v>
      </c>
      <c r="L120" s="125">
        <v>4.5754999999999999</v>
      </c>
      <c r="M120" s="125">
        <v>5.0247999999999999</v>
      </c>
      <c r="N120" s="125">
        <v>2.625</v>
      </c>
      <c r="P120" s="40"/>
    </row>
    <row r="121" spans="2:17" ht="12" x14ac:dyDescent="0.25">
      <c r="B121" s="352" t="s">
        <v>22</v>
      </c>
      <c r="C121" s="37">
        <v>0</v>
      </c>
      <c r="D121" s="37">
        <v>0</v>
      </c>
      <c r="E121" s="37">
        <v>0</v>
      </c>
      <c r="G121" s="62" t="s">
        <v>22</v>
      </c>
      <c r="H121" s="41">
        <f t="shared" si="12"/>
        <v>0</v>
      </c>
      <c r="K121" s="19" t="s">
        <v>22</v>
      </c>
      <c r="L121" s="125">
        <v>4.5754999999999999</v>
      </c>
      <c r="M121" s="125">
        <v>5.0247999999999999</v>
      </c>
      <c r="N121" s="125">
        <v>2.625</v>
      </c>
      <c r="P121" s="40"/>
    </row>
    <row r="122" spans="2:17" ht="12" x14ac:dyDescent="0.25">
      <c r="B122" s="352" t="s">
        <v>23</v>
      </c>
      <c r="C122" s="41">
        <f t="shared" ref="C122:E143" si="13">C89</f>
        <v>0</v>
      </c>
      <c r="D122" s="41">
        <f t="shared" si="13"/>
        <v>0</v>
      </c>
      <c r="E122" s="41">
        <f t="shared" si="13"/>
        <v>0</v>
      </c>
      <c r="G122" s="62" t="s">
        <v>23</v>
      </c>
      <c r="H122" s="41">
        <f t="shared" si="12"/>
        <v>0</v>
      </c>
      <c r="K122" s="19" t="s">
        <v>23</v>
      </c>
      <c r="L122" s="129">
        <f>L121*(1+$P122)</f>
        <v>4.5754999999999999</v>
      </c>
      <c r="M122" s="129">
        <f t="shared" ref="M122:N122" si="14">M121*(1+$P122)</f>
        <v>5.0247999999999999</v>
      </c>
      <c r="N122" s="129">
        <f t="shared" si="14"/>
        <v>2.625</v>
      </c>
      <c r="P122" s="40">
        <v>0</v>
      </c>
    </row>
    <row r="123" spans="2:17" ht="12" x14ac:dyDescent="0.25">
      <c r="B123" s="352" t="s">
        <v>24</v>
      </c>
      <c r="C123" s="41">
        <f t="shared" si="13"/>
        <v>0</v>
      </c>
      <c r="D123" s="41">
        <f t="shared" si="13"/>
        <v>0</v>
      </c>
      <c r="E123" s="41">
        <f t="shared" si="13"/>
        <v>0</v>
      </c>
      <c r="G123" s="62" t="s">
        <v>24</v>
      </c>
      <c r="H123" s="41">
        <f t="shared" si="12"/>
        <v>0</v>
      </c>
      <c r="K123" s="19" t="s">
        <v>24</v>
      </c>
      <c r="L123" s="129">
        <f t="shared" ref="L123:L143" si="15">L122*(1+$P123)</f>
        <v>4.5754999999999999</v>
      </c>
      <c r="M123" s="129">
        <f t="shared" ref="M123:M143" si="16">M122*(1+$P123)</f>
        <v>5.0247999999999999</v>
      </c>
      <c r="N123" s="129">
        <f t="shared" ref="N123:N143" si="17">N122*(1+$P123)</f>
        <v>2.625</v>
      </c>
      <c r="P123" s="40">
        <v>0</v>
      </c>
    </row>
    <row r="124" spans="2:17" ht="12" x14ac:dyDescent="0.25">
      <c r="B124" s="352" t="s">
        <v>25</v>
      </c>
      <c r="C124" s="41">
        <f t="shared" si="13"/>
        <v>0</v>
      </c>
      <c r="D124" s="41">
        <f t="shared" si="13"/>
        <v>0</v>
      </c>
      <c r="E124" s="41">
        <f t="shared" si="13"/>
        <v>0</v>
      </c>
      <c r="G124" s="62" t="s">
        <v>25</v>
      </c>
      <c r="H124" s="41">
        <f t="shared" si="12"/>
        <v>0</v>
      </c>
      <c r="K124" s="19" t="s">
        <v>25</v>
      </c>
      <c r="L124" s="129">
        <f t="shared" si="15"/>
        <v>4.5754999999999999</v>
      </c>
      <c r="M124" s="129">
        <f t="shared" si="16"/>
        <v>5.0247999999999999</v>
      </c>
      <c r="N124" s="129">
        <f t="shared" si="17"/>
        <v>2.625</v>
      </c>
      <c r="P124" s="40">
        <v>0</v>
      </c>
    </row>
    <row r="125" spans="2:17" ht="12" x14ac:dyDescent="0.25">
      <c r="B125" s="352" t="s">
        <v>26</v>
      </c>
      <c r="C125" s="41">
        <f t="shared" si="13"/>
        <v>0</v>
      </c>
      <c r="D125" s="41">
        <f t="shared" si="13"/>
        <v>0</v>
      </c>
      <c r="E125" s="41">
        <f t="shared" si="13"/>
        <v>0</v>
      </c>
      <c r="G125" s="62" t="s">
        <v>26</v>
      </c>
      <c r="H125" s="41">
        <f t="shared" si="12"/>
        <v>0</v>
      </c>
      <c r="K125" s="19" t="s">
        <v>26</v>
      </c>
      <c r="L125" s="129">
        <f t="shared" si="15"/>
        <v>4.5754999999999999</v>
      </c>
      <c r="M125" s="129">
        <f t="shared" si="16"/>
        <v>5.0247999999999999</v>
      </c>
      <c r="N125" s="129">
        <f t="shared" si="17"/>
        <v>2.625</v>
      </c>
      <c r="P125" s="40">
        <v>0</v>
      </c>
    </row>
    <row r="126" spans="2:17" ht="12" x14ac:dyDescent="0.25">
      <c r="B126" s="352" t="s">
        <v>27</v>
      </c>
      <c r="C126" s="41">
        <f t="shared" si="13"/>
        <v>0</v>
      </c>
      <c r="D126" s="41">
        <f t="shared" si="13"/>
        <v>0</v>
      </c>
      <c r="E126" s="41">
        <f t="shared" si="13"/>
        <v>0</v>
      </c>
      <c r="G126" s="62" t="s">
        <v>27</v>
      </c>
      <c r="H126" s="41">
        <f t="shared" si="12"/>
        <v>0</v>
      </c>
      <c r="K126" s="19" t="s">
        <v>27</v>
      </c>
      <c r="L126" s="129">
        <f t="shared" si="15"/>
        <v>4.5754999999999999</v>
      </c>
      <c r="M126" s="129">
        <f t="shared" si="16"/>
        <v>5.0247999999999999</v>
      </c>
      <c r="N126" s="129">
        <f t="shared" si="17"/>
        <v>2.625</v>
      </c>
      <c r="P126" s="40">
        <v>0</v>
      </c>
    </row>
    <row r="127" spans="2:17" ht="12" x14ac:dyDescent="0.25">
      <c r="B127" s="352" t="s">
        <v>28</v>
      </c>
      <c r="C127" s="41">
        <f t="shared" si="13"/>
        <v>0</v>
      </c>
      <c r="D127" s="41">
        <f t="shared" si="13"/>
        <v>0</v>
      </c>
      <c r="E127" s="41">
        <f t="shared" si="13"/>
        <v>0</v>
      </c>
      <c r="G127" s="62" t="s">
        <v>28</v>
      </c>
      <c r="H127" s="41">
        <f t="shared" si="12"/>
        <v>0</v>
      </c>
      <c r="K127" s="19" t="s">
        <v>28</v>
      </c>
      <c r="L127" s="129">
        <f t="shared" si="15"/>
        <v>4.5754999999999999</v>
      </c>
      <c r="M127" s="129">
        <f t="shared" si="16"/>
        <v>5.0247999999999999</v>
      </c>
      <c r="N127" s="129">
        <f t="shared" si="17"/>
        <v>2.625</v>
      </c>
      <c r="P127" s="40">
        <v>0</v>
      </c>
      <c r="Q127" s="22"/>
    </row>
    <row r="128" spans="2:17" ht="12" x14ac:dyDescent="0.25">
      <c r="B128" s="352" t="s">
        <v>29</v>
      </c>
      <c r="C128" s="41">
        <f t="shared" si="13"/>
        <v>0</v>
      </c>
      <c r="D128" s="41">
        <f t="shared" si="13"/>
        <v>0</v>
      </c>
      <c r="E128" s="41">
        <f t="shared" si="13"/>
        <v>0</v>
      </c>
      <c r="G128" s="62" t="s">
        <v>29</v>
      </c>
      <c r="H128" s="41">
        <f t="shared" si="12"/>
        <v>0</v>
      </c>
      <c r="K128" s="19" t="s">
        <v>29</v>
      </c>
      <c r="L128" s="129">
        <f t="shared" si="15"/>
        <v>4.5754999999999999</v>
      </c>
      <c r="M128" s="129">
        <f t="shared" si="16"/>
        <v>5.0247999999999999</v>
      </c>
      <c r="N128" s="129">
        <f t="shared" si="17"/>
        <v>2.625</v>
      </c>
      <c r="P128" s="40">
        <v>0</v>
      </c>
    </row>
    <row r="129" spans="2:16" ht="12" x14ac:dyDescent="0.25">
      <c r="B129" s="352" t="s">
        <v>30</v>
      </c>
      <c r="C129" s="41">
        <f t="shared" si="13"/>
        <v>0</v>
      </c>
      <c r="D129" s="41">
        <f t="shared" si="13"/>
        <v>0</v>
      </c>
      <c r="E129" s="41">
        <f t="shared" si="13"/>
        <v>0</v>
      </c>
      <c r="G129" s="62" t="s">
        <v>30</v>
      </c>
      <c r="H129" s="41">
        <f t="shared" si="12"/>
        <v>0</v>
      </c>
      <c r="K129" s="19" t="s">
        <v>30</v>
      </c>
      <c r="L129" s="129">
        <f t="shared" si="15"/>
        <v>4.5754999999999999</v>
      </c>
      <c r="M129" s="129">
        <f t="shared" si="16"/>
        <v>5.0247999999999999</v>
      </c>
      <c r="N129" s="129">
        <f t="shared" si="17"/>
        <v>2.625</v>
      </c>
      <c r="P129" s="40">
        <v>0</v>
      </c>
    </row>
    <row r="130" spans="2:16" ht="12" x14ac:dyDescent="0.25">
      <c r="B130" s="352" t="s">
        <v>31</v>
      </c>
      <c r="C130" s="41">
        <f t="shared" si="13"/>
        <v>0</v>
      </c>
      <c r="D130" s="41">
        <f t="shared" si="13"/>
        <v>0</v>
      </c>
      <c r="E130" s="41">
        <f t="shared" si="13"/>
        <v>0</v>
      </c>
      <c r="G130" s="62" t="s">
        <v>31</v>
      </c>
      <c r="H130" s="41">
        <f t="shared" si="12"/>
        <v>0</v>
      </c>
      <c r="K130" s="19" t="s">
        <v>31</v>
      </c>
      <c r="L130" s="129">
        <f t="shared" si="15"/>
        <v>4.5754999999999999</v>
      </c>
      <c r="M130" s="129">
        <f t="shared" si="16"/>
        <v>5.0247999999999999</v>
      </c>
      <c r="N130" s="129">
        <f t="shared" si="17"/>
        <v>2.625</v>
      </c>
      <c r="P130" s="40">
        <v>0</v>
      </c>
    </row>
    <row r="131" spans="2:16" ht="12" x14ac:dyDescent="0.25">
      <c r="B131" s="352" t="s">
        <v>32</v>
      </c>
      <c r="C131" s="41">
        <f t="shared" si="13"/>
        <v>0</v>
      </c>
      <c r="D131" s="41">
        <f t="shared" si="13"/>
        <v>0</v>
      </c>
      <c r="E131" s="41">
        <f t="shared" si="13"/>
        <v>0</v>
      </c>
      <c r="G131" s="62" t="s">
        <v>32</v>
      </c>
      <c r="H131" s="41">
        <f t="shared" si="12"/>
        <v>0</v>
      </c>
      <c r="K131" s="19" t="s">
        <v>32</v>
      </c>
      <c r="L131" s="129">
        <f t="shared" si="15"/>
        <v>4.5754999999999999</v>
      </c>
      <c r="M131" s="129">
        <f t="shared" si="16"/>
        <v>5.0247999999999999</v>
      </c>
      <c r="N131" s="129">
        <f t="shared" si="17"/>
        <v>2.625</v>
      </c>
      <c r="P131" s="40">
        <v>0</v>
      </c>
    </row>
    <row r="132" spans="2:16" ht="12" x14ac:dyDescent="0.25">
      <c r="B132" s="352" t="s">
        <v>33</v>
      </c>
      <c r="C132" s="41">
        <f t="shared" si="13"/>
        <v>0</v>
      </c>
      <c r="D132" s="41">
        <f t="shared" si="13"/>
        <v>0</v>
      </c>
      <c r="E132" s="41">
        <f t="shared" si="13"/>
        <v>0</v>
      </c>
      <c r="G132" s="62" t="s">
        <v>33</v>
      </c>
      <c r="H132" s="41">
        <f t="shared" si="12"/>
        <v>0</v>
      </c>
      <c r="K132" s="19" t="s">
        <v>33</v>
      </c>
      <c r="L132" s="129">
        <f t="shared" si="15"/>
        <v>4.5754999999999999</v>
      </c>
      <c r="M132" s="129">
        <f t="shared" si="16"/>
        <v>5.0247999999999999</v>
      </c>
      <c r="N132" s="129">
        <f t="shared" si="17"/>
        <v>2.625</v>
      </c>
      <c r="P132" s="40">
        <v>0</v>
      </c>
    </row>
    <row r="133" spans="2:16" ht="12" x14ac:dyDescent="0.25">
      <c r="B133" s="352" t="s">
        <v>34</v>
      </c>
      <c r="C133" s="41">
        <f t="shared" si="13"/>
        <v>0</v>
      </c>
      <c r="D133" s="41">
        <f t="shared" si="13"/>
        <v>0</v>
      </c>
      <c r="E133" s="41">
        <f t="shared" si="13"/>
        <v>0</v>
      </c>
      <c r="G133" s="62" t="s">
        <v>34</v>
      </c>
      <c r="H133" s="41">
        <f t="shared" si="12"/>
        <v>0</v>
      </c>
      <c r="K133" s="19" t="s">
        <v>34</v>
      </c>
      <c r="L133" s="129">
        <f t="shared" si="15"/>
        <v>4.5754999999999999</v>
      </c>
      <c r="M133" s="129">
        <f t="shared" si="16"/>
        <v>5.0247999999999999</v>
      </c>
      <c r="N133" s="129">
        <f t="shared" si="17"/>
        <v>2.625</v>
      </c>
      <c r="P133" s="40">
        <v>0</v>
      </c>
    </row>
    <row r="134" spans="2:16" ht="12" x14ac:dyDescent="0.25">
      <c r="B134" s="352" t="s">
        <v>35</v>
      </c>
      <c r="C134" s="41">
        <f t="shared" si="13"/>
        <v>0</v>
      </c>
      <c r="D134" s="41">
        <f t="shared" si="13"/>
        <v>0</v>
      </c>
      <c r="E134" s="41">
        <f t="shared" si="13"/>
        <v>0</v>
      </c>
      <c r="G134" s="62" t="s">
        <v>35</v>
      </c>
      <c r="H134" s="41">
        <f t="shared" si="12"/>
        <v>0</v>
      </c>
      <c r="K134" s="19" t="s">
        <v>35</v>
      </c>
      <c r="L134" s="129">
        <f t="shared" si="15"/>
        <v>4.5754999999999999</v>
      </c>
      <c r="M134" s="129">
        <f t="shared" si="16"/>
        <v>5.0247999999999999</v>
      </c>
      <c r="N134" s="129">
        <f t="shared" si="17"/>
        <v>2.625</v>
      </c>
      <c r="P134" s="40">
        <v>0</v>
      </c>
    </row>
    <row r="135" spans="2:16" ht="12" x14ac:dyDescent="0.25">
      <c r="B135" s="352" t="s">
        <v>36</v>
      </c>
      <c r="C135" s="41">
        <f t="shared" si="13"/>
        <v>0</v>
      </c>
      <c r="D135" s="41">
        <f t="shared" si="13"/>
        <v>0</v>
      </c>
      <c r="E135" s="41">
        <f t="shared" si="13"/>
        <v>0</v>
      </c>
      <c r="G135" s="62" t="s">
        <v>36</v>
      </c>
      <c r="H135" s="41">
        <f t="shared" si="12"/>
        <v>0</v>
      </c>
      <c r="K135" s="19" t="s">
        <v>36</v>
      </c>
      <c r="L135" s="129">
        <f t="shared" si="15"/>
        <v>4.5754999999999999</v>
      </c>
      <c r="M135" s="129">
        <f t="shared" si="16"/>
        <v>5.0247999999999999</v>
      </c>
      <c r="N135" s="129">
        <f t="shared" si="17"/>
        <v>2.625</v>
      </c>
      <c r="P135" s="40">
        <v>0</v>
      </c>
    </row>
    <row r="136" spans="2:16" ht="12" x14ac:dyDescent="0.25">
      <c r="B136" s="352" t="s">
        <v>37</v>
      </c>
      <c r="C136" s="41">
        <f t="shared" si="13"/>
        <v>0</v>
      </c>
      <c r="D136" s="41">
        <f t="shared" si="13"/>
        <v>0</v>
      </c>
      <c r="E136" s="41">
        <f t="shared" si="13"/>
        <v>0</v>
      </c>
      <c r="G136" s="62" t="s">
        <v>37</v>
      </c>
      <c r="H136" s="41">
        <f t="shared" si="12"/>
        <v>0</v>
      </c>
      <c r="K136" s="19" t="s">
        <v>37</v>
      </c>
      <c r="L136" s="129">
        <f t="shared" si="15"/>
        <v>4.5754999999999999</v>
      </c>
      <c r="M136" s="129">
        <f t="shared" si="16"/>
        <v>5.0247999999999999</v>
      </c>
      <c r="N136" s="129">
        <f t="shared" si="17"/>
        <v>2.625</v>
      </c>
      <c r="P136" s="40">
        <v>0</v>
      </c>
    </row>
    <row r="137" spans="2:16" ht="12" x14ac:dyDescent="0.25">
      <c r="B137" s="352" t="s">
        <v>38</v>
      </c>
      <c r="C137" s="41">
        <f t="shared" si="13"/>
        <v>0</v>
      </c>
      <c r="D137" s="41">
        <f t="shared" si="13"/>
        <v>0</v>
      </c>
      <c r="E137" s="41">
        <f t="shared" si="13"/>
        <v>0</v>
      </c>
      <c r="G137" s="62" t="s">
        <v>38</v>
      </c>
      <c r="H137" s="41">
        <f t="shared" si="12"/>
        <v>0</v>
      </c>
      <c r="K137" s="19" t="s">
        <v>38</v>
      </c>
      <c r="L137" s="129">
        <f t="shared" si="15"/>
        <v>4.5754999999999999</v>
      </c>
      <c r="M137" s="129">
        <f t="shared" si="16"/>
        <v>5.0247999999999999</v>
      </c>
      <c r="N137" s="129">
        <f t="shared" si="17"/>
        <v>2.625</v>
      </c>
      <c r="P137" s="40">
        <v>0</v>
      </c>
    </row>
    <row r="138" spans="2:16" ht="12" x14ac:dyDescent="0.25">
      <c r="B138" s="352" t="s">
        <v>39</v>
      </c>
      <c r="C138" s="41">
        <f t="shared" si="13"/>
        <v>0</v>
      </c>
      <c r="D138" s="41">
        <f t="shared" si="13"/>
        <v>0</v>
      </c>
      <c r="E138" s="41">
        <f t="shared" si="13"/>
        <v>0</v>
      </c>
      <c r="G138" s="62" t="s">
        <v>39</v>
      </c>
      <c r="H138" s="41">
        <f t="shared" si="12"/>
        <v>0</v>
      </c>
      <c r="K138" s="19" t="s">
        <v>39</v>
      </c>
      <c r="L138" s="129">
        <f t="shared" si="15"/>
        <v>4.5754999999999999</v>
      </c>
      <c r="M138" s="129">
        <f t="shared" si="16"/>
        <v>5.0247999999999999</v>
      </c>
      <c r="N138" s="129">
        <f t="shared" si="17"/>
        <v>2.625</v>
      </c>
      <c r="P138" s="40">
        <v>0</v>
      </c>
    </row>
    <row r="139" spans="2:16" ht="12" x14ac:dyDescent="0.25">
      <c r="B139" s="352" t="s">
        <v>40</v>
      </c>
      <c r="C139" s="41">
        <f t="shared" si="13"/>
        <v>0</v>
      </c>
      <c r="D139" s="41">
        <f t="shared" si="13"/>
        <v>0</v>
      </c>
      <c r="E139" s="41">
        <f t="shared" si="13"/>
        <v>0</v>
      </c>
      <c r="G139" s="62" t="s">
        <v>40</v>
      </c>
      <c r="H139" s="41">
        <f t="shared" si="12"/>
        <v>0</v>
      </c>
      <c r="K139" s="19" t="s">
        <v>40</v>
      </c>
      <c r="L139" s="129">
        <f t="shared" si="15"/>
        <v>4.5754999999999999</v>
      </c>
      <c r="M139" s="129">
        <f t="shared" si="16"/>
        <v>5.0247999999999999</v>
      </c>
      <c r="N139" s="129">
        <f t="shared" si="17"/>
        <v>2.625</v>
      </c>
      <c r="P139" s="40">
        <v>0</v>
      </c>
    </row>
    <row r="140" spans="2:16" ht="12" x14ac:dyDescent="0.25">
      <c r="B140" s="352" t="s">
        <v>41</v>
      </c>
      <c r="C140" s="41">
        <f t="shared" si="13"/>
        <v>0</v>
      </c>
      <c r="D140" s="41">
        <f t="shared" si="13"/>
        <v>0</v>
      </c>
      <c r="E140" s="41">
        <f t="shared" si="13"/>
        <v>0</v>
      </c>
      <c r="G140" s="62" t="s">
        <v>41</v>
      </c>
      <c r="H140" s="41">
        <f t="shared" si="12"/>
        <v>0</v>
      </c>
      <c r="K140" s="19" t="s">
        <v>41</v>
      </c>
      <c r="L140" s="129">
        <f t="shared" si="15"/>
        <v>4.5754999999999999</v>
      </c>
      <c r="M140" s="129">
        <f t="shared" si="16"/>
        <v>5.0247999999999999</v>
      </c>
      <c r="N140" s="129">
        <f t="shared" si="17"/>
        <v>2.625</v>
      </c>
      <c r="P140" s="40">
        <v>0</v>
      </c>
    </row>
    <row r="141" spans="2:16" ht="12" x14ac:dyDescent="0.25">
      <c r="B141" s="352" t="s">
        <v>42</v>
      </c>
      <c r="C141" s="41">
        <f t="shared" si="13"/>
        <v>0</v>
      </c>
      <c r="D141" s="41">
        <f t="shared" si="13"/>
        <v>0</v>
      </c>
      <c r="E141" s="41">
        <f t="shared" si="13"/>
        <v>0</v>
      </c>
      <c r="G141" s="62" t="s">
        <v>42</v>
      </c>
      <c r="H141" s="41">
        <f t="shared" si="12"/>
        <v>0</v>
      </c>
      <c r="K141" s="19" t="s">
        <v>42</v>
      </c>
      <c r="L141" s="129">
        <f t="shared" si="15"/>
        <v>4.5754999999999999</v>
      </c>
      <c r="M141" s="129">
        <f t="shared" si="16"/>
        <v>5.0247999999999999</v>
      </c>
      <c r="N141" s="129">
        <f t="shared" si="17"/>
        <v>2.625</v>
      </c>
      <c r="P141" s="40">
        <v>0</v>
      </c>
    </row>
    <row r="142" spans="2:16" ht="12" x14ac:dyDescent="0.25">
      <c r="B142" s="352" t="s">
        <v>43</v>
      </c>
      <c r="C142" s="41">
        <f t="shared" si="13"/>
        <v>0</v>
      </c>
      <c r="D142" s="41">
        <f t="shared" si="13"/>
        <v>0</v>
      </c>
      <c r="E142" s="41">
        <f t="shared" si="13"/>
        <v>0</v>
      </c>
      <c r="G142" s="62" t="s">
        <v>43</v>
      </c>
      <c r="H142" s="41">
        <f t="shared" si="12"/>
        <v>0</v>
      </c>
      <c r="K142" s="19" t="s">
        <v>43</v>
      </c>
      <c r="L142" s="129">
        <f t="shared" si="15"/>
        <v>4.5754999999999999</v>
      </c>
      <c r="M142" s="129">
        <f t="shared" si="16"/>
        <v>5.0247999999999999</v>
      </c>
      <c r="N142" s="129">
        <f t="shared" si="17"/>
        <v>2.625</v>
      </c>
      <c r="P142" s="40">
        <v>0</v>
      </c>
    </row>
    <row r="143" spans="2:16" ht="12" x14ac:dyDescent="0.25">
      <c r="B143" s="352" t="s">
        <v>96</v>
      </c>
      <c r="C143" s="41">
        <f t="shared" si="13"/>
        <v>0</v>
      </c>
      <c r="D143" s="41">
        <f t="shared" si="13"/>
        <v>0</v>
      </c>
      <c r="E143" s="41">
        <f t="shared" si="13"/>
        <v>0</v>
      </c>
      <c r="G143" s="352" t="s">
        <v>96</v>
      </c>
      <c r="H143" s="41">
        <f t="shared" si="12"/>
        <v>0</v>
      </c>
      <c r="K143" s="352" t="s">
        <v>96</v>
      </c>
      <c r="L143" s="129">
        <f t="shared" si="15"/>
        <v>4.5754999999999999</v>
      </c>
      <c r="M143" s="129">
        <f t="shared" si="16"/>
        <v>5.0247999999999999</v>
      </c>
      <c r="N143" s="129">
        <f t="shared" si="17"/>
        <v>2.625</v>
      </c>
    </row>
    <row r="173" ht="12" customHeight="1" x14ac:dyDescent="0.25"/>
    <row r="174" ht="12" customHeight="1" x14ac:dyDescent="0.25"/>
    <row r="175" ht="12" customHeight="1" x14ac:dyDescent="0.25"/>
    <row r="176" ht="12" customHeight="1" x14ac:dyDescent="0.25"/>
    <row r="182" ht="12" customHeight="1" x14ac:dyDescent="0.25"/>
    <row r="183" ht="12" customHeight="1" x14ac:dyDescent="0.25"/>
    <row r="184" ht="12" customHeight="1" x14ac:dyDescent="0.25"/>
    <row r="185" ht="12" customHeight="1" x14ac:dyDescent="0.25"/>
    <row r="186" ht="12" customHeight="1" x14ac:dyDescent="0.25"/>
    <row r="188" ht="12" customHeight="1" x14ac:dyDescent="0.25"/>
    <row r="189" ht="12" customHeight="1" x14ac:dyDescent="0.25"/>
    <row r="190" ht="12" customHeight="1" x14ac:dyDescent="0.25"/>
    <row r="191" ht="12" customHeight="1" x14ac:dyDescent="0.25"/>
    <row r="192" ht="12" customHeight="1" x14ac:dyDescent="0.25"/>
  </sheetData>
  <phoneticPr fontId="30" type="noConversion"/>
  <conditionalFormatting sqref="AB18:AB40">
    <cfRule type="cellIs" dxfId="6" priority="1" operator="lessThan">
      <formula>$AC18</formula>
    </cfRule>
  </conditionalFormatting>
  <conditionalFormatting sqref="AE18:AE40">
    <cfRule type="cellIs" dxfId="5" priority="3" operator="lessThan">
      <formula>0</formula>
    </cfRule>
    <cfRule type="expression" dxfId="4" priority="4">
      <formula>"&lt;0"</formula>
    </cfRule>
  </conditionalFormatting>
  <dataValidations count="1">
    <dataValidation type="list" allowBlank="1" showInputMessage="1" showErrorMessage="1" sqref="C2" xr:uid="{F4B6E8C2-CB63-9A40-BD06-FEB0B4F14330}">
      <formula1>$C$8:$C$10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7B6981B-E8AA-0B48-9B66-627A134602E2}">
          <x14:formula1>
            <xm:f>'Inputs_Indexed REC'!$C$31:$C$34</xm:f>
          </x14:formula1>
          <xm:sqref>C3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2A55C-C960-DF4F-A470-3379733DAAC4}">
  <dimension ref="B2:AG365"/>
  <sheetViews>
    <sheetView showGridLines="0" topLeftCell="A282" zoomScale="110" zoomScaleNormal="80" workbookViewId="0">
      <selection activeCell="C244" sqref="C244"/>
    </sheetView>
  </sheetViews>
  <sheetFormatPr defaultColWidth="11" defaultRowHeight="11.5" x14ac:dyDescent="0.25"/>
  <cols>
    <col min="3" max="3" width="23.3984375" bestFit="1" customWidth="1"/>
    <col min="4" max="4" width="22.19921875" customWidth="1"/>
    <col min="5" max="5" width="21.3984375" customWidth="1"/>
    <col min="6" max="6" width="22.59765625" bestFit="1" customWidth="1"/>
    <col min="7" max="7" width="19.3984375" bestFit="1" customWidth="1"/>
    <col min="8" max="8" width="19.796875" customWidth="1"/>
    <col min="9" max="9" width="17.3984375" customWidth="1"/>
    <col min="10" max="10" width="21.3984375" customWidth="1"/>
    <col min="11" max="11" width="19.19921875" customWidth="1"/>
    <col min="12" max="12" width="12.59765625" bestFit="1" customWidth="1"/>
    <col min="13" max="13" width="12.796875" customWidth="1"/>
    <col min="15" max="15" width="12" customWidth="1"/>
    <col min="16" max="16" width="19.796875" bestFit="1" customWidth="1"/>
  </cols>
  <sheetData>
    <row r="2" spans="2:8" x14ac:dyDescent="0.25">
      <c r="B2" s="49" t="s">
        <v>404</v>
      </c>
      <c r="C2" s="49" t="s">
        <v>99</v>
      </c>
    </row>
    <row r="4" spans="2:8" ht="56" customHeight="1" x14ac:dyDescent="0.25">
      <c r="C4" s="362" t="s">
        <v>74</v>
      </c>
      <c r="D4" s="363" t="s">
        <v>100</v>
      </c>
      <c r="E4" s="363" t="s">
        <v>101</v>
      </c>
      <c r="F4" s="363" t="s">
        <v>102</v>
      </c>
      <c r="G4" s="364" t="s">
        <v>103</v>
      </c>
      <c r="H4" s="358"/>
    </row>
    <row r="5" spans="2:8" ht="14" x14ac:dyDescent="0.3">
      <c r="C5" s="384" t="s">
        <v>21</v>
      </c>
      <c r="D5" s="434" cm="1">
        <f t="array" ref="D5">INDEX('RPS Balance'!$D$5:$D$30,MATCH('Chapter 3 Tables'!$C5,'RPS Balance'!$C$5:$C$30,0),)</f>
        <v>0.22000000000000008</v>
      </c>
      <c r="E5" s="367" t="str">
        <f>TEXT(LEFT(C5,4)-1,"0000") &amp; "-" &amp; TEXT(MID(C5,6,4)-1,"0000")</f>
        <v>2022-2023</v>
      </c>
      <c r="F5" s="367" cm="1">
        <f t="array" ref="F5">INDEX('RPS Balance'!$K$5:$K$30, MATCH('Chapter 3 Tables'!$C5, 'RPS Balance'!$C$5:$C$30,0),)</f>
        <v>120302327.52374344</v>
      </c>
      <c r="G5" s="368" cm="1">
        <f t="array" ref="G5">INDEX('RPS Balance'!$L$5:$L$30, MATCH('Chapter 3 Tables'!$C5,'RPS Balance'!$C$5:$C$30,0),)</f>
        <v>26466512.055223566</v>
      </c>
    </row>
    <row r="6" spans="2:8" ht="14" x14ac:dyDescent="0.3">
      <c r="C6" s="383" t="s">
        <v>22</v>
      </c>
      <c r="D6" s="435" cm="1">
        <f t="array" ref="D6">INDEX('RPS Balance'!$D$5:$D$30,MATCH('Chapter 3 Tables'!$C6,'RPS Balance'!$C$5:$C$30,0),)</f>
        <v>0.2350000000000001</v>
      </c>
      <c r="E6" s="370" t="str">
        <f>TEXT(LEFT(C6,4)-1,"0000") &amp; "-" &amp; TEXT(MID(C6,6,4)-1,"0000")</f>
        <v>2023-2024</v>
      </c>
      <c r="F6" s="370" cm="1">
        <f t="array" ref="F6">INDEX('RPS Balance'!$K$5:$K$30, MATCH('Chapter 3 Tables'!$C6, 'RPS Balance'!$C$5:$C$30,0),)</f>
        <v>118284569.94609663</v>
      </c>
      <c r="G6" s="368" cm="1">
        <f t="array" ref="G6">INDEX('RPS Balance'!$L$5:$L$30, MATCH('Chapter 3 Tables'!$C6,'RPS Balance'!$C$5:$C$30,0),)</f>
        <v>27796873.93733272</v>
      </c>
    </row>
    <row r="7" spans="2:8" ht="14" x14ac:dyDescent="0.3">
      <c r="C7" s="384" t="s">
        <v>23</v>
      </c>
      <c r="D7" s="434" cm="1">
        <f t="array" ref="D7">INDEX('RPS Balance'!$D$5:$D$30,MATCH('Chapter 3 Tables'!$C7,'RPS Balance'!$C$5:$C$30,0),)</f>
        <v>0.25000000000000011</v>
      </c>
      <c r="E7" s="367" t="str">
        <f>TEXT(LEFT(C7,4)-1,"0000") &amp; "-" &amp; TEXT(MID(C7,6,4)-1,"0000")</f>
        <v>2024-2025</v>
      </c>
      <c r="F7" s="367" cm="1">
        <f t="array" ref="F7">INDEX('RPS Balance'!$K$5:$K$30, MATCH('Chapter 3 Tables'!$C7, 'RPS Balance'!$C$5:$C$30,0),)</f>
        <v>117448534.41866967</v>
      </c>
      <c r="G7" s="368" cm="1">
        <f t="array" ref="G7">INDEX('RPS Balance'!$L$5:$L$30, MATCH('Chapter 3 Tables'!$C7,'RPS Balance'!$C$5:$C$30,0),)</f>
        <v>29362133.604667433</v>
      </c>
    </row>
    <row r="8" spans="2:8" ht="14" x14ac:dyDescent="0.3">
      <c r="C8" s="383" t="s">
        <v>24</v>
      </c>
      <c r="D8" s="435" cm="1">
        <f t="array" ref="D8">INDEX('RPS Balance'!$D$5:$D$30,MATCH('Chapter 3 Tables'!$C8,'RPS Balance'!$C$5:$C$30,0),)</f>
        <v>0.28000000000000003</v>
      </c>
      <c r="E8" s="370" t="str">
        <f t="shared" ref="E8:E27" si="0">TEXT(LEFT(C8,4)-1,"0000") &amp; "-" &amp; TEXT(MID(C8,6,4)-1,"0000")</f>
        <v>2025-2026</v>
      </c>
      <c r="F8" s="370" cm="1">
        <f t="array" ref="F8">INDEX('RPS Balance'!$K$5:$K$30, MATCH('Chapter 3 Tables'!$C8, 'RPS Balance'!$C$5:$C$30,0),)</f>
        <v>118602158.1079178</v>
      </c>
      <c r="G8" s="368" cm="1">
        <f t="array" ref="G8">INDEX('RPS Balance'!$L$5:$L$30, MATCH('Chapter 3 Tables'!$C8,'RPS Balance'!$C$5:$C$30,0),)</f>
        <v>33208604.270216987</v>
      </c>
    </row>
    <row r="9" spans="2:8" ht="14" x14ac:dyDescent="0.3">
      <c r="C9" s="384" t="s">
        <v>25</v>
      </c>
      <c r="D9" s="434" cm="1">
        <f t="array" ref="D9">INDEX('RPS Balance'!$D$5:$D$30,MATCH('Chapter 3 Tables'!$C9,'RPS Balance'!$C$5:$C$30,0),)</f>
        <v>0.31</v>
      </c>
      <c r="E9" s="367" t="str">
        <f t="shared" si="0"/>
        <v>2026-2027</v>
      </c>
      <c r="F9" s="367" cm="1">
        <f t="array" ref="F9">INDEX('RPS Balance'!$K$5:$K$30, MATCH('Chapter 3 Tables'!$C9, 'RPS Balance'!$C$5:$C$30,0),)</f>
        <v>117941160.8720227</v>
      </c>
      <c r="G9" s="368" cm="1">
        <f t="array" ref="G9">INDEX('RPS Balance'!$L$5:$L$30, MATCH('Chapter 3 Tables'!$C9,'RPS Balance'!$C$5:$C$30,0),)</f>
        <v>36561759.870327041</v>
      </c>
    </row>
    <row r="10" spans="2:8" ht="14" x14ac:dyDescent="0.3">
      <c r="C10" s="383" t="s">
        <v>26</v>
      </c>
      <c r="D10" s="435" cm="1">
        <f t="array" ref="D10">INDEX('RPS Balance'!$D$5:$D$30,MATCH('Chapter 3 Tables'!$C10,'RPS Balance'!$C$5:$C$30,0),)</f>
        <v>0.34</v>
      </c>
      <c r="E10" s="370" t="str">
        <f t="shared" si="0"/>
        <v>2027-2028</v>
      </c>
      <c r="F10" s="370" cm="1">
        <f t="array" ref="F10">INDEX('RPS Balance'!$K$5:$K$30, MATCH('Chapter 3 Tables'!$C10, 'RPS Balance'!$C$5:$C$30,0),)</f>
        <v>123073926.6257906</v>
      </c>
      <c r="G10" s="368" cm="1">
        <f t="array" ref="G10">INDEX('RPS Balance'!$L$5:$L$30, MATCH('Chapter 3 Tables'!$C10,'RPS Balance'!$C$5:$C$30,0),)</f>
        <v>41845135.052768804</v>
      </c>
    </row>
    <row r="11" spans="2:8" ht="14" x14ac:dyDescent="0.3">
      <c r="C11" s="384" t="s">
        <v>27</v>
      </c>
      <c r="D11" s="434" cm="1">
        <f t="array" ref="D11">INDEX('RPS Balance'!$D$5:$D$30,MATCH('Chapter 3 Tables'!$C11,'RPS Balance'!$C$5:$C$30,0),)</f>
        <v>0.37</v>
      </c>
      <c r="E11" s="367" t="str">
        <f t="shared" si="0"/>
        <v>2028-2029</v>
      </c>
      <c r="F11" s="367" cm="1">
        <f t="array" ref="F11">INDEX('RPS Balance'!$K$5:$K$30, MATCH('Chapter 3 Tables'!$C11, 'RPS Balance'!$C$5:$C$30,0),)</f>
        <v>127585637.67166013</v>
      </c>
      <c r="G11" s="368" cm="1">
        <f t="array" ref="G11">INDEX('RPS Balance'!$L$5:$L$30, MATCH('Chapter 3 Tables'!$C11,'RPS Balance'!$C$5:$C$30,0),)</f>
        <v>47206685.938514248</v>
      </c>
    </row>
    <row r="12" spans="2:8" ht="14" x14ac:dyDescent="0.3">
      <c r="C12" s="383" t="s">
        <v>28</v>
      </c>
      <c r="D12" s="435" cm="1">
        <f t="array" ref="D12">INDEX('RPS Balance'!$D$5:$D$30,MATCH('Chapter 3 Tables'!$C12,'RPS Balance'!$C$5:$C$30,0),)</f>
        <v>0.4</v>
      </c>
      <c r="E12" s="370" t="str">
        <f t="shared" si="0"/>
        <v>2029-2030</v>
      </c>
      <c r="F12" s="370" cm="1">
        <f t="array" ref="F12">INDEX('RPS Balance'!$K$5:$K$30, MATCH('Chapter 3 Tables'!$C12, 'RPS Balance'!$C$5:$C$30,0),)</f>
        <v>132757708.66282955</v>
      </c>
      <c r="G12" s="368" cm="1">
        <f t="array" ref="G12">INDEX('RPS Balance'!$L$5:$L$30, MATCH('Chapter 3 Tables'!$C12,'RPS Balance'!$C$5:$C$30,0),)</f>
        <v>53103083.465131819</v>
      </c>
    </row>
    <row r="13" spans="2:8" ht="14" x14ac:dyDescent="0.3">
      <c r="C13" s="384" t="s">
        <v>29</v>
      </c>
      <c r="D13" s="434" cm="1">
        <f t="array" ref="D13">INDEX('RPS Balance'!$D$5:$D$30,MATCH('Chapter 3 Tables'!$C13,'RPS Balance'!$C$5:$C$30,0),)</f>
        <v>0.40902608000000001</v>
      </c>
      <c r="E13" s="367" t="str">
        <f t="shared" si="0"/>
        <v>2030-2031</v>
      </c>
      <c r="F13" s="367" cm="1">
        <f t="array" ref="F13">INDEX('RPS Balance'!$K$5:$K$30, MATCH('Chapter 3 Tables'!$C13, 'RPS Balance'!$C$5:$C$30,0),)</f>
        <v>141711114.74047989</v>
      </c>
      <c r="G13" s="368" cm="1">
        <f t="array" ref="G13">INDEX('RPS Balance'!$L$5:$L$30, MATCH('Chapter 3 Tables'!$C13,'RPS Balance'!$C$5:$C$30,0),)</f>
        <v>57963541.754728705</v>
      </c>
    </row>
    <row r="14" spans="2:8" ht="14" x14ac:dyDescent="0.3">
      <c r="C14" s="383" t="s">
        <v>30</v>
      </c>
      <c r="D14" s="435" cm="1">
        <f t="array" ref="D14">INDEX('RPS Balance'!$D$5:$D$30,MATCH('Chapter 3 Tables'!$C14,'RPS Balance'!$C$5:$C$30,0),)</f>
        <v>0.41825583530041599</v>
      </c>
      <c r="E14" s="370" t="str">
        <f t="shared" si="0"/>
        <v>2031-2032</v>
      </c>
      <c r="F14" s="370" cm="1">
        <f t="array" ref="F14">INDEX('RPS Balance'!$K$5:$K$30, MATCH('Chapter 3 Tables'!$C14, 'RPS Balance'!$C$5:$C$30,0),)</f>
        <v>153265337.72168949</v>
      </c>
      <c r="G14" s="368" cm="1">
        <f t="array" ref="G14">INDEX('RPS Balance'!$L$5:$L$30, MATCH('Chapter 3 Tables'!$C14,'RPS Balance'!$C$5:$C$30,0),)</f>
        <v>64104121.851385593</v>
      </c>
    </row>
    <row r="15" spans="2:8" ht="14" x14ac:dyDescent="0.3">
      <c r="C15" s="384" t="s">
        <v>31</v>
      </c>
      <c r="D15" s="434" cm="1">
        <f t="array" ref="D15">INDEX('RPS Balance'!$D$5:$D$30,MATCH('Chapter 3 Tables'!$C15,'RPS Balance'!$C$5:$C$30,0),)</f>
        <v>0.42769386187513697</v>
      </c>
      <c r="E15" s="367" t="str">
        <f t="shared" si="0"/>
        <v>2032-2033</v>
      </c>
      <c r="F15" s="367" cm="1">
        <f t="array" ref="F15">INDEX('RPS Balance'!$K$5:$K$30, MATCH('Chapter 3 Tables'!$C15, 'RPS Balance'!$C$5:$C$30,0),)</f>
        <v>166857802.51682109</v>
      </c>
      <c r="G15" s="368" cm="1">
        <f t="array" ref="G15">INDEX('RPS Balance'!$L$5:$L$30, MATCH('Chapter 3 Tables'!$C15,'RPS Balance'!$C$5:$C$30,0),)</f>
        <v>71364057.942418158</v>
      </c>
    </row>
    <row r="16" spans="2:8" ht="14" x14ac:dyDescent="0.3">
      <c r="C16" s="383" t="s">
        <v>32</v>
      </c>
      <c r="D16" s="435" cm="1">
        <f t="array" ref="D16">INDEX('RPS Balance'!$D$5:$D$30,MATCH('Chapter 3 Tables'!$C16,'RPS Balance'!$C$5:$C$30,0),)</f>
        <v>0.43734485940712181</v>
      </c>
      <c r="E16" s="370" t="str">
        <f t="shared" si="0"/>
        <v>2033-2034</v>
      </c>
      <c r="F16" s="370" cm="1">
        <f t="array" ref="F16">INDEX('RPS Balance'!$K$5:$K$30, MATCH('Chapter 3 Tables'!$C16, 'RPS Balance'!$C$5:$C$30,0),)</f>
        <v>178246155.43912634</v>
      </c>
      <c r="G16" s="368" cm="1">
        <f t="array" ref="G16">INDEX('RPS Balance'!$L$5:$L$30, MATCH('Chapter 3 Tables'!$C16,'RPS Balance'!$C$5:$C$30,0),)</f>
        <v>77955039.790384695</v>
      </c>
    </row>
    <row r="17" spans="3:7" ht="14" x14ac:dyDescent="0.3">
      <c r="C17" s="384" t="s">
        <v>33</v>
      </c>
      <c r="D17" s="434" cm="1">
        <f t="array" ref="D17">INDEX('RPS Balance'!$D$5:$D$30,MATCH('Chapter 3 Tables'!$C17,'RPS Balance'!$C$5:$C$30,0),)</f>
        <v>0.44721363362861538</v>
      </c>
      <c r="E17" s="367" t="str">
        <f t="shared" si="0"/>
        <v>2034-2035</v>
      </c>
      <c r="F17" s="367" cm="1">
        <f t="array" ref="F17">INDEX('RPS Balance'!$K$5:$K$30, MATCH('Chapter 3 Tables'!$C17, 'RPS Balance'!$C$5:$C$30,0),)</f>
        <v>189404113.00819948</v>
      </c>
      <c r="G17" s="368" cm="1">
        <f t="array" ref="G17">INDEX('RPS Balance'!$L$5:$L$30, MATCH('Chapter 3 Tables'!$C17,'RPS Balance'!$C$5:$C$30,0),)</f>
        <v>84704101.602601781</v>
      </c>
    </row>
    <row r="18" spans="3:7" ht="14" x14ac:dyDescent="0.3">
      <c r="C18" s="383" t="s">
        <v>34</v>
      </c>
      <c r="D18" s="435" cm="1">
        <f t="array" ref="D18">INDEX('RPS Balance'!$D$5:$D$30,MATCH('Chapter 3 Tables'!$C18,'RPS Balance'!$C$5:$C$30,0),)</f>
        <v>0.45730509871417185</v>
      </c>
      <c r="E18" s="370" t="str">
        <f t="shared" si="0"/>
        <v>2035-2036</v>
      </c>
      <c r="F18" s="370" cm="1">
        <f t="array" ref="F18">INDEX('RPS Balance'!$K$5:$K$30, MATCH('Chapter 3 Tables'!$C18, 'RPS Balance'!$C$5:$C$30,0),)</f>
        <v>199737861.92290545</v>
      </c>
      <c r="G18" s="368" cm="1">
        <f t="array" ref="G18">INDEX('RPS Balance'!$L$5:$L$30, MATCH('Chapter 3 Tables'!$C18,'RPS Balance'!$C$5:$C$30,0),)</f>
        <v>91341142.663611904</v>
      </c>
    </row>
    <row r="19" spans="3:7" ht="14" x14ac:dyDescent="0.3">
      <c r="C19" s="384" t="s">
        <v>35</v>
      </c>
      <c r="D19" s="434" cm="1">
        <f t="array" ref="D19">INDEX('RPS Balance'!$D$5:$D$30,MATCH('Chapter 3 Tables'!$C19,'RPS Balance'!$C$5:$C$30,0),)</f>
        <v>0.46762427972767689</v>
      </c>
      <c r="E19" s="367" t="str">
        <f t="shared" si="0"/>
        <v>2036-2037</v>
      </c>
      <c r="F19" s="367" cm="1">
        <f t="array" ref="F19">INDEX('RPS Balance'!$K$5:$K$30, MATCH('Chapter 3 Tables'!$C19, 'RPS Balance'!$C$5:$C$30,0),)</f>
        <v>208038460.16114455</v>
      </c>
      <c r="G19" s="368" cm="1">
        <f t="array" ref="G19">INDEX('RPS Balance'!$L$5:$L$30, MATCH('Chapter 3 Tables'!$C19,'RPS Balance'!$C$5:$C$30,0),)</f>
        <v>97283835.08851023</v>
      </c>
    </row>
    <row r="20" spans="3:7" ht="14" x14ac:dyDescent="0.3">
      <c r="C20" s="383" t="s">
        <v>36</v>
      </c>
      <c r="D20" s="435" cm="1">
        <f t="array" ref="D20">INDEX('RPS Balance'!$D$5:$D$30,MATCH('Chapter 3 Tables'!$C20,'RPS Balance'!$C$5:$C$30,0),)</f>
        <v>0.47817631512458791</v>
      </c>
      <c r="E20" s="370" t="str">
        <f t="shared" si="0"/>
        <v>2037-2038</v>
      </c>
      <c r="F20" s="370" cm="1">
        <f t="array" ref="F20">INDEX('RPS Balance'!$K$5:$K$30, MATCH('Chapter 3 Tables'!$C20, 'RPS Balance'!$C$5:$C$30,0),)</f>
        <v>213095795.83703044</v>
      </c>
      <c r="G20" s="368" cm="1">
        <f t="array" ref="G20">INDEX('RPS Balance'!$L$5:$L$30, MATCH('Chapter 3 Tables'!$C20,'RPS Balance'!$C$5:$C$30,0),)</f>
        <v>101897362.42189272</v>
      </c>
    </row>
    <row r="21" spans="3:7" ht="14" x14ac:dyDescent="0.3">
      <c r="C21" s="384" t="s">
        <v>37</v>
      </c>
      <c r="D21" s="434" cm="1">
        <f t="array" ref="D21">INDEX('RPS Balance'!$D$5:$D$30,MATCH('Chapter 3 Tables'!$C21,'RPS Balance'!$C$5:$C$30,0),)</f>
        <v>0.48896645931063754</v>
      </c>
      <c r="E21" s="367" t="str">
        <f t="shared" si="0"/>
        <v>2038-2039</v>
      </c>
      <c r="F21" s="367" cm="1">
        <f t="array" ref="F21">INDEX('RPS Balance'!$K$5:$K$30, MATCH('Chapter 3 Tables'!$C21, 'RPS Balance'!$C$5:$C$30,0),)</f>
        <v>215843340.9789879</v>
      </c>
      <c r="G21" s="368" cm="1">
        <f t="array" ref="G21">INDEX('RPS Balance'!$L$5:$L$30, MATCH('Chapter 3 Tables'!$C21,'RPS Balance'!$C$5:$C$30,0),)</f>
        <v>105540154.20427436</v>
      </c>
    </row>
    <row r="22" spans="3:7" ht="14" x14ac:dyDescent="0.3">
      <c r="C22" s="383" t="s">
        <v>38</v>
      </c>
      <c r="D22" s="435" cm="1">
        <f t="array" ref="D22">INDEX('RPS Balance'!$D$5:$D$30,MATCH('Chapter 3 Tables'!$C22,'RPS Balance'!$C$5:$C$30,0),)</f>
        <v>0.50000008525827411</v>
      </c>
      <c r="E22" s="370" t="str">
        <f t="shared" si="0"/>
        <v>2039-2040</v>
      </c>
      <c r="F22" s="370" cm="1">
        <f t="array" ref="F22">INDEX('RPS Balance'!$K$5:$K$30, MATCH('Chapter 3 Tables'!$C22, 'RPS Balance'!$C$5:$C$30,0),)</f>
        <v>216578439.18765157</v>
      </c>
      <c r="G22" s="368" cm="1">
        <f t="array" ref="G22">INDEX('RPS Balance'!$L$5:$L$30, MATCH('Chapter 3 Tables'!$C22,'RPS Balance'!$C$5:$C$30,0),)</f>
        <v>108289238.05892973</v>
      </c>
    </row>
    <row r="23" spans="3:7" ht="14" x14ac:dyDescent="0.3">
      <c r="C23" s="384" t="s">
        <v>39</v>
      </c>
      <c r="D23" s="434" cm="1">
        <f t="array" ref="D23">INDEX('RPS Balance'!$D$5:$D$30,MATCH('Chapter 3 Tables'!$C23,'RPS Balance'!$C$5:$C$30,0),)</f>
        <v>0.5</v>
      </c>
      <c r="E23" s="367" t="str">
        <f t="shared" si="0"/>
        <v>2040-2041</v>
      </c>
      <c r="F23" s="367" cm="1">
        <f t="array" ref="F23">INDEX('RPS Balance'!$K$5:$K$30, MATCH('Chapter 3 Tables'!$C23, 'RPS Balance'!$C$5:$C$30,0),)</f>
        <v>217477386.88652667</v>
      </c>
      <c r="G23" s="368" cm="1">
        <f t="array" ref="G23">INDEX('RPS Balance'!$L$5:$L$30, MATCH('Chapter 3 Tables'!$C23,'RPS Balance'!$C$5:$C$30,0),)</f>
        <v>108738693.44326334</v>
      </c>
    </row>
    <row r="24" spans="3:7" ht="14" x14ac:dyDescent="0.3">
      <c r="C24" s="383" t="s">
        <v>40</v>
      </c>
      <c r="D24" s="435" cm="1">
        <f t="array" ref="D24">INDEX('RPS Balance'!$D$5:$D$30,MATCH('Chapter 3 Tables'!$C24,'RPS Balance'!$C$5:$C$30,0),)</f>
        <v>0.5</v>
      </c>
      <c r="E24" s="370" t="str">
        <f t="shared" si="0"/>
        <v>2041-2042</v>
      </c>
      <c r="F24" s="370" cm="1">
        <f t="array" ref="F24">INDEX('RPS Balance'!$K$5:$K$30, MATCH('Chapter 3 Tables'!$C24, 'RPS Balance'!$C$5:$C$30,0),)</f>
        <v>217968425.93926078</v>
      </c>
      <c r="G24" s="368" cm="1">
        <f t="array" ref="G24">INDEX('RPS Balance'!$L$5:$L$30, MATCH('Chapter 3 Tables'!$C24,'RPS Balance'!$C$5:$C$30,0),)</f>
        <v>108984212.96963039</v>
      </c>
    </row>
    <row r="25" spans="3:7" ht="14" x14ac:dyDescent="0.3">
      <c r="C25" s="384" t="s">
        <v>41</v>
      </c>
      <c r="D25" s="434" cm="1">
        <f t="array" ref="D25">INDEX('RPS Balance'!$D$5:$D$30,MATCH('Chapter 3 Tables'!$C25,'RPS Balance'!$C$5:$C$30,0),)</f>
        <v>0.5</v>
      </c>
      <c r="E25" s="367" t="str">
        <f t="shared" si="0"/>
        <v>2042-2043</v>
      </c>
      <c r="F25" s="367" cm="1">
        <f t="array" ref="F25">INDEX('RPS Balance'!$K$5:$K$30, MATCH('Chapter 3 Tables'!$C25, 'RPS Balance'!$C$5:$C$30,0),)</f>
        <v>218464673.09961012</v>
      </c>
      <c r="G25" s="368" cm="1">
        <f t="array" ref="G25">INDEX('RPS Balance'!$L$5:$L$30, MATCH('Chapter 3 Tables'!$C25,'RPS Balance'!$C$5:$C$30,0),)</f>
        <v>109232336.54980506</v>
      </c>
    </row>
    <row r="26" spans="3:7" ht="14" x14ac:dyDescent="0.3">
      <c r="C26" s="383" t="s">
        <v>42</v>
      </c>
      <c r="D26" s="435" cm="1">
        <f t="array" ref="D26">INDEX('RPS Balance'!$D$5:$D$30,MATCH('Chapter 3 Tables'!$C26,'RPS Balance'!$C$5:$C$30,0),)</f>
        <v>0.5</v>
      </c>
      <c r="E26" s="370" t="str">
        <f t="shared" si="0"/>
        <v>2043-2044</v>
      </c>
      <c r="F26" s="370" cm="1">
        <f t="array" ref="F26">INDEX('RPS Balance'!$K$5:$K$30, MATCH('Chapter 3 Tables'!$C26, 'RPS Balance'!$C$5:$C$30,0),)</f>
        <v>218966199.64744285</v>
      </c>
      <c r="G26" s="368" cm="1">
        <f t="array" ref="G26">INDEX('RPS Balance'!$L$5:$L$30, MATCH('Chapter 3 Tables'!$C26,'RPS Balance'!$C$5:$C$30,0),)</f>
        <v>109483099.82372142</v>
      </c>
    </row>
    <row r="27" spans="3:7" ht="14" x14ac:dyDescent="0.3">
      <c r="C27" s="384" t="s">
        <v>43</v>
      </c>
      <c r="D27" s="434" cm="1">
        <f t="array" ref="D27">INDEX('RPS Balance'!$D$5:$D$30,MATCH('Chapter 3 Tables'!$C27,'RPS Balance'!$C$5:$C$30,0),)</f>
        <v>0.5</v>
      </c>
      <c r="E27" s="367" t="str">
        <f t="shared" si="0"/>
        <v>2044-2045</v>
      </c>
      <c r="F27" s="367" cm="1">
        <f t="array" ref="F27">INDEX('RPS Balance'!$K$5:$K$30, MATCH('Chapter 3 Tables'!$C27, 'RPS Balance'!$C$5:$C$30,0),)</f>
        <v>219863756.90404806</v>
      </c>
      <c r="G27" s="368" cm="1">
        <f t="array" ref="G27">INDEX('RPS Balance'!$L$5:$L$30, MATCH('Chapter 3 Tables'!$C27,'RPS Balance'!$C$5:$C$30,0),)</f>
        <v>109931878.45202403</v>
      </c>
    </row>
    <row r="33" spans="2:8" x14ac:dyDescent="0.25">
      <c r="B33" s="49" t="s">
        <v>405</v>
      </c>
      <c r="C33" s="49" t="s">
        <v>104</v>
      </c>
    </row>
    <row r="35" spans="2:8" ht="40.5" customHeight="1" x14ac:dyDescent="0.25">
      <c r="C35" s="362" t="s">
        <v>105</v>
      </c>
      <c r="D35" s="371" t="s">
        <v>44</v>
      </c>
      <c r="E35" s="363" t="s">
        <v>45</v>
      </c>
      <c r="F35" s="362" t="s">
        <v>46</v>
      </c>
      <c r="G35" s="364" t="s">
        <v>106</v>
      </c>
      <c r="H35" s="358"/>
    </row>
    <row r="36" spans="2:8" ht="14" x14ac:dyDescent="0.3">
      <c r="C36" s="384" t="s">
        <v>21</v>
      </c>
      <c r="D36" s="388" cm="1">
        <f t="array" ref="D36">INDEX('RPS Balance'!$K$5:$K$114, MATCH(1, ('RPS Balance'!$B$5:$B$114='Chapter 3 Tables'!D$35)*('RPS Balance'!$C$5:$C$114='Chapter 3 Tables'!$C36),0),)</f>
        <v>35074493</v>
      </c>
      <c r="E36" s="388" cm="1">
        <f t="array" ref="E36">INDEX('RPS Balance'!$K$5:$K$114, MATCH(1, ('RPS Balance'!$B$5:$B$114='Chapter 3 Tables'!E$35)*('RPS Balance'!$C$5:$C$114='Chapter 3 Tables'!$C36),0),)</f>
        <v>84697301.866293222</v>
      </c>
      <c r="F36" s="388" cm="1">
        <f t="array" ref="F36">INDEX('RPS Balance'!$K$5:$K$114, MATCH(1, ('RPS Balance'!$B$5:$B$114='Chapter 3 Tables'!F$35)*('RPS Balance'!$C$5:$C$114='Chapter 3 Tables'!$C36),0),)</f>
        <v>530532.65745021519</v>
      </c>
      <c r="G36" s="448" cm="1">
        <f t="array" ref="G36">INDEX('RPS Balance'!$K$5:$K$30, MATCH('Chapter 3 Tables'!$C36, 'RPS Balance'!$C$5:$C$30,0),)</f>
        <v>120302327.52374344</v>
      </c>
      <c r="H36" s="35"/>
    </row>
    <row r="37" spans="2:8" ht="14" x14ac:dyDescent="0.3">
      <c r="C37" s="383" t="s">
        <v>22</v>
      </c>
      <c r="D37" s="387" cm="1">
        <f t="array" ref="D37">INDEX('RPS Balance'!$K$5:$K$114, MATCH(1, ('RPS Balance'!$B$5:$B$114='Chapter 3 Tables'!D$35)*('RPS Balance'!$C$5:$C$114='Chapter 3 Tables'!$C37),0),)</f>
        <v>34318518.792809002</v>
      </c>
      <c r="E37" s="387" cm="1">
        <f t="array" ref="E37">INDEX('RPS Balance'!$K$5:$K$114, MATCH(1, ('RPS Balance'!$B$5:$B$114='Chapter 3 Tables'!E$35)*('RPS Balance'!$C$5:$C$114='Chapter 3 Tables'!$C37),0),)</f>
        <v>83439108.509810001</v>
      </c>
      <c r="F37" s="387" cm="1">
        <f t="array" ref="F37">INDEX('RPS Balance'!$K$5:$K$114, MATCH(1, ('RPS Balance'!$B$5:$B$114='Chapter 3 Tables'!F$35)*('RPS Balance'!$C$5:$C$114='Chapter 3 Tables'!$C37),0),)</f>
        <v>526942.64347762323</v>
      </c>
      <c r="G37" s="448" cm="1">
        <f t="array" ref="G37">INDEX('RPS Balance'!$K$5:$K$30, MATCH('Chapter 3 Tables'!$C37, 'RPS Balance'!$C$5:$C$30,0),)</f>
        <v>118284569.94609663</v>
      </c>
      <c r="H37" s="35"/>
    </row>
    <row r="38" spans="2:8" ht="14" x14ac:dyDescent="0.3">
      <c r="C38" s="384" t="s">
        <v>23</v>
      </c>
      <c r="D38" s="388" cm="1">
        <f t="array" ref="D38">INDEX('RPS Balance'!$K$5:$K$114, MATCH(1, ('RPS Balance'!$B$5:$B$114='Chapter 3 Tables'!D$35)*('RPS Balance'!$C$5:$C$114='Chapter 3 Tables'!$C38),0),)</f>
        <v>33963264.598822832</v>
      </c>
      <c r="E38" s="388" cm="1">
        <f t="array" ref="E38">INDEX('RPS Balance'!$K$5:$K$114, MATCH(1, ('RPS Balance'!$B$5:$B$114='Chapter 3 Tables'!E$35)*('RPS Balance'!$C$5:$C$114='Chapter 3 Tables'!$C38),0),)</f>
        <v>82956872.015999988</v>
      </c>
      <c r="F38" s="388" cm="1">
        <f t="array" ref="F38">INDEX('RPS Balance'!$K$5:$K$114, MATCH(1, ('RPS Balance'!$B$5:$B$114='Chapter 3 Tables'!F$35)*('RPS Balance'!$C$5:$C$114='Chapter 3 Tables'!$C38),0),)</f>
        <v>528397.803846856</v>
      </c>
      <c r="G38" s="448" cm="1">
        <f t="array" ref="G38">INDEX('RPS Balance'!$K$5:$K$30, MATCH('Chapter 3 Tables'!$C38, 'RPS Balance'!$C$5:$C$30,0),)</f>
        <v>117448534.41866967</v>
      </c>
      <c r="H38" s="35"/>
    </row>
    <row r="39" spans="2:8" ht="14" x14ac:dyDescent="0.3">
      <c r="C39" s="383" t="s">
        <v>24</v>
      </c>
      <c r="D39" s="387" cm="1">
        <f t="array" ref="D39">INDEX('RPS Balance'!$K$5:$K$114, MATCH(1, ('RPS Balance'!$B$5:$B$114='Chapter 3 Tables'!D$35)*('RPS Balance'!$C$5:$C$114='Chapter 3 Tables'!$C39),0),)</f>
        <v>33148972.924534831</v>
      </c>
      <c r="E39" s="387" cm="1">
        <f t="array" ref="E39">INDEX('RPS Balance'!$K$5:$K$114, MATCH(1, ('RPS Balance'!$B$5:$B$114='Chapter 3 Tables'!E$35)*('RPS Balance'!$C$5:$C$114='Chapter 3 Tables'!$C39),0),)</f>
        <v>84979000</v>
      </c>
      <c r="F39" s="387" cm="1">
        <f t="array" ref="F39">INDEX('RPS Balance'!$K$5:$K$114, MATCH(1, ('RPS Balance'!$B$5:$B$114='Chapter 3 Tables'!F$35)*('RPS Balance'!$C$5:$C$114='Chapter 3 Tables'!$C39),0),)</f>
        <v>474185.18338297057</v>
      </c>
      <c r="G39" s="448" cm="1">
        <f t="array" ref="G39">INDEX('RPS Balance'!$K$5:$K$30, MATCH('Chapter 3 Tables'!$C39, 'RPS Balance'!$C$5:$C$30,0),)</f>
        <v>118602158.1079178</v>
      </c>
      <c r="H39" s="35"/>
    </row>
    <row r="40" spans="2:8" ht="14" x14ac:dyDescent="0.3">
      <c r="C40" s="384" t="s">
        <v>25</v>
      </c>
      <c r="D40" s="388" cm="1">
        <f t="array" ref="D40">INDEX('RPS Balance'!$K$5:$K$114, MATCH(1, ('RPS Balance'!$B$5:$B$114='Chapter 3 Tables'!D$35)*('RPS Balance'!$C$5:$C$114='Chapter 3 Tables'!$C40),0),)</f>
        <v>33772219.816309474</v>
      </c>
      <c r="E40" s="388" cm="1">
        <f t="array" ref="E40">INDEX('RPS Balance'!$K$5:$K$114, MATCH(1, ('RPS Balance'!$B$5:$B$114='Chapter 3 Tables'!E$35)*('RPS Balance'!$C$5:$C$114='Chapter 3 Tables'!$C40),0),)</f>
        <v>83718451.158000007</v>
      </c>
      <c r="F40" s="388" cm="1">
        <f t="array" ref="F40">INDEX('RPS Balance'!$K$5:$K$114, MATCH(1, ('RPS Balance'!$B$5:$B$114='Chapter 3 Tables'!F$35)*('RPS Balance'!$C$5:$C$114='Chapter 3 Tables'!$C40),0),)</f>
        <v>450489.89771323086</v>
      </c>
      <c r="G40" s="448" cm="1">
        <f t="array" ref="G40">INDEX('RPS Balance'!$K$5:$K$30, MATCH('Chapter 3 Tables'!$C40, 'RPS Balance'!$C$5:$C$30,0),)</f>
        <v>117941160.8720227</v>
      </c>
      <c r="H40" s="35"/>
    </row>
    <row r="41" spans="2:8" ht="14" x14ac:dyDescent="0.3">
      <c r="C41" s="383" t="s">
        <v>26</v>
      </c>
      <c r="D41" s="387" cm="1">
        <f t="array" ref="D41">INDEX('RPS Balance'!$K$5:$K$114, MATCH(1, ('RPS Balance'!$B$5:$B$114='Chapter 3 Tables'!D$35)*('RPS Balance'!$C$5:$C$114='Chapter 3 Tables'!$C41),0),)</f>
        <v>38243717.577435941</v>
      </c>
      <c r="E41" s="387" cm="1">
        <f t="array" ref="E41">INDEX('RPS Balance'!$K$5:$K$114, MATCH(1, ('RPS Balance'!$B$5:$B$114='Chapter 3 Tables'!E$35)*('RPS Balance'!$C$5:$C$114='Chapter 3 Tables'!$C41),0),)</f>
        <v>84378123.927000001</v>
      </c>
      <c r="F41" s="387" cm="1">
        <f t="array" ref="F41">INDEX('RPS Balance'!$K$5:$K$114, MATCH(1, ('RPS Balance'!$B$5:$B$114='Chapter 3 Tables'!F$35)*('RPS Balance'!$C$5:$C$114='Chapter 3 Tables'!$C41),0),)</f>
        <v>452085.12135465542</v>
      </c>
      <c r="G41" s="448" cm="1">
        <f t="array" ref="G41">INDEX('RPS Balance'!$K$5:$K$30, MATCH('Chapter 3 Tables'!$C41, 'RPS Balance'!$C$5:$C$30,0),)</f>
        <v>123073926.6257906</v>
      </c>
      <c r="H41" s="35"/>
    </row>
    <row r="42" spans="2:8" ht="14" x14ac:dyDescent="0.3">
      <c r="C42" s="384" t="s">
        <v>27</v>
      </c>
      <c r="D42" s="388" cm="1">
        <f t="array" ref="D42">INDEX('RPS Balance'!$K$5:$K$114, MATCH(1, ('RPS Balance'!$B$5:$B$114='Chapter 3 Tables'!D$35)*('RPS Balance'!$C$5:$C$114='Chapter 3 Tables'!$C42),0),)</f>
        <v>40258979.53881333</v>
      </c>
      <c r="E42" s="388" cm="1">
        <f t="array" ref="E42">INDEX('RPS Balance'!$K$5:$K$114, MATCH(1, ('RPS Balance'!$B$5:$B$114='Chapter 3 Tables'!E$35)*('RPS Balance'!$C$5:$C$114='Chapter 3 Tables'!$C42),0),)</f>
        <v>86873047.181999996</v>
      </c>
      <c r="F42" s="388" cm="1">
        <f t="array" ref="F42">INDEX('RPS Balance'!$K$5:$K$114, MATCH(1, ('RPS Balance'!$B$5:$B$114='Chapter 3 Tables'!F$35)*('RPS Balance'!$C$5:$C$114='Chapter 3 Tables'!$C42),0),)</f>
        <v>453610.95084678807</v>
      </c>
      <c r="G42" s="448" cm="1">
        <f t="array" ref="G42">INDEX('RPS Balance'!$K$5:$K$30, MATCH('Chapter 3 Tables'!$C42, 'RPS Balance'!$C$5:$C$30,0),)</f>
        <v>127585637.67166013</v>
      </c>
      <c r="H42" s="35"/>
    </row>
    <row r="43" spans="2:8" ht="14" x14ac:dyDescent="0.3">
      <c r="C43" s="383" t="s">
        <v>28</v>
      </c>
      <c r="D43" s="387" cm="1">
        <f t="array" ref="D43">INDEX('RPS Balance'!$K$5:$K$114, MATCH(1, ('RPS Balance'!$B$5:$B$114='Chapter 3 Tables'!D$35)*('RPS Balance'!$C$5:$C$114='Chapter 3 Tables'!$C43),0),)</f>
        <v>40292099.388937138</v>
      </c>
      <c r="E43" s="387" cm="1">
        <f t="array" ref="E43">INDEX('RPS Balance'!$K$5:$K$114, MATCH(1, ('RPS Balance'!$B$5:$B$114='Chapter 3 Tables'!E$35)*('RPS Balance'!$C$5:$C$114='Chapter 3 Tables'!$C43),0),)</f>
        <v>92010320.211999997</v>
      </c>
      <c r="F43" s="387" cm="1">
        <f t="array" ref="F43">INDEX('RPS Balance'!$K$5:$K$114, MATCH(1, ('RPS Balance'!$B$5:$B$114='Chapter 3 Tables'!F$35)*('RPS Balance'!$C$5:$C$114='Chapter 3 Tables'!$C43),0),)</f>
        <v>455289.06189242634</v>
      </c>
      <c r="G43" s="448" cm="1">
        <f t="array" ref="G43">INDEX('RPS Balance'!$K$5:$K$30, MATCH('Chapter 3 Tables'!$C43, 'RPS Balance'!$C$5:$C$30,0),)</f>
        <v>132757708.66282955</v>
      </c>
      <c r="H43" s="35"/>
    </row>
    <row r="44" spans="2:8" ht="14" x14ac:dyDescent="0.3">
      <c r="C44" s="384" t="s">
        <v>29</v>
      </c>
      <c r="D44" s="388" cm="1">
        <f t="array" ref="D44">INDEX('RPS Balance'!$K$5:$K$114, MATCH(1, ('RPS Balance'!$B$5:$B$114='Chapter 3 Tables'!D$35)*('RPS Balance'!$C$5:$C$114='Chapter 3 Tables'!$C44),0),)</f>
        <v>40292099.388937138</v>
      </c>
      <c r="E44" s="388" cm="1">
        <f t="array" ref="E44">INDEX('RPS Balance'!$K$5:$K$114, MATCH(1, ('RPS Balance'!$B$5:$B$114='Chapter 3 Tables'!E$35)*('RPS Balance'!$C$5:$C$114='Chapter 3 Tables'!$C44),0),)</f>
        <v>100962204.252</v>
      </c>
      <c r="F44" s="388" cm="1">
        <f t="array" ref="F44">INDEX('RPS Balance'!$K$5:$K$114, MATCH(1, ('RPS Balance'!$B$5:$B$114='Chapter 3 Tables'!F$35)*('RPS Balance'!$C$5:$C$114='Chapter 3 Tables'!$C44),0),)</f>
        <v>456811.0995427306</v>
      </c>
      <c r="G44" s="448" cm="1">
        <f t="array" ref="G44">INDEX('RPS Balance'!$K$5:$K$30, MATCH('Chapter 3 Tables'!$C44, 'RPS Balance'!$C$5:$C$30,0),)</f>
        <v>141711114.74047989</v>
      </c>
      <c r="H44" s="35"/>
    </row>
    <row r="45" spans="2:8" ht="14" x14ac:dyDescent="0.3">
      <c r="C45" s="383" t="s">
        <v>30</v>
      </c>
      <c r="D45" s="387" cm="1">
        <f t="array" ref="D45">INDEX('RPS Balance'!$K$5:$K$114, MATCH(1, ('RPS Balance'!$B$5:$B$114='Chapter 3 Tables'!D$35)*('RPS Balance'!$C$5:$C$114='Chapter 3 Tables'!$C45),0),)</f>
        <v>40292099.388937138</v>
      </c>
      <c r="E45" s="387" cm="1">
        <f t="array" ref="E45">INDEX('RPS Balance'!$K$5:$K$114, MATCH(1, ('RPS Balance'!$B$5:$B$114='Chapter 3 Tables'!E$35)*('RPS Balance'!$C$5:$C$114='Chapter 3 Tables'!$C45),0),)</f>
        <v>112515043.31999999</v>
      </c>
      <c r="F45" s="387" cm="1">
        <f t="array" ref="F45">INDEX('RPS Balance'!$K$5:$K$114, MATCH(1, ('RPS Balance'!$B$5:$B$114='Chapter 3 Tables'!F$35)*('RPS Balance'!$C$5:$C$114='Chapter 3 Tables'!$C45),0),)</f>
        <v>458195.01275235246</v>
      </c>
      <c r="G45" s="448" cm="1">
        <f t="array" ref="G45">INDEX('RPS Balance'!$K$5:$K$30, MATCH('Chapter 3 Tables'!$C45, 'RPS Balance'!$C$5:$C$30,0),)</f>
        <v>153265337.72168949</v>
      </c>
      <c r="H45" s="35"/>
    </row>
    <row r="46" spans="2:8" ht="14" x14ac:dyDescent="0.3">
      <c r="C46" s="384" t="s">
        <v>31</v>
      </c>
      <c r="D46" s="388" cm="1">
        <f t="array" ref="D46">INDEX('RPS Balance'!$K$5:$K$114, MATCH(1, ('RPS Balance'!$B$5:$B$114='Chapter 3 Tables'!D$35)*('RPS Balance'!$C$5:$C$114='Chapter 3 Tables'!$C46),0),)</f>
        <v>40292099.388937138</v>
      </c>
      <c r="E46" s="388" cm="1">
        <f t="array" ref="E46">INDEX('RPS Balance'!$K$5:$K$114, MATCH(1, ('RPS Balance'!$B$5:$B$114='Chapter 3 Tables'!E$35)*('RPS Balance'!$C$5:$C$114='Chapter 3 Tables'!$C46),0),)</f>
        <v>126106170.34900001</v>
      </c>
      <c r="F46" s="388" cm="1">
        <f t="array" ref="F46">INDEX('RPS Balance'!$K$5:$K$114, MATCH(1, ('RPS Balance'!$B$5:$B$114='Chapter 3 Tables'!F$35)*('RPS Balance'!$C$5:$C$114='Chapter 3 Tables'!$C46),0),)</f>
        <v>459532.77888393635</v>
      </c>
      <c r="G46" s="448" cm="1">
        <f t="array" ref="G46">INDEX('RPS Balance'!$K$5:$K$30, MATCH('Chapter 3 Tables'!$C46, 'RPS Balance'!$C$5:$C$30,0),)</f>
        <v>166857802.51682109</v>
      </c>
      <c r="H46" s="35"/>
    </row>
    <row r="47" spans="2:8" ht="14" x14ac:dyDescent="0.3">
      <c r="C47" s="383" t="s">
        <v>32</v>
      </c>
      <c r="D47" s="387" cm="1">
        <f t="array" ref="D47">INDEX('RPS Balance'!$K$5:$K$114, MATCH(1, ('RPS Balance'!$B$5:$B$114='Chapter 3 Tables'!D$35)*('RPS Balance'!$C$5:$C$114='Chapter 3 Tables'!$C47),0),)</f>
        <v>40292099.388937138</v>
      </c>
      <c r="E47" s="387" cm="1">
        <f t="array" ref="E47">INDEX('RPS Balance'!$K$5:$K$114, MATCH(1, ('RPS Balance'!$B$5:$B$114='Chapter 3 Tables'!E$35)*('RPS Balance'!$C$5:$C$114='Chapter 3 Tables'!$C47),0),)</f>
        <v>137493038.62599999</v>
      </c>
      <c r="F47" s="387" cm="1">
        <f t="array" ref="F47">INDEX('RPS Balance'!$K$5:$K$114, MATCH(1, ('RPS Balance'!$B$5:$B$114='Chapter 3 Tables'!F$35)*('RPS Balance'!$C$5:$C$114='Chapter 3 Tables'!$C47),0),)</f>
        <v>461017.42418922368</v>
      </c>
      <c r="G47" s="448" cm="1">
        <f t="array" ref="G47">INDEX('RPS Balance'!$K$5:$K$30, MATCH('Chapter 3 Tables'!$C47, 'RPS Balance'!$C$5:$C$30,0),)</f>
        <v>178246155.43912634</v>
      </c>
      <c r="H47" s="35"/>
    </row>
    <row r="48" spans="2:8" ht="14" x14ac:dyDescent="0.3">
      <c r="C48" s="384" t="s">
        <v>33</v>
      </c>
      <c r="D48" s="388" cm="1">
        <f t="array" ref="D48">INDEX('RPS Balance'!$K$5:$K$114, MATCH(1, ('RPS Balance'!$B$5:$B$114='Chapter 3 Tables'!D$35)*('RPS Balance'!$C$5:$C$114='Chapter 3 Tables'!$C48),0),)</f>
        <v>40292099.388937138</v>
      </c>
      <c r="E48" s="388" cm="1">
        <f t="array" ref="E48">INDEX('RPS Balance'!$K$5:$K$114, MATCH(1, ('RPS Balance'!$B$5:$B$114='Chapter 3 Tables'!E$35)*('RPS Balance'!$C$5:$C$114='Chapter 3 Tables'!$C48),0),)</f>
        <v>148649662.15600002</v>
      </c>
      <c r="F48" s="388" cm="1">
        <f t="array" ref="F48">INDEX('RPS Balance'!$K$5:$K$114, MATCH(1, ('RPS Balance'!$B$5:$B$114='Chapter 3 Tables'!F$35)*('RPS Balance'!$C$5:$C$114='Chapter 3 Tables'!$C48),0),)</f>
        <v>462351.46326232603</v>
      </c>
      <c r="G48" s="448" cm="1">
        <f t="array" ref="G48">INDEX('RPS Balance'!$K$5:$K$30, MATCH('Chapter 3 Tables'!$C48, 'RPS Balance'!$C$5:$C$30,0),)</f>
        <v>189404113.00819948</v>
      </c>
      <c r="H48" s="35"/>
    </row>
    <row r="49" spans="2:17" ht="14" x14ac:dyDescent="0.3">
      <c r="C49" s="383" t="s">
        <v>34</v>
      </c>
      <c r="D49" s="387" cm="1">
        <f t="array" ref="D49">INDEX('RPS Balance'!$K$5:$K$114, MATCH(1, ('RPS Balance'!$B$5:$B$114='Chapter 3 Tables'!D$35)*('RPS Balance'!$C$5:$C$114='Chapter 3 Tables'!$C49),0),)</f>
        <v>40292099.388937138</v>
      </c>
      <c r="E49" s="387" cm="1">
        <f t="array" ref="E49">INDEX('RPS Balance'!$K$5:$K$114, MATCH(1, ('RPS Balance'!$B$5:$B$114='Chapter 3 Tables'!E$35)*('RPS Balance'!$C$5:$C$114='Chapter 3 Tables'!$C49),0),)</f>
        <v>158982132.35600001</v>
      </c>
      <c r="F49" s="387" cm="1">
        <f t="array" ref="F49">INDEX('RPS Balance'!$K$5:$K$114, MATCH(1, ('RPS Balance'!$B$5:$B$114='Chapter 3 Tables'!F$35)*('RPS Balance'!$C$5:$C$114='Chapter 3 Tables'!$C49),0),)</f>
        <v>463630.17796827952</v>
      </c>
      <c r="G49" s="448" cm="1">
        <f t="array" ref="G49">INDEX('RPS Balance'!$K$5:$K$30, MATCH('Chapter 3 Tables'!$C49, 'RPS Balance'!$C$5:$C$30,0),)</f>
        <v>199737861.92290545</v>
      </c>
      <c r="H49" s="35"/>
    </row>
    <row r="50" spans="2:17" ht="14" x14ac:dyDescent="0.3">
      <c r="C50" s="384" t="s">
        <v>35</v>
      </c>
      <c r="D50" s="388" cm="1">
        <f t="array" ref="D50">INDEX('RPS Balance'!$K$5:$K$114, MATCH(1, ('RPS Balance'!$B$5:$B$114='Chapter 3 Tables'!D$35)*('RPS Balance'!$C$5:$C$114='Chapter 3 Tables'!$C50),0),)</f>
        <v>40292099.388937138</v>
      </c>
      <c r="E50" s="388" cm="1">
        <f t="array" ref="E50">INDEX('RPS Balance'!$K$5:$K$114, MATCH(1, ('RPS Balance'!$B$5:$B$114='Chapter 3 Tables'!E$35)*('RPS Balance'!$C$5:$C$114='Chapter 3 Tables'!$C50),0),)</f>
        <v>167281513.79400003</v>
      </c>
      <c r="F50" s="388" cm="1">
        <f t="array" ref="F50">INDEX('RPS Balance'!$K$5:$K$114, MATCH(1, ('RPS Balance'!$B$5:$B$114='Chapter 3 Tables'!F$35)*('RPS Balance'!$C$5:$C$114='Chapter 3 Tables'!$C50),0),)</f>
        <v>464846.97820737719</v>
      </c>
      <c r="G50" s="448" cm="1">
        <f t="array" ref="G50">INDEX('RPS Balance'!$K$5:$K$30, MATCH('Chapter 3 Tables'!$C50, 'RPS Balance'!$C$5:$C$30,0),)</f>
        <v>208038460.16114455</v>
      </c>
      <c r="H50" s="35"/>
    </row>
    <row r="51" spans="2:17" ht="14" x14ac:dyDescent="0.3">
      <c r="C51" s="383" t="s">
        <v>36</v>
      </c>
      <c r="D51" s="387" cm="1">
        <f t="array" ref="D51">INDEX('RPS Balance'!$K$5:$K$114, MATCH(1, ('RPS Balance'!$B$5:$B$114='Chapter 3 Tables'!D$35)*('RPS Balance'!$C$5:$C$114='Chapter 3 Tables'!$C51),0),)</f>
        <v>40292099.388937138</v>
      </c>
      <c r="E51" s="387" cm="1">
        <f t="array" ref="E51">INDEX('RPS Balance'!$K$5:$K$114, MATCH(1, ('RPS Balance'!$B$5:$B$114='Chapter 3 Tables'!E$35)*('RPS Balance'!$C$5:$C$114='Chapter 3 Tables'!$C51),0),)</f>
        <v>172337430.52200001</v>
      </c>
      <c r="F51" s="387" cm="1">
        <f t="array" ref="F51">INDEX('RPS Balance'!$K$5:$K$114, MATCH(1, ('RPS Balance'!$B$5:$B$114='Chapter 3 Tables'!F$35)*('RPS Balance'!$C$5:$C$114='Chapter 3 Tables'!$C51),0),)</f>
        <v>466265.92609328864</v>
      </c>
      <c r="G51" s="448" cm="1">
        <f t="array" ref="G51">INDEX('RPS Balance'!$K$5:$K$30, MATCH('Chapter 3 Tables'!$C51, 'RPS Balance'!$C$5:$C$30,0),)</f>
        <v>213095795.83703044</v>
      </c>
      <c r="H51" s="35"/>
    </row>
    <row r="52" spans="2:17" ht="14" x14ac:dyDescent="0.3">
      <c r="C52" s="384" t="s">
        <v>37</v>
      </c>
      <c r="D52" s="388" cm="1">
        <f t="array" ref="D52">INDEX('RPS Balance'!$K$5:$K$114, MATCH(1, ('RPS Balance'!$B$5:$B$114='Chapter 3 Tables'!D$35)*('RPS Balance'!$C$5:$C$114='Chapter 3 Tables'!$C52),0),)</f>
        <v>40292099.388937138</v>
      </c>
      <c r="E52" s="388" cm="1">
        <f t="array" ref="E52">INDEX('RPS Balance'!$K$5:$K$114, MATCH(1, ('RPS Balance'!$B$5:$B$114='Chapter 3 Tables'!E$35)*('RPS Balance'!$C$5:$C$114='Chapter 3 Tables'!$C52),0),)</f>
        <v>175083636.454</v>
      </c>
      <c r="F52" s="388" cm="1">
        <f t="array" ref="F52">INDEX('RPS Balance'!$K$5:$K$114, MATCH(1, ('RPS Balance'!$B$5:$B$114='Chapter 3 Tables'!F$35)*('RPS Balance'!$C$5:$C$114='Chapter 3 Tables'!$C52),0),)</f>
        <v>467605.13605077111</v>
      </c>
      <c r="G52" s="448" cm="1">
        <f t="array" ref="G52">INDEX('RPS Balance'!$K$5:$K$30, MATCH('Chapter 3 Tables'!$C52, 'RPS Balance'!$C$5:$C$30,0),)</f>
        <v>215843340.9789879</v>
      </c>
      <c r="H52" s="35"/>
    </row>
    <row r="53" spans="2:17" ht="14" x14ac:dyDescent="0.3">
      <c r="C53" s="383" t="s">
        <v>38</v>
      </c>
      <c r="D53" s="387" cm="1">
        <f t="array" ref="D53">INDEX('RPS Balance'!$K$5:$K$114, MATCH(1, ('RPS Balance'!$B$5:$B$114='Chapter 3 Tables'!D$35)*('RPS Balance'!$C$5:$C$114='Chapter 3 Tables'!$C53),0),)</f>
        <v>40292099.388937138</v>
      </c>
      <c r="E53" s="387" cm="1">
        <f t="array" ref="E53">INDEX('RPS Balance'!$K$5:$K$114, MATCH(1, ('RPS Balance'!$B$5:$B$114='Chapter 3 Tables'!E$35)*('RPS Balance'!$C$5:$C$114='Chapter 3 Tables'!$C53),0),)</f>
        <v>175817445.73500001</v>
      </c>
      <c r="F53" s="387" cm="1">
        <f t="array" ref="F53">INDEX('RPS Balance'!$K$5:$K$114, MATCH(1, ('RPS Balance'!$B$5:$B$114='Chapter 3 Tables'!F$35)*('RPS Balance'!$C$5:$C$114='Chapter 3 Tables'!$C53),0),)</f>
        <v>468894.06371441437</v>
      </c>
      <c r="G53" s="448" cm="1">
        <f t="array" ref="G53">INDEX('RPS Balance'!$K$5:$K$30, MATCH('Chapter 3 Tables'!$C53, 'RPS Balance'!$C$5:$C$30,0),)</f>
        <v>216578439.18765157</v>
      </c>
      <c r="H53" s="35"/>
    </row>
    <row r="54" spans="2:17" ht="14" x14ac:dyDescent="0.3">
      <c r="C54" s="384" t="s">
        <v>39</v>
      </c>
      <c r="D54" s="388" cm="1">
        <f t="array" ref="D54">INDEX('RPS Balance'!$K$5:$K$114, MATCH(1, ('RPS Balance'!$B$5:$B$114='Chapter 3 Tables'!D$35)*('RPS Balance'!$C$5:$C$114='Chapter 3 Tables'!$C54),0),)</f>
        <v>40292099.388937138</v>
      </c>
      <c r="E54" s="388" cm="1">
        <f t="array" ref="E54">INDEX('RPS Balance'!$K$5:$K$114, MATCH(1, ('RPS Balance'!$B$5:$B$114='Chapter 3 Tables'!E$35)*('RPS Balance'!$C$5:$C$114='Chapter 3 Tables'!$C54),0),)</f>
        <v>176715192.53599998</v>
      </c>
      <c r="F54" s="388" cm="1">
        <f t="array" ref="F54">INDEX('RPS Balance'!$K$5:$K$114, MATCH(1, ('RPS Balance'!$B$5:$B$114='Chapter 3 Tables'!F$35)*('RPS Balance'!$C$5:$C$114='Chapter 3 Tables'!$C54),0),)</f>
        <v>470094.96158954303</v>
      </c>
      <c r="G54" s="448" cm="1">
        <f t="array" ref="G54">INDEX('RPS Balance'!$K$5:$K$30, MATCH('Chapter 3 Tables'!$C54, 'RPS Balance'!$C$5:$C$30,0),)</f>
        <v>217477386.88652667</v>
      </c>
      <c r="H54" s="35"/>
    </row>
    <row r="55" spans="2:17" ht="14" x14ac:dyDescent="0.3">
      <c r="C55" s="383" t="s">
        <v>40</v>
      </c>
      <c r="D55" s="387" cm="1">
        <f t="array" ref="D55">INDEX('RPS Balance'!$K$5:$K$114, MATCH(1, ('RPS Balance'!$B$5:$B$114='Chapter 3 Tables'!D$35)*('RPS Balance'!$C$5:$C$114='Chapter 3 Tables'!$C55),0),)</f>
        <v>40292099.388937138</v>
      </c>
      <c r="E55" s="387" cm="1">
        <f t="array" ref="E55">INDEX('RPS Balance'!$K$5:$K$114, MATCH(1, ('RPS Balance'!$B$5:$B$114='Chapter 3 Tables'!E$35)*('RPS Balance'!$C$5:$C$114='Chapter 3 Tables'!$C55),0),)</f>
        <v>177204914.48499998</v>
      </c>
      <c r="F55" s="387" cm="1">
        <f t="array" ref="F55">INDEX('RPS Balance'!$K$5:$K$114, MATCH(1, ('RPS Balance'!$B$5:$B$114='Chapter 3 Tables'!F$35)*('RPS Balance'!$C$5:$C$114='Chapter 3 Tables'!$C55),0),)</f>
        <v>471412.06532363727</v>
      </c>
      <c r="G55" s="448" cm="1">
        <f t="array" ref="G55">INDEX('RPS Balance'!$K$5:$K$30, MATCH('Chapter 3 Tables'!$C55, 'RPS Balance'!$C$5:$C$30,0),)</f>
        <v>217968425.93926078</v>
      </c>
      <c r="H55" s="35"/>
    </row>
    <row r="56" spans="2:17" ht="14" x14ac:dyDescent="0.3">
      <c r="C56" s="384" t="s">
        <v>41</v>
      </c>
      <c r="D56" s="388" cm="1">
        <f t="array" ref="D56">INDEX('RPS Balance'!$K$5:$K$114, MATCH(1, ('RPS Balance'!$B$5:$B$114='Chapter 3 Tables'!D$35)*('RPS Balance'!$C$5:$C$114='Chapter 3 Tables'!$C56),0),)</f>
        <v>40292099.388937138</v>
      </c>
      <c r="E56" s="388" cm="1">
        <f t="array" ref="E56">INDEX('RPS Balance'!$K$5:$K$114, MATCH(1, ('RPS Balance'!$B$5:$B$114='Chapter 3 Tables'!E$35)*('RPS Balance'!$C$5:$C$114='Chapter 3 Tables'!$C56),0),)</f>
        <v>177699945.78799999</v>
      </c>
      <c r="F56" s="388" cm="1">
        <f t="array" ref="F56">INDEX('RPS Balance'!$K$5:$K$114, MATCH(1, ('RPS Balance'!$B$5:$B$114='Chapter 3 Tables'!F$35)*('RPS Balance'!$C$5:$C$114='Chapter 3 Tables'!$C56),0),)</f>
        <v>472627.92267299304</v>
      </c>
      <c r="G56" s="448" cm="1">
        <f t="array" ref="G56">INDEX('RPS Balance'!$K$5:$K$30, MATCH('Chapter 3 Tables'!$C56, 'RPS Balance'!$C$5:$C$30,0),)</f>
        <v>218464673.09961012</v>
      </c>
      <c r="H56" s="35"/>
    </row>
    <row r="57" spans="2:17" ht="14" x14ac:dyDescent="0.3">
      <c r="C57" s="383" t="s">
        <v>42</v>
      </c>
      <c r="D57" s="387" cm="1">
        <f t="array" ref="D57">INDEX('RPS Balance'!$K$5:$K$114, MATCH(1, ('RPS Balance'!$B$5:$B$114='Chapter 3 Tables'!D$35)*('RPS Balance'!$C$5:$C$114='Chapter 3 Tables'!$C57),0),)</f>
        <v>40292099.388937138</v>
      </c>
      <c r="E57" s="387" cm="1">
        <f t="array" ref="E57">INDEX('RPS Balance'!$K$5:$K$114, MATCH(1, ('RPS Balance'!$B$5:$B$114='Chapter 3 Tables'!E$35)*('RPS Balance'!$C$5:$C$114='Chapter 3 Tables'!$C57),0),)</f>
        <v>178200352.41900003</v>
      </c>
      <c r="F57" s="387" cm="1">
        <f t="array" ref="F57">INDEX('RPS Balance'!$K$5:$K$114, MATCH(1, ('RPS Balance'!$B$5:$B$114='Chapter 3 Tables'!F$35)*('RPS Balance'!$C$5:$C$114='Chapter 3 Tables'!$C57),0),)</f>
        <v>473747.83950568415</v>
      </c>
      <c r="G57" s="448" cm="1">
        <f t="array" ref="G57">INDEX('RPS Balance'!$K$5:$K$30, MATCH('Chapter 3 Tables'!$C57, 'RPS Balance'!$C$5:$C$30,0),)</f>
        <v>218966199.64744285</v>
      </c>
      <c r="H57" s="35"/>
    </row>
    <row r="58" spans="2:17" ht="14" x14ac:dyDescent="0.3">
      <c r="C58" s="384" t="s">
        <v>43</v>
      </c>
      <c r="D58" s="388" cm="1">
        <f t="array" ref="D58">INDEX('RPS Balance'!$K$5:$K$114, MATCH(1, ('RPS Balance'!$B$5:$B$114='Chapter 3 Tables'!D$35)*('RPS Balance'!$C$5:$C$114='Chapter 3 Tables'!$C58),0),)</f>
        <v>40292099.388937138</v>
      </c>
      <c r="E58" s="388" cm="1">
        <f t="array" ref="E58">INDEX('RPS Balance'!$K$5:$K$114, MATCH(1, ('RPS Balance'!$B$5:$B$114='Chapter 3 Tables'!E$35)*('RPS Balance'!$C$5:$C$114='Chapter 3 Tables'!$C58),0),)</f>
        <v>179096856.31599998</v>
      </c>
      <c r="F58" s="388" cm="1">
        <f t="array" ref="F58">INDEX('RPS Balance'!$K$5:$K$114, MATCH(1, ('RPS Balance'!$B$5:$B$114='Chapter 3 Tables'!F$35)*('RPS Balance'!$C$5:$C$114='Chapter 3 Tables'!$C58),0),)</f>
        <v>474801.19911092817</v>
      </c>
      <c r="G58" s="448" cm="1">
        <f t="array" ref="G58">INDEX('RPS Balance'!$K$5:$K$30, MATCH('Chapter 3 Tables'!$C58, 'RPS Balance'!$C$5:$C$30,0),)</f>
        <v>219863756.90404806</v>
      </c>
      <c r="H58" s="35"/>
    </row>
    <row r="64" spans="2:17" ht="12" x14ac:dyDescent="0.25">
      <c r="B64" s="49" t="s">
        <v>114</v>
      </c>
      <c r="C64" s="49" t="s">
        <v>408</v>
      </c>
      <c r="D64" s="49"/>
      <c r="E64" s="49"/>
      <c r="G64" s="358"/>
      <c r="H64" s="49"/>
      <c r="I64" s="49"/>
      <c r="J64" s="49"/>
      <c r="K64" s="49"/>
      <c r="L64" s="49"/>
      <c r="M64" s="49"/>
      <c r="N64" s="49"/>
      <c r="O64" s="49"/>
      <c r="P64" s="49"/>
      <c r="Q64" s="49"/>
    </row>
    <row r="65" spans="3:27" ht="15.5" x14ac:dyDescent="0.25">
      <c r="D65" s="43" t="s">
        <v>107</v>
      </c>
      <c r="E65" s="43" t="s">
        <v>107</v>
      </c>
      <c r="F65" s="43" t="s">
        <v>107</v>
      </c>
      <c r="G65" s="43" t="s">
        <v>108</v>
      </c>
      <c r="H65" s="43" t="s">
        <v>108</v>
      </c>
      <c r="I65" s="43" t="s">
        <v>108</v>
      </c>
      <c r="V65" s="313"/>
      <c r="W65" s="313"/>
      <c r="X65" s="313"/>
      <c r="Y65" s="313"/>
      <c r="Z65" s="313"/>
      <c r="AA65" s="313"/>
    </row>
    <row r="66" spans="3:27" ht="18" customHeight="1" x14ac:dyDescent="0.25">
      <c r="C66" s="459" t="s">
        <v>74</v>
      </c>
      <c r="D66" s="456" t="s">
        <v>109</v>
      </c>
      <c r="E66" s="457"/>
      <c r="F66" s="457"/>
      <c r="G66" s="457" t="s">
        <v>110</v>
      </c>
      <c r="H66" s="457"/>
      <c r="I66" s="458"/>
    </row>
    <row r="67" spans="3:27" ht="41" customHeight="1" x14ac:dyDescent="0.25">
      <c r="C67" s="460"/>
      <c r="D67" s="373" t="s">
        <v>44</v>
      </c>
      <c r="E67" s="373" t="s">
        <v>45</v>
      </c>
      <c r="F67" s="374" t="s">
        <v>46</v>
      </c>
      <c r="G67" s="373" t="s">
        <v>44</v>
      </c>
      <c r="H67" s="373" t="s">
        <v>45</v>
      </c>
      <c r="I67" s="374" t="s">
        <v>46</v>
      </c>
    </row>
    <row r="68" spans="3:27" ht="14" x14ac:dyDescent="0.25">
      <c r="C68" s="384" t="s">
        <v>21</v>
      </c>
      <c r="D68" s="388">
        <f>SUMIFS(INDEX(RECs!$E$36:$AD$61, MATCH('Chapter 3 Tables'!$C68, RECs!$D$36:$D$61,0),),RECs!$E$3:$AD$3,D$65)</f>
        <v>2781935.1889444832</v>
      </c>
      <c r="E68" s="388">
        <f>SUMIFS(INDEX(RECs!$E$64:$AD$89, MATCH('Chapter 3 Tables'!$C68, RECs!$D$36:$D$61,0),),RECs!$E$3:$AD$3,E$65)</f>
        <v>7304172.1603261931</v>
      </c>
      <c r="F68" s="388">
        <f>SUMIFS(INDEX(RECs!$E$92:$AD$117, MATCH('Chapter 3 Tables'!$C68, RECs!$D$36:$D$61,0),),RECs!$E$3:$AD$3,F$65)</f>
        <v>39199.629087064073</v>
      </c>
      <c r="G68" s="388">
        <f>SUMIFS(INDEX(RECs!$E$36:$AD$61, MATCH('Chapter 3 Tables'!$C68, RECs!$D$36:$D$61,0),),RECs!$E$3:$AD$3,G$65)</f>
        <v>1302033.7758800001</v>
      </c>
      <c r="H68" s="388">
        <f>SUMIFS(INDEX(RECs!$E$64:$AD$89, MATCH('Chapter 3 Tables'!$C68, RECs!$D$36:$D$61,0),),RECs!$E$3:$AD$3,H$65)</f>
        <v>2950979.7286999999</v>
      </c>
      <c r="I68" s="392">
        <f>SUMIFS(INDEX(RECs!$E$92:$AD$117, MATCH('Chapter 3 Tables'!$C68, RECs!$D$36:$D$61,0),),RECs!$E$3:$AD$3,I$65)</f>
        <v>7680.4954200000002</v>
      </c>
    </row>
    <row r="69" spans="3:27" ht="14" x14ac:dyDescent="0.25">
      <c r="C69" s="383" t="s">
        <v>22</v>
      </c>
      <c r="D69" s="387">
        <f>SUMIFS(INDEX(RECs!$E$36:$AD$61, MATCH('Chapter 3 Tables'!$C69, RECs!$D$36:$D$61,0),),RECs!$E$3:$AD$3,D$65)</f>
        <v>3572878.0616965261</v>
      </c>
      <c r="E69" s="387">
        <f>SUMIFS(INDEX(RECs!$E$64:$AD$89, MATCH('Chapter 3 Tables'!$C69, RECs!$D$36:$D$61,0),),RECs!$E$3:$AD$3,E$65)</f>
        <v>9611089.6514726728</v>
      </c>
      <c r="F69" s="387">
        <f>SUMIFS(INDEX(RECs!$E$92:$AD$117, MATCH('Chapter 3 Tables'!$C69, RECs!$D$36:$D$61,0),),RECs!$E$3:$AD$3,F$65)</f>
        <v>43549.455831201012</v>
      </c>
      <c r="G69" s="387">
        <f>SUMIFS(INDEX(RECs!$E$36:$AD$61, MATCH('Chapter 3 Tables'!$C69, RECs!$D$36:$D$61,0),),RECs!$E$3:$AD$3,G$65)</f>
        <v>2074978.1137999999</v>
      </c>
      <c r="H69" s="387">
        <f>SUMIFS(INDEX(RECs!$E$64:$AD$89, MATCH('Chapter 3 Tables'!$C69, RECs!$D$36:$D$61,0),),RECs!$E$3:$AD$3,H$65)</f>
        <v>5027485.2894000001</v>
      </c>
      <c r="I69" s="391">
        <f>SUMIFS(INDEX(RECs!$E$92:$AD$117, MATCH('Chapter 3 Tables'!$C69, RECs!$D$36:$D$61,0),),RECs!$E$3:$AD$3,I$65)</f>
        <v>14546.596799999999</v>
      </c>
    </row>
    <row r="70" spans="3:27" ht="14" x14ac:dyDescent="0.25">
      <c r="C70" s="384" t="s">
        <v>23</v>
      </c>
      <c r="D70" s="388">
        <f>SUMIFS(INDEX(RECs!$E$36:$AD$61, MATCH('Chapter 3 Tables'!$C70, RECs!$D$36:$D$61,0),),RECs!$E$3:$AD$3,D$65)</f>
        <v>4036913.5368395443</v>
      </c>
      <c r="E70" s="388">
        <f>SUMIFS(INDEX(RECs!$E$64:$AD$89, MATCH('Chapter 3 Tables'!$C70, RECs!$D$36:$D$61,0),),RECs!$E$3:$AD$3,E$65)</f>
        <v>10804894.128149725</v>
      </c>
      <c r="F70" s="388">
        <f>SUMIFS(INDEX(RECs!$E$92:$AD$117, MATCH('Chapter 3 Tables'!$C70, RECs!$D$36:$D$61,0),),RECs!$E$3:$AD$3,F$65)</f>
        <v>48406.360453545007</v>
      </c>
      <c r="G70" s="388">
        <f>SUMIFS(INDEX(RECs!$E$36:$AD$61, MATCH('Chapter 3 Tables'!$C70, RECs!$D$36:$D$61,0),),RECs!$E$3:$AD$3,G$65)</f>
        <v>3495492.1094</v>
      </c>
      <c r="H70" s="388">
        <f>SUMIFS(INDEX(RECs!$E$64:$AD$89, MATCH('Chapter 3 Tables'!$C70, RECs!$D$36:$D$61,0),),RECs!$E$3:$AD$3,H$65)</f>
        <v>8838070.4521999992</v>
      </c>
      <c r="I70" s="392">
        <f>SUMIFS(INDEX(RECs!$E$92:$AD$117, MATCH('Chapter 3 Tables'!$C70, RECs!$D$36:$D$61,0),),RECs!$E$3:$AD$3,I$65)</f>
        <v>27131.438399999999</v>
      </c>
    </row>
    <row r="71" spans="3:27" ht="14" x14ac:dyDescent="0.25">
      <c r="C71" s="383" t="s">
        <v>24</v>
      </c>
      <c r="D71" s="387">
        <f>SUMIFS(INDEX(RECs!$E$36:$AD$61, MATCH('Chapter 3 Tables'!$C71, RECs!$D$36:$D$61,0),),RECs!$E$3:$AD$3,D$65)</f>
        <v>4081119.3950605234</v>
      </c>
      <c r="E71" s="387">
        <f>SUMIFS(INDEX(RECs!$E$64:$AD$89, MATCH('Chapter 3 Tables'!$C71, RECs!$D$36:$D$61,0),),RECs!$E$3:$AD$3,E$65)</f>
        <v>10718855.000124253</v>
      </c>
      <c r="F71" s="387">
        <f>SUMIFS(INDEX(RECs!$E$92:$AD$117, MATCH('Chapter 3 Tables'!$C71, RECs!$D$36:$D$61,0),),RECs!$E$3:$AD$3,F$65)</f>
        <v>58060.124670492813</v>
      </c>
      <c r="G71" s="387">
        <f>SUMIFS(INDEX(RECs!$E$36:$AD$61, MATCH('Chapter 3 Tables'!$C71, RECs!$D$36:$D$61,0),),RECs!$E$3:$AD$3,G$65)</f>
        <v>3568265.5255088075</v>
      </c>
      <c r="H71" s="387">
        <f>SUMIFS(INDEX(RECs!$E$64:$AD$89, MATCH('Chapter 3 Tables'!$C71, RECs!$D$36:$D$61,0),),RECs!$E$3:$AD$3,H$65)</f>
        <v>8751769.358294677</v>
      </c>
      <c r="I71" s="391">
        <f>SUMIFS(INDEX(RECs!$E$92:$AD$117, MATCH('Chapter 3 Tables'!$C71, RECs!$D$36:$D$61,0),),RECs!$E$3:$AD$3,I$65)</f>
        <v>40659.116196516923</v>
      </c>
    </row>
    <row r="72" spans="3:27" ht="14" x14ac:dyDescent="0.25">
      <c r="C72" s="384" t="s">
        <v>25</v>
      </c>
      <c r="D72" s="388">
        <f>SUMIFS(INDEX(RECs!$E$36:$AD$61, MATCH('Chapter 3 Tables'!$C72, RECs!$D$36:$D$61,0),),RECs!$E$3:$AD$3,D$65)</f>
        <v>4106222.6619187747</v>
      </c>
      <c r="E72" s="388">
        <f>SUMIFS(INDEX(RECs!$E$64:$AD$89, MATCH('Chapter 3 Tables'!$C72, RECs!$D$36:$D$61,0),),RECs!$E$3:$AD$3,E$65)</f>
        <v>10633707.204023914</v>
      </c>
      <c r="F72" s="388">
        <f>SUMIFS(INDEX(RECs!$E$92:$AD$117, MATCH('Chapter 3 Tables'!$C72, RECs!$D$36:$D$61,0),),RECs!$E$3:$AD$3,F$65)</f>
        <v>56741.804186303409</v>
      </c>
      <c r="G72" s="388">
        <f>SUMIFS(INDEX(RECs!$E$36:$AD$61, MATCH('Chapter 3 Tables'!$C72, RECs!$D$36:$D$61,0),),RECs!$E$3:$AD$3,G$65)</f>
        <v>3626256.121958388</v>
      </c>
      <c r="H72" s="388">
        <f>SUMIFS(INDEX(RECs!$E$64:$AD$89, MATCH('Chapter 3 Tables'!$C72, RECs!$D$36:$D$61,0),),RECs!$E$3:$AD$3,H$65)</f>
        <v>8695289.7257945761</v>
      </c>
      <c r="I72" s="392">
        <f>SUMIFS(INDEX(RECs!$E$92:$AD$117, MATCH('Chapter 3 Tables'!$C72, RECs!$D$36:$D$61,0),),RECs!$E$3:$AD$3,I$65)</f>
        <v>39148.152247036269</v>
      </c>
    </row>
    <row r="73" spans="3:27" ht="14" x14ac:dyDescent="0.25">
      <c r="C73" s="383" t="s">
        <v>26</v>
      </c>
      <c r="D73" s="387">
        <f>SUMIFS(INDEX(RECs!$E$36:$AD$61, MATCH('Chapter 3 Tables'!$C73, RECs!$D$36:$D$61,0),),RECs!$E$3:$AD$3,D$65)</f>
        <v>4237222.5434886934</v>
      </c>
      <c r="E73" s="387">
        <f>SUMIFS(INDEX(RECs!$E$64:$AD$89, MATCH('Chapter 3 Tables'!$C73, RECs!$D$36:$D$61,0),),RECs!$E$3:$AD$3,E$65)</f>
        <v>10442740.486875536</v>
      </c>
      <c r="F73" s="387">
        <f>SUMIFS(INDEX(RECs!$E$92:$AD$117, MATCH('Chapter 3 Tables'!$C73, RECs!$D$36:$D$61,0),),RECs!$E$3:$AD$3,F$65)</f>
        <v>55616.859287119987</v>
      </c>
      <c r="G73" s="387">
        <f>SUMIFS(INDEX(RECs!$E$36:$AD$61, MATCH('Chapter 3 Tables'!$C73, RECs!$D$36:$D$61,0),),RECs!$E$3:$AD$3,G$65)</f>
        <v>3832709.5154046929</v>
      </c>
      <c r="H73" s="387">
        <f>SUMIFS(INDEX(RECs!$E$64:$AD$89, MATCH('Chapter 3 Tables'!$C73, RECs!$D$36:$D$61,0),),RECs!$E$3:$AD$3,H$65)</f>
        <v>8490075.0201283433</v>
      </c>
      <c r="I73" s="391">
        <f>SUMIFS(INDEX(RECs!$E$92:$AD$117, MATCH('Chapter 3 Tables'!$C73, RECs!$D$36:$D$61,0),),RECs!$E$3:$AD$3,I$65)</f>
        <v>37909.464466964055</v>
      </c>
    </row>
    <row r="74" spans="3:27" ht="14" x14ac:dyDescent="0.25">
      <c r="C74" s="384" t="s">
        <v>27</v>
      </c>
      <c r="D74" s="388">
        <f>SUMIFS(INDEX(RECs!$E$36:$AD$61, MATCH('Chapter 3 Tables'!$C74, RECs!$D$36:$D$61,0),),RECs!$E$3:$AD$3,D$65)</f>
        <v>4248762.8185915276</v>
      </c>
      <c r="E74" s="388">
        <f>SUMIFS(INDEX(RECs!$E$64:$AD$89, MATCH('Chapter 3 Tables'!$C74, RECs!$D$36:$D$61,0),),RECs!$E$3:$AD$3,E$65)</f>
        <v>10371325.025038619</v>
      </c>
      <c r="F74" s="388">
        <f>SUMIFS(INDEX(RECs!$E$92:$AD$117, MATCH('Chapter 3 Tables'!$C74, RECs!$D$36:$D$61,0),),RECs!$E$3:$AD$3,F$65)</f>
        <v>54681.569445943816</v>
      </c>
      <c r="G74" s="388">
        <f>SUMIFS(INDEX(RECs!$E$36:$AD$61, MATCH('Chapter 3 Tables'!$C74, RECs!$D$36:$D$61,0),),RECs!$E$3:$AD$3,G$65)</f>
        <v>3873399.5639050584</v>
      </c>
      <c r="H74" s="388">
        <f>SUMIFS(INDEX(RECs!$E$64:$AD$89, MATCH('Chapter 3 Tables'!$C74, RECs!$D$36:$D$61,0),),RECs!$E$3:$AD$3,H$65)</f>
        <v>8450383.273159463</v>
      </c>
      <c r="I74" s="392">
        <f>SUMIFS(INDEX(RECs!$E$92:$AD$117, MATCH('Chapter 3 Tables'!$C74, RECs!$D$36:$D$61,0),),RECs!$E$3:$AD$3,I$65)</f>
        <v>36911.162935478715</v>
      </c>
    </row>
    <row r="75" spans="3:27" ht="14" x14ac:dyDescent="0.25">
      <c r="C75" s="383" t="s">
        <v>28</v>
      </c>
      <c r="D75" s="387">
        <f>SUMIFS(INDEX(RECs!$E$36:$AD$61, MATCH('Chapter 3 Tables'!$C75, RECs!$D$36:$D$61,0),),RECs!$E$3:$AD$3,D$65)</f>
        <v>4159079.4780863686</v>
      </c>
      <c r="E75" s="387">
        <f>SUMIFS(INDEX(RECs!$E$64:$AD$89, MATCH('Chapter 3 Tables'!$C75, RECs!$D$36:$D$61,0),),RECs!$E$3:$AD$3,E$65)</f>
        <v>10401592.654799176</v>
      </c>
      <c r="F75" s="387">
        <f>SUMIFS(INDEX(RECs!$E$92:$AD$117, MATCH('Chapter 3 Tables'!$C75, RECs!$D$36:$D$61,0),),RECs!$E$3:$AD$3,F$65)</f>
        <v>53701.345998165853</v>
      </c>
      <c r="G75" s="387">
        <f>SUMIFS(INDEX(RECs!$E$36:$AD$61, MATCH('Chapter 3 Tables'!$C75, RECs!$D$36:$D$61,0),),RECs!$E$3:$AD$3,G$65)</f>
        <v>3771452.0766074061</v>
      </c>
      <c r="H75" s="387">
        <f>SUMIFS(INDEX(RECs!$E$64:$AD$89, MATCH('Chapter 3 Tables'!$C75, RECs!$D$36:$D$61,0),),RECs!$E$3:$AD$3,H$65)</f>
        <v>8553396.2315570209</v>
      </c>
      <c r="I75" s="391">
        <f>SUMIFS(INDEX(RECs!$E$92:$AD$117, MATCH('Chapter 3 Tables'!$C75, RECs!$D$36:$D$61,0),),RECs!$E$3:$AD$3,I$65)</f>
        <v>35845.691835574384</v>
      </c>
    </row>
    <row r="76" spans="3:27" ht="14" x14ac:dyDescent="0.25">
      <c r="C76" s="384" t="s">
        <v>29</v>
      </c>
      <c r="D76" s="388">
        <f>SUMIFS(INDEX(RECs!$E$36:$AD$61, MATCH('Chapter 3 Tables'!$C76, RECs!$D$36:$D$61,0),),RECs!$E$3:$AD$3,D$65)</f>
        <v>4027560.0651351125</v>
      </c>
      <c r="E76" s="388">
        <f>SUMIFS(INDEX(RECs!$E$64:$AD$89, MATCH('Chapter 3 Tables'!$C76, RECs!$D$36:$D$61,0),),RECs!$E$3:$AD$3,E$65)</f>
        <v>10474268.930852976</v>
      </c>
      <c r="F76" s="388">
        <f>SUMIFS(INDEX(RECs!$E$92:$AD$117, MATCH('Chapter 3 Tables'!$C76, RECs!$D$36:$D$61,0),),RECs!$E$3:$AD$3,F$65)</f>
        <v>52255.333374199705</v>
      </c>
      <c r="G76" s="388">
        <f>SUMIFS(INDEX(RECs!$E$36:$AD$61, MATCH('Chapter 3 Tables'!$C76, RECs!$D$36:$D$61,0),),RECs!$E$3:$AD$3,G$65)</f>
        <v>3609136.7711855266</v>
      </c>
      <c r="H76" s="388">
        <f>SUMIFS(INDEX(RECs!$E$64:$AD$89, MATCH('Chapter 3 Tables'!$C76, RECs!$D$36:$D$61,0),),RECs!$E$3:$AD$3,H$65)</f>
        <v>8717454.7377660237</v>
      </c>
      <c r="I76" s="392">
        <f>SUMIFS(INDEX(RECs!$E$92:$AD$117, MATCH('Chapter 3 Tables'!$C76, RECs!$D$36:$D$61,0),),RECs!$E$3:$AD$3,I$65)</f>
        <v>34102.491048449621</v>
      </c>
    </row>
    <row r="77" spans="3:27" ht="14" x14ac:dyDescent="0.25">
      <c r="C77" s="383" t="s">
        <v>30</v>
      </c>
      <c r="D77" s="387">
        <f>SUMIFS(INDEX(RECs!$E$36:$AD$61, MATCH('Chapter 3 Tables'!$C77, RECs!$D$36:$D$61,0),),RECs!$E$3:$AD$3,D$65)</f>
        <v>3880345.5977905001</v>
      </c>
      <c r="E77" s="387">
        <f>SUMIFS(INDEX(RECs!$E$64:$AD$89, MATCH('Chapter 3 Tables'!$C77, RECs!$D$36:$D$61,0),),RECs!$E$3:$AD$3,E$65)</f>
        <v>10531539.053228311</v>
      </c>
      <c r="F77" s="387">
        <f>SUMIFS(INDEX(RECs!$E$92:$AD$117, MATCH('Chapter 3 Tables'!$C77, RECs!$D$36:$D$61,0),),RECs!$E$3:$AD$3,F$65)</f>
        <v>50644.559569667232</v>
      </c>
      <c r="G77" s="387">
        <f>SUMIFS(INDEX(RECs!$E$36:$AD$61, MATCH('Chapter 3 Tables'!$C77, RECs!$D$36:$D$61,0),),RECs!$E$3:$AD$3,G$65)</f>
        <v>2831127.9853846119</v>
      </c>
      <c r="H77" s="387">
        <f>SUMIFS(INDEX(RECs!$E$64:$AD$89, MATCH('Chapter 3 Tables'!$C77, RECs!$D$36:$D$61,0),),RECs!$E$3:$AD$3,H$65)</f>
        <v>7667035.1390471067</v>
      </c>
      <c r="I77" s="391">
        <f>SUMIFS(INDEX(RECs!$E$92:$AD$117, MATCH('Chapter 3 Tables'!$C77, RECs!$D$36:$D$61,0),),RECs!$E$3:$AD$3,I$65)</f>
        <v>32121.875568281266</v>
      </c>
    </row>
    <row r="78" spans="3:27" ht="14" x14ac:dyDescent="0.25">
      <c r="C78" s="384" t="s">
        <v>31</v>
      </c>
      <c r="D78" s="388">
        <f>SUMIFS(INDEX(RECs!$E$36:$AD$61, MATCH('Chapter 3 Tables'!$C78, RECs!$D$36:$D$61,0),),RECs!$E$3:$AD$3,D$65)</f>
        <v>3550453.7751717512</v>
      </c>
      <c r="E78" s="388">
        <f>SUMIFS(INDEX(RECs!$E$64:$AD$89, MATCH('Chapter 3 Tables'!$C78, RECs!$D$36:$D$61,0),),RECs!$E$3:$AD$3,E$65)</f>
        <v>10166231.489039402</v>
      </c>
      <c r="F78" s="388">
        <f>SUMIFS(INDEX(RECs!$E$92:$AD$117, MATCH('Chapter 3 Tables'!$C78, RECs!$D$36:$D$61,0),),RECs!$E$3:$AD$3,F$65)</f>
        <v>49048.108197383866</v>
      </c>
      <c r="G78" s="388">
        <f>SUMIFS(INDEX(RECs!$E$36:$AD$61, MATCH('Chapter 3 Tables'!$C78, RECs!$D$36:$D$61,0),),RECs!$E$3:$AD$3,G$65)</f>
        <v>2523732.0276200781</v>
      </c>
      <c r="H78" s="388">
        <f>SUMIFS(INDEX(RECs!$E$64:$AD$89, MATCH('Chapter 3 Tables'!$C78, RECs!$D$36:$D$61,0),),RECs!$E$3:$AD$3,H$65)</f>
        <v>7547843.682610373</v>
      </c>
      <c r="I78" s="392">
        <f>SUMIFS(INDEX(RECs!$E$92:$AD$117, MATCH('Chapter 3 Tables'!$C78, RECs!$D$36:$D$61,0),),RECs!$E$3:$AD$3,I$65)</f>
        <v>28709.289769548679</v>
      </c>
    </row>
    <row r="79" spans="3:27" ht="14" x14ac:dyDescent="0.25">
      <c r="C79" s="383" t="s">
        <v>32</v>
      </c>
      <c r="D79" s="387">
        <f>SUMIFS(INDEX(RECs!$E$36:$AD$61, MATCH('Chapter 3 Tables'!$C79, RECs!$D$36:$D$61,0),),RECs!$E$3:$AD$3,D$65)</f>
        <v>3380897.0178691396</v>
      </c>
      <c r="E79" s="387">
        <f>SUMIFS(INDEX(RECs!$E$64:$AD$89, MATCH('Chapter 3 Tables'!$C79, RECs!$D$36:$D$61,0),),RECs!$E$3:$AD$3,E$65)</f>
        <v>10021841.893893663</v>
      </c>
      <c r="F79" s="387">
        <f>SUMIFS(INDEX(RECs!$E$92:$AD$117, MATCH('Chapter 3 Tables'!$C79, RECs!$D$36:$D$61,0),),RECs!$E$3:$AD$3,F$65)</f>
        <v>45978.15665669291</v>
      </c>
      <c r="G79" s="387">
        <f>SUMIFS(INDEX(RECs!$E$36:$AD$61, MATCH('Chapter 3 Tables'!$C79, RECs!$D$36:$D$61,0),),RECs!$E$3:$AD$3,G$65)</f>
        <v>2393136.2668153448</v>
      </c>
      <c r="H79" s="387">
        <f>SUMIFS(INDEX(RECs!$E$64:$AD$89, MATCH('Chapter 3 Tables'!$C79, RECs!$D$36:$D$61,0),),RECs!$E$3:$AD$3,H$65)</f>
        <v>7679858.3879505303</v>
      </c>
      <c r="I79" s="391">
        <f>SUMIFS(INDEX(RECs!$E$92:$AD$117, MATCH('Chapter 3 Tables'!$C79, RECs!$D$36:$D$61,0),),RECs!$E$3:$AD$3,I$65)</f>
        <v>27290.34523412622</v>
      </c>
    </row>
    <row r="80" spans="3:27" ht="14" x14ac:dyDescent="0.25">
      <c r="C80" s="384" t="s">
        <v>33</v>
      </c>
      <c r="D80" s="388">
        <f>SUMIFS(INDEX(RECs!$E$36:$AD$61, MATCH('Chapter 3 Tables'!$C80, RECs!$D$36:$D$61,0),),RECs!$E$3:$AD$3,D$65)</f>
        <v>3247354.6413260479</v>
      </c>
      <c r="E80" s="388">
        <f>SUMIFS(INDEX(RECs!$E$64:$AD$89, MATCH('Chapter 3 Tables'!$C80, RECs!$D$36:$D$61,0),),RECs!$E$3:$AD$3,E$65)</f>
        <v>9957599.9578626305</v>
      </c>
      <c r="F80" s="388">
        <f>SUMIFS(INDEX(RECs!$E$92:$AD$117, MATCH('Chapter 3 Tables'!$C80, RECs!$D$36:$D$61,0),),RECs!$E$3:$AD$3,F$65)</f>
        <v>43159.956761717709</v>
      </c>
      <c r="G80" s="388">
        <f>SUMIFS(INDEX(RECs!$E$36:$AD$61, MATCH('Chapter 3 Tables'!$C80, RECs!$D$36:$D$61,0),),RECs!$E$3:$AD$3,G$65)</f>
        <v>2192423.9303727364</v>
      </c>
      <c r="H80" s="388">
        <f>SUMIFS(INDEX(RECs!$E$64:$AD$89, MATCH('Chapter 3 Tables'!$C80, RECs!$D$36:$D$61,0),),RECs!$E$3:$AD$3,H$65)</f>
        <v>7582790.8597100442</v>
      </c>
      <c r="I80" s="392">
        <f>SUMIFS(INDEX(RECs!$E$92:$AD$117, MATCH('Chapter 3 Tables'!$C80, RECs!$D$36:$D$61,0),),RECs!$E$3:$AD$3,I$65)</f>
        <v>25070.209917219476</v>
      </c>
    </row>
    <row r="81" spans="2:9" ht="14" x14ac:dyDescent="0.25">
      <c r="C81" s="383" t="s">
        <v>34</v>
      </c>
      <c r="D81" s="387">
        <f>SUMIFS(INDEX(RECs!$E$36:$AD$61, MATCH('Chapter 3 Tables'!$C81, RECs!$D$36:$D$61,0),),RECs!$E$3:$AD$3,D$65)</f>
        <v>2511966.5018034666</v>
      </c>
      <c r="E81" s="387">
        <f>SUMIFS(INDEX(RECs!$E$64:$AD$89, MATCH('Chapter 3 Tables'!$C81, RECs!$D$36:$D$61,0),),RECs!$E$3:$AD$3,E$65)</f>
        <v>8424425.6316548847</v>
      </c>
      <c r="F81" s="387">
        <f>SUMIFS(INDEX(RECs!$E$92:$AD$117, MATCH('Chapter 3 Tables'!$C81, RECs!$D$36:$D$61,0),),RECs!$E$3:$AD$3,F$65)</f>
        <v>33820.387985292808</v>
      </c>
      <c r="G81" s="387">
        <f>SUMIFS(INDEX(RECs!$E$36:$AD$61, MATCH('Chapter 3 Tables'!$C81, RECs!$D$36:$D$61,0),),RECs!$E$3:$AD$3,G$65)</f>
        <v>1707554.0395427831</v>
      </c>
      <c r="H81" s="387">
        <f>SUMIFS(INDEX(RECs!$E$64:$AD$89, MATCH('Chapter 3 Tables'!$C81, RECs!$D$36:$D$61,0),),RECs!$E$3:$AD$3,H$65)</f>
        <v>6737563.6027084254</v>
      </c>
      <c r="I81" s="391">
        <f>SUMIFS(INDEX(RECs!$E$92:$AD$117, MATCH('Chapter 3 Tables'!$C81, RECs!$D$36:$D$61,0),),RECs!$E$3:$AD$3,I$65)</f>
        <v>19648.357748790881</v>
      </c>
    </row>
    <row r="82" spans="2:9" ht="14" x14ac:dyDescent="0.25">
      <c r="C82" s="384" t="s">
        <v>35</v>
      </c>
      <c r="D82" s="388">
        <f>SUMIFS(INDEX(RECs!$E$36:$AD$61, MATCH('Chapter 3 Tables'!$C82, RECs!$D$36:$D$61,0),),RECs!$E$3:$AD$3,D$65)</f>
        <v>2381281.2480276595</v>
      </c>
      <c r="E82" s="388">
        <f>SUMIFS(INDEX(RECs!$E$64:$AD$89, MATCH('Chapter 3 Tables'!$C82, RECs!$D$36:$D$61,0),),RECs!$E$3:$AD$3,E$65)</f>
        <v>8085108.0037915101</v>
      </c>
      <c r="F82" s="388">
        <f>SUMIFS(INDEX(RECs!$E$92:$AD$117, MATCH('Chapter 3 Tables'!$C82, RECs!$D$36:$D$61,0),),RECs!$E$3:$AD$3,F$65)</f>
        <v>24487.306627680508</v>
      </c>
      <c r="G82" s="388">
        <f>SUMIFS(INDEX(RECs!$E$36:$AD$61, MATCH('Chapter 3 Tables'!$C82, RECs!$D$36:$D$61,0),),RECs!$E$3:$AD$3,G$65)</f>
        <v>1639423.752280764</v>
      </c>
      <c r="H82" s="388">
        <f>SUMIFS(INDEX(RECs!$E$64:$AD$89, MATCH('Chapter 3 Tables'!$C82, RECs!$D$36:$D$61,0),),RECs!$E$3:$AD$3,H$65)</f>
        <v>6806428.3368333131</v>
      </c>
      <c r="I82" s="392">
        <f>SUMIFS(INDEX(RECs!$E$92:$AD$117, MATCH('Chapter 3 Tables'!$C82, RECs!$D$36:$D$61,0),),RECs!$E$3:$AD$3,I$65)</f>
        <v>18913.91088592308</v>
      </c>
    </row>
    <row r="83" spans="2:9" ht="14" x14ac:dyDescent="0.25">
      <c r="C83" s="383" t="s">
        <v>36</v>
      </c>
      <c r="D83" s="387">
        <f>SUMIFS(INDEX(RECs!$E$36:$AD$61, MATCH('Chapter 3 Tables'!$C83, RECs!$D$36:$D$61,0),),RECs!$E$3:$AD$3,D$65)</f>
        <v>2255308.2486179098</v>
      </c>
      <c r="E83" s="387">
        <f>SUMIFS(INDEX(RECs!$E$64:$AD$89, MATCH('Chapter 3 Tables'!$C83, RECs!$D$36:$D$61,0),),RECs!$E$3:$AD$3,E$65)</f>
        <v>7568338.2448563688</v>
      </c>
      <c r="F83" s="387">
        <f>SUMIFS(INDEX(RECs!$E$92:$AD$117, MATCH('Chapter 3 Tables'!$C83, RECs!$D$36:$D$61,0),),RECs!$E$3:$AD$3,F$65)</f>
        <v>15461.376840051864</v>
      </c>
      <c r="G83" s="387">
        <f>SUMIFS(INDEX(RECs!$E$36:$AD$61, MATCH('Chapter 3 Tables'!$C83, RECs!$D$36:$D$61,0),),RECs!$E$3:$AD$3,G$65)</f>
        <v>1600515.8226440619</v>
      </c>
      <c r="H83" s="387">
        <f>SUMIFS(INDEX(RECs!$E$64:$AD$89, MATCH('Chapter 3 Tables'!$C83, RECs!$D$36:$D$61,0),),RECs!$E$3:$AD$3,H$65)</f>
        <v>6845728.7797720488</v>
      </c>
      <c r="I83" s="391">
        <f>SUMIFS(INDEX(RECs!$E$92:$AD$117, MATCH('Chapter 3 Tables'!$C83, RECs!$D$36:$D$61,0),),RECs!$E$3:$AD$3,I$65)</f>
        <v>18521.397583889484</v>
      </c>
    </row>
    <row r="84" spans="2:9" ht="14" x14ac:dyDescent="0.25">
      <c r="C84" s="384" t="s">
        <v>37</v>
      </c>
      <c r="D84" s="388">
        <f>SUMIFS(INDEX(RECs!$E$36:$AD$61, MATCH('Chapter 3 Tables'!$C84, RECs!$D$36:$D$61,0),),RECs!$E$3:$AD$3,D$65)</f>
        <v>2171640.8675475339</v>
      </c>
      <c r="E84" s="388">
        <f>SUMIFS(INDEX(RECs!$E$64:$AD$89, MATCH('Chapter 3 Tables'!$C84, RECs!$D$36:$D$61,0),),RECs!$E$3:$AD$3,E$65)</f>
        <v>7079154.0745165898</v>
      </c>
      <c r="F84" s="388">
        <f>SUMIFS(INDEX(RECs!$E$92:$AD$117, MATCH('Chapter 3 Tables'!$C84, RECs!$D$36:$D$61,0),),RECs!$E$3:$AD$3,F$65)</f>
        <v>15274.200232718682</v>
      </c>
      <c r="G84" s="388">
        <f>SUMIFS(INDEX(RECs!$E$36:$AD$61, MATCH('Chapter 3 Tables'!$C84, RECs!$D$36:$D$61,0),),RECs!$E$3:$AD$3,G$65)</f>
        <v>1580142.2987114436</v>
      </c>
      <c r="H84" s="388">
        <f>SUMIFS(INDEX(RECs!$E$64:$AD$89, MATCH('Chapter 3 Tables'!$C84, RECs!$D$36:$D$61,0),),RECs!$E$3:$AD$3,H$65)</f>
        <v>6866285.5490012765</v>
      </c>
      <c r="I84" s="392">
        <f>SUMIFS(INDEX(RECs!$E$92:$AD$117, MATCH('Chapter 3 Tables'!$C84, RECs!$D$36:$D$61,0),),RECs!$E$3:$AD$3,I$65)</f>
        <v>18338.152287279805</v>
      </c>
    </row>
    <row r="85" spans="2:9" ht="14" x14ac:dyDescent="0.25">
      <c r="C85" s="383" t="s">
        <v>38</v>
      </c>
      <c r="D85" s="387">
        <f>SUMIFS(INDEX(RECs!$E$36:$AD$61, MATCH('Chapter 3 Tables'!$C85, RECs!$D$36:$D$61,0),),RECs!$E$3:$AD$3,D$65)</f>
        <v>1952237.0857797216</v>
      </c>
      <c r="E85" s="387">
        <f>SUMIFS(INDEX(RECs!$E$64:$AD$89, MATCH('Chapter 3 Tables'!$C85, RECs!$D$36:$D$61,0),),RECs!$E$3:$AD$3,E$65)</f>
        <v>6560097.6961565539</v>
      </c>
      <c r="F85" s="387">
        <f>SUMIFS(INDEX(RECs!$E$92:$AD$117, MATCH('Chapter 3 Tables'!$C85, RECs!$D$36:$D$61,0),),RECs!$E$3:$AD$3,F$65)</f>
        <v>12352.091583734913</v>
      </c>
      <c r="G85" s="387">
        <f>SUMIFS(INDEX(RECs!$E$36:$AD$61, MATCH('Chapter 3 Tables'!$C85, RECs!$D$36:$D$61,0),),RECs!$E$3:$AD$3,G$65)</f>
        <v>1574779.0696773196</v>
      </c>
      <c r="H85" s="387">
        <f>SUMIFS(INDEX(RECs!$E$64:$AD$89, MATCH('Chapter 3 Tables'!$C85, RECs!$D$36:$D$61,0),),RECs!$E$3:$AD$3,H$65)</f>
        <v>6871660.6438141111</v>
      </c>
      <c r="I85" s="391">
        <f>SUMIFS(INDEX(RECs!$E$92:$AD$117, MATCH('Chapter 3 Tables'!$C85, RECs!$D$36:$D$61,0),),RECs!$E$3:$AD$3,I$65)</f>
        <v>18326.286508569083</v>
      </c>
    </row>
    <row r="86" spans="2:9" ht="14" x14ac:dyDescent="0.25">
      <c r="C86" s="384" t="s">
        <v>39</v>
      </c>
      <c r="D86" s="388">
        <f>SUMIFS(INDEX(RECs!$E$36:$AD$61, MATCH('Chapter 3 Tables'!$C86, RECs!$D$36:$D$61,0),),RECs!$E$3:$AD$3,D$65)</f>
        <v>1938062.5548839348</v>
      </c>
      <c r="E86" s="388">
        <f>SUMIFS(INDEX(RECs!$E$64:$AD$89, MATCH('Chapter 3 Tables'!$C86, RECs!$D$36:$D$61,0),),RECs!$E$3:$AD$3,E$65)</f>
        <v>6521136.7785004349</v>
      </c>
      <c r="F86" s="388">
        <f>SUMIFS(INDEX(RECs!$E$92:$AD$117, MATCH('Chapter 3 Tables'!$C86, RECs!$D$36:$D$61,0),),RECs!$E$3:$AD$3,F$65)</f>
        <v>12270.875768041109</v>
      </c>
      <c r="G86" s="388">
        <f>SUMIFS(INDEX(RECs!$E$36:$AD$61, MATCH('Chapter 3 Tables'!$C86, RECs!$D$36:$D$61,0),),RECs!$E$3:$AD$3,G$65)</f>
        <v>1568269.6847652148</v>
      </c>
      <c r="H86" s="388">
        <f>SUMIFS(INDEX(RECs!$E$64:$AD$89, MATCH('Chapter 3 Tables'!$C86, RECs!$D$36:$D$61,0),),RECs!$E$3:$AD$3,H$65)</f>
        <v>6878199.0388852637</v>
      </c>
      <c r="I86" s="392">
        <f>SUMIFS(INDEX(RECs!$E$92:$AD$117, MATCH('Chapter 3 Tables'!$C86, RECs!$D$36:$D$61,0),),RECs!$E$3:$AD$3,I$65)</f>
        <v>18297.276349520984</v>
      </c>
    </row>
    <row r="87" spans="2:9" ht="12" customHeight="1" x14ac:dyDescent="0.25">
      <c r="C87" s="383" t="s">
        <v>40</v>
      </c>
      <c r="D87" s="387">
        <f>SUMIFS(INDEX(RECs!$E$36:$AD$61, MATCH('Chapter 3 Tables'!$C87, RECs!$D$36:$D$61,0),),RECs!$E$3:$AD$3,D$65)</f>
        <v>1559655.317111375</v>
      </c>
      <c r="E87" s="387">
        <f>SUMIFS(INDEX(RECs!$E$64:$AD$89, MATCH('Chapter 3 Tables'!$C87, RECs!$D$36:$D$61,0),),RECs!$E$3:$AD$3,E$65)</f>
        <v>5719731.7138476884</v>
      </c>
      <c r="F87" s="387">
        <f>SUMIFS(INDEX(RECs!$E$92:$AD$117, MATCH('Chapter 3 Tables'!$C87, RECs!$D$36:$D$61,0),),RECs!$E$3:$AD$3,F$65)</f>
        <v>12216.147147583162</v>
      </c>
      <c r="G87" s="387">
        <f>SUMIFS(INDEX(RECs!$E$36:$AD$61, MATCH('Chapter 3 Tables'!$C87, RECs!$D$36:$D$61,0),),RECs!$E$3:$AD$3,G$65)</f>
        <v>1564736.688382274</v>
      </c>
      <c r="H87" s="387">
        <f>SUMIFS(INDEX(RECs!$E$64:$AD$89, MATCH('Chapter 3 Tables'!$C87, RECs!$D$36:$D$61,0),),RECs!$E$3:$AD$3,H$65)</f>
        <v>6881722.1058591567</v>
      </c>
      <c r="I87" s="391">
        <f>SUMIFS(INDEX(RECs!$E$92:$AD$117, MATCH('Chapter 3 Tables'!$C87, RECs!$D$36:$D$61,0),),RECs!$E$3:$AD$3,I$65)</f>
        <v>18307.205758568303</v>
      </c>
    </row>
    <row r="88" spans="2:9" ht="14" x14ac:dyDescent="0.25">
      <c r="C88" s="384" t="s">
        <v>41</v>
      </c>
      <c r="D88" s="388">
        <f>SUMIFS(INDEX(RECs!$E$36:$AD$61, MATCH('Chapter 3 Tables'!$C88, RECs!$D$36:$D$61,0),),RECs!$E$3:$AD$3,D$65)</f>
        <v>1280542.7818622761</v>
      </c>
      <c r="E88" s="388">
        <f>SUMIFS(INDEX(RECs!$E$64:$AD$89, MATCH('Chapter 3 Tables'!$C88, RECs!$D$36:$D$61,0),),RECs!$E$3:$AD$3,E$65)</f>
        <v>5079466.5505225761</v>
      </c>
      <c r="F88" s="388">
        <f>SUMIFS(INDEX(RECs!$E$92:$AD$117, MATCH('Chapter 3 Tables'!$C88, RECs!$D$36:$D$61,0),),RECs!$E$3:$AD$3,F$65)</f>
        <v>12158.734831262085</v>
      </c>
      <c r="G88" s="388">
        <f>SUMIFS(INDEX(RECs!$E$36:$AD$61, MATCH('Chapter 3 Tables'!$C88, RECs!$D$36:$D$61,0),),RECs!$E$3:$AD$3,G$65)</f>
        <v>1561182.3556506378</v>
      </c>
      <c r="H88" s="388">
        <f>SUMIFS(INDEX(RECs!$E$64:$AD$89, MATCH('Chapter 3 Tables'!$C88, RECs!$D$36:$D$61,0),),RECs!$E$3:$AD$3,H$65)</f>
        <v>6885270.9134454094</v>
      </c>
      <c r="I88" s="392">
        <f>SUMIFS(INDEX(RECs!$E$92:$AD$117, MATCH('Chapter 3 Tables'!$C88, RECs!$D$36:$D$61,0),),RECs!$E$3:$AD$3,I$65)</f>
        <v>18312.730903951906</v>
      </c>
    </row>
    <row r="89" spans="2:9" ht="14" x14ac:dyDescent="0.25">
      <c r="C89" s="383" t="s">
        <v>42</v>
      </c>
      <c r="D89" s="387">
        <f>SUMIFS(INDEX(RECs!$E$36:$AD$61, MATCH('Chapter 3 Tables'!$C89, RECs!$D$36:$D$61,0),),RECs!$E$3:$AD$3,D$65)</f>
        <v>1049918.7817613727</v>
      </c>
      <c r="E89" s="387">
        <f>SUMIFS(INDEX(RECs!$E$64:$AD$89, MATCH('Chapter 3 Tables'!$C89, RECs!$D$36:$D$61,0),),RECs!$E$3:$AD$3,E$65)</f>
        <v>4620193.5523859411</v>
      </c>
      <c r="F89" s="387">
        <f>SUMIFS(INDEX(RECs!$E$92:$AD$117, MATCH('Chapter 3 Tables'!$C89, RECs!$D$36:$D$61,0),),RECs!$E$3:$AD$3,F$65)</f>
        <v>12098.832732721727</v>
      </c>
      <c r="G89" s="387">
        <f>SUMIFS(INDEX(RECs!$E$36:$AD$61, MATCH('Chapter 3 Tables'!$C89, RECs!$D$36:$D$61,0),),RECs!$E$3:$AD$3,G$65)</f>
        <v>1557606.5782081489</v>
      </c>
      <c r="H89" s="387">
        <f>SUMIFS(INDEX(RECs!$E$64:$AD$89, MATCH('Chapter 3 Tables'!$C89, RECs!$D$36:$D$61,0),),RECs!$E$3:$AD$3,H$65)</f>
        <v>6888845.3413041867</v>
      </c>
      <c r="I89" s="391">
        <f>SUMIFS(INDEX(RECs!$E$92:$AD$117, MATCH('Chapter 3 Tables'!$C89, RECs!$D$36:$D$61,0),),RECs!$E$3:$AD$3,I$65)</f>
        <v>18314.080487663996</v>
      </c>
    </row>
    <row r="90" spans="2:9" ht="14" x14ac:dyDescent="0.25">
      <c r="C90" s="384" t="s">
        <v>43</v>
      </c>
      <c r="D90" s="388">
        <f>SUMIFS(INDEX(RECs!$E$36:$AD$61, MATCH('Chapter 3 Tables'!$C90, RECs!$D$36:$D$61,0),),RECs!$E$3:$AD$3,D$65)</f>
        <v>1019677.0476939564</v>
      </c>
      <c r="E90" s="388">
        <f>SUMIFS(INDEX(RECs!$E$64:$AD$89, MATCH('Chapter 3 Tables'!$C90, RECs!$D$36:$D$61,0),),RECs!$E$3:$AD$3,E$65)</f>
        <v>4532425.871800296</v>
      </c>
      <c r="F90" s="388">
        <f>SUMIFS(INDEX(RECs!$E$92:$AD$117, MATCH('Chapter 3 Tables'!$C90, RECs!$D$36:$D$61,0),),RECs!$E$3:$AD$3,F$65)</f>
        <v>12015.851551381591</v>
      </c>
      <c r="G90" s="388">
        <f>SUMIFS(INDEX(RECs!$E$36:$AD$61, MATCH('Chapter 3 Tables'!$C90, RECs!$D$36:$D$61,0),),RECs!$E$3:$AD$3,G$65)</f>
        <v>1551247.9081531437</v>
      </c>
      <c r="H90" s="388">
        <f>SUMIFS(INDEX(RECs!$E$64:$AD$89, MATCH('Chapter 3 Tables'!$C90, RECs!$D$36:$D$61,0),),RECs!$E$3:$AD$3,H$65)</f>
        <v>6895238.2211506255</v>
      </c>
      <c r="I90" s="392">
        <f>SUMIFS(INDEX(RECs!$E$92:$AD$117, MATCH('Chapter 3 Tables'!$C90, RECs!$D$36:$D$61,0),),RECs!$E$3:$AD$3,I$65)</f>
        <v>18279.870696230319</v>
      </c>
    </row>
    <row r="96" spans="2:9" x14ac:dyDescent="0.25">
      <c r="B96" s="49" t="s">
        <v>98</v>
      </c>
      <c r="C96" s="49" t="s">
        <v>409</v>
      </c>
    </row>
    <row r="97" spans="2:7" x14ac:dyDescent="0.25">
      <c r="B97" s="49"/>
      <c r="C97" s="49"/>
    </row>
    <row r="98" spans="2:7" ht="12" x14ac:dyDescent="0.25">
      <c r="D98" s="43" t="s">
        <v>107</v>
      </c>
      <c r="E98" s="43" t="s">
        <v>108</v>
      </c>
      <c r="F98" s="43"/>
    </row>
    <row r="99" spans="2:7" ht="13.25" customHeight="1" x14ac:dyDescent="0.25">
      <c r="C99" s="382" t="s">
        <v>74</v>
      </c>
      <c r="D99" s="375" t="s">
        <v>111</v>
      </c>
      <c r="E99" s="375" t="s">
        <v>112</v>
      </c>
      <c r="F99" s="376" t="s">
        <v>113</v>
      </c>
      <c r="G99" s="358"/>
    </row>
    <row r="100" spans="2:7" ht="14" x14ac:dyDescent="0.25">
      <c r="C100" s="384" t="s">
        <v>21</v>
      </c>
      <c r="D100" s="380">
        <f>INDEX(RECs!$AF$8:$AG$33,MATCH('Chapter 3 Tables'!$C100,RECs!$D$8:$D$33,0),MATCH('Chapter 3 Tables'!D$98,RECs!$AF$4:$AG$4,0))</f>
        <v>10125306.978357742</v>
      </c>
      <c r="E100" s="381">
        <f>INDEX(RECs!$AF$8:$AG$33,MATCH('Chapter 3 Tables'!$C100,RECs!$D$8:$D$33,0),MATCH('Chapter 3 Tables'!E$98,RECs!$AF$4:$AG$4,0))</f>
        <v>4260694</v>
      </c>
      <c r="F100" s="379">
        <f t="shared" ref="F100" si="1">E100+D100</f>
        <v>14386000.978357742</v>
      </c>
    </row>
    <row r="101" spans="2:7" ht="14" x14ac:dyDescent="0.25">
      <c r="C101" s="383" t="s">
        <v>22</v>
      </c>
      <c r="D101" s="377">
        <f>INDEX(RECs!$AF$8:$AG$33,MATCH('Chapter 3 Tables'!$C101,RECs!$D$8:$D$33,0),MATCH('Chapter 3 Tables'!D$98,RECs!$AF$4:$AG$4,0))</f>
        <v>13606627.169000402</v>
      </c>
      <c r="E101" s="378">
        <f>INDEX(RECs!$AF$8:$AG$33,MATCH('Chapter 3 Tables'!$C101,RECs!$D$8:$D$33,0),MATCH('Chapter 3 Tables'!E$98,RECs!$AF$4:$AG$4,0))</f>
        <v>7117010</v>
      </c>
      <c r="F101" s="379">
        <f t="shared" ref="F101" si="2">E101+D101</f>
        <v>20723637.169000402</v>
      </c>
    </row>
    <row r="102" spans="2:7" ht="14" x14ac:dyDescent="0.25">
      <c r="C102" s="384" t="s">
        <v>23</v>
      </c>
      <c r="D102" s="380">
        <f>INDEX(RECs!$AF$8:$AG$33,MATCH('Chapter 3 Tables'!$C102,RECs!$D$8:$D$33,0),MATCH('Chapter 3 Tables'!D$98,RECs!$AF$4:$AG$4,0))</f>
        <v>15269324.025442814</v>
      </c>
      <c r="E102" s="381">
        <f>INDEX(RECs!$AF$8:$AG$33,MATCH('Chapter 3 Tables'!$C102,RECs!$D$8:$D$33,0),MATCH('Chapter 3 Tables'!E$98,RECs!$AF$4:$AG$4,0))</f>
        <v>12360694</v>
      </c>
      <c r="F102" s="379">
        <f t="shared" ref="F102:F119" si="3">E102+D102</f>
        <v>27630018.025442816</v>
      </c>
    </row>
    <row r="103" spans="2:7" ht="14" x14ac:dyDescent="0.25">
      <c r="C103" s="383" t="s">
        <v>24</v>
      </c>
      <c r="D103" s="377">
        <f>INDEX(RECs!$AF$8:$AG$33,MATCH('Chapter 3 Tables'!$C103,RECs!$D$8:$D$33,0),MATCH('Chapter 3 Tables'!D$98,RECs!$AF$4:$AG$4,0))</f>
        <v>15237144.519855268</v>
      </c>
      <c r="E103" s="378">
        <f>INDEX(RECs!$AF$8:$AG$33,MATCH('Chapter 3 Tables'!$C103,RECs!$D$8:$D$33,0),MATCH('Chapter 3 Tables'!E$98,RECs!$AF$4:$AG$4,0))</f>
        <v>12360694</v>
      </c>
      <c r="F103" s="379">
        <f t="shared" si="3"/>
        <v>27597838.519855268</v>
      </c>
    </row>
    <row r="104" spans="2:7" ht="14" x14ac:dyDescent="0.25">
      <c r="C104" s="384" t="s">
        <v>25</v>
      </c>
      <c r="D104" s="380">
        <f>INDEX(RECs!$AF$8:$AG$33,MATCH('Chapter 3 Tables'!$C104,RECs!$D$8:$D$33,0),MATCH('Chapter 3 Tables'!D$98,RECs!$AF$4:$AG$4,0))</f>
        <v>15175781.670128992</v>
      </c>
      <c r="E104" s="381">
        <f>INDEX(RECs!$AF$8:$AG$33,MATCH('Chapter 3 Tables'!$C104,RECs!$D$8:$D$33,0),MATCH('Chapter 3 Tables'!E$98,RECs!$AF$4:$AG$4,0))</f>
        <v>12360694</v>
      </c>
      <c r="F104" s="379">
        <f t="shared" si="3"/>
        <v>27536475.670128994</v>
      </c>
    </row>
    <row r="105" spans="2:7" ht="14" x14ac:dyDescent="0.25">
      <c r="C105" s="383" t="s">
        <v>26</v>
      </c>
      <c r="D105" s="377">
        <f>INDEX(RECs!$AF$8:$AG$33,MATCH('Chapter 3 Tables'!$C105,RECs!$D$8:$D$33,0),MATCH('Chapter 3 Tables'!D$98,RECs!$AF$4:$AG$4,0))</f>
        <v>15114689.889651349</v>
      </c>
      <c r="E105" s="378">
        <f>INDEX(RECs!$AF$8:$AG$33,MATCH('Chapter 3 Tables'!$C105,RECs!$D$8:$D$33,0),MATCH('Chapter 3 Tables'!E$98,RECs!$AF$4:$AG$4,0))</f>
        <v>12360694</v>
      </c>
      <c r="F105" s="379">
        <f t="shared" si="3"/>
        <v>27475383.889651351</v>
      </c>
    </row>
    <row r="106" spans="2:7" ht="14" x14ac:dyDescent="0.25">
      <c r="C106" s="384" t="s">
        <v>27</v>
      </c>
      <c r="D106" s="380">
        <f>INDEX(RECs!$AF$8:$AG$33,MATCH('Chapter 3 Tables'!$C106,RECs!$D$8:$D$33,0),MATCH('Chapter 3 Tables'!D$98,RECs!$AF$4:$AG$4,0))</f>
        <v>15053879.41307609</v>
      </c>
      <c r="E106" s="381">
        <f>INDEX(RECs!$AF$8:$AG$33,MATCH('Chapter 3 Tables'!$C106,RECs!$D$8:$D$33,0),MATCH('Chapter 3 Tables'!E$98,RECs!$AF$4:$AG$4,0))</f>
        <v>12360694</v>
      </c>
      <c r="F106" s="379">
        <f t="shared" si="3"/>
        <v>27414573.413076088</v>
      </c>
    </row>
    <row r="107" spans="2:7" ht="14" x14ac:dyDescent="0.25">
      <c r="C107" s="383" t="s">
        <v>28</v>
      </c>
      <c r="D107" s="377">
        <f>INDEX(RECs!$AF$8:$AG$33,MATCH('Chapter 3 Tables'!$C107,RECs!$D$8:$D$33,0),MATCH('Chapter 3 Tables'!D$98,RECs!$AF$4:$AG$4,0))</f>
        <v>14993483.47888371</v>
      </c>
      <c r="E107" s="378">
        <f>INDEX(RECs!$AF$8:$AG$33,MATCH('Chapter 3 Tables'!$C107,RECs!$D$8:$D$33,0),MATCH('Chapter 3 Tables'!E$98,RECs!$AF$4:$AG$4,0))</f>
        <v>12360694</v>
      </c>
      <c r="F107" s="379">
        <f t="shared" si="3"/>
        <v>27354177.47888371</v>
      </c>
    </row>
    <row r="108" spans="2:7" ht="14" x14ac:dyDescent="0.25">
      <c r="C108" s="384" t="s">
        <v>29</v>
      </c>
      <c r="D108" s="380">
        <f>INDEX(RECs!$AF$8:$AG$33,MATCH('Chapter 3 Tables'!$C108,RECs!$D$8:$D$33,0),MATCH('Chapter 3 Tables'!D$98,RECs!$AF$4:$AG$4,0))</f>
        <v>14933194.32936229</v>
      </c>
      <c r="E108" s="381">
        <f>INDEX(RECs!$AF$8:$AG$33,MATCH('Chapter 3 Tables'!$C108,RECs!$D$8:$D$33,0),MATCH('Chapter 3 Tables'!E$98,RECs!$AF$4:$AG$4,0))</f>
        <v>12360694</v>
      </c>
      <c r="F108" s="379">
        <f t="shared" si="3"/>
        <v>27293888.329362288</v>
      </c>
    </row>
    <row r="109" spans="2:7" ht="14" x14ac:dyDescent="0.25">
      <c r="C109" s="383" t="s">
        <v>30</v>
      </c>
      <c r="D109" s="377">
        <f>INDEX(RECs!$AF$8:$AG$33,MATCH('Chapter 3 Tables'!$C109,RECs!$D$8:$D$33,0),MATCH('Chapter 3 Tables'!D$98,RECs!$AF$4:$AG$4,0))</f>
        <v>14841639.210588481</v>
      </c>
      <c r="E109" s="378">
        <f>INDEX(RECs!$AF$8:$AG$33,MATCH('Chapter 3 Tables'!$C109,RECs!$D$8:$D$33,0),MATCH('Chapter 3 Tables'!E$98,RECs!$AF$4:$AG$4,0))</f>
        <v>10530285</v>
      </c>
      <c r="F109" s="379">
        <f t="shared" si="3"/>
        <v>25371924.210588481</v>
      </c>
    </row>
    <row r="110" spans="2:7" ht="14" x14ac:dyDescent="0.25">
      <c r="C110" s="384" t="s">
        <v>31</v>
      </c>
      <c r="D110" s="380">
        <f>INDEX(RECs!$AF$8:$AG$33,MATCH('Chapter 3 Tables'!$C110,RECs!$D$8:$D$33,0),MATCH('Chapter 3 Tables'!D$98,RECs!$AF$4:$AG$4,0))</f>
        <v>14144843.372408537</v>
      </c>
      <c r="E110" s="381">
        <f>INDEX(RECs!$AF$8:$AG$33,MATCH('Chapter 3 Tables'!$C110,RECs!$D$8:$D$33,0),MATCH('Chapter 3 Tables'!E$98,RECs!$AF$4:$AG$4,0))</f>
        <v>10100285</v>
      </c>
      <c r="F110" s="379">
        <f t="shared" si="3"/>
        <v>24245128.372408539</v>
      </c>
    </row>
    <row r="111" spans="2:7" ht="14" x14ac:dyDescent="0.25">
      <c r="C111" s="383" t="s">
        <v>32</v>
      </c>
      <c r="D111" s="377">
        <f>INDEX(RECs!$AF$8:$AG$33,MATCH('Chapter 3 Tables'!$C111,RECs!$D$8:$D$33,0),MATCH('Chapter 3 Tables'!D$98,RECs!$AF$4:$AG$4,0))</f>
        <v>13827827.068419494</v>
      </c>
      <c r="E111" s="378">
        <f>INDEX(RECs!$AF$8:$AG$33,MATCH('Chapter 3 Tables'!$C111,RECs!$D$8:$D$33,0),MATCH('Chapter 3 Tables'!E$98,RECs!$AF$4:$AG$4,0))</f>
        <v>10100285</v>
      </c>
      <c r="F111" s="379">
        <f t="shared" si="3"/>
        <v>23928112.068419494</v>
      </c>
    </row>
    <row r="112" spans="2:7" ht="14" x14ac:dyDescent="0.25">
      <c r="C112" s="384" t="s">
        <v>33</v>
      </c>
      <c r="D112" s="380">
        <f>INDEX(RECs!$AF$8:$AG$33,MATCH('Chapter 3 Tables'!$C112,RECs!$D$8:$D$33,0),MATCH('Chapter 3 Tables'!D$98,RECs!$AF$4:$AG$4,0))</f>
        <v>13627224.555950396</v>
      </c>
      <c r="E112" s="381">
        <f>INDEX(RECs!$AF$8:$AG$33,MATCH('Chapter 3 Tables'!$C112,RECs!$D$8:$D$33,0),MATCH('Chapter 3 Tables'!E$98,RECs!$AF$4:$AG$4,0))</f>
        <v>9800285</v>
      </c>
      <c r="F112" s="379">
        <f t="shared" si="3"/>
        <v>23427509.555950396</v>
      </c>
    </row>
    <row r="113" spans="2:33" ht="14" x14ac:dyDescent="0.25">
      <c r="C113" s="383" t="s">
        <v>34</v>
      </c>
      <c r="D113" s="377">
        <f>INDEX(RECs!$AF$8:$AG$33,MATCH('Chapter 3 Tables'!$C113,RECs!$D$8:$D$33,0),MATCH('Chapter 3 Tables'!D$98,RECs!$AF$4:$AG$4,0))</f>
        <v>11349322.521443645</v>
      </c>
      <c r="E113" s="378">
        <f>INDEX(RECs!$AF$8:$AG$33,MATCH('Chapter 3 Tables'!$C113,RECs!$D$8:$D$33,0),MATCH('Chapter 3 Tables'!E$98,RECs!$AF$4:$AG$4,0))</f>
        <v>8464766</v>
      </c>
      <c r="F113" s="379">
        <f t="shared" si="3"/>
        <v>19814088.521443643</v>
      </c>
    </row>
    <row r="114" spans="2:33" ht="14" x14ac:dyDescent="0.25">
      <c r="C114" s="384" t="s">
        <v>35</v>
      </c>
      <c r="D114" s="380">
        <f>INDEX(RECs!$AF$8:$AG$33,MATCH('Chapter 3 Tables'!$C114,RECs!$D$8:$D$33,0),MATCH('Chapter 3 Tables'!D$98,RECs!$AF$4:$AG$4,0))</f>
        <v>10869986.558446851</v>
      </c>
      <c r="E114" s="381">
        <f>INDEX(RECs!$AF$8:$AG$33,MATCH('Chapter 3 Tables'!$C114,RECs!$D$8:$D$33,0),MATCH('Chapter 3 Tables'!E$98,RECs!$AF$4:$AG$4,0))</f>
        <v>8464766</v>
      </c>
      <c r="F114" s="379">
        <f t="shared" si="3"/>
        <v>19334752.558446851</v>
      </c>
    </row>
    <row r="115" spans="2:33" ht="14" x14ac:dyDescent="0.25">
      <c r="C115" s="383" t="s">
        <v>36</v>
      </c>
      <c r="D115" s="377">
        <f>INDEX(RECs!$AF$8:$AG$33,MATCH('Chapter 3 Tables'!$C115,RECs!$D$8:$D$33,0),MATCH('Chapter 3 Tables'!D$98,RECs!$AF$4:$AG$4,0))</f>
        <v>10218217.87031433</v>
      </c>
      <c r="E115" s="378">
        <f>INDEX(RECs!$AF$8:$AG$33,MATCH('Chapter 3 Tables'!$C115,RECs!$D$8:$D$33,0),MATCH('Chapter 3 Tables'!E$98,RECs!$AF$4:$AG$4,0))</f>
        <v>8464766</v>
      </c>
      <c r="F115" s="379">
        <f t="shared" si="3"/>
        <v>18682983.87031433</v>
      </c>
    </row>
    <row r="116" spans="2:33" ht="14" x14ac:dyDescent="0.25">
      <c r="C116" s="384" t="s">
        <v>37</v>
      </c>
      <c r="D116" s="380">
        <f>INDEX(RECs!$AF$8:$AG$33,MATCH('Chapter 3 Tables'!$C116,RECs!$D$8:$D$33,0),MATCH('Chapter 3 Tables'!D$98,RECs!$AF$4:$AG$4,0))</f>
        <v>9645179.1422968432</v>
      </c>
      <c r="E116" s="381">
        <f>INDEX(RECs!$AF$8:$AG$33,MATCH('Chapter 3 Tables'!$C116,RECs!$D$8:$D$33,0),MATCH('Chapter 3 Tables'!E$98,RECs!$AF$4:$AG$4,0))</f>
        <v>8464766</v>
      </c>
      <c r="F116" s="379">
        <f t="shared" si="3"/>
        <v>18109945.142296843</v>
      </c>
    </row>
    <row r="117" spans="2:33" ht="14" x14ac:dyDescent="0.25">
      <c r="C117" s="383" t="s">
        <v>38</v>
      </c>
      <c r="D117" s="377">
        <f>INDEX(RECs!$AF$8:$AG$33,MATCH('Chapter 3 Tables'!$C117,RECs!$D$8:$D$33,0),MATCH('Chapter 3 Tables'!D$98,RECs!$AF$4:$AG$4,0))</f>
        <v>8903796.8735200111</v>
      </c>
      <c r="E117" s="378">
        <f>INDEX(RECs!$AF$8:$AG$33,MATCH('Chapter 3 Tables'!$C117,RECs!$D$8:$D$33,0),MATCH('Chapter 3 Tables'!E$98,RECs!$AF$4:$AG$4,0))</f>
        <v>8464766</v>
      </c>
      <c r="F117" s="379">
        <f t="shared" si="3"/>
        <v>17368562.873520009</v>
      </c>
    </row>
    <row r="118" spans="2:33" ht="14" x14ac:dyDescent="0.25">
      <c r="C118" s="384" t="s">
        <v>39</v>
      </c>
      <c r="D118" s="380">
        <f>INDEX(RECs!$AF$8:$AG$33,MATCH('Chapter 3 Tables'!$C118,RECs!$D$8:$D$33,0),MATCH('Chapter 3 Tables'!D$98,RECs!$AF$4:$AG$4,0))</f>
        <v>8850580.2091524098</v>
      </c>
      <c r="E118" s="381">
        <f>INDEX(RECs!$AF$8:$AG$33,MATCH('Chapter 3 Tables'!$C118,RECs!$D$8:$D$33,0),MATCH('Chapter 3 Tables'!E$98,RECs!$AF$4:$AG$4,0))</f>
        <v>8464766</v>
      </c>
      <c r="F118" s="379">
        <f t="shared" si="3"/>
        <v>17315346.209152408</v>
      </c>
    </row>
    <row r="119" spans="2:33" ht="14" x14ac:dyDescent="0.25">
      <c r="C119" s="383" t="s">
        <v>40</v>
      </c>
      <c r="D119" s="377">
        <f>INDEX(RECs!$AF$8:$AG$33,MATCH('Chapter 3 Tables'!$C119,RECs!$D$8:$D$33,0),MATCH('Chapter 3 Tables'!D$98,RECs!$AF$4:$AG$4,0))</f>
        <v>7670713.1781066479</v>
      </c>
      <c r="E119" s="378">
        <f>INDEX(RECs!$AF$8:$AG$33,MATCH('Chapter 3 Tables'!$C119,RECs!$D$8:$D$33,0),MATCH('Chapter 3 Tables'!E$98,RECs!$AF$4:$AG$4,0))</f>
        <v>8464766</v>
      </c>
      <c r="F119" s="379">
        <f t="shared" si="3"/>
        <v>16135479.178106647</v>
      </c>
    </row>
    <row r="123" spans="2:33" ht="12" x14ac:dyDescent="0.25">
      <c r="B123" s="49" t="s">
        <v>424</v>
      </c>
      <c r="C123" s="49" t="s">
        <v>420</v>
      </c>
      <c r="D123" s="49"/>
      <c r="F123" s="358"/>
      <c r="R123" s="49"/>
      <c r="AG123" s="49"/>
    </row>
    <row r="124" spans="2:33" ht="24" x14ac:dyDescent="0.25">
      <c r="B124" s="49"/>
      <c r="C124" s="49"/>
      <c r="D124" s="393" t="s">
        <v>115</v>
      </c>
      <c r="E124" s="393" t="s">
        <v>116</v>
      </c>
      <c r="F124" s="393" t="s">
        <v>117</v>
      </c>
      <c r="G124" s="393" t="s">
        <v>118</v>
      </c>
      <c r="H124" s="393" t="s">
        <v>119</v>
      </c>
      <c r="I124" s="393" t="s">
        <v>120</v>
      </c>
    </row>
    <row r="125" spans="2:33" ht="12" x14ac:dyDescent="0.25">
      <c r="D125" s="43" t="s">
        <v>121</v>
      </c>
      <c r="E125" s="43" t="s">
        <v>121</v>
      </c>
      <c r="F125" s="43" t="s">
        <v>121</v>
      </c>
      <c r="G125" s="43" t="s">
        <v>121</v>
      </c>
      <c r="H125" s="43" t="s">
        <v>121</v>
      </c>
      <c r="I125" s="43" t="s">
        <v>121</v>
      </c>
    </row>
    <row r="126" spans="2:33" ht="56" x14ac:dyDescent="0.25">
      <c r="C126" s="382" t="s">
        <v>74</v>
      </c>
      <c r="D126" s="375" t="s">
        <v>115</v>
      </c>
      <c r="E126" s="375" t="s">
        <v>116</v>
      </c>
      <c r="F126" s="375" t="s">
        <v>117</v>
      </c>
      <c r="G126" s="375" t="s">
        <v>122</v>
      </c>
      <c r="H126" s="375" t="s">
        <v>123</v>
      </c>
      <c r="I126" s="375" t="s">
        <v>120</v>
      </c>
      <c r="J126" s="375" t="s">
        <v>124</v>
      </c>
      <c r="K126" s="375" t="s">
        <v>125</v>
      </c>
      <c r="L126" s="375" t="s">
        <v>126</v>
      </c>
      <c r="M126" s="375" t="s">
        <v>127</v>
      </c>
      <c r="N126" s="375" t="s">
        <v>128</v>
      </c>
      <c r="O126" s="376" t="s">
        <v>129</v>
      </c>
    </row>
    <row r="127" spans="2:33" ht="14" x14ac:dyDescent="0.3">
      <c r="C127" s="384" t="s">
        <v>21</v>
      </c>
      <c r="D127" s="380">
        <f>SUMIFS(INDEX(RECs!$AQ$8:$AZ$33, MATCH('Chapter 3 Tables'!$C127, RECs!$D$8:$D$33,0),),RECs!$AQ$4:$AZ$4,'Chapter 3 Tables'!D$124,RECs!$AQ$5:$AZ$5,'Chapter 3 Tables'!D$125)</f>
        <v>1861725</v>
      </c>
      <c r="E127" s="380">
        <f>SUMIFS(INDEX(RECs!$AQ$8:$AZ$33, MATCH('Chapter 3 Tables'!$C127, RECs!$D$8:$D$33,0),),RECs!$AQ$4:$AZ$4,'Chapter 3 Tables'!E$124,RECs!$AQ$5:$AZ$5,'Chapter 3 Tables'!E$125)</f>
        <v>4061148.5745999999</v>
      </c>
      <c r="F127" s="380">
        <f>SUMIFS(INDEX(RECs!$AQ$8:$AZ$33, MATCH('Chapter 3 Tables'!$C127, RECs!$D$8:$D$33,0),),RECs!$AQ$4:$AZ$4,'Chapter 3 Tables'!F$124,RECs!$AQ$5:$AZ$5,'Chapter 3 Tables'!F$125)</f>
        <v>0</v>
      </c>
      <c r="G127" s="380">
        <f>SUMIFS(INDEX(RECs!$AQ$8:$AZ$33, MATCH('Chapter 3 Tables'!$C127, RECs!$D$8:$D$33,0),),RECs!$AQ$4:$AZ$4,'Chapter 3 Tables'!G$124,RECs!$AQ$5:$AZ$5,'Chapter 3 Tables'!G$125)</f>
        <v>3697370.5188239999</v>
      </c>
      <c r="H127" s="380">
        <f>SUMIFS(INDEX(RECs!$AQ$8:$AZ$33, MATCH('Chapter 3 Tables'!$C127, RECs!$D$8:$D$33,0),),RECs!$AQ$4:$AZ$4,'Chapter 3 Tables'!H$124,RECs!$AQ$5:$AZ$5,'Chapter 3 Tables'!H$125)</f>
        <v>4693156.0083720572</v>
      </c>
      <c r="I127" s="380">
        <f>SUMIFS(INDEX(RECs!$AQ$8:$AZ$33, MATCH('Chapter 3 Tables'!$C127, RECs!$D$8:$D$33,0),),RECs!$AQ$4:$AZ$4,'Chapter 3 Tables'!I$124,RECs!$AQ$5:$AZ$5,'Chapter 3 Tables'!I$125)</f>
        <v>72600.876561684214</v>
      </c>
      <c r="J127" s="386">
        <f t="shared" ref="J127" si="4">SUM(D127:I127)</f>
        <v>14386000.978357742</v>
      </c>
      <c r="K127" s="380">
        <f>'RPS Balance'!L8</f>
        <v>26466512.055223566</v>
      </c>
      <c r="L127" s="380">
        <f t="shared" ref="L127" si="5">MAX(K127-J127,0)</f>
        <v>12080511.076865824</v>
      </c>
      <c r="M127" s="366" cm="1">
        <f t="array" ref="M127">J127/INDEX('RPS Balance'!$E$5:$E$30, MATCH('Chapter 3 Tables'!$C127, 'RPS Balance'!$C$5:$C$30,0),)</f>
        <v>0.12162195783366821</v>
      </c>
      <c r="N127" s="366" cm="1">
        <f t="array" ref="N127">INDEX('RPS Balance'!$D$5:$D$30,MATCH('Chapter 3 Tables'!$C127, 'RPS Balance'!$C$5:$C$30,0),)</f>
        <v>0.22000000000000008</v>
      </c>
      <c r="O127" s="390">
        <f t="shared" ref="O127" si="6">J127/K127</f>
        <v>0.54355484955254796</v>
      </c>
      <c r="P127" s="119"/>
    </row>
    <row r="128" spans="2:33" ht="14" x14ac:dyDescent="0.3">
      <c r="C128" s="383" t="s">
        <v>22</v>
      </c>
      <c r="D128" s="377">
        <f>SUMIFS(INDEX(RECs!$AQ$8:$AZ$33, MATCH('Chapter 3 Tables'!$C128, RECs!$D$8:$D$33,0),),RECs!$AQ$4:$AZ$4,'Chapter 3 Tables'!D$124,RECs!$AQ$5:$AZ$5,'Chapter 3 Tables'!D$125)</f>
        <v>1861725</v>
      </c>
      <c r="E128" s="377">
        <f>SUMIFS(INDEX(RECs!$AQ$8:$AZ$33, MATCH('Chapter 3 Tables'!$C128, RECs!$D$8:$D$33,0),),RECs!$AQ$4:$AZ$4,'Chapter 3 Tables'!E$124,RECs!$AQ$5:$AZ$5,'Chapter 3 Tables'!E$125)</f>
        <v>4061148.5745999999</v>
      </c>
      <c r="F128" s="377">
        <f>SUMIFS(INDEX(RECs!$AQ$8:$AZ$33, MATCH('Chapter 3 Tables'!$C128, RECs!$D$8:$D$33,0),),RECs!$AQ$4:$AZ$4,'Chapter 3 Tables'!F$124,RECs!$AQ$5:$AZ$5,'Chapter 3 Tables'!F$125)</f>
        <v>379110</v>
      </c>
      <c r="G128" s="377">
        <f>SUMIFS(INDEX(RECs!$AQ$8:$AZ$33, MATCH('Chapter 3 Tables'!$C128, RECs!$D$8:$D$33,0),),RECs!$AQ$4:$AZ$4,'Chapter 3 Tables'!G$124,RECs!$AQ$5:$AZ$5,'Chapter 3 Tables'!G$125)</f>
        <v>8343846.3991548792</v>
      </c>
      <c r="H128" s="377">
        <f>SUMIFS(INDEX(RECs!$AQ$8:$AZ$33, MATCH('Chapter 3 Tables'!$C128, RECs!$D$8:$D$33,0),),RECs!$AQ$4:$AZ$4,'Chapter 3 Tables'!H$124,RECs!$AQ$5:$AZ$5,'Chapter 3 Tables'!H$125)</f>
        <v>5965503.4563999809</v>
      </c>
      <c r="I128" s="377">
        <f>SUMIFS(INDEX(RECs!$AQ$8:$AZ$33, MATCH('Chapter 3 Tables'!$C128, RECs!$D$8:$D$33,0),),RECs!$AQ$4:$AZ$4,'Chapter 3 Tables'!I$124,RECs!$AQ$5:$AZ$5,'Chapter 3 Tables'!I$125)</f>
        <v>112303.73884554248</v>
      </c>
      <c r="J128" s="386">
        <f t="shared" ref="J128" si="7">SUM(D128:I128)</f>
        <v>20723637.169000402</v>
      </c>
      <c r="K128" s="377">
        <f>'RPS Balance'!L9</f>
        <v>27796873.93733272</v>
      </c>
      <c r="L128" s="377">
        <f t="shared" ref="L128" si="8">MAX(K128-J128,0)</f>
        <v>7073236.7683323175</v>
      </c>
      <c r="M128" s="369" cm="1">
        <f t="array" ref="M128">J128/INDEX('RPS Balance'!$E$5:$E$30, MATCH('Chapter 3 Tables'!$C128, 'RPS Balance'!$C$5:$C$30,0),)</f>
        <v>0.17644866555019492</v>
      </c>
      <c r="N128" s="369" cm="1">
        <f t="array" ref="N128">INDEX('RPS Balance'!$D$5:$D$30,MATCH('Chapter 3 Tables'!$C128, 'RPS Balance'!$C$5:$C$30,0),)</f>
        <v>0.2350000000000001</v>
      </c>
      <c r="O128" s="389">
        <f t="shared" ref="O128" si="9">J128/K128</f>
        <v>0.74553840894919576</v>
      </c>
      <c r="P128" s="119"/>
    </row>
    <row r="129" spans="3:16" ht="14" x14ac:dyDescent="0.3">
      <c r="C129" s="384" t="s">
        <v>23</v>
      </c>
      <c r="D129" s="380">
        <f>SUMIFS(INDEX(RECs!$AQ$8:$AZ$33, MATCH('Chapter 3 Tables'!$C129, RECs!$D$8:$D$33,0),),RECs!$AQ$4:$AZ$4,'Chapter 3 Tables'!D$124,RECs!$AQ$5:$AZ$5,'Chapter 3 Tables'!D$125)</f>
        <v>1861725</v>
      </c>
      <c r="E129" s="380">
        <f>SUMIFS(INDEX(RECs!$AQ$8:$AZ$33, MATCH('Chapter 3 Tables'!$C129, RECs!$D$8:$D$33,0),),RECs!$AQ$4:$AZ$4,'Chapter 3 Tables'!E$124,RECs!$AQ$5:$AZ$5,'Chapter 3 Tables'!E$125)</f>
        <v>4631147.5745999999</v>
      </c>
      <c r="F129" s="380">
        <f>SUMIFS(INDEX(RECs!$AQ$8:$AZ$33, MATCH('Chapter 3 Tables'!$C129, RECs!$D$8:$D$33,0),),RECs!$AQ$4:$AZ$4,'Chapter 3 Tables'!F$124,RECs!$AQ$5:$AZ$5,'Chapter 3 Tables'!F$125)</f>
        <v>379110</v>
      </c>
      <c r="G129" s="380">
        <f>SUMIFS(INDEX(RECs!$AQ$8:$AZ$33, MATCH('Chapter 3 Tables'!$C129, RECs!$D$8:$D$33,0),),RECs!$AQ$4:$AZ$4,'Chapter 3 Tables'!G$124,RECs!$AQ$5:$AZ$5,'Chapter 3 Tables'!G$125)</f>
        <v>14449916.577159107</v>
      </c>
      <c r="H129" s="380">
        <f>SUMIFS(INDEX(RECs!$AQ$8:$AZ$33, MATCH('Chapter 3 Tables'!$C129, RECs!$D$8:$D$33,0),),RECs!$AQ$4:$AZ$4,'Chapter 3 Tables'!H$124,RECs!$AQ$5:$AZ$5,'Chapter 3 Tables'!H$125)</f>
        <v>6172407.7201990616</v>
      </c>
      <c r="I129" s="380">
        <f>SUMIFS(INDEX(RECs!$AQ$8:$AZ$33, MATCH('Chapter 3 Tables'!$C129, RECs!$D$8:$D$33,0),),RECs!$AQ$4:$AZ$4,'Chapter 3 Tables'!I$124,RECs!$AQ$5:$AZ$5,'Chapter 3 Tables'!I$125)</f>
        <v>135711.15348464809</v>
      </c>
      <c r="J129" s="386">
        <f t="shared" ref="J129:J149" si="10">SUM(D129:I129)</f>
        <v>27630018.025442816</v>
      </c>
      <c r="K129" s="380">
        <f>'RPS Balance'!L10</f>
        <v>29362133.604667433</v>
      </c>
      <c r="L129" s="380">
        <f t="shared" ref="L129:L149" si="11">MAX(K129-J129,0)</f>
        <v>1732115.5792246163</v>
      </c>
      <c r="M129" s="366" cm="1">
        <f t="array" ref="M129">J129/INDEX('RPS Balance'!$E$5:$E$30, MATCH('Chapter 3 Tables'!$C129, 'RPS Balance'!$C$5:$C$30,0),)</f>
        <v>0.23296387237997698</v>
      </c>
      <c r="N129" s="366" cm="1">
        <f t="array" ref="N129">INDEX('RPS Balance'!$D$5:$D$30,MATCH('Chapter 3 Tables'!$C129, 'RPS Balance'!$C$5:$C$30,0),)</f>
        <v>0.25000000000000011</v>
      </c>
      <c r="O129" s="390">
        <f t="shared" ref="O129:O149" si="12">J129/K129</f>
        <v>0.94100852470239837</v>
      </c>
      <c r="P129" s="119"/>
    </row>
    <row r="130" spans="3:16" ht="14" x14ac:dyDescent="0.3">
      <c r="C130" s="383" t="s">
        <v>24</v>
      </c>
      <c r="D130" s="377">
        <f>SUMIFS(INDEX(RECs!$AQ$8:$AZ$33, MATCH('Chapter 3 Tables'!$C130, RECs!$D$8:$D$33,0),),RECs!$AQ$4:$AZ$4,'Chapter 3 Tables'!D$124,RECs!$AQ$5:$AZ$5,'Chapter 3 Tables'!D$125)</f>
        <v>1861725</v>
      </c>
      <c r="E130" s="377">
        <f>SUMIFS(INDEX(RECs!$AQ$8:$AZ$33, MATCH('Chapter 3 Tables'!$C130, RECs!$D$8:$D$33,0),),RECs!$AQ$4:$AZ$4,'Chapter 3 Tables'!E$124,RECs!$AQ$5:$AZ$5,'Chapter 3 Tables'!E$125)</f>
        <v>4631147.5745999999</v>
      </c>
      <c r="F130" s="377">
        <f>SUMIFS(INDEX(RECs!$AQ$8:$AZ$33, MATCH('Chapter 3 Tables'!$C130, RECs!$D$8:$D$33,0),),RECs!$AQ$4:$AZ$4,'Chapter 3 Tables'!F$124,RECs!$AQ$5:$AZ$5,'Chapter 3 Tables'!F$125)</f>
        <v>379110</v>
      </c>
      <c r="G130" s="377">
        <f>SUMIFS(INDEX(RECs!$AQ$8:$AZ$33, MATCH('Chapter 3 Tables'!$C130, RECs!$D$8:$D$33,0),),RECs!$AQ$4:$AZ$4,'Chapter 3 Tables'!G$124,RECs!$AQ$5:$AZ$5,'Chapter 3 Tables'!G$125)</f>
        <v>14419990.824273309</v>
      </c>
      <c r="H130" s="377">
        <f>SUMIFS(INDEX(RECs!$AQ$8:$AZ$33, MATCH('Chapter 3 Tables'!$C130, RECs!$D$8:$D$33,0),),RECs!$AQ$4:$AZ$4,'Chapter 3 Tables'!H$124,RECs!$AQ$5:$AZ$5,'Chapter 3 Tables'!H$125)</f>
        <v>6140999.2565980675</v>
      </c>
      <c r="I130" s="377">
        <f>SUMIFS(INDEX(RECs!$AQ$8:$AZ$33, MATCH('Chapter 3 Tables'!$C130, RECs!$D$8:$D$33,0),),RECs!$AQ$4:$AZ$4,'Chapter 3 Tables'!I$124,RECs!$AQ$5:$AZ$5,'Chapter 3 Tables'!I$125)</f>
        <v>164865.86438389152</v>
      </c>
      <c r="J130" s="386">
        <f>SUM(D130:I130)</f>
        <v>27597838.519855265</v>
      </c>
      <c r="K130" s="377">
        <f>'RPS Balance'!L11</f>
        <v>33208604.270216987</v>
      </c>
      <c r="L130" s="377">
        <f t="shared" si="11"/>
        <v>5610765.750361722</v>
      </c>
      <c r="M130" s="369" cm="1">
        <f t="array" ref="M130">J130/INDEX('RPS Balance'!$E$5:$E$30, MATCH('Chapter 3 Tables'!$C130, 'RPS Balance'!$C$5:$C$30,0),)</f>
        <v>0.23399666677693232</v>
      </c>
      <c r="N130" s="369" cm="1">
        <f t="array" ref="N130">INDEX('RPS Balance'!$D$5:$D$30,MATCH('Chapter 3 Tables'!$C130, 'RPS Balance'!$C$5:$C$30,0),)</f>
        <v>0.28000000000000003</v>
      </c>
      <c r="O130" s="389">
        <f t="shared" si="12"/>
        <v>0.83104481884552683</v>
      </c>
      <c r="P130" s="119"/>
    </row>
    <row r="131" spans="3:16" ht="14" x14ac:dyDescent="0.3">
      <c r="C131" s="384" t="s">
        <v>25</v>
      </c>
      <c r="D131" s="380">
        <f>SUMIFS(INDEX(RECs!$AQ$8:$AZ$33, MATCH('Chapter 3 Tables'!$C131, RECs!$D$8:$D$33,0),),RECs!$AQ$4:$AZ$4,'Chapter 3 Tables'!D$124,RECs!$AQ$5:$AZ$5,'Chapter 3 Tables'!D$125)</f>
        <v>1861725</v>
      </c>
      <c r="E131" s="380">
        <f>SUMIFS(INDEX(RECs!$AQ$8:$AZ$33, MATCH('Chapter 3 Tables'!$C131, RECs!$D$8:$D$33,0),),RECs!$AQ$4:$AZ$4,'Chapter 3 Tables'!E$124,RECs!$AQ$5:$AZ$5,'Chapter 3 Tables'!E$125)</f>
        <v>4631147.5745999999</v>
      </c>
      <c r="F131" s="380">
        <f>SUMIFS(INDEX(RECs!$AQ$8:$AZ$33, MATCH('Chapter 3 Tables'!$C131, RECs!$D$8:$D$33,0),),RECs!$AQ$4:$AZ$4,'Chapter 3 Tables'!F$124,RECs!$AQ$5:$AZ$5,'Chapter 3 Tables'!F$125)</f>
        <v>379110</v>
      </c>
      <c r="G131" s="380">
        <f>SUMIFS(INDEX(RECs!$AQ$8:$AZ$33, MATCH('Chapter 3 Tables'!$C131, RECs!$D$8:$D$33,0),),RECs!$AQ$4:$AZ$4,'Chapter 3 Tables'!G$124,RECs!$AQ$5:$AZ$5,'Chapter 3 Tables'!G$125)</f>
        <v>14390214.700151943</v>
      </c>
      <c r="H131" s="380">
        <f>SUMIFS(INDEX(RECs!$AQ$8:$AZ$33, MATCH('Chapter 3 Tables'!$C131, RECs!$D$8:$D$33,0),),RECs!$AQ$4:$AZ$4,'Chapter 3 Tables'!H$124,RECs!$AQ$5:$AZ$5,'Chapter 3 Tables'!H$125)</f>
        <v>6110236.860315077</v>
      </c>
      <c r="I131" s="380">
        <f>SUMIFS(INDEX(RECs!$AQ$8:$AZ$33, MATCH('Chapter 3 Tables'!$C131, RECs!$D$8:$D$33,0),),RECs!$AQ$4:$AZ$4,'Chapter 3 Tables'!I$124,RECs!$AQ$5:$AZ$5,'Chapter 3 Tables'!I$125)</f>
        <v>164041.53506197207</v>
      </c>
      <c r="J131" s="386">
        <f t="shared" si="10"/>
        <v>27536475.67012899</v>
      </c>
      <c r="K131" s="380">
        <f>'RPS Balance'!L12</f>
        <v>36561759.870327041</v>
      </c>
      <c r="L131" s="380">
        <f t="shared" si="11"/>
        <v>9025284.2001980506</v>
      </c>
      <c r="M131" s="366" cm="1">
        <f t="array" ref="M131">J131/INDEX('RPS Balance'!$E$5:$E$30, MATCH('Chapter 3 Tables'!$C131, 'RPS Balance'!$C$5:$C$30,0),)</f>
        <v>0.22373931201410632</v>
      </c>
      <c r="N131" s="366" cm="1">
        <f t="array" ref="N131">INDEX('RPS Balance'!$D$5:$D$30,MATCH('Chapter 3 Tables'!$C131, 'RPS Balance'!$C$5:$C$30,0),)</f>
        <v>0.31</v>
      </c>
      <c r="O131" s="390">
        <f t="shared" si="12"/>
        <v>0.75314962320720147</v>
      </c>
      <c r="P131" s="119"/>
    </row>
    <row r="132" spans="3:16" ht="14" x14ac:dyDescent="0.3">
      <c r="C132" s="383" t="s">
        <v>26</v>
      </c>
      <c r="D132" s="377">
        <f>SUMIFS(INDEX(RECs!$AQ$8:$AZ$33, MATCH('Chapter 3 Tables'!$C132, RECs!$D$8:$D$33,0),),RECs!$AQ$4:$AZ$4,'Chapter 3 Tables'!D$124,RECs!$AQ$5:$AZ$5,'Chapter 3 Tables'!D$125)</f>
        <v>1861725</v>
      </c>
      <c r="E132" s="377">
        <f>SUMIFS(INDEX(RECs!$AQ$8:$AZ$33, MATCH('Chapter 3 Tables'!$C132, RECs!$D$8:$D$33,0),),RECs!$AQ$4:$AZ$4,'Chapter 3 Tables'!E$124,RECs!$AQ$5:$AZ$5,'Chapter 3 Tables'!E$125)</f>
        <v>4631147.5745999999</v>
      </c>
      <c r="F132" s="377">
        <f>SUMIFS(INDEX(RECs!$AQ$8:$AZ$33, MATCH('Chapter 3 Tables'!$C132, RECs!$D$8:$D$33,0),),RECs!$AQ$4:$AZ$4,'Chapter 3 Tables'!F$124,RECs!$AQ$5:$AZ$5,'Chapter 3 Tables'!F$125)</f>
        <v>379110</v>
      </c>
      <c r="G132" s="377">
        <f>SUMIFS(INDEX(RECs!$AQ$8:$AZ$33, MATCH('Chapter 3 Tables'!$C132, RECs!$D$8:$D$33,0),),RECs!$AQ$4:$AZ$4,'Chapter 3 Tables'!G$124,RECs!$AQ$5:$AZ$5,'Chapter 3 Tables'!G$125)</f>
        <v>14360587.456651185</v>
      </c>
      <c r="H132" s="377">
        <f>SUMIFS(INDEX(RECs!$AQ$8:$AZ$33, MATCH('Chapter 3 Tables'!$C132, RECs!$D$8:$D$33,0),),RECs!$AQ$4:$AZ$4,'Chapter 3 Tables'!H$124,RECs!$AQ$5:$AZ$5,'Chapter 3 Tables'!H$125)</f>
        <v>6079592.5310135018</v>
      </c>
      <c r="I132" s="377">
        <f>SUMIFS(INDEX(RECs!$AQ$8:$AZ$33, MATCH('Chapter 3 Tables'!$C132, RECs!$D$8:$D$33,0),),RECs!$AQ$4:$AZ$4,'Chapter 3 Tables'!I$124,RECs!$AQ$5:$AZ$5,'Chapter 3 Tables'!I$125)</f>
        <v>163221.32738666222</v>
      </c>
      <c r="J132" s="386">
        <f t="shared" si="10"/>
        <v>27475383.889651351</v>
      </c>
      <c r="K132" s="377">
        <f>'RPS Balance'!L13</f>
        <v>41845135.052768804</v>
      </c>
      <c r="L132" s="377">
        <f t="shared" si="11"/>
        <v>14369751.163117453</v>
      </c>
      <c r="M132" s="369" cm="1">
        <f t="array" ref="M132">J132/INDEX('RPS Balance'!$E$5:$E$30, MATCH('Chapter 3 Tables'!$C132, 'RPS Balance'!$C$5:$C$30,0),)</f>
        <v>0.21534856423541082</v>
      </c>
      <c r="N132" s="369" cm="1">
        <f t="array" ref="N132">INDEX('RPS Balance'!$D$5:$D$30,MATCH('Chapter 3 Tables'!$C132, 'RPS Balance'!$C$5:$C$30,0),)</f>
        <v>0.34</v>
      </c>
      <c r="O132" s="389">
        <f t="shared" si="12"/>
        <v>0.6565968506256108</v>
      </c>
      <c r="P132" s="119"/>
    </row>
    <row r="133" spans="3:16" ht="14" x14ac:dyDescent="0.3">
      <c r="C133" s="384" t="s">
        <v>27</v>
      </c>
      <c r="D133" s="380">
        <f>SUMIFS(INDEX(RECs!$AQ$8:$AZ$33, MATCH('Chapter 3 Tables'!$C133, RECs!$D$8:$D$33,0),),RECs!$AQ$4:$AZ$4,'Chapter 3 Tables'!D$124,RECs!$AQ$5:$AZ$5,'Chapter 3 Tables'!D$125)</f>
        <v>1861725</v>
      </c>
      <c r="E133" s="380">
        <f>SUMIFS(INDEX(RECs!$AQ$8:$AZ$33, MATCH('Chapter 3 Tables'!$C133, RECs!$D$8:$D$33,0),),RECs!$AQ$4:$AZ$4,'Chapter 3 Tables'!E$124,RECs!$AQ$5:$AZ$5,'Chapter 3 Tables'!E$125)</f>
        <v>4631147.5745999999</v>
      </c>
      <c r="F133" s="380">
        <f>SUMIFS(INDEX(RECs!$AQ$8:$AZ$33, MATCH('Chapter 3 Tables'!$C133, RECs!$D$8:$D$33,0),),RECs!$AQ$4:$AZ$4,'Chapter 3 Tables'!F$124,RECs!$AQ$5:$AZ$5,'Chapter 3 Tables'!F$125)</f>
        <v>379110</v>
      </c>
      <c r="G133" s="380">
        <f>SUMIFS(INDEX(RECs!$AQ$8:$AZ$33, MATCH('Chapter 3 Tables'!$C133, RECs!$D$8:$D$33,0),),RECs!$AQ$4:$AZ$4,'Chapter 3 Tables'!G$124,RECs!$AQ$5:$AZ$5,'Chapter 3 Tables'!G$125)</f>
        <v>14331108.349367928</v>
      </c>
      <c r="H133" s="380">
        <f>SUMIFS(INDEX(RECs!$AQ$8:$AZ$33, MATCH('Chapter 3 Tables'!$C133, RECs!$D$8:$D$33,0),),RECs!$AQ$4:$AZ$4,'Chapter 3 Tables'!H$124,RECs!$AQ$5:$AZ$5,'Chapter 3 Tables'!H$125)</f>
        <v>6049077.2683584336</v>
      </c>
      <c r="I133" s="380">
        <f>SUMIFS(INDEX(RECs!$AQ$8:$AZ$33, MATCH('Chapter 3 Tables'!$C133, RECs!$D$8:$D$33,0),),RECs!$AQ$4:$AZ$4,'Chapter 3 Tables'!I$124,RECs!$AQ$5:$AZ$5,'Chapter 3 Tables'!I$125)</f>
        <v>162405.22074972891</v>
      </c>
      <c r="J133" s="386">
        <f t="shared" si="10"/>
        <v>27414573.413076088</v>
      </c>
      <c r="K133" s="380">
        <f>'RPS Balance'!L14</f>
        <v>47206685.938514248</v>
      </c>
      <c r="L133" s="380">
        <f t="shared" si="11"/>
        <v>19792112.52543816</v>
      </c>
      <c r="M133" s="366" cm="1">
        <f t="array" ref="M133">J133/INDEX('RPS Balance'!$E$5:$E$30, MATCH('Chapter 3 Tables'!$C133, 'RPS Balance'!$C$5:$C$30,0),)</f>
        <v>0.20650080277222965</v>
      </c>
      <c r="N133" s="366" cm="1">
        <f t="array" ref="N133">INDEX('RPS Balance'!$D$5:$D$30,MATCH('Chapter 3 Tables'!$C133, 'RPS Balance'!$C$5:$C$30,0),)</f>
        <v>0.37</v>
      </c>
      <c r="O133" s="390">
        <f t="shared" si="12"/>
        <v>0.58073497149922815</v>
      </c>
      <c r="P133" s="119"/>
    </row>
    <row r="134" spans="3:16" ht="14" x14ac:dyDescent="0.3">
      <c r="C134" s="383" t="s">
        <v>28</v>
      </c>
      <c r="D134" s="377">
        <f>SUMIFS(INDEX(RECs!$AQ$8:$AZ$33, MATCH('Chapter 3 Tables'!$C134, RECs!$D$8:$D$33,0),),RECs!$AQ$4:$AZ$4,'Chapter 3 Tables'!D$124,RECs!$AQ$5:$AZ$5,'Chapter 3 Tables'!D$125)</f>
        <v>1861725</v>
      </c>
      <c r="E134" s="377">
        <f>SUMIFS(INDEX(RECs!$AQ$8:$AZ$33, MATCH('Chapter 3 Tables'!$C134, RECs!$D$8:$D$33,0),),RECs!$AQ$4:$AZ$4,'Chapter 3 Tables'!E$124,RECs!$AQ$5:$AZ$5,'Chapter 3 Tables'!E$125)</f>
        <v>4631147.5745999999</v>
      </c>
      <c r="F134" s="377">
        <f>SUMIFS(INDEX(RECs!$AQ$8:$AZ$33, MATCH('Chapter 3 Tables'!$C134, RECs!$D$8:$D$33,0),),RECs!$AQ$4:$AZ$4,'Chapter 3 Tables'!F$124,RECs!$AQ$5:$AZ$5,'Chapter 3 Tables'!F$125)</f>
        <v>379110</v>
      </c>
      <c r="G134" s="377">
        <f>SUMIFS(INDEX(RECs!$AQ$8:$AZ$33, MATCH('Chapter 3 Tables'!$C134, RECs!$D$8:$D$33,0),),RECs!$AQ$4:$AZ$4,'Chapter 3 Tables'!G$124,RECs!$AQ$5:$AZ$5,'Chapter 3 Tables'!G$125)</f>
        <v>14301776.637621088</v>
      </c>
      <c r="H134" s="377">
        <f>SUMIFS(INDEX(RECs!$AQ$8:$AZ$33, MATCH('Chapter 3 Tables'!$C134, RECs!$D$8:$D$33,0),),RECs!$AQ$4:$AZ$4,'Chapter 3 Tables'!H$124,RECs!$AQ$5:$AZ$5,'Chapter 3 Tables'!H$125)</f>
        <v>6018825.0720166415</v>
      </c>
      <c r="I134" s="377">
        <f>SUMIFS(INDEX(RECs!$AQ$8:$AZ$33, MATCH('Chapter 3 Tables'!$C134, RECs!$D$8:$D$33,0),),RECs!$AQ$4:$AZ$4,'Chapter 3 Tables'!I$124,RECs!$AQ$5:$AZ$5,'Chapter 3 Tables'!I$125)</f>
        <v>161593.19464598026</v>
      </c>
      <c r="J134" s="386">
        <f t="shared" si="10"/>
        <v>27354177.478883706</v>
      </c>
      <c r="K134" s="377">
        <f>'RPS Balance'!L15</f>
        <v>53103083.465131819</v>
      </c>
      <c r="L134" s="377">
        <f t="shared" si="11"/>
        <v>25748905.986248113</v>
      </c>
      <c r="M134" s="369" cm="1">
        <f t="array" ref="M134">J134/INDEX('RPS Balance'!$E$5:$E$30, MATCH('Chapter 3 Tables'!$C134, 'RPS Balance'!$C$5:$C$30,0),)</f>
        <v>0.19302774894529826</v>
      </c>
      <c r="N134" s="369" cm="1">
        <f t="array" ref="N134">INDEX('RPS Balance'!$D$5:$D$30,MATCH('Chapter 3 Tables'!$C134, 'RPS Balance'!$C$5:$C$30,0),)</f>
        <v>0.4</v>
      </c>
      <c r="O134" s="389">
        <f t="shared" si="12"/>
        <v>0.51511467308381098</v>
      </c>
      <c r="P134" s="119"/>
    </row>
    <row r="135" spans="3:16" ht="14" x14ac:dyDescent="0.3">
      <c r="C135" s="384" t="s">
        <v>29</v>
      </c>
      <c r="D135" s="380">
        <f>SUMIFS(INDEX(RECs!$AQ$8:$AZ$33, MATCH('Chapter 3 Tables'!$C135, RECs!$D$8:$D$33,0),),RECs!$AQ$4:$AZ$4,'Chapter 3 Tables'!D$124,RECs!$AQ$5:$AZ$5,'Chapter 3 Tables'!D$125)</f>
        <v>1861725</v>
      </c>
      <c r="E135" s="380">
        <f>SUMIFS(INDEX(RECs!$AQ$8:$AZ$33, MATCH('Chapter 3 Tables'!$C135, RECs!$D$8:$D$33,0),),RECs!$AQ$4:$AZ$4,'Chapter 3 Tables'!E$124,RECs!$AQ$5:$AZ$5,'Chapter 3 Tables'!E$125)</f>
        <v>4631147.5745999999</v>
      </c>
      <c r="F135" s="380">
        <f>SUMIFS(INDEX(RECs!$AQ$8:$AZ$33, MATCH('Chapter 3 Tables'!$C135, RECs!$D$8:$D$33,0),),RECs!$AQ$4:$AZ$4,'Chapter 3 Tables'!F$124,RECs!$AQ$5:$AZ$5,'Chapter 3 Tables'!F$125)</f>
        <v>379110</v>
      </c>
      <c r="G135" s="380">
        <f>SUMIFS(INDEX(RECs!$AQ$8:$AZ$33, MATCH('Chapter 3 Tables'!$C135, RECs!$D$8:$D$33,0),),RECs!$AQ$4:$AZ$4,'Chapter 3 Tables'!G$124,RECs!$AQ$5:$AZ$5,'Chapter 3 Tables'!G$125)</f>
        <v>14272591.58443298</v>
      </c>
      <c r="H135" s="380">
        <f>SUMIFS(INDEX(RECs!$AQ$8:$AZ$33, MATCH('Chapter 3 Tables'!$C135, RECs!$D$8:$D$33,0),),RECs!$AQ$4:$AZ$4,'Chapter 3 Tables'!H$124,RECs!$AQ$5:$AZ$5,'Chapter 3 Tables'!H$125)</f>
        <v>5988528.9416565578</v>
      </c>
      <c r="I135" s="380">
        <f>SUMIFS(INDEX(RECs!$AQ$8:$AZ$33, MATCH('Chapter 3 Tables'!$C135, RECs!$D$8:$D$33,0),),RECs!$AQ$4:$AZ$4,'Chapter 3 Tables'!I$124,RECs!$AQ$5:$AZ$5,'Chapter 3 Tables'!I$125)</f>
        <v>160785.22867275035</v>
      </c>
      <c r="J135" s="386">
        <f t="shared" si="10"/>
        <v>27293888.329362288</v>
      </c>
      <c r="K135" s="380">
        <f>'RPS Balance'!L16</f>
        <v>57963541.754728705</v>
      </c>
      <c r="L135" s="380">
        <f t="shared" si="11"/>
        <v>30669653.425366417</v>
      </c>
      <c r="M135" s="366" cm="1">
        <f t="array" ref="M135">J135/INDEX('RPS Balance'!$E$5:$E$30, MATCH('Chapter 3 Tables'!$C135, 'RPS Balance'!$C$5:$C$30,0),)</f>
        <v>0.17808259020003953</v>
      </c>
      <c r="N135" s="366" cm="1">
        <f t="array" ref="N135">INDEX('RPS Balance'!$D$5:$D$30,MATCH('Chapter 3 Tables'!$C135, 'RPS Balance'!$C$5:$C$30,0),)</f>
        <v>0.40902608000000001</v>
      </c>
      <c r="O135" s="390">
        <f t="shared" si="12"/>
        <v>0.4708802723763103</v>
      </c>
      <c r="P135" s="119"/>
    </row>
    <row r="136" spans="3:16" ht="14" x14ac:dyDescent="0.3">
      <c r="C136" s="383" t="s">
        <v>30</v>
      </c>
      <c r="D136" s="377">
        <f>SUMIFS(INDEX(RECs!$AQ$8:$AZ$33, MATCH('Chapter 3 Tables'!$C136, RECs!$D$8:$D$33,0),),RECs!$AQ$4:$AZ$4,'Chapter 3 Tables'!D$124,RECs!$AQ$5:$AZ$5,'Chapter 3 Tables'!D$125)</f>
        <v>0</v>
      </c>
      <c r="E136" s="377">
        <f>SUMIFS(INDEX(RECs!$AQ$8:$AZ$33, MATCH('Chapter 3 Tables'!$C136, RECs!$D$8:$D$33,0),),RECs!$AQ$4:$AZ$4,'Chapter 3 Tables'!E$124,RECs!$AQ$5:$AZ$5,'Chapter 3 Tables'!E$125)</f>
        <v>4631147.5745999999</v>
      </c>
      <c r="F136" s="377">
        <f>SUMIFS(INDEX(RECs!$AQ$8:$AZ$33, MATCH('Chapter 3 Tables'!$C136, RECs!$D$8:$D$33,0),),RECs!$AQ$4:$AZ$4,'Chapter 3 Tables'!F$124,RECs!$AQ$5:$AZ$5,'Chapter 3 Tables'!F$125)</f>
        <v>379110</v>
      </c>
      <c r="G136" s="377">
        <f>SUMIFS(INDEX(RECs!$AQ$8:$AZ$33, MATCH('Chapter 3 Tables'!$C136, RECs!$D$8:$D$33,0),),RECs!$AQ$4:$AZ$4,'Chapter 3 Tables'!G$124,RECs!$AQ$5:$AZ$5,'Chapter 3 Tables'!G$125)</f>
        <v>14243552.456510819</v>
      </c>
      <c r="H136" s="377">
        <f>SUMIFS(INDEX(RECs!$AQ$8:$AZ$33, MATCH('Chapter 3 Tables'!$C136, RECs!$D$8:$D$33,0),),RECs!$AQ$4:$AZ$4,'Chapter 3 Tables'!H$124,RECs!$AQ$5:$AZ$5,'Chapter 3 Tables'!H$125)</f>
        <v>5958132.8769482756</v>
      </c>
      <c r="I136" s="377">
        <f>SUMIFS(INDEX(RECs!$AQ$8:$AZ$33, MATCH('Chapter 3 Tables'!$C136, RECs!$D$8:$D$33,0),),RECs!$AQ$4:$AZ$4,'Chapter 3 Tables'!I$124,RECs!$AQ$5:$AZ$5,'Chapter 3 Tables'!I$125)</f>
        <v>159981.30252938659</v>
      </c>
      <c r="J136" s="386">
        <f t="shared" si="10"/>
        <v>25371924.210588481</v>
      </c>
      <c r="K136" s="377">
        <f>'RPS Balance'!L17</f>
        <v>64104121.851385593</v>
      </c>
      <c r="L136" s="377">
        <f t="shared" si="11"/>
        <v>38732197.640797108</v>
      </c>
      <c r="M136" s="369" cm="1">
        <f t="array" ref="M136">J136/INDEX('RPS Balance'!$E$5:$E$30, MATCH('Chapter 3 Tables'!$C136, 'RPS Balance'!$C$5:$C$30,0),)</f>
        <v>0.15205716381186737</v>
      </c>
      <c r="N136" s="369" cm="1">
        <f t="array" ref="N136">INDEX('RPS Balance'!$D$5:$D$30,MATCH('Chapter 3 Tables'!$C136, 'RPS Balance'!$C$5:$C$30,0),)</f>
        <v>0.41825583530041599</v>
      </c>
      <c r="O136" s="389">
        <f t="shared" si="12"/>
        <v>0.39579239958093387</v>
      </c>
      <c r="P136" s="119"/>
    </row>
    <row r="137" spans="3:16" ht="14" x14ac:dyDescent="0.3">
      <c r="C137" s="384" t="s">
        <v>31</v>
      </c>
      <c r="D137" s="380">
        <f>SUMIFS(INDEX(RECs!$AQ$8:$AZ$33, MATCH('Chapter 3 Tables'!$C137, RECs!$D$8:$D$33,0),),RECs!$AQ$4:$AZ$4,'Chapter 3 Tables'!D$124,RECs!$AQ$5:$AZ$5,'Chapter 3 Tables'!D$125)</f>
        <v>0</v>
      </c>
      <c r="E137" s="380">
        <f>SUMIFS(INDEX(RECs!$AQ$8:$AZ$33, MATCH('Chapter 3 Tables'!$C137, RECs!$D$8:$D$33,0),),RECs!$AQ$4:$AZ$4,'Chapter 3 Tables'!E$124,RECs!$AQ$5:$AZ$5,'Chapter 3 Tables'!E$125)</f>
        <v>4201147.5745999999</v>
      </c>
      <c r="F137" s="380">
        <f>SUMIFS(INDEX(RECs!$AQ$8:$AZ$33, MATCH('Chapter 3 Tables'!$C137, RECs!$D$8:$D$33,0),),RECs!$AQ$4:$AZ$4,'Chapter 3 Tables'!F$124,RECs!$AQ$5:$AZ$5,'Chapter 3 Tables'!F$125)</f>
        <v>379110</v>
      </c>
      <c r="G137" s="380">
        <f>SUMIFS(INDEX(RECs!$AQ$8:$AZ$33, MATCH('Chapter 3 Tables'!$C137, RECs!$D$8:$D$33,0),),RECs!$AQ$4:$AZ$4,'Chapter 3 Tables'!G$124,RECs!$AQ$5:$AZ$5,'Chapter 3 Tables'!G$125)</f>
        <v>14214658.524228264</v>
      </c>
      <c r="H137" s="380">
        <f>SUMIFS(INDEX(RECs!$AQ$8:$AZ$33, MATCH('Chapter 3 Tables'!$C137, RECs!$D$8:$D$33,0),),RECs!$AQ$4:$AZ$4,'Chapter 3 Tables'!H$124,RECs!$AQ$5:$AZ$5,'Chapter 3 Tables'!H$125)</f>
        <v>5291030.8775635343</v>
      </c>
      <c r="I137" s="380">
        <f>SUMIFS(INDEX(RECs!$AQ$8:$AZ$33, MATCH('Chapter 3 Tables'!$C137, RECs!$D$8:$D$33,0),),RECs!$AQ$4:$AZ$4,'Chapter 3 Tables'!I$124,RECs!$AQ$5:$AZ$5,'Chapter 3 Tables'!I$125)</f>
        <v>159181.39601673966</v>
      </c>
      <c r="J137" s="386">
        <f t="shared" si="10"/>
        <v>24245128.372408539</v>
      </c>
      <c r="K137" s="380">
        <f>'RPS Balance'!L18</f>
        <v>71364057.942418158</v>
      </c>
      <c r="L137" s="380">
        <f t="shared" si="11"/>
        <v>47118929.570009619</v>
      </c>
      <c r="M137" s="366" cm="1">
        <f t="array" ref="M137">J137/INDEX('RPS Balance'!$E$5:$E$30, MATCH('Chapter 3 Tables'!$C137, 'RPS Balance'!$C$5:$C$30,0),)</f>
        <v>0.13602048421565313</v>
      </c>
      <c r="N137" s="366" cm="1">
        <f t="array" ref="N137">INDEX('RPS Balance'!$D$5:$D$30,MATCH('Chapter 3 Tables'!$C137, 'RPS Balance'!$C$5:$C$30,0),)</f>
        <v>0.42769386187513697</v>
      </c>
      <c r="O137" s="390">
        <f t="shared" si="12"/>
        <v>0.33973864535521953</v>
      </c>
      <c r="P137" s="119"/>
    </row>
    <row r="138" spans="3:16" ht="14" x14ac:dyDescent="0.3">
      <c r="C138" s="383" t="s">
        <v>32</v>
      </c>
      <c r="D138" s="377">
        <f>SUMIFS(INDEX(RECs!$AQ$8:$AZ$33, MATCH('Chapter 3 Tables'!$C138, RECs!$D$8:$D$33,0),),RECs!$AQ$4:$AZ$4,'Chapter 3 Tables'!D$124,RECs!$AQ$5:$AZ$5,'Chapter 3 Tables'!D$125)</f>
        <v>0</v>
      </c>
      <c r="E138" s="377">
        <f>SUMIFS(INDEX(RECs!$AQ$8:$AZ$33, MATCH('Chapter 3 Tables'!$C138, RECs!$D$8:$D$33,0),),RECs!$AQ$4:$AZ$4,'Chapter 3 Tables'!E$124,RECs!$AQ$5:$AZ$5,'Chapter 3 Tables'!E$125)</f>
        <v>4201147.5745999999</v>
      </c>
      <c r="F138" s="377">
        <f>SUMIFS(INDEX(RECs!$AQ$8:$AZ$33, MATCH('Chapter 3 Tables'!$C138, RECs!$D$8:$D$33,0),),RECs!$AQ$4:$AZ$4,'Chapter 3 Tables'!F$124,RECs!$AQ$5:$AZ$5,'Chapter 3 Tables'!F$125)</f>
        <v>379110</v>
      </c>
      <c r="G138" s="377">
        <f>SUMIFS(INDEX(RECs!$AQ$8:$AZ$33, MATCH('Chapter 3 Tables'!$C138, RECs!$D$8:$D$33,0),),RECs!$AQ$4:$AZ$4,'Chapter 3 Tables'!G$124,RECs!$AQ$5:$AZ$5,'Chapter 3 Tables'!G$125)</f>
        <v>14185909.061607122</v>
      </c>
      <c r="H138" s="377">
        <f>SUMIFS(INDEX(RECs!$AQ$8:$AZ$33, MATCH('Chapter 3 Tables'!$C138, RECs!$D$8:$D$33,0),),RECs!$AQ$4:$AZ$4,'Chapter 3 Tables'!H$124,RECs!$AQ$5:$AZ$5,'Chapter 3 Tables'!H$125)</f>
        <v>5003559.9431757163</v>
      </c>
      <c r="I138" s="377">
        <f>SUMIFS(INDEX(RECs!$AQ$8:$AZ$33, MATCH('Chapter 3 Tables'!$C138, RECs!$D$8:$D$33,0),),RECs!$AQ$4:$AZ$4,'Chapter 3 Tables'!I$124,RECs!$AQ$5:$AZ$5,'Chapter 3 Tables'!I$125)</f>
        <v>158385.48903665596</v>
      </c>
      <c r="J138" s="386">
        <f t="shared" si="10"/>
        <v>23928112.068419494</v>
      </c>
      <c r="K138" s="377">
        <f>'RPS Balance'!L19</f>
        <v>77955039.790384695</v>
      </c>
      <c r="L138" s="377">
        <f t="shared" si="11"/>
        <v>54026927.721965201</v>
      </c>
      <c r="M138" s="369" cm="1">
        <f t="array" ref="M138">J138/INDEX('RPS Balance'!$E$5:$E$30, MATCH('Chapter 3 Tables'!$C138, 'RPS Balance'!$C$5:$C$30,0),)</f>
        <v>0.12633364549683049</v>
      </c>
      <c r="N138" s="369" cm="1">
        <f t="array" ref="N138">INDEX('RPS Balance'!$D$5:$D$30,MATCH('Chapter 3 Tables'!$C138, 'RPS Balance'!$C$5:$C$30,0),)</f>
        <v>0.43734485940712181</v>
      </c>
      <c r="O138" s="389">
        <f t="shared" si="12"/>
        <v>0.30694759611130218</v>
      </c>
      <c r="P138" s="119"/>
    </row>
    <row r="139" spans="3:16" ht="14" x14ac:dyDescent="0.3">
      <c r="C139" s="384" t="s">
        <v>33</v>
      </c>
      <c r="D139" s="380">
        <f>SUMIFS(INDEX(RECs!$AQ$8:$AZ$33, MATCH('Chapter 3 Tables'!$C139, RECs!$D$8:$D$33,0),),RECs!$AQ$4:$AZ$4,'Chapter 3 Tables'!D$124,RECs!$AQ$5:$AZ$5,'Chapter 3 Tables'!D$125)</f>
        <v>0</v>
      </c>
      <c r="E139" s="380">
        <f>SUMIFS(INDEX(RECs!$AQ$8:$AZ$33, MATCH('Chapter 3 Tables'!$C139, RECs!$D$8:$D$33,0),),RECs!$AQ$4:$AZ$4,'Chapter 3 Tables'!E$124,RECs!$AQ$5:$AZ$5,'Chapter 3 Tables'!E$125)</f>
        <v>3901147.5745999999</v>
      </c>
      <c r="F139" s="380">
        <f>SUMIFS(INDEX(RECs!$AQ$8:$AZ$33, MATCH('Chapter 3 Tables'!$C139, RECs!$D$8:$D$33,0),),RECs!$AQ$4:$AZ$4,'Chapter 3 Tables'!F$124,RECs!$AQ$5:$AZ$5,'Chapter 3 Tables'!F$125)</f>
        <v>379110</v>
      </c>
      <c r="G139" s="380">
        <f>SUMIFS(INDEX(RECs!$AQ$8:$AZ$33, MATCH('Chapter 3 Tables'!$C139, RECs!$D$8:$D$33,0),),RECs!$AQ$4:$AZ$4,'Chapter 3 Tables'!G$124,RECs!$AQ$5:$AZ$5,'Chapter 3 Tables'!G$125)</f>
        <v>14157303.346299086</v>
      </c>
      <c r="H139" s="380">
        <f>SUMIFS(INDEX(RECs!$AQ$8:$AZ$33, MATCH('Chapter 3 Tables'!$C139, RECs!$D$8:$D$33,0),),RECs!$AQ$4:$AZ$4,'Chapter 3 Tables'!H$124,RECs!$AQ$5:$AZ$5,'Chapter 3 Tables'!H$125)</f>
        <v>4832355.0734598376</v>
      </c>
      <c r="I139" s="380">
        <f>SUMIFS(INDEX(RECs!$AQ$8:$AZ$33, MATCH('Chapter 3 Tables'!$C139, RECs!$D$8:$D$33,0),),RECs!$AQ$4:$AZ$4,'Chapter 3 Tables'!I$124,RECs!$AQ$5:$AZ$5,'Chapter 3 Tables'!I$125)</f>
        <v>157593.56159147268</v>
      </c>
      <c r="J139" s="386">
        <f t="shared" si="10"/>
        <v>23427509.555950396</v>
      </c>
      <c r="K139" s="380">
        <f>'RPS Balance'!L20</f>
        <v>84704101.602601781</v>
      </c>
      <c r="L139" s="380">
        <f t="shared" si="11"/>
        <v>61276592.046651386</v>
      </c>
      <c r="M139" s="366" cm="1">
        <f t="array" ref="M139">J139/INDEX('RPS Balance'!$E$5:$E$30, MATCH('Chapter 3 Tables'!$C139, 'RPS Balance'!$C$5:$C$30,0),)</f>
        <v>0.11729128033318448</v>
      </c>
      <c r="N139" s="366" cm="1">
        <f t="array" ref="N139">INDEX('RPS Balance'!$D$5:$D$30,MATCH('Chapter 3 Tables'!$C139, 'RPS Balance'!$C$5:$C$30,0),)</f>
        <v>0.44721363362861538</v>
      </c>
      <c r="O139" s="390">
        <f t="shared" si="12"/>
        <v>0.2765805800746583</v>
      </c>
      <c r="P139" s="119"/>
    </row>
    <row r="140" spans="3:16" ht="14" x14ac:dyDescent="0.3">
      <c r="C140" s="383" t="s">
        <v>34</v>
      </c>
      <c r="D140" s="377">
        <f>SUMIFS(INDEX(RECs!$AQ$8:$AZ$33, MATCH('Chapter 3 Tables'!$C140, RECs!$D$8:$D$33,0),),RECs!$AQ$4:$AZ$4,'Chapter 3 Tables'!D$124,RECs!$AQ$5:$AZ$5,'Chapter 3 Tables'!D$125)</f>
        <v>0</v>
      </c>
      <c r="E140" s="377">
        <f>SUMIFS(INDEX(RECs!$AQ$8:$AZ$33, MATCH('Chapter 3 Tables'!$C140, RECs!$D$8:$D$33,0),),RECs!$AQ$4:$AZ$4,'Chapter 3 Tables'!E$124,RECs!$AQ$5:$AZ$5,'Chapter 3 Tables'!E$125)</f>
        <v>569999</v>
      </c>
      <c r="F140" s="377">
        <f>SUMIFS(INDEX(RECs!$AQ$8:$AZ$33, MATCH('Chapter 3 Tables'!$C140, RECs!$D$8:$D$33,0),),RECs!$AQ$4:$AZ$4,'Chapter 3 Tables'!F$124,RECs!$AQ$5:$AZ$5,'Chapter 3 Tables'!F$125)</f>
        <v>379110</v>
      </c>
      <c r="G140" s="377">
        <f>SUMIFS(INDEX(RECs!$AQ$8:$AZ$33, MATCH('Chapter 3 Tables'!$C140, RECs!$D$8:$D$33,0),),RECs!$AQ$4:$AZ$4,'Chapter 3 Tables'!G$124,RECs!$AQ$5:$AZ$5,'Chapter 3 Tables'!G$125)</f>
        <v>14128840.659567591</v>
      </c>
      <c r="H140" s="377">
        <f>SUMIFS(INDEX(RECs!$AQ$8:$AZ$33, MATCH('Chapter 3 Tables'!$C140, RECs!$D$8:$D$33,0),),RECs!$AQ$4:$AZ$4,'Chapter 3 Tables'!H$124,RECs!$AQ$5:$AZ$5,'Chapter 3 Tables'!H$125)</f>
        <v>4579333.2680925392</v>
      </c>
      <c r="I140" s="377">
        <f>SUMIFS(INDEX(RECs!$AQ$8:$AZ$33, MATCH('Chapter 3 Tables'!$C140, RECs!$D$8:$D$33,0),),RECs!$AQ$4:$AZ$4,'Chapter 3 Tables'!I$124,RECs!$AQ$5:$AZ$5,'Chapter 3 Tables'!I$125)</f>
        <v>156805.59378351533</v>
      </c>
      <c r="J140" s="386">
        <f t="shared" si="10"/>
        <v>19814088.521443646</v>
      </c>
      <c r="K140" s="377">
        <f>'RPS Balance'!L21</f>
        <v>91341142.663611904</v>
      </c>
      <c r="L140" s="377">
        <f t="shared" si="11"/>
        <v>71527054.142168254</v>
      </c>
      <c r="M140" s="369" cm="1">
        <f t="array" ref="M140">J140/INDEX('RPS Balance'!$E$5:$E$30, MATCH('Chapter 3 Tables'!$C140, 'RPS Balance'!$C$5:$C$30,0),)</f>
        <v>9.5242430203029999E-2</v>
      </c>
      <c r="N140" s="369" cm="1">
        <f t="array" ref="N140">INDEX('RPS Balance'!$D$5:$D$30,MATCH('Chapter 3 Tables'!$C140, 'RPS Balance'!$C$5:$C$30,0),)</f>
        <v>0.45730509871417185</v>
      </c>
      <c r="O140" s="389">
        <f t="shared" si="12"/>
        <v>0.21692402726353344</v>
      </c>
      <c r="P140" s="119"/>
    </row>
    <row r="141" spans="3:16" ht="14" x14ac:dyDescent="0.3">
      <c r="C141" s="384" t="s">
        <v>35</v>
      </c>
      <c r="D141" s="380">
        <f>SUMIFS(INDEX(RECs!$AQ$8:$AZ$33, MATCH('Chapter 3 Tables'!$C141, RECs!$D$8:$D$33,0),),RECs!$AQ$4:$AZ$4,'Chapter 3 Tables'!D$124,RECs!$AQ$5:$AZ$5,'Chapter 3 Tables'!D$125)</f>
        <v>0</v>
      </c>
      <c r="E141" s="380">
        <f>SUMIFS(INDEX(RECs!$AQ$8:$AZ$33, MATCH('Chapter 3 Tables'!$C141, RECs!$D$8:$D$33,0),),RECs!$AQ$4:$AZ$4,'Chapter 3 Tables'!E$124,RECs!$AQ$5:$AZ$5,'Chapter 3 Tables'!E$125)</f>
        <v>569999</v>
      </c>
      <c r="F141" s="380">
        <f>SUMIFS(INDEX(RECs!$AQ$8:$AZ$33, MATCH('Chapter 3 Tables'!$C141, RECs!$D$8:$D$33,0),),RECs!$AQ$4:$AZ$4,'Chapter 3 Tables'!F$124,RECs!$AQ$5:$AZ$5,'Chapter 3 Tables'!F$125)</f>
        <v>379110</v>
      </c>
      <c r="G141" s="380">
        <f>SUMIFS(INDEX(RECs!$AQ$8:$AZ$33, MATCH('Chapter 3 Tables'!$C141, RECs!$D$8:$D$33,0),),RECs!$AQ$4:$AZ$4,'Chapter 3 Tables'!G$124,RECs!$AQ$5:$AZ$5,'Chapter 3 Tables'!G$125)</f>
        <v>14100520.286269752</v>
      </c>
      <c r="H141" s="380">
        <f>SUMIFS(INDEX(RECs!$AQ$8:$AZ$33, MATCH('Chapter 3 Tables'!$C141, RECs!$D$8:$D$33,0),),RECs!$AQ$4:$AZ$4,'Chapter 3 Tables'!H$124,RECs!$AQ$5:$AZ$5,'Chapter 3 Tables'!H$125)</f>
        <v>4129101.7063624989</v>
      </c>
      <c r="I141" s="380">
        <f>SUMIFS(INDEX(RECs!$AQ$8:$AZ$33, MATCH('Chapter 3 Tables'!$C141, RECs!$D$8:$D$33,0),),RECs!$AQ$4:$AZ$4,'Chapter 3 Tables'!I$124,RECs!$AQ$5:$AZ$5,'Chapter 3 Tables'!I$125)</f>
        <v>156021.56581459776</v>
      </c>
      <c r="J141" s="386">
        <f t="shared" si="10"/>
        <v>19334752.558446851</v>
      </c>
      <c r="K141" s="380">
        <f>'RPS Balance'!L22</f>
        <v>97283835.08851023</v>
      </c>
      <c r="L141" s="380">
        <f t="shared" si="11"/>
        <v>77949082.530063376</v>
      </c>
      <c r="M141" s="366" cm="1">
        <f t="array" ref="M141">J141/INDEX('RPS Balance'!$E$5:$E$30, MATCH('Chapter 3 Tables'!$C141, 'RPS Balance'!$C$5:$C$30,0),)</f>
        <v>9.0732679556163154E-2</v>
      </c>
      <c r="N141" s="366" cm="1">
        <f t="array" ref="N141">INDEX('RPS Balance'!$D$5:$D$30,MATCH('Chapter 3 Tables'!$C141, 'RPS Balance'!$C$5:$C$30,0),)</f>
        <v>0.46762427972767689</v>
      </c>
      <c r="O141" s="390">
        <f t="shared" si="12"/>
        <v>0.19874578896746634</v>
      </c>
      <c r="P141" s="119"/>
    </row>
    <row r="142" spans="3:16" ht="14" x14ac:dyDescent="0.3">
      <c r="C142" s="383" t="s">
        <v>36</v>
      </c>
      <c r="D142" s="377">
        <f>SUMIFS(INDEX(RECs!$AQ$8:$AZ$33, MATCH('Chapter 3 Tables'!$C142, RECs!$D$8:$D$33,0),),RECs!$AQ$4:$AZ$4,'Chapter 3 Tables'!D$124,RECs!$AQ$5:$AZ$5,'Chapter 3 Tables'!D$125)</f>
        <v>0</v>
      </c>
      <c r="E142" s="377">
        <f>SUMIFS(INDEX(RECs!$AQ$8:$AZ$33, MATCH('Chapter 3 Tables'!$C142, RECs!$D$8:$D$33,0),),RECs!$AQ$4:$AZ$4,'Chapter 3 Tables'!E$124,RECs!$AQ$5:$AZ$5,'Chapter 3 Tables'!E$125)</f>
        <v>569999</v>
      </c>
      <c r="F142" s="377">
        <f>SUMIFS(INDEX(RECs!$AQ$8:$AZ$33, MATCH('Chapter 3 Tables'!$C142, RECs!$D$8:$D$33,0),),RECs!$AQ$4:$AZ$4,'Chapter 3 Tables'!F$124,RECs!$AQ$5:$AZ$5,'Chapter 3 Tables'!F$125)</f>
        <v>379110</v>
      </c>
      <c r="G142" s="377">
        <f>SUMIFS(INDEX(RECs!$AQ$8:$AZ$33, MATCH('Chapter 3 Tables'!$C142, RECs!$D$8:$D$33,0),),RECs!$AQ$4:$AZ$4,'Chapter 3 Tables'!G$124,RECs!$AQ$5:$AZ$5,'Chapter 3 Tables'!G$125)</f>
        <v>14072341.514838405</v>
      </c>
      <c r="H142" s="377">
        <f>SUMIFS(INDEX(RECs!$AQ$8:$AZ$33, MATCH('Chapter 3 Tables'!$C142, RECs!$D$8:$D$33,0),),RECs!$AQ$4:$AZ$4,'Chapter 3 Tables'!H$124,RECs!$AQ$5:$AZ$5,'Chapter 3 Tables'!H$125)</f>
        <v>3506291.8974904018</v>
      </c>
      <c r="I142" s="377">
        <f>SUMIFS(INDEX(RECs!$AQ$8:$AZ$33, MATCH('Chapter 3 Tables'!$C142, RECs!$D$8:$D$33,0),),RECs!$AQ$4:$AZ$4,'Chapter 3 Tables'!I$124,RECs!$AQ$5:$AZ$5,'Chapter 3 Tables'!I$125)</f>
        <v>155241.45798552479</v>
      </c>
      <c r="J142" s="386">
        <f t="shared" si="10"/>
        <v>18682983.87031433</v>
      </c>
      <c r="K142" s="377">
        <f>'RPS Balance'!L23</f>
        <v>101897362.42189272</v>
      </c>
      <c r="L142" s="377">
        <f t="shared" si="11"/>
        <v>83214378.551578388</v>
      </c>
      <c r="M142" s="369" cm="1">
        <f t="array" ref="M142">J142/INDEX('RPS Balance'!$E$5:$E$30, MATCH('Chapter 3 Tables'!$C142, 'RPS Balance'!$C$5:$C$30,0),)</f>
        <v>8.6558073951112049E-2</v>
      </c>
      <c r="N142" s="369" cm="1">
        <f t="array" ref="N142">INDEX('RPS Balance'!$D$5:$D$30,MATCH('Chapter 3 Tables'!$C142, 'RPS Balance'!$C$5:$C$30,0),)</f>
        <v>0.47817631512458791</v>
      </c>
      <c r="O142" s="389">
        <f t="shared" si="12"/>
        <v>0.1833510056223033</v>
      </c>
      <c r="P142" s="119"/>
    </row>
    <row r="143" spans="3:16" ht="14" x14ac:dyDescent="0.3">
      <c r="C143" s="384" t="s">
        <v>37</v>
      </c>
      <c r="D143" s="380">
        <f>SUMIFS(INDEX(RECs!$AQ$8:$AZ$33, MATCH('Chapter 3 Tables'!$C143, RECs!$D$8:$D$33,0),),RECs!$AQ$4:$AZ$4,'Chapter 3 Tables'!D$124,RECs!$AQ$5:$AZ$5,'Chapter 3 Tables'!D$125)</f>
        <v>0</v>
      </c>
      <c r="E143" s="380">
        <f>SUMIFS(INDEX(RECs!$AQ$8:$AZ$33, MATCH('Chapter 3 Tables'!$C143, RECs!$D$8:$D$33,0),),RECs!$AQ$4:$AZ$4,'Chapter 3 Tables'!E$124,RECs!$AQ$5:$AZ$5,'Chapter 3 Tables'!E$125)</f>
        <v>569999</v>
      </c>
      <c r="F143" s="380">
        <f>SUMIFS(INDEX(RECs!$AQ$8:$AZ$33, MATCH('Chapter 3 Tables'!$C143, RECs!$D$8:$D$33,0),),RECs!$AQ$4:$AZ$4,'Chapter 3 Tables'!F$124,RECs!$AQ$5:$AZ$5,'Chapter 3 Tables'!F$125)</f>
        <v>379110</v>
      </c>
      <c r="G143" s="380">
        <f>SUMIFS(INDEX(RECs!$AQ$8:$AZ$33, MATCH('Chapter 3 Tables'!$C143, RECs!$D$8:$D$33,0),),RECs!$AQ$4:$AZ$4,'Chapter 3 Tables'!G$124,RECs!$AQ$5:$AZ$5,'Chapter 3 Tables'!G$125)</f>
        <v>14044303.637264213</v>
      </c>
      <c r="H143" s="380">
        <f>SUMIFS(INDEX(RECs!$AQ$8:$AZ$33, MATCH('Chapter 3 Tables'!$C143, RECs!$D$8:$D$33,0),),RECs!$AQ$4:$AZ$4,'Chapter 3 Tables'!H$124,RECs!$AQ$5:$AZ$5,'Chapter 3 Tables'!H$125)</f>
        <v>2962067.2543370342</v>
      </c>
      <c r="I143" s="380">
        <f>SUMIFS(INDEX(RECs!$AQ$8:$AZ$33, MATCH('Chapter 3 Tables'!$C143, RECs!$D$8:$D$33,0),),RECs!$AQ$4:$AZ$4,'Chapter 3 Tables'!I$124,RECs!$AQ$5:$AZ$5,'Chapter 3 Tables'!I$125)</f>
        <v>154465.25069559715</v>
      </c>
      <c r="J143" s="386">
        <f t="shared" si="10"/>
        <v>18109945.142296843</v>
      </c>
      <c r="K143" s="380">
        <f>'RPS Balance'!L24</f>
        <v>105540154.20427436</v>
      </c>
      <c r="L143" s="380">
        <f t="shared" si="11"/>
        <v>87430209.061977506</v>
      </c>
      <c r="M143" s="366" cm="1">
        <f t="array" ref="M143">J143/INDEX('RPS Balance'!$E$5:$E$30, MATCH('Chapter 3 Tables'!$C143, 'RPS Balance'!$C$5:$C$30,0),)</f>
        <v>8.3618411926063035E-2</v>
      </c>
      <c r="N143" s="366" cm="1">
        <f t="array" ref="N143">INDEX('RPS Balance'!$D$5:$D$30,MATCH('Chapter 3 Tables'!$C143, 'RPS Balance'!$C$5:$C$30,0),)</f>
        <v>0.48896645931063754</v>
      </c>
      <c r="O143" s="390">
        <f t="shared" si="12"/>
        <v>0.17159293805128242</v>
      </c>
      <c r="P143" s="119"/>
    </row>
    <row r="144" spans="3:16" ht="14" x14ac:dyDescent="0.3">
      <c r="C144" s="383" t="s">
        <v>38</v>
      </c>
      <c r="D144" s="377">
        <f>SUMIFS(INDEX(RECs!$AQ$8:$AZ$33, MATCH('Chapter 3 Tables'!$C144, RECs!$D$8:$D$33,0),),RECs!$AQ$4:$AZ$4,'Chapter 3 Tables'!D$124,RECs!$AQ$5:$AZ$5,'Chapter 3 Tables'!D$125)</f>
        <v>0</v>
      </c>
      <c r="E144" s="377">
        <f>SUMIFS(INDEX(RECs!$AQ$8:$AZ$33, MATCH('Chapter 3 Tables'!$C144, RECs!$D$8:$D$33,0),),RECs!$AQ$4:$AZ$4,'Chapter 3 Tables'!E$124,RECs!$AQ$5:$AZ$5,'Chapter 3 Tables'!E$125)</f>
        <v>0</v>
      </c>
      <c r="F144" s="377">
        <f>SUMIFS(INDEX(RECs!$AQ$8:$AZ$33, MATCH('Chapter 3 Tables'!$C144, RECs!$D$8:$D$33,0),),RECs!$AQ$4:$AZ$4,'Chapter 3 Tables'!F$124,RECs!$AQ$5:$AZ$5,'Chapter 3 Tables'!F$125)</f>
        <v>379110</v>
      </c>
      <c r="G144" s="377">
        <f>SUMIFS(INDEX(RECs!$AQ$8:$AZ$33, MATCH('Chapter 3 Tables'!$C144, RECs!$D$8:$D$33,0),),RECs!$AQ$4:$AZ$4,'Chapter 3 Tables'!G$124,RECs!$AQ$5:$AZ$5,'Chapter 3 Tables'!G$125)</f>
        <v>14016405.949077891</v>
      </c>
      <c r="H144" s="377">
        <f>SUMIFS(INDEX(RECs!$AQ$8:$AZ$33, MATCH('Chapter 3 Tables'!$C144, RECs!$D$8:$D$33,0),),RECs!$AQ$4:$AZ$4,'Chapter 3 Tables'!H$124,RECs!$AQ$5:$AZ$5,'Chapter 3 Tables'!H$125)</f>
        <v>2819354</v>
      </c>
      <c r="I144" s="377">
        <f>SUMIFS(INDEX(RECs!$AQ$8:$AZ$33, MATCH('Chapter 3 Tables'!$C144, RECs!$D$8:$D$33,0),),RECs!$AQ$4:$AZ$4,'Chapter 3 Tables'!I$124,RECs!$AQ$5:$AZ$5,'Chapter 3 Tables'!I$125)</f>
        <v>153692.92444211917</v>
      </c>
      <c r="J144" s="386">
        <f t="shared" si="10"/>
        <v>17368562.873520009</v>
      </c>
      <c r="K144" s="377">
        <f>'RPS Balance'!L25</f>
        <v>108289238.05892973</v>
      </c>
      <c r="L144" s="377">
        <f t="shared" si="11"/>
        <v>90920675.185409725</v>
      </c>
      <c r="M144" s="369" cm="1">
        <f t="array" ref="M144">J144/INDEX('RPS Balance'!$E$5:$E$30, MATCH('Chapter 3 Tables'!$C144, 'RPS Balance'!$C$5:$C$30,0),)</f>
        <v>7.9863764790324684E-2</v>
      </c>
      <c r="N144" s="369" cm="1">
        <f t="array" ref="N144">INDEX('RPS Balance'!$D$5:$D$30,MATCH('Chapter 3 Tables'!$C144, 'RPS Balance'!$C$5:$C$30,0),)</f>
        <v>0.50000008525827411</v>
      </c>
      <c r="O144" s="389">
        <f t="shared" si="12"/>
        <v>0.16039048002229217</v>
      </c>
      <c r="P144" s="119"/>
    </row>
    <row r="145" spans="2:16" ht="14" x14ac:dyDescent="0.3">
      <c r="C145" s="384" t="s">
        <v>39</v>
      </c>
      <c r="D145" s="380">
        <f>SUMIFS(INDEX(RECs!$AQ$8:$AZ$33, MATCH('Chapter 3 Tables'!$C145, RECs!$D$8:$D$33,0),),RECs!$AQ$4:$AZ$4,'Chapter 3 Tables'!D$124,RECs!$AQ$5:$AZ$5,'Chapter 3 Tables'!D$125)</f>
        <v>0</v>
      </c>
      <c r="E145" s="380">
        <f>SUMIFS(INDEX(RECs!$AQ$8:$AZ$33, MATCH('Chapter 3 Tables'!$C145, RECs!$D$8:$D$33,0),),RECs!$AQ$4:$AZ$4,'Chapter 3 Tables'!E$124,RECs!$AQ$5:$AZ$5,'Chapter 3 Tables'!E$125)</f>
        <v>0</v>
      </c>
      <c r="F145" s="380">
        <f>SUMIFS(INDEX(RECs!$AQ$8:$AZ$33, MATCH('Chapter 3 Tables'!$C145, RECs!$D$8:$D$33,0),),RECs!$AQ$4:$AZ$4,'Chapter 3 Tables'!F$124,RECs!$AQ$5:$AZ$5,'Chapter 3 Tables'!F$125)</f>
        <v>379110</v>
      </c>
      <c r="G145" s="380">
        <f>SUMIFS(INDEX(RECs!$AQ$8:$AZ$33, MATCH('Chapter 3 Tables'!$C145, RECs!$D$8:$D$33,0),),RECs!$AQ$4:$AZ$4,'Chapter 3 Tables'!G$124,RECs!$AQ$5:$AZ$5,'Chapter 3 Tables'!G$125)</f>
        <v>13988647.749332502</v>
      </c>
      <c r="H145" s="380">
        <f>SUMIFS(INDEX(RECs!$AQ$8:$AZ$33, MATCH('Chapter 3 Tables'!$C145, RECs!$D$8:$D$33,0),),RECs!$AQ$4:$AZ$4,'Chapter 3 Tables'!H$124,RECs!$AQ$5:$AZ$5,'Chapter 3 Tables'!H$125)</f>
        <v>2794664</v>
      </c>
      <c r="I145" s="380">
        <f>SUMIFS(INDEX(RECs!$AQ$8:$AZ$33, MATCH('Chapter 3 Tables'!$C145, RECs!$D$8:$D$33,0),),RECs!$AQ$4:$AZ$4,'Chapter 3 Tables'!I$124,RECs!$AQ$5:$AZ$5,'Chapter 3 Tables'!I$125)</f>
        <v>152924.45981990857</v>
      </c>
      <c r="J145" s="386">
        <f t="shared" si="10"/>
        <v>17315346.209152412</v>
      </c>
      <c r="K145" s="380">
        <f>'RPS Balance'!L26</f>
        <v>108738693.44326334</v>
      </c>
      <c r="L145" s="380">
        <f t="shared" si="11"/>
        <v>91423347.234110922</v>
      </c>
      <c r="M145" s="366" cm="1">
        <f t="array" ref="M145">J145/INDEX('RPS Balance'!$E$5:$E$30, MATCH('Chapter 3 Tables'!$C145, 'RPS Balance'!$C$5:$C$30,0),)</f>
        <v>7.943969928001185E-2</v>
      </c>
      <c r="N145" s="366" cm="1">
        <f t="array" ref="N145">INDEX('RPS Balance'!$D$5:$D$30,MATCH('Chapter 3 Tables'!$C145, 'RPS Balance'!$C$5:$C$30,0),)</f>
        <v>0.5</v>
      </c>
      <c r="O145" s="390">
        <f t="shared" si="12"/>
        <v>0.15923813006073181</v>
      </c>
      <c r="P145" s="119"/>
    </row>
    <row r="146" spans="2:16" ht="14" x14ac:dyDescent="0.3">
      <c r="C146" s="383" t="s">
        <v>40</v>
      </c>
      <c r="D146" s="377">
        <f>SUMIFS(INDEX(RECs!$AQ$8:$AZ$33, MATCH('Chapter 3 Tables'!$C146, RECs!$D$8:$D$33,0),),RECs!$AQ$4:$AZ$4,'Chapter 3 Tables'!D$124,RECs!$AQ$5:$AZ$5,'Chapter 3 Tables'!D$125)</f>
        <v>0</v>
      </c>
      <c r="E146" s="377">
        <f>SUMIFS(INDEX(RECs!$AQ$8:$AZ$33, MATCH('Chapter 3 Tables'!$C146, RECs!$D$8:$D$33,0),),RECs!$AQ$4:$AZ$4,'Chapter 3 Tables'!E$124,RECs!$AQ$5:$AZ$5,'Chapter 3 Tables'!E$125)</f>
        <v>0</v>
      </c>
      <c r="F146" s="377">
        <f>SUMIFS(INDEX(RECs!$AQ$8:$AZ$33, MATCH('Chapter 3 Tables'!$C146, RECs!$D$8:$D$33,0),),RECs!$AQ$4:$AZ$4,'Chapter 3 Tables'!F$124,RECs!$AQ$5:$AZ$5,'Chapter 3 Tables'!F$125)</f>
        <v>379110</v>
      </c>
      <c r="G146" s="377">
        <f>SUMIFS(INDEX(RECs!$AQ$8:$AZ$33, MATCH('Chapter 3 Tables'!$C146, RECs!$D$8:$D$33,0),),RECs!$AQ$4:$AZ$4,'Chapter 3 Tables'!G$124,RECs!$AQ$5:$AZ$5,'Chapter 3 Tables'!G$125)</f>
        <v>13961028.340585837</v>
      </c>
      <c r="H146" s="377">
        <f>SUMIFS(INDEX(RECs!$AQ$8:$AZ$33, MATCH('Chapter 3 Tables'!$C146, RECs!$D$8:$D$33,0),),RECs!$AQ$4:$AZ$4,'Chapter 3 Tables'!H$124,RECs!$AQ$5:$AZ$5,'Chapter 3 Tables'!H$125)</f>
        <v>1643181</v>
      </c>
      <c r="I146" s="377">
        <f>SUMIFS(INDEX(RECs!$AQ$8:$AZ$33, MATCH('Chapter 3 Tables'!$C146, RECs!$D$8:$D$33,0),),RECs!$AQ$4:$AZ$4,'Chapter 3 Tables'!I$124,RECs!$AQ$5:$AZ$5,'Chapter 3 Tables'!I$125)</f>
        <v>152159.83752080903</v>
      </c>
      <c r="J146" s="386">
        <f t="shared" si="10"/>
        <v>16135479.178106647</v>
      </c>
      <c r="K146" s="377">
        <f>'RPS Balance'!L27</f>
        <v>108984212.96963039</v>
      </c>
      <c r="L146" s="377">
        <f t="shared" si="11"/>
        <v>92848733.79152374</v>
      </c>
      <c r="M146" s="369" cm="1">
        <f t="array" ref="M146">J146/INDEX('RPS Balance'!$E$5:$E$30, MATCH('Chapter 3 Tables'!$C146, 'RPS Balance'!$C$5:$C$30,0),)</f>
        <v>7.3858528013586847E-2</v>
      </c>
      <c r="N146" s="369" cm="1">
        <f t="array" ref="N146">INDEX('RPS Balance'!$D$5:$D$30,MATCH('Chapter 3 Tables'!$C146, 'RPS Balance'!$C$5:$C$30,0),)</f>
        <v>0.5</v>
      </c>
      <c r="O146" s="389">
        <f t="shared" si="12"/>
        <v>0.14805336239481739</v>
      </c>
      <c r="P146" s="119"/>
    </row>
    <row r="147" spans="2:16" ht="14" x14ac:dyDescent="0.3">
      <c r="C147" s="384" t="s">
        <v>41</v>
      </c>
      <c r="D147" s="380">
        <f>SUMIFS(INDEX(RECs!$AQ$8:$AZ$33, MATCH('Chapter 3 Tables'!$C147, RECs!$D$8:$D$33,0),),RECs!$AQ$4:$AZ$4,'Chapter 3 Tables'!D$124,RECs!$AQ$5:$AZ$5,'Chapter 3 Tables'!D$125)</f>
        <v>0</v>
      </c>
      <c r="E147" s="380">
        <f>SUMIFS(INDEX(RECs!$AQ$8:$AZ$33, MATCH('Chapter 3 Tables'!$C147, RECs!$D$8:$D$33,0),),RECs!$AQ$4:$AZ$4,'Chapter 3 Tables'!E$124,RECs!$AQ$5:$AZ$5,'Chapter 3 Tables'!E$125)</f>
        <v>0</v>
      </c>
      <c r="F147" s="380">
        <f>SUMIFS(INDEX(RECs!$AQ$8:$AZ$33, MATCH('Chapter 3 Tables'!$C147, RECs!$D$8:$D$33,0),),RECs!$AQ$4:$AZ$4,'Chapter 3 Tables'!F$124,RECs!$AQ$5:$AZ$5,'Chapter 3 Tables'!F$125)</f>
        <v>379110</v>
      </c>
      <c r="G147" s="380">
        <f>SUMIFS(INDEX(RECs!$AQ$8:$AZ$33, MATCH('Chapter 3 Tables'!$C147, RECs!$D$8:$D$33,0),),RECs!$AQ$4:$AZ$4,'Chapter 3 Tables'!G$124,RECs!$AQ$5:$AZ$5,'Chapter 3 Tables'!G$125)</f>
        <v>13933547.02888291</v>
      </c>
      <c r="H147" s="380">
        <f>SUMIFS(INDEX(RECs!$AQ$8:$AZ$33, MATCH('Chapter 3 Tables'!$C147, RECs!$D$8:$D$33,0),),RECs!$AQ$4:$AZ$4,'Chapter 3 Tables'!H$124,RECs!$AQ$5:$AZ$5,'Chapter 3 Tables'!H$125)</f>
        <v>751988</v>
      </c>
      <c r="I147" s="380">
        <f>SUMIFS(INDEX(RECs!$AQ$8:$AZ$33, MATCH('Chapter 3 Tables'!$C147, RECs!$D$8:$D$33,0),),RECs!$AQ$4:$AZ$4,'Chapter 3 Tables'!I$124,RECs!$AQ$5:$AZ$5,'Chapter 3 Tables'!I$125)</f>
        <v>151399.03833320498</v>
      </c>
      <c r="J147" s="386">
        <f t="shared" si="10"/>
        <v>15216044.067216115</v>
      </c>
      <c r="K147" s="380">
        <f>'RPS Balance'!L28</f>
        <v>109232336.54980506</v>
      </c>
      <c r="L147" s="380">
        <f t="shared" si="11"/>
        <v>94016292.482588947</v>
      </c>
      <c r="M147" s="366" cm="1">
        <f t="array" ref="M147">J147/INDEX('RPS Balance'!$E$5:$E$30, MATCH('Chapter 3 Tables'!$C147, 'RPS Balance'!$C$5:$C$30,0),)</f>
        <v>6.9490378385867066E-2</v>
      </c>
      <c r="N147" s="366" cm="1">
        <f t="array" ref="N147">INDEX('RPS Balance'!$D$5:$D$30,MATCH('Chapter 3 Tables'!$C147, 'RPS Balance'!$C$5:$C$30,0),)</f>
        <v>0.5</v>
      </c>
      <c r="O147" s="390">
        <f t="shared" si="12"/>
        <v>0.13929981311237702</v>
      </c>
      <c r="P147" s="119"/>
    </row>
    <row r="148" spans="2:16" ht="14" x14ac:dyDescent="0.3">
      <c r="C148" s="383" t="s">
        <v>42</v>
      </c>
      <c r="D148" s="377">
        <f>SUMIFS(INDEX(RECs!$AQ$8:$AZ$33, MATCH('Chapter 3 Tables'!$C148, RECs!$D$8:$D$33,0),),RECs!$AQ$4:$AZ$4,'Chapter 3 Tables'!D$124,RECs!$AQ$5:$AZ$5,'Chapter 3 Tables'!D$125)</f>
        <v>0</v>
      </c>
      <c r="E148" s="377">
        <f>SUMIFS(INDEX(RECs!$AQ$8:$AZ$33, MATCH('Chapter 3 Tables'!$C148, RECs!$D$8:$D$33,0),),RECs!$AQ$4:$AZ$4,'Chapter 3 Tables'!E$124,RECs!$AQ$5:$AZ$5,'Chapter 3 Tables'!E$125)</f>
        <v>0</v>
      </c>
      <c r="F148" s="377">
        <f>SUMIFS(INDEX(RECs!$AQ$8:$AZ$33, MATCH('Chapter 3 Tables'!$C148, RECs!$D$8:$D$33,0),),RECs!$AQ$4:$AZ$4,'Chapter 3 Tables'!F$124,RECs!$AQ$5:$AZ$5,'Chapter 3 Tables'!F$125)</f>
        <v>379110</v>
      </c>
      <c r="G148" s="377">
        <f>SUMIFS(INDEX(RECs!$AQ$8:$AZ$33, MATCH('Chapter 3 Tables'!$C148, RECs!$D$8:$D$33,0),),RECs!$AQ$4:$AZ$4,'Chapter 3 Tables'!G$124,RECs!$AQ$5:$AZ$5,'Chapter 3 Tables'!G$125)</f>
        <v>13906203.123738494</v>
      </c>
      <c r="H148" s="377">
        <f>SUMIFS(INDEX(RECs!$AQ$8:$AZ$33, MATCH('Chapter 3 Tables'!$C148, RECs!$D$8:$D$33,0),),RECs!$AQ$4:$AZ$4,'Chapter 3 Tables'!H$124,RECs!$AQ$5:$AZ$5,'Chapter 3 Tables'!H$125)</f>
        <v>90132</v>
      </c>
      <c r="I148" s="377">
        <f>SUMIFS(INDEX(RECs!$AQ$8:$AZ$33, MATCH('Chapter 3 Tables'!$C148, RECs!$D$8:$D$33,0),),RECs!$AQ$4:$AZ$4,'Chapter 3 Tables'!I$124,RECs!$AQ$5:$AZ$5,'Chapter 3 Tables'!I$125)</f>
        <v>150642.04314153895</v>
      </c>
      <c r="J148" s="386">
        <f t="shared" si="10"/>
        <v>14526087.166880032</v>
      </c>
      <c r="K148" s="377">
        <f>'RPS Balance'!L29</f>
        <v>109483099.82372142</v>
      </c>
      <c r="L148" s="377">
        <f t="shared" si="11"/>
        <v>94957012.656841397</v>
      </c>
      <c r="M148" s="369" cm="1">
        <f t="array" ref="M148">J148/INDEX('RPS Balance'!$E$5:$E$30, MATCH('Chapter 3 Tables'!$C148, 'RPS Balance'!$C$5:$C$30,0),)</f>
        <v>6.6068584342527367E-2</v>
      </c>
      <c r="N148" s="369" cm="1">
        <f t="array" ref="N148">INDEX('RPS Balance'!$D$5:$D$30,MATCH('Chapter 3 Tables'!$C148, 'RPS Balance'!$C$5:$C$30,0),)</f>
        <v>0.5</v>
      </c>
      <c r="O148" s="389">
        <f t="shared" si="12"/>
        <v>0.13267880787325589</v>
      </c>
      <c r="P148" s="119"/>
    </row>
    <row r="149" spans="2:16" ht="14" x14ac:dyDescent="0.3">
      <c r="C149" s="384" t="s">
        <v>43</v>
      </c>
      <c r="D149" s="380">
        <f>SUMIFS(INDEX(RECs!$AQ$8:$AZ$33, MATCH('Chapter 3 Tables'!$C149, RECs!$D$8:$D$33,0),),RECs!$AQ$4:$AZ$4,'Chapter 3 Tables'!D$124,RECs!$AQ$5:$AZ$5,'Chapter 3 Tables'!D$125)</f>
        <v>0</v>
      </c>
      <c r="E149" s="380">
        <f>SUMIFS(INDEX(RECs!$AQ$8:$AZ$33, MATCH('Chapter 3 Tables'!$C149, RECs!$D$8:$D$33,0),),RECs!$AQ$4:$AZ$4,'Chapter 3 Tables'!E$124,RECs!$AQ$5:$AZ$5,'Chapter 3 Tables'!E$125)</f>
        <v>0</v>
      </c>
      <c r="F149" s="380">
        <f>SUMIFS(INDEX(RECs!$AQ$8:$AZ$33, MATCH('Chapter 3 Tables'!$C149, RECs!$D$8:$D$33,0),),RECs!$AQ$4:$AZ$4,'Chapter 3 Tables'!F$124,RECs!$AQ$5:$AZ$5,'Chapter 3 Tables'!F$125)</f>
        <v>379110</v>
      </c>
      <c r="G149" s="380">
        <f>SUMIFS(INDEX(RECs!$AQ$8:$AZ$33, MATCH('Chapter 3 Tables'!$C149, RECs!$D$8:$D$33,0),),RECs!$AQ$4:$AZ$4,'Chapter 3 Tables'!G$124,RECs!$AQ$5:$AZ$5,'Chapter 3 Tables'!G$125)</f>
        <v>13878995.938119803</v>
      </c>
      <c r="H149" s="380">
        <f>SUMIFS(INDEX(RECs!$AQ$8:$AZ$33, MATCH('Chapter 3 Tables'!$C149, RECs!$D$8:$D$33,0),),RECs!$AQ$4:$AZ$4,'Chapter 3 Tables'!H$124,RECs!$AQ$5:$AZ$5,'Chapter 3 Tables'!H$125)</f>
        <v>0</v>
      </c>
      <c r="I149" s="380">
        <f>SUMIFS(INDEX(RECs!$AQ$8:$AZ$33, MATCH('Chapter 3 Tables'!$C149, RECs!$D$8:$D$33,0),),RECs!$AQ$4:$AZ$4,'Chapter 3 Tables'!I$124,RECs!$AQ$5:$AZ$5,'Chapter 3 Tables'!I$125)</f>
        <v>149888.83292583126</v>
      </c>
      <c r="J149" s="386">
        <f t="shared" si="10"/>
        <v>14407994.771045635</v>
      </c>
      <c r="K149" s="380">
        <f>'RPS Balance'!L30</f>
        <v>109931878.45202403</v>
      </c>
      <c r="L149" s="380">
        <f t="shared" si="11"/>
        <v>95523883.680978388</v>
      </c>
      <c r="M149" s="366" cm="1">
        <f t="array" ref="M149">J149/INDEX('RPS Balance'!$E$5:$E$30, MATCH('Chapter 3 Tables'!$C149, 'RPS Balance'!$C$5:$C$30,0),)</f>
        <v>6.5372959186029339E-2</v>
      </c>
      <c r="N149" s="366" cm="1">
        <f t="array" ref="N149">INDEX('RPS Balance'!$D$5:$D$30,MATCH('Chapter 3 Tables'!$C149, 'RPS Balance'!$C$5:$C$30,0),)</f>
        <v>0.5</v>
      </c>
      <c r="O149" s="390">
        <f t="shared" si="12"/>
        <v>0.13106293619219384</v>
      </c>
      <c r="P149" s="119"/>
    </row>
    <row r="150" spans="2:16" x14ac:dyDescent="0.25">
      <c r="C150" s="316"/>
      <c r="D150" s="316"/>
      <c r="E150" s="316"/>
      <c r="F150" s="316"/>
      <c r="G150" s="316"/>
      <c r="H150" s="316"/>
      <c r="I150" s="316"/>
      <c r="J150" s="316"/>
      <c r="K150" s="316"/>
      <c r="L150" s="316"/>
      <c r="M150" s="317"/>
    </row>
    <row r="156" spans="2:16" ht="12" x14ac:dyDescent="0.3">
      <c r="B156" s="49" t="s">
        <v>136</v>
      </c>
      <c r="C156" s="49" t="s">
        <v>421</v>
      </c>
      <c r="H156" s="353"/>
      <c r="I156" s="353"/>
    </row>
    <row r="157" spans="2:16" ht="12" x14ac:dyDescent="0.3">
      <c r="D157" s="43"/>
      <c r="E157" s="43"/>
      <c r="F157" s="43"/>
      <c r="G157" s="353" t="s">
        <v>130</v>
      </c>
      <c r="H157" s="353" t="s">
        <v>131</v>
      </c>
      <c r="I157" s="353" t="s">
        <v>132</v>
      </c>
    </row>
    <row r="158" spans="2:16" ht="31.5" customHeight="1" x14ac:dyDescent="0.25">
      <c r="C158" s="382" t="s">
        <v>74</v>
      </c>
      <c r="D158" s="372" t="s">
        <v>124</v>
      </c>
      <c r="E158" s="372" t="s">
        <v>128</v>
      </c>
      <c r="F158" s="372" t="s">
        <v>125</v>
      </c>
      <c r="G158" s="372" t="s">
        <v>133</v>
      </c>
      <c r="H158" s="372" t="s">
        <v>134</v>
      </c>
      <c r="I158" s="372" t="s">
        <v>135</v>
      </c>
    </row>
    <row r="159" spans="2:16" ht="14" x14ac:dyDescent="0.25">
      <c r="C159" s="383" t="s">
        <v>24</v>
      </c>
      <c r="D159" s="377">
        <f>INDEX($D$129:$O$149, MATCH($C159, $C$129:$C$149,0), MATCH(D$158, $D$126:$O$126,0))</f>
        <v>27597838.519855265</v>
      </c>
      <c r="E159" s="449">
        <f>INDEX($D$129:$O$149, MATCH($C159, $C$129:$C$149,0), MATCH(E$158, $D$126:$O$126,0))</f>
        <v>0.28000000000000003</v>
      </c>
      <c r="F159" s="377">
        <f>INDEX($D$129:$O$149, MATCH($C159, $C$129:$C$149,0), MATCH(F$158, $D$126:$O$126,0))</f>
        <v>33208604.270216987</v>
      </c>
      <c r="G159" s="377">
        <f>RECs!AK14-RECs!AK13</f>
        <v>6031489.6208163705</v>
      </c>
      <c r="H159" s="377">
        <f>RECs!AH14-RECs!AH13</f>
        <v>2500000</v>
      </c>
      <c r="I159" s="378">
        <f>RECs!AM14-RECs!AM13</f>
        <v>3499310.1152288243</v>
      </c>
      <c r="J159" s="358"/>
    </row>
    <row r="160" spans="2:16" ht="14" x14ac:dyDescent="0.25">
      <c r="C160" s="384" t="s">
        <v>25</v>
      </c>
      <c r="D160" s="380">
        <f t="shared" ref="D160:F160" si="13">INDEX($D$129:$O$149, MATCH($C160, $C$129:$C$149,0), MATCH(D$158, $D$126:$O$126,0))</f>
        <v>27536475.67012899</v>
      </c>
      <c r="E160" s="450">
        <f t="shared" si="13"/>
        <v>0.31</v>
      </c>
      <c r="F160" s="380">
        <f t="shared" si="13"/>
        <v>36561759.870327041</v>
      </c>
      <c r="G160" s="380">
        <f>RECs!AK15-RECs!AK14</f>
        <v>5819783.5768264895</v>
      </c>
      <c r="H160" s="380">
        <f>RECs!AH15-RECs!AH14</f>
        <v>2500000</v>
      </c>
      <c r="I160" s="381">
        <f>RECs!AM15-RECs!AM14</f>
        <v>3258420.7271002196</v>
      </c>
    </row>
    <row r="161" spans="2:9" x14ac:dyDescent="0.25">
      <c r="G161" s="55"/>
    </row>
    <row r="165" spans="2:9" ht="12" x14ac:dyDescent="0.25">
      <c r="B165" s="49" t="s">
        <v>148</v>
      </c>
      <c r="C165" s="49" t="s">
        <v>137</v>
      </c>
      <c r="E165" s="432"/>
      <c r="F165" s="358"/>
    </row>
    <row r="166" spans="2:9" ht="12" x14ac:dyDescent="0.25">
      <c r="D166" s="43" t="s">
        <v>24</v>
      </c>
      <c r="E166" s="43"/>
      <c r="F166" s="43" t="s">
        <v>24</v>
      </c>
      <c r="G166" s="43" t="s">
        <v>24</v>
      </c>
    </row>
    <row r="167" spans="2:9" ht="56" x14ac:dyDescent="0.25">
      <c r="C167" s="385" t="s">
        <v>138</v>
      </c>
      <c r="D167" s="394" t="s">
        <v>139</v>
      </c>
      <c r="E167" s="394" t="s">
        <v>140</v>
      </c>
      <c r="F167" s="394" t="s">
        <v>141</v>
      </c>
      <c r="G167" s="376" t="s">
        <v>142</v>
      </c>
      <c r="H167" s="29"/>
      <c r="I167" s="29"/>
    </row>
    <row r="168" spans="2:9" ht="14" x14ac:dyDescent="0.25">
      <c r="C168" s="395" t="s">
        <v>44</v>
      </c>
      <c r="D168" s="438" cm="1">
        <f t="array" ref="D168">INDEX('RPS Balance'!$K$5:$K$114,MATCH(1,('RPS Balance'!$B$5:$B$114='Chapter 3 Tables'!$C168)*('RPS Balance'!$C$5:$C$114='Chapter 3 Tables'!$D$166),0),)</f>
        <v>33148972.924534831</v>
      </c>
      <c r="E168" s="396">
        <v>4.5754999999999999</v>
      </c>
      <c r="F168" s="397">
        <f>D168*E168</f>
        <v>151673125.61620912</v>
      </c>
      <c r="G168" s="439">
        <f>F168/SUM($F$168:$F$170)</f>
        <v>0.26154130992355584</v>
      </c>
      <c r="H168" s="426"/>
    </row>
    <row r="169" spans="2:9" ht="14" x14ac:dyDescent="0.25">
      <c r="C169" s="447" t="s">
        <v>45</v>
      </c>
      <c r="D169" s="438" cm="1">
        <f t="array" ref="D169">INDEX('RPS Balance'!$K$5:$K$114,MATCH(1,('RPS Balance'!$B$5:$B$114='Chapter 3 Tables'!$C169)*('RPS Balance'!$C$5:$C$114='Chapter 3 Tables'!$D$166),0),)</f>
        <v>84979000</v>
      </c>
      <c r="E169" s="446">
        <v>5.0247999999999999</v>
      </c>
      <c r="F169" s="397">
        <f>D169*E169</f>
        <v>427002479.19999999</v>
      </c>
      <c r="G169" s="439">
        <f t="shared" ref="G169:G170" si="14">F169/SUM($F$168:$F$170)</f>
        <v>0.73631229854894564</v>
      </c>
      <c r="H169" s="426"/>
    </row>
    <row r="170" spans="2:9" ht="14" x14ac:dyDescent="0.3">
      <c r="C170" s="365" t="s">
        <v>46</v>
      </c>
      <c r="D170" s="438" cm="1">
        <f t="array" ref="D170">INDEX('RPS Balance'!$K$5:$K$114,MATCH(1,('RPS Balance'!$B$5:$B$114='Chapter 3 Tables'!$C170)*('RPS Balance'!$C$5:$C$114='Chapter 3 Tables'!$D$166),0),)</f>
        <v>474185.18338297057</v>
      </c>
      <c r="E170" s="396">
        <v>2.625</v>
      </c>
      <c r="F170" s="397">
        <f>D170*E170</f>
        <v>1244736.1063802978</v>
      </c>
      <c r="G170" s="439">
        <f t="shared" si="14"/>
        <v>2.1463915274985176E-3</v>
      </c>
      <c r="H170" s="426"/>
    </row>
    <row r="171" spans="2:9" ht="12" x14ac:dyDescent="0.25">
      <c r="F171" s="358"/>
    </row>
    <row r="174" spans="2:9" x14ac:dyDescent="0.25">
      <c r="B174" s="49"/>
    </row>
    <row r="175" spans="2:9" x14ac:dyDescent="0.25">
      <c r="B175" s="49"/>
    </row>
    <row r="176" spans="2:9" x14ac:dyDescent="0.25">
      <c r="B176" s="49" t="s">
        <v>153</v>
      </c>
      <c r="C176" s="49" t="s">
        <v>422</v>
      </c>
    </row>
    <row r="178" spans="2:7" ht="14" x14ac:dyDescent="0.25">
      <c r="C178" s="385"/>
      <c r="D178" s="394" t="s">
        <v>44</v>
      </c>
      <c r="E178" s="394" t="s">
        <v>45</v>
      </c>
      <c r="F178" s="394" t="s">
        <v>46</v>
      </c>
      <c r="G178" s="400" t="s">
        <v>144</v>
      </c>
    </row>
    <row r="179" spans="2:7" ht="14" x14ac:dyDescent="0.25">
      <c r="C179" s="395" t="s">
        <v>145</v>
      </c>
      <c r="D179" s="428">
        <v>23519409</v>
      </c>
      <c r="E179" s="428">
        <v>48671185</v>
      </c>
      <c r="F179" s="428">
        <v>13556</v>
      </c>
      <c r="G179" s="429">
        <f>SUM(D179:F179)</f>
        <v>72204150</v>
      </c>
    </row>
    <row r="180" spans="2:7" ht="14" x14ac:dyDescent="0.25">
      <c r="C180" s="398" t="s">
        <v>146</v>
      </c>
      <c r="D180" s="430">
        <v>12955428</v>
      </c>
      <c r="E180" s="430">
        <v>25374656</v>
      </c>
      <c r="F180" s="430" t="s">
        <v>147</v>
      </c>
      <c r="G180" s="431">
        <f t="shared" ref="G180" si="15">SUM(D180:F180)</f>
        <v>38330084</v>
      </c>
    </row>
    <row r="181" spans="2:7" ht="28" x14ac:dyDescent="0.25">
      <c r="C181" s="398" t="s">
        <v>403</v>
      </c>
      <c r="D181" s="430">
        <f>SUM(D179:D180)</f>
        <v>36474837</v>
      </c>
      <c r="E181" s="430">
        <f>SUM(E179:E180)</f>
        <v>74045841</v>
      </c>
      <c r="F181" s="430">
        <f>SUM(F179:F180)</f>
        <v>13556</v>
      </c>
      <c r="G181" s="431">
        <f>SUM(G179:G180)</f>
        <v>110534234</v>
      </c>
    </row>
    <row r="182" spans="2:7" ht="12" x14ac:dyDescent="0.25">
      <c r="D182" s="358"/>
    </row>
    <row r="185" spans="2:7" x14ac:dyDescent="0.25">
      <c r="B185" s="49" t="s">
        <v>163</v>
      </c>
      <c r="C185" s="49" t="s">
        <v>423</v>
      </c>
    </row>
    <row r="187" spans="2:7" ht="41" customHeight="1" x14ac:dyDescent="0.25">
      <c r="C187" s="399" t="s">
        <v>149</v>
      </c>
      <c r="D187" s="394" t="s">
        <v>120</v>
      </c>
      <c r="E187" s="394" t="s">
        <v>150</v>
      </c>
      <c r="F187" s="394" t="s">
        <v>151</v>
      </c>
      <c r="G187" s="400" t="s">
        <v>152</v>
      </c>
    </row>
    <row r="188" spans="2:7" ht="14" x14ac:dyDescent="0.25">
      <c r="C188" s="384" t="s">
        <v>21</v>
      </c>
      <c r="D188" s="380">
        <f>INDEX('REC Spending'!$Q$8:$Q$33,MATCH($C188,'REC Spending'!$D$8:$D$33,0))</f>
        <v>18230743.690000001</v>
      </c>
      <c r="E188" s="380">
        <f>INDEX('REC Spending'!$AB$8:$AB$33,MATCH($C188,'REC Spending'!$D$8:$D$33,0))</f>
        <v>0</v>
      </c>
      <c r="F188" s="380">
        <f>INDEX('REC Spending'!$AC$8:$AC$33,MATCH($C188,'REC Spending'!$D$8:$D$33,0))</f>
        <v>18286601</v>
      </c>
      <c r="G188" s="401">
        <f t="shared" ref="G188" si="16">SUM(D188:F188)</f>
        <v>36517344.689999998</v>
      </c>
    </row>
    <row r="189" spans="2:7" ht="14" x14ac:dyDescent="0.25">
      <c r="C189" s="383" t="s">
        <v>22</v>
      </c>
      <c r="D189" s="377">
        <f>INDEX('REC Spending'!$Q$8:$Q$33,MATCH($C189,'REC Spending'!$D$8:$D$33,0))</f>
        <v>21978807.870000001</v>
      </c>
      <c r="E189" s="377">
        <f>INDEX('REC Spending'!$AB$8:$AB$33,MATCH($C189,'REC Spending'!$D$8:$D$33,0))</f>
        <v>10000000</v>
      </c>
      <c r="F189" s="377">
        <f>INDEX('REC Spending'!$AC$8:$AC$33,MATCH($C189,'REC Spending'!$D$8:$D$33,0))</f>
        <v>25217949</v>
      </c>
      <c r="G189" s="401">
        <f t="shared" ref="G189" si="17">SUM(D189:F189)</f>
        <v>57196756.870000005</v>
      </c>
    </row>
    <row r="190" spans="2:7" ht="14" x14ac:dyDescent="0.25">
      <c r="C190" s="384" t="s">
        <v>23</v>
      </c>
      <c r="D190" s="380">
        <f>INDEX('REC Spending'!$Q$8:$Q$33,MATCH($C190,'REC Spending'!$D$8:$D$33,0))</f>
        <v>50000000</v>
      </c>
      <c r="E190" s="380">
        <f>INDEX('REC Spending'!$AB$8:$AB$33,MATCH($C190,'REC Spending'!$D$8:$D$33,0))</f>
        <v>0</v>
      </c>
      <c r="F190" s="380">
        <f>INDEX('REC Spending'!$AC$8:$AC$33,MATCH($C190,'REC Spending'!$D$8:$D$33,0))</f>
        <v>27000000</v>
      </c>
      <c r="G190" s="401">
        <f t="shared" ref="G190:G210" si="18">SUM(D190:F190)</f>
        <v>77000000</v>
      </c>
    </row>
    <row r="191" spans="2:7" ht="14" x14ac:dyDescent="0.25">
      <c r="C191" s="383" t="s">
        <v>24</v>
      </c>
      <c r="D191" s="377">
        <f>INDEX('REC Spending'!$Q$8:$Q$33,MATCH($C191,'REC Spending'!$D$8:$D$33,0))</f>
        <v>50000000</v>
      </c>
      <c r="E191" s="377">
        <f>INDEX('REC Spending'!$AB$8:$AB$33,MATCH($C191,'REC Spending'!$D$8:$D$33,0))</f>
        <v>0</v>
      </c>
      <c r="F191" s="377">
        <f>INDEX('REC Spending'!$AC$8:$AC$33,MATCH($C191,'REC Spending'!$D$8:$D$33,0))</f>
        <v>28350000</v>
      </c>
      <c r="G191" s="401">
        <f t="shared" si="18"/>
        <v>78350000</v>
      </c>
    </row>
    <row r="192" spans="2:7" ht="14" x14ac:dyDescent="0.25">
      <c r="C192" s="384" t="s">
        <v>25</v>
      </c>
      <c r="D192" s="380">
        <f>INDEX('REC Spending'!$Q$8:$Q$33,MATCH($C192,'REC Spending'!$D$8:$D$33,0))</f>
        <v>50000000</v>
      </c>
      <c r="E192" s="380">
        <f>INDEX('REC Spending'!$AB$8:$AB$33,MATCH($C192,'REC Spending'!$D$8:$D$33,0))</f>
        <v>10000000</v>
      </c>
      <c r="F192" s="380">
        <f>INDEX('REC Spending'!$AC$8:$AC$33,MATCH($C192,'REC Spending'!$D$8:$D$33,0))</f>
        <v>29767500</v>
      </c>
      <c r="G192" s="401">
        <f t="shared" si="18"/>
        <v>89767500</v>
      </c>
    </row>
    <row r="193" spans="3:7" ht="14" x14ac:dyDescent="0.25">
      <c r="C193" s="383" t="s">
        <v>26</v>
      </c>
      <c r="D193" s="377">
        <f>INDEX('REC Spending'!$Q$8:$Q$33,MATCH($C193,'REC Spending'!$D$8:$D$33,0))</f>
        <v>50000000</v>
      </c>
      <c r="E193" s="377">
        <f>INDEX('REC Spending'!$AB$8:$AB$33,MATCH($C193,'REC Spending'!$D$8:$D$33,0))</f>
        <v>0</v>
      </c>
      <c r="F193" s="377">
        <f>INDEX('REC Spending'!$AC$8:$AC$33,MATCH($C193,'REC Spending'!$D$8:$D$33,0))</f>
        <v>30511687.5</v>
      </c>
      <c r="G193" s="401">
        <f t="shared" si="18"/>
        <v>80511687.5</v>
      </c>
    </row>
    <row r="194" spans="3:7" ht="14" x14ac:dyDescent="0.25">
      <c r="C194" s="384" t="s">
        <v>27</v>
      </c>
      <c r="D194" s="380">
        <f>INDEX('REC Spending'!$Q$8:$Q$33,MATCH($C194,'REC Spending'!$D$8:$D$33,0))</f>
        <v>50000000</v>
      </c>
      <c r="E194" s="380">
        <f>INDEX('REC Spending'!$AB$8:$AB$33,MATCH($C194,'REC Spending'!$D$8:$D$33,0))</f>
        <v>0</v>
      </c>
      <c r="F194" s="380">
        <f>INDEX('REC Spending'!$AC$8:$AC$33,MATCH($C194,'REC Spending'!$D$8:$D$33,0))</f>
        <v>31274479.6875</v>
      </c>
      <c r="G194" s="401">
        <f t="shared" si="18"/>
        <v>81274479.6875</v>
      </c>
    </row>
    <row r="195" spans="3:7" ht="14" x14ac:dyDescent="0.25">
      <c r="C195" s="383" t="s">
        <v>28</v>
      </c>
      <c r="D195" s="377">
        <f>INDEX('REC Spending'!$Q$8:$Q$33,MATCH($C195,'REC Spending'!$D$8:$D$33,0))</f>
        <v>50000000</v>
      </c>
      <c r="E195" s="377">
        <f>INDEX('REC Spending'!$AB$8:$AB$33,MATCH($C195,'REC Spending'!$D$8:$D$33,0))</f>
        <v>10000000</v>
      </c>
      <c r="F195" s="377">
        <f>INDEX('REC Spending'!$AC$8:$AC$33,MATCH($C195,'REC Spending'!$D$8:$D$33,0))</f>
        <v>32056341.6796875</v>
      </c>
      <c r="G195" s="401">
        <f t="shared" si="18"/>
        <v>92056341.6796875</v>
      </c>
    </row>
    <row r="196" spans="3:7" ht="14" x14ac:dyDescent="0.25">
      <c r="C196" s="384" t="s">
        <v>29</v>
      </c>
      <c r="D196" s="380">
        <f>INDEX('REC Spending'!$Q$8:$Q$33,MATCH($C196,'REC Spending'!$D$8:$D$33,0))</f>
        <v>50000000</v>
      </c>
      <c r="E196" s="380">
        <f>INDEX('REC Spending'!$AB$8:$AB$33,MATCH($C196,'REC Spending'!$D$8:$D$33,0))</f>
        <v>0</v>
      </c>
      <c r="F196" s="380">
        <f>INDEX('REC Spending'!$AC$8:$AC$33,MATCH($C196,'REC Spending'!$D$8:$D$33,0))</f>
        <v>32857750.221679688</v>
      </c>
      <c r="G196" s="401">
        <f t="shared" si="18"/>
        <v>82857750.221679688</v>
      </c>
    </row>
    <row r="197" spans="3:7" ht="14" x14ac:dyDescent="0.25">
      <c r="C197" s="383" t="s">
        <v>30</v>
      </c>
      <c r="D197" s="377">
        <f>INDEX('REC Spending'!$Q$8:$Q$33,MATCH($C197,'REC Spending'!$D$8:$D$33,0))</f>
        <v>50000000</v>
      </c>
      <c r="E197" s="377">
        <f>INDEX('REC Spending'!$AB$8:$AB$33,MATCH($C197,'REC Spending'!$D$8:$D$33,0))</f>
        <v>0</v>
      </c>
      <c r="F197" s="377">
        <f>INDEX('REC Spending'!$AC$8:$AC$33,MATCH($C197,'REC Spending'!$D$8:$D$33,0))</f>
        <v>33679193.977221683</v>
      </c>
      <c r="G197" s="401">
        <f t="shared" si="18"/>
        <v>83679193.977221683</v>
      </c>
    </row>
    <row r="198" spans="3:7" ht="14" x14ac:dyDescent="0.25">
      <c r="C198" s="384" t="s">
        <v>31</v>
      </c>
      <c r="D198" s="380">
        <f>INDEX('REC Spending'!$Q$8:$Q$33,MATCH($C198,'REC Spending'!$D$8:$D$33,0))</f>
        <v>50000000</v>
      </c>
      <c r="E198" s="380">
        <f>INDEX('REC Spending'!$AB$8:$AB$33,MATCH($C198,'REC Spending'!$D$8:$D$33,0))</f>
        <v>0</v>
      </c>
      <c r="F198" s="380">
        <f>INDEX('REC Spending'!$AC$8:$AC$33,MATCH($C198,'REC Spending'!$D$8:$D$33,0))</f>
        <v>34521173.826652221</v>
      </c>
      <c r="G198" s="401">
        <f t="shared" si="18"/>
        <v>84521173.826652229</v>
      </c>
    </row>
    <row r="199" spans="3:7" ht="14" x14ac:dyDescent="0.25">
      <c r="C199" s="383" t="s">
        <v>32</v>
      </c>
      <c r="D199" s="377">
        <f>INDEX('REC Spending'!$Q$8:$Q$33,MATCH($C199,'REC Spending'!$D$8:$D$33,0))</f>
        <v>50000000</v>
      </c>
      <c r="E199" s="377">
        <f>INDEX('REC Spending'!$AB$8:$AB$33,MATCH($C199,'REC Spending'!$D$8:$D$33,0))</f>
        <v>0</v>
      </c>
      <c r="F199" s="377">
        <f>INDEX('REC Spending'!$AC$8:$AC$33,MATCH($C199,'REC Spending'!$D$8:$D$33,0))</f>
        <v>35384203.172318526</v>
      </c>
      <c r="G199" s="401">
        <f t="shared" si="18"/>
        <v>85384203.172318518</v>
      </c>
    </row>
    <row r="200" spans="3:7" ht="14" x14ac:dyDescent="0.25">
      <c r="C200" s="384" t="s">
        <v>33</v>
      </c>
      <c r="D200" s="380">
        <f>INDEX('REC Spending'!$Q$8:$Q$33,MATCH($C200,'REC Spending'!$D$8:$D$33,0))</f>
        <v>50000000</v>
      </c>
      <c r="E200" s="380">
        <f>INDEX('REC Spending'!$AB$8:$AB$33,MATCH($C200,'REC Spending'!$D$8:$D$33,0))</f>
        <v>0</v>
      </c>
      <c r="F200" s="380">
        <f>INDEX('REC Spending'!$AC$8:$AC$33,MATCH($C200,'REC Spending'!$D$8:$D$33,0))</f>
        <v>36268808.251626492</v>
      </c>
      <c r="G200" s="401">
        <f t="shared" si="18"/>
        <v>86268808.251626492</v>
      </c>
    </row>
    <row r="201" spans="3:7" ht="14" x14ac:dyDescent="0.25">
      <c r="C201" s="383" t="s">
        <v>34</v>
      </c>
      <c r="D201" s="377">
        <f>INDEX('REC Spending'!$Q$8:$Q$33,MATCH($C201,'REC Spending'!$D$8:$D$33,0))</f>
        <v>50000000</v>
      </c>
      <c r="E201" s="377">
        <f>INDEX('REC Spending'!$AB$8:$AB$33,MATCH($C201,'REC Spending'!$D$8:$D$33,0))</f>
        <v>0</v>
      </c>
      <c r="F201" s="377">
        <f>INDEX('REC Spending'!$AC$8:$AC$33,MATCH($C201,'REC Spending'!$D$8:$D$33,0))</f>
        <v>37175528.457917154</v>
      </c>
      <c r="G201" s="401">
        <f t="shared" si="18"/>
        <v>87175528.457917154</v>
      </c>
    </row>
    <row r="202" spans="3:7" ht="14" x14ac:dyDescent="0.25">
      <c r="C202" s="384" t="s">
        <v>35</v>
      </c>
      <c r="D202" s="380">
        <f>INDEX('REC Spending'!$Q$8:$Q$33,MATCH($C202,'REC Spending'!$D$8:$D$33,0))</f>
        <v>50000000</v>
      </c>
      <c r="E202" s="380">
        <f>INDEX('REC Spending'!$AB$8:$AB$33,MATCH($C202,'REC Spending'!$D$8:$D$33,0))</f>
        <v>0</v>
      </c>
      <c r="F202" s="380">
        <f>INDEX('REC Spending'!$AC$8:$AC$33,MATCH($C202,'REC Spending'!$D$8:$D$33,0))</f>
        <v>38104916.669365086</v>
      </c>
      <c r="G202" s="401">
        <f t="shared" si="18"/>
        <v>88104916.669365078</v>
      </c>
    </row>
    <row r="203" spans="3:7" ht="14" x14ac:dyDescent="0.25">
      <c r="C203" s="383" t="s">
        <v>36</v>
      </c>
      <c r="D203" s="377">
        <f>INDEX('REC Spending'!$Q$8:$Q$33,MATCH($C203,'REC Spending'!$D$8:$D$33,0))</f>
        <v>50000000</v>
      </c>
      <c r="E203" s="377">
        <f>INDEX('REC Spending'!$AB$8:$AB$33,MATCH($C203,'REC Spending'!$D$8:$D$33,0))</f>
        <v>0</v>
      </c>
      <c r="F203" s="377">
        <f>INDEX('REC Spending'!$AC$8:$AC$33,MATCH($C203,'REC Spending'!$D$8:$D$33,0))</f>
        <v>39057539.586099215</v>
      </c>
      <c r="G203" s="401">
        <f t="shared" si="18"/>
        <v>89057539.586099207</v>
      </c>
    </row>
    <row r="204" spans="3:7" ht="14" x14ac:dyDescent="0.25">
      <c r="C204" s="384" t="s">
        <v>37</v>
      </c>
      <c r="D204" s="380">
        <f>INDEX('REC Spending'!$Q$8:$Q$33,MATCH($C204,'REC Spending'!$D$8:$D$33,0))</f>
        <v>50000000</v>
      </c>
      <c r="E204" s="380">
        <f>INDEX('REC Spending'!$AB$8:$AB$33,MATCH($C204,'REC Spending'!$D$8:$D$33,0))</f>
        <v>0</v>
      </c>
      <c r="F204" s="380">
        <f>INDEX('REC Spending'!$AC$8:$AC$33,MATCH($C204,'REC Spending'!$D$8:$D$33,0))</f>
        <v>40033978.075751692</v>
      </c>
      <c r="G204" s="401">
        <f t="shared" si="18"/>
        <v>90033978.075751692</v>
      </c>
    </row>
    <row r="205" spans="3:7" ht="14" x14ac:dyDescent="0.25">
      <c r="C205" s="383" t="s">
        <v>38</v>
      </c>
      <c r="D205" s="377">
        <f>INDEX('REC Spending'!$Q$8:$Q$33,MATCH($C205,'REC Spending'!$D$8:$D$33,0))</f>
        <v>50000000</v>
      </c>
      <c r="E205" s="377">
        <f>INDEX('REC Spending'!$AB$8:$AB$33,MATCH($C205,'REC Spending'!$D$8:$D$33,0))</f>
        <v>0</v>
      </c>
      <c r="F205" s="377">
        <f>INDEX('REC Spending'!$AC$8:$AC$33,MATCH($C205,'REC Spending'!$D$8:$D$33,0))</f>
        <v>41034827.527645484</v>
      </c>
      <c r="G205" s="401">
        <f t="shared" si="18"/>
        <v>91034827.527645484</v>
      </c>
    </row>
    <row r="206" spans="3:7" ht="14" x14ac:dyDescent="0.25">
      <c r="C206" s="384" t="s">
        <v>39</v>
      </c>
      <c r="D206" s="380">
        <f>INDEX('REC Spending'!$Q$8:$Q$33,MATCH($C206,'REC Spending'!$D$8:$D$33,0))</f>
        <v>50000000</v>
      </c>
      <c r="E206" s="380">
        <f>INDEX('REC Spending'!$AB$8:$AB$33,MATCH($C206,'REC Spending'!$D$8:$D$33,0))</f>
        <v>0</v>
      </c>
      <c r="F206" s="380">
        <f>INDEX('REC Spending'!$AC$8:$AC$33,MATCH($C206,'REC Spending'!$D$8:$D$33,0))</f>
        <v>42060698.215836622</v>
      </c>
      <c r="G206" s="401">
        <f t="shared" si="18"/>
        <v>92060698.215836614</v>
      </c>
    </row>
    <row r="207" spans="3:7" ht="14" x14ac:dyDescent="0.25">
      <c r="C207" s="383" t="s">
        <v>40</v>
      </c>
      <c r="D207" s="377">
        <f>INDEX('REC Spending'!$Q$8:$Q$33,MATCH($C207,'REC Spending'!$D$8:$D$33,0))</f>
        <v>50000000</v>
      </c>
      <c r="E207" s="377">
        <f>INDEX('REC Spending'!$AB$8:$AB$33,MATCH($C207,'REC Spending'!$D$8:$D$33,0))</f>
        <v>0</v>
      </c>
      <c r="F207" s="377">
        <f>INDEX('REC Spending'!$AC$8:$AC$33,MATCH($C207,'REC Spending'!$D$8:$D$33,0))</f>
        <v>43112215.671232536</v>
      </c>
      <c r="G207" s="401">
        <f t="shared" si="18"/>
        <v>93112215.671232536</v>
      </c>
    </row>
    <row r="208" spans="3:7" ht="14" x14ac:dyDescent="0.25">
      <c r="C208" s="384" t="s">
        <v>41</v>
      </c>
      <c r="D208" s="380">
        <f>INDEX('REC Spending'!$Q$8:$Q$33,MATCH($C208,'REC Spending'!$D$8:$D$33,0))</f>
        <v>50000000</v>
      </c>
      <c r="E208" s="380">
        <f>INDEX('REC Spending'!$AB$8:$AB$33,MATCH($C208,'REC Spending'!$D$8:$D$33,0))</f>
        <v>0</v>
      </c>
      <c r="F208" s="380">
        <f>INDEX('REC Spending'!$AC$8:$AC$33,MATCH($C208,'REC Spending'!$D$8:$D$33,0))</f>
        <v>44190021.063013352</v>
      </c>
      <c r="G208" s="401">
        <f t="shared" si="18"/>
        <v>94190021.063013345</v>
      </c>
    </row>
    <row r="209" spans="2:17" ht="14" x14ac:dyDescent="0.25">
      <c r="C209" s="383" t="s">
        <v>42</v>
      </c>
      <c r="D209" s="377">
        <f>INDEX('REC Spending'!$Q$8:$Q$33,MATCH($C209,'REC Spending'!$D$8:$D$33,0))</f>
        <v>50000000</v>
      </c>
      <c r="E209" s="377">
        <f>INDEX('REC Spending'!$AB$8:$AB$33,MATCH($C209,'REC Spending'!$D$8:$D$33,0))</f>
        <v>0</v>
      </c>
      <c r="F209" s="377">
        <f>INDEX('REC Spending'!$AC$8:$AC$33,MATCH($C209,'REC Spending'!$D$8:$D$33,0))</f>
        <v>45294771.589588687</v>
      </c>
      <c r="G209" s="401">
        <f t="shared" si="18"/>
        <v>95294771.589588687</v>
      </c>
    </row>
    <row r="210" spans="2:17" ht="14" x14ac:dyDescent="0.25">
      <c r="C210" s="384" t="s">
        <v>43</v>
      </c>
      <c r="D210" s="380">
        <f>INDEX('REC Spending'!$Q$8:$Q$33,MATCH($C210,'REC Spending'!$D$8:$D$33,0))</f>
        <v>50000000</v>
      </c>
      <c r="E210" s="380">
        <f>INDEX('REC Spending'!$AB$8:$AB$33,MATCH($C210,'REC Spending'!$D$8:$D$33,0))</f>
        <v>0</v>
      </c>
      <c r="F210" s="380">
        <f>INDEX('REC Spending'!$AC$8:$AC$33,MATCH($C210,'REC Spending'!$D$8:$D$33,0))</f>
        <v>46427140.879328407</v>
      </c>
      <c r="G210" s="427">
        <f t="shared" si="18"/>
        <v>96427140.8793284</v>
      </c>
    </row>
    <row r="211" spans="2:17" ht="12" x14ac:dyDescent="0.25">
      <c r="F211" s="358"/>
    </row>
    <row r="213" spans="2:17" ht="12" x14ac:dyDescent="0.25">
      <c r="B213" s="192" t="s">
        <v>173</v>
      </c>
      <c r="C213" s="192" t="s">
        <v>432</v>
      </c>
      <c r="D213" s="358"/>
    </row>
    <row r="214" spans="2:17" ht="24" x14ac:dyDescent="0.25">
      <c r="B214" s="49"/>
      <c r="C214" s="49"/>
      <c r="D214" s="359" t="s">
        <v>123</v>
      </c>
      <c r="E214" s="359" t="s">
        <v>154</v>
      </c>
      <c r="F214" s="359" t="s">
        <v>115</v>
      </c>
      <c r="G214" s="359" t="s">
        <v>116</v>
      </c>
      <c r="H214" s="359" t="s">
        <v>155</v>
      </c>
      <c r="I214" s="359" t="s">
        <v>156</v>
      </c>
      <c r="J214" s="359"/>
      <c r="Q214" s="49"/>
    </row>
    <row r="215" spans="2:17" ht="42" x14ac:dyDescent="0.25">
      <c r="C215" s="399" t="s">
        <v>149</v>
      </c>
      <c r="D215" s="399" t="s">
        <v>123</v>
      </c>
      <c r="E215" s="399" t="s">
        <v>154</v>
      </c>
      <c r="F215" s="399" t="s">
        <v>115</v>
      </c>
      <c r="G215" s="399" t="s">
        <v>116</v>
      </c>
      <c r="H215" s="399" t="s">
        <v>155</v>
      </c>
      <c r="I215" s="399" t="s">
        <v>156</v>
      </c>
      <c r="J215" s="399" t="s">
        <v>157</v>
      </c>
      <c r="K215" s="399" t="s">
        <v>158</v>
      </c>
    </row>
    <row r="216" spans="2:17" ht="14" x14ac:dyDescent="0.25">
      <c r="C216" s="384" t="s">
        <v>21</v>
      </c>
      <c r="D216" s="380">
        <f>INDEX('REC Spending'!$AJ$8:$AP$33,MATCH('Chapter 3 Tables'!$C216,'REC Spending'!$D$8:$D$33,0),MATCH('Chapter 3 Tables'!D$214,'REC Spending'!$AJ$7:$AP$7,0))</f>
        <v>518136818.49733329</v>
      </c>
      <c r="E216" s="380">
        <f>INDEX('REC Spending'!$AJ$8:$AP$33,MATCH('Chapter 3 Tables'!$C216,'REC Spending'!$D$8:$D$33,0),MATCH('Chapter 3 Tables'!E$214,'REC Spending'!$AJ$7:$AP$7,0))</f>
        <v>0</v>
      </c>
      <c r="F216" s="380">
        <f>INDEX('REC Spending'!$AJ$8:$AP$33,MATCH('Chapter 3 Tables'!$C216,'REC Spending'!$D$8:$D$33,0),MATCH('Chapter 3 Tables'!F$214,'REC Spending'!$AJ$7:$AP$7,0))</f>
        <v>17721007.415898785</v>
      </c>
      <c r="G216" s="380">
        <f>INDEX('REC Spending'!$AJ$8:$AP$33,MATCH('Chapter 3 Tables'!$C216,'REC Spending'!$D$8:$D$33,0),MATCH('Chapter 3 Tables'!G$214,'REC Spending'!$AJ$7:$AP$7,0))</f>
        <v>22594914.147020839</v>
      </c>
      <c r="H216" s="380">
        <f>INDEX('REC Spending'!$AJ$8:$AP$33,MATCH('Chapter 3 Tables'!$C216,'REC Spending'!$D$8:$D$33,0),MATCH('Chapter 3 Tables'!H$214,'REC Spending'!$AJ$7:$AP$7,0))</f>
        <v>0</v>
      </c>
      <c r="I216" s="380">
        <f>INDEX('REC Spending'!$AJ$8:$AP$33,MATCH('Chapter 3 Tables'!$C216,'REC Spending'!$D$8:$D$33,0),MATCH('Chapter 3 Tables'!I$214,'REC Spending'!$AJ$7:$AP$7,0))</f>
        <v>0</v>
      </c>
      <c r="J216" s="380">
        <f t="shared" ref="J216:J238" si="19">G188</f>
        <v>36517344.689999998</v>
      </c>
      <c r="K216" s="401">
        <f>SUM(D216:J216)</f>
        <v>594970084.75025296</v>
      </c>
    </row>
    <row r="217" spans="2:17" ht="14" x14ac:dyDescent="0.25">
      <c r="C217" s="383" t="s">
        <v>22</v>
      </c>
      <c r="D217" s="377">
        <f>INDEX('REC Spending'!$AJ$8:$AP$33,MATCH('Chapter 3 Tables'!$C217,'REC Spending'!$D$8:$D$33,0),MATCH('Chapter 3 Tables'!D$214,'REC Spending'!$AJ$7:$AP$7,0))</f>
        <v>548182091.43883324</v>
      </c>
      <c r="E217" s="377">
        <f>INDEX('REC Spending'!$AJ$8:$AP$33,MATCH('Chapter 3 Tables'!$C217,'REC Spending'!$D$8:$D$33,0),MATCH('Chapter 3 Tables'!E$214,'REC Spending'!$AJ$7:$AP$7,0))</f>
        <v>0</v>
      </c>
      <c r="F217" s="377">
        <f>INDEX('REC Spending'!$AJ$8:$AP$33,MATCH('Chapter 3 Tables'!$C217,'REC Spending'!$D$8:$D$33,0),MATCH('Chapter 3 Tables'!F$214,'REC Spending'!$AJ$7:$AP$7,0))</f>
        <v>17421541.685608782</v>
      </c>
      <c r="G217" s="377">
        <f>INDEX('REC Spending'!$AJ$8:$AP$33,MATCH('Chapter 3 Tables'!$C217,'REC Spending'!$D$8:$D$33,0),MATCH('Chapter 3 Tables'!G$214,'REC Spending'!$AJ$7:$AP$7,0))</f>
        <v>22594914.147020839</v>
      </c>
      <c r="H217" s="377">
        <f>INDEX('REC Spending'!$AJ$8:$AP$33,MATCH('Chapter 3 Tables'!$C217,'REC Spending'!$D$8:$D$33,0),MATCH('Chapter 3 Tables'!H$214,'REC Spending'!$AJ$7:$AP$7,0))</f>
        <v>0</v>
      </c>
      <c r="I217" s="377">
        <f>INDEX('REC Spending'!$AJ$8:$AP$33,MATCH('Chapter 3 Tables'!$C217,'REC Spending'!$D$8:$D$33,0),MATCH('Chapter 3 Tables'!I$214,'REC Spending'!$AJ$7:$AP$7,0))</f>
        <v>0</v>
      </c>
      <c r="J217" s="377">
        <f t="shared" si="19"/>
        <v>57196756.870000005</v>
      </c>
      <c r="K217" s="401">
        <f>SUM(D217:J217)</f>
        <v>645395304.1414628</v>
      </c>
    </row>
    <row r="218" spans="2:17" ht="14" x14ac:dyDescent="0.25">
      <c r="C218" s="384" t="s">
        <v>23</v>
      </c>
      <c r="D218" s="380">
        <f>INDEX('REC Spending'!$AJ$8:$AP$33,MATCH('Chapter 3 Tables'!$C218,'REC Spending'!$D$8:$D$33,0),MATCH('Chapter 3 Tables'!D$214,'REC Spending'!$AJ$7:$AP$7,0))</f>
        <v>331418565.31566668</v>
      </c>
      <c r="E218" s="380">
        <f>INDEX('REC Spending'!$AJ$8:$AP$33,MATCH('Chapter 3 Tables'!$C218,'REC Spending'!$D$8:$D$33,0),MATCH('Chapter 3 Tables'!E$214,'REC Spending'!$AJ$7:$AP$7,0))</f>
        <v>0</v>
      </c>
      <c r="F218" s="380">
        <f>INDEX('REC Spending'!$AJ$8:$AP$33,MATCH('Chapter 3 Tables'!$C218,'REC Spending'!$D$8:$D$33,0),MATCH('Chapter 3 Tables'!F$214,'REC Spending'!$AJ$7:$AP$7,0))</f>
        <v>11401431.694168944</v>
      </c>
      <c r="G218" s="380">
        <f>INDEX('REC Spending'!$AJ$8:$AP$33,MATCH('Chapter 3 Tables'!$C218,'REC Spending'!$D$8:$D$33,0),MATCH('Chapter 3 Tables'!G$214,'REC Spending'!$AJ$7:$AP$7,0))</f>
        <v>25216962.408598416</v>
      </c>
      <c r="H218" s="380">
        <f>INDEX('REC Spending'!$AJ$8:$AP$33,MATCH('Chapter 3 Tables'!$C218,'REC Spending'!$D$8:$D$33,0),MATCH('Chapter 3 Tables'!H$214,'REC Spending'!$AJ$7:$AP$7,0))</f>
        <v>123744673.6409872</v>
      </c>
      <c r="I218" s="380">
        <f>INDEX('REC Spending'!$AJ$8:$AP$33,MATCH('Chapter 3 Tables'!$C218,'REC Spending'!$D$8:$D$33,0),MATCH('Chapter 3 Tables'!I$214,'REC Spending'!$AJ$7:$AP$7,0))</f>
        <v>0</v>
      </c>
      <c r="J218" s="380">
        <f t="shared" si="19"/>
        <v>77000000</v>
      </c>
      <c r="K218" s="401">
        <f>SUM(D218:J218)</f>
        <v>568781633.0594213</v>
      </c>
    </row>
    <row r="219" spans="2:17" ht="14" x14ac:dyDescent="0.25">
      <c r="C219" s="383" t="s">
        <v>24</v>
      </c>
      <c r="D219" s="377">
        <f>INDEX('REC Spending'!$AJ$8:$AP$33,MATCH('Chapter 3 Tables'!$C219,'REC Spending'!$D$8:$D$33,0),MATCH('Chapter 3 Tables'!D$214,'REC Spending'!$AJ$7:$AP$7,0))</f>
        <v>376668649.56999999</v>
      </c>
      <c r="E219" s="377">
        <f>INDEX('REC Spending'!$AJ$8:$AP$33,MATCH('Chapter 3 Tables'!$C219,'REC Spending'!$D$8:$D$33,0),MATCH('Chapter 3 Tables'!E$214,'REC Spending'!$AJ$7:$AP$7,0))</f>
        <v>75184651.921483338</v>
      </c>
      <c r="F219" s="377">
        <f>INDEX('REC Spending'!$AJ$8:$AP$33,MATCH('Chapter 3 Tables'!$C219,'REC Spending'!$D$8:$D$33,0),MATCH('Chapter 3 Tables'!F$214,'REC Spending'!$AJ$7:$AP$7,0))</f>
        <v>8215431.7104763286</v>
      </c>
      <c r="G219" s="377">
        <f>INDEX('REC Spending'!$AJ$8:$AP$33,MATCH('Chapter 3 Tables'!$C219,'REC Spending'!$D$8:$D$33,0),MATCH('Chapter 3 Tables'!G$214,'REC Spending'!$AJ$7:$AP$7,0))</f>
        <v>25216962.408598416</v>
      </c>
      <c r="H219" s="377">
        <f>INDEX('REC Spending'!$AJ$8:$AP$33,MATCH('Chapter 3 Tables'!$C219,'REC Spending'!$D$8:$D$33,0),MATCH('Chapter 3 Tables'!H$214,'REC Spending'!$AJ$7:$AP$7,0))</f>
        <v>365215229.84795457</v>
      </c>
      <c r="I219" s="377">
        <f>INDEX('REC Spending'!$AJ$8:$AP$33,MATCH('Chapter 3 Tables'!$C219,'REC Spending'!$D$8:$D$33,0),MATCH('Chapter 3 Tables'!I$214,'REC Spending'!$AJ$7:$AP$7,0))</f>
        <v>0</v>
      </c>
      <c r="J219" s="377">
        <f t="shared" si="19"/>
        <v>78350000</v>
      </c>
      <c r="K219" s="401">
        <f t="shared" ref="K219:K238" si="20">SUM(D219:J219)</f>
        <v>928850925.45851266</v>
      </c>
    </row>
    <row r="220" spans="2:17" ht="14" x14ac:dyDescent="0.25">
      <c r="C220" s="384" t="s">
        <v>25</v>
      </c>
      <c r="D220" s="380">
        <f>INDEX('REC Spending'!$AJ$8:$AP$33,MATCH('Chapter 3 Tables'!$C220,'REC Spending'!$D$8:$D$33,0),MATCH('Chapter 3 Tables'!D$214,'REC Spending'!$AJ$7:$AP$7,0))</f>
        <v>344945128.40625006</v>
      </c>
      <c r="E220" s="380">
        <f>INDEX('REC Spending'!$AJ$8:$AP$33,MATCH('Chapter 3 Tables'!$C220,'REC Spending'!$D$8:$D$33,0),MATCH('Chapter 3 Tables'!E$214,'REC Spending'!$AJ$7:$AP$7,0))</f>
        <v>188852592.26396668</v>
      </c>
      <c r="F220" s="380">
        <f>INDEX('REC Spending'!$AJ$8:$AP$33,MATCH('Chapter 3 Tables'!$C220,'REC Spending'!$D$8:$D$33,0),MATCH('Chapter 3 Tables'!F$214,'REC Spending'!$AJ$7:$AP$7,0))</f>
        <v>4480482.7749063233</v>
      </c>
      <c r="G220" s="380">
        <f>INDEX('REC Spending'!$AJ$8:$AP$33,MATCH('Chapter 3 Tables'!$C220,'REC Spending'!$D$8:$D$33,0),MATCH('Chapter 3 Tables'!G$214,'REC Spending'!$AJ$7:$AP$7,0))</f>
        <v>25216962.408598416</v>
      </c>
      <c r="H220" s="380">
        <f>INDEX('REC Spending'!$AJ$8:$AP$33,MATCH('Chapter 3 Tables'!$C220,'REC Spending'!$D$8:$D$33,0),MATCH('Chapter 3 Tables'!H$214,'REC Spending'!$AJ$7:$AP$7,0))</f>
        <v>567155037.62751257</v>
      </c>
      <c r="I220" s="380">
        <f>INDEX('REC Spending'!$AJ$8:$AP$33,MATCH('Chapter 3 Tables'!$C220,'REC Spending'!$D$8:$D$33,0),MATCH('Chapter 3 Tables'!I$214,'REC Spending'!$AJ$7:$AP$7,0))</f>
        <v>0</v>
      </c>
      <c r="J220" s="380">
        <f t="shared" si="19"/>
        <v>89767500</v>
      </c>
      <c r="K220" s="401">
        <f t="shared" si="20"/>
        <v>1220417703.4812341</v>
      </c>
    </row>
    <row r="221" spans="2:17" ht="14" x14ac:dyDescent="0.25">
      <c r="C221" s="383" t="s">
        <v>26</v>
      </c>
      <c r="D221" s="377">
        <f>INDEX('REC Spending'!$AJ$8:$AP$33,MATCH('Chapter 3 Tables'!$C221,'REC Spending'!$D$8:$D$33,0),MATCH('Chapter 3 Tables'!D$214,'REC Spending'!$AJ$7:$AP$7,0))</f>
        <v>329013365.85600007</v>
      </c>
      <c r="E221" s="377">
        <f>INDEX('REC Spending'!$AJ$8:$AP$33,MATCH('Chapter 3 Tables'!$C221,'REC Spending'!$D$8:$D$33,0),MATCH('Chapter 3 Tables'!E$214,'REC Spending'!$AJ$7:$AP$7,0))</f>
        <v>390375814.03679222</v>
      </c>
      <c r="F221" s="377">
        <f>INDEX('REC Spending'!$AJ$8:$AP$33,MATCH('Chapter 3 Tables'!$C221,'REC Spending'!$D$8:$D$33,0),MATCH('Chapter 3 Tables'!F$214,'REC Spending'!$AJ$7:$AP$7,0))</f>
        <v>4478132.259204451</v>
      </c>
      <c r="G221" s="377">
        <f>INDEX('REC Spending'!$AJ$8:$AP$33,MATCH('Chapter 3 Tables'!$C221,'REC Spending'!$D$8:$D$33,0),MATCH('Chapter 3 Tables'!G$214,'REC Spending'!$AJ$7:$AP$7,0))</f>
        <v>25216962.408598416</v>
      </c>
      <c r="H221" s="377">
        <f>INDEX('REC Spending'!$AJ$8:$AP$33,MATCH('Chapter 3 Tables'!$C221,'REC Spending'!$D$8:$D$33,0),MATCH('Chapter 3 Tables'!H$214,'REC Spending'!$AJ$7:$AP$7,0))</f>
        <v>747764398.40932381</v>
      </c>
      <c r="I221" s="377">
        <f>INDEX('REC Spending'!$AJ$8:$AP$33,MATCH('Chapter 3 Tables'!$C221,'REC Spending'!$D$8:$D$33,0),MATCH('Chapter 3 Tables'!I$214,'REC Spending'!$AJ$7:$AP$7,0))</f>
        <v>0</v>
      </c>
      <c r="J221" s="377">
        <f t="shared" si="19"/>
        <v>80511687.5</v>
      </c>
      <c r="K221" s="401">
        <f t="shared" si="20"/>
        <v>1577360360.469919</v>
      </c>
    </row>
    <row r="222" spans="2:17" ht="14" x14ac:dyDescent="0.25">
      <c r="C222" s="384" t="s">
        <v>27</v>
      </c>
      <c r="D222" s="380">
        <f>INDEX('REC Spending'!$AJ$8:$AP$33,MATCH('Chapter 3 Tables'!$C222,'REC Spending'!$D$8:$D$33,0),MATCH('Chapter 3 Tables'!D$214,'REC Spending'!$AJ$7:$AP$7,0))</f>
        <v>323169763.8506667</v>
      </c>
      <c r="E222" s="380">
        <f>INDEX('REC Spending'!$AJ$8:$AP$33,MATCH('Chapter 3 Tables'!$C222,'REC Spending'!$D$8:$D$33,0),MATCH('Chapter 3 Tables'!E$214,'REC Spending'!$AJ$7:$AP$7,0))</f>
        <v>519694634.43793935</v>
      </c>
      <c r="F222" s="380">
        <f>INDEX('REC Spending'!$AJ$8:$AP$33,MATCH('Chapter 3 Tables'!$C222,'REC Spending'!$D$8:$D$33,0),MATCH('Chapter 3 Tables'!F$214,'REC Spending'!$AJ$7:$AP$7,0))</f>
        <v>4338008.6485485407</v>
      </c>
      <c r="G222" s="380">
        <f>INDEX('REC Spending'!$AJ$8:$AP$33,MATCH('Chapter 3 Tables'!$C222,'REC Spending'!$D$8:$D$33,0),MATCH('Chapter 3 Tables'!G$214,'REC Spending'!$AJ$7:$AP$7,0))</f>
        <v>25216962.408598416</v>
      </c>
      <c r="H222" s="380">
        <f>INDEX('REC Spending'!$AJ$8:$AP$33,MATCH('Chapter 3 Tables'!$C222,'REC Spending'!$D$8:$D$33,0),MATCH('Chapter 3 Tables'!H$214,'REC Spending'!$AJ$7:$AP$7,0))</f>
        <v>946368139.47947907</v>
      </c>
      <c r="I222" s="380">
        <f>INDEX('REC Spending'!$AJ$8:$AP$33,MATCH('Chapter 3 Tables'!$C222,'REC Spending'!$D$8:$D$33,0),MATCH('Chapter 3 Tables'!I$214,'REC Spending'!$AJ$7:$AP$7,0))</f>
        <v>214859605.77274731</v>
      </c>
      <c r="J222" s="380">
        <f t="shared" si="19"/>
        <v>81274479.6875</v>
      </c>
      <c r="K222" s="401">
        <f t="shared" si="20"/>
        <v>2114921594.2854793</v>
      </c>
    </row>
    <row r="223" spans="2:17" ht="14" x14ac:dyDescent="0.25">
      <c r="C223" s="383" t="s">
        <v>28</v>
      </c>
      <c r="D223" s="377">
        <f>INDEX('REC Spending'!$AJ$8:$AP$33,MATCH('Chapter 3 Tables'!$C223,'REC Spending'!$D$8:$D$33,0),MATCH('Chapter 3 Tables'!D$214,'REC Spending'!$AJ$7:$AP$7,0))</f>
        <v>318826821.0146668</v>
      </c>
      <c r="E223" s="377">
        <f>INDEX('REC Spending'!$AJ$8:$AP$33,MATCH('Chapter 3 Tables'!$C223,'REC Spending'!$D$8:$D$33,0),MATCH('Chapter 3 Tables'!E$214,'REC Spending'!$AJ$7:$AP$7,0))</f>
        <v>518960775.85006738</v>
      </c>
      <c r="F223" s="377">
        <f>INDEX('REC Spending'!$AJ$8:$AP$33,MATCH('Chapter 3 Tables'!$C223,'REC Spending'!$D$8:$D$33,0),MATCH('Chapter 3 Tables'!F$214,'REC Spending'!$AJ$7:$AP$7,0))</f>
        <v>4303453.6786395097</v>
      </c>
      <c r="G223" s="377">
        <f>INDEX('REC Spending'!$AJ$8:$AP$33,MATCH('Chapter 3 Tables'!$C223,'REC Spending'!$D$8:$D$33,0),MATCH('Chapter 3 Tables'!G$214,'REC Spending'!$AJ$7:$AP$7,0))</f>
        <v>25216962.408598416</v>
      </c>
      <c r="H223" s="377">
        <f>INDEX('REC Spending'!$AJ$8:$AP$33,MATCH('Chapter 3 Tables'!$C223,'REC Spending'!$D$8:$D$33,0),MATCH('Chapter 3 Tables'!H$214,'REC Spending'!$AJ$7:$AP$7,0))</f>
        <v>1170953316.1471581</v>
      </c>
      <c r="I223" s="377">
        <f>INDEX('REC Spending'!$AJ$8:$AP$33,MATCH('Chapter 3 Tables'!$C223,'REC Spending'!$D$8:$D$33,0),MATCH('Chapter 3 Tables'!I$214,'REC Spending'!$AJ$7:$AP$7,0))</f>
        <v>424834510.50112849</v>
      </c>
      <c r="J223" s="377">
        <f t="shared" si="19"/>
        <v>92056341.6796875</v>
      </c>
      <c r="K223" s="401">
        <f t="shared" si="20"/>
        <v>2555152181.2799463</v>
      </c>
    </row>
    <row r="224" spans="2:17" ht="14" x14ac:dyDescent="0.25">
      <c r="C224" s="384" t="s">
        <v>29</v>
      </c>
      <c r="D224" s="380">
        <f>INDEX('REC Spending'!$AJ$8:$AP$33,MATCH('Chapter 3 Tables'!$C224,'REC Spending'!$D$8:$D$33,0),MATCH('Chapter 3 Tables'!D$214,'REC Spending'!$AJ$7:$AP$7,0))</f>
        <v>291905451.75183326</v>
      </c>
      <c r="E224" s="380">
        <f>INDEX('REC Spending'!$AJ$8:$AP$33,MATCH('Chapter 3 Tables'!$C224,'REC Spending'!$D$8:$D$33,0),MATCH('Chapter 3 Tables'!E$214,'REC Spending'!$AJ$7:$AP$7,0))</f>
        <v>521607766.64620447</v>
      </c>
      <c r="F224" s="380">
        <f>INDEX('REC Spending'!$AJ$8:$AP$33,MATCH('Chapter 3 Tables'!$C224,'REC Spending'!$D$8:$D$33,0),MATCH('Chapter 3 Tables'!F$214,'REC Spending'!$AJ$7:$AP$7,0))</f>
        <v>4261079.6921323007</v>
      </c>
      <c r="G224" s="380">
        <f>INDEX('REC Spending'!$AJ$8:$AP$33,MATCH('Chapter 3 Tables'!$C224,'REC Spending'!$D$8:$D$33,0),MATCH('Chapter 3 Tables'!G$214,'REC Spending'!$AJ$7:$AP$7,0))</f>
        <v>25216962.408598416</v>
      </c>
      <c r="H224" s="380">
        <f>INDEX('REC Spending'!$AJ$8:$AP$33,MATCH('Chapter 3 Tables'!$C224,'REC Spending'!$D$8:$D$33,0),MATCH('Chapter 3 Tables'!H$214,'REC Spending'!$AJ$7:$AP$7,0))</f>
        <v>1291737572.159893</v>
      </c>
      <c r="I224" s="380">
        <f>INDEX('REC Spending'!$AJ$8:$AP$33,MATCH('Chapter 3 Tables'!$C224,'REC Spending'!$D$8:$D$33,0),MATCH('Chapter 3 Tables'!I$214,'REC Spending'!$AJ$7:$AP$7,0))</f>
        <v>611664484.41778541</v>
      </c>
      <c r="J224" s="380">
        <f t="shared" si="19"/>
        <v>82857750.221679688</v>
      </c>
      <c r="K224" s="401">
        <f t="shared" si="20"/>
        <v>2829251067.2981262</v>
      </c>
    </row>
    <row r="225" spans="3:11" ht="14" x14ac:dyDescent="0.25">
      <c r="C225" s="383" t="s">
        <v>30</v>
      </c>
      <c r="D225" s="377">
        <f>INDEX('REC Spending'!$AJ$8:$AP$33,MATCH('Chapter 3 Tables'!$C225,'REC Spending'!$D$8:$D$33,0),MATCH('Chapter 3 Tables'!D$214,'REC Spending'!$AJ$7:$AP$7,0))</f>
        <v>253261156.34049997</v>
      </c>
      <c r="E225" s="377">
        <f>INDEX('REC Spending'!$AJ$8:$AP$33,MATCH('Chapter 3 Tables'!$C225,'REC Spending'!$D$8:$D$33,0),MATCH('Chapter 3 Tables'!E$214,'REC Spending'!$AJ$7:$AP$7,0))</f>
        <v>525634498.48058146</v>
      </c>
      <c r="F225" s="377">
        <f>INDEX('REC Spending'!$AJ$8:$AP$33,MATCH('Chapter 3 Tables'!$C225,'REC Spending'!$D$8:$D$33,0),MATCH('Chapter 3 Tables'!F$214,'REC Spending'!$AJ$7:$AP$7,0))</f>
        <v>0</v>
      </c>
      <c r="G225" s="377">
        <f>INDEX('REC Spending'!$AJ$8:$AP$33,MATCH('Chapter 3 Tables'!$C225,'REC Spending'!$D$8:$D$33,0),MATCH('Chapter 3 Tables'!G$214,'REC Spending'!$AJ$7:$AP$7,0))</f>
        <v>25216962.408598416</v>
      </c>
      <c r="H225" s="377">
        <f>INDEX('REC Spending'!$AJ$8:$AP$33,MATCH('Chapter 3 Tables'!$C225,'REC Spending'!$D$8:$D$33,0),MATCH('Chapter 3 Tables'!H$214,'REC Spending'!$AJ$7:$AP$7,0))</f>
        <v>1355976005.0331974</v>
      </c>
      <c r="I225" s="377">
        <f>INDEX('REC Spending'!$AJ$8:$AP$33,MATCH('Chapter 3 Tables'!$C225,'REC Spending'!$D$8:$D$33,0),MATCH('Chapter 3 Tables'!I$214,'REC Spending'!$AJ$7:$AP$7,0))</f>
        <v>794874756.63093531</v>
      </c>
      <c r="J225" s="377">
        <f t="shared" si="19"/>
        <v>83679193.977221683</v>
      </c>
      <c r="K225" s="401">
        <f t="shared" si="20"/>
        <v>3038642572.8710341</v>
      </c>
    </row>
    <row r="226" spans="3:11" ht="14" x14ac:dyDescent="0.25">
      <c r="C226" s="384" t="s">
        <v>31</v>
      </c>
      <c r="D226" s="380">
        <f>INDEX('REC Spending'!$AJ$8:$AP$33,MATCH('Chapter 3 Tables'!$C226,'REC Spending'!$D$8:$D$33,0),MATCH('Chapter 3 Tables'!D$214,'REC Spending'!$AJ$7:$AP$7,0))</f>
        <v>136429611.43224999</v>
      </c>
      <c r="E226" s="380">
        <f>INDEX('REC Spending'!$AJ$8:$AP$33,MATCH('Chapter 3 Tables'!$C226,'REC Spending'!$D$8:$D$33,0),MATCH('Chapter 3 Tables'!E$214,'REC Spending'!$AJ$7:$AP$7,0))</f>
        <v>520509826.59648269</v>
      </c>
      <c r="F226" s="380">
        <f>INDEX('REC Spending'!$AJ$8:$AP$33,MATCH('Chapter 3 Tables'!$C226,'REC Spending'!$D$8:$D$33,0),MATCH('Chapter 3 Tables'!F$214,'REC Spending'!$AJ$7:$AP$7,0))</f>
        <v>0</v>
      </c>
      <c r="G226" s="380">
        <f>INDEX('REC Spending'!$AJ$8:$AP$33,MATCH('Chapter 3 Tables'!$C226,'REC Spending'!$D$8:$D$33,0),MATCH('Chapter 3 Tables'!G$214,'REC Spending'!$AJ$7:$AP$7,0))</f>
        <v>22803773.825288881</v>
      </c>
      <c r="H226" s="380">
        <f>INDEX('REC Spending'!$AJ$8:$AP$33,MATCH('Chapter 3 Tables'!$C226,'REC Spending'!$D$8:$D$33,0),MATCH('Chapter 3 Tables'!H$214,'REC Spending'!$AJ$7:$AP$7,0))</f>
        <v>1409099422.7535138</v>
      </c>
      <c r="I226" s="380">
        <f>INDEX('REC Spending'!$AJ$8:$AP$33,MATCH('Chapter 3 Tables'!$C226,'REC Spending'!$D$8:$D$33,0),MATCH('Chapter 3 Tables'!I$214,'REC Spending'!$AJ$7:$AP$7,0))</f>
        <v>1115480430.1143692</v>
      </c>
      <c r="J226" s="380">
        <f t="shared" si="19"/>
        <v>84521173.826652229</v>
      </c>
      <c r="K226" s="401">
        <f t="shared" si="20"/>
        <v>3288844238.5485568</v>
      </c>
    </row>
    <row r="227" spans="3:11" ht="14" x14ac:dyDescent="0.25">
      <c r="C227" s="383" t="s">
        <v>32</v>
      </c>
      <c r="D227" s="377">
        <f>INDEX('REC Spending'!$AJ$8:$AP$33,MATCH('Chapter 3 Tables'!$C227,'REC Spending'!$D$8:$D$33,0),MATCH('Chapter 3 Tables'!D$214,'REC Spending'!$AJ$7:$AP$7,0))</f>
        <v>101862900.98000002</v>
      </c>
      <c r="E227" s="377">
        <f>INDEX('REC Spending'!$AJ$8:$AP$33,MATCH('Chapter 3 Tables'!$C227,'REC Spending'!$D$8:$D$33,0),MATCH('Chapter 3 Tables'!E$214,'REC Spending'!$AJ$7:$AP$7,0))</f>
        <v>508283038.74287045</v>
      </c>
      <c r="F227" s="377">
        <f>INDEX('REC Spending'!$AJ$8:$AP$33,MATCH('Chapter 3 Tables'!$C227,'REC Spending'!$D$8:$D$33,0),MATCH('Chapter 3 Tables'!F$214,'REC Spending'!$AJ$7:$AP$7,0))</f>
        <v>0</v>
      </c>
      <c r="G227" s="377">
        <f>INDEX('REC Spending'!$AJ$8:$AP$33,MATCH('Chapter 3 Tables'!$C227,'REC Spending'!$D$8:$D$33,0),MATCH('Chapter 3 Tables'!G$214,'REC Spending'!$AJ$7:$AP$7,0))</f>
        <v>22790653.063402295</v>
      </c>
      <c r="H227" s="377">
        <f>INDEX('REC Spending'!$AJ$8:$AP$33,MATCH('Chapter 3 Tables'!$C227,'REC Spending'!$D$8:$D$33,0),MATCH('Chapter 3 Tables'!H$214,'REC Spending'!$AJ$7:$AP$7,0))</f>
        <v>1419772778.2525635</v>
      </c>
      <c r="I227" s="377">
        <f>INDEX('REC Spending'!$AJ$8:$AP$33,MATCH('Chapter 3 Tables'!$C227,'REC Spending'!$D$8:$D$33,0),MATCH('Chapter 3 Tables'!I$214,'REC Spending'!$AJ$7:$AP$7,0))</f>
        <v>1431186846.2804079</v>
      </c>
      <c r="J227" s="377">
        <f t="shared" si="19"/>
        <v>85384203.172318518</v>
      </c>
      <c r="K227" s="401">
        <f t="shared" si="20"/>
        <v>3569280420.4915628</v>
      </c>
    </row>
    <row r="228" spans="3:11" ht="14" x14ac:dyDescent="0.25">
      <c r="C228" s="384" t="s">
        <v>33</v>
      </c>
      <c r="D228" s="380">
        <f>INDEX('REC Spending'!$AJ$8:$AP$33,MATCH('Chapter 3 Tables'!$C228,'REC Spending'!$D$8:$D$33,0),MATCH('Chapter 3 Tables'!D$214,'REC Spending'!$AJ$7:$AP$7,0))</f>
        <v>101353158.99000001</v>
      </c>
      <c r="E228" s="380">
        <f>INDEX('REC Spending'!$AJ$8:$AP$33,MATCH('Chapter 3 Tables'!$C228,'REC Spending'!$D$8:$D$33,0),MATCH('Chapter 3 Tables'!E$214,'REC Spending'!$AJ$7:$AP$7,0))</f>
        <v>487409706.28609997</v>
      </c>
      <c r="F228" s="380">
        <f>INDEX('REC Spending'!$AJ$8:$AP$33,MATCH('Chapter 3 Tables'!$C228,'REC Spending'!$D$8:$D$33,0),MATCH('Chapter 3 Tables'!F$214,'REC Spending'!$AJ$7:$AP$7,0))</f>
        <v>0</v>
      </c>
      <c r="G228" s="380">
        <f>INDEX('REC Spending'!$AJ$8:$AP$33,MATCH('Chapter 3 Tables'!$C228,'REC Spending'!$D$8:$D$33,0),MATCH('Chapter 3 Tables'!G$214,'REC Spending'!$AJ$7:$AP$7,0))</f>
        <v>20115592.524979867</v>
      </c>
      <c r="H228" s="380">
        <f>INDEX('REC Spending'!$AJ$8:$AP$33,MATCH('Chapter 3 Tables'!$C228,'REC Spending'!$D$8:$D$33,0),MATCH('Chapter 3 Tables'!H$214,'REC Spending'!$AJ$7:$AP$7,0))</f>
        <v>1405791298.9023929</v>
      </c>
      <c r="I228" s="380">
        <f>INDEX('REC Spending'!$AJ$8:$AP$33,MATCH('Chapter 3 Tables'!$C228,'REC Spending'!$D$8:$D$33,0),MATCH('Chapter 3 Tables'!I$214,'REC Spending'!$AJ$7:$AP$7,0))</f>
        <v>1771387519.1627676</v>
      </c>
      <c r="J228" s="380">
        <f t="shared" si="19"/>
        <v>86268808.251626492</v>
      </c>
      <c r="K228" s="401">
        <f t="shared" si="20"/>
        <v>3872326084.117867</v>
      </c>
    </row>
    <row r="229" spans="3:11" ht="14" x14ac:dyDescent="0.25">
      <c r="C229" s="383" t="s">
        <v>34</v>
      </c>
      <c r="D229" s="377">
        <f>INDEX('REC Spending'!$AJ$8:$AP$33,MATCH('Chapter 3 Tables'!$C229,'REC Spending'!$D$8:$D$33,0),MATCH('Chapter 3 Tables'!D$214,'REC Spending'!$AJ$7:$AP$7,0))</f>
        <v>100846925.72000001</v>
      </c>
      <c r="E229" s="377">
        <f>INDEX('REC Spending'!$AJ$8:$AP$33,MATCH('Chapter 3 Tables'!$C229,'REC Spending'!$D$8:$D$33,0),MATCH('Chapter 3 Tables'!E$214,'REC Spending'!$AJ$7:$AP$7,0))</f>
        <v>488149074.26194322</v>
      </c>
      <c r="F229" s="377">
        <f>INDEX('REC Spending'!$AJ$8:$AP$33,MATCH('Chapter 3 Tables'!$C229,'REC Spending'!$D$8:$D$33,0),MATCH('Chapter 3 Tables'!F$214,'REC Spending'!$AJ$7:$AP$7,0))</f>
        <v>0</v>
      </c>
      <c r="G229" s="377">
        <f>INDEX('REC Spending'!$AJ$8:$AP$33,MATCH('Chapter 3 Tables'!$C229,'REC Spending'!$D$8:$D$33,0),MATCH('Chapter 3 Tables'!G$214,'REC Spending'!$AJ$7:$AP$7,0))</f>
        <v>8502461.7215775736</v>
      </c>
      <c r="H229" s="377">
        <f>INDEX('REC Spending'!$AJ$8:$AP$33,MATCH('Chapter 3 Tables'!$C229,'REC Spending'!$D$8:$D$33,0),MATCH('Chapter 3 Tables'!H$214,'REC Spending'!$AJ$7:$AP$7,0))</f>
        <v>1391820996.5663879</v>
      </c>
      <c r="I229" s="377">
        <f>INDEX('REC Spending'!$AJ$8:$AP$33,MATCH('Chapter 3 Tables'!$C229,'REC Spending'!$D$8:$D$33,0),MATCH('Chapter 3 Tables'!I$214,'REC Spending'!$AJ$7:$AP$7,0))</f>
        <v>2162534329.5815339</v>
      </c>
      <c r="J229" s="377">
        <f t="shared" si="19"/>
        <v>87175528.457917154</v>
      </c>
      <c r="K229" s="401">
        <f t="shared" si="20"/>
        <v>4239029316.3093596</v>
      </c>
    </row>
    <row r="230" spans="3:11" ht="14" x14ac:dyDescent="0.25">
      <c r="C230" s="384" t="s">
        <v>35</v>
      </c>
      <c r="D230" s="380">
        <f>INDEX('REC Spending'!$AJ$8:$AP$33,MATCH('Chapter 3 Tables'!$C230,'REC Spending'!$D$8:$D$33,0),MATCH('Chapter 3 Tables'!D$214,'REC Spending'!$AJ$7:$AP$7,0))</f>
        <v>100342496.39999998</v>
      </c>
      <c r="E230" s="380">
        <f>INDEX('REC Spending'!$AJ$8:$AP$33,MATCH('Chapter 3 Tables'!$C230,'REC Spending'!$D$8:$D$33,0),MATCH('Chapter 3 Tables'!E$214,'REC Spending'!$AJ$7:$AP$7,0))</f>
        <v>489829366.06296515</v>
      </c>
      <c r="F230" s="380">
        <f>INDEX('REC Spending'!$AJ$8:$AP$33,MATCH('Chapter 3 Tables'!$C230,'REC Spending'!$D$8:$D$33,0),MATCH('Chapter 3 Tables'!F$214,'REC Spending'!$AJ$7:$AP$7,0))</f>
        <v>0</v>
      </c>
      <c r="G230" s="380">
        <f>INDEX('REC Spending'!$AJ$8:$AP$33,MATCH('Chapter 3 Tables'!$C230,'REC Spending'!$D$8:$D$33,0),MATCH('Chapter 3 Tables'!G$214,'REC Spending'!$AJ$7:$AP$7,0))</f>
        <v>2622658.7999999998</v>
      </c>
      <c r="H230" s="380">
        <f>INDEX('REC Spending'!$AJ$8:$AP$33,MATCH('Chapter 3 Tables'!$C230,'REC Spending'!$D$8:$D$33,0),MATCH('Chapter 3 Tables'!H$214,'REC Spending'!$AJ$7:$AP$7,0))</f>
        <v>1351293659.2401776</v>
      </c>
      <c r="I230" s="380">
        <f>INDEX('REC Spending'!$AJ$8:$AP$33,MATCH('Chapter 3 Tables'!$C230,'REC Spending'!$D$8:$D$33,0),MATCH('Chapter 3 Tables'!I$214,'REC Spending'!$AJ$7:$AP$7,0))</f>
        <v>2561859004.6535544</v>
      </c>
      <c r="J230" s="380">
        <f t="shared" si="19"/>
        <v>88104916.669365078</v>
      </c>
      <c r="K230" s="401">
        <f t="shared" si="20"/>
        <v>4594052101.8260622</v>
      </c>
    </row>
    <row r="231" spans="3:11" ht="14" x14ac:dyDescent="0.25">
      <c r="C231" s="383" t="s">
        <v>36</v>
      </c>
      <c r="D231" s="377">
        <f>INDEX('REC Spending'!$AJ$8:$AP$33,MATCH('Chapter 3 Tables'!$C231,'REC Spending'!$D$8:$D$33,0),MATCH('Chapter 3 Tables'!D$214,'REC Spending'!$AJ$7:$AP$7,0))</f>
        <v>99840479.49000001</v>
      </c>
      <c r="E231" s="377">
        <f>INDEX('REC Spending'!$AJ$8:$AP$33,MATCH('Chapter 3 Tables'!$C231,'REC Spending'!$D$8:$D$33,0),MATCH('Chapter 3 Tables'!E$214,'REC Spending'!$AJ$7:$AP$7,0))</f>
        <v>492118850.75565237</v>
      </c>
      <c r="F231" s="377">
        <f>INDEX('REC Spending'!$AJ$8:$AP$33,MATCH('Chapter 3 Tables'!$C231,'REC Spending'!$D$8:$D$33,0),MATCH('Chapter 3 Tables'!F$214,'REC Spending'!$AJ$7:$AP$7,0))</f>
        <v>0</v>
      </c>
      <c r="G231" s="377">
        <f>INDEX('REC Spending'!$AJ$8:$AP$33,MATCH('Chapter 3 Tables'!$C231,'REC Spending'!$D$8:$D$33,0),MATCH('Chapter 3 Tables'!G$214,'REC Spending'!$AJ$7:$AP$7,0))</f>
        <v>2622658.7999999998</v>
      </c>
      <c r="H231" s="377">
        <f>INDEX('REC Spending'!$AJ$8:$AP$33,MATCH('Chapter 3 Tables'!$C231,'REC Spending'!$D$8:$D$33,0),MATCH('Chapter 3 Tables'!H$214,'REC Spending'!$AJ$7:$AP$7,0))</f>
        <v>1311044240.6697421</v>
      </c>
      <c r="I231" s="377">
        <f>INDEX('REC Spending'!$AJ$8:$AP$33,MATCH('Chapter 3 Tables'!$C231,'REC Spending'!$D$8:$D$33,0),MATCH('Chapter 3 Tables'!I$214,'REC Spending'!$AJ$7:$AP$7,0))</f>
        <v>2917860600.42623</v>
      </c>
      <c r="J231" s="377">
        <f t="shared" si="19"/>
        <v>89057539.586099207</v>
      </c>
      <c r="K231" s="401">
        <f t="shared" si="20"/>
        <v>4912544369.7277241</v>
      </c>
    </row>
    <row r="232" spans="3:11" ht="14" x14ac:dyDescent="0.25">
      <c r="C232" s="384" t="s">
        <v>37</v>
      </c>
      <c r="D232" s="380">
        <f>INDEX('REC Spending'!$AJ$8:$AP$33,MATCH('Chapter 3 Tables'!$C232,'REC Spending'!$D$8:$D$33,0),MATCH('Chapter 3 Tables'!D$214,'REC Spending'!$AJ$7:$AP$7,0))</f>
        <v>99341927.180000007</v>
      </c>
      <c r="E232" s="380">
        <f>INDEX('REC Spending'!$AJ$8:$AP$33,MATCH('Chapter 3 Tables'!$C232,'REC Spending'!$D$8:$D$33,0),MATCH('Chapter 3 Tables'!E$214,'REC Spending'!$AJ$7:$AP$7,0))</f>
        <v>489769417.73217911</v>
      </c>
      <c r="F232" s="380">
        <f>INDEX('REC Spending'!$AJ$8:$AP$33,MATCH('Chapter 3 Tables'!$C232,'REC Spending'!$D$8:$D$33,0),MATCH('Chapter 3 Tables'!F$214,'REC Spending'!$AJ$7:$AP$7,0))</f>
        <v>0</v>
      </c>
      <c r="G232" s="380">
        <f>INDEX('REC Spending'!$AJ$8:$AP$33,MATCH('Chapter 3 Tables'!$C232,'REC Spending'!$D$8:$D$33,0),MATCH('Chapter 3 Tables'!G$214,'REC Spending'!$AJ$7:$AP$7,0))</f>
        <v>2622658.7999999998</v>
      </c>
      <c r="H232" s="380">
        <f>INDEX('REC Spending'!$AJ$8:$AP$33,MATCH('Chapter 3 Tables'!$C232,'REC Spending'!$D$8:$D$33,0),MATCH('Chapter 3 Tables'!H$214,'REC Spending'!$AJ$7:$AP$7,0))</f>
        <v>1323150649.2986224</v>
      </c>
      <c r="I232" s="380">
        <f>INDEX('REC Spending'!$AJ$8:$AP$33,MATCH('Chapter 3 Tables'!$C232,'REC Spending'!$D$8:$D$33,0),MATCH('Chapter 3 Tables'!I$214,'REC Spending'!$AJ$7:$AP$7,0))</f>
        <v>3290212631.4554687</v>
      </c>
      <c r="J232" s="380">
        <f t="shared" si="19"/>
        <v>90033978.075751692</v>
      </c>
      <c r="K232" s="401">
        <f t="shared" si="20"/>
        <v>5295131262.5420218</v>
      </c>
    </row>
    <row r="233" spans="3:11" ht="14" x14ac:dyDescent="0.25">
      <c r="C233" s="383" t="s">
        <v>38</v>
      </c>
      <c r="D233" s="377">
        <f>INDEX('REC Spending'!$AJ$8:$AP$33,MATCH('Chapter 3 Tables'!$C233,'REC Spending'!$D$8:$D$33,0),MATCH('Chapter 3 Tables'!D$214,'REC Spending'!$AJ$7:$AP$7,0))</f>
        <v>98839111.550000012</v>
      </c>
      <c r="E233" s="377">
        <f>INDEX('REC Spending'!$AJ$8:$AP$33,MATCH('Chapter 3 Tables'!$C233,'REC Spending'!$D$8:$D$33,0),MATCH('Chapter 3 Tables'!E$214,'REC Spending'!$AJ$7:$AP$7,0))</f>
        <v>487334724.11717206</v>
      </c>
      <c r="F233" s="377">
        <f>INDEX('REC Spending'!$AJ$8:$AP$33,MATCH('Chapter 3 Tables'!$C233,'REC Spending'!$D$8:$D$33,0),MATCH('Chapter 3 Tables'!F$214,'REC Spending'!$AJ$7:$AP$7,0))</f>
        <v>0</v>
      </c>
      <c r="G233" s="377">
        <f>INDEX('REC Spending'!$AJ$8:$AP$33,MATCH('Chapter 3 Tables'!$C233,'REC Spending'!$D$8:$D$33,0),MATCH('Chapter 3 Tables'!G$214,'REC Spending'!$AJ$7:$AP$7,0))</f>
        <v>0</v>
      </c>
      <c r="H233" s="377">
        <f>INDEX('REC Spending'!$AJ$8:$AP$33,MATCH('Chapter 3 Tables'!$C233,'REC Spending'!$D$8:$D$33,0),MATCH('Chapter 3 Tables'!H$214,'REC Spending'!$AJ$7:$AP$7,0))</f>
        <v>1335009909.5860357</v>
      </c>
      <c r="I233" s="377">
        <f>INDEX('REC Spending'!$AJ$8:$AP$33,MATCH('Chapter 3 Tables'!$C233,'REC Spending'!$D$8:$D$33,0),MATCH('Chapter 3 Tables'!I$214,'REC Spending'!$AJ$7:$AP$7,0))</f>
        <v>3602515454.2166247</v>
      </c>
      <c r="J233" s="377">
        <f t="shared" si="19"/>
        <v>91034827.527645484</v>
      </c>
      <c r="K233" s="401">
        <f t="shared" si="20"/>
        <v>5614734026.9974775</v>
      </c>
    </row>
    <row r="234" spans="3:11" ht="14" x14ac:dyDescent="0.25">
      <c r="C234" s="384" t="s">
        <v>39</v>
      </c>
      <c r="D234" s="380">
        <f>INDEX('REC Spending'!$AJ$8:$AP$33,MATCH('Chapter 3 Tables'!$C234,'REC Spending'!$D$8:$D$33,0),MATCH('Chapter 3 Tables'!D$214,'REC Spending'!$AJ$7:$AP$7,0))</f>
        <v>98340046.890000015</v>
      </c>
      <c r="E234" s="380">
        <f>INDEX('REC Spending'!$AJ$8:$AP$33,MATCH('Chapter 3 Tables'!$C234,'REC Spending'!$D$8:$D$33,0),MATCH('Chapter 3 Tables'!E$214,'REC Spending'!$AJ$7:$AP$7,0))</f>
        <v>482678734.67318285</v>
      </c>
      <c r="F234" s="380">
        <f>INDEX('REC Spending'!$AJ$8:$AP$33,MATCH('Chapter 3 Tables'!$C234,'REC Spending'!$D$8:$D$33,0),MATCH('Chapter 3 Tables'!F$214,'REC Spending'!$AJ$7:$AP$7,0))</f>
        <v>0</v>
      </c>
      <c r="G234" s="380">
        <f>INDEX('REC Spending'!$AJ$8:$AP$33,MATCH('Chapter 3 Tables'!$C234,'REC Spending'!$D$8:$D$33,0),MATCH('Chapter 3 Tables'!G$214,'REC Spending'!$AJ$7:$AP$7,0))</f>
        <v>0</v>
      </c>
      <c r="H234" s="380">
        <f>INDEX('REC Spending'!$AJ$8:$AP$33,MATCH('Chapter 3 Tables'!$C234,'REC Spending'!$D$8:$D$33,0),MATCH('Chapter 3 Tables'!H$214,'REC Spending'!$AJ$7:$AP$7,0))</f>
        <v>1346625123.4366736</v>
      </c>
      <c r="I234" s="380">
        <f>INDEX('REC Spending'!$AJ$8:$AP$33,MATCH('Chapter 3 Tables'!$C234,'REC Spending'!$D$8:$D$33,0),MATCH('Chapter 3 Tables'!I$214,'REC Spending'!$AJ$7:$AP$7,0))</f>
        <v>3850883137.4011836</v>
      </c>
      <c r="J234" s="380">
        <f t="shared" si="19"/>
        <v>92060698.215836614</v>
      </c>
      <c r="K234" s="401">
        <f t="shared" si="20"/>
        <v>5870587740.6168766</v>
      </c>
    </row>
    <row r="235" spans="3:11" ht="14" x14ac:dyDescent="0.25">
      <c r="C235" s="383" t="s">
        <v>40</v>
      </c>
      <c r="D235" s="377">
        <f>INDEX('REC Spending'!$AJ$8:$AP$33,MATCH('Chapter 3 Tables'!$C235,'REC Spending'!$D$8:$D$33,0),MATCH('Chapter 3 Tables'!D$214,'REC Spending'!$AJ$7:$AP$7,0))</f>
        <v>97843148.370000005</v>
      </c>
      <c r="E235" s="377">
        <f>INDEX('REC Spending'!$AJ$8:$AP$33,MATCH('Chapter 3 Tables'!$C235,'REC Spending'!$D$8:$D$33,0),MATCH('Chapter 3 Tables'!E$214,'REC Spending'!$AJ$7:$AP$7,0))</f>
        <v>478944390.59547228</v>
      </c>
      <c r="F235" s="377">
        <f>INDEX('REC Spending'!$AJ$8:$AP$33,MATCH('Chapter 3 Tables'!$C235,'REC Spending'!$D$8:$D$33,0),MATCH('Chapter 3 Tables'!F$214,'REC Spending'!$AJ$7:$AP$7,0))</f>
        <v>0</v>
      </c>
      <c r="G235" s="377">
        <f>INDEX('REC Spending'!$AJ$8:$AP$33,MATCH('Chapter 3 Tables'!$C235,'REC Spending'!$D$8:$D$33,0),MATCH('Chapter 3 Tables'!G$214,'REC Spending'!$AJ$7:$AP$7,0))</f>
        <v>0</v>
      </c>
      <c r="H235" s="377">
        <f>INDEX('REC Spending'!$AJ$8:$AP$33,MATCH('Chapter 3 Tables'!$C235,'REC Spending'!$D$8:$D$33,0),MATCH('Chapter 3 Tables'!H$214,'REC Spending'!$AJ$7:$AP$7,0))</f>
        <v>1357999358.5840721</v>
      </c>
      <c r="I235" s="377">
        <f>INDEX('REC Spending'!$AJ$8:$AP$33,MATCH('Chapter 3 Tables'!$C235,'REC Spending'!$D$8:$D$33,0),MATCH('Chapter 3 Tables'!I$214,'REC Spending'!$AJ$7:$AP$7,0))</f>
        <v>4023137197.2267966</v>
      </c>
      <c r="J235" s="377">
        <f t="shared" si="19"/>
        <v>93112215.671232536</v>
      </c>
      <c r="K235" s="401">
        <f t="shared" si="20"/>
        <v>6051036310.4475727</v>
      </c>
    </row>
    <row r="236" spans="3:11" ht="14" x14ac:dyDescent="0.25">
      <c r="C236" s="384" t="s">
        <v>41</v>
      </c>
      <c r="D236" s="380">
        <f>INDEX('REC Spending'!$AJ$8:$AP$33,MATCH('Chapter 3 Tables'!$C236,'REC Spending'!$D$8:$D$33,0),MATCH('Chapter 3 Tables'!D$214,'REC Spending'!$AJ$7:$AP$7,0))</f>
        <v>88220794.510000005</v>
      </c>
      <c r="E236" s="380">
        <f>INDEX('REC Spending'!$AJ$8:$AP$33,MATCH('Chapter 3 Tables'!$C236,'REC Spending'!$D$8:$D$33,0),MATCH('Chapter 3 Tables'!E$214,'REC Spending'!$AJ$7:$AP$7,0))</f>
        <v>475846034.24607325</v>
      </c>
      <c r="F236" s="380">
        <f>INDEX('REC Spending'!$AJ$8:$AP$33,MATCH('Chapter 3 Tables'!$C236,'REC Spending'!$D$8:$D$33,0),MATCH('Chapter 3 Tables'!F$214,'REC Spending'!$AJ$7:$AP$7,0))</f>
        <v>0</v>
      </c>
      <c r="G236" s="380">
        <f>INDEX('REC Spending'!$AJ$8:$AP$33,MATCH('Chapter 3 Tables'!$C236,'REC Spending'!$D$8:$D$33,0),MATCH('Chapter 3 Tables'!G$214,'REC Spending'!$AJ$7:$AP$7,0))</f>
        <v>0</v>
      </c>
      <c r="H236" s="380">
        <f>INDEX('REC Spending'!$AJ$8:$AP$33,MATCH('Chapter 3 Tables'!$C236,'REC Spending'!$D$8:$D$33,0),MATCH('Chapter 3 Tables'!H$214,'REC Spending'!$AJ$7:$AP$7,0))</f>
        <v>1244457602.8880937</v>
      </c>
      <c r="I236" s="380">
        <f>INDEX('REC Spending'!$AJ$8:$AP$33,MATCH('Chapter 3 Tables'!$C236,'REC Spending'!$D$8:$D$33,0),MATCH('Chapter 3 Tables'!I$214,'REC Spending'!$AJ$7:$AP$7,0))</f>
        <v>4199282047.0854616</v>
      </c>
      <c r="J236" s="380">
        <f t="shared" si="19"/>
        <v>94190021.063013345</v>
      </c>
      <c r="K236" s="401">
        <f t="shared" si="20"/>
        <v>6101996499.7926416</v>
      </c>
    </row>
    <row r="237" spans="3:11" ht="14" x14ac:dyDescent="0.25">
      <c r="C237" s="383" t="s">
        <v>42</v>
      </c>
      <c r="D237" s="377">
        <f>INDEX('REC Spending'!$AJ$8:$AP$33,MATCH('Chapter 3 Tables'!$C237,'REC Spending'!$D$8:$D$33,0),MATCH('Chapter 3 Tables'!D$214,'REC Spending'!$AJ$7:$AP$7,0))</f>
        <v>65058966.939999998</v>
      </c>
      <c r="E237" s="377">
        <f>INDEX('REC Spending'!$AJ$8:$AP$33,MATCH('Chapter 3 Tables'!$C237,'REC Spending'!$D$8:$D$33,0),MATCH('Chapter 3 Tables'!E$214,'REC Spending'!$AJ$7:$AP$7,0))</f>
        <v>462825840.12918222</v>
      </c>
      <c r="F237" s="377">
        <f>INDEX('REC Spending'!$AJ$8:$AP$33,MATCH('Chapter 3 Tables'!$C237,'REC Spending'!$D$8:$D$33,0),MATCH('Chapter 3 Tables'!F$214,'REC Spending'!$AJ$7:$AP$7,0))</f>
        <v>0</v>
      </c>
      <c r="G237" s="377">
        <f>INDEX('REC Spending'!$AJ$8:$AP$33,MATCH('Chapter 3 Tables'!$C237,'REC Spending'!$D$8:$D$33,0),MATCH('Chapter 3 Tables'!G$214,'REC Spending'!$AJ$7:$AP$7,0))</f>
        <v>0</v>
      </c>
      <c r="H237" s="377">
        <f>INDEX('REC Spending'!$AJ$8:$AP$33,MATCH('Chapter 3 Tables'!$C237,'REC Spending'!$D$8:$D$33,0),MATCH('Chapter 3 Tables'!H$214,'REC Spending'!$AJ$7:$AP$7,0))</f>
        <v>1034170807.3790368</v>
      </c>
      <c r="I237" s="377">
        <f>INDEX('REC Spending'!$AJ$8:$AP$33,MATCH('Chapter 3 Tables'!$C237,'REC Spending'!$D$8:$D$33,0),MATCH('Chapter 3 Tables'!I$214,'REC Spending'!$AJ$7:$AP$7,0))</f>
        <v>4324304910.8366652</v>
      </c>
      <c r="J237" s="377">
        <f t="shared" si="19"/>
        <v>95294771.589588687</v>
      </c>
      <c r="K237" s="401">
        <f t="shared" si="20"/>
        <v>5981655296.8744736</v>
      </c>
    </row>
    <row r="238" spans="3:11" ht="14" x14ac:dyDescent="0.25">
      <c r="C238" s="384" t="s">
        <v>43</v>
      </c>
      <c r="D238" s="380">
        <f>INDEX('REC Spending'!$AJ$8:$AP$33,MATCH('Chapter 3 Tables'!$C238,'REC Spending'!$D$8:$D$33,0),MATCH('Chapter 3 Tables'!D$214,'REC Spending'!$AJ$7:$AP$7,0))</f>
        <v>1085931.71</v>
      </c>
      <c r="E238" s="380">
        <f>INDEX('REC Spending'!$AJ$8:$AP$33,MATCH('Chapter 3 Tables'!$C238,'REC Spending'!$D$8:$D$33,0),MATCH('Chapter 3 Tables'!E$214,'REC Spending'!$AJ$7:$AP$7,0))</f>
        <v>449617795.9490757</v>
      </c>
      <c r="F238" s="380">
        <f>INDEX('REC Spending'!$AJ$8:$AP$33,MATCH('Chapter 3 Tables'!$C238,'REC Spending'!$D$8:$D$33,0),MATCH('Chapter 3 Tables'!F$214,'REC Spending'!$AJ$7:$AP$7,0))</f>
        <v>0</v>
      </c>
      <c r="G238" s="380">
        <f>INDEX('REC Spending'!$AJ$8:$AP$33,MATCH('Chapter 3 Tables'!$C238,'REC Spending'!$D$8:$D$33,0),MATCH('Chapter 3 Tables'!G$214,'REC Spending'!$AJ$7:$AP$7,0))</f>
        <v>0</v>
      </c>
      <c r="H238" s="380">
        <f>INDEX('REC Spending'!$AJ$8:$AP$33,MATCH('Chapter 3 Tables'!$C238,'REC Spending'!$D$8:$D$33,0),MATCH('Chapter 3 Tables'!H$214,'REC Spending'!$AJ$7:$AP$7,0))</f>
        <v>933804650.08078158</v>
      </c>
      <c r="I238" s="380">
        <f>INDEX('REC Spending'!$AJ$8:$AP$33,MATCH('Chapter 3 Tables'!$C238,'REC Spending'!$D$8:$D$33,0),MATCH('Chapter 3 Tables'!I$214,'REC Spending'!$AJ$7:$AP$7,0))</f>
        <v>4444767373.0799837</v>
      </c>
      <c r="J238" s="380">
        <f t="shared" si="19"/>
        <v>96427140.8793284</v>
      </c>
      <c r="K238" s="427">
        <f t="shared" si="20"/>
        <v>5925702891.6991701</v>
      </c>
    </row>
    <row r="242" spans="2:13" ht="12" x14ac:dyDescent="0.25">
      <c r="L242" s="192"/>
      <c r="M242" s="360"/>
    </row>
    <row r="243" spans="2:13" ht="12" x14ac:dyDescent="0.25">
      <c r="B243" s="49" t="s">
        <v>425</v>
      </c>
      <c r="C243" s="49" t="s">
        <v>433</v>
      </c>
      <c r="D243" s="49"/>
      <c r="F243" s="358"/>
    </row>
    <row r="244" spans="2:13" ht="24" x14ac:dyDescent="0.25">
      <c r="B244" s="49"/>
      <c r="C244" s="49"/>
      <c r="D244" s="359" t="s">
        <v>164</v>
      </c>
      <c r="E244" s="359" t="s">
        <v>165</v>
      </c>
      <c r="F244" s="359" t="s">
        <v>166</v>
      </c>
      <c r="G244" s="359" t="s">
        <v>167</v>
      </c>
      <c r="H244" s="359" t="s">
        <v>90</v>
      </c>
    </row>
    <row r="245" spans="2:13" ht="28" x14ac:dyDescent="0.25">
      <c r="C245" s="399" t="s">
        <v>149</v>
      </c>
      <c r="D245" s="375" t="s">
        <v>168</v>
      </c>
      <c r="E245" s="375" t="s">
        <v>169</v>
      </c>
      <c r="F245" s="375" t="s">
        <v>170</v>
      </c>
      <c r="G245" s="375" t="s">
        <v>171</v>
      </c>
      <c r="H245" s="376" t="s">
        <v>172</v>
      </c>
    </row>
    <row r="246" spans="2:13" ht="14" x14ac:dyDescent="0.25">
      <c r="B246" s="436"/>
      <c r="C246" s="384" t="s">
        <v>21</v>
      </c>
      <c r="D246" s="424">
        <f>INDEX('RPS Balance'!$P$5:$Y$30,MATCH($C246,'RPS Balance'!$C$5:$C$30,0),MATCH('Chapter 3 Tables'!D$244,'RPS Balance'!$P$3:$Y$3,0))</f>
        <v>322482744.13189578</v>
      </c>
      <c r="E246" s="424">
        <f>INDEX('RPS Balance'!$P$5:$Y$30,MATCH($C246,'RPS Balance'!$C$5:$C$30,0),MATCH('Chapter 3 Tables'!E$244,'RPS Balance'!$P$3:$Y$3,0))</f>
        <v>587462993.36505699</v>
      </c>
      <c r="F246" s="424">
        <f>INDEX('RPS Balance'!$P$5:$Y$30,MATCH($C246,'RPS Balance'!$C$5:$C$30,0),MATCH('Chapter 3 Tables'!F$244,'RPS Balance'!$P$3:$Y$3,0))</f>
        <v>909945737.49695289</v>
      </c>
      <c r="G246" s="424">
        <f>INDEX('RPS Balance'!$P$5:$Y$30,MATCH($C246,'RPS Balance'!$C$5:$C$30,0),MATCH('Chapter 3 Tables'!G$244,'RPS Balance'!$P$3:$Y$3,0))</f>
        <v>594970084.75025284</v>
      </c>
      <c r="H246" s="424">
        <f>INDEX('RPS Balance'!$P$5:$Y$30,MATCH($C246,'RPS Balance'!$C$5:$C$30,0),MATCH('Chapter 3 Tables'!H$244,'RPS Balance'!$P$3:$Y$3,0))</f>
        <v>314975652.74669993</v>
      </c>
    </row>
    <row r="247" spans="2:13" ht="14" x14ac:dyDescent="0.25">
      <c r="B247" s="437"/>
      <c r="C247" s="383" t="s">
        <v>22</v>
      </c>
      <c r="D247" s="424">
        <f>INDEX('RPS Balance'!$P$5:$Y$30,MATCH($C247,'RPS Balance'!$C$5:$C$30,0),MATCH('Chapter 3 Tables'!D$244,'RPS Balance'!$P$3:$Y$3,0))</f>
        <v>314975652.74669993</v>
      </c>
      <c r="E247" s="424">
        <f>INDEX('RPS Balance'!$P$5:$Y$30,MATCH($C247,'RPS Balance'!$C$5:$C$30,0),MATCH('Chapter 3 Tables'!E$244,'RPS Balance'!$P$3:$Y$3,0))</f>
        <v>577421569.61571968</v>
      </c>
      <c r="F247" s="424">
        <f>INDEX('RPS Balance'!$P$5:$Y$30,MATCH($C247,'RPS Balance'!$C$5:$C$30,0),MATCH('Chapter 3 Tables'!F$244,'RPS Balance'!$P$3:$Y$3,0))</f>
        <v>892397222.36241949</v>
      </c>
      <c r="G247" s="424">
        <f>INDEX('RPS Balance'!$P$5:$Y$30,MATCH($C247,'RPS Balance'!$C$5:$C$30,0),MATCH('Chapter 3 Tables'!G$244,'RPS Balance'!$P$3:$Y$3,0))</f>
        <v>645395304.14146292</v>
      </c>
      <c r="H247" s="424">
        <f>INDEX('RPS Balance'!$P$5:$Y$30,MATCH($C247,'RPS Balance'!$C$5:$C$30,0),MATCH('Chapter 3 Tables'!H$244,'RPS Balance'!$P$3:$Y$3,0))</f>
        <v>247001918.22095677</v>
      </c>
    </row>
    <row r="248" spans="2:13" ht="14" x14ac:dyDescent="0.25">
      <c r="B248" s="437"/>
      <c r="C248" s="384" t="s">
        <v>23</v>
      </c>
      <c r="D248" s="424">
        <f>INDEX('RPS Balance'!$P$5:$Y$30,MATCH($C248,'RPS Balance'!$C$5:$C$30,0),MATCH('Chapter 3 Tables'!D$244,'RPS Balance'!$P$3:$Y$3,0))</f>
        <v>650751699.20847261</v>
      </c>
      <c r="E248" s="424">
        <f>INDEX('RPS Balance'!$P$5:$Y$30,MATCH($C248,'RPS Balance'!$C$5:$C$30,0),MATCH('Chapter 3 Tables'!E$244,'RPS Balance'!$P$3:$Y$3,0))</f>
        <v>573280651.91300857</v>
      </c>
      <c r="F248" s="424">
        <f>INDEX('RPS Balance'!$P$5:$Y$30,MATCH($C248,'RPS Balance'!$C$5:$C$30,0),MATCH('Chapter 3 Tables'!F$244,'RPS Balance'!$P$3:$Y$3,0))</f>
        <v>1224032351.1214812</v>
      </c>
      <c r="G248" s="424">
        <f>INDEX('RPS Balance'!$P$5:$Y$30,MATCH($C248,'RPS Balance'!$C$5:$C$30,0),MATCH('Chapter 3 Tables'!G$244,'RPS Balance'!$P$3:$Y$3,0))</f>
        <v>568781633.0594213</v>
      </c>
      <c r="H248" s="424">
        <f>INDEX('RPS Balance'!$P$5:$Y$30,MATCH($C248,'RPS Balance'!$C$5:$C$30,0),MATCH('Chapter 3 Tables'!H$244,'RPS Balance'!$P$3:$Y$3,0))</f>
        <v>655250718.06205988</v>
      </c>
    </row>
    <row r="249" spans="2:13" ht="14" x14ac:dyDescent="0.25">
      <c r="C249" s="383" t="s">
        <v>24</v>
      </c>
      <c r="D249" s="424">
        <f>INDEX('RPS Balance'!$P$5:$Y$30,MATCH($C249,'RPS Balance'!$C$5:$C$30,0),MATCH('Chapter 3 Tables'!D$244,'RPS Balance'!$P$3:$Y$3,0))</f>
        <v>655250718.06205988</v>
      </c>
      <c r="E249" s="424">
        <f>INDEX('RPS Balance'!$P$5:$Y$30,MATCH($C249,'RPS Balance'!$C$5:$C$30,0),MATCH('Chapter 3 Tables'!E$244,'RPS Balance'!$P$3:$Y$3,0))</f>
        <v>579456969.86892629</v>
      </c>
      <c r="F249" s="424">
        <f>INDEX('RPS Balance'!$P$5:$Y$30,MATCH($C249,'RPS Balance'!$C$5:$C$30,0),MATCH('Chapter 3 Tables'!F$244,'RPS Balance'!$P$3:$Y$3,0))</f>
        <v>1234707687.9309859</v>
      </c>
      <c r="G249" s="424">
        <f>INDEX('RPS Balance'!$P$5:$Y$30,MATCH($C249,'RPS Balance'!$C$5:$C$30,0),MATCH('Chapter 3 Tables'!G$244,'RPS Balance'!$P$3:$Y$3,0))</f>
        <v>928850925.45851254</v>
      </c>
      <c r="H249" s="424">
        <f>INDEX('RPS Balance'!$P$5:$Y$30,MATCH($C249,'RPS Balance'!$C$5:$C$30,0),MATCH('Chapter 3 Tables'!H$244,'RPS Balance'!$P$3:$Y$3,0))</f>
        <v>305856762.47247344</v>
      </c>
    </row>
    <row r="250" spans="2:13" ht="14" x14ac:dyDescent="0.25">
      <c r="C250" s="384" t="s">
        <v>25</v>
      </c>
      <c r="D250" s="424">
        <f>INDEX('RPS Balance'!$P$5:$Y$30,MATCH($C250,'RPS Balance'!$C$5:$C$30,0),MATCH('Chapter 3 Tables'!D$244,'RPS Balance'!$P$3:$Y$3,0))</f>
        <v>305856762.47247344</v>
      </c>
      <c r="E250" s="424">
        <f>INDEX('RPS Balance'!$P$5:$Y$30,MATCH($C250,'RPS Balance'!$C$5:$C$30,0),MATCH('Chapter 3 Tables'!E$244,'RPS Balance'!$P$3:$Y$3,0))</f>
        <v>575655167.34234595</v>
      </c>
      <c r="F250" s="424">
        <f>INDEX('RPS Balance'!$P$5:$Y$30,MATCH($C250,'RPS Balance'!$C$5:$C$30,0),MATCH('Chapter 3 Tables'!F$244,'RPS Balance'!$P$3:$Y$3,0))</f>
        <v>881511929.81481934</v>
      </c>
      <c r="G250" s="424">
        <f>INDEX('RPS Balance'!$P$5:$Y$30,MATCH($C250,'RPS Balance'!$C$5:$C$30,0),MATCH('Chapter 3 Tables'!G$244,'RPS Balance'!$P$3:$Y$3,0))</f>
        <v>1220417703.4812343</v>
      </c>
      <c r="H250" s="424">
        <f>INDEX('RPS Balance'!$P$5:$Y$30,MATCH($C250,'RPS Balance'!$C$5:$C$30,0),MATCH('Chapter 3 Tables'!H$244,'RPS Balance'!$P$3:$Y$3,0))</f>
        <v>-338905773.66641498</v>
      </c>
    </row>
    <row r="251" spans="2:13" ht="14" x14ac:dyDescent="0.25">
      <c r="C251" s="383" t="s">
        <v>26</v>
      </c>
      <c r="D251" s="424">
        <f>INDEX('RPS Balance'!$P$5:$Y$30,MATCH($C251,'RPS Balance'!$C$5:$C$30,0),MATCH('Chapter 3 Tables'!D$244,'RPS Balance'!$P$3:$Y$3,0))</f>
        <v>-338905773.66641498</v>
      </c>
      <c r="E251" s="424">
        <f>INDEX('RPS Balance'!$P$5:$Y$30,MATCH($C251,'RPS Balance'!$C$5:$C$30,0),MATCH('Chapter 3 Tables'!E$244,'RPS Balance'!$P$3:$Y$3,0))</f>
        <v>598852006.22733104</v>
      </c>
      <c r="F251" s="424">
        <f>INDEX('RPS Balance'!$P$5:$Y$30,MATCH($C251,'RPS Balance'!$C$5:$C$30,0),MATCH('Chapter 3 Tables'!F$244,'RPS Balance'!$P$3:$Y$3,0))</f>
        <v>259946232.5609161</v>
      </c>
      <c r="G251" s="424">
        <f>INDEX('RPS Balance'!$P$5:$Y$30,MATCH($C251,'RPS Balance'!$C$5:$C$30,0),MATCH('Chapter 3 Tables'!G$244,'RPS Balance'!$P$3:$Y$3,0))</f>
        <v>1577360360.469919</v>
      </c>
      <c r="H251" s="424">
        <f>INDEX('RPS Balance'!$P$5:$Y$30,MATCH($C251,'RPS Balance'!$C$5:$C$30,0),MATCH('Chapter 3 Tables'!H$244,'RPS Balance'!$P$3:$Y$3,0))</f>
        <v>-1317414127.9090025</v>
      </c>
    </row>
    <row r="252" spans="2:13" ht="14" x14ac:dyDescent="0.25">
      <c r="C252" s="384" t="s">
        <v>27</v>
      </c>
      <c r="D252" s="424">
        <f>INDEX('RPS Balance'!$P$5:$Y$30,MATCH($C252,'RPS Balance'!$C$5:$C$30,0),MATCH('Chapter 3 Tables'!D$244,'RPS Balance'!$P$3:$Y$3,0))</f>
        <v>-1317414127.9090025</v>
      </c>
      <c r="E252" s="424">
        <f>INDEX('RPS Balance'!$P$5:$Y$30,MATCH($C252,'RPS Balance'!$C$5:$C$30,0),MATCH('Chapter 3 Tables'!E$244,'RPS Balance'!$P$3:$Y$3,0))</f>
        <v>619750532.42857552</v>
      </c>
      <c r="F252" s="424">
        <f>INDEX('RPS Balance'!$P$5:$Y$30,MATCH($C252,'RPS Balance'!$C$5:$C$30,0),MATCH('Chapter 3 Tables'!F$244,'RPS Balance'!$P$3:$Y$3,0))</f>
        <v>-697663595.48042715</v>
      </c>
      <c r="G252" s="424">
        <f>INDEX('RPS Balance'!$P$5:$Y$30,MATCH($C252,'RPS Balance'!$C$5:$C$30,0),MATCH('Chapter 3 Tables'!G$244,'RPS Balance'!$P$3:$Y$3,0))</f>
        <v>2114921594.2854791</v>
      </c>
      <c r="H252" s="424">
        <f>INDEX('RPS Balance'!$P$5:$Y$30,MATCH($C252,'RPS Balance'!$C$5:$C$30,0),MATCH('Chapter 3 Tables'!H$244,'RPS Balance'!$P$3:$Y$3,0))</f>
        <v>-2812585189.7659063</v>
      </c>
    </row>
    <row r="253" spans="2:13" ht="14" x14ac:dyDescent="0.25">
      <c r="C253" s="383" t="s">
        <v>28</v>
      </c>
      <c r="D253" s="424">
        <f>INDEX('RPS Balance'!$P$5:$Y$30,MATCH($C253,'RPS Balance'!$C$5:$C$30,0),MATCH('Chapter 3 Tables'!D$244,'RPS Balance'!$P$3:$Y$3,0))</f>
        <v>-2812585189.7659063</v>
      </c>
      <c r="E253" s="424">
        <f>INDEX('RPS Balance'!$P$5:$Y$30,MATCH($C253,'RPS Balance'!$C$5:$C$30,0),MATCH('Chapter 3 Tables'!E$244,'RPS Balance'!$P$3:$Y$3,0))</f>
        <v>644737915.90412629</v>
      </c>
      <c r="F253" s="424">
        <f>INDEX('RPS Balance'!$P$5:$Y$30,MATCH($C253,'RPS Balance'!$C$5:$C$30,0),MATCH('Chapter 3 Tables'!F$244,'RPS Balance'!$P$3:$Y$3,0))</f>
        <v>-2167847273.8617797</v>
      </c>
      <c r="G253" s="424">
        <f>INDEX('RPS Balance'!$P$5:$Y$30,MATCH($C253,'RPS Balance'!$C$5:$C$30,0),MATCH('Chapter 3 Tables'!G$244,'RPS Balance'!$P$3:$Y$3,0))</f>
        <v>2555152181.2799463</v>
      </c>
      <c r="H253" s="424">
        <f>INDEX('RPS Balance'!$P$5:$Y$30,MATCH($C253,'RPS Balance'!$C$5:$C$30,0),MATCH('Chapter 3 Tables'!H$244,'RPS Balance'!$P$3:$Y$3,0))</f>
        <v>-4722999455.1417255</v>
      </c>
    </row>
    <row r="254" spans="2:13" ht="14" x14ac:dyDescent="0.25">
      <c r="C254" s="384" t="s">
        <v>29</v>
      </c>
      <c r="D254" s="424">
        <f>INDEX('RPS Balance'!$P$5:$Y$30,MATCH($C254,'RPS Balance'!$C$5:$C$30,0),MATCH('Chapter 3 Tables'!D$244,'RPS Balance'!$P$3:$Y$3,0))</f>
        <v>-4722999455.1417255</v>
      </c>
      <c r="E254" s="424">
        <f>INDEX('RPS Balance'!$P$5:$Y$30,MATCH($C254,'RPS Balance'!$C$5:$C$30,0),MATCH('Chapter 3 Tables'!E$244,'RPS Balance'!$P$3:$Y$3,0))</f>
        <v>688762279.06397796</v>
      </c>
      <c r="F254" s="424">
        <f>INDEX('RPS Balance'!$P$5:$Y$30,MATCH($C254,'RPS Balance'!$C$5:$C$30,0),MATCH('Chapter 3 Tables'!F$244,'RPS Balance'!$P$3:$Y$3,0))</f>
        <v>-4034237176.0777478</v>
      </c>
      <c r="G254" s="424">
        <f>INDEX('RPS Balance'!$P$5:$Y$30,MATCH($C254,'RPS Balance'!$C$5:$C$30,0),MATCH('Chapter 3 Tables'!G$244,'RPS Balance'!$P$3:$Y$3,0))</f>
        <v>2829251067.2981267</v>
      </c>
      <c r="H254" s="424">
        <f>INDEX('RPS Balance'!$P$5:$Y$30,MATCH($C254,'RPS Balance'!$C$5:$C$30,0),MATCH('Chapter 3 Tables'!H$244,'RPS Balance'!$P$3:$Y$3,0))</f>
        <v>-6863488243.3758745</v>
      </c>
    </row>
    <row r="255" spans="2:13" ht="14" x14ac:dyDescent="0.25">
      <c r="C255" s="383" t="s">
        <v>30</v>
      </c>
      <c r="D255" s="424">
        <f>INDEX('RPS Balance'!$P$5:$Y$30,MATCH($C255,'RPS Balance'!$C$5:$C$30,0),MATCH('Chapter 3 Tables'!D$244,'RPS Balance'!$P$3:$Y$3,0))</f>
        <v>-6863488243.3758745</v>
      </c>
      <c r="E255" s="424">
        <f>INDEX('RPS Balance'!$P$5:$Y$30,MATCH($C255,'RPS Balance'!$C$5:$C$30,0),MATCH('Chapter 3 Tables'!E$244,'RPS Balance'!$P$3:$Y$3,0))</f>
        <v>746191262.96235526</v>
      </c>
      <c r="F255" s="424">
        <f>INDEX('RPS Balance'!$P$5:$Y$30,MATCH($C255,'RPS Balance'!$C$5:$C$30,0),MATCH('Chapter 3 Tables'!F$244,'RPS Balance'!$P$3:$Y$3,0))</f>
        <v>-6117296980.4135199</v>
      </c>
      <c r="G255" s="424">
        <f>INDEX('RPS Balance'!$P$5:$Y$30,MATCH($C255,'RPS Balance'!$C$5:$C$30,0),MATCH('Chapter 3 Tables'!G$244,'RPS Balance'!$P$3:$Y$3,0))</f>
        <v>3038642572.8710341</v>
      </c>
      <c r="H255" s="424">
        <f>INDEX('RPS Balance'!$P$5:$Y$30,MATCH($C255,'RPS Balance'!$C$5:$C$30,0),MATCH('Chapter 3 Tables'!H$244,'RPS Balance'!$P$3:$Y$3,0))</f>
        <v>-9155939553.2845535</v>
      </c>
    </row>
    <row r="256" spans="2:13" ht="14" x14ac:dyDescent="0.25">
      <c r="C256" s="384" t="s">
        <v>31</v>
      </c>
      <c r="D256" s="424">
        <f>INDEX('RPS Balance'!$P$5:$Y$30,MATCH($C256,'RPS Balance'!$C$5:$C$30,0),MATCH('Chapter 3 Tables'!D$244,'RPS Balance'!$P$3:$Y$3,0))</f>
        <v>-9155939553.2845535</v>
      </c>
      <c r="E256" s="424">
        <f>INDEX('RPS Balance'!$P$5:$Y$30,MATCH($C256,'RPS Balance'!$C$5:$C$30,0),MATCH('Chapter 3 Tables'!E$244,'RPS Balance'!$P$3:$Y$3,0))</f>
        <v>814286119.0683074</v>
      </c>
      <c r="F256" s="424">
        <f>INDEX('RPS Balance'!$P$5:$Y$30,MATCH($C256,'RPS Balance'!$C$5:$C$30,0),MATCH('Chapter 3 Tables'!F$244,'RPS Balance'!$P$3:$Y$3,0))</f>
        <v>-8341653434.2162457</v>
      </c>
      <c r="G256" s="424">
        <f>INDEX('RPS Balance'!$P$5:$Y$30,MATCH($C256,'RPS Balance'!$C$5:$C$30,0),MATCH('Chapter 3 Tables'!G$244,'RPS Balance'!$P$3:$Y$3,0))</f>
        <v>3288844238.5485568</v>
      </c>
      <c r="H256" s="424">
        <f>INDEX('RPS Balance'!$P$5:$Y$30,MATCH($C256,'RPS Balance'!$C$5:$C$30,0),MATCH('Chapter 3 Tables'!H$244,'RPS Balance'!$P$3:$Y$3,0))</f>
        <v>-11630497672.764803</v>
      </c>
    </row>
    <row r="257" spans="3:8" ht="14" x14ac:dyDescent="0.25">
      <c r="C257" s="383" t="s">
        <v>32</v>
      </c>
      <c r="D257" s="424">
        <f>INDEX('RPS Balance'!$P$5:$Y$30,MATCH($C257,'RPS Balance'!$C$5:$C$30,0),MATCH('Chapter 3 Tables'!D$244,'RPS Balance'!$P$3:$Y$3,0))</f>
        <v>-11630497672.764803</v>
      </c>
      <c r="E257" s="424">
        <f>INDEX('RPS Balance'!$P$5:$Y$30,MATCH($C257,'RPS Balance'!$C$5:$C$30,0),MATCH('Chapter 3 Tables'!E$244,'RPS Balance'!$P$3:$Y$3,0))</f>
        <v>871506751.9805032</v>
      </c>
      <c r="F257" s="424">
        <f>INDEX('RPS Balance'!$P$5:$Y$30,MATCH($C257,'RPS Balance'!$C$5:$C$30,0),MATCH('Chapter 3 Tables'!F$244,'RPS Balance'!$P$3:$Y$3,0))</f>
        <v>-10758990920.7843</v>
      </c>
      <c r="G257" s="424">
        <f>INDEX('RPS Balance'!$P$5:$Y$30,MATCH($C257,'RPS Balance'!$C$5:$C$30,0),MATCH('Chapter 3 Tables'!G$244,'RPS Balance'!$P$3:$Y$3,0))</f>
        <v>3569280420.4915628</v>
      </c>
      <c r="H257" s="424">
        <f>INDEX('RPS Balance'!$P$5:$Y$30,MATCH($C257,'RPS Balance'!$C$5:$C$30,0),MATCH('Chapter 3 Tables'!H$244,'RPS Balance'!$P$3:$Y$3,0))</f>
        <v>-14328271341.275862</v>
      </c>
    </row>
    <row r="258" spans="3:8" ht="14" x14ac:dyDescent="0.25">
      <c r="C258" s="384" t="s">
        <v>33</v>
      </c>
      <c r="D258" s="424">
        <f>INDEX('RPS Balance'!$P$5:$Y$30,MATCH($C258,'RPS Balance'!$C$5:$C$30,0),MATCH('Chapter 3 Tables'!D$244,'RPS Balance'!$P$3:$Y$3,0))</f>
        <v>-14328271341.275862</v>
      </c>
      <c r="E258" s="424">
        <f>INDEX('RPS Balance'!$P$5:$Y$30,MATCH($C258,'RPS Balance'!$C$5:$C$30,0),MATCH('Chapter 3 Tables'!E$244,'RPS Balance'!$P$3:$Y$3,0))</f>
        <v>927570055.74661434</v>
      </c>
      <c r="F258" s="424">
        <f>INDEX('RPS Balance'!$P$5:$Y$30,MATCH($C258,'RPS Balance'!$C$5:$C$30,0),MATCH('Chapter 3 Tables'!F$244,'RPS Balance'!$P$3:$Y$3,0))</f>
        <v>-13400701285.529249</v>
      </c>
      <c r="G258" s="424">
        <f>INDEX('RPS Balance'!$P$5:$Y$30,MATCH($C258,'RPS Balance'!$C$5:$C$30,0),MATCH('Chapter 3 Tables'!G$244,'RPS Balance'!$P$3:$Y$3,0))</f>
        <v>3872326084.1178665</v>
      </c>
      <c r="H258" s="424">
        <f>INDEX('RPS Balance'!$P$5:$Y$30,MATCH($C258,'RPS Balance'!$C$5:$C$30,0),MATCH('Chapter 3 Tables'!H$244,'RPS Balance'!$P$3:$Y$3,0))</f>
        <v>-17273027369.647114</v>
      </c>
    </row>
    <row r="259" spans="3:8" ht="14" x14ac:dyDescent="0.25">
      <c r="C259" s="383" t="s">
        <v>34</v>
      </c>
      <c r="D259" s="424">
        <f>INDEX('RPS Balance'!$P$5:$Y$30,MATCH($C259,'RPS Balance'!$C$5:$C$30,0),MATCH('Chapter 3 Tables'!D$244,'RPS Balance'!$P$3:$Y$3,0))</f>
        <v>-17273027369.647114</v>
      </c>
      <c r="E259" s="424">
        <f>INDEX('RPS Balance'!$P$5:$Y$30,MATCH($C259,'RPS Balance'!$C$5:$C$30,0),MATCH('Chapter 3 Tables'!E$244,'RPS Balance'!$P$3:$Y$3,0))</f>
        <v>979492008.63367748</v>
      </c>
      <c r="F259" s="424">
        <f>INDEX('RPS Balance'!$P$5:$Y$30,MATCH($C259,'RPS Balance'!$C$5:$C$30,0),MATCH('Chapter 3 Tables'!F$244,'RPS Balance'!$P$3:$Y$3,0))</f>
        <v>-16293535361.013437</v>
      </c>
      <c r="G259" s="424">
        <f>INDEX('RPS Balance'!$P$5:$Y$30,MATCH($C259,'RPS Balance'!$C$5:$C$30,0),MATCH('Chapter 3 Tables'!G$244,'RPS Balance'!$P$3:$Y$3,0))</f>
        <v>4239029316.3093591</v>
      </c>
      <c r="H259" s="424">
        <f>INDEX('RPS Balance'!$P$5:$Y$30,MATCH($C259,'RPS Balance'!$C$5:$C$30,0),MATCH('Chapter 3 Tables'!H$244,'RPS Balance'!$P$3:$Y$3,0))</f>
        <v>-20532564677.322796</v>
      </c>
    </row>
    <row r="260" spans="3:8" ht="14" x14ac:dyDescent="0.25">
      <c r="C260" s="384" t="s">
        <v>35</v>
      </c>
      <c r="D260" s="424">
        <f>INDEX('RPS Balance'!$P$5:$Y$30,MATCH($C260,'RPS Balance'!$C$5:$C$30,0),MATCH('Chapter 3 Tables'!D$244,'RPS Balance'!$P$3:$Y$3,0))</f>
        <v>-20532564677.322796</v>
      </c>
      <c r="E260" s="424">
        <f>INDEX('RPS Balance'!$P$5:$Y$30,MATCH($C260,'RPS Balance'!$C$5:$C$30,0),MATCH('Chapter 3 Tables'!E$244,'RPS Balance'!$P$3:$Y$3,0))</f>
        <v>1021197934.5839674</v>
      </c>
      <c r="F260" s="424">
        <f>INDEX('RPS Balance'!$P$5:$Y$30,MATCH($C260,'RPS Balance'!$C$5:$C$30,0),MATCH('Chapter 3 Tables'!F$244,'RPS Balance'!$P$3:$Y$3,0))</f>
        <v>-19511366742.738834</v>
      </c>
      <c r="G260" s="424">
        <f>INDEX('RPS Balance'!$P$5:$Y$30,MATCH($C260,'RPS Balance'!$C$5:$C$30,0),MATCH('Chapter 3 Tables'!G$244,'RPS Balance'!$P$3:$Y$3,0))</f>
        <v>4594052101.8260612</v>
      </c>
      <c r="H260" s="424">
        <f>INDEX('RPS Balance'!$P$5:$Y$30,MATCH($C260,'RPS Balance'!$C$5:$C$30,0),MATCH('Chapter 3 Tables'!H$244,'RPS Balance'!$P$3:$Y$3,0))</f>
        <v>-24105418844.564892</v>
      </c>
    </row>
    <row r="261" spans="3:8" ht="14" x14ac:dyDescent="0.25">
      <c r="C261" s="383" t="s">
        <v>36</v>
      </c>
      <c r="D261" s="424">
        <f>INDEX('RPS Balance'!$P$5:$Y$30,MATCH($C261,'RPS Balance'!$C$5:$C$30,0),MATCH('Chapter 3 Tables'!D$244,'RPS Balance'!$P$3:$Y$3,0))</f>
        <v>-24105418844.564892</v>
      </c>
      <c r="E261" s="424">
        <f>INDEX('RPS Balance'!$P$5:$Y$30,MATCH($C261,'RPS Balance'!$C$5:$C$30,0),MATCH('Chapter 3 Tables'!E$244,'RPS Balance'!$P$3:$Y$3,0))</f>
        <v>1046606629.6970223</v>
      </c>
      <c r="F261" s="424">
        <f>INDEX('RPS Balance'!$P$5:$Y$30,MATCH($C261,'RPS Balance'!$C$5:$C$30,0),MATCH('Chapter 3 Tables'!F$244,'RPS Balance'!$P$3:$Y$3,0))</f>
        <v>-23058812214.86787</v>
      </c>
      <c r="G261" s="424">
        <f>INDEX('RPS Balance'!$P$5:$Y$30,MATCH($C261,'RPS Balance'!$C$5:$C$30,0),MATCH('Chapter 3 Tables'!G$244,'RPS Balance'!$P$3:$Y$3,0))</f>
        <v>4912544369.7277231</v>
      </c>
      <c r="H261" s="424">
        <f>INDEX('RPS Balance'!$P$5:$Y$30,MATCH($C261,'RPS Balance'!$C$5:$C$30,0),MATCH('Chapter 3 Tables'!H$244,'RPS Balance'!$P$3:$Y$3,0))</f>
        <v>-27971356584.595596</v>
      </c>
    </row>
    <row r="262" spans="3:8" ht="14" x14ac:dyDescent="0.25">
      <c r="C262" s="384" t="s">
        <v>37</v>
      </c>
      <c r="D262" s="424">
        <f>INDEX('RPS Balance'!$P$5:$Y$30,MATCH($C262,'RPS Balance'!$C$5:$C$30,0),MATCH('Chapter 3 Tables'!D$244,'RPS Balance'!$P$3:$Y$3,0))</f>
        <v>-27971356584.595596</v>
      </c>
      <c r="E262" s="424">
        <f>INDEX('RPS Balance'!$P$5:$Y$30,MATCH($C262,'RPS Balance'!$C$5:$C$30,0),MATCH('Chapter 3 Tables'!E$244,'RPS Balance'!$P$3:$Y$3,0))</f>
        <v>1060409280.6902742</v>
      </c>
      <c r="F262" s="424">
        <f>INDEX('RPS Balance'!$P$5:$Y$30,MATCH($C262,'RPS Balance'!$C$5:$C$30,0),MATCH('Chapter 3 Tables'!F$244,'RPS Balance'!$P$3:$Y$3,0))</f>
        <v>-26910947303.905319</v>
      </c>
      <c r="G262" s="424">
        <f>INDEX('RPS Balance'!$P$5:$Y$30,MATCH($C262,'RPS Balance'!$C$5:$C$30,0),MATCH('Chapter 3 Tables'!G$244,'RPS Balance'!$P$3:$Y$3,0))</f>
        <v>5295131262.5420218</v>
      </c>
      <c r="H262" s="424">
        <f>INDEX('RPS Balance'!$P$5:$Y$30,MATCH($C262,'RPS Balance'!$C$5:$C$30,0),MATCH('Chapter 3 Tables'!H$244,'RPS Balance'!$P$3:$Y$3,0))</f>
        <v>-32206078566.447342</v>
      </c>
    </row>
    <row r="263" spans="3:8" ht="14" x14ac:dyDescent="0.25">
      <c r="C263" s="383" t="s">
        <v>38</v>
      </c>
      <c r="D263" s="424">
        <f>INDEX('RPS Balance'!$P$5:$Y$30,MATCH($C263,'RPS Balance'!$C$5:$C$30,0),MATCH('Chapter 3 Tables'!D$244,'RPS Balance'!$P$3:$Y$3,0))</f>
        <v>-32206078566.447342</v>
      </c>
      <c r="E263" s="424">
        <f>INDEX('RPS Balance'!$P$5:$Y$30,MATCH($C263,'RPS Balance'!$C$5:$C$30,0),MATCH('Chapter 3 Tables'!E$244,'RPS Balance'!$P$3:$Y$3,0))</f>
        <v>1064099909.0005603</v>
      </c>
      <c r="F263" s="424">
        <f>INDEX('RPS Balance'!$P$5:$Y$30,MATCH($C263,'RPS Balance'!$C$5:$C$30,0),MATCH('Chapter 3 Tables'!F$244,'RPS Balance'!$P$3:$Y$3,0))</f>
        <v>-31141978657.446781</v>
      </c>
      <c r="G263" s="424">
        <f>INDEX('RPS Balance'!$P$5:$Y$30,MATCH($C263,'RPS Balance'!$C$5:$C$30,0),MATCH('Chapter 3 Tables'!G$244,'RPS Balance'!$P$3:$Y$3,0))</f>
        <v>5614734026.9974775</v>
      </c>
      <c r="H263" s="424">
        <f>INDEX('RPS Balance'!$P$5:$Y$30,MATCH($C263,'RPS Balance'!$C$5:$C$30,0),MATCH('Chapter 3 Tables'!H$244,'RPS Balance'!$P$3:$Y$3,0))</f>
        <v>-36756712684.44426</v>
      </c>
    </row>
    <row r="264" spans="3:8" ht="14" x14ac:dyDescent="0.25">
      <c r="C264" s="384" t="s">
        <v>39</v>
      </c>
      <c r="D264" s="424">
        <f>INDEX('RPS Balance'!$P$5:$Y$30,MATCH($C264,'RPS Balance'!$C$5:$C$30,0),MATCH('Chapter 3 Tables'!D$244,'RPS Balance'!$P$3:$Y$3,0))</f>
        <v>-36756712684.44426</v>
      </c>
      <c r="E264" s="424">
        <f>INDEX('RPS Balance'!$P$5:$Y$30,MATCH($C264,'RPS Balance'!$C$5:$C$30,0),MATCH('Chapter 3 Tables'!E$244,'RPS Balance'!$P$3:$Y$3,0))</f>
        <v>1068614059.4831471</v>
      </c>
      <c r="F264" s="424">
        <f>INDEX('RPS Balance'!$P$5:$Y$30,MATCH($C264,'RPS Balance'!$C$5:$C$30,0),MATCH('Chapter 3 Tables'!F$244,'RPS Balance'!$P$3:$Y$3,0))</f>
        <v>-35688098624.961113</v>
      </c>
      <c r="G264" s="424">
        <f>INDEX('RPS Balance'!$P$5:$Y$30,MATCH($C264,'RPS Balance'!$C$5:$C$30,0),MATCH('Chapter 3 Tables'!G$244,'RPS Balance'!$P$3:$Y$3,0))</f>
        <v>5870587740.6168756</v>
      </c>
      <c r="H264" s="424">
        <f>INDEX('RPS Balance'!$P$5:$Y$30,MATCH($C264,'RPS Balance'!$C$5:$C$30,0),MATCH('Chapter 3 Tables'!H$244,'RPS Balance'!$P$3:$Y$3,0))</f>
        <v>-41558686365.577988</v>
      </c>
    </row>
    <row r="265" spans="3:8" ht="14" x14ac:dyDescent="0.25">
      <c r="C265" s="383" t="s">
        <v>40</v>
      </c>
      <c r="D265" s="424">
        <f>INDEX('RPS Balance'!$P$5:$Y$30,MATCH($C265,'RPS Balance'!$C$5:$C$30,0),MATCH('Chapter 3 Tables'!D$244,'RPS Balance'!$P$3:$Y$3,0))</f>
        <v>-41558686365.577988</v>
      </c>
      <c r="E265" s="424">
        <f>INDEX('RPS Balance'!$P$5:$Y$30,MATCH($C265,'RPS Balance'!$C$5:$C$30,0),MATCH('Chapter 3 Tables'!E$244,'RPS Balance'!$P$3:$Y$3,0))</f>
        <v>1071078271.7297844</v>
      </c>
      <c r="F265" s="424">
        <f>INDEX('RPS Balance'!$P$5:$Y$30,MATCH($C265,'RPS Balance'!$C$5:$C$30,0),MATCH('Chapter 3 Tables'!F$244,'RPS Balance'!$P$3:$Y$3,0))</f>
        <v>-40487608093.848206</v>
      </c>
      <c r="G265" s="424">
        <f>INDEX('RPS Balance'!$P$5:$Y$30,MATCH($C265,'RPS Balance'!$C$5:$C$30,0),MATCH('Chapter 3 Tables'!G$244,'RPS Balance'!$P$3:$Y$3,0))</f>
        <v>6051036310.4475727</v>
      </c>
      <c r="H265" s="424">
        <f>INDEX('RPS Balance'!$P$5:$Y$30,MATCH($C265,'RPS Balance'!$C$5:$C$30,0),MATCH('Chapter 3 Tables'!H$244,'RPS Balance'!$P$3:$Y$3,0))</f>
        <v>-46538644404.295776</v>
      </c>
    </row>
    <row r="266" spans="3:8" ht="14" x14ac:dyDescent="0.25">
      <c r="C266" s="384" t="s">
        <v>41</v>
      </c>
      <c r="D266" s="424">
        <f>INDEX('RPS Balance'!$P$5:$Y$30,MATCH($C266,'RPS Balance'!$C$5:$C$30,0),MATCH('Chapter 3 Tables'!D$244,'RPS Balance'!$P$3:$Y$3,0))</f>
        <v>-46538644404.295776</v>
      </c>
      <c r="E266" s="424">
        <f>INDEX('RPS Balance'!$P$5:$Y$30,MATCH($C266,'RPS Balance'!$C$5:$C$30,0),MATCH('Chapter 3 Tables'!E$244,'RPS Balance'!$P$3:$Y$3,0))</f>
        <v>1073568896.6466408</v>
      </c>
      <c r="F266" s="424">
        <f>INDEX('RPS Balance'!$P$5:$Y$30,MATCH($C266,'RPS Balance'!$C$5:$C$30,0),MATCH('Chapter 3 Tables'!F$244,'RPS Balance'!$P$3:$Y$3,0))</f>
        <v>-45465075507.649139</v>
      </c>
      <c r="G266" s="424">
        <f>INDEX('RPS Balance'!$P$5:$Y$30,MATCH($C266,'RPS Balance'!$C$5:$C$30,0),MATCH('Chapter 3 Tables'!G$244,'RPS Balance'!$P$3:$Y$3,0))</f>
        <v>6101996499.7926407</v>
      </c>
      <c r="H266" s="424">
        <f>INDEX('RPS Balance'!$P$5:$Y$30,MATCH($C266,'RPS Balance'!$C$5:$C$30,0),MATCH('Chapter 3 Tables'!H$244,'RPS Balance'!$P$3:$Y$3,0))</f>
        <v>-51567072007.441765</v>
      </c>
    </row>
    <row r="267" spans="3:8" ht="14" x14ac:dyDescent="0.25">
      <c r="C267" s="383" t="s">
        <v>42</v>
      </c>
      <c r="D267" s="424">
        <f>INDEX('RPS Balance'!$P$5:$Y$30,MATCH($C267,'RPS Balance'!$C$5:$C$30,0),MATCH('Chapter 3 Tables'!D$244,'RPS Balance'!$P$3:$Y$3,0))</f>
        <v>-51567072007.441765</v>
      </c>
      <c r="E267" s="424">
        <f>INDEX('RPS Balance'!$P$5:$Y$30,MATCH($C267,'RPS Balance'!$C$5:$C$30,0),MATCH('Chapter 3 Tables'!E$244,'RPS Balance'!$P$3:$Y$3,0))</f>
        <v>1076086279.6677756</v>
      </c>
      <c r="F267" s="424">
        <f>INDEX('RPS Balance'!$P$5:$Y$30,MATCH($C267,'RPS Balance'!$C$5:$C$30,0),MATCH('Chapter 3 Tables'!F$244,'RPS Balance'!$P$3:$Y$3,0))</f>
        <v>-50490985727.774002</v>
      </c>
      <c r="G267" s="424">
        <f>INDEX('RPS Balance'!$P$5:$Y$30,MATCH($C267,'RPS Balance'!$C$5:$C$30,0),MATCH('Chapter 3 Tables'!G$244,'RPS Balance'!$P$3:$Y$3,0))</f>
        <v>5981655296.8744726</v>
      </c>
      <c r="H267" s="424">
        <f>INDEX('RPS Balance'!$P$5:$Y$30,MATCH($C267,'RPS Balance'!$C$5:$C$30,0),MATCH('Chapter 3 Tables'!H$244,'RPS Balance'!$P$3:$Y$3,0))</f>
        <v>-56472641024.648468</v>
      </c>
    </row>
    <row r="268" spans="3:8" ht="14" x14ac:dyDescent="0.25">
      <c r="C268" s="384" t="s">
        <v>43</v>
      </c>
      <c r="D268" s="424">
        <f>INDEX('RPS Balance'!$P$5:$Y$30,MATCH($C268,'RPS Balance'!$C$5:$C$30,0),MATCH('Chapter 3 Tables'!D$244,'RPS Balance'!$P$3:$Y$3,0))</f>
        <v>-56472641024.648468</v>
      </c>
      <c r="E268" s="424">
        <f>INDEX('RPS Balance'!$P$5:$Y$30,MATCH($C268,'RPS Balance'!$C$5:$C$30,0),MATCH('Chapter 3 Tables'!E$244,'RPS Balance'!$P$3:$Y$3,0))</f>
        <v>1080593797.5183849</v>
      </c>
      <c r="F268" s="424">
        <f>INDEX('RPS Balance'!$P$5:$Y$30,MATCH($C268,'RPS Balance'!$C$5:$C$30,0),MATCH('Chapter 3 Tables'!F$244,'RPS Balance'!$P$3:$Y$3,0))</f>
        <v>-55392047227.130081</v>
      </c>
      <c r="G268" s="424">
        <f>INDEX('RPS Balance'!$P$5:$Y$30,MATCH($C268,'RPS Balance'!$C$5:$C$30,0),MATCH('Chapter 3 Tables'!G$244,'RPS Balance'!$P$3:$Y$3,0))</f>
        <v>5925702891.6991701</v>
      </c>
      <c r="H268" s="424">
        <f>INDEX('RPS Balance'!$P$5:$Y$30,MATCH($C268,'RPS Balance'!$C$5:$C$30,0),MATCH('Chapter 3 Tables'!H$244,'RPS Balance'!$P$3:$Y$3,0))</f>
        <v>-61317750118.829254</v>
      </c>
    </row>
    <row r="269" spans="3:8" x14ac:dyDescent="0.25">
      <c r="D269" s="445"/>
      <c r="H269" s="445"/>
    </row>
    <row r="273" spans="2:23" x14ac:dyDescent="0.25">
      <c r="B273" s="49" t="s">
        <v>143</v>
      </c>
      <c r="C273" s="49" t="s">
        <v>174</v>
      </c>
      <c r="K273" s="49"/>
      <c r="L273" s="49"/>
      <c r="W273" s="49"/>
    </row>
    <row r="275" spans="2:23" ht="46.25" customHeight="1" x14ac:dyDescent="0.25">
      <c r="C275" s="399" t="s">
        <v>149</v>
      </c>
      <c r="D275" s="452" t="s">
        <v>175</v>
      </c>
      <c r="E275" s="453"/>
      <c r="F275" s="453"/>
      <c r="G275" s="454" t="s">
        <v>176</v>
      </c>
      <c r="H275" s="455"/>
    </row>
    <row r="276" spans="2:23" ht="15" x14ac:dyDescent="0.25">
      <c r="C276" s="399"/>
      <c r="D276" s="403">
        <v>45044</v>
      </c>
      <c r="E276" s="403">
        <v>45746</v>
      </c>
      <c r="F276" s="403">
        <v>45868</v>
      </c>
      <c r="G276" s="404" t="str">
        <f>TEXT($D$276,"mmm-yy")&amp;" vs. "&amp;TEXT($F$276,"mmm-yy")</f>
        <v>Apr-23 vs. Jul-25</v>
      </c>
      <c r="H276" s="374" t="str">
        <f>TEXT($E$276,"mmm-yy")&amp;" vs. "&amp;TEXT($F$276,"mmm-yy")</f>
        <v>Mar-25 vs. Jul-25</v>
      </c>
    </row>
    <row r="277" spans="2:23" ht="14" x14ac:dyDescent="0.25">
      <c r="B277" s="359">
        <v>2023</v>
      </c>
      <c r="C277" s="384" t="s">
        <v>21</v>
      </c>
      <c r="D277" s="405" cm="1">
        <f t="array" ref="D277">INDEX('Inputs_Indexed REC'!$E$31:$AC$33,MATCH(D$276,'Inputs_Indexed REC'!$C$31:$C$33,0), MATCH('Chapter 3 Tables'!$B277, _xlfn.NUMBERVALUE(LEFT('Inputs_Indexed REC'!$E$30:$AC$30,4)),0))</f>
        <v>49.367867063492056</v>
      </c>
      <c r="E277" s="405" cm="1">
        <f t="array" ref="E277">INDEX('Inputs_Indexed REC'!$E$31:$AC$33,MATCH(E$276,'Inputs_Indexed REC'!$C$31:$C$33,0), MATCH('Chapter 3 Tables'!$B277, _xlfn.NUMBERVALUE(LEFT('Inputs_Indexed REC'!$E$30:$AC$30,4)),0))</f>
        <v>41.098924523809522</v>
      </c>
      <c r="F277" s="405" cm="1">
        <f t="array" ref="F277">INDEX('Inputs_Indexed REC'!$E$31:$AC$33,MATCH(F$276,'Inputs_Indexed REC'!$C$31:$C$33,0), MATCH('Chapter 3 Tables'!$B277, _xlfn.NUMBERVALUE(LEFT('Inputs_Indexed REC'!$E$30:$AC$30,4)),0))</f>
        <v>42.533146258503393</v>
      </c>
      <c r="G277" s="407">
        <f>(F277-D277)/D277</f>
        <v>-0.1384447255174813</v>
      </c>
      <c r="H277" s="408">
        <f>(F277-E277)/E277</f>
        <v>3.4896819109293105E-2</v>
      </c>
    </row>
    <row r="278" spans="2:23" ht="14" x14ac:dyDescent="0.25">
      <c r="B278" s="359">
        <v>2024</v>
      </c>
      <c r="C278" s="383" t="s">
        <v>22</v>
      </c>
      <c r="D278" s="406" cm="1">
        <f t="array" ref="D278">INDEX('Inputs_Indexed REC'!$E$31:$AC$33,MATCH(D$276,'Inputs_Indexed REC'!$C$31:$C$33,0), MATCH('Chapter 3 Tables'!$B278, _xlfn.NUMBERVALUE(LEFT('Inputs_Indexed REC'!$E$30:$AC$30,4)),0))</f>
        <v>49.367867063492056</v>
      </c>
      <c r="E278" s="406" cm="1">
        <f t="array" ref="E278">INDEX('Inputs_Indexed REC'!$E$31:$AC$33,MATCH(E$276,'Inputs_Indexed REC'!$C$31:$C$33,0), MATCH('Chapter 3 Tables'!$B278, _xlfn.NUMBERVALUE(LEFT('Inputs_Indexed REC'!$E$30:$AC$30,4)),0))</f>
        <v>41.098924523809522</v>
      </c>
      <c r="F278" s="406" cm="1">
        <f t="array" ref="F278">INDEX('Inputs_Indexed REC'!$E$31:$AC$33,MATCH(F$276,'Inputs_Indexed REC'!$C$31:$C$33,0), MATCH('Chapter 3 Tables'!$B278, _xlfn.NUMBERVALUE(LEFT('Inputs_Indexed REC'!$E$30:$AC$30,4)),0))</f>
        <v>42.533146258503393</v>
      </c>
      <c r="G278" s="409">
        <f>(F278-D278)/D278</f>
        <v>-0.1384447255174813</v>
      </c>
      <c r="H278" s="410">
        <f>(F278-E278)/E278</f>
        <v>3.4896819109293105E-2</v>
      </c>
    </row>
    <row r="279" spans="2:23" ht="14" x14ac:dyDescent="0.25">
      <c r="B279" s="359">
        <v>2025</v>
      </c>
      <c r="C279" s="384" t="s">
        <v>23</v>
      </c>
      <c r="D279" s="405" cm="1">
        <f t="array" ref="D279">INDEX('Inputs_Indexed REC'!$E$31:$AC$33,MATCH(D$276,'Inputs_Indexed REC'!$C$31:$C$33,0), MATCH('Chapter 3 Tables'!$B279, _xlfn.NUMBERVALUE(LEFT('Inputs_Indexed REC'!$E$30:$AC$30,4)),0))</f>
        <v>49.367867063492056</v>
      </c>
      <c r="E279" s="405" cm="1">
        <f t="array" ref="E279">INDEX('Inputs_Indexed REC'!$E$31:$AC$33,MATCH(E$276,'Inputs_Indexed REC'!$C$31:$C$33,0), MATCH('Chapter 3 Tables'!$B279, _xlfn.NUMBERVALUE(LEFT('Inputs_Indexed REC'!$E$30:$AC$30,4)),0))</f>
        <v>41.098924523809522</v>
      </c>
      <c r="F279" s="405" cm="1">
        <f t="array" ref="F279">INDEX('Inputs_Indexed REC'!$E$31:$AC$33,MATCH(F$276,'Inputs_Indexed REC'!$C$31:$C$33,0), MATCH('Chapter 3 Tables'!$B279, _xlfn.NUMBERVALUE(LEFT('Inputs_Indexed REC'!$E$30:$AC$30,4)),0))</f>
        <v>42.533146258503393</v>
      </c>
      <c r="G279" s="407">
        <f>(F279-D279)/D279</f>
        <v>-0.1384447255174813</v>
      </c>
      <c r="H279" s="408">
        <f>(F279-E279)/E279</f>
        <v>3.4896819109293105E-2</v>
      </c>
    </row>
    <row r="280" spans="2:23" ht="14" x14ac:dyDescent="0.25">
      <c r="B280" s="359">
        <v>2026</v>
      </c>
      <c r="C280" s="383" t="s">
        <v>24</v>
      </c>
      <c r="D280" s="406" cm="1">
        <f t="array" ref="D280">INDEX('Inputs_Indexed REC'!$E$31:$AC$33,MATCH(D$276,'Inputs_Indexed REC'!$C$31:$C$33,0), MATCH('Chapter 3 Tables'!$B280, _xlfn.NUMBERVALUE(LEFT('Inputs_Indexed REC'!$E$30:$AC$30,4)),0))</f>
        <v>50.015376984126995</v>
      </c>
      <c r="E280" s="406" cm="1">
        <f t="array" ref="E280">INDEX('Inputs_Indexed REC'!$E$31:$AC$33,MATCH(E$276,'Inputs_Indexed REC'!$C$31:$C$33,0), MATCH('Chapter 3 Tables'!$B280, _xlfn.NUMBERVALUE(LEFT('Inputs_Indexed REC'!$E$30:$AC$30,4)),0))</f>
        <v>42.160745634920637</v>
      </c>
      <c r="F280" s="406" cm="1">
        <f t="array" ref="F280">INDEX('Inputs_Indexed REC'!$E$31:$AC$33,MATCH(F$276,'Inputs_Indexed REC'!$C$31:$C$33,0), MATCH('Chapter 3 Tables'!$B280, _xlfn.NUMBERVALUE(LEFT('Inputs_Indexed REC'!$E$30:$AC$30,4)),0))</f>
        <v>40.870972222222228</v>
      </c>
      <c r="G280" s="409">
        <f t="shared" ref="G280:G299" si="21">(F280-D280)/D280</f>
        <v>-0.18283186718370348</v>
      </c>
      <c r="H280" s="410">
        <f t="shared" ref="H280:H299" si="22">(F280-E280)/E280</f>
        <v>-3.0591807456795159E-2</v>
      </c>
    </row>
    <row r="281" spans="2:23" ht="14" x14ac:dyDescent="0.25">
      <c r="B281" s="359">
        <v>2027</v>
      </c>
      <c r="C281" s="384" t="s">
        <v>25</v>
      </c>
      <c r="D281" s="405" cm="1">
        <f t="array" ref="D281">INDEX('Inputs_Indexed REC'!$E$31:$AC$33,MATCH(D$276,'Inputs_Indexed REC'!$C$31:$C$33,0), MATCH('Chapter 3 Tables'!$B281, _xlfn.NUMBERVALUE(LEFT('Inputs_Indexed REC'!$E$30:$AC$30,4)),0))</f>
        <v>52.09750992063492</v>
      </c>
      <c r="E281" s="405" cm="1">
        <f t="array" ref="E281">INDEX('Inputs_Indexed REC'!$E$31:$AC$33,MATCH(E$276,'Inputs_Indexed REC'!$C$31:$C$33,0), MATCH('Chapter 3 Tables'!$B281, _xlfn.NUMBERVALUE(LEFT('Inputs_Indexed REC'!$E$30:$AC$30,4)),0))</f>
        <v>40.755296031746028</v>
      </c>
      <c r="F281" s="405" cm="1">
        <f t="array" ref="F281">INDEX('Inputs_Indexed REC'!$E$31:$AC$33,MATCH(F$276,'Inputs_Indexed REC'!$C$31:$C$33,0), MATCH('Chapter 3 Tables'!$B281, _xlfn.NUMBERVALUE(LEFT('Inputs_Indexed REC'!$E$30:$AC$30,4)),0))</f>
        <v>41.338333333333331</v>
      </c>
      <c r="G281" s="407">
        <f t="shared" si="21"/>
        <v>-0.2065199777051161</v>
      </c>
      <c r="H281" s="408">
        <f t="shared" si="22"/>
        <v>1.4305804603483952E-2</v>
      </c>
    </row>
    <row r="282" spans="2:23" ht="14" x14ac:dyDescent="0.25">
      <c r="B282" s="359">
        <v>2028</v>
      </c>
      <c r="C282" s="383" t="s">
        <v>26</v>
      </c>
      <c r="D282" s="406" cm="1">
        <f t="array" ref="D282">INDEX('Inputs_Indexed REC'!$E$31:$AC$33,MATCH(D$276,'Inputs_Indexed REC'!$C$31:$C$33,0), MATCH('Chapter 3 Tables'!$B282, _xlfn.NUMBERVALUE(LEFT('Inputs_Indexed REC'!$E$30:$AC$30,4)),0))</f>
        <v>53.225248015873021</v>
      </c>
      <c r="E282" s="406" cm="1">
        <f t="array" ref="E282">INDEX('Inputs_Indexed REC'!$E$31:$AC$33,MATCH(E$276,'Inputs_Indexed REC'!$C$31:$C$33,0), MATCH('Chapter 3 Tables'!$B282, _xlfn.NUMBERVALUE(LEFT('Inputs_Indexed REC'!$E$30:$AC$30,4)),0))</f>
        <v>39.033026587301578</v>
      </c>
      <c r="F282" s="406" cm="1">
        <f t="array" ref="F282">INDEX('Inputs_Indexed REC'!$E$31:$AC$33,MATCH(F$276,'Inputs_Indexed REC'!$C$31:$C$33,0), MATCH('Chapter 3 Tables'!$B282, _xlfn.NUMBERVALUE(LEFT('Inputs_Indexed REC'!$E$30:$AC$30,4)),0))</f>
        <v>40.939652777777781</v>
      </c>
      <c r="G282" s="409">
        <f t="shared" si="21"/>
        <v>-0.2308226959211423</v>
      </c>
      <c r="H282" s="410">
        <f t="shared" si="22"/>
        <v>4.8846486095866219E-2</v>
      </c>
    </row>
    <row r="283" spans="2:23" ht="14" x14ac:dyDescent="0.25">
      <c r="B283" s="359">
        <v>2029</v>
      </c>
      <c r="C283" s="384" t="s">
        <v>27</v>
      </c>
      <c r="D283" s="405" cm="1">
        <f t="array" ref="D283">INDEX('Inputs_Indexed REC'!$E$31:$AC$33,MATCH(D$276,'Inputs_Indexed REC'!$C$31:$C$33,0), MATCH('Chapter 3 Tables'!$B283, _xlfn.NUMBERVALUE(LEFT('Inputs_Indexed REC'!$E$30:$AC$30,4)),0))</f>
        <v>55.359017857142845</v>
      </c>
      <c r="E283" s="405" cm="1">
        <f t="array" ref="E283">INDEX('Inputs_Indexed REC'!$E$31:$AC$33,MATCH(E$276,'Inputs_Indexed REC'!$C$31:$C$33,0), MATCH('Chapter 3 Tables'!$B283, _xlfn.NUMBERVALUE(LEFT('Inputs_Indexed REC'!$E$30:$AC$30,4)),0))</f>
        <v>38.540393452380954</v>
      </c>
      <c r="F283" s="405" cm="1">
        <f t="array" ref="F283">INDEX('Inputs_Indexed REC'!$E$31:$AC$33,MATCH(F$276,'Inputs_Indexed REC'!$C$31:$C$33,0), MATCH('Chapter 3 Tables'!$B283, _xlfn.NUMBERVALUE(LEFT('Inputs_Indexed REC'!$E$30:$AC$30,4)),0))</f>
        <v>40.963859126984126</v>
      </c>
      <c r="G283" s="407">
        <f t="shared" si="21"/>
        <v>-0.2600327694993842</v>
      </c>
      <c r="H283" s="408">
        <f t="shared" si="22"/>
        <v>6.288118665932961E-2</v>
      </c>
    </row>
    <row r="284" spans="2:23" ht="14" x14ac:dyDescent="0.25">
      <c r="B284" s="359">
        <v>2030</v>
      </c>
      <c r="C284" s="383" t="s">
        <v>28</v>
      </c>
      <c r="D284" s="406" cm="1">
        <f t="array" ref="D284">INDEX('Inputs_Indexed REC'!$E$31:$AC$33,MATCH(D$276,'Inputs_Indexed REC'!$C$31:$C$33,0), MATCH('Chapter 3 Tables'!$B284, _xlfn.NUMBERVALUE(LEFT('Inputs_Indexed REC'!$E$30:$AC$30,4)),0))</f>
        <v>56.73571428571428</v>
      </c>
      <c r="E284" s="406" cm="1">
        <f t="array" ref="E284">INDEX('Inputs_Indexed REC'!$E$31:$AC$33,MATCH(E$276,'Inputs_Indexed REC'!$C$31:$C$33,0), MATCH('Chapter 3 Tables'!$B284, _xlfn.NUMBERVALUE(LEFT('Inputs_Indexed REC'!$E$30:$AC$30,4)),0))</f>
        <v>38.420163194444442</v>
      </c>
      <c r="F284" s="406" cm="1">
        <f t="array" ref="F284">INDEX('Inputs_Indexed REC'!$E$31:$AC$33,MATCH(F$276,'Inputs_Indexed REC'!$C$31:$C$33,0), MATCH('Chapter 3 Tables'!$B284, _xlfn.NUMBERVALUE(LEFT('Inputs_Indexed REC'!$E$30:$AC$30,4)),0))</f>
        <v>41.34137896825397</v>
      </c>
      <c r="G284" s="409">
        <f t="shared" si="21"/>
        <v>-0.27133412368682408</v>
      </c>
      <c r="H284" s="410">
        <f t="shared" si="22"/>
        <v>7.603340358095971E-2</v>
      </c>
    </row>
    <row r="285" spans="2:23" ht="14" x14ac:dyDescent="0.25">
      <c r="B285" s="359">
        <v>2031</v>
      </c>
      <c r="C285" s="384" t="s">
        <v>29</v>
      </c>
      <c r="D285" s="405" cm="1">
        <f t="array" ref="D285">INDEX('Inputs_Indexed REC'!$E$31:$AC$33,MATCH(D$276,'Inputs_Indexed REC'!$C$31:$C$33,0), MATCH('Chapter 3 Tables'!$B285, _xlfn.NUMBERVALUE(LEFT('Inputs_Indexed REC'!$E$30:$AC$30,4)),0))</f>
        <v>57.373501984126982</v>
      </c>
      <c r="E285" s="405" cm="1">
        <f t="array" ref="E285">INDEX('Inputs_Indexed REC'!$E$31:$AC$33,MATCH(E$276,'Inputs_Indexed REC'!$C$31:$C$33,0), MATCH('Chapter 3 Tables'!$B285, _xlfn.NUMBERVALUE(LEFT('Inputs_Indexed REC'!$E$30:$AC$30,4)),0))</f>
        <v>37.612200992063492</v>
      </c>
      <c r="F285" s="405" cm="1">
        <f t="array" ref="F285">INDEX('Inputs_Indexed REC'!$E$31:$AC$33,MATCH(F$276,'Inputs_Indexed REC'!$C$31:$C$33,0), MATCH('Chapter 3 Tables'!$B285, _xlfn.NUMBERVALUE(LEFT('Inputs_Indexed REC'!$E$30:$AC$30,4)),0))</f>
        <v>41.09412698412698</v>
      </c>
      <c r="G285" s="407">
        <f t="shared" si="21"/>
        <v>-0.28374379176826042</v>
      </c>
      <c r="H285" s="408">
        <f t="shared" si="22"/>
        <v>9.2574374809871005E-2</v>
      </c>
    </row>
    <row r="286" spans="2:23" ht="14" x14ac:dyDescent="0.25">
      <c r="B286" s="359">
        <v>2032</v>
      </c>
      <c r="C286" s="383" t="s">
        <v>30</v>
      </c>
      <c r="D286" s="406" cm="1">
        <f t="array" ref="D286">INDEX('Inputs_Indexed REC'!$E$31:$AC$33,MATCH(D$276,'Inputs_Indexed REC'!$C$31:$C$33,0), MATCH('Chapter 3 Tables'!$B286, _xlfn.NUMBERVALUE(LEFT('Inputs_Indexed REC'!$E$30:$AC$30,4)),0))</f>
        <v>58.418224206349208</v>
      </c>
      <c r="E286" s="406" cm="1">
        <f t="array" ref="E286">INDEX('Inputs_Indexed REC'!$E$31:$AC$33,MATCH(E$276,'Inputs_Indexed REC'!$C$31:$C$33,0), MATCH('Chapter 3 Tables'!$B286, _xlfn.NUMBERVALUE(LEFT('Inputs_Indexed REC'!$E$30:$AC$30,4)),0))</f>
        <v>37.188351587301582</v>
      </c>
      <c r="F286" s="406" cm="1">
        <f t="array" ref="F286">INDEX('Inputs_Indexed REC'!$E$31:$AC$33,MATCH(F$276,'Inputs_Indexed REC'!$C$31:$C$33,0), MATCH('Chapter 3 Tables'!$B286, _xlfn.NUMBERVALUE(LEFT('Inputs_Indexed REC'!$E$30:$AC$30,4)),0))</f>
        <v>40.750257936507936</v>
      </c>
      <c r="G286" s="409">
        <f t="shared" si="21"/>
        <v>-0.30243929030490835</v>
      </c>
      <c r="H286" s="410">
        <f t="shared" si="22"/>
        <v>9.5780162259803139E-2</v>
      </c>
    </row>
    <row r="287" spans="2:23" ht="14" x14ac:dyDescent="0.25">
      <c r="B287" s="359">
        <v>2033</v>
      </c>
      <c r="C287" s="384" t="s">
        <v>31</v>
      </c>
      <c r="D287" s="405" cm="1">
        <f t="array" ref="D287">INDEX('Inputs_Indexed REC'!$E$31:$AC$33,MATCH(D$276,'Inputs_Indexed REC'!$C$31:$C$33,0), MATCH('Chapter 3 Tables'!$B287, _xlfn.NUMBERVALUE(LEFT('Inputs_Indexed REC'!$E$30:$AC$30,4)),0))</f>
        <v>59.808551587301586</v>
      </c>
      <c r="E287" s="405" cm="1">
        <f t="array" ref="E287">INDEX('Inputs_Indexed REC'!$E$31:$AC$33,MATCH(E$276,'Inputs_Indexed REC'!$C$31:$C$33,0), MATCH('Chapter 3 Tables'!$B287, _xlfn.NUMBERVALUE(LEFT('Inputs_Indexed REC'!$E$30:$AC$30,4)),0))</f>
        <v>37.701549900793651</v>
      </c>
      <c r="F287" s="405" cm="1">
        <f t="array" ref="F287">INDEX('Inputs_Indexed REC'!$E$31:$AC$33,MATCH(F$276,'Inputs_Indexed REC'!$C$31:$C$33,0), MATCH('Chapter 3 Tables'!$B287, _xlfn.NUMBERVALUE(LEFT('Inputs_Indexed REC'!$E$30:$AC$30,4)),0))</f>
        <v>41.042271825396824</v>
      </c>
      <c r="G287" s="407">
        <f t="shared" si="21"/>
        <v>-0.31377251687013225</v>
      </c>
      <c r="H287" s="408">
        <f t="shared" si="22"/>
        <v>8.8609670779949759E-2</v>
      </c>
    </row>
    <row r="288" spans="2:23" ht="14" x14ac:dyDescent="0.25">
      <c r="B288" s="359">
        <v>2034</v>
      </c>
      <c r="C288" s="383" t="s">
        <v>32</v>
      </c>
      <c r="D288" s="406" cm="1">
        <f t="array" ref="D288">INDEX('Inputs_Indexed REC'!$E$31:$AC$33,MATCH(D$276,'Inputs_Indexed REC'!$C$31:$C$33,0), MATCH('Chapter 3 Tables'!$B288, _xlfn.NUMBERVALUE(LEFT('Inputs_Indexed REC'!$E$30:$AC$30,4)),0))</f>
        <v>61.279642857142861</v>
      </c>
      <c r="E288" s="406" cm="1">
        <f t="array" ref="E288">INDEX('Inputs_Indexed REC'!$E$31:$AC$33,MATCH(E$276,'Inputs_Indexed REC'!$C$31:$C$33,0), MATCH('Chapter 3 Tables'!$B288, _xlfn.NUMBERVALUE(LEFT('Inputs_Indexed REC'!$E$30:$AC$30,4)),0))</f>
        <v>38.921924305555564</v>
      </c>
      <c r="F288" s="406" cm="1">
        <f t="array" ref="F288">INDEX('Inputs_Indexed REC'!$E$31:$AC$33,MATCH(F$276,'Inputs_Indexed REC'!$C$31:$C$33,0), MATCH('Chapter 3 Tables'!$B288, _xlfn.NUMBERVALUE(LEFT('Inputs_Indexed REC'!$E$30:$AC$30,4)),0))</f>
        <v>41.831408730158735</v>
      </c>
      <c r="G288" s="409">
        <f t="shared" si="21"/>
        <v>-0.31736859453183325</v>
      </c>
      <c r="H288" s="410">
        <f t="shared" si="22"/>
        <v>7.4751813444842524E-2</v>
      </c>
    </row>
    <row r="289" spans="2:8" ht="14" x14ac:dyDescent="0.25">
      <c r="B289" s="359">
        <v>2035</v>
      </c>
      <c r="C289" s="384" t="s">
        <v>33</v>
      </c>
      <c r="D289" s="405" cm="1">
        <f t="array" ref="D289">INDEX('Inputs_Indexed REC'!$E$31:$AC$33,MATCH(D$276,'Inputs_Indexed REC'!$C$31:$C$33,0), MATCH('Chapter 3 Tables'!$B289, _xlfn.NUMBERVALUE(LEFT('Inputs_Indexed REC'!$E$30:$AC$30,4)),0))</f>
        <v>62.647827380952378</v>
      </c>
      <c r="E289" s="405" cm="1">
        <f t="array" ref="E289">INDEX('Inputs_Indexed REC'!$E$31:$AC$33,MATCH(E$276,'Inputs_Indexed REC'!$C$31:$C$33,0), MATCH('Chapter 3 Tables'!$B289, _xlfn.NUMBERVALUE(LEFT('Inputs_Indexed REC'!$E$30:$AC$30,4)),0))</f>
        <v>40.479215079365076</v>
      </c>
      <c r="F289" s="405" cm="1">
        <f t="array" ref="F289">INDEX('Inputs_Indexed REC'!$E$31:$AC$33,MATCH(F$276,'Inputs_Indexed REC'!$C$31:$C$33,0), MATCH('Chapter 3 Tables'!$B289, _xlfn.NUMBERVALUE(LEFT('Inputs_Indexed REC'!$E$30:$AC$30,4)),0))</f>
        <v>43.228928571428568</v>
      </c>
      <c r="G289" s="407">
        <f t="shared" si="21"/>
        <v>-0.30996922992141923</v>
      </c>
      <c r="H289" s="408">
        <f t="shared" si="22"/>
        <v>6.7929022009747472E-2</v>
      </c>
    </row>
    <row r="290" spans="2:8" ht="14" x14ac:dyDescent="0.25">
      <c r="B290" s="359">
        <v>2036</v>
      </c>
      <c r="C290" s="383" t="s">
        <v>34</v>
      </c>
      <c r="D290" s="406" cm="1">
        <f t="array" ref="D290">INDEX('Inputs_Indexed REC'!$E$31:$AC$33,MATCH(D$276,'Inputs_Indexed REC'!$C$31:$C$33,0), MATCH('Chapter 3 Tables'!$B290, _xlfn.NUMBERVALUE(LEFT('Inputs_Indexed REC'!$E$30:$AC$30,4)),0))</f>
        <v>64.210615079365084</v>
      </c>
      <c r="E290" s="406" cm="1">
        <f t="array" ref="E290">INDEX('Inputs_Indexed REC'!$E$31:$AC$33,MATCH(E$276,'Inputs_Indexed REC'!$C$31:$C$33,0), MATCH('Chapter 3 Tables'!$B290, _xlfn.NUMBERVALUE(LEFT('Inputs_Indexed REC'!$E$30:$AC$30,4)),0))</f>
        <v>40.404180753968255</v>
      </c>
      <c r="F290" s="406" cm="1">
        <f t="array" ref="F290">INDEX('Inputs_Indexed REC'!$E$31:$AC$33,MATCH(F$276,'Inputs_Indexed REC'!$C$31:$C$33,0), MATCH('Chapter 3 Tables'!$B290, _xlfn.NUMBERVALUE(LEFT('Inputs_Indexed REC'!$E$30:$AC$30,4)),0))</f>
        <v>43.118353174603186</v>
      </c>
      <c r="G290" s="409">
        <f t="shared" si="21"/>
        <v>-0.32848559196468702</v>
      </c>
      <c r="H290" s="410">
        <f t="shared" si="22"/>
        <v>6.7175534065700898E-2</v>
      </c>
    </row>
    <row r="291" spans="2:8" ht="14" x14ac:dyDescent="0.25">
      <c r="B291" s="359">
        <v>2037</v>
      </c>
      <c r="C291" s="384" t="s">
        <v>35</v>
      </c>
      <c r="D291" s="405" cm="1">
        <f t="array" ref="D291">INDEX('Inputs_Indexed REC'!$E$31:$AC$33,MATCH(D$276,'Inputs_Indexed REC'!$C$31:$C$33,0), MATCH('Chapter 3 Tables'!$B291, _xlfn.NUMBERVALUE(LEFT('Inputs_Indexed REC'!$E$30:$AC$30,4)),0))</f>
        <v>65.750595238095244</v>
      </c>
      <c r="E291" s="405" cm="1">
        <f t="array" ref="E291">INDEX('Inputs_Indexed REC'!$E$31:$AC$33,MATCH(E$276,'Inputs_Indexed REC'!$C$31:$C$33,0), MATCH('Chapter 3 Tables'!$B291, _xlfn.NUMBERVALUE(LEFT('Inputs_Indexed REC'!$E$30:$AC$30,4)),0))</f>
        <v>40.936349206349206</v>
      </c>
      <c r="F291" s="405" cm="1">
        <f t="array" ref="F291">INDEX('Inputs_Indexed REC'!$E$31:$AC$33,MATCH(F$276,'Inputs_Indexed REC'!$C$31:$C$33,0), MATCH('Chapter 3 Tables'!$B291, _xlfn.NUMBERVALUE(LEFT('Inputs_Indexed REC'!$E$30:$AC$30,4)),0))</f>
        <v>42.941507936507932</v>
      </c>
      <c r="G291" s="407">
        <f t="shared" si="21"/>
        <v>-0.34690313021488745</v>
      </c>
      <c r="H291" s="408">
        <f t="shared" si="22"/>
        <v>4.8982353557012533E-2</v>
      </c>
    </row>
    <row r="292" spans="2:8" ht="14" x14ac:dyDescent="0.25">
      <c r="B292" s="359">
        <v>2038</v>
      </c>
      <c r="C292" s="383" t="s">
        <v>36</v>
      </c>
      <c r="D292" s="406" cm="1">
        <f t="array" ref="D292">INDEX('Inputs_Indexed REC'!$E$31:$AC$33,MATCH(D$276,'Inputs_Indexed REC'!$C$31:$C$33,0), MATCH('Chapter 3 Tables'!$B292, _xlfn.NUMBERVALUE(LEFT('Inputs_Indexed REC'!$E$30:$AC$30,4)),0))</f>
        <v>67.250188492063486</v>
      </c>
      <c r="E292" s="406" cm="1">
        <f t="array" ref="E292">INDEX('Inputs_Indexed REC'!$E$31:$AC$33,MATCH(E$276,'Inputs_Indexed REC'!$C$31:$C$33,0), MATCH('Chapter 3 Tables'!$B292, _xlfn.NUMBERVALUE(LEFT('Inputs_Indexed REC'!$E$30:$AC$30,4)),0))</f>
        <v>40.619831051587298</v>
      </c>
      <c r="F292" s="406" cm="1">
        <f t="array" ref="F292">INDEX('Inputs_Indexed REC'!$E$31:$AC$33,MATCH(F$276,'Inputs_Indexed REC'!$C$31:$C$33,0), MATCH('Chapter 3 Tables'!$B292, _xlfn.NUMBERVALUE(LEFT('Inputs_Indexed REC'!$E$30:$AC$30,4)),0))</f>
        <v>42.721309523809524</v>
      </c>
      <c r="G292" s="409">
        <f t="shared" si="21"/>
        <v>-0.36474067237965785</v>
      </c>
      <c r="H292" s="410">
        <f t="shared" si="22"/>
        <v>5.1735283427283153E-2</v>
      </c>
    </row>
    <row r="293" spans="2:8" ht="14" x14ac:dyDescent="0.25">
      <c r="B293" s="359">
        <v>2039</v>
      </c>
      <c r="C293" s="384" t="s">
        <v>37</v>
      </c>
      <c r="D293" s="405" cm="1">
        <f t="array" ref="D293">INDEX('Inputs_Indexed REC'!$E$31:$AC$33,MATCH(D$276,'Inputs_Indexed REC'!$C$31:$C$33,0), MATCH('Chapter 3 Tables'!$B293, _xlfn.NUMBERVALUE(LEFT('Inputs_Indexed REC'!$E$30:$AC$30,4)),0))</f>
        <v>68.678601190476201</v>
      </c>
      <c r="E293" s="405" cm="1">
        <f t="array" ref="E293">INDEX('Inputs_Indexed REC'!$E$31:$AC$33,MATCH(E$276,'Inputs_Indexed REC'!$C$31:$C$33,0), MATCH('Chapter 3 Tables'!$B293, _xlfn.NUMBERVALUE(LEFT('Inputs_Indexed REC'!$E$30:$AC$30,4)),0))</f>
        <v>40.756142658730163</v>
      </c>
      <c r="F293" s="405" cm="1">
        <f t="array" ref="F293">INDEX('Inputs_Indexed REC'!$E$31:$AC$33,MATCH(F$276,'Inputs_Indexed REC'!$C$31:$C$33,0), MATCH('Chapter 3 Tables'!$B293, _xlfn.NUMBERVALUE(LEFT('Inputs_Indexed REC'!$E$30:$AC$30,4)),0))</f>
        <v>42.827658730158731</v>
      </c>
      <c r="G293" s="407">
        <f t="shared" si="21"/>
        <v>-0.3764046152981676</v>
      </c>
      <c r="H293" s="408">
        <f t="shared" si="22"/>
        <v>5.0827088539126999E-2</v>
      </c>
    </row>
    <row r="294" spans="2:8" ht="14" x14ac:dyDescent="0.25">
      <c r="B294" s="359">
        <v>2040</v>
      </c>
      <c r="C294" s="383" t="s">
        <v>38</v>
      </c>
      <c r="D294" s="406" cm="1">
        <f t="array" ref="D294">INDEX('Inputs_Indexed REC'!$E$31:$AC$33,MATCH(D$276,'Inputs_Indexed REC'!$C$31:$C$33,0), MATCH('Chapter 3 Tables'!$B294, _xlfn.NUMBERVALUE(LEFT('Inputs_Indexed REC'!$E$30:$AC$30,4)),0))</f>
        <v>70.109920634920627</v>
      </c>
      <c r="E294" s="406" cm="1">
        <f t="array" ref="E294">INDEX('Inputs_Indexed REC'!$E$31:$AC$33,MATCH(E$276,'Inputs_Indexed REC'!$C$31:$C$33,0), MATCH('Chapter 3 Tables'!$B294, _xlfn.NUMBERVALUE(LEFT('Inputs_Indexed REC'!$E$30:$AC$30,4)),0))</f>
        <v>41.05609464285714</v>
      </c>
      <c r="F294" s="406" cm="1">
        <f t="array" ref="F294">INDEX('Inputs_Indexed REC'!$E$31:$AC$33,MATCH(F$276,'Inputs_Indexed REC'!$C$31:$C$33,0), MATCH('Chapter 3 Tables'!$B294, _xlfn.NUMBERVALUE(LEFT('Inputs_Indexed REC'!$E$30:$AC$30,4)),0))</f>
        <v>42.940793650793651</v>
      </c>
      <c r="G294" s="409">
        <f t="shared" si="21"/>
        <v>-0.38752186192883048</v>
      </c>
      <c r="H294" s="410">
        <f t="shared" si="22"/>
        <v>4.5905462376081299E-2</v>
      </c>
    </row>
    <row r="295" spans="2:8" ht="14" x14ac:dyDescent="0.25">
      <c r="B295" s="359">
        <v>2041</v>
      </c>
      <c r="C295" s="384" t="s">
        <v>39</v>
      </c>
      <c r="D295" s="405" cm="1">
        <f t="array" ref="D295">INDEX('Inputs_Indexed REC'!$E$31:$AC$33,MATCH(D$276,'Inputs_Indexed REC'!$C$31:$C$33,0), MATCH('Chapter 3 Tables'!$B295, _xlfn.NUMBERVALUE(LEFT('Inputs_Indexed REC'!$E$30:$AC$30,4)),0))</f>
        <v>71.553025793650789</v>
      </c>
      <c r="E295" s="405" cm="1">
        <f t="array" ref="E295">INDEX('Inputs_Indexed REC'!$E$31:$AC$33,MATCH(E$276,'Inputs_Indexed REC'!$C$31:$C$33,0), MATCH('Chapter 3 Tables'!$B295, _xlfn.NUMBERVALUE(LEFT('Inputs_Indexed REC'!$E$30:$AC$30,4)),0))</f>
        <v>41.263942956349204</v>
      </c>
      <c r="F295" s="405" cm="1">
        <f t="array" ref="F295">INDEX('Inputs_Indexed REC'!$E$31:$AC$33,MATCH(F$276,'Inputs_Indexed REC'!$C$31:$C$33,0), MATCH('Chapter 3 Tables'!$B295, _xlfn.NUMBERVALUE(LEFT('Inputs_Indexed REC'!$E$30:$AC$30,4)),0))</f>
        <v>43.212073412698409</v>
      </c>
      <c r="G295" s="407">
        <f t="shared" si="21"/>
        <v>-0.39608321334563601</v>
      </c>
      <c r="H295" s="408">
        <f t="shared" si="22"/>
        <v>4.7211447011014478E-2</v>
      </c>
    </row>
    <row r="296" spans="2:8" ht="14" x14ac:dyDescent="0.25">
      <c r="B296" s="359">
        <v>2042</v>
      </c>
      <c r="C296" s="383" t="s">
        <v>40</v>
      </c>
      <c r="D296" s="406" cm="1">
        <f t="array" ref="D296">INDEX('Inputs_Indexed REC'!$E$31:$AC$33,MATCH(D$276,'Inputs_Indexed REC'!$C$31:$C$33,0), MATCH('Chapter 3 Tables'!$B296, _xlfn.NUMBERVALUE(LEFT('Inputs_Indexed REC'!$E$30:$AC$30,4)),0))</f>
        <v>74.105460317460313</v>
      </c>
      <c r="E296" s="406" cm="1">
        <f t="array" ref="E296">INDEX('Inputs_Indexed REC'!$E$31:$AC$33,MATCH(E$276,'Inputs_Indexed REC'!$C$31:$C$33,0), MATCH('Chapter 3 Tables'!$B296, _xlfn.NUMBERVALUE(LEFT('Inputs_Indexed REC'!$E$30:$AC$30,4)),0))</f>
        <v>41.576737202380954</v>
      </c>
      <c r="F296" s="406" cm="1">
        <f t="array" ref="F296">INDEX('Inputs_Indexed REC'!$E$31:$AC$33,MATCH(F$276,'Inputs_Indexed REC'!$C$31:$C$33,0), MATCH('Chapter 3 Tables'!$B296, _xlfn.NUMBERVALUE(LEFT('Inputs_Indexed REC'!$E$30:$AC$30,4)),0))</f>
        <v>43.419384920634919</v>
      </c>
      <c r="G296" s="409">
        <f t="shared" si="21"/>
        <v>-0.41408656346468053</v>
      </c>
      <c r="H296" s="410">
        <f t="shared" si="22"/>
        <v>4.4319199683337397E-2</v>
      </c>
    </row>
    <row r="297" spans="2:8" ht="14" x14ac:dyDescent="0.25">
      <c r="B297" s="359">
        <v>2043</v>
      </c>
      <c r="C297" s="384" t="s">
        <v>41</v>
      </c>
      <c r="D297" s="405" cm="1">
        <f t="array" ref="D297">INDEX('Inputs_Indexed REC'!$E$31:$AC$33,MATCH(D$276,'Inputs_Indexed REC'!$C$31:$C$33,0), MATCH('Chapter 3 Tables'!$B297, _xlfn.NUMBERVALUE(LEFT('Inputs_Indexed REC'!$E$30:$AC$30,4)),0))</f>
        <v>77.68573412698413</v>
      </c>
      <c r="E297" s="405" cm="1">
        <f t="array" ref="E297">INDEX('Inputs_Indexed REC'!$E$31:$AC$33,MATCH(E$276,'Inputs_Indexed REC'!$C$31:$C$33,0), MATCH('Chapter 3 Tables'!$B297, _xlfn.NUMBERVALUE(LEFT('Inputs_Indexed REC'!$E$30:$AC$30,4)),0))</f>
        <v>41.857557043650793</v>
      </c>
      <c r="F297" s="405" cm="1">
        <f t="array" ref="F297">INDEX('Inputs_Indexed REC'!$E$31:$AC$33,MATCH(F$276,'Inputs_Indexed REC'!$C$31:$C$33,0), MATCH('Chapter 3 Tables'!$B297, _xlfn.NUMBERVALUE(LEFT('Inputs_Indexed REC'!$E$30:$AC$30,4)),0))</f>
        <v>43.582628968253971</v>
      </c>
      <c r="G297" s="407">
        <f t="shared" si="21"/>
        <v>-0.43898800136181565</v>
      </c>
      <c r="H297" s="408">
        <f t="shared" si="22"/>
        <v>4.1212914619078257E-2</v>
      </c>
    </row>
    <row r="298" spans="2:8" ht="14" x14ac:dyDescent="0.25">
      <c r="B298" s="359">
        <v>2044</v>
      </c>
      <c r="C298" s="383" t="s">
        <v>42</v>
      </c>
      <c r="D298" s="406" cm="1">
        <f t="array" ref="D298">INDEX('Inputs_Indexed REC'!$E$31:$AC$33,MATCH(D$276,'Inputs_Indexed REC'!$C$31:$C$33,0), MATCH('Chapter 3 Tables'!$B298, _xlfn.NUMBERVALUE(LEFT('Inputs_Indexed REC'!$E$30:$AC$30,4)),0))</f>
        <v>88.819246031746033</v>
      </c>
      <c r="E298" s="406" cm="1">
        <f t="array" ref="E298">INDEX('Inputs_Indexed REC'!$E$31:$AC$33,MATCH(E$276,'Inputs_Indexed REC'!$C$31:$C$33,0), MATCH('Chapter 3 Tables'!$B298, _xlfn.NUMBERVALUE(LEFT('Inputs_Indexed REC'!$E$30:$AC$30,4)),0))</f>
        <v>41.780251190476193</v>
      </c>
      <c r="F298" s="406" cm="1">
        <f t="array" ref="F298">INDEX('Inputs_Indexed REC'!$E$31:$AC$33,MATCH(F$276,'Inputs_Indexed REC'!$C$31:$C$33,0), MATCH('Chapter 3 Tables'!$B298, _xlfn.NUMBERVALUE(LEFT('Inputs_Indexed REC'!$E$30:$AC$30,4)),0))</f>
        <v>42.989831349206355</v>
      </c>
      <c r="G298" s="409">
        <f t="shared" si="21"/>
        <v>-0.51598518035335716</v>
      </c>
      <c r="H298" s="410">
        <f t="shared" si="22"/>
        <v>2.8951002549402718E-2</v>
      </c>
    </row>
    <row r="299" spans="2:8" ht="14" x14ac:dyDescent="0.25">
      <c r="B299" s="359">
        <v>2045</v>
      </c>
      <c r="C299" s="384" t="s">
        <v>43</v>
      </c>
      <c r="D299" s="405" cm="1">
        <f t="array" ref="D299">INDEX('Inputs_Indexed REC'!$E$31:$AC$33,MATCH(D$276,'Inputs_Indexed REC'!$C$31:$C$33,0), MATCH('Chapter 3 Tables'!$B299, _xlfn.NUMBERVALUE(LEFT('Inputs_Indexed REC'!$E$30:$AC$30,4)),0))</f>
        <v>91.001388888888883</v>
      </c>
      <c r="E299" s="405" cm="1">
        <f t="array" ref="E299">INDEX('Inputs_Indexed REC'!$E$31:$AC$33,MATCH(E$276,'Inputs_Indexed REC'!$C$31:$C$33,0), MATCH('Chapter 3 Tables'!$B299, _xlfn.NUMBERVALUE(LEFT('Inputs_Indexed REC'!$E$30:$AC$30,4)),0))</f>
        <v>45.658595238095245</v>
      </c>
      <c r="F299" s="405" cm="1">
        <f t="array" ref="F299">INDEX('Inputs_Indexed REC'!$E$31:$AC$33,MATCH(F$276,'Inputs_Indexed REC'!$C$31:$C$33,0), MATCH('Chapter 3 Tables'!$B299, _xlfn.NUMBERVALUE(LEFT('Inputs_Indexed REC'!$E$30:$AC$30,4)),0))</f>
        <v>42.989363095238097</v>
      </c>
      <c r="G299" s="407">
        <f t="shared" si="21"/>
        <v>-0.52759662659954165</v>
      </c>
      <c r="H299" s="408">
        <f t="shared" si="22"/>
        <v>-5.8460671620270827E-2</v>
      </c>
    </row>
    <row r="302" spans="2:8" ht="14" x14ac:dyDescent="0.25">
      <c r="C302" s="412" t="s">
        <v>176</v>
      </c>
      <c r="D302" s="413" t="s">
        <v>177</v>
      </c>
      <c r="E302" s="413" t="s">
        <v>178</v>
      </c>
      <c r="F302" s="385" t="s">
        <v>179</v>
      </c>
    </row>
    <row r="303" spans="2:8" ht="14" x14ac:dyDescent="0.25">
      <c r="C303" s="402" t="str">
        <f>TEXT($D$276,"mmm-yy")&amp;" vs. "&amp;TEXT($F$276,"mmm-yy")</f>
        <v>Apr-23 vs. Jul-25</v>
      </c>
      <c r="D303" s="407">
        <f>AVERAGE(G279:G299)</f>
        <v>-0.32924166856292697</v>
      </c>
      <c r="E303" s="407" cm="1">
        <f t="array" ref="E303">INDEX($G$279:$G$299, MATCH(MIN(ABS($G$279:$G$299)), ABS($G$279:$G$299),0),)</f>
        <v>-0.1384447255174813</v>
      </c>
      <c r="F303" s="414" cm="1">
        <f t="array" ref="F303">INDEX($G$279:$G$299, MATCH(MAX(ABS($G$279:$G$299)), ABS($G$279:$G$299),0),)</f>
        <v>-0.52759662659954165</v>
      </c>
    </row>
    <row r="304" spans="2:8" ht="14" x14ac:dyDescent="0.25">
      <c r="C304" s="402" t="str">
        <f>TEXT($E$276,"mmm-yy")&amp;" vs. "&amp;TEXT($F$276,"mmm-yy")</f>
        <v>Mar-25 vs. Jul-25</v>
      </c>
      <c r="D304" s="409">
        <f>AVERAGE(H279:H299)</f>
        <v>4.7327454766862766E-2</v>
      </c>
      <c r="E304" s="409" cm="1">
        <f t="array" ref="E304">INDEX($H$279:$H$299, MATCH(MIN(ABS($H$279:$H$299)), ABS($H$279:$H$299),0),)</f>
        <v>1.4305804603483952E-2</v>
      </c>
      <c r="F304" s="415" cm="1">
        <f t="array" ref="F304">INDEX($H$279:$H$299, MATCH(MAX(ABS($H$279:$H$299)), ABS($H$279:$H$299),0),)</f>
        <v>9.5780162259803139E-2</v>
      </c>
    </row>
    <row r="306" spans="2:11" ht="14" x14ac:dyDescent="0.25">
      <c r="C306" s="416" t="s">
        <v>180</v>
      </c>
      <c r="D306" s="418" t="s">
        <v>181</v>
      </c>
      <c r="E306" s="418" t="s">
        <v>182</v>
      </c>
      <c r="F306" s="419" t="s">
        <v>183</v>
      </c>
    </row>
    <row r="307" spans="2:11" ht="14" x14ac:dyDescent="0.25">
      <c r="C307" s="417">
        <v>45044</v>
      </c>
      <c r="D307" s="420">
        <f>MIN(INDEX($D$279:$F$299,,MATCH($C307,$D$276:$F$276,0)))</f>
        <v>49.367867063492056</v>
      </c>
      <c r="E307" s="405">
        <f>MAX(INDEX($D$279:$F$299,,MATCH($C307,$D$276:$F$276,0)))</f>
        <v>91.001388888888883</v>
      </c>
      <c r="F307" s="421">
        <f>E307-D307</f>
        <v>41.633521825396826</v>
      </c>
    </row>
    <row r="308" spans="2:11" ht="14" x14ac:dyDescent="0.25">
      <c r="C308" s="417">
        <v>45746</v>
      </c>
      <c r="D308" s="422">
        <f>MIN(INDEX($D$279:$F$299,,MATCH($C308,$D$276:$F$276,0)))</f>
        <v>37.188351587301582</v>
      </c>
      <c r="E308" s="406">
        <f>MAX(INDEX($D$279:$F$299,,MATCH($C308,$D$276:$F$276,0)))</f>
        <v>45.658595238095245</v>
      </c>
      <c r="F308" s="423">
        <f t="shared" ref="F308:F309" si="23">E308-D308</f>
        <v>8.4702436507936625</v>
      </c>
    </row>
    <row r="309" spans="2:11" ht="14" x14ac:dyDescent="0.25">
      <c r="C309" s="417">
        <v>45868</v>
      </c>
      <c r="D309" s="420">
        <f>MIN(INDEX($D$279:$F$299,,MATCH($C309,$D$276:$F$276,0)))</f>
        <v>40.750257936507936</v>
      </c>
      <c r="E309" s="405">
        <f>MAX(INDEX($D$279:$F$299,,MATCH($C309,$D$276:$F$276,0)))</f>
        <v>43.582628968253971</v>
      </c>
      <c r="F309" s="421">
        <f t="shared" si="23"/>
        <v>2.8323710317460353</v>
      </c>
    </row>
    <row r="312" spans="2:11" ht="12" x14ac:dyDescent="0.25">
      <c r="B312" s="49"/>
      <c r="C312" s="49" t="s">
        <v>184</v>
      </c>
      <c r="F312" s="358" t="s">
        <v>160</v>
      </c>
      <c r="K312" s="49"/>
    </row>
    <row r="314" spans="2:11" ht="28.25" customHeight="1" x14ac:dyDescent="0.25">
      <c r="C314" s="399" t="s">
        <v>149</v>
      </c>
      <c r="D314" s="411">
        <v>45039</v>
      </c>
      <c r="E314" s="411">
        <v>45741</v>
      </c>
      <c r="F314" s="411" t="s">
        <v>185</v>
      </c>
    </row>
    <row r="315" spans="2:11" ht="14" x14ac:dyDescent="0.25">
      <c r="C315" s="383" t="s">
        <v>23</v>
      </c>
      <c r="D315" s="425">
        <v>665052298.50466967</v>
      </c>
      <c r="E315" s="425">
        <v>665052298.50466967</v>
      </c>
      <c r="F315" s="425">
        <v>665052298.50466967</v>
      </c>
    </row>
    <row r="316" spans="2:11" ht="14" x14ac:dyDescent="0.25">
      <c r="C316" s="384" t="s">
        <v>24</v>
      </c>
      <c r="D316" s="424">
        <v>348164712.00306779</v>
      </c>
      <c r="E316" s="424">
        <v>329662756.1323424</v>
      </c>
      <c r="F316" s="424">
        <v>326624633.8190155</v>
      </c>
    </row>
    <row r="317" spans="2:11" ht="14" x14ac:dyDescent="0.25">
      <c r="C317" s="383" t="s">
        <v>25</v>
      </c>
      <c r="D317" s="425">
        <v>-218069772.75765345</v>
      </c>
      <c r="E317" s="425">
        <v>-306180096.7057718</v>
      </c>
      <c r="F317" s="425">
        <v>-305640057.34014326</v>
      </c>
    </row>
    <row r="318" spans="2:11" ht="14" x14ac:dyDescent="0.25">
      <c r="C318" s="384" t="s">
        <v>26</v>
      </c>
      <c r="D318" s="424">
        <v>-1045704343.6283419</v>
      </c>
      <c r="E318" s="424">
        <v>-1293609670.2958391</v>
      </c>
      <c r="F318" s="424">
        <v>-1271602284.269551</v>
      </c>
    </row>
    <row r="319" spans="2:11" ht="14" x14ac:dyDescent="0.25">
      <c r="C319" s="383" t="s">
        <v>27</v>
      </c>
      <c r="D319" s="425">
        <v>-2262969023.4029274</v>
      </c>
      <c r="E319" s="425">
        <v>-2820750049.193624</v>
      </c>
      <c r="F319" s="425">
        <v>-2754091382.4118118</v>
      </c>
    </row>
    <row r="320" spans="2:11" ht="14" x14ac:dyDescent="0.25">
      <c r="C320" s="384" t="s">
        <v>28</v>
      </c>
      <c r="D320" s="424">
        <v>-3812688726.2479887</v>
      </c>
      <c r="E320" s="424">
        <v>-4784482562.613862</v>
      </c>
      <c r="F320" s="424">
        <v>-4651791443.5850687</v>
      </c>
    </row>
    <row r="321" spans="3:6" ht="14" x14ac:dyDescent="0.25">
      <c r="C321" s="383" t="s">
        <v>29</v>
      </c>
      <c r="D321" s="425">
        <v>-5516145036.0811415</v>
      </c>
      <c r="E321" s="425">
        <v>-7003643168.1090899</v>
      </c>
      <c r="F321" s="425">
        <v>-6780085349.9694557</v>
      </c>
    </row>
    <row r="322" spans="3:6" ht="14" x14ac:dyDescent="0.25">
      <c r="C322" s="384" t="s">
        <v>30</v>
      </c>
      <c r="D322" s="424">
        <v>-7274625673.6581106</v>
      </c>
      <c r="E322" s="424">
        <v>-9390174060.7211323</v>
      </c>
      <c r="F322" s="424">
        <v>-9061243203.7897854</v>
      </c>
    </row>
    <row r="323" spans="3:6" ht="14" x14ac:dyDescent="0.25">
      <c r="C323" s="383" t="s">
        <v>31</v>
      </c>
      <c r="D323" s="425">
        <v>-9092984750.2342052</v>
      </c>
      <c r="E323" s="425">
        <v>-11969657697.92445</v>
      </c>
      <c r="F323" s="425">
        <v>-11525708733.01543</v>
      </c>
    </row>
    <row r="324" spans="3:6" ht="14" x14ac:dyDescent="0.25">
      <c r="C324" s="384" t="s">
        <v>32</v>
      </c>
      <c r="D324" s="424">
        <v>-11011578324.970053</v>
      </c>
      <c r="E324" s="424">
        <v>-14773376685.580952</v>
      </c>
      <c r="F324" s="424">
        <v>-14214243400.913588</v>
      </c>
    </row>
    <row r="325" spans="3:6" ht="14" x14ac:dyDescent="0.25">
      <c r="C325" s="383" t="s">
        <v>33</v>
      </c>
      <c r="D325" s="425">
        <v>-13066154903.765991</v>
      </c>
      <c r="E325" s="425">
        <v>-17834544954.66214</v>
      </c>
      <c r="F325" s="425">
        <v>-17150557722.705612</v>
      </c>
    </row>
    <row r="326" spans="3:6" ht="14" x14ac:dyDescent="0.25">
      <c r="C326" s="384" t="s">
        <v>34</v>
      </c>
      <c r="D326" s="424">
        <v>-15219102320.102566</v>
      </c>
      <c r="E326" s="424">
        <v>-21227686015.471485</v>
      </c>
      <c r="F326" s="424">
        <v>-20402304262.182388</v>
      </c>
    </row>
    <row r="327" spans="3:6" ht="14" x14ac:dyDescent="0.25">
      <c r="C327" s="383" t="s">
        <v>35</v>
      </c>
      <c r="D327" s="425">
        <v>-17436672857.286289</v>
      </c>
      <c r="E327" s="425">
        <v>-24911558291.232986</v>
      </c>
      <c r="F327" s="425">
        <v>-23967689450.792637</v>
      </c>
    </row>
    <row r="328" spans="3:6" ht="14" x14ac:dyDescent="0.25">
      <c r="C328" s="384" t="s">
        <v>36</v>
      </c>
      <c r="D328" s="424">
        <v>-19713051277.67387</v>
      </c>
      <c r="E328" s="424">
        <v>-28905363827.99987</v>
      </c>
      <c r="F328" s="424">
        <v>-27825967850.128151</v>
      </c>
    </row>
    <row r="329" spans="3:6" ht="14" x14ac:dyDescent="0.25">
      <c r="C329" s="383" t="s">
        <v>37</v>
      </c>
      <c r="D329" s="425">
        <v>-22120096852.587978</v>
      </c>
      <c r="E329" s="425">
        <v>-33277662650.159203</v>
      </c>
      <c r="F329" s="425">
        <v>-32052468132.324856</v>
      </c>
    </row>
    <row r="330" spans="3:6" ht="14" x14ac:dyDescent="0.25">
      <c r="C330" s="384" t="s">
        <v>38</v>
      </c>
      <c r="D330" s="424">
        <v>-24625409927.571682</v>
      </c>
      <c r="E330" s="424">
        <v>-37960435022.432816</v>
      </c>
      <c r="F330" s="424">
        <v>-36593990420.064148</v>
      </c>
    </row>
    <row r="331" spans="3:6" ht="14" x14ac:dyDescent="0.25">
      <c r="C331" s="383" t="s">
        <v>39</v>
      </c>
      <c r="D331" s="425">
        <v>-27183019526.580074</v>
      </c>
      <c r="E331" s="425">
        <v>-42905994359.737686</v>
      </c>
      <c r="F331" s="425">
        <v>-41385961824.766533</v>
      </c>
    </row>
    <row r="332" spans="3:6" ht="14" x14ac:dyDescent="0.25">
      <c r="C332" s="384" t="s">
        <v>40</v>
      </c>
      <c r="D332" s="424">
        <v>-29642602682.135288</v>
      </c>
      <c r="E332" s="424">
        <v>-48025657522.091805</v>
      </c>
      <c r="F332" s="424">
        <v>-46354939995.964981</v>
      </c>
    </row>
    <row r="333" spans="3:6" ht="14" x14ac:dyDescent="0.25">
      <c r="C333" s="383" t="s">
        <v>41</v>
      </c>
      <c r="D333" s="425">
        <v>-31770211878.872726</v>
      </c>
      <c r="E333" s="425">
        <v>-53188231061.985184</v>
      </c>
      <c r="F333" s="425">
        <v>-51371384644.947365</v>
      </c>
    </row>
    <row r="334" spans="3:6" ht="14" x14ac:dyDescent="0.25">
      <c r="C334" s="384" t="s">
        <v>42</v>
      </c>
      <c r="D334" s="424">
        <v>-33614327729.712055</v>
      </c>
      <c r="E334" s="424">
        <v>-58234990275.20079</v>
      </c>
      <c r="F334" s="424">
        <v>-56263941478.954506</v>
      </c>
    </row>
    <row r="335" spans="3:6" ht="14" x14ac:dyDescent="0.25">
      <c r="C335" s="383" t="s">
        <v>43</v>
      </c>
      <c r="D335" s="425">
        <v>-35232334554.513168</v>
      </c>
      <c r="E335" s="425">
        <v>-63228621178.531708</v>
      </c>
      <c r="F335" s="425">
        <v>-61095041246.181511</v>
      </c>
    </row>
    <row r="338" spans="2:11" ht="12" x14ac:dyDescent="0.25">
      <c r="B338" s="49"/>
      <c r="C338" s="49" t="s">
        <v>159</v>
      </c>
      <c r="F338" s="358" t="s">
        <v>160</v>
      </c>
      <c r="K338" s="49"/>
    </row>
    <row r="340" spans="2:11" ht="50" customHeight="1" x14ac:dyDescent="0.25">
      <c r="C340" s="399" t="s">
        <v>149</v>
      </c>
      <c r="D340" s="411" t="s">
        <v>161</v>
      </c>
      <c r="E340" s="411" t="s">
        <v>162</v>
      </c>
    </row>
    <row r="341" spans="2:11" ht="14" x14ac:dyDescent="0.25">
      <c r="C341" s="383" t="s">
        <v>23</v>
      </c>
      <c r="D341" s="425">
        <v>665052298.50466967</v>
      </c>
      <c r="E341" s="425">
        <v>665052298.50466967</v>
      </c>
      <c r="F341" s="445"/>
    </row>
    <row r="342" spans="2:11" ht="14" x14ac:dyDescent="0.25">
      <c r="C342" s="384" t="s">
        <v>24</v>
      </c>
      <c r="D342" s="424">
        <v>326624633.8190155</v>
      </c>
      <c r="E342" s="424">
        <v>326624633.8190155</v>
      </c>
      <c r="F342" s="445"/>
    </row>
    <row r="343" spans="2:11" ht="14" x14ac:dyDescent="0.25">
      <c r="C343" s="383" t="s">
        <v>25</v>
      </c>
      <c r="D343" s="425">
        <v>-305640057.34014326</v>
      </c>
      <c r="E343" s="425">
        <v>-252036611.60027143</v>
      </c>
      <c r="F343" s="445"/>
    </row>
    <row r="344" spans="2:11" ht="14" x14ac:dyDescent="0.25">
      <c r="C344" s="384" t="s">
        <v>26</v>
      </c>
      <c r="D344" s="424">
        <v>-1271602284.269551</v>
      </c>
      <c r="E344" s="424">
        <v>-1069298886.8808496</v>
      </c>
      <c r="F344" s="445"/>
    </row>
    <row r="345" spans="2:11" ht="14" x14ac:dyDescent="0.25">
      <c r="C345" s="383" t="s">
        <v>27</v>
      </c>
      <c r="D345" s="425">
        <v>-2754091382.4118118</v>
      </c>
      <c r="E345" s="425">
        <v>-2344842635.8117456</v>
      </c>
      <c r="F345" s="445"/>
    </row>
    <row r="346" spans="2:11" ht="14" x14ac:dyDescent="0.25">
      <c r="C346" s="384" t="s">
        <v>28</v>
      </c>
      <c r="D346" s="424">
        <v>-4651791443.5850687</v>
      </c>
      <c r="E346" s="424">
        <v>-3969743515.5816441</v>
      </c>
      <c r="F346" s="445"/>
    </row>
    <row r="347" spans="2:11" ht="14" x14ac:dyDescent="0.25">
      <c r="C347" s="383" t="s">
        <v>29</v>
      </c>
      <c r="D347" s="425">
        <v>-6780085349.9694557</v>
      </c>
      <c r="E347" s="425">
        <v>-5789783661.7147541</v>
      </c>
      <c r="F347" s="445"/>
    </row>
    <row r="348" spans="2:11" ht="14" x14ac:dyDescent="0.25">
      <c r="C348" s="384" t="s">
        <v>30</v>
      </c>
      <c r="D348" s="424">
        <v>-9061243203.7897854</v>
      </c>
      <c r="E348" s="424">
        <v>-7743793434.8746519</v>
      </c>
      <c r="F348" s="445"/>
    </row>
    <row r="349" spans="2:11" ht="14" x14ac:dyDescent="0.25">
      <c r="C349" s="383" t="s">
        <v>31</v>
      </c>
      <c r="D349" s="425">
        <v>-11525708733.01543</v>
      </c>
      <c r="E349" s="425">
        <v>-9844630203.8738213</v>
      </c>
      <c r="F349" s="445"/>
    </row>
    <row r="350" spans="2:11" ht="14" x14ac:dyDescent="0.25">
      <c r="C350" s="384" t="s">
        <v>32</v>
      </c>
      <c r="D350" s="424">
        <v>-14214243400.913588</v>
      </c>
      <c r="E350" s="424">
        <v>-12133457884.695385</v>
      </c>
      <c r="F350" s="445"/>
    </row>
    <row r="351" spans="2:11" ht="14" x14ac:dyDescent="0.25">
      <c r="C351" s="383" t="s">
        <v>33</v>
      </c>
      <c r="D351" s="425">
        <v>-17150557722.705612</v>
      </c>
      <c r="E351" s="425">
        <v>-14674079377.444878</v>
      </c>
      <c r="F351" s="445"/>
    </row>
    <row r="352" spans="2:11" ht="14" x14ac:dyDescent="0.25">
      <c r="C352" s="384" t="s">
        <v>34</v>
      </c>
      <c r="D352" s="424">
        <v>-20402304262.182388</v>
      </c>
      <c r="E352" s="424">
        <v>-17534144374.735058</v>
      </c>
      <c r="F352" s="445"/>
    </row>
    <row r="353" spans="3:25" ht="14" x14ac:dyDescent="0.25">
      <c r="C353" s="383" t="s">
        <v>35</v>
      </c>
      <c r="D353" s="425">
        <v>-23967689450.792637</v>
      </c>
      <c r="E353" s="425">
        <v>-20719637125.484493</v>
      </c>
      <c r="F353" s="445"/>
    </row>
    <row r="354" spans="3:25" ht="14" x14ac:dyDescent="0.25">
      <c r="C354" s="384" t="s">
        <v>36</v>
      </c>
      <c r="D354" s="424">
        <v>-27825967850.128151</v>
      </c>
      <c r="E354" s="424">
        <v>-24209731198.871662</v>
      </c>
      <c r="F354" s="445"/>
    </row>
    <row r="355" spans="3:25" ht="14" x14ac:dyDescent="0.25">
      <c r="C355" s="383" t="s">
        <v>37</v>
      </c>
      <c r="D355" s="425">
        <v>-32052468132.324856</v>
      </c>
      <c r="E355" s="425">
        <v>-28064422885.156044</v>
      </c>
      <c r="F355" s="445"/>
    </row>
    <row r="356" spans="3:25" ht="14" x14ac:dyDescent="0.25">
      <c r="C356" s="384" t="s">
        <v>38</v>
      </c>
      <c r="D356" s="424">
        <v>-36593990420.064148</v>
      </c>
      <c r="E356" s="424">
        <v>-32230585080.284782</v>
      </c>
      <c r="F356" s="445"/>
    </row>
    <row r="357" spans="3:25" ht="14" x14ac:dyDescent="0.25">
      <c r="C357" s="383" t="s">
        <v>39</v>
      </c>
      <c r="D357" s="425">
        <v>-41385961824.766533</v>
      </c>
      <c r="E357" s="425">
        <v>-36643716758.558662</v>
      </c>
      <c r="F357" s="445"/>
    </row>
    <row r="358" spans="3:25" ht="14" x14ac:dyDescent="0.25">
      <c r="C358" s="384" t="s">
        <v>40</v>
      </c>
      <c r="D358" s="424">
        <v>-46354939995.964981</v>
      </c>
      <c r="E358" s="424">
        <v>-41230446532.022545</v>
      </c>
      <c r="F358" s="445"/>
    </row>
    <row r="359" spans="3:25" ht="14" x14ac:dyDescent="0.25">
      <c r="C359" s="383" t="s">
        <v>41</v>
      </c>
      <c r="D359" s="425">
        <v>-51371384644.947365</v>
      </c>
      <c r="E359" s="425">
        <v>-45897817040.366364</v>
      </c>
      <c r="F359" s="445"/>
    </row>
    <row r="360" spans="3:25" ht="14" x14ac:dyDescent="0.25">
      <c r="C360" s="384" t="s">
        <v>42</v>
      </c>
      <c r="D360" s="424">
        <v>-56263941478.954506</v>
      </c>
      <c r="E360" s="424">
        <v>-50502806853.061562</v>
      </c>
      <c r="F360" s="445"/>
    </row>
    <row r="361" spans="3:25" ht="14" x14ac:dyDescent="0.25">
      <c r="C361" s="383" t="s">
        <v>43</v>
      </c>
      <c r="D361" s="425">
        <v>-61095041246.181511</v>
      </c>
      <c r="E361" s="425">
        <v>-55075656058.609718</v>
      </c>
      <c r="F361" s="445"/>
    </row>
    <row r="365" spans="3:25" x14ac:dyDescent="0.25">
      <c r="V365" s="29"/>
      <c r="W365" s="29"/>
      <c r="X365" s="29"/>
      <c r="Y365" s="29"/>
    </row>
  </sheetData>
  <mergeCells count="5">
    <mergeCell ref="D275:F275"/>
    <mergeCell ref="G275:H275"/>
    <mergeCell ref="D66:F66"/>
    <mergeCell ref="G66:I66"/>
    <mergeCell ref="C66:C6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0CC6B-1E63-7D43-9128-C500256E47AF}">
  <dimension ref="B2:U203"/>
  <sheetViews>
    <sheetView showGridLines="0" tabSelected="1" topLeftCell="A193" zoomScale="90" zoomScaleNormal="90" workbookViewId="0">
      <selection activeCell="J240" sqref="J240"/>
    </sheetView>
  </sheetViews>
  <sheetFormatPr defaultColWidth="11.19921875" defaultRowHeight="11.5" x14ac:dyDescent="0.25"/>
  <sheetData>
    <row r="2" spans="2:3" x14ac:dyDescent="0.25">
      <c r="B2" s="49" t="s">
        <v>406</v>
      </c>
      <c r="C2" s="49" t="s">
        <v>407</v>
      </c>
    </row>
    <row r="38" spans="2:3" x14ac:dyDescent="0.25">
      <c r="B38" s="49" t="s">
        <v>426</v>
      </c>
      <c r="C38" s="49" t="s">
        <v>411</v>
      </c>
    </row>
    <row r="80" spans="2:3" x14ac:dyDescent="0.25">
      <c r="B80" s="49" t="s">
        <v>427</v>
      </c>
      <c r="C80" s="49" t="s">
        <v>414</v>
      </c>
    </row>
    <row r="120" spans="2:21" x14ac:dyDescent="0.25">
      <c r="B120" s="49" t="s">
        <v>410</v>
      </c>
      <c r="C120" s="49" t="s">
        <v>415</v>
      </c>
      <c r="T120" s="49" t="s">
        <v>428</v>
      </c>
      <c r="U120" s="49" t="s">
        <v>416</v>
      </c>
    </row>
    <row r="160" spans="2:15" x14ac:dyDescent="0.25">
      <c r="B160" s="49" t="s">
        <v>429</v>
      </c>
      <c r="C160" s="49" t="s">
        <v>417</v>
      </c>
      <c r="N160" s="49" t="s">
        <v>430</v>
      </c>
      <c r="O160" s="49" t="s">
        <v>418</v>
      </c>
    </row>
    <row r="203" spans="2:3" x14ac:dyDescent="0.25">
      <c r="B203" s="49" t="s">
        <v>431</v>
      </c>
      <c r="C203" s="49" t="s">
        <v>419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ABFE82-09FF-46BF-97A2-091FE37FA416}">
  <dimension ref="A30:AG191"/>
  <sheetViews>
    <sheetView workbookViewId="0"/>
  </sheetViews>
  <sheetFormatPr defaultColWidth="9" defaultRowHeight="12.5" outlineLevelRow="1" x14ac:dyDescent="0.25"/>
  <cols>
    <col min="1" max="1" width="5.796875" style="141" customWidth="1"/>
    <col min="2" max="2" width="39.796875" style="141" customWidth="1"/>
    <col min="3" max="3" width="30.3984375" style="141" customWidth="1"/>
    <col min="4" max="4" width="21.3984375" style="141" bestFit="1" customWidth="1"/>
    <col min="5" max="5" width="15.59765625" style="141" bestFit="1" customWidth="1"/>
    <col min="6" max="6" width="18.59765625" style="141" bestFit="1" customWidth="1"/>
    <col min="7" max="7" width="9" style="141"/>
    <col min="8" max="9" width="14" style="141" bestFit="1" customWidth="1"/>
    <col min="10" max="10" width="13.59765625" style="141" bestFit="1" customWidth="1"/>
    <col min="11" max="11" width="14.3984375" style="141" bestFit="1" customWidth="1"/>
    <col min="12" max="12" width="14" style="141" bestFit="1" customWidth="1"/>
    <col min="13" max="13" width="14.3984375" style="141" bestFit="1" customWidth="1"/>
    <col min="14" max="17" width="15.59765625" style="141" bestFit="1" customWidth="1"/>
    <col min="18" max="18" width="14.59765625" style="141" bestFit="1" customWidth="1"/>
    <col min="19" max="20" width="15.59765625" style="141" bestFit="1" customWidth="1"/>
    <col min="21" max="21" width="14.59765625" style="141" bestFit="1" customWidth="1"/>
    <col min="22" max="22" width="15.59765625" style="141" bestFit="1" customWidth="1"/>
    <col min="23" max="23" width="14.59765625" style="141" bestFit="1" customWidth="1"/>
    <col min="24" max="25" width="15.59765625" style="141" bestFit="1" customWidth="1"/>
    <col min="26" max="26" width="14.59765625" style="141" bestFit="1" customWidth="1"/>
    <col min="27" max="28" width="14.3984375" style="141" bestFit="1" customWidth="1"/>
    <col min="29" max="29" width="14.59765625" style="141" bestFit="1" customWidth="1"/>
    <col min="30" max="30" width="15.59765625" style="141" bestFit="1" customWidth="1"/>
    <col min="31" max="31" width="14.3984375" style="141" bestFit="1" customWidth="1"/>
    <col min="32" max="32" width="9" style="141"/>
    <col min="33" max="33" width="10.59765625" style="141" bestFit="1" customWidth="1"/>
    <col min="34" max="16384" width="9" style="141"/>
  </cols>
  <sheetData>
    <row r="30" spans="1:31" s="161" customFormat="1" ht="13" x14ac:dyDescent="0.25">
      <c r="A30" s="160"/>
      <c r="B30" s="160" t="s">
        <v>186</v>
      </c>
    </row>
    <row r="32" spans="1:31" ht="13" x14ac:dyDescent="0.25">
      <c r="D32" s="162" t="s">
        <v>187</v>
      </c>
      <c r="E32" s="162"/>
      <c r="F32" s="163" t="s">
        <v>74</v>
      </c>
      <c r="G32" s="163" t="s">
        <v>14</v>
      </c>
      <c r="H32" s="162">
        <v>2022</v>
      </c>
      <c r="I32" s="162">
        <v>2023</v>
      </c>
      <c r="J32" s="162">
        <v>2024</v>
      </c>
      <c r="K32" s="162">
        <v>2025</v>
      </c>
      <c r="L32" s="162">
        <v>2026</v>
      </c>
      <c r="M32" s="162">
        <v>2027</v>
      </c>
      <c r="N32" s="162">
        <v>2028</v>
      </c>
      <c r="O32" s="162">
        <v>2029</v>
      </c>
      <c r="P32" s="162">
        <v>2030</v>
      </c>
      <c r="Q32" s="162">
        <v>2031</v>
      </c>
      <c r="R32" s="162">
        <v>2032</v>
      </c>
      <c r="S32" s="162">
        <v>2033</v>
      </c>
      <c r="T32" s="162">
        <v>2034</v>
      </c>
      <c r="U32" s="162">
        <v>2035</v>
      </c>
      <c r="V32" s="162">
        <v>2036</v>
      </c>
      <c r="W32" s="162">
        <v>2037</v>
      </c>
      <c r="X32" s="162">
        <v>2038</v>
      </c>
      <c r="Y32" s="162">
        <v>2039</v>
      </c>
      <c r="Z32" s="162">
        <v>2040</v>
      </c>
      <c r="AA32" s="162">
        <v>2041</v>
      </c>
      <c r="AB32" s="162">
        <v>2042</v>
      </c>
      <c r="AC32" s="162">
        <v>2043</v>
      </c>
      <c r="AD32" s="162">
        <v>2044</v>
      </c>
      <c r="AE32" s="162">
        <v>2045</v>
      </c>
    </row>
    <row r="33" spans="2:33" ht="13" x14ac:dyDescent="0.25">
      <c r="B33" s="141" t="str">
        <f>_xlfn.CONCAT("",F33)</f>
        <v>Under Contract</v>
      </c>
      <c r="D33" s="164" t="s">
        <v>188</v>
      </c>
      <c r="E33" s="164" t="s">
        <v>121</v>
      </c>
      <c r="F33" s="166" t="s">
        <v>121</v>
      </c>
      <c r="G33" s="143" t="s">
        <v>91</v>
      </c>
      <c r="H33" s="139">
        <f>H52</f>
        <v>4109776.6574235964</v>
      </c>
      <c r="I33" s="139">
        <f t="shared" ref="I33:AE33" si="0">I52</f>
        <v>8457138.0634552836</v>
      </c>
      <c r="J33" s="139">
        <f t="shared" si="0"/>
        <v>14398198.318270802</v>
      </c>
      <c r="K33" s="139">
        <f t="shared" si="0"/>
        <v>20740239.89692853</v>
      </c>
      <c r="L33" s="139">
        <f t="shared" si="0"/>
        <v>20724601.672312085</v>
      </c>
      <c r="M33" s="139">
        <f t="shared" si="0"/>
        <v>20658469.737521611</v>
      </c>
      <c r="N33" s="139">
        <f t="shared" si="0"/>
        <v>20593524.934957996</v>
      </c>
      <c r="O33" s="139">
        <f t="shared" si="0"/>
        <v>20529707.684730753</v>
      </c>
      <c r="P33" s="139">
        <f t="shared" si="0"/>
        <v>20466078.841503479</v>
      </c>
      <c r="Q33" s="139">
        <f t="shared" si="0"/>
        <v>20400290.995890789</v>
      </c>
      <c r="R33" s="139">
        <f t="shared" si="0"/>
        <v>20333753.073629756</v>
      </c>
      <c r="S33" s="139">
        <f t="shared" si="0"/>
        <v>19630656.829802915</v>
      </c>
      <c r="T33" s="139">
        <f t="shared" si="0"/>
        <v>19305516.124720633</v>
      </c>
      <c r="U33" s="139">
        <f t="shared" si="0"/>
        <v>19097658.770084575</v>
      </c>
      <c r="V33" s="139">
        <f t="shared" si="0"/>
        <v>18808679.466954857</v>
      </c>
      <c r="W33" s="139">
        <f t="shared" si="0"/>
        <v>18310023.189722322</v>
      </c>
      <c r="X33" s="139">
        <f t="shared" si="0"/>
        <v>17640215.606599171</v>
      </c>
      <c r="Y33" s="139">
        <f t="shared" si="0"/>
        <v>17067222.326565649</v>
      </c>
      <c r="Z33" s="139">
        <f t="shared" si="0"/>
        <v>16896451.212426037</v>
      </c>
      <c r="AA33" s="139">
        <f t="shared" si="0"/>
        <v>16843786.936390392</v>
      </c>
      <c r="AB33" s="139">
        <f t="shared" si="0"/>
        <v>15664597.877831243</v>
      </c>
      <c r="AC33" s="139">
        <f t="shared" si="0"/>
        <v>14745822.884986077</v>
      </c>
      <c r="AD33" s="139">
        <f t="shared" si="0"/>
        <v>14056509.102153484</v>
      </c>
      <c r="AE33" s="139">
        <f t="shared" si="0"/>
        <v>13938940.005360961</v>
      </c>
    </row>
    <row r="34" spans="2:33" x14ac:dyDescent="0.25">
      <c r="B34" s="141" t="str">
        <f>_xlfn.CONCAT(F34," Long-Term Plan ")</f>
        <v xml:space="preserve">2024 Long-Term Plan </v>
      </c>
      <c r="D34" s="164" t="s">
        <v>188</v>
      </c>
      <c r="E34" s="164" t="s">
        <v>189</v>
      </c>
      <c r="F34" s="166">
        <v>2024</v>
      </c>
      <c r="G34" s="143" t="s">
        <v>91</v>
      </c>
      <c r="H34" s="165">
        <f t="shared" ref="H34:H44" si="1">SUMIFS(H$53:H$75,$F$53:$F$75,"&gt;="&amp;$F34,$F$53:$F$75,"&lt;"&amp;$F35)</f>
        <v>0</v>
      </c>
      <c r="I34" s="165">
        <f t="shared" ref="I34:I44" si="2">SUMIFS(I$53:I$75,$F$53:$F$75,"&gt;="&amp;$F34,$F$53:$F$75,"&lt;"&amp;$F35)</f>
        <v>0</v>
      </c>
      <c r="J34" s="165">
        <f t="shared" ref="J34:J44" si="3">SUMIFS(J$53:J$75,$F$53:$F$75,"&gt;="&amp;$F34,$F$53:$F$75,"&lt;"&amp;$F35)</f>
        <v>0</v>
      </c>
      <c r="K34" s="165">
        <f>SUMIFS(K$53:K$75,$F$53:$F$75,"&gt;="&amp;$F34,$F$53:$F$75,"&lt;"&amp;$F35)</f>
        <v>1298816.5483301245</v>
      </c>
      <c r="L34" s="165">
        <f t="shared" ref="L34:L44" si="4">SUMIFS(L$53:L$75,$F$53:$F$75,"&gt;="&amp;$F34,$F$53:$F$75,"&lt;"&amp;$F35)</f>
        <v>1294994.4945464958</v>
      </c>
      <c r="M34" s="165">
        <f t="shared" ref="M34:M44" si="5">SUMIFS(M$53:M$75,$F$53:$F$75,"&gt;="&amp;$F34,$F$53:$F$75,"&lt;"&amp;$F35)</f>
        <v>1407360.3213401968</v>
      </c>
      <c r="N34" s="165">
        <f t="shared" ref="N34:N44" si="6">SUMIFS(N$53:N$75,$F$53:$F$75,"&gt;="&amp;$F34,$F$53:$F$75,"&lt;"&amp;$F35)</f>
        <v>1400117.8485238617</v>
      </c>
      <c r="O34" s="165">
        <f t="shared" ref="O34:O44" si="7">SUMIFS(O$53:O$75,$F$53:$F$75,"&gt;="&amp;$F34,$F$53:$F$75,"&lt;"&amp;$F35)</f>
        <v>1392952.3742347076</v>
      </c>
      <c r="P34" s="165">
        <f t="shared" ref="P34:P44" si="8">SUMIFS(P$53:P$75,$F$53:$F$75,"&gt;="&amp;$F34,$F$53:$F$75,"&lt;"&amp;$F35)</f>
        <v>1385812.555949742</v>
      </c>
      <c r="Q34" s="165">
        <f t="shared" ref="Q34:Q44" si="9">SUMIFS(Q$53:Q$75,$F$53:$F$75,"&gt;="&amp;$F34,$F$53:$F$75,"&lt;"&amp;$F35)</f>
        <v>1378598.6129770286</v>
      </c>
      <c r="R34" s="165">
        <f t="shared" ref="R34:R44" si="10">SUMIFS(R$53:R$75,$F$53:$F$75,"&gt;="&amp;$F34,$F$53:$F$75,"&lt;"&amp;$F35)</f>
        <v>1371383.7010518166</v>
      </c>
      <c r="S34" s="165">
        <f t="shared" ref="S34:S44" si="11">SUMIFS(S$53:S$75,$F$53:$F$75,"&gt;="&amp;$F34,$F$53:$F$75,"&lt;"&amp;$F35)</f>
        <v>1364204.5274813687</v>
      </c>
      <c r="T34" s="165">
        <f t="shared" ref="T34:T44" si="12">SUMIFS(T$53:T$75,$F$53:$F$75,"&gt;="&amp;$F34,$F$53:$F$75,"&lt;"&amp;$F35)</f>
        <v>1357155.3772876873</v>
      </c>
      <c r="U34" s="165">
        <f t="shared" ref="U34:U44" si="13">SUMIFS(U$53:U$75,$F$53:$F$75,"&gt;="&amp;$F34,$F$53:$F$75,"&lt;"&amp;$F35)</f>
        <v>1350172.8788101422</v>
      </c>
      <c r="V34" s="165">
        <f t="shared" ref="V34:V44" si="14">SUMIFS(V$53:V$75,$F$53:$F$75,"&gt;="&amp;$F34,$F$53:$F$75,"&lt;"&amp;$F35)</f>
        <v>1343260.5750138003</v>
      </c>
      <c r="W34" s="165">
        <f t="shared" ref="W34:W44" si="15">SUMIFS(W$53:W$75,$F$53:$F$75,"&gt;="&amp;$F34,$F$53:$F$75,"&lt;"&amp;$F35)</f>
        <v>1336428.0469506271</v>
      </c>
      <c r="X34" s="165">
        <f t="shared" ref="X34:X44" si="16">SUMIFS(X$53:X$75,$F$53:$F$75,"&gt;="&amp;$F34,$F$53:$F$75,"&lt;"&amp;$F35)</f>
        <v>1329684.1108549584</v>
      </c>
      <c r="Y34" s="165">
        <f t="shared" ref="Y34:Y44" si="17">SUMIFS(Y$53:Y$75,$F$53:$F$75,"&gt;="&amp;$F34,$F$53:$F$75,"&lt;"&amp;$F35)</f>
        <v>1323006.9870344193</v>
      </c>
      <c r="Z34" s="165">
        <f t="shared" ref="Z34:Z44" si="18">SUMIFS(Z$53:Z$75,$F$53:$F$75,"&gt;="&amp;$F34,$F$53:$F$75,"&lt;"&amp;$F35)</f>
        <v>495148.84619323513</v>
      </c>
      <c r="AA34" s="165">
        <f t="shared" ref="AA34:AA44" si="19">SUMIFS(AA$53:AA$75,$F$53:$F$75,"&gt;="&amp;$F34,$F$53:$F$75,"&lt;"&amp;$F35)</f>
        <v>492671.40983204101</v>
      </c>
      <c r="AB34" s="165">
        <f t="shared" ref="AB34:AB44" si="20">SUMIFS(AB$53:AB$75,$F$53:$F$75,"&gt;="&amp;$F34,$F$53:$F$75,"&lt;"&amp;$F35)</f>
        <v>490208.62905707967</v>
      </c>
      <c r="AC34" s="165">
        <f t="shared" ref="AC34:AC44" si="21">SUMIFS(AC$53:AC$75,$F$53:$F$75,"&gt;="&amp;$F34,$F$53:$F$75,"&lt;"&amp;$F35)</f>
        <v>487757.90497252758</v>
      </c>
      <c r="AD34" s="165">
        <f t="shared" ref="AD34:AD44" si="22">SUMIFS(AD$53:AD$75,$F$53:$F$75,"&gt;="&amp;$F34,$F$53:$F$75,"&lt;"&amp;$F35)</f>
        <v>485319.1929925062</v>
      </c>
      <c r="AE34" s="165">
        <f t="shared" ref="AE34:AE44" si="23">SUMIFS(AE$53:AE$75,$F$53:$F$75,"&gt;="&amp;$F34,$F$53:$F$75,"&lt;"&amp;$F35)</f>
        <v>0</v>
      </c>
    </row>
    <row r="35" spans="2:33" x14ac:dyDescent="0.25">
      <c r="B35" s="141" t="str">
        <f t="shared" ref="B35:B44" si="24">_xlfn.CONCAT(F35," Long-Term Plan ")</f>
        <v xml:space="preserve">2026 Long-Term Plan </v>
      </c>
      <c r="D35" s="164" t="s">
        <v>188</v>
      </c>
      <c r="E35" s="164" t="s">
        <v>189</v>
      </c>
      <c r="F35" s="166">
        <v>2026</v>
      </c>
      <c r="G35" s="143" t="s">
        <v>91</v>
      </c>
      <c r="H35" s="165">
        <f t="shared" si="1"/>
        <v>0</v>
      </c>
      <c r="I35" s="165">
        <f t="shared" si="2"/>
        <v>0</v>
      </c>
      <c r="J35" s="165">
        <f t="shared" si="3"/>
        <v>0</v>
      </c>
      <c r="K35" s="165">
        <f t="shared" ref="K35:K44" si="25">SUMIFS(K$53:K$75,$F$53:$F$75,"&gt;="&amp;$F35,$F$53:$F$75,"&lt;"&amp;$F36)</f>
        <v>0</v>
      </c>
      <c r="L35" s="165">
        <f t="shared" si="4"/>
        <v>6014654.3386793258</v>
      </c>
      <c r="M35" s="165">
        <f t="shared" si="5"/>
        <v>11696132.570755754</v>
      </c>
      <c r="N35" s="165">
        <f t="shared" si="6"/>
        <v>11817674.843552031</v>
      </c>
      <c r="O35" s="165">
        <f t="shared" si="7"/>
        <v>11905065.282255383</v>
      </c>
      <c r="P35" s="165">
        <f t="shared" si="8"/>
        <v>11869129.84322853</v>
      </c>
      <c r="Q35" s="165">
        <f t="shared" si="9"/>
        <v>11832425.11713339</v>
      </c>
      <c r="R35" s="165">
        <f t="shared" si="10"/>
        <v>11795574.945190556</v>
      </c>
      <c r="S35" s="165">
        <f t="shared" si="11"/>
        <v>11758894.324375592</v>
      </c>
      <c r="T35" s="165">
        <f t="shared" si="12"/>
        <v>11723198.312866097</v>
      </c>
      <c r="U35" s="165">
        <f t="shared" si="13"/>
        <v>11687944.203580283</v>
      </c>
      <c r="V35" s="165">
        <f t="shared" si="14"/>
        <v>11653165.126572646</v>
      </c>
      <c r="W35" s="165">
        <f t="shared" si="15"/>
        <v>11618947.000383271</v>
      </c>
      <c r="X35" s="165">
        <f t="shared" si="16"/>
        <v>11585369.831643142</v>
      </c>
      <c r="Y35" s="165">
        <f t="shared" si="17"/>
        <v>11552247.172382582</v>
      </c>
      <c r="Z35" s="165">
        <f t="shared" si="18"/>
        <v>11519524.031404089</v>
      </c>
      <c r="AA35" s="165">
        <f t="shared" si="19"/>
        <v>10259824.022527546</v>
      </c>
      <c r="AB35" s="165">
        <f t="shared" si="20"/>
        <v>9195275.2628958151</v>
      </c>
      <c r="AC35" s="165">
        <f t="shared" si="21"/>
        <v>9174359.0739123859</v>
      </c>
      <c r="AD35" s="165">
        <f t="shared" si="22"/>
        <v>9153542.9435338043</v>
      </c>
      <c r="AE35" s="165">
        <f t="shared" si="23"/>
        <v>9132792.4456414729</v>
      </c>
    </row>
    <row r="36" spans="2:33" x14ac:dyDescent="0.25">
      <c r="B36" s="141" t="str">
        <f t="shared" si="24"/>
        <v xml:space="preserve">2028 Long-Term Plan </v>
      </c>
      <c r="D36" s="164" t="s">
        <v>188</v>
      </c>
      <c r="E36" s="164" t="s">
        <v>189</v>
      </c>
      <c r="F36" s="166">
        <f>F35+2</f>
        <v>2028</v>
      </c>
      <c r="G36" s="143" t="s">
        <v>91</v>
      </c>
      <c r="H36" s="165">
        <f t="shared" si="1"/>
        <v>0</v>
      </c>
      <c r="I36" s="165">
        <f t="shared" si="2"/>
        <v>0</v>
      </c>
      <c r="J36" s="165">
        <f t="shared" si="3"/>
        <v>0</v>
      </c>
      <c r="K36" s="165">
        <f t="shared" si="25"/>
        <v>0</v>
      </c>
      <c r="L36" s="165">
        <f t="shared" si="4"/>
        <v>0</v>
      </c>
      <c r="M36" s="165">
        <f t="shared" si="5"/>
        <v>0</v>
      </c>
      <c r="N36" s="165">
        <f t="shared" si="6"/>
        <v>5196611.2812088048</v>
      </c>
      <c r="O36" s="165">
        <f t="shared" si="7"/>
        <v>10697811.462950543</v>
      </c>
      <c r="P36" s="165">
        <f t="shared" si="8"/>
        <v>10791570.122745447</v>
      </c>
      <c r="Q36" s="165">
        <f t="shared" si="9"/>
        <v>10907763.248863697</v>
      </c>
      <c r="R36" s="165">
        <f t="shared" si="10"/>
        <v>10875752.305596538</v>
      </c>
      <c r="S36" s="165">
        <f t="shared" si="11"/>
        <v>10843886.942815199</v>
      </c>
      <c r="T36" s="165">
        <f t="shared" si="12"/>
        <v>10812918.97928606</v>
      </c>
      <c r="U36" s="165">
        <f t="shared" si="13"/>
        <v>10782348.212944783</v>
      </c>
      <c r="V36" s="165">
        <f t="shared" si="14"/>
        <v>10752205.397487253</v>
      </c>
      <c r="W36" s="165">
        <f t="shared" si="15"/>
        <v>10722570.025193337</v>
      </c>
      <c r="X36" s="165">
        <f t="shared" si="16"/>
        <v>10693516.18941685</v>
      </c>
      <c r="Y36" s="165">
        <f t="shared" si="17"/>
        <v>10664872.050393037</v>
      </c>
      <c r="Z36" s="165">
        <f t="shared" si="18"/>
        <v>10636587.02539916</v>
      </c>
      <c r="AA36" s="165">
        <f t="shared" si="19"/>
        <v>10608421.897201631</v>
      </c>
      <c r="AB36" s="165">
        <f t="shared" si="20"/>
        <v>10580446.382349093</v>
      </c>
      <c r="AC36" s="165">
        <f t="shared" si="21"/>
        <v>9514288.73372899</v>
      </c>
      <c r="AD36" s="165">
        <f t="shared" si="22"/>
        <v>8245793.0032877531</v>
      </c>
      <c r="AE36" s="165">
        <f t="shared" si="23"/>
        <v>8229584.9132647905</v>
      </c>
    </row>
    <row r="37" spans="2:33" x14ac:dyDescent="0.25">
      <c r="B37" s="141" t="str">
        <f t="shared" si="24"/>
        <v xml:space="preserve">2030 Long-Term Plan </v>
      </c>
      <c r="D37" s="164" t="s">
        <v>188</v>
      </c>
      <c r="E37" s="164" t="s">
        <v>189</v>
      </c>
      <c r="F37" s="166">
        <f t="shared" ref="F37:F44" si="26">F36+2</f>
        <v>2030</v>
      </c>
      <c r="G37" s="143" t="s">
        <v>91</v>
      </c>
      <c r="H37" s="165">
        <f t="shared" si="1"/>
        <v>0</v>
      </c>
      <c r="I37" s="165">
        <f t="shared" si="2"/>
        <v>0</v>
      </c>
      <c r="J37" s="165">
        <f t="shared" si="3"/>
        <v>0</v>
      </c>
      <c r="K37" s="165">
        <f t="shared" si="25"/>
        <v>0</v>
      </c>
      <c r="L37" s="165">
        <f t="shared" si="4"/>
        <v>0</v>
      </c>
      <c r="M37" s="165">
        <f t="shared" si="5"/>
        <v>0</v>
      </c>
      <c r="N37" s="165">
        <f t="shared" si="6"/>
        <v>0</v>
      </c>
      <c r="O37" s="165">
        <f t="shared" si="7"/>
        <v>0</v>
      </c>
      <c r="P37" s="165">
        <f t="shared" si="8"/>
        <v>6928789.3012535991</v>
      </c>
      <c r="Q37" s="165">
        <f t="shared" si="9"/>
        <v>13503286.307008019</v>
      </c>
      <c r="R37" s="165">
        <f t="shared" si="10"/>
        <v>13617474.933140717</v>
      </c>
      <c r="S37" s="165">
        <f t="shared" si="11"/>
        <v>13681435.964214675</v>
      </c>
      <c r="T37" s="165">
        <f t="shared" si="12"/>
        <v>13647836.867046598</v>
      </c>
      <c r="U37" s="165">
        <f t="shared" si="13"/>
        <v>13614709.9506067</v>
      </c>
      <c r="V37" s="165">
        <f t="shared" si="14"/>
        <v>13582094.581705466</v>
      </c>
      <c r="W37" s="165">
        <f t="shared" si="15"/>
        <v>13550091.781424545</v>
      </c>
      <c r="X37" s="165">
        <f t="shared" si="16"/>
        <v>13518795.907742228</v>
      </c>
      <c r="Y37" s="165">
        <f t="shared" si="17"/>
        <v>13487990.435500963</v>
      </c>
      <c r="Z37" s="165">
        <f t="shared" si="18"/>
        <v>13457611.908886915</v>
      </c>
      <c r="AA37" s="165">
        <f t="shared" si="19"/>
        <v>13427358.010813955</v>
      </c>
      <c r="AB37" s="165">
        <f t="shared" si="20"/>
        <v>13397317.121981243</v>
      </c>
      <c r="AC37" s="165">
        <f t="shared" si="21"/>
        <v>13367419.475839034</v>
      </c>
      <c r="AD37" s="165">
        <f t="shared" si="22"/>
        <v>13337664.729159754</v>
      </c>
      <c r="AE37" s="165">
        <f t="shared" si="23"/>
        <v>12062027.771640602</v>
      </c>
    </row>
    <row r="38" spans="2:33" x14ac:dyDescent="0.25">
      <c r="B38" s="141" t="str">
        <f t="shared" si="24"/>
        <v xml:space="preserve">2032 Long-Term Plan </v>
      </c>
      <c r="D38" s="164" t="s">
        <v>188</v>
      </c>
      <c r="E38" s="164" t="s">
        <v>189</v>
      </c>
      <c r="F38" s="166">
        <f t="shared" si="26"/>
        <v>2032</v>
      </c>
      <c r="G38" s="143" t="s">
        <v>91</v>
      </c>
      <c r="H38" s="165">
        <f t="shared" si="1"/>
        <v>0</v>
      </c>
      <c r="I38" s="165">
        <f t="shared" si="2"/>
        <v>0</v>
      </c>
      <c r="J38" s="165">
        <f t="shared" si="3"/>
        <v>0</v>
      </c>
      <c r="K38" s="165">
        <f t="shared" si="25"/>
        <v>0</v>
      </c>
      <c r="L38" s="165">
        <f t="shared" si="4"/>
        <v>0</v>
      </c>
      <c r="M38" s="165">
        <f t="shared" si="5"/>
        <v>0</v>
      </c>
      <c r="N38" s="165">
        <f t="shared" si="6"/>
        <v>0</v>
      </c>
      <c r="O38" s="165">
        <f t="shared" si="7"/>
        <v>0</v>
      </c>
      <c r="P38" s="165">
        <f t="shared" si="8"/>
        <v>0</v>
      </c>
      <c r="Q38" s="165">
        <f t="shared" si="9"/>
        <v>0</v>
      </c>
      <c r="R38" s="165">
        <f t="shared" si="10"/>
        <v>7291817.4163754676</v>
      </c>
      <c r="S38" s="165">
        <f t="shared" si="11"/>
        <v>15368503.462866422</v>
      </c>
      <c r="T38" s="165">
        <f t="shared" si="12"/>
        <v>15430825.219741249</v>
      </c>
      <c r="U38" s="165">
        <f t="shared" si="13"/>
        <v>15492654.938735124</v>
      </c>
      <c r="V38" s="165">
        <f t="shared" si="14"/>
        <v>15456439.259642752</v>
      </c>
      <c r="W38" s="165">
        <f t="shared" si="15"/>
        <v>15420915.995494898</v>
      </c>
      <c r="X38" s="165">
        <f t="shared" si="16"/>
        <v>15386192.651766857</v>
      </c>
      <c r="Y38" s="165">
        <f t="shared" si="17"/>
        <v>15352022.911869306</v>
      </c>
      <c r="Z38" s="165">
        <f t="shared" si="18"/>
        <v>15318334.635558069</v>
      </c>
      <c r="AA38" s="165">
        <f t="shared" si="19"/>
        <v>15284783.762566345</v>
      </c>
      <c r="AB38" s="165">
        <f t="shared" si="20"/>
        <v>15251470.922241705</v>
      </c>
      <c r="AC38" s="165">
        <f t="shared" si="21"/>
        <v>15218316.722488791</v>
      </c>
      <c r="AD38" s="165">
        <f t="shared" si="22"/>
        <v>15185320.793379452</v>
      </c>
      <c r="AE38" s="165">
        <f t="shared" si="23"/>
        <v>15152426.054168135</v>
      </c>
    </row>
    <row r="39" spans="2:33" x14ac:dyDescent="0.25">
      <c r="B39" s="141" t="str">
        <f t="shared" si="24"/>
        <v xml:space="preserve">2034 Long-Term Plan </v>
      </c>
      <c r="D39" s="164" t="s">
        <v>188</v>
      </c>
      <c r="E39" s="164" t="s">
        <v>189</v>
      </c>
      <c r="F39" s="166">
        <f t="shared" si="26"/>
        <v>2034</v>
      </c>
      <c r="G39" s="143" t="s">
        <v>91</v>
      </c>
      <c r="H39" s="165">
        <f t="shared" si="1"/>
        <v>0</v>
      </c>
      <c r="I39" s="165">
        <f t="shared" si="2"/>
        <v>0</v>
      </c>
      <c r="J39" s="165">
        <f t="shared" si="3"/>
        <v>0</v>
      </c>
      <c r="K39" s="165">
        <f t="shared" si="25"/>
        <v>0</v>
      </c>
      <c r="L39" s="165">
        <f t="shared" si="4"/>
        <v>0</v>
      </c>
      <c r="M39" s="165">
        <f t="shared" si="5"/>
        <v>0</v>
      </c>
      <c r="N39" s="165">
        <f t="shared" si="6"/>
        <v>0</v>
      </c>
      <c r="O39" s="165">
        <f t="shared" si="7"/>
        <v>0</v>
      </c>
      <c r="P39" s="165">
        <f t="shared" si="8"/>
        <v>0</v>
      </c>
      <c r="Q39" s="165">
        <f t="shared" si="9"/>
        <v>0</v>
      </c>
      <c r="R39" s="165">
        <f t="shared" si="10"/>
        <v>0</v>
      </c>
      <c r="S39" s="165">
        <f t="shared" si="11"/>
        <v>0</v>
      </c>
      <c r="T39" s="165">
        <f t="shared" si="12"/>
        <v>8391722.5590443537</v>
      </c>
      <c r="U39" s="165">
        <f t="shared" si="13"/>
        <v>15256921.451691652</v>
      </c>
      <c r="V39" s="165">
        <f t="shared" si="14"/>
        <v>15318504.507017719</v>
      </c>
      <c r="W39" s="165">
        <f t="shared" si="15"/>
        <v>15379773.392479438</v>
      </c>
      <c r="X39" s="165">
        <f t="shared" si="16"/>
        <v>15343253.278470967</v>
      </c>
      <c r="Y39" s="165">
        <f t="shared" si="17"/>
        <v>15307294.820125271</v>
      </c>
      <c r="Z39" s="165">
        <f t="shared" si="18"/>
        <v>15271825.90738281</v>
      </c>
      <c r="AA39" s="165">
        <f t="shared" si="19"/>
        <v>15236503.404444825</v>
      </c>
      <c r="AB39" s="165">
        <f t="shared" si="20"/>
        <v>15201427.574554499</v>
      </c>
      <c r="AC39" s="165">
        <f t="shared" si="21"/>
        <v>15166519.222774234</v>
      </c>
      <c r="AD39" s="165">
        <f t="shared" si="22"/>
        <v>15131777.936414115</v>
      </c>
      <c r="AE39" s="165">
        <f t="shared" si="23"/>
        <v>15097146.798865009</v>
      </c>
    </row>
    <row r="40" spans="2:33" x14ac:dyDescent="0.25">
      <c r="B40" s="141" t="str">
        <f t="shared" si="24"/>
        <v xml:space="preserve">2036 Long-Term Plan </v>
      </c>
      <c r="D40" s="164" t="s">
        <v>188</v>
      </c>
      <c r="E40" s="164" t="s">
        <v>189</v>
      </c>
      <c r="F40" s="166">
        <f t="shared" si="26"/>
        <v>2036</v>
      </c>
      <c r="G40" s="143" t="s">
        <v>91</v>
      </c>
      <c r="H40" s="165">
        <f t="shared" si="1"/>
        <v>0</v>
      </c>
      <c r="I40" s="165">
        <f t="shared" si="2"/>
        <v>0</v>
      </c>
      <c r="J40" s="165">
        <f t="shared" si="3"/>
        <v>0</v>
      </c>
      <c r="K40" s="165">
        <f t="shared" si="25"/>
        <v>0</v>
      </c>
      <c r="L40" s="165">
        <f t="shared" si="4"/>
        <v>0</v>
      </c>
      <c r="M40" s="165">
        <f t="shared" si="5"/>
        <v>0</v>
      </c>
      <c r="N40" s="165">
        <f t="shared" si="6"/>
        <v>0</v>
      </c>
      <c r="O40" s="165">
        <f t="shared" si="7"/>
        <v>0</v>
      </c>
      <c r="P40" s="165">
        <f t="shared" si="8"/>
        <v>0</v>
      </c>
      <c r="Q40" s="165">
        <f t="shared" si="9"/>
        <v>0</v>
      </c>
      <c r="R40" s="165">
        <f t="shared" si="10"/>
        <v>0</v>
      </c>
      <c r="S40" s="165">
        <f t="shared" si="11"/>
        <v>0</v>
      </c>
      <c r="T40" s="165">
        <f t="shared" si="12"/>
        <v>0</v>
      </c>
      <c r="U40" s="165">
        <f t="shared" si="13"/>
        <v>0</v>
      </c>
      <c r="V40" s="165">
        <f t="shared" si="14"/>
        <v>7387165.1719830185</v>
      </c>
      <c r="W40" s="165">
        <f t="shared" si="15"/>
        <v>13455242.788087189</v>
      </c>
      <c r="X40" s="165">
        <f t="shared" si="16"/>
        <v>13526015.501892362</v>
      </c>
      <c r="Y40" s="165">
        <f t="shared" si="17"/>
        <v>13596268.622386605</v>
      </c>
      <c r="Z40" s="165">
        <f t="shared" si="18"/>
        <v>13568355.062603101</v>
      </c>
      <c r="AA40" s="165">
        <f t="shared" si="19"/>
        <v>13540553.569096297</v>
      </c>
      <c r="AB40" s="165">
        <f t="shared" si="20"/>
        <v>13512953.33720086</v>
      </c>
      <c r="AC40" s="165">
        <f t="shared" si="21"/>
        <v>13485484.089537697</v>
      </c>
      <c r="AD40" s="165">
        <f t="shared" si="22"/>
        <v>13458145.543331807</v>
      </c>
      <c r="AE40" s="165">
        <f t="shared" si="23"/>
        <v>13430887.148170166</v>
      </c>
    </row>
    <row r="41" spans="2:33" x14ac:dyDescent="0.25">
      <c r="B41" s="141" t="str">
        <f t="shared" si="24"/>
        <v xml:space="preserve">2038 Long-Term Plan </v>
      </c>
      <c r="D41" s="164" t="s">
        <v>188</v>
      </c>
      <c r="E41" s="164" t="s">
        <v>189</v>
      </c>
      <c r="F41" s="166">
        <f t="shared" si="26"/>
        <v>2038</v>
      </c>
      <c r="G41" s="143" t="s">
        <v>91</v>
      </c>
      <c r="H41" s="165">
        <f t="shared" si="1"/>
        <v>0</v>
      </c>
      <c r="I41" s="165">
        <f t="shared" si="2"/>
        <v>0</v>
      </c>
      <c r="J41" s="165">
        <f t="shared" si="3"/>
        <v>0</v>
      </c>
      <c r="K41" s="165">
        <f t="shared" si="25"/>
        <v>0</v>
      </c>
      <c r="L41" s="165">
        <f t="shared" si="4"/>
        <v>0</v>
      </c>
      <c r="M41" s="165">
        <f t="shared" si="5"/>
        <v>0</v>
      </c>
      <c r="N41" s="165">
        <f t="shared" si="6"/>
        <v>0</v>
      </c>
      <c r="O41" s="165">
        <f t="shared" si="7"/>
        <v>0</v>
      </c>
      <c r="P41" s="165">
        <f t="shared" si="8"/>
        <v>0</v>
      </c>
      <c r="Q41" s="165">
        <f t="shared" si="9"/>
        <v>0</v>
      </c>
      <c r="R41" s="165">
        <f t="shared" si="10"/>
        <v>0</v>
      </c>
      <c r="S41" s="165">
        <f t="shared" si="11"/>
        <v>0</v>
      </c>
      <c r="T41" s="165">
        <f t="shared" si="12"/>
        <v>0</v>
      </c>
      <c r="U41" s="165">
        <f t="shared" si="13"/>
        <v>0</v>
      </c>
      <c r="V41" s="165">
        <f t="shared" si="14"/>
        <v>0</v>
      </c>
      <c r="W41" s="165">
        <f t="shared" si="15"/>
        <v>0</v>
      </c>
      <c r="X41" s="165">
        <f t="shared" si="16"/>
        <v>5381793.8101312462</v>
      </c>
      <c r="Y41" s="165">
        <f t="shared" si="17"/>
        <v>9749800.0784561038</v>
      </c>
      <c r="Z41" s="165">
        <f t="shared" si="18"/>
        <v>9824672.7933310308</v>
      </c>
      <c r="AA41" s="165">
        <f t="shared" si="19"/>
        <v>9898657.8694659583</v>
      </c>
      <c r="AB41" s="165">
        <f t="shared" si="20"/>
        <v>9874230.3445462286</v>
      </c>
      <c r="AC41" s="165">
        <f t="shared" si="21"/>
        <v>9849919.8220641632</v>
      </c>
      <c r="AD41" s="165">
        <f t="shared" si="22"/>
        <v>9825725.9953469839</v>
      </c>
      <c r="AE41" s="165">
        <f t="shared" si="23"/>
        <v>9801611.8733453676</v>
      </c>
    </row>
    <row r="42" spans="2:33" x14ac:dyDescent="0.25">
      <c r="B42" s="141" t="str">
        <f t="shared" si="24"/>
        <v xml:space="preserve">2040 Long-Term Plan </v>
      </c>
      <c r="D42" s="164" t="s">
        <v>188</v>
      </c>
      <c r="E42" s="164" t="s">
        <v>189</v>
      </c>
      <c r="F42" s="166">
        <f t="shared" si="26"/>
        <v>2040</v>
      </c>
      <c r="G42" s="143" t="s">
        <v>91</v>
      </c>
      <c r="H42" s="165">
        <f t="shared" si="1"/>
        <v>0</v>
      </c>
      <c r="I42" s="165">
        <f t="shared" si="2"/>
        <v>0</v>
      </c>
      <c r="J42" s="165">
        <f t="shared" si="3"/>
        <v>0</v>
      </c>
      <c r="K42" s="165">
        <f t="shared" si="25"/>
        <v>0</v>
      </c>
      <c r="L42" s="165">
        <f t="shared" si="4"/>
        <v>0</v>
      </c>
      <c r="M42" s="165">
        <f t="shared" si="5"/>
        <v>0</v>
      </c>
      <c r="N42" s="165">
        <f t="shared" si="6"/>
        <v>0</v>
      </c>
      <c r="O42" s="165">
        <f t="shared" si="7"/>
        <v>0</v>
      </c>
      <c r="P42" s="165">
        <f t="shared" si="8"/>
        <v>0</v>
      </c>
      <c r="Q42" s="165">
        <f t="shared" si="9"/>
        <v>0</v>
      </c>
      <c r="R42" s="165">
        <f t="shared" si="10"/>
        <v>0</v>
      </c>
      <c r="S42" s="165">
        <f t="shared" si="11"/>
        <v>0</v>
      </c>
      <c r="T42" s="165">
        <f t="shared" si="12"/>
        <v>0</v>
      </c>
      <c r="U42" s="165">
        <f t="shared" si="13"/>
        <v>0</v>
      </c>
      <c r="V42" s="165">
        <f t="shared" si="14"/>
        <v>0</v>
      </c>
      <c r="W42" s="165">
        <f t="shared" si="15"/>
        <v>0</v>
      </c>
      <c r="X42" s="165">
        <f t="shared" si="16"/>
        <v>0</v>
      </c>
      <c r="Y42" s="165">
        <f t="shared" si="17"/>
        <v>0</v>
      </c>
      <c r="Z42" s="165">
        <f t="shared" si="18"/>
        <v>4379499.7862888612</v>
      </c>
      <c r="AA42" s="165">
        <f t="shared" si="19"/>
        <v>8747586.6317267828</v>
      </c>
      <c r="AB42" s="165">
        <f t="shared" si="20"/>
        <v>8822483.1576109584</v>
      </c>
      <c r="AC42" s="165">
        <f t="shared" si="21"/>
        <v>8896507.8840249032</v>
      </c>
      <c r="AD42" s="165">
        <f t="shared" si="22"/>
        <v>8872070.1241361815</v>
      </c>
      <c r="AE42" s="165">
        <f t="shared" si="23"/>
        <v>8847717.3036650531</v>
      </c>
    </row>
    <row r="43" spans="2:33" x14ac:dyDescent="0.25">
      <c r="B43" s="141" t="str">
        <f t="shared" si="24"/>
        <v xml:space="preserve">2042 Long-Term Plan </v>
      </c>
      <c r="D43" s="164" t="s">
        <v>188</v>
      </c>
      <c r="E43" s="164" t="s">
        <v>189</v>
      </c>
      <c r="F43" s="166">
        <f t="shared" si="26"/>
        <v>2042</v>
      </c>
      <c r="G43" s="143" t="s">
        <v>91</v>
      </c>
      <c r="H43" s="165">
        <f t="shared" si="1"/>
        <v>0</v>
      </c>
      <c r="I43" s="165">
        <f t="shared" si="2"/>
        <v>0</v>
      </c>
      <c r="J43" s="165">
        <f t="shared" si="3"/>
        <v>0</v>
      </c>
      <c r="K43" s="165">
        <f t="shared" si="25"/>
        <v>0</v>
      </c>
      <c r="L43" s="165">
        <f t="shared" si="4"/>
        <v>0</v>
      </c>
      <c r="M43" s="165">
        <f t="shared" si="5"/>
        <v>0</v>
      </c>
      <c r="N43" s="165">
        <f t="shared" si="6"/>
        <v>0</v>
      </c>
      <c r="O43" s="165">
        <f t="shared" si="7"/>
        <v>0</v>
      </c>
      <c r="P43" s="165">
        <f t="shared" si="8"/>
        <v>0</v>
      </c>
      <c r="Q43" s="165">
        <f t="shared" si="9"/>
        <v>0</v>
      </c>
      <c r="R43" s="165">
        <f t="shared" si="10"/>
        <v>0</v>
      </c>
      <c r="S43" s="165">
        <f t="shared" si="11"/>
        <v>0</v>
      </c>
      <c r="T43" s="165">
        <f t="shared" si="12"/>
        <v>0</v>
      </c>
      <c r="U43" s="165">
        <f t="shared" si="13"/>
        <v>0</v>
      </c>
      <c r="V43" s="165">
        <f t="shared" si="14"/>
        <v>0</v>
      </c>
      <c r="W43" s="165">
        <f t="shared" si="15"/>
        <v>0</v>
      </c>
      <c r="X43" s="165">
        <f t="shared" si="16"/>
        <v>0</v>
      </c>
      <c r="Y43" s="165">
        <f t="shared" si="17"/>
        <v>0</v>
      </c>
      <c r="Z43" s="165">
        <f t="shared" si="18"/>
        <v>0</v>
      </c>
      <c r="AA43" s="165">
        <f t="shared" si="19"/>
        <v>0</v>
      </c>
      <c r="AB43" s="165">
        <f t="shared" si="20"/>
        <v>4379489.8928953595</v>
      </c>
      <c r="AC43" s="165">
        <f t="shared" si="21"/>
        <v>4368109.8795819646</v>
      </c>
      <c r="AD43" s="165">
        <f t="shared" si="22"/>
        <v>4454379.7608755473</v>
      </c>
      <c r="AE43" s="165">
        <f t="shared" si="23"/>
        <v>4442111.5532181039</v>
      </c>
    </row>
    <row r="44" spans="2:33" x14ac:dyDescent="0.25">
      <c r="B44" s="141" t="str">
        <f t="shared" si="24"/>
        <v xml:space="preserve">2044 Long-Term Plan </v>
      </c>
      <c r="D44" s="164" t="s">
        <v>188</v>
      </c>
      <c r="E44" s="164" t="s">
        <v>189</v>
      </c>
      <c r="F44" s="166">
        <f t="shared" si="26"/>
        <v>2044</v>
      </c>
      <c r="G44" s="143" t="s">
        <v>91</v>
      </c>
      <c r="H44" s="165">
        <f t="shared" si="1"/>
        <v>0</v>
      </c>
      <c r="I44" s="165">
        <f t="shared" si="2"/>
        <v>0</v>
      </c>
      <c r="J44" s="165">
        <f t="shared" si="3"/>
        <v>0</v>
      </c>
      <c r="K44" s="165">
        <f t="shared" si="25"/>
        <v>0</v>
      </c>
      <c r="L44" s="165">
        <f t="shared" si="4"/>
        <v>0</v>
      </c>
      <c r="M44" s="165">
        <f t="shared" si="5"/>
        <v>0</v>
      </c>
      <c r="N44" s="165">
        <f t="shared" si="6"/>
        <v>0</v>
      </c>
      <c r="O44" s="165">
        <f t="shared" si="7"/>
        <v>0</v>
      </c>
      <c r="P44" s="165">
        <f t="shared" si="8"/>
        <v>0</v>
      </c>
      <c r="Q44" s="165">
        <f t="shared" si="9"/>
        <v>0</v>
      </c>
      <c r="R44" s="165">
        <f t="shared" si="10"/>
        <v>0</v>
      </c>
      <c r="S44" s="165">
        <f t="shared" si="11"/>
        <v>0</v>
      </c>
      <c r="T44" s="165">
        <f t="shared" si="12"/>
        <v>0</v>
      </c>
      <c r="U44" s="165">
        <f t="shared" si="13"/>
        <v>0</v>
      </c>
      <c r="V44" s="165">
        <f t="shared" si="14"/>
        <v>0</v>
      </c>
      <c r="W44" s="165">
        <f t="shared" si="15"/>
        <v>0</v>
      </c>
      <c r="X44" s="165">
        <f t="shared" si="16"/>
        <v>0</v>
      </c>
      <c r="Y44" s="165">
        <f t="shared" si="17"/>
        <v>0</v>
      </c>
      <c r="Z44" s="165">
        <f t="shared" si="18"/>
        <v>0</v>
      </c>
      <c r="AA44" s="165">
        <f t="shared" si="19"/>
        <v>0</v>
      </c>
      <c r="AB44" s="165">
        <f t="shared" si="20"/>
        <v>0</v>
      </c>
      <c r="AC44" s="165">
        <f t="shared" si="21"/>
        <v>0</v>
      </c>
      <c r="AD44" s="165">
        <f t="shared" si="22"/>
        <v>0</v>
      </c>
      <c r="AE44" s="165">
        <f t="shared" si="23"/>
        <v>0</v>
      </c>
    </row>
    <row r="45" spans="2:33" x14ac:dyDescent="0.25">
      <c r="B45" s="141" t="str">
        <f>_xlfn.CONCAT("LTPPAs, Forward Procurements, Legacy DG, ILSFA - ",F45)</f>
        <v>LTPPAs, Forward Procurements, Legacy DG, ILSFA - ILSFA, Coal to Solar</v>
      </c>
      <c r="D45" s="164" t="s">
        <v>190</v>
      </c>
      <c r="E45" s="164" t="s">
        <v>121</v>
      </c>
      <c r="F45" s="166" t="s">
        <v>191</v>
      </c>
      <c r="G45" s="143" t="s">
        <v>91</v>
      </c>
      <c r="H45" s="145">
        <f>H76</f>
        <v>5973273.9212281583</v>
      </c>
      <c r="I45" s="145">
        <f t="shared" ref="I45:AE45" si="27">I76</f>
        <v>5995474.4511616845</v>
      </c>
      <c r="J45" s="145">
        <f t="shared" si="27"/>
        <v>6035177.313445542</v>
      </c>
      <c r="K45" s="145">
        <f t="shared" si="27"/>
        <v>6628583.728084648</v>
      </c>
      <c r="L45" s="145">
        <f t="shared" si="27"/>
        <v>6657738.4389838912</v>
      </c>
      <c r="M45" s="145">
        <f t="shared" si="27"/>
        <v>6656914.1096619722</v>
      </c>
      <c r="N45" s="145">
        <f t="shared" si="27"/>
        <v>6656093.9019866623</v>
      </c>
      <c r="O45" s="145">
        <f t="shared" si="27"/>
        <v>6655277.7953497292</v>
      </c>
      <c r="P45" s="145">
        <f t="shared" si="27"/>
        <v>6654465.7692459803</v>
      </c>
      <c r="Q45" s="145">
        <f t="shared" si="27"/>
        <v>6653657.8032727502</v>
      </c>
      <c r="R45" s="145">
        <f t="shared" si="27"/>
        <v>4791128.8771293862</v>
      </c>
      <c r="S45" s="145">
        <f t="shared" si="27"/>
        <v>4360328.9706167392</v>
      </c>
      <c r="T45" s="145">
        <f t="shared" si="27"/>
        <v>4359533.0636366559</v>
      </c>
      <c r="U45" s="145">
        <f t="shared" si="27"/>
        <v>4058741.1361914724</v>
      </c>
      <c r="V45" s="145">
        <f t="shared" si="27"/>
        <v>726804.59378351527</v>
      </c>
      <c r="W45" s="145">
        <f t="shared" si="27"/>
        <v>726020.56581459776</v>
      </c>
      <c r="X45" s="145">
        <f t="shared" si="27"/>
        <v>725240.45798552479</v>
      </c>
      <c r="Y45" s="145">
        <f t="shared" si="27"/>
        <v>724464.25069559715</v>
      </c>
      <c r="Z45" s="145">
        <f t="shared" si="27"/>
        <v>153692.92444211917</v>
      </c>
      <c r="AA45" s="145">
        <f t="shared" si="27"/>
        <v>152924.45981990857</v>
      </c>
      <c r="AB45" s="145">
        <f t="shared" si="27"/>
        <v>152159.83752080903</v>
      </c>
      <c r="AC45" s="145">
        <f t="shared" si="27"/>
        <v>151399.03833320498</v>
      </c>
      <c r="AD45" s="145">
        <f t="shared" si="27"/>
        <v>150642.04314153895</v>
      </c>
      <c r="AE45" s="145">
        <f t="shared" si="27"/>
        <v>149888.83292583126</v>
      </c>
      <c r="AG45" s="146"/>
    </row>
    <row r="46" spans="2:33" x14ac:dyDescent="0.25">
      <c r="B46" s="141" t="str">
        <f>_xlfn.CONCAT("ILSFA, Coal to Solar - ",E46)</f>
        <v>ILSFA, Coal to Solar - Projected</v>
      </c>
      <c r="D46" s="164" t="s">
        <v>190</v>
      </c>
      <c r="E46" s="164" t="s">
        <v>189</v>
      </c>
      <c r="F46" s="166" t="s">
        <v>191</v>
      </c>
      <c r="G46" s="143" t="s">
        <v>91</v>
      </c>
      <c r="H46" s="145">
        <f t="shared" ref="H46:AE46" si="28">H77</f>
        <v>0</v>
      </c>
      <c r="I46" s="145">
        <f t="shared" si="28"/>
        <v>47000</v>
      </c>
      <c r="J46" s="145">
        <f t="shared" si="28"/>
        <v>472640</v>
      </c>
      <c r="K46" s="145">
        <f t="shared" si="28"/>
        <v>519405</v>
      </c>
      <c r="L46" s="145">
        <f t="shared" si="28"/>
        <v>566170</v>
      </c>
      <c r="M46" s="145">
        <f t="shared" si="28"/>
        <v>612935</v>
      </c>
      <c r="N46" s="145">
        <f t="shared" si="28"/>
        <v>659700</v>
      </c>
      <c r="O46" s="145">
        <f t="shared" si="28"/>
        <v>694861.65413533826</v>
      </c>
      <c r="P46" s="145">
        <f t="shared" si="28"/>
        <v>730023.30827067664</v>
      </c>
      <c r="Q46" s="145">
        <f t="shared" si="28"/>
        <v>765184.96240601491</v>
      </c>
      <c r="R46" s="145">
        <f t="shared" si="28"/>
        <v>800346.61654135329</v>
      </c>
      <c r="S46" s="145">
        <f t="shared" si="28"/>
        <v>835508.27067669155</v>
      </c>
      <c r="T46" s="145">
        <f t="shared" si="28"/>
        <v>870669.92481202981</v>
      </c>
      <c r="U46" s="145">
        <f t="shared" si="28"/>
        <v>905831.57894736819</v>
      </c>
      <c r="V46" s="145">
        <f t="shared" si="28"/>
        <v>940993.23308270646</v>
      </c>
      <c r="W46" s="145">
        <f t="shared" si="28"/>
        <v>976154.88721804484</v>
      </c>
      <c r="X46" s="145">
        <f t="shared" si="28"/>
        <v>1011316.5413533831</v>
      </c>
      <c r="Y46" s="145">
        <f t="shared" si="28"/>
        <v>1046478.1954887215</v>
      </c>
      <c r="Z46" s="145">
        <f t="shared" si="28"/>
        <v>1081639.8496240596</v>
      </c>
      <c r="AA46" s="145">
        <f t="shared" si="28"/>
        <v>1116801.5037593981</v>
      </c>
      <c r="AB46" s="145">
        <f t="shared" si="28"/>
        <v>1151963.1578947364</v>
      </c>
      <c r="AC46" s="145">
        <f t="shared" si="28"/>
        <v>1151963.1578947364</v>
      </c>
      <c r="AD46" s="145">
        <f t="shared" si="28"/>
        <v>1151963.1578947364</v>
      </c>
      <c r="AE46" s="145">
        <f t="shared" si="28"/>
        <v>1151963.1578947364</v>
      </c>
    </row>
    <row r="47" spans="2:33" x14ac:dyDescent="0.25">
      <c r="B47" s="141" t="s">
        <v>80</v>
      </c>
      <c r="D47" s="168"/>
      <c r="E47" s="168"/>
      <c r="F47" s="169"/>
      <c r="G47" s="143" t="s">
        <v>91</v>
      </c>
      <c r="H47" s="170">
        <f>SUMIFS('RPS Balance'!$L$5:$L$30,'RPS Balance'!$C$5:$C$30,'REC Deliveries by Group'!H$32&amp;"*")</f>
        <v>24584304.212572411</v>
      </c>
      <c r="I47" s="170">
        <f>SUMIFS('RPS Balance'!$L$5:$L$30,'RPS Balance'!$C$5:$C$30,'REC Deliveries by Group'!I$32&amp;"*")</f>
        <v>26466512.055223566</v>
      </c>
      <c r="J47" s="170">
        <f>SUMIFS('RPS Balance'!$L$5:$L$30,'RPS Balance'!$C$5:$C$30,'REC Deliveries by Group'!J$32&amp;"*")</f>
        <v>27796873.93733272</v>
      </c>
      <c r="K47" s="170">
        <f>SUMIFS('RPS Balance'!$L$5:$L$30,'RPS Balance'!$C$5:$C$30,'REC Deliveries by Group'!K$32&amp;"*")</f>
        <v>29362133.604667433</v>
      </c>
      <c r="L47" s="170">
        <f>SUMIFS('RPS Balance'!$L$5:$L$30,'RPS Balance'!$C$5:$C$30,'REC Deliveries by Group'!L$32&amp;"*")</f>
        <v>33208604.270216987</v>
      </c>
      <c r="M47" s="170">
        <f>SUMIFS('RPS Balance'!$L$5:$L$30,'RPS Balance'!$C$5:$C$30,'REC Deliveries by Group'!M$32&amp;"*")</f>
        <v>36561759.870327041</v>
      </c>
      <c r="N47" s="170">
        <f>SUMIFS('RPS Balance'!$L$5:$L$30,'RPS Balance'!$C$5:$C$30,'REC Deliveries by Group'!N$32&amp;"*")</f>
        <v>41845135.052768804</v>
      </c>
      <c r="O47" s="170">
        <f>SUMIFS('RPS Balance'!$L$5:$L$30,'RPS Balance'!$C$5:$C$30,'REC Deliveries by Group'!O$32&amp;"*")</f>
        <v>47206685.938514248</v>
      </c>
      <c r="P47" s="170">
        <f>SUMIFS('RPS Balance'!$L$5:$L$30,'RPS Balance'!$C$5:$C$30,'REC Deliveries by Group'!P$32&amp;"*")</f>
        <v>53103083.465131819</v>
      </c>
      <c r="Q47" s="170">
        <f>SUMIFS('RPS Balance'!$L$5:$L$30,'RPS Balance'!$C$5:$C$30,'REC Deliveries by Group'!Q$32&amp;"*")</f>
        <v>57963541.754728705</v>
      </c>
      <c r="R47" s="170">
        <f>SUMIFS('RPS Balance'!$L$5:$L$30,'RPS Balance'!$C$5:$C$30,'REC Deliveries by Group'!R$32&amp;"*")</f>
        <v>64104121.851385593</v>
      </c>
      <c r="S47" s="170">
        <f>SUMIFS('RPS Balance'!$L$5:$L$30,'RPS Balance'!$C$5:$C$30,'REC Deliveries by Group'!S$32&amp;"*")</f>
        <v>71364057.942418158</v>
      </c>
      <c r="T47" s="170">
        <f>SUMIFS('RPS Balance'!$L$5:$L$30,'RPS Balance'!$C$5:$C$30,'REC Deliveries by Group'!T$32&amp;"*")</f>
        <v>77955039.790384695</v>
      </c>
      <c r="U47" s="170">
        <f>SUMIFS('RPS Balance'!$L$5:$L$30,'RPS Balance'!$C$5:$C$30,'REC Deliveries by Group'!U$32&amp;"*")</f>
        <v>84704101.602601781</v>
      </c>
      <c r="V47" s="170">
        <f>SUMIFS('RPS Balance'!$L$5:$L$30,'RPS Balance'!$C$5:$C$30,'REC Deliveries by Group'!V$32&amp;"*")</f>
        <v>91341142.663611904</v>
      </c>
      <c r="W47" s="170">
        <f>SUMIFS('RPS Balance'!$L$5:$L$30,'RPS Balance'!$C$5:$C$30,'REC Deliveries by Group'!W$32&amp;"*")</f>
        <v>97283835.08851023</v>
      </c>
      <c r="X47" s="170">
        <f>SUMIFS('RPS Balance'!$L$5:$L$30,'RPS Balance'!$C$5:$C$30,'REC Deliveries by Group'!X$32&amp;"*")</f>
        <v>101897362.42189272</v>
      </c>
      <c r="Y47" s="170">
        <f>SUMIFS('RPS Balance'!$L$5:$L$30,'RPS Balance'!$C$5:$C$30,'REC Deliveries by Group'!Y$32&amp;"*")</f>
        <v>105540154.20427436</v>
      </c>
      <c r="Z47" s="170">
        <f>SUMIFS('RPS Balance'!$L$5:$L$30,'RPS Balance'!$C$5:$C$30,'REC Deliveries by Group'!Z$32&amp;"*")</f>
        <v>108289238.05892973</v>
      </c>
      <c r="AA47" s="170">
        <f>SUMIFS('RPS Balance'!$L$5:$L$30,'RPS Balance'!$C$5:$C$30,'REC Deliveries by Group'!AA$32&amp;"*")</f>
        <v>108738693.44326334</v>
      </c>
      <c r="AB47" s="170">
        <f>SUMIFS('RPS Balance'!$L$5:$L$30,'RPS Balance'!$C$5:$C$30,'REC Deliveries by Group'!AB$32&amp;"*")</f>
        <v>108984212.96963039</v>
      </c>
      <c r="AC47" s="170">
        <f>SUMIFS('RPS Balance'!$L$5:$L$30,'RPS Balance'!$C$5:$C$30,'REC Deliveries by Group'!AC$32&amp;"*")</f>
        <v>109232336.54980506</v>
      </c>
      <c r="AD47" s="170">
        <f>SUMIFS('RPS Balance'!$L$5:$L$30,'RPS Balance'!$C$5:$C$30,'REC Deliveries by Group'!AD$32&amp;"*")</f>
        <v>109483099.82372142</v>
      </c>
      <c r="AE47" s="170">
        <f>SUMIFS('RPS Balance'!$L$5:$L$30,'RPS Balance'!$C$5:$C$30,'REC Deliveries by Group'!AE$32&amp;"*")</f>
        <v>109931878.45202403</v>
      </c>
    </row>
    <row r="49" spans="1:33" s="152" customFormat="1" ht="13" x14ac:dyDescent="0.25">
      <c r="A49" s="153"/>
      <c r="B49" s="153" t="s">
        <v>192</v>
      </c>
    </row>
    <row r="51" spans="1:33" ht="13" x14ac:dyDescent="0.25">
      <c r="D51" s="137" t="s">
        <v>187</v>
      </c>
      <c r="E51" s="137"/>
      <c r="F51" s="138" t="s">
        <v>74</v>
      </c>
      <c r="G51" s="138" t="s">
        <v>14</v>
      </c>
      <c r="H51" s="137">
        <v>2022</v>
      </c>
      <c r="I51" s="137">
        <v>2023</v>
      </c>
      <c r="J51" s="137">
        <v>2024</v>
      </c>
      <c r="K51" s="137">
        <v>2025</v>
      </c>
      <c r="L51" s="137">
        <v>2026</v>
      </c>
      <c r="M51" s="137">
        <v>2027</v>
      </c>
      <c r="N51" s="137">
        <v>2028</v>
      </c>
      <c r="O51" s="137">
        <v>2029</v>
      </c>
      <c r="P51" s="137">
        <v>2030</v>
      </c>
      <c r="Q51" s="137">
        <v>2031</v>
      </c>
      <c r="R51" s="137">
        <v>2032</v>
      </c>
      <c r="S51" s="137">
        <v>2033</v>
      </c>
      <c r="T51" s="137">
        <v>2034</v>
      </c>
      <c r="U51" s="137">
        <v>2035</v>
      </c>
      <c r="V51" s="137">
        <v>2036</v>
      </c>
      <c r="W51" s="137">
        <v>2037</v>
      </c>
      <c r="X51" s="137">
        <v>2038</v>
      </c>
      <c r="Y51" s="137">
        <v>2039</v>
      </c>
      <c r="Z51" s="137">
        <v>2040</v>
      </c>
      <c r="AA51" s="137">
        <v>2041</v>
      </c>
      <c r="AB51" s="137">
        <v>2042</v>
      </c>
      <c r="AC51" s="137">
        <v>2043</v>
      </c>
      <c r="AD51" s="137">
        <v>2044</v>
      </c>
      <c r="AE51" s="137">
        <v>2045</v>
      </c>
    </row>
    <row r="52" spans="1:33" ht="13" x14ac:dyDescent="0.25">
      <c r="C52" s="141" t="s">
        <v>193</v>
      </c>
      <c r="D52" s="142" t="s">
        <v>188</v>
      </c>
      <c r="E52" s="142" t="s">
        <v>121</v>
      </c>
      <c r="F52" s="142" t="s">
        <v>121</v>
      </c>
      <c r="G52" s="143" t="s">
        <v>91</v>
      </c>
      <c r="H52" s="139">
        <f t="shared" ref="H52:AE52" si="29">SUM(H82,H162)</f>
        <v>4109776.6574235964</v>
      </c>
      <c r="I52" s="139">
        <f t="shared" si="29"/>
        <v>8457138.0634552836</v>
      </c>
      <c r="J52" s="139">
        <f t="shared" si="29"/>
        <v>14398198.318270802</v>
      </c>
      <c r="K52" s="139">
        <f t="shared" si="29"/>
        <v>20740239.89692853</v>
      </c>
      <c r="L52" s="139">
        <f t="shared" si="29"/>
        <v>20724601.672312085</v>
      </c>
      <c r="M52" s="139">
        <f t="shared" si="29"/>
        <v>20658469.737521611</v>
      </c>
      <c r="N52" s="139">
        <f t="shared" si="29"/>
        <v>20593524.934957996</v>
      </c>
      <c r="O52" s="139">
        <f t="shared" si="29"/>
        <v>20529707.684730753</v>
      </c>
      <c r="P52" s="139">
        <f t="shared" si="29"/>
        <v>20466078.841503479</v>
      </c>
      <c r="Q52" s="139">
        <f t="shared" si="29"/>
        <v>20400290.995890789</v>
      </c>
      <c r="R52" s="139">
        <f t="shared" si="29"/>
        <v>20333753.073629756</v>
      </c>
      <c r="S52" s="139">
        <f t="shared" si="29"/>
        <v>19630656.829802915</v>
      </c>
      <c r="T52" s="139">
        <f t="shared" si="29"/>
        <v>19305516.124720633</v>
      </c>
      <c r="U52" s="139">
        <f t="shared" si="29"/>
        <v>19097658.770084575</v>
      </c>
      <c r="V52" s="139">
        <f t="shared" si="29"/>
        <v>18808679.466954857</v>
      </c>
      <c r="W52" s="139">
        <f t="shared" si="29"/>
        <v>18310023.189722322</v>
      </c>
      <c r="X52" s="139">
        <f t="shared" si="29"/>
        <v>17640215.606599171</v>
      </c>
      <c r="Y52" s="139">
        <f t="shared" si="29"/>
        <v>17067222.326565649</v>
      </c>
      <c r="Z52" s="139">
        <f t="shared" si="29"/>
        <v>16896451.212426037</v>
      </c>
      <c r="AA52" s="139">
        <f t="shared" si="29"/>
        <v>16843786.936390392</v>
      </c>
      <c r="AB52" s="139">
        <f t="shared" si="29"/>
        <v>15664597.877831243</v>
      </c>
      <c r="AC52" s="139">
        <f t="shared" si="29"/>
        <v>14745822.884986077</v>
      </c>
      <c r="AD52" s="139">
        <f t="shared" si="29"/>
        <v>14056509.102153484</v>
      </c>
      <c r="AE52" s="139">
        <f t="shared" si="29"/>
        <v>13938940.005360961</v>
      </c>
    </row>
    <row r="53" spans="1:33" x14ac:dyDescent="0.25">
      <c r="C53" s="141" t="s">
        <v>193</v>
      </c>
      <c r="D53" s="142" t="s">
        <v>188</v>
      </c>
      <c r="E53" s="142" t="s">
        <v>189</v>
      </c>
      <c r="F53" s="144">
        <v>2024</v>
      </c>
      <c r="G53" s="143" t="s">
        <v>91</v>
      </c>
      <c r="H53" s="145">
        <f t="shared" ref="H53:AE53" si="30">SUM(H83,H163)</f>
        <v>0</v>
      </c>
      <c r="I53" s="145">
        <f t="shared" si="30"/>
        <v>0</v>
      </c>
      <c r="J53" s="145">
        <f t="shared" si="30"/>
        <v>0</v>
      </c>
      <c r="K53" s="145">
        <f t="shared" si="30"/>
        <v>0</v>
      </c>
      <c r="L53" s="145">
        <f t="shared" si="30"/>
        <v>0</v>
      </c>
      <c r="M53" s="145">
        <f t="shared" si="30"/>
        <v>0</v>
      </c>
      <c r="N53" s="145">
        <f t="shared" si="30"/>
        <v>0</v>
      </c>
      <c r="O53" s="145">
        <f t="shared" si="30"/>
        <v>0</v>
      </c>
      <c r="P53" s="145">
        <f t="shared" si="30"/>
        <v>0</v>
      </c>
      <c r="Q53" s="145">
        <f t="shared" si="30"/>
        <v>0</v>
      </c>
      <c r="R53" s="145">
        <f t="shared" si="30"/>
        <v>0</v>
      </c>
      <c r="S53" s="145">
        <f t="shared" si="30"/>
        <v>0</v>
      </c>
      <c r="T53" s="145">
        <f t="shared" si="30"/>
        <v>0</v>
      </c>
      <c r="U53" s="145">
        <f t="shared" si="30"/>
        <v>0</v>
      </c>
      <c r="V53" s="145">
        <f t="shared" si="30"/>
        <v>0</v>
      </c>
      <c r="W53" s="145">
        <f t="shared" si="30"/>
        <v>0</v>
      </c>
      <c r="X53" s="145">
        <f t="shared" si="30"/>
        <v>0</v>
      </c>
      <c r="Y53" s="145">
        <f t="shared" si="30"/>
        <v>0</v>
      </c>
      <c r="Z53" s="145">
        <f t="shared" si="30"/>
        <v>0</v>
      </c>
      <c r="AA53" s="145">
        <f t="shared" si="30"/>
        <v>0</v>
      </c>
      <c r="AB53" s="145">
        <f t="shared" si="30"/>
        <v>0</v>
      </c>
      <c r="AC53" s="145">
        <f t="shared" si="30"/>
        <v>0</v>
      </c>
      <c r="AD53" s="145">
        <f t="shared" si="30"/>
        <v>0</v>
      </c>
      <c r="AE53" s="145">
        <f t="shared" si="30"/>
        <v>0</v>
      </c>
    </row>
    <row r="54" spans="1:33" x14ac:dyDescent="0.25">
      <c r="C54" s="141" t="s">
        <v>193</v>
      </c>
      <c r="D54" s="142" t="s">
        <v>188</v>
      </c>
      <c r="E54" s="142" t="s">
        <v>189</v>
      </c>
      <c r="F54" s="144">
        <v>2025</v>
      </c>
      <c r="G54" s="143" t="s">
        <v>91</v>
      </c>
      <c r="H54" s="145">
        <f t="shared" ref="H54:AE54" si="31">SUM(H84,H164)</f>
        <v>0</v>
      </c>
      <c r="I54" s="145">
        <f t="shared" si="31"/>
        <v>0</v>
      </c>
      <c r="J54" s="145">
        <f t="shared" si="31"/>
        <v>0</v>
      </c>
      <c r="K54" s="145">
        <f t="shared" si="31"/>
        <v>1298816.5483301245</v>
      </c>
      <c r="L54" s="145">
        <f t="shared" si="31"/>
        <v>1294994.4945464958</v>
      </c>
      <c r="M54" s="145">
        <f t="shared" si="31"/>
        <v>1407360.3213401968</v>
      </c>
      <c r="N54" s="145">
        <f t="shared" si="31"/>
        <v>1400117.8485238617</v>
      </c>
      <c r="O54" s="145">
        <f t="shared" si="31"/>
        <v>1392952.3742347076</v>
      </c>
      <c r="P54" s="145">
        <f t="shared" si="31"/>
        <v>1385812.555949742</v>
      </c>
      <c r="Q54" s="145">
        <f t="shared" si="31"/>
        <v>1378598.6129770286</v>
      </c>
      <c r="R54" s="145">
        <f t="shared" si="31"/>
        <v>1371383.7010518166</v>
      </c>
      <c r="S54" s="145">
        <f t="shared" si="31"/>
        <v>1364204.5274813687</v>
      </c>
      <c r="T54" s="145">
        <f t="shared" si="31"/>
        <v>1357155.3772876873</v>
      </c>
      <c r="U54" s="145">
        <f t="shared" si="31"/>
        <v>1350172.8788101422</v>
      </c>
      <c r="V54" s="145">
        <f t="shared" si="31"/>
        <v>1343260.5750138003</v>
      </c>
      <c r="W54" s="145">
        <f t="shared" si="31"/>
        <v>1336428.0469506271</v>
      </c>
      <c r="X54" s="145">
        <f t="shared" si="31"/>
        <v>1329684.1108549584</v>
      </c>
      <c r="Y54" s="145">
        <f t="shared" si="31"/>
        <v>1323006.9870344193</v>
      </c>
      <c r="Z54" s="145">
        <f t="shared" si="31"/>
        <v>495148.84619323513</v>
      </c>
      <c r="AA54" s="145">
        <f t="shared" si="31"/>
        <v>492671.40983204101</v>
      </c>
      <c r="AB54" s="145">
        <f t="shared" si="31"/>
        <v>490208.62905707967</v>
      </c>
      <c r="AC54" s="145">
        <f t="shared" si="31"/>
        <v>487757.90497252758</v>
      </c>
      <c r="AD54" s="145">
        <f t="shared" si="31"/>
        <v>485319.1929925062</v>
      </c>
      <c r="AE54" s="145">
        <f t="shared" si="31"/>
        <v>0</v>
      </c>
    </row>
    <row r="55" spans="1:33" x14ac:dyDescent="0.25">
      <c r="C55" s="141" t="s">
        <v>193</v>
      </c>
      <c r="D55" s="142" t="s">
        <v>188</v>
      </c>
      <c r="E55" s="142" t="s">
        <v>189</v>
      </c>
      <c r="F55" s="144">
        <v>2026</v>
      </c>
      <c r="G55" s="143" t="s">
        <v>91</v>
      </c>
      <c r="H55" s="145">
        <f t="shared" ref="H55:AE55" si="32">SUM(H85,H165)</f>
        <v>0</v>
      </c>
      <c r="I55" s="145">
        <f t="shared" si="32"/>
        <v>0</v>
      </c>
      <c r="J55" s="145">
        <f t="shared" si="32"/>
        <v>0</v>
      </c>
      <c r="K55" s="145">
        <f t="shared" si="32"/>
        <v>0</v>
      </c>
      <c r="L55" s="145">
        <f t="shared" si="32"/>
        <v>6014654.3386793258</v>
      </c>
      <c r="M55" s="145">
        <f t="shared" si="32"/>
        <v>5996840.7994982339</v>
      </c>
      <c r="N55" s="145">
        <f t="shared" si="32"/>
        <v>6134549.2740188809</v>
      </c>
      <c r="O55" s="145">
        <f t="shared" si="32"/>
        <v>6115698.6920984378</v>
      </c>
      <c r="P55" s="145">
        <f t="shared" si="32"/>
        <v>6096894.6367735676</v>
      </c>
      <c r="Q55" s="145">
        <f t="shared" si="32"/>
        <v>6077697.2551822513</v>
      </c>
      <c r="R55" s="145">
        <f t="shared" si="32"/>
        <v>6058427.0371670444</v>
      </c>
      <c r="S55" s="145">
        <f t="shared" si="32"/>
        <v>6039245.7809940139</v>
      </c>
      <c r="T55" s="145">
        <f t="shared" si="32"/>
        <v>6020572.0600022785</v>
      </c>
      <c r="U55" s="145">
        <f t="shared" si="32"/>
        <v>6002127.097494348</v>
      </c>
      <c r="V55" s="145">
        <f t="shared" si="32"/>
        <v>5983927.873509231</v>
      </c>
      <c r="W55" s="145">
        <f t="shared" si="32"/>
        <v>5966018.4696111986</v>
      </c>
      <c r="X55" s="145">
        <f t="shared" si="32"/>
        <v>5948439.9218216501</v>
      </c>
      <c r="Y55" s="145">
        <f t="shared" si="32"/>
        <v>5931096.454951223</v>
      </c>
      <c r="Z55" s="145">
        <f t="shared" si="32"/>
        <v>5913959.8034967994</v>
      </c>
      <c r="AA55" s="145">
        <f t="shared" si="32"/>
        <v>4669779.6940189693</v>
      </c>
      <c r="AB55" s="145">
        <f t="shared" si="32"/>
        <v>4658963.3507759422</v>
      </c>
      <c r="AC55" s="145">
        <f t="shared" si="32"/>
        <v>4648198.6676024888</v>
      </c>
      <c r="AD55" s="145">
        <f t="shared" si="32"/>
        <v>4637485.5164609253</v>
      </c>
      <c r="AE55" s="145">
        <f t="shared" si="32"/>
        <v>4626806.4526179777</v>
      </c>
    </row>
    <row r="56" spans="1:33" x14ac:dyDescent="0.25">
      <c r="C56" s="141" t="s">
        <v>193</v>
      </c>
      <c r="D56" s="142" t="s">
        <v>188</v>
      </c>
      <c r="E56" s="142" t="s">
        <v>189</v>
      </c>
      <c r="F56" s="144">
        <v>2027</v>
      </c>
      <c r="G56" s="143" t="s">
        <v>91</v>
      </c>
      <c r="H56" s="145">
        <f t="shared" ref="H56:AE56" si="33">SUM(H86,H166)</f>
        <v>0</v>
      </c>
      <c r="I56" s="145">
        <f t="shared" si="33"/>
        <v>0</v>
      </c>
      <c r="J56" s="145">
        <f t="shared" si="33"/>
        <v>0</v>
      </c>
      <c r="K56" s="145">
        <f t="shared" si="33"/>
        <v>0</v>
      </c>
      <c r="L56" s="145">
        <f t="shared" si="33"/>
        <v>0</v>
      </c>
      <c r="M56" s="145">
        <f t="shared" si="33"/>
        <v>5699291.7712575188</v>
      </c>
      <c r="N56" s="145">
        <f t="shared" si="33"/>
        <v>5683125.5695331506</v>
      </c>
      <c r="O56" s="145">
        <f t="shared" si="33"/>
        <v>5789366.5901569454</v>
      </c>
      <c r="P56" s="145">
        <f t="shared" si="33"/>
        <v>5772235.2064549616</v>
      </c>
      <c r="Q56" s="145">
        <f t="shared" si="33"/>
        <v>5754727.8619511398</v>
      </c>
      <c r="R56" s="145">
        <f t="shared" si="33"/>
        <v>5737147.908023512</v>
      </c>
      <c r="S56" s="145">
        <f t="shared" si="33"/>
        <v>5719648.5433815792</v>
      </c>
      <c r="T56" s="145">
        <f t="shared" si="33"/>
        <v>5702626.2528638188</v>
      </c>
      <c r="U56" s="145">
        <f t="shared" si="33"/>
        <v>5685817.1060859347</v>
      </c>
      <c r="V56" s="145">
        <f t="shared" si="33"/>
        <v>5669237.2530634161</v>
      </c>
      <c r="W56" s="145">
        <f t="shared" si="33"/>
        <v>5652928.5307720723</v>
      </c>
      <c r="X56" s="145">
        <f t="shared" si="33"/>
        <v>5636929.9098214917</v>
      </c>
      <c r="Y56" s="145">
        <f t="shared" si="33"/>
        <v>5621150.7174313599</v>
      </c>
      <c r="Z56" s="145">
        <f t="shared" si="33"/>
        <v>5605564.2279072888</v>
      </c>
      <c r="AA56" s="145">
        <f t="shared" si="33"/>
        <v>5590044.3285085764</v>
      </c>
      <c r="AB56" s="145">
        <f t="shared" si="33"/>
        <v>4536311.9121198719</v>
      </c>
      <c r="AC56" s="145">
        <f t="shared" si="33"/>
        <v>4526160.4063098961</v>
      </c>
      <c r="AD56" s="145">
        <f t="shared" si="33"/>
        <v>4516057.4270728799</v>
      </c>
      <c r="AE56" s="145">
        <f t="shared" si="33"/>
        <v>4505985.9930234961</v>
      </c>
    </row>
    <row r="57" spans="1:33" x14ac:dyDescent="0.25">
      <c r="C57" s="141" t="s">
        <v>193</v>
      </c>
      <c r="D57" s="142" t="s">
        <v>188</v>
      </c>
      <c r="E57" s="142" t="s">
        <v>189</v>
      </c>
      <c r="F57" s="144">
        <v>2028</v>
      </c>
      <c r="G57" s="143" t="s">
        <v>91</v>
      </c>
      <c r="H57" s="145">
        <f t="shared" ref="H57:AE57" si="34">SUM(H87,H167)</f>
        <v>0</v>
      </c>
      <c r="I57" s="145">
        <f t="shared" si="34"/>
        <v>0</v>
      </c>
      <c r="J57" s="145">
        <f t="shared" si="34"/>
        <v>0</v>
      </c>
      <c r="K57" s="145">
        <f t="shared" si="34"/>
        <v>0</v>
      </c>
      <c r="L57" s="145">
        <f t="shared" si="34"/>
        <v>0</v>
      </c>
      <c r="M57" s="145">
        <f t="shared" si="34"/>
        <v>0</v>
      </c>
      <c r="N57" s="145">
        <f t="shared" si="34"/>
        <v>5196611.2812088048</v>
      </c>
      <c r="O57" s="145">
        <f t="shared" si="34"/>
        <v>5183177.8372008633</v>
      </c>
      <c r="P57" s="145">
        <f t="shared" si="34"/>
        <v>5291919.3930104207</v>
      </c>
      <c r="Q57" s="145">
        <f t="shared" si="34"/>
        <v>5276912.3656470431</v>
      </c>
      <c r="R57" s="145">
        <f t="shared" si="34"/>
        <v>5261833.0646940246</v>
      </c>
      <c r="S57" s="145">
        <f t="shared" si="34"/>
        <v>5246821.9662887808</v>
      </c>
      <c r="T57" s="145">
        <f t="shared" si="34"/>
        <v>5232242.8765450614</v>
      </c>
      <c r="U57" s="145">
        <f t="shared" si="34"/>
        <v>5217853.8293843428</v>
      </c>
      <c r="V57" s="145">
        <f t="shared" si="34"/>
        <v>5203669.7468478559</v>
      </c>
      <c r="W57" s="145">
        <f t="shared" si="34"/>
        <v>5189729.145165937</v>
      </c>
      <c r="X57" s="145">
        <f t="shared" si="34"/>
        <v>5176067.9392847335</v>
      </c>
      <c r="Y57" s="145">
        <f t="shared" si="34"/>
        <v>5162603.0051581468</v>
      </c>
      <c r="Z57" s="145">
        <f t="shared" si="34"/>
        <v>5149309.8951543244</v>
      </c>
      <c r="AA57" s="145">
        <f t="shared" si="34"/>
        <v>5136072.8266308224</v>
      </c>
      <c r="AB57" s="145">
        <f t="shared" si="34"/>
        <v>5122925.5631444538</v>
      </c>
      <c r="AC57" s="145">
        <f t="shared" si="34"/>
        <v>4071524.865285059</v>
      </c>
      <c r="AD57" s="145">
        <f t="shared" si="34"/>
        <v>4063694.991474194</v>
      </c>
      <c r="AE57" s="145">
        <f t="shared" si="34"/>
        <v>4055887.1925914655</v>
      </c>
    </row>
    <row r="58" spans="1:33" x14ac:dyDescent="0.25">
      <c r="C58" s="141" t="s">
        <v>193</v>
      </c>
      <c r="D58" s="142" t="s">
        <v>188</v>
      </c>
      <c r="E58" s="142" t="s">
        <v>189</v>
      </c>
      <c r="F58" s="144">
        <v>2029</v>
      </c>
      <c r="G58" s="143" t="s">
        <v>91</v>
      </c>
      <c r="H58" s="145">
        <f t="shared" ref="H58:AE58" si="35">SUM(H88,H168)</f>
        <v>0</v>
      </c>
      <c r="I58" s="145">
        <f t="shared" si="35"/>
        <v>0</v>
      </c>
      <c r="J58" s="145">
        <f t="shared" si="35"/>
        <v>0</v>
      </c>
      <c r="K58" s="145">
        <f t="shared" si="35"/>
        <v>0</v>
      </c>
      <c r="L58" s="145">
        <f t="shared" si="35"/>
        <v>0</v>
      </c>
      <c r="M58" s="145">
        <f t="shared" si="35"/>
        <v>0</v>
      </c>
      <c r="N58" s="145">
        <f t="shared" si="35"/>
        <v>0</v>
      </c>
      <c r="O58" s="145">
        <f t="shared" si="35"/>
        <v>5514633.6257496793</v>
      </c>
      <c r="P58" s="145">
        <f t="shared" si="35"/>
        <v>5499650.7297350261</v>
      </c>
      <c r="Q58" s="145">
        <f t="shared" si="35"/>
        <v>5630850.883216653</v>
      </c>
      <c r="R58" s="145">
        <f t="shared" si="35"/>
        <v>5613919.2409025123</v>
      </c>
      <c r="S58" s="145">
        <f t="shared" si="35"/>
        <v>5597064.9765264187</v>
      </c>
      <c r="T58" s="145">
        <f t="shared" si="35"/>
        <v>5580676.1027409984</v>
      </c>
      <c r="U58" s="145">
        <f t="shared" si="35"/>
        <v>5564494.3835604396</v>
      </c>
      <c r="V58" s="145">
        <f t="shared" si="35"/>
        <v>5548535.6506393962</v>
      </c>
      <c r="W58" s="145">
        <f t="shared" si="35"/>
        <v>5532840.8800273994</v>
      </c>
      <c r="X58" s="145">
        <f t="shared" si="35"/>
        <v>5517448.2501321165</v>
      </c>
      <c r="Y58" s="145">
        <f t="shared" si="35"/>
        <v>5502269.0452348916</v>
      </c>
      <c r="Z58" s="145">
        <f t="shared" si="35"/>
        <v>5487277.1302448343</v>
      </c>
      <c r="AA58" s="145">
        <f t="shared" si="35"/>
        <v>5472349.0705708088</v>
      </c>
      <c r="AB58" s="145">
        <f t="shared" si="35"/>
        <v>5457520.8192046387</v>
      </c>
      <c r="AC58" s="145">
        <f t="shared" si="35"/>
        <v>5442763.8684439305</v>
      </c>
      <c r="AD58" s="145">
        <f t="shared" si="35"/>
        <v>4182098.0118135591</v>
      </c>
      <c r="AE58" s="145">
        <f t="shared" si="35"/>
        <v>4173697.7206733255</v>
      </c>
    </row>
    <row r="59" spans="1:33" x14ac:dyDescent="0.25">
      <c r="C59" s="141" t="s">
        <v>193</v>
      </c>
      <c r="D59" s="142" t="s">
        <v>188</v>
      </c>
      <c r="E59" s="142" t="s">
        <v>189</v>
      </c>
      <c r="F59" s="144">
        <v>2030</v>
      </c>
      <c r="G59" s="143" t="s">
        <v>91</v>
      </c>
      <c r="H59" s="145">
        <f t="shared" ref="H59:AE59" si="36">SUM(H89,H169)</f>
        <v>0</v>
      </c>
      <c r="I59" s="145">
        <f t="shared" si="36"/>
        <v>0</v>
      </c>
      <c r="J59" s="145">
        <f t="shared" si="36"/>
        <v>0</v>
      </c>
      <c r="K59" s="145">
        <f t="shared" si="36"/>
        <v>0</v>
      </c>
      <c r="L59" s="145">
        <f t="shared" si="36"/>
        <v>0</v>
      </c>
      <c r="M59" s="145">
        <f t="shared" si="36"/>
        <v>0</v>
      </c>
      <c r="N59" s="145">
        <f t="shared" si="36"/>
        <v>0</v>
      </c>
      <c r="O59" s="145">
        <f t="shared" si="36"/>
        <v>0</v>
      </c>
      <c r="P59" s="145">
        <f t="shared" si="36"/>
        <v>6928789.3012535991</v>
      </c>
      <c r="Q59" s="145">
        <f t="shared" si="36"/>
        <v>6912020.9817251032</v>
      </c>
      <c r="R59" s="145">
        <f t="shared" si="36"/>
        <v>7041656.2861034181</v>
      </c>
      <c r="S59" s="145">
        <f t="shared" si="36"/>
        <v>7023344.4090902433</v>
      </c>
      <c r="T59" s="145">
        <f t="shared" si="36"/>
        <v>7005601.1888739802</v>
      </c>
      <c r="U59" s="145">
        <f t="shared" si="36"/>
        <v>6988102.981704969</v>
      </c>
      <c r="V59" s="145">
        <f t="shared" si="36"/>
        <v>6970869.9452861417</v>
      </c>
      <c r="W59" s="145">
        <f t="shared" si="36"/>
        <v>6953953.8727763249</v>
      </c>
      <c r="X59" s="145">
        <f t="shared" si="36"/>
        <v>6937403.1233963268</v>
      </c>
      <c r="Y59" s="145">
        <f t="shared" si="36"/>
        <v>6921106.5189140933</v>
      </c>
      <c r="Z59" s="145">
        <f t="shared" si="36"/>
        <v>6905031.4515347313</v>
      </c>
      <c r="AA59" s="145">
        <f t="shared" si="36"/>
        <v>6889022.7727767341</v>
      </c>
      <c r="AB59" s="145">
        <f t="shared" si="36"/>
        <v>6873125.8146218704</v>
      </c>
      <c r="AC59" s="145">
        <f t="shared" si="36"/>
        <v>6857304.768837628</v>
      </c>
      <c r="AD59" s="145">
        <f t="shared" si="36"/>
        <v>6841559.4479419235</v>
      </c>
      <c r="AE59" s="145">
        <f t="shared" si="36"/>
        <v>5579889.1580062322</v>
      </c>
    </row>
    <row r="60" spans="1:33" x14ac:dyDescent="0.25">
      <c r="C60" s="141" t="s">
        <v>193</v>
      </c>
      <c r="D60" s="142" t="s">
        <v>188</v>
      </c>
      <c r="E60" s="142" t="s">
        <v>189</v>
      </c>
      <c r="F60" s="144">
        <v>2031</v>
      </c>
      <c r="G60" s="143" t="s">
        <v>91</v>
      </c>
      <c r="H60" s="145">
        <f t="shared" ref="H60:AE60" si="37">SUM(H90,H170)</f>
        <v>0</v>
      </c>
      <c r="I60" s="145">
        <f t="shared" si="37"/>
        <v>0</v>
      </c>
      <c r="J60" s="145">
        <f t="shared" si="37"/>
        <v>0</v>
      </c>
      <c r="K60" s="145">
        <f t="shared" si="37"/>
        <v>0</v>
      </c>
      <c r="L60" s="145">
        <f t="shared" si="37"/>
        <v>0</v>
      </c>
      <c r="M60" s="145">
        <f t="shared" si="37"/>
        <v>0</v>
      </c>
      <c r="N60" s="145">
        <f t="shared" si="37"/>
        <v>0</v>
      </c>
      <c r="O60" s="145">
        <f t="shared" si="37"/>
        <v>0</v>
      </c>
      <c r="P60" s="145">
        <f t="shared" si="37"/>
        <v>0</v>
      </c>
      <c r="Q60" s="145">
        <f t="shared" si="37"/>
        <v>6591265.3252829155</v>
      </c>
      <c r="R60" s="145">
        <f t="shared" si="37"/>
        <v>6575818.6470373003</v>
      </c>
      <c r="S60" s="145">
        <f t="shared" si="37"/>
        <v>6658091.5551244318</v>
      </c>
      <c r="T60" s="145">
        <f t="shared" si="37"/>
        <v>6642235.6781726191</v>
      </c>
      <c r="U60" s="145">
        <f t="shared" si="37"/>
        <v>6626606.9689017311</v>
      </c>
      <c r="V60" s="145">
        <f t="shared" si="37"/>
        <v>6611224.6364193251</v>
      </c>
      <c r="W60" s="145">
        <f t="shared" si="37"/>
        <v>6596137.9086482199</v>
      </c>
      <c r="X60" s="145">
        <f t="shared" si="37"/>
        <v>6581392.7843459025</v>
      </c>
      <c r="Y60" s="145">
        <f t="shared" si="37"/>
        <v>6566883.9165868694</v>
      </c>
      <c r="Z60" s="145">
        <f t="shared" si="37"/>
        <v>6552580.4573521838</v>
      </c>
      <c r="AA60" s="145">
        <f t="shared" si="37"/>
        <v>6538335.2380372202</v>
      </c>
      <c r="AB60" s="145">
        <f t="shared" si="37"/>
        <v>6524191.3073593723</v>
      </c>
      <c r="AC60" s="145">
        <f t="shared" si="37"/>
        <v>6510114.7070014048</v>
      </c>
      <c r="AD60" s="145">
        <f t="shared" si="37"/>
        <v>6496105.2812178303</v>
      </c>
      <c r="AE60" s="145">
        <f t="shared" si="37"/>
        <v>6482138.6136343703</v>
      </c>
    </row>
    <row r="61" spans="1:33" x14ac:dyDescent="0.25">
      <c r="C61" s="141" t="s">
        <v>193</v>
      </c>
      <c r="D61" s="142" t="s">
        <v>188</v>
      </c>
      <c r="E61" s="142" t="s">
        <v>189</v>
      </c>
      <c r="F61" s="144">
        <v>2032</v>
      </c>
      <c r="G61" s="143" t="s">
        <v>91</v>
      </c>
      <c r="H61" s="145">
        <f t="shared" ref="H61:AE61" si="38">SUM(H91,H171)</f>
        <v>0</v>
      </c>
      <c r="I61" s="145">
        <f t="shared" si="38"/>
        <v>0</v>
      </c>
      <c r="J61" s="145">
        <f t="shared" si="38"/>
        <v>0</v>
      </c>
      <c r="K61" s="145">
        <f t="shared" si="38"/>
        <v>0</v>
      </c>
      <c r="L61" s="145">
        <f t="shared" si="38"/>
        <v>0</v>
      </c>
      <c r="M61" s="145">
        <f t="shared" si="38"/>
        <v>0</v>
      </c>
      <c r="N61" s="145">
        <f t="shared" si="38"/>
        <v>0</v>
      </c>
      <c r="O61" s="145">
        <f t="shared" si="38"/>
        <v>0</v>
      </c>
      <c r="P61" s="145">
        <f t="shared" si="38"/>
        <v>0</v>
      </c>
      <c r="Q61" s="145">
        <f t="shared" si="38"/>
        <v>0</v>
      </c>
      <c r="R61" s="145">
        <f t="shared" si="38"/>
        <v>7291817.4163754676</v>
      </c>
      <c r="S61" s="145">
        <f t="shared" si="38"/>
        <v>7276198.8119092602</v>
      </c>
      <c r="T61" s="145">
        <f t="shared" si="38"/>
        <v>7358787.7493317537</v>
      </c>
      <c r="U61" s="145">
        <f t="shared" si="38"/>
        <v>7342980.9791723303</v>
      </c>
      <c r="V61" s="145">
        <f t="shared" si="38"/>
        <v>7327439.2632841412</v>
      </c>
      <c r="W61" s="145">
        <f t="shared" si="38"/>
        <v>7312217.3301508455</v>
      </c>
      <c r="X61" s="145">
        <f t="shared" si="38"/>
        <v>7297366.3725308022</v>
      </c>
      <c r="Y61" s="145">
        <f t="shared" si="38"/>
        <v>7282769.7803420704</v>
      </c>
      <c r="Z61" s="145">
        <f t="shared" si="38"/>
        <v>7268393.4850911302</v>
      </c>
      <c r="AA61" s="145">
        <f t="shared" si="38"/>
        <v>7254074.3363276776</v>
      </c>
      <c r="AB61" s="145">
        <f t="shared" si="38"/>
        <v>7239860.1333986754</v>
      </c>
      <c r="AC61" s="145">
        <f t="shared" si="38"/>
        <v>7225713.2430557767</v>
      </c>
      <c r="AD61" s="145">
        <f t="shared" si="38"/>
        <v>7211633.5272597084</v>
      </c>
      <c r="AE61" s="145">
        <f t="shared" si="38"/>
        <v>7197593.9096117057</v>
      </c>
    </row>
    <row r="62" spans="1:33" x14ac:dyDescent="0.25">
      <c r="C62" s="141" t="s">
        <v>193</v>
      </c>
      <c r="D62" s="142" t="s">
        <v>188</v>
      </c>
      <c r="E62" s="142" t="s">
        <v>189</v>
      </c>
      <c r="F62" s="144">
        <v>2033</v>
      </c>
      <c r="G62" s="143" t="s">
        <v>91</v>
      </c>
      <c r="H62" s="145">
        <f t="shared" ref="H62:AE62" si="39">SUM(H92,H172)</f>
        <v>0</v>
      </c>
      <c r="I62" s="145">
        <f t="shared" si="39"/>
        <v>0</v>
      </c>
      <c r="J62" s="145">
        <f t="shared" si="39"/>
        <v>0</v>
      </c>
      <c r="K62" s="145">
        <f t="shared" si="39"/>
        <v>0</v>
      </c>
      <c r="L62" s="145">
        <f t="shared" si="39"/>
        <v>0</v>
      </c>
      <c r="M62" s="145">
        <f t="shared" si="39"/>
        <v>0</v>
      </c>
      <c r="N62" s="145">
        <f t="shared" si="39"/>
        <v>0</v>
      </c>
      <c r="O62" s="145">
        <f t="shared" si="39"/>
        <v>0</v>
      </c>
      <c r="P62" s="145">
        <f t="shared" si="39"/>
        <v>0</v>
      </c>
      <c r="Q62" s="145">
        <f t="shared" si="39"/>
        <v>0</v>
      </c>
      <c r="R62" s="145">
        <f t="shared" si="39"/>
        <v>0</v>
      </c>
      <c r="S62" s="145">
        <f t="shared" si="39"/>
        <v>8092304.6509571625</v>
      </c>
      <c r="T62" s="145">
        <f t="shared" si="39"/>
        <v>8072037.4704094958</v>
      </c>
      <c r="U62" s="145">
        <f t="shared" si="39"/>
        <v>8149673.9595627943</v>
      </c>
      <c r="V62" s="145">
        <f t="shared" si="39"/>
        <v>8128999.9963586107</v>
      </c>
      <c r="W62" s="145">
        <f t="shared" si="39"/>
        <v>8108698.665344052</v>
      </c>
      <c r="X62" s="145">
        <f t="shared" si="39"/>
        <v>8088826.279236055</v>
      </c>
      <c r="Y62" s="145">
        <f t="shared" si="39"/>
        <v>8069253.1315272357</v>
      </c>
      <c r="Z62" s="145">
        <f t="shared" si="39"/>
        <v>8049941.1504669385</v>
      </c>
      <c r="AA62" s="145">
        <f t="shared" si="39"/>
        <v>8030709.4262386672</v>
      </c>
      <c r="AB62" s="145">
        <f t="shared" si="39"/>
        <v>8011610.7888430292</v>
      </c>
      <c r="AC62" s="145">
        <f t="shared" si="39"/>
        <v>7992603.4794330131</v>
      </c>
      <c r="AD62" s="145">
        <f t="shared" si="39"/>
        <v>7973687.2661197446</v>
      </c>
      <c r="AE62" s="145">
        <f t="shared" si="39"/>
        <v>7954832.1445564302</v>
      </c>
    </row>
    <row r="63" spans="1:33" x14ac:dyDescent="0.25">
      <c r="C63" s="141" t="s">
        <v>193</v>
      </c>
      <c r="D63" s="142" t="s">
        <v>188</v>
      </c>
      <c r="E63" s="142" t="s">
        <v>189</v>
      </c>
      <c r="F63" s="144">
        <v>2034</v>
      </c>
      <c r="G63" s="143" t="s">
        <v>91</v>
      </c>
      <c r="H63" s="145">
        <f t="shared" ref="H63:AE63" si="40">SUM(H93,H173)</f>
        <v>0</v>
      </c>
      <c r="I63" s="145">
        <f t="shared" si="40"/>
        <v>0</v>
      </c>
      <c r="J63" s="145">
        <f t="shared" si="40"/>
        <v>0</v>
      </c>
      <c r="K63" s="145">
        <f t="shared" si="40"/>
        <v>0</v>
      </c>
      <c r="L63" s="145">
        <f t="shared" si="40"/>
        <v>0</v>
      </c>
      <c r="M63" s="145">
        <f t="shared" si="40"/>
        <v>0</v>
      </c>
      <c r="N63" s="145">
        <f t="shared" si="40"/>
        <v>0</v>
      </c>
      <c r="O63" s="145">
        <f t="shared" si="40"/>
        <v>0</v>
      </c>
      <c r="P63" s="145">
        <f t="shared" si="40"/>
        <v>0</v>
      </c>
      <c r="Q63" s="145">
        <f t="shared" si="40"/>
        <v>0</v>
      </c>
      <c r="R63" s="145">
        <f t="shared" si="40"/>
        <v>0</v>
      </c>
      <c r="S63" s="145">
        <f t="shared" si="40"/>
        <v>0</v>
      </c>
      <c r="T63" s="145">
        <f t="shared" si="40"/>
        <v>8391722.5590443537</v>
      </c>
      <c r="U63" s="145">
        <f t="shared" si="40"/>
        <v>8370091.9843341876</v>
      </c>
      <c r="V63" s="145">
        <f t="shared" si="40"/>
        <v>8446393.1267320476</v>
      </c>
      <c r="W63" s="145">
        <f t="shared" si="40"/>
        <v>8424477.3677273616</v>
      </c>
      <c r="X63" s="145">
        <f t="shared" si="40"/>
        <v>8403011.4866354</v>
      </c>
      <c r="Y63" s="145">
        <f t="shared" si="40"/>
        <v>8381860.6307211062</v>
      </c>
      <c r="Z63" s="145">
        <f t="shared" si="40"/>
        <v>8360985.1752014691</v>
      </c>
      <c r="AA63" s="145">
        <f t="shared" si="40"/>
        <v>8340197.1678822972</v>
      </c>
      <c r="AB63" s="145">
        <f t="shared" si="40"/>
        <v>8319551.4537840215</v>
      </c>
      <c r="AC63" s="145">
        <f t="shared" si="40"/>
        <v>8299004.6414777907</v>
      </c>
      <c r="AD63" s="145">
        <f t="shared" si="40"/>
        <v>8278556.4710666388</v>
      </c>
      <c r="AE63" s="145">
        <f t="shared" si="40"/>
        <v>8258175.7748772278</v>
      </c>
    </row>
    <row r="64" spans="1:33" x14ac:dyDescent="0.25">
      <c r="C64" s="141" t="s">
        <v>193</v>
      </c>
      <c r="D64" s="142" t="s">
        <v>188</v>
      </c>
      <c r="E64" s="142" t="s">
        <v>189</v>
      </c>
      <c r="F64" s="144">
        <v>2035</v>
      </c>
      <c r="G64" s="143" t="s">
        <v>91</v>
      </c>
      <c r="H64" s="145">
        <f t="shared" ref="H64:AE64" si="41">SUM(H94,H174)</f>
        <v>0</v>
      </c>
      <c r="I64" s="145">
        <f t="shared" si="41"/>
        <v>0</v>
      </c>
      <c r="J64" s="145">
        <f t="shared" si="41"/>
        <v>0</v>
      </c>
      <c r="K64" s="145">
        <f t="shared" si="41"/>
        <v>0</v>
      </c>
      <c r="L64" s="145">
        <f t="shared" si="41"/>
        <v>0</v>
      </c>
      <c r="M64" s="145">
        <f t="shared" si="41"/>
        <v>0</v>
      </c>
      <c r="N64" s="145">
        <f t="shared" si="41"/>
        <v>0</v>
      </c>
      <c r="O64" s="145">
        <f t="shared" si="41"/>
        <v>0</v>
      </c>
      <c r="P64" s="145">
        <f t="shared" si="41"/>
        <v>0</v>
      </c>
      <c r="Q64" s="145">
        <f t="shared" si="41"/>
        <v>0</v>
      </c>
      <c r="R64" s="145">
        <f t="shared" si="41"/>
        <v>0</v>
      </c>
      <c r="S64" s="145">
        <f t="shared" si="41"/>
        <v>0</v>
      </c>
      <c r="T64" s="145">
        <f t="shared" si="41"/>
        <v>0</v>
      </c>
      <c r="U64" s="145">
        <f t="shared" si="41"/>
        <v>6886829.4673574641</v>
      </c>
      <c r="V64" s="145">
        <f t="shared" si="41"/>
        <v>6872111.380285671</v>
      </c>
      <c r="W64" s="145">
        <f t="shared" si="41"/>
        <v>6955296.0247520776</v>
      </c>
      <c r="X64" s="145">
        <f t="shared" si="41"/>
        <v>6940241.7918355661</v>
      </c>
      <c r="Y64" s="145">
        <f t="shared" si="41"/>
        <v>6925434.1894041644</v>
      </c>
      <c r="Z64" s="145">
        <f t="shared" si="41"/>
        <v>6910840.7321813414</v>
      </c>
      <c r="AA64" s="145">
        <f t="shared" si="41"/>
        <v>6896306.2365625268</v>
      </c>
      <c r="AB64" s="145">
        <f t="shared" si="41"/>
        <v>6881876.1207704786</v>
      </c>
      <c r="AC64" s="145">
        <f t="shared" si="41"/>
        <v>6867514.5812964421</v>
      </c>
      <c r="AD64" s="145">
        <f t="shared" si="41"/>
        <v>6853221.4653474754</v>
      </c>
      <c r="AE64" s="145">
        <f t="shared" si="41"/>
        <v>6838971.0239877803</v>
      </c>
      <c r="AG64" s="146"/>
    </row>
    <row r="65" spans="2:31" x14ac:dyDescent="0.25">
      <c r="C65" s="141" t="s">
        <v>193</v>
      </c>
      <c r="D65" s="142" t="s">
        <v>188</v>
      </c>
      <c r="E65" s="142" t="s">
        <v>189</v>
      </c>
      <c r="F65" s="144">
        <v>2036</v>
      </c>
      <c r="G65" s="143" t="s">
        <v>91</v>
      </c>
      <c r="H65" s="145">
        <f t="shared" ref="H65:AE65" si="42">SUM(H95,H175)</f>
        <v>0</v>
      </c>
      <c r="I65" s="145">
        <f t="shared" si="42"/>
        <v>0</v>
      </c>
      <c r="J65" s="145">
        <f t="shared" si="42"/>
        <v>0</v>
      </c>
      <c r="K65" s="145">
        <f t="shared" si="42"/>
        <v>0</v>
      </c>
      <c r="L65" s="145">
        <f t="shared" si="42"/>
        <v>0</v>
      </c>
      <c r="M65" s="145">
        <f t="shared" si="42"/>
        <v>0</v>
      </c>
      <c r="N65" s="145">
        <f t="shared" si="42"/>
        <v>0</v>
      </c>
      <c r="O65" s="145">
        <f t="shared" si="42"/>
        <v>0</v>
      </c>
      <c r="P65" s="145">
        <f t="shared" si="42"/>
        <v>0</v>
      </c>
      <c r="Q65" s="145">
        <f t="shared" si="42"/>
        <v>0</v>
      </c>
      <c r="R65" s="145">
        <f t="shared" si="42"/>
        <v>0</v>
      </c>
      <c r="S65" s="145">
        <f t="shared" si="42"/>
        <v>0</v>
      </c>
      <c r="T65" s="145">
        <f t="shared" si="42"/>
        <v>0</v>
      </c>
      <c r="U65" s="145">
        <f t="shared" si="42"/>
        <v>0</v>
      </c>
      <c r="V65" s="145">
        <f t="shared" si="42"/>
        <v>7387165.1719830185</v>
      </c>
      <c r="W65" s="145">
        <f t="shared" si="42"/>
        <v>7371631.2616240149</v>
      </c>
      <c r="X65" s="145">
        <f t="shared" si="42"/>
        <v>7454069.8519291421</v>
      </c>
      <c r="Y65" s="145">
        <f t="shared" si="42"/>
        <v>7438185.2741023442</v>
      </c>
      <c r="Z65" s="145">
        <f t="shared" si="42"/>
        <v>7422530.5992897861</v>
      </c>
      <c r="AA65" s="145">
        <f t="shared" si="42"/>
        <v>7406939.1550727831</v>
      </c>
      <c r="AB65" s="145">
        <f t="shared" si="42"/>
        <v>7391459.7231341582</v>
      </c>
      <c r="AC65" s="145">
        <f t="shared" si="42"/>
        <v>7376053.8494652323</v>
      </c>
      <c r="AD65" s="145">
        <f t="shared" si="42"/>
        <v>7360721.3704099841</v>
      </c>
      <c r="AE65" s="145">
        <f t="shared" si="42"/>
        <v>7345434.6306336178</v>
      </c>
    </row>
    <row r="66" spans="2:31" x14ac:dyDescent="0.25">
      <c r="C66" s="141" t="s">
        <v>193</v>
      </c>
      <c r="D66" s="142" t="s">
        <v>188</v>
      </c>
      <c r="E66" s="142" t="s">
        <v>189</v>
      </c>
      <c r="F66" s="144">
        <v>2037</v>
      </c>
      <c r="G66" s="143" t="s">
        <v>91</v>
      </c>
      <c r="H66" s="145">
        <f t="shared" ref="H66:AE66" si="43">SUM(H96,H176)</f>
        <v>0</v>
      </c>
      <c r="I66" s="145">
        <f t="shared" si="43"/>
        <v>0</v>
      </c>
      <c r="J66" s="145">
        <f t="shared" si="43"/>
        <v>0</v>
      </c>
      <c r="K66" s="145">
        <f t="shared" si="43"/>
        <v>0</v>
      </c>
      <c r="L66" s="145">
        <f t="shared" si="43"/>
        <v>0</v>
      </c>
      <c r="M66" s="145">
        <f t="shared" si="43"/>
        <v>0</v>
      </c>
      <c r="N66" s="145">
        <f t="shared" si="43"/>
        <v>0</v>
      </c>
      <c r="O66" s="145">
        <f t="shared" si="43"/>
        <v>0</v>
      </c>
      <c r="P66" s="145">
        <f t="shared" si="43"/>
        <v>0</v>
      </c>
      <c r="Q66" s="145">
        <f t="shared" si="43"/>
        <v>0</v>
      </c>
      <c r="R66" s="145">
        <f t="shared" si="43"/>
        <v>0</v>
      </c>
      <c r="S66" s="145">
        <f t="shared" si="43"/>
        <v>0</v>
      </c>
      <c r="T66" s="145">
        <f t="shared" si="43"/>
        <v>0</v>
      </c>
      <c r="U66" s="145">
        <f t="shared" si="43"/>
        <v>0</v>
      </c>
      <c r="V66" s="145">
        <f t="shared" si="43"/>
        <v>0</v>
      </c>
      <c r="W66" s="145">
        <f t="shared" si="43"/>
        <v>6083611.5264631733</v>
      </c>
      <c r="X66" s="145">
        <f t="shared" si="43"/>
        <v>6071945.6499632197</v>
      </c>
      <c r="Y66" s="145">
        <f t="shared" si="43"/>
        <v>6158083.3482842604</v>
      </c>
      <c r="Z66" s="145">
        <f t="shared" si="43"/>
        <v>6145824.4633133141</v>
      </c>
      <c r="AA66" s="145">
        <f t="shared" si="43"/>
        <v>6133614.4140235139</v>
      </c>
      <c r="AB66" s="145">
        <f t="shared" si="43"/>
        <v>6121493.6140667014</v>
      </c>
      <c r="AC66" s="145">
        <f t="shared" si="43"/>
        <v>6109430.2400724646</v>
      </c>
      <c r="AD66" s="145">
        <f t="shared" si="43"/>
        <v>6097424.1729218233</v>
      </c>
      <c r="AE66" s="145">
        <f t="shared" si="43"/>
        <v>6085452.5175365489</v>
      </c>
    </row>
    <row r="67" spans="2:31" x14ac:dyDescent="0.25">
      <c r="C67" s="141" t="s">
        <v>193</v>
      </c>
      <c r="D67" s="142" t="s">
        <v>188</v>
      </c>
      <c r="E67" s="142" t="s">
        <v>189</v>
      </c>
      <c r="F67" s="144">
        <v>2038</v>
      </c>
      <c r="G67" s="143" t="s">
        <v>91</v>
      </c>
      <c r="H67" s="145">
        <f t="shared" ref="H67:AE67" si="44">SUM(H97,H177)</f>
        <v>0</v>
      </c>
      <c r="I67" s="145">
        <f t="shared" si="44"/>
        <v>0</v>
      </c>
      <c r="J67" s="145">
        <f t="shared" si="44"/>
        <v>0</v>
      </c>
      <c r="K67" s="145">
        <f t="shared" si="44"/>
        <v>0</v>
      </c>
      <c r="L67" s="145">
        <f t="shared" si="44"/>
        <v>0</v>
      </c>
      <c r="M67" s="145">
        <f t="shared" si="44"/>
        <v>0</v>
      </c>
      <c r="N67" s="145">
        <f t="shared" si="44"/>
        <v>0</v>
      </c>
      <c r="O67" s="145">
        <f t="shared" si="44"/>
        <v>0</v>
      </c>
      <c r="P67" s="145">
        <f t="shared" si="44"/>
        <v>0</v>
      </c>
      <c r="Q67" s="145">
        <f t="shared" si="44"/>
        <v>0</v>
      </c>
      <c r="R67" s="145">
        <f t="shared" si="44"/>
        <v>0</v>
      </c>
      <c r="S67" s="145">
        <f t="shared" si="44"/>
        <v>0</v>
      </c>
      <c r="T67" s="145">
        <f t="shared" si="44"/>
        <v>0</v>
      </c>
      <c r="U67" s="145">
        <f t="shared" si="44"/>
        <v>0</v>
      </c>
      <c r="V67" s="145">
        <f t="shared" si="44"/>
        <v>0</v>
      </c>
      <c r="W67" s="145">
        <f t="shared" si="44"/>
        <v>0</v>
      </c>
      <c r="X67" s="145">
        <f t="shared" si="44"/>
        <v>5381793.8101312462</v>
      </c>
      <c r="Y67" s="145">
        <f t="shared" si="44"/>
        <v>5370294.1397231249</v>
      </c>
      <c r="Z67" s="145">
        <f t="shared" si="44"/>
        <v>5456555.9034142429</v>
      </c>
      <c r="AA67" s="145">
        <f t="shared" si="44"/>
        <v>5444286.9705202067</v>
      </c>
      <c r="AB67" s="145">
        <f t="shared" si="44"/>
        <v>5432104.4154341351</v>
      </c>
      <c r="AC67" s="145">
        <f t="shared" si="44"/>
        <v>5419979.950392345</v>
      </c>
      <c r="AD67" s="145">
        <f t="shared" si="44"/>
        <v>5407913.4361794339</v>
      </c>
      <c r="AE67" s="145">
        <f t="shared" si="44"/>
        <v>5395884.5384634789</v>
      </c>
    </row>
    <row r="68" spans="2:31" x14ac:dyDescent="0.25">
      <c r="C68" s="141" t="s">
        <v>193</v>
      </c>
      <c r="D68" s="142" t="s">
        <v>188</v>
      </c>
      <c r="E68" s="142" t="s">
        <v>189</v>
      </c>
      <c r="F68" s="144">
        <v>2039</v>
      </c>
      <c r="G68" s="143" t="s">
        <v>91</v>
      </c>
      <c r="H68" s="145">
        <f t="shared" ref="H68:AE68" si="45">SUM(H98,H178)</f>
        <v>0</v>
      </c>
      <c r="I68" s="145">
        <f t="shared" si="45"/>
        <v>0</v>
      </c>
      <c r="J68" s="145">
        <f t="shared" si="45"/>
        <v>0</v>
      </c>
      <c r="K68" s="145">
        <f t="shared" si="45"/>
        <v>0</v>
      </c>
      <c r="L68" s="145">
        <f t="shared" si="45"/>
        <v>0</v>
      </c>
      <c r="M68" s="145">
        <f t="shared" si="45"/>
        <v>0</v>
      </c>
      <c r="N68" s="145">
        <f t="shared" si="45"/>
        <v>0</v>
      </c>
      <c r="O68" s="145">
        <f t="shared" si="45"/>
        <v>0</v>
      </c>
      <c r="P68" s="145">
        <f t="shared" si="45"/>
        <v>0</v>
      </c>
      <c r="Q68" s="145">
        <f t="shared" si="45"/>
        <v>0</v>
      </c>
      <c r="R68" s="145">
        <f t="shared" si="45"/>
        <v>0</v>
      </c>
      <c r="S68" s="145">
        <f t="shared" si="45"/>
        <v>0</v>
      </c>
      <c r="T68" s="145">
        <f t="shared" si="45"/>
        <v>0</v>
      </c>
      <c r="U68" s="145">
        <f t="shared" si="45"/>
        <v>0</v>
      </c>
      <c r="V68" s="145">
        <f t="shared" si="45"/>
        <v>0</v>
      </c>
      <c r="W68" s="145">
        <f t="shared" si="45"/>
        <v>0</v>
      </c>
      <c r="X68" s="145">
        <f t="shared" si="45"/>
        <v>0</v>
      </c>
      <c r="Y68" s="145">
        <f t="shared" si="45"/>
        <v>4379505.9387329789</v>
      </c>
      <c r="Z68" s="145">
        <f t="shared" si="45"/>
        <v>4368116.8899167869</v>
      </c>
      <c r="AA68" s="145">
        <f t="shared" si="45"/>
        <v>4454370.8989457525</v>
      </c>
      <c r="AB68" s="145">
        <f t="shared" si="45"/>
        <v>4442125.9291120945</v>
      </c>
      <c r="AC68" s="145">
        <f t="shared" si="45"/>
        <v>4429939.8716718182</v>
      </c>
      <c r="AD68" s="145">
        <f t="shared" si="45"/>
        <v>4417812.5591675499</v>
      </c>
      <c r="AE68" s="145">
        <f t="shared" si="45"/>
        <v>4405727.3348818878</v>
      </c>
    </row>
    <row r="69" spans="2:31" x14ac:dyDescent="0.25">
      <c r="C69" s="141" t="s">
        <v>193</v>
      </c>
      <c r="D69" s="142" t="s">
        <v>188</v>
      </c>
      <c r="E69" s="142" t="s">
        <v>189</v>
      </c>
      <c r="F69" s="144">
        <v>2040</v>
      </c>
      <c r="G69" s="143" t="s">
        <v>91</v>
      </c>
      <c r="H69" s="145">
        <f t="shared" ref="H69:AE69" si="46">SUM(H99,H179)</f>
        <v>0</v>
      </c>
      <c r="I69" s="145">
        <f t="shared" si="46"/>
        <v>0</v>
      </c>
      <c r="J69" s="145">
        <f t="shared" si="46"/>
        <v>0</v>
      </c>
      <c r="K69" s="145">
        <f t="shared" si="46"/>
        <v>0</v>
      </c>
      <c r="L69" s="145">
        <f t="shared" si="46"/>
        <v>0</v>
      </c>
      <c r="M69" s="145">
        <f t="shared" si="46"/>
        <v>0</v>
      </c>
      <c r="N69" s="145">
        <f t="shared" si="46"/>
        <v>0</v>
      </c>
      <c r="O69" s="145">
        <f t="shared" si="46"/>
        <v>0</v>
      </c>
      <c r="P69" s="145">
        <f t="shared" si="46"/>
        <v>0</v>
      </c>
      <c r="Q69" s="145">
        <f t="shared" si="46"/>
        <v>0</v>
      </c>
      <c r="R69" s="145">
        <f t="shared" si="46"/>
        <v>0</v>
      </c>
      <c r="S69" s="145">
        <f t="shared" si="46"/>
        <v>0</v>
      </c>
      <c r="T69" s="145">
        <f t="shared" si="46"/>
        <v>0</v>
      </c>
      <c r="U69" s="145">
        <f t="shared" si="46"/>
        <v>0</v>
      </c>
      <c r="V69" s="145">
        <f t="shared" si="46"/>
        <v>0</v>
      </c>
      <c r="W69" s="145">
        <f t="shared" si="46"/>
        <v>0</v>
      </c>
      <c r="X69" s="145">
        <f t="shared" si="46"/>
        <v>0</v>
      </c>
      <c r="Y69" s="145">
        <f t="shared" si="46"/>
        <v>0</v>
      </c>
      <c r="Z69" s="145">
        <f t="shared" si="46"/>
        <v>4379499.7862888612</v>
      </c>
      <c r="AA69" s="145">
        <f t="shared" si="46"/>
        <v>4368101.8872251464</v>
      </c>
      <c r="AB69" s="145">
        <f t="shared" si="46"/>
        <v>4454376.1353734415</v>
      </c>
      <c r="AC69" s="145">
        <f t="shared" si="46"/>
        <v>4442128.8348751161</v>
      </c>
      <c r="AD69" s="145">
        <f t="shared" si="46"/>
        <v>4429940.5794926593</v>
      </c>
      <c r="AE69" s="145">
        <f t="shared" si="46"/>
        <v>4417794.666230306</v>
      </c>
    </row>
    <row r="70" spans="2:31" x14ac:dyDescent="0.25">
      <c r="C70" s="141" t="s">
        <v>193</v>
      </c>
      <c r="D70" s="142" t="s">
        <v>188</v>
      </c>
      <c r="E70" s="142" t="s">
        <v>189</v>
      </c>
      <c r="F70" s="144">
        <v>2041</v>
      </c>
      <c r="G70" s="143" t="s">
        <v>91</v>
      </c>
      <c r="H70" s="145">
        <f t="shared" ref="H70:AE70" si="47">SUM(H100,H180)</f>
        <v>0</v>
      </c>
      <c r="I70" s="145">
        <f t="shared" si="47"/>
        <v>0</v>
      </c>
      <c r="J70" s="145">
        <f t="shared" si="47"/>
        <v>0</v>
      </c>
      <c r="K70" s="145">
        <f t="shared" si="47"/>
        <v>0</v>
      </c>
      <c r="L70" s="145">
        <f t="shared" si="47"/>
        <v>0</v>
      </c>
      <c r="M70" s="145">
        <f t="shared" si="47"/>
        <v>0</v>
      </c>
      <c r="N70" s="145">
        <f t="shared" si="47"/>
        <v>0</v>
      </c>
      <c r="O70" s="145">
        <f t="shared" si="47"/>
        <v>0</v>
      </c>
      <c r="P70" s="145">
        <f t="shared" si="47"/>
        <v>0</v>
      </c>
      <c r="Q70" s="145">
        <f t="shared" si="47"/>
        <v>0</v>
      </c>
      <c r="R70" s="145">
        <f t="shared" si="47"/>
        <v>0</v>
      </c>
      <c r="S70" s="145">
        <f t="shared" si="47"/>
        <v>0</v>
      </c>
      <c r="T70" s="145">
        <f t="shared" si="47"/>
        <v>0</v>
      </c>
      <c r="U70" s="145">
        <f t="shared" si="47"/>
        <v>0</v>
      </c>
      <c r="V70" s="145">
        <f t="shared" si="47"/>
        <v>0</v>
      </c>
      <c r="W70" s="145">
        <f t="shared" si="47"/>
        <v>0</v>
      </c>
      <c r="X70" s="145">
        <f t="shared" si="47"/>
        <v>0</v>
      </c>
      <c r="Y70" s="145">
        <f t="shared" si="47"/>
        <v>0</v>
      </c>
      <c r="Z70" s="145">
        <f t="shared" si="47"/>
        <v>0</v>
      </c>
      <c r="AA70" s="145">
        <f t="shared" si="47"/>
        <v>4379484.7445016354</v>
      </c>
      <c r="AB70" s="145">
        <f t="shared" si="47"/>
        <v>4368107.0222375169</v>
      </c>
      <c r="AC70" s="145">
        <f t="shared" si="47"/>
        <v>4454379.049149788</v>
      </c>
      <c r="AD70" s="145">
        <f t="shared" si="47"/>
        <v>4442129.5446435222</v>
      </c>
      <c r="AE70" s="145">
        <f t="shared" si="47"/>
        <v>4429922.6374347471</v>
      </c>
    </row>
    <row r="71" spans="2:31" x14ac:dyDescent="0.25">
      <c r="C71" s="141" t="s">
        <v>193</v>
      </c>
      <c r="D71" s="142" t="s">
        <v>188</v>
      </c>
      <c r="E71" s="142" t="s">
        <v>189</v>
      </c>
      <c r="F71" s="144">
        <v>2042</v>
      </c>
      <c r="G71" s="143" t="s">
        <v>91</v>
      </c>
      <c r="H71" s="145">
        <f t="shared" ref="H71:AE71" si="48">SUM(H101,H181)</f>
        <v>0</v>
      </c>
      <c r="I71" s="145">
        <f t="shared" si="48"/>
        <v>0</v>
      </c>
      <c r="J71" s="145">
        <f t="shared" si="48"/>
        <v>0</v>
      </c>
      <c r="K71" s="145">
        <f t="shared" si="48"/>
        <v>0</v>
      </c>
      <c r="L71" s="145">
        <f t="shared" si="48"/>
        <v>0</v>
      </c>
      <c r="M71" s="145">
        <f t="shared" si="48"/>
        <v>0</v>
      </c>
      <c r="N71" s="145">
        <f t="shared" si="48"/>
        <v>0</v>
      </c>
      <c r="O71" s="145">
        <f t="shared" si="48"/>
        <v>0</v>
      </c>
      <c r="P71" s="145">
        <f t="shared" si="48"/>
        <v>0</v>
      </c>
      <c r="Q71" s="145">
        <f t="shared" si="48"/>
        <v>0</v>
      </c>
      <c r="R71" s="145">
        <f t="shared" si="48"/>
        <v>0</v>
      </c>
      <c r="S71" s="145">
        <f t="shared" si="48"/>
        <v>0</v>
      </c>
      <c r="T71" s="145">
        <f t="shared" si="48"/>
        <v>0</v>
      </c>
      <c r="U71" s="145">
        <f t="shared" si="48"/>
        <v>0</v>
      </c>
      <c r="V71" s="145">
        <f t="shared" si="48"/>
        <v>0</v>
      </c>
      <c r="W71" s="145">
        <f t="shared" si="48"/>
        <v>0</v>
      </c>
      <c r="X71" s="145">
        <f t="shared" si="48"/>
        <v>0</v>
      </c>
      <c r="Y71" s="145">
        <f t="shared" si="48"/>
        <v>0</v>
      </c>
      <c r="Z71" s="145">
        <f t="shared" si="48"/>
        <v>0</v>
      </c>
      <c r="AA71" s="145">
        <f t="shared" si="48"/>
        <v>0</v>
      </c>
      <c r="AB71" s="145">
        <f t="shared" si="48"/>
        <v>4379489.8928953595</v>
      </c>
      <c r="AC71" s="145">
        <f t="shared" si="48"/>
        <v>4368109.8795819646</v>
      </c>
      <c r="AD71" s="145">
        <f t="shared" si="48"/>
        <v>4454379.7608755473</v>
      </c>
      <c r="AE71" s="145">
        <f t="shared" si="48"/>
        <v>4442111.5532181039</v>
      </c>
    </row>
    <row r="72" spans="2:31" x14ac:dyDescent="0.25">
      <c r="C72" s="141" t="s">
        <v>193</v>
      </c>
      <c r="D72" s="142" t="s">
        <v>188</v>
      </c>
      <c r="E72" s="142" t="s">
        <v>189</v>
      </c>
      <c r="F72" s="144">
        <v>2043</v>
      </c>
      <c r="G72" s="143" t="s">
        <v>91</v>
      </c>
      <c r="H72" s="145">
        <f t="shared" ref="H72:AE72" si="49">SUM(H102,H182)</f>
        <v>0</v>
      </c>
      <c r="I72" s="145">
        <f t="shared" si="49"/>
        <v>0</v>
      </c>
      <c r="J72" s="145">
        <f t="shared" si="49"/>
        <v>0</v>
      </c>
      <c r="K72" s="145">
        <f t="shared" si="49"/>
        <v>0</v>
      </c>
      <c r="L72" s="145">
        <f t="shared" si="49"/>
        <v>0</v>
      </c>
      <c r="M72" s="145">
        <f t="shared" si="49"/>
        <v>0</v>
      </c>
      <c r="N72" s="145">
        <f t="shared" si="49"/>
        <v>0</v>
      </c>
      <c r="O72" s="145">
        <f t="shared" si="49"/>
        <v>0</v>
      </c>
      <c r="P72" s="145">
        <f t="shared" si="49"/>
        <v>0</v>
      </c>
      <c r="Q72" s="145">
        <f t="shared" si="49"/>
        <v>0</v>
      </c>
      <c r="R72" s="145">
        <f t="shared" si="49"/>
        <v>0</v>
      </c>
      <c r="S72" s="145">
        <f t="shared" si="49"/>
        <v>0</v>
      </c>
      <c r="T72" s="145">
        <f t="shared" si="49"/>
        <v>0</v>
      </c>
      <c r="U72" s="145">
        <f t="shared" si="49"/>
        <v>0</v>
      </c>
      <c r="V72" s="145">
        <f t="shared" si="49"/>
        <v>0</v>
      </c>
      <c r="W72" s="145">
        <f t="shared" si="49"/>
        <v>0</v>
      </c>
      <c r="X72" s="145">
        <f t="shared" si="49"/>
        <v>0</v>
      </c>
      <c r="Y72" s="145">
        <f t="shared" si="49"/>
        <v>0</v>
      </c>
      <c r="Z72" s="145">
        <f t="shared" si="49"/>
        <v>0</v>
      </c>
      <c r="AA72" s="145">
        <f t="shared" si="49"/>
        <v>0</v>
      </c>
      <c r="AB72" s="145">
        <f t="shared" si="49"/>
        <v>0</v>
      </c>
      <c r="AC72" s="145">
        <f t="shared" si="49"/>
        <v>0</v>
      </c>
      <c r="AD72" s="145">
        <f t="shared" si="49"/>
        <v>0</v>
      </c>
      <c r="AE72" s="145">
        <f t="shared" si="49"/>
        <v>0</v>
      </c>
    </row>
    <row r="73" spans="2:31" x14ac:dyDescent="0.25">
      <c r="C73" s="141" t="s">
        <v>193</v>
      </c>
      <c r="D73" s="142" t="s">
        <v>188</v>
      </c>
      <c r="E73" s="142" t="s">
        <v>189</v>
      </c>
      <c r="F73" s="144">
        <v>2044</v>
      </c>
      <c r="G73" s="143" t="s">
        <v>91</v>
      </c>
      <c r="H73" s="145">
        <f t="shared" ref="H73:AE73" si="50">SUM(H103,H183)</f>
        <v>0</v>
      </c>
      <c r="I73" s="145">
        <f t="shared" si="50"/>
        <v>0</v>
      </c>
      <c r="J73" s="145">
        <f t="shared" si="50"/>
        <v>0</v>
      </c>
      <c r="K73" s="145">
        <f t="shared" si="50"/>
        <v>0</v>
      </c>
      <c r="L73" s="145">
        <f t="shared" si="50"/>
        <v>0</v>
      </c>
      <c r="M73" s="145">
        <f t="shared" si="50"/>
        <v>0</v>
      </c>
      <c r="N73" s="145">
        <f t="shared" si="50"/>
        <v>0</v>
      </c>
      <c r="O73" s="145">
        <f t="shared" si="50"/>
        <v>0</v>
      </c>
      <c r="P73" s="145">
        <f t="shared" si="50"/>
        <v>0</v>
      </c>
      <c r="Q73" s="145">
        <f t="shared" si="50"/>
        <v>0</v>
      </c>
      <c r="R73" s="145">
        <f t="shared" si="50"/>
        <v>0</v>
      </c>
      <c r="S73" s="145">
        <f t="shared" si="50"/>
        <v>0</v>
      </c>
      <c r="T73" s="145">
        <f t="shared" si="50"/>
        <v>0</v>
      </c>
      <c r="U73" s="145">
        <f t="shared" si="50"/>
        <v>0</v>
      </c>
      <c r="V73" s="145">
        <f t="shared" si="50"/>
        <v>0</v>
      </c>
      <c r="W73" s="145">
        <f t="shared" si="50"/>
        <v>0</v>
      </c>
      <c r="X73" s="145">
        <f t="shared" si="50"/>
        <v>0</v>
      </c>
      <c r="Y73" s="145">
        <f t="shared" si="50"/>
        <v>0</v>
      </c>
      <c r="Z73" s="145">
        <f t="shared" si="50"/>
        <v>0</v>
      </c>
      <c r="AA73" s="145">
        <f t="shared" si="50"/>
        <v>0</v>
      </c>
      <c r="AB73" s="145">
        <f t="shared" si="50"/>
        <v>0</v>
      </c>
      <c r="AC73" s="145">
        <f t="shared" si="50"/>
        <v>0</v>
      </c>
      <c r="AD73" s="145">
        <f t="shared" si="50"/>
        <v>0</v>
      </c>
      <c r="AE73" s="145">
        <f t="shared" si="50"/>
        <v>0</v>
      </c>
    </row>
    <row r="74" spans="2:31" x14ac:dyDescent="0.25">
      <c r="C74" s="141" t="s">
        <v>193</v>
      </c>
      <c r="D74" s="142" t="s">
        <v>188</v>
      </c>
      <c r="E74" s="142" t="s">
        <v>189</v>
      </c>
      <c r="F74" s="144">
        <v>2045</v>
      </c>
      <c r="G74" s="143" t="s">
        <v>91</v>
      </c>
      <c r="H74" s="145">
        <f t="shared" ref="H74:AE74" si="51">SUM(H104,H184)</f>
        <v>0</v>
      </c>
      <c r="I74" s="145">
        <f t="shared" si="51"/>
        <v>0</v>
      </c>
      <c r="J74" s="145">
        <f t="shared" si="51"/>
        <v>0</v>
      </c>
      <c r="K74" s="145">
        <f t="shared" si="51"/>
        <v>0</v>
      </c>
      <c r="L74" s="145">
        <f t="shared" si="51"/>
        <v>0</v>
      </c>
      <c r="M74" s="145">
        <f t="shared" si="51"/>
        <v>0</v>
      </c>
      <c r="N74" s="145">
        <f t="shared" si="51"/>
        <v>0</v>
      </c>
      <c r="O74" s="145">
        <f t="shared" si="51"/>
        <v>0</v>
      </c>
      <c r="P74" s="145">
        <f t="shared" si="51"/>
        <v>0</v>
      </c>
      <c r="Q74" s="145">
        <f t="shared" si="51"/>
        <v>0</v>
      </c>
      <c r="R74" s="145">
        <f t="shared" si="51"/>
        <v>0</v>
      </c>
      <c r="S74" s="145">
        <f t="shared" si="51"/>
        <v>0</v>
      </c>
      <c r="T74" s="145">
        <f t="shared" si="51"/>
        <v>0</v>
      </c>
      <c r="U74" s="145">
        <f t="shared" si="51"/>
        <v>0</v>
      </c>
      <c r="V74" s="145">
        <f t="shared" si="51"/>
        <v>0</v>
      </c>
      <c r="W74" s="145">
        <f t="shared" si="51"/>
        <v>0</v>
      </c>
      <c r="X74" s="145">
        <f t="shared" si="51"/>
        <v>0</v>
      </c>
      <c r="Y74" s="145">
        <f t="shared" si="51"/>
        <v>0</v>
      </c>
      <c r="Z74" s="145">
        <f t="shared" si="51"/>
        <v>0</v>
      </c>
      <c r="AA74" s="145">
        <f t="shared" si="51"/>
        <v>0</v>
      </c>
      <c r="AB74" s="145">
        <f t="shared" si="51"/>
        <v>0</v>
      </c>
      <c r="AC74" s="145">
        <f t="shared" si="51"/>
        <v>0</v>
      </c>
      <c r="AD74" s="145">
        <f t="shared" si="51"/>
        <v>0</v>
      </c>
      <c r="AE74" s="145">
        <f t="shared" si="51"/>
        <v>0</v>
      </c>
    </row>
    <row r="75" spans="2:31" x14ac:dyDescent="0.25">
      <c r="C75" s="141" t="s">
        <v>193</v>
      </c>
      <c r="D75" s="142" t="s">
        <v>188</v>
      </c>
      <c r="E75" s="142" t="s">
        <v>189</v>
      </c>
      <c r="F75" s="144">
        <v>2046</v>
      </c>
      <c r="G75" s="143" t="s">
        <v>91</v>
      </c>
      <c r="H75" s="145">
        <f t="shared" ref="H75:AE75" si="52">SUM(H105,H185)</f>
        <v>0</v>
      </c>
      <c r="I75" s="145">
        <f t="shared" si="52"/>
        <v>0</v>
      </c>
      <c r="J75" s="145">
        <f t="shared" si="52"/>
        <v>0</v>
      </c>
      <c r="K75" s="145">
        <f t="shared" si="52"/>
        <v>0</v>
      </c>
      <c r="L75" s="145">
        <f t="shared" si="52"/>
        <v>0</v>
      </c>
      <c r="M75" s="145">
        <f t="shared" si="52"/>
        <v>0</v>
      </c>
      <c r="N75" s="145">
        <f t="shared" si="52"/>
        <v>0</v>
      </c>
      <c r="O75" s="145">
        <f t="shared" si="52"/>
        <v>0</v>
      </c>
      <c r="P75" s="145">
        <f t="shared" si="52"/>
        <v>0</v>
      </c>
      <c r="Q75" s="145">
        <f t="shared" si="52"/>
        <v>0</v>
      </c>
      <c r="R75" s="145">
        <f t="shared" si="52"/>
        <v>0</v>
      </c>
      <c r="S75" s="145">
        <f t="shared" si="52"/>
        <v>0</v>
      </c>
      <c r="T75" s="145">
        <f t="shared" si="52"/>
        <v>0</v>
      </c>
      <c r="U75" s="145">
        <f t="shared" si="52"/>
        <v>0</v>
      </c>
      <c r="V75" s="145">
        <f t="shared" si="52"/>
        <v>0</v>
      </c>
      <c r="W75" s="145">
        <f t="shared" si="52"/>
        <v>0</v>
      </c>
      <c r="X75" s="145">
        <f t="shared" si="52"/>
        <v>0</v>
      </c>
      <c r="Y75" s="145">
        <f t="shared" si="52"/>
        <v>0</v>
      </c>
      <c r="Z75" s="145">
        <f t="shared" si="52"/>
        <v>0</v>
      </c>
      <c r="AA75" s="145">
        <f t="shared" si="52"/>
        <v>0</v>
      </c>
      <c r="AB75" s="145">
        <f t="shared" si="52"/>
        <v>0</v>
      </c>
      <c r="AC75" s="145">
        <f t="shared" si="52"/>
        <v>0</v>
      </c>
      <c r="AD75" s="145">
        <f t="shared" si="52"/>
        <v>0</v>
      </c>
      <c r="AE75" s="145">
        <f t="shared" si="52"/>
        <v>0</v>
      </c>
    </row>
    <row r="76" spans="2:31" x14ac:dyDescent="0.25">
      <c r="C76" s="141" t="s">
        <v>193</v>
      </c>
      <c r="D76" s="142" t="s">
        <v>190</v>
      </c>
      <c r="E76" s="142" t="s">
        <v>121</v>
      </c>
      <c r="F76" s="144" t="s">
        <v>191</v>
      </c>
      <c r="G76" s="143" t="s">
        <v>91</v>
      </c>
      <c r="H76" s="145">
        <f>H190</f>
        <v>5973273.9212281583</v>
      </c>
      <c r="I76" s="145">
        <f t="shared" ref="I76:AE76" si="53">I190</f>
        <v>5995474.4511616845</v>
      </c>
      <c r="J76" s="145">
        <f t="shared" si="53"/>
        <v>6035177.313445542</v>
      </c>
      <c r="K76" s="145">
        <f t="shared" si="53"/>
        <v>6628583.728084648</v>
      </c>
      <c r="L76" s="145">
        <f t="shared" si="53"/>
        <v>6657738.4389838912</v>
      </c>
      <c r="M76" s="145">
        <f t="shared" si="53"/>
        <v>6656914.1096619722</v>
      </c>
      <c r="N76" s="145">
        <f t="shared" si="53"/>
        <v>6656093.9019866623</v>
      </c>
      <c r="O76" s="145">
        <f t="shared" si="53"/>
        <v>6655277.7953497292</v>
      </c>
      <c r="P76" s="145">
        <f t="shared" si="53"/>
        <v>6654465.7692459803</v>
      </c>
      <c r="Q76" s="145">
        <f t="shared" si="53"/>
        <v>6653657.8032727502</v>
      </c>
      <c r="R76" s="145">
        <f t="shared" si="53"/>
        <v>4791128.8771293862</v>
      </c>
      <c r="S76" s="145">
        <f t="shared" si="53"/>
        <v>4360328.9706167392</v>
      </c>
      <c r="T76" s="145">
        <f t="shared" si="53"/>
        <v>4359533.0636366559</v>
      </c>
      <c r="U76" s="145">
        <f t="shared" si="53"/>
        <v>4058741.1361914724</v>
      </c>
      <c r="V76" s="145">
        <f t="shared" si="53"/>
        <v>726804.59378351527</v>
      </c>
      <c r="W76" s="145">
        <f t="shared" si="53"/>
        <v>726020.56581459776</v>
      </c>
      <c r="X76" s="145">
        <f t="shared" si="53"/>
        <v>725240.45798552479</v>
      </c>
      <c r="Y76" s="145">
        <f t="shared" si="53"/>
        <v>724464.25069559715</v>
      </c>
      <c r="Z76" s="145">
        <f t="shared" si="53"/>
        <v>153692.92444211917</v>
      </c>
      <c r="AA76" s="145">
        <f t="shared" si="53"/>
        <v>152924.45981990857</v>
      </c>
      <c r="AB76" s="145">
        <f t="shared" si="53"/>
        <v>152159.83752080903</v>
      </c>
      <c r="AC76" s="145">
        <f t="shared" si="53"/>
        <v>151399.03833320498</v>
      </c>
      <c r="AD76" s="145">
        <f t="shared" si="53"/>
        <v>150642.04314153895</v>
      </c>
      <c r="AE76" s="145">
        <f t="shared" si="53"/>
        <v>149888.83292583126</v>
      </c>
    </row>
    <row r="77" spans="2:31" x14ac:dyDescent="0.25">
      <c r="C77" s="141" t="s">
        <v>193</v>
      </c>
      <c r="D77" s="142" t="s">
        <v>190</v>
      </c>
      <c r="E77" s="142" t="s">
        <v>189</v>
      </c>
      <c r="F77" s="144" t="s">
        <v>191</v>
      </c>
      <c r="G77" s="143" t="s">
        <v>91</v>
      </c>
      <c r="H77" s="145">
        <f t="shared" ref="H77:AE77" si="54">H191</f>
        <v>0</v>
      </c>
      <c r="I77" s="145">
        <f t="shared" si="54"/>
        <v>47000</v>
      </c>
      <c r="J77" s="145">
        <f t="shared" si="54"/>
        <v>472640</v>
      </c>
      <c r="K77" s="145">
        <f t="shared" si="54"/>
        <v>519405</v>
      </c>
      <c r="L77" s="145">
        <f t="shared" si="54"/>
        <v>566170</v>
      </c>
      <c r="M77" s="145">
        <f t="shared" si="54"/>
        <v>612935</v>
      </c>
      <c r="N77" s="145">
        <f t="shared" si="54"/>
        <v>659700</v>
      </c>
      <c r="O77" s="145">
        <f t="shared" si="54"/>
        <v>694861.65413533826</v>
      </c>
      <c r="P77" s="145">
        <f t="shared" si="54"/>
        <v>730023.30827067664</v>
      </c>
      <c r="Q77" s="145">
        <f t="shared" si="54"/>
        <v>765184.96240601491</v>
      </c>
      <c r="R77" s="145">
        <f t="shared" si="54"/>
        <v>800346.61654135329</v>
      </c>
      <c r="S77" s="145">
        <f t="shared" si="54"/>
        <v>835508.27067669155</v>
      </c>
      <c r="T77" s="145">
        <f t="shared" si="54"/>
        <v>870669.92481202981</v>
      </c>
      <c r="U77" s="145">
        <f t="shared" si="54"/>
        <v>905831.57894736819</v>
      </c>
      <c r="V77" s="145">
        <f t="shared" si="54"/>
        <v>940993.23308270646</v>
      </c>
      <c r="W77" s="145">
        <f t="shared" si="54"/>
        <v>976154.88721804484</v>
      </c>
      <c r="X77" s="145">
        <f t="shared" si="54"/>
        <v>1011316.5413533831</v>
      </c>
      <c r="Y77" s="145">
        <f t="shared" si="54"/>
        <v>1046478.1954887215</v>
      </c>
      <c r="Z77" s="145">
        <f t="shared" si="54"/>
        <v>1081639.8496240596</v>
      </c>
      <c r="AA77" s="145">
        <f t="shared" si="54"/>
        <v>1116801.5037593981</v>
      </c>
      <c r="AB77" s="145">
        <f t="shared" si="54"/>
        <v>1151963.1578947364</v>
      </c>
      <c r="AC77" s="145">
        <f t="shared" si="54"/>
        <v>1151963.1578947364</v>
      </c>
      <c r="AD77" s="145">
        <f t="shared" si="54"/>
        <v>1151963.1578947364</v>
      </c>
      <c r="AE77" s="145">
        <f t="shared" si="54"/>
        <v>1151963.1578947364</v>
      </c>
    </row>
    <row r="79" spans="2:31" s="151" customFormat="1" ht="13" x14ac:dyDescent="0.25">
      <c r="B79" s="151" t="s">
        <v>194</v>
      </c>
    </row>
    <row r="81" spans="3:33" ht="13" x14ac:dyDescent="0.25">
      <c r="D81" s="18" t="s">
        <v>187</v>
      </c>
      <c r="E81" s="18"/>
      <c r="F81" s="59" t="s">
        <v>74</v>
      </c>
      <c r="G81" s="59" t="s">
        <v>14</v>
      </c>
      <c r="H81" s="18">
        <v>2022</v>
      </c>
      <c r="I81" s="18">
        <v>2023</v>
      </c>
      <c r="J81" s="18">
        <v>2024</v>
      </c>
      <c r="K81" s="18">
        <v>2025</v>
      </c>
      <c r="L81" s="18">
        <v>2026</v>
      </c>
      <c r="M81" s="18">
        <v>2027</v>
      </c>
      <c r="N81" s="18">
        <v>2028</v>
      </c>
      <c r="O81" s="18">
        <v>2029</v>
      </c>
      <c r="P81" s="18">
        <v>2030</v>
      </c>
      <c r="Q81" s="18">
        <v>2031</v>
      </c>
      <c r="R81" s="18">
        <v>2032</v>
      </c>
      <c r="S81" s="18">
        <v>2033</v>
      </c>
      <c r="T81" s="18">
        <v>2034</v>
      </c>
      <c r="U81" s="18">
        <v>2035</v>
      </c>
      <c r="V81" s="18">
        <v>2036</v>
      </c>
      <c r="W81" s="18">
        <v>2037</v>
      </c>
      <c r="X81" s="18">
        <v>2038</v>
      </c>
      <c r="Y81" s="18">
        <v>2039</v>
      </c>
      <c r="Z81" s="18">
        <v>2040</v>
      </c>
      <c r="AA81" s="18">
        <v>2041</v>
      </c>
      <c r="AB81" s="18">
        <v>2042</v>
      </c>
      <c r="AC81" s="18">
        <v>2043</v>
      </c>
      <c r="AD81" s="18">
        <v>2044</v>
      </c>
      <c r="AE81" s="18">
        <v>2045</v>
      </c>
    </row>
    <row r="82" spans="3:33" ht="13" x14ac:dyDescent="0.25">
      <c r="C82" s="141" t="s">
        <v>195</v>
      </c>
      <c r="D82" s="147" t="s">
        <v>188</v>
      </c>
      <c r="E82" s="147" t="s">
        <v>121</v>
      </c>
      <c r="F82" s="147" t="s">
        <v>121</v>
      </c>
      <c r="G82" s="143" t="s">
        <v>91</v>
      </c>
      <c r="H82" s="139">
        <f>SUMIFS(H$107:H$159,$F$107:$F$159,$F82)</f>
        <v>4092105.8285640222</v>
      </c>
      <c r="I82" s="139">
        <f t="shared" ref="I82:AE82" si="55">SUMIFS(I$107:I$185,$F$107:$F$185,$F82)</f>
        <v>8423832.2953256704</v>
      </c>
      <c r="J82" s="139">
        <f t="shared" si="55"/>
        <v>14353774.086912831</v>
      </c>
      <c r="K82" s="139">
        <f t="shared" si="55"/>
        <v>20681282.097143348</v>
      </c>
      <c r="L82" s="139">
        <f t="shared" si="55"/>
        <v>20642795.876591731</v>
      </c>
      <c r="M82" s="139">
        <f t="shared" si="55"/>
        <v>20579460.648994315</v>
      </c>
      <c r="N82" s="139">
        <f t="shared" si="55"/>
        <v>20516852.46131134</v>
      </c>
      <c r="O82" s="139">
        <f t="shared" si="55"/>
        <v>20454946.651228558</v>
      </c>
      <c r="P82" s="139">
        <f t="shared" si="55"/>
        <v>20393340.275570605</v>
      </c>
      <c r="Q82" s="139">
        <f t="shared" si="55"/>
        <v>20330705.760990165</v>
      </c>
      <c r="R82" s="139">
        <f t="shared" si="55"/>
        <v>20267719.203544423</v>
      </c>
      <c r="S82" s="139">
        <f t="shared" si="55"/>
        <v>19568173.115797356</v>
      </c>
      <c r="T82" s="139">
        <f t="shared" si="55"/>
        <v>19247492.564751737</v>
      </c>
      <c r="U82" s="139">
        <f t="shared" si="55"/>
        <v>19043658.594921749</v>
      </c>
      <c r="V82" s="139">
        <f t="shared" si="55"/>
        <v>18758426.697307494</v>
      </c>
      <c r="W82" s="139">
        <f t="shared" si="55"/>
        <v>18269822.591177288</v>
      </c>
      <c r="X82" s="139">
        <f t="shared" si="55"/>
        <v>17609424.509463988</v>
      </c>
      <c r="Y82" s="139">
        <f t="shared" si="55"/>
        <v>17036796.609083448</v>
      </c>
      <c r="Z82" s="139">
        <f t="shared" si="55"/>
        <v>16866105.580751963</v>
      </c>
      <c r="AA82" s="139">
        <f t="shared" si="55"/>
        <v>16813549.342861447</v>
      </c>
      <c r="AB82" s="139">
        <f t="shared" si="55"/>
        <v>15634403.609208541</v>
      </c>
      <c r="AC82" s="139">
        <f t="shared" si="55"/>
        <v>14715678.956934493</v>
      </c>
      <c r="AD82" s="139">
        <f t="shared" si="55"/>
        <v>14026422.112945991</v>
      </c>
      <c r="AE82" s="139">
        <f t="shared" si="55"/>
        <v>13908967.971740382</v>
      </c>
    </row>
    <row r="83" spans="3:33" x14ac:dyDescent="0.25">
      <c r="C83" s="141" t="s">
        <v>193</v>
      </c>
      <c r="D83" s="147" t="s">
        <v>188</v>
      </c>
      <c r="E83" s="147" t="s">
        <v>189</v>
      </c>
      <c r="F83" s="148">
        <v>2024</v>
      </c>
      <c r="G83" s="143" t="s">
        <v>91</v>
      </c>
      <c r="H83" s="145">
        <f>SUMIFS(H$113:H$159,$F$113:$F$159,$F83)</f>
        <v>0</v>
      </c>
      <c r="I83" s="145">
        <f t="shared" ref="I83:AE94" si="56">SUMIFS(I$113:I$159,$F$113:$F$159,$F83)</f>
        <v>0</v>
      </c>
      <c r="J83" s="145">
        <f t="shared" si="56"/>
        <v>0</v>
      </c>
      <c r="K83" s="145">
        <f t="shared" si="56"/>
        <v>0</v>
      </c>
      <c r="L83" s="145">
        <f t="shared" si="56"/>
        <v>0</v>
      </c>
      <c r="M83" s="145">
        <f t="shared" si="56"/>
        <v>0</v>
      </c>
      <c r="N83" s="145">
        <f t="shared" si="56"/>
        <v>0</v>
      </c>
      <c r="O83" s="145">
        <f t="shared" si="56"/>
        <v>0</v>
      </c>
      <c r="P83" s="145">
        <f t="shared" si="56"/>
        <v>0</v>
      </c>
      <c r="Q83" s="145">
        <f t="shared" si="56"/>
        <v>0</v>
      </c>
      <c r="R83" s="145">
        <f t="shared" si="56"/>
        <v>0</v>
      </c>
      <c r="S83" s="145">
        <f t="shared" si="56"/>
        <v>0</v>
      </c>
      <c r="T83" s="145">
        <f t="shared" si="56"/>
        <v>0</v>
      </c>
      <c r="U83" s="145">
        <f t="shared" si="56"/>
        <v>0</v>
      </c>
      <c r="V83" s="145">
        <f t="shared" si="56"/>
        <v>0</v>
      </c>
      <c r="W83" s="145">
        <f t="shared" si="56"/>
        <v>0</v>
      </c>
      <c r="X83" s="145">
        <f t="shared" si="56"/>
        <v>0</v>
      </c>
      <c r="Y83" s="145">
        <f t="shared" si="56"/>
        <v>0</v>
      </c>
      <c r="Z83" s="145">
        <f t="shared" si="56"/>
        <v>0</v>
      </c>
      <c r="AA83" s="145">
        <f t="shared" si="56"/>
        <v>0</v>
      </c>
      <c r="AB83" s="145">
        <f t="shared" si="56"/>
        <v>0</v>
      </c>
      <c r="AC83" s="145">
        <f t="shared" si="56"/>
        <v>0</v>
      </c>
      <c r="AD83" s="145">
        <f t="shared" si="56"/>
        <v>0</v>
      </c>
      <c r="AE83" s="145">
        <f t="shared" si="56"/>
        <v>0</v>
      </c>
    </row>
    <row r="84" spans="3:33" x14ac:dyDescent="0.25">
      <c r="C84" s="141" t="s">
        <v>193</v>
      </c>
      <c r="D84" s="147" t="s">
        <v>188</v>
      </c>
      <c r="E84" s="147" t="s">
        <v>189</v>
      </c>
      <c r="F84" s="148">
        <v>2025</v>
      </c>
      <c r="G84" s="143" t="s">
        <v>91</v>
      </c>
      <c r="H84" s="145">
        <f t="shared" ref="H84:W105" si="57">SUMIFS(H$113:H$159,$F$113:$F$159,$F84)</f>
        <v>0</v>
      </c>
      <c r="I84" s="145">
        <f t="shared" si="56"/>
        <v>0</v>
      </c>
      <c r="J84" s="145">
        <f t="shared" si="56"/>
        <v>0</v>
      </c>
      <c r="K84" s="145">
        <f t="shared" si="56"/>
        <v>1295699.3886141321</v>
      </c>
      <c r="L84" s="145">
        <f t="shared" si="56"/>
        <v>1289816.956366139</v>
      </c>
      <c r="M84" s="145">
        <f t="shared" si="56"/>
        <v>1401984.7459047968</v>
      </c>
      <c r="N84" s="145">
        <f t="shared" si="56"/>
        <v>1394974.822175273</v>
      </c>
      <c r="O84" s="145">
        <f t="shared" si="56"/>
        <v>1387999.9480643969</v>
      </c>
      <c r="P84" s="145">
        <f t="shared" si="56"/>
        <v>1381059.9483240745</v>
      </c>
      <c r="Q84" s="145">
        <f t="shared" si="56"/>
        <v>1374154.6485824543</v>
      </c>
      <c r="R84" s="145">
        <f t="shared" si="56"/>
        <v>1367283.875339542</v>
      </c>
      <c r="S84" s="145">
        <f t="shared" si="56"/>
        <v>1360447.4559628442</v>
      </c>
      <c r="T84" s="145">
        <f t="shared" si="56"/>
        <v>1353645.21868303</v>
      </c>
      <c r="U84" s="145">
        <f t="shared" si="56"/>
        <v>1346876.9925896146</v>
      </c>
      <c r="V84" s="145">
        <f t="shared" si="56"/>
        <v>1340142.6076266665</v>
      </c>
      <c r="W84" s="145">
        <f t="shared" si="56"/>
        <v>1333441.8945885331</v>
      </c>
      <c r="X84" s="145">
        <f t="shared" si="56"/>
        <v>1326774.6851155907</v>
      </c>
      <c r="Y84" s="145">
        <f t="shared" si="56"/>
        <v>1320140.8116900127</v>
      </c>
      <c r="Z84" s="145">
        <f t="shared" si="56"/>
        <v>494076.8449566121</v>
      </c>
      <c r="AA84" s="145">
        <f t="shared" si="56"/>
        <v>491606.46073182905</v>
      </c>
      <c r="AB84" s="145">
        <f t="shared" si="56"/>
        <v>489148.42842816992</v>
      </c>
      <c r="AC84" s="145">
        <f t="shared" si="56"/>
        <v>486702.68628602906</v>
      </c>
      <c r="AD84" s="145">
        <f t="shared" si="56"/>
        <v>484269.1728545989</v>
      </c>
      <c r="AE84" s="145">
        <f t="shared" si="56"/>
        <v>0</v>
      </c>
    </row>
    <row r="85" spans="3:33" x14ac:dyDescent="0.25">
      <c r="C85" s="141" t="s">
        <v>193</v>
      </c>
      <c r="D85" s="147" t="s">
        <v>188</v>
      </c>
      <c r="E85" s="147" t="s">
        <v>189</v>
      </c>
      <c r="F85" s="148">
        <v>2026</v>
      </c>
      <c r="G85" s="143" t="s">
        <v>91</v>
      </c>
      <c r="H85" s="145">
        <f t="shared" si="57"/>
        <v>0</v>
      </c>
      <c r="I85" s="145">
        <f t="shared" si="56"/>
        <v>0</v>
      </c>
      <c r="J85" s="145">
        <f t="shared" si="56"/>
        <v>0</v>
      </c>
      <c r="K85" s="145">
        <f t="shared" si="56"/>
        <v>0</v>
      </c>
      <c r="L85" s="145">
        <f t="shared" si="56"/>
        <v>5990607.0530643649</v>
      </c>
      <c r="M85" s="145">
        <f t="shared" si="56"/>
        <v>5973935.1728417361</v>
      </c>
      <c r="N85" s="145">
        <f t="shared" si="56"/>
        <v>6112015.3504736172</v>
      </c>
      <c r="O85" s="145">
        <f t="shared" si="56"/>
        <v>6093955.2737212498</v>
      </c>
      <c r="P85" s="145">
        <f t="shared" si="56"/>
        <v>6075985.4973526429</v>
      </c>
      <c r="Q85" s="145">
        <f t="shared" si="56"/>
        <v>6058105.5698658805</v>
      </c>
      <c r="R85" s="145">
        <f t="shared" si="56"/>
        <v>6040315.0420165509</v>
      </c>
      <c r="S85" s="145">
        <f t="shared" si="56"/>
        <v>6022613.4668064676</v>
      </c>
      <c r="T85" s="145">
        <f t="shared" si="56"/>
        <v>6005000.399472435</v>
      </c>
      <c r="U85" s="145">
        <f t="shared" si="56"/>
        <v>5987475.3974750731</v>
      </c>
      <c r="V85" s="145">
        <f t="shared" si="56"/>
        <v>5970038.0204876978</v>
      </c>
      <c r="W85" s="145">
        <f t="shared" si="56"/>
        <v>5952687.8303852594</v>
      </c>
      <c r="X85" s="145">
        <f t="shared" si="56"/>
        <v>5935424.3912333343</v>
      </c>
      <c r="Y85" s="145">
        <f t="shared" si="56"/>
        <v>5918247.2692771666</v>
      </c>
      <c r="Z85" s="145">
        <f t="shared" si="56"/>
        <v>5901156.0329307802</v>
      </c>
      <c r="AA85" s="145">
        <f t="shared" si="56"/>
        <v>4659685.5875129132</v>
      </c>
      <c r="AB85" s="145">
        <f t="shared" si="56"/>
        <v>4648887.1595753487</v>
      </c>
      <c r="AC85" s="145">
        <f t="shared" si="56"/>
        <v>4638142.723777472</v>
      </c>
      <c r="AD85" s="145">
        <f t="shared" si="56"/>
        <v>4627452.0101585845</v>
      </c>
      <c r="AE85" s="145">
        <f t="shared" si="56"/>
        <v>4616814.7501077913</v>
      </c>
    </row>
    <row r="86" spans="3:33" x14ac:dyDescent="0.25">
      <c r="C86" s="141" t="s">
        <v>193</v>
      </c>
      <c r="D86" s="147" t="s">
        <v>188</v>
      </c>
      <c r="E86" s="147" t="s">
        <v>189</v>
      </c>
      <c r="F86" s="148">
        <v>2027</v>
      </c>
      <c r="G86" s="143" t="s">
        <v>91</v>
      </c>
      <c r="H86" s="145">
        <f t="shared" si="57"/>
        <v>0</v>
      </c>
      <c r="I86" s="145">
        <f t="shared" si="56"/>
        <v>0</v>
      </c>
      <c r="J86" s="145">
        <f t="shared" si="56"/>
        <v>0</v>
      </c>
      <c r="K86" s="145">
        <f t="shared" si="56"/>
        <v>0</v>
      </c>
      <c r="L86" s="145">
        <f t="shared" si="56"/>
        <v>0</v>
      </c>
      <c r="M86" s="145">
        <f t="shared" si="56"/>
        <v>5677522.6675104592</v>
      </c>
      <c r="N86" s="145">
        <f t="shared" si="56"/>
        <v>5662249.8521231748</v>
      </c>
      <c r="O86" s="145">
        <f t="shared" si="56"/>
        <v>5768783.3949659634</v>
      </c>
      <c r="P86" s="145">
        <f t="shared" si="56"/>
        <v>5752439.4779911339</v>
      </c>
      <c r="Q86" s="145">
        <f t="shared" si="56"/>
        <v>5736177.2806011774</v>
      </c>
      <c r="R86" s="145">
        <f t="shared" si="56"/>
        <v>5719996.3941981718</v>
      </c>
      <c r="S86" s="145">
        <f t="shared" si="56"/>
        <v>5703896.4122271817</v>
      </c>
      <c r="T86" s="145">
        <f t="shared" si="56"/>
        <v>5687876.9301660452</v>
      </c>
      <c r="U86" s="145">
        <f t="shared" si="56"/>
        <v>5671937.545515215</v>
      </c>
      <c r="V86" s="145">
        <f t="shared" si="56"/>
        <v>5656077.8577876389</v>
      </c>
      <c r="W86" s="145">
        <f t="shared" si="56"/>
        <v>5640297.4684987012</v>
      </c>
      <c r="X86" s="145">
        <f t="shared" si="56"/>
        <v>5624595.9811562076</v>
      </c>
      <c r="Y86" s="145">
        <f t="shared" si="56"/>
        <v>5608973.0012504272</v>
      </c>
      <c r="Z86" s="145">
        <f t="shared" si="56"/>
        <v>5593428.1362441741</v>
      </c>
      <c r="AA86" s="145">
        <f t="shared" si="56"/>
        <v>5577960.9955629529</v>
      </c>
      <c r="AB86" s="145">
        <f t="shared" si="56"/>
        <v>4526500.9857977238</v>
      </c>
      <c r="AC86" s="145">
        <f t="shared" si="56"/>
        <v>4516368.4808687354</v>
      </c>
      <c r="AD86" s="145">
        <f t="shared" si="56"/>
        <v>4506286.6384643912</v>
      </c>
      <c r="AE86" s="145">
        <f t="shared" si="56"/>
        <v>4496255.2052720692</v>
      </c>
    </row>
    <row r="87" spans="3:33" x14ac:dyDescent="0.25">
      <c r="C87" s="141" t="s">
        <v>193</v>
      </c>
      <c r="D87" s="147" t="s">
        <v>188</v>
      </c>
      <c r="E87" s="147" t="s">
        <v>189</v>
      </c>
      <c r="F87" s="148">
        <v>2028</v>
      </c>
      <c r="G87" s="143" t="s">
        <v>91</v>
      </c>
      <c r="H87" s="145">
        <f t="shared" si="57"/>
        <v>0</v>
      </c>
      <c r="I87" s="145">
        <f t="shared" si="56"/>
        <v>0</v>
      </c>
      <c r="J87" s="145">
        <f t="shared" si="56"/>
        <v>0</v>
      </c>
      <c r="K87" s="145">
        <f t="shared" si="56"/>
        <v>0</v>
      </c>
      <c r="L87" s="145">
        <f t="shared" si="56"/>
        <v>0</v>
      </c>
      <c r="M87" s="145">
        <f t="shared" si="56"/>
        <v>0</v>
      </c>
      <c r="N87" s="145">
        <f t="shared" si="56"/>
        <v>5177522.6675104592</v>
      </c>
      <c r="O87" s="145">
        <f t="shared" si="56"/>
        <v>5164749.8521231748</v>
      </c>
      <c r="P87" s="145">
        <f t="shared" si="56"/>
        <v>5273770.8949659634</v>
      </c>
      <c r="Q87" s="145">
        <f t="shared" si="56"/>
        <v>5259902.0404911339</v>
      </c>
      <c r="R87" s="145">
        <f t="shared" si="56"/>
        <v>5246102.5302886777</v>
      </c>
      <c r="S87" s="145">
        <f t="shared" si="56"/>
        <v>5232372.0176372342</v>
      </c>
      <c r="T87" s="145">
        <f t="shared" si="56"/>
        <v>5218710.1575490488</v>
      </c>
      <c r="U87" s="145">
        <f t="shared" si="56"/>
        <v>5205116.6067613028</v>
      </c>
      <c r="V87" s="145">
        <f t="shared" si="56"/>
        <v>5191591.0237274971</v>
      </c>
      <c r="W87" s="145">
        <f t="shared" si="56"/>
        <v>5178133.0686088596</v>
      </c>
      <c r="X87" s="145">
        <f t="shared" si="56"/>
        <v>5164742.4032658152</v>
      </c>
      <c r="Y87" s="145">
        <f t="shared" si="56"/>
        <v>5151418.6912494861</v>
      </c>
      <c r="Z87" s="145">
        <f t="shared" si="56"/>
        <v>5138161.5977932382</v>
      </c>
      <c r="AA87" s="145">
        <f t="shared" si="56"/>
        <v>5124970.7898042724</v>
      </c>
      <c r="AB87" s="145">
        <f t="shared" si="56"/>
        <v>5111845.9358552508</v>
      </c>
      <c r="AC87" s="145">
        <f t="shared" si="56"/>
        <v>4062716.5013885596</v>
      </c>
      <c r="AD87" s="145">
        <f t="shared" si="56"/>
        <v>4054902.918881617</v>
      </c>
      <c r="AE87" s="145">
        <f t="shared" si="56"/>
        <v>4047128.4042872088</v>
      </c>
    </row>
    <row r="88" spans="3:33" x14ac:dyDescent="0.25">
      <c r="C88" s="141" t="s">
        <v>193</v>
      </c>
      <c r="D88" s="147" t="s">
        <v>188</v>
      </c>
      <c r="E88" s="147" t="s">
        <v>189</v>
      </c>
      <c r="F88" s="148">
        <v>2029</v>
      </c>
      <c r="G88" s="143" t="s">
        <v>91</v>
      </c>
      <c r="H88" s="145">
        <f t="shared" si="57"/>
        <v>0</v>
      </c>
      <c r="I88" s="145">
        <f t="shared" si="56"/>
        <v>0</v>
      </c>
      <c r="J88" s="145">
        <f t="shared" si="56"/>
        <v>0</v>
      </c>
      <c r="K88" s="145">
        <f t="shared" si="56"/>
        <v>0</v>
      </c>
      <c r="L88" s="145">
        <f t="shared" si="56"/>
        <v>0</v>
      </c>
      <c r="M88" s="145">
        <f t="shared" si="56"/>
        <v>0</v>
      </c>
      <c r="N88" s="145">
        <f t="shared" si="56"/>
        <v>0</v>
      </c>
      <c r="O88" s="145">
        <f t="shared" si="56"/>
        <v>5495027.2010125509</v>
      </c>
      <c r="P88" s="145">
        <f t="shared" si="56"/>
        <v>5480789.8225478102</v>
      </c>
      <c r="Q88" s="145">
        <f t="shared" si="56"/>
        <v>5612699.6239591558</v>
      </c>
      <c r="R88" s="145">
        <f t="shared" si="56"/>
        <v>5597136.1258393601</v>
      </c>
      <c r="S88" s="145">
        <f t="shared" si="56"/>
        <v>5581650.4452101635</v>
      </c>
      <c r="T88" s="145">
        <f t="shared" si="56"/>
        <v>5566242.1929841135</v>
      </c>
      <c r="U88" s="145">
        <f t="shared" si="56"/>
        <v>5550910.9820191925</v>
      </c>
      <c r="V88" s="145">
        <f t="shared" si="56"/>
        <v>5535656.4271090962</v>
      </c>
      <c r="W88" s="145">
        <f t="shared" si="56"/>
        <v>5520478.14497355</v>
      </c>
      <c r="X88" s="145">
        <f t="shared" si="56"/>
        <v>5505375.7542486824</v>
      </c>
      <c r="Y88" s="145">
        <f t="shared" si="56"/>
        <v>5490348.8754774397</v>
      </c>
      <c r="Z88" s="145">
        <f t="shared" si="56"/>
        <v>5475397.131100052</v>
      </c>
      <c r="AA88" s="145">
        <f t="shared" si="56"/>
        <v>5460520.1454445524</v>
      </c>
      <c r="AB88" s="145">
        <f t="shared" si="56"/>
        <v>5445717.5447173286</v>
      </c>
      <c r="AC88" s="145">
        <f t="shared" si="56"/>
        <v>5430988.9569937419</v>
      </c>
      <c r="AD88" s="145">
        <f t="shared" si="56"/>
        <v>4173049.7664638762</v>
      </c>
      <c r="AE88" s="145">
        <f t="shared" si="56"/>
        <v>4164684.5176315568</v>
      </c>
    </row>
    <row r="89" spans="3:33" x14ac:dyDescent="0.25">
      <c r="C89" s="141" t="s">
        <v>193</v>
      </c>
      <c r="D89" s="147" t="s">
        <v>188</v>
      </c>
      <c r="E89" s="147" t="s">
        <v>189</v>
      </c>
      <c r="F89" s="148">
        <v>2030</v>
      </c>
      <c r="G89" s="143" t="s">
        <v>91</v>
      </c>
      <c r="H89" s="145">
        <f t="shared" si="57"/>
        <v>0</v>
      </c>
      <c r="I89" s="145">
        <f t="shared" si="56"/>
        <v>0</v>
      </c>
      <c r="J89" s="145">
        <f t="shared" si="56"/>
        <v>0</v>
      </c>
      <c r="K89" s="145">
        <f t="shared" si="56"/>
        <v>0</v>
      </c>
      <c r="L89" s="145">
        <f t="shared" si="56"/>
        <v>0</v>
      </c>
      <c r="M89" s="145">
        <f t="shared" si="56"/>
        <v>0</v>
      </c>
      <c r="N89" s="145">
        <f t="shared" si="56"/>
        <v>0</v>
      </c>
      <c r="O89" s="145">
        <f t="shared" si="56"/>
        <v>0</v>
      </c>
      <c r="P89" s="145">
        <f t="shared" si="56"/>
        <v>6905027.2010125509</v>
      </c>
      <c r="Q89" s="145">
        <f t="shared" si="56"/>
        <v>6889739.8225478102</v>
      </c>
      <c r="R89" s="145">
        <f t="shared" si="56"/>
        <v>7020604.8739591558</v>
      </c>
      <c r="S89" s="145">
        <f t="shared" si="56"/>
        <v>7004001.8495893599</v>
      </c>
      <c r="T89" s="145">
        <f t="shared" si="56"/>
        <v>6987481.8403414134</v>
      </c>
      <c r="U89" s="145">
        <f t="shared" si="56"/>
        <v>6971044.4311397066</v>
      </c>
      <c r="V89" s="145">
        <f t="shared" si="56"/>
        <v>6954689.2089840071</v>
      </c>
      <c r="W89" s="145">
        <f t="shared" si="56"/>
        <v>6938415.762939088</v>
      </c>
      <c r="X89" s="145">
        <f t="shared" si="56"/>
        <v>6922223.6841243915</v>
      </c>
      <c r="Y89" s="145">
        <f t="shared" si="56"/>
        <v>6906112.5657037701</v>
      </c>
      <c r="Z89" s="145">
        <f t="shared" si="56"/>
        <v>6890082.0028752517</v>
      </c>
      <c r="AA89" s="145">
        <f t="shared" si="56"/>
        <v>6874131.5928608757</v>
      </c>
      <c r="AB89" s="145">
        <f t="shared" si="56"/>
        <v>6858260.9348965706</v>
      </c>
      <c r="AC89" s="145">
        <f t="shared" si="56"/>
        <v>6842469.6302220877</v>
      </c>
      <c r="AD89" s="145">
        <f t="shared" si="56"/>
        <v>6826757.2820709776</v>
      </c>
      <c r="AE89" s="145">
        <f t="shared" si="56"/>
        <v>5567839.2499157246</v>
      </c>
    </row>
    <row r="90" spans="3:33" x14ac:dyDescent="0.25">
      <c r="C90" s="141" t="s">
        <v>193</v>
      </c>
      <c r="D90" s="147" t="s">
        <v>188</v>
      </c>
      <c r="E90" s="147" t="s">
        <v>189</v>
      </c>
      <c r="F90" s="148">
        <v>2031</v>
      </c>
      <c r="G90" s="143" t="s">
        <v>91</v>
      </c>
      <c r="H90" s="145">
        <f t="shared" si="57"/>
        <v>0</v>
      </c>
      <c r="I90" s="145">
        <f t="shared" si="56"/>
        <v>0</v>
      </c>
      <c r="J90" s="145">
        <f t="shared" si="56"/>
        <v>0</v>
      </c>
      <c r="K90" s="145">
        <f t="shared" si="56"/>
        <v>0</v>
      </c>
      <c r="L90" s="145">
        <f t="shared" si="56"/>
        <v>0</v>
      </c>
      <c r="M90" s="145">
        <f t="shared" si="56"/>
        <v>0</v>
      </c>
      <c r="N90" s="145">
        <f t="shared" si="56"/>
        <v>0</v>
      </c>
      <c r="O90" s="145">
        <f t="shared" si="56"/>
        <v>0</v>
      </c>
      <c r="P90" s="145">
        <f t="shared" si="56"/>
        <v>0</v>
      </c>
      <c r="Q90" s="145">
        <f t="shared" si="56"/>
        <v>6570018.1340083675</v>
      </c>
      <c r="R90" s="145">
        <f t="shared" si="56"/>
        <v>6556159.8816985404</v>
      </c>
      <c r="S90" s="145">
        <f t="shared" si="56"/>
        <v>6639754.9159727711</v>
      </c>
      <c r="T90" s="145">
        <f t="shared" si="56"/>
        <v>6625056.1413929062</v>
      </c>
      <c r="U90" s="145">
        <f t="shared" si="56"/>
        <v>6610430.8606859427</v>
      </c>
      <c r="V90" s="145">
        <f t="shared" si="56"/>
        <v>6595878.706382513</v>
      </c>
      <c r="W90" s="145">
        <f t="shared" si="56"/>
        <v>6581399.3128506001</v>
      </c>
      <c r="X90" s="145">
        <f t="shared" si="56"/>
        <v>6566992.3162863469</v>
      </c>
      <c r="Y90" s="145">
        <f t="shared" si="56"/>
        <v>6552657.3547049155</v>
      </c>
      <c r="Z90" s="145">
        <f t="shared" si="56"/>
        <v>6538394.0679313913</v>
      </c>
      <c r="AA90" s="145">
        <f t="shared" si="56"/>
        <v>6524202.0975917336</v>
      </c>
      <c r="AB90" s="145">
        <f t="shared" si="56"/>
        <v>6510081.0871037748</v>
      </c>
      <c r="AC90" s="145">
        <f t="shared" si="56"/>
        <v>6496030.6816682564</v>
      </c>
      <c r="AD90" s="145">
        <f t="shared" si="56"/>
        <v>6482050.5282599144</v>
      </c>
      <c r="AE90" s="145">
        <f t="shared" si="56"/>
        <v>6468140.2756186146</v>
      </c>
    </row>
    <row r="91" spans="3:33" x14ac:dyDescent="0.25">
      <c r="C91" s="141" t="s">
        <v>193</v>
      </c>
      <c r="D91" s="147" t="s">
        <v>188</v>
      </c>
      <c r="E91" s="147" t="s">
        <v>189</v>
      </c>
      <c r="F91" s="148">
        <v>2032</v>
      </c>
      <c r="G91" s="143" t="s">
        <v>91</v>
      </c>
      <c r="H91" s="145">
        <f t="shared" si="57"/>
        <v>0</v>
      </c>
      <c r="I91" s="145">
        <f t="shared" si="56"/>
        <v>0</v>
      </c>
      <c r="J91" s="145">
        <f t="shared" si="56"/>
        <v>0</v>
      </c>
      <c r="K91" s="145">
        <f t="shared" si="56"/>
        <v>0</v>
      </c>
      <c r="L91" s="145">
        <f t="shared" si="56"/>
        <v>0</v>
      </c>
      <c r="M91" s="145">
        <f t="shared" si="56"/>
        <v>0</v>
      </c>
      <c r="N91" s="145">
        <f t="shared" si="56"/>
        <v>0</v>
      </c>
      <c r="O91" s="145">
        <f t="shared" si="56"/>
        <v>0</v>
      </c>
      <c r="P91" s="145">
        <f t="shared" si="56"/>
        <v>0</v>
      </c>
      <c r="Q91" s="145">
        <f t="shared" si="56"/>
        <v>0</v>
      </c>
      <c r="R91" s="145">
        <f t="shared" si="56"/>
        <v>7270018.1340083675</v>
      </c>
      <c r="S91" s="145">
        <f t="shared" si="56"/>
        <v>7256159.8816985404</v>
      </c>
      <c r="T91" s="145">
        <f t="shared" si="56"/>
        <v>7339754.9159727711</v>
      </c>
      <c r="U91" s="145">
        <f t="shared" si="56"/>
        <v>7325056.1413929062</v>
      </c>
      <c r="V91" s="145">
        <f t="shared" si="56"/>
        <v>7310430.8606859427</v>
      </c>
      <c r="W91" s="145">
        <f t="shared" si="56"/>
        <v>7295878.706382513</v>
      </c>
      <c r="X91" s="145">
        <f t="shared" si="56"/>
        <v>7281399.3128506001</v>
      </c>
      <c r="Y91" s="145">
        <f t="shared" si="56"/>
        <v>7266992.3162863469</v>
      </c>
      <c r="Z91" s="145">
        <f t="shared" si="56"/>
        <v>7252657.3547049155</v>
      </c>
      <c r="AA91" s="145">
        <f t="shared" si="56"/>
        <v>7238394.0679313913</v>
      </c>
      <c r="AB91" s="145">
        <f t="shared" si="56"/>
        <v>7224202.0975917336</v>
      </c>
      <c r="AC91" s="145">
        <f t="shared" si="56"/>
        <v>7210081.0871037748</v>
      </c>
      <c r="AD91" s="145">
        <f t="shared" si="56"/>
        <v>7196030.6816682564</v>
      </c>
      <c r="AE91" s="145">
        <f t="shared" si="56"/>
        <v>7182050.5282599144</v>
      </c>
    </row>
    <row r="92" spans="3:33" x14ac:dyDescent="0.25">
      <c r="C92" s="141" t="s">
        <v>193</v>
      </c>
      <c r="D92" s="147" t="s">
        <v>188</v>
      </c>
      <c r="E92" s="147" t="s">
        <v>189</v>
      </c>
      <c r="F92" s="148">
        <v>2033</v>
      </c>
      <c r="G92" s="143" t="s">
        <v>91</v>
      </c>
      <c r="H92" s="145">
        <f t="shared" si="57"/>
        <v>0</v>
      </c>
      <c r="I92" s="145">
        <f t="shared" si="56"/>
        <v>0</v>
      </c>
      <c r="J92" s="145">
        <f t="shared" si="56"/>
        <v>0</v>
      </c>
      <c r="K92" s="145">
        <f t="shared" si="56"/>
        <v>0</v>
      </c>
      <c r="L92" s="145">
        <f t="shared" si="56"/>
        <v>0</v>
      </c>
      <c r="M92" s="145">
        <f t="shared" si="56"/>
        <v>0</v>
      </c>
      <c r="N92" s="145">
        <f t="shared" si="56"/>
        <v>0</v>
      </c>
      <c r="O92" s="145">
        <f t="shared" si="56"/>
        <v>0</v>
      </c>
      <c r="P92" s="145">
        <f t="shared" si="56"/>
        <v>0</v>
      </c>
      <c r="Q92" s="145">
        <f t="shared" si="56"/>
        <v>0</v>
      </c>
      <c r="R92" s="145">
        <f t="shared" si="56"/>
        <v>0</v>
      </c>
      <c r="S92" s="145">
        <f t="shared" si="56"/>
        <v>8070018.1340083675</v>
      </c>
      <c r="T92" s="145">
        <f t="shared" si="56"/>
        <v>8051159.8816985404</v>
      </c>
      <c r="U92" s="145">
        <f t="shared" si="56"/>
        <v>8129779.9159727711</v>
      </c>
      <c r="V92" s="145">
        <f t="shared" si="56"/>
        <v>8110131.0163929062</v>
      </c>
      <c r="W92" s="145">
        <f t="shared" si="56"/>
        <v>8090580.361310943</v>
      </c>
      <c r="X92" s="145">
        <f t="shared" si="56"/>
        <v>8071127.4595043883</v>
      </c>
      <c r="Y92" s="145">
        <f t="shared" si="56"/>
        <v>8051771.8222068651</v>
      </c>
      <c r="Z92" s="145">
        <f t="shared" si="56"/>
        <v>8032512.9630958317</v>
      </c>
      <c r="AA92" s="145">
        <f t="shared" si="56"/>
        <v>8013350.3982803524</v>
      </c>
      <c r="AB92" s="145">
        <f t="shared" si="56"/>
        <v>7994283.6462889509</v>
      </c>
      <c r="AC92" s="145">
        <f t="shared" si="56"/>
        <v>7975312.2280575056</v>
      </c>
      <c r="AD92" s="145">
        <f t="shared" si="56"/>
        <v>7956435.6669172179</v>
      </c>
      <c r="AE92" s="145">
        <f t="shared" si="56"/>
        <v>7937653.4885826316</v>
      </c>
    </row>
    <row r="93" spans="3:33" x14ac:dyDescent="0.25">
      <c r="C93" s="141" t="s">
        <v>193</v>
      </c>
      <c r="D93" s="147" t="s">
        <v>188</v>
      </c>
      <c r="E93" s="147" t="s">
        <v>189</v>
      </c>
      <c r="F93" s="148">
        <v>2034</v>
      </c>
      <c r="G93" s="143" t="s">
        <v>91</v>
      </c>
      <c r="H93" s="145">
        <f t="shared" si="57"/>
        <v>0</v>
      </c>
      <c r="I93" s="145">
        <f t="shared" si="56"/>
        <v>0</v>
      </c>
      <c r="J93" s="145">
        <f t="shared" si="56"/>
        <v>0</v>
      </c>
      <c r="K93" s="145">
        <f t="shared" si="56"/>
        <v>0</v>
      </c>
      <c r="L93" s="145">
        <f t="shared" si="56"/>
        <v>0</v>
      </c>
      <c r="M93" s="145">
        <f t="shared" si="56"/>
        <v>0</v>
      </c>
      <c r="N93" s="145">
        <f t="shared" si="56"/>
        <v>0</v>
      </c>
      <c r="O93" s="145">
        <f t="shared" si="56"/>
        <v>0</v>
      </c>
      <c r="P93" s="145">
        <f t="shared" si="56"/>
        <v>0</v>
      </c>
      <c r="Q93" s="145">
        <f t="shared" si="56"/>
        <v>0</v>
      </c>
      <c r="R93" s="145">
        <f t="shared" si="56"/>
        <v>0</v>
      </c>
      <c r="S93" s="145">
        <f t="shared" si="56"/>
        <v>0</v>
      </c>
      <c r="T93" s="145">
        <f t="shared" si="56"/>
        <v>8370018.1340083675</v>
      </c>
      <c r="U93" s="145">
        <f t="shared" si="56"/>
        <v>8349659.8816985404</v>
      </c>
      <c r="V93" s="145">
        <f t="shared" si="56"/>
        <v>8426787.4159727711</v>
      </c>
      <c r="W93" s="145">
        <f t="shared" si="56"/>
        <v>8405653.4788929075</v>
      </c>
      <c r="X93" s="145">
        <f t="shared" si="56"/>
        <v>8384625.2114984421</v>
      </c>
      <c r="Y93" s="145">
        <f t="shared" si="56"/>
        <v>8363702.0854409505</v>
      </c>
      <c r="Z93" s="145">
        <f t="shared" si="56"/>
        <v>8342883.5750137446</v>
      </c>
      <c r="AA93" s="145">
        <f t="shared" si="56"/>
        <v>8322169.1571386764</v>
      </c>
      <c r="AB93" s="145">
        <f t="shared" si="56"/>
        <v>8301558.3113529822</v>
      </c>
      <c r="AC93" s="145">
        <f t="shared" si="56"/>
        <v>8281050.5197962187</v>
      </c>
      <c r="AD93" s="145">
        <f t="shared" si="56"/>
        <v>8260645.2671972364</v>
      </c>
      <c r="AE93" s="145">
        <f t="shared" si="56"/>
        <v>8240342.0408612499</v>
      </c>
    </row>
    <row r="94" spans="3:33" x14ac:dyDescent="0.25">
      <c r="C94" s="141" t="s">
        <v>193</v>
      </c>
      <c r="D94" s="147" t="s">
        <v>188</v>
      </c>
      <c r="E94" s="147" t="s">
        <v>189</v>
      </c>
      <c r="F94" s="148">
        <v>2035</v>
      </c>
      <c r="G94" s="143" t="s">
        <v>91</v>
      </c>
      <c r="H94" s="145">
        <f t="shared" si="57"/>
        <v>0</v>
      </c>
      <c r="I94" s="145">
        <f t="shared" si="56"/>
        <v>0</v>
      </c>
      <c r="J94" s="145">
        <f t="shared" si="56"/>
        <v>0</v>
      </c>
      <c r="K94" s="145">
        <f t="shared" ref="K94:Z105" si="58">SUMIFS(K$113:K$159,$F$113:$F$159,$F94)</f>
        <v>0</v>
      </c>
      <c r="L94" s="145">
        <f t="shared" si="58"/>
        <v>0</v>
      </c>
      <c r="M94" s="145">
        <f t="shared" si="58"/>
        <v>0</v>
      </c>
      <c r="N94" s="145">
        <f t="shared" si="58"/>
        <v>0</v>
      </c>
      <c r="O94" s="145">
        <f t="shared" si="58"/>
        <v>0</v>
      </c>
      <c r="P94" s="145">
        <f t="shared" si="58"/>
        <v>0</v>
      </c>
      <c r="Q94" s="145">
        <f t="shared" si="58"/>
        <v>0</v>
      </c>
      <c r="R94" s="145">
        <f t="shared" si="58"/>
        <v>0</v>
      </c>
      <c r="S94" s="145">
        <f t="shared" si="58"/>
        <v>0</v>
      </c>
      <c r="T94" s="145">
        <f t="shared" si="58"/>
        <v>0</v>
      </c>
      <c r="U94" s="145">
        <f t="shared" si="58"/>
        <v>6870018.1340083675</v>
      </c>
      <c r="V94" s="145">
        <f t="shared" si="58"/>
        <v>6856159.8816985404</v>
      </c>
      <c r="W94" s="145">
        <f t="shared" si="58"/>
        <v>6939754.9159727711</v>
      </c>
      <c r="X94" s="145">
        <f t="shared" si="58"/>
        <v>6925056.1413929062</v>
      </c>
      <c r="Y94" s="145">
        <f t="shared" si="58"/>
        <v>6910430.8606859427</v>
      </c>
      <c r="Z94" s="145">
        <f t="shared" si="58"/>
        <v>6895878.706382513</v>
      </c>
      <c r="AA94" s="145">
        <f t="shared" ref="AA94:AE105" si="59">SUMIFS(AA$113:AA$159,$F$113:$F$159,$F94)</f>
        <v>6881399.3128506001</v>
      </c>
      <c r="AB94" s="145">
        <f t="shared" si="59"/>
        <v>6866992.3162863469</v>
      </c>
      <c r="AC94" s="145">
        <f t="shared" si="59"/>
        <v>6852657.3547049155</v>
      </c>
      <c r="AD94" s="145">
        <f t="shared" si="59"/>
        <v>6838394.0679313913</v>
      </c>
      <c r="AE94" s="145">
        <f t="shared" si="59"/>
        <v>6824202.0975917336</v>
      </c>
      <c r="AG94" s="146"/>
    </row>
    <row r="95" spans="3:33" x14ac:dyDescent="0.25">
      <c r="C95" s="141" t="s">
        <v>193</v>
      </c>
      <c r="D95" s="147" t="s">
        <v>188</v>
      </c>
      <c r="E95" s="147" t="s">
        <v>189</v>
      </c>
      <c r="F95" s="148">
        <v>2036</v>
      </c>
      <c r="G95" s="143" t="s">
        <v>91</v>
      </c>
      <c r="H95" s="145">
        <f t="shared" si="57"/>
        <v>0</v>
      </c>
      <c r="I95" s="145">
        <f t="shared" si="57"/>
        <v>0</v>
      </c>
      <c r="J95" s="145">
        <f t="shared" si="57"/>
        <v>0</v>
      </c>
      <c r="K95" s="145">
        <f t="shared" si="57"/>
        <v>0</v>
      </c>
      <c r="L95" s="145">
        <f t="shared" si="57"/>
        <v>0</v>
      </c>
      <c r="M95" s="145">
        <f t="shared" si="57"/>
        <v>0</v>
      </c>
      <c r="N95" s="145">
        <f t="shared" si="57"/>
        <v>0</v>
      </c>
      <c r="O95" s="145">
        <f t="shared" si="57"/>
        <v>0</v>
      </c>
      <c r="P95" s="145">
        <f t="shared" si="57"/>
        <v>0</v>
      </c>
      <c r="Q95" s="145">
        <f t="shared" si="57"/>
        <v>0</v>
      </c>
      <c r="R95" s="145">
        <f t="shared" si="57"/>
        <v>0</v>
      </c>
      <c r="S95" s="145">
        <f t="shared" si="57"/>
        <v>0</v>
      </c>
      <c r="T95" s="145">
        <f t="shared" si="57"/>
        <v>0</v>
      </c>
      <c r="U95" s="145">
        <f t="shared" si="57"/>
        <v>0</v>
      </c>
      <c r="V95" s="145">
        <f t="shared" si="57"/>
        <v>7370018.1340083675</v>
      </c>
      <c r="W95" s="145">
        <f t="shared" si="57"/>
        <v>7355159.8816985404</v>
      </c>
      <c r="X95" s="145">
        <f t="shared" si="58"/>
        <v>7437759.9159727711</v>
      </c>
      <c r="Y95" s="145">
        <f t="shared" si="58"/>
        <v>7422071.1163929058</v>
      </c>
      <c r="Z95" s="145">
        <f t="shared" si="58"/>
        <v>7406460.7608109424</v>
      </c>
      <c r="AA95" s="145">
        <f t="shared" si="59"/>
        <v>7390928.4570068885</v>
      </c>
      <c r="AB95" s="145">
        <f t="shared" si="59"/>
        <v>7375473.8147218535</v>
      </c>
      <c r="AC95" s="145">
        <f t="shared" si="59"/>
        <v>7360096.4456482437</v>
      </c>
      <c r="AD95" s="145">
        <f t="shared" si="59"/>
        <v>7344795.9634200027</v>
      </c>
      <c r="AE95" s="145">
        <f t="shared" si="59"/>
        <v>7329571.9836029029</v>
      </c>
    </row>
    <row r="96" spans="3:33" x14ac:dyDescent="0.25">
      <c r="C96" s="141" t="s">
        <v>193</v>
      </c>
      <c r="D96" s="147" t="s">
        <v>188</v>
      </c>
      <c r="E96" s="147" t="s">
        <v>189</v>
      </c>
      <c r="F96" s="148">
        <v>2037</v>
      </c>
      <c r="G96" s="143" t="s">
        <v>91</v>
      </c>
      <c r="H96" s="145">
        <f t="shared" si="57"/>
        <v>0</v>
      </c>
      <c r="I96" s="145">
        <f t="shared" si="57"/>
        <v>0</v>
      </c>
      <c r="J96" s="145">
        <f t="shared" si="57"/>
        <v>0</v>
      </c>
      <c r="K96" s="145">
        <f t="shared" si="57"/>
        <v>0</v>
      </c>
      <c r="L96" s="145">
        <f t="shared" si="57"/>
        <v>0</v>
      </c>
      <c r="M96" s="145">
        <f t="shared" si="57"/>
        <v>0</v>
      </c>
      <c r="N96" s="145">
        <f t="shared" si="57"/>
        <v>0</v>
      </c>
      <c r="O96" s="145">
        <f t="shared" si="57"/>
        <v>0</v>
      </c>
      <c r="P96" s="145">
        <f t="shared" si="57"/>
        <v>0</v>
      </c>
      <c r="Q96" s="145">
        <f t="shared" si="57"/>
        <v>0</v>
      </c>
      <c r="R96" s="145">
        <f t="shared" si="57"/>
        <v>0</v>
      </c>
      <c r="S96" s="145">
        <f t="shared" si="57"/>
        <v>0</v>
      </c>
      <c r="T96" s="145">
        <f t="shared" si="57"/>
        <v>0</v>
      </c>
      <c r="U96" s="145">
        <f t="shared" si="57"/>
        <v>0</v>
      </c>
      <c r="V96" s="145">
        <f t="shared" si="57"/>
        <v>0</v>
      </c>
      <c r="W96" s="145">
        <f t="shared" si="57"/>
        <v>6070018.1340083675</v>
      </c>
      <c r="X96" s="145">
        <f t="shared" si="58"/>
        <v>6058659.8816985404</v>
      </c>
      <c r="Y96" s="145">
        <f t="shared" si="58"/>
        <v>6144742.4159727711</v>
      </c>
      <c r="Z96" s="145">
        <f t="shared" si="58"/>
        <v>6132518.7038929062</v>
      </c>
      <c r="AA96" s="145">
        <f t="shared" si="59"/>
        <v>6120356.110373443</v>
      </c>
      <c r="AB96" s="145">
        <f t="shared" si="59"/>
        <v>6108254.3298215754</v>
      </c>
      <c r="AC96" s="145">
        <f t="shared" si="59"/>
        <v>6096213.0581724672</v>
      </c>
      <c r="AD96" s="145">
        <f t="shared" si="59"/>
        <v>6084231.9928816054</v>
      </c>
      <c r="AE96" s="145">
        <f t="shared" si="59"/>
        <v>6072310.8329171967</v>
      </c>
    </row>
    <row r="97" spans="3:31" x14ac:dyDescent="0.25">
      <c r="C97" s="141" t="s">
        <v>193</v>
      </c>
      <c r="D97" s="147" t="s">
        <v>188</v>
      </c>
      <c r="E97" s="147" t="s">
        <v>189</v>
      </c>
      <c r="F97" s="148">
        <v>2038</v>
      </c>
      <c r="G97" s="143" t="s">
        <v>91</v>
      </c>
      <c r="H97" s="145">
        <f t="shared" si="57"/>
        <v>0</v>
      </c>
      <c r="I97" s="145">
        <f t="shared" si="57"/>
        <v>0</v>
      </c>
      <c r="J97" s="145">
        <f t="shared" si="57"/>
        <v>0</v>
      </c>
      <c r="K97" s="145">
        <f t="shared" si="57"/>
        <v>0</v>
      </c>
      <c r="L97" s="145">
        <f t="shared" si="57"/>
        <v>0</v>
      </c>
      <c r="M97" s="145">
        <f t="shared" si="57"/>
        <v>0</v>
      </c>
      <c r="N97" s="145">
        <f t="shared" si="57"/>
        <v>0</v>
      </c>
      <c r="O97" s="145">
        <f t="shared" si="57"/>
        <v>0</v>
      </c>
      <c r="P97" s="145">
        <f t="shared" si="57"/>
        <v>0</v>
      </c>
      <c r="Q97" s="145">
        <f t="shared" si="57"/>
        <v>0</v>
      </c>
      <c r="R97" s="145">
        <f t="shared" si="57"/>
        <v>0</v>
      </c>
      <c r="S97" s="145">
        <f t="shared" si="57"/>
        <v>0</v>
      </c>
      <c r="T97" s="145">
        <f t="shared" si="57"/>
        <v>0</v>
      </c>
      <c r="U97" s="145">
        <f t="shared" si="57"/>
        <v>0</v>
      </c>
      <c r="V97" s="145">
        <f t="shared" si="57"/>
        <v>0</v>
      </c>
      <c r="W97" s="145">
        <f t="shared" si="57"/>
        <v>0</v>
      </c>
      <c r="X97" s="145">
        <f t="shared" si="58"/>
        <v>5370018.1340083675</v>
      </c>
      <c r="Y97" s="145">
        <f t="shared" si="58"/>
        <v>5358659.8816985404</v>
      </c>
      <c r="Z97" s="145">
        <f t="shared" si="58"/>
        <v>5444742.4159727711</v>
      </c>
      <c r="AA97" s="145">
        <f t="shared" si="59"/>
        <v>5432518.7038929062</v>
      </c>
      <c r="AB97" s="145">
        <f t="shared" si="59"/>
        <v>5420356.1103734421</v>
      </c>
      <c r="AC97" s="145">
        <f t="shared" si="59"/>
        <v>5408254.3298215754</v>
      </c>
      <c r="AD97" s="145">
        <f t="shared" si="59"/>
        <v>5396213.0581724681</v>
      </c>
      <c r="AE97" s="145">
        <f t="shared" si="59"/>
        <v>5384231.9928816045</v>
      </c>
    </row>
    <row r="98" spans="3:31" x14ac:dyDescent="0.25">
      <c r="C98" s="141" t="s">
        <v>193</v>
      </c>
      <c r="D98" s="147" t="s">
        <v>188</v>
      </c>
      <c r="E98" s="147" t="s">
        <v>189</v>
      </c>
      <c r="F98" s="148">
        <v>2039</v>
      </c>
      <c r="G98" s="143" t="s">
        <v>91</v>
      </c>
      <c r="H98" s="145">
        <f t="shared" si="57"/>
        <v>0</v>
      </c>
      <c r="I98" s="145">
        <f t="shared" si="57"/>
        <v>0</v>
      </c>
      <c r="J98" s="145">
        <f t="shared" si="57"/>
        <v>0</v>
      </c>
      <c r="K98" s="145">
        <f t="shared" si="57"/>
        <v>0</v>
      </c>
      <c r="L98" s="145">
        <f t="shared" si="57"/>
        <v>0</v>
      </c>
      <c r="M98" s="145">
        <f t="shared" si="57"/>
        <v>0</v>
      </c>
      <c r="N98" s="145">
        <f t="shared" si="57"/>
        <v>0</v>
      </c>
      <c r="O98" s="145">
        <f t="shared" si="57"/>
        <v>0</v>
      </c>
      <c r="P98" s="145">
        <f t="shared" si="57"/>
        <v>0</v>
      </c>
      <c r="Q98" s="145">
        <f t="shared" si="57"/>
        <v>0</v>
      </c>
      <c r="R98" s="145">
        <f t="shared" si="57"/>
        <v>0</v>
      </c>
      <c r="S98" s="145">
        <f t="shared" si="57"/>
        <v>0</v>
      </c>
      <c r="T98" s="145">
        <f t="shared" si="57"/>
        <v>0</v>
      </c>
      <c r="U98" s="145">
        <f t="shared" si="57"/>
        <v>0</v>
      </c>
      <c r="V98" s="145">
        <f t="shared" si="57"/>
        <v>0</v>
      </c>
      <c r="W98" s="145">
        <f t="shared" si="57"/>
        <v>0</v>
      </c>
      <c r="X98" s="145">
        <f t="shared" si="58"/>
        <v>0</v>
      </c>
      <c r="Y98" s="145">
        <f t="shared" si="58"/>
        <v>4370018.1340083675</v>
      </c>
      <c r="Z98" s="145">
        <f t="shared" si="58"/>
        <v>4358659.8816985404</v>
      </c>
      <c r="AA98" s="145">
        <f t="shared" si="59"/>
        <v>4444742.4159727711</v>
      </c>
      <c r="AB98" s="145">
        <f t="shared" si="59"/>
        <v>4432518.7038929062</v>
      </c>
      <c r="AC98" s="145">
        <f t="shared" si="59"/>
        <v>4420356.1103734421</v>
      </c>
      <c r="AD98" s="145">
        <f t="shared" si="59"/>
        <v>4408254.3298215754</v>
      </c>
      <c r="AE98" s="145">
        <f t="shared" si="59"/>
        <v>4396213.0581724681</v>
      </c>
    </row>
    <row r="99" spans="3:31" x14ac:dyDescent="0.25">
      <c r="C99" s="141" t="s">
        <v>193</v>
      </c>
      <c r="D99" s="147" t="s">
        <v>188</v>
      </c>
      <c r="E99" s="147" t="s">
        <v>189</v>
      </c>
      <c r="F99" s="148">
        <v>2040</v>
      </c>
      <c r="G99" s="143" t="s">
        <v>91</v>
      </c>
      <c r="H99" s="145">
        <f t="shared" si="57"/>
        <v>0</v>
      </c>
      <c r="I99" s="145">
        <f t="shared" si="57"/>
        <v>0</v>
      </c>
      <c r="J99" s="145">
        <f t="shared" si="57"/>
        <v>0</v>
      </c>
      <c r="K99" s="145">
        <f t="shared" si="57"/>
        <v>0</v>
      </c>
      <c r="L99" s="145">
        <f t="shared" si="57"/>
        <v>0</v>
      </c>
      <c r="M99" s="145">
        <f t="shared" si="57"/>
        <v>0</v>
      </c>
      <c r="N99" s="145">
        <f t="shared" si="57"/>
        <v>0</v>
      </c>
      <c r="O99" s="145">
        <f t="shared" si="57"/>
        <v>0</v>
      </c>
      <c r="P99" s="145">
        <f t="shared" si="57"/>
        <v>0</v>
      </c>
      <c r="Q99" s="145">
        <f t="shared" si="57"/>
        <v>0</v>
      </c>
      <c r="R99" s="145">
        <f t="shared" si="57"/>
        <v>0</v>
      </c>
      <c r="S99" s="145">
        <f t="shared" si="57"/>
        <v>0</v>
      </c>
      <c r="T99" s="145">
        <f t="shared" si="57"/>
        <v>0</v>
      </c>
      <c r="U99" s="145">
        <f t="shared" si="57"/>
        <v>0</v>
      </c>
      <c r="V99" s="145">
        <f t="shared" si="57"/>
        <v>0</v>
      </c>
      <c r="W99" s="145">
        <f t="shared" si="57"/>
        <v>0</v>
      </c>
      <c r="X99" s="145">
        <f t="shared" si="58"/>
        <v>0</v>
      </c>
      <c r="Y99" s="145">
        <f t="shared" si="58"/>
        <v>0</v>
      </c>
      <c r="Z99" s="145">
        <f t="shared" si="58"/>
        <v>4370018.1340083675</v>
      </c>
      <c r="AA99" s="145">
        <f t="shared" si="59"/>
        <v>4358659.8816985404</v>
      </c>
      <c r="AB99" s="145">
        <f t="shared" si="59"/>
        <v>4444742.4159727711</v>
      </c>
      <c r="AC99" s="145">
        <f t="shared" si="59"/>
        <v>4432518.7038929062</v>
      </c>
      <c r="AD99" s="145">
        <f t="shared" si="59"/>
        <v>4420356.1103734421</v>
      </c>
      <c r="AE99" s="145">
        <f t="shared" si="59"/>
        <v>4408254.3298215754</v>
      </c>
    </row>
    <row r="100" spans="3:31" x14ac:dyDescent="0.25">
      <c r="C100" s="141" t="s">
        <v>193</v>
      </c>
      <c r="D100" s="147" t="s">
        <v>188</v>
      </c>
      <c r="E100" s="147" t="s">
        <v>189</v>
      </c>
      <c r="F100" s="148">
        <v>2041</v>
      </c>
      <c r="G100" s="143" t="s">
        <v>91</v>
      </c>
      <c r="H100" s="145">
        <f t="shared" si="57"/>
        <v>0</v>
      </c>
      <c r="I100" s="145">
        <f t="shared" si="57"/>
        <v>0</v>
      </c>
      <c r="J100" s="145">
        <f t="shared" si="57"/>
        <v>0</v>
      </c>
      <c r="K100" s="145">
        <f t="shared" si="57"/>
        <v>0</v>
      </c>
      <c r="L100" s="145">
        <f t="shared" si="57"/>
        <v>0</v>
      </c>
      <c r="M100" s="145">
        <f t="shared" si="57"/>
        <v>0</v>
      </c>
      <c r="N100" s="145">
        <f t="shared" si="57"/>
        <v>0</v>
      </c>
      <c r="O100" s="145">
        <f t="shared" si="57"/>
        <v>0</v>
      </c>
      <c r="P100" s="145">
        <f t="shared" si="57"/>
        <v>0</v>
      </c>
      <c r="Q100" s="145">
        <f t="shared" si="57"/>
        <v>0</v>
      </c>
      <c r="R100" s="145">
        <f t="shared" si="57"/>
        <v>0</v>
      </c>
      <c r="S100" s="145">
        <f t="shared" si="57"/>
        <v>0</v>
      </c>
      <c r="T100" s="145">
        <f t="shared" si="57"/>
        <v>0</v>
      </c>
      <c r="U100" s="145">
        <f t="shared" si="57"/>
        <v>0</v>
      </c>
      <c r="V100" s="145">
        <f t="shared" si="57"/>
        <v>0</v>
      </c>
      <c r="W100" s="145">
        <f t="shared" si="57"/>
        <v>0</v>
      </c>
      <c r="X100" s="145">
        <f t="shared" si="58"/>
        <v>0</v>
      </c>
      <c r="Y100" s="145">
        <f t="shared" si="58"/>
        <v>0</v>
      </c>
      <c r="Z100" s="145">
        <f t="shared" si="58"/>
        <v>0</v>
      </c>
      <c r="AA100" s="145">
        <f t="shared" si="59"/>
        <v>4370018.1340083675</v>
      </c>
      <c r="AB100" s="145">
        <f t="shared" si="59"/>
        <v>4358659.8816985404</v>
      </c>
      <c r="AC100" s="145">
        <f t="shared" si="59"/>
        <v>4444742.4159727711</v>
      </c>
      <c r="AD100" s="145">
        <f t="shared" si="59"/>
        <v>4432518.7038929062</v>
      </c>
      <c r="AE100" s="145">
        <f t="shared" si="59"/>
        <v>4420356.1103734421</v>
      </c>
    </row>
    <row r="101" spans="3:31" x14ac:dyDescent="0.25">
      <c r="C101" s="141" t="s">
        <v>193</v>
      </c>
      <c r="D101" s="147" t="s">
        <v>188</v>
      </c>
      <c r="E101" s="147" t="s">
        <v>189</v>
      </c>
      <c r="F101" s="148">
        <v>2042</v>
      </c>
      <c r="G101" s="143" t="s">
        <v>91</v>
      </c>
      <c r="H101" s="145">
        <f t="shared" si="57"/>
        <v>0</v>
      </c>
      <c r="I101" s="145">
        <f t="shared" si="57"/>
        <v>0</v>
      </c>
      <c r="J101" s="145">
        <f t="shared" si="57"/>
        <v>0</v>
      </c>
      <c r="K101" s="145">
        <f t="shared" si="57"/>
        <v>0</v>
      </c>
      <c r="L101" s="145">
        <f t="shared" si="57"/>
        <v>0</v>
      </c>
      <c r="M101" s="145">
        <f t="shared" si="57"/>
        <v>0</v>
      </c>
      <c r="N101" s="145">
        <f t="shared" si="57"/>
        <v>0</v>
      </c>
      <c r="O101" s="145">
        <f t="shared" si="57"/>
        <v>0</v>
      </c>
      <c r="P101" s="145">
        <f t="shared" si="57"/>
        <v>0</v>
      </c>
      <c r="Q101" s="145">
        <f t="shared" si="57"/>
        <v>0</v>
      </c>
      <c r="R101" s="145">
        <f t="shared" si="57"/>
        <v>0</v>
      </c>
      <c r="S101" s="145">
        <f t="shared" si="57"/>
        <v>0</v>
      </c>
      <c r="T101" s="145">
        <f t="shared" si="57"/>
        <v>0</v>
      </c>
      <c r="U101" s="145">
        <f t="shared" si="57"/>
        <v>0</v>
      </c>
      <c r="V101" s="145">
        <f t="shared" si="57"/>
        <v>0</v>
      </c>
      <c r="W101" s="145">
        <f t="shared" si="57"/>
        <v>0</v>
      </c>
      <c r="X101" s="145">
        <f t="shared" si="58"/>
        <v>0</v>
      </c>
      <c r="Y101" s="145">
        <f t="shared" si="58"/>
        <v>0</v>
      </c>
      <c r="Z101" s="145">
        <f t="shared" si="58"/>
        <v>0</v>
      </c>
      <c r="AA101" s="145">
        <f t="shared" si="59"/>
        <v>0</v>
      </c>
      <c r="AB101" s="145">
        <f t="shared" si="59"/>
        <v>4370018.1340083675</v>
      </c>
      <c r="AC101" s="145">
        <f t="shared" si="59"/>
        <v>4358659.8816985404</v>
      </c>
      <c r="AD101" s="145">
        <f t="shared" si="59"/>
        <v>4444742.4159727711</v>
      </c>
      <c r="AE101" s="145">
        <f t="shared" si="59"/>
        <v>4432518.7038929062</v>
      </c>
    </row>
    <row r="102" spans="3:31" x14ac:dyDescent="0.25">
      <c r="C102" s="141" t="s">
        <v>193</v>
      </c>
      <c r="D102" s="147" t="s">
        <v>188</v>
      </c>
      <c r="E102" s="147" t="s">
        <v>189</v>
      </c>
      <c r="F102" s="148">
        <v>2043</v>
      </c>
      <c r="G102" s="143" t="s">
        <v>91</v>
      </c>
      <c r="H102" s="145">
        <f t="shared" si="57"/>
        <v>0</v>
      </c>
      <c r="I102" s="145">
        <f t="shared" si="57"/>
        <v>0</v>
      </c>
      <c r="J102" s="145">
        <f t="shared" si="57"/>
        <v>0</v>
      </c>
      <c r="K102" s="145">
        <f t="shared" si="57"/>
        <v>0</v>
      </c>
      <c r="L102" s="145">
        <f t="shared" si="57"/>
        <v>0</v>
      </c>
      <c r="M102" s="145">
        <f t="shared" si="57"/>
        <v>0</v>
      </c>
      <c r="N102" s="145">
        <f t="shared" si="57"/>
        <v>0</v>
      </c>
      <c r="O102" s="145">
        <f t="shared" si="57"/>
        <v>0</v>
      </c>
      <c r="P102" s="145">
        <f t="shared" si="57"/>
        <v>0</v>
      </c>
      <c r="Q102" s="145">
        <f t="shared" si="57"/>
        <v>0</v>
      </c>
      <c r="R102" s="145">
        <f t="shared" si="57"/>
        <v>0</v>
      </c>
      <c r="S102" s="145">
        <f t="shared" si="57"/>
        <v>0</v>
      </c>
      <c r="T102" s="145">
        <f t="shared" si="57"/>
        <v>0</v>
      </c>
      <c r="U102" s="145">
        <f t="shared" si="57"/>
        <v>0</v>
      </c>
      <c r="V102" s="145">
        <f t="shared" si="57"/>
        <v>0</v>
      </c>
      <c r="W102" s="145">
        <f t="shared" si="57"/>
        <v>0</v>
      </c>
      <c r="X102" s="145">
        <f t="shared" si="58"/>
        <v>0</v>
      </c>
      <c r="Y102" s="145">
        <f t="shared" si="58"/>
        <v>0</v>
      </c>
      <c r="Z102" s="145">
        <f t="shared" si="58"/>
        <v>0</v>
      </c>
      <c r="AA102" s="145">
        <f t="shared" si="59"/>
        <v>0</v>
      </c>
      <c r="AB102" s="145">
        <f t="shared" si="59"/>
        <v>0</v>
      </c>
      <c r="AC102" s="145">
        <f t="shared" si="59"/>
        <v>0</v>
      </c>
      <c r="AD102" s="145">
        <f t="shared" si="59"/>
        <v>0</v>
      </c>
      <c r="AE102" s="145">
        <f t="shared" si="59"/>
        <v>0</v>
      </c>
    </row>
    <row r="103" spans="3:31" x14ac:dyDescent="0.25">
      <c r="C103" s="141" t="s">
        <v>193</v>
      </c>
      <c r="D103" s="147" t="s">
        <v>188</v>
      </c>
      <c r="E103" s="147" t="s">
        <v>189</v>
      </c>
      <c r="F103" s="148">
        <v>2044</v>
      </c>
      <c r="G103" s="143" t="s">
        <v>91</v>
      </c>
      <c r="H103" s="145">
        <f t="shared" si="57"/>
        <v>0</v>
      </c>
      <c r="I103" s="145">
        <f t="shared" si="57"/>
        <v>0</v>
      </c>
      <c r="J103" s="145">
        <f t="shared" si="57"/>
        <v>0</v>
      </c>
      <c r="K103" s="145">
        <f t="shared" si="57"/>
        <v>0</v>
      </c>
      <c r="L103" s="145">
        <f t="shared" si="57"/>
        <v>0</v>
      </c>
      <c r="M103" s="145">
        <f t="shared" si="57"/>
        <v>0</v>
      </c>
      <c r="N103" s="145">
        <f t="shared" si="57"/>
        <v>0</v>
      </c>
      <c r="O103" s="145">
        <f t="shared" si="57"/>
        <v>0</v>
      </c>
      <c r="P103" s="145">
        <f t="shared" si="57"/>
        <v>0</v>
      </c>
      <c r="Q103" s="145">
        <f t="shared" si="57"/>
        <v>0</v>
      </c>
      <c r="R103" s="145">
        <f t="shared" si="57"/>
        <v>0</v>
      </c>
      <c r="S103" s="145">
        <f t="shared" si="57"/>
        <v>0</v>
      </c>
      <c r="T103" s="145">
        <f t="shared" si="57"/>
        <v>0</v>
      </c>
      <c r="U103" s="145">
        <f t="shared" si="57"/>
        <v>0</v>
      </c>
      <c r="V103" s="145">
        <f t="shared" si="57"/>
        <v>0</v>
      </c>
      <c r="W103" s="145">
        <f t="shared" si="57"/>
        <v>0</v>
      </c>
      <c r="X103" s="145">
        <f t="shared" si="58"/>
        <v>0</v>
      </c>
      <c r="Y103" s="145">
        <f t="shared" si="58"/>
        <v>0</v>
      </c>
      <c r="Z103" s="145">
        <f t="shared" si="58"/>
        <v>0</v>
      </c>
      <c r="AA103" s="145">
        <f t="shared" si="59"/>
        <v>0</v>
      </c>
      <c r="AB103" s="145">
        <f t="shared" si="59"/>
        <v>0</v>
      </c>
      <c r="AC103" s="145">
        <f t="shared" si="59"/>
        <v>0</v>
      </c>
      <c r="AD103" s="145">
        <f t="shared" si="59"/>
        <v>0</v>
      </c>
      <c r="AE103" s="145">
        <f t="shared" si="59"/>
        <v>0</v>
      </c>
    </row>
    <row r="104" spans="3:31" x14ac:dyDescent="0.25">
      <c r="C104" s="141" t="s">
        <v>193</v>
      </c>
      <c r="D104" s="147" t="s">
        <v>188</v>
      </c>
      <c r="E104" s="147" t="s">
        <v>189</v>
      </c>
      <c r="F104" s="148">
        <v>2045</v>
      </c>
      <c r="G104" s="143" t="s">
        <v>91</v>
      </c>
      <c r="H104" s="145">
        <f t="shared" si="57"/>
        <v>0</v>
      </c>
      <c r="I104" s="145">
        <f t="shared" si="57"/>
        <v>0</v>
      </c>
      <c r="J104" s="145">
        <f t="shared" si="57"/>
        <v>0</v>
      </c>
      <c r="K104" s="145">
        <f t="shared" si="57"/>
        <v>0</v>
      </c>
      <c r="L104" s="145">
        <f t="shared" si="57"/>
        <v>0</v>
      </c>
      <c r="M104" s="145">
        <f t="shared" si="57"/>
        <v>0</v>
      </c>
      <c r="N104" s="145">
        <f t="shared" si="57"/>
        <v>0</v>
      </c>
      <c r="O104" s="145">
        <f t="shared" si="57"/>
        <v>0</v>
      </c>
      <c r="P104" s="145">
        <f t="shared" si="57"/>
        <v>0</v>
      </c>
      <c r="Q104" s="145">
        <f t="shared" si="57"/>
        <v>0</v>
      </c>
      <c r="R104" s="145">
        <f t="shared" si="57"/>
        <v>0</v>
      </c>
      <c r="S104" s="145">
        <f t="shared" si="57"/>
        <v>0</v>
      </c>
      <c r="T104" s="145">
        <f t="shared" si="57"/>
        <v>0</v>
      </c>
      <c r="U104" s="145">
        <f t="shared" si="57"/>
        <v>0</v>
      </c>
      <c r="V104" s="145">
        <f t="shared" si="57"/>
        <v>0</v>
      </c>
      <c r="W104" s="145">
        <f t="shared" si="57"/>
        <v>0</v>
      </c>
      <c r="X104" s="145">
        <f t="shared" si="58"/>
        <v>0</v>
      </c>
      <c r="Y104" s="145">
        <f t="shared" si="58"/>
        <v>0</v>
      </c>
      <c r="Z104" s="145">
        <f t="shared" si="58"/>
        <v>0</v>
      </c>
      <c r="AA104" s="145">
        <f t="shared" si="59"/>
        <v>0</v>
      </c>
      <c r="AB104" s="145">
        <f t="shared" si="59"/>
        <v>0</v>
      </c>
      <c r="AC104" s="145">
        <f t="shared" si="59"/>
        <v>0</v>
      </c>
      <c r="AD104" s="145">
        <f t="shared" si="59"/>
        <v>0</v>
      </c>
      <c r="AE104" s="145">
        <f t="shared" si="59"/>
        <v>0</v>
      </c>
    </row>
    <row r="105" spans="3:31" x14ac:dyDescent="0.25">
      <c r="C105" s="141" t="s">
        <v>193</v>
      </c>
      <c r="D105" s="147" t="s">
        <v>188</v>
      </c>
      <c r="E105" s="147" t="s">
        <v>189</v>
      </c>
      <c r="F105" s="148">
        <v>2046</v>
      </c>
      <c r="G105" s="143" t="s">
        <v>91</v>
      </c>
      <c r="H105" s="145">
        <f t="shared" si="57"/>
        <v>0</v>
      </c>
      <c r="I105" s="145">
        <f t="shared" si="57"/>
        <v>0</v>
      </c>
      <c r="J105" s="145">
        <f t="shared" si="57"/>
        <v>0</v>
      </c>
      <c r="K105" s="145">
        <f t="shared" si="57"/>
        <v>0</v>
      </c>
      <c r="L105" s="145">
        <f t="shared" si="57"/>
        <v>0</v>
      </c>
      <c r="M105" s="145">
        <f t="shared" si="57"/>
        <v>0</v>
      </c>
      <c r="N105" s="145">
        <f t="shared" si="57"/>
        <v>0</v>
      </c>
      <c r="O105" s="145">
        <f t="shared" si="57"/>
        <v>0</v>
      </c>
      <c r="P105" s="145">
        <f t="shared" si="57"/>
        <v>0</v>
      </c>
      <c r="Q105" s="145">
        <f t="shared" si="57"/>
        <v>0</v>
      </c>
      <c r="R105" s="145">
        <f t="shared" si="57"/>
        <v>0</v>
      </c>
      <c r="S105" s="145">
        <f t="shared" si="57"/>
        <v>0</v>
      </c>
      <c r="T105" s="145">
        <f t="shared" si="57"/>
        <v>0</v>
      </c>
      <c r="U105" s="145">
        <f t="shared" si="57"/>
        <v>0</v>
      </c>
      <c r="V105" s="145">
        <f t="shared" si="57"/>
        <v>0</v>
      </c>
      <c r="W105" s="145">
        <f t="shared" si="57"/>
        <v>0</v>
      </c>
      <c r="X105" s="145">
        <f t="shared" si="58"/>
        <v>0</v>
      </c>
      <c r="Y105" s="145">
        <f t="shared" si="58"/>
        <v>0</v>
      </c>
      <c r="Z105" s="145">
        <f t="shared" si="58"/>
        <v>0</v>
      </c>
      <c r="AA105" s="145">
        <f t="shared" si="59"/>
        <v>0</v>
      </c>
      <c r="AB105" s="145">
        <f t="shared" si="59"/>
        <v>0</v>
      </c>
      <c r="AC105" s="145">
        <f t="shared" si="59"/>
        <v>0</v>
      </c>
      <c r="AD105" s="145">
        <f t="shared" si="59"/>
        <v>0</v>
      </c>
      <c r="AE105" s="145">
        <f t="shared" si="59"/>
        <v>0</v>
      </c>
    </row>
    <row r="107" spans="3:31" ht="13" outlineLevel="1" x14ac:dyDescent="0.25">
      <c r="D107" s="18" t="s">
        <v>187</v>
      </c>
      <c r="E107" s="18"/>
      <c r="F107" s="59" t="s">
        <v>74</v>
      </c>
      <c r="G107" s="59" t="s">
        <v>14</v>
      </c>
      <c r="H107" s="18">
        <v>2022</v>
      </c>
      <c r="I107" s="18">
        <v>2023</v>
      </c>
      <c r="J107" s="18">
        <v>2024</v>
      </c>
      <c r="K107" s="18">
        <v>2025</v>
      </c>
      <c r="L107" s="18">
        <v>2026</v>
      </c>
      <c r="M107" s="18">
        <v>2027</v>
      </c>
      <c r="N107" s="18">
        <v>2028</v>
      </c>
      <c r="O107" s="18">
        <v>2029</v>
      </c>
      <c r="P107" s="18">
        <v>2030</v>
      </c>
      <c r="Q107" s="18">
        <v>2031</v>
      </c>
      <c r="R107" s="18">
        <v>2032</v>
      </c>
      <c r="S107" s="18">
        <v>2033</v>
      </c>
      <c r="T107" s="18">
        <v>2034</v>
      </c>
      <c r="U107" s="18">
        <v>2035</v>
      </c>
      <c r="V107" s="18">
        <v>2036</v>
      </c>
      <c r="W107" s="18">
        <v>2037</v>
      </c>
      <c r="X107" s="18">
        <v>2038</v>
      </c>
      <c r="Y107" s="18">
        <v>2039</v>
      </c>
      <c r="Z107" s="18">
        <v>2040</v>
      </c>
      <c r="AA107" s="18">
        <v>2041</v>
      </c>
      <c r="AB107" s="18">
        <v>2042</v>
      </c>
      <c r="AC107" s="18">
        <v>2043</v>
      </c>
      <c r="AD107" s="18">
        <v>2044</v>
      </c>
      <c r="AE107" s="18">
        <v>2045</v>
      </c>
    </row>
    <row r="108" spans="3:31" outlineLevel="1" x14ac:dyDescent="0.25">
      <c r="C108" s="141" t="s">
        <v>196</v>
      </c>
      <c r="D108" s="147" t="s">
        <v>197</v>
      </c>
      <c r="E108" s="147" t="s">
        <v>121</v>
      </c>
      <c r="F108" s="148">
        <v>2022</v>
      </c>
      <c r="G108" s="143" t="s">
        <v>91</v>
      </c>
      <c r="H108" s="41">
        <f>SUMIFS('Total Indexed RECs'!J:J,'Total Indexed RECs'!$H:$H,'REC Deliveries by Group'!$F108)</f>
        <v>1009632.4301999999</v>
      </c>
      <c r="I108" s="41">
        <f>SUMIFS('Total Indexed RECs'!K:K,'Total Indexed RECs'!$H:$H,'REC Deliveries by Group'!$F108)</f>
        <v>1004584.2680489999</v>
      </c>
      <c r="J108" s="41">
        <f>SUMIFS('Total Indexed RECs'!L:L,'Total Indexed RECs'!$H:$H,'REC Deliveries by Group'!$F108)</f>
        <v>999561.34670875489</v>
      </c>
      <c r="K108" s="41">
        <f>SUMIFS('Total Indexed RECs'!M:M,'Total Indexed RECs'!$H:$H,'REC Deliveries by Group'!$F108)</f>
        <v>994563.53997521114</v>
      </c>
      <c r="L108" s="41">
        <f>SUMIFS('Total Indexed RECs'!N:N,'Total Indexed RECs'!$H:$H,'REC Deliveries by Group'!$F108)</f>
        <v>989590.72227533511</v>
      </c>
      <c r="M108" s="41">
        <f>SUMIFS('Total Indexed RECs'!O:O,'Total Indexed RECs'!$H:$H,'REC Deliveries by Group'!$F108)</f>
        <v>984642.76866395841</v>
      </c>
      <c r="N108" s="41">
        <f>SUMIFS('Total Indexed RECs'!P:P,'Total Indexed RECs'!$H:$H,'REC Deliveries by Group'!$F108)</f>
        <v>979719.55482063862</v>
      </c>
      <c r="O108" s="41">
        <f>SUMIFS('Total Indexed RECs'!Q:Q,'Total Indexed RECs'!$H:$H,'REC Deliveries by Group'!$F108)</f>
        <v>974820.95704653545</v>
      </c>
      <c r="P108" s="41">
        <f>SUMIFS('Total Indexed RECs'!R:R,'Total Indexed RECs'!$H:$H,'REC Deliveries by Group'!$F108)</f>
        <v>969946.85226130288</v>
      </c>
      <c r="Q108" s="41">
        <f>SUMIFS('Total Indexed RECs'!S:S,'Total Indexed RECs'!$H:$H,'REC Deliveries by Group'!$F108)</f>
        <v>965097.11799999641</v>
      </c>
      <c r="R108" s="41">
        <f>SUMIFS('Total Indexed RECs'!T:T,'Total Indexed RECs'!$H:$H,'REC Deliveries by Group'!$F108)</f>
        <v>960271.63240999647</v>
      </c>
      <c r="S108" s="41">
        <f>SUMIFS('Total Indexed RECs'!U:U,'Total Indexed RECs'!$H:$H,'REC Deliveries by Group'!$F108)</f>
        <v>955470.27424794645</v>
      </c>
      <c r="T108" s="41">
        <f>SUMIFS('Total Indexed RECs'!V:V,'Total Indexed RECs'!$H:$H,'REC Deliveries by Group'!$F108)</f>
        <v>950692.9228767067</v>
      </c>
      <c r="U108" s="41">
        <f>SUMIFS('Total Indexed RECs'!W:W,'Total Indexed RECs'!$H:$H,'REC Deliveries by Group'!$F108)</f>
        <v>945939.45826232317</v>
      </c>
      <c r="V108" s="41">
        <f>SUMIFS('Total Indexed RECs'!X:X,'Total Indexed RECs'!$H:$H,'REC Deliveries by Group'!$F108)</f>
        <v>941209.76097101159</v>
      </c>
      <c r="W108" s="41">
        <f>SUMIFS('Total Indexed RECs'!Y:Y,'Total Indexed RECs'!$H:$H,'REC Deliveries by Group'!$F108)</f>
        <v>936503.7121661565</v>
      </c>
      <c r="X108" s="41">
        <f>SUMIFS('Total Indexed RECs'!Z:Z,'Total Indexed RECs'!$H:$H,'REC Deliveries by Group'!$F108)</f>
        <v>931821.19360532577</v>
      </c>
      <c r="Y108" s="41">
        <f>SUMIFS('Total Indexed RECs'!AA:AA,'Total Indexed RECs'!$H:$H,'REC Deliveries by Group'!$F108)</f>
        <v>927162.08763729909</v>
      </c>
      <c r="Z108" s="41">
        <f>SUMIFS('Total Indexed RECs'!AB:AB,'Total Indexed RECs'!$H:$H,'REC Deliveries by Group'!$F108)</f>
        <v>922526.27719911269</v>
      </c>
      <c r="AA108" s="41">
        <f>SUMIFS('Total Indexed RECs'!AC:AC,'Total Indexed RECs'!$H:$H,'REC Deliveries by Group'!$F108)</f>
        <v>917913.64581311704</v>
      </c>
      <c r="AB108" s="41">
        <f>SUMIFS('Total Indexed RECs'!AD:AD,'Total Indexed RECs'!$H:$H,'REC Deliveries by Group'!$F108)</f>
        <v>913324.07758405153</v>
      </c>
      <c r="AC108" s="41">
        <f>SUMIFS('Total Indexed RECs'!AE:AE,'Total Indexed RECs'!$H:$H,'REC Deliveries by Group'!$F108)</f>
        <v>908757.45719613123</v>
      </c>
      <c r="AD108" s="41">
        <f>SUMIFS('Total Indexed RECs'!AF:AF,'Total Indexed RECs'!$H:$H,'REC Deliveries by Group'!$F108)</f>
        <v>904213.66991015058</v>
      </c>
      <c r="AE108" s="41">
        <f>SUMIFS('Total Indexed RECs'!AG:AG,'Total Indexed RECs'!$H:$H,'REC Deliveries by Group'!$F108)</f>
        <v>899692.60156059975</v>
      </c>
    </row>
    <row r="109" spans="3:31" outlineLevel="1" x14ac:dyDescent="0.25">
      <c r="C109" s="141" t="s">
        <v>196</v>
      </c>
      <c r="D109" s="147" t="s">
        <v>197</v>
      </c>
      <c r="E109" s="147" t="s">
        <v>121</v>
      </c>
      <c r="F109" s="148">
        <v>2023</v>
      </c>
      <c r="G109" s="143" t="s">
        <v>91</v>
      </c>
      <c r="H109" s="41">
        <f>SUMIFS('Total Indexed RECs'!J:J,'Total Indexed RECs'!$H:$H,'REC Deliveries by Group'!$F109)</f>
        <v>0</v>
      </c>
      <c r="I109" s="41">
        <f>SUMIFS('Total Indexed RECs'!K:K,'Total Indexed RECs'!$H:$H,'REC Deliveries by Group'!$F109)</f>
        <v>2692786.2507750001</v>
      </c>
      <c r="J109" s="41">
        <f>SUMIFS('Total Indexed RECs'!L:L,'Total Indexed RECs'!$H:$H,'REC Deliveries by Group'!$F109)</f>
        <v>2681146.1495211245</v>
      </c>
      <c r="K109" s="41">
        <f>SUMIFS('Total Indexed RECs'!M:M,'Total Indexed RECs'!$H:$H,'REC Deliveries by Group'!$F109)</f>
        <v>2669564.2487735194</v>
      </c>
      <c r="L109" s="41">
        <f>SUMIFS('Total Indexed RECs'!N:N,'Total Indexed RECs'!$H:$H,'REC Deliveries by Group'!$F109)</f>
        <v>2658040.2575296517</v>
      </c>
      <c r="M109" s="41">
        <f>SUMIFS('Total Indexed RECs'!O:O,'Total Indexed RECs'!$H:$H,'REC Deliveries by Group'!$F109)</f>
        <v>2646573.8862420032</v>
      </c>
      <c r="N109" s="41">
        <f>SUMIFS('Total Indexed RECs'!P:P,'Total Indexed RECs'!$H:$H,'REC Deliveries by Group'!$F109)</f>
        <v>2635164.846810793</v>
      </c>
      <c r="O109" s="41">
        <f>SUMIFS('Total Indexed RECs'!Q:Q,'Total Indexed RECs'!$H:$H,'REC Deliveries by Group'!$F109)</f>
        <v>2623812.8525767392</v>
      </c>
      <c r="P109" s="41">
        <f>SUMIFS('Total Indexed RECs'!R:R,'Total Indexed RECs'!$H:$H,'REC Deliveries by Group'!$F109)</f>
        <v>2612517.6183138555</v>
      </c>
      <c r="Q109" s="41">
        <f>SUMIFS('Total Indexed RECs'!S:S,'Total Indexed RECs'!$H:$H,'REC Deliveries by Group'!$F109)</f>
        <v>2601278.8602222861</v>
      </c>
      <c r="R109" s="41">
        <f>SUMIFS('Total Indexed RECs'!T:T,'Total Indexed RECs'!$H:$H,'REC Deliveries by Group'!$F109)</f>
        <v>2590096.2959211743</v>
      </c>
      <c r="S109" s="41">
        <f>SUMIFS('Total Indexed RECs'!U:U,'Total Indexed RECs'!$H:$H,'REC Deliveries by Group'!$F109)</f>
        <v>2578969.6444415688</v>
      </c>
      <c r="T109" s="41">
        <f>SUMIFS('Total Indexed RECs'!V:V,'Total Indexed RECs'!$H:$H,'REC Deliveries by Group'!$F109)</f>
        <v>2567898.6262193606</v>
      </c>
      <c r="U109" s="41">
        <f>SUMIFS('Total Indexed RECs'!W:W,'Total Indexed RECs'!$H:$H,'REC Deliveries by Group'!$F109)</f>
        <v>2556882.9630882638</v>
      </c>
      <c r="V109" s="41">
        <f>SUMIFS('Total Indexed RECs'!X:X,'Total Indexed RECs'!$H:$H,'REC Deliveries by Group'!$F109)</f>
        <v>2545922.3782728226</v>
      </c>
      <c r="W109" s="41">
        <f>SUMIFS('Total Indexed RECs'!Y:Y,'Total Indexed RECs'!$H:$H,'REC Deliveries by Group'!$F109)</f>
        <v>2535016.5963814589</v>
      </c>
      <c r="X109" s="41">
        <f>SUMIFS('Total Indexed RECs'!Z:Z,'Total Indexed RECs'!$H:$H,'REC Deliveries by Group'!$F109)</f>
        <v>2524165.3433995508</v>
      </c>
      <c r="Y109" s="41">
        <f>SUMIFS('Total Indexed RECs'!AA:AA,'Total Indexed RECs'!$H:$H,'REC Deliveries by Group'!$F109)</f>
        <v>2513368.3466825532</v>
      </c>
      <c r="Z109" s="41">
        <f>SUMIFS('Total Indexed RECs'!AB:AB,'Total Indexed RECs'!$H:$H,'REC Deliveries by Group'!$F109)</f>
        <v>2502625.3349491409</v>
      </c>
      <c r="AA109" s="41">
        <f>SUMIFS('Total Indexed RECs'!AC:AC,'Total Indexed RECs'!$H:$H,'REC Deliveries by Group'!$F109)</f>
        <v>2491936.0382743953</v>
      </c>
      <c r="AB109" s="41">
        <f>SUMIFS('Total Indexed RECs'!AD:AD,'Total Indexed RECs'!$H:$H,'REC Deliveries by Group'!$F109)</f>
        <v>2481300.1880830233</v>
      </c>
      <c r="AC109" s="41">
        <f>SUMIFS('Total Indexed RECs'!AE:AE,'Total Indexed RECs'!$H:$H,'REC Deliveries by Group'!$F109)</f>
        <v>2470717.5171426083</v>
      </c>
      <c r="AD109" s="41">
        <f>SUMIFS('Total Indexed RECs'!AF:AF,'Total Indexed RECs'!$H:$H,'REC Deliveries by Group'!$F109)</f>
        <v>2460187.7595568956</v>
      </c>
      <c r="AE109" s="41">
        <f>SUMIFS('Total Indexed RECs'!AG:AG,'Total Indexed RECs'!$H:$H,'REC Deliveries by Group'!$F109)</f>
        <v>2449710.6507591107</v>
      </c>
    </row>
    <row r="110" spans="3:31" outlineLevel="1" x14ac:dyDescent="0.25">
      <c r="C110" s="141" t="s">
        <v>196</v>
      </c>
      <c r="D110" s="147" t="s">
        <v>197</v>
      </c>
      <c r="E110" s="147" t="s">
        <v>121</v>
      </c>
      <c r="F110" s="148">
        <v>2024</v>
      </c>
      <c r="G110" s="143" t="s">
        <v>91</v>
      </c>
      <c r="H110" s="41">
        <f>SUMIFS('Total Indexed RECs'!J:J,'Total Indexed RECs'!$H:$H,'REC Deliveries by Group'!$F110)</f>
        <v>0</v>
      </c>
      <c r="I110" s="41">
        <f>SUMIFS('Total Indexed RECs'!K:K,'Total Indexed RECs'!$H:$H,'REC Deliveries by Group'!$F110)</f>
        <v>0</v>
      </c>
      <c r="J110" s="41">
        <f>SUMIFS('Total Indexed RECs'!L:L,'Total Indexed RECs'!$H:$H,'REC Deliveries by Group'!$F110)</f>
        <v>4663138.9029249996</v>
      </c>
      <c r="K110" s="41">
        <f>SUMIFS('Total Indexed RECs'!M:M,'Total Indexed RECs'!$H:$H,'REC Deliveries by Group'!$F110)</f>
        <v>4654104.7884103749</v>
      </c>
      <c r="L110" s="41">
        <f>SUMIFS('Total Indexed RECs'!N:N,'Total Indexed RECs'!$H:$H,'REC Deliveries by Group'!$F110)</f>
        <v>4645115.8444683235</v>
      </c>
      <c r="M110" s="41">
        <f>SUMIFS('Total Indexed RECs'!O:O,'Total Indexed RECs'!$H:$H,'REC Deliveries by Group'!$F110)</f>
        <v>4636171.8452459816</v>
      </c>
      <c r="N110" s="41">
        <f>SUMIFS('Total Indexed RECs'!P:P,'Total Indexed RECs'!$H:$H,'REC Deliveries by Group'!$F110)</f>
        <v>4627272.5660197511</v>
      </c>
      <c r="O110" s="41">
        <f>SUMIFS('Total Indexed RECs'!Q:Q,'Total Indexed RECs'!$H:$H,'REC Deliveries by Group'!$F110)</f>
        <v>4618417.7831896525</v>
      </c>
      <c r="P110" s="41">
        <f>SUMIFS('Total Indexed RECs'!R:R,'Total Indexed RECs'!$H:$H,'REC Deliveries by Group'!$F110)</f>
        <v>4609607.2742737047</v>
      </c>
      <c r="Q110" s="41">
        <f>SUMIFS('Total Indexed RECs'!S:S,'Total Indexed RECs'!$H:$H,'REC Deliveries by Group'!$F110)</f>
        <v>4600840.8179023359</v>
      </c>
      <c r="R110" s="41">
        <f>SUMIFS('Total Indexed RECs'!T:T,'Total Indexed RECs'!$H:$H,'REC Deliveries by Group'!$F110)</f>
        <v>4592118.1938128248</v>
      </c>
      <c r="S110" s="41">
        <f>SUMIFS('Total Indexed RECs'!U:U,'Total Indexed RECs'!$H:$H,'REC Deliveries by Group'!$F110)</f>
        <v>4583439.1828437597</v>
      </c>
      <c r="T110" s="41">
        <f>SUMIFS('Total Indexed RECs'!V:V,'Total Indexed RECs'!$H:$H,'REC Deliveries by Group'!$F110)</f>
        <v>4574803.5669295415</v>
      </c>
      <c r="U110" s="41">
        <f>SUMIFS('Total Indexed RECs'!W:W,'Total Indexed RECs'!$H:$H,'REC Deliveries by Group'!$F110)</f>
        <v>4566211.1290948931</v>
      </c>
      <c r="V110" s="41">
        <f>SUMIFS('Total Indexed RECs'!X:X,'Total Indexed RECs'!$H:$H,'REC Deliveries by Group'!$F110)</f>
        <v>4557661.653449419</v>
      </c>
      <c r="W110" s="41">
        <f>SUMIFS('Total Indexed RECs'!Y:Y,'Total Indexed RECs'!$H:$H,'REC Deliveries by Group'!$F110)</f>
        <v>4549154.9251821721</v>
      </c>
      <c r="X110" s="41">
        <f>SUMIFS('Total Indexed RECs'!Z:Z,'Total Indexed RECs'!$H:$H,'REC Deliveries by Group'!$F110)</f>
        <v>4540690.7305562608</v>
      </c>
      <c r="Y110" s="41">
        <f>SUMIFS('Total Indexed RECs'!AA:AA,'Total Indexed RECs'!$H:$H,'REC Deliveries by Group'!$F110)</f>
        <v>4532268.8569034804</v>
      </c>
      <c r="Z110" s="41">
        <f>SUMIFS('Total Indexed RECs'!AB:AB,'Total Indexed RECs'!$H:$H,'REC Deliveries by Group'!$F110)</f>
        <v>4523889.0926189627</v>
      </c>
      <c r="AA110" s="41">
        <f>SUMIFS('Total Indexed RECs'!AC:AC,'Total Indexed RECs'!$H:$H,'REC Deliveries by Group'!$F110)</f>
        <v>4515551.227155868</v>
      </c>
      <c r="AB110" s="41">
        <f>SUMIFS('Total Indexed RECs'!AD:AD,'Total Indexed RECs'!$H:$H,'REC Deliveries by Group'!$F110)</f>
        <v>4507255.0510200886</v>
      </c>
      <c r="AC110" s="41">
        <f>SUMIFS('Total Indexed RECs'!AE:AE,'Total Indexed RECs'!$H:$H,'REC Deliveries by Group'!$F110)</f>
        <v>4499000.3557649879</v>
      </c>
      <c r="AD110" s="41">
        <f>SUMIFS('Total Indexed RECs'!AF:AF,'Total Indexed RECs'!$H:$H,'REC Deliveries by Group'!$F110)</f>
        <v>4490786.9339861628</v>
      </c>
      <c r="AE110" s="41">
        <f>SUMIFS('Total Indexed RECs'!AG:AG,'Total Indexed RECs'!$H:$H,'REC Deliveries by Group'!$F110)</f>
        <v>4482614.5793162324</v>
      </c>
    </row>
    <row r="111" spans="3:31" outlineLevel="1" x14ac:dyDescent="0.25">
      <c r="C111" s="141" t="s">
        <v>196</v>
      </c>
      <c r="D111" s="147" t="s">
        <v>197</v>
      </c>
      <c r="E111" s="147" t="s">
        <v>121</v>
      </c>
      <c r="F111" s="148">
        <v>2025</v>
      </c>
      <c r="G111" s="143" t="s">
        <v>91</v>
      </c>
      <c r="H111" s="41">
        <f>SUMIFS('Total Indexed RECs'!J:J,'Total Indexed RECs'!$H:$H,'REC Deliveries by Group'!$F111)</f>
        <v>0</v>
      </c>
      <c r="I111" s="41">
        <f>SUMIFS('Total Indexed RECs'!K:K,'Total Indexed RECs'!$H:$H,'REC Deliveries by Group'!$F111)</f>
        <v>0</v>
      </c>
      <c r="J111" s="41">
        <f>SUMIFS('Total Indexed RECs'!L:L,'Total Indexed RECs'!$H:$H,'REC Deliveries by Group'!$F111)</f>
        <v>0</v>
      </c>
      <c r="K111" s="41">
        <f>SUMIFS('Total Indexed RECs'!M:M,'Total Indexed RECs'!$H:$H,'REC Deliveries by Group'!$F111)</f>
        <v>6131684</v>
      </c>
      <c r="L111" s="41">
        <f>SUMIFS('Total Indexed RECs'!N:N,'Total Indexed RECs'!$H:$H,'REC Deliveries by Group'!$F111)</f>
        <v>6127244</v>
      </c>
      <c r="M111" s="41">
        <f>SUMIFS('Total Indexed RECs'!O:O,'Total Indexed RECs'!$H:$H,'REC Deliveries by Group'!$F111)</f>
        <v>6122826.2000000002</v>
      </c>
      <c r="N111" s="41">
        <f>SUMIFS('Total Indexed RECs'!P:P,'Total Indexed RECs'!$H:$H,'REC Deliveries by Group'!$F111)</f>
        <v>6118430.4890000001</v>
      </c>
      <c r="O111" s="41">
        <f>SUMIFS('Total Indexed RECs'!Q:Q,'Total Indexed RECs'!$H:$H,'REC Deliveries by Group'!$F111)</f>
        <v>6114056.7565549994</v>
      </c>
      <c r="P111" s="41">
        <f>SUMIFS('Total Indexed RECs'!R:R,'Total Indexed RECs'!$H:$H,'REC Deliveries by Group'!$F111)</f>
        <v>6109704.8927722247</v>
      </c>
      <c r="Q111" s="41">
        <f>SUMIFS('Total Indexed RECs'!S:S,'Total Indexed RECs'!$H:$H,'REC Deliveries by Group'!$F111)</f>
        <v>6105374.7883083634</v>
      </c>
      <c r="R111" s="41">
        <f>SUMIFS('Total Indexed RECs'!T:T,'Total Indexed RECs'!$H:$H,'REC Deliveries by Group'!$F111)</f>
        <v>6101066.3343668217</v>
      </c>
      <c r="S111" s="41">
        <f>SUMIFS('Total Indexed RECs'!U:U,'Total Indexed RECs'!$H:$H,'REC Deliveries by Group'!$F111)</f>
        <v>6096779.4226949885</v>
      </c>
      <c r="T111" s="41">
        <f>SUMIFS('Total Indexed RECs'!V:V,'Total Indexed RECs'!$H:$H,'REC Deliveries by Group'!$F111)</f>
        <v>6092513.9455815135</v>
      </c>
      <c r="U111" s="41">
        <f>SUMIFS('Total Indexed RECs'!W:W,'Total Indexed RECs'!$H:$H,'REC Deliveries by Group'!$F111)</f>
        <v>6088269.7958536046</v>
      </c>
      <c r="V111" s="41">
        <f>SUMIFS('Total Indexed RECs'!X:X,'Total Indexed RECs'!$H:$H,'REC Deliveries by Group'!$F111)</f>
        <v>6084046.8668743372</v>
      </c>
      <c r="W111" s="41">
        <f>SUMIFS('Total Indexed RECs'!Y:Y,'Total Indexed RECs'!$H:$H,'REC Deliveries by Group'!$F111)</f>
        <v>6079845.0525399661</v>
      </c>
      <c r="X111" s="41">
        <f>SUMIFS('Total Indexed RECs'!Z:Z,'Total Indexed RECs'!$H:$H,'REC Deliveries by Group'!$F111)</f>
        <v>6075664.2472772663</v>
      </c>
      <c r="Y111" s="41">
        <f>SUMIFS('Total Indexed RECs'!AA:AA,'Total Indexed RECs'!$H:$H,'REC Deliveries by Group'!$F111)</f>
        <v>6071504.3460408794</v>
      </c>
      <c r="Z111" s="41">
        <f>SUMIFS('Total Indexed RECs'!AB:AB,'Total Indexed RECs'!$H:$H,'REC Deliveries by Group'!$F111)</f>
        <v>6067365.2443106743</v>
      </c>
      <c r="AA111" s="41">
        <f>SUMIFS('Total Indexed RECs'!AC:AC,'Total Indexed RECs'!$H:$H,'REC Deliveries by Group'!$F111)</f>
        <v>6063246.8380891224</v>
      </c>
      <c r="AB111" s="41">
        <f>SUMIFS('Total Indexed RECs'!AD:AD,'Total Indexed RECs'!$H:$H,'REC Deliveries by Group'!$F111)</f>
        <v>6059149.023898676</v>
      </c>
      <c r="AC111" s="41">
        <f>SUMIFS('Total Indexed RECs'!AE:AE,'Total Indexed RECs'!$H:$H,'REC Deliveries by Group'!$F111)</f>
        <v>6055071.6987791834</v>
      </c>
      <c r="AD111" s="41">
        <f>SUMIFS('Total Indexed RECs'!AF:AF,'Total Indexed RECs'!$H:$H,'REC Deliveries by Group'!$F111)</f>
        <v>6051014.7602852872</v>
      </c>
      <c r="AE111" s="41">
        <f>SUMIFS('Total Indexed RECs'!AG:AG,'Total Indexed RECs'!$H:$H,'REC Deliveries by Group'!$F111)</f>
        <v>6046978.1064838609</v>
      </c>
    </row>
    <row r="112" spans="3:31" outlineLevel="1" x14ac:dyDescent="0.25">
      <c r="C112" s="141" t="s">
        <v>196</v>
      </c>
      <c r="D112" s="147" t="s">
        <v>197</v>
      </c>
      <c r="E112" s="147" t="s">
        <v>121</v>
      </c>
      <c r="F112" s="147" t="s">
        <v>121</v>
      </c>
      <c r="G112" s="143" t="s">
        <v>91</v>
      </c>
      <c r="H112" s="433">
        <f>SUM(H108:H111)</f>
        <v>1009632.4301999999</v>
      </c>
      <c r="I112" s="433">
        <f t="shared" ref="I112:AE112" si="60">SUM(I108:I111)</f>
        <v>3697370.5188239999</v>
      </c>
      <c r="J112" s="433">
        <f t="shared" si="60"/>
        <v>8343846.3991548792</v>
      </c>
      <c r="K112" s="433">
        <f t="shared" si="60"/>
        <v>14449916.577159105</v>
      </c>
      <c r="L112" s="433">
        <f t="shared" si="60"/>
        <v>14419990.824273311</v>
      </c>
      <c r="M112" s="433">
        <f t="shared" si="60"/>
        <v>14390214.700151943</v>
      </c>
      <c r="N112" s="433">
        <f t="shared" si="60"/>
        <v>14360587.456651183</v>
      </c>
      <c r="O112" s="433">
        <f t="shared" si="60"/>
        <v>14331108.349367928</v>
      </c>
      <c r="P112" s="433">
        <f t="shared" si="60"/>
        <v>14301776.637621088</v>
      </c>
      <c r="Q112" s="433">
        <f t="shared" si="60"/>
        <v>14272591.584432982</v>
      </c>
      <c r="R112" s="433">
        <f t="shared" si="60"/>
        <v>14243552.456510816</v>
      </c>
      <c r="S112" s="433">
        <f t="shared" si="60"/>
        <v>14214658.524228264</v>
      </c>
      <c r="T112" s="433">
        <f t="shared" si="60"/>
        <v>14185909.061607122</v>
      </c>
      <c r="U112" s="433">
        <f t="shared" si="60"/>
        <v>14157303.346299086</v>
      </c>
      <c r="V112" s="433">
        <f t="shared" si="60"/>
        <v>14128840.659567591</v>
      </c>
      <c r="W112" s="433">
        <f t="shared" si="60"/>
        <v>14100520.286269754</v>
      </c>
      <c r="X112" s="433">
        <f t="shared" si="60"/>
        <v>14072341.514838405</v>
      </c>
      <c r="Y112" s="433">
        <f t="shared" si="60"/>
        <v>14044303.637264211</v>
      </c>
      <c r="Z112" s="433">
        <f t="shared" si="60"/>
        <v>14016405.949077889</v>
      </c>
      <c r="AA112" s="433">
        <f t="shared" si="60"/>
        <v>13988647.749332502</v>
      </c>
      <c r="AB112" s="433">
        <f t="shared" si="60"/>
        <v>13961028.340585839</v>
      </c>
      <c r="AC112" s="433">
        <f t="shared" si="60"/>
        <v>13933547.02888291</v>
      </c>
      <c r="AD112" s="433">
        <f t="shared" si="60"/>
        <v>13906203.123738497</v>
      </c>
      <c r="AE112" s="433">
        <f t="shared" si="60"/>
        <v>13878995.938119803</v>
      </c>
    </row>
    <row r="113" spans="3:31" outlineLevel="1" x14ac:dyDescent="0.25">
      <c r="C113" s="141" t="s">
        <v>196</v>
      </c>
      <c r="D113" s="147" t="s">
        <v>197</v>
      </c>
      <c r="E113" s="147" t="s">
        <v>189</v>
      </c>
      <c r="F113" s="148">
        <v>2026</v>
      </c>
      <c r="G113" s="143" t="s">
        <v>91</v>
      </c>
      <c r="H113" s="145">
        <f>SUMIFS('Total Indexed RECs'!J:J,'Total Indexed RECs'!$H:$H,'REC Deliveries by Group'!$F113)</f>
        <v>0</v>
      </c>
      <c r="I113" s="145">
        <f>SUMIFS('Total Indexed RECs'!K:K,'Total Indexed RECs'!$H:$H,'REC Deliveries by Group'!$F113)</f>
        <v>0</v>
      </c>
      <c r="J113" s="145">
        <f>SUMIFS('Total Indexed RECs'!L:L,'Total Indexed RECs'!$H:$H,'REC Deliveries by Group'!$F113)</f>
        <v>0</v>
      </c>
      <c r="K113" s="145">
        <f>SUMIFS('Total Indexed RECs'!M:M,'Total Indexed RECs'!$H:$H,'REC Deliveries by Group'!$F113)</f>
        <v>0</v>
      </c>
      <c r="L113" s="145">
        <f>SUMIFS('Total Indexed RECs'!N:N,'Total Indexed RECs'!$H:$H,'REC Deliveries by Group'!$F113)</f>
        <v>4090000</v>
      </c>
      <c r="M113" s="145">
        <f>SUMIFS('Total Indexed RECs'!O:O,'Total Indexed RECs'!$H:$H,'REC Deliveries by Group'!$F113)</f>
        <v>4082050</v>
      </c>
      <c r="N113" s="145">
        <f>SUMIFS('Total Indexed RECs'!P:P,'Total Indexed RECs'!$H:$H,'REC Deliveries by Group'!$F113)</f>
        <v>4074139.75</v>
      </c>
      <c r="O113" s="145">
        <f>SUMIFS('Total Indexed RECs'!Q:Q,'Total Indexed RECs'!$H:$H,'REC Deliveries by Group'!$F113)</f>
        <v>4066269.05125</v>
      </c>
      <c r="P113" s="145">
        <f>SUMIFS('Total Indexed RECs'!R:R,'Total Indexed RECs'!$H:$H,'REC Deliveries by Group'!$F113)</f>
        <v>4058437.7059937501</v>
      </c>
      <c r="Q113" s="145">
        <f>SUMIFS('Total Indexed RECs'!S:S,'Total Indexed RECs'!$H:$H,'REC Deliveries by Group'!$F113)</f>
        <v>4050645.5174637814</v>
      </c>
      <c r="R113" s="145">
        <f>SUMIFS('Total Indexed RECs'!T:T,'Total Indexed RECs'!$H:$H,'REC Deliveries by Group'!$F113)</f>
        <v>4042892.2898764629</v>
      </c>
      <c r="S113" s="145">
        <f>SUMIFS('Total Indexed RECs'!U:U,'Total Indexed RECs'!$H:$H,'REC Deliveries by Group'!$F113)</f>
        <v>4035177.8284270801</v>
      </c>
      <c r="T113" s="145">
        <f>SUMIFS('Total Indexed RECs'!V:V,'Total Indexed RECs'!$H:$H,'REC Deliveries by Group'!$F113)</f>
        <v>4027501.9392849449</v>
      </c>
      <c r="U113" s="145">
        <f>SUMIFS('Total Indexed RECs'!W:W,'Total Indexed RECs'!$H:$H,'REC Deliveries by Group'!$F113)</f>
        <v>4019864.4295885204</v>
      </c>
      <c r="V113" s="145">
        <f>SUMIFS('Total Indexed RECs'!X:X,'Total Indexed RECs'!$H:$H,'REC Deliveries by Group'!$F113)</f>
        <v>4012265.1074405774</v>
      </c>
      <c r="W113" s="145">
        <f>SUMIFS('Total Indexed RECs'!Y:Y,'Total Indexed RECs'!$H:$H,'REC Deliveries by Group'!$F113)</f>
        <v>4004703.7819033745</v>
      </c>
      <c r="X113" s="145">
        <f>SUMIFS('Total Indexed RECs'!Z:Z,'Total Indexed RECs'!$H:$H,'REC Deliveries by Group'!$F113)</f>
        <v>3997180.2629938582</v>
      </c>
      <c r="Y113" s="145">
        <f>SUMIFS('Total Indexed RECs'!AA:AA,'Total Indexed RECs'!$H:$H,'REC Deliveries by Group'!$F113)</f>
        <v>3989694.3616788886</v>
      </c>
      <c r="Z113" s="145">
        <f>SUMIFS('Total Indexed RECs'!AB:AB,'Total Indexed RECs'!$H:$H,'REC Deliveries by Group'!$F113)</f>
        <v>3982245.8898704937</v>
      </c>
      <c r="AA113" s="145">
        <f>SUMIFS('Total Indexed RECs'!AC:AC,'Total Indexed RECs'!$H:$H,'REC Deliveries by Group'!$F113)</f>
        <v>3974834.6604211414</v>
      </c>
      <c r="AB113" s="145">
        <f>SUMIFS('Total Indexed RECs'!AD:AD,'Total Indexed RECs'!$H:$H,'REC Deliveries by Group'!$F113)</f>
        <v>3967460.4871190358</v>
      </c>
      <c r="AC113" s="145">
        <f>SUMIFS('Total Indexed RECs'!AE:AE,'Total Indexed RECs'!$H:$H,'REC Deliveries by Group'!$F113)</f>
        <v>3960123.1846834407</v>
      </c>
      <c r="AD113" s="145">
        <f>SUMIFS('Total Indexed RECs'!AF:AF,'Total Indexed RECs'!$H:$H,'REC Deliveries by Group'!$F113)</f>
        <v>3952822.5687600235</v>
      </c>
      <c r="AE113" s="145">
        <f>SUMIFS('Total Indexed RECs'!AG:AG,'Total Indexed RECs'!$H:$H,'REC Deliveries by Group'!$F113)</f>
        <v>3945558.4559162231</v>
      </c>
    </row>
    <row r="114" spans="3:31" outlineLevel="1" x14ac:dyDescent="0.25">
      <c r="C114" s="141" t="s">
        <v>196</v>
      </c>
      <c r="D114" s="147" t="s">
        <v>197</v>
      </c>
      <c r="E114" s="147" t="s">
        <v>189</v>
      </c>
      <c r="F114" s="148">
        <v>2027</v>
      </c>
      <c r="G114" s="143" t="s">
        <v>91</v>
      </c>
      <c r="H114" s="145">
        <f>SUMIFS('Total Indexed RECs'!J:J,'Total Indexed RECs'!$H:$H,'REC Deliveries by Group'!$F114)</f>
        <v>0</v>
      </c>
      <c r="I114" s="145">
        <f>SUMIFS('Total Indexed RECs'!K:K,'Total Indexed RECs'!$H:$H,'REC Deliveries by Group'!$F114)</f>
        <v>0</v>
      </c>
      <c r="J114" s="145">
        <f>SUMIFS('Total Indexed RECs'!L:L,'Total Indexed RECs'!$H:$H,'REC Deliveries by Group'!$F114)</f>
        <v>0</v>
      </c>
      <c r="K114" s="145">
        <f>SUMIFS('Total Indexed RECs'!M:M,'Total Indexed RECs'!$H:$H,'REC Deliveries by Group'!$F114)</f>
        <v>0</v>
      </c>
      <c r="L114" s="145">
        <f>SUMIFS('Total Indexed RECs'!N:N,'Total Indexed RECs'!$H:$H,'REC Deliveries by Group'!$F114)</f>
        <v>0</v>
      </c>
      <c r="M114" s="145">
        <f>SUMIFS('Total Indexed RECs'!O:O,'Total Indexed RECs'!$H:$H,'REC Deliveries by Group'!$F114)</f>
        <v>4090000</v>
      </c>
      <c r="N114" s="145">
        <f>SUMIFS('Total Indexed RECs'!P:P,'Total Indexed RECs'!$H:$H,'REC Deliveries by Group'!$F114)</f>
        <v>4082050</v>
      </c>
      <c r="O114" s="145">
        <f>SUMIFS('Total Indexed RECs'!Q:Q,'Total Indexed RECs'!$H:$H,'REC Deliveries by Group'!$F114)</f>
        <v>4074139.75</v>
      </c>
      <c r="P114" s="145">
        <f>SUMIFS('Total Indexed RECs'!R:R,'Total Indexed RECs'!$H:$H,'REC Deliveries by Group'!$F114)</f>
        <v>4066269.05125</v>
      </c>
      <c r="Q114" s="145">
        <f>SUMIFS('Total Indexed RECs'!S:S,'Total Indexed RECs'!$H:$H,'REC Deliveries by Group'!$F114)</f>
        <v>4058437.7059937501</v>
      </c>
      <c r="R114" s="145">
        <f>SUMIFS('Total Indexed RECs'!T:T,'Total Indexed RECs'!$H:$H,'REC Deliveries by Group'!$F114)</f>
        <v>4050645.5174637814</v>
      </c>
      <c r="S114" s="145">
        <f>SUMIFS('Total Indexed RECs'!U:U,'Total Indexed RECs'!$H:$H,'REC Deliveries by Group'!$F114)</f>
        <v>4042892.2898764629</v>
      </c>
      <c r="T114" s="145">
        <f>SUMIFS('Total Indexed RECs'!V:V,'Total Indexed RECs'!$H:$H,'REC Deliveries by Group'!$F114)</f>
        <v>4035177.8284270801</v>
      </c>
      <c r="U114" s="145">
        <f>SUMIFS('Total Indexed RECs'!W:W,'Total Indexed RECs'!$H:$H,'REC Deliveries by Group'!$F114)</f>
        <v>4027501.9392849449</v>
      </c>
      <c r="V114" s="145">
        <f>SUMIFS('Total Indexed RECs'!X:X,'Total Indexed RECs'!$H:$H,'REC Deliveries by Group'!$F114)</f>
        <v>4019864.4295885204</v>
      </c>
      <c r="W114" s="145">
        <f>SUMIFS('Total Indexed RECs'!Y:Y,'Total Indexed RECs'!$H:$H,'REC Deliveries by Group'!$F114)</f>
        <v>4012265.1074405774</v>
      </c>
      <c r="X114" s="145">
        <f>SUMIFS('Total Indexed RECs'!Z:Z,'Total Indexed RECs'!$H:$H,'REC Deliveries by Group'!$F114)</f>
        <v>4004703.7819033745</v>
      </c>
      <c r="Y114" s="145">
        <f>SUMIFS('Total Indexed RECs'!AA:AA,'Total Indexed RECs'!$H:$H,'REC Deliveries by Group'!$F114)</f>
        <v>3997180.2629938582</v>
      </c>
      <c r="Z114" s="145">
        <f>SUMIFS('Total Indexed RECs'!AB:AB,'Total Indexed RECs'!$H:$H,'REC Deliveries by Group'!$F114)</f>
        <v>3989694.3616788886</v>
      </c>
      <c r="AA114" s="145">
        <f>SUMIFS('Total Indexed RECs'!AC:AC,'Total Indexed RECs'!$H:$H,'REC Deliveries by Group'!$F114)</f>
        <v>3982245.8898704937</v>
      </c>
      <c r="AB114" s="145">
        <f>SUMIFS('Total Indexed RECs'!AD:AD,'Total Indexed RECs'!$H:$H,'REC Deliveries by Group'!$F114)</f>
        <v>3974834.6604211414</v>
      </c>
      <c r="AC114" s="145">
        <f>SUMIFS('Total Indexed RECs'!AE:AE,'Total Indexed RECs'!$H:$H,'REC Deliveries by Group'!$F114)</f>
        <v>3967460.4871190358</v>
      </c>
      <c r="AD114" s="145">
        <f>SUMIFS('Total Indexed RECs'!AF:AF,'Total Indexed RECs'!$H:$H,'REC Deliveries by Group'!$F114)</f>
        <v>3960123.1846834407</v>
      </c>
      <c r="AE114" s="145">
        <f>SUMIFS('Total Indexed RECs'!AG:AG,'Total Indexed RECs'!$H:$H,'REC Deliveries by Group'!$F114)</f>
        <v>3952822.5687600235</v>
      </c>
    </row>
    <row r="115" spans="3:31" outlineLevel="1" x14ac:dyDescent="0.25">
      <c r="C115" s="141" t="s">
        <v>196</v>
      </c>
      <c r="D115" s="147" t="s">
        <v>197</v>
      </c>
      <c r="E115" s="147" t="s">
        <v>189</v>
      </c>
      <c r="F115" s="148">
        <v>2028</v>
      </c>
      <c r="G115" s="143" t="s">
        <v>91</v>
      </c>
      <c r="H115" s="145">
        <f>SUMIFS('Total Indexed RECs'!J:J,'Total Indexed RECs'!$H:$H,'REC Deliveries by Group'!$F115)</f>
        <v>0</v>
      </c>
      <c r="I115" s="145">
        <f>SUMIFS('Total Indexed RECs'!K:K,'Total Indexed RECs'!$H:$H,'REC Deliveries by Group'!$F115)</f>
        <v>0</v>
      </c>
      <c r="J115" s="145">
        <f>SUMIFS('Total Indexed RECs'!L:L,'Total Indexed RECs'!$H:$H,'REC Deliveries by Group'!$F115)</f>
        <v>0</v>
      </c>
      <c r="K115" s="145">
        <f>SUMIFS('Total Indexed RECs'!M:M,'Total Indexed RECs'!$H:$H,'REC Deliveries by Group'!$F115)</f>
        <v>0</v>
      </c>
      <c r="L115" s="145">
        <f>SUMIFS('Total Indexed RECs'!N:N,'Total Indexed RECs'!$H:$H,'REC Deliveries by Group'!$F115)</f>
        <v>0</v>
      </c>
      <c r="M115" s="145">
        <f>SUMIFS('Total Indexed RECs'!O:O,'Total Indexed RECs'!$H:$H,'REC Deliveries by Group'!$F115)</f>
        <v>0</v>
      </c>
      <c r="N115" s="145">
        <f>SUMIFS('Total Indexed RECs'!P:P,'Total Indexed RECs'!$H:$H,'REC Deliveries by Group'!$F115)</f>
        <v>3590000</v>
      </c>
      <c r="O115" s="145">
        <f>SUMIFS('Total Indexed RECs'!Q:Q,'Total Indexed RECs'!$H:$H,'REC Deliveries by Group'!$F115)</f>
        <v>3584550</v>
      </c>
      <c r="P115" s="145">
        <f>SUMIFS('Total Indexed RECs'!R:R,'Total Indexed RECs'!$H:$H,'REC Deliveries by Group'!$F115)</f>
        <v>3579127.25</v>
      </c>
      <c r="Q115" s="145">
        <f>SUMIFS('Total Indexed RECs'!S:S,'Total Indexed RECs'!$H:$H,'REC Deliveries by Group'!$F115)</f>
        <v>3573731.61375</v>
      </c>
      <c r="R115" s="145">
        <f>SUMIFS('Total Indexed RECs'!T:T,'Total Indexed RECs'!$H:$H,'REC Deliveries by Group'!$F115)</f>
        <v>3568362.95568125</v>
      </c>
      <c r="S115" s="145">
        <f>SUMIFS('Total Indexed RECs'!U:U,'Total Indexed RECs'!$H:$H,'REC Deliveries by Group'!$F115)</f>
        <v>3563021.1409028438</v>
      </c>
      <c r="T115" s="145">
        <f>SUMIFS('Total Indexed RECs'!V:V,'Total Indexed RECs'!$H:$H,'REC Deliveries by Group'!$F115)</f>
        <v>3557706.0351983299</v>
      </c>
      <c r="U115" s="145">
        <f>SUMIFS('Total Indexed RECs'!W:W,'Total Indexed RECs'!$H:$H,'REC Deliveries by Group'!$F115)</f>
        <v>3552417.5050223381</v>
      </c>
      <c r="V115" s="145">
        <f>SUMIFS('Total Indexed RECs'!X:X,'Total Indexed RECs'!$H:$H,'REC Deliveries by Group'!$F115)</f>
        <v>3547155.417497226</v>
      </c>
      <c r="W115" s="145">
        <f>SUMIFS('Total Indexed RECs'!Y:Y,'Total Indexed RECs'!$H:$H,'REC Deliveries by Group'!$F115)</f>
        <v>3541919.6404097402</v>
      </c>
      <c r="X115" s="145">
        <f>SUMIFS('Total Indexed RECs'!Z:Z,'Total Indexed RECs'!$H:$H,'REC Deliveries by Group'!$F115)</f>
        <v>3536710.0422076914</v>
      </c>
      <c r="Y115" s="145">
        <f>SUMIFS('Total Indexed RECs'!AA:AA,'Total Indexed RECs'!$H:$H,'REC Deliveries by Group'!$F115)</f>
        <v>3531526.4919966529</v>
      </c>
      <c r="Z115" s="145">
        <f>SUMIFS('Total Indexed RECs'!AB:AB,'Total Indexed RECs'!$H:$H,'REC Deliveries by Group'!$F115)</f>
        <v>3526368.8595366697</v>
      </c>
      <c r="AA115" s="145">
        <f>SUMIFS('Total Indexed RECs'!AC:AC,'Total Indexed RECs'!$H:$H,'REC Deliveries by Group'!$F115)</f>
        <v>3521237.0152389864</v>
      </c>
      <c r="AB115" s="145">
        <f>SUMIFS('Total Indexed RECs'!AD:AD,'Total Indexed RECs'!$H:$H,'REC Deliveries by Group'!$F115)</f>
        <v>3516130.8301627911</v>
      </c>
      <c r="AC115" s="145">
        <f>SUMIFS('Total Indexed RECs'!AE:AE,'Total Indexed RECs'!$H:$H,'REC Deliveries by Group'!$F115)</f>
        <v>3511050.1760119773</v>
      </c>
      <c r="AD115" s="145">
        <f>SUMIFS('Total Indexed RECs'!AF:AF,'Total Indexed RECs'!$H:$H,'REC Deliveries by Group'!$F115)</f>
        <v>3505994.9251319175</v>
      </c>
      <c r="AE115" s="145">
        <f>SUMIFS('Total Indexed RECs'!AG:AG,'Total Indexed RECs'!$H:$H,'REC Deliveries by Group'!$F115)</f>
        <v>3500964.9505062578</v>
      </c>
    </row>
    <row r="116" spans="3:31" outlineLevel="1" x14ac:dyDescent="0.25">
      <c r="C116" s="141" t="s">
        <v>196</v>
      </c>
      <c r="D116" s="147" t="s">
        <v>197</v>
      </c>
      <c r="E116" s="147" t="s">
        <v>189</v>
      </c>
      <c r="F116" s="148">
        <v>2029</v>
      </c>
      <c r="G116" s="143" t="s">
        <v>91</v>
      </c>
      <c r="H116" s="145">
        <f>SUMIFS('Total Indexed RECs'!J:J,'Total Indexed RECs'!$H:$H,'REC Deliveries by Group'!$F116)</f>
        <v>0</v>
      </c>
      <c r="I116" s="145">
        <f>SUMIFS('Total Indexed RECs'!K:K,'Total Indexed RECs'!$H:$H,'REC Deliveries by Group'!$F116)</f>
        <v>0</v>
      </c>
      <c r="J116" s="145">
        <f>SUMIFS('Total Indexed RECs'!L:L,'Total Indexed RECs'!$H:$H,'REC Deliveries by Group'!$F116)</f>
        <v>0</v>
      </c>
      <c r="K116" s="145">
        <f>SUMIFS('Total Indexed RECs'!M:M,'Total Indexed RECs'!$H:$H,'REC Deliveries by Group'!$F116)</f>
        <v>0</v>
      </c>
      <c r="L116" s="145">
        <f>SUMIFS('Total Indexed RECs'!N:N,'Total Indexed RECs'!$H:$H,'REC Deliveries by Group'!$F116)</f>
        <v>0</v>
      </c>
      <c r="M116" s="145">
        <f>SUMIFS('Total Indexed RECs'!O:O,'Total Indexed RECs'!$H:$H,'REC Deliveries by Group'!$F116)</f>
        <v>0</v>
      </c>
      <c r="N116" s="145">
        <f>SUMIFS('Total Indexed RECs'!P:P,'Total Indexed RECs'!$H:$H,'REC Deliveries by Group'!$F116)</f>
        <v>0</v>
      </c>
      <c r="O116" s="145">
        <f>SUMIFS('Total Indexed RECs'!Q:Q,'Total Indexed RECs'!$H:$H,'REC Deliveries by Group'!$F116)</f>
        <v>3590000</v>
      </c>
      <c r="P116" s="145">
        <f>SUMIFS('Total Indexed RECs'!R:R,'Total Indexed RECs'!$H:$H,'REC Deliveries by Group'!$F116)</f>
        <v>3584550</v>
      </c>
      <c r="Q116" s="145">
        <f>SUMIFS('Total Indexed RECs'!S:S,'Total Indexed RECs'!$H:$H,'REC Deliveries by Group'!$F116)</f>
        <v>3579127.25</v>
      </c>
      <c r="R116" s="145">
        <f>SUMIFS('Total Indexed RECs'!T:T,'Total Indexed RECs'!$H:$H,'REC Deliveries by Group'!$F116)</f>
        <v>3573731.61375</v>
      </c>
      <c r="S116" s="145">
        <f>SUMIFS('Total Indexed RECs'!U:U,'Total Indexed RECs'!$H:$H,'REC Deliveries by Group'!$F116)</f>
        <v>3568362.95568125</v>
      </c>
      <c r="T116" s="145">
        <f>SUMIFS('Total Indexed RECs'!V:V,'Total Indexed RECs'!$H:$H,'REC Deliveries by Group'!$F116)</f>
        <v>3563021.1409028438</v>
      </c>
      <c r="U116" s="145">
        <f>SUMIFS('Total Indexed RECs'!W:W,'Total Indexed RECs'!$H:$H,'REC Deliveries by Group'!$F116)</f>
        <v>3557706.0351983299</v>
      </c>
      <c r="V116" s="145">
        <f>SUMIFS('Total Indexed RECs'!X:X,'Total Indexed RECs'!$H:$H,'REC Deliveries by Group'!$F116)</f>
        <v>3552417.5050223381</v>
      </c>
      <c r="W116" s="145">
        <f>SUMIFS('Total Indexed RECs'!Y:Y,'Total Indexed RECs'!$H:$H,'REC Deliveries by Group'!$F116)</f>
        <v>3547155.417497226</v>
      </c>
      <c r="X116" s="145">
        <f>SUMIFS('Total Indexed RECs'!Z:Z,'Total Indexed RECs'!$H:$H,'REC Deliveries by Group'!$F116)</f>
        <v>3541919.6404097402</v>
      </c>
      <c r="Y116" s="145">
        <f>SUMIFS('Total Indexed RECs'!AA:AA,'Total Indexed RECs'!$H:$H,'REC Deliveries by Group'!$F116)</f>
        <v>3536710.0422076914</v>
      </c>
      <c r="Z116" s="145">
        <f>SUMIFS('Total Indexed RECs'!AB:AB,'Total Indexed RECs'!$H:$H,'REC Deliveries by Group'!$F116)</f>
        <v>3531526.4919966529</v>
      </c>
      <c r="AA116" s="145">
        <f>SUMIFS('Total Indexed RECs'!AC:AC,'Total Indexed RECs'!$H:$H,'REC Deliveries by Group'!$F116)</f>
        <v>3526368.8595366697</v>
      </c>
      <c r="AB116" s="145">
        <f>SUMIFS('Total Indexed RECs'!AD:AD,'Total Indexed RECs'!$H:$H,'REC Deliveries by Group'!$F116)</f>
        <v>3521237.0152389864</v>
      </c>
      <c r="AC116" s="145">
        <f>SUMIFS('Total Indexed RECs'!AE:AE,'Total Indexed RECs'!$H:$H,'REC Deliveries by Group'!$F116)</f>
        <v>3516130.8301627911</v>
      </c>
      <c r="AD116" s="145">
        <f>SUMIFS('Total Indexed RECs'!AF:AF,'Total Indexed RECs'!$H:$H,'REC Deliveries by Group'!$F116)</f>
        <v>3511050.1760119773</v>
      </c>
      <c r="AE116" s="145">
        <f>SUMIFS('Total Indexed RECs'!AG:AG,'Total Indexed RECs'!$H:$H,'REC Deliveries by Group'!$F116)</f>
        <v>3505994.9251319175</v>
      </c>
    </row>
    <row r="117" spans="3:31" outlineLevel="1" x14ac:dyDescent="0.25">
      <c r="C117" s="141" t="s">
        <v>196</v>
      </c>
      <c r="D117" s="147" t="s">
        <v>197</v>
      </c>
      <c r="E117" s="147" t="s">
        <v>189</v>
      </c>
      <c r="F117" s="148">
        <v>2030</v>
      </c>
      <c r="G117" s="143" t="s">
        <v>91</v>
      </c>
      <c r="H117" s="145">
        <f>SUMIFS('Total Indexed RECs'!J:J,'Total Indexed RECs'!$H:$H,'REC Deliveries by Group'!$F117)</f>
        <v>0</v>
      </c>
      <c r="I117" s="145">
        <f>SUMIFS('Total Indexed RECs'!K:K,'Total Indexed RECs'!$H:$H,'REC Deliveries by Group'!$F117)</f>
        <v>0</v>
      </c>
      <c r="J117" s="145">
        <f>SUMIFS('Total Indexed RECs'!L:L,'Total Indexed RECs'!$H:$H,'REC Deliveries by Group'!$F117)</f>
        <v>0</v>
      </c>
      <c r="K117" s="145">
        <f>SUMIFS('Total Indexed RECs'!M:M,'Total Indexed RECs'!$H:$H,'REC Deliveries by Group'!$F117)</f>
        <v>0</v>
      </c>
      <c r="L117" s="145">
        <f>SUMIFS('Total Indexed RECs'!N:N,'Total Indexed RECs'!$H:$H,'REC Deliveries by Group'!$F117)</f>
        <v>0</v>
      </c>
      <c r="M117" s="145">
        <f>SUMIFS('Total Indexed RECs'!O:O,'Total Indexed RECs'!$H:$H,'REC Deliveries by Group'!$F117)</f>
        <v>0</v>
      </c>
      <c r="N117" s="145">
        <f>SUMIFS('Total Indexed RECs'!P:P,'Total Indexed RECs'!$H:$H,'REC Deliveries by Group'!$F117)</f>
        <v>0</v>
      </c>
      <c r="O117" s="145">
        <f>SUMIFS('Total Indexed RECs'!Q:Q,'Total Indexed RECs'!$H:$H,'REC Deliveries by Group'!$F117)</f>
        <v>0</v>
      </c>
      <c r="P117" s="145">
        <f>SUMIFS('Total Indexed RECs'!R:R,'Total Indexed RECs'!$H:$H,'REC Deliveries by Group'!$F117)</f>
        <v>5000000</v>
      </c>
      <c r="Q117" s="145">
        <f>SUMIFS('Total Indexed RECs'!S:S,'Total Indexed RECs'!$H:$H,'REC Deliveries by Group'!$F117)</f>
        <v>4993500</v>
      </c>
      <c r="R117" s="145">
        <f>SUMIFS('Total Indexed RECs'!T:T,'Total Indexed RECs'!$H:$H,'REC Deliveries by Group'!$F117)</f>
        <v>4987032.5</v>
      </c>
      <c r="S117" s="145">
        <f>SUMIFS('Total Indexed RECs'!U:U,'Total Indexed RECs'!$H:$H,'REC Deliveries by Group'!$F117)</f>
        <v>4980597.3374999994</v>
      </c>
      <c r="T117" s="145">
        <f>SUMIFS('Total Indexed RECs'!V:V,'Total Indexed RECs'!$H:$H,'REC Deliveries by Group'!$F117)</f>
        <v>4974194.3508125003</v>
      </c>
      <c r="U117" s="145">
        <f>SUMIFS('Total Indexed RECs'!W:W,'Total Indexed RECs'!$H:$H,'REC Deliveries by Group'!$F117)</f>
        <v>4967823.3790584374</v>
      </c>
      <c r="V117" s="145">
        <f>SUMIFS('Total Indexed RECs'!X:X,'Total Indexed RECs'!$H:$H,'REC Deliveries by Group'!$F117)</f>
        <v>4961484.2621631445</v>
      </c>
      <c r="W117" s="145">
        <f>SUMIFS('Total Indexed RECs'!Y:Y,'Total Indexed RECs'!$H:$H,'REC Deliveries by Group'!$F117)</f>
        <v>4955176.8408523295</v>
      </c>
      <c r="X117" s="145">
        <f>SUMIFS('Total Indexed RECs'!Z:Z,'Total Indexed RECs'!$H:$H,'REC Deliveries by Group'!$F117)</f>
        <v>4948900.9566480676</v>
      </c>
      <c r="Y117" s="145">
        <f>SUMIFS('Total Indexed RECs'!AA:AA,'Total Indexed RECs'!$H:$H,'REC Deliveries by Group'!$F117)</f>
        <v>4942656.4518648274</v>
      </c>
      <c r="Z117" s="145">
        <f>SUMIFS('Total Indexed RECs'!AB:AB,'Total Indexed RECs'!$H:$H,'REC Deliveries by Group'!$F117)</f>
        <v>4936443.1696055038</v>
      </c>
      <c r="AA117" s="145">
        <f>SUMIFS('Total Indexed RECs'!AC:AC,'Total Indexed RECs'!$H:$H,'REC Deliveries by Group'!$F117)</f>
        <v>4930260.9537574761</v>
      </c>
      <c r="AB117" s="145">
        <f>SUMIFS('Total Indexed RECs'!AD:AD,'Total Indexed RECs'!$H:$H,'REC Deliveries by Group'!$F117)</f>
        <v>4924109.6489886884</v>
      </c>
      <c r="AC117" s="145">
        <f>SUMIFS('Total Indexed RECs'!AE:AE,'Total Indexed RECs'!$H:$H,'REC Deliveries by Group'!$F117)</f>
        <v>4917989.1007437445</v>
      </c>
      <c r="AD117" s="145">
        <f>SUMIFS('Total Indexed RECs'!AF:AF,'Total Indexed RECs'!$H:$H,'REC Deliveries by Group'!$F117)</f>
        <v>4911899.1552400263</v>
      </c>
      <c r="AE117" s="145">
        <f>SUMIFS('Total Indexed RECs'!AG:AG,'Total Indexed RECs'!$H:$H,'REC Deliveries by Group'!$F117)</f>
        <v>4905839.6594638256</v>
      </c>
    </row>
    <row r="118" spans="3:31" outlineLevel="1" x14ac:dyDescent="0.25">
      <c r="C118" s="141" t="s">
        <v>196</v>
      </c>
      <c r="D118" s="147" t="s">
        <v>197</v>
      </c>
      <c r="E118" s="147" t="s">
        <v>189</v>
      </c>
      <c r="F118" s="148">
        <v>2031</v>
      </c>
      <c r="G118" s="143" t="s">
        <v>91</v>
      </c>
      <c r="H118" s="145">
        <f>SUMIFS('Total Indexed RECs'!J:J,'Total Indexed RECs'!$H:$H,'REC Deliveries by Group'!$F118)</f>
        <v>0</v>
      </c>
      <c r="I118" s="145">
        <f>SUMIFS('Total Indexed RECs'!K:K,'Total Indexed RECs'!$H:$H,'REC Deliveries by Group'!$F118)</f>
        <v>0</v>
      </c>
      <c r="J118" s="145">
        <f>SUMIFS('Total Indexed RECs'!L:L,'Total Indexed RECs'!$H:$H,'REC Deliveries by Group'!$F118)</f>
        <v>0</v>
      </c>
      <c r="K118" s="145">
        <f>SUMIFS('Total Indexed RECs'!M:M,'Total Indexed RECs'!$H:$H,'REC Deliveries by Group'!$F118)</f>
        <v>0</v>
      </c>
      <c r="L118" s="145">
        <f>SUMIFS('Total Indexed RECs'!N:N,'Total Indexed RECs'!$H:$H,'REC Deliveries by Group'!$F118)</f>
        <v>0</v>
      </c>
      <c r="M118" s="145">
        <f>SUMIFS('Total Indexed RECs'!O:O,'Total Indexed RECs'!$H:$H,'REC Deliveries by Group'!$F118)</f>
        <v>0</v>
      </c>
      <c r="N118" s="145">
        <f>SUMIFS('Total Indexed RECs'!P:P,'Total Indexed RECs'!$H:$H,'REC Deliveries by Group'!$F118)</f>
        <v>0</v>
      </c>
      <c r="O118" s="145">
        <f>SUMIFS('Total Indexed RECs'!Q:Q,'Total Indexed RECs'!$H:$H,'REC Deliveries by Group'!$F118)</f>
        <v>0</v>
      </c>
      <c r="P118" s="145">
        <f>SUMIFS('Total Indexed RECs'!R:R,'Total Indexed RECs'!$H:$H,'REC Deliveries by Group'!$F118)</f>
        <v>0</v>
      </c>
      <c r="Q118" s="145">
        <f>SUMIFS('Total Indexed RECs'!S:S,'Total Indexed RECs'!$H:$H,'REC Deliveries by Group'!$F118)</f>
        <v>5300000</v>
      </c>
      <c r="R118" s="145">
        <f>SUMIFS('Total Indexed RECs'!T:T,'Total Indexed RECs'!$H:$H,'REC Deliveries by Group'!$F118)</f>
        <v>5292000</v>
      </c>
      <c r="S118" s="145">
        <f>SUMIFS('Total Indexed RECs'!U:U,'Total Indexed RECs'!$H:$H,'REC Deliveries by Group'!$F118)</f>
        <v>5284040</v>
      </c>
      <c r="T118" s="145">
        <f>SUMIFS('Total Indexed RECs'!V:V,'Total Indexed RECs'!$H:$H,'REC Deliveries by Group'!$F118)</f>
        <v>5276119.8</v>
      </c>
      <c r="U118" s="145">
        <f>SUMIFS('Total Indexed RECs'!W:W,'Total Indexed RECs'!$H:$H,'REC Deliveries by Group'!$F118)</f>
        <v>5268239.2010000004</v>
      </c>
      <c r="V118" s="145">
        <f>SUMIFS('Total Indexed RECs'!X:X,'Total Indexed RECs'!$H:$H,'REC Deliveries by Group'!$F118)</f>
        <v>5260398.0049950005</v>
      </c>
      <c r="W118" s="145">
        <f>SUMIFS('Total Indexed RECs'!Y:Y,'Total Indexed RECs'!$H:$H,'REC Deliveries by Group'!$F118)</f>
        <v>5252596.014970025</v>
      </c>
      <c r="X118" s="145">
        <f>SUMIFS('Total Indexed RECs'!Z:Z,'Total Indexed RECs'!$H:$H,'REC Deliveries by Group'!$F118)</f>
        <v>5244833.0348951751</v>
      </c>
      <c r="Y118" s="145">
        <f>SUMIFS('Total Indexed RECs'!AA:AA,'Total Indexed RECs'!$H:$H,'REC Deliveries by Group'!$F118)</f>
        <v>5237108.8697206993</v>
      </c>
      <c r="Z118" s="145">
        <f>SUMIFS('Total Indexed RECs'!AB:AB,'Total Indexed RECs'!$H:$H,'REC Deliveries by Group'!$F118)</f>
        <v>5229423.3253720962</v>
      </c>
      <c r="AA118" s="145">
        <f>SUMIFS('Total Indexed RECs'!AC:AC,'Total Indexed RECs'!$H:$H,'REC Deliveries by Group'!$F118)</f>
        <v>5221776.2087452356</v>
      </c>
      <c r="AB118" s="145">
        <f>SUMIFS('Total Indexed RECs'!AD:AD,'Total Indexed RECs'!$H:$H,'REC Deliveries by Group'!$F118)</f>
        <v>5214167.327701509</v>
      </c>
      <c r="AC118" s="145">
        <f>SUMIFS('Total Indexed RECs'!AE:AE,'Total Indexed RECs'!$H:$H,'REC Deliveries by Group'!$F118)</f>
        <v>5206596.4910630016</v>
      </c>
      <c r="AD118" s="145">
        <f>SUMIFS('Total Indexed RECs'!AF:AF,'Total Indexed RECs'!$H:$H,'REC Deliveries by Group'!$F118)</f>
        <v>5199063.5086076865</v>
      </c>
      <c r="AE118" s="145">
        <f>SUMIFS('Total Indexed RECs'!AG:AG,'Total Indexed RECs'!$H:$H,'REC Deliveries by Group'!$F118)</f>
        <v>5191568.1910646474</v>
      </c>
    </row>
    <row r="119" spans="3:31" outlineLevel="1" x14ac:dyDescent="0.25">
      <c r="C119" s="141" t="s">
        <v>196</v>
      </c>
      <c r="D119" s="147" t="s">
        <v>197</v>
      </c>
      <c r="E119" s="147" t="s">
        <v>189</v>
      </c>
      <c r="F119" s="148">
        <v>2032</v>
      </c>
      <c r="G119" s="143" t="s">
        <v>91</v>
      </c>
      <c r="H119" s="145">
        <f>SUMIFS('Total Indexed RECs'!J:J,'Total Indexed RECs'!$H:$H,'REC Deliveries by Group'!$F119)</f>
        <v>0</v>
      </c>
      <c r="I119" s="145">
        <f>SUMIFS('Total Indexed RECs'!K:K,'Total Indexed RECs'!$H:$H,'REC Deliveries by Group'!$F119)</f>
        <v>0</v>
      </c>
      <c r="J119" s="145">
        <f>SUMIFS('Total Indexed RECs'!L:L,'Total Indexed RECs'!$H:$H,'REC Deliveries by Group'!$F119)</f>
        <v>0</v>
      </c>
      <c r="K119" s="145">
        <f>SUMIFS('Total Indexed RECs'!M:M,'Total Indexed RECs'!$H:$H,'REC Deliveries by Group'!$F119)</f>
        <v>0</v>
      </c>
      <c r="L119" s="145">
        <f>SUMIFS('Total Indexed RECs'!N:N,'Total Indexed RECs'!$H:$H,'REC Deliveries by Group'!$F119)</f>
        <v>0</v>
      </c>
      <c r="M119" s="145">
        <f>SUMIFS('Total Indexed RECs'!O:O,'Total Indexed RECs'!$H:$H,'REC Deliveries by Group'!$F119)</f>
        <v>0</v>
      </c>
      <c r="N119" s="145">
        <f>SUMIFS('Total Indexed RECs'!P:P,'Total Indexed RECs'!$H:$H,'REC Deliveries by Group'!$F119)</f>
        <v>0</v>
      </c>
      <c r="O119" s="145">
        <f>SUMIFS('Total Indexed RECs'!Q:Q,'Total Indexed RECs'!$H:$H,'REC Deliveries by Group'!$F119)</f>
        <v>0</v>
      </c>
      <c r="P119" s="145">
        <f>SUMIFS('Total Indexed RECs'!R:R,'Total Indexed RECs'!$H:$H,'REC Deliveries by Group'!$F119)</f>
        <v>0</v>
      </c>
      <c r="Q119" s="145">
        <f>SUMIFS('Total Indexed RECs'!S:S,'Total Indexed RECs'!$H:$H,'REC Deliveries by Group'!$F119)</f>
        <v>0</v>
      </c>
      <c r="R119" s="145">
        <f>SUMIFS('Total Indexed RECs'!T:T,'Total Indexed RECs'!$H:$H,'REC Deliveries by Group'!$F119)</f>
        <v>6000000</v>
      </c>
      <c r="S119" s="145">
        <f>SUMIFS('Total Indexed RECs'!U:U,'Total Indexed RECs'!$H:$H,'REC Deliveries by Group'!$F119)</f>
        <v>5992000</v>
      </c>
      <c r="T119" s="145">
        <f>SUMIFS('Total Indexed RECs'!V:V,'Total Indexed RECs'!$H:$H,'REC Deliveries by Group'!$F119)</f>
        <v>5984040</v>
      </c>
      <c r="U119" s="145">
        <f>SUMIFS('Total Indexed RECs'!W:W,'Total Indexed RECs'!$H:$H,'REC Deliveries by Group'!$F119)</f>
        <v>5976119.7999999998</v>
      </c>
      <c r="V119" s="145">
        <f>SUMIFS('Total Indexed RECs'!X:X,'Total Indexed RECs'!$H:$H,'REC Deliveries by Group'!$F119)</f>
        <v>5968239.2010000004</v>
      </c>
      <c r="W119" s="145">
        <f>SUMIFS('Total Indexed RECs'!Y:Y,'Total Indexed RECs'!$H:$H,'REC Deliveries by Group'!$F119)</f>
        <v>5960398.0049950005</v>
      </c>
      <c r="X119" s="145">
        <f>SUMIFS('Total Indexed RECs'!Z:Z,'Total Indexed RECs'!$H:$H,'REC Deliveries by Group'!$F119)</f>
        <v>5952596.014970025</v>
      </c>
      <c r="Y119" s="145">
        <f>SUMIFS('Total Indexed RECs'!AA:AA,'Total Indexed RECs'!$H:$H,'REC Deliveries by Group'!$F119)</f>
        <v>5944833.0348951751</v>
      </c>
      <c r="Z119" s="145">
        <f>SUMIFS('Total Indexed RECs'!AB:AB,'Total Indexed RECs'!$H:$H,'REC Deliveries by Group'!$F119)</f>
        <v>5937108.8697206993</v>
      </c>
      <c r="AA119" s="145">
        <f>SUMIFS('Total Indexed RECs'!AC:AC,'Total Indexed RECs'!$H:$H,'REC Deliveries by Group'!$F119)</f>
        <v>5929423.3253720962</v>
      </c>
      <c r="AB119" s="145">
        <f>SUMIFS('Total Indexed RECs'!AD:AD,'Total Indexed RECs'!$H:$H,'REC Deliveries by Group'!$F119)</f>
        <v>5921776.2087452356</v>
      </c>
      <c r="AC119" s="145">
        <f>SUMIFS('Total Indexed RECs'!AE:AE,'Total Indexed RECs'!$H:$H,'REC Deliveries by Group'!$F119)</f>
        <v>5914167.327701509</v>
      </c>
      <c r="AD119" s="145">
        <f>SUMIFS('Total Indexed RECs'!AF:AF,'Total Indexed RECs'!$H:$H,'REC Deliveries by Group'!$F119)</f>
        <v>5906596.4910630016</v>
      </c>
      <c r="AE119" s="145">
        <f>SUMIFS('Total Indexed RECs'!AG:AG,'Total Indexed RECs'!$H:$H,'REC Deliveries by Group'!$F119)</f>
        <v>5899063.5086076865</v>
      </c>
    </row>
    <row r="120" spans="3:31" outlineLevel="1" x14ac:dyDescent="0.25">
      <c r="C120" s="141" t="s">
        <v>196</v>
      </c>
      <c r="D120" s="147" t="s">
        <v>197</v>
      </c>
      <c r="E120" s="147" t="s">
        <v>189</v>
      </c>
      <c r="F120" s="148">
        <v>2033</v>
      </c>
      <c r="G120" s="143" t="s">
        <v>91</v>
      </c>
      <c r="H120" s="145">
        <f>SUMIFS('Total Indexed RECs'!J:J,'Total Indexed RECs'!$H:$H,'REC Deliveries by Group'!$F120)</f>
        <v>0</v>
      </c>
      <c r="I120" s="145">
        <f>SUMIFS('Total Indexed RECs'!K:K,'Total Indexed RECs'!$H:$H,'REC Deliveries by Group'!$F120)</f>
        <v>0</v>
      </c>
      <c r="J120" s="145">
        <f>SUMIFS('Total Indexed RECs'!L:L,'Total Indexed RECs'!$H:$H,'REC Deliveries by Group'!$F120)</f>
        <v>0</v>
      </c>
      <c r="K120" s="145">
        <f>SUMIFS('Total Indexed RECs'!M:M,'Total Indexed RECs'!$H:$H,'REC Deliveries by Group'!$F120)</f>
        <v>0</v>
      </c>
      <c r="L120" s="145">
        <f>SUMIFS('Total Indexed RECs'!N:N,'Total Indexed RECs'!$H:$H,'REC Deliveries by Group'!$F120)</f>
        <v>0</v>
      </c>
      <c r="M120" s="145">
        <f>SUMIFS('Total Indexed RECs'!O:O,'Total Indexed RECs'!$H:$H,'REC Deliveries by Group'!$F120)</f>
        <v>0</v>
      </c>
      <c r="N120" s="145">
        <f>SUMIFS('Total Indexed RECs'!P:P,'Total Indexed RECs'!$H:$H,'REC Deliveries by Group'!$F120)</f>
        <v>0</v>
      </c>
      <c r="O120" s="145">
        <f>SUMIFS('Total Indexed RECs'!Q:Q,'Total Indexed RECs'!$H:$H,'REC Deliveries by Group'!$F120)</f>
        <v>0</v>
      </c>
      <c r="P120" s="145">
        <f>SUMIFS('Total Indexed RECs'!R:R,'Total Indexed RECs'!$H:$H,'REC Deliveries by Group'!$F120)</f>
        <v>0</v>
      </c>
      <c r="Q120" s="145">
        <f>SUMIFS('Total Indexed RECs'!S:S,'Total Indexed RECs'!$H:$H,'REC Deliveries by Group'!$F120)</f>
        <v>0</v>
      </c>
      <c r="R120" s="145">
        <f>SUMIFS('Total Indexed RECs'!T:T,'Total Indexed RECs'!$H:$H,'REC Deliveries by Group'!$F120)</f>
        <v>0</v>
      </c>
      <c r="S120" s="145">
        <f>SUMIFS('Total Indexed RECs'!U:U,'Total Indexed RECs'!$H:$H,'REC Deliveries by Group'!$F120)</f>
        <v>6800000</v>
      </c>
      <c r="T120" s="145">
        <f>SUMIFS('Total Indexed RECs'!V:V,'Total Indexed RECs'!$H:$H,'REC Deliveries by Group'!$F120)</f>
        <v>6787000</v>
      </c>
      <c r="U120" s="145">
        <f>SUMIFS('Total Indexed RECs'!W:W,'Total Indexed RECs'!$H:$H,'REC Deliveries by Group'!$F120)</f>
        <v>6774065</v>
      </c>
      <c r="V120" s="145">
        <f>SUMIFS('Total Indexed RECs'!X:X,'Total Indexed RECs'!$H:$H,'REC Deliveries by Group'!$F120)</f>
        <v>6761194.6749999998</v>
      </c>
      <c r="W120" s="145">
        <f>SUMIFS('Total Indexed RECs'!Y:Y,'Total Indexed RECs'!$H:$H,'REC Deliveries by Group'!$F120)</f>
        <v>6748388.7016250007</v>
      </c>
      <c r="X120" s="145">
        <f>SUMIFS('Total Indexed RECs'!Z:Z,'Total Indexed RECs'!$H:$H,'REC Deliveries by Group'!$F120)</f>
        <v>6735646.7581168758</v>
      </c>
      <c r="Y120" s="145">
        <f>SUMIFS('Total Indexed RECs'!AA:AA,'Total Indexed RECs'!$H:$H,'REC Deliveries by Group'!$F120)</f>
        <v>6722968.52432629</v>
      </c>
      <c r="Z120" s="145">
        <f>SUMIFS('Total Indexed RECs'!AB:AB,'Total Indexed RECs'!$H:$H,'REC Deliveries by Group'!$F120)</f>
        <v>6710353.6817046599</v>
      </c>
      <c r="AA120" s="145">
        <f>SUMIFS('Total Indexed RECs'!AC:AC,'Total Indexed RECs'!$H:$H,'REC Deliveries by Group'!$F120)</f>
        <v>6697801.9132961361</v>
      </c>
      <c r="AB120" s="145">
        <f>SUMIFS('Total Indexed RECs'!AD:AD,'Total Indexed RECs'!$H:$H,'REC Deliveries by Group'!$F120)</f>
        <v>6685312.9037296558</v>
      </c>
      <c r="AC120" s="145">
        <f>SUMIFS('Total Indexed RECs'!AE:AE,'Total Indexed RECs'!$H:$H,'REC Deliveries by Group'!$F120)</f>
        <v>6672886.3392110076</v>
      </c>
      <c r="AD120" s="145">
        <f>SUMIFS('Total Indexed RECs'!AF:AF,'Total Indexed RECs'!$H:$H,'REC Deliveries by Group'!$F120)</f>
        <v>6660521.9075149521</v>
      </c>
      <c r="AE120" s="145">
        <f>SUMIFS('Total Indexed RECs'!AG:AG,'Total Indexed RECs'!$H:$H,'REC Deliveries by Group'!$F120)</f>
        <v>6648219.2979773767</v>
      </c>
    </row>
    <row r="121" spans="3:31" outlineLevel="1" x14ac:dyDescent="0.25">
      <c r="C121" s="141" t="s">
        <v>196</v>
      </c>
      <c r="D121" s="147" t="s">
        <v>197</v>
      </c>
      <c r="E121" s="147" t="s">
        <v>189</v>
      </c>
      <c r="F121" s="148">
        <v>2034</v>
      </c>
      <c r="G121" s="143" t="s">
        <v>91</v>
      </c>
      <c r="H121" s="145">
        <f>SUMIFS('Total Indexed RECs'!J:J,'Total Indexed RECs'!$H:$H,'REC Deliveries by Group'!$F121)</f>
        <v>0</v>
      </c>
      <c r="I121" s="145">
        <f>SUMIFS('Total Indexed RECs'!K:K,'Total Indexed RECs'!$H:$H,'REC Deliveries by Group'!$F121)</f>
        <v>0</v>
      </c>
      <c r="J121" s="145">
        <f>SUMIFS('Total Indexed RECs'!L:L,'Total Indexed RECs'!$H:$H,'REC Deliveries by Group'!$F121)</f>
        <v>0</v>
      </c>
      <c r="K121" s="145">
        <f>SUMIFS('Total Indexed RECs'!M:M,'Total Indexed RECs'!$H:$H,'REC Deliveries by Group'!$F121)</f>
        <v>0</v>
      </c>
      <c r="L121" s="145">
        <f>SUMIFS('Total Indexed RECs'!N:N,'Total Indexed RECs'!$H:$H,'REC Deliveries by Group'!$F121)</f>
        <v>0</v>
      </c>
      <c r="M121" s="145">
        <f>SUMIFS('Total Indexed RECs'!O:O,'Total Indexed RECs'!$H:$H,'REC Deliveries by Group'!$F121)</f>
        <v>0</v>
      </c>
      <c r="N121" s="145">
        <f>SUMIFS('Total Indexed RECs'!P:P,'Total Indexed RECs'!$H:$H,'REC Deliveries by Group'!$F121)</f>
        <v>0</v>
      </c>
      <c r="O121" s="145">
        <f>SUMIFS('Total Indexed RECs'!Q:Q,'Total Indexed RECs'!$H:$H,'REC Deliveries by Group'!$F121)</f>
        <v>0</v>
      </c>
      <c r="P121" s="145">
        <f>SUMIFS('Total Indexed RECs'!R:R,'Total Indexed RECs'!$H:$H,'REC Deliveries by Group'!$F121)</f>
        <v>0</v>
      </c>
      <c r="Q121" s="145">
        <f>SUMIFS('Total Indexed RECs'!S:S,'Total Indexed RECs'!$H:$H,'REC Deliveries by Group'!$F121)</f>
        <v>0</v>
      </c>
      <c r="R121" s="145">
        <f>SUMIFS('Total Indexed RECs'!T:T,'Total Indexed RECs'!$H:$H,'REC Deliveries by Group'!$F121)</f>
        <v>0</v>
      </c>
      <c r="S121" s="145">
        <f>SUMIFS('Total Indexed RECs'!U:U,'Total Indexed RECs'!$H:$H,'REC Deliveries by Group'!$F121)</f>
        <v>0</v>
      </c>
      <c r="T121" s="145">
        <f>SUMIFS('Total Indexed RECs'!V:V,'Total Indexed RECs'!$H:$H,'REC Deliveries by Group'!$F121)</f>
        <v>7100000</v>
      </c>
      <c r="U121" s="145">
        <f>SUMIFS('Total Indexed RECs'!W:W,'Total Indexed RECs'!$H:$H,'REC Deliveries by Group'!$F121)</f>
        <v>7085500</v>
      </c>
      <c r="V121" s="145">
        <f>SUMIFS('Total Indexed RECs'!X:X,'Total Indexed RECs'!$H:$H,'REC Deliveries by Group'!$F121)</f>
        <v>7071072.5</v>
      </c>
      <c r="W121" s="145">
        <f>SUMIFS('Total Indexed RECs'!Y:Y,'Total Indexed RECs'!$H:$H,'REC Deliveries by Group'!$F121)</f>
        <v>7056717.1375000002</v>
      </c>
      <c r="X121" s="145">
        <f>SUMIFS('Total Indexed RECs'!Z:Z,'Total Indexed RECs'!$H:$H,'REC Deliveries by Group'!$F121)</f>
        <v>7042433.5518124998</v>
      </c>
      <c r="Y121" s="145">
        <f>SUMIFS('Total Indexed RECs'!AA:AA,'Total Indexed RECs'!$H:$H,'REC Deliveries by Group'!$F121)</f>
        <v>7028221.384053438</v>
      </c>
      <c r="Z121" s="145">
        <f>SUMIFS('Total Indexed RECs'!AB:AB,'Total Indexed RECs'!$H:$H,'REC Deliveries by Group'!$F121)</f>
        <v>7014080.2771331696</v>
      </c>
      <c r="AA121" s="145">
        <f>SUMIFS('Total Indexed RECs'!AC:AC,'Total Indexed RECs'!$H:$H,'REC Deliveries by Group'!$F121)</f>
        <v>7000009.8757475046</v>
      </c>
      <c r="AB121" s="145">
        <f>SUMIFS('Total Indexed RECs'!AD:AD,'Total Indexed RECs'!$H:$H,'REC Deliveries by Group'!$F121)</f>
        <v>6986009.8263687659</v>
      </c>
      <c r="AC121" s="145">
        <f>SUMIFS('Total Indexed RECs'!AE:AE,'Total Indexed RECs'!$H:$H,'REC Deliveries by Group'!$F121)</f>
        <v>6972079.7772369236</v>
      </c>
      <c r="AD121" s="145">
        <f>SUMIFS('Total Indexed RECs'!AF:AF,'Total Indexed RECs'!$H:$H,'REC Deliveries by Group'!$F121)</f>
        <v>6958219.3783507384</v>
      </c>
      <c r="AE121" s="145">
        <f>SUMIFS('Total Indexed RECs'!AG:AG,'Total Indexed RECs'!$H:$H,'REC Deliveries by Group'!$F121)</f>
        <v>6944428.2814589841</v>
      </c>
    </row>
    <row r="122" spans="3:31" outlineLevel="1" x14ac:dyDescent="0.25">
      <c r="C122" s="141" t="s">
        <v>196</v>
      </c>
      <c r="D122" s="147" t="s">
        <v>197</v>
      </c>
      <c r="E122" s="147" t="s">
        <v>189</v>
      </c>
      <c r="F122" s="148">
        <v>2035</v>
      </c>
      <c r="G122" s="143" t="s">
        <v>91</v>
      </c>
      <c r="H122" s="145">
        <f>SUMIFS('Total Indexed RECs'!J:J,'Total Indexed RECs'!$H:$H,'REC Deliveries by Group'!$F122)</f>
        <v>0</v>
      </c>
      <c r="I122" s="145">
        <f>SUMIFS('Total Indexed RECs'!K:K,'Total Indexed RECs'!$H:$H,'REC Deliveries by Group'!$F122)</f>
        <v>0</v>
      </c>
      <c r="J122" s="145">
        <f>SUMIFS('Total Indexed RECs'!L:L,'Total Indexed RECs'!$H:$H,'REC Deliveries by Group'!$F122)</f>
        <v>0</v>
      </c>
      <c r="K122" s="145">
        <f>SUMIFS('Total Indexed RECs'!M:M,'Total Indexed RECs'!$H:$H,'REC Deliveries by Group'!$F122)</f>
        <v>0</v>
      </c>
      <c r="L122" s="145">
        <f>SUMIFS('Total Indexed RECs'!N:N,'Total Indexed RECs'!$H:$H,'REC Deliveries by Group'!$F122)</f>
        <v>0</v>
      </c>
      <c r="M122" s="145">
        <f>SUMIFS('Total Indexed RECs'!O:O,'Total Indexed RECs'!$H:$H,'REC Deliveries by Group'!$F122)</f>
        <v>0</v>
      </c>
      <c r="N122" s="145">
        <f>SUMIFS('Total Indexed RECs'!P:P,'Total Indexed RECs'!$H:$H,'REC Deliveries by Group'!$F122)</f>
        <v>0</v>
      </c>
      <c r="O122" s="145">
        <f>SUMIFS('Total Indexed RECs'!Q:Q,'Total Indexed RECs'!$H:$H,'REC Deliveries by Group'!$F122)</f>
        <v>0</v>
      </c>
      <c r="P122" s="145">
        <f>SUMIFS('Total Indexed RECs'!R:R,'Total Indexed RECs'!$H:$H,'REC Deliveries by Group'!$F122)</f>
        <v>0</v>
      </c>
      <c r="Q122" s="145">
        <f>SUMIFS('Total Indexed RECs'!S:S,'Total Indexed RECs'!$H:$H,'REC Deliveries by Group'!$F122)</f>
        <v>0</v>
      </c>
      <c r="R122" s="145">
        <f>SUMIFS('Total Indexed RECs'!T:T,'Total Indexed RECs'!$H:$H,'REC Deliveries by Group'!$F122)</f>
        <v>0</v>
      </c>
      <c r="S122" s="145">
        <f>SUMIFS('Total Indexed RECs'!U:U,'Total Indexed RECs'!$H:$H,'REC Deliveries by Group'!$F122)</f>
        <v>0</v>
      </c>
      <c r="T122" s="145">
        <f>SUMIFS('Total Indexed RECs'!V:V,'Total Indexed RECs'!$H:$H,'REC Deliveries by Group'!$F122)</f>
        <v>0</v>
      </c>
      <c r="U122" s="145">
        <f>SUMIFS('Total Indexed RECs'!W:W,'Total Indexed RECs'!$H:$H,'REC Deliveries by Group'!$F122)</f>
        <v>5600000</v>
      </c>
      <c r="V122" s="145">
        <f>SUMIFS('Total Indexed RECs'!X:X,'Total Indexed RECs'!$H:$H,'REC Deliveries by Group'!$F122)</f>
        <v>5592000</v>
      </c>
      <c r="W122" s="145">
        <f>SUMIFS('Total Indexed RECs'!Y:Y,'Total Indexed RECs'!$H:$H,'REC Deliveries by Group'!$F122)</f>
        <v>5584040</v>
      </c>
      <c r="X122" s="145">
        <f>SUMIFS('Total Indexed RECs'!Z:Z,'Total Indexed RECs'!$H:$H,'REC Deliveries by Group'!$F122)</f>
        <v>5576119.7999999998</v>
      </c>
      <c r="Y122" s="145">
        <f>SUMIFS('Total Indexed RECs'!AA:AA,'Total Indexed RECs'!$H:$H,'REC Deliveries by Group'!$F122)</f>
        <v>5568239.2010000004</v>
      </c>
      <c r="Z122" s="145">
        <f>SUMIFS('Total Indexed RECs'!AB:AB,'Total Indexed RECs'!$H:$H,'REC Deliveries by Group'!$F122)</f>
        <v>5560398.0049950005</v>
      </c>
      <c r="AA122" s="145">
        <f>SUMIFS('Total Indexed RECs'!AC:AC,'Total Indexed RECs'!$H:$H,'REC Deliveries by Group'!$F122)</f>
        <v>5552596.014970025</v>
      </c>
      <c r="AB122" s="145">
        <f>SUMIFS('Total Indexed RECs'!AD:AD,'Total Indexed RECs'!$H:$H,'REC Deliveries by Group'!$F122)</f>
        <v>5544833.0348951751</v>
      </c>
      <c r="AC122" s="145">
        <f>SUMIFS('Total Indexed RECs'!AE:AE,'Total Indexed RECs'!$H:$H,'REC Deliveries by Group'!$F122)</f>
        <v>5537108.8697206993</v>
      </c>
      <c r="AD122" s="145">
        <f>SUMIFS('Total Indexed RECs'!AF:AF,'Total Indexed RECs'!$H:$H,'REC Deliveries by Group'!$F122)</f>
        <v>5529423.3253720962</v>
      </c>
      <c r="AE122" s="145">
        <f>SUMIFS('Total Indexed RECs'!AG:AG,'Total Indexed RECs'!$H:$H,'REC Deliveries by Group'!$F122)</f>
        <v>5521776.2087452356</v>
      </c>
    </row>
    <row r="123" spans="3:31" outlineLevel="1" x14ac:dyDescent="0.25">
      <c r="C123" s="141" t="s">
        <v>196</v>
      </c>
      <c r="D123" s="147" t="s">
        <v>197</v>
      </c>
      <c r="E123" s="147" t="s">
        <v>189</v>
      </c>
      <c r="F123" s="148">
        <v>2036</v>
      </c>
      <c r="G123" s="143" t="s">
        <v>91</v>
      </c>
      <c r="H123" s="145">
        <f>SUMIFS('Total Indexed RECs'!J:J,'Total Indexed RECs'!$H:$H,'REC Deliveries by Group'!$F123)</f>
        <v>0</v>
      </c>
      <c r="I123" s="145">
        <f>SUMIFS('Total Indexed RECs'!K:K,'Total Indexed RECs'!$H:$H,'REC Deliveries by Group'!$F123)</f>
        <v>0</v>
      </c>
      <c r="J123" s="145">
        <f>SUMIFS('Total Indexed RECs'!L:L,'Total Indexed RECs'!$H:$H,'REC Deliveries by Group'!$F123)</f>
        <v>0</v>
      </c>
      <c r="K123" s="145">
        <f>SUMIFS('Total Indexed RECs'!M:M,'Total Indexed RECs'!$H:$H,'REC Deliveries by Group'!$F123)</f>
        <v>0</v>
      </c>
      <c r="L123" s="145">
        <f>SUMIFS('Total Indexed RECs'!N:N,'Total Indexed RECs'!$H:$H,'REC Deliveries by Group'!$F123)</f>
        <v>0</v>
      </c>
      <c r="M123" s="145">
        <f>SUMIFS('Total Indexed RECs'!O:O,'Total Indexed RECs'!$H:$H,'REC Deliveries by Group'!$F123)</f>
        <v>0</v>
      </c>
      <c r="N123" s="145">
        <f>SUMIFS('Total Indexed RECs'!P:P,'Total Indexed RECs'!$H:$H,'REC Deliveries by Group'!$F123)</f>
        <v>0</v>
      </c>
      <c r="O123" s="145">
        <f>SUMIFS('Total Indexed RECs'!Q:Q,'Total Indexed RECs'!$H:$H,'REC Deliveries by Group'!$F123)</f>
        <v>0</v>
      </c>
      <c r="P123" s="145">
        <f>SUMIFS('Total Indexed RECs'!R:R,'Total Indexed RECs'!$H:$H,'REC Deliveries by Group'!$F123)</f>
        <v>0</v>
      </c>
      <c r="Q123" s="145">
        <f>SUMIFS('Total Indexed RECs'!S:S,'Total Indexed RECs'!$H:$H,'REC Deliveries by Group'!$F123)</f>
        <v>0</v>
      </c>
      <c r="R123" s="145">
        <f>SUMIFS('Total Indexed RECs'!T:T,'Total Indexed RECs'!$H:$H,'REC Deliveries by Group'!$F123)</f>
        <v>0</v>
      </c>
      <c r="S123" s="145">
        <f>SUMIFS('Total Indexed RECs'!U:U,'Total Indexed RECs'!$H:$H,'REC Deliveries by Group'!$F123)</f>
        <v>0</v>
      </c>
      <c r="T123" s="145">
        <f>SUMIFS('Total Indexed RECs'!V:V,'Total Indexed RECs'!$H:$H,'REC Deliveries by Group'!$F123)</f>
        <v>0</v>
      </c>
      <c r="U123" s="145">
        <f>SUMIFS('Total Indexed RECs'!W:W,'Total Indexed RECs'!$H:$H,'REC Deliveries by Group'!$F123)</f>
        <v>0</v>
      </c>
      <c r="V123" s="145">
        <f>SUMIFS('Total Indexed RECs'!X:X,'Total Indexed RECs'!$H:$H,'REC Deliveries by Group'!$F123)</f>
        <v>6100000</v>
      </c>
      <c r="W123" s="145">
        <f>SUMIFS('Total Indexed RECs'!Y:Y,'Total Indexed RECs'!$H:$H,'REC Deliveries by Group'!$F123)</f>
        <v>6091000</v>
      </c>
      <c r="X123" s="145">
        <f>SUMIFS('Total Indexed RECs'!Z:Z,'Total Indexed RECs'!$H:$H,'REC Deliveries by Group'!$F123)</f>
        <v>6082045</v>
      </c>
      <c r="Y123" s="145">
        <f>SUMIFS('Total Indexed RECs'!AA:AA,'Total Indexed RECs'!$H:$H,'REC Deliveries by Group'!$F123)</f>
        <v>6073134.7749999994</v>
      </c>
      <c r="Z123" s="145">
        <f>SUMIFS('Total Indexed RECs'!AB:AB,'Total Indexed RECs'!$H:$H,'REC Deliveries by Group'!$F123)</f>
        <v>6064269.101125</v>
      </c>
      <c r="AA123" s="145">
        <f>SUMIFS('Total Indexed RECs'!AC:AC,'Total Indexed RECs'!$H:$H,'REC Deliveries by Group'!$F123)</f>
        <v>6055447.755619376</v>
      </c>
      <c r="AB123" s="145">
        <f>SUMIFS('Total Indexed RECs'!AD:AD,'Total Indexed RECs'!$H:$H,'REC Deliveries by Group'!$F123)</f>
        <v>6046670.5168412784</v>
      </c>
      <c r="AC123" s="145">
        <f>SUMIFS('Total Indexed RECs'!AE:AE,'Total Indexed RECs'!$H:$H,'REC Deliveries by Group'!$F123)</f>
        <v>6037937.1642570719</v>
      </c>
      <c r="AD123" s="145">
        <f>SUMIFS('Total Indexed RECs'!AF:AF,'Total Indexed RECs'!$H:$H,'REC Deliveries by Group'!$F123)</f>
        <v>6029247.4784357864</v>
      </c>
      <c r="AE123" s="145">
        <f>SUMIFS('Total Indexed RECs'!AG:AG,'Total Indexed RECs'!$H:$H,'REC Deliveries by Group'!$F123)</f>
        <v>6020601.2410436077</v>
      </c>
    </row>
    <row r="124" spans="3:31" outlineLevel="1" x14ac:dyDescent="0.25">
      <c r="C124" s="141" t="s">
        <v>196</v>
      </c>
      <c r="D124" s="147" t="s">
        <v>197</v>
      </c>
      <c r="E124" s="147" t="s">
        <v>189</v>
      </c>
      <c r="F124" s="148">
        <v>2037</v>
      </c>
      <c r="G124" s="143" t="s">
        <v>91</v>
      </c>
      <c r="H124" s="145">
        <f>SUMIFS('Total Indexed RECs'!J:J,'Total Indexed RECs'!$H:$H,'REC Deliveries by Group'!$F124)</f>
        <v>0</v>
      </c>
      <c r="I124" s="145">
        <f>SUMIFS('Total Indexed RECs'!K:K,'Total Indexed RECs'!$H:$H,'REC Deliveries by Group'!$F124)</f>
        <v>0</v>
      </c>
      <c r="J124" s="145">
        <f>SUMIFS('Total Indexed RECs'!L:L,'Total Indexed RECs'!$H:$H,'REC Deliveries by Group'!$F124)</f>
        <v>0</v>
      </c>
      <c r="K124" s="145">
        <f>SUMIFS('Total Indexed RECs'!M:M,'Total Indexed RECs'!$H:$H,'REC Deliveries by Group'!$F124)</f>
        <v>0</v>
      </c>
      <c r="L124" s="145">
        <f>SUMIFS('Total Indexed RECs'!N:N,'Total Indexed RECs'!$H:$H,'REC Deliveries by Group'!$F124)</f>
        <v>0</v>
      </c>
      <c r="M124" s="145">
        <f>SUMIFS('Total Indexed RECs'!O:O,'Total Indexed RECs'!$H:$H,'REC Deliveries by Group'!$F124)</f>
        <v>0</v>
      </c>
      <c r="N124" s="145">
        <f>SUMIFS('Total Indexed RECs'!P:P,'Total Indexed RECs'!$H:$H,'REC Deliveries by Group'!$F124)</f>
        <v>0</v>
      </c>
      <c r="O124" s="145">
        <f>SUMIFS('Total Indexed RECs'!Q:Q,'Total Indexed RECs'!$H:$H,'REC Deliveries by Group'!$F124)</f>
        <v>0</v>
      </c>
      <c r="P124" s="145">
        <f>SUMIFS('Total Indexed RECs'!R:R,'Total Indexed RECs'!$H:$H,'REC Deliveries by Group'!$F124)</f>
        <v>0</v>
      </c>
      <c r="Q124" s="145">
        <f>SUMIFS('Total Indexed RECs'!S:S,'Total Indexed RECs'!$H:$H,'REC Deliveries by Group'!$F124)</f>
        <v>0</v>
      </c>
      <c r="R124" s="145">
        <f>SUMIFS('Total Indexed RECs'!T:T,'Total Indexed RECs'!$H:$H,'REC Deliveries by Group'!$F124)</f>
        <v>0</v>
      </c>
      <c r="S124" s="145">
        <f>SUMIFS('Total Indexed RECs'!U:U,'Total Indexed RECs'!$H:$H,'REC Deliveries by Group'!$F124)</f>
        <v>0</v>
      </c>
      <c r="T124" s="145">
        <f>SUMIFS('Total Indexed RECs'!V:V,'Total Indexed RECs'!$H:$H,'REC Deliveries by Group'!$F124)</f>
        <v>0</v>
      </c>
      <c r="U124" s="145">
        <f>SUMIFS('Total Indexed RECs'!W:W,'Total Indexed RECs'!$H:$H,'REC Deliveries by Group'!$F124)</f>
        <v>0</v>
      </c>
      <c r="V124" s="145">
        <f>SUMIFS('Total Indexed RECs'!X:X,'Total Indexed RECs'!$H:$H,'REC Deliveries by Group'!$F124)</f>
        <v>0</v>
      </c>
      <c r="W124" s="145">
        <f>SUMIFS('Total Indexed RECs'!Y:Y,'Total Indexed RECs'!$H:$H,'REC Deliveries by Group'!$F124)</f>
        <v>4800000</v>
      </c>
      <c r="X124" s="145">
        <f>SUMIFS('Total Indexed RECs'!Z:Z,'Total Indexed RECs'!$H:$H,'REC Deliveries by Group'!$F124)</f>
        <v>4794500</v>
      </c>
      <c r="Y124" s="145">
        <f>SUMIFS('Total Indexed RECs'!AA:AA,'Total Indexed RECs'!$H:$H,'REC Deliveries by Group'!$F124)</f>
        <v>4789027.5</v>
      </c>
      <c r="Z124" s="145">
        <f>SUMIFS('Total Indexed RECs'!AB:AB,'Total Indexed RECs'!$H:$H,'REC Deliveries by Group'!$F124)</f>
        <v>4783582.3624999998</v>
      </c>
      <c r="AA124" s="145">
        <f>SUMIFS('Total Indexed RECs'!AC:AC,'Total Indexed RECs'!$H:$H,'REC Deliveries by Group'!$F124)</f>
        <v>4778164.4506875006</v>
      </c>
      <c r="AB124" s="145">
        <f>SUMIFS('Total Indexed RECs'!AD:AD,'Total Indexed RECs'!$H:$H,'REC Deliveries by Group'!$F124)</f>
        <v>4772773.6284340629</v>
      </c>
      <c r="AC124" s="145">
        <f>SUMIFS('Total Indexed RECs'!AE:AE,'Total Indexed RECs'!$H:$H,'REC Deliveries by Group'!$F124)</f>
        <v>4767409.7602918921</v>
      </c>
      <c r="AD124" s="145">
        <f>SUMIFS('Total Indexed RECs'!AF:AF,'Total Indexed RECs'!$H:$H,'REC Deliveries by Group'!$F124)</f>
        <v>4762072.7114904337</v>
      </c>
      <c r="AE124" s="145">
        <f>SUMIFS('Total Indexed RECs'!AG:AG,'Total Indexed RECs'!$H:$H,'REC Deliveries by Group'!$F124)</f>
        <v>4756762.3479329804</v>
      </c>
    </row>
    <row r="125" spans="3:31" outlineLevel="1" x14ac:dyDescent="0.25">
      <c r="C125" s="141" t="s">
        <v>196</v>
      </c>
      <c r="D125" s="147" t="s">
        <v>197</v>
      </c>
      <c r="E125" s="147" t="s">
        <v>189</v>
      </c>
      <c r="F125" s="148">
        <v>2038</v>
      </c>
      <c r="G125" s="143" t="s">
        <v>91</v>
      </c>
      <c r="H125" s="145">
        <f>SUMIFS('Total Indexed RECs'!J:J,'Total Indexed RECs'!$H:$H,'REC Deliveries by Group'!$F125)</f>
        <v>0</v>
      </c>
      <c r="I125" s="145">
        <f>SUMIFS('Total Indexed RECs'!K:K,'Total Indexed RECs'!$H:$H,'REC Deliveries by Group'!$F125)</f>
        <v>0</v>
      </c>
      <c r="J125" s="145">
        <f>SUMIFS('Total Indexed RECs'!L:L,'Total Indexed RECs'!$H:$H,'REC Deliveries by Group'!$F125)</f>
        <v>0</v>
      </c>
      <c r="K125" s="145">
        <f>SUMIFS('Total Indexed RECs'!M:M,'Total Indexed RECs'!$H:$H,'REC Deliveries by Group'!$F125)</f>
        <v>0</v>
      </c>
      <c r="L125" s="145">
        <f>SUMIFS('Total Indexed RECs'!N:N,'Total Indexed RECs'!$H:$H,'REC Deliveries by Group'!$F125)</f>
        <v>0</v>
      </c>
      <c r="M125" s="145">
        <f>SUMIFS('Total Indexed RECs'!O:O,'Total Indexed RECs'!$H:$H,'REC Deliveries by Group'!$F125)</f>
        <v>0</v>
      </c>
      <c r="N125" s="145">
        <f>SUMIFS('Total Indexed RECs'!P:P,'Total Indexed RECs'!$H:$H,'REC Deliveries by Group'!$F125)</f>
        <v>0</v>
      </c>
      <c r="O125" s="145">
        <f>SUMIFS('Total Indexed RECs'!Q:Q,'Total Indexed RECs'!$H:$H,'REC Deliveries by Group'!$F125)</f>
        <v>0</v>
      </c>
      <c r="P125" s="145">
        <f>SUMIFS('Total Indexed RECs'!R:R,'Total Indexed RECs'!$H:$H,'REC Deliveries by Group'!$F125)</f>
        <v>0</v>
      </c>
      <c r="Q125" s="145">
        <f>SUMIFS('Total Indexed RECs'!S:S,'Total Indexed RECs'!$H:$H,'REC Deliveries by Group'!$F125)</f>
        <v>0</v>
      </c>
      <c r="R125" s="145">
        <f>SUMIFS('Total Indexed RECs'!T:T,'Total Indexed RECs'!$H:$H,'REC Deliveries by Group'!$F125)</f>
        <v>0</v>
      </c>
      <c r="S125" s="145">
        <f>SUMIFS('Total Indexed RECs'!U:U,'Total Indexed RECs'!$H:$H,'REC Deliveries by Group'!$F125)</f>
        <v>0</v>
      </c>
      <c r="T125" s="145">
        <f>SUMIFS('Total Indexed RECs'!V:V,'Total Indexed RECs'!$H:$H,'REC Deliveries by Group'!$F125)</f>
        <v>0</v>
      </c>
      <c r="U125" s="145">
        <f>SUMIFS('Total Indexed RECs'!W:W,'Total Indexed RECs'!$H:$H,'REC Deliveries by Group'!$F125)</f>
        <v>0</v>
      </c>
      <c r="V125" s="145">
        <f>SUMIFS('Total Indexed RECs'!X:X,'Total Indexed RECs'!$H:$H,'REC Deliveries by Group'!$F125)</f>
        <v>0</v>
      </c>
      <c r="W125" s="145">
        <f>SUMIFS('Total Indexed RECs'!Y:Y,'Total Indexed RECs'!$H:$H,'REC Deliveries by Group'!$F125)</f>
        <v>0</v>
      </c>
      <c r="X125" s="145">
        <f>SUMIFS('Total Indexed RECs'!Z:Z,'Total Indexed RECs'!$H:$H,'REC Deliveries by Group'!$F125)</f>
        <v>4100000</v>
      </c>
      <c r="Y125" s="145">
        <f>SUMIFS('Total Indexed RECs'!AA:AA,'Total Indexed RECs'!$H:$H,'REC Deliveries by Group'!$F125)</f>
        <v>4094500</v>
      </c>
      <c r="Z125" s="145">
        <f>SUMIFS('Total Indexed RECs'!AB:AB,'Total Indexed RECs'!$H:$H,'REC Deliveries by Group'!$F125)</f>
        <v>4089027.5</v>
      </c>
      <c r="AA125" s="145">
        <f>SUMIFS('Total Indexed RECs'!AC:AC,'Total Indexed RECs'!$H:$H,'REC Deliveries by Group'!$F125)</f>
        <v>4083582.3624999998</v>
      </c>
      <c r="AB125" s="145">
        <f>SUMIFS('Total Indexed RECs'!AD:AD,'Total Indexed RECs'!$H:$H,'REC Deliveries by Group'!$F125)</f>
        <v>4078164.4506874997</v>
      </c>
      <c r="AC125" s="145">
        <f>SUMIFS('Total Indexed RECs'!AE:AE,'Total Indexed RECs'!$H:$H,'REC Deliveries by Group'!$F125)</f>
        <v>4072773.6284340629</v>
      </c>
      <c r="AD125" s="145">
        <f>SUMIFS('Total Indexed RECs'!AF:AF,'Total Indexed RECs'!$H:$H,'REC Deliveries by Group'!$F125)</f>
        <v>4067409.7602918926</v>
      </c>
      <c r="AE125" s="145">
        <f>SUMIFS('Total Indexed RECs'!AG:AG,'Total Indexed RECs'!$H:$H,'REC Deliveries by Group'!$F125)</f>
        <v>4062072.7114904327</v>
      </c>
    </row>
    <row r="126" spans="3:31" outlineLevel="1" x14ac:dyDescent="0.25">
      <c r="C126" s="141" t="s">
        <v>196</v>
      </c>
      <c r="D126" s="147" t="s">
        <v>197</v>
      </c>
      <c r="E126" s="147" t="s">
        <v>189</v>
      </c>
      <c r="F126" s="148">
        <v>2039</v>
      </c>
      <c r="G126" s="143" t="s">
        <v>91</v>
      </c>
      <c r="H126" s="145">
        <f>SUMIFS('Total Indexed RECs'!J:J,'Total Indexed RECs'!$H:$H,'REC Deliveries by Group'!$F126)</f>
        <v>0</v>
      </c>
      <c r="I126" s="145">
        <f>SUMIFS('Total Indexed RECs'!K:K,'Total Indexed RECs'!$H:$H,'REC Deliveries by Group'!$F126)</f>
        <v>0</v>
      </c>
      <c r="J126" s="145">
        <f>SUMIFS('Total Indexed RECs'!L:L,'Total Indexed RECs'!$H:$H,'REC Deliveries by Group'!$F126)</f>
        <v>0</v>
      </c>
      <c r="K126" s="145">
        <f>SUMIFS('Total Indexed RECs'!M:M,'Total Indexed RECs'!$H:$H,'REC Deliveries by Group'!$F126)</f>
        <v>0</v>
      </c>
      <c r="L126" s="145">
        <f>SUMIFS('Total Indexed RECs'!N:N,'Total Indexed RECs'!$H:$H,'REC Deliveries by Group'!$F126)</f>
        <v>0</v>
      </c>
      <c r="M126" s="145">
        <f>SUMIFS('Total Indexed RECs'!O:O,'Total Indexed RECs'!$H:$H,'REC Deliveries by Group'!$F126)</f>
        <v>0</v>
      </c>
      <c r="N126" s="145">
        <f>SUMIFS('Total Indexed RECs'!P:P,'Total Indexed RECs'!$H:$H,'REC Deliveries by Group'!$F126)</f>
        <v>0</v>
      </c>
      <c r="O126" s="145">
        <f>SUMIFS('Total Indexed RECs'!Q:Q,'Total Indexed RECs'!$H:$H,'REC Deliveries by Group'!$F126)</f>
        <v>0</v>
      </c>
      <c r="P126" s="145">
        <f>SUMIFS('Total Indexed RECs'!R:R,'Total Indexed RECs'!$H:$H,'REC Deliveries by Group'!$F126)</f>
        <v>0</v>
      </c>
      <c r="Q126" s="145">
        <f>SUMIFS('Total Indexed RECs'!S:S,'Total Indexed RECs'!$H:$H,'REC Deliveries by Group'!$F126)</f>
        <v>0</v>
      </c>
      <c r="R126" s="145">
        <f>SUMIFS('Total Indexed RECs'!T:T,'Total Indexed RECs'!$H:$H,'REC Deliveries by Group'!$F126)</f>
        <v>0</v>
      </c>
      <c r="S126" s="145">
        <f>SUMIFS('Total Indexed RECs'!U:U,'Total Indexed RECs'!$H:$H,'REC Deliveries by Group'!$F126)</f>
        <v>0</v>
      </c>
      <c r="T126" s="145">
        <f>SUMIFS('Total Indexed RECs'!V:V,'Total Indexed RECs'!$H:$H,'REC Deliveries by Group'!$F126)</f>
        <v>0</v>
      </c>
      <c r="U126" s="145">
        <f>SUMIFS('Total Indexed RECs'!W:W,'Total Indexed RECs'!$H:$H,'REC Deliveries by Group'!$F126)</f>
        <v>0</v>
      </c>
      <c r="V126" s="145">
        <f>SUMIFS('Total Indexed RECs'!X:X,'Total Indexed RECs'!$H:$H,'REC Deliveries by Group'!$F126)</f>
        <v>0</v>
      </c>
      <c r="W126" s="145">
        <f>SUMIFS('Total Indexed RECs'!Y:Y,'Total Indexed RECs'!$H:$H,'REC Deliveries by Group'!$F126)</f>
        <v>0</v>
      </c>
      <c r="X126" s="145">
        <f>SUMIFS('Total Indexed RECs'!Z:Z,'Total Indexed RECs'!$H:$H,'REC Deliveries by Group'!$F126)</f>
        <v>0</v>
      </c>
      <c r="Y126" s="145">
        <f>SUMIFS('Total Indexed RECs'!AA:AA,'Total Indexed RECs'!$H:$H,'REC Deliveries by Group'!$F126)</f>
        <v>3100000</v>
      </c>
      <c r="Z126" s="145">
        <f>SUMIFS('Total Indexed RECs'!AB:AB,'Total Indexed RECs'!$H:$H,'REC Deliveries by Group'!$F126)</f>
        <v>3094500</v>
      </c>
      <c r="AA126" s="145">
        <f>SUMIFS('Total Indexed RECs'!AC:AC,'Total Indexed RECs'!$H:$H,'REC Deliveries by Group'!$F126)</f>
        <v>3089027.5</v>
      </c>
      <c r="AB126" s="145">
        <f>SUMIFS('Total Indexed RECs'!AD:AD,'Total Indexed RECs'!$H:$H,'REC Deliveries by Group'!$F126)</f>
        <v>3083582.3624999998</v>
      </c>
      <c r="AC126" s="145">
        <f>SUMIFS('Total Indexed RECs'!AE:AE,'Total Indexed RECs'!$H:$H,'REC Deliveries by Group'!$F126)</f>
        <v>3078164.4506874997</v>
      </c>
      <c r="AD126" s="145">
        <f>SUMIFS('Total Indexed RECs'!AF:AF,'Total Indexed RECs'!$H:$H,'REC Deliveries by Group'!$F126)</f>
        <v>3072773.6284340629</v>
      </c>
      <c r="AE126" s="145">
        <f>SUMIFS('Total Indexed RECs'!AG:AG,'Total Indexed RECs'!$H:$H,'REC Deliveries by Group'!$F126)</f>
        <v>3067409.7602918926</v>
      </c>
    </row>
    <row r="127" spans="3:31" outlineLevel="1" x14ac:dyDescent="0.25">
      <c r="C127" s="141" t="s">
        <v>196</v>
      </c>
      <c r="D127" s="147" t="s">
        <v>197</v>
      </c>
      <c r="E127" s="147" t="s">
        <v>189</v>
      </c>
      <c r="F127" s="148">
        <v>2040</v>
      </c>
      <c r="G127" s="143" t="s">
        <v>91</v>
      </c>
      <c r="H127" s="145">
        <f>SUMIFS('Total Indexed RECs'!J:J,'Total Indexed RECs'!$H:$H,'REC Deliveries by Group'!$F127)</f>
        <v>0</v>
      </c>
      <c r="I127" s="145">
        <f>SUMIFS('Total Indexed RECs'!K:K,'Total Indexed RECs'!$H:$H,'REC Deliveries by Group'!$F127)</f>
        <v>0</v>
      </c>
      <c r="J127" s="145">
        <f>SUMIFS('Total Indexed RECs'!L:L,'Total Indexed RECs'!$H:$H,'REC Deliveries by Group'!$F127)</f>
        <v>0</v>
      </c>
      <c r="K127" s="145">
        <f>SUMIFS('Total Indexed RECs'!M:M,'Total Indexed RECs'!$H:$H,'REC Deliveries by Group'!$F127)</f>
        <v>0</v>
      </c>
      <c r="L127" s="145">
        <f>SUMIFS('Total Indexed RECs'!N:N,'Total Indexed RECs'!$H:$H,'REC Deliveries by Group'!$F127)</f>
        <v>0</v>
      </c>
      <c r="M127" s="145">
        <f>SUMIFS('Total Indexed RECs'!O:O,'Total Indexed RECs'!$H:$H,'REC Deliveries by Group'!$F127)</f>
        <v>0</v>
      </c>
      <c r="N127" s="145">
        <f>SUMIFS('Total Indexed RECs'!P:P,'Total Indexed RECs'!$H:$H,'REC Deliveries by Group'!$F127)</f>
        <v>0</v>
      </c>
      <c r="O127" s="145">
        <f>SUMIFS('Total Indexed RECs'!Q:Q,'Total Indexed RECs'!$H:$H,'REC Deliveries by Group'!$F127)</f>
        <v>0</v>
      </c>
      <c r="P127" s="145">
        <f>SUMIFS('Total Indexed RECs'!R:R,'Total Indexed RECs'!$H:$H,'REC Deliveries by Group'!$F127)</f>
        <v>0</v>
      </c>
      <c r="Q127" s="145">
        <f>SUMIFS('Total Indexed RECs'!S:S,'Total Indexed RECs'!$H:$H,'REC Deliveries by Group'!$F127)</f>
        <v>0</v>
      </c>
      <c r="R127" s="145">
        <f>SUMIFS('Total Indexed RECs'!T:T,'Total Indexed RECs'!$H:$H,'REC Deliveries by Group'!$F127)</f>
        <v>0</v>
      </c>
      <c r="S127" s="145">
        <f>SUMIFS('Total Indexed RECs'!U:U,'Total Indexed RECs'!$H:$H,'REC Deliveries by Group'!$F127)</f>
        <v>0</v>
      </c>
      <c r="T127" s="145">
        <f>SUMIFS('Total Indexed RECs'!V:V,'Total Indexed RECs'!$H:$H,'REC Deliveries by Group'!$F127)</f>
        <v>0</v>
      </c>
      <c r="U127" s="145">
        <f>SUMIFS('Total Indexed RECs'!W:W,'Total Indexed RECs'!$H:$H,'REC Deliveries by Group'!$F127)</f>
        <v>0</v>
      </c>
      <c r="V127" s="145">
        <f>SUMIFS('Total Indexed RECs'!X:X,'Total Indexed RECs'!$H:$H,'REC Deliveries by Group'!$F127)</f>
        <v>0</v>
      </c>
      <c r="W127" s="145">
        <f>SUMIFS('Total Indexed RECs'!Y:Y,'Total Indexed RECs'!$H:$H,'REC Deliveries by Group'!$F127)</f>
        <v>0</v>
      </c>
      <c r="X127" s="145">
        <f>SUMIFS('Total Indexed RECs'!Z:Z,'Total Indexed RECs'!$H:$H,'REC Deliveries by Group'!$F127)</f>
        <v>0</v>
      </c>
      <c r="Y127" s="145">
        <f>SUMIFS('Total Indexed RECs'!AA:AA,'Total Indexed RECs'!$H:$H,'REC Deliveries by Group'!$F127)</f>
        <v>0</v>
      </c>
      <c r="Z127" s="145">
        <f>SUMIFS('Total Indexed RECs'!AB:AB,'Total Indexed RECs'!$H:$H,'REC Deliveries by Group'!$F127)</f>
        <v>3100000</v>
      </c>
      <c r="AA127" s="145">
        <f>SUMIFS('Total Indexed RECs'!AC:AC,'Total Indexed RECs'!$H:$H,'REC Deliveries by Group'!$F127)</f>
        <v>3094500</v>
      </c>
      <c r="AB127" s="145">
        <f>SUMIFS('Total Indexed RECs'!AD:AD,'Total Indexed RECs'!$H:$H,'REC Deliveries by Group'!$F127)</f>
        <v>3089027.5</v>
      </c>
      <c r="AC127" s="145">
        <f>SUMIFS('Total Indexed RECs'!AE:AE,'Total Indexed RECs'!$H:$H,'REC Deliveries by Group'!$F127)</f>
        <v>3083582.3624999998</v>
      </c>
      <c r="AD127" s="145">
        <f>SUMIFS('Total Indexed RECs'!AF:AF,'Total Indexed RECs'!$H:$H,'REC Deliveries by Group'!$F127)</f>
        <v>3078164.4506874997</v>
      </c>
      <c r="AE127" s="145">
        <f>SUMIFS('Total Indexed RECs'!AG:AG,'Total Indexed RECs'!$H:$H,'REC Deliveries by Group'!$F127)</f>
        <v>3072773.6284340629</v>
      </c>
    </row>
    <row r="128" spans="3:31" outlineLevel="1" x14ac:dyDescent="0.25">
      <c r="C128" s="141" t="s">
        <v>196</v>
      </c>
      <c r="D128" s="147" t="s">
        <v>197</v>
      </c>
      <c r="E128" s="147" t="s">
        <v>189</v>
      </c>
      <c r="F128" s="148">
        <v>2041</v>
      </c>
      <c r="G128" s="143" t="s">
        <v>91</v>
      </c>
      <c r="H128" s="145">
        <f>SUMIFS('Total Indexed RECs'!J:J,'Total Indexed RECs'!$H:$H,'REC Deliveries by Group'!$F128)</f>
        <v>0</v>
      </c>
      <c r="I128" s="145">
        <f>SUMIFS('Total Indexed RECs'!K:K,'Total Indexed RECs'!$H:$H,'REC Deliveries by Group'!$F128)</f>
        <v>0</v>
      </c>
      <c r="J128" s="145">
        <f>SUMIFS('Total Indexed RECs'!L:L,'Total Indexed RECs'!$H:$H,'REC Deliveries by Group'!$F128)</f>
        <v>0</v>
      </c>
      <c r="K128" s="145">
        <f>SUMIFS('Total Indexed RECs'!M:M,'Total Indexed RECs'!$H:$H,'REC Deliveries by Group'!$F128)</f>
        <v>0</v>
      </c>
      <c r="L128" s="145">
        <f>SUMIFS('Total Indexed RECs'!N:N,'Total Indexed RECs'!$H:$H,'REC Deliveries by Group'!$F128)</f>
        <v>0</v>
      </c>
      <c r="M128" s="145">
        <f>SUMIFS('Total Indexed RECs'!O:O,'Total Indexed RECs'!$H:$H,'REC Deliveries by Group'!$F128)</f>
        <v>0</v>
      </c>
      <c r="N128" s="145">
        <f>SUMIFS('Total Indexed RECs'!P:P,'Total Indexed RECs'!$H:$H,'REC Deliveries by Group'!$F128)</f>
        <v>0</v>
      </c>
      <c r="O128" s="145">
        <f>SUMIFS('Total Indexed RECs'!Q:Q,'Total Indexed RECs'!$H:$H,'REC Deliveries by Group'!$F128)</f>
        <v>0</v>
      </c>
      <c r="P128" s="145">
        <f>SUMIFS('Total Indexed RECs'!R:R,'Total Indexed RECs'!$H:$H,'REC Deliveries by Group'!$F128)</f>
        <v>0</v>
      </c>
      <c r="Q128" s="145">
        <f>SUMIFS('Total Indexed RECs'!S:S,'Total Indexed RECs'!$H:$H,'REC Deliveries by Group'!$F128)</f>
        <v>0</v>
      </c>
      <c r="R128" s="145">
        <f>SUMIFS('Total Indexed RECs'!T:T,'Total Indexed RECs'!$H:$H,'REC Deliveries by Group'!$F128)</f>
        <v>0</v>
      </c>
      <c r="S128" s="145">
        <f>SUMIFS('Total Indexed RECs'!U:U,'Total Indexed RECs'!$H:$H,'REC Deliveries by Group'!$F128)</f>
        <v>0</v>
      </c>
      <c r="T128" s="145">
        <f>SUMIFS('Total Indexed RECs'!V:V,'Total Indexed RECs'!$H:$H,'REC Deliveries by Group'!$F128)</f>
        <v>0</v>
      </c>
      <c r="U128" s="145">
        <f>SUMIFS('Total Indexed RECs'!W:W,'Total Indexed RECs'!$H:$H,'REC Deliveries by Group'!$F128)</f>
        <v>0</v>
      </c>
      <c r="V128" s="145">
        <f>SUMIFS('Total Indexed RECs'!X:X,'Total Indexed RECs'!$H:$H,'REC Deliveries by Group'!$F128)</f>
        <v>0</v>
      </c>
      <c r="W128" s="145">
        <f>SUMIFS('Total Indexed RECs'!Y:Y,'Total Indexed RECs'!$H:$H,'REC Deliveries by Group'!$F128)</f>
        <v>0</v>
      </c>
      <c r="X128" s="145">
        <f>SUMIFS('Total Indexed RECs'!Z:Z,'Total Indexed RECs'!$H:$H,'REC Deliveries by Group'!$F128)</f>
        <v>0</v>
      </c>
      <c r="Y128" s="145">
        <f>SUMIFS('Total Indexed RECs'!AA:AA,'Total Indexed RECs'!$H:$H,'REC Deliveries by Group'!$F128)</f>
        <v>0</v>
      </c>
      <c r="Z128" s="145">
        <f>SUMIFS('Total Indexed RECs'!AB:AB,'Total Indexed RECs'!$H:$H,'REC Deliveries by Group'!$F128)</f>
        <v>0</v>
      </c>
      <c r="AA128" s="145">
        <f>SUMIFS('Total Indexed RECs'!AC:AC,'Total Indexed RECs'!$H:$H,'REC Deliveries by Group'!$F128)</f>
        <v>3100000</v>
      </c>
      <c r="AB128" s="145">
        <f>SUMIFS('Total Indexed RECs'!AD:AD,'Total Indexed RECs'!$H:$H,'REC Deliveries by Group'!$F128)</f>
        <v>3094500</v>
      </c>
      <c r="AC128" s="145">
        <f>SUMIFS('Total Indexed RECs'!AE:AE,'Total Indexed RECs'!$H:$H,'REC Deliveries by Group'!$F128)</f>
        <v>3089027.5</v>
      </c>
      <c r="AD128" s="145">
        <f>SUMIFS('Total Indexed RECs'!AF:AF,'Total Indexed RECs'!$H:$H,'REC Deliveries by Group'!$F128)</f>
        <v>3083582.3624999998</v>
      </c>
      <c r="AE128" s="145">
        <f>SUMIFS('Total Indexed RECs'!AG:AG,'Total Indexed RECs'!$H:$H,'REC Deliveries by Group'!$F128)</f>
        <v>3078164.4506874997</v>
      </c>
    </row>
    <row r="129" spans="3:31" outlineLevel="1" x14ac:dyDescent="0.25">
      <c r="C129" s="141" t="s">
        <v>196</v>
      </c>
      <c r="D129" s="147" t="s">
        <v>197</v>
      </c>
      <c r="E129" s="147" t="s">
        <v>189</v>
      </c>
      <c r="F129" s="148">
        <v>2042</v>
      </c>
      <c r="G129" s="143" t="s">
        <v>91</v>
      </c>
      <c r="H129" s="145">
        <f>SUMIFS('Total Indexed RECs'!J:J,'Total Indexed RECs'!$H:$H,'REC Deliveries by Group'!$F129)</f>
        <v>0</v>
      </c>
      <c r="I129" s="145">
        <f>SUMIFS('Total Indexed RECs'!K:K,'Total Indexed RECs'!$H:$H,'REC Deliveries by Group'!$F129)</f>
        <v>0</v>
      </c>
      <c r="J129" s="145">
        <f>SUMIFS('Total Indexed RECs'!L:L,'Total Indexed RECs'!$H:$H,'REC Deliveries by Group'!$F129)</f>
        <v>0</v>
      </c>
      <c r="K129" s="145">
        <f>SUMIFS('Total Indexed RECs'!M:M,'Total Indexed RECs'!$H:$H,'REC Deliveries by Group'!$F129)</f>
        <v>0</v>
      </c>
      <c r="L129" s="145">
        <f>SUMIFS('Total Indexed RECs'!N:N,'Total Indexed RECs'!$H:$H,'REC Deliveries by Group'!$F129)</f>
        <v>0</v>
      </c>
      <c r="M129" s="145">
        <f>SUMIFS('Total Indexed RECs'!O:O,'Total Indexed RECs'!$H:$H,'REC Deliveries by Group'!$F129)</f>
        <v>0</v>
      </c>
      <c r="N129" s="145">
        <f>SUMIFS('Total Indexed RECs'!P:P,'Total Indexed RECs'!$H:$H,'REC Deliveries by Group'!$F129)</f>
        <v>0</v>
      </c>
      <c r="O129" s="145">
        <f>SUMIFS('Total Indexed RECs'!Q:Q,'Total Indexed RECs'!$H:$H,'REC Deliveries by Group'!$F129)</f>
        <v>0</v>
      </c>
      <c r="P129" s="145">
        <f>SUMIFS('Total Indexed RECs'!R:R,'Total Indexed RECs'!$H:$H,'REC Deliveries by Group'!$F129)</f>
        <v>0</v>
      </c>
      <c r="Q129" s="145">
        <f>SUMIFS('Total Indexed RECs'!S:S,'Total Indexed RECs'!$H:$H,'REC Deliveries by Group'!$F129)</f>
        <v>0</v>
      </c>
      <c r="R129" s="145">
        <f>SUMIFS('Total Indexed RECs'!T:T,'Total Indexed RECs'!$H:$H,'REC Deliveries by Group'!$F129)</f>
        <v>0</v>
      </c>
      <c r="S129" s="145">
        <f>SUMIFS('Total Indexed RECs'!U:U,'Total Indexed RECs'!$H:$H,'REC Deliveries by Group'!$F129)</f>
        <v>0</v>
      </c>
      <c r="T129" s="145">
        <f>SUMIFS('Total Indexed RECs'!V:V,'Total Indexed RECs'!$H:$H,'REC Deliveries by Group'!$F129)</f>
        <v>0</v>
      </c>
      <c r="U129" s="145">
        <f>SUMIFS('Total Indexed RECs'!W:W,'Total Indexed RECs'!$H:$H,'REC Deliveries by Group'!$F129)</f>
        <v>0</v>
      </c>
      <c r="V129" s="145">
        <f>SUMIFS('Total Indexed RECs'!X:X,'Total Indexed RECs'!$H:$H,'REC Deliveries by Group'!$F129)</f>
        <v>0</v>
      </c>
      <c r="W129" s="145">
        <f>SUMIFS('Total Indexed RECs'!Y:Y,'Total Indexed RECs'!$H:$H,'REC Deliveries by Group'!$F129)</f>
        <v>0</v>
      </c>
      <c r="X129" s="145">
        <f>SUMIFS('Total Indexed RECs'!Z:Z,'Total Indexed RECs'!$H:$H,'REC Deliveries by Group'!$F129)</f>
        <v>0</v>
      </c>
      <c r="Y129" s="145">
        <f>SUMIFS('Total Indexed RECs'!AA:AA,'Total Indexed RECs'!$H:$H,'REC Deliveries by Group'!$F129)</f>
        <v>0</v>
      </c>
      <c r="Z129" s="145">
        <f>SUMIFS('Total Indexed RECs'!AB:AB,'Total Indexed RECs'!$H:$H,'REC Deliveries by Group'!$F129)</f>
        <v>0</v>
      </c>
      <c r="AA129" s="145">
        <f>SUMIFS('Total Indexed RECs'!AC:AC,'Total Indexed RECs'!$H:$H,'REC Deliveries by Group'!$F129)</f>
        <v>0</v>
      </c>
      <c r="AB129" s="145">
        <f>SUMIFS('Total Indexed RECs'!AD:AD,'Total Indexed RECs'!$H:$H,'REC Deliveries by Group'!$F129)</f>
        <v>3100000</v>
      </c>
      <c r="AC129" s="145">
        <f>SUMIFS('Total Indexed RECs'!AE:AE,'Total Indexed RECs'!$H:$H,'REC Deliveries by Group'!$F129)</f>
        <v>3094500</v>
      </c>
      <c r="AD129" s="145">
        <f>SUMIFS('Total Indexed RECs'!AF:AF,'Total Indexed RECs'!$H:$H,'REC Deliveries by Group'!$F129)</f>
        <v>3089027.5</v>
      </c>
      <c r="AE129" s="145">
        <f>SUMIFS('Total Indexed RECs'!AG:AG,'Total Indexed RECs'!$H:$H,'REC Deliveries by Group'!$F129)</f>
        <v>3083582.3624999998</v>
      </c>
    </row>
    <row r="130" spans="3:31" outlineLevel="1" x14ac:dyDescent="0.25">
      <c r="C130" s="141" t="s">
        <v>196</v>
      </c>
      <c r="D130" s="147" t="s">
        <v>197</v>
      </c>
      <c r="E130" s="147" t="s">
        <v>189</v>
      </c>
      <c r="F130" s="148">
        <v>2043</v>
      </c>
      <c r="G130" s="143" t="s">
        <v>91</v>
      </c>
      <c r="H130" s="145">
        <f>SUMIFS('Total Indexed RECs'!J:J,'Total Indexed RECs'!$H:$H,'REC Deliveries by Group'!$F130)</f>
        <v>0</v>
      </c>
      <c r="I130" s="145">
        <f>SUMIFS('Total Indexed RECs'!K:K,'Total Indexed RECs'!$H:$H,'REC Deliveries by Group'!$F130)</f>
        <v>0</v>
      </c>
      <c r="J130" s="145">
        <f>SUMIFS('Total Indexed RECs'!L:L,'Total Indexed RECs'!$H:$H,'REC Deliveries by Group'!$F130)</f>
        <v>0</v>
      </c>
      <c r="K130" s="145">
        <f>SUMIFS('Total Indexed RECs'!M:M,'Total Indexed RECs'!$H:$H,'REC Deliveries by Group'!$F130)</f>
        <v>0</v>
      </c>
      <c r="L130" s="145">
        <f>SUMIFS('Total Indexed RECs'!N:N,'Total Indexed RECs'!$H:$H,'REC Deliveries by Group'!$F130)</f>
        <v>0</v>
      </c>
      <c r="M130" s="145">
        <f>SUMIFS('Total Indexed RECs'!O:O,'Total Indexed RECs'!$H:$H,'REC Deliveries by Group'!$F130)</f>
        <v>0</v>
      </c>
      <c r="N130" s="145">
        <f>SUMIFS('Total Indexed RECs'!P:P,'Total Indexed RECs'!$H:$H,'REC Deliveries by Group'!$F130)</f>
        <v>0</v>
      </c>
      <c r="O130" s="145">
        <f>SUMIFS('Total Indexed RECs'!Q:Q,'Total Indexed RECs'!$H:$H,'REC Deliveries by Group'!$F130)</f>
        <v>0</v>
      </c>
      <c r="P130" s="145">
        <f>SUMIFS('Total Indexed RECs'!R:R,'Total Indexed RECs'!$H:$H,'REC Deliveries by Group'!$F130)</f>
        <v>0</v>
      </c>
      <c r="Q130" s="145">
        <f>SUMIFS('Total Indexed RECs'!S:S,'Total Indexed RECs'!$H:$H,'REC Deliveries by Group'!$F130)</f>
        <v>0</v>
      </c>
      <c r="R130" s="145">
        <f>SUMIFS('Total Indexed RECs'!T:T,'Total Indexed RECs'!$H:$H,'REC Deliveries by Group'!$F130)</f>
        <v>0</v>
      </c>
      <c r="S130" s="145">
        <f>SUMIFS('Total Indexed RECs'!U:U,'Total Indexed RECs'!$H:$H,'REC Deliveries by Group'!$F130)</f>
        <v>0</v>
      </c>
      <c r="T130" s="145">
        <f>SUMIFS('Total Indexed RECs'!V:V,'Total Indexed RECs'!$H:$H,'REC Deliveries by Group'!$F130)</f>
        <v>0</v>
      </c>
      <c r="U130" s="145">
        <f>SUMIFS('Total Indexed RECs'!W:W,'Total Indexed RECs'!$H:$H,'REC Deliveries by Group'!$F130)</f>
        <v>0</v>
      </c>
      <c r="V130" s="145">
        <f>SUMIFS('Total Indexed RECs'!X:X,'Total Indexed RECs'!$H:$H,'REC Deliveries by Group'!$F130)</f>
        <v>0</v>
      </c>
      <c r="W130" s="145">
        <f>SUMIFS('Total Indexed RECs'!Y:Y,'Total Indexed RECs'!$H:$H,'REC Deliveries by Group'!$F130)</f>
        <v>0</v>
      </c>
      <c r="X130" s="145">
        <f>SUMIFS('Total Indexed RECs'!Z:Z,'Total Indexed RECs'!$H:$H,'REC Deliveries by Group'!$F130)</f>
        <v>0</v>
      </c>
      <c r="Y130" s="145">
        <f>SUMIFS('Total Indexed RECs'!AA:AA,'Total Indexed RECs'!$H:$H,'REC Deliveries by Group'!$F130)</f>
        <v>0</v>
      </c>
      <c r="Z130" s="145">
        <f>SUMIFS('Total Indexed RECs'!AB:AB,'Total Indexed RECs'!$H:$H,'REC Deliveries by Group'!$F130)</f>
        <v>0</v>
      </c>
      <c r="AA130" s="145">
        <f>SUMIFS('Total Indexed RECs'!AC:AC,'Total Indexed RECs'!$H:$H,'REC Deliveries by Group'!$F130)</f>
        <v>0</v>
      </c>
      <c r="AB130" s="145">
        <f>SUMIFS('Total Indexed RECs'!AD:AD,'Total Indexed RECs'!$H:$H,'REC Deliveries by Group'!$F130)</f>
        <v>0</v>
      </c>
      <c r="AC130" s="145">
        <f>SUMIFS('Total Indexed RECs'!AE:AE,'Total Indexed RECs'!$H:$H,'REC Deliveries by Group'!$F130)</f>
        <v>0</v>
      </c>
      <c r="AD130" s="145">
        <f>SUMIFS('Total Indexed RECs'!AF:AF,'Total Indexed RECs'!$H:$H,'REC Deliveries by Group'!$F130)</f>
        <v>0</v>
      </c>
      <c r="AE130" s="145">
        <f>SUMIFS('Total Indexed RECs'!AG:AG,'Total Indexed RECs'!$H:$H,'REC Deliveries by Group'!$F130)</f>
        <v>0</v>
      </c>
    </row>
    <row r="131" spans="3:31" outlineLevel="1" x14ac:dyDescent="0.25">
      <c r="C131" s="141" t="s">
        <v>196</v>
      </c>
      <c r="D131" s="147" t="s">
        <v>197</v>
      </c>
      <c r="E131" s="147" t="s">
        <v>189</v>
      </c>
      <c r="F131" s="148">
        <v>2044</v>
      </c>
      <c r="G131" s="143" t="s">
        <v>91</v>
      </c>
      <c r="H131" s="145">
        <f>SUMIFS('Total Indexed RECs'!J:J,'Total Indexed RECs'!$H:$H,'REC Deliveries by Group'!$F131)</f>
        <v>0</v>
      </c>
      <c r="I131" s="145">
        <f>SUMIFS('Total Indexed RECs'!K:K,'Total Indexed RECs'!$H:$H,'REC Deliveries by Group'!$F131)</f>
        <v>0</v>
      </c>
      <c r="J131" s="145">
        <f>SUMIFS('Total Indexed RECs'!L:L,'Total Indexed RECs'!$H:$H,'REC Deliveries by Group'!$F131)</f>
        <v>0</v>
      </c>
      <c r="K131" s="145">
        <f>SUMIFS('Total Indexed RECs'!M:M,'Total Indexed RECs'!$H:$H,'REC Deliveries by Group'!$F131)</f>
        <v>0</v>
      </c>
      <c r="L131" s="145">
        <f>SUMIFS('Total Indexed RECs'!N:N,'Total Indexed RECs'!$H:$H,'REC Deliveries by Group'!$F131)</f>
        <v>0</v>
      </c>
      <c r="M131" s="145">
        <f>SUMIFS('Total Indexed RECs'!O:O,'Total Indexed RECs'!$H:$H,'REC Deliveries by Group'!$F131)</f>
        <v>0</v>
      </c>
      <c r="N131" s="145">
        <f>SUMIFS('Total Indexed RECs'!P:P,'Total Indexed RECs'!$H:$H,'REC Deliveries by Group'!$F131)</f>
        <v>0</v>
      </c>
      <c r="O131" s="145">
        <f>SUMIFS('Total Indexed RECs'!Q:Q,'Total Indexed RECs'!$H:$H,'REC Deliveries by Group'!$F131)</f>
        <v>0</v>
      </c>
      <c r="P131" s="145">
        <f>SUMIFS('Total Indexed RECs'!R:R,'Total Indexed RECs'!$H:$H,'REC Deliveries by Group'!$F131)</f>
        <v>0</v>
      </c>
      <c r="Q131" s="145">
        <f>SUMIFS('Total Indexed RECs'!S:S,'Total Indexed RECs'!$H:$H,'REC Deliveries by Group'!$F131)</f>
        <v>0</v>
      </c>
      <c r="R131" s="145">
        <f>SUMIFS('Total Indexed RECs'!T:T,'Total Indexed RECs'!$H:$H,'REC Deliveries by Group'!$F131)</f>
        <v>0</v>
      </c>
      <c r="S131" s="145">
        <f>SUMIFS('Total Indexed RECs'!U:U,'Total Indexed RECs'!$H:$H,'REC Deliveries by Group'!$F131)</f>
        <v>0</v>
      </c>
      <c r="T131" s="145">
        <f>SUMIFS('Total Indexed RECs'!V:V,'Total Indexed RECs'!$H:$H,'REC Deliveries by Group'!$F131)</f>
        <v>0</v>
      </c>
      <c r="U131" s="145">
        <f>SUMIFS('Total Indexed RECs'!W:W,'Total Indexed RECs'!$H:$H,'REC Deliveries by Group'!$F131)</f>
        <v>0</v>
      </c>
      <c r="V131" s="145">
        <f>SUMIFS('Total Indexed RECs'!X:X,'Total Indexed RECs'!$H:$H,'REC Deliveries by Group'!$F131)</f>
        <v>0</v>
      </c>
      <c r="W131" s="145">
        <f>SUMIFS('Total Indexed RECs'!Y:Y,'Total Indexed RECs'!$H:$H,'REC Deliveries by Group'!$F131)</f>
        <v>0</v>
      </c>
      <c r="X131" s="145">
        <f>SUMIFS('Total Indexed RECs'!Z:Z,'Total Indexed RECs'!$H:$H,'REC Deliveries by Group'!$F131)</f>
        <v>0</v>
      </c>
      <c r="Y131" s="145">
        <f>SUMIFS('Total Indexed RECs'!AA:AA,'Total Indexed RECs'!$H:$H,'REC Deliveries by Group'!$F131)</f>
        <v>0</v>
      </c>
      <c r="Z131" s="145">
        <f>SUMIFS('Total Indexed RECs'!AB:AB,'Total Indexed RECs'!$H:$H,'REC Deliveries by Group'!$F131)</f>
        <v>0</v>
      </c>
      <c r="AA131" s="145">
        <f>SUMIFS('Total Indexed RECs'!AC:AC,'Total Indexed RECs'!$H:$H,'REC Deliveries by Group'!$F131)</f>
        <v>0</v>
      </c>
      <c r="AB131" s="145">
        <f>SUMIFS('Total Indexed RECs'!AD:AD,'Total Indexed RECs'!$H:$H,'REC Deliveries by Group'!$F131)</f>
        <v>0</v>
      </c>
      <c r="AC131" s="145">
        <f>SUMIFS('Total Indexed RECs'!AE:AE,'Total Indexed RECs'!$H:$H,'REC Deliveries by Group'!$F131)</f>
        <v>0</v>
      </c>
      <c r="AD131" s="145">
        <f>SUMIFS('Total Indexed RECs'!AF:AF,'Total Indexed RECs'!$H:$H,'REC Deliveries by Group'!$F131)</f>
        <v>0</v>
      </c>
      <c r="AE131" s="145">
        <f>SUMIFS('Total Indexed RECs'!AG:AG,'Total Indexed RECs'!$H:$H,'REC Deliveries by Group'!$F131)</f>
        <v>0</v>
      </c>
    </row>
    <row r="132" spans="3:31" outlineLevel="1" x14ac:dyDescent="0.25">
      <c r="C132" s="141" t="s">
        <v>196</v>
      </c>
      <c r="D132" s="147" t="s">
        <v>197</v>
      </c>
      <c r="E132" s="147" t="s">
        <v>189</v>
      </c>
      <c r="F132" s="148">
        <v>2045</v>
      </c>
      <c r="G132" s="143" t="s">
        <v>91</v>
      </c>
      <c r="H132" s="145">
        <f>SUMIFS('Total Indexed RECs'!J:J,'Total Indexed RECs'!$H:$H,'REC Deliveries by Group'!$F132)</f>
        <v>0</v>
      </c>
      <c r="I132" s="145">
        <f>SUMIFS('Total Indexed RECs'!K:K,'Total Indexed RECs'!$H:$H,'REC Deliveries by Group'!$F132)</f>
        <v>0</v>
      </c>
      <c r="J132" s="145">
        <f>SUMIFS('Total Indexed RECs'!L:L,'Total Indexed RECs'!$H:$H,'REC Deliveries by Group'!$F132)</f>
        <v>0</v>
      </c>
      <c r="K132" s="145">
        <f>SUMIFS('Total Indexed RECs'!M:M,'Total Indexed RECs'!$H:$H,'REC Deliveries by Group'!$F132)</f>
        <v>0</v>
      </c>
      <c r="L132" s="145">
        <f>SUMIFS('Total Indexed RECs'!N:N,'Total Indexed RECs'!$H:$H,'REC Deliveries by Group'!$F132)</f>
        <v>0</v>
      </c>
      <c r="M132" s="145">
        <f>SUMIFS('Total Indexed RECs'!O:O,'Total Indexed RECs'!$H:$H,'REC Deliveries by Group'!$F132)</f>
        <v>0</v>
      </c>
      <c r="N132" s="145">
        <f>SUMIFS('Total Indexed RECs'!P:P,'Total Indexed RECs'!$H:$H,'REC Deliveries by Group'!$F132)</f>
        <v>0</v>
      </c>
      <c r="O132" s="145">
        <f>SUMIFS('Total Indexed RECs'!Q:Q,'Total Indexed RECs'!$H:$H,'REC Deliveries by Group'!$F132)</f>
        <v>0</v>
      </c>
      <c r="P132" s="145">
        <f>SUMIFS('Total Indexed RECs'!R:R,'Total Indexed RECs'!$H:$H,'REC Deliveries by Group'!$F132)</f>
        <v>0</v>
      </c>
      <c r="Q132" s="145">
        <f>SUMIFS('Total Indexed RECs'!S:S,'Total Indexed RECs'!$H:$H,'REC Deliveries by Group'!$F132)</f>
        <v>0</v>
      </c>
      <c r="R132" s="145">
        <f>SUMIFS('Total Indexed RECs'!T:T,'Total Indexed RECs'!$H:$H,'REC Deliveries by Group'!$F132)</f>
        <v>0</v>
      </c>
      <c r="S132" s="145">
        <f>SUMIFS('Total Indexed RECs'!U:U,'Total Indexed RECs'!$H:$H,'REC Deliveries by Group'!$F132)</f>
        <v>0</v>
      </c>
      <c r="T132" s="145">
        <f>SUMIFS('Total Indexed RECs'!V:V,'Total Indexed RECs'!$H:$H,'REC Deliveries by Group'!$F132)</f>
        <v>0</v>
      </c>
      <c r="U132" s="145">
        <f>SUMIFS('Total Indexed RECs'!W:W,'Total Indexed RECs'!$H:$H,'REC Deliveries by Group'!$F132)</f>
        <v>0</v>
      </c>
      <c r="V132" s="145">
        <f>SUMIFS('Total Indexed RECs'!X:X,'Total Indexed RECs'!$H:$H,'REC Deliveries by Group'!$F132)</f>
        <v>0</v>
      </c>
      <c r="W132" s="145">
        <f>SUMIFS('Total Indexed RECs'!Y:Y,'Total Indexed RECs'!$H:$H,'REC Deliveries by Group'!$F132)</f>
        <v>0</v>
      </c>
      <c r="X132" s="145">
        <f>SUMIFS('Total Indexed RECs'!Z:Z,'Total Indexed RECs'!$H:$H,'REC Deliveries by Group'!$F132)</f>
        <v>0</v>
      </c>
      <c r="Y132" s="145">
        <f>SUMIFS('Total Indexed RECs'!AA:AA,'Total Indexed RECs'!$H:$H,'REC Deliveries by Group'!$F132)</f>
        <v>0</v>
      </c>
      <c r="Z132" s="145">
        <f>SUMIFS('Total Indexed RECs'!AB:AB,'Total Indexed RECs'!$H:$H,'REC Deliveries by Group'!$F132)</f>
        <v>0</v>
      </c>
      <c r="AA132" s="145">
        <f>SUMIFS('Total Indexed RECs'!AC:AC,'Total Indexed RECs'!$H:$H,'REC Deliveries by Group'!$F132)</f>
        <v>0</v>
      </c>
      <c r="AB132" s="145">
        <f>SUMIFS('Total Indexed RECs'!AD:AD,'Total Indexed RECs'!$H:$H,'REC Deliveries by Group'!$F132)</f>
        <v>0</v>
      </c>
      <c r="AC132" s="145">
        <f>SUMIFS('Total Indexed RECs'!AE:AE,'Total Indexed RECs'!$H:$H,'REC Deliveries by Group'!$F132)</f>
        <v>0</v>
      </c>
      <c r="AD132" s="145">
        <f>SUMIFS('Total Indexed RECs'!AF:AF,'Total Indexed RECs'!$H:$H,'REC Deliveries by Group'!$F132)</f>
        <v>0</v>
      </c>
      <c r="AE132" s="145">
        <f>SUMIFS('Total Indexed RECs'!AG:AG,'Total Indexed RECs'!$H:$H,'REC Deliveries by Group'!$F132)</f>
        <v>0</v>
      </c>
    </row>
    <row r="133" spans="3:31" outlineLevel="1" x14ac:dyDescent="0.25">
      <c r="C133" s="141" t="s">
        <v>196</v>
      </c>
      <c r="D133" s="147" t="s">
        <v>197</v>
      </c>
      <c r="E133" s="147" t="s">
        <v>189</v>
      </c>
      <c r="F133" s="148">
        <v>2046</v>
      </c>
      <c r="G133" s="143" t="s">
        <v>91</v>
      </c>
      <c r="H133" s="145">
        <f>SUMIFS('Total Indexed RECs'!J:J,'Total Indexed RECs'!$H:$H,'REC Deliveries by Group'!$F133)</f>
        <v>0</v>
      </c>
      <c r="I133" s="145">
        <f>SUMIFS('Total Indexed RECs'!K:K,'Total Indexed RECs'!$H:$H,'REC Deliveries by Group'!$F133)</f>
        <v>0</v>
      </c>
      <c r="J133" s="145">
        <f>SUMIFS('Total Indexed RECs'!L:L,'Total Indexed RECs'!$H:$H,'REC Deliveries by Group'!$F133)</f>
        <v>0</v>
      </c>
      <c r="K133" s="145">
        <f>SUMIFS('Total Indexed RECs'!M:M,'Total Indexed RECs'!$H:$H,'REC Deliveries by Group'!$F133)</f>
        <v>0</v>
      </c>
      <c r="L133" s="145">
        <f>SUMIFS('Total Indexed RECs'!N:N,'Total Indexed RECs'!$H:$H,'REC Deliveries by Group'!$F133)</f>
        <v>0</v>
      </c>
      <c r="M133" s="145">
        <f>SUMIFS('Total Indexed RECs'!O:O,'Total Indexed RECs'!$H:$H,'REC Deliveries by Group'!$F133)</f>
        <v>0</v>
      </c>
      <c r="N133" s="145">
        <f>SUMIFS('Total Indexed RECs'!P:P,'Total Indexed RECs'!$H:$H,'REC Deliveries by Group'!$F133)</f>
        <v>0</v>
      </c>
      <c r="O133" s="145">
        <f>SUMIFS('Total Indexed RECs'!Q:Q,'Total Indexed RECs'!$H:$H,'REC Deliveries by Group'!$F133)</f>
        <v>0</v>
      </c>
      <c r="P133" s="145">
        <f>SUMIFS('Total Indexed RECs'!R:R,'Total Indexed RECs'!$H:$H,'REC Deliveries by Group'!$F133)</f>
        <v>0</v>
      </c>
      <c r="Q133" s="145">
        <f>SUMIFS('Total Indexed RECs'!S:S,'Total Indexed RECs'!$H:$H,'REC Deliveries by Group'!$F133)</f>
        <v>0</v>
      </c>
      <c r="R133" s="145">
        <f>SUMIFS('Total Indexed RECs'!T:T,'Total Indexed RECs'!$H:$H,'REC Deliveries by Group'!$F133)</f>
        <v>0</v>
      </c>
      <c r="S133" s="145">
        <f>SUMIFS('Total Indexed RECs'!U:U,'Total Indexed RECs'!$H:$H,'REC Deliveries by Group'!$F133)</f>
        <v>0</v>
      </c>
      <c r="T133" s="145">
        <f>SUMIFS('Total Indexed RECs'!V:V,'Total Indexed RECs'!$H:$H,'REC Deliveries by Group'!$F133)</f>
        <v>0</v>
      </c>
      <c r="U133" s="145">
        <f>SUMIFS('Total Indexed RECs'!W:W,'Total Indexed RECs'!$H:$H,'REC Deliveries by Group'!$F133)</f>
        <v>0</v>
      </c>
      <c r="V133" s="145">
        <f>SUMIFS('Total Indexed RECs'!X:X,'Total Indexed RECs'!$H:$H,'REC Deliveries by Group'!$F133)</f>
        <v>0</v>
      </c>
      <c r="W133" s="145">
        <f>SUMIFS('Total Indexed RECs'!Y:Y,'Total Indexed RECs'!$H:$H,'REC Deliveries by Group'!$F133)</f>
        <v>0</v>
      </c>
      <c r="X133" s="145">
        <f>SUMIFS('Total Indexed RECs'!Z:Z,'Total Indexed RECs'!$H:$H,'REC Deliveries by Group'!$F133)</f>
        <v>0</v>
      </c>
      <c r="Y133" s="145">
        <f>SUMIFS('Total Indexed RECs'!AA:AA,'Total Indexed RECs'!$H:$H,'REC Deliveries by Group'!$F133)</f>
        <v>0</v>
      </c>
      <c r="Z133" s="145">
        <f>SUMIFS('Total Indexed RECs'!AB:AB,'Total Indexed RECs'!$H:$H,'REC Deliveries by Group'!$F133)</f>
        <v>0</v>
      </c>
      <c r="AA133" s="145">
        <f>SUMIFS('Total Indexed RECs'!AC:AC,'Total Indexed RECs'!$H:$H,'REC Deliveries by Group'!$F133)</f>
        <v>0</v>
      </c>
      <c r="AB133" s="145">
        <f>SUMIFS('Total Indexed RECs'!AD:AD,'Total Indexed RECs'!$H:$H,'REC Deliveries by Group'!$F133)</f>
        <v>0</v>
      </c>
      <c r="AC133" s="145">
        <f>SUMIFS('Total Indexed RECs'!AE:AE,'Total Indexed RECs'!$H:$H,'REC Deliveries by Group'!$F133)</f>
        <v>0</v>
      </c>
      <c r="AD133" s="145">
        <f>SUMIFS('Total Indexed RECs'!AF:AF,'Total Indexed RECs'!$H:$H,'REC Deliveries by Group'!$F133)</f>
        <v>0</v>
      </c>
      <c r="AE133" s="145">
        <f>SUMIFS('Total Indexed RECs'!AG:AG,'Total Indexed RECs'!$H:$H,'REC Deliveries by Group'!$F133)</f>
        <v>0</v>
      </c>
    </row>
    <row r="134" spans="3:31" outlineLevel="1" x14ac:dyDescent="0.25"/>
    <row r="135" spans="3:31" ht="13" outlineLevel="1" x14ac:dyDescent="0.25">
      <c r="D135" s="18" t="s">
        <v>187</v>
      </c>
      <c r="E135" s="18"/>
      <c r="F135" s="59" t="s">
        <v>74</v>
      </c>
      <c r="G135" s="59" t="s">
        <v>14</v>
      </c>
      <c r="H135" s="18">
        <v>2022</v>
      </c>
      <c r="I135" s="18">
        <v>2023</v>
      </c>
      <c r="J135" s="18">
        <v>2024</v>
      </c>
      <c r="K135" s="18">
        <v>2025</v>
      </c>
      <c r="L135" s="18">
        <v>2026</v>
      </c>
      <c r="M135" s="18">
        <v>2027</v>
      </c>
      <c r="N135" s="18">
        <v>2028</v>
      </c>
      <c r="O135" s="18">
        <v>2029</v>
      </c>
      <c r="P135" s="18">
        <v>2030</v>
      </c>
      <c r="Q135" s="18">
        <v>2031</v>
      </c>
      <c r="R135" s="18">
        <v>2032</v>
      </c>
      <c r="S135" s="18">
        <v>2033</v>
      </c>
      <c r="T135" s="18">
        <v>2034</v>
      </c>
      <c r="U135" s="18">
        <v>2035</v>
      </c>
      <c r="V135" s="18">
        <v>2036</v>
      </c>
      <c r="W135" s="18">
        <v>2037</v>
      </c>
      <c r="X135" s="18">
        <v>2038</v>
      </c>
      <c r="Y135" s="18">
        <v>2039</v>
      </c>
      <c r="Z135" s="18">
        <v>2040</v>
      </c>
      <c r="AA135" s="18">
        <v>2041</v>
      </c>
      <c r="AB135" s="18">
        <v>2042</v>
      </c>
      <c r="AC135" s="18">
        <v>2043</v>
      </c>
      <c r="AD135" s="18">
        <v>2044</v>
      </c>
      <c r="AE135" s="18">
        <v>2045</v>
      </c>
    </row>
    <row r="136" spans="3:31" ht="13" outlineLevel="1" x14ac:dyDescent="0.25">
      <c r="C136" s="141" t="s">
        <v>196</v>
      </c>
      <c r="D136" s="147" t="s">
        <v>119</v>
      </c>
      <c r="E136" s="147" t="s">
        <v>121</v>
      </c>
      <c r="F136" s="148" t="s">
        <v>121</v>
      </c>
      <c r="G136" s="143" t="s">
        <v>91</v>
      </c>
      <c r="H136" s="139">
        <f>SUM(INDEX('ABP Under Contract'!$C$10:$H$35,MATCH('REC Deliveries by Group'!H$135&amp;"*",'ABP Under Contract'!$B$10:$B$35,0),))</f>
        <v>3082473.3983640224</v>
      </c>
      <c r="I136" s="139">
        <f>SUM(INDEX('ABP Under Contract'!$C$10:$H$35,MATCH('REC Deliveries by Group'!I$135&amp;"*",'ABP Under Contract'!$B$10:$B$35,0),))</f>
        <v>4693156.0083720572</v>
      </c>
      <c r="J136" s="139">
        <f>SUM(INDEX('ABP Under Contract'!$C$10:$H$35,MATCH('REC Deliveries by Group'!J$135&amp;"*",'ABP Under Contract'!$B$10:$B$35,0),))</f>
        <v>5965503.4563999809</v>
      </c>
      <c r="K136" s="139">
        <f>SUM(INDEX('ABP Under Contract'!$C$10:$H$35,MATCH('REC Deliveries by Group'!K$135&amp;"*",'ABP Under Contract'!$B$10:$B$35,0),))</f>
        <v>6172407.7201990616</v>
      </c>
      <c r="L136" s="139">
        <f>SUM(INDEX('ABP Under Contract'!$C$10:$H$35,MATCH('REC Deliveries by Group'!L$135&amp;"*",'ABP Under Contract'!$B$10:$B$35,0),))</f>
        <v>6140999.2565980665</v>
      </c>
      <c r="M136" s="139">
        <f>SUM(INDEX('ABP Under Contract'!$C$10:$H$35,MATCH('REC Deliveries by Group'!M$135&amp;"*",'ABP Under Contract'!$B$10:$B$35,0),))</f>
        <v>6110236.860315077</v>
      </c>
      <c r="N136" s="139">
        <f>SUM(INDEX('ABP Under Contract'!$C$10:$H$35,MATCH('REC Deliveries by Group'!N$135&amp;"*",'ABP Under Contract'!$B$10:$B$35,0),))</f>
        <v>6079592.5310135018</v>
      </c>
      <c r="O136" s="139">
        <f>SUM(INDEX('ABP Under Contract'!$C$10:$H$35,MATCH('REC Deliveries by Group'!O$135&amp;"*",'ABP Under Contract'!$B$10:$B$35,0),))</f>
        <v>6049077.2683584336</v>
      </c>
      <c r="P136" s="139">
        <f>SUM(INDEX('ABP Under Contract'!$C$10:$H$35,MATCH('REC Deliveries by Group'!P$135&amp;"*",'ABP Under Contract'!$B$10:$B$35,0),))</f>
        <v>6018825.0720166415</v>
      </c>
      <c r="Q136" s="139">
        <f>SUM(INDEX('ABP Under Contract'!$C$10:$H$35,MATCH('REC Deliveries by Group'!Q$135&amp;"*",'ABP Under Contract'!$B$10:$B$35,0),))</f>
        <v>5988528.9416565588</v>
      </c>
      <c r="R136" s="139">
        <f>SUM(INDEX('ABP Under Contract'!$C$10:$H$35,MATCH('REC Deliveries by Group'!R$135&amp;"*",'ABP Under Contract'!$B$10:$B$35,0),))</f>
        <v>5958132.8769482756</v>
      </c>
      <c r="S136" s="139">
        <f>SUM(INDEX('ABP Under Contract'!$C$10:$H$35,MATCH('REC Deliveries by Group'!S$135&amp;"*",'ABP Under Contract'!$B$10:$B$35,0),))</f>
        <v>5291030.8775635343</v>
      </c>
      <c r="T136" s="139">
        <f>SUM(INDEX('ABP Under Contract'!$C$10:$H$35,MATCH('REC Deliveries by Group'!T$135&amp;"*",'ABP Under Contract'!$B$10:$B$35,0),))</f>
        <v>5003559.9431757163</v>
      </c>
      <c r="U136" s="139">
        <f>SUM(INDEX('ABP Under Contract'!$C$10:$H$35,MATCH('REC Deliveries by Group'!U$135&amp;"*",'ABP Under Contract'!$B$10:$B$35,0),))</f>
        <v>4832355.0734598376</v>
      </c>
      <c r="V136" s="139">
        <f>SUM(INDEX('ABP Under Contract'!$C$10:$H$35,MATCH('REC Deliveries by Group'!V$135&amp;"*",'ABP Under Contract'!$B$10:$B$35,0),))</f>
        <v>4579333.2680925392</v>
      </c>
      <c r="W136" s="139">
        <f>SUM(INDEX('ABP Under Contract'!$C$10:$H$35,MATCH('REC Deliveries by Group'!W$135&amp;"*",'ABP Under Contract'!$B$10:$B$35,0),))</f>
        <v>4129101.7063624989</v>
      </c>
      <c r="X136" s="139">
        <f>SUM(INDEX('ABP Under Contract'!$C$10:$H$35,MATCH('REC Deliveries by Group'!X$135&amp;"*",'ABP Under Contract'!$B$10:$B$35,0),))</f>
        <v>3506291.8974904018</v>
      </c>
      <c r="Y136" s="139">
        <f>SUM(INDEX('ABP Under Contract'!$C$10:$H$35,MATCH('REC Deliveries by Group'!Y$135&amp;"*",'ABP Under Contract'!$B$10:$B$35,0),))</f>
        <v>2962067.2543370342</v>
      </c>
      <c r="Z136" s="139">
        <f>SUM(INDEX('ABP Under Contract'!$C$10:$H$35,MATCH('REC Deliveries by Group'!Z$135&amp;"*",'ABP Under Contract'!$B$10:$B$35,0),))</f>
        <v>2819354</v>
      </c>
      <c r="AA136" s="139">
        <f>SUM(INDEX('ABP Under Contract'!$C$10:$H$35,MATCH('REC Deliveries by Group'!AA$135&amp;"*",'ABP Under Contract'!$B$10:$B$35,0),))</f>
        <v>2794664</v>
      </c>
      <c r="AB136" s="139">
        <f>SUM(INDEX('ABP Under Contract'!$C$10:$H$35,MATCH('REC Deliveries by Group'!AB$135&amp;"*",'ABP Under Contract'!$B$10:$B$35,0),))</f>
        <v>1643181</v>
      </c>
      <c r="AC136" s="139">
        <f>SUM(INDEX('ABP Under Contract'!$C$10:$H$35,MATCH('REC Deliveries by Group'!AC$135&amp;"*",'ABP Under Contract'!$B$10:$B$35,0),))</f>
        <v>751988</v>
      </c>
      <c r="AD136" s="139">
        <f>SUM(INDEX('ABP Under Contract'!$C$10:$H$35,MATCH('REC Deliveries by Group'!AD$135&amp;"*",'ABP Under Contract'!$B$10:$B$35,0),))</f>
        <v>90132</v>
      </c>
      <c r="AE136" s="139">
        <f>SUM(INDEX('ABP Under Contract'!$C$10:$H$35,MATCH('REC Deliveries by Group'!AE$135&amp;"*",'ABP Under Contract'!$B$10:$B$35,0),))</f>
        <v>0</v>
      </c>
    </row>
    <row r="137" spans="3:31" outlineLevel="1" x14ac:dyDescent="0.25">
      <c r="C137" s="141" t="s">
        <v>196</v>
      </c>
      <c r="D137" s="147" t="s">
        <v>119</v>
      </c>
      <c r="E137" s="147" t="s">
        <v>189</v>
      </c>
      <c r="F137" s="148">
        <v>2024</v>
      </c>
      <c r="G137" s="143" t="s">
        <v>91</v>
      </c>
      <c r="H137" s="167"/>
      <c r="I137" s="167"/>
      <c r="J137" s="145">
        <f>SUMIFS('ABP RECs'!I:I,'ABP RECs'!$G:$G,'REC Deliveries by Group'!$F137)</f>
        <v>0</v>
      </c>
      <c r="K137" s="145">
        <f>SUMIFS('ABP RECs'!J:J,'ABP RECs'!$G:$G,'REC Deliveries by Group'!$F137)</f>
        <v>0</v>
      </c>
      <c r="L137" s="145">
        <f>SUMIFS('ABP RECs'!K:K,'ABP RECs'!$G:$G,'REC Deliveries by Group'!$F137)</f>
        <v>0</v>
      </c>
      <c r="M137" s="145">
        <f>SUMIFS('ABP RECs'!L:L,'ABP RECs'!$G:$G,'REC Deliveries by Group'!$F137)</f>
        <v>0</v>
      </c>
      <c r="N137" s="145">
        <f>SUMIFS('ABP RECs'!M:M,'ABP RECs'!$G:$G,'REC Deliveries by Group'!$F137)</f>
        <v>0</v>
      </c>
      <c r="O137" s="145">
        <f>SUMIFS('ABP RECs'!N:N,'ABP RECs'!$G:$G,'REC Deliveries by Group'!$F137)</f>
        <v>0</v>
      </c>
      <c r="P137" s="145">
        <f>SUMIFS('ABP RECs'!O:O,'ABP RECs'!$G:$G,'REC Deliveries by Group'!$F137)</f>
        <v>0</v>
      </c>
      <c r="Q137" s="145">
        <f>SUMIFS('ABP RECs'!P:P,'ABP RECs'!$G:$G,'REC Deliveries by Group'!$F137)</f>
        <v>0</v>
      </c>
      <c r="R137" s="145">
        <f>SUMIFS('ABP RECs'!Q:Q,'ABP RECs'!$G:$G,'REC Deliveries by Group'!$F137)</f>
        <v>0</v>
      </c>
      <c r="S137" s="145">
        <f>SUMIFS('ABP RECs'!R:R,'ABP RECs'!$G:$G,'REC Deliveries by Group'!$F137)</f>
        <v>0</v>
      </c>
      <c r="T137" s="145">
        <f>SUMIFS('ABP RECs'!S:S,'ABP RECs'!$G:$G,'REC Deliveries by Group'!$F137)</f>
        <v>0</v>
      </c>
      <c r="U137" s="145">
        <f>SUMIFS('ABP RECs'!T:T,'ABP RECs'!$G:$G,'REC Deliveries by Group'!$F137)</f>
        <v>0</v>
      </c>
      <c r="V137" s="145">
        <f>SUMIFS('ABP RECs'!U:U,'ABP RECs'!$G:$G,'REC Deliveries by Group'!$F137)</f>
        <v>0</v>
      </c>
      <c r="W137" s="145">
        <f>SUMIFS('ABP RECs'!V:V,'ABP RECs'!$G:$G,'REC Deliveries by Group'!$F137)</f>
        <v>0</v>
      </c>
      <c r="X137" s="145">
        <f>SUMIFS('ABP RECs'!W:W,'ABP RECs'!$G:$G,'REC Deliveries by Group'!$F137)</f>
        <v>0</v>
      </c>
      <c r="Y137" s="145">
        <f>SUMIFS('ABP RECs'!X:X,'ABP RECs'!$G:$G,'REC Deliveries by Group'!$F137)</f>
        <v>0</v>
      </c>
      <c r="Z137" s="145">
        <f>SUMIFS('ABP RECs'!Y:Y,'ABP RECs'!$G:$G,'REC Deliveries by Group'!$F137)</f>
        <v>0</v>
      </c>
      <c r="AA137" s="145">
        <f>SUMIFS('ABP RECs'!Z:Z,'ABP RECs'!$G:$G,'REC Deliveries by Group'!$F137)</f>
        <v>0</v>
      </c>
      <c r="AB137" s="145">
        <f>SUMIFS('ABP RECs'!AA:AA,'ABP RECs'!$G:$G,'REC Deliveries by Group'!$F137)</f>
        <v>0</v>
      </c>
      <c r="AC137" s="145">
        <f>SUMIFS('ABP RECs'!AB:AB,'ABP RECs'!$G:$G,'REC Deliveries by Group'!$F137)</f>
        <v>0</v>
      </c>
      <c r="AD137" s="145">
        <f>SUMIFS('ABP RECs'!AC:AC,'ABP RECs'!$G:$G,'REC Deliveries by Group'!$F137)</f>
        <v>0</v>
      </c>
      <c r="AE137" s="145">
        <f>SUMIFS('ABP RECs'!AD:AD,'ABP RECs'!$G:$G,'REC Deliveries by Group'!$F137)</f>
        <v>0</v>
      </c>
    </row>
    <row r="138" spans="3:31" outlineLevel="1" x14ac:dyDescent="0.25">
      <c r="C138" s="141" t="s">
        <v>196</v>
      </c>
      <c r="D138" s="147" t="s">
        <v>119</v>
      </c>
      <c r="E138" s="147" t="s">
        <v>189</v>
      </c>
      <c r="F138" s="148">
        <v>2025</v>
      </c>
      <c r="G138" s="143" t="s">
        <v>91</v>
      </c>
      <c r="H138" s="167"/>
      <c r="I138" s="167"/>
      <c r="J138" s="145">
        <f>SUMIFS('ABP RECs'!I:I,'ABP RECs'!$G:$G,'REC Deliveries by Group'!$F138)</f>
        <v>0</v>
      </c>
      <c r="K138" s="145">
        <f>SUMIFS('ABP RECs'!J:J,'ABP RECs'!$G:$G,'REC Deliveries by Group'!$F138)</f>
        <v>1295699.3886141321</v>
      </c>
      <c r="L138" s="145">
        <f>SUMIFS('ABP RECs'!K:K,'ABP RECs'!$G:$G,'REC Deliveries by Group'!$F138)</f>
        <v>1289816.956366139</v>
      </c>
      <c r="M138" s="145">
        <f>SUMIFS('ABP RECs'!L:L,'ABP RECs'!$G:$G,'REC Deliveries by Group'!$F138)</f>
        <v>1401984.7459047968</v>
      </c>
      <c r="N138" s="145">
        <f>SUMIFS('ABP RECs'!M:M,'ABP RECs'!$G:$G,'REC Deliveries by Group'!$F138)</f>
        <v>1394974.822175273</v>
      </c>
      <c r="O138" s="145">
        <f>SUMIFS('ABP RECs'!N:N,'ABP RECs'!$G:$G,'REC Deliveries by Group'!$F138)</f>
        <v>1387999.9480643969</v>
      </c>
      <c r="P138" s="145">
        <f>SUMIFS('ABP RECs'!O:O,'ABP RECs'!$G:$G,'REC Deliveries by Group'!$F138)</f>
        <v>1381059.9483240745</v>
      </c>
      <c r="Q138" s="145">
        <f>SUMIFS('ABP RECs'!P:P,'ABP RECs'!$G:$G,'REC Deliveries by Group'!$F138)</f>
        <v>1374154.6485824543</v>
      </c>
      <c r="R138" s="145">
        <f>SUMIFS('ABP RECs'!Q:Q,'ABP RECs'!$G:$G,'REC Deliveries by Group'!$F138)</f>
        <v>1367283.875339542</v>
      </c>
      <c r="S138" s="145">
        <f>SUMIFS('ABP RECs'!R:R,'ABP RECs'!$G:$G,'REC Deliveries by Group'!$F138)</f>
        <v>1360447.4559628442</v>
      </c>
      <c r="T138" s="145">
        <f>SUMIFS('ABP RECs'!S:S,'ABP RECs'!$G:$G,'REC Deliveries by Group'!$F138)</f>
        <v>1353645.21868303</v>
      </c>
      <c r="U138" s="145">
        <f>SUMIFS('ABP RECs'!T:T,'ABP RECs'!$G:$G,'REC Deliveries by Group'!$F138)</f>
        <v>1346876.9925896146</v>
      </c>
      <c r="V138" s="145">
        <f>SUMIFS('ABP RECs'!U:U,'ABP RECs'!$G:$G,'REC Deliveries by Group'!$F138)</f>
        <v>1340142.6076266665</v>
      </c>
      <c r="W138" s="145">
        <f>SUMIFS('ABP RECs'!V:V,'ABP RECs'!$G:$G,'REC Deliveries by Group'!$F138)</f>
        <v>1333441.8945885331</v>
      </c>
      <c r="X138" s="145">
        <f>SUMIFS('ABP RECs'!W:W,'ABP RECs'!$G:$G,'REC Deliveries by Group'!$F138)</f>
        <v>1326774.6851155907</v>
      </c>
      <c r="Y138" s="145">
        <f>SUMIFS('ABP RECs'!X:X,'ABP RECs'!$G:$G,'REC Deliveries by Group'!$F138)</f>
        <v>1320140.8116900127</v>
      </c>
      <c r="Z138" s="145">
        <f>SUMIFS('ABP RECs'!Y:Y,'ABP RECs'!$G:$G,'REC Deliveries by Group'!$F138)</f>
        <v>494076.8449566121</v>
      </c>
      <c r="AA138" s="145">
        <f>SUMIFS('ABP RECs'!Z:Z,'ABP RECs'!$G:$G,'REC Deliveries by Group'!$F138)</f>
        <v>491606.46073182905</v>
      </c>
      <c r="AB138" s="145">
        <f>SUMIFS('ABP RECs'!AA:AA,'ABP RECs'!$G:$G,'REC Deliveries by Group'!$F138)</f>
        <v>489148.42842816992</v>
      </c>
      <c r="AC138" s="145">
        <f>SUMIFS('ABP RECs'!AB:AB,'ABP RECs'!$G:$G,'REC Deliveries by Group'!$F138)</f>
        <v>486702.68628602906</v>
      </c>
      <c r="AD138" s="145">
        <f>SUMIFS('ABP RECs'!AC:AC,'ABP RECs'!$G:$G,'REC Deliveries by Group'!$F138)</f>
        <v>484269.1728545989</v>
      </c>
      <c r="AE138" s="145">
        <f>SUMIFS('ABP RECs'!AD:AD,'ABP RECs'!$G:$G,'REC Deliveries by Group'!$F138)</f>
        <v>0</v>
      </c>
    </row>
    <row r="139" spans="3:31" outlineLevel="1" x14ac:dyDescent="0.25">
      <c r="C139" s="141" t="s">
        <v>196</v>
      </c>
      <c r="D139" s="147" t="s">
        <v>119</v>
      </c>
      <c r="E139" s="147" t="s">
        <v>189</v>
      </c>
      <c r="F139" s="148">
        <v>2026</v>
      </c>
      <c r="G139" s="143" t="s">
        <v>91</v>
      </c>
      <c r="H139" s="167"/>
      <c r="I139" s="167"/>
      <c r="J139" s="145">
        <f>SUMIFS('ABP RECs'!I:I,'ABP RECs'!$G:$G,'REC Deliveries by Group'!$F139)</f>
        <v>0</v>
      </c>
      <c r="K139" s="145">
        <f>SUMIFS('ABP RECs'!J:J,'ABP RECs'!$G:$G,'REC Deliveries by Group'!$F139)</f>
        <v>0</v>
      </c>
      <c r="L139" s="145">
        <f>SUMIFS('ABP RECs'!K:K,'ABP RECs'!$G:$G,'REC Deliveries by Group'!$F139)</f>
        <v>1900607.0530643645</v>
      </c>
      <c r="M139" s="145">
        <f>SUMIFS('ABP RECs'!L:L,'ABP RECs'!$G:$G,'REC Deliveries by Group'!$F139)</f>
        <v>1891885.1728417363</v>
      </c>
      <c r="N139" s="145">
        <f>SUMIFS('ABP RECs'!M:M,'ABP RECs'!$G:$G,'REC Deliveries by Group'!$F139)</f>
        <v>2037875.6004736172</v>
      </c>
      <c r="O139" s="145">
        <f>SUMIFS('ABP RECs'!N:N,'ABP RECs'!$G:$G,'REC Deliveries by Group'!$F139)</f>
        <v>2027686.2224712493</v>
      </c>
      <c r="P139" s="145">
        <f>SUMIFS('ABP RECs'!O:O,'ABP RECs'!$G:$G,'REC Deliveries by Group'!$F139)</f>
        <v>2017547.7913588928</v>
      </c>
      <c r="Q139" s="145">
        <f>SUMIFS('ABP RECs'!P:P,'ABP RECs'!$G:$G,'REC Deliveries by Group'!$F139)</f>
        <v>2007460.0524020987</v>
      </c>
      <c r="R139" s="145">
        <f>SUMIFS('ABP RECs'!Q:Q,'ABP RECs'!$G:$G,'REC Deliveries by Group'!$F139)</f>
        <v>1997422.752140088</v>
      </c>
      <c r="S139" s="145">
        <f>SUMIFS('ABP RECs'!R:R,'ABP RECs'!$G:$G,'REC Deliveries by Group'!$F139)</f>
        <v>1987435.6383793878</v>
      </c>
      <c r="T139" s="145">
        <f>SUMIFS('ABP RECs'!S:S,'ABP RECs'!$G:$G,'REC Deliveries by Group'!$F139)</f>
        <v>1977498.4601874903</v>
      </c>
      <c r="U139" s="145">
        <f>SUMIFS('ABP RECs'!T:T,'ABP RECs'!$G:$G,'REC Deliveries by Group'!$F139)</f>
        <v>1967610.9678865531</v>
      </c>
      <c r="V139" s="145">
        <f>SUMIFS('ABP RECs'!U:U,'ABP RECs'!$G:$G,'REC Deliveries by Group'!$F139)</f>
        <v>1957772.9130471202</v>
      </c>
      <c r="W139" s="145">
        <f>SUMIFS('ABP RECs'!V:V,'ABP RECs'!$G:$G,'REC Deliveries by Group'!$F139)</f>
        <v>1947984.0484818849</v>
      </c>
      <c r="X139" s="145">
        <f>SUMIFS('ABP RECs'!W:W,'ABP RECs'!$G:$G,'REC Deliveries by Group'!$F139)</f>
        <v>1938244.1282394757</v>
      </c>
      <c r="Y139" s="145">
        <f>SUMIFS('ABP RECs'!X:X,'ABP RECs'!$G:$G,'REC Deliveries by Group'!$F139)</f>
        <v>1928552.907598278</v>
      </c>
      <c r="Z139" s="145">
        <f>SUMIFS('ABP RECs'!Y:Y,'ABP RECs'!$G:$G,'REC Deliveries by Group'!$F139)</f>
        <v>1918910.1430602865</v>
      </c>
      <c r="AA139" s="145">
        <f>SUMIFS('ABP RECs'!Z:Z,'ABP RECs'!$G:$G,'REC Deliveries by Group'!$F139)</f>
        <v>684850.9270917715</v>
      </c>
      <c r="AB139" s="145">
        <f>SUMIFS('ABP RECs'!AA:AA,'ABP RECs'!$G:$G,'REC Deliveries by Group'!$F139)</f>
        <v>681426.67245631258</v>
      </c>
      <c r="AC139" s="145">
        <f>SUMIFS('ABP RECs'!AB:AB,'ABP RECs'!$G:$G,'REC Deliveries by Group'!$F139)</f>
        <v>678019.53909403097</v>
      </c>
      <c r="AD139" s="145">
        <f>SUMIFS('ABP RECs'!AC:AC,'ABP RECs'!$G:$G,'REC Deliveries by Group'!$F139)</f>
        <v>674629.44139856088</v>
      </c>
      <c r="AE139" s="145">
        <f>SUMIFS('ABP RECs'!AD:AD,'ABP RECs'!$G:$G,'REC Deliveries by Group'!$F139)</f>
        <v>671256.29419156804</v>
      </c>
    </row>
    <row r="140" spans="3:31" outlineLevel="1" x14ac:dyDescent="0.25">
      <c r="C140" s="141" t="s">
        <v>196</v>
      </c>
      <c r="D140" s="147" t="s">
        <v>119</v>
      </c>
      <c r="E140" s="147" t="s">
        <v>189</v>
      </c>
      <c r="F140" s="148">
        <v>2027</v>
      </c>
      <c r="G140" s="143" t="s">
        <v>91</v>
      </c>
      <c r="H140" s="167"/>
      <c r="I140" s="167"/>
      <c r="J140" s="145">
        <f>SUMIFS('ABP RECs'!I:I,'ABP RECs'!$G:$G,'REC Deliveries by Group'!$F140)</f>
        <v>0</v>
      </c>
      <c r="K140" s="145">
        <f>SUMIFS('ABP RECs'!J:J,'ABP RECs'!$G:$G,'REC Deliveries by Group'!$F140)</f>
        <v>0</v>
      </c>
      <c r="L140" s="145">
        <f>SUMIFS('ABP RECs'!K:K,'ABP RECs'!$G:$G,'REC Deliveries by Group'!$F140)</f>
        <v>0</v>
      </c>
      <c r="M140" s="145">
        <f>SUMIFS('ABP RECs'!L:L,'ABP RECs'!$G:$G,'REC Deliveries by Group'!$F140)</f>
        <v>1587522.6675104594</v>
      </c>
      <c r="N140" s="145">
        <f>SUMIFS('ABP RECs'!M:M,'ABP RECs'!$G:$G,'REC Deliveries by Group'!$F140)</f>
        <v>1580199.8521231753</v>
      </c>
      <c r="O140" s="145">
        <f>SUMIFS('ABP RECs'!N:N,'ABP RECs'!$G:$G,'REC Deliveries by Group'!$F140)</f>
        <v>1694643.6449659634</v>
      </c>
      <c r="P140" s="145">
        <f>SUMIFS('ABP RECs'!O:O,'ABP RECs'!$G:$G,'REC Deliveries by Group'!$F140)</f>
        <v>1686170.4267411334</v>
      </c>
      <c r="Q140" s="145">
        <f>SUMIFS('ABP RECs'!P:P,'ABP RECs'!$G:$G,'REC Deliveries by Group'!$F140)</f>
        <v>1677739.5746074277</v>
      </c>
      <c r="R140" s="145">
        <f>SUMIFS('ABP RECs'!Q:Q,'ABP RECs'!$G:$G,'REC Deliveries by Group'!$F140)</f>
        <v>1669350.8767343909</v>
      </c>
      <c r="S140" s="145">
        <f>SUMIFS('ABP RECs'!R:R,'ABP RECs'!$G:$G,'REC Deliveries by Group'!$F140)</f>
        <v>1661004.1223507186</v>
      </c>
      <c r="T140" s="145">
        <f>SUMIFS('ABP RECs'!S:S,'ABP RECs'!$G:$G,'REC Deliveries by Group'!$F140)</f>
        <v>1652699.1017389651</v>
      </c>
      <c r="U140" s="145">
        <f>SUMIFS('ABP RECs'!T:T,'ABP RECs'!$G:$G,'REC Deliveries by Group'!$F140)</f>
        <v>1644435.6062302706</v>
      </c>
      <c r="V140" s="145">
        <f>SUMIFS('ABP RECs'!U:U,'ABP RECs'!$G:$G,'REC Deliveries by Group'!$F140)</f>
        <v>1636213.4281991189</v>
      </c>
      <c r="W140" s="145">
        <f>SUMIFS('ABP RECs'!V:V,'ABP RECs'!$G:$G,'REC Deliveries by Group'!$F140)</f>
        <v>1628032.3610581234</v>
      </c>
      <c r="X140" s="145">
        <f>SUMIFS('ABP RECs'!W:W,'ABP RECs'!$G:$G,'REC Deliveries by Group'!$F140)</f>
        <v>1619892.1992528329</v>
      </c>
      <c r="Y140" s="145">
        <f>SUMIFS('ABP RECs'!X:X,'ABP RECs'!$G:$G,'REC Deliveries by Group'!$F140)</f>
        <v>1611792.7382565686</v>
      </c>
      <c r="Z140" s="145">
        <f>SUMIFS('ABP RECs'!Y:Y,'ABP RECs'!$G:$G,'REC Deliveries by Group'!$F140)</f>
        <v>1603733.7745652858</v>
      </c>
      <c r="AA140" s="145">
        <f>SUMIFS('ABP RECs'!Z:Z,'ABP RECs'!$G:$G,'REC Deliveries by Group'!$F140)</f>
        <v>1595715.1056924593</v>
      </c>
      <c r="AB140" s="145">
        <f>SUMIFS('ABP RECs'!AA:AA,'ABP RECs'!$G:$G,'REC Deliveries by Group'!$F140)</f>
        <v>551666.32537658233</v>
      </c>
      <c r="AC140" s="145">
        <f>SUMIFS('ABP RECs'!AB:AB,'ABP RECs'!$G:$G,'REC Deliveries by Group'!$F140)</f>
        <v>548907.99374969944</v>
      </c>
      <c r="AD140" s="145">
        <f>SUMIFS('ABP RECs'!AC:AC,'ABP RECs'!$G:$G,'REC Deliveries by Group'!$F140)</f>
        <v>546163.45378095098</v>
      </c>
      <c r="AE140" s="145">
        <f>SUMIFS('ABP RECs'!AD:AD,'ABP RECs'!$G:$G,'REC Deliveries by Group'!$F140)</f>
        <v>543432.6365120461</v>
      </c>
    </row>
    <row r="141" spans="3:31" outlineLevel="1" x14ac:dyDescent="0.25">
      <c r="C141" s="141" t="s">
        <v>196</v>
      </c>
      <c r="D141" s="147" t="s">
        <v>119</v>
      </c>
      <c r="E141" s="147" t="s">
        <v>189</v>
      </c>
      <c r="F141" s="148">
        <v>2028</v>
      </c>
      <c r="G141" s="143" t="s">
        <v>91</v>
      </c>
      <c r="H141" s="167"/>
      <c r="I141" s="167"/>
      <c r="J141" s="145">
        <f>SUMIFS('ABP RECs'!I:I,'ABP RECs'!$G:$G,'REC Deliveries by Group'!$F141)</f>
        <v>0</v>
      </c>
      <c r="K141" s="145">
        <f>SUMIFS('ABP RECs'!J:J,'ABP RECs'!$G:$G,'REC Deliveries by Group'!$F141)</f>
        <v>0</v>
      </c>
      <c r="L141" s="145">
        <f>SUMIFS('ABP RECs'!K:K,'ABP RECs'!$G:$G,'REC Deliveries by Group'!$F141)</f>
        <v>0</v>
      </c>
      <c r="M141" s="145">
        <f>SUMIFS('ABP RECs'!L:L,'ABP RECs'!$G:$G,'REC Deliveries by Group'!$F141)</f>
        <v>0</v>
      </c>
      <c r="N141" s="145">
        <f>SUMIFS('ABP RECs'!M:M,'ABP RECs'!$G:$G,'REC Deliveries by Group'!$F141)</f>
        <v>1587522.6675104594</v>
      </c>
      <c r="O141" s="145">
        <f>SUMIFS('ABP RECs'!N:N,'ABP RECs'!$G:$G,'REC Deliveries by Group'!$F141)</f>
        <v>1580199.8521231753</v>
      </c>
      <c r="P141" s="145">
        <f>SUMIFS('ABP RECs'!O:O,'ABP RECs'!$G:$G,'REC Deliveries by Group'!$F141)</f>
        <v>1694643.6449659634</v>
      </c>
      <c r="Q141" s="145">
        <f>SUMIFS('ABP RECs'!P:P,'ABP RECs'!$G:$G,'REC Deliveries by Group'!$F141)</f>
        <v>1686170.4267411334</v>
      </c>
      <c r="R141" s="145">
        <f>SUMIFS('ABP RECs'!Q:Q,'ABP RECs'!$G:$G,'REC Deliveries by Group'!$F141)</f>
        <v>1677739.5746074277</v>
      </c>
      <c r="S141" s="145">
        <f>SUMIFS('ABP RECs'!R:R,'ABP RECs'!$G:$G,'REC Deliveries by Group'!$F141)</f>
        <v>1669350.8767343909</v>
      </c>
      <c r="T141" s="145">
        <f>SUMIFS('ABP RECs'!S:S,'ABP RECs'!$G:$G,'REC Deliveries by Group'!$F141)</f>
        <v>1661004.1223507186</v>
      </c>
      <c r="U141" s="145">
        <f>SUMIFS('ABP RECs'!T:T,'ABP RECs'!$G:$G,'REC Deliveries by Group'!$F141)</f>
        <v>1652699.1017389651</v>
      </c>
      <c r="V141" s="145">
        <f>SUMIFS('ABP RECs'!U:U,'ABP RECs'!$G:$G,'REC Deliveries by Group'!$F141)</f>
        <v>1644435.6062302706</v>
      </c>
      <c r="W141" s="145">
        <f>SUMIFS('ABP RECs'!V:V,'ABP RECs'!$G:$G,'REC Deliveries by Group'!$F141)</f>
        <v>1636213.4281991189</v>
      </c>
      <c r="X141" s="145">
        <f>SUMIFS('ABP RECs'!W:W,'ABP RECs'!$G:$G,'REC Deliveries by Group'!$F141)</f>
        <v>1628032.3610581234</v>
      </c>
      <c r="Y141" s="145">
        <f>SUMIFS('ABP RECs'!X:X,'ABP RECs'!$G:$G,'REC Deliveries by Group'!$F141)</f>
        <v>1619892.1992528329</v>
      </c>
      <c r="Z141" s="145">
        <f>SUMIFS('ABP RECs'!Y:Y,'ABP RECs'!$G:$G,'REC Deliveries by Group'!$F141)</f>
        <v>1611792.7382565686</v>
      </c>
      <c r="AA141" s="145">
        <f>SUMIFS('ABP RECs'!Z:Z,'ABP RECs'!$G:$G,'REC Deliveries by Group'!$F141)</f>
        <v>1603733.7745652858</v>
      </c>
      <c r="AB141" s="145">
        <f>SUMIFS('ABP RECs'!AA:AA,'ABP RECs'!$G:$G,'REC Deliveries by Group'!$F141)</f>
        <v>1595715.1056924593</v>
      </c>
      <c r="AC141" s="145">
        <f>SUMIFS('ABP RECs'!AB:AB,'ABP RECs'!$G:$G,'REC Deliveries by Group'!$F141)</f>
        <v>551666.32537658233</v>
      </c>
      <c r="AD141" s="145">
        <f>SUMIFS('ABP RECs'!AC:AC,'ABP RECs'!$G:$G,'REC Deliveries by Group'!$F141)</f>
        <v>548907.99374969944</v>
      </c>
      <c r="AE141" s="145">
        <f>SUMIFS('ABP RECs'!AD:AD,'ABP RECs'!$G:$G,'REC Deliveries by Group'!$F141)</f>
        <v>546163.45378095098</v>
      </c>
    </row>
    <row r="142" spans="3:31" outlineLevel="1" x14ac:dyDescent="0.25">
      <c r="C142" s="141" t="s">
        <v>196</v>
      </c>
      <c r="D142" s="147" t="s">
        <v>119</v>
      </c>
      <c r="E142" s="147" t="s">
        <v>189</v>
      </c>
      <c r="F142" s="148">
        <v>2029</v>
      </c>
      <c r="G142" s="143" t="s">
        <v>91</v>
      </c>
      <c r="H142" s="167"/>
      <c r="I142" s="167"/>
      <c r="J142" s="145">
        <f>SUMIFS('ABP RECs'!I:I,'ABP RECs'!$G:$G,'REC Deliveries by Group'!$F142)</f>
        <v>0</v>
      </c>
      <c r="K142" s="145">
        <f>SUMIFS('ABP RECs'!J:J,'ABP RECs'!$G:$G,'REC Deliveries by Group'!$F142)</f>
        <v>0</v>
      </c>
      <c r="L142" s="145">
        <f>SUMIFS('ABP RECs'!K:K,'ABP RECs'!$G:$G,'REC Deliveries by Group'!$F142)</f>
        <v>0</v>
      </c>
      <c r="M142" s="145">
        <f>SUMIFS('ABP RECs'!L:L,'ABP RECs'!$G:$G,'REC Deliveries by Group'!$F142)</f>
        <v>0</v>
      </c>
      <c r="N142" s="145">
        <f>SUMIFS('ABP RECs'!M:M,'ABP RECs'!$G:$G,'REC Deliveries by Group'!$F142)</f>
        <v>0</v>
      </c>
      <c r="O142" s="145">
        <f>SUMIFS('ABP RECs'!N:N,'ABP RECs'!$G:$G,'REC Deliveries by Group'!$F142)</f>
        <v>1905027.2010125511</v>
      </c>
      <c r="P142" s="145">
        <f>SUMIFS('ABP RECs'!O:O,'ABP RECs'!$G:$G,'REC Deliveries by Group'!$F142)</f>
        <v>1896239.8225478106</v>
      </c>
      <c r="Q142" s="145">
        <f>SUMIFS('ABP RECs'!P:P,'ABP RECs'!$G:$G,'REC Deliveries by Group'!$F142)</f>
        <v>2033572.3739591558</v>
      </c>
      <c r="R142" s="145">
        <f>SUMIFS('ABP RECs'!Q:Q,'ABP RECs'!$G:$G,'REC Deliveries by Group'!$F142)</f>
        <v>2023404.5120893603</v>
      </c>
      <c r="S142" s="145">
        <f>SUMIFS('ABP RECs'!R:R,'ABP RECs'!$G:$G,'REC Deliveries by Group'!$F142)</f>
        <v>2013287.4895289135</v>
      </c>
      <c r="T142" s="145">
        <f>SUMIFS('ABP RECs'!S:S,'ABP RECs'!$G:$G,'REC Deliveries by Group'!$F142)</f>
        <v>2003221.0520812692</v>
      </c>
      <c r="U142" s="145">
        <f>SUMIFS('ABP RECs'!T:T,'ABP RECs'!$G:$G,'REC Deliveries by Group'!$F142)</f>
        <v>1993204.9468208626</v>
      </c>
      <c r="V142" s="145">
        <f>SUMIFS('ABP RECs'!U:U,'ABP RECs'!$G:$G,'REC Deliveries by Group'!$F142)</f>
        <v>1983238.9220867583</v>
      </c>
      <c r="W142" s="145">
        <f>SUMIFS('ABP RECs'!V:V,'ABP RECs'!$G:$G,'REC Deliveries by Group'!$F142)</f>
        <v>1973322.7274763244</v>
      </c>
      <c r="X142" s="145">
        <f>SUMIFS('ABP RECs'!W:W,'ABP RECs'!$G:$G,'REC Deliveries by Group'!$F142)</f>
        <v>1963456.1138389427</v>
      </c>
      <c r="Y142" s="145">
        <f>SUMIFS('ABP RECs'!X:X,'ABP RECs'!$G:$G,'REC Deliveries by Group'!$F142)</f>
        <v>1953638.8332697481</v>
      </c>
      <c r="Z142" s="145">
        <f>SUMIFS('ABP RECs'!Y:Y,'ABP RECs'!$G:$G,'REC Deliveries by Group'!$F142)</f>
        <v>1943870.6391033994</v>
      </c>
      <c r="AA142" s="145">
        <f>SUMIFS('ABP RECs'!Z:Z,'ABP RECs'!$G:$G,'REC Deliveries by Group'!$F142)</f>
        <v>1934151.2859078825</v>
      </c>
      <c r="AB142" s="145">
        <f>SUMIFS('ABP RECs'!AA:AA,'ABP RECs'!$G:$G,'REC Deliveries by Group'!$F142)</f>
        <v>1924480.5294783427</v>
      </c>
      <c r="AC142" s="145">
        <f>SUMIFS('ABP RECs'!AB:AB,'ABP RECs'!$G:$G,'REC Deliveries by Group'!$F142)</f>
        <v>1914858.1268309513</v>
      </c>
      <c r="AD142" s="145">
        <f>SUMIFS('ABP RECs'!AC:AC,'ABP RECs'!$G:$G,'REC Deliveries by Group'!$F142)</f>
        <v>661999.59045189898</v>
      </c>
      <c r="AE142" s="145">
        <f>SUMIFS('ABP RECs'!AD:AD,'ABP RECs'!$G:$G,'REC Deliveries by Group'!$F142)</f>
        <v>658689.59249963961</v>
      </c>
    </row>
    <row r="143" spans="3:31" outlineLevel="1" x14ac:dyDescent="0.25">
      <c r="C143" s="141" t="s">
        <v>196</v>
      </c>
      <c r="D143" s="147" t="s">
        <v>119</v>
      </c>
      <c r="E143" s="147" t="s">
        <v>189</v>
      </c>
      <c r="F143" s="148">
        <v>2030</v>
      </c>
      <c r="G143" s="143" t="s">
        <v>91</v>
      </c>
      <c r="H143" s="167"/>
      <c r="I143" s="167"/>
      <c r="J143" s="145">
        <f>SUMIFS('ABP RECs'!I:I,'ABP RECs'!$G:$G,'REC Deliveries by Group'!$F143)</f>
        <v>0</v>
      </c>
      <c r="K143" s="145">
        <f>SUMIFS('ABP RECs'!J:J,'ABP RECs'!$G:$G,'REC Deliveries by Group'!$F143)</f>
        <v>0</v>
      </c>
      <c r="L143" s="145">
        <f>SUMIFS('ABP RECs'!K:K,'ABP RECs'!$G:$G,'REC Deliveries by Group'!$F143)</f>
        <v>0</v>
      </c>
      <c r="M143" s="145">
        <f>SUMIFS('ABP RECs'!L:L,'ABP RECs'!$G:$G,'REC Deliveries by Group'!$F143)</f>
        <v>0</v>
      </c>
      <c r="N143" s="145">
        <f>SUMIFS('ABP RECs'!M:M,'ABP RECs'!$G:$G,'REC Deliveries by Group'!$F143)</f>
        <v>0</v>
      </c>
      <c r="O143" s="145">
        <f>SUMIFS('ABP RECs'!N:N,'ABP RECs'!$G:$G,'REC Deliveries by Group'!$F143)</f>
        <v>0</v>
      </c>
      <c r="P143" s="145">
        <f>SUMIFS('ABP RECs'!O:O,'ABP RECs'!$G:$G,'REC Deliveries by Group'!$F143)</f>
        <v>1905027.2010125511</v>
      </c>
      <c r="Q143" s="145">
        <f>SUMIFS('ABP RECs'!P:P,'ABP RECs'!$G:$G,'REC Deliveries by Group'!$F143)</f>
        <v>1896239.8225478106</v>
      </c>
      <c r="R143" s="145">
        <f>SUMIFS('ABP RECs'!Q:Q,'ABP RECs'!$G:$G,'REC Deliveries by Group'!$F143)</f>
        <v>2033572.3739591558</v>
      </c>
      <c r="S143" s="145">
        <f>SUMIFS('ABP RECs'!R:R,'ABP RECs'!$G:$G,'REC Deliveries by Group'!$F143)</f>
        <v>2023404.5120893603</v>
      </c>
      <c r="T143" s="145">
        <f>SUMIFS('ABP RECs'!S:S,'ABP RECs'!$G:$G,'REC Deliveries by Group'!$F143)</f>
        <v>2013287.4895289135</v>
      </c>
      <c r="U143" s="145">
        <f>SUMIFS('ABP RECs'!T:T,'ABP RECs'!$G:$G,'REC Deliveries by Group'!$F143)</f>
        <v>2003221.0520812692</v>
      </c>
      <c r="V143" s="145">
        <f>SUMIFS('ABP RECs'!U:U,'ABP RECs'!$G:$G,'REC Deliveries by Group'!$F143)</f>
        <v>1993204.9468208626</v>
      </c>
      <c r="W143" s="145">
        <f>SUMIFS('ABP RECs'!V:V,'ABP RECs'!$G:$G,'REC Deliveries by Group'!$F143)</f>
        <v>1983238.9220867583</v>
      </c>
      <c r="X143" s="145">
        <f>SUMIFS('ABP RECs'!W:W,'ABP RECs'!$G:$G,'REC Deliveries by Group'!$F143)</f>
        <v>1973322.7274763244</v>
      </c>
      <c r="Y143" s="145">
        <f>SUMIFS('ABP RECs'!X:X,'ABP RECs'!$G:$G,'REC Deliveries by Group'!$F143)</f>
        <v>1963456.1138389427</v>
      </c>
      <c r="Z143" s="145">
        <f>SUMIFS('ABP RECs'!Y:Y,'ABP RECs'!$G:$G,'REC Deliveries by Group'!$F143)</f>
        <v>1953638.8332697481</v>
      </c>
      <c r="AA143" s="145">
        <f>SUMIFS('ABP RECs'!Z:Z,'ABP RECs'!$G:$G,'REC Deliveries by Group'!$F143)</f>
        <v>1943870.6391033994</v>
      </c>
      <c r="AB143" s="145">
        <f>SUMIFS('ABP RECs'!AA:AA,'ABP RECs'!$G:$G,'REC Deliveries by Group'!$F143)</f>
        <v>1934151.2859078825</v>
      </c>
      <c r="AC143" s="145">
        <f>SUMIFS('ABP RECs'!AB:AB,'ABP RECs'!$G:$G,'REC Deliveries by Group'!$F143)</f>
        <v>1924480.5294783427</v>
      </c>
      <c r="AD143" s="145">
        <f>SUMIFS('ABP RECs'!AC:AC,'ABP RECs'!$G:$G,'REC Deliveries by Group'!$F143)</f>
        <v>1914858.1268309513</v>
      </c>
      <c r="AE143" s="145">
        <f>SUMIFS('ABP RECs'!AD:AD,'ABP RECs'!$G:$G,'REC Deliveries by Group'!$F143)</f>
        <v>661999.59045189898</v>
      </c>
    </row>
    <row r="144" spans="3:31" outlineLevel="1" x14ac:dyDescent="0.25">
      <c r="C144" s="141" t="s">
        <v>196</v>
      </c>
      <c r="D144" s="147" t="s">
        <v>119</v>
      </c>
      <c r="E144" s="147" t="s">
        <v>189</v>
      </c>
      <c r="F144" s="148">
        <v>2031</v>
      </c>
      <c r="G144" s="143" t="s">
        <v>91</v>
      </c>
      <c r="H144" s="167"/>
      <c r="I144" s="167"/>
      <c r="J144" s="145">
        <f>SUMIFS('ABP RECs'!I:I,'ABP RECs'!$G:$G,'REC Deliveries by Group'!$F144)</f>
        <v>0</v>
      </c>
      <c r="K144" s="145">
        <f>SUMIFS('ABP RECs'!J:J,'ABP RECs'!$G:$G,'REC Deliveries by Group'!$F144)</f>
        <v>0</v>
      </c>
      <c r="L144" s="145">
        <f>SUMIFS('ABP RECs'!K:K,'ABP RECs'!$G:$G,'REC Deliveries by Group'!$F144)</f>
        <v>0</v>
      </c>
      <c r="M144" s="145">
        <f>SUMIFS('ABP RECs'!L:L,'ABP RECs'!$G:$G,'REC Deliveries by Group'!$F144)</f>
        <v>0</v>
      </c>
      <c r="N144" s="145">
        <f>SUMIFS('ABP RECs'!M:M,'ABP RECs'!$G:$G,'REC Deliveries by Group'!$F144)</f>
        <v>0</v>
      </c>
      <c r="O144" s="145">
        <f>SUMIFS('ABP RECs'!N:N,'ABP RECs'!$G:$G,'REC Deliveries by Group'!$F144)</f>
        <v>0</v>
      </c>
      <c r="P144" s="145">
        <f>SUMIFS('ABP RECs'!O:O,'ABP RECs'!$G:$G,'REC Deliveries by Group'!$F144)</f>
        <v>0</v>
      </c>
      <c r="Q144" s="145">
        <f>SUMIFS('ABP RECs'!P:P,'ABP RECs'!$G:$G,'REC Deliveries by Group'!$F144)</f>
        <v>1270018.1340083673</v>
      </c>
      <c r="R144" s="145">
        <f>SUMIFS('ABP RECs'!Q:Q,'ABP RECs'!$G:$G,'REC Deliveries by Group'!$F144)</f>
        <v>1264159.8816985402</v>
      </c>
      <c r="S144" s="145">
        <f>SUMIFS('ABP RECs'!R:R,'ABP RECs'!$G:$G,'REC Deliveries by Group'!$F144)</f>
        <v>1355714.9159727707</v>
      </c>
      <c r="T144" s="145">
        <f>SUMIFS('ABP RECs'!S:S,'ABP RECs'!$G:$G,'REC Deliveries by Group'!$F144)</f>
        <v>1348936.3413929066</v>
      </c>
      <c r="U144" s="145">
        <f>SUMIFS('ABP RECs'!T:T,'ABP RECs'!$G:$G,'REC Deliveries by Group'!$F144)</f>
        <v>1342191.6596859421</v>
      </c>
      <c r="V144" s="145">
        <f>SUMIFS('ABP RECs'!U:U,'ABP RECs'!$G:$G,'REC Deliveries by Group'!$F144)</f>
        <v>1335480.7013875123</v>
      </c>
      <c r="W144" s="145">
        <f>SUMIFS('ABP RECs'!V:V,'ABP RECs'!$G:$G,'REC Deliveries by Group'!$F144)</f>
        <v>1328803.2978805751</v>
      </c>
      <c r="X144" s="145">
        <f>SUMIFS('ABP RECs'!W:W,'ABP RECs'!$G:$G,'REC Deliveries by Group'!$F144)</f>
        <v>1322159.281391172</v>
      </c>
      <c r="Y144" s="145">
        <f>SUMIFS('ABP RECs'!X:X,'ABP RECs'!$G:$G,'REC Deliveries by Group'!$F144)</f>
        <v>1315548.484984216</v>
      </c>
      <c r="Z144" s="145">
        <f>SUMIFS('ABP RECs'!Y:Y,'ABP RECs'!$G:$G,'REC Deliveries by Group'!$F144)</f>
        <v>1308970.7425592949</v>
      </c>
      <c r="AA144" s="145">
        <f>SUMIFS('ABP RECs'!Z:Z,'ABP RECs'!$G:$G,'REC Deliveries by Group'!$F144)</f>
        <v>1302425.8888464984</v>
      </c>
      <c r="AB144" s="145">
        <f>SUMIFS('ABP RECs'!AA:AA,'ABP RECs'!$G:$G,'REC Deliveries by Group'!$F144)</f>
        <v>1295913.759402266</v>
      </c>
      <c r="AC144" s="145">
        <f>SUMIFS('ABP RECs'!AB:AB,'ABP RECs'!$G:$G,'REC Deliveries by Group'!$F144)</f>
        <v>1289434.1906052546</v>
      </c>
      <c r="AD144" s="145">
        <f>SUMIFS('ABP RECs'!AC:AC,'ABP RECs'!$G:$G,'REC Deliveries by Group'!$F144)</f>
        <v>1282987.0196522283</v>
      </c>
      <c r="AE144" s="145">
        <f>SUMIFS('ABP RECs'!AD:AD,'ABP RECs'!$G:$G,'REC Deliveries by Group'!$F144)</f>
        <v>1276572.0845539672</v>
      </c>
    </row>
    <row r="145" spans="3:31" outlineLevel="1" x14ac:dyDescent="0.25">
      <c r="C145" s="141" t="s">
        <v>196</v>
      </c>
      <c r="D145" s="147" t="s">
        <v>119</v>
      </c>
      <c r="E145" s="147" t="s">
        <v>189</v>
      </c>
      <c r="F145" s="148">
        <v>2032</v>
      </c>
      <c r="G145" s="143" t="s">
        <v>91</v>
      </c>
      <c r="H145" s="167"/>
      <c r="I145" s="167"/>
      <c r="J145" s="145">
        <f>SUMIFS('ABP RECs'!I:I,'ABP RECs'!$G:$G,'REC Deliveries by Group'!$F145)</f>
        <v>0</v>
      </c>
      <c r="K145" s="145">
        <f>SUMIFS('ABP RECs'!J:J,'ABP RECs'!$G:$G,'REC Deliveries by Group'!$F145)</f>
        <v>0</v>
      </c>
      <c r="L145" s="145">
        <f>SUMIFS('ABP RECs'!K:K,'ABP RECs'!$G:$G,'REC Deliveries by Group'!$F145)</f>
        <v>0</v>
      </c>
      <c r="M145" s="145">
        <f>SUMIFS('ABP RECs'!L:L,'ABP RECs'!$G:$G,'REC Deliveries by Group'!$F145)</f>
        <v>0</v>
      </c>
      <c r="N145" s="145">
        <f>SUMIFS('ABP RECs'!M:M,'ABP RECs'!$G:$G,'REC Deliveries by Group'!$F145)</f>
        <v>0</v>
      </c>
      <c r="O145" s="145">
        <f>SUMIFS('ABP RECs'!N:N,'ABP RECs'!$G:$G,'REC Deliveries by Group'!$F145)</f>
        <v>0</v>
      </c>
      <c r="P145" s="145">
        <f>SUMIFS('ABP RECs'!O:O,'ABP RECs'!$G:$G,'REC Deliveries by Group'!$F145)</f>
        <v>0</v>
      </c>
      <c r="Q145" s="145">
        <f>SUMIFS('ABP RECs'!P:P,'ABP RECs'!$G:$G,'REC Deliveries by Group'!$F145)</f>
        <v>0</v>
      </c>
      <c r="R145" s="145">
        <f>SUMIFS('ABP RECs'!Q:Q,'ABP RECs'!$G:$G,'REC Deliveries by Group'!$F145)</f>
        <v>1270018.1340083673</v>
      </c>
      <c r="S145" s="145">
        <f>SUMIFS('ABP RECs'!R:R,'ABP RECs'!$G:$G,'REC Deliveries by Group'!$F145)</f>
        <v>1264159.8816985402</v>
      </c>
      <c r="T145" s="145">
        <f>SUMIFS('ABP RECs'!S:S,'ABP RECs'!$G:$G,'REC Deliveries by Group'!$F145)</f>
        <v>1355714.9159727707</v>
      </c>
      <c r="U145" s="145">
        <f>SUMIFS('ABP RECs'!T:T,'ABP RECs'!$G:$G,'REC Deliveries by Group'!$F145)</f>
        <v>1348936.3413929066</v>
      </c>
      <c r="V145" s="145">
        <f>SUMIFS('ABP RECs'!U:U,'ABP RECs'!$G:$G,'REC Deliveries by Group'!$F145)</f>
        <v>1342191.6596859421</v>
      </c>
      <c r="W145" s="145">
        <f>SUMIFS('ABP RECs'!V:V,'ABP RECs'!$G:$G,'REC Deliveries by Group'!$F145)</f>
        <v>1335480.7013875123</v>
      </c>
      <c r="X145" s="145">
        <f>SUMIFS('ABP RECs'!W:W,'ABP RECs'!$G:$G,'REC Deliveries by Group'!$F145)</f>
        <v>1328803.2978805751</v>
      </c>
      <c r="Y145" s="145">
        <f>SUMIFS('ABP RECs'!X:X,'ABP RECs'!$G:$G,'REC Deliveries by Group'!$F145)</f>
        <v>1322159.281391172</v>
      </c>
      <c r="Z145" s="145">
        <f>SUMIFS('ABP RECs'!Y:Y,'ABP RECs'!$G:$G,'REC Deliveries by Group'!$F145)</f>
        <v>1315548.484984216</v>
      </c>
      <c r="AA145" s="145">
        <f>SUMIFS('ABP RECs'!Z:Z,'ABP RECs'!$G:$G,'REC Deliveries by Group'!$F145)</f>
        <v>1308970.7425592949</v>
      </c>
      <c r="AB145" s="145">
        <f>SUMIFS('ABP RECs'!AA:AA,'ABP RECs'!$G:$G,'REC Deliveries by Group'!$F145)</f>
        <v>1302425.8888464984</v>
      </c>
      <c r="AC145" s="145">
        <f>SUMIFS('ABP RECs'!AB:AB,'ABP RECs'!$G:$G,'REC Deliveries by Group'!$F145)</f>
        <v>1295913.759402266</v>
      </c>
      <c r="AD145" s="145">
        <f>SUMIFS('ABP RECs'!AC:AC,'ABP RECs'!$G:$G,'REC Deliveries by Group'!$F145)</f>
        <v>1289434.1906052546</v>
      </c>
      <c r="AE145" s="145">
        <f>SUMIFS('ABP RECs'!AD:AD,'ABP RECs'!$G:$G,'REC Deliveries by Group'!$F145)</f>
        <v>1282987.0196522283</v>
      </c>
    </row>
    <row r="146" spans="3:31" outlineLevel="1" x14ac:dyDescent="0.25">
      <c r="C146" s="141" t="s">
        <v>196</v>
      </c>
      <c r="D146" s="147" t="s">
        <v>119</v>
      </c>
      <c r="E146" s="147" t="s">
        <v>189</v>
      </c>
      <c r="F146" s="148">
        <v>2033</v>
      </c>
      <c r="G146" s="143" t="s">
        <v>91</v>
      </c>
      <c r="H146" s="167"/>
      <c r="I146" s="167"/>
      <c r="J146" s="145">
        <f>SUMIFS('ABP RECs'!I:I,'ABP RECs'!$G:$G,'REC Deliveries by Group'!$F146)</f>
        <v>0</v>
      </c>
      <c r="K146" s="145">
        <f>SUMIFS('ABP RECs'!J:J,'ABP RECs'!$G:$G,'REC Deliveries by Group'!$F146)</f>
        <v>0</v>
      </c>
      <c r="L146" s="145">
        <f>SUMIFS('ABP RECs'!K:K,'ABP RECs'!$G:$G,'REC Deliveries by Group'!$F146)</f>
        <v>0</v>
      </c>
      <c r="M146" s="145">
        <f>SUMIFS('ABP RECs'!L:L,'ABP RECs'!$G:$G,'REC Deliveries by Group'!$F146)</f>
        <v>0</v>
      </c>
      <c r="N146" s="145">
        <f>SUMIFS('ABP RECs'!M:M,'ABP RECs'!$G:$G,'REC Deliveries by Group'!$F146)</f>
        <v>0</v>
      </c>
      <c r="O146" s="145">
        <f>SUMIFS('ABP RECs'!N:N,'ABP RECs'!$G:$G,'REC Deliveries by Group'!$F146)</f>
        <v>0</v>
      </c>
      <c r="P146" s="145">
        <f>SUMIFS('ABP RECs'!O:O,'ABP RECs'!$G:$G,'REC Deliveries by Group'!$F146)</f>
        <v>0</v>
      </c>
      <c r="Q146" s="145">
        <f>SUMIFS('ABP RECs'!P:P,'ABP RECs'!$G:$G,'REC Deliveries by Group'!$F146)</f>
        <v>0</v>
      </c>
      <c r="R146" s="145">
        <f>SUMIFS('ABP RECs'!Q:Q,'ABP RECs'!$G:$G,'REC Deliveries by Group'!$F146)</f>
        <v>0</v>
      </c>
      <c r="S146" s="145">
        <f>SUMIFS('ABP RECs'!R:R,'ABP RECs'!$G:$G,'REC Deliveries by Group'!$F146)</f>
        <v>1270018.1340083673</v>
      </c>
      <c r="T146" s="145">
        <f>SUMIFS('ABP RECs'!S:S,'ABP RECs'!$G:$G,'REC Deliveries by Group'!$F146)</f>
        <v>1264159.8816985402</v>
      </c>
      <c r="U146" s="145">
        <f>SUMIFS('ABP RECs'!T:T,'ABP RECs'!$G:$G,'REC Deliveries by Group'!$F146)</f>
        <v>1355714.9159727707</v>
      </c>
      <c r="V146" s="145">
        <f>SUMIFS('ABP RECs'!U:U,'ABP RECs'!$G:$G,'REC Deliveries by Group'!$F146)</f>
        <v>1348936.3413929066</v>
      </c>
      <c r="W146" s="145">
        <f>SUMIFS('ABP RECs'!V:V,'ABP RECs'!$G:$G,'REC Deliveries by Group'!$F146)</f>
        <v>1342191.6596859421</v>
      </c>
      <c r="X146" s="145">
        <f>SUMIFS('ABP RECs'!W:W,'ABP RECs'!$G:$G,'REC Deliveries by Group'!$F146)</f>
        <v>1335480.7013875123</v>
      </c>
      <c r="Y146" s="145">
        <f>SUMIFS('ABP RECs'!X:X,'ABP RECs'!$G:$G,'REC Deliveries by Group'!$F146)</f>
        <v>1328803.2978805751</v>
      </c>
      <c r="Z146" s="145">
        <f>SUMIFS('ABP RECs'!Y:Y,'ABP RECs'!$G:$G,'REC Deliveries by Group'!$F146)</f>
        <v>1322159.281391172</v>
      </c>
      <c r="AA146" s="145">
        <f>SUMIFS('ABP RECs'!Z:Z,'ABP RECs'!$G:$G,'REC Deliveries by Group'!$F146)</f>
        <v>1315548.484984216</v>
      </c>
      <c r="AB146" s="145">
        <f>SUMIFS('ABP RECs'!AA:AA,'ABP RECs'!$G:$G,'REC Deliveries by Group'!$F146)</f>
        <v>1308970.7425592949</v>
      </c>
      <c r="AC146" s="145">
        <f>SUMIFS('ABP RECs'!AB:AB,'ABP RECs'!$G:$G,'REC Deliveries by Group'!$F146)</f>
        <v>1302425.8888464984</v>
      </c>
      <c r="AD146" s="145">
        <f>SUMIFS('ABP RECs'!AC:AC,'ABP RECs'!$G:$G,'REC Deliveries by Group'!$F146)</f>
        <v>1295913.759402266</v>
      </c>
      <c r="AE146" s="145">
        <f>SUMIFS('ABP RECs'!AD:AD,'ABP RECs'!$G:$G,'REC Deliveries by Group'!$F146)</f>
        <v>1289434.1906052546</v>
      </c>
    </row>
    <row r="147" spans="3:31" outlineLevel="1" x14ac:dyDescent="0.25">
      <c r="C147" s="141" t="s">
        <v>196</v>
      </c>
      <c r="D147" s="147" t="s">
        <v>119</v>
      </c>
      <c r="E147" s="147" t="s">
        <v>189</v>
      </c>
      <c r="F147" s="148">
        <v>2034</v>
      </c>
      <c r="G147" s="143" t="s">
        <v>91</v>
      </c>
      <c r="H147" s="167"/>
      <c r="I147" s="167"/>
      <c r="J147" s="145">
        <f>SUMIFS('ABP RECs'!I:I,'ABP RECs'!$G:$G,'REC Deliveries by Group'!$F147)</f>
        <v>0</v>
      </c>
      <c r="K147" s="145">
        <f>SUMIFS('ABP RECs'!J:J,'ABP RECs'!$G:$G,'REC Deliveries by Group'!$F147)</f>
        <v>0</v>
      </c>
      <c r="L147" s="145">
        <f>SUMIFS('ABP RECs'!K:K,'ABP RECs'!$G:$G,'REC Deliveries by Group'!$F147)</f>
        <v>0</v>
      </c>
      <c r="M147" s="145">
        <f>SUMIFS('ABP RECs'!L:L,'ABP RECs'!$G:$G,'REC Deliveries by Group'!$F147)</f>
        <v>0</v>
      </c>
      <c r="N147" s="145">
        <f>SUMIFS('ABP RECs'!M:M,'ABP RECs'!$G:$G,'REC Deliveries by Group'!$F147)</f>
        <v>0</v>
      </c>
      <c r="O147" s="145">
        <f>SUMIFS('ABP RECs'!N:N,'ABP RECs'!$G:$G,'REC Deliveries by Group'!$F147)</f>
        <v>0</v>
      </c>
      <c r="P147" s="145">
        <f>SUMIFS('ABP RECs'!O:O,'ABP RECs'!$G:$G,'REC Deliveries by Group'!$F147)</f>
        <v>0</v>
      </c>
      <c r="Q147" s="145">
        <f>SUMIFS('ABP RECs'!P:P,'ABP RECs'!$G:$G,'REC Deliveries by Group'!$F147)</f>
        <v>0</v>
      </c>
      <c r="R147" s="145">
        <f>SUMIFS('ABP RECs'!Q:Q,'ABP RECs'!$G:$G,'REC Deliveries by Group'!$F147)</f>
        <v>0</v>
      </c>
      <c r="S147" s="145">
        <f>SUMIFS('ABP RECs'!R:R,'ABP RECs'!$G:$G,'REC Deliveries by Group'!$F147)</f>
        <v>0</v>
      </c>
      <c r="T147" s="145">
        <f>SUMIFS('ABP RECs'!S:S,'ABP RECs'!$G:$G,'REC Deliveries by Group'!$F147)</f>
        <v>1270018.1340083673</v>
      </c>
      <c r="U147" s="145">
        <f>SUMIFS('ABP RECs'!T:T,'ABP RECs'!$G:$G,'REC Deliveries by Group'!$F147)</f>
        <v>1264159.8816985402</v>
      </c>
      <c r="V147" s="145">
        <f>SUMIFS('ABP RECs'!U:U,'ABP RECs'!$G:$G,'REC Deliveries by Group'!$F147)</f>
        <v>1355714.9159727707</v>
      </c>
      <c r="W147" s="145">
        <f>SUMIFS('ABP RECs'!V:V,'ABP RECs'!$G:$G,'REC Deliveries by Group'!$F147)</f>
        <v>1348936.3413929066</v>
      </c>
      <c r="X147" s="145">
        <f>SUMIFS('ABP RECs'!W:W,'ABP RECs'!$G:$G,'REC Deliveries by Group'!$F147)</f>
        <v>1342191.6596859421</v>
      </c>
      <c r="Y147" s="145">
        <f>SUMIFS('ABP RECs'!X:X,'ABP RECs'!$G:$G,'REC Deliveries by Group'!$F147)</f>
        <v>1335480.7013875123</v>
      </c>
      <c r="Z147" s="145">
        <f>SUMIFS('ABP RECs'!Y:Y,'ABP RECs'!$G:$G,'REC Deliveries by Group'!$F147)</f>
        <v>1328803.2978805751</v>
      </c>
      <c r="AA147" s="145">
        <f>SUMIFS('ABP RECs'!Z:Z,'ABP RECs'!$G:$G,'REC Deliveries by Group'!$F147)</f>
        <v>1322159.281391172</v>
      </c>
      <c r="AB147" s="145">
        <f>SUMIFS('ABP RECs'!AA:AA,'ABP RECs'!$G:$G,'REC Deliveries by Group'!$F147)</f>
        <v>1315548.484984216</v>
      </c>
      <c r="AC147" s="145">
        <f>SUMIFS('ABP RECs'!AB:AB,'ABP RECs'!$G:$G,'REC Deliveries by Group'!$F147)</f>
        <v>1308970.7425592949</v>
      </c>
      <c r="AD147" s="145">
        <f>SUMIFS('ABP RECs'!AC:AC,'ABP RECs'!$G:$G,'REC Deliveries by Group'!$F147)</f>
        <v>1302425.8888464984</v>
      </c>
      <c r="AE147" s="145">
        <f>SUMIFS('ABP RECs'!AD:AD,'ABP RECs'!$G:$G,'REC Deliveries by Group'!$F147)</f>
        <v>1295913.759402266</v>
      </c>
    </row>
    <row r="148" spans="3:31" outlineLevel="1" x14ac:dyDescent="0.25">
      <c r="C148" s="141" t="s">
        <v>196</v>
      </c>
      <c r="D148" s="147" t="s">
        <v>119</v>
      </c>
      <c r="E148" s="147" t="s">
        <v>189</v>
      </c>
      <c r="F148" s="148">
        <v>2035</v>
      </c>
      <c r="G148" s="143" t="s">
        <v>91</v>
      </c>
      <c r="H148" s="167"/>
      <c r="I148" s="167"/>
      <c r="J148" s="145">
        <f>SUMIFS('ABP RECs'!I:I,'ABP RECs'!$G:$G,'REC Deliveries by Group'!$F148)</f>
        <v>0</v>
      </c>
      <c r="K148" s="145">
        <f>SUMIFS('ABP RECs'!J:J,'ABP RECs'!$G:$G,'REC Deliveries by Group'!$F148)</f>
        <v>0</v>
      </c>
      <c r="L148" s="145">
        <f>SUMIFS('ABP RECs'!K:K,'ABP RECs'!$G:$G,'REC Deliveries by Group'!$F148)</f>
        <v>0</v>
      </c>
      <c r="M148" s="145">
        <f>SUMIFS('ABP RECs'!L:L,'ABP RECs'!$G:$G,'REC Deliveries by Group'!$F148)</f>
        <v>0</v>
      </c>
      <c r="N148" s="145">
        <f>SUMIFS('ABP RECs'!M:M,'ABP RECs'!$G:$G,'REC Deliveries by Group'!$F148)</f>
        <v>0</v>
      </c>
      <c r="O148" s="145">
        <f>SUMIFS('ABP RECs'!N:N,'ABP RECs'!$G:$G,'REC Deliveries by Group'!$F148)</f>
        <v>0</v>
      </c>
      <c r="P148" s="145">
        <f>SUMIFS('ABP RECs'!O:O,'ABP RECs'!$G:$G,'REC Deliveries by Group'!$F148)</f>
        <v>0</v>
      </c>
      <c r="Q148" s="145">
        <f>SUMIFS('ABP RECs'!P:P,'ABP RECs'!$G:$G,'REC Deliveries by Group'!$F148)</f>
        <v>0</v>
      </c>
      <c r="R148" s="145">
        <f>SUMIFS('ABP RECs'!Q:Q,'ABP RECs'!$G:$G,'REC Deliveries by Group'!$F148)</f>
        <v>0</v>
      </c>
      <c r="S148" s="145">
        <f>SUMIFS('ABP RECs'!R:R,'ABP RECs'!$G:$G,'REC Deliveries by Group'!$F148)</f>
        <v>0</v>
      </c>
      <c r="T148" s="145">
        <f>SUMIFS('ABP RECs'!S:S,'ABP RECs'!$G:$G,'REC Deliveries by Group'!$F148)</f>
        <v>0</v>
      </c>
      <c r="U148" s="145">
        <f>SUMIFS('ABP RECs'!T:T,'ABP RECs'!$G:$G,'REC Deliveries by Group'!$F148)</f>
        <v>1270018.1340083673</v>
      </c>
      <c r="V148" s="145">
        <f>SUMIFS('ABP RECs'!U:U,'ABP RECs'!$G:$G,'REC Deliveries by Group'!$F148)</f>
        <v>1264159.8816985402</v>
      </c>
      <c r="W148" s="145">
        <f>SUMIFS('ABP RECs'!V:V,'ABP RECs'!$G:$G,'REC Deliveries by Group'!$F148)</f>
        <v>1355714.9159727707</v>
      </c>
      <c r="X148" s="145">
        <f>SUMIFS('ABP RECs'!W:W,'ABP RECs'!$G:$G,'REC Deliveries by Group'!$F148)</f>
        <v>1348936.3413929066</v>
      </c>
      <c r="Y148" s="145">
        <f>SUMIFS('ABP RECs'!X:X,'ABP RECs'!$G:$G,'REC Deliveries by Group'!$F148)</f>
        <v>1342191.6596859421</v>
      </c>
      <c r="Z148" s="145">
        <f>SUMIFS('ABP RECs'!Y:Y,'ABP RECs'!$G:$G,'REC Deliveries by Group'!$F148)</f>
        <v>1335480.7013875123</v>
      </c>
      <c r="AA148" s="145">
        <f>SUMIFS('ABP RECs'!Z:Z,'ABP RECs'!$G:$G,'REC Deliveries by Group'!$F148)</f>
        <v>1328803.2978805751</v>
      </c>
      <c r="AB148" s="145">
        <f>SUMIFS('ABP RECs'!AA:AA,'ABP RECs'!$G:$G,'REC Deliveries by Group'!$F148)</f>
        <v>1322159.281391172</v>
      </c>
      <c r="AC148" s="145">
        <f>SUMIFS('ABP RECs'!AB:AB,'ABP RECs'!$G:$G,'REC Deliveries by Group'!$F148)</f>
        <v>1315548.484984216</v>
      </c>
      <c r="AD148" s="145">
        <f>SUMIFS('ABP RECs'!AC:AC,'ABP RECs'!$G:$G,'REC Deliveries by Group'!$F148)</f>
        <v>1308970.7425592949</v>
      </c>
      <c r="AE148" s="145">
        <f>SUMIFS('ABP RECs'!AD:AD,'ABP RECs'!$G:$G,'REC Deliveries by Group'!$F148)</f>
        <v>1302425.8888464984</v>
      </c>
    </row>
    <row r="149" spans="3:31" outlineLevel="1" x14ac:dyDescent="0.25">
      <c r="C149" s="141" t="s">
        <v>196</v>
      </c>
      <c r="D149" s="147" t="s">
        <v>119</v>
      </c>
      <c r="E149" s="147" t="s">
        <v>189</v>
      </c>
      <c r="F149" s="148">
        <v>2036</v>
      </c>
      <c r="G149" s="143" t="s">
        <v>91</v>
      </c>
      <c r="H149" s="167"/>
      <c r="I149" s="167"/>
      <c r="J149" s="145">
        <f>SUMIFS('ABP RECs'!I:I,'ABP RECs'!$G:$G,'REC Deliveries by Group'!$F149)</f>
        <v>0</v>
      </c>
      <c r="K149" s="145">
        <f>SUMIFS('ABP RECs'!J:J,'ABP RECs'!$G:$G,'REC Deliveries by Group'!$F149)</f>
        <v>0</v>
      </c>
      <c r="L149" s="145">
        <f>SUMIFS('ABP RECs'!K:K,'ABP RECs'!$G:$G,'REC Deliveries by Group'!$F149)</f>
        <v>0</v>
      </c>
      <c r="M149" s="145">
        <f>SUMIFS('ABP RECs'!L:L,'ABP RECs'!$G:$G,'REC Deliveries by Group'!$F149)</f>
        <v>0</v>
      </c>
      <c r="N149" s="145">
        <f>SUMIFS('ABP RECs'!M:M,'ABP RECs'!$G:$G,'REC Deliveries by Group'!$F149)</f>
        <v>0</v>
      </c>
      <c r="O149" s="145">
        <f>SUMIFS('ABP RECs'!N:N,'ABP RECs'!$G:$G,'REC Deliveries by Group'!$F149)</f>
        <v>0</v>
      </c>
      <c r="P149" s="145">
        <f>SUMIFS('ABP RECs'!O:O,'ABP RECs'!$G:$G,'REC Deliveries by Group'!$F149)</f>
        <v>0</v>
      </c>
      <c r="Q149" s="145">
        <f>SUMIFS('ABP RECs'!P:P,'ABP RECs'!$G:$G,'REC Deliveries by Group'!$F149)</f>
        <v>0</v>
      </c>
      <c r="R149" s="145">
        <f>SUMIFS('ABP RECs'!Q:Q,'ABP RECs'!$G:$G,'REC Deliveries by Group'!$F149)</f>
        <v>0</v>
      </c>
      <c r="S149" s="145">
        <f>SUMIFS('ABP RECs'!R:R,'ABP RECs'!$G:$G,'REC Deliveries by Group'!$F149)</f>
        <v>0</v>
      </c>
      <c r="T149" s="145">
        <f>SUMIFS('ABP RECs'!S:S,'ABP RECs'!$G:$G,'REC Deliveries by Group'!$F149)</f>
        <v>0</v>
      </c>
      <c r="U149" s="145">
        <f>SUMIFS('ABP RECs'!T:T,'ABP RECs'!$G:$G,'REC Deliveries by Group'!$F149)</f>
        <v>0</v>
      </c>
      <c r="V149" s="145">
        <f>SUMIFS('ABP RECs'!U:U,'ABP RECs'!$G:$G,'REC Deliveries by Group'!$F149)</f>
        <v>1270018.1340083673</v>
      </c>
      <c r="W149" s="145">
        <f>SUMIFS('ABP RECs'!V:V,'ABP RECs'!$G:$G,'REC Deliveries by Group'!$F149)</f>
        <v>1264159.8816985402</v>
      </c>
      <c r="X149" s="145">
        <f>SUMIFS('ABP RECs'!W:W,'ABP RECs'!$G:$G,'REC Deliveries by Group'!$F149)</f>
        <v>1355714.9159727707</v>
      </c>
      <c r="Y149" s="145">
        <f>SUMIFS('ABP RECs'!X:X,'ABP RECs'!$G:$G,'REC Deliveries by Group'!$F149)</f>
        <v>1348936.3413929066</v>
      </c>
      <c r="Z149" s="145">
        <f>SUMIFS('ABP RECs'!Y:Y,'ABP RECs'!$G:$G,'REC Deliveries by Group'!$F149)</f>
        <v>1342191.6596859421</v>
      </c>
      <c r="AA149" s="145">
        <f>SUMIFS('ABP RECs'!Z:Z,'ABP RECs'!$G:$G,'REC Deliveries by Group'!$F149)</f>
        <v>1335480.7013875123</v>
      </c>
      <c r="AB149" s="145">
        <f>SUMIFS('ABP RECs'!AA:AA,'ABP RECs'!$G:$G,'REC Deliveries by Group'!$F149)</f>
        <v>1328803.2978805751</v>
      </c>
      <c r="AC149" s="145">
        <f>SUMIFS('ABP RECs'!AB:AB,'ABP RECs'!$G:$G,'REC Deliveries by Group'!$F149)</f>
        <v>1322159.281391172</v>
      </c>
      <c r="AD149" s="145">
        <f>SUMIFS('ABP RECs'!AC:AC,'ABP RECs'!$G:$G,'REC Deliveries by Group'!$F149)</f>
        <v>1315548.484984216</v>
      </c>
      <c r="AE149" s="145">
        <f>SUMIFS('ABP RECs'!AD:AD,'ABP RECs'!$G:$G,'REC Deliveries by Group'!$F149)</f>
        <v>1308970.7425592949</v>
      </c>
    </row>
    <row r="150" spans="3:31" outlineLevel="1" x14ac:dyDescent="0.25">
      <c r="C150" s="141" t="s">
        <v>196</v>
      </c>
      <c r="D150" s="147" t="s">
        <v>119</v>
      </c>
      <c r="E150" s="147" t="s">
        <v>189</v>
      </c>
      <c r="F150" s="148">
        <v>2037</v>
      </c>
      <c r="G150" s="143" t="s">
        <v>91</v>
      </c>
      <c r="H150" s="167"/>
      <c r="I150" s="167"/>
      <c r="J150" s="145">
        <f>SUMIFS('ABP RECs'!I:I,'ABP RECs'!$G:$G,'REC Deliveries by Group'!$F150)</f>
        <v>0</v>
      </c>
      <c r="K150" s="145">
        <f>SUMIFS('ABP RECs'!J:J,'ABP RECs'!$G:$G,'REC Deliveries by Group'!$F150)</f>
        <v>0</v>
      </c>
      <c r="L150" s="145">
        <f>SUMIFS('ABP RECs'!K:K,'ABP RECs'!$G:$G,'REC Deliveries by Group'!$F150)</f>
        <v>0</v>
      </c>
      <c r="M150" s="145">
        <f>SUMIFS('ABP RECs'!L:L,'ABP RECs'!$G:$G,'REC Deliveries by Group'!$F150)</f>
        <v>0</v>
      </c>
      <c r="N150" s="145">
        <f>SUMIFS('ABP RECs'!M:M,'ABP RECs'!$G:$G,'REC Deliveries by Group'!$F150)</f>
        <v>0</v>
      </c>
      <c r="O150" s="145">
        <f>SUMIFS('ABP RECs'!N:N,'ABP RECs'!$G:$G,'REC Deliveries by Group'!$F150)</f>
        <v>0</v>
      </c>
      <c r="P150" s="145">
        <f>SUMIFS('ABP RECs'!O:O,'ABP RECs'!$G:$G,'REC Deliveries by Group'!$F150)</f>
        <v>0</v>
      </c>
      <c r="Q150" s="145">
        <f>SUMIFS('ABP RECs'!P:P,'ABP RECs'!$G:$G,'REC Deliveries by Group'!$F150)</f>
        <v>0</v>
      </c>
      <c r="R150" s="145">
        <f>SUMIFS('ABP RECs'!Q:Q,'ABP RECs'!$G:$G,'REC Deliveries by Group'!$F150)</f>
        <v>0</v>
      </c>
      <c r="S150" s="145">
        <f>SUMIFS('ABP RECs'!R:R,'ABP RECs'!$G:$G,'REC Deliveries by Group'!$F150)</f>
        <v>0</v>
      </c>
      <c r="T150" s="145">
        <f>SUMIFS('ABP RECs'!S:S,'ABP RECs'!$G:$G,'REC Deliveries by Group'!$F150)</f>
        <v>0</v>
      </c>
      <c r="U150" s="145">
        <f>SUMIFS('ABP RECs'!T:T,'ABP RECs'!$G:$G,'REC Deliveries by Group'!$F150)</f>
        <v>0</v>
      </c>
      <c r="V150" s="145">
        <f>SUMIFS('ABP RECs'!U:U,'ABP RECs'!$G:$G,'REC Deliveries by Group'!$F150)</f>
        <v>0</v>
      </c>
      <c r="W150" s="145">
        <f>SUMIFS('ABP RECs'!V:V,'ABP RECs'!$G:$G,'REC Deliveries by Group'!$F150)</f>
        <v>1270018.1340083673</v>
      </c>
      <c r="X150" s="145">
        <f>SUMIFS('ABP RECs'!W:W,'ABP RECs'!$G:$G,'REC Deliveries by Group'!$F150)</f>
        <v>1264159.8816985402</v>
      </c>
      <c r="Y150" s="145">
        <f>SUMIFS('ABP RECs'!X:X,'ABP RECs'!$G:$G,'REC Deliveries by Group'!$F150)</f>
        <v>1355714.9159727707</v>
      </c>
      <c r="Z150" s="145">
        <f>SUMIFS('ABP RECs'!Y:Y,'ABP RECs'!$G:$G,'REC Deliveries by Group'!$F150)</f>
        <v>1348936.3413929066</v>
      </c>
      <c r="AA150" s="145">
        <f>SUMIFS('ABP RECs'!Z:Z,'ABP RECs'!$G:$G,'REC Deliveries by Group'!$F150)</f>
        <v>1342191.6596859421</v>
      </c>
      <c r="AB150" s="145">
        <f>SUMIFS('ABP RECs'!AA:AA,'ABP RECs'!$G:$G,'REC Deliveries by Group'!$F150)</f>
        <v>1335480.7013875123</v>
      </c>
      <c r="AC150" s="145">
        <f>SUMIFS('ABP RECs'!AB:AB,'ABP RECs'!$G:$G,'REC Deliveries by Group'!$F150)</f>
        <v>1328803.2978805751</v>
      </c>
      <c r="AD150" s="145">
        <f>SUMIFS('ABP RECs'!AC:AC,'ABP RECs'!$G:$G,'REC Deliveries by Group'!$F150)</f>
        <v>1322159.281391172</v>
      </c>
      <c r="AE150" s="145">
        <f>SUMIFS('ABP RECs'!AD:AD,'ABP RECs'!$G:$G,'REC Deliveries by Group'!$F150)</f>
        <v>1315548.484984216</v>
      </c>
    </row>
    <row r="151" spans="3:31" outlineLevel="1" x14ac:dyDescent="0.25">
      <c r="C151" s="141" t="s">
        <v>196</v>
      </c>
      <c r="D151" s="147" t="s">
        <v>119</v>
      </c>
      <c r="E151" s="147" t="s">
        <v>189</v>
      </c>
      <c r="F151" s="148">
        <v>2038</v>
      </c>
      <c r="G151" s="143" t="s">
        <v>91</v>
      </c>
      <c r="H151" s="167"/>
      <c r="I151" s="167"/>
      <c r="J151" s="145">
        <f>SUMIFS('ABP RECs'!I:I,'ABP RECs'!$G:$G,'REC Deliveries by Group'!$F151)</f>
        <v>0</v>
      </c>
      <c r="K151" s="145">
        <f>SUMIFS('ABP RECs'!J:J,'ABP RECs'!$G:$G,'REC Deliveries by Group'!$F151)</f>
        <v>0</v>
      </c>
      <c r="L151" s="145">
        <f>SUMIFS('ABP RECs'!K:K,'ABP RECs'!$G:$G,'REC Deliveries by Group'!$F151)</f>
        <v>0</v>
      </c>
      <c r="M151" s="145">
        <f>SUMIFS('ABP RECs'!L:L,'ABP RECs'!$G:$G,'REC Deliveries by Group'!$F151)</f>
        <v>0</v>
      </c>
      <c r="N151" s="145">
        <f>SUMIFS('ABP RECs'!M:M,'ABP RECs'!$G:$G,'REC Deliveries by Group'!$F151)</f>
        <v>0</v>
      </c>
      <c r="O151" s="145">
        <f>SUMIFS('ABP RECs'!N:N,'ABP RECs'!$G:$G,'REC Deliveries by Group'!$F151)</f>
        <v>0</v>
      </c>
      <c r="P151" s="145">
        <f>SUMIFS('ABP RECs'!O:O,'ABP RECs'!$G:$G,'REC Deliveries by Group'!$F151)</f>
        <v>0</v>
      </c>
      <c r="Q151" s="145">
        <f>SUMIFS('ABP RECs'!P:P,'ABP RECs'!$G:$G,'REC Deliveries by Group'!$F151)</f>
        <v>0</v>
      </c>
      <c r="R151" s="145">
        <f>SUMIFS('ABP RECs'!Q:Q,'ABP RECs'!$G:$G,'REC Deliveries by Group'!$F151)</f>
        <v>0</v>
      </c>
      <c r="S151" s="145">
        <f>SUMIFS('ABP RECs'!R:R,'ABP RECs'!$G:$G,'REC Deliveries by Group'!$F151)</f>
        <v>0</v>
      </c>
      <c r="T151" s="145">
        <f>SUMIFS('ABP RECs'!S:S,'ABP RECs'!$G:$G,'REC Deliveries by Group'!$F151)</f>
        <v>0</v>
      </c>
      <c r="U151" s="145">
        <f>SUMIFS('ABP RECs'!T:T,'ABP RECs'!$G:$G,'REC Deliveries by Group'!$F151)</f>
        <v>0</v>
      </c>
      <c r="V151" s="145">
        <f>SUMIFS('ABP RECs'!U:U,'ABP RECs'!$G:$G,'REC Deliveries by Group'!$F151)</f>
        <v>0</v>
      </c>
      <c r="W151" s="145">
        <f>SUMIFS('ABP RECs'!V:V,'ABP RECs'!$G:$G,'REC Deliveries by Group'!$F151)</f>
        <v>0</v>
      </c>
      <c r="X151" s="145">
        <f>SUMIFS('ABP RECs'!W:W,'ABP RECs'!$G:$G,'REC Deliveries by Group'!$F151)</f>
        <v>1270018.1340083673</v>
      </c>
      <c r="Y151" s="145">
        <f>SUMIFS('ABP RECs'!X:X,'ABP RECs'!$G:$G,'REC Deliveries by Group'!$F151)</f>
        <v>1264159.8816985402</v>
      </c>
      <c r="Z151" s="145">
        <f>SUMIFS('ABP RECs'!Y:Y,'ABP RECs'!$G:$G,'REC Deliveries by Group'!$F151)</f>
        <v>1355714.9159727707</v>
      </c>
      <c r="AA151" s="145">
        <f>SUMIFS('ABP RECs'!Z:Z,'ABP RECs'!$G:$G,'REC Deliveries by Group'!$F151)</f>
        <v>1348936.3413929066</v>
      </c>
      <c r="AB151" s="145">
        <f>SUMIFS('ABP RECs'!AA:AA,'ABP RECs'!$G:$G,'REC Deliveries by Group'!$F151)</f>
        <v>1342191.6596859421</v>
      </c>
      <c r="AC151" s="145">
        <f>SUMIFS('ABP RECs'!AB:AB,'ABP RECs'!$G:$G,'REC Deliveries by Group'!$F151)</f>
        <v>1335480.7013875123</v>
      </c>
      <c r="AD151" s="145">
        <f>SUMIFS('ABP RECs'!AC:AC,'ABP RECs'!$G:$G,'REC Deliveries by Group'!$F151)</f>
        <v>1328803.2978805751</v>
      </c>
      <c r="AE151" s="145">
        <f>SUMIFS('ABP RECs'!AD:AD,'ABP RECs'!$G:$G,'REC Deliveries by Group'!$F151)</f>
        <v>1322159.281391172</v>
      </c>
    </row>
    <row r="152" spans="3:31" outlineLevel="1" x14ac:dyDescent="0.25">
      <c r="C152" s="141" t="s">
        <v>196</v>
      </c>
      <c r="D152" s="147" t="s">
        <v>119</v>
      </c>
      <c r="E152" s="147" t="s">
        <v>189</v>
      </c>
      <c r="F152" s="148">
        <v>2039</v>
      </c>
      <c r="G152" s="143" t="s">
        <v>91</v>
      </c>
      <c r="H152" s="167"/>
      <c r="I152" s="167"/>
      <c r="J152" s="145">
        <f>SUMIFS('ABP RECs'!I:I,'ABP RECs'!$G:$G,'REC Deliveries by Group'!$F152)</f>
        <v>0</v>
      </c>
      <c r="K152" s="145">
        <f>SUMIFS('ABP RECs'!J:J,'ABP RECs'!$G:$G,'REC Deliveries by Group'!$F152)</f>
        <v>0</v>
      </c>
      <c r="L152" s="145">
        <f>SUMIFS('ABP RECs'!K:K,'ABP RECs'!$G:$G,'REC Deliveries by Group'!$F152)</f>
        <v>0</v>
      </c>
      <c r="M152" s="145">
        <f>SUMIFS('ABP RECs'!L:L,'ABP RECs'!$G:$G,'REC Deliveries by Group'!$F152)</f>
        <v>0</v>
      </c>
      <c r="N152" s="145">
        <f>SUMIFS('ABP RECs'!M:M,'ABP RECs'!$G:$G,'REC Deliveries by Group'!$F152)</f>
        <v>0</v>
      </c>
      <c r="O152" s="145">
        <f>SUMIFS('ABP RECs'!N:N,'ABP RECs'!$G:$G,'REC Deliveries by Group'!$F152)</f>
        <v>0</v>
      </c>
      <c r="P152" s="145">
        <f>SUMIFS('ABP RECs'!O:O,'ABP RECs'!$G:$G,'REC Deliveries by Group'!$F152)</f>
        <v>0</v>
      </c>
      <c r="Q152" s="145">
        <f>SUMIFS('ABP RECs'!P:P,'ABP RECs'!$G:$G,'REC Deliveries by Group'!$F152)</f>
        <v>0</v>
      </c>
      <c r="R152" s="145">
        <f>SUMIFS('ABP RECs'!Q:Q,'ABP RECs'!$G:$G,'REC Deliveries by Group'!$F152)</f>
        <v>0</v>
      </c>
      <c r="S152" s="145">
        <f>SUMIFS('ABP RECs'!R:R,'ABP RECs'!$G:$G,'REC Deliveries by Group'!$F152)</f>
        <v>0</v>
      </c>
      <c r="T152" s="145">
        <f>SUMIFS('ABP RECs'!S:S,'ABP RECs'!$G:$G,'REC Deliveries by Group'!$F152)</f>
        <v>0</v>
      </c>
      <c r="U152" s="145">
        <f>SUMIFS('ABP RECs'!T:T,'ABP RECs'!$G:$G,'REC Deliveries by Group'!$F152)</f>
        <v>0</v>
      </c>
      <c r="V152" s="145">
        <f>SUMIFS('ABP RECs'!U:U,'ABP RECs'!$G:$G,'REC Deliveries by Group'!$F152)</f>
        <v>0</v>
      </c>
      <c r="W152" s="145">
        <f>SUMIFS('ABP RECs'!V:V,'ABP RECs'!$G:$G,'REC Deliveries by Group'!$F152)</f>
        <v>0</v>
      </c>
      <c r="X152" s="145">
        <f>SUMIFS('ABP RECs'!W:W,'ABP RECs'!$G:$G,'REC Deliveries by Group'!$F152)</f>
        <v>0</v>
      </c>
      <c r="Y152" s="145">
        <f>SUMIFS('ABP RECs'!X:X,'ABP RECs'!$G:$G,'REC Deliveries by Group'!$F152)</f>
        <v>1270018.1340083673</v>
      </c>
      <c r="Z152" s="145">
        <f>SUMIFS('ABP RECs'!Y:Y,'ABP RECs'!$G:$G,'REC Deliveries by Group'!$F152)</f>
        <v>1264159.8816985402</v>
      </c>
      <c r="AA152" s="145">
        <f>SUMIFS('ABP RECs'!Z:Z,'ABP RECs'!$G:$G,'REC Deliveries by Group'!$F152)</f>
        <v>1355714.9159727707</v>
      </c>
      <c r="AB152" s="145">
        <f>SUMIFS('ABP RECs'!AA:AA,'ABP RECs'!$G:$G,'REC Deliveries by Group'!$F152)</f>
        <v>1348936.3413929066</v>
      </c>
      <c r="AC152" s="145">
        <f>SUMIFS('ABP RECs'!AB:AB,'ABP RECs'!$G:$G,'REC Deliveries by Group'!$F152)</f>
        <v>1342191.6596859421</v>
      </c>
      <c r="AD152" s="145">
        <f>SUMIFS('ABP RECs'!AC:AC,'ABP RECs'!$G:$G,'REC Deliveries by Group'!$F152)</f>
        <v>1335480.7013875123</v>
      </c>
      <c r="AE152" s="145">
        <f>SUMIFS('ABP RECs'!AD:AD,'ABP RECs'!$G:$G,'REC Deliveries by Group'!$F152)</f>
        <v>1328803.2978805751</v>
      </c>
    </row>
    <row r="153" spans="3:31" outlineLevel="1" x14ac:dyDescent="0.25">
      <c r="C153" s="141" t="s">
        <v>196</v>
      </c>
      <c r="D153" s="147" t="s">
        <v>119</v>
      </c>
      <c r="E153" s="147" t="s">
        <v>189</v>
      </c>
      <c r="F153" s="148">
        <v>2040</v>
      </c>
      <c r="G153" s="143" t="s">
        <v>91</v>
      </c>
      <c r="H153" s="167"/>
      <c r="I153" s="167"/>
      <c r="J153" s="145">
        <f>SUMIFS('ABP RECs'!I:I,'ABP RECs'!$G:$G,'REC Deliveries by Group'!$F153)</f>
        <v>0</v>
      </c>
      <c r="K153" s="145">
        <f>SUMIFS('ABP RECs'!J:J,'ABP RECs'!$G:$G,'REC Deliveries by Group'!$F153)</f>
        <v>0</v>
      </c>
      <c r="L153" s="145">
        <f>SUMIFS('ABP RECs'!K:K,'ABP RECs'!$G:$G,'REC Deliveries by Group'!$F153)</f>
        <v>0</v>
      </c>
      <c r="M153" s="145">
        <f>SUMIFS('ABP RECs'!L:L,'ABP RECs'!$G:$G,'REC Deliveries by Group'!$F153)</f>
        <v>0</v>
      </c>
      <c r="N153" s="145">
        <f>SUMIFS('ABP RECs'!M:M,'ABP RECs'!$G:$G,'REC Deliveries by Group'!$F153)</f>
        <v>0</v>
      </c>
      <c r="O153" s="145">
        <f>SUMIFS('ABP RECs'!N:N,'ABP RECs'!$G:$G,'REC Deliveries by Group'!$F153)</f>
        <v>0</v>
      </c>
      <c r="P153" s="145">
        <f>SUMIFS('ABP RECs'!O:O,'ABP RECs'!$G:$G,'REC Deliveries by Group'!$F153)</f>
        <v>0</v>
      </c>
      <c r="Q153" s="145">
        <f>SUMIFS('ABP RECs'!P:P,'ABP RECs'!$G:$G,'REC Deliveries by Group'!$F153)</f>
        <v>0</v>
      </c>
      <c r="R153" s="145">
        <f>SUMIFS('ABP RECs'!Q:Q,'ABP RECs'!$G:$G,'REC Deliveries by Group'!$F153)</f>
        <v>0</v>
      </c>
      <c r="S153" s="145">
        <f>SUMIFS('ABP RECs'!R:R,'ABP RECs'!$G:$G,'REC Deliveries by Group'!$F153)</f>
        <v>0</v>
      </c>
      <c r="T153" s="145">
        <f>SUMIFS('ABP RECs'!S:S,'ABP RECs'!$G:$G,'REC Deliveries by Group'!$F153)</f>
        <v>0</v>
      </c>
      <c r="U153" s="145">
        <f>SUMIFS('ABP RECs'!T:T,'ABP RECs'!$G:$G,'REC Deliveries by Group'!$F153)</f>
        <v>0</v>
      </c>
      <c r="V153" s="145">
        <f>SUMIFS('ABP RECs'!U:U,'ABP RECs'!$G:$G,'REC Deliveries by Group'!$F153)</f>
        <v>0</v>
      </c>
      <c r="W153" s="145">
        <f>SUMIFS('ABP RECs'!V:V,'ABP RECs'!$G:$G,'REC Deliveries by Group'!$F153)</f>
        <v>0</v>
      </c>
      <c r="X153" s="145">
        <f>SUMIFS('ABP RECs'!W:W,'ABP RECs'!$G:$G,'REC Deliveries by Group'!$F153)</f>
        <v>0</v>
      </c>
      <c r="Y153" s="145">
        <f>SUMIFS('ABP RECs'!X:X,'ABP RECs'!$G:$G,'REC Deliveries by Group'!$F153)</f>
        <v>0</v>
      </c>
      <c r="Z153" s="145">
        <f>SUMIFS('ABP RECs'!Y:Y,'ABP RECs'!$G:$G,'REC Deliveries by Group'!$F153)</f>
        <v>1270018.1340083673</v>
      </c>
      <c r="AA153" s="145">
        <f>SUMIFS('ABP RECs'!Z:Z,'ABP RECs'!$G:$G,'REC Deliveries by Group'!$F153)</f>
        <v>1264159.8816985402</v>
      </c>
      <c r="AB153" s="145">
        <f>SUMIFS('ABP RECs'!AA:AA,'ABP RECs'!$G:$G,'REC Deliveries by Group'!$F153)</f>
        <v>1355714.9159727707</v>
      </c>
      <c r="AC153" s="145">
        <f>SUMIFS('ABP RECs'!AB:AB,'ABP RECs'!$G:$G,'REC Deliveries by Group'!$F153)</f>
        <v>1348936.3413929066</v>
      </c>
      <c r="AD153" s="145">
        <f>SUMIFS('ABP RECs'!AC:AC,'ABP RECs'!$G:$G,'REC Deliveries by Group'!$F153)</f>
        <v>1342191.6596859421</v>
      </c>
      <c r="AE153" s="145">
        <f>SUMIFS('ABP RECs'!AD:AD,'ABP RECs'!$G:$G,'REC Deliveries by Group'!$F153)</f>
        <v>1335480.7013875123</v>
      </c>
    </row>
    <row r="154" spans="3:31" outlineLevel="1" x14ac:dyDescent="0.25">
      <c r="C154" s="141" t="s">
        <v>196</v>
      </c>
      <c r="D154" s="147" t="s">
        <v>119</v>
      </c>
      <c r="E154" s="147" t="s">
        <v>189</v>
      </c>
      <c r="F154" s="148">
        <v>2041</v>
      </c>
      <c r="G154" s="143" t="s">
        <v>91</v>
      </c>
      <c r="H154" s="167"/>
      <c r="I154" s="167"/>
      <c r="J154" s="145">
        <f>SUMIFS('ABP RECs'!I:I,'ABP RECs'!$G:$G,'REC Deliveries by Group'!$F154)</f>
        <v>0</v>
      </c>
      <c r="K154" s="145">
        <f>SUMIFS('ABP RECs'!J:J,'ABP RECs'!$G:$G,'REC Deliveries by Group'!$F154)</f>
        <v>0</v>
      </c>
      <c r="L154" s="145">
        <f>SUMIFS('ABP RECs'!K:K,'ABP RECs'!$G:$G,'REC Deliveries by Group'!$F154)</f>
        <v>0</v>
      </c>
      <c r="M154" s="145">
        <f>SUMIFS('ABP RECs'!L:L,'ABP RECs'!$G:$G,'REC Deliveries by Group'!$F154)</f>
        <v>0</v>
      </c>
      <c r="N154" s="145">
        <f>SUMIFS('ABP RECs'!M:M,'ABP RECs'!$G:$G,'REC Deliveries by Group'!$F154)</f>
        <v>0</v>
      </c>
      <c r="O154" s="145">
        <f>SUMIFS('ABP RECs'!N:N,'ABP RECs'!$G:$G,'REC Deliveries by Group'!$F154)</f>
        <v>0</v>
      </c>
      <c r="P154" s="145">
        <f>SUMIFS('ABP RECs'!O:O,'ABP RECs'!$G:$G,'REC Deliveries by Group'!$F154)</f>
        <v>0</v>
      </c>
      <c r="Q154" s="145">
        <f>SUMIFS('ABP RECs'!P:P,'ABP RECs'!$G:$G,'REC Deliveries by Group'!$F154)</f>
        <v>0</v>
      </c>
      <c r="R154" s="145">
        <f>SUMIFS('ABP RECs'!Q:Q,'ABP RECs'!$G:$G,'REC Deliveries by Group'!$F154)</f>
        <v>0</v>
      </c>
      <c r="S154" s="145">
        <f>SUMIFS('ABP RECs'!R:R,'ABP RECs'!$G:$G,'REC Deliveries by Group'!$F154)</f>
        <v>0</v>
      </c>
      <c r="T154" s="145">
        <f>SUMIFS('ABP RECs'!S:S,'ABP RECs'!$G:$G,'REC Deliveries by Group'!$F154)</f>
        <v>0</v>
      </c>
      <c r="U154" s="145">
        <f>SUMIFS('ABP RECs'!T:T,'ABP RECs'!$G:$G,'REC Deliveries by Group'!$F154)</f>
        <v>0</v>
      </c>
      <c r="V154" s="145">
        <f>SUMIFS('ABP RECs'!U:U,'ABP RECs'!$G:$G,'REC Deliveries by Group'!$F154)</f>
        <v>0</v>
      </c>
      <c r="W154" s="145">
        <f>SUMIFS('ABP RECs'!V:V,'ABP RECs'!$G:$G,'REC Deliveries by Group'!$F154)</f>
        <v>0</v>
      </c>
      <c r="X154" s="145">
        <f>SUMIFS('ABP RECs'!W:W,'ABP RECs'!$G:$G,'REC Deliveries by Group'!$F154)</f>
        <v>0</v>
      </c>
      <c r="Y154" s="145">
        <f>SUMIFS('ABP RECs'!X:X,'ABP RECs'!$G:$G,'REC Deliveries by Group'!$F154)</f>
        <v>0</v>
      </c>
      <c r="Z154" s="145">
        <f>SUMIFS('ABP RECs'!Y:Y,'ABP RECs'!$G:$G,'REC Deliveries by Group'!$F154)</f>
        <v>0</v>
      </c>
      <c r="AA154" s="145">
        <f>SUMIFS('ABP RECs'!Z:Z,'ABP RECs'!$G:$G,'REC Deliveries by Group'!$F154)</f>
        <v>1270018.1340083673</v>
      </c>
      <c r="AB154" s="145">
        <f>SUMIFS('ABP RECs'!AA:AA,'ABP RECs'!$G:$G,'REC Deliveries by Group'!$F154)</f>
        <v>1264159.8816985402</v>
      </c>
      <c r="AC154" s="145">
        <f>SUMIFS('ABP RECs'!AB:AB,'ABP RECs'!$G:$G,'REC Deliveries by Group'!$F154)</f>
        <v>1355714.9159727707</v>
      </c>
      <c r="AD154" s="145">
        <f>SUMIFS('ABP RECs'!AC:AC,'ABP RECs'!$G:$G,'REC Deliveries by Group'!$F154)</f>
        <v>1348936.3413929066</v>
      </c>
      <c r="AE154" s="145">
        <f>SUMIFS('ABP RECs'!AD:AD,'ABP RECs'!$G:$G,'REC Deliveries by Group'!$F154)</f>
        <v>1342191.6596859421</v>
      </c>
    </row>
    <row r="155" spans="3:31" outlineLevel="1" x14ac:dyDescent="0.25">
      <c r="C155" s="141" t="s">
        <v>196</v>
      </c>
      <c r="D155" s="147" t="s">
        <v>119</v>
      </c>
      <c r="E155" s="147" t="s">
        <v>189</v>
      </c>
      <c r="F155" s="148">
        <v>2042</v>
      </c>
      <c r="G155" s="143" t="s">
        <v>91</v>
      </c>
      <c r="H155" s="167"/>
      <c r="I155" s="167"/>
      <c r="J155" s="145">
        <f>SUMIFS('ABP RECs'!I:I,'ABP RECs'!$G:$G,'REC Deliveries by Group'!$F155)</f>
        <v>0</v>
      </c>
      <c r="K155" s="145">
        <f>SUMIFS('ABP RECs'!J:J,'ABP RECs'!$G:$G,'REC Deliveries by Group'!$F155)</f>
        <v>0</v>
      </c>
      <c r="L155" s="145">
        <f>SUMIFS('ABP RECs'!K:K,'ABP RECs'!$G:$G,'REC Deliveries by Group'!$F155)</f>
        <v>0</v>
      </c>
      <c r="M155" s="145">
        <f>SUMIFS('ABP RECs'!L:L,'ABP RECs'!$G:$G,'REC Deliveries by Group'!$F155)</f>
        <v>0</v>
      </c>
      <c r="N155" s="145">
        <f>SUMIFS('ABP RECs'!M:M,'ABP RECs'!$G:$G,'REC Deliveries by Group'!$F155)</f>
        <v>0</v>
      </c>
      <c r="O155" s="145">
        <f>SUMIFS('ABP RECs'!N:N,'ABP RECs'!$G:$G,'REC Deliveries by Group'!$F155)</f>
        <v>0</v>
      </c>
      <c r="P155" s="145">
        <f>SUMIFS('ABP RECs'!O:O,'ABP RECs'!$G:$G,'REC Deliveries by Group'!$F155)</f>
        <v>0</v>
      </c>
      <c r="Q155" s="145">
        <f>SUMIFS('ABP RECs'!P:P,'ABP RECs'!$G:$G,'REC Deliveries by Group'!$F155)</f>
        <v>0</v>
      </c>
      <c r="R155" s="145">
        <f>SUMIFS('ABP RECs'!Q:Q,'ABP RECs'!$G:$G,'REC Deliveries by Group'!$F155)</f>
        <v>0</v>
      </c>
      <c r="S155" s="145">
        <f>SUMIFS('ABP RECs'!R:R,'ABP RECs'!$G:$G,'REC Deliveries by Group'!$F155)</f>
        <v>0</v>
      </c>
      <c r="T155" s="145">
        <f>SUMIFS('ABP RECs'!S:S,'ABP RECs'!$G:$G,'REC Deliveries by Group'!$F155)</f>
        <v>0</v>
      </c>
      <c r="U155" s="145">
        <f>SUMIFS('ABP RECs'!T:T,'ABP RECs'!$G:$G,'REC Deliveries by Group'!$F155)</f>
        <v>0</v>
      </c>
      <c r="V155" s="145">
        <f>SUMIFS('ABP RECs'!U:U,'ABP RECs'!$G:$G,'REC Deliveries by Group'!$F155)</f>
        <v>0</v>
      </c>
      <c r="W155" s="145">
        <f>SUMIFS('ABP RECs'!V:V,'ABP RECs'!$G:$G,'REC Deliveries by Group'!$F155)</f>
        <v>0</v>
      </c>
      <c r="X155" s="145">
        <f>SUMIFS('ABP RECs'!W:W,'ABP RECs'!$G:$G,'REC Deliveries by Group'!$F155)</f>
        <v>0</v>
      </c>
      <c r="Y155" s="145">
        <f>SUMIFS('ABP RECs'!X:X,'ABP RECs'!$G:$G,'REC Deliveries by Group'!$F155)</f>
        <v>0</v>
      </c>
      <c r="Z155" s="145">
        <f>SUMIFS('ABP RECs'!Y:Y,'ABP RECs'!$G:$G,'REC Deliveries by Group'!$F155)</f>
        <v>0</v>
      </c>
      <c r="AA155" s="145">
        <f>SUMIFS('ABP RECs'!Z:Z,'ABP RECs'!$G:$G,'REC Deliveries by Group'!$F155)</f>
        <v>0</v>
      </c>
      <c r="AB155" s="145">
        <f>SUMIFS('ABP RECs'!AA:AA,'ABP RECs'!$G:$G,'REC Deliveries by Group'!$F155)</f>
        <v>1270018.1340083673</v>
      </c>
      <c r="AC155" s="145">
        <f>SUMIFS('ABP RECs'!AB:AB,'ABP RECs'!$G:$G,'REC Deliveries by Group'!$F155)</f>
        <v>1264159.8816985402</v>
      </c>
      <c r="AD155" s="145">
        <f>SUMIFS('ABP RECs'!AC:AC,'ABP RECs'!$G:$G,'REC Deliveries by Group'!$F155)</f>
        <v>1355714.9159727707</v>
      </c>
      <c r="AE155" s="145">
        <f>SUMIFS('ABP RECs'!AD:AD,'ABP RECs'!$G:$G,'REC Deliveries by Group'!$F155)</f>
        <v>1348936.3413929066</v>
      </c>
    </row>
    <row r="156" spans="3:31" outlineLevel="1" x14ac:dyDescent="0.25">
      <c r="C156" s="141" t="s">
        <v>196</v>
      </c>
      <c r="D156" s="147" t="s">
        <v>119</v>
      </c>
      <c r="E156" s="147" t="s">
        <v>189</v>
      </c>
      <c r="F156" s="148">
        <v>2043</v>
      </c>
      <c r="G156" s="143" t="s">
        <v>91</v>
      </c>
      <c r="H156" s="167"/>
      <c r="I156" s="167"/>
      <c r="J156" s="145">
        <f>SUMIFS('ABP RECs'!I:I,'ABP RECs'!$G:$G,'REC Deliveries by Group'!$F156)</f>
        <v>0</v>
      </c>
      <c r="K156" s="145">
        <f>SUMIFS('ABP RECs'!J:J,'ABP RECs'!$G:$G,'REC Deliveries by Group'!$F156)</f>
        <v>0</v>
      </c>
      <c r="L156" s="145">
        <f>SUMIFS('ABP RECs'!K:K,'ABP RECs'!$G:$G,'REC Deliveries by Group'!$F156)</f>
        <v>0</v>
      </c>
      <c r="M156" s="145">
        <f>SUMIFS('ABP RECs'!L:L,'ABP RECs'!$G:$G,'REC Deliveries by Group'!$F156)</f>
        <v>0</v>
      </c>
      <c r="N156" s="145">
        <f>SUMIFS('ABP RECs'!M:M,'ABP RECs'!$G:$G,'REC Deliveries by Group'!$F156)</f>
        <v>0</v>
      </c>
      <c r="O156" s="145">
        <f>SUMIFS('ABP RECs'!N:N,'ABP RECs'!$G:$G,'REC Deliveries by Group'!$F156)</f>
        <v>0</v>
      </c>
      <c r="P156" s="145">
        <f>SUMIFS('ABP RECs'!O:O,'ABP RECs'!$G:$G,'REC Deliveries by Group'!$F156)</f>
        <v>0</v>
      </c>
      <c r="Q156" s="145">
        <f>SUMIFS('ABP RECs'!P:P,'ABP RECs'!$G:$G,'REC Deliveries by Group'!$F156)</f>
        <v>0</v>
      </c>
      <c r="R156" s="145">
        <f>SUMIFS('ABP RECs'!Q:Q,'ABP RECs'!$G:$G,'REC Deliveries by Group'!$F156)</f>
        <v>0</v>
      </c>
      <c r="S156" s="145">
        <f>SUMIFS('ABP RECs'!R:R,'ABP RECs'!$G:$G,'REC Deliveries by Group'!$F156)</f>
        <v>0</v>
      </c>
      <c r="T156" s="145">
        <f>SUMIFS('ABP RECs'!S:S,'ABP RECs'!$G:$G,'REC Deliveries by Group'!$F156)</f>
        <v>0</v>
      </c>
      <c r="U156" s="145">
        <f>SUMIFS('ABP RECs'!T:T,'ABP RECs'!$G:$G,'REC Deliveries by Group'!$F156)</f>
        <v>0</v>
      </c>
      <c r="V156" s="145">
        <f>SUMIFS('ABP RECs'!U:U,'ABP RECs'!$G:$G,'REC Deliveries by Group'!$F156)</f>
        <v>0</v>
      </c>
      <c r="W156" s="145">
        <f>SUMIFS('ABP RECs'!V:V,'ABP RECs'!$G:$G,'REC Deliveries by Group'!$F156)</f>
        <v>0</v>
      </c>
      <c r="X156" s="145">
        <f>SUMIFS('ABP RECs'!W:W,'ABP RECs'!$G:$G,'REC Deliveries by Group'!$F156)</f>
        <v>0</v>
      </c>
      <c r="Y156" s="145">
        <f>SUMIFS('ABP RECs'!X:X,'ABP RECs'!$G:$G,'REC Deliveries by Group'!$F156)</f>
        <v>0</v>
      </c>
      <c r="Z156" s="145">
        <f>SUMIFS('ABP RECs'!Y:Y,'ABP RECs'!$G:$G,'REC Deliveries by Group'!$F156)</f>
        <v>0</v>
      </c>
      <c r="AA156" s="145">
        <f>SUMIFS('ABP RECs'!Z:Z,'ABP RECs'!$G:$G,'REC Deliveries by Group'!$F156)</f>
        <v>0</v>
      </c>
      <c r="AB156" s="145">
        <f>SUMIFS('ABP RECs'!AA:AA,'ABP RECs'!$G:$G,'REC Deliveries by Group'!$F156)</f>
        <v>0</v>
      </c>
      <c r="AC156" s="145">
        <f>SUMIFS('ABP RECs'!AB:AB,'ABP RECs'!$G:$G,'REC Deliveries by Group'!$F156)</f>
        <v>0</v>
      </c>
      <c r="AD156" s="145">
        <f>SUMIFS('ABP RECs'!AC:AC,'ABP RECs'!$G:$G,'REC Deliveries by Group'!$F156)</f>
        <v>0</v>
      </c>
      <c r="AE156" s="145">
        <f>SUMIFS('ABP RECs'!AD:AD,'ABP RECs'!$G:$G,'REC Deliveries by Group'!$F156)</f>
        <v>0</v>
      </c>
    </row>
    <row r="157" spans="3:31" outlineLevel="1" x14ac:dyDescent="0.25">
      <c r="C157" s="141" t="s">
        <v>196</v>
      </c>
      <c r="D157" s="147" t="s">
        <v>119</v>
      </c>
      <c r="E157" s="147" t="s">
        <v>189</v>
      </c>
      <c r="F157" s="148">
        <v>2044</v>
      </c>
      <c r="G157" s="143" t="s">
        <v>91</v>
      </c>
      <c r="H157" s="167"/>
      <c r="I157" s="167"/>
      <c r="J157" s="145">
        <f>SUMIFS('ABP RECs'!I:I,'ABP RECs'!$G:$G,'REC Deliveries by Group'!$F157)</f>
        <v>0</v>
      </c>
      <c r="K157" s="145">
        <f>SUMIFS('ABP RECs'!J:J,'ABP RECs'!$G:$G,'REC Deliveries by Group'!$F157)</f>
        <v>0</v>
      </c>
      <c r="L157" s="145">
        <f>SUMIFS('ABP RECs'!K:K,'ABP RECs'!$G:$G,'REC Deliveries by Group'!$F157)</f>
        <v>0</v>
      </c>
      <c r="M157" s="145">
        <f>SUMIFS('ABP RECs'!L:L,'ABP RECs'!$G:$G,'REC Deliveries by Group'!$F157)</f>
        <v>0</v>
      </c>
      <c r="N157" s="145">
        <f>SUMIFS('ABP RECs'!M:M,'ABP RECs'!$G:$G,'REC Deliveries by Group'!$F157)</f>
        <v>0</v>
      </c>
      <c r="O157" s="145">
        <f>SUMIFS('ABP RECs'!N:N,'ABP RECs'!$G:$G,'REC Deliveries by Group'!$F157)</f>
        <v>0</v>
      </c>
      <c r="P157" s="145">
        <f>SUMIFS('ABP RECs'!O:O,'ABP RECs'!$G:$G,'REC Deliveries by Group'!$F157)</f>
        <v>0</v>
      </c>
      <c r="Q157" s="145">
        <f>SUMIFS('ABP RECs'!P:P,'ABP RECs'!$G:$G,'REC Deliveries by Group'!$F157)</f>
        <v>0</v>
      </c>
      <c r="R157" s="145">
        <f>SUMIFS('ABP RECs'!Q:Q,'ABP RECs'!$G:$G,'REC Deliveries by Group'!$F157)</f>
        <v>0</v>
      </c>
      <c r="S157" s="145">
        <f>SUMIFS('ABP RECs'!R:R,'ABP RECs'!$G:$G,'REC Deliveries by Group'!$F157)</f>
        <v>0</v>
      </c>
      <c r="T157" s="145">
        <f>SUMIFS('ABP RECs'!S:S,'ABP RECs'!$G:$G,'REC Deliveries by Group'!$F157)</f>
        <v>0</v>
      </c>
      <c r="U157" s="145">
        <f>SUMIFS('ABP RECs'!T:T,'ABP RECs'!$G:$G,'REC Deliveries by Group'!$F157)</f>
        <v>0</v>
      </c>
      <c r="V157" s="145">
        <f>SUMIFS('ABP RECs'!U:U,'ABP RECs'!$G:$G,'REC Deliveries by Group'!$F157)</f>
        <v>0</v>
      </c>
      <c r="W157" s="145">
        <f>SUMIFS('ABP RECs'!V:V,'ABP RECs'!$G:$G,'REC Deliveries by Group'!$F157)</f>
        <v>0</v>
      </c>
      <c r="X157" s="145">
        <f>SUMIFS('ABP RECs'!W:W,'ABP RECs'!$G:$G,'REC Deliveries by Group'!$F157)</f>
        <v>0</v>
      </c>
      <c r="Y157" s="145">
        <f>SUMIFS('ABP RECs'!X:X,'ABP RECs'!$G:$G,'REC Deliveries by Group'!$F157)</f>
        <v>0</v>
      </c>
      <c r="Z157" s="145">
        <f>SUMIFS('ABP RECs'!Y:Y,'ABP RECs'!$G:$G,'REC Deliveries by Group'!$F157)</f>
        <v>0</v>
      </c>
      <c r="AA157" s="145">
        <f>SUMIFS('ABP RECs'!Z:Z,'ABP RECs'!$G:$G,'REC Deliveries by Group'!$F157)</f>
        <v>0</v>
      </c>
      <c r="AB157" s="145">
        <f>SUMIFS('ABP RECs'!AA:AA,'ABP RECs'!$G:$G,'REC Deliveries by Group'!$F157)</f>
        <v>0</v>
      </c>
      <c r="AC157" s="145">
        <f>SUMIFS('ABP RECs'!AB:AB,'ABP RECs'!$G:$G,'REC Deliveries by Group'!$F157)</f>
        <v>0</v>
      </c>
      <c r="AD157" s="145">
        <f>SUMIFS('ABP RECs'!AC:AC,'ABP RECs'!$G:$G,'REC Deliveries by Group'!$F157)</f>
        <v>0</v>
      </c>
      <c r="AE157" s="145">
        <f>SUMIFS('ABP RECs'!AD:AD,'ABP RECs'!$G:$G,'REC Deliveries by Group'!$F157)</f>
        <v>0</v>
      </c>
    </row>
    <row r="158" spans="3:31" outlineLevel="1" x14ac:dyDescent="0.25">
      <c r="C158" s="141" t="s">
        <v>196</v>
      </c>
      <c r="D158" s="147" t="s">
        <v>119</v>
      </c>
      <c r="E158" s="147" t="s">
        <v>189</v>
      </c>
      <c r="F158" s="148">
        <v>2045</v>
      </c>
      <c r="G158" s="143" t="s">
        <v>91</v>
      </c>
      <c r="H158" s="167"/>
      <c r="I158" s="167"/>
      <c r="J158" s="145">
        <f>SUMIFS('ABP RECs'!I:I,'ABP RECs'!$G:$G,'REC Deliveries by Group'!$F158)</f>
        <v>0</v>
      </c>
      <c r="K158" s="145">
        <f>SUMIFS('ABP RECs'!J:J,'ABP RECs'!$G:$G,'REC Deliveries by Group'!$F158)</f>
        <v>0</v>
      </c>
      <c r="L158" s="145">
        <f>SUMIFS('ABP RECs'!K:K,'ABP RECs'!$G:$G,'REC Deliveries by Group'!$F158)</f>
        <v>0</v>
      </c>
      <c r="M158" s="145">
        <f>SUMIFS('ABP RECs'!L:L,'ABP RECs'!$G:$G,'REC Deliveries by Group'!$F158)</f>
        <v>0</v>
      </c>
      <c r="N158" s="145">
        <f>SUMIFS('ABP RECs'!M:M,'ABP RECs'!$G:$G,'REC Deliveries by Group'!$F158)</f>
        <v>0</v>
      </c>
      <c r="O158" s="145">
        <f>SUMIFS('ABP RECs'!N:N,'ABP RECs'!$G:$G,'REC Deliveries by Group'!$F158)</f>
        <v>0</v>
      </c>
      <c r="P158" s="145">
        <f>SUMIFS('ABP RECs'!O:O,'ABP RECs'!$G:$G,'REC Deliveries by Group'!$F158)</f>
        <v>0</v>
      </c>
      <c r="Q158" s="145">
        <f>SUMIFS('ABP RECs'!P:P,'ABP RECs'!$G:$G,'REC Deliveries by Group'!$F158)</f>
        <v>0</v>
      </c>
      <c r="R158" s="145">
        <f>SUMIFS('ABP RECs'!Q:Q,'ABP RECs'!$G:$G,'REC Deliveries by Group'!$F158)</f>
        <v>0</v>
      </c>
      <c r="S158" s="145">
        <f>SUMIFS('ABP RECs'!R:R,'ABP RECs'!$G:$G,'REC Deliveries by Group'!$F158)</f>
        <v>0</v>
      </c>
      <c r="T158" s="145">
        <f>SUMIFS('ABP RECs'!S:S,'ABP RECs'!$G:$G,'REC Deliveries by Group'!$F158)</f>
        <v>0</v>
      </c>
      <c r="U158" s="145">
        <f>SUMIFS('ABP RECs'!T:T,'ABP RECs'!$G:$G,'REC Deliveries by Group'!$F158)</f>
        <v>0</v>
      </c>
      <c r="V158" s="145">
        <f>SUMIFS('ABP RECs'!U:U,'ABP RECs'!$G:$G,'REC Deliveries by Group'!$F158)</f>
        <v>0</v>
      </c>
      <c r="W158" s="145">
        <f>SUMIFS('ABP RECs'!V:V,'ABP RECs'!$G:$G,'REC Deliveries by Group'!$F158)</f>
        <v>0</v>
      </c>
      <c r="X158" s="145">
        <f>SUMIFS('ABP RECs'!W:W,'ABP RECs'!$G:$G,'REC Deliveries by Group'!$F158)</f>
        <v>0</v>
      </c>
      <c r="Y158" s="145">
        <f>SUMIFS('ABP RECs'!X:X,'ABP RECs'!$G:$G,'REC Deliveries by Group'!$F158)</f>
        <v>0</v>
      </c>
      <c r="Z158" s="145">
        <f>SUMIFS('ABP RECs'!Y:Y,'ABP RECs'!$G:$G,'REC Deliveries by Group'!$F158)</f>
        <v>0</v>
      </c>
      <c r="AA158" s="145">
        <f>SUMIFS('ABP RECs'!Z:Z,'ABP RECs'!$G:$G,'REC Deliveries by Group'!$F158)</f>
        <v>0</v>
      </c>
      <c r="AB158" s="145">
        <f>SUMIFS('ABP RECs'!AA:AA,'ABP RECs'!$G:$G,'REC Deliveries by Group'!$F158)</f>
        <v>0</v>
      </c>
      <c r="AC158" s="145">
        <f>SUMIFS('ABP RECs'!AB:AB,'ABP RECs'!$G:$G,'REC Deliveries by Group'!$F158)</f>
        <v>0</v>
      </c>
      <c r="AD158" s="145">
        <f>SUMIFS('ABP RECs'!AC:AC,'ABP RECs'!$G:$G,'REC Deliveries by Group'!$F158)</f>
        <v>0</v>
      </c>
      <c r="AE158" s="145">
        <f>SUMIFS('ABP RECs'!AD:AD,'ABP RECs'!$G:$G,'REC Deliveries by Group'!$F158)</f>
        <v>0</v>
      </c>
    </row>
    <row r="159" spans="3:31" outlineLevel="1" x14ac:dyDescent="0.25">
      <c r="C159" s="141" t="s">
        <v>196</v>
      </c>
      <c r="D159" s="147" t="s">
        <v>119</v>
      </c>
      <c r="E159" s="147" t="s">
        <v>189</v>
      </c>
      <c r="F159" s="148">
        <v>2046</v>
      </c>
      <c r="G159" s="143" t="s">
        <v>91</v>
      </c>
      <c r="H159" s="167"/>
      <c r="I159" s="167"/>
      <c r="J159" s="145">
        <f>SUMIFS('ABP RECs'!I:I,'ABP RECs'!$G:$G,'REC Deliveries by Group'!$F159)</f>
        <v>0</v>
      </c>
      <c r="K159" s="145">
        <f>SUMIFS('ABP RECs'!J:J,'ABP RECs'!$G:$G,'REC Deliveries by Group'!$F159)</f>
        <v>0</v>
      </c>
      <c r="L159" s="145">
        <f>SUMIFS('ABP RECs'!K:K,'ABP RECs'!$G:$G,'REC Deliveries by Group'!$F159)</f>
        <v>0</v>
      </c>
      <c r="M159" s="145">
        <f>SUMIFS('ABP RECs'!L:L,'ABP RECs'!$G:$G,'REC Deliveries by Group'!$F159)</f>
        <v>0</v>
      </c>
      <c r="N159" s="145">
        <f>SUMIFS('ABP RECs'!M:M,'ABP RECs'!$G:$G,'REC Deliveries by Group'!$F159)</f>
        <v>0</v>
      </c>
      <c r="O159" s="145">
        <f>SUMIFS('ABP RECs'!N:N,'ABP RECs'!$G:$G,'REC Deliveries by Group'!$F159)</f>
        <v>0</v>
      </c>
      <c r="P159" s="145">
        <f>SUMIFS('ABP RECs'!O:O,'ABP RECs'!$G:$G,'REC Deliveries by Group'!$F159)</f>
        <v>0</v>
      </c>
      <c r="Q159" s="145">
        <f>SUMIFS('ABP RECs'!P:P,'ABP RECs'!$G:$G,'REC Deliveries by Group'!$F159)</f>
        <v>0</v>
      </c>
      <c r="R159" s="145">
        <f>SUMIFS('ABP RECs'!Q:Q,'ABP RECs'!$G:$G,'REC Deliveries by Group'!$F159)</f>
        <v>0</v>
      </c>
      <c r="S159" s="145">
        <f>SUMIFS('ABP RECs'!R:R,'ABP RECs'!$G:$G,'REC Deliveries by Group'!$F159)</f>
        <v>0</v>
      </c>
      <c r="T159" s="145">
        <f>SUMIFS('ABP RECs'!S:S,'ABP RECs'!$G:$G,'REC Deliveries by Group'!$F159)</f>
        <v>0</v>
      </c>
      <c r="U159" s="145">
        <f>SUMIFS('ABP RECs'!T:T,'ABP RECs'!$G:$G,'REC Deliveries by Group'!$F159)</f>
        <v>0</v>
      </c>
      <c r="V159" s="145">
        <f>SUMIFS('ABP RECs'!U:U,'ABP RECs'!$G:$G,'REC Deliveries by Group'!$F159)</f>
        <v>0</v>
      </c>
      <c r="W159" s="145">
        <f>SUMIFS('ABP RECs'!V:V,'ABP RECs'!$G:$G,'REC Deliveries by Group'!$F159)</f>
        <v>0</v>
      </c>
      <c r="X159" s="145">
        <f>SUMIFS('ABP RECs'!W:W,'ABP RECs'!$G:$G,'REC Deliveries by Group'!$F159)</f>
        <v>0</v>
      </c>
      <c r="Y159" s="145">
        <f>SUMIFS('ABP RECs'!X:X,'ABP RECs'!$G:$G,'REC Deliveries by Group'!$F159)</f>
        <v>0</v>
      </c>
      <c r="Z159" s="145">
        <f>SUMIFS('ABP RECs'!Y:Y,'ABP RECs'!$G:$G,'REC Deliveries by Group'!$F159)</f>
        <v>0</v>
      </c>
      <c r="AA159" s="145">
        <f>SUMIFS('ABP RECs'!Z:Z,'ABP RECs'!$G:$G,'REC Deliveries by Group'!$F159)</f>
        <v>0</v>
      </c>
      <c r="AB159" s="145">
        <f>SUMIFS('ABP RECs'!AA:AA,'ABP RECs'!$G:$G,'REC Deliveries by Group'!$F159)</f>
        <v>0</v>
      </c>
      <c r="AC159" s="145">
        <f>SUMIFS('ABP RECs'!AB:AB,'ABP RECs'!$G:$G,'REC Deliveries by Group'!$F159)</f>
        <v>0</v>
      </c>
      <c r="AD159" s="145">
        <f>SUMIFS('ABP RECs'!AC:AC,'ABP RECs'!$G:$G,'REC Deliveries by Group'!$F159)</f>
        <v>0</v>
      </c>
      <c r="AE159" s="145">
        <f>SUMIFS('ABP RECs'!AD:AD,'ABP RECs'!$G:$G,'REC Deliveries by Group'!$F159)</f>
        <v>0</v>
      </c>
    </row>
    <row r="160" spans="3:31" outlineLevel="1" x14ac:dyDescent="0.25"/>
    <row r="161" spans="3:31" ht="13" x14ac:dyDescent="0.25">
      <c r="D161" s="135" t="s">
        <v>187</v>
      </c>
      <c r="E161" s="135"/>
      <c r="F161" s="136" t="s">
        <v>74</v>
      </c>
      <c r="G161" s="136" t="s">
        <v>14</v>
      </c>
      <c r="H161" s="135">
        <v>2022</v>
      </c>
      <c r="I161" s="135">
        <v>2023</v>
      </c>
      <c r="J161" s="135">
        <v>2024</v>
      </c>
      <c r="K161" s="135">
        <v>2025</v>
      </c>
      <c r="L161" s="135">
        <v>2026</v>
      </c>
      <c r="M161" s="135">
        <v>2027</v>
      </c>
      <c r="N161" s="135">
        <v>2028</v>
      </c>
      <c r="O161" s="135">
        <v>2029</v>
      </c>
      <c r="P161" s="135">
        <v>2030</v>
      </c>
      <c r="Q161" s="135">
        <v>2031</v>
      </c>
      <c r="R161" s="135">
        <v>2032</v>
      </c>
      <c r="S161" s="135">
        <v>2033</v>
      </c>
      <c r="T161" s="135">
        <v>2034</v>
      </c>
      <c r="U161" s="135">
        <v>2035</v>
      </c>
      <c r="V161" s="135">
        <v>2036</v>
      </c>
      <c r="W161" s="135">
        <v>2037</v>
      </c>
      <c r="X161" s="135">
        <v>2038</v>
      </c>
      <c r="Y161" s="135">
        <v>2039</v>
      </c>
      <c r="Z161" s="135">
        <v>2040</v>
      </c>
      <c r="AA161" s="135">
        <v>2041</v>
      </c>
      <c r="AB161" s="135">
        <v>2042</v>
      </c>
      <c r="AC161" s="135">
        <v>2043</v>
      </c>
      <c r="AD161" s="135">
        <v>2044</v>
      </c>
      <c r="AE161" s="135">
        <v>2045</v>
      </c>
    </row>
    <row r="162" spans="3:31" x14ac:dyDescent="0.25">
      <c r="C162" s="141" t="s">
        <v>198</v>
      </c>
      <c r="D162" s="149" t="s">
        <v>199</v>
      </c>
      <c r="E162" s="149" t="s">
        <v>121</v>
      </c>
      <c r="F162" s="150" t="s">
        <v>121</v>
      </c>
      <c r="G162" s="143" t="s">
        <v>91</v>
      </c>
      <c r="H162" s="140">
        <f>SUM(INDEX(RECs!$E$92:$M$117,MATCH('REC Deliveries by Group'!H$161&amp;"*",RECs!$D$92:$D$117,0),))</f>
        <v>17670.828859574001</v>
      </c>
      <c r="I162" s="140">
        <f>SUM(INDEX(RECs!$E$92:$M$117,MATCH('REC Deliveries by Group'!I$161&amp;"*",RECs!$D$92:$D$117,0),))</f>
        <v>33305.768129612879</v>
      </c>
      <c r="J162" s="140">
        <f>SUM(INDEX(RECs!$E$92:$M$117,MATCH('REC Deliveries by Group'!J$161&amp;"*",RECs!$D$92:$D$117,0),))</f>
        <v>44424.231357971708</v>
      </c>
      <c r="K162" s="140">
        <f>SUM(INDEX(RECs!$E$92:$M$117,MATCH('REC Deliveries by Group'!K$161&amp;"*",RECs!$D$92:$D$117,0),))</f>
        <v>58957.799785181851</v>
      </c>
      <c r="L162" s="140">
        <f>SUM(INDEX(RECs!$E$92:$M$117,MATCH('REC Deliveries by Group'!L$161&amp;"*",RECs!$D$92:$D$117,0),))</f>
        <v>81805.795720352995</v>
      </c>
      <c r="M162" s="140">
        <f>SUM(INDEX(RECs!$E$92:$M$117,MATCH('REC Deliveries by Group'!M$161&amp;"*",RECs!$D$92:$D$117,0),))</f>
        <v>79009.088527296786</v>
      </c>
      <c r="N162" s="140">
        <f>SUM(INDEX(RECs!$E$92:$M$117,MATCH('REC Deliveries by Group'!N$161&amp;"*",RECs!$D$92:$D$117,0),))</f>
        <v>76672.473646656421</v>
      </c>
      <c r="O162" s="140">
        <f>SUM(INDEX(RECs!$E$92:$M$117,MATCH('REC Deliveries by Group'!O$161&amp;"*",RECs!$D$92:$D$117,0),))</f>
        <v>74761.033502193357</v>
      </c>
      <c r="P162" s="140">
        <f>SUM(INDEX(RECs!$E$92:$M$117,MATCH('REC Deliveries by Group'!P$161&amp;"*",RECs!$D$92:$D$117,0),))</f>
        <v>72738.565932874859</v>
      </c>
      <c r="Q162" s="140">
        <f>SUM(INDEX(RECs!$E$92:$M$117,MATCH('REC Deliveries by Group'!Q$161&amp;"*",RECs!$D$92:$D$117,0),))</f>
        <v>69585.234900623109</v>
      </c>
      <c r="R162" s="140">
        <f>SUM(INDEX(RECs!$E$92:$M$117,MATCH('REC Deliveries by Group'!R$161&amp;"*",RECs!$D$92:$D$117,0),))</f>
        <v>66033.870085333678</v>
      </c>
      <c r="S162" s="140">
        <f>SUM(INDEX(RECs!$E$92:$M$117,MATCH('REC Deliveries by Group'!S$161&amp;"*",RECs!$D$92:$D$117,0),))</f>
        <v>62483.714005560745</v>
      </c>
      <c r="T162" s="140">
        <f>SUM(INDEX(RECs!$E$92:$M$117,MATCH('REC Deliveries by Group'!T$161&amp;"*",RECs!$D$92:$D$117,0),))</f>
        <v>58023.559968897454</v>
      </c>
      <c r="U162" s="140">
        <f>SUM(INDEX(RECs!$E$92:$M$117,MATCH('REC Deliveries by Group'!U$161&amp;"*",RECs!$D$92:$D$117,0),))</f>
        <v>54000.175162825733</v>
      </c>
      <c r="V162" s="140">
        <f>SUM(INDEX(RECs!$E$92:$M$117,MATCH('REC Deliveries by Group'!V$161&amp;"*",RECs!$D$92:$D$117,0),))</f>
        <v>50252.769647364912</v>
      </c>
      <c r="W162" s="140">
        <f>SUM(INDEX(RECs!$E$92:$M$117,MATCH('REC Deliveries by Group'!W$161&amp;"*",RECs!$D$92:$D$117,0),))</f>
        <v>40200.598545034409</v>
      </c>
      <c r="X162" s="140">
        <f>SUM(INDEX(RECs!$E$92:$M$117,MATCH('REC Deliveries by Group'!X$161&amp;"*",RECs!$D$92:$D$117,0),))</f>
        <v>30791.097135183147</v>
      </c>
      <c r="Y162" s="140">
        <f>SUM(INDEX(RECs!$E$92:$M$117,MATCH('REC Deliveries by Group'!Y$161&amp;"*",RECs!$D$92:$D$117,0),))</f>
        <v>30425.717482201966</v>
      </c>
      <c r="Z162" s="140">
        <f>SUM(INDEX(RECs!$E$92:$M$117,MATCH('REC Deliveries by Group'!Z$161&amp;"*",RECs!$D$92:$D$117,0),))</f>
        <v>30345.631674072691</v>
      </c>
      <c r="AA162" s="140">
        <f>SUM(INDEX(RECs!$E$92:$M$117,MATCH('REC Deliveries by Group'!AA$161&amp;"*",RECs!$D$92:$D$117,0),))</f>
        <v>30237.59352894593</v>
      </c>
      <c r="AB162" s="140">
        <f>SUM(INDEX(RECs!$E$92:$M$117,MATCH('REC Deliveries by Group'!AB$161&amp;"*",RECs!$D$92:$D$117,0),))</f>
        <v>30194.268622701249</v>
      </c>
      <c r="AC162" s="140">
        <f>SUM(INDEX(RECs!$E$92:$M$117,MATCH('REC Deliveries by Group'!AC$161&amp;"*",RECs!$D$92:$D$117,0),))</f>
        <v>30143.928051583629</v>
      </c>
      <c r="AD162" s="140">
        <f>SUM(INDEX(RECs!$E$92:$M$117,MATCH('REC Deliveries by Group'!AD$161&amp;"*",RECs!$D$92:$D$117,0),))</f>
        <v>30086.989207492716</v>
      </c>
      <c r="AE162" s="140">
        <f>SUM(INDEX(RECs!$E$92:$M$117,MATCH('REC Deliveries by Group'!AE$161&amp;"*",RECs!$D$92:$D$117,0),))</f>
        <v>29972.033620579215</v>
      </c>
    </row>
    <row r="163" spans="3:31" x14ac:dyDescent="0.25">
      <c r="C163" s="141" t="s">
        <v>198</v>
      </c>
      <c r="D163" s="149" t="s">
        <v>199</v>
      </c>
      <c r="E163" s="149" t="s">
        <v>189</v>
      </c>
      <c r="F163" s="150">
        <v>2024</v>
      </c>
      <c r="G163" s="143" t="s">
        <v>91</v>
      </c>
      <c r="H163" s="145">
        <f>('REC Deliveries by Group'!H83/(1-SUMIFS('General Inputs'!$E$11:$AB$11,'General Inputs'!$E$7:$AB$7,'REC Deliveries by Group'!H$161)))*SUMIFS('General Inputs'!$E$11:$AB$11,'General Inputs'!$E$7:$AB$7,'REC Deliveries by Group'!H$161)</f>
        <v>0</v>
      </c>
      <c r="I163" s="145">
        <f>('REC Deliveries by Group'!I83/(1-SUMIFS('General Inputs'!$E$11:$AB$11,'General Inputs'!$E$7:$AB$7,'REC Deliveries by Group'!I$161)))*SUMIFS('General Inputs'!$E$11:$AB$11,'General Inputs'!$E$7:$AB$7,'REC Deliveries by Group'!I$161)</f>
        <v>0</v>
      </c>
      <c r="J163" s="145">
        <f>('REC Deliveries by Group'!J83/(1-SUMIFS('General Inputs'!$E$11:$AB$11,'General Inputs'!$E$7:$AB$7,'REC Deliveries by Group'!J$161)))*SUMIFS('General Inputs'!$E$11:$AB$11,'General Inputs'!$E$7:$AB$7,'REC Deliveries by Group'!J$161)</f>
        <v>0</v>
      </c>
      <c r="K163" s="145">
        <f>('REC Deliveries by Group'!K83/(1-SUMIFS('General Inputs'!$E$11:$AB$11,'General Inputs'!$E$7:$AB$7,'REC Deliveries by Group'!K$161)))*SUMIFS('General Inputs'!$E$11:$AB$11,'General Inputs'!$E$7:$AB$7,'REC Deliveries by Group'!K$161)</f>
        <v>0</v>
      </c>
      <c r="L163" s="145">
        <f>('REC Deliveries by Group'!L83/(1-SUMIFS('General Inputs'!$E$11:$AB$11,'General Inputs'!$E$7:$AB$7,'REC Deliveries by Group'!L$161)))*SUMIFS('General Inputs'!$E$11:$AB$11,'General Inputs'!$E$7:$AB$7,'REC Deliveries by Group'!L$161)</f>
        <v>0</v>
      </c>
      <c r="M163" s="145">
        <f>('REC Deliveries by Group'!M83/(1-SUMIFS('General Inputs'!$E$11:$AB$11,'General Inputs'!$E$7:$AB$7,'REC Deliveries by Group'!M$161)))*SUMIFS('General Inputs'!$E$11:$AB$11,'General Inputs'!$E$7:$AB$7,'REC Deliveries by Group'!M$161)</f>
        <v>0</v>
      </c>
      <c r="N163" s="145">
        <f>('REC Deliveries by Group'!N83/(1-SUMIFS('General Inputs'!$E$11:$AB$11,'General Inputs'!$E$7:$AB$7,'REC Deliveries by Group'!N$161)))*SUMIFS('General Inputs'!$E$11:$AB$11,'General Inputs'!$E$7:$AB$7,'REC Deliveries by Group'!N$161)</f>
        <v>0</v>
      </c>
      <c r="O163" s="145">
        <f>('REC Deliveries by Group'!O83/(1-SUMIFS('General Inputs'!$E$11:$AB$11,'General Inputs'!$E$7:$AB$7,'REC Deliveries by Group'!O$161)))*SUMIFS('General Inputs'!$E$11:$AB$11,'General Inputs'!$E$7:$AB$7,'REC Deliveries by Group'!O$161)</f>
        <v>0</v>
      </c>
      <c r="P163" s="145">
        <f>('REC Deliveries by Group'!P83/(1-SUMIFS('General Inputs'!$E$11:$AB$11,'General Inputs'!$E$7:$AB$7,'REC Deliveries by Group'!P$161)))*SUMIFS('General Inputs'!$E$11:$AB$11,'General Inputs'!$E$7:$AB$7,'REC Deliveries by Group'!P$161)</f>
        <v>0</v>
      </c>
      <c r="Q163" s="145">
        <f>('REC Deliveries by Group'!Q83/(1-SUMIFS('General Inputs'!$E$11:$AB$11,'General Inputs'!$E$7:$AB$7,'REC Deliveries by Group'!Q$161)))*SUMIFS('General Inputs'!$E$11:$AB$11,'General Inputs'!$E$7:$AB$7,'REC Deliveries by Group'!Q$161)</f>
        <v>0</v>
      </c>
      <c r="R163" s="145">
        <f>('REC Deliveries by Group'!R83/(1-SUMIFS('General Inputs'!$E$11:$AB$11,'General Inputs'!$E$7:$AB$7,'REC Deliveries by Group'!R$161)))*SUMIFS('General Inputs'!$E$11:$AB$11,'General Inputs'!$E$7:$AB$7,'REC Deliveries by Group'!R$161)</f>
        <v>0</v>
      </c>
      <c r="S163" s="145">
        <f>('REC Deliveries by Group'!S83/(1-SUMIFS('General Inputs'!$E$11:$AB$11,'General Inputs'!$E$7:$AB$7,'REC Deliveries by Group'!S$161)))*SUMIFS('General Inputs'!$E$11:$AB$11,'General Inputs'!$E$7:$AB$7,'REC Deliveries by Group'!S$161)</f>
        <v>0</v>
      </c>
      <c r="T163" s="145">
        <f>('REC Deliveries by Group'!T83/(1-SUMIFS('General Inputs'!$E$11:$AB$11,'General Inputs'!$E$7:$AB$7,'REC Deliveries by Group'!T$161)))*SUMIFS('General Inputs'!$E$11:$AB$11,'General Inputs'!$E$7:$AB$7,'REC Deliveries by Group'!T$161)</f>
        <v>0</v>
      </c>
      <c r="U163" s="145">
        <f>('REC Deliveries by Group'!U83/(1-SUMIFS('General Inputs'!$E$11:$AB$11,'General Inputs'!$E$7:$AB$7,'REC Deliveries by Group'!U$161)))*SUMIFS('General Inputs'!$E$11:$AB$11,'General Inputs'!$E$7:$AB$7,'REC Deliveries by Group'!U$161)</f>
        <v>0</v>
      </c>
      <c r="V163" s="145">
        <f>('REC Deliveries by Group'!V83/(1-SUMIFS('General Inputs'!$E$11:$AB$11,'General Inputs'!$E$7:$AB$7,'REC Deliveries by Group'!V$161)))*SUMIFS('General Inputs'!$E$11:$AB$11,'General Inputs'!$E$7:$AB$7,'REC Deliveries by Group'!V$161)</f>
        <v>0</v>
      </c>
      <c r="W163" s="145">
        <f>('REC Deliveries by Group'!W83/(1-SUMIFS('General Inputs'!$E$11:$AB$11,'General Inputs'!$E$7:$AB$7,'REC Deliveries by Group'!W$161)))*SUMIFS('General Inputs'!$E$11:$AB$11,'General Inputs'!$E$7:$AB$7,'REC Deliveries by Group'!W$161)</f>
        <v>0</v>
      </c>
      <c r="X163" s="145">
        <f>('REC Deliveries by Group'!X83/(1-SUMIFS('General Inputs'!$E$11:$AB$11,'General Inputs'!$E$7:$AB$7,'REC Deliveries by Group'!X$161)))*SUMIFS('General Inputs'!$E$11:$AB$11,'General Inputs'!$E$7:$AB$7,'REC Deliveries by Group'!X$161)</f>
        <v>0</v>
      </c>
      <c r="Y163" s="145">
        <f>('REC Deliveries by Group'!Y83/(1-SUMIFS('General Inputs'!$E$11:$AB$11,'General Inputs'!$E$7:$AB$7,'REC Deliveries by Group'!Y$161)))*SUMIFS('General Inputs'!$E$11:$AB$11,'General Inputs'!$E$7:$AB$7,'REC Deliveries by Group'!Y$161)</f>
        <v>0</v>
      </c>
      <c r="Z163" s="145">
        <f>('REC Deliveries by Group'!Z83/(1-SUMIFS('General Inputs'!$E$11:$AB$11,'General Inputs'!$E$7:$AB$7,'REC Deliveries by Group'!Z$161)))*SUMIFS('General Inputs'!$E$11:$AB$11,'General Inputs'!$E$7:$AB$7,'REC Deliveries by Group'!Z$161)</f>
        <v>0</v>
      </c>
      <c r="AA163" s="145">
        <f>('REC Deliveries by Group'!AA83/(1-SUMIFS('General Inputs'!$E$11:$AB$11,'General Inputs'!$E$7:$AB$7,'REC Deliveries by Group'!AA$161)))*SUMIFS('General Inputs'!$E$11:$AB$11,'General Inputs'!$E$7:$AB$7,'REC Deliveries by Group'!AA$161)</f>
        <v>0</v>
      </c>
      <c r="AB163" s="145">
        <f>('REC Deliveries by Group'!AB83/(1-SUMIFS('General Inputs'!$E$11:$AB$11,'General Inputs'!$E$7:$AB$7,'REC Deliveries by Group'!AB$161)))*SUMIFS('General Inputs'!$E$11:$AB$11,'General Inputs'!$E$7:$AB$7,'REC Deliveries by Group'!AB$161)</f>
        <v>0</v>
      </c>
      <c r="AC163" s="145">
        <f>('REC Deliveries by Group'!AC83/(1-SUMIFS('General Inputs'!$E$11:$AB$11,'General Inputs'!$E$7:$AB$7,'REC Deliveries by Group'!AC$161)))*SUMIFS('General Inputs'!$E$11:$AB$11,'General Inputs'!$E$7:$AB$7,'REC Deliveries by Group'!AC$161)</f>
        <v>0</v>
      </c>
      <c r="AD163" s="145">
        <f>('REC Deliveries by Group'!AD83/(1-SUMIFS('General Inputs'!$E$11:$AB$11,'General Inputs'!$E$7:$AB$7,'REC Deliveries by Group'!AD$161)))*SUMIFS('General Inputs'!$E$11:$AB$11,'General Inputs'!$E$7:$AB$7,'REC Deliveries by Group'!AD$161)</f>
        <v>0</v>
      </c>
      <c r="AE163" s="145">
        <f>('REC Deliveries by Group'!AE83/(1-SUMIFS('General Inputs'!$E$11:$AB$11,'General Inputs'!$E$7:$AB$7,'REC Deliveries by Group'!AE$161)))*SUMIFS('General Inputs'!$E$11:$AB$11,'General Inputs'!$E$7:$AB$7,'REC Deliveries by Group'!AE$161)</f>
        <v>0</v>
      </c>
    </row>
    <row r="164" spans="3:31" x14ac:dyDescent="0.25">
      <c r="C164" s="141" t="s">
        <v>198</v>
      </c>
      <c r="D164" s="149" t="s">
        <v>199</v>
      </c>
      <c r="E164" s="149" t="s">
        <v>189</v>
      </c>
      <c r="F164" s="150">
        <v>2025</v>
      </c>
      <c r="G164" s="143" t="s">
        <v>91</v>
      </c>
      <c r="H164" s="145">
        <f>('REC Deliveries by Group'!H84/(1-SUMIFS('General Inputs'!$E$11:$AB$11,'General Inputs'!$E$7:$AB$7,'REC Deliveries by Group'!H$161)))*SUMIFS('General Inputs'!$E$11:$AB$11,'General Inputs'!$E$7:$AB$7,'REC Deliveries by Group'!H$161)</f>
        <v>0</v>
      </c>
      <c r="I164" s="145">
        <f>('REC Deliveries by Group'!I84/(1-SUMIFS('General Inputs'!$E$11:$AB$11,'General Inputs'!$E$7:$AB$7,'REC Deliveries by Group'!I$161)))*SUMIFS('General Inputs'!$E$11:$AB$11,'General Inputs'!$E$7:$AB$7,'REC Deliveries by Group'!I$161)</f>
        <v>0</v>
      </c>
      <c r="J164" s="145">
        <f>('REC Deliveries by Group'!J84/(1-SUMIFS('General Inputs'!$E$11:$AB$11,'General Inputs'!$E$7:$AB$7,'REC Deliveries by Group'!J$161)))*SUMIFS('General Inputs'!$E$11:$AB$11,'General Inputs'!$E$7:$AB$7,'REC Deliveries by Group'!J$161)</f>
        <v>0</v>
      </c>
      <c r="K164" s="145">
        <f>('REC Deliveries by Group'!K84/(1-SUMIFS('General Inputs'!$E$11:$AB$11,'General Inputs'!$E$7:$AB$7,'REC Deliveries by Group'!K$161)))*SUMIFS('General Inputs'!$E$11:$AB$11,'General Inputs'!$E$7:$AB$7,'REC Deliveries by Group'!K$161)</f>
        <v>3117.1597159922981</v>
      </c>
      <c r="L164" s="145">
        <f>('REC Deliveries by Group'!L84/(1-SUMIFS('General Inputs'!$E$11:$AB$11,'General Inputs'!$E$7:$AB$7,'REC Deliveries by Group'!L$161)))*SUMIFS('General Inputs'!$E$11:$AB$11,'General Inputs'!$E$7:$AB$7,'REC Deliveries by Group'!L$161)</f>
        <v>5177.5381803568771</v>
      </c>
      <c r="M164" s="145">
        <f>('REC Deliveries by Group'!M84/(1-SUMIFS('General Inputs'!$E$11:$AB$11,'General Inputs'!$E$7:$AB$7,'REC Deliveries by Group'!M$161)))*SUMIFS('General Inputs'!$E$11:$AB$11,'General Inputs'!$E$7:$AB$7,'REC Deliveries by Group'!M$161)</f>
        <v>5375.575435400001</v>
      </c>
      <c r="N164" s="145">
        <f>('REC Deliveries by Group'!N84/(1-SUMIFS('General Inputs'!$E$11:$AB$11,'General Inputs'!$E$7:$AB$7,'REC Deliveries by Group'!N$161)))*SUMIFS('General Inputs'!$E$11:$AB$11,'General Inputs'!$E$7:$AB$7,'REC Deliveries by Group'!N$161)</f>
        <v>5143.026348588829</v>
      </c>
      <c r="O164" s="145">
        <f>('REC Deliveries by Group'!O84/(1-SUMIFS('General Inputs'!$E$11:$AB$11,'General Inputs'!$E$7:$AB$7,'REC Deliveries by Group'!O$161)))*SUMIFS('General Inputs'!$E$11:$AB$11,'General Inputs'!$E$7:$AB$7,'REC Deliveries by Group'!O$161)</f>
        <v>4952.4261703106076</v>
      </c>
      <c r="P164" s="145">
        <f>('REC Deliveries by Group'!P84/(1-SUMIFS('General Inputs'!$E$11:$AB$11,'General Inputs'!$E$7:$AB$7,'REC Deliveries by Group'!P$161)))*SUMIFS('General Inputs'!$E$11:$AB$11,'General Inputs'!$E$7:$AB$7,'REC Deliveries by Group'!P$161)</f>
        <v>4752.6076256674669</v>
      </c>
      <c r="Q164" s="145">
        <f>('REC Deliveries by Group'!Q84/(1-SUMIFS('General Inputs'!$E$11:$AB$11,'General Inputs'!$E$7:$AB$7,'REC Deliveries by Group'!Q$161)))*SUMIFS('General Inputs'!$E$11:$AB$11,'General Inputs'!$E$7:$AB$7,'REC Deliveries by Group'!Q$161)</f>
        <v>4443.9643945742573</v>
      </c>
      <c r="R164" s="145">
        <f>('REC Deliveries by Group'!R84/(1-SUMIFS('General Inputs'!$E$11:$AB$11,'General Inputs'!$E$7:$AB$7,'REC Deliveries by Group'!R$161)))*SUMIFS('General Inputs'!$E$11:$AB$11,'General Inputs'!$E$7:$AB$7,'REC Deliveries by Group'!R$161)</f>
        <v>4099.8257122744217</v>
      </c>
      <c r="S164" s="145">
        <f>('REC Deliveries by Group'!S84/(1-SUMIFS('General Inputs'!$E$11:$AB$11,'General Inputs'!$E$7:$AB$7,'REC Deliveries by Group'!S$161)))*SUMIFS('General Inputs'!$E$11:$AB$11,'General Inputs'!$E$7:$AB$7,'REC Deliveries by Group'!S$161)</f>
        <v>3757.071518524659</v>
      </c>
      <c r="T164" s="145">
        <f>('REC Deliveries by Group'!T84/(1-SUMIFS('General Inputs'!$E$11:$AB$11,'General Inputs'!$E$7:$AB$7,'REC Deliveries by Group'!T$161)))*SUMIFS('General Inputs'!$E$11:$AB$11,'General Inputs'!$E$7:$AB$7,'REC Deliveries by Group'!T$161)</f>
        <v>3510.1586046572538</v>
      </c>
      <c r="U164" s="145">
        <f>('REC Deliveries by Group'!U84/(1-SUMIFS('General Inputs'!$E$11:$AB$11,'General Inputs'!$E$7:$AB$7,'REC Deliveries by Group'!U$161)))*SUMIFS('General Inputs'!$E$11:$AB$11,'General Inputs'!$E$7:$AB$7,'REC Deliveries by Group'!U$161)</f>
        <v>3295.8862205275964</v>
      </c>
      <c r="V164" s="145">
        <f>('REC Deliveries by Group'!V84/(1-SUMIFS('General Inputs'!$E$11:$AB$11,'General Inputs'!$E$7:$AB$7,'REC Deliveries by Group'!V$161)))*SUMIFS('General Inputs'!$E$11:$AB$11,'General Inputs'!$E$7:$AB$7,'REC Deliveries by Group'!V$161)</f>
        <v>3117.9673871336427</v>
      </c>
      <c r="W164" s="145">
        <f>('REC Deliveries by Group'!W84/(1-SUMIFS('General Inputs'!$E$11:$AB$11,'General Inputs'!$E$7:$AB$7,'REC Deliveries by Group'!W$161)))*SUMIFS('General Inputs'!$E$11:$AB$11,'General Inputs'!$E$7:$AB$7,'REC Deliveries by Group'!W$161)</f>
        <v>2986.1523620939302</v>
      </c>
      <c r="X164" s="145">
        <f>('REC Deliveries by Group'!X84/(1-SUMIFS('General Inputs'!$E$11:$AB$11,'General Inputs'!$E$7:$AB$7,'REC Deliveries by Group'!X$161)))*SUMIFS('General Inputs'!$E$11:$AB$11,'General Inputs'!$E$7:$AB$7,'REC Deliveries by Group'!X$161)</f>
        <v>2909.4257393677822</v>
      </c>
      <c r="Y164" s="145">
        <f>('REC Deliveries by Group'!Y84/(1-SUMIFS('General Inputs'!$E$11:$AB$11,'General Inputs'!$E$7:$AB$7,'REC Deliveries by Group'!Y$161)))*SUMIFS('General Inputs'!$E$11:$AB$11,'General Inputs'!$E$7:$AB$7,'REC Deliveries by Group'!Y$161)</f>
        <v>2866.1753444067331</v>
      </c>
      <c r="Z164" s="145">
        <f>('REC Deliveries by Group'!Z84/(1-SUMIFS('General Inputs'!$E$11:$AB$11,'General Inputs'!$E$7:$AB$7,'REC Deliveries by Group'!Z$161)))*SUMIFS('General Inputs'!$E$11:$AB$11,'General Inputs'!$E$7:$AB$7,'REC Deliveries by Group'!Z$161)</f>
        <v>1072.0012366230364</v>
      </c>
      <c r="AA164" s="145">
        <f>('REC Deliveries by Group'!AA84/(1-SUMIFS('General Inputs'!$E$11:$AB$11,'General Inputs'!$E$7:$AB$7,'REC Deliveries by Group'!AA$161)))*SUMIFS('General Inputs'!$E$11:$AB$11,'General Inputs'!$E$7:$AB$7,'REC Deliveries by Group'!AA$161)</f>
        <v>1064.9491002119805</v>
      </c>
      <c r="AB164" s="145">
        <f>('REC Deliveries by Group'!AB84/(1-SUMIFS('General Inputs'!$E$11:$AB$11,'General Inputs'!$E$7:$AB$7,'REC Deliveries by Group'!AB$161)))*SUMIFS('General Inputs'!$E$11:$AB$11,'General Inputs'!$E$7:$AB$7,'REC Deliveries by Group'!AB$161)</f>
        <v>1060.200628909723</v>
      </c>
      <c r="AC164" s="145">
        <f>('REC Deliveries by Group'!AC84/(1-SUMIFS('General Inputs'!$E$11:$AB$11,'General Inputs'!$E$7:$AB$7,'REC Deliveries by Group'!AC$161)))*SUMIFS('General Inputs'!$E$11:$AB$11,'General Inputs'!$E$7:$AB$7,'REC Deliveries by Group'!AC$161)</f>
        <v>1055.2186864985094</v>
      </c>
      <c r="AD164" s="145">
        <f>('REC Deliveries by Group'!AD84/(1-SUMIFS('General Inputs'!$E$11:$AB$11,'General Inputs'!$E$7:$AB$7,'REC Deliveries by Group'!AD$161)))*SUMIFS('General Inputs'!$E$11:$AB$11,'General Inputs'!$E$7:$AB$7,'REC Deliveries by Group'!AD$161)</f>
        <v>1050.0201379072846</v>
      </c>
      <c r="AE164" s="145">
        <f>('REC Deliveries by Group'!AE84/(1-SUMIFS('General Inputs'!$E$11:$AB$11,'General Inputs'!$E$7:$AB$7,'REC Deliveries by Group'!AE$161)))*SUMIFS('General Inputs'!$E$11:$AB$11,'General Inputs'!$E$7:$AB$7,'REC Deliveries by Group'!AE$161)</f>
        <v>0</v>
      </c>
    </row>
    <row r="165" spans="3:31" x14ac:dyDescent="0.25">
      <c r="C165" s="141" t="s">
        <v>198</v>
      </c>
      <c r="D165" s="149" t="s">
        <v>199</v>
      </c>
      <c r="E165" s="149" t="s">
        <v>189</v>
      </c>
      <c r="F165" s="150">
        <v>2026</v>
      </c>
      <c r="G165" s="143" t="s">
        <v>91</v>
      </c>
      <c r="H165" s="145">
        <f>('REC Deliveries by Group'!H85/(1-SUMIFS('General Inputs'!$E$11:$AB$11,'General Inputs'!$E$7:$AB$7,'REC Deliveries by Group'!H$161)))*SUMIFS('General Inputs'!$E$11:$AB$11,'General Inputs'!$E$7:$AB$7,'REC Deliveries by Group'!H$161)</f>
        <v>0</v>
      </c>
      <c r="I165" s="145">
        <f>('REC Deliveries by Group'!I85/(1-SUMIFS('General Inputs'!$E$11:$AB$11,'General Inputs'!$E$7:$AB$7,'REC Deliveries by Group'!I$161)))*SUMIFS('General Inputs'!$E$11:$AB$11,'General Inputs'!$E$7:$AB$7,'REC Deliveries by Group'!I$161)</f>
        <v>0</v>
      </c>
      <c r="J165" s="145">
        <f>('REC Deliveries by Group'!J85/(1-SUMIFS('General Inputs'!$E$11:$AB$11,'General Inputs'!$E$7:$AB$7,'REC Deliveries by Group'!J$161)))*SUMIFS('General Inputs'!$E$11:$AB$11,'General Inputs'!$E$7:$AB$7,'REC Deliveries by Group'!J$161)</f>
        <v>0</v>
      </c>
      <c r="K165" s="145">
        <f>('REC Deliveries by Group'!K85/(1-SUMIFS('General Inputs'!$E$11:$AB$11,'General Inputs'!$E$7:$AB$7,'REC Deliveries by Group'!K$161)))*SUMIFS('General Inputs'!$E$11:$AB$11,'General Inputs'!$E$7:$AB$7,'REC Deliveries by Group'!K$161)</f>
        <v>0</v>
      </c>
      <c r="L165" s="145">
        <f>('REC Deliveries by Group'!L85/(1-SUMIFS('General Inputs'!$E$11:$AB$11,'General Inputs'!$E$7:$AB$7,'REC Deliveries by Group'!L$161)))*SUMIFS('General Inputs'!$E$11:$AB$11,'General Inputs'!$E$7:$AB$7,'REC Deliveries by Group'!L$161)</f>
        <v>24047.28561496078</v>
      </c>
      <c r="M165" s="145">
        <f>('REC Deliveries by Group'!M85/(1-SUMIFS('General Inputs'!$E$11:$AB$11,'General Inputs'!$E$7:$AB$7,'REC Deliveries by Group'!M$161)))*SUMIFS('General Inputs'!$E$11:$AB$11,'General Inputs'!$E$7:$AB$7,'REC Deliveries by Group'!M$161)</f>
        <v>22905.62665649772</v>
      </c>
      <c r="N165" s="145">
        <f>('REC Deliveries by Group'!N85/(1-SUMIFS('General Inputs'!$E$11:$AB$11,'General Inputs'!$E$7:$AB$7,'REC Deliveries by Group'!N$161)))*SUMIFS('General Inputs'!$E$11:$AB$11,'General Inputs'!$E$7:$AB$7,'REC Deliveries by Group'!N$161)</f>
        <v>22533.923545263533</v>
      </c>
      <c r="O165" s="145">
        <f>('REC Deliveries by Group'!O85/(1-SUMIFS('General Inputs'!$E$11:$AB$11,'General Inputs'!$E$7:$AB$7,'REC Deliveries by Group'!O$161)))*SUMIFS('General Inputs'!$E$11:$AB$11,'General Inputs'!$E$7:$AB$7,'REC Deliveries by Group'!O$161)</f>
        <v>21743.418377188049</v>
      </c>
      <c r="P165" s="145">
        <f>('REC Deliveries by Group'!P85/(1-SUMIFS('General Inputs'!$E$11:$AB$11,'General Inputs'!$E$7:$AB$7,'REC Deliveries by Group'!P$161)))*SUMIFS('General Inputs'!$E$11:$AB$11,'General Inputs'!$E$7:$AB$7,'REC Deliveries by Group'!P$161)</f>
        <v>20909.139420924679</v>
      </c>
      <c r="Q165" s="145">
        <f>('REC Deliveries by Group'!Q85/(1-SUMIFS('General Inputs'!$E$11:$AB$11,'General Inputs'!$E$7:$AB$7,'REC Deliveries by Group'!Q$161)))*SUMIFS('General Inputs'!$E$11:$AB$11,'General Inputs'!$E$7:$AB$7,'REC Deliveries by Group'!Q$161)</f>
        <v>19591.685316371106</v>
      </c>
      <c r="R165" s="145">
        <f>('REC Deliveries by Group'!R85/(1-SUMIFS('General Inputs'!$E$11:$AB$11,'General Inputs'!$E$7:$AB$7,'REC Deliveries by Group'!R$161)))*SUMIFS('General Inputs'!$E$11:$AB$11,'General Inputs'!$E$7:$AB$7,'REC Deliveries by Group'!R$161)</f>
        <v>18111.995150493254</v>
      </c>
      <c r="S165" s="145">
        <f>('REC Deliveries by Group'!S85/(1-SUMIFS('General Inputs'!$E$11:$AB$11,'General Inputs'!$E$7:$AB$7,'REC Deliveries by Group'!S$161)))*SUMIFS('General Inputs'!$E$11:$AB$11,'General Inputs'!$E$7:$AB$7,'REC Deliveries by Group'!S$161)</f>
        <v>16632.314187545973</v>
      </c>
      <c r="T165" s="145">
        <f>('REC Deliveries by Group'!T85/(1-SUMIFS('General Inputs'!$E$11:$AB$11,'General Inputs'!$E$7:$AB$7,'REC Deliveries by Group'!T$161)))*SUMIFS('General Inputs'!$E$11:$AB$11,'General Inputs'!$E$7:$AB$7,'REC Deliveries by Group'!T$161)</f>
        <v>15571.66052984387</v>
      </c>
      <c r="U165" s="145">
        <f>('REC Deliveries by Group'!U85/(1-SUMIFS('General Inputs'!$E$11:$AB$11,'General Inputs'!$E$7:$AB$7,'REC Deliveries by Group'!U$161)))*SUMIFS('General Inputs'!$E$11:$AB$11,'General Inputs'!$E$7:$AB$7,'REC Deliveries by Group'!U$161)</f>
        <v>14651.700019274835</v>
      </c>
      <c r="V165" s="145">
        <f>('REC Deliveries by Group'!V85/(1-SUMIFS('General Inputs'!$E$11:$AB$11,'General Inputs'!$E$7:$AB$7,'REC Deliveries by Group'!V$161)))*SUMIFS('General Inputs'!$E$11:$AB$11,'General Inputs'!$E$7:$AB$7,'REC Deliveries by Group'!V$161)</f>
        <v>13889.853021533121</v>
      </c>
      <c r="W165" s="145">
        <f>('REC Deliveries by Group'!W85/(1-SUMIFS('General Inputs'!$E$11:$AB$11,'General Inputs'!$E$7:$AB$7,'REC Deliveries by Group'!W$161)))*SUMIFS('General Inputs'!$E$11:$AB$11,'General Inputs'!$E$7:$AB$7,'REC Deliveries by Group'!W$161)</f>
        <v>13330.639225939312</v>
      </c>
      <c r="X165" s="145">
        <f>('REC Deliveries by Group'!X85/(1-SUMIFS('General Inputs'!$E$11:$AB$11,'General Inputs'!$E$7:$AB$7,'REC Deliveries by Group'!X$161)))*SUMIFS('General Inputs'!$E$11:$AB$11,'General Inputs'!$E$7:$AB$7,'REC Deliveries by Group'!X$161)</f>
        <v>13015.530588316236</v>
      </c>
      <c r="Y165" s="145">
        <f>('REC Deliveries by Group'!Y85/(1-SUMIFS('General Inputs'!$E$11:$AB$11,'General Inputs'!$E$7:$AB$7,'REC Deliveries by Group'!Y$161)))*SUMIFS('General Inputs'!$E$11:$AB$11,'General Inputs'!$E$7:$AB$7,'REC Deliveries by Group'!Y$161)</f>
        <v>12849.185674056544</v>
      </c>
      <c r="Z165" s="145">
        <f>('REC Deliveries by Group'!Z85/(1-SUMIFS('General Inputs'!$E$11:$AB$11,'General Inputs'!$E$7:$AB$7,'REC Deliveries by Group'!Z$161)))*SUMIFS('General Inputs'!$E$11:$AB$11,'General Inputs'!$E$7:$AB$7,'REC Deliveries by Group'!Z$161)</f>
        <v>12803.770566019575</v>
      </c>
      <c r="AA165" s="145">
        <f>('REC Deliveries by Group'!AA85/(1-SUMIFS('General Inputs'!$E$11:$AB$11,'General Inputs'!$E$7:$AB$7,'REC Deliveries by Group'!AA$161)))*SUMIFS('General Inputs'!$E$11:$AB$11,'General Inputs'!$E$7:$AB$7,'REC Deliveries by Group'!AA$161)</f>
        <v>10094.106506056594</v>
      </c>
      <c r="AB165" s="145">
        <f>('REC Deliveries by Group'!AB85/(1-SUMIFS('General Inputs'!$E$11:$AB$11,'General Inputs'!$E$7:$AB$7,'REC Deliveries by Group'!AB$161)))*SUMIFS('General Inputs'!$E$11:$AB$11,'General Inputs'!$E$7:$AB$7,'REC Deliveries by Group'!AB$161)</f>
        <v>10076.191200593614</v>
      </c>
      <c r="AC165" s="145">
        <f>('REC Deliveries by Group'!AC85/(1-SUMIFS('General Inputs'!$E$11:$AB$11,'General Inputs'!$E$7:$AB$7,'REC Deliveries by Group'!AC$161)))*SUMIFS('General Inputs'!$E$11:$AB$11,'General Inputs'!$E$7:$AB$7,'REC Deliveries by Group'!AC$161)</f>
        <v>10055.9438250168</v>
      </c>
      <c r="AD165" s="145">
        <f>('REC Deliveries by Group'!AD85/(1-SUMIFS('General Inputs'!$E$11:$AB$11,'General Inputs'!$E$7:$AB$7,'REC Deliveries by Group'!AD$161)))*SUMIFS('General Inputs'!$E$11:$AB$11,'General Inputs'!$E$7:$AB$7,'REC Deliveries by Group'!AD$161)</f>
        <v>10033.506302340953</v>
      </c>
      <c r="AE165" s="145">
        <f>('REC Deliveries by Group'!AE85/(1-SUMIFS('General Inputs'!$E$11:$AB$11,'General Inputs'!$E$7:$AB$7,'REC Deliveries by Group'!AE$161)))*SUMIFS('General Inputs'!$E$11:$AB$11,'General Inputs'!$E$7:$AB$7,'REC Deliveries by Group'!AE$161)</f>
        <v>9991.7025101864274</v>
      </c>
    </row>
    <row r="166" spans="3:31" x14ac:dyDescent="0.25">
      <c r="C166" s="141" t="s">
        <v>198</v>
      </c>
      <c r="D166" s="149" t="s">
        <v>199</v>
      </c>
      <c r="E166" s="149" t="s">
        <v>189</v>
      </c>
      <c r="F166" s="150">
        <v>2027</v>
      </c>
      <c r="G166" s="143" t="s">
        <v>91</v>
      </c>
      <c r="H166" s="145">
        <f>('REC Deliveries by Group'!H86/(1-SUMIFS('General Inputs'!$E$11:$AB$11,'General Inputs'!$E$7:$AB$7,'REC Deliveries by Group'!H$161)))*SUMIFS('General Inputs'!$E$11:$AB$11,'General Inputs'!$E$7:$AB$7,'REC Deliveries by Group'!H$161)</f>
        <v>0</v>
      </c>
      <c r="I166" s="145">
        <f>('REC Deliveries by Group'!I86/(1-SUMIFS('General Inputs'!$E$11:$AB$11,'General Inputs'!$E$7:$AB$7,'REC Deliveries by Group'!I$161)))*SUMIFS('General Inputs'!$E$11:$AB$11,'General Inputs'!$E$7:$AB$7,'REC Deliveries by Group'!I$161)</f>
        <v>0</v>
      </c>
      <c r="J166" s="145">
        <f>('REC Deliveries by Group'!J86/(1-SUMIFS('General Inputs'!$E$11:$AB$11,'General Inputs'!$E$7:$AB$7,'REC Deliveries by Group'!J$161)))*SUMIFS('General Inputs'!$E$11:$AB$11,'General Inputs'!$E$7:$AB$7,'REC Deliveries by Group'!J$161)</f>
        <v>0</v>
      </c>
      <c r="K166" s="145">
        <f>('REC Deliveries by Group'!K86/(1-SUMIFS('General Inputs'!$E$11:$AB$11,'General Inputs'!$E$7:$AB$7,'REC Deliveries by Group'!K$161)))*SUMIFS('General Inputs'!$E$11:$AB$11,'General Inputs'!$E$7:$AB$7,'REC Deliveries by Group'!K$161)</f>
        <v>0</v>
      </c>
      <c r="L166" s="145">
        <f>('REC Deliveries by Group'!L86/(1-SUMIFS('General Inputs'!$E$11:$AB$11,'General Inputs'!$E$7:$AB$7,'REC Deliveries by Group'!L$161)))*SUMIFS('General Inputs'!$E$11:$AB$11,'General Inputs'!$E$7:$AB$7,'REC Deliveries by Group'!L$161)</f>
        <v>0</v>
      </c>
      <c r="M166" s="145">
        <f>('REC Deliveries by Group'!M86/(1-SUMIFS('General Inputs'!$E$11:$AB$11,'General Inputs'!$E$7:$AB$7,'REC Deliveries by Group'!M$161)))*SUMIFS('General Inputs'!$E$11:$AB$11,'General Inputs'!$E$7:$AB$7,'REC Deliveries by Group'!M$161)</f>
        <v>21769.103747059173</v>
      </c>
      <c r="N166" s="145">
        <f>('REC Deliveries by Group'!N86/(1-SUMIFS('General Inputs'!$E$11:$AB$11,'General Inputs'!$E$7:$AB$7,'REC Deliveries by Group'!N$161)))*SUMIFS('General Inputs'!$E$11:$AB$11,'General Inputs'!$E$7:$AB$7,'REC Deliveries by Group'!N$161)</f>
        <v>20875.717409976118</v>
      </c>
      <c r="O166" s="145">
        <f>('REC Deliveries by Group'!O86/(1-SUMIFS('General Inputs'!$E$11:$AB$11,'General Inputs'!$E$7:$AB$7,'REC Deliveries by Group'!O$161)))*SUMIFS('General Inputs'!$E$11:$AB$11,'General Inputs'!$E$7:$AB$7,'REC Deliveries by Group'!O$161)</f>
        <v>20583.195190982256</v>
      </c>
      <c r="P166" s="145">
        <f>('REC Deliveries by Group'!P86/(1-SUMIFS('General Inputs'!$E$11:$AB$11,'General Inputs'!$E$7:$AB$7,'REC Deliveries by Group'!P$161)))*SUMIFS('General Inputs'!$E$11:$AB$11,'General Inputs'!$E$7:$AB$7,'REC Deliveries by Group'!P$161)</f>
        <v>19795.728463827665</v>
      </c>
      <c r="Q166" s="145">
        <f>('REC Deliveries by Group'!Q86/(1-SUMIFS('General Inputs'!$E$11:$AB$11,'General Inputs'!$E$7:$AB$7,'REC Deliveries by Group'!Q$161)))*SUMIFS('General Inputs'!$E$11:$AB$11,'General Inputs'!$E$7:$AB$7,'REC Deliveries by Group'!Q$161)</f>
        <v>18550.581349962114</v>
      </c>
      <c r="R166" s="145">
        <f>('REC Deliveries by Group'!R86/(1-SUMIFS('General Inputs'!$E$11:$AB$11,'General Inputs'!$E$7:$AB$7,'REC Deliveries by Group'!R$161)))*SUMIFS('General Inputs'!$E$11:$AB$11,'General Inputs'!$E$7:$AB$7,'REC Deliveries by Group'!R$161)</f>
        <v>17151.513825340022</v>
      </c>
      <c r="S166" s="145">
        <f>('REC Deliveries by Group'!S86/(1-SUMIFS('General Inputs'!$E$11:$AB$11,'General Inputs'!$E$7:$AB$7,'REC Deliveries by Group'!S$161)))*SUMIFS('General Inputs'!$E$11:$AB$11,'General Inputs'!$E$7:$AB$7,'REC Deliveries by Group'!S$161)</f>
        <v>15752.131154397935</v>
      </c>
      <c r="T166" s="145">
        <f>('REC Deliveries by Group'!T86/(1-SUMIFS('General Inputs'!$E$11:$AB$11,'General Inputs'!$E$7:$AB$7,'REC Deliveries by Group'!T$161)))*SUMIFS('General Inputs'!$E$11:$AB$11,'General Inputs'!$E$7:$AB$7,'REC Deliveries by Group'!T$161)</f>
        <v>14749.322697773236</v>
      </c>
      <c r="U166" s="145">
        <f>('REC Deliveries by Group'!U86/(1-SUMIFS('General Inputs'!$E$11:$AB$11,'General Inputs'!$E$7:$AB$7,'REC Deliveries by Group'!U$161)))*SUMIFS('General Inputs'!$E$11:$AB$11,'General Inputs'!$E$7:$AB$7,'REC Deliveries by Group'!U$161)</f>
        <v>13879.560570719974</v>
      </c>
      <c r="V166" s="145">
        <f>('REC Deliveries by Group'!V86/(1-SUMIFS('General Inputs'!$E$11:$AB$11,'General Inputs'!$E$7:$AB$7,'REC Deliveries by Group'!V$161)))*SUMIFS('General Inputs'!$E$11:$AB$11,'General Inputs'!$E$7:$AB$7,'REC Deliveries by Group'!V$161)</f>
        <v>13159.395275777559</v>
      </c>
      <c r="W166" s="145">
        <f>('REC Deliveries by Group'!W86/(1-SUMIFS('General Inputs'!$E$11:$AB$11,'General Inputs'!$E$7:$AB$7,'REC Deliveries by Group'!W$161)))*SUMIFS('General Inputs'!$E$11:$AB$11,'General Inputs'!$E$7:$AB$7,'REC Deliveries by Group'!W$161)</f>
        <v>12631.062273371179</v>
      </c>
      <c r="X166" s="145">
        <f>('REC Deliveries by Group'!X86/(1-SUMIFS('General Inputs'!$E$11:$AB$11,'General Inputs'!$E$7:$AB$7,'REC Deliveries by Group'!X$161)))*SUMIFS('General Inputs'!$E$11:$AB$11,'General Inputs'!$E$7:$AB$7,'REC Deliveries by Group'!X$161)</f>
        <v>12333.928665284089</v>
      </c>
      <c r="Y166" s="145">
        <f>('REC Deliveries by Group'!Y86/(1-SUMIFS('General Inputs'!$E$11:$AB$11,'General Inputs'!$E$7:$AB$7,'REC Deliveries by Group'!Y$161)))*SUMIFS('General Inputs'!$E$11:$AB$11,'General Inputs'!$E$7:$AB$7,'REC Deliveries by Group'!Y$161)</f>
        <v>12177.716180932634</v>
      </c>
      <c r="Z166" s="145">
        <f>('REC Deliveries by Group'!Z86/(1-SUMIFS('General Inputs'!$E$11:$AB$11,'General Inputs'!$E$7:$AB$7,'REC Deliveries by Group'!Z$161)))*SUMIFS('General Inputs'!$E$11:$AB$11,'General Inputs'!$E$7:$AB$7,'REC Deliveries by Group'!Z$161)</f>
        <v>12136.09166311447</v>
      </c>
      <c r="AA166" s="145">
        <f>('REC Deliveries by Group'!AA86/(1-SUMIFS('General Inputs'!$E$11:$AB$11,'General Inputs'!$E$7:$AB$7,'REC Deliveries by Group'!AA$161)))*SUMIFS('General Inputs'!$E$11:$AB$11,'General Inputs'!$E$7:$AB$7,'REC Deliveries by Group'!AA$161)</f>
        <v>12083.332945623528</v>
      </c>
      <c r="AB166" s="145">
        <f>('REC Deliveries by Group'!AB86/(1-SUMIFS('General Inputs'!$E$11:$AB$11,'General Inputs'!$E$7:$AB$7,'REC Deliveries by Group'!AB$161)))*SUMIFS('General Inputs'!$E$11:$AB$11,'General Inputs'!$E$7:$AB$7,'REC Deliveries by Group'!AB$161)</f>
        <v>9810.9263221479378</v>
      </c>
      <c r="AC166" s="145">
        <f>('REC Deliveries by Group'!AC86/(1-SUMIFS('General Inputs'!$E$11:$AB$11,'General Inputs'!$E$7:$AB$7,'REC Deliveries by Group'!AC$161)))*SUMIFS('General Inputs'!$E$11:$AB$11,'General Inputs'!$E$7:$AB$7,'REC Deliveries by Group'!AC$161)</f>
        <v>9791.9254411610145</v>
      </c>
      <c r="AD166" s="145">
        <f>('REC Deliveries by Group'!AD86/(1-SUMIFS('General Inputs'!$E$11:$AB$11,'General Inputs'!$E$7:$AB$7,'REC Deliveries by Group'!AD$161)))*SUMIFS('General Inputs'!$E$11:$AB$11,'General Inputs'!$E$7:$AB$7,'REC Deliveries by Group'!AD$161)</f>
        <v>9770.7886084890579</v>
      </c>
      <c r="AE166" s="145">
        <f>('REC Deliveries by Group'!AE86/(1-SUMIFS('General Inputs'!$E$11:$AB$11,'General Inputs'!$E$7:$AB$7,'REC Deliveries by Group'!AE$161)))*SUMIFS('General Inputs'!$E$11:$AB$11,'General Inputs'!$E$7:$AB$7,'REC Deliveries by Group'!AE$161)</f>
        <v>9730.7877514268548</v>
      </c>
    </row>
    <row r="167" spans="3:31" x14ac:dyDescent="0.25">
      <c r="C167" s="141" t="s">
        <v>198</v>
      </c>
      <c r="D167" s="149" t="s">
        <v>199</v>
      </c>
      <c r="E167" s="149" t="s">
        <v>189</v>
      </c>
      <c r="F167" s="150">
        <v>2028</v>
      </c>
      <c r="G167" s="143" t="s">
        <v>91</v>
      </c>
      <c r="H167" s="145">
        <f>('REC Deliveries by Group'!H87/(1-SUMIFS('General Inputs'!$E$11:$AB$11,'General Inputs'!$E$7:$AB$7,'REC Deliveries by Group'!H$161)))*SUMIFS('General Inputs'!$E$11:$AB$11,'General Inputs'!$E$7:$AB$7,'REC Deliveries by Group'!H$161)</f>
        <v>0</v>
      </c>
      <c r="I167" s="145">
        <f>('REC Deliveries by Group'!I87/(1-SUMIFS('General Inputs'!$E$11:$AB$11,'General Inputs'!$E$7:$AB$7,'REC Deliveries by Group'!I$161)))*SUMIFS('General Inputs'!$E$11:$AB$11,'General Inputs'!$E$7:$AB$7,'REC Deliveries by Group'!I$161)</f>
        <v>0</v>
      </c>
      <c r="J167" s="145">
        <f>('REC Deliveries by Group'!J87/(1-SUMIFS('General Inputs'!$E$11:$AB$11,'General Inputs'!$E$7:$AB$7,'REC Deliveries by Group'!J$161)))*SUMIFS('General Inputs'!$E$11:$AB$11,'General Inputs'!$E$7:$AB$7,'REC Deliveries by Group'!J$161)</f>
        <v>0</v>
      </c>
      <c r="K167" s="145">
        <f>('REC Deliveries by Group'!K87/(1-SUMIFS('General Inputs'!$E$11:$AB$11,'General Inputs'!$E$7:$AB$7,'REC Deliveries by Group'!K$161)))*SUMIFS('General Inputs'!$E$11:$AB$11,'General Inputs'!$E$7:$AB$7,'REC Deliveries by Group'!K$161)</f>
        <v>0</v>
      </c>
      <c r="L167" s="145">
        <f>('REC Deliveries by Group'!L87/(1-SUMIFS('General Inputs'!$E$11:$AB$11,'General Inputs'!$E$7:$AB$7,'REC Deliveries by Group'!L$161)))*SUMIFS('General Inputs'!$E$11:$AB$11,'General Inputs'!$E$7:$AB$7,'REC Deliveries by Group'!L$161)</f>
        <v>0</v>
      </c>
      <c r="M167" s="145">
        <f>('REC Deliveries by Group'!M87/(1-SUMIFS('General Inputs'!$E$11:$AB$11,'General Inputs'!$E$7:$AB$7,'REC Deliveries by Group'!M$161)))*SUMIFS('General Inputs'!$E$11:$AB$11,'General Inputs'!$E$7:$AB$7,'REC Deliveries by Group'!M$161)</f>
        <v>0</v>
      </c>
      <c r="N167" s="145">
        <f>('REC Deliveries by Group'!N87/(1-SUMIFS('General Inputs'!$E$11:$AB$11,'General Inputs'!$E$7:$AB$7,'REC Deliveries by Group'!N$161)))*SUMIFS('General Inputs'!$E$11:$AB$11,'General Inputs'!$E$7:$AB$7,'REC Deliveries by Group'!N$161)</f>
        <v>19088.613698345653</v>
      </c>
      <c r="O167" s="145">
        <f>('REC Deliveries by Group'!O87/(1-SUMIFS('General Inputs'!$E$11:$AB$11,'General Inputs'!$E$7:$AB$7,'REC Deliveries by Group'!O$161)))*SUMIFS('General Inputs'!$E$11:$AB$11,'General Inputs'!$E$7:$AB$7,'REC Deliveries by Group'!O$161)</f>
        <v>18427.985077688165</v>
      </c>
      <c r="P167" s="145">
        <f>('REC Deliveries by Group'!P87/(1-SUMIFS('General Inputs'!$E$11:$AB$11,'General Inputs'!$E$7:$AB$7,'REC Deliveries by Group'!P$161)))*SUMIFS('General Inputs'!$E$11:$AB$11,'General Inputs'!$E$7:$AB$7,'REC Deliveries by Group'!P$161)</f>
        <v>18148.498044457741</v>
      </c>
      <c r="Q167" s="145">
        <f>('REC Deliveries by Group'!Q87/(1-SUMIFS('General Inputs'!$E$11:$AB$11,'General Inputs'!$E$7:$AB$7,'REC Deliveries by Group'!Q$161)))*SUMIFS('General Inputs'!$E$11:$AB$11,'General Inputs'!$E$7:$AB$7,'REC Deliveries by Group'!Q$161)</f>
        <v>17010.325155908758</v>
      </c>
      <c r="R167" s="145">
        <f>('REC Deliveries by Group'!R87/(1-SUMIFS('General Inputs'!$E$11:$AB$11,'General Inputs'!$E$7:$AB$7,'REC Deliveries by Group'!R$161)))*SUMIFS('General Inputs'!$E$11:$AB$11,'General Inputs'!$E$7:$AB$7,'REC Deliveries by Group'!R$161)</f>
        <v>15730.534405347422</v>
      </c>
      <c r="S167" s="145">
        <f>('REC Deliveries by Group'!S87/(1-SUMIFS('General Inputs'!$E$11:$AB$11,'General Inputs'!$E$7:$AB$7,'REC Deliveries by Group'!S$161)))*SUMIFS('General Inputs'!$E$11:$AB$11,'General Inputs'!$E$7:$AB$7,'REC Deliveries by Group'!S$161)</f>
        <v>14449.948651546569</v>
      </c>
      <c r="T167" s="145">
        <f>('REC Deliveries by Group'!T87/(1-SUMIFS('General Inputs'!$E$11:$AB$11,'General Inputs'!$E$7:$AB$7,'REC Deliveries by Group'!T$161)))*SUMIFS('General Inputs'!$E$11:$AB$11,'General Inputs'!$E$7:$AB$7,'REC Deliveries by Group'!T$161)</f>
        <v>13532.718996012258</v>
      </c>
      <c r="U167" s="145">
        <f>('REC Deliveries by Group'!U87/(1-SUMIFS('General Inputs'!$E$11:$AB$11,'General Inputs'!$E$7:$AB$7,'REC Deliveries by Group'!U$161)))*SUMIFS('General Inputs'!$E$11:$AB$11,'General Inputs'!$E$7:$AB$7,'REC Deliveries by Group'!U$161)</f>
        <v>12737.222623039572</v>
      </c>
      <c r="V167" s="145">
        <f>('REC Deliveries by Group'!V87/(1-SUMIFS('General Inputs'!$E$11:$AB$11,'General Inputs'!$E$7:$AB$7,'REC Deliveries by Group'!V$161)))*SUMIFS('General Inputs'!$E$11:$AB$11,'General Inputs'!$E$7:$AB$7,'REC Deliveries by Group'!V$161)</f>
        <v>12078.72312035876</v>
      </c>
      <c r="W167" s="145">
        <f>('REC Deliveries by Group'!W87/(1-SUMIFS('General Inputs'!$E$11:$AB$11,'General Inputs'!$E$7:$AB$7,'REC Deliveries by Group'!W$161)))*SUMIFS('General Inputs'!$E$11:$AB$11,'General Inputs'!$E$7:$AB$7,'REC Deliveries by Group'!W$161)</f>
        <v>11596.076557077455</v>
      </c>
      <c r="X167" s="145">
        <f>('REC Deliveries by Group'!X87/(1-SUMIFS('General Inputs'!$E$11:$AB$11,'General Inputs'!$E$7:$AB$7,'REC Deliveries by Group'!X$161)))*SUMIFS('General Inputs'!$E$11:$AB$11,'General Inputs'!$E$7:$AB$7,'REC Deliveries by Group'!X$161)</f>
        <v>11325.53601891843</v>
      </c>
      <c r="Y167" s="145">
        <f>('REC Deliveries by Group'!Y87/(1-SUMIFS('General Inputs'!$E$11:$AB$11,'General Inputs'!$E$7:$AB$7,'REC Deliveries by Group'!Y$161)))*SUMIFS('General Inputs'!$E$11:$AB$11,'General Inputs'!$E$7:$AB$7,'REC Deliveries by Group'!Y$161)</f>
        <v>11184.313908660732</v>
      </c>
      <c r="Z167" s="145">
        <f>('REC Deliveries by Group'!Z87/(1-SUMIFS('General Inputs'!$E$11:$AB$11,'General Inputs'!$E$7:$AB$7,'REC Deliveries by Group'!Z$161)))*SUMIFS('General Inputs'!$E$11:$AB$11,'General Inputs'!$E$7:$AB$7,'REC Deliveries by Group'!Z$161)</f>
        <v>11148.297361085701</v>
      </c>
      <c r="AA167" s="145">
        <f>('REC Deliveries by Group'!AA87/(1-SUMIFS('General Inputs'!$E$11:$AB$11,'General Inputs'!$E$7:$AB$7,'REC Deliveries by Group'!AA$161)))*SUMIFS('General Inputs'!$E$11:$AB$11,'General Inputs'!$E$7:$AB$7,'REC Deliveries by Group'!AA$161)</f>
        <v>11102.036826550142</v>
      </c>
      <c r="AB167" s="145">
        <f>('REC Deliveries by Group'!AB87/(1-SUMIFS('General Inputs'!$E$11:$AB$11,'General Inputs'!$E$7:$AB$7,'REC Deliveries by Group'!AB$161)))*SUMIFS('General Inputs'!$E$11:$AB$11,'General Inputs'!$E$7:$AB$7,'REC Deliveries by Group'!AB$161)</f>
        <v>11079.627289202666</v>
      </c>
      <c r="AC167" s="145">
        <f>('REC Deliveries by Group'!AC87/(1-SUMIFS('General Inputs'!$E$11:$AB$11,'General Inputs'!$E$7:$AB$7,'REC Deliveries by Group'!AC$161)))*SUMIFS('General Inputs'!$E$11:$AB$11,'General Inputs'!$E$7:$AB$7,'REC Deliveries by Group'!AC$161)</f>
        <v>8808.3638964992424</v>
      </c>
      <c r="AD167" s="145">
        <f>('REC Deliveries by Group'!AD87/(1-SUMIFS('General Inputs'!$E$11:$AB$11,'General Inputs'!$E$7:$AB$7,'REC Deliveries by Group'!AD$161)))*SUMIFS('General Inputs'!$E$11:$AB$11,'General Inputs'!$E$7:$AB$7,'REC Deliveries by Group'!AD$161)</f>
        <v>8792.0725925767383</v>
      </c>
      <c r="AE167" s="145">
        <f>('REC Deliveries by Group'!AE87/(1-SUMIFS('General Inputs'!$E$11:$AB$11,'General Inputs'!$E$7:$AB$7,'REC Deliveries by Group'!AE$161)))*SUMIFS('General Inputs'!$E$11:$AB$11,'General Inputs'!$E$7:$AB$7,'REC Deliveries by Group'!AE$161)</f>
        <v>8758.7883042565609</v>
      </c>
    </row>
    <row r="168" spans="3:31" x14ac:dyDescent="0.25">
      <c r="C168" s="141" t="s">
        <v>198</v>
      </c>
      <c r="D168" s="149" t="s">
        <v>199</v>
      </c>
      <c r="E168" s="149" t="s">
        <v>189</v>
      </c>
      <c r="F168" s="150">
        <v>2029</v>
      </c>
      <c r="G168" s="143" t="s">
        <v>91</v>
      </c>
      <c r="H168" s="145">
        <f>('REC Deliveries by Group'!H88/(1-SUMIFS('General Inputs'!$E$11:$AB$11,'General Inputs'!$E$7:$AB$7,'REC Deliveries by Group'!H$161)))*SUMIFS('General Inputs'!$E$11:$AB$11,'General Inputs'!$E$7:$AB$7,'REC Deliveries by Group'!H$161)</f>
        <v>0</v>
      </c>
      <c r="I168" s="145">
        <f>('REC Deliveries by Group'!I88/(1-SUMIFS('General Inputs'!$E$11:$AB$11,'General Inputs'!$E$7:$AB$7,'REC Deliveries by Group'!I$161)))*SUMIFS('General Inputs'!$E$11:$AB$11,'General Inputs'!$E$7:$AB$7,'REC Deliveries by Group'!I$161)</f>
        <v>0</v>
      </c>
      <c r="J168" s="145">
        <f>('REC Deliveries by Group'!J88/(1-SUMIFS('General Inputs'!$E$11:$AB$11,'General Inputs'!$E$7:$AB$7,'REC Deliveries by Group'!J$161)))*SUMIFS('General Inputs'!$E$11:$AB$11,'General Inputs'!$E$7:$AB$7,'REC Deliveries by Group'!J$161)</f>
        <v>0</v>
      </c>
      <c r="K168" s="145">
        <f>('REC Deliveries by Group'!K88/(1-SUMIFS('General Inputs'!$E$11:$AB$11,'General Inputs'!$E$7:$AB$7,'REC Deliveries by Group'!K$161)))*SUMIFS('General Inputs'!$E$11:$AB$11,'General Inputs'!$E$7:$AB$7,'REC Deliveries by Group'!K$161)</f>
        <v>0</v>
      </c>
      <c r="L168" s="145">
        <f>('REC Deliveries by Group'!L88/(1-SUMIFS('General Inputs'!$E$11:$AB$11,'General Inputs'!$E$7:$AB$7,'REC Deliveries by Group'!L$161)))*SUMIFS('General Inputs'!$E$11:$AB$11,'General Inputs'!$E$7:$AB$7,'REC Deliveries by Group'!L$161)</f>
        <v>0</v>
      </c>
      <c r="M168" s="145">
        <f>('REC Deliveries by Group'!M88/(1-SUMIFS('General Inputs'!$E$11:$AB$11,'General Inputs'!$E$7:$AB$7,'REC Deliveries by Group'!M$161)))*SUMIFS('General Inputs'!$E$11:$AB$11,'General Inputs'!$E$7:$AB$7,'REC Deliveries by Group'!M$161)</f>
        <v>0</v>
      </c>
      <c r="N168" s="145">
        <f>('REC Deliveries by Group'!N88/(1-SUMIFS('General Inputs'!$E$11:$AB$11,'General Inputs'!$E$7:$AB$7,'REC Deliveries by Group'!N$161)))*SUMIFS('General Inputs'!$E$11:$AB$11,'General Inputs'!$E$7:$AB$7,'REC Deliveries by Group'!N$161)</f>
        <v>0</v>
      </c>
      <c r="O168" s="145">
        <f>('REC Deliveries by Group'!O88/(1-SUMIFS('General Inputs'!$E$11:$AB$11,'General Inputs'!$E$7:$AB$7,'REC Deliveries by Group'!O$161)))*SUMIFS('General Inputs'!$E$11:$AB$11,'General Inputs'!$E$7:$AB$7,'REC Deliveries by Group'!O$161)</f>
        <v>19606.424737128746</v>
      </c>
      <c r="P168" s="145">
        <f>('REC Deliveries by Group'!P88/(1-SUMIFS('General Inputs'!$E$11:$AB$11,'General Inputs'!$E$7:$AB$7,'REC Deliveries by Group'!P$161)))*SUMIFS('General Inputs'!$E$11:$AB$11,'General Inputs'!$E$7:$AB$7,'REC Deliveries by Group'!P$161)</f>
        <v>18860.907187215762</v>
      </c>
      <c r="Q168" s="145">
        <f>('REC Deliveries by Group'!Q88/(1-SUMIFS('General Inputs'!$E$11:$AB$11,'General Inputs'!$E$7:$AB$7,'REC Deliveries by Group'!Q$161)))*SUMIFS('General Inputs'!$E$11:$AB$11,'General Inputs'!$E$7:$AB$7,'REC Deliveries by Group'!Q$161)</f>
        <v>18151.259257497</v>
      </c>
      <c r="R168" s="145">
        <f>('REC Deliveries by Group'!R88/(1-SUMIFS('General Inputs'!$E$11:$AB$11,'General Inputs'!$E$7:$AB$7,'REC Deliveries by Group'!R$161)))*SUMIFS('General Inputs'!$E$11:$AB$11,'General Inputs'!$E$7:$AB$7,'REC Deliveries by Group'!R$161)</f>
        <v>16783.115063152247</v>
      </c>
      <c r="S168" s="145">
        <f>('REC Deliveries by Group'!S88/(1-SUMIFS('General Inputs'!$E$11:$AB$11,'General Inputs'!$E$7:$AB$7,'REC Deliveries by Group'!S$161)))*SUMIFS('General Inputs'!$E$11:$AB$11,'General Inputs'!$E$7:$AB$7,'REC Deliveries by Group'!S$161)</f>
        <v>15414.531316255649</v>
      </c>
      <c r="T168" s="145">
        <f>('REC Deliveries by Group'!T88/(1-SUMIFS('General Inputs'!$E$11:$AB$11,'General Inputs'!$E$7:$AB$7,'REC Deliveries by Group'!T$161)))*SUMIFS('General Inputs'!$E$11:$AB$11,'General Inputs'!$E$7:$AB$7,'REC Deliveries by Group'!T$161)</f>
        <v>14433.909756884801</v>
      </c>
      <c r="U168" s="145">
        <f>('REC Deliveries by Group'!U88/(1-SUMIFS('General Inputs'!$E$11:$AB$11,'General Inputs'!$E$7:$AB$7,'REC Deliveries by Group'!U$161)))*SUMIFS('General Inputs'!$E$11:$AB$11,'General Inputs'!$E$7:$AB$7,'REC Deliveries by Group'!U$161)</f>
        <v>13583.401541247349</v>
      </c>
      <c r="V168" s="145">
        <f>('REC Deliveries by Group'!V88/(1-SUMIFS('General Inputs'!$E$11:$AB$11,'General Inputs'!$E$7:$AB$7,'REC Deliveries by Group'!V$161)))*SUMIFS('General Inputs'!$E$11:$AB$11,'General Inputs'!$E$7:$AB$7,'REC Deliveries by Group'!V$161)</f>
        <v>12879.223530299954</v>
      </c>
      <c r="W168" s="145">
        <f>('REC Deliveries by Group'!W88/(1-SUMIFS('General Inputs'!$E$11:$AB$11,'General Inputs'!$E$7:$AB$7,'REC Deliveries by Group'!W$161)))*SUMIFS('General Inputs'!$E$11:$AB$11,'General Inputs'!$E$7:$AB$7,'REC Deliveries by Group'!W$161)</f>
        <v>12362.735053849152</v>
      </c>
      <c r="X168" s="145">
        <f>('REC Deliveries by Group'!X88/(1-SUMIFS('General Inputs'!$E$11:$AB$11,'General Inputs'!$E$7:$AB$7,'REC Deliveries by Group'!X$161)))*SUMIFS('General Inputs'!$E$11:$AB$11,'General Inputs'!$E$7:$AB$7,'REC Deliveries by Group'!X$161)</f>
        <v>12072.49588343402</v>
      </c>
      <c r="Y168" s="145">
        <f>('REC Deliveries by Group'!Y88/(1-SUMIFS('General Inputs'!$E$11:$AB$11,'General Inputs'!$E$7:$AB$7,'REC Deliveries by Group'!Y$161)))*SUMIFS('General Inputs'!$E$11:$AB$11,'General Inputs'!$E$7:$AB$7,'REC Deliveries by Group'!Y$161)</f>
        <v>11920.169757451427</v>
      </c>
      <c r="Z168" s="145">
        <f>('REC Deliveries by Group'!Z88/(1-SUMIFS('General Inputs'!$E$11:$AB$11,'General Inputs'!$E$7:$AB$7,'REC Deliveries by Group'!Z$161)))*SUMIFS('General Inputs'!$E$11:$AB$11,'General Inputs'!$E$7:$AB$7,'REC Deliveries by Group'!Z$161)</f>
        <v>11879.999144782689</v>
      </c>
      <c r="AA168" s="145">
        <f>('REC Deliveries by Group'!AA88/(1-SUMIFS('General Inputs'!$E$11:$AB$11,'General Inputs'!$E$7:$AB$7,'REC Deliveries by Group'!AA$161)))*SUMIFS('General Inputs'!$E$11:$AB$11,'General Inputs'!$E$7:$AB$7,'REC Deliveries by Group'!AA$161)</f>
        <v>11828.925126256108</v>
      </c>
      <c r="AB168" s="145">
        <f>('REC Deliveries by Group'!AB88/(1-SUMIFS('General Inputs'!$E$11:$AB$11,'General Inputs'!$E$7:$AB$7,'REC Deliveries by Group'!AB$161)))*SUMIFS('General Inputs'!$E$11:$AB$11,'General Inputs'!$E$7:$AB$7,'REC Deliveries by Group'!AB$161)</f>
        <v>11803.274487310053</v>
      </c>
      <c r="AC168" s="145">
        <f>('REC Deliveries by Group'!AC88/(1-SUMIFS('General Inputs'!$E$11:$AB$11,'General Inputs'!$E$7:$AB$7,'REC Deliveries by Group'!AC$161)))*SUMIFS('General Inputs'!$E$11:$AB$11,'General Inputs'!$E$7:$AB$7,'REC Deliveries by Group'!AC$161)</f>
        <v>11774.911450188463</v>
      </c>
      <c r="AD168" s="145">
        <f>('REC Deliveries by Group'!AD88/(1-SUMIFS('General Inputs'!$E$11:$AB$11,'General Inputs'!$E$7:$AB$7,'REC Deliveries by Group'!AD$161)))*SUMIFS('General Inputs'!$E$11:$AB$11,'General Inputs'!$E$7:$AB$7,'REC Deliveries by Group'!AD$161)</f>
        <v>9048.2453496828002</v>
      </c>
      <c r="AE168" s="145">
        <f>('REC Deliveries by Group'!AE88/(1-SUMIFS('General Inputs'!$E$11:$AB$11,'General Inputs'!$E$7:$AB$7,'REC Deliveries by Group'!AE$161)))*SUMIFS('General Inputs'!$E$11:$AB$11,'General Inputs'!$E$7:$AB$7,'REC Deliveries by Group'!AE$161)</f>
        <v>9013.2030417686201</v>
      </c>
    </row>
    <row r="169" spans="3:31" x14ac:dyDescent="0.25">
      <c r="C169" s="141" t="s">
        <v>198</v>
      </c>
      <c r="D169" s="149" t="s">
        <v>199</v>
      </c>
      <c r="E169" s="149" t="s">
        <v>189</v>
      </c>
      <c r="F169" s="150">
        <v>2030</v>
      </c>
      <c r="G169" s="143" t="s">
        <v>91</v>
      </c>
      <c r="H169" s="145">
        <f>('REC Deliveries by Group'!H89/(1-SUMIFS('General Inputs'!$E$11:$AB$11,'General Inputs'!$E$7:$AB$7,'REC Deliveries by Group'!H$161)))*SUMIFS('General Inputs'!$E$11:$AB$11,'General Inputs'!$E$7:$AB$7,'REC Deliveries by Group'!H$161)</f>
        <v>0</v>
      </c>
      <c r="I169" s="145">
        <f>('REC Deliveries by Group'!I89/(1-SUMIFS('General Inputs'!$E$11:$AB$11,'General Inputs'!$E$7:$AB$7,'REC Deliveries by Group'!I$161)))*SUMIFS('General Inputs'!$E$11:$AB$11,'General Inputs'!$E$7:$AB$7,'REC Deliveries by Group'!I$161)</f>
        <v>0</v>
      </c>
      <c r="J169" s="145">
        <f>('REC Deliveries by Group'!J89/(1-SUMIFS('General Inputs'!$E$11:$AB$11,'General Inputs'!$E$7:$AB$7,'REC Deliveries by Group'!J$161)))*SUMIFS('General Inputs'!$E$11:$AB$11,'General Inputs'!$E$7:$AB$7,'REC Deliveries by Group'!J$161)</f>
        <v>0</v>
      </c>
      <c r="K169" s="145">
        <f>('REC Deliveries by Group'!K89/(1-SUMIFS('General Inputs'!$E$11:$AB$11,'General Inputs'!$E$7:$AB$7,'REC Deliveries by Group'!K$161)))*SUMIFS('General Inputs'!$E$11:$AB$11,'General Inputs'!$E$7:$AB$7,'REC Deliveries by Group'!K$161)</f>
        <v>0</v>
      </c>
      <c r="L169" s="145">
        <f>('REC Deliveries by Group'!L89/(1-SUMIFS('General Inputs'!$E$11:$AB$11,'General Inputs'!$E$7:$AB$7,'REC Deliveries by Group'!L$161)))*SUMIFS('General Inputs'!$E$11:$AB$11,'General Inputs'!$E$7:$AB$7,'REC Deliveries by Group'!L$161)</f>
        <v>0</v>
      </c>
      <c r="M169" s="145">
        <f>('REC Deliveries by Group'!M89/(1-SUMIFS('General Inputs'!$E$11:$AB$11,'General Inputs'!$E$7:$AB$7,'REC Deliveries by Group'!M$161)))*SUMIFS('General Inputs'!$E$11:$AB$11,'General Inputs'!$E$7:$AB$7,'REC Deliveries by Group'!M$161)</f>
        <v>0</v>
      </c>
      <c r="N169" s="145">
        <f>('REC Deliveries by Group'!N89/(1-SUMIFS('General Inputs'!$E$11:$AB$11,'General Inputs'!$E$7:$AB$7,'REC Deliveries by Group'!N$161)))*SUMIFS('General Inputs'!$E$11:$AB$11,'General Inputs'!$E$7:$AB$7,'REC Deliveries by Group'!N$161)</f>
        <v>0</v>
      </c>
      <c r="O169" s="145">
        <f>('REC Deliveries by Group'!O89/(1-SUMIFS('General Inputs'!$E$11:$AB$11,'General Inputs'!$E$7:$AB$7,'REC Deliveries by Group'!O$161)))*SUMIFS('General Inputs'!$E$11:$AB$11,'General Inputs'!$E$7:$AB$7,'REC Deliveries by Group'!O$161)</f>
        <v>0</v>
      </c>
      <c r="P169" s="145">
        <f>('REC Deliveries by Group'!P89/(1-SUMIFS('General Inputs'!$E$11:$AB$11,'General Inputs'!$E$7:$AB$7,'REC Deliveries by Group'!P$161)))*SUMIFS('General Inputs'!$E$11:$AB$11,'General Inputs'!$E$7:$AB$7,'REC Deliveries by Group'!P$161)</f>
        <v>23762.100241048222</v>
      </c>
      <c r="Q169" s="145">
        <f>('REC Deliveries by Group'!Q89/(1-SUMIFS('General Inputs'!$E$11:$AB$11,'General Inputs'!$E$7:$AB$7,'REC Deliveries by Group'!Q$161)))*SUMIFS('General Inputs'!$E$11:$AB$11,'General Inputs'!$E$7:$AB$7,'REC Deliveries by Group'!Q$161)</f>
        <v>22281.15917729303</v>
      </c>
      <c r="R169" s="145">
        <f>('REC Deliveries by Group'!R89/(1-SUMIFS('General Inputs'!$E$11:$AB$11,'General Inputs'!$E$7:$AB$7,'REC Deliveries by Group'!R$161)))*SUMIFS('General Inputs'!$E$11:$AB$11,'General Inputs'!$E$7:$AB$7,'REC Deliveries by Group'!R$161)</f>
        <v>21051.412144262307</v>
      </c>
      <c r="S169" s="145">
        <f>('REC Deliveries by Group'!S89/(1-SUMIFS('General Inputs'!$E$11:$AB$11,'General Inputs'!$E$7:$AB$7,'REC Deliveries by Group'!S$161)))*SUMIFS('General Inputs'!$E$11:$AB$11,'General Inputs'!$E$7:$AB$7,'REC Deliveries by Group'!S$161)</f>
        <v>19342.559500883002</v>
      </c>
      <c r="T169" s="145">
        <f>('REC Deliveries by Group'!T89/(1-SUMIFS('General Inputs'!$E$11:$AB$11,'General Inputs'!$E$7:$AB$7,'REC Deliveries by Group'!T$161)))*SUMIFS('General Inputs'!$E$11:$AB$11,'General Inputs'!$E$7:$AB$7,'REC Deliveries by Group'!T$161)</f>
        <v>18119.348532567012</v>
      </c>
      <c r="U169" s="145">
        <f>('REC Deliveries by Group'!U89/(1-SUMIFS('General Inputs'!$E$11:$AB$11,'General Inputs'!$E$7:$AB$7,'REC Deliveries by Group'!U$161)))*SUMIFS('General Inputs'!$E$11:$AB$11,'General Inputs'!$E$7:$AB$7,'REC Deliveries by Group'!U$161)</f>
        <v>17058.550565262776</v>
      </c>
      <c r="V169" s="145">
        <f>('REC Deliveries by Group'!V89/(1-SUMIFS('General Inputs'!$E$11:$AB$11,'General Inputs'!$E$7:$AB$7,'REC Deliveries by Group'!V$161)))*SUMIFS('General Inputs'!$E$11:$AB$11,'General Inputs'!$E$7:$AB$7,'REC Deliveries by Group'!V$161)</f>
        <v>16180.736302134803</v>
      </c>
      <c r="W169" s="145">
        <f>('REC Deliveries by Group'!W89/(1-SUMIFS('General Inputs'!$E$11:$AB$11,'General Inputs'!$E$7:$AB$7,'REC Deliveries by Group'!W$161)))*SUMIFS('General Inputs'!$E$11:$AB$11,'General Inputs'!$E$7:$AB$7,'REC Deliveries by Group'!W$161)</f>
        <v>15538.109837237213</v>
      </c>
      <c r="X169" s="145">
        <f>('REC Deliveries by Group'!X89/(1-SUMIFS('General Inputs'!$E$11:$AB$11,'General Inputs'!$E$7:$AB$7,'REC Deliveries by Group'!X$161)))*SUMIFS('General Inputs'!$E$11:$AB$11,'General Inputs'!$E$7:$AB$7,'REC Deliveries by Group'!X$161)</f>
        <v>15179.439271934994</v>
      </c>
      <c r="Y169" s="145">
        <f>('REC Deliveries by Group'!Y89/(1-SUMIFS('General Inputs'!$E$11:$AB$11,'General Inputs'!$E$7:$AB$7,'REC Deliveries by Group'!Y$161)))*SUMIFS('General Inputs'!$E$11:$AB$11,'General Inputs'!$E$7:$AB$7,'REC Deliveries by Group'!Y$161)</f>
        <v>14993.953210322843</v>
      </c>
      <c r="Z169" s="145">
        <f>('REC Deliveries by Group'!Z89/(1-SUMIFS('General Inputs'!$E$11:$AB$11,'General Inputs'!$E$7:$AB$7,'REC Deliveries by Group'!Z$161)))*SUMIFS('General Inputs'!$E$11:$AB$11,'General Inputs'!$E$7:$AB$7,'REC Deliveries by Group'!Z$161)</f>
        <v>14949.448659479322</v>
      </c>
      <c r="AA169" s="145">
        <f>('REC Deliveries by Group'!AA89/(1-SUMIFS('General Inputs'!$E$11:$AB$11,'General Inputs'!$E$7:$AB$7,'REC Deliveries by Group'!AA$161)))*SUMIFS('General Inputs'!$E$11:$AB$11,'General Inputs'!$E$7:$AB$7,'REC Deliveries by Group'!AA$161)</f>
        <v>14891.179915858183</v>
      </c>
      <c r="AB169" s="145">
        <f>('REC Deliveries by Group'!AB89/(1-SUMIFS('General Inputs'!$E$11:$AB$11,'General Inputs'!$E$7:$AB$7,'REC Deliveries by Group'!AB$161)))*SUMIFS('General Inputs'!$E$11:$AB$11,'General Inputs'!$E$7:$AB$7,'REC Deliveries by Group'!AB$161)</f>
        <v>14864.879725300139</v>
      </c>
      <c r="AC169" s="145">
        <f>('REC Deliveries by Group'!AC89/(1-SUMIFS('General Inputs'!$E$11:$AB$11,'General Inputs'!$E$7:$AB$7,'REC Deliveries by Group'!AC$161)))*SUMIFS('General Inputs'!$E$11:$AB$11,'General Inputs'!$E$7:$AB$7,'REC Deliveries by Group'!AC$161)</f>
        <v>14835.138615539945</v>
      </c>
      <c r="AD169" s="145">
        <f>('REC Deliveries by Group'!AD89/(1-SUMIFS('General Inputs'!$E$11:$AB$11,'General Inputs'!$E$7:$AB$7,'REC Deliveries by Group'!AD$161)))*SUMIFS('General Inputs'!$E$11:$AB$11,'General Inputs'!$E$7:$AB$7,'REC Deliveries by Group'!AD$161)</f>
        <v>14802.165870946277</v>
      </c>
      <c r="AE169" s="145">
        <f>('REC Deliveries by Group'!AE89/(1-SUMIFS('General Inputs'!$E$11:$AB$11,'General Inputs'!$E$7:$AB$7,'REC Deliveries by Group'!AE$161)))*SUMIFS('General Inputs'!$E$11:$AB$11,'General Inputs'!$E$7:$AB$7,'REC Deliveries by Group'!AE$161)</f>
        <v>12049.908090507333</v>
      </c>
    </row>
    <row r="170" spans="3:31" x14ac:dyDescent="0.25">
      <c r="C170" s="141" t="s">
        <v>198</v>
      </c>
      <c r="D170" s="149" t="s">
        <v>199</v>
      </c>
      <c r="E170" s="149" t="s">
        <v>189</v>
      </c>
      <c r="F170" s="150">
        <v>2031</v>
      </c>
      <c r="G170" s="143" t="s">
        <v>91</v>
      </c>
      <c r="H170" s="145">
        <f>('REC Deliveries by Group'!H90/(1-SUMIFS('General Inputs'!$E$11:$AB$11,'General Inputs'!$E$7:$AB$7,'REC Deliveries by Group'!H$161)))*SUMIFS('General Inputs'!$E$11:$AB$11,'General Inputs'!$E$7:$AB$7,'REC Deliveries by Group'!H$161)</f>
        <v>0</v>
      </c>
      <c r="I170" s="145">
        <f>('REC Deliveries by Group'!I90/(1-SUMIFS('General Inputs'!$E$11:$AB$11,'General Inputs'!$E$7:$AB$7,'REC Deliveries by Group'!I$161)))*SUMIFS('General Inputs'!$E$11:$AB$11,'General Inputs'!$E$7:$AB$7,'REC Deliveries by Group'!I$161)</f>
        <v>0</v>
      </c>
      <c r="J170" s="145">
        <f>('REC Deliveries by Group'!J90/(1-SUMIFS('General Inputs'!$E$11:$AB$11,'General Inputs'!$E$7:$AB$7,'REC Deliveries by Group'!J$161)))*SUMIFS('General Inputs'!$E$11:$AB$11,'General Inputs'!$E$7:$AB$7,'REC Deliveries by Group'!J$161)</f>
        <v>0</v>
      </c>
      <c r="K170" s="145">
        <f>('REC Deliveries by Group'!K90/(1-SUMIFS('General Inputs'!$E$11:$AB$11,'General Inputs'!$E$7:$AB$7,'REC Deliveries by Group'!K$161)))*SUMIFS('General Inputs'!$E$11:$AB$11,'General Inputs'!$E$7:$AB$7,'REC Deliveries by Group'!K$161)</f>
        <v>0</v>
      </c>
      <c r="L170" s="145">
        <f>('REC Deliveries by Group'!L90/(1-SUMIFS('General Inputs'!$E$11:$AB$11,'General Inputs'!$E$7:$AB$7,'REC Deliveries by Group'!L$161)))*SUMIFS('General Inputs'!$E$11:$AB$11,'General Inputs'!$E$7:$AB$7,'REC Deliveries by Group'!L$161)</f>
        <v>0</v>
      </c>
      <c r="M170" s="145">
        <f>('REC Deliveries by Group'!M90/(1-SUMIFS('General Inputs'!$E$11:$AB$11,'General Inputs'!$E$7:$AB$7,'REC Deliveries by Group'!M$161)))*SUMIFS('General Inputs'!$E$11:$AB$11,'General Inputs'!$E$7:$AB$7,'REC Deliveries by Group'!M$161)</f>
        <v>0</v>
      </c>
      <c r="N170" s="145">
        <f>('REC Deliveries by Group'!N90/(1-SUMIFS('General Inputs'!$E$11:$AB$11,'General Inputs'!$E$7:$AB$7,'REC Deliveries by Group'!N$161)))*SUMIFS('General Inputs'!$E$11:$AB$11,'General Inputs'!$E$7:$AB$7,'REC Deliveries by Group'!N$161)</f>
        <v>0</v>
      </c>
      <c r="O170" s="145">
        <f>('REC Deliveries by Group'!O90/(1-SUMIFS('General Inputs'!$E$11:$AB$11,'General Inputs'!$E$7:$AB$7,'REC Deliveries by Group'!O$161)))*SUMIFS('General Inputs'!$E$11:$AB$11,'General Inputs'!$E$7:$AB$7,'REC Deliveries by Group'!O$161)</f>
        <v>0</v>
      </c>
      <c r="P170" s="145">
        <f>('REC Deliveries by Group'!P90/(1-SUMIFS('General Inputs'!$E$11:$AB$11,'General Inputs'!$E$7:$AB$7,'REC Deliveries by Group'!P$161)))*SUMIFS('General Inputs'!$E$11:$AB$11,'General Inputs'!$E$7:$AB$7,'REC Deliveries by Group'!P$161)</f>
        <v>0</v>
      </c>
      <c r="Q170" s="145">
        <f>('REC Deliveries by Group'!Q90/(1-SUMIFS('General Inputs'!$E$11:$AB$11,'General Inputs'!$E$7:$AB$7,'REC Deliveries by Group'!Q$161)))*SUMIFS('General Inputs'!$E$11:$AB$11,'General Inputs'!$E$7:$AB$7,'REC Deliveries by Group'!Q$161)</f>
        <v>21247.191274547775</v>
      </c>
      <c r="R170" s="145">
        <f>('REC Deliveries by Group'!R90/(1-SUMIFS('General Inputs'!$E$11:$AB$11,'General Inputs'!$E$7:$AB$7,'REC Deliveries by Group'!R$161)))*SUMIFS('General Inputs'!$E$11:$AB$11,'General Inputs'!$E$7:$AB$7,'REC Deliveries by Group'!R$161)</f>
        <v>19658.765338759462</v>
      </c>
      <c r="S170" s="145">
        <f>('REC Deliveries by Group'!S90/(1-SUMIFS('General Inputs'!$E$11:$AB$11,'General Inputs'!$E$7:$AB$7,'REC Deliveries by Group'!S$161)))*SUMIFS('General Inputs'!$E$11:$AB$11,'General Inputs'!$E$7:$AB$7,'REC Deliveries by Group'!S$161)</f>
        <v>18336.639151660631</v>
      </c>
      <c r="T170" s="145">
        <f>('REC Deliveries by Group'!T90/(1-SUMIFS('General Inputs'!$E$11:$AB$11,'General Inputs'!$E$7:$AB$7,'REC Deliveries by Group'!T$161)))*SUMIFS('General Inputs'!$E$11:$AB$11,'General Inputs'!$E$7:$AB$7,'REC Deliveries by Group'!T$161)</f>
        <v>17179.536779712947</v>
      </c>
      <c r="U170" s="145">
        <f>('REC Deliveries by Group'!U90/(1-SUMIFS('General Inputs'!$E$11:$AB$11,'General Inputs'!$E$7:$AB$7,'REC Deliveries by Group'!U$161)))*SUMIFS('General Inputs'!$E$11:$AB$11,'General Inputs'!$E$7:$AB$7,'REC Deliveries by Group'!U$161)</f>
        <v>16176.108215788357</v>
      </c>
      <c r="V170" s="145">
        <f>('REC Deliveries by Group'!V90/(1-SUMIFS('General Inputs'!$E$11:$AB$11,'General Inputs'!$E$7:$AB$7,'REC Deliveries by Group'!V$161)))*SUMIFS('General Inputs'!$E$11:$AB$11,'General Inputs'!$E$7:$AB$7,'REC Deliveries by Group'!V$161)</f>
        <v>15345.930036812219</v>
      </c>
      <c r="W170" s="145">
        <f>('REC Deliveries by Group'!W90/(1-SUMIFS('General Inputs'!$E$11:$AB$11,'General Inputs'!$E$7:$AB$7,'REC Deliveries by Group'!W$161)))*SUMIFS('General Inputs'!$E$11:$AB$11,'General Inputs'!$E$7:$AB$7,'REC Deliveries by Group'!W$161)</f>
        <v>14738.595797619388</v>
      </c>
      <c r="X170" s="145">
        <f>('REC Deliveries by Group'!X90/(1-SUMIFS('General Inputs'!$E$11:$AB$11,'General Inputs'!$E$7:$AB$7,'REC Deliveries by Group'!X$161)))*SUMIFS('General Inputs'!$E$11:$AB$11,'General Inputs'!$E$7:$AB$7,'REC Deliveries by Group'!X$161)</f>
        <v>14400.46805955556</v>
      </c>
      <c r="Y170" s="145">
        <f>('REC Deliveries by Group'!Y90/(1-SUMIFS('General Inputs'!$E$11:$AB$11,'General Inputs'!$E$7:$AB$7,'REC Deliveries by Group'!Y$161)))*SUMIFS('General Inputs'!$E$11:$AB$11,'General Inputs'!$E$7:$AB$7,'REC Deliveries by Group'!Y$161)</f>
        <v>14226.56188195379</v>
      </c>
      <c r="Z170" s="145">
        <f>('REC Deliveries by Group'!Z90/(1-SUMIFS('General Inputs'!$E$11:$AB$11,'General Inputs'!$E$7:$AB$7,'REC Deliveries by Group'!Z$161)))*SUMIFS('General Inputs'!$E$11:$AB$11,'General Inputs'!$E$7:$AB$7,'REC Deliveries by Group'!Z$161)</f>
        <v>14186.389420792821</v>
      </c>
      <c r="AA170" s="145">
        <f>('REC Deliveries by Group'!AA90/(1-SUMIFS('General Inputs'!$E$11:$AB$11,'General Inputs'!$E$7:$AB$7,'REC Deliveries by Group'!AA$161)))*SUMIFS('General Inputs'!$E$11:$AB$11,'General Inputs'!$E$7:$AB$7,'REC Deliveries by Group'!AA$161)</f>
        <v>14133.140445486395</v>
      </c>
      <c r="AB170" s="145">
        <f>('REC Deliveries by Group'!AB90/(1-SUMIFS('General Inputs'!$E$11:$AB$11,'General Inputs'!$E$7:$AB$7,'REC Deliveries by Group'!AB$161)))*SUMIFS('General Inputs'!$E$11:$AB$11,'General Inputs'!$E$7:$AB$7,'REC Deliveries by Group'!AB$161)</f>
        <v>14110.220255597231</v>
      </c>
      <c r="AC170" s="145">
        <f>('REC Deliveries by Group'!AC90/(1-SUMIFS('General Inputs'!$E$11:$AB$11,'General Inputs'!$E$7:$AB$7,'REC Deliveries by Group'!AC$161)))*SUMIFS('General Inputs'!$E$11:$AB$11,'General Inputs'!$E$7:$AB$7,'REC Deliveries by Group'!AC$161)</f>
        <v>14084.025333148777</v>
      </c>
      <c r="AD170" s="145">
        <f>('REC Deliveries by Group'!AD90/(1-SUMIFS('General Inputs'!$E$11:$AB$11,'General Inputs'!$E$7:$AB$7,'REC Deliveries by Group'!AD$161)))*SUMIFS('General Inputs'!$E$11:$AB$11,'General Inputs'!$E$7:$AB$7,'REC Deliveries by Group'!AD$161)</f>
        <v>14054.752957915491</v>
      </c>
      <c r="AE170" s="145">
        <f>('REC Deliveries by Group'!AE90/(1-SUMIFS('General Inputs'!$E$11:$AB$11,'General Inputs'!$E$7:$AB$7,'REC Deliveries by Group'!AE$161)))*SUMIFS('General Inputs'!$E$11:$AB$11,'General Inputs'!$E$7:$AB$7,'REC Deliveries by Group'!AE$161)</f>
        <v>13998.338015755893</v>
      </c>
    </row>
    <row r="171" spans="3:31" x14ac:dyDescent="0.25">
      <c r="C171" s="141" t="s">
        <v>198</v>
      </c>
      <c r="D171" s="149" t="s">
        <v>199</v>
      </c>
      <c r="E171" s="149" t="s">
        <v>189</v>
      </c>
      <c r="F171" s="150">
        <v>2032</v>
      </c>
      <c r="G171" s="143" t="s">
        <v>91</v>
      </c>
      <c r="H171" s="145">
        <f>('REC Deliveries by Group'!H91/(1-SUMIFS('General Inputs'!$E$11:$AB$11,'General Inputs'!$E$7:$AB$7,'REC Deliveries by Group'!H$161)))*SUMIFS('General Inputs'!$E$11:$AB$11,'General Inputs'!$E$7:$AB$7,'REC Deliveries by Group'!H$161)</f>
        <v>0</v>
      </c>
      <c r="I171" s="145">
        <f>('REC Deliveries by Group'!I91/(1-SUMIFS('General Inputs'!$E$11:$AB$11,'General Inputs'!$E$7:$AB$7,'REC Deliveries by Group'!I$161)))*SUMIFS('General Inputs'!$E$11:$AB$11,'General Inputs'!$E$7:$AB$7,'REC Deliveries by Group'!I$161)</f>
        <v>0</v>
      </c>
      <c r="J171" s="145">
        <f>('REC Deliveries by Group'!J91/(1-SUMIFS('General Inputs'!$E$11:$AB$11,'General Inputs'!$E$7:$AB$7,'REC Deliveries by Group'!J$161)))*SUMIFS('General Inputs'!$E$11:$AB$11,'General Inputs'!$E$7:$AB$7,'REC Deliveries by Group'!J$161)</f>
        <v>0</v>
      </c>
      <c r="K171" s="145">
        <f>('REC Deliveries by Group'!K91/(1-SUMIFS('General Inputs'!$E$11:$AB$11,'General Inputs'!$E$7:$AB$7,'REC Deliveries by Group'!K$161)))*SUMIFS('General Inputs'!$E$11:$AB$11,'General Inputs'!$E$7:$AB$7,'REC Deliveries by Group'!K$161)</f>
        <v>0</v>
      </c>
      <c r="L171" s="145">
        <f>('REC Deliveries by Group'!L91/(1-SUMIFS('General Inputs'!$E$11:$AB$11,'General Inputs'!$E$7:$AB$7,'REC Deliveries by Group'!L$161)))*SUMIFS('General Inputs'!$E$11:$AB$11,'General Inputs'!$E$7:$AB$7,'REC Deliveries by Group'!L$161)</f>
        <v>0</v>
      </c>
      <c r="M171" s="145">
        <f>('REC Deliveries by Group'!M91/(1-SUMIFS('General Inputs'!$E$11:$AB$11,'General Inputs'!$E$7:$AB$7,'REC Deliveries by Group'!M$161)))*SUMIFS('General Inputs'!$E$11:$AB$11,'General Inputs'!$E$7:$AB$7,'REC Deliveries by Group'!M$161)</f>
        <v>0</v>
      </c>
      <c r="N171" s="145">
        <f>('REC Deliveries by Group'!N91/(1-SUMIFS('General Inputs'!$E$11:$AB$11,'General Inputs'!$E$7:$AB$7,'REC Deliveries by Group'!N$161)))*SUMIFS('General Inputs'!$E$11:$AB$11,'General Inputs'!$E$7:$AB$7,'REC Deliveries by Group'!N$161)</f>
        <v>0</v>
      </c>
      <c r="O171" s="145">
        <f>('REC Deliveries by Group'!O91/(1-SUMIFS('General Inputs'!$E$11:$AB$11,'General Inputs'!$E$7:$AB$7,'REC Deliveries by Group'!O$161)))*SUMIFS('General Inputs'!$E$11:$AB$11,'General Inputs'!$E$7:$AB$7,'REC Deliveries by Group'!O$161)</f>
        <v>0</v>
      </c>
      <c r="P171" s="145">
        <f>('REC Deliveries by Group'!P91/(1-SUMIFS('General Inputs'!$E$11:$AB$11,'General Inputs'!$E$7:$AB$7,'REC Deliveries by Group'!P$161)))*SUMIFS('General Inputs'!$E$11:$AB$11,'General Inputs'!$E$7:$AB$7,'REC Deliveries by Group'!P$161)</f>
        <v>0</v>
      </c>
      <c r="Q171" s="145">
        <f>('REC Deliveries by Group'!Q91/(1-SUMIFS('General Inputs'!$E$11:$AB$11,'General Inputs'!$E$7:$AB$7,'REC Deliveries by Group'!Q$161)))*SUMIFS('General Inputs'!$E$11:$AB$11,'General Inputs'!$E$7:$AB$7,'REC Deliveries by Group'!Q$161)</f>
        <v>0</v>
      </c>
      <c r="R171" s="145">
        <f>('REC Deliveries by Group'!R91/(1-SUMIFS('General Inputs'!$E$11:$AB$11,'General Inputs'!$E$7:$AB$7,'REC Deliveries by Group'!R$161)))*SUMIFS('General Inputs'!$E$11:$AB$11,'General Inputs'!$E$7:$AB$7,'REC Deliveries by Group'!R$161)</f>
        <v>21799.282367099546</v>
      </c>
      <c r="S171" s="145">
        <f>('REC Deliveries by Group'!S91/(1-SUMIFS('General Inputs'!$E$11:$AB$11,'General Inputs'!$E$7:$AB$7,'REC Deliveries by Group'!S$161)))*SUMIFS('General Inputs'!$E$11:$AB$11,'General Inputs'!$E$7:$AB$7,'REC Deliveries by Group'!S$161)</f>
        <v>20038.930210719886</v>
      </c>
      <c r="T171" s="145">
        <f>('REC Deliveries by Group'!T91/(1-SUMIFS('General Inputs'!$E$11:$AB$11,'General Inputs'!$E$7:$AB$7,'REC Deliveries by Group'!T$161)))*SUMIFS('General Inputs'!$E$11:$AB$11,'General Inputs'!$E$7:$AB$7,'REC Deliveries by Group'!T$161)</f>
        <v>19032.833358982254</v>
      </c>
      <c r="U171" s="145">
        <f>('REC Deliveries by Group'!U91/(1-SUMIFS('General Inputs'!$E$11:$AB$11,'General Inputs'!$E$7:$AB$7,'REC Deliveries by Group'!U$161)))*SUMIFS('General Inputs'!$E$11:$AB$11,'General Inputs'!$E$7:$AB$7,'REC Deliveries by Group'!U$161)</f>
        <v>17924.837779424462</v>
      </c>
      <c r="V171" s="145">
        <f>('REC Deliveries by Group'!V91/(1-SUMIFS('General Inputs'!$E$11:$AB$11,'General Inputs'!$E$7:$AB$7,'REC Deliveries by Group'!V$161)))*SUMIFS('General Inputs'!$E$11:$AB$11,'General Inputs'!$E$7:$AB$7,'REC Deliveries by Group'!V$161)</f>
        <v>17008.402598198638</v>
      </c>
      <c r="W171" s="145">
        <f>('REC Deliveries by Group'!W91/(1-SUMIFS('General Inputs'!$E$11:$AB$11,'General Inputs'!$E$7:$AB$7,'REC Deliveries by Group'!W$161)))*SUMIFS('General Inputs'!$E$11:$AB$11,'General Inputs'!$E$7:$AB$7,'REC Deliveries by Group'!W$161)</f>
        <v>16338.623768332815</v>
      </c>
      <c r="X171" s="145">
        <f>('REC Deliveries by Group'!X91/(1-SUMIFS('General Inputs'!$E$11:$AB$11,'General Inputs'!$E$7:$AB$7,'REC Deliveries by Group'!X$161)))*SUMIFS('General Inputs'!$E$11:$AB$11,'General Inputs'!$E$7:$AB$7,'REC Deliveries by Group'!X$161)</f>
        <v>15967.059680202428</v>
      </c>
      <c r="Y171" s="145">
        <f>('REC Deliveries by Group'!Y91/(1-SUMIFS('General Inputs'!$E$11:$AB$11,'General Inputs'!$E$7:$AB$7,'REC Deliveries by Group'!Y$161)))*SUMIFS('General Inputs'!$E$11:$AB$11,'General Inputs'!$E$7:$AB$7,'REC Deliveries by Group'!Y$161)</f>
        <v>15777.464055723714</v>
      </c>
      <c r="Z171" s="145">
        <f>('REC Deliveries by Group'!Z91/(1-SUMIFS('General Inputs'!$E$11:$AB$11,'General Inputs'!$E$7:$AB$7,'REC Deliveries by Group'!Z$161)))*SUMIFS('General Inputs'!$E$11:$AB$11,'General Inputs'!$E$7:$AB$7,'REC Deliveries by Group'!Z$161)</f>
        <v>15736.130386214692</v>
      </c>
      <c r="AA171" s="145">
        <f>('REC Deliveries by Group'!AA91/(1-SUMIFS('General Inputs'!$E$11:$AB$11,'General Inputs'!$E$7:$AB$7,'REC Deliveries by Group'!AA$161)))*SUMIFS('General Inputs'!$E$11:$AB$11,'General Inputs'!$E$7:$AB$7,'REC Deliveries by Group'!AA$161)</f>
        <v>15680.268396285917</v>
      </c>
      <c r="AB171" s="145">
        <f>('REC Deliveries by Group'!AB91/(1-SUMIFS('General Inputs'!$E$11:$AB$11,'General Inputs'!$E$7:$AB$7,'REC Deliveries by Group'!AB$161)))*SUMIFS('General Inputs'!$E$11:$AB$11,'General Inputs'!$E$7:$AB$7,'REC Deliveries by Group'!AB$161)</f>
        <v>15658.035806942013</v>
      </c>
      <c r="AC171" s="145">
        <f>('REC Deliveries by Group'!AC91/(1-SUMIFS('General Inputs'!$E$11:$AB$11,'General Inputs'!$E$7:$AB$7,'REC Deliveries by Group'!AC$161)))*SUMIFS('General Inputs'!$E$11:$AB$11,'General Inputs'!$E$7:$AB$7,'REC Deliveries by Group'!AC$161)</f>
        <v>15632.155952001753</v>
      </c>
      <c r="AD171" s="145">
        <f>('REC Deliveries by Group'!AD91/(1-SUMIFS('General Inputs'!$E$11:$AB$11,'General Inputs'!$E$7:$AB$7,'REC Deliveries by Group'!AD$161)))*SUMIFS('General Inputs'!$E$11:$AB$11,'General Inputs'!$E$7:$AB$7,'REC Deliveries by Group'!AD$161)</f>
        <v>15602.845591451729</v>
      </c>
      <c r="AE171" s="145">
        <f>('REC Deliveries by Group'!AE91/(1-SUMIFS('General Inputs'!$E$11:$AB$11,'General Inputs'!$E$7:$AB$7,'REC Deliveries by Group'!AE$161)))*SUMIFS('General Inputs'!$E$11:$AB$11,'General Inputs'!$E$7:$AB$7,'REC Deliveries by Group'!AE$161)</f>
        <v>15543.381351791277</v>
      </c>
    </row>
    <row r="172" spans="3:31" x14ac:dyDescent="0.25">
      <c r="C172" s="141" t="s">
        <v>198</v>
      </c>
      <c r="D172" s="149" t="s">
        <v>199</v>
      </c>
      <c r="E172" s="149" t="s">
        <v>189</v>
      </c>
      <c r="F172" s="150">
        <v>2033</v>
      </c>
      <c r="G172" s="143" t="s">
        <v>91</v>
      </c>
      <c r="H172" s="145">
        <f>('REC Deliveries by Group'!H92/(1-SUMIFS('General Inputs'!$E$11:$AB$11,'General Inputs'!$E$7:$AB$7,'REC Deliveries by Group'!H$161)))*SUMIFS('General Inputs'!$E$11:$AB$11,'General Inputs'!$E$7:$AB$7,'REC Deliveries by Group'!H$161)</f>
        <v>0</v>
      </c>
      <c r="I172" s="145">
        <f>('REC Deliveries by Group'!I92/(1-SUMIFS('General Inputs'!$E$11:$AB$11,'General Inputs'!$E$7:$AB$7,'REC Deliveries by Group'!I$161)))*SUMIFS('General Inputs'!$E$11:$AB$11,'General Inputs'!$E$7:$AB$7,'REC Deliveries by Group'!I$161)</f>
        <v>0</v>
      </c>
      <c r="J172" s="145">
        <f>('REC Deliveries by Group'!J92/(1-SUMIFS('General Inputs'!$E$11:$AB$11,'General Inputs'!$E$7:$AB$7,'REC Deliveries by Group'!J$161)))*SUMIFS('General Inputs'!$E$11:$AB$11,'General Inputs'!$E$7:$AB$7,'REC Deliveries by Group'!J$161)</f>
        <v>0</v>
      </c>
      <c r="K172" s="145">
        <f>('REC Deliveries by Group'!K92/(1-SUMIFS('General Inputs'!$E$11:$AB$11,'General Inputs'!$E$7:$AB$7,'REC Deliveries by Group'!K$161)))*SUMIFS('General Inputs'!$E$11:$AB$11,'General Inputs'!$E$7:$AB$7,'REC Deliveries by Group'!K$161)</f>
        <v>0</v>
      </c>
      <c r="L172" s="145">
        <f>('REC Deliveries by Group'!L92/(1-SUMIFS('General Inputs'!$E$11:$AB$11,'General Inputs'!$E$7:$AB$7,'REC Deliveries by Group'!L$161)))*SUMIFS('General Inputs'!$E$11:$AB$11,'General Inputs'!$E$7:$AB$7,'REC Deliveries by Group'!L$161)</f>
        <v>0</v>
      </c>
      <c r="M172" s="145">
        <f>('REC Deliveries by Group'!M92/(1-SUMIFS('General Inputs'!$E$11:$AB$11,'General Inputs'!$E$7:$AB$7,'REC Deliveries by Group'!M$161)))*SUMIFS('General Inputs'!$E$11:$AB$11,'General Inputs'!$E$7:$AB$7,'REC Deliveries by Group'!M$161)</f>
        <v>0</v>
      </c>
      <c r="N172" s="145">
        <f>('REC Deliveries by Group'!N92/(1-SUMIFS('General Inputs'!$E$11:$AB$11,'General Inputs'!$E$7:$AB$7,'REC Deliveries by Group'!N$161)))*SUMIFS('General Inputs'!$E$11:$AB$11,'General Inputs'!$E$7:$AB$7,'REC Deliveries by Group'!N$161)</f>
        <v>0</v>
      </c>
      <c r="O172" s="145">
        <f>('REC Deliveries by Group'!O92/(1-SUMIFS('General Inputs'!$E$11:$AB$11,'General Inputs'!$E$7:$AB$7,'REC Deliveries by Group'!O$161)))*SUMIFS('General Inputs'!$E$11:$AB$11,'General Inputs'!$E$7:$AB$7,'REC Deliveries by Group'!O$161)</f>
        <v>0</v>
      </c>
      <c r="P172" s="145">
        <f>('REC Deliveries by Group'!P92/(1-SUMIFS('General Inputs'!$E$11:$AB$11,'General Inputs'!$E$7:$AB$7,'REC Deliveries by Group'!P$161)))*SUMIFS('General Inputs'!$E$11:$AB$11,'General Inputs'!$E$7:$AB$7,'REC Deliveries by Group'!P$161)</f>
        <v>0</v>
      </c>
      <c r="Q172" s="145">
        <f>('REC Deliveries by Group'!Q92/(1-SUMIFS('General Inputs'!$E$11:$AB$11,'General Inputs'!$E$7:$AB$7,'REC Deliveries by Group'!Q$161)))*SUMIFS('General Inputs'!$E$11:$AB$11,'General Inputs'!$E$7:$AB$7,'REC Deliveries by Group'!Q$161)</f>
        <v>0</v>
      </c>
      <c r="R172" s="145">
        <f>('REC Deliveries by Group'!R92/(1-SUMIFS('General Inputs'!$E$11:$AB$11,'General Inputs'!$E$7:$AB$7,'REC Deliveries by Group'!R$161)))*SUMIFS('General Inputs'!$E$11:$AB$11,'General Inputs'!$E$7:$AB$7,'REC Deliveries by Group'!R$161)</f>
        <v>0</v>
      </c>
      <c r="S172" s="145">
        <f>('REC Deliveries by Group'!S92/(1-SUMIFS('General Inputs'!$E$11:$AB$11,'General Inputs'!$E$7:$AB$7,'REC Deliveries by Group'!S$161)))*SUMIFS('General Inputs'!$E$11:$AB$11,'General Inputs'!$E$7:$AB$7,'REC Deliveries by Group'!S$161)</f>
        <v>22286.51694879455</v>
      </c>
      <c r="T172" s="145">
        <f>('REC Deliveries by Group'!T92/(1-SUMIFS('General Inputs'!$E$11:$AB$11,'General Inputs'!$E$7:$AB$7,'REC Deliveries by Group'!T$161)))*SUMIFS('General Inputs'!$E$11:$AB$11,'General Inputs'!$E$7:$AB$7,'REC Deliveries by Group'!T$161)</f>
        <v>20877.588710955271</v>
      </c>
      <c r="U172" s="145">
        <f>('REC Deliveries by Group'!U92/(1-SUMIFS('General Inputs'!$E$11:$AB$11,'General Inputs'!$E$7:$AB$7,'REC Deliveries by Group'!U$161)))*SUMIFS('General Inputs'!$E$11:$AB$11,'General Inputs'!$E$7:$AB$7,'REC Deliveries by Group'!U$161)</f>
        <v>19894.043590022837</v>
      </c>
      <c r="V172" s="145">
        <f>('REC Deliveries by Group'!V92/(1-SUMIFS('General Inputs'!$E$11:$AB$11,'General Inputs'!$E$7:$AB$7,'REC Deliveries by Group'!V$161)))*SUMIFS('General Inputs'!$E$11:$AB$11,'General Inputs'!$E$7:$AB$7,'REC Deliveries by Group'!V$161)</f>
        <v>18868.979965704159</v>
      </c>
      <c r="W172" s="145">
        <f>('REC Deliveries by Group'!W92/(1-SUMIFS('General Inputs'!$E$11:$AB$11,'General Inputs'!$E$7:$AB$7,'REC Deliveries by Group'!W$161)))*SUMIFS('General Inputs'!$E$11:$AB$11,'General Inputs'!$E$7:$AB$7,'REC Deliveries by Group'!W$161)</f>
        <v>18118.30403310863</v>
      </c>
      <c r="X172" s="145">
        <f>('REC Deliveries by Group'!X92/(1-SUMIFS('General Inputs'!$E$11:$AB$11,'General Inputs'!$E$7:$AB$7,'REC Deliveries by Group'!X$161)))*SUMIFS('General Inputs'!$E$11:$AB$11,'General Inputs'!$E$7:$AB$7,'REC Deliveries by Group'!X$161)</f>
        <v>17698.819731667059</v>
      </c>
      <c r="Y172" s="145">
        <f>('REC Deliveries by Group'!Y92/(1-SUMIFS('General Inputs'!$E$11:$AB$11,'General Inputs'!$E$7:$AB$7,'REC Deliveries by Group'!Y$161)))*SUMIFS('General Inputs'!$E$11:$AB$11,'General Inputs'!$E$7:$AB$7,'REC Deliveries by Group'!Y$161)</f>
        <v>17481.309320370568</v>
      </c>
      <c r="Z172" s="145">
        <f>('REC Deliveries by Group'!Z92/(1-SUMIFS('General Inputs'!$E$11:$AB$11,'General Inputs'!$E$7:$AB$7,'REC Deliveries by Group'!Z$161)))*SUMIFS('General Inputs'!$E$11:$AB$11,'General Inputs'!$E$7:$AB$7,'REC Deliveries by Group'!Z$161)</f>
        <v>17428.187371107168</v>
      </c>
      <c r="AA172" s="145">
        <f>('REC Deliveries by Group'!AA92/(1-SUMIFS('General Inputs'!$E$11:$AB$11,'General Inputs'!$E$7:$AB$7,'REC Deliveries by Group'!AA$161)))*SUMIFS('General Inputs'!$E$11:$AB$11,'General Inputs'!$E$7:$AB$7,'REC Deliveries by Group'!AA$161)</f>
        <v>17359.027958314738</v>
      </c>
      <c r="AB172" s="145">
        <f>('REC Deliveries by Group'!AB92/(1-SUMIFS('General Inputs'!$E$11:$AB$11,'General Inputs'!$E$7:$AB$7,'REC Deliveries by Group'!AB$161)))*SUMIFS('General Inputs'!$E$11:$AB$11,'General Inputs'!$E$7:$AB$7,'REC Deliveries by Group'!AB$161)</f>
        <v>17327.142554078288</v>
      </c>
      <c r="AC172" s="145">
        <f>('REC Deliveries by Group'!AC92/(1-SUMIFS('General Inputs'!$E$11:$AB$11,'General Inputs'!$E$7:$AB$7,'REC Deliveries by Group'!AC$161)))*SUMIFS('General Inputs'!$E$11:$AB$11,'General Inputs'!$E$7:$AB$7,'REC Deliveries by Group'!AC$161)</f>
        <v>17291.251375507185</v>
      </c>
      <c r="AD172" s="145">
        <f>('REC Deliveries by Group'!AD92/(1-SUMIFS('General Inputs'!$E$11:$AB$11,'General Inputs'!$E$7:$AB$7,'REC Deliveries by Group'!AD$161)))*SUMIFS('General Inputs'!$E$11:$AB$11,'General Inputs'!$E$7:$AB$7,'REC Deliveries by Group'!AD$161)</f>
        <v>17251.599202527097</v>
      </c>
      <c r="AE172" s="145">
        <f>('REC Deliveries by Group'!AE92/(1-SUMIFS('General Inputs'!$E$11:$AB$11,'General Inputs'!$E$7:$AB$7,'REC Deliveries by Group'!AE$161)))*SUMIFS('General Inputs'!$E$11:$AB$11,'General Inputs'!$E$7:$AB$7,'REC Deliveries by Group'!AE$161)</f>
        <v>17178.655973798694</v>
      </c>
    </row>
    <row r="173" spans="3:31" x14ac:dyDescent="0.25">
      <c r="C173" s="141" t="s">
        <v>198</v>
      </c>
      <c r="D173" s="149" t="s">
        <v>199</v>
      </c>
      <c r="E173" s="149" t="s">
        <v>189</v>
      </c>
      <c r="F173" s="150">
        <v>2034</v>
      </c>
      <c r="G173" s="143" t="s">
        <v>91</v>
      </c>
      <c r="H173" s="145">
        <f>('REC Deliveries by Group'!H93/(1-SUMIFS('General Inputs'!$E$11:$AB$11,'General Inputs'!$E$7:$AB$7,'REC Deliveries by Group'!H$161)))*SUMIFS('General Inputs'!$E$11:$AB$11,'General Inputs'!$E$7:$AB$7,'REC Deliveries by Group'!H$161)</f>
        <v>0</v>
      </c>
      <c r="I173" s="145">
        <f>('REC Deliveries by Group'!I93/(1-SUMIFS('General Inputs'!$E$11:$AB$11,'General Inputs'!$E$7:$AB$7,'REC Deliveries by Group'!I$161)))*SUMIFS('General Inputs'!$E$11:$AB$11,'General Inputs'!$E$7:$AB$7,'REC Deliveries by Group'!I$161)</f>
        <v>0</v>
      </c>
      <c r="J173" s="145">
        <f>('REC Deliveries by Group'!J93/(1-SUMIFS('General Inputs'!$E$11:$AB$11,'General Inputs'!$E$7:$AB$7,'REC Deliveries by Group'!J$161)))*SUMIFS('General Inputs'!$E$11:$AB$11,'General Inputs'!$E$7:$AB$7,'REC Deliveries by Group'!J$161)</f>
        <v>0</v>
      </c>
      <c r="K173" s="145">
        <f>('REC Deliveries by Group'!K93/(1-SUMIFS('General Inputs'!$E$11:$AB$11,'General Inputs'!$E$7:$AB$7,'REC Deliveries by Group'!K$161)))*SUMIFS('General Inputs'!$E$11:$AB$11,'General Inputs'!$E$7:$AB$7,'REC Deliveries by Group'!K$161)</f>
        <v>0</v>
      </c>
      <c r="L173" s="145">
        <f>('REC Deliveries by Group'!L93/(1-SUMIFS('General Inputs'!$E$11:$AB$11,'General Inputs'!$E$7:$AB$7,'REC Deliveries by Group'!L$161)))*SUMIFS('General Inputs'!$E$11:$AB$11,'General Inputs'!$E$7:$AB$7,'REC Deliveries by Group'!L$161)</f>
        <v>0</v>
      </c>
      <c r="M173" s="145">
        <f>('REC Deliveries by Group'!M93/(1-SUMIFS('General Inputs'!$E$11:$AB$11,'General Inputs'!$E$7:$AB$7,'REC Deliveries by Group'!M$161)))*SUMIFS('General Inputs'!$E$11:$AB$11,'General Inputs'!$E$7:$AB$7,'REC Deliveries by Group'!M$161)</f>
        <v>0</v>
      </c>
      <c r="N173" s="145">
        <f>('REC Deliveries by Group'!N93/(1-SUMIFS('General Inputs'!$E$11:$AB$11,'General Inputs'!$E$7:$AB$7,'REC Deliveries by Group'!N$161)))*SUMIFS('General Inputs'!$E$11:$AB$11,'General Inputs'!$E$7:$AB$7,'REC Deliveries by Group'!N$161)</f>
        <v>0</v>
      </c>
      <c r="O173" s="145">
        <f>('REC Deliveries by Group'!O93/(1-SUMIFS('General Inputs'!$E$11:$AB$11,'General Inputs'!$E$7:$AB$7,'REC Deliveries by Group'!O$161)))*SUMIFS('General Inputs'!$E$11:$AB$11,'General Inputs'!$E$7:$AB$7,'REC Deliveries by Group'!O$161)</f>
        <v>0</v>
      </c>
      <c r="P173" s="145">
        <f>('REC Deliveries by Group'!P93/(1-SUMIFS('General Inputs'!$E$11:$AB$11,'General Inputs'!$E$7:$AB$7,'REC Deliveries by Group'!P$161)))*SUMIFS('General Inputs'!$E$11:$AB$11,'General Inputs'!$E$7:$AB$7,'REC Deliveries by Group'!P$161)</f>
        <v>0</v>
      </c>
      <c r="Q173" s="145">
        <f>('REC Deliveries by Group'!Q93/(1-SUMIFS('General Inputs'!$E$11:$AB$11,'General Inputs'!$E$7:$AB$7,'REC Deliveries by Group'!Q$161)))*SUMIFS('General Inputs'!$E$11:$AB$11,'General Inputs'!$E$7:$AB$7,'REC Deliveries by Group'!Q$161)</f>
        <v>0</v>
      </c>
      <c r="R173" s="145">
        <f>('REC Deliveries by Group'!R93/(1-SUMIFS('General Inputs'!$E$11:$AB$11,'General Inputs'!$E$7:$AB$7,'REC Deliveries by Group'!R$161)))*SUMIFS('General Inputs'!$E$11:$AB$11,'General Inputs'!$E$7:$AB$7,'REC Deliveries by Group'!R$161)</f>
        <v>0</v>
      </c>
      <c r="S173" s="145">
        <f>('REC Deliveries by Group'!S93/(1-SUMIFS('General Inputs'!$E$11:$AB$11,'General Inputs'!$E$7:$AB$7,'REC Deliveries by Group'!S$161)))*SUMIFS('General Inputs'!$E$11:$AB$11,'General Inputs'!$E$7:$AB$7,'REC Deliveries by Group'!S$161)</f>
        <v>0</v>
      </c>
      <c r="T173" s="145">
        <f>('REC Deliveries by Group'!T93/(1-SUMIFS('General Inputs'!$E$11:$AB$11,'General Inputs'!$E$7:$AB$7,'REC Deliveries by Group'!T$161)))*SUMIFS('General Inputs'!$E$11:$AB$11,'General Inputs'!$E$7:$AB$7,'REC Deliveries by Group'!T$161)</f>
        <v>21704.425035986016</v>
      </c>
      <c r="U173" s="145">
        <f>('REC Deliveries by Group'!U93/(1-SUMIFS('General Inputs'!$E$11:$AB$11,'General Inputs'!$E$7:$AB$7,'REC Deliveries by Group'!U$161)))*SUMIFS('General Inputs'!$E$11:$AB$11,'General Inputs'!$E$7:$AB$7,'REC Deliveries by Group'!U$161)</f>
        <v>20432.102635646803</v>
      </c>
      <c r="V173" s="145">
        <f>('REC Deliveries by Group'!V93/(1-SUMIFS('General Inputs'!$E$11:$AB$11,'General Inputs'!$E$7:$AB$7,'REC Deliveries by Group'!V$161)))*SUMIFS('General Inputs'!$E$11:$AB$11,'General Inputs'!$E$7:$AB$7,'REC Deliveries by Group'!V$161)</f>
        <v>19605.710759276706</v>
      </c>
      <c r="W173" s="145">
        <f>('REC Deliveries by Group'!W93/(1-SUMIFS('General Inputs'!$E$11:$AB$11,'General Inputs'!$E$7:$AB$7,'REC Deliveries by Group'!W$161)))*SUMIFS('General Inputs'!$E$11:$AB$11,'General Inputs'!$E$7:$AB$7,'REC Deliveries by Group'!W$161)</f>
        <v>18823.888834454629</v>
      </c>
      <c r="X173" s="145">
        <f>('REC Deliveries by Group'!X93/(1-SUMIFS('General Inputs'!$E$11:$AB$11,'General Inputs'!$E$7:$AB$7,'REC Deliveries by Group'!X$161)))*SUMIFS('General Inputs'!$E$11:$AB$11,'General Inputs'!$E$7:$AB$7,'REC Deliveries by Group'!X$161)</f>
        <v>18386.275136957654</v>
      </c>
      <c r="Y173" s="145">
        <f>('REC Deliveries by Group'!Y93/(1-SUMIFS('General Inputs'!$E$11:$AB$11,'General Inputs'!$E$7:$AB$7,'REC Deliveries by Group'!Y$161)))*SUMIFS('General Inputs'!$E$11:$AB$11,'General Inputs'!$E$7:$AB$7,'REC Deliveries by Group'!Y$161)</f>
        <v>18158.545280155271</v>
      </c>
      <c r="Z173" s="145">
        <f>('REC Deliveries by Group'!Z93/(1-SUMIFS('General Inputs'!$E$11:$AB$11,'General Inputs'!$E$7:$AB$7,'REC Deliveries by Group'!Z$161)))*SUMIFS('General Inputs'!$E$11:$AB$11,'General Inputs'!$E$7:$AB$7,'REC Deliveries by Group'!Z$161)</f>
        <v>18101.600187724125</v>
      </c>
      <c r="AA173" s="145">
        <f>('REC Deliveries by Group'!AA93/(1-SUMIFS('General Inputs'!$E$11:$AB$11,'General Inputs'!$E$7:$AB$7,'REC Deliveries by Group'!AA$161)))*SUMIFS('General Inputs'!$E$11:$AB$11,'General Inputs'!$E$7:$AB$7,'REC Deliveries by Group'!AA$161)</f>
        <v>18028.010743620634</v>
      </c>
      <c r="AB173" s="145">
        <f>('REC Deliveries by Group'!AB93/(1-SUMIFS('General Inputs'!$E$11:$AB$11,'General Inputs'!$E$7:$AB$7,'REC Deliveries by Group'!AB$161)))*SUMIFS('General Inputs'!$E$11:$AB$11,'General Inputs'!$E$7:$AB$7,'REC Deliveries by Group'!AB$161)</f>
        <v>17993.142431039458</v>
      </c>
      <c r="AC173" s="145">
        <f>('REC Deliveries by Group'!AC93/(1-SUMIFS('General Inputs'!$E$11:$AB$11,'General Inputs'!$E$7:$AB$7,'REC Deliveries by Group'!AC$161)))*SUMIFS('General Inputs'!$E$11:$AB$11,'General Inputs'!$E$7:$AB$7,'REC Deliveries by Group'!AC$161)</f>
        <v>17954.121681571662</v>
      </c>
      <c r="AD173" s="145">
        <f>('REC Deliveries by Group'!AD93/(1-SUMIFS('General Inputs'!$E$11:$AB$11,'General Inputs'!$E$7:$AB$7,'REC Deliveries by Group'!AD$161)))*SUMIFS('General Inputs'!$E$11:$AB$11,'General Inputs'!$E$7:$AB$7,'REC Deliveries by Group'!AD$161)</f>
        <v>17911.20386940242</v>
      </c>
      <c r="AE173" s="145">
        <f>('REC Deliveries by Group'!AE93/(1-SUMIFS('General Inputs'!$E$11:$AB$11,'General Inputs'!$E$7:$AB$7,'REC Deliveries by Group'!AE$161)))*SUMIFS('General Inputs'!$E$11:$AB$11,'General Inputs'!$E$7:$AB$7,'REC Deliveries by Group'!AE$161)</f>
        <v>17833.734015978393</v>
      </c>
    </row>
    <row r="174" spans="3:31" x14ac:dyDescent="0.25">
      <c r="C174" s="141" t="s">
        <v>198</v>
      </c>
      <c r="D174" s="149" t="s">
        <v>199</v>
      </c>
      <c r="E174" s="149" t="s">
        <v>189</v>
      </c>
      <c r="F174" s="150">
        <v>2035</v>
      </c>
      <c r="G174" s="143" t="s">
        <v>91</v>
      </c>
      <c r="H174" s="145">
        <f>('REC Deliveries by Group'!H94/(1-SUMIFS('General Inputs'!$E$11:$AB$11,'General Inputs'!$E$7:$AB$7,'REC Deliveries by Group'!H$161)))*SUMIFS('General Inputs'!$E$11:$AB$11,'General Inputs'!$E$7:$AB$7,'REC Deliveries by Group'!H$161)</f>
        <v>0</v>
      </c>
      <c r="I174" s="145">
        <f>('REC Deliveries by Group'!I94/(1-SUMIFS('General Inputs'!$E$11:$AB$11,'General Inputs'!$E$7:$AB$7,'REC Deliveries by Group'!I$161)))*SUMIFS('General Inputs'!$E$11:$AB$11,'General Inputs'!$E$7:$AB$7,'REC Deliveries by Group'!I$161)</f>
        <v>0</v>
      </c>
      <c r="J174" s="145">
        <f>('REC Deliveries by Group'!J94/(1-SUMIFS('General Inputs'!$E$11:$AB$11,'General Inputs'!$E$7:$AB$7,'REC Deliveries by Group'!J$161)))*SUMIFS('General Inputs'!$E$11:$AB$11,'General Inputs'!$E$7:$AB$7,'REC Deliveries by Group'!J$161)</f>
        <v>0</v>
      </c>
      <c r="K174" s="145">
        <f>('REC Deliveries by Group'!K94/(1-SUMIFS('General Inputs'!$E$11:$AB$11,'General Inputs'!$E$7:$AB$7,'REC Deliveries by Group'!K$161)))*SUMIFS('General Inputs'!$E$11:$AB$11,'General Inputs'!$E$7:$AB$7,'REC Deliveries by Group'!K$161)</f>
        <v>0</v>
      </c>
      <c r="L174" s="145">
        <f>('REC Deliveries by Group'!L94/(1-SUMIFS('General Inputs'!$E$11:$AB$11,'General Inputs'!$E$7:$AB$7,'REC Deliveries by Group'!L$161)))*SUMIFS('General Inputs'!$E$11:$AB$11,'General Inputs'!$E$7:$AB$7,'REC Deliveries by Group'!L$161)</f>
        <v>0</v>
      </c>
      <c r="M174" s="145">
        <f>('REC Deliveries by Group'!M94/(1-SUMIFS('General Inputs'!$E$11:$AB$11,'General Inputs'!$E$7:$AB$7,'REC Deliveries by Group'!M$161)))*SUMIFS('General Inputs'!$E$11:$AB$11,'General Inputs'!$E$7:$AB$7,'REC Deliveries by Group'!M$161)</f>
        <v>0</v>
      </c>
      <c r="N174" s="145">
        <f>('REC Deliveries by Group'!N94/(1-SUMIFS('General Inputs'!$E$11:$AB$11,'General Inputs'!$E$7:$AB$7,'REC Deliveries by Group'!N$161)))*SUMIFS('General Inputs'!$E$11:$AB$11,'General Inputs'!$E$7:$AB$7,'REC Deliveries by Group'!N$161)</f>
        <v>0</v>
      </c>
      <c r="O174" s="145">
        <f>('REC Deliveries by Group'!O94/(1-SUMIFS('General Inputs'!$E$11:$AB$11,'General Inputs'!$E$7:$AB$7,'REC Deliveries by Group'!O$161)))*SUMIFS('General Inputs'!$E$11:$AB$11,'General Inputs'!$E$7:$AB$7,'REC Deliveries by Group'!O$161)</f>
        <v>0</v>
      </c>
      <c r="P174" s="145">
        <f>('REC Deliveries by Group'!P94/(1-SUMIFS('General Inputs'!$E$11:$AB$11,'General Inputs'!$E$7:$AB$7,'REC Deliveries by Group'!P$161)))*SUMIFS('General Inputs'!$E$11:$AB$11,'General Inputs'!$E$7:$AB$7,'REC Deliveries by Group'!P$161)</f>
        <v>0</v>
      </c>
      <c r="Q174" s="145">
        <f>('REC Deliveries by Group'!Q94/(1-SUMIFS('General Inputs'!$E$11:$AB$11,'General Inputs'!$E$7:$AB$7,'REC Deliveries by Group'!Q$161)))*SUMIFS('General Inputs'!$E$11:$AB$11,'General Inputs'!$E$7:$AB$7,'REC Deliveries by Group'!Q$161)</f>
        <v>0</v>
      </c>
      <c r="R174" s="145">
        <f>('REC Deliveries by Group'!R94/(1-SUMIFS('General Inputs'!$E$11:$AB$11,'General Inputs'!$E$7:$AB$7,'REC Deliveries by Group'!R$161)))*SUMIFS('General Inputs'!$E$11:$AB$11,'General Inputs'!$E$7:$AB$7,'REC Deliveries by Group'!R$161)</f>
        <v>0</v>
      </c>
      <c r="S174" s="145">
        <f>('REC Deliveries by Group'!S94/(1-SUMIFS('General Inputs'!$E$11:$AB$11,'General Inputs'!$E$7:$AB$7,'REC Deliveries by Group'!S$161)))*SUMIFS('General Inputs'!$E$11:$AB$11,'General Inputs'!$E$7:$AB$7,'REC Deliveries by Group'!S$161)</f>
        <v>0</v>
      </c>
      <c r="T174" s="145">
        <f>('REC Deliveries by Group'!T94/(1-SUMIFS('General Inputs'!$E$11:$AB$11,'General Inputs'!$E$7:$AB$7,'REC Deliveries by Group'!T$161)))*SUMIFS('General Inputs'!$E$11:$AB$11,'General Inputs'!$E$7:$AB$7,'REC Deliveries by Group'!T$161)</f>
        <v>0</v>
      </c>
      <c r="U174" s="145">
        <f>('REC Deliveries by Group'!U94/(1-SUMIFS('General Inputs'!$E$11:$AB$11,'General Inputs'!$E$7:$AB$7,'REC Deliveries by Group'!U$161)))*SUMIFS('General Inputs'!$E$11:$AB$11,'General Inputs'!$E$7:$AB$7,'REC Deliveries by Group'!U$161)</f>
        <v>16811.333349096723</v>
      </c>
      <c r="V174" s="145">
        <f>('REC Deliveries by Group'!V94/(1-SUMIFS('General Inputs'!$E$11:$AB$11,'General Inputs'!$E$7:$AB$7,'REC Deliveries by Group'!V$161)))*SUMIFS('General Inputs'!$E$11:$AB$11,'General Inputs'!$E$7:$AB$7,'REC Deliveries by Group'!V$161)</f>
        <v>15951.49858713046</v>
      </c>
      <c r="W174" s="145">
        <f>('REC Deliveries by Group'!W94/(1-SUMIFS('General Inputs'!$E$11:$AB$11,'General Inputs'!$E$7:$AB$7,'REC Deliveries by Group'!W$161)))*SUMIFS('General Inputs'!$E$11:$AB$11,'General Inputs'!$E$7:$AB$7,'REC Deliveries by Group'!W$161)</f>
        <v>15541.108779306582</v>
      </c>
      <c r="X174" s="145">
        <f>('REC Deliveries by Group'!X94/(1-SUMIFS('General Inputs'!$E$11:$AB$11,'General Inputs'!$E$7:$AB$7,'REC Deliveries by Group'!X$161)))*SUMIFS('General Inputs'!$E$11:$AB$11,'General Inputs'!$E$7:$AB$7,'REC Deliveries by Group'!X$161)</f>
        <v>15185.650442659853</v>
      </c>
      <c r="Y174" s="145">
        <f>('REC Deliveries by Group'!Y94/(1-SUMIFS('General Inputs'!$E$11:$AB$11,'General Inputs'!$E$7:$AB$7,'REC Deliveries by Group'!Y$161)))*SUMIFS('General Inputs'!$E$11:$AB$11,'General Inputs'!$E$7:$AB$7,'REC Deliveries by Group'!Y$161)</f>
        <v>15003.328718221832</v>
      </c>
      <c r="Z174" s="145">
        <f>('REC Deliveries by Group'!Z94/(1-SUMIFS('General Inputs'!$E$11:$AB$11,'General Inputs'!$E$7:$AB$7,'REC Deliveries by Group'!Z$161)))*SUMIFS('General Inputs'!$E$11:$AB$11,'General Inputs'!$E$7:$AB$7,'REC Deliveries by Group'!Z$161)</f>
        <v>14962.025798828296</v>
      </c>
      <c r="AA174" s="145">
        <f>('REC Deliveries by Group'!AA94/(1-SUMIFS('General Inputs'!$E$11:$AB$11,'General Inputs'!$E$7:$AB$7,'REC Deliveries by Group'!AA$161)))*SUMIFS('General Inputs'!$E$11:$AB$11,'General Inputs'!$E$7:$AB$7,'REC Deliveries by Group'!AA$161)</f>
        <v>14906.923711926544</v>
      </c>
      <c r="AB174" s="145">
        <f>('REC Deliveries by Group'!AB94/(1-SUMIFS('General Inputs'!$E$11:$AB$11,'General Inputs'!$E$7:$AB$7,'REC Deliveries by Group'!AB$161)))*SUMIFS('General Inputs'!$E$11:$AB$11,'General Inputs'!$E$7:$AB$7,'REC Deliveries by Group'!AB$161)</f>
        <v>14883.804484131397</v>
      </c>
      <c r="AC174" s="145">
        <f>('REC Deliveries by Group'!AC94/(1-SUMIFS('General Inputs'!$E$11:$AB$11,'General Inputs'!$E$7:$AB$7,'REC Deliveries by Group'!AC$161)))*SUMIFS('General Inputs'!$E$11:$AB$11,'General Inputs'!$E$7:$AB$7,'REC Deliveries by Group'!AC$161)</f>
        <v>14857.226591526296</v>
      </c>
      <c r="AD174" s="145">
        <f>('REC Deliveries by Group'!AD94/(1-SUMIFS('General Inputs'!$E$11:$AB$11,'General Inputs'!$E$7:$AB$7,'REC Deliveries by Group'!AD$161)))*SUMIFS('General Inputs'!$E$11:$AB$11,'General Inputs'!$E$7:$AB$7,'REC Deliveries by Group'!AD$161)</f>
        <v>14827.397416084537</v>
      </c>
      <c r="AE174" s="145">
        <f>('REC Deliveries by Group'!AE94/(1-SUMIFS('General Inputs'!$E$11:$AB$11,'General Inputs'!$E$7:$AB$7,'REC Deliveries by Group'!AE$161)))*SUMIFS('General Inputs'!$E$11:$AB$11,'General Inputs'!$E$7:$AB$7,'REC Deliveries by Group'!AE$161)</f>
        <v>14768.926396047154</v>
      </c>
    </row>
    <row r="175" spans="3:31" x14ac:dyDescent="0.25">
      <c r="C175" s="141" t="s">
        <v>198</v>
      </c>
      <c r="D175" s="149" t="s">
        <v>199</v>
      </c>
      <c r="E175" s="149" t="s">
        <v>189</v>
      </c>
      <c r="F175" s="150">
        <v>2036</v>
      </c>
      <c r="G175" s="143" t="s">
        <v>91</v>
      </c>
      <c r="H175" s="145">
        <f>('REC Deliveries by Group'!H95/(1-SUMIFS('General Inputs'!$E$11:$AB$11,'General Inputs'!$E$7:$AB$7,'REC Deliveries by Group'!H$161)))*SUMIFS('General Inputs'!$E$11:$AB$11,'General Inputs'!$E$7:$AB$7,'REC Deliveries by Group'!H$161)</f>
        <v>0</v>
      </c>
      <c r="I175" s="145">
        <f>('REC Deliveries by Group'!I95/(1-SUMIFS('General Inputs'!$E$11:$AB$11,'General Inputs'!$E$7:$AB$7,'REC Deliveries by Group'!I$161)))*SUMIFS('General Inputs'!$E$11:$AB$11,'General Inputs'!$E$7:$AB$7,'REC Deliveries by Group'!I$161)</f>
        <v>0</v>
      </c>
      <c r="J175" s="145">
        <f>('REC Deliveries by Group'!J95/(1-SUMIFS('General Inputs'!$E$11:$AB$11,'General Inputs'!$E$7:$AB$7,'REC Deliveries by Group'!J$161)))*SUMIFS('General Inputs'!$E$11:$AB$11,'General Inputs'!$E$7:$AB$7,'REC Deliveries by Group'!J$161)</f>
        <v>0</v>
      </c>
      <c r="K175" s="145">
        <f>('REC Deliveries by Group'!K95/(1-SUMIFS('General Inputs'!$E$11:$AB$11,'General Inputs'!$E$7:$AB$7,'REC Deliveries by Group'!K$161)))*SUMIFS('General Inputs'!$E$11:$AB$11,'General Inputs'!$E$7:$AB$7,'REC Deliveries by Group'!K$161)</f>
        <v>0</v>
      </c>
      <c r="L175" s="145">
        <f>('REC Deliveries by Group'!L95/(1-SUMIFS('General Inputs'!$E$11:$AB$11,'General Inputs'!$E$7:$AB$7,'REC Deliveries by Group'!L$161)))*SUMIFS('General Inputs'!$E$11:$AB$11,'General Inputs'!$E$7:$AB$7,'REC Deliveries by Group'!L$161)</f>
        <v>0</v>
      </c>
      <c r="M175" s="145">
        <f>('REC Deliveries by Group'!M95/(1-SUMIFS('General Inputs'!$E$11:$AB$11,'General Inputs'!$E$7:$AB$7,'REC Deliveries by Group'!M$161)))*SUMIFS('General Inputs'!$E$11:$AB$11,'General Inputs'!$E$7:$AB$7,'REC Deliveries by Group'!M$161)</f>
        <v>0</v>
      </c>
      <c r="N175" s="145">
        <f>('REC Deliveries by Group'!N95/(1-SUMIFS('General Inputs'!$E$11:$AB$11,'General Inputs'!$E$7:$AB$7,'REC Deliveries by Group'!N$161)))*SUMIFS('General Inputs'!$E$11:$AB$11,'General Inputs'!$E$7:$AB$7,'REC Deliveries by Group'!N$161)</f>
        <v>0</v>
      </c>
      <c r="O175" s="145">
        <f>('REC Deliveries by Group'!O95/(1-SUMIFS('General Inputs'!$E$11:$AB$11,'General Inputs'!$E$7:$AB$7,'REC Deliveries by Group'!O$161)))*SUMIFS('General Inputs'!$E$11:$AB$11,'General Inputs'!$E$7:$AB$7,'REC Deliveries by Group'!O$161)</f>
        <v>0</v>
      </c>
      <c r="P175" s="145">
        <f>('REC Deliveries by Group'!P95/(1-SUMIFS('General Inputs'!$E$11:$AB$11,'General Inputs'!$E$7:$AB$7,'REC Deliveries by Group'!P$161)))*SUMIFS('General Inputs'!$E$11:$AB$11,'General Inputs'!$E$7:$AB$7,'REC Deliveries by Group'!P$161)</f>
        <v>0</v>
      </c>
      <c r="Q175" s="145">
        <f>('REC Deliveries by Group'!Q95/(1-SUMIFS('General Inputs'!$E$11:$AB$11,'General Inputs'!$E$7:$AB$7,'REC Deliveries by Group'!Q$161)))*SUMIFS('General Inputs'!$E$11:$AB$11,'General Inputs'!$E$7:$AB$7,'REC Deliveries by Group'!Q$161)</f>
        <v>0</v>
      </c>
      <c r="R175" s="145">
        <f>('REC Deliveries by Group'!R95/(1-SUMIFS('General Inputs'!$E$11:$AB$11,'General Inputs'!$E$7:$AB$7,'REC Deliveries by Group'!R$161)))*SUMIFS('General Inputs'!$E$11:$AB$11,'General Inputs'!$E$7:$AB$7,'REC Deliveries by Group'!R$161)</f>
        <v>0</v>
      </c>
      <c r="S175" s="145">
        <f>('REC Deliveries by Group'!S95/(1-SUMIFS('General Inputs'!$E$11:$AB$11,'General Inputs'!$E$7:$AB$7,'REC Deliveries by Group'!S$161)))*SUMIFS('General Inputs'!$E$11:$AB$11,'General Inputs'!$E$7:$AB$7,'REC Deliveries by Group'!S$161)</f>
        <v>0</v>
      </c>
      <c r="T175" s="145">
        <f>('REC Deliveries by Group'!T95/(1-SUMIFS('General Inputs'!$E$11:$AB$11,'General Inputs'!$E$7:$AB$7,'REC Deliveries by Group'!T$161)))*SUMIFS('General Inputs'!$E$11:$AB$11,'General Inputs'!$E$7:$AB$7,'REC Deliveries by Group'!T$161)</f>
        <v>0</v>
      </c>
      <c r="U175" s="145">
        <f>('REC Deliveries by Group'!U95/(1-SUMIFS('General Inputs'!$E$11:$AB$11,'General Inputs'!$E$7:$AB$7,'REC Deliveries by Group'!U$161)))*SUMIFS('General Inputs'!$E$11:$AB$11,'General Inputs'!$E$7:$AB$7,'REC Deliveries by Group'!U$161)</f>
        <v>0</v>
      </c>
      <c r="V175" s="145">
        <f>('REC Deliveries by Group'!V95/(1-SUMIFS('General Inputs'!$E$11:$AB$11,'General Inputs'!$E$7:$AB$7,'REC Deliveries by Group'!V$161)))*SUMIFS('General Inputs'!$E$11:$AB$11,'General Inputs'!$E$7:$AB$7,'REC Deliveries by Group'!V$161)</f>
        <v>17147.037974650528</v>
      </c>
      <c r="W175" s="145">
        <f>('REC Deliveries by Group'!W95/(1-SUMIFS('General Inputs'!$E$11:$AB$11,'General Inputs'!$E$7:$AB$7,'REC Deliveries by Group'!W$161)))*SUMIFS('General Inputs'!$E$11:$AB$11,'General Inputs'!$E$7:$AB$7,'REC Deliveries by Group'!W$161)</f>
        <v>16471.379925474768</v>
      </c>
      <c r="X175" s="145">
        <f>('REC Deliveries by Group'!X95/(1-SUMIFS('General Inputs'!$E$11:$AB$11,'General Inputs'!$E$7:$AB$7,'REC Deliveries by Group'!X$161)))*SUMIFS('General Inputs'!$E$11:$AB$11,'General Inputs'!$E$7:$AB$7,'REC Deliveries by Group'!X$161)</f>
        <v>16309.935956370662</v>
      </c>
      <c r="Y175" s="145">
        <f>('REC Deliveries by Group'!Y95/(1-SUMIFS('General Inputs'!$E$11:$AB$11,'General Inputs'!$E$7:$AB$7,'REC Deliveries by Group'!Y$161)))*SUMIFS('General Inputs'!$E$11:$AB$11,'General Inputs'!$E$7:$AB$7,'REC Deliveries by Group'!Y$161)</f>
        <v>16114.157709438261</v>
      </c>
      <c r="Z175" s="145">
        <f>('REC Deliveries by Group'!Z95/(1-SUMIFS('General Inputs'!$E$11:$AB$11,'General Inputs'!$E$7:$AB$7,'REC Deliveries by Group'!Z$161)))*SUMIFS('General Inputs'!$E$11:$AB$11,'General Inputs'!$E$7:$AB$7,'REC Deliveries by Group'!Z$161)</f>
        <v>16069.838478843432</v>
      </c>
      <c r="AA175" s="145">
        <f>('REC Deliveries by Group'!AA95/(1-SUMIFS('General Inputs'!$E$11:$AB$11,'General Inputs'!$E$7:$AB$7,'REC Deliveries by Group'!AA$161)))*SUMIFS('General Inputs'!$E$11:$AB$11,'General Inputs'!$E$7:$AB$7,'REC Deliveries by Group'!AA$161)</f>
        <v>16010.698065895051</v>
      </c>
      <c r="AB175" s="145">
        <f>('REC Deliveries by Group'!AB95/(1-SUMIFS('General Inputs'!$E$11:$AB$11,'General Inputs'!$E$7:$AB$7,'REC Deliveries by Group'!AB$161)))*SUMIFS('General Inputs'!$E$11:$AB$11,'General Inputs'!$E$7:$AB$7,'REC Deliveries by Group'!AB$161)</f>
        <v>15985.908412304287</v>
      </c>
      <c r="AC175" s="145">
        <f>('REC Deliveries by Group'!AC95/(1-SUMIFS('General Inputs'!$E$11:$AB$11,'General Inputs'!$E$7:$AB$7,'REC Deliveries by Group'!AC$161)))*SUMIFS('General Inputs'!$E$11:$AB$11,'General Inputs'!$E$7:$AB$7,'REC Deliveries by Group'!AC$161)</f>
        <v>15957.403816988606</v>
      </c>
      <c r="AD175" s="145">
        <f>('REC Deliveries by Group'!AD95/(1-SUMIFS('General Inputs'!$E$11:$AB$11,'General Inputs'!$E$7:$AB$7,'REC Deliveries by Group'!AD$161)))*SUMIFS('General Inputs'!$E$11:$AB$11,'General Inputs'!$E$7:$AB$7,'REC Deliveries by Group'!AD$161)</f>
        <v>15925.406989981397</v>
      </c>
      <c r="AE175" s="145">
        <f>('REC Deliveries by Group'!AE95/(1-SUMIFS('General Inputs'!$E$11:$AB$11,'General Inputs'!$E$7:$AB$7,'REC Deliveries by Group'!AE$161)))*SUMIFS('General Inputs'!$E$11:$AB$11,'General Inputs'!$E$7:$AB$7,'REC Deliveries by Group'!AE$161)</f>
        <v>15862.647030714712</v>
      </c>
    </row>
    <row r="176" spans="3:31" x14ac:dyDescent="0.25">
      <c r="C176" s="141" t="s">
        <v>198</v>
      </c>
      <c r="D176" s="149" t="s">
        <v>199</v>
      </c>
      <c r="E176" s="149" t="s">
        <v>189</v>
      </c>
      <c r="F176" s="150">
        <v>2037</v>
      </c>
      <c r="G176" s="143" t="s">
        <v>91</v>
      </c>
      <c r="H176" s="145">
        <f>('REC Deliveries by Group'!H96/(1-SUMIFS('General Inputs'!$E$11:$AB$11,'General Inputs'!$E$7:$AB$7,'REC Deliveries by Group'!H$161)))*SUMIFS('General Inputs'!$E$11:$AB$11,'General Inputs'!$E$7:$AB$7,'REC Deliveries by Group'!H$161)</f>
        <v>0</v>
      </c>
      <c r="I176" s="145">
        <f>('REC Deliveries by Group'!I96/(1-SUMIFS('General Inputs'!$E$11:$AB$11,'General Inputs'!$E$7:$AB$7,'REC Deliveries by Group'!I$161)))*SUMIFS('General Inputs'!$E$11:$AB$11,'General Inputs'!$E$7:$AB$7,'REC Deliveries by Group'!I$161)</f>
        <v>0</v>
      </c>
      <c r="J176" s="145">
        <f>('REC Deliveries by Group'!J96/(1-SUMIFS('General Inputs'!$E$11:$AB$11,'General Inputs'!$E$7:$AB$7,'REC Deliveries by Group'!J$161)))*SUMIFS('General Inputs'!$E$11:$AB$11,'General Inputs'!$E$7:$AB$7,'REC Deliveries by Group'!J$161)</f>
        <v>0</v>
      </c>
      <c r="K176" s="145">
        <f>('REC Deliveries by Group'!K96/(1-SUMIFS('General Inputs'!$E$11:$AB$11,'General Inputs'!$E$7:$AB$7,'REC Deliveries by Group'!K$161)))*SUMIFS('General Inputs'!$E$11:$AB$11,'General Inputs'!$E$7:$AB$7,'REC Deliveries by Group'!K$161)</f>
        <v>0</v>
      </c>
      <c r="L176" s="145">
        <f>('REC Deliveries by Group'!L96/(1-SUMIFS('General Inputs'!$E$11:$AB$11,'General Inputs'!$E$7:$AB$7,'REC Deliveries by Group'!L$161)))*SUMIFS('General Inputs'!$E$11:$AB$11,'General Inputs'!$E$7:$AB$7,'REC Deliveries by Group'!L$161)</f>
        <v>0</v>
      </c>
      <c r="M176" s="145">
        <f>('REC Deliveries by Group'!M96/(1-SUMIFS('General Inputs'!$E$11:$AB$11,'General Inputs'!$E$7:$AB$7,'REC Deliveries by Group'!M$161)))*SUMIFS('General Inputs'!$E$11:$AB$11,'General Inputs'!$E$7:$AB$7,'REC Deliveries by Group'!M$161)</f>
        <v>0</v>
      </c>
      <c r="N176" s="145">
        <f>('REC Deliveries by Group'!N96/(1-SUMIFS('General Inputs'!$E$11:$AB$11,'General Inputs'!$E$7:$AB$7,'REC Deliveries by Group'!N$161)))*SUMIFS('General Inputs'!$E$11:$AB$11,'General Inputs'!$E$7:$AB$7,'REC Deliveries by Group'!N$161)</f>
        <v>0</v>
      </c>
      <c r="O176" s="145">
        <f>('REC Deliveries by Group'!O96/(1-SUMIFS('General Inputs'!$E$11:$AB$11,'General Inputs'!$E$7:$AB$7,'REC Deliveries by Group'!O$161)))*SUMIFS('General Inputs'!$E$11:$AB$11,'General Inputs'!$E$7:$AB$7,'REC Deliveries by Group'!O$161)</f>
        <v>0</v>
      </c>
      <c r="P176" s="145">
        <f>('REC Deliveries by Group'!P96/(1-SUMIFS('General Inputs'!$E$11:$AB$11,'General Inputs'!$E$7:$AB$7,'REC Deliveries by Group'!P$161)))*SUMIFS('General Inputs'!$E$11:$AB$11,'General Inputs'!$E$7:$AB$7,'REC Deliveries by Group'!P$161)</f>
        <v>0</v>
      </c>
      <c r="Q176" s="145">
        <f>('REC Deliveries by Group'!Q96/(1-SUMIFS('General Inputs'!$E$11:$AB$11,'General Inputs'!$E$7:$AB$7,'REC Deliveries by Group'!Q$161)))*SUMIFS('General Inputs'!$E$11:$AB$11,'General Inputs'!$E$7:$AB$7,'REC Deliveries by Group'!Q$161)</f>
        <v>0</v>
      </c>
      <c r="R176" s="145">
        <f>('REC Deliveries by Group'!R96/(1-SUMIFS('General Inputs'!$E$11:$AB$11,'General Inputs'!$E$7:$AB$7,'REC Deliveries by Group'!R$161)))*SUMIFS('General Inputs'!$E$11:$AB$11,'General Inputs'!$E$7:$AB$7,'REC Deliveries by Group'!R$161)</f>
        <v>0</v>
      </c>
      <c r="S176" s="145">
        <f>('REC Deliveries by Group'!S96/(1-SUMIFS('General Inputs'!$E$11:$AB$11,'General Inputs'!$E$7:$AB$7,'REC Deliveries by Group'!S$161)))*SUMIFS('General Inputs'!$E$11:$AB$11,'General Inputs'!$E$7:$AB$7,'REC Deliveries by Group'!S$161)</f>
        <v>0</v>
      </c>
      <c r="T176" s="145">
        <f>('REC Deliveries by Group'!T96/(1-SUMIFS('General Inputs'!$E$11:$AB$11,'General Inputs'!$E$7:$AB$7,'REC Deliveries by Group'!T$161)))*SUMIFS('General Inputs'!$E$11:$AB$11,'General Inputs'!$E$7:$AB$7,'REC Deliveries by Group'!T$161)</f>
        <v>0</v>
      </c>
      <c r="U176" s="145">
        <f>('REC Deliveries by Group'!U96/(1-SUMIFS('General Inputs'!$E$11:$AB$11,'General Inputs'!$E$7:$AB$7,'REC Deliveries by Group'!U$161)))*SUMIFS('General Inputs'!$E$11:$AB$11,'General Inputs'!$E$7:$AB$7,'REC Deliveries by Group'!U$161)</f>
        <v>0</v>
      </c>
      <c r="V176" s="145">
        <f>('REC Deliveries by Group'!V96/(1-SUMIFS('General Inputs'!$E$11:$AB$11,'General Inputs'!$E$7:$AB$7,'REC Deliveries by Group'!V$161)))*SUMIFS('General Inputs'!$E$11:$AB$11,'General Inputs'!$E$7:$AB$7,'REC Deliveries by Group'!V$161)</f>
        <v>0</v>
      </c>
      <c r="W176" s="145">
        <f>('REC Deliveries by Group'!W96/(1-SUMIFS('General Inputs'!$E$11:$AB$11,'General Inputs'!$E$7:$AB$7,'REC Deliveries by Group'!W$161)))*SUMIFS('General Inputs'!$E$11:$AB$11,'General Inputs'!$E$7:$AB$7,'REC Deliveries by Group'!W$161)</f>
        <v>13593.392454806068</v>
      </c>
      <c r="X176" s="145">
        <f>('REC Deliveries by Group'!X96/(1-SUMIFS('General Inputs'!$E$11:$AB$11,'General Inputs'!$E$7:$AB$7,'REC Deliveries by Group'!X$161)))*SUMIFS('General Inputs'!$E$11:$AB$11,'General Inputs'!$E$7:$AB$7,'REC Deliveries by Group'!X$161)</f>
        <v>13285.768264679384</v>
      </c>
      <c r="Y176" s="145">
        <f>('REC Deliveries by Group'!Y96/(1-SUMIFS('General Inputs'!$E$11:$AB$11,'General Inputs'!$E$7:$AB$7,'REC Deliveries by Group'!Y$161)))*SUMIFS('General Inputs'!$E$11:$AB$11,'General Inputs'!$E$7:$AB$7,'REC Deliveries by Group'!Y$161)</f>
        <v>13340.932311489616</v>
      </c>
      <c r="Z176" s="145">
        <f>('REC Deliveries by Group'!Z96/(1-SUMIFS('General Inputs'!$E$11:$AB$11,'General Inputs'!$E$7:$AB$7,'REC Deliveries by Group'!Z$161)))*SUMIFS('General Inputs'!$E$11:$AB$11,'General Inputs'!$E$7:$AB$7,'REC Deliveries by Group'!Z$161)</f>
        <v>13305.759420408387</v>
      </c>
      <c r="AA176" s="145">
        <f>('REC Deliveries by Group'!AA96/(1-SUMIFS('General Inputs'!$E$11:$AB$11,'General Inputs'!$E$7:$AB$7,'REC Deliveries by Group'!AA$161)))*SUMIFS('General Inputs'!$E$11:$AB$11,'General Inputs'!$E$7:$AB$7,'REC Deliveries by Group'!AA$161)</f>
        <v>13258.303650070593</v>
      </c>
      <c r="AB176" s="145">
        <f>('REC Deliveries by Group'!AB96/(1-SUMIFS('General Inputs'!$E$11:$AB$11,'General Inputs'!$E$7:$AB$7,'REC Deliveries by Group'!AB$161)))*SUMIFS('General Inputs'!$E$11:$AB$11,'General Inputs'!$E$7:$AB$7,'REC Deliveries by Group'!AB$161)</f>
        <v>13239.284245126328</v>
      </c>
      <c r="AC176" s="145">
        <f>('REC Deliveries by Group'!AC96/(1-SUMIFS('General Inputs'!$E$11:$AB$11,'General Inputs'!$E$7:$AB$7,'REC Deliveries by Group'!AC$161)))*SUMIFS('General Inputs'!$E$11:$AB$11,'General Inputs'!$E$7:$AB$7,'REC Deliveries by Group'!AC$161)</f>
        <v>13217.181899997393</v>
      </c>
      <c r="AD176" s="145">
        <f>('REC Deliveries by Group'!AD96/(1-SUMIFS('General Inputs'!$E$11:$AB$11,'General Inputs'!$E$7:$AB$7,'REC Deliveries by Group'!AD$161)))*SUMIFS('General Inputs'!$E$11:$AB$11,'General Inputs'!$E$7:$AB$7,'REC Deliveries by Group'!AD$161)</f>
        <v>13192.180040218282</v>
      </c>
      <c r="AE176" s="145">
        <f>('REC Deliveries by Group'!AE96/(1-SUMIFS('General Inputs'!$E$11:$AB$11,'General Inputs'!$E$7:$AB$7,'REC Deliveries by Group'!AE$161)))*SUMIFS('General Inputs'!$E$11:$AB$11,'General Inputs'!$E$7:$AB$7,'REC Deliveries by Group'!AE$161)</f>
        <v>13141.684619352429</v>
      </c>
    </row>
    <row r="177" spans="1:31" x14ac:dyDescent="0.25">
      <c r="C177" s="141" t="s">
        <v>198</v>
      </c>
      <c r="D177" s="149" t="s">
        <v>199</v>
      </c>
      <c r="E177" s="149" t="s">
        <v>189</v>
      </c>
      <c r="F177" s="150">
        <v>2038</v>
      </c>
      <c r="G177" s="143" t="s">
        <v>91</v>
      </c>
      <c r="H177" s="145">
        <f>('REC Deliveries by Group'!H97/(1-SUMIFS('General Inputs'!$E$11:$AB$11,'General Inputs'!$E$7:$AB$7,'REC Deliveries by Group'!H$161)))*SUMIFS('General Inputs'!$E$11:$AB$11,'General Inputs'!$E$7:$AB$7,'REC Deliveries by Group'!H$161)</f>
        <v>0</v>
      </c>
      <c r="I177" s="145">
        <f>('REC Deliveries by Group'!I97/(1-SUMIFS('General Inputs'!$E$11:$AB$11,'General Inputs'!$E$7:$AB$7,'REC Deliveries by Group'!I$161)))*SUMIFS('General Inputs'!$E$11:$AB$11,'General Inputs'!$E$7:$AB$7,'REC Deliveries by Group'!I$161)</f>
        <v>0</v>
      </c>
      <c r="J177" s="145">
        <f>('REC Deliveries by Group'!J97/(1-SUMIFS('General Inputs'!$E$11:$AB$11,'General Inputs'!$E$7:$AB$7,'REC Deliveries by Group'!J$161)))*SUMIFS('General Inputs'!$E$11:$AB$11,'General Inputs'!$E$7:$AB$7,'REC Deliveries by Group'!J$161)</f>
        <v>0</v>
      </c>
      <c r="K177" s="145">
        <f>('REC Deliveries by Group'!K97/(1-SUMIFS('General Inputs'!$E$11:$AB$11,'General Inputs'!$E$7:$AB$7,'REC Deliveries by Group'!K$161)))*SUMIFS('General Inputs'!$E$11:$AB$11,'General Inputs'!$E$7:$AB$7,'REC Deliveries by Group'!K$161)</f>
        <v>0</v>
      </c>
      <c r="L177" s="145">
        <f>('REC Deliveries by Group'!L97/(1-SUMIFS('General Inputs'!$E$11:$AB$11,'General Inputs'!$E$7:$AB$7,'REC Deliveries by Group'!L$161)))*SUMIFS('General Inputs'!$E$11:$AB$11,'General Inputs'!$E$7:$AB$7,'REC Deliveries by Group'!L$161)</f>
        <v>0</v>
      </c>
      <c r="M177" s="145">
        <f>('REC Deliveries by Group'!M97/(1-SUMIFS('General Inputs'!$E$11:$AB$11,'General Inputs'!$E$7:$AB$7,'REC Deliveries by Group'!M$161)))*SUMIFS('General Inputs'!$E$11:$AB$11,'General Inputs'!$E$7:$AB$7,'REC Deliveries by Group'!M$161)</f>
        <v>0</v>
      </c>
      <c r="N177" s="145">
        <f>('REC Deliveries by Group'!N97/(1-SUMIFS('General Inputs'!$E$11:$AB$11,'General Inputs'!$E$7:$AB$7,'REC Deliveries by Group'!N$161)))*SUMIFS('General Inputs'!$E$11:$AB$11,'General Inputs'!$E$7:$AB$7,'REC Deliveries by Group'!N$161)</f>
        <v>0</v>
      </c>
      <c r="O177" s="145">
        <f>('REC Deliveries by Group'!O97/(1-SUMIFS('General Inputs'!$E$11:$AB$11,'General Inputs'!$E$7:$AB$7,'REC Deliveries by Group'!O$161)))*SUMIFS('General Inputs'!$E$11:$AB$11,'General Inputs'!$E$7:$AB$7,'REC Deliveries by Group'!O$161)</f>
        <v>0</v>
      </c>
      <c r="P177" s="145">
        <f>('REC Deliveries by Group'!P97/(1-SUMIFS('General Inputs'!$E$11:$AB$11,'General Inputs'!$E$7:$AB$7,'REC Deliveries by Group'!P$161)))*SUMIFS('General Inputs'!$E$11:$AB$11,'General Inputs'!$E$7:$AB$7,'REC Deliveries by Group'!P$161)</f>
        <v>0</v>
      </c>
      <c r="Q177" s="145">
        <f>('REC Deliveries by Group'!Q97/(1-SUMIFS('General Inputs'!$E$11:$AB$11,'General Inputs'!$E$7:$AB$7,'REC Deliveries by Group'!Q$161)))*SUMIFS('General Inputs'!$E$11:$AB$11,'General Inputs'!$E$7:$AB$7,'REC Deliveries by Group'!Q$161)</f>
        <v>0</v>
      </c>
      <c r="R177" s="145">
        <f>('REC Deliveries by Group'!R97/(1-SUMIFS('General Inputs'!$E$11:$AB$11,'General Inputs'!$E$7:$AB$7,'REC Deliveries by Group'!R$161)))*SUMIFS('General Inputs'!$E$11:$AB$11,'General Inputs'!$E$7:$AB$7,'REC Deliveries by Group'!R$161)</f>
        <v>0</v>
      </c>
      <c r="S177" s="145">
        <f>('REC Deliveries by Group'!S97/(1-SUMIFS('General Inputs'!$E$11:$AB$11,'General Inputs'!$E$7:$AB$7,'REC Deliveries by Group'!S$161)))*SUMIFS('General Inputs'!$E$11:$AB$11,'General Inputs'!$E$7:$AB$7,'REC Deliveries by Group'!S$161)</f>
        <v>0</v>
      </c>
      <c r="T177" s="145">
        <f>('REC Deliveries by Group'!T97/(1-SUMIFS('General Inputs'!$E$11:$AB$11,'General Inputs'!$E$7:$AB$7,'REC Deliveries by Group'!T$161)))*SUMIFS('General Inputs'!$E$11:$AB$11,'General Inputs'!$E$7:$AB$7,'REC Deliveries by Group'!T$161)</f>
        <v>0</v>
      </c>
      <c r="U177" s="145">
        <f>('REC Deliveries by Group'!U97/(1-SUMIFS('General Inputs'!$E$11:$AB$11,'General Inputs'!$E$7:$AB$7,'REC Deliveries by Group'!U$161)))*SUMIFS('General Inputs'!$E$11:$AB$11,'General Inputs'!$E$7:$AB$7,'REC Deliveries by Group'!U$161)</f>
        <v>0</v>
      </c>
      <c r="V177" s="145">
        <f>('REC Deliveries by Group'!V97/(1-SUMIFS('General Inputs'!$E$11:$AB$11,'General Inputs'!$E$7:$AB$7,'REC Deliveries by Group'!V$161)))*SUMIFS('General Inputs'!$E$11:$AB$11,'General Inputs'!$E$7:$AB$7,'REC Deliveries by Group'!V$161)</f>
        <v>0</v>
      </c>
      <c r="W177" s="145">
        <f>('REC Deliveries by Group'!W97/(1-SUMIFS('General Inputs'!$E$11:$AB$11,'General Inputs'!$E$7:$AB$7,'REC Deliveries by Group'!W$161)))*SUMIFS('General Inputs'!$E$11:$AB$11,'General Inputs'!$E$7:$AB$7,'REC Deliveries by Group'!W$161)</f>
        <v>0</v>
      </c>
      <c r="X177" s="145">
        <f>('REC Deliveries by Group'!X97/(1-SUMIFS('General Inputs'!$E$11:$AB$11,'General Inputs'!$E$7:$AB$7,'REC Deliveries by Group'!X$161)))*SUMIFS('General Inputs'!$E$11:$AB$11,'General Inputs'!$E$7:$AB$7,'REC Deliveries by Group'!X$161)</f>
        <v>11775.676122878795</v>
      </c>
      <c r="Y177" s="145">
        <f>('REC Deliveries by Group'!Y97/(1-SUMIFS('General Inputs'!$E$11:$AB$11,'General Inputs'!$E$7:$AB$7,'REC Deliveries by Group'!Y$161)))*SUMIFS('General Inputs'!$E$11:$AB$11,'General Inputs'!$E$7:$AB$7,'REC Deliveries by Group'!Y$161)</f>
        <v>11634.258024584371</v>
      </c>
      <c r="Z177" s="145">
        <f>('REC Deliveries by Group'!Z97/(1-SUMIFS('General Inputs'!$E$11:$AB$11,'General Inputs'!$E$7:$AB$7,'REC Deliveries by Group'!Z$161)))*SUMIFS('General Inputs'!$E$11:$AB$11,'General Inputs'!$E$7:$AB$7,'REC Deliveries by Group'!Z$161)</f>
        <v>11813.487441471319</v>
      </c>
      <c r="AA177" s="145">
        <f>('REC Deliveries by Group'!AA97/(1-SUMIFS('General Inputs'!$E$11:$AB$11,'General Inputs'!$E$7:$AB$7,'REC Deliveries by Group'!AA$161)))*SUMIFS('General Inputs'!$E$11:$AB$11,'General Inputs'!$E$7:$AB$7,'REC Deliveries by Group'!AA$161)</f>
        <v>11768.266627300109</v>
      </c>
      <c r="AB177" s="145">
        <f>('REC Deliveries by Group'!AB97/(1-SUMIFS('General Inputs'!$E$11:$AB$11,'General Inputs'!$E$7:$AB$7,'REC Deliveries by Group'!AB$161)))*SUMIFS('General Inputs'!$E$11:$AB$11,'General Inputs'!$E$7:$AB$7,'REC Deliveries by Group'!AB$161)</f>
        <v>11748.305060692768</v>
      </c>
      <c r="AC177" s="145">
        <f>('REC Deliveries by Group'!AC97/(1-SUMIFS('General Inputs'!$E$11:$AB$11,'General Inputs'!$E$7:$AB$7,'REC Deliveries by Group'!AC$161)))*SUMIFS('General Inputs'!$E$11:$AB$11,'General Inputs'!$E$7:$AB$7,'REC Deliveries by Group'!AC$161)</f>
        <v>11725.620570769424</v>
      </c>
      <c r="AD177" s="145">
        <f>('REC Deliveries by Group'!AD97/(1-SUMIFS('General Inputs'!$E$11:$AB$11,'General Inputs'!$E$7:$AB$7,'REC Deliveries by Group'!AD$161)))*SUMIFS('General Inputs'!$E$11:$AB$11,'General Inputs'!$E$7:$AB$7,'REC Deliveries by Group'!AD$161)</f>
        <v>11700.378006965544</v>
      </c>
      <c r="AE177" s="145">
        <f>('REC Deliveries by Group'!AE97/(1-SUMIFS('General Inputs'!$E$11:$AB$11,'General Inputs'!$E$7:$AB$7,'REC Deliveries by Group'!AE$161)))*SUMIFS('General Inputs'!$E$11:$AB$11,'General Inputs'!$E$7:$AB$7,'REC Deliveries by Group'!AE$161)</f>
        <v>11652.545581874421</v>
      </c>
    </row>
    <row r="178" spans="1:31" x14ac:dyDescent="0.25">
      <c r="C178" s="141" t="s">
        <v>198</v>
      </c>
      <c r="D178" s="149" t="s">
        <v>199</v>
      </c>
      <c r="E178" s="149" t="s">
        <v>189</v>
      </c>
      <c r="F178" s="150">
        <v>2039</v>
      </c>
      <c r="G178" s="143" t="s">
        <v>91</v>
      </c>
      <c r="H178" s="145">
        <f>('REC Deliveries by Group'!H98/(1-SUMIFS('General Inputs'!$E$11:$AB$11,'General Inputs'!$E$7:$AB$7,'REC Deliveries by Group'!H$161)))*SUMIFS('General Inputs'!$E$11:$AB$11,'General Inputs'!$E$7:$AB$7,'REC Deliveries by Group'!H$161)</f>
        <v>0</v>
      </c>
      <c r="I178" s="145">
        <f>('REC Deliveries by Group'!I98/(1-SUMIFS('General Inputs'!$E$11:$AB$11,'General Inputs'!$E$7:$AB$7,'REC Deliveries by Group'!I$161)))*SUMIFS('General Inputs'!$E$11:$AB$11,'General Inputs'!$E$7:$AB$7,'REC Deliveries by Group'!I$161)</f>
        <v>0</v>
      </c>
      <c r="J178" s="145">
        <f>('REC Deliveries by Group'!J98/(1-SUMIFS('General Inputs'!$E$11:$AB$11,'General Inputs'!$E$7:$AB$7,'REC Deliveries by Group'!J$161)))*SUMIFS('General Inputs'!$E$11:$AB$11,'General Inputs'!$E$7:$AB$7,'REC Deliveries by Group'!J$161)</f>
        <v>0</v>
      </c>
      <c r="K178" s="145">
        <f>('REC Deliveries by Group'!K98/(1-SUMIFS('General Inputs'!$E$11:$AB$11,'General Inputs'!$E$7:$AB$7,'REC Deliveries by Group'!K$161)))*SUMIFS('General Inputs'!$E$11:$AB$11,'General Inputs'!$E$7:$AB$7,'REC Deliveries by Group'!K$161)</f>
        <v>0</v>
      </c>
      <c r="L178" s="145">
        <f>('REC Deliveries by Group'!L98/(1-SUMIFS('General Inputs'!$E$11:$AB$11,'General Inputs'!$E$7:$AB$7,'REC Deliveries by Group'!L$161)))*SUMIFS('General Inputs'!$E$11:$AB$11,'General Inputs'!$E$7:$AB$7,'REC Deliveries by Group'!L$161)</f>
        <v>0</v>
      </c>
      <c r="M178" s="145">
        <f>('REC Deliveries by Group'!M98/(1-SUMIFS('General Inputs'!$E$11:$AB$11,'General Inputs'!$E$7:$AB$7,'REC Deliveries by Group'!M$161)))*SUMIFS('General Inputs'!$E$11:$AB$11,'General Inputs'!$E$7:$AB$7,'REC Deliveries by Group'!M$161)</f>
        <v>0</v>
      </c>
      <c r="N178" s="145">
        <f>('REC Deliveries by Group'!N98/(1-SUMIFS('General Inputs'!$E$11:$AB$11,'General Inputs'!$E$7:$AB$7,'REC Deliveries by Group'!N$161)))*SUMIFS('General Inputs'!$E$11:$AB$11,'General Inputs'!$E$7:$AB$7,'REC Deliveries by Group'!N$161)</f>
        <v>0</v>
      </c>
      <c r="O178" s="145">
        <f>('REC Deliveries by Group'!O98/(1-SUMIFS('General Inputs'!$E$11:$AB$11,'General Inputs'!$E$7:$AB$7,'REC Deliveries by Group'!O$161)))*SUMIFS('General Inputs'!$E$11:$AB$11,'General Inputs'!$E$7:$AB$7,'REC Deliveries by Group'!O$161)</f>
        <v>0</v>
      </c>
      <c r="P178" s="145">
        <f>('REC Deliveries by Group'!P98/(1-SUMIFS('General Inputs'!$E$11:$AB$11,'General Inputs'!$E$7:$AB$7,'REC Deliveries by Group'!P$161)))*SUMIFS('General Inputs'!$E$11:$AB$11,'General Inputs'!$E$7:$AB$7,'REC Deliveries by Group'!P$161)</f>
        <v>0</v>
      </c>
      <c r="Q178" s="145">
        <f>('REC Deliveries by Group'!Q98/(1-SUMIFS('General Inputs'!$E$11:$AB$11,'General Inputs'!$E$7:$AB$7,'REC Deliveries by Group'!Q$161)))*SUMIFS('General Inputs'!$E$11:$AB$11,'General Inputs'!$E$7:$AB$7,'REC Deliveries by Group'!Q$161)</f>
        <v>0</v>
      </c>
      <c r="R178" s="145">
        <f>('REC Deliveries by Group'!R98/(1-SUMIFS('General Inputs'!$E$11:$AB$11,'General Inputs'!$E$7:$AB$7,'REC Deliveries by Group'!R$161)))*SUMIFS('General Inputs'!$E$11:$AB$11,'General Inputs'!$E$7:$AB$7,'REC Deliveries by Group'!R$161)</f>
        <v>0</v>
      </c>
      <c r="S178" s="145">
        <f>('REC Deliveries by Group'!S98/(1-SUMIFS('General Inputs'!$E$11:$AB$11,'General Inputs'!$E$7:$AB$7,'REC Deliveries by Group'!S$161)))*SUMIFS('General Inputs'!$E$11:$AB$11,'General Inputs'!$E$7:$AB$7,'REC Deliveries by Group'!S$161)</f>
        <v>0</v>
      </c>
      <c r="T178" s="145">
        <f>('REC Deliveries by Group'!T98/(1-SUMIFS('General Inputs'!$E$11:$AB$11,'General Inputs'!$E$7:$AB$7,'REC Deliveries by Group'!T$161)))*SUMIFS('General Inputs'!$E$11:$AB$11,'General Inputs'!$E$7:$AB$7,'REC Deliveries by Group'!T$161)</f>
        <v>0</v>
      </c>
      <c r="U178" s="145">
        <f>('REC Deliveries by Group'!U98/(1-SUMIFS('General Inputs'!$E$11:$AB$11,'General Inputs'!$E$7:$AB$7,'REC Deliveries by Group'!U$161)))*SUMIFS('General Inputs'!$E$11:$AB$11,'General Inputs'!$E$7:$AB$7,'REC Deliveries by Group'!U$161)</f>
        <v>0</v>
      </c>
      <c r="V178" s="145">
        <f>('REC Deliveries by Group'!V98/(1-SUMIFS('General Inputs'!$E$11:$AB$11,'General Inputs'!$E$7:$AB$7,'REC Deliveries by Group'!V$161)))*SUMIFS('General Inputs'!$E$11:$AB$11,'General Inputs'!$E$7:$AB$7,'REC Deliveries by Group'!V$161)</f>
        <v>0</v>
      </c>
      <c r="W178" s="145">
        <f>('REC Deliveries by Group'!W98/(1-SUMIFS('General Inputs'!$E$11:$AB$11,'General Inputs'!$E$7:$AB$7,'REC Deliveries by Group'!W$161)))*SUMIFS('General Inputs'!$E$11:$AB$11,'General Inputs'!$E$7:$AB$7,'REC Deliveries by Group'!W$161)</f>
        <v>0</v>
      </c>
      <c r="X178" s="145">
        <f>('REC Deliveries by Group'!X98/(1-SUMIFS('General Inputs'!$E$11:$AB$11,'General Inputs'!$E$7:$AB$7,'REC Deliveries by Group'!X$161)))*SUMIFS('General Inputs'!$E$11:$AB$11,'General Inputs'!$E$7:$AB$7,'REC Deliveries by Group'!X$161)</f>
        <v>0</v>
      </c>
      <c r="Y178" s="145">
        <f>('REC Deliveries by Group'!Y98/(1-SUMIFS('General Inputs'!$E$11:$AB$11,'General Inputs'!$E$7:$AB$7,'REC Deliveries by Group'!Y$161)))*SUMIFS('General Inputs'!$E$11:$AB$11,'General Inputs'!$E$7:$AB$7,'REC Deliveries by Group'!Y$161)</f>
        <v>9487.8047246116039</v>
      </c>
      <c r="Z178" s="145">
        <f>('REC Deliveries by Group'!Z98/(1-SUMIFS('General Inputs'!$E$11:$AB$11,'General Inputs'!$E$7:$AB$7,'REC Deliveries by Group'!Z$161)))*SUMIFS('General Inputs'!$E$11:$AB$11,'General Inputs'!$E$7:$AB$7,'REC Deliveries by Group'!Z$161)</f>
        <v>9457.0082182466413</v>
      </c>
      <c r="AA178" s="145">
        <f>('REC Deliveries by Group'!AA98/(1-SUMIFS('General Inputs'!$E$11:$AB$11,'General Inputs'!$E$7:$AB$7,'REC Deliveries by Group'!AA$161)))*SUMIFS('General Inputs'!$E$11:$AB$11,'General Inputs'!$E$7:$AB$7,'REC Deliveries by Group'!AA$161)</f>
        <v>9628.4829729817284</v>
      </c>
      <c r="AB178" s="145">
        <f>('REC Deliveries by Group'!AB98/(1-SUMIFS('General Inputs'!$E$11:$AB$11,'General Inputs'!$E$7:$AB$7,'REC Deliveries by Group'!AB$161)))*SUMIFS('General Inputs'!$E$11:$AB$11,'General Inputs'!$E$7:$AB$7,'REC Deliveries by Group'!AB$161)</f>
        <v>9607.2252191881635</v>
      </c>
      <c r="AC178" s="145">
        <f>('REC Deliveries by Group'!AC98/(1-SUMIFS('General Inputs'!$E$11:$AB$11,'General Inputs'!$E$7:$AB$7,'REC Deliveries by Group'!AC$161)))*SUMIFS('General Inputs'!$E$11:$AB$11,'General Inputs'!$E$7:$AB$7,'REC Deliveries by Group'!AC$161)</f>
        <v>9583.7612983764993</v>
      </c>
      <c r="AD178" s="145">
        <f>('REC Deliveries by Group'!AD98/(1-SUMIFS('General Inputs'!$E$11:$AB$11,'General Inputs'!$E$7:$AB$7,'REC Deliveries by Group'!AD$161)))*SUMIFS('General Inputs'!$E$11:$AB$11,'General Inputs'!$E$7:$AB$7,'REC Deliveries by Group'!AD$161)</f>
        <v>9558.2293459745215</v>
      </c>
      <c r="AE178" s="145">
        <f>('REC Deliveries by Group'!AE98/(1-SUMIFS('General Inputs'!$E$11:$AB$11,'General Inputs'!$E$7:$AB$7,'REC Deliveries by Group'!AE$161)))*SUMIFS('General Inputs'!$E$11:$AB$11,'General Inputs'!$E$7:$AB$7,'REC Deliveries by Group'!AE$161)</f>
        <v>9514.2767094197679</v>
      </c>
    </row>
    <row r="179" spans="1:31" x14ac:dyDescent="0.25">
      <c r="C179" s="141" t="s">
        <v>198</v>
      </c>
      <c r="D179" s="149" t="s">
        <v>199</v>
      </c>
      <c r="E179" s="149" t="s">
        <v>189</v>
      </c>
      <c r="F179" s="150">
        <v>2040</v>
      </c>
      <c r="G179" s="143" t="s">
        <v>91</v>
      </c>
      <c r="H179" s="145">
        <f>('REC Deliveries by Group'!H99/(1-SUMIFS('General Inputs'!$E$11:$AB$11,'General Inputs'!$E$7:$AB$7,'REC Deliveries by Group'!H$161)))*SUMIFS('General Inputs'!$E$11:$AB$11,'General Inputs'!$E$7:$AB$7,'REC Deliveries by Group'!H$161)</f>
        <v>0</v>
      </c>
      <c r="I179" s="145">
        <f>('REC Deliveries by Group'!I99/(1-SUMIFS('General Inputs'!$E$11:$AB$11,'General Inputs'!$E$7:$AB$7,'REC Deliveries by Group'!I$161)))*SUMIFS('General Inputs'!$E$11:$AB$11,'General Inputs'!$E$7:$AB$7,'REC Deliveries by Group'!I$161)</f>
        <v>0</v>
      </c>
      <c r="J179" s="145">
        <f>('REC Deliveries by Group'!J99/(1-SUMIFS('General Inputs'!$E$11:$AB$11,'General Inputs'!$E$7:$AB$7,'REC Deliveries by Group'!J$161)))*SUMIFS('General Inputs'!$E$11:$AB$11,'General Inputs'!$E$7:$AB$7,'REC Deliveries by Group'!J$161)</f>
        <v>0</v>
      </c>
      <c r="K179" s="145">
        <f>('REC Deliveries by Group'!K99/(1-SUMIFS('General Inputs'!$E$11:$AB$11,'General Inputs'!$E$7:$AB$7,'REC Deliveries by Group'!K$161)))*SUMIFS('General Inputs'!$E$11:$AB$11,'General Inputs'!$E$7:$AB$7,'REC Deliveries by Group'!K$161)</f>
        <v>0</v>
      </c>
      <c r="L179" s="145">
        <f>('REC Deliveries by Group'!L99/(1-SUMIFS('General Inputs'!$E$11:$AB$11,'General Inputs'!$E$7:$AB$7,'REC Deliveries by Group'!L$161)))*SUMIFS('General Inputs'!$E$11:$AB$11,'General Inputs'!$E$7:$AB$7,'REC Deliveries by Group'!L$161)</f>
        <v>0</v>
      </c>
      <c r="M179" s="145">
        <f>('REC Deliveries by Group'!M99/(1-SUMIFS('General Inputs'!$E$11:$AB$11,'General Inputs'!$E$7:$AB$7,'REC Deliveries by Group'!M$161)))*SUMIFS('General Inputs'!$E$11:$AB$11,'General Inputs'!$E$7:$AB$7,'REC Deliveries by Group'!M$161)</f>
        <v>0</v>
      </c>
      <c r="N179" s="145">
        <f>('REC Deliveries by Group'!N99/(1-SUMIFS('General Inputs'!$E$11:$AB$11,'General Inputs'!$E$7:$AB$7,'REC Deliveries by Group'!N$161)))*SUMIFS('General Inputs'!$E$11:$AB$11,'General Inputs'!$E$7:$AB$7,'REC Deliveries by Group'!N$161)</f>
        <v>0</v>
      </c>
      <c r="O179" s="145">
        <f>('REC Deliveries by Group'!O99/(1-SUMIFS('General Inputs'!$E$11:$AB$11,'General Inputs'!$E$7:$AB$7,'REC Deliveries by Group'!O$161)))*SUMIFS('General Inputs'!$E$11:$AB$11,'General Inputs'!$E$7:$AB$7,'REC Deliveries by Group'!O$161)</f>
        <v>0</v>
      </c>
      <c r="P179" s="145">
        <f>('REC Deliveries by Group'!P99/(1-SUMIFS('General Inputs'!$E$11:$AB$11,'General Inputs'!$E$7:$AB$7,'REC Deliveries by Group'!P$161)))*SUMIFS('General Inputs'!$E$11:$AB$11,'General Inputs'!$E$7:$AB$7,'REC Deliveries by Group'!P$161)</f>
        <v>0</v>
      </c>
      <c r="Q179" s="145">
        <f>('REC Deliveries by Group'!Q99/(1-SUMIFS('General Inputs'!$E$11:$AB$11,'General Inputs'!$E$7:$AB$7,'REC Deliveries by Group'!Q$161)))*SUMIFS('General Inputs'!$E$11:$AB$11,'General Inputs'!$E$7:$AB$7,'REC Deliveries by Group'!Q$161)</f>
        <v>0</v>
      </c>
      <c r="R179" s="145">
        <f>('REC Deliveries by Group'!R99/(1-SUMIFS('General Inputs'!$E$11:$AB$11,'General Inputs'!$E$7:$AB$7,'REC Deliveries by Group'!R$161)))*SUMIFS('General Inputs'!$E$11:$AB$11,'General Inputs'!$E$7:$AB$7,'REC Deliveries by Group'!R$161)</f>
        <v>0</v>
      </c>
      <c r="S179" s="145">
        <f>('REC Deliveries by Group'!S99/(1-SUMIFS('General Inputs'!$E$11:$AB$11,'General Inputs'!$E$7:$AB$7,'REC Deliveries by Group'!S$161)))*SUMIFS('General Inputs'!$E$11:$AB$11,'General Inputs'!$E$7:$AB$7,'REC Deliveries by Group'!S$161)</f>
        <v>0</v>
      </c>
      <c r="T179" s="145">
        <f>('REC Deliveries by Group'!T99/(1-SUMIFS('General Inputs'!$E$11:$AB$11,'General Inputs'!$E$7:$AB$7,'REC Deliveries by Group'!T$161)))*SUMIFS('General Inputs'!$E$11:$AB$11,'General Inputs'!$E$7:$AB$7,'REC Deliveries by Group'!T$161)</f>
        <v>0</v>
      </c>
      <c r="U179" s="145">
        <f>('REC Deliveries by Group'!U99/(1-SUMIFS('General Inputs'!$E$11:$AB$11,'General Inputs'!$E$7:$AB$7,'REC Deliveries by Group'!U$161)))*SUMIFS('General Inputs'!$E$11:$AB$11,'General Inputs'!$E$7:$AB$7,'REC Deliveries by Group'!U$161)</f>
        <v>0</v>
      </c>
      <c r="V179" s="145">
        <f>('REC Deliveries by Group'!V99/(1-SUMIFS('General Inputs'!$E$11:$AB$11,'General Inputs'!$E$7:$AB$7,'REC Deliveries by Group'!V$161)))*SUMIFS('General Inputs'!$E$11:$AB$11,'General Inputs'!$E$7:$AB$7,'REC Deliveries by Group'!V$161)</f>
        <v>0</v>
      </c>
      <c r="W179" s="145">
        <f>('REC Deliveries by Group'!W99/(1-SUMIFS('General Inputs'!$E$11:$AB$11,'General Inputs'!$E$7:$AB$7,'REC Deliveries by Group'!W$161)))*SUMIFS('General Inputs'!$E$11:$AB$11,'General Inputs'!$E$7:$AB$7,'REC Deliveries by Group'!W$161)</f>
        <v>0</v>
      </c>
      <c r="X179" s="145">
        <f>('REC Deliveries by Group'!X99/(1-SUMIFS('General Inputs'!$E$11:$AB$11,'General Inputs'!$E$7:$AB$7,'REC Deliveries by Group'!X$161)))*SUMIFS('General Inputs'!$E$11:$AB$11,'General Inputs'!$E$7:$AB$7,'REC Deliveries by Group'!X$161)</f>
        <v>0</v>
      </c>
      <c r="Y179" s="145">
        <f>('REC Deliveries by Group'!Y99/(1-SUMIFS('General Inputs'!$E$11:$AB$11,'General Inputs'!$E$7:$AB$7,'REC Deliveries by Group'!Y$161)))*SUMIFS('General Inputs'!$E$11:$AB$11,'General Inputs'!$E$7:$AB$7,'REC Deliveries by Group'!Y$161)</f>
        <v>0</v>
      </c>
      <c r="Z179" s="145">
        <f>('REC Deliveries by Group'!Z99/(1-SUMIFS('General Inputs'!$E$11:$AB$11,'General Inputs'!$E$7:$AB$7,'REC Deliveries by Group'!Z$161)))*SUMIFS('General Inputs'!$E$11:$AB$11,'General Inputs'!$E$7:$AB$7,'REC Deliveries by Group'!Z$161)</f>
        <v>9481.6522804938431</v>
      </c>
      <c r="AA179" s="145">
        <f>('REC Deliveries by Group'!AA99/(1-SUMIFS('General Inputs'!$E$11:$AB$11,'General Inputs'!$E$7:$AB$7,'REC Deliveries by Group'!AA$161)))*SUMIFS('General Inputs'!$E$11:$AB$11,'General Inputs'!$E$7:$AB$7,'REC Deliveries by Group'!AA$161)</f>
        <v>9442.0055266055388</v>
      </c>
      <c r="AB179" s="145">
        <f>('REC Deliveries by Group'!AB99/(1-SUMIFS('General Inputs'!$E$11:$AB$11,'General Inputs'!$E$7:$AB$7,'REC Deliveries by Group'!AB$161)))*SUMIFS('General Inputs'!$E$11:$AB$11,'General Inputs'!$E$7:$AB$7,'REC Deliveries by Group'!AB$161)</f>
        <v>9633.7194006707196</v>
      </c>
      <c r="AC179" s="145">
        <f>('REC Deliveries by Group'!AC99/(1-SUMIFS('General Inputs'!$E$11:$AB$11,'General Inputs'!$E$7:$AB$7,'REC Deliveries by Group'!AC$161)))*SUMIFS('General Inputs'!$E$11:$AB$11,'General Inputs'!$E$7:$AB$7,'REC Deliveries by Group'!AC$161)</f>
        <v>9610.130982209479</v>
      </c>
      <c r="AD179" s="145">
        <f>('REC Deliveries by Group'!AD99/(1-SUMIFS('General Inputs'!$E$11:$AB$11,'General Inputs'!$E$7:$AB$7,'REC Deliveries by Group'!AD$161)))*SUMIFS('General Inputs'!$E$11:$AB$11,'General Inputs'!$E$7:$AB$7,'REC Deliveries by Group'!AD$161)</f>
        <v>9584.4691192169303</v>
      </c>
      <c r="AE179" s="145">
        <f>('REC Deliveries by Group'!AE99/(1-SUMIFS('General Inputs'!$E$11:$AB$11,'General Inputs'!$E$7:$AB$7,'REC Deliveries by Group'!AE$161)))*SUMIFS('General Inputs'!$E$11:$AB$11,'General Inputs'!$E$7:$AB$7,'REC Deliveries by Group'!AE$161)</f>
        <v>9540.3364087307291</v>
      </c>
    </row>
    <row r="180" spans="1:31" x14ac:dyDescent="0.25">
      <c r="C180" s="141" t="s">
        <v>198</v>
      </c>
      <c r="D180" s="149" t="s">
        <v>199</v>
      </c>
      <c r="E180" s="149" t="s">
        <v>189</v>
      </c>
      <c r="F180" s="150">
        <v>2041</v>
      </c>
      <c r="G180" s="143" t="s">
        <v>91</v>
      </c>
      <c r="H180" s="145">
        <f>('REC Deliveries by Group'!H100/(1-SUMIFS('General Inputs'!$E$11:$AB$11,'General Inputs'!$E$7:$AB$7,'REC Deliveries by Group'!H$161)))*SUMIFS('General Inputs'!$E$11:$AB$11,'General Inputs'!$E$7:$AB$7,'REC Deliveries by Group'!H$161)</f>
        <v>0</v>
      </c>
      <c r="I180" s="145">
        <f>('REC Deliveries by Group'!I100/(1-SUMIFS('General Inputs'!$E$11:$AB$11,'General Inputs'!$E$7:$AB$7,'REC Deliveries by Group'!I$161)))*SUMIFS('General Inputs'!$E$11:$AB$11,'General Inputs'!$E$7:$AB$7,'REC Deliveries by Group'!I$161)</f>
        <v>0</v>
      </c>
      <c r="J180" s="145">
        <f>('REC Deliveries by Group'!J100/(1-SUMIFS('General Inputs'!$E$11:$AB$11,'General Inputs'!$E$7:$AB$7,'REC Deliveries by Group'!J$161)))*SUMIFS('General Inputs'!$E$11:$AB$11,'General Inputs'!$E$7:$AB$7,'REC Deliveries by Group'!J$161)</f>
        <v>0</v>
      </c>
      <c r="K180" s="145">
        <f>('REC Deliveries by Group'!K100/(1-SUMIFS('General Inputs'!$E$11:$AB$11,'General Inputs'!$E$7:$AB$7,'REC Deliveries by Group'!K$161)))*SUMIFS('General Inputs'!$E$11:$AB$11,'General Inputs'!$E$7:$AB$7,'REC Deliveries by Group'!K$161)</f>
        <v>0</v>
      </c>
      <c r="L180" s="145">
        <f>('REC Deliveries by Group'!L100/(1-SUMIFS('General Inputs'!$E$11:$AB$11,'General Inputs'!$E$7:$AB$7,'REC Deliveries by Group'!L$161)))*SUMIFS('General Inputs'!$E$11:$AB$11,'General Inputs'!$E$7:$AB$7,'REC Deliveries by Group'!L$161)</f>
        <v>0</v>
      </c>
      <c r="M180" s="145">
        <f>('REC Deliveries by Group'!M100/(1-SUMIFS('General Inputs'!$E$11:$AB$11,'General Inputs'!$E$7:$AB$7,'REC Deliveries by Group'!M$161)))*SUMIFS('General Inputs'!$E$11:$AB$11,'General Inputs'!$E$7:$AB$7,'REC Deliveries by Group'!M$161)</f>
        <v>0</v>
      </c>
      <c r="N180" s="145">
        <f>('REC Deliveries by Group'!N100/(1-SUMIFS('General Inputs'!$E$11:$AB$11,'General Inputs'!$E$7:$AB$7,'REC Deliveries by Group'!N$161)))*SUMIFS('General Inputs'!$E$11:$AB$11,'General Inputs'!$E$7:$AB$7,'REC Deliveries by Group'!N$161)</f>
        <v>0</v>
      </c>
      <c r="O180" s="145">
        <f>('REC Deliveries by Group'!O100/(1-SUMIFS('General Inputs'!$E$11:$AB$11,'General Inputs'!$E$7:$AB$7,'REC Deliveries by Group'!O$161)))*SUMIFS('General Inputs'!$E$11:$AB$11,'General Inputs'!$E$7:$AB$7,'REC Deliveries by Group'!O$161)</f>
        <v>0</v>
      </c>
      <c r="P180" s="145">
        <f>('REC Deliveries by Group'!P100/(1-SUMIFS('General Inputs'!$E$11:$AB$11,'General Inputs'!$E$7:$AB$7,'REC Deliveries by Group'!P$161)))*SUMIFS('General Inputs'!$E$11:$AB$11,'General Inputs'!$E$7:$AB$7,'REC Deliveries by Group'!P$161)</f>
        <v>0</v>
      </c>
      <c r="Q180" s="145">
        <f>('REC Deliveries by Group'!Q100/(1-SUMIFS('General Inputs'!$E$11:$AB$11,'General Inputs'!$E$7:$AB$7,'REC Deliveries by Group'!Q$161)))*SUMIFS('General Inputs'!$E$11:$AB$11,'General Inputs'!$E$7:$AB$7,'REC Deliveries by Group'!Q$161)</f>
        <v>0</v>
      </c>
      <c r="R180" s="145">
        <f>('REC Deliveries by Group'!R100/(1-SUMIFS('General Inputs'!$E$11:$AB$11,'General Inputs'!$E$7:$AB$7,'REC Deliveries by Group'!R$161)))*SUMIFS('General Inputs'!$E$11:$AB$11,'General Inputs'!$E$7:$AB$7,'REC Deliveries by Group'!R$161)</f>
        <v>0</v>
      </c>
      <c r="S180" s="145">
        <f>('REC Deliveries by Group'!S100/(1-SUMIFS('General Inputs'!$E$11:$AB$11,'General Inputs'!$E$7:$AB$7,'REC Deliveries by Group'!S$161)))*SUMIFS('General Inputs'!$E$11:$AB$11,'General Inputs'!$E$7:$AB$7,'REC Deliveries by Group'!S$161)</f>
        <v>0</v>
      </c>
      <c r="T180" s="145">
        <f>('REC Deliveries by Group'!T100/(1-SUMIFS('General Inputs'!$E$11:$AB$11,'General Inputs'!$E$7:$AB$7,'REC Deliveries by Group'!T$161)))*SUMIFS('General Inputs'!$E$11:$AB$11,'General Inputs'!$E$7:$AB$7,'REC Deliveries by Group'!T$161)</f>
        <v>0</v>
      </c>
      <c r="U180" s="145">
        <f>('REC Deliveries by Group'!U100/(1-SUMIFS('General Inputs'!$E$11:$AB$11,'General Inputs'!$E$7:$AB$7,'REC Deliveries by Group'!U$161)))*SUMIFS('General Inputs'!$E$11:$AB$11,'General Inputs'!$E$7:$AB$7,'REC Deliveries by Group'!U$161)</f>
        <v>0</v>
      </c>
      <c r="V180" s="145">
        <f>('REC Deliveries by Group'!V100/(1-SUMIFS('General Inputs'!$E$11:$AB$11,'General Inputs'!$E$7:$AB$7,'REC Deliveries by Group'!V$161)))*SUMIFS('General Inputs'!$E$11:$AB$11,'General Inputs'!$E$7:$AB$7,'REC Deliveries by Group'!V$161)</f>
        <v>0</v>
      </c>
      <c r="W180" s="145">
        <f>('REC Deliveries by Group'!W100/(1-SUMIFS('General Inputs'!$E$11:$AB$11,'General Inputs'!$E$7:$AB$7,'REC Deliveries by Group'!W$161)))*SUMIFS('General Inputs'!$E$11:$AB$11,'General Inputs'!$E$7:$AB$7,'REC Deliveries by Group'!W$161)</f>
        <v>0</v>
      </c>
      <c r="X180" s="145">
        <f>('REC Deliveries by Group'!X100/(1-SUMIFS('General Inputs'!$E$11:$AB$11,'General Inputs'!$E$7:$AB$7,'REC Deliveries by Group'!X$161)))*SUMIFS('General Inputs'!$E$11:$AB$11,'General Inputs'!$E$7:$AB$7,'REC Deliveries by Group'!X$161)</f>
        <v>0</v>
      </c>
      <c r="Y180" s="145">
        <f>('REC Deliveries by Group'!Y100/(1-SUMIFS('General Inputs'!$E$11:$AB$11,'General Inputs'!$E$7:$AB$7,'REC Deliveries by Group'!Y$161)))*SUMIFS('General Inputs'!$E$11:$AB$11,'General Inputs'!$E$7:$AB$7,'REC Deliveries by Group'!Y$161)</f>
        <v>0</v>
      </c>
      <c r="Z180" s="145">
        <f>('REC Deliveries by Group'!Z100/(1-SUMIFS('General Inputs'!$E$11:$AB$11,'General Inputs'!$E$7:$AB$7,'REC Deliveries by Group'!Z$161)))*SUMIFS('General Inputs'!$E$11:$AB$11,'General Inputs'!$E$7:$AB$7,'REC Deliveries by Group'!Z$161)</f>
        <v>0</v>
      </c>
      <c r="AA180" s="145">
        <f>('REC Deliveries by Group'!AA100/(1-SUMIFS('General Inputs'!$E$11:$AB$11,'General Inputs'!$E$7:$AB$7,'REC Deliveries by Group'!AA$161)))*SUMIFS('General Inputs'!$E$11:$AB$11,'General Inputs'!$E$7:$AB$7,'REC Deliveries by Group'!AA$161)</f>
        <v>9466.6104932679445</v>
      </c>
      <c r="AB180" s="145">
        <f>('REC Deliveries by Group'!AB100/(1-SUMIFS('General Inputs'!$E$11:$AB$11,'General Inputs'!$E$7:$AB$7,'REC Deliveries by Group'!AB$161)))*SUMIFS('General Inputs'!$E$11:$AB$11,'General Inputs'!$E$7:$AB$7,'REC Deliveries by Group'!AB$161)</f>
        <v>9447.1405389764241</v>
      </c>
      <c r="AC180" s="145">
        <f>('REC Deliveries by Group'!AC100/(1-SUMIFS('General Inputs'!$E$11:$AB$11,'General Inputs'!$E$7:$AB$7,'REC Deliveries by Group'!AC$161)))*SUMIFS('General Inputs'!$E$11:$AB$11,'General Inputs'!$E$7:$AB$7,'REC Deliveries by Group'!AC$161)</f>
        <v>9636.6331770164961</v>
      </c>
      <c r="AD180" s="145">
        <f>('REC Deliveries by Group'!AD100/(1-SUMIFS('General Inputs'!$E$11:$AB$11,'General Inputs'!$E$7:$AB$7,'REC Deliveries by Group'!AD$161)))*SUMIFS('General Inputs'!$E$11:$AB$11,'General Inputs'!$E$7:$AB$7,'REC Deliveries by Group'!AD$161)</f>
        <v>9610.8407506163403</v>
      </c>
      <c r="AE180" s="145">
        <f>('REC Deliveries by Group'!AE100/(1-SUMIFS('General Inputs'!$E$11:$AB$11,'General Inputs'!$E$7:$AB$7,'REC Deliveries by Group'!AE$161)))*SUMIFS('General Inputs'!$E$11:$AB$11,'General Inputs'!$E$7:$AB$7,'REC Deliveries by Group'!AE$161)</f>
        <v>9566.5270613045614</v>
      </c>
    </row>
    <row r="181" spans="1:31" x14ac:dyDescent="0.25">
      <c r="C181" s="141" t="s">
        <v>198</v>
      </c>
      <c r="D181" s="149" t="s">
        <v>199</v>
      </c>
      <c r="E181" s="149" t="s">
        <v>189</v>
      </c>
      <c r="F181" s="150">
        <v>2042</v>
      </c>
      <c r="G181" s="143" t="s">
        <v>91</v>
      </c>
      <c r="H181" s="145">
        <f>('REC Deliveries by Group'!H101/(1-SUMIFS('General Inputs'!$E$11:$AB$11,'General Inputs'!$E$7:$AB$7,'REC Deliveries by Group'!H$161)))*SUMIFS('General Inputs'!$E$11:$AB$11,'General Inputs'!$E$7:$AB$7,'REC Deliveries by Group'!H$161)</f>
        <v>0</v>
      </c>
      <c r="I181" s="145">
        <f>('REC Deliveries by Group'!I101/(1-SUMIFS('General Inputs'!$E$11:$AB$11,'General Inputs'!$E$7:$AB$7,'REC Deliveries by Group'!I$161)))*SUMIFS('General Inputs'!$E$11:$AB$11,'General Inputs'!$E$7:$AB$7,'REC Deliveries by Group'!I$161)</f>
        <v>0</v>
      </c>
      <c r="J181" s="145">
        <f>('REC Deliveries by Group'!J101/(1-SUMIFS('General Inputs'!$E$11:$AB$11,'General Inputs'!$E$7:$AB$7,'REC Deliveries by Group'!J$161)))*SUMIFS('General Inputs'!$E$11:$AB$11,'General Inputs'!$E$7:$AB$7,'REC Deliveries by Group'!J$161)</f>
        <v>0</v>
      </c>
      <c r="K181" s="145">
        <f>('REC Deliveries by Group'!K101/(1-SUMIFS('General Inputs'!$E$11:$AB$11,'General Inputs'!$E$7:$AB$7,'REC Deliveries by Group'!K$161)))*SUMIFS('General Inputs'!$E$11:$AB$11,'General Inputs'!$E$7:$AB$7,'REC Deliveries by Group'!K$161)</f>
        <v>0</v>
      </c>
      <c r="L181" s="145">
        <f>('REC Deliveries by Group'!L101/(1-SUMIFS('General Inputs'!$E$11:$AB$11,'General Inputs'!$E$7:$AB$7,'REC Deliveries by Group'!L$161)))*SUMIFS('General Inputs'!$E$11:$AB$11,'General Inputs'!$E$7:$AB$7,'REC Deliveries by Group'!L$161)</f>
        <v>0</v>
      </c>
      <c r="M181" s="145">
        <f>('REC Deliveries by Group'!M101/(1-SUMIFS('General Inputs'!$E$11:$AB$11,'General Inputs'!$E$7:$AB$7,'REC Deliveries by Group'!M$161)))*SUMIFS('General Inputs'!$E$11:$AB$11,'General Inputs'!$E$7:$AB$7,'REC Deliveries by Group'!M$161)</f>
        <v>0</v>
      </c>
      <c r="N181" s="145">
        <f>('REC Deliveries by Group'!N101/(1-SUMIFS('General Inputs'!$E$11:$AB$11,'General Inputs'!$E$7:$AB$7,'REC Deliveries by Group'!N$161)))*SUMIFS('General Inputs'!$E$11:$AB$11,'General Inputs'!$E$7:$AB$7,'REC Deliveries by Group'!N$161)</f>
        <v>0</v>
      </c>
      <c r="O181" s="145">
        <f>('REC Deliveries by Group'!O101/(1-SUMIFS('General Inputs'!$E$11:$AB$11,'General Inputs'!$E$7:$AB$7,'REC Deliveries by Group'!O$161)))*SUMIFS('General Inputs'!$E$11:$AB$11,'General Inputs'!$E$7:$AB$7,'REC Deliveries by Group'!O$161)</f>
        <v>0</v>
      </c>
      <c r="P181" s="145">
        <f>('REC Deliveries by Group'!P101/(1-SUMIFS('General Inputs'!$E$11:$AB$11,'General Inputs'!$E$7:$AB$7,'REC Deliveries by Group'!P$161)))*SUMIFS('General Inputs'!$E$11:$AB$11,'General Inputs'!$E$7:$AB$7,'REC Deliveries by Group'!P$161)</f>
        <v>0</v>
      </c>
      <c r="Q181" s="145">
        <f>('REC Deliveries by Group'!Q101/(1-SUMIFS('General Inputs'!$E$11:$AB$11,'General Inputs'!$E$7:$AB$7,'REC Deliveries by Group'!Q$161)))*SUMIFS('General Inputs'!$E$11:$AB$11,'General Inputs'!$E$7:$AB$7,'REC Deliveries by Group'!Q$161)</f>
        <v>0</v>
      </c>
      <c r="R181" s="145">
        <f>('REC Deliveries by Group'!R101/(1-SUMIFS('General Inputs'!$E$11:$AB$11,'General Inputs'!$E$7:$AB$7,'REC Deliveries by Group'!R$161)))*SUMIFS('General Inputs'!$E$11:$AB$11,'General Inputs'!$E$7:$AB$7,'REC Deliveries by Group'!R$161)</f>
        <v>0</v>
      </c>
      <c r="S181" s="145">
        <f>('REC Deliveries by Group'!S101/(1-SUMIFS('General Inputs'!$E$11:$AB$11,'General Inputs'!$E$7:$AB$7,'REC Deliveries by Group'!S$161)))*SUMIFS('General Inputs'!$E$11:$AB$11,'General Inputs'!$E$7:$AB$7,'REC Deliveries by Group'!S$161)</f>
        <v>0</v>
      </c>
      <c r="T181" s="145">
        <f>('REC Deliveries by Group'!T101/(1-SUMIFS('General Inputs'!$E$11:$AB$11,'General Inputs'!$E$7:$AB$7,'REC Deliveries by Group'!T$161)))*SUMIFS('General Inputs'!$E$11:$AB$11,'General Inputs'!$E$7:$AB$7,'REC Deliveries by Group'!T$161)</f>
        <v>0</v>
      </c>
      <c r="U181" s="145">
        <f>('REC Deliveries by Group'!U101/(1-SUMIFS('General Inputs'!$E$11:$AB$11,'General Inputs'!$E$7:$AB$7,'REC Deliveries by Group'!U$161)))*SUMIFS('General Inputs'!$E$11:$AB$11,'General Inputs'!$E$7:$AB$7,'REC Deliveries by Group'!U$161)</f>
        <v>0</v>
      </c>
      <c r="V181" s="145">
        <f>('REC Deliveries by Group'!V101/(1-SUMIFS('General Inputs'!$E$11:$AB$11,'General Inputs'!$E$7:$AB$7,'REC Deliveries by Group'!V$161)))*SUMIFS('General Inputs'!$E$11:$AB$11,'General Inputs'!$E$7:$AB$7,'REC Deliveries by Group'!V$161)</f>
        <v>0</v>
      </c>
      <c r="W181" s="145">
        <f>('REC Deliveries by Group'!W101/(1-SUMIFS('General Inputs'!$E$11:$AB$11,'General Inputs'!$E$7:$AB$7,'REC Deliveries by Group'!W$161)))*SUMIFS('General Inputs'!$E$11:$AB$11,'General Inputs'!$E$7:$AB$7,'REC Deliveries by Group'!W$161)</f>
        <v>0</v>
      </c>
      <c r="X181" s="145">
        <f>('REC Deliveries by Group'!X101/(1-SUMIFS('General Inputs'!$E$11:$AB$11,'General Inputs'!$E$7:$AB$7,'REC Deliveries by Group'!X$161)))*SUMIFS('General Inputs'!$E$11:$AB$11,'General Inputs'!$E$7:$AB$7,'REC Deliveries by Group'!X$161)</f>
        <v>0</v>
      </c>
      <c r="Y181" s="145">
        <f>('REC Deliveries by Group'!Y101/(1-SUMIFS('General Inputs'!$E$11:$AB$11,'General Inputs'!$E$7:$AB$7,'REC Deliveries by Group'!Y$161)))*SUMIFS('General Inputs'!$E$11:$AB$11,'General Inputs'!$E$7:$AB$7,'REC Deliveries by Group'!Y$161)</f>
        <v>0</v>
      </c>
      <c r="Z181" s="145">
        <f>('REC Deliveries by Group'!Z101/(1-SUMIFS('General Inputs'!$E$11:$AB$11,'General Inputs'!$E$7:$AB$7,'REC Deliveries by Group'!Z$161)))*SUMIFS('General Inputs'!$E$11:$AB$11,'General Inputs'!$E$7:$AB$7,'REC Deliveries by Group'!Z$161)</f>
        <v>0</v>
      </c>
      <c r="AA181" s="145">
        <f>('REC Deliveries by Group'!AA101/(1-SUMIFS('General Inputs'!$E$11:$AB$11,'General Inputs'!$E$7:$AB$7,'REC Deliveries by Group'!AA$161)))*SUMIFS('General Inputs'!$E$11:$AB$11,'General Inputs'!$E$7:$AB$7,'REC Deliveries by Group'!AA$161)</f>
        <v>0</v>
      </c>
      <c r="AB181" s="145">
        <f>('REC Deliveries by Group'!AB101/(1-SUMIFS('General Inputs'!$E$11:$AB$11,'General Inputs'!$E$7:$AB$7,'REC Deliveries by Group'!AB$161)))*SUMIFS('General Inputs'!$E$11:$AB$11,'General Inputs'!$E$7:$AB$7,'REC Deliveries by Group'!AB$161)</f>
        <v>9471.758886991749</v>
      </c>
      <c r="AC181" s="145">
        <f>('REC Deliveries by Group'!AC101/(1-SUMIFS('General Inputs'!$E$11:$AB$11,'General Inputs'!$E$7:$AB$7,'REC Deliveries by Group'!AC$161)))*SUMIFS('General Inputs'!$E$11:$AB$11,'General Inputs'!$E$7:$AB$7,'REC Deliveries by Group'!AC$161)</f>
        <v>9449.9978834238627</v>
      </c>
      <c r="AD181" s="145">
        <f>('REC Deliveries by Group'!AD101/(1-SUMIFS('General Inputs'!$E$11:$AB$11,'General Inputs'!$E$7:$AB$7,'REC Deliveries by Group'!AD$161)))*SUMIFS('General Inputs'!$E$11:$AB$11,'General Inputs'!$E$7:$AB$7,'REC Deliveries by Group'!AD$161)</f>
        <v>9637.3449027765528</v>
      </c>
      <c r="AE181" s="145">
        <f>('REC Deliveries by Group'!AE101/(1-SUMIFS('General Inputs'!$E$11:$AB$11,'General Inputs'!$E$7:$AB$7,'REC Deliveries by Group'!AE$161)))*SUMIFS('General Inputs'!$E$11:$AB$11,'General Inputs'!$E$7:$AB$7,'REC Deliveries by Group'!AE$161)</f>
        <v>9592.849325197858</v>
      </c>
    </row>
    <row r="182" spans="1:31" x14ac:dyDescent="0.25">
      <c r="C182" s="141" t="s">
        <v>198</v>
      </c>
      <c r="D182" s="149" t="s">
        <v>199</v>
      </c>
      <c r="E182" s="149" t="s">
        <v>189</v>
      </c>
      <c r="F182" s="150">
        <v>2043</v>
      </c>
      <c r="G182" s="143" t="s">
        <v>91</v>
      </c>
      <c r="H182" s="145">
        <f>('REC Deliveries by Group'!H102/(1-SUMIFS('General Inputs'!$E$11:$AB$11,'General Inputs'!$E$7:$AB$7,'REC Deliveries by Group'!H$161)))*SUMIFS('General Inputs'!$E$11:$AB$11,'General Inputs'!$E$7:$AB$7,'REC Deliveries by Group'!H$161)</f>
        <v>0</v>
      </c>
      <c r="I182" s="145">
        <f>('REC Deliveries by Group'!I102/(1-SUMIFS('General Inputs'!$E$11:$AB$11,'General Inputs'!$E$7:$AB$7,'REC Deliveries by Group'!I$161)))*SUMIFS('General Inputs'!$E$11:$AB$11,'General Inputs'!$E$7:$AB$7,'REC Deliveries by Group'!I$161)</f>
        <v>0</v>
      </c>
      <c r="J182" s="145">
        <f>('REC Deliveries by Group'!J102/(1-SUMIFS('General Inputs'!$E$11:$AB$11,'General Inputs'!$E$7:$AB$7,'REC Deliveries by Group'!J$161)))*SUMIFS('General Inputs'!$E$11:$AB$11,'General Inputs'!$E$7:$AB$7,'REC Deliveries by Group'!J$161)</f>
        <v>0</v>
      </c>
      <c r="K182" s="145">
        <f>('REC Deliveries by Group'!K102/(1-SUMIFS('General Inputs'!$E$11:$AB$11,'General Inputs'!$E$7:$AB$7,'REC Deliveries by Group'!K$161)))*SUMIFS('General Inputs'!$E$11:$AB$11,'General Inputs'!$E$7:$AB$7,'REC Deliveries by Group'!K$161)</f>
        <v>0</v>
      </c>
      <c r="L182" s="145">
        <f>('REC Deliveries by Group'!L102/(1-SUMIFS('General Inputs'!$E$11:$AB$11,'General Inputs'!$E$7:$AB$7,'REC Deliveries by Group'!L$161)))*SUMIFS('General Inputs'!$E$11:$AB$11,'General Inputs'!$E$7:$AB$7,'REC Deliveries by Group'!L$161)</f>
        <v>0</v>
      </c>
      <c r="M182" s="145">
        <f>('REC Deliveries by Group'!M102/(1-SUMIFS('General Inputs'!$E$11:$AB$11,'General Inputs'!$E$7:$AB$7,'REC Deliveries by Group'!M$161)))*SUMIFS('General Inputs'!$E$11:$AB$11,'General Inputs'!$E$7:$AB$7,'REC Deliveries by Group'!M$161)</f>
        <v>0</v>
      </c>
      <c r="N182" s="145">
        <f>('REC Deliveries by Group'!N102/(1-SUMIFS('General Inputs'!$E$11:$AB$11,'General Inputs'!$E$7:$AB$7,'REC Deliveries by Group'!N$161)))*SUMIFS('General Inputs'!$E$11:$AB$11,'General Inputs'!$E$7:$AB$7,'REC Deliveries by Group'!N$161)</f>
        <v>0</v>
      </c>
      <c r="O182" s="145">
        <f>('REC Deliveries by Group'!O102/(1-SUMIFS('General Inputs'!$E$11:$AB$11,'General Inputs'!$E$7:$AB$7,'REC Deliveries by Group'!O$161)))*SUMIFS('General Inputs'!$E$11:$AB$11,'General Inputs'!$E$7:$AB$7,'REC Deliveries by Group'!O$161)</f>
        <v>0</v>
      </c>
      <c r="P182" s="145">
        <f>('REC Deliveries by Group'!P102/(1-SUMIFS('General Inputs'!$E$11:$AB$11,'General Inputs'!$E$7:$AB$7,'REC Deliveries by Group'!P$161)))*SUMIFS('General Inputs'!$E$11:$AB$11,'General Inputs'!$E$7:$AB$7,'REC Deliveries by Group'!P$161)</f>
        <v>0</v>
      </c>
      <c r="Q182" s="145">
        <f>('REC Deliveries by Group'!Q102/(1-SUMIFS('General Inputs'!$E$11:$AB$11,'General Inputs'!$E$7:$AB$7,'REC Deliveries by Group'!Q$161)))*SUMIFS('General Inputs'!$E$11:$AB$11,'General Inputs'!$E$7:$AB$7,'REC Deliveries by Group'!Q$161)</f>
        <v>0</v>
      </c>
      <c r="R182" s="145">
        <f>('REC Deliveries by Group'!R102/(1-SUMIFS('General Inputs'!$E$11:$AB$11,'General Inputs'!$E$7:$AB$7,'REC Deliveries by Group'!R$161)))*SUMIFS('General Inputs'!$E$11:$AB$11,'General Inputs'!$E$7:$AB$7,'REC Deliveries by Group'!R$161)</f>
        <v>0</v>
      </c>
      <c r="S182" s="145">
        <f>('REC Deliveries by Group'!S102/(1-SUMIFS('General Inputs'!$E$11:$AB$11,'General Inputs'!$E$7:$AB$7,'REC Deliveries by Group'!S$161)))*SUMIFS('General Inputs'!$E$11:$AB$11,'General Inputs'!$E$7:$AB$7,'REC Deliveries by Group'!S$161)</f>
        <v>0</v>
      </c>
      <c r="T182" s="145">
        <f>('REC Deliveries by Group'!T102/(1-SUMIFS('General Inputs'!$E$11:$AB$11,'General Inputs'!$E$7:$AB$7,'REC Deliveries by Group'!T$161)))*SUMIFS('General Inputs'!$E$11:$AB$11,'General Inputs'!$E$7:$AB$7,'REC Deliveries by Group'!T$161)</f>
        <v>0</v>
      </c>
      <c r="U182" s="145">
        <f>('REC Deliveries by Group'!U102/(1-SUMIFS('General Inputs'!$E$11:$AB$11,'General Inputs'!$E$7:$AB$7,'REC Deliveries by Group'!U$161)))*SUMIFS('General Inputs'!$E$11:$AB$11,'General Inputs'!$E$7:$AB$7,'REC Deliveries by Group'!U$161)</f>
        <v>0</v>
      </c>
      <c r="V182" s="145">
        <f>('REC Deliveries by Group'!V102/(1-SUMIFS('General Inputs'!$E$11:$AB$11,'General Inputs'!$E$7:$AB$7,'REC Deliveries by Group'!V$161)))*SUMIFS('General Inputs'!$E$11:$AB$11,'General Inputs'!$E$7:$AB$7,'REC Deliveries by Group'!V$161)</f>
        <v>0</v>
      </c>
      <c r="W182" s="145">
        <f>('REC Deliveries by Group'!W102/(1-SUMIFS('General Inputs'!$E$11:$AB$11,'General Inputs'!$E$7:$AB$7,'REC Deliveries by Group'!W$161)))*SUMIFS('General Inputs'!$E$11:$AB$11,'General Inputs'!$E$7:$AB$7,'REC Deliveries by Group'!W$161)</f>
        <v>0</v>
      </c>
      <c r="X182" s="145">
        <f>('REC Deliveries by Group'!X102/(1-SUMIFS('General Inputs'!$E$11:$AB$11,'General Inputs'!$E$7:$AB$7,'REC Deliveries by Group'!X$161)))*SUMIFS('General Inputs'!$E$11:$AB$11,'General Inputs'!$E$7:$AB$7,'REC Deliveries by Group'!X$161)</f>
        <v>0</v>
      </c>
      <c r="Y182" s="145">
        <f>('REC Deliveries by Group'!Y102/(1-SUMIFS('General Inputs'!$E$11:$AB$11,'General Inputs'!$E$7:$AB$7,'REC Deliveries by Group'!Y$161)))*SUMIFS('General Inputs'!$E$11:$AB$11,'General Inputs'!$E$7:$AB$7,'REC Deliveries by Group'!Y$161)</f>
        <v>0</v>
      </c>
      <c r="Z182" s="145">
        <f>('REC Deliveries by Group'!Z102/(1-SUMIFS('General Inputs'!$E$11:$AB$11,'General Inputs'!$E$7:$AB$7,'REC Deliveries by Group'!Z$161)))*SUMIFS('General Inputs'!$E$11:$AB$11,'General Inputs'!$E$7:$AB$7,'REC Deliveries by Group'!Z$161)</f>
        <v>0</v>
      </c>
      <c r="AA182" s="145">
        <f>('REC Deliveries by Group'!AA102/(1-SUMIFS('General Inputs'!$E$11:$AB$11,'General Inputs'!$E$7:$AB$7,'REC Deliveries by Group'!AA$161)))*SUMIFS('General Inputs'!$E$11:$AB$11,'General Inputs'!$E$7:$AB$7,'REC Deliveries by Group'!AA$161)</f>
        <v>0</v>
      </c>
      <c r="AB182" s="145">
        <f>('REC Deliveries by Group'!AB102/(1-SUMIFS('General Inputs'!$E$11:$AB$11,'General Inputs'!$E$7:$AB$7,'REC Deliveries by Group'!AB$161)))*SUMIFS('General Inputs'!$E$11:$AB$11,'General Inputs'!$E$7:$AB$7,'REC Deliveries by Group'!AB$161)</f>
        <v>0</v>
      </c>
      <c r="AC182" s="145">
        <f>('REC Deliveries by Group'!AC102/(1-SUMIFS('General Inputs'!$E$11:$AB$11,'General Inputs'!$E$7:$AB$7,'REC Deliveries by Group'!AC$161)))*SUMIFS('General Inputs'!$E$11:$AB$11,'General Inputs'!$E$7:$AB$7,'REC Deliveries by Group'!AC$161)</f>
        <v>0</v>
      </c>
      <c r="AD182" s="145">
        <f>('REC Deliveries by Group'!AD102/(1-SUMIFS('General Inputs'!$E$11:$AB$11,'General Inputs'!$E$7:$AB$7,'REC Deliveries by Group'!AD$161)))*SUMIFS('General Inputs'!$E$11:$AB$11,'General Inputs'!$E$7:$AB$7,'REC Deliveries by Group'!AD$161)</f>
        <v>0</v>
      </c>
      <c r="AE182" s="145">
        <f>('REC Deliveries by Group'!AE102/(1-SUMIFS('General Inputs'!$E$11:$AB$11,'General Inputs'!$E$7:$AB$7,'REC Deliveries by Group'!AE$161)))*SUMIFS('General Inputs'!$E$11:$AB$11,'General Inputs'!$E$7:$AB$7,'REC Deliveries by Group'!AE$161)</f>
        <v>0</v>
      </c>
    </row>
    <row r="183" spans="1:31" x14ac:dyDescent="0.25">
      <c r="C183" s="141" t="s">
        <v>198</v>
      </c>
      <c r="D183" s="149" t="s">
        <v>199</v>
      </c>
      <c r="E183" s="149" t="s">
        <v>189</v>
      </c>
      <c r="F183" s="150">
        <v>2044</v>
      </c>
      <c r="G183" s="143" t="s">
        <v>91</v>
      </c>
      <c r="H183" s="145">
        <f>('REC Deliveries by Group'!H103/(1-SUMIFS('General Inputs'!$E$11:$AB$11,'General Inputs'!$E$7:$AB$7,'REC Deliveries by Group'!H$161)))*SUMIFS('General Inputs'!$E$11:$AB$11,'General Inputs'!$E$7:$AB$7,'REC Deliveries by Group'!H$161)</f>
        <v>0</v>
      </c>
      <c r="I183" s="145">
        <f>('REC Deliveries by Group'!I103/(1-SUMIFS('General Inputs'!$E$11:$AB$11,'General Inputs'!$E$7:$AB$7,'REC Deliveries by Group'!I$161)))*SUMIFS('General Inputs'!$E$11:$AB$11,'General Inputs'!$E$7:$AB$7,'REC Deliveries by Group'!I$161)</f>
        <v>0</v>
      </c>
      <c r="J183" s="145">
        <f>('REC Deliveries by Group'!J103/(1-SUMIFS('General Inputs'!$E$11:$AB$11,'General Inputs'!$E$7:$AB$7,'REC Deliveries by Group'!J$161)))*SUMIFS('General Inputs'!$E$11:$AB$11,'General Inputs'!$E$7:$AB$7,'REC Deliveries by Group'!J$161)</f>
        <v>0</v>
      </c>
      <c r="K183" s="145">
        <f>('REC Deliveries by Group'!K103/(1-SUMIFS('General Inputs'!$E$11:$AB$11,'General Inputs'!$E$7:$AB$7,'REC Deliveries by Group'!K$161)))*SUMIFS('General Inputs'!$E$11:$AB$11,'General Inputs'!$E$7:$AB$7,'REC Deliveries by Group'!K$161)</f>
        <v>0</v>
      </c>
      <c r="L183" s="145">
        <f>('REC Deliveries by Group'!L103/(1-SUMIFS('General Inputs'!$E$11:$AB$11,'General Inputs'!$E$7:$AB$7,'REC Deliveries by Group'!L$161)))*SUMIFS('General Inputs'!$E$11:$AB$11,'General Inputs'!$E$7:$AB$7,'REC Deliveries by Group'!L$161)</f>
        <v>0</v>
      </c>
      <c r="M183" s="145">
        <f>('REC Deliveries by Group'!M103/(1-SUMIFS('General Inputs'!$E$11:$AB$11,'General Inputs'!$E$7:$AB$7,'REC Deliveries by Group'!M$161)))*SUMIFS('General Inputs'!$E$11:$AB$11,'General Inputs'!$E$7:$AB$7,'REC Deliveries by Group'!M$161)</f>
        <v>0</v>
      </c>
      <c r="N183" s="145">
        <f>('REC Deliveries by Group'!N103/(1-SUMIFS('General Inputs'!$E$11:$AB$11,'General Inputs'!$E$7:$AB$7,'REC Deliveries by Group'!N$161)))*SUMIFS('General Inputs'!$E$11:$AB$11,'General Inputs'!$E$7:$AB$7,'REC Deliveries by Group'!N$161)</f>
        <v>0</v>
      </c>
      <c r="O183" s="145">
        <f>('REC Deliveries by Group'!O103/(1-SUMIFS('General Inputs'!$E$11:$AB$11,'General Inputs'!$E$7:$AB$7,'REC Deliveries by Group'!O$161)))*SUMIFS('General Inputs'!$E$11:$AB$11,'General Inputs'!$E$7:$AB$7,'REC Deliveries by Group'!O$161)</f>
        <v>0</v>
      </c>
      <c r="P183" s="145">
        <f>('REC Deliveries by Group'!P103/(1-SUMIFS('General Inputs'!$E$11:$AB$11,'General Inputs'!$E$7:$AB$7,'REC Deliveries by Group'!P$161)))*SUMIFS('General Inputs'!$E$11:$AB$11,'General Inputs'!$E$7:$AB$7,'REC Deliveries by Group'!P$161)</f>
        <v>0</v>
      </c>
      <c r="Q183" s="145">
        <f>('REC Deliveries by Group'!Q103/(1-SUMIFS('General Inputs'!$E$11:$AB$11,'General Inputs'!$E$7:$AB$7,'REC Deliveries by Group'!Q$161)))*SUMIFS('General Inputs'!$E$11:$AB$11,'General Inputs'!$E$7:$AB$7,'REC Deliveries by Group'!Q$161)</f>
        <v>0</v>
      </c>
      <c r="R183" s="145">
        <f>('REC Deliveries by Group'!R103/(1-SUMIFS('General Inputs'!$E$11:$AB$11,'General Inputs'!$E$7:$AB$7,'REC Deliveries by Group'!R$161)))*SUMIFS('General Inputs'!$E$11:$AB$11,'General Inputs'!$E$7:$AB$7,'REC Deliveries by Group'!R$161)</f>
        <v>0</v>
      </c>
      <c r="S183" s="145">
        <f>('REC Deliveries by Group'!S103/(1-SUMIFS('General Inputs'!$E$11:$AB$11,'General Inputs'!$E$7:$AB$7,'REC Deliveries by Group'!S$161)))*SUMIFS('General Inputs'!$E$11:$AB$11,'General Inputs'!$E$7:$AB$7,'REC Deliveries by Group'!S$161)</f>
        <v>0</v>
      </c>
      <c r="T183" s="145">
        <f>('REC Deliveries by Group'!T103/(1-SUMIFS('General Inputs'!$E$11:$AB$11,'General Inputs'!$E$7:$AB$7,'REC Deliveries by Group'!T$161)))*SUMIFS('General Inputs'!$E$11:$AB$11,'General Inputs'!$E$7:$AB$7,'REC Deliveries by Group'!T$161)</f>
        <v>0</v>
      </c>
      <c r="U183" s="145">
        <f>('REC Deliveries by Group'!U103/(1-SUMIFS('General Inputs'!$E$11:$AB$11,'General Inputs'!$E$7:$AB$7,'REC Deliveries by Group'!U$161)))*SUMIFS('General Inputs'!$E$11:$AB$11,'General Inputs'!$E$7:$AB$7,'REC Deliveries by Group'!U$161)</f>
        <v>0</v>
      </c>
      <c r="V183" s="145">
        <f>('REC Deliveries by Group'!V103/(1-SUMIFS('General Inputs'!$E$11:$AB$11,'General Inputs'!$E$7:$AB$7,'REC Deliveries by Group'!V$161)))*SUMIFS('General Inputs'!$E$11:$AB$11,'General Inputs'!$E$7:$AB$7,'REC Deliveries by Group'!V$161)</f>
        <v>0</v>
      </c>
      <c r="W183" s="145">
        <f>('REC Deliveries by Group'!W103/(1-SUMIFS('General Inputs'!$E$11:$AB$11,'General Inputs'!$E$7:$AB$7,'REC Deliveries by Group'!W$161)))*SUMIFS('General Inputs'!$E$11:$AB$11,'General Inputs'!$E$7:$AB$7,'REC Deliveries by Group'!W$161)</f>
        <v>0</v>
      </c>
      <c r="X183" s="145">
        <f>('REC Deliveries by Group'!X103/(1-SUMIFS('General Inputs'!$E$11:$AB$11,'General Inputs'!$E$7:$AB$7,'REC Deliveries by Group'!X$161)))*SUMIFS('General Inputs'!$E$11:$AB$11,'General Inputs'!$E$7:$AB$7,'REC Deliveries by Group'!X$161)</f>
        <v>0</v>
      </c>
      <c r="Y183" s="145">
        <f>('REC Deliveries by Group'!Y103/(1-SUMIFS('General Inputs'!$E$11:$AB$11,'General Inputs'!$E$7:$AB$7,'REC Deliveries by Group'!Y$161)))*SUMIFS('General Inputs'!$E$11:$AB$11,'General Inputs'!$E$7:$AB$7,'REC Deliveries by Group'!Y$161)</f>
        <v>0</v>
      </c>
      <c r="Z183" s="145">
        <f>('REC Deliveries by Group'!Z103/(1-SUMIFS('General Inputs'!$E$11:$AB$11,'General Inputs'!$E$7:$AB$7,'REC Deliveries by Group'!Z$161)))*SUMIFS('General Inputs'!$E$11:$AB$11,'General Inputs'!$E$7:$AB$7,'REC Deliveries by Group'!Z$161)</f>
        <v>0</v>
      </c>
      <c r="AA183" s="145">
        <f>('REC Deliveries by Group'!AA103/(1-SUMIFS('General Inputs'!$E$11:$AB$11,'General Inputs'!$E$7:$AB$7,'REC Deliveries by Group'!AA$161)))*SUMIFS('General Inputs'!$E$11:$AB$11,'General Inputs'!$E$7:$AB$7,'REC Deliveries by Group'!AA$161)</f>
        <v>0</v>
      </c>
      <c r="AB183" s="145">
        <f>('REC Deliveries by Group'!AB103/(1-SUMIFS('General Inputs'!$E$11:$AB$11,'General Inputs'!$E$7:$AB$7,'REC Deliveries by Group'!AB$161)))*SUMIFS('General Inputs'!$E$11:$AB$11,'General Inputs'!$E$7:$AB$7,'REC Deliveries by Group'!AB$161)</f>
        <v>0</v>
      </c>
      <c r="AC183" s="145">
        <f>('REC Deliveries by Group'!AC103/(1-SUMIFS('General Inputs'!$E$11:$AB$11,'General Inputs'!$E$7:$AB$7,'REC Deliveries by Group'!AC$161)))*SUMIFS('General Inputs'!$E$11:$AB$11,'General Inputs'!$E$7:$AB$7,'REC Deliveries by Group'!AC$161)</f>
        <v>0</v>
      </c>
      <c r="AD183" s="145">
        <f>('REC Deliveries by Group'!AD103/(1-SUMIFS('General Inputs'!$E$11:$AB$11,'General Inputs'!$E$7:$AB$7,'REC Deliveries by Group'!AD$161)))*SUMIFS('General Inputs'!$E$11:$AB$11,'General Inputs'!$E$7:$AB$7,'REC Deliveries by Group'!AD$161)</f>
        <v>0</v>
      </c>
      <c r="AE183" s="145">
        <f>('REC Deliveries by Group'!AE103/(1-SUMIFS('General Inputs'!$E$11:$AB$11,'General Inputs'!$E$7:$AB$7,'REC Deliveries by Group'!AE$161)))*SUMIFS('General Inputs'!$E$11:$AB$11,'General Inputs'!$E$7:$AB$7,'REC Deliveries by Group'!AE$161)</f>
        <v>0</v>
      </c>
    </row>
    <row r="184" spans="1:31" x14ac:dyDescent="0.25">
      <c r="C184" s="141" t="s">
        <v>198</v>
      </c>
      <c r="D184" s="149" t="s">
        <v>199</v>
      </c>
      <c r="E184" s="149" t="s">
        <v>189</v>
      </c>
      <c r="F184" s="150">
        <v>2045</v>
      </c>
      <c r="G184" s="143" t="s">
        <v>91</v>
      </c>
      <c r="H184" s="145">
        <f>('REC Deliveries by Group'!H104/(1-SUMIFS('General Inputs'!$E$11:$AB$11,'General Inputs'!$E$7:$AB$7,'REC Deliveries by Group'!H$161)))*SUMIFS('General Inputs'!$E$11:$AB$11,'General Inputs'!$E$7:$AB$7,'REC Deliveries by Group'!H$161)</f>
        <v>0</v>
      </c>
      <c r="I184" s="145">
        <f>('REC Deliveries by Group'!I104/(1-SUMIFS('General Inputs'!$E$11:$AB$11,'General Inputs'!$E$7:$AB$7,'REC Deliveries by Group'!I$161)))*SUMIFS('General Inputs'!$E$11:$AB$11,'General Inputs'!$E$7:$AB$7,'REC Deliveries by Group'!I$161)</f>
        <v>0</v>
      </c>
      <c r="J184" s="145">
        <f>('REC Deliveries by Group'!J104/(1-SUMIFS('General Inputs'!$E$11:$AB$11,'General Inputs'!$E$7:$AB$7,'REC Deliveries by Group'!J$161)))*SUMIFS('General Inputs'!$E$11:$AB$11,'General Inputs'!$E$7:$AB$7,'REC Deliveries by Group'!J$161)</f>
        <v>0</v>
      </c>
      <c r="K184" s="145">
        <f>('REC Deliveries by Group'!K104/(1-SUMIFS('General Inputs'!$E$11:$AB$11,'General Inputs'!$E$7:$AB$7,'REC Deliveries by Group'!K$161)))*SUMIFS('General Inputs'!$E$11:$AB$11,'General Inputs'!$E$7:$AB$7,'REC Deliveries by Group'!K$161)</f>
        <v>0</v>
      </c>
      <c r="L184" s="145">
        <f>('REC Deliveries by Group'!L104/(1-SUMIFS('General Inputs'!$E$11:$AB$11,'General Inputs'!$E$7:$AB$7,'REC Deliveries by Group'!L$161)))*SUMIFS('General Inputs'!$E$11:$AB$11,'General Inputs'!$E$7:$AB$7,'REC Deliveries by Group'!L$161)</f>
        <v>0</v>
      </c>
      <c r="M184" s="145">
        <f>('REC Deliveries by Group'!M104/(1-SUMIFS('General Inputs'!$E$11:$AB$11,'General Inputs'!$E$7:$AB$7,'REC Deliveries by Group'!M$161)))*SUMIFS('General Inputs'!$E$11:$AB$11,'General Inputs'!$E$7:$AB$7,'REC Deliveries by Group'!M$161)</f>
        <v>0</v>
      </c>
      <c r="N184" s="145">
        <f>('REC Deliveries by Group'!N104/(1-SUMIFS('General Inputs'!$E$11:$AB$11,'General Inputs'!$E$7:$AB$7,'REC Deliveries by Group'!N$161)))*SUMIFS('General Inputs'!$E$11:$AB$11,'General Inputs'!$E$7:$AB$7,'REC Deliveries by Group'!N$161)</f>
        <v>0</v>
      </c>
      <c r="O184" s="145">
        <f>('REC Deliveries by Group'!O104/(1-SUMIFS('General Inputs'!$E$11:$AB$11,'General Inputs'!$E$7:$AB$7,'REC Deliveries by Group'!O$161)))*SUMIFS('General Inputs'!$E$11:$AB$11,'General Inputs'!$E$7:$AB$7,'REC Deliveries by Group'!O$161)</f>
        <v>0</v>
      </c>
      <c r="P184" s="145">
        <f>('REC Deliveries by Group'!P104/(1-SUMIFS('General Inputs'!$E$11:$AB$11,'General Inputs'!$E$7:$AB$7,'REC Deliveries by Group'!P$161)))*SUMIFS('General Inputs'!$E$11:$AB$11,'General Inputs'!$E$7:$AB$7,'REC Deliveries by Group'!P$161)</f>
        <v>0</v>
      </c>
      <c r="Q184" s="145">
        <f>('REC Deliveries by Group'!Q104/(1-SUMIFS('General Inputs'!$E$11:$AB$11,'General Inputs'!$E$7:$AB$7,'REC Deliveries by Group'!Q$161)))*SUMIFS('General Inputs'!$E$11:$AB$11,'General Inputs'!$E$7:$AB$7,'REC Deliveries by Group'!Q$161)</f>
        <v>0</v>
      </c>
      <c r="R184" s="145">
        <f>('REC Deliveries by Group'!R104/(1-SUMIFS('General Inputs'!$E$11:$AB$11,'General Inputs'!$E$7:$AB$7,'REC Deliveries by Group'!R$161)))*SUMIFS('General Inputs'!$E$11:$AB$11,'General Inputs'!$E$7:$AB$7,'REC Deliveries by Group'!R$161)</f>
        <v>0</v>
      </c>
      <c r="S184" s="145">
        <f>('REC Deliveries by Group'!S104/(1-SUMIFS('General Inputs'!$E$11:$AB$11,'General Inputs'!$E$7:$AB$7,'REC Deliveries by Group'!S$161)))*SUMIFS('General Inputs'!$E$11:$AB$11,'General Inputs'!$E$7:$AB$7,'REC Deliveries by Group'!S$161)</f>
        <v>0</v>
      </c>
      <c r="T184" s="145">
        <f>('REC Deliveries by Group'!T104/(1-SUMIFS('General Inputs'!$E$11:$AB$11,'General Inputs'!$E$7:$AB$7,'REC Deliveries by Group'!T$161)))*SUMIFS('General Inputs'!$E$11:$AB$11,'General Inputs'!$E$7:$AB$7,'REC Deliveries by Group'!T$161)</f>
        <v>0</v>
      </c>
      <c r="U184" s="145">
        <f>('REC Deliveries by Group'!U104/(1-SUMIFS('General Inputs'!$E$11:$AB$11,'General Inputs'!$E$7:$AB$7,'REC Deliveries by Group'!U$161)))*SUMIFS('General Inputs'!$E$11:$AB$11,'General Inputs'!$E$7:$AB$7,'REC Deliveries by Group'!U$161)</f>
        <v>0</v>
      </c>
      <c r="V184" s="145">
        <f>('REC Deliveries by Group'!V104/(1-SUMIFS('General Inputs'!$E$11:$AB$11,'General Inputs'!$E$7:$AB$7,'REC Deliveries by Group'!V$161)))*SUMIFS('General Inputs'!$E$11:$AB$11,'General Inputs'!$E$7:$AB$7,'REC Deliveries by Group'!V$161)</f>
        <v>0</v>
      </c>
      <c r="W184" s="145">
        <f>('REC Deliveries by Group'!W104/(1-SUMIFS('General Inputs'!$E$11:$AB$11,'General Inputs'!$E$7:$AB$7,'REC Deliveries by Group'!W$161)))*SUMIFS('General Inputs'!$E$11:$AB$11,'General Inputs'!$E$7:$AB$7,'REC Deliveries by Group'!W$161)</f>
        <v>0</v>
      </c>
      <c r="X184" s="145">
        <f>('REC Deliveries by Group'!X104/(1-SUMIFS('General Inputs'!$E$11:$AB$11,'General Inputs'!$E$7:$AB$7,'REC Deliveries by Group'!X$161)))*SUMIFS('General Inputs'!$E$11:$AB$11,'General Inputs'!$E$7:$AB$7,'REC Deliveries by Group'!X$161)</f>
        <v>0</v>
      </c>
      <c r="Y184" s="145">
        <f>('REC Deliveries by Group'!Y104/(1-SUMIFS('General Inputs'!$E$11:$AB$11,'General Inputs'!$E$7:$AB$7,'REC Deliveries by Group'!Y$161)))*SUMIFS('General Inputs'!$E$11:$AB$11,'General Inputs'!$E$7:$AB$7,'REC Deliveries by Group'!Y$161)</f>
        <v>0</v>
      </c>
      <c r="Z184" s="145">
        <f>('REC Deliveries by Group'!Z104/(1-SUMIFS('General Inputs'!$E$11:$AB$11,'General Inputs'!$E$7:$AB$7,'REC Deliveries by Group'!Z$161)))*SUMIFS('General Inputs'!$E$11:$AB$11,'General Inputs'!$E$7:$AB$7,'REC Deliveries by Group'!Z$161)</f>
        <v>0</v>
      </c>
      <c r="AA184" s="145">
        <f>('REC Deliveries by Group'!AA104/(1-SUMIFS('General Inputs'!$E$11:$AB$11,'General Inputs'!$E$7:$AB$7,'REC Deliveries by Group'!AA$161)))*SUMIFS('General Inputs'!$E$11:$AB$11,'General Inputs'!$E$7:$AB$7,'REC Deliveries by Group'!AA$161)</f>
        <v>0</v>
      </c>
      <c r="AB184" s="145">
        <f>('REC Deliveries by Group'!AB104/(1-SUMIFS('General Inputs'!$E$11:$AB$11,'General Inputs'!$E$7:$AB$7,'REC Deliveries by Group'!AB$161)))*SUMIFS('General Inputs'!$E$11:$AB$11,'General Inputs'!$E$7:$AB$7,'REC Deliveries by Group'!AB$161)</f>
        <v>0</v>
      </c>
      <c r="AC184" s="145">
        <f>('REC Deliveries by Group'!AC104/(1-SUMIFS('General Inputs'!$E$11:$AB$11,'General Inputs'!$E$7:$AB$7,'REC Deliveries by Group'!AC$161)))*SUMIFS('General Inputs'!$E$11:$AB$11,'General Inputs'!$E$7:$AB$7,'REC Deliveries by Group'!AC$161)</f>
        <v>0</v>
      </c>
      <c r="AD184" s="145">
        <f>('REC Deliveries by Group'!AD104/(1-SUMIFS('General Inputs'!$E$11:$AB$11,'General Inputs'!$E$7:$AB$7,'REC Deliveries by Group'!AD$161)))*SUMIFS('General Inputs'!$E$11:$AB$11,'General Inputs'!$E$7:$AB$7,'REC Deliveries by Group'!AD$161)</f>
        <v>0</v>
      </c>
      <c r="AE184" s="145">
        <f>('REC Deliveries by Group'!AE104/(1-SUMIFS('General Inputs'!$E$11:$AB$11,'General Inputs'!$E$7:$AB$7,'REC Deliveries by Group'!AE$161)))*SUMIFS('General Inputs'!$E$11:$AB$11,'General Inputs'!$E$7:$AB$7,'REC Deliveries by Group'!AE$161)</f>
        <v>0</v>
      </c>
    </row>
    <row r="185" spans="1:31" x14ac:dyDescent="0.25">
      <c r="C185" s="141" t="s">
        <v>198</v>
      </c>
      <c r="D185" s="149" t="s">
        <v>199</v>
      </c>
      <c r="E185" s="149" t="s">
        <v>189</v>
      </c>
      <c r="F185" s="150">
        <v>2046</v>
      </c>
      <c r="G185" s="143" t="s">
        <v>91</v>
      </c>
      <c r="H185" s="145">
        <f>('REC Deliveries by Group'!H105/(1-SUMIFS('General Inputs'!$E$11:$AB$11,'General Inputs'!$E$7:$AB$7,'REC Deliveries by Group'!H$161)))*SUMIFS('General Inputs'!$E$11:$AB$11,'General Inputs'!$E$7:$AB$7,'REC Deliveries by Group'!H$161)</f>
        <v>0</v>
      </c>
      <c r="I185" s="145">
        <f>('REC Deliveries by Group'!I105/(1-SUMIFS('General Inputs'!$E$11:$AB$11,'General Inputs'!$E$7:$AB$7,'REC Deliveries by Group'!I$161)))*SUMIFS('General Inputs'!$E$11:$AB$11,'General Inputs'!$E$7:$AB$7,'REC Deliveries by Group'!I$161)</f>
        <v>0</v>
      </c>
      <c r="J185" s="145">
        <f>('REC Deliveries by Group'!J105/(1-SUMIFS('General Inputs'!$E$11:$AB$11,'General Inputs'!$E$7:$AB$7,'REC Deliveries by Group'!J$161)))*SUMIFS('General Inputs'!$E$11:$AB$11,'General Inputs'!$E$7:$AB$7,'REC Deliveries by Group'!J$161)</f>
        <v>0</v>
      </c>
      <c r="K185" s="145">
        <f>('REC Deliveries by Group'!K105/(1-SUMIFS('General Inputs'!$E$11:$AB$11,'General Inputs'!$E$7:$AB$7,'REC Deliveries by Group'!K$161)))*SUMIFS('General Inputs'!$E$11:$AB$11,'General Inputs'!$E$7:$AB$7,'REC Deliveries by Group'!K$161)</f>
        <v>0</v>
      </c>
      <c r="L185" s="145">
        <f>('REC Deliveries by Group'!L105/(1-SUMIFS('General Inputs'!$E$11:$AB$11,'General Inputs'!$E$7:$AB$7,'REC Deliveries by Group'!L$161)))*SUMIFS('General Inputs'!$E$11:$AB$11,'General Inputs'!$E$7:$AB$7,'REC Deliveries by Group'!L$161)</f>
        <v>0</v>
      </c>
      <c r="M185" s="145">
        <f>('REC Deliveries by Group'!M105/(1-SUMIFS('General Inputs'!$E$11:$AB$11,'General Inputs'!$E$7:$AB$7,'REC Deliveries by Group'!M$161)))*SUMIFS('General Inputs'!$E$11:$AB$11,'General Inputs'!$E$7:$AB$7,'REC Deliveries by Group'!M$161)</f>
        <v>0</v>
      </c>
      <c r="N185" s="145">
        <f>('REC Deliveries by Group'!N105/(1-SUMIFS('General Inputs'!$E$11:$AB$11,'General Inputs'!$E$7:$AB$7,'REC Deliveries by Group'!N$161)))*SUMIFS('General Inputs'!$E$11:$AB$11,'General Inputs'!$E$7:$AB$7,'REC Deliveries by Group'!N$161)</f>
        <v>0</v>
      </c>
      <c r="O185" s="145">
        <f>('REC Deliveries by Group'!O105/(1-SUMIFS('General Inputs'!$E$11:$AB$11,'General Inputs'!$E$7:$AB$7,'REC Deliveries by Group'!O$161)))*SUMIFS('General Inputs'!$E$11:$AB$11,'General Inputs'!$E$7:$AB$7,'REC Deliveries by Group'!O$161)</f>
        <v>0</v>
      </c>
      <c r="P185" s="145">
        <f>('REC Deliveries by Group'!P105/(1-SUMIFS('General Inputs'!$E$11:$AB$11,'General Inputs'!$E$7:$AB$7,'REC Deliveries by Group'!P$161)))*SUMIFS('General Inputs'!$E$11:$AB$11,'General Inputs'!$E$7:$AB$7,'REC Deliveries by Group'!P$161)</f>
        <v>0</v>
      </c>
      <c r="Q185" s="145">
        <f>('REC Deliveries by Group'!Q105/(1-SUMIFS('General Inputs'!$E$11:$AB$11,'General Inputs'!$E$7:$AB$7,'REC Deliveries by Group'!Q$161)))*SUMIFS('General Inputs'!$E$11:$AB$11,'General Inputs'!$E$7:$AB$7,'REC Deliveries by Group'!Q$161)</f>
        <v>0</v>
      </c>
      <c r="R185" s="145">
        <f>('REC Deliveries by Group'!R105/(1-SUMIFS('General Inputs'!$E$11:$AB$11,'General Inputs'!$E$7:$AB$7,'REC Deliveries by Group'!R$161)))*SUMIFS('General Inputs'!$E$11:$AB$11,'General Inputs'!$E$7:$AB$7,'REC Deliveries by Group'!R$161)</f>
        <v>0</v>
      </c>
      <c r="S185" s="145">
        <f>('REC Deliveries by Group'!S105/(1-SUMIFS('General Inputs'!$E$11:$AB$11,'General Inputs'!$E$7:$AB$7,'REC Deliveries by Group'!S$161)))*SUMIFS('General Inputs'!$E$11:$AB$11,'General Inputs'!$E$7:$AB$7,'REC Deliveries by Group'!S$161)</f>
        <v>0</v>
      </c>
      <c r="T185" s="145">
        <f>('REC Deliveries by Group'!T105/(1-SUMIFS('General Inputs'!$E$11:$AB$11,'General Inputs'!$E$7:$AB$7,'REC Deliveries by Group'!T$161)))*SUMIFS('General Inputs'!$E$11:$AB$11,'General Inputs'!$E$7:$AB$7,'REC Deliveries by Group'!T$161)</f>
        <v>0</v>
      </c>
      <c r="U185" s="145">
        <f>('REC Deliveries by Group'!U105/(1-SUMIFS('General Inputs'!$E$11:$AB$11,'General Inputs'!$E$7:$AB$7,'REC Deliveries by Group'!U$161)))*SUMIFS('General Inputs'!$E$11:$AB$11,'General Inputs'!$E$7:$AB$7,'REC Deliveries by Group'!U$161)</f>
        <v>0</v>
      </c>
      <c r="V185" s="145">
        <f>('REC Deliveries by Group'!V105/(1-SUMIFS('General Inputs'!$E$11:$AB$11,'General Inputs'!$E$7:$AB$7,'REC Deliveries by Group'!V$161)))*SUMIFS('General Inputs'!$E$11:$AB$11,'General Inputs'!$E$7:$AB$7,'REC Deliveries by Group'!V$161)</f>
        <v>0</v>
      </c>
      <c r="W185" s="145">
        <f>('REC Deliveries by Group'!W105/(1-SUMIFS('General Inputs'!$E$11:$AB$11,'General Inputs'!$E$7:$AB$7,'REC Deliveries by Group'!W$161)))*SUMIFS('General Inputs'!$E$11:$AB$11,'General Inputs'!$E$7:$AB$7,'REC Deliveries by Group'!W$161)</f>
        <v>0</v>
      </c>
      <c r="X185" s="145">
        <f>('REC Deliveries by Group'!X105/(1-SUMIFS('General Inputs'!$E$11:$AB$11,'General Inputs'!$E$7:$AB$7,'REC Deliveries by Group'!X$161)))*SUMIFS('General Inputs'!$E$11:$AB$11,'General Inputs'!$E$7:$AB$7,'REC Deliveries by Group'!X$161)</f>
        <v>0</v>
      </c>
      <c r="Y185" s="145">
        <f>('REC Deliveries by Group'!Y105/(1-SUMIFS('General Inputs'!$E$11:$AB$11,'General Inputs'!$E$7:$AB$7,'REC Deliveries by Group'!Y$161)))*SUMIFS('General Inputs'!$E$11:$AB$11,'General Inputs'!$E$7:$AB$7,'REC Deliveries by Group'!Y$161)</f>
        <v>0</v>
      </c>
      <c r="Z185" s="145">
        <f>('REC Deliveries by Group'!Z105/(1-SUMIFS('General Inputs'!$E$11:$AB$11,'General Inputs'!$E$7:$AB$7,'REC Deliveries by Group'!Z$161)))*SUMIFS('General Inputs'!$E$11:$AB$11,'General Inputs'!$E$7:$AB$7,'REC Deliveries by Group'!Z$161)</f>
        <v>0</v>
      </c>
      <c r="AA185" s="145">
        <f>('REC Deliveries by Group'!AA105/(1-SUMIFS('General Inputs'!$E$11:$AB$11,'General Inputs'!$E$7:$AB$7,'REC Deliveries by Group'!AA$161)))*SUMIFS('General Inputs'!$E$11:$AB$11,'General Inputs'!$E$7:$AB$7,'REC Deliveries by Group'!AA$161)</f>
        <v>0</v>
      </c>
      <c r="AB185" s="145">
        <f>('REC Deliveries by Group'!AB105/(1-SUMIFS('General Inputs'!$E$11:$AB$11,'General Inputs'!$E$7:$AB$7,'REC Deliveries by Group'!AB$161)))*SUMIFS('General Inputs'!$E$11:$AB$11,'General Inputs'!$E$7:$AB$7,'REC Deliveries by Group'!AB$161)</f>
        <v>0</v>
      </c>
      <c r="AC185" s="145">
        <f>('REC Deliveries by Group'!AC105/(1-SUMIFS('General Inputs'!$E$11:$AB$11,'General Inputs'!$E$7:$AB$7,'REC Deliveries by Group'!AC$161)))*SUMIFS('General Inputs'!$E$11:$AB$11,'General Inputs'!$E$7:$AB$7,'REC Deliveries by Group'!AC$161)</f>
        <v>0</v>
      </c>
      <c r="AD185" s="145">
        <f>('REC Deliveries by Group'!AD105/(1-SUMIFS('General Inputs'!$E$11:$AB$11,'General Inputs'!$E$7:$AB$7,'REC Deliveries by Group'!AD$161)))*SUMIFS('General Inputs'!$E$11:$AB$11,'General Inputs'!$E$7:$AB$7,'REC Deliveries by Group'!AD$161)</f>
        <v>0</v>
      </c>
      <c r="AE185" s="145">
        <f>('REC Deliveries by Group'!AE105/(1-SUMIFS('General Inputs'!$E$11:$AB$11,'General Inputs'!$E$7:$AB$7,'REC Deliveries by Group'!AE$161)))*SUMIFS('General Inputs'!$E$11:$AB$11,'General Inputs'!$E$7:$AB$7,'REC Deliveries by Group'!AE$161)</f>
        <v>0</v>
      </c>
    </row>
    <row r="187" spans="1:31" s="154" customFormat="1" ht="13" x14ac:dyDescent="0.25">
      <c r="A187" s="155"/>
      <c r="B187" s="155" t="s">
        <v>200</v>
      </c>
    </row>
    <row r="189" spans="1:31" ht="13" x14ac:dyDescent="0.25">
      <c r="D189" s="156" t="s">
        <v>187</v>
      </c>
      <c r="E189" s="156"/>
      <c r="F189" s="157" t="s">
        <v>74</v>
      </c>
      <c r="G189" s="157" t="s">
        <v>14</v>
      </c>
      <c r="H189" s="156">
        <v>2022</v>
      </c>
      <c r="I189" s="156">
        <v>2023</v>
      </c>
      <c r="J189" s="156">
        <v>2024</v>
      </c>
      <c r="K189" s="156">
        <v>2025</v>
      </c>
      <c r="L189" s="156">
        <v>2026</v>
      </c>
      <c r="M189" s="156">
        <v>2027</v>
      </c>
      <c r="N189" s="156">
        <v>2028</v>
      </c>
      <c r="O189" s="156">
        <v>2029</v>
      </c>
      <c r="P189" s="156">
        <v>2030</v>
      </c>
      <c r="Q189" s="156">
        <v>2031</v>
      </c>
      <c r="R189" s="156">
        <v>2032</v>
      </c>
      <c r="S189" s="156">
        <v>2033</v>
      </c>
      <c r="T189" s="156">
        <v>2034</v>
      </c>
      <c r="U189" s="156">
        <v>2035</v>
      </c>
      <c r="V189" s="156">
        <v>2036</v>
      </c>
      <c r="W189" s="156">
        <v>2037</v>
      </c>
      <c r="X189" s="156">
        <v>2038</v>
      </c>
      <c r="Y189" s="156">
        <v>2039</v>
      </c>
      <c r="Z189" s="156">
        <v>2040</v>
      </c>
      <c r="AA189" s="156">
        <v>2041</v>
      </c>
      <c r="AB189" s="156">
        <v>2042</v>
      </c>
      <c r="AC189" s="156">
        <v>2043</v>
      </c>
      <c r="AD189" s="156">
        <v>2044</v>
      </c>
      <c r="AE189" s="156">
        <v>2045</v>
      </c>
    </row>
    <row r="190" spans="1:31" x14ac:dyDescent="0.25">
      <c r="C190" s="141" t="s">
        <v>201</v>
      </c>
      <c r="D190" s="158" t="s">
        <v>190</v>
      </c>
      <c r="E190" s="158" t="s">
        <v>121</v>
      </c>
      <c r="F190" s="159" t="s">
        <v>121</v>
      </c>
      <c r="G190" s="143" t="s">
        <v>91</v>
      </c>
      <c r="H190" s="140">
        <f>SUM(INDEX(RECs!$N$8:$S$33,MATCH('REC Deliveries by Group'!H$189&amp;"*",RECs!$D$8:$D$33,0),))</f>
        <v>5973273.9212281583</v>
      </c>
      <c r="I190" s="140">
        <f>SUM(INDEX(RECs!$N$8:$S$33,MATCH('REC Deliveries by Group'!I$189&amp;"*",RECs!$D$8:$D$33,0),))</f>
        <v>5995474.4511616845</v>
      </c>
      <c r="J190" s="140">
        <f>SUM(INDEX(RECs!$N$8:$S$33,MATCH('REC Deliveries by Group'!J$189&amp;"*",RECs!$D$8:$D$33,0),))</f>
        <v>6035177.313445542</v>
      </c>
      <c r="K190" s="140">
        <f>SUM(INDEX(RECs!$N$8:$S$33,MATCH('REC Deliveries by Group'!K$189&amp;"*",RECs!$D$8:$D$33,0),))</f>
        <v>6628583.728084648</v>
      </c>
      <c r="L190" s="140">
        <f>SUM(INDEX(RECs!$N$8:$S$33,MATCH('REC Deliveries by Group'!L$189&amp;"*",RECs!$D$8:$D$33,0),))</f>
        <v>6657738.4389838912</v>
      </c>
      <c r="M190" s="140">
        <f>SUM(INDEX(RECs!$N$8:$S$33,MATCH('REC Deliveries by Group'!M$189&amp;"*",RECs!$D$8:$D$33,0),))</f>
        <v>6656914.1096619722</v>
      </c>
      <c r="N190" s="140">
        <f>SUM(INDEX(RECs!$N$8:$S$33,MATCH('REC Deliveries by Group'!N$189&amp;"*",RECs!$D$8:$D$33,0),))</f>
        <v>6656093.9019866623</v>
      </c>
      <c r="O190" s="140">
        <f>SUM(INDEX(RECs!$N$8:$S$33,MATCH('REC Deliveries by Group'!O$189&amp;"*",RECs!$D$8:$D$33,0),))</f>
        <v>6655277.7953497292</v>
      </c>
      <c r="P190" s="140">
        <f>SUM(INDEX(RECs!$N$8:$S$33,MATCH('REC Deliveries by Group'!P$189&amp;"*",RECs!$D$8:$D$33,0),))</f>
        <v>6654465.7692459803</v>
      </c>
      <c r="Q190" s="140">
        <f>SUM(INDEX(RECs!$N$8:$S$33,MATCH('REC Deliveries by Group'!Q$189&amp;"*",RECs!$D$8:$D$33,0),))</f>
        <v>6653657.8032727502</v>
      </c>
      <c r="R190" s="140">
        <f>SUM(INDEX(RECs!$N$8:$S$33,MATCH('REC Deliveries by Group'!R$189&amp;"*",RECs!$D$8:$D$33,0),))</f>
        <v>4791128.8771293862</v>
      </c>
      <c r="S190" s="140">
        <f>SUM(INDEX(RECs!$N$8:$S$33,MATCH('REC Deliveries by Group'!S$189&amp;"*",RECs!$D$8:$D$33,0),))</f>
        <v>4360328.9706167392</v>
      </c>
      <c r="T190" s="140">
        <f>SUM(INDEX(RECs!$N$8:$S$33,MATCH('REC Deliveries by Group'!T$189&amp;"*",RECs!$D$8:$D$33,0),))</f>
        <v>4359533.0636366559</v>
      </c>
      <c r="U190" s="140">
        <f>SUM(INDEX(RECs!$N$8:$S$33,MATCH('REC Deliveries by Group'!U$189&amp;"*",RECs!$D$8:$D$33,0),))</f>
        <v>4058741.1361914724</v>
      </c>
      <c r="V190" s="140">
        <f>SUM(INDEX(RECs!$N$8:$S$33,MATCH('REC Deliveries by Group'!V$189&amp;"*",RECs!$D$8:$D$33,0),))</f>
        <v>726804.59378351527</v>
      </c>
      <c r="W190" s="140">
        <f>SUM(INDEX(RECs!$N$8:$S$33,MATCH('REC Deliveries by Group'!W$189&amp;"*",RECs!$D$8:$D$33,0),))</f>
        <v>726020.56581459776</v>
      </c>
      <c r="X190" s="140">
        <f>SUM(INDEX(RECs!$N$8:$S$33,MATCH('REC Deliveries by Group'!X$189&amp;"*",RECs!$D$8:$D$33,0),))</f>
        <v>725240.45798552479</v>
      </c>
      <c r="Y190" s="140">
        <f>SUM(INDEX(RECs!$N$8:$S$33,MATCH('REC Deliveries by Group'!Y$189&amp;"*",RECs!$D$8:$D$33,0),))</f>
        <v>724464.25069559715</v>
      </c>
      <c r="Z190" s="140">
        <f>SUM(INDEX(RECs!$N$8:$S$33,MATCH('REC Deliveries by Group'!Z$189&amp;"*",RECs!$D$8:$D$33,0),))</f>
        <v>153692.92444211917</v>
      </c>
      <c r="AA190" s="140">
        <f>SUM(INDEX(RECs!$N$8:$S$33,MATCH('REC Deliveries by Group'!AA$189&amp;"*",RECs!$D$8:$D$33,0),))</f>
        <v>152924.45981990857</v>
      </c>
      <c r="AB190" s="140">
        <f>SUM(INDEX(RECs!$N$8:$S$33,MATCH('REC Deliveries by Group'!AB$189&amp;"*",RECs!$D$8:$D$33,0),))</f>
        <v>152159.83752080903</v>
      </c>
      <c r="AC190" s="140">
        <f>SUM(INDEX(RECs!$N$8:$S$33,MATCH('REC Deliveries by Group'!AC$189&amp;"*",RECs!$D$8:$D$33,0),))</f>
        <v>151399.03833320498</v>
      </c>
      <c r="AD190" s="140">
        <f>SUM(INDEX(RECs!$N$8:$S$33,MATCH('REC Deliveries by Group'!AD$189&amp;"*",RECs!$D$8:$D$33,0),))</f>
        <v>150642.04314153895</v>
      </c>
      <c r="AE190" s="140">
        <f>SUM(INDEX(RECs!$N$8:$S$33,MATCH('REC Deliveries by Group'!AE$189&amp;"*",RECs!$D$8:$D$33,0),))</f>
        <v>149888.83292583126</v>
      </c>
    </row>
    <row r="191" spans="1:31" x14ac:dyDescent="0.25">
      <c r="C191" s="141" t="s">
        <v>201</v>
      </c>
      <c r="D191" s="158" t="s">
        <v>190</v>
      </c>
      <c r="E191" s="158" t="s">
        <v>189</v>
      </c>
      <c r="F191" s="159" t="s">
        <v>202</v>
      </c>
      <c r="G191" s="143" t="s">
        <v>91</v>
      </c>
      <c r="H191" s="145">
        <f>SUM(INDEX(RECs!$T$8:$T$33,MATCH('REC Deliveries by Group'!H$189&amp;"*",RECs!$D$8:$D$33,0),)) + SUM(INDEX(RECs!$AA$8:$AA$33,MATCH('REC Deliveries by Group'!H$189&amp;"*",RECs!$D$8:$D$33,0),))</f>
        <v>0</v>
      </c>
      <c r="I191" s="145">
        <f>SUM(INDEX(RECs!$T$8:$T$33,MATCH('REC Deliveries by Group'!I$189&amp;"*",RECs!$D$8:$D$33,0),)) + SUM(INDEX(RECs!$AA$8:$AA$33,MATCH('REC Deliveries by Group'!I$189&amp;"*",RECs!$D$8:$D$33,0),))</f>
        <v>47000</v>
      </c>
      <c r="J191" s="145">
        <f>SUM(INDEX(RECs!$T$8:$T$33,MATCH('REC Deliveries by Group'!J$189&amp;"*",RECs!$D$8:$D$33,0),)) + SUM(INDEX(RECs!$AA$8:$AA$33,MATCH('REC Deliveries by Group'!J$189&amp;"*",RECs!$D$8:$D$33,0),))</f>
        <v>472640</v>
      </c>
      <c r="K191" s="145">
        <f>SUM(INDEX(RECs!$T$8:$T$33,MATCH('REC Deliveries by Group'!K$189&amp;"*",RECs!$D$8:$D$33,0),)) + SUM(INDEX(RECs!$AA$8:$AA$33,MATCH('REC Deliveries by Group'!K$189&amp;"*",RECs!$D$8:$D$33,0),))</f>
        <v>519405</v>
      </c>
      <c r="L191" s="145">
        <f>SUM(INDEX(RECs!$T$8:$T$33,MATCH('REC Deliveries by Group'!L$189&amp;"*",RECs!$D$8:$D$33,0),)) + SUM(INDEX(RECs!$AA$8:$AA$33,MATCH('REC Deliveries by Group'!L$189&amp;"*",RECs!$D$8:$D$33,0),))</f>
        <v>566170</v>
      </c>
      <c r="M191" s="145">
        <f>SUM(INDEX(RECs!$T$8:$T$33,MATCH('REC Deliveries by Group'!M$189&amp;"*",RECs!$D$8:$D$33,0),)) + SUM(INDEX(RECs!$AA$8:$AA$33,MATCH('REC Deliveries by Group'!M$189&amp;"*",RECs!$D$8:$D$33,0),))</f>
        <v>612935</v>
      </c>
      <c r="N191" s="145">
        <f>SUM(INDEX(RECs!$T$8:$T$33,MATCH('REC Deliveries by Group'!N$189&amp;"*",RECs!$D$8:$D$33,0),)) + SUM(INDEX(RECs!$AA$8:$AA$33,MATCH('REC Deliveries by Group'!N$189&amp;"*",RECs!$D$8:$D$33,0),))</f>
        <v>659700</v>
      </c>
      <c r="O191" s="145">
        <f>SUM(INDEX(RECs!$T$8:$T$33,MATCH('REC Deliveries by Group'!O$189&amp;"*",RECs!$D$8:$D$33,0),)) + SUM(INDEX(RECs!$AA$8:$AA$33,MATCH('REC Deliveries by Group'!O$189&amp;"*",RECs!$D$8:$D$33,0),))</f>
        <v>694861.65413533826</v>
      </c>
      <c r="P191" s="145">
        <f>SUM(INDEX(RECs!$T$8:$T$33,MATCH('REC Deliveries by Group'!P$189&amp;"*",RECs!$D$8:$D$33,0),)) + SUM(INDEX(RECs!$AA$8:$AA$33,MATCH('REC Deliveries by Group'!P$189&amp;"*",RECs!$D$8:$D$33,0),))</f>
        <v>730023.30827067664</v>
      </c>
      <c r="Q191" s="145">
        <f>SUM(INDEX(RECs!$T$8:$T$33,MATCH('REC Deliveries by Group'!Q$189&amp;"*",RECs!$D$8:$D$33,0),)) + SUM(INDEX(RECs!$AA$8:$AA$33,MATCH('REC Deliveries by Group'!Q$189&amp;"*",RECs!$D$8:$D$33,0),))</f>
        <v>765184.96240601491</v>
      </c>
      <c r="R191" s="145">
        <f>SUM(INDEX(RECs!$T$8:$T$33,MATCH('REC Deliveries by Group'!R$189&amp;"*",RECs!$D$8:$D$33,0),)) + SUM(INDEX(RECs!$AA$8:$AA$33,MATCH('REC Deliveries by Group'!R$189&amp;"*",RECs!$D$8:$D$33,0),))</f>
        <v>800346.61654135329</v>
      </c>
      <c r="S191" s="145">
        <f>SUM(INDEX(RECs!$T$8:$T$33,MATCH('REC Deliveries by Group'!S$189&amp;"*",RECs!$D$8:$D$33,0),)) + SUM(INDEX(RECs!$AA$8:$AA$33,MATCH('REC Deliveries by Group'!S$189&amp;"*",RECs!$D$8:$D$33,0),))</f>
        <v>835508.27067669155</v>
      </c>
      <c r="T191" s="145">
        <f>SUM(INDEX(RECs!$T$8:$T$33,MATCH('REC Deliveries by Group'!T$189&amp;"*",RECs!$D$8:$D$33,0),)) + SUM(INDEX(RECs!$AA$8:$AA$33,MATCH('REC Deliveries by Group'!T$189&amp;"*",RECs!$D$8:$D$33,0),))</f>
        <v>870669.92481202981</v>
      </c>
      <c r="U191" s="145">
        <f>SUM(INDEX(RECs!$T$8:$T$33,MATCH('REC Deliveries by Group'!U$189&amp;"*",RECs!$D$8:$D$33,0),)) + SUM(INDEX(RECs!$AA$8:$AA$33,MATCH('REC Deliveries by Group'!U$189&amp;"*",RECs!$D$8:$D$33,0),))</f>
        <v>905831.57894736819</v>
      </c>
      <c r="V191" s="145">
        <f>SUM(INDEX(RECs!$T$8:$T$33,MATCH('REC Deliveries by Group'!V$189&amp;"*",RECs!$D$8:$D$33,0),)) + SUM(INDEX(RECs!$AA$8:$AA$33,MATCH('REC Deliveries by Group'!V$189&amp;"*",RECs!$D$8:$D$33,0),))</f>
        <v>940993.23308270646</v>
      </c>
      <c r="W191" s="145">
        <f>SUM(INDEX(RECs!$T$8:$T$33,MATCH('REC Deliveries by Group'!W$189&amp;"*",RECs!$D$8:$D$33,0),)) + SUM(INDEX(RECs!$AA$8:$AA$33,MATCH('REC Deliveries by Group'!W$189&amp;"*",RECs!$D$8:$D$33,0),))</f>
        <v>976154.88721804484</v>
      </c>
      <c r="X191" s="145">
        <f>SUM(INDEX(RECs!$T$8:$T$33,MATCH('REC Deliveries by Group'!X$189&amp;"*",RECs!$D$8:$D$33,0),)) + SUM(INDEX(RECs!$AA$8:$AA$33,MATCH('REC Deliveries by Group'!X$189&amp;"*",RECs!$D$8:$D$33,0),))</f>
        <v>1011316.5413533831</v>
      </c>
      <c r="Y191" s="145">
        <f>SUM(INDEX(RECs!$T$8:$T$33,MATCH('REC Deliveries by Group'!Y$189&amp;"*",RECs!$D$8:$D$33,0),)) + SUM(INDEX(RECs!$AA$8:$AA$33,MATCH('REC Deliveries by Group'!Y$189&amp;"*",RECs!$D$8:$D$33,0),))</f>
        <v>1046478.1954887215</v>
      </c>
      <c r="Z191" s="145">
        <f>SUM(INDEX(RECs!$T$8:$T$33,MATCH('REC Deliveries by Group'!Z$189&amp;"*",RECs!$D$8:$D$33,0),)) + SUM(INDEX(RECs!$AA$8:$AA$33,MATCH('REC Deliveries by Group'!Z$189&amp;"*",RECs!$D$8:$D$33,0),))</f>
        <v>1081639.8496240596</v>
      </c>
      <c r="AA191" s="145">
        <f>SUM(INDEX(RECs!$T$8:$T$33,MATCH('REC Deliveries by Group'!AA$189&amp;"*",RECs!$D$8:$D$33,0),)) + SUM(INDEX(RECs!$AA$8:$AA$33,MATCH('REC Deliveries by Group'!AA$189&amp;"*",RECs!$D$8:$D$33,0),))</f>
        <v>1116801.5037593981</v>
      </c>
      <c r="AB191" s="145">
        <f>SUM(INDEX(RECs!$T$8:$T$33,MATCH('REC Deliveries by Group'!AB$189&amp;"*",RECs!$D$8:$D$33,0),)) + SUM(INDEX(RECs!$AA$8:$AA$33,MATCH('REC Deliveries by Group'!AB$189&amp;"*",RECs!$D$8:$D$33,0),))</f>
        <v>1151963.1578947364</v>
      </c>
      <c r="AC191" s="145">
        <f>SUM(INDEX(RECs!$T$8:$T$33,MATCH('REC Deliveries by Group'!AC$189&amp;"*",RECs!$D$8:$D$33,0),)) + SUM(INDEX(RECs!$AA$8:$AA$33,MATCH('REC Deliveries by Group'!AC$189&amp;"*",RECs!$D$8:$D$33,0),))</f>
        <v>1151963.1578947364</v>
      </c>
      <c r="AD191" s="145">
        <f>SUM(INDEX(RECs!$T$8:$T$33,MATCH('REC Deliveries by Group'!AD$189&amp;"*",RECs!$D$8:$D$33,0),)) + SUM(INDEX(RECs!$AA$8:$AA$33,MATCH('REC Deliveries by Group'!AD$189&amp;"*",RECs!$D$8:$D$33,0),))</f>
        <v>1151963.1578947364</v>
      </c>
      <c r="AE191" s="145">
        <f>SUM(INDEX(RECs!$T$8:$T$33,MATCH('REC Deliveries by Group'!AE$189&amp;"*",RECs!$D$8:$D$33,0),)) + SUM(INDEX(RECs!$AA$8:$AA$33,MATCH('REC Deliveries by Group'!AE$189&amp;"*",RECs!$D$8:$D$33,0),))</f>
        <v>1151963.1578947364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56C26-DCE8-7C40-A634-F41AD2AFB054}">
  <sheetPr>
    <pageSetUpPr autoPageBreaks="0"/>
  </sheetPr>
  <dimension ref="B1:Y115"/>
  <sheetViews>
    <sheetView showGridLines="0" workbookViewId="0">
      <selection activeCell="X16" sqref="X16"/>
    </sheetView>
  </sheetViews>
  <sheetFormatPr defaultColWidth="11" defaultRowHeight="11.5" outlineLevelCol="1" x14ac:dyDescent="0.25"/>
  <cols>
    <col min="4" max="4" width="11" customWidth="1" outlineLevel="1"/>
    <col min="5" max="5" width="14.59765625" customWidth="1" outlineLevel="1"/>
    <col min="6" max="6" width="17.3984375" customWidth="1" outlineLevel="1"/>
    <col min="7" max="7" width="11" customWidth="1" outlineLevel="1"/>
    <col min="8" max="8" width="13" customWidth="1" outlineLevel="1"/>
    <col min="9" max="9" width="12.59765625" customWidth="1" outlineLevel="1"/>
    <col min="10" max="11" width="19.796875" customWidth="1" outlineLevel="1"/>
    <col min="12" max="12" width="13.3984375" customWidth="1" outlineLevel="1"/>
    <col min="13" max="13" width="13" customWidth="1" outlineLevel="1"/>
    <col min="14" max="14" width="14.3984375" customWidth="1" outlineLevel="1"/>
    <col min="15" max="15" width="11.59765625" customWidth="1" outlineLevel="1"/>
    <col min="16" max="16" width="25.3984375" style="45" customWidth="1" outlineLevel="1"/>
    <col min="17" max="18" width="21" style="45" customWidth="1" outlineLevel="1"/>
    <col min="19" max="23" width="25" style="45" customWidth="1" outlineLevel="1"/>
    <col min="24" max="24" width="21" style="45" customWidth="1" outlineLevel="1"/>
    <col min="25" max="25" width="22.59765625" style="45" bestFit="1" customWidth="1"/>
  </cols>
  <sheetData>
    <row r="1" spans="2:25" x14ac:dyDescent="0.25">
      <c r="F1" s="119"/>
      <c r="G1" s="119"/>
    </row>
    <row r="2" spans="2:25" ht="12" x14ac:dyDescent="0.3">
      <c r="D2" s="49" t="s">
        <v>203</v>
      </c>
      <c r="P2" s="49" t="s">
        <v>204</v>
      </c>
      <c r="Q2" s="58"/>
      <c r="R2" s="58"/>
    </row>
    <row r="3" spans="2:25" s="29" customFormat="1" ht="34.5" x14ac:dyDescent="0.25">
      <c r="B3" s="44" t="s">
        <v>205</v>
      </c>
      <c r="C3" s="44" t="s">
        <v>149</v>
      </c>
      <c r="D3" s="44" t="s">
        <v>206</v>
      </c>
      <c r="E3" s="44" t="s">
        <v>207</v>
      </c>
      <c r="F3" s="44" t="s">
        <v>208</v>
      </c>
      <c r="G3" s="44" t="s">
        <v>209</v>
      </c>
      <c r="H3" s="44" t="s">
        <v>210</v>
      </c>
      <c r="I3" s="44" t="s">
        <v>211</v>
      </c>
      <c r="J3" s="44" t="s">
        <v>212</v>
      </c>
      <c r="K3" s="44" t="s">
        <v>213</v>
      </c>
      <c r="L3" s="44" t="s">
        <v>80</v>
      </c>
      <c r="M3" s="44" t="s">
        <v>214</v>
      </c>
      <c r="N3" s="44" t="s">
        <v>84</v>
      </c>
      <c r="P3" s="44" t="s">
        <v>164</v>
      </c>
      <c r="Q3" s="44" t="s">
        <v>165</v>
      </c>
      <c r="R3" s="44" t="s">
        <v>215</v>
      </c>
      <c r="S3" s="44" t="s">
        <v>166</v>
      </c>
      <c r="T3" s="44" t="s">
        <v>216</v>
      </c>
      <c r="U3" s="44" t="s">
        <v>217</v>
      </c>
      <c r="V3" s="44" t="s">
        <v>218</v>
      </c>
      <c r="W3" s="44" t="s">
        <v>219</v>
      </c>
      <c r="X3" s="44" t="s">
        <v>167</v>
      </c>
      <c r="Y3" s="44" t="s">
        <v>90</v>
      </c>
    </row>
    <row r="4" spans="2:25" s="29" customFormat="1" x14ac:dyDescent="0.25">
      <c r="B4" s="93"/>
      <c r="C4" s="93"/>
      <c r="D4" s="93" t="s">
        <v>17</v>
      </c>
      <c r="E4" s="93" t="s">
        <v>220</v>
      </c>
      <c r="F4" s="93" t="s">
        <v>93</v>
      </c>
      <c r="G4" s="93" t="s">
        <v>93</v>
      </c>
      <c r="H4" s="93" t="s">
        <v>220</v>
      </c>
      <c r="I4" s="93" t="s">
        <v>49</v>
      </c>
      <c r="J4" s="93" t="s">
        <v>49</v>
      </c>
      <c r="K4" s="93" t="s">
        <v>220</v>
      </c>
      <c r="L4" s="93" t="s">
        <v>91</v>
      </c>
      <c r="M4" s="93" t="s">
        <v>91</v>
      </c>
      <c r="N4" s="93" t="s">
        <v>91</v>
      </c>
      <c r="P4" s="93" t="s">
        <v>49</v>
      </c>
      <c r="Q4" s="93" t="s">
        <v>49</v>
      </c>
      <c r="R4" s="93" t="s">
        <v>49</v>
      </c>
      <c r="S4" s="93" t="s">
        <v>49</v>
      </c>
      <c r="T4" s="93" t="s">
        <v>49</v>
      </c>
      <c r="U4" s="93" t="s">
        <v>49</v>
      </c>
      <c r="V4" s="93" t="s">
        <v>49</v>
      </c>
      <c r="W4" s="93" t="s">
        <v>49</v>
      </c>
      <c r="X4" s="93" t="s">
        <v>49</v>
      </c>
      <c r="Y4" s="93" t="s">
        <v>49</v>
      </c>
    </row>
    <row r="5" spans="2:25" ht="12" x14ac:dyDescent="0.25">
      <c r="B5" s="19" t="s">
        <v>78</v>
      </c>
      <c r="C5" s="19" t="s">
        <v>94</v>
      </c>
      <c r="D5" s="40">
        <v>0.17500000000000004</v>
      </c>
      <c r="E5" s="112">
        <f>SUM(E33,E61,E89)</f>
        <v>120852469.47880016</v>
      </c>
      <c r="F5" s="98"/>
      <c r="G5" s="98"/>
      <c r="H5" s="112">
        <f t="shared" ref="H5:J5" si="0">SUM(H33,H61,H89)</f>
        <v>0</v>
      </c>
      <c r="I5" s="109">
        <f t="shared" si="0"/>
        <v>0</v>
      </c>
      <c r="J5" s="109">
        <f t="shared" si="0"/>
        <v>225236000.73006958</v>
      </c>
      <c r="K5" s="112">
        <f>SUM(K33,K61,K89)</f>
        <v>0</v>
      </c>
      <c r="L5" s="41">
        <f>K5*D5</f>
        <v>0</v>
      </c>
      <c r="M5" s="41">
        <f>RECs!AN8</f>
        <v>3753938.6186333331</v>
      </c>
      <c r="N5" s="41">
        <f>MAX(L5-M5,0)</f>
        <v>0</v>
      </c>
      <c r="O5" s="55"/>
      <c r="P5" s="109">
        <f>SUM(P33,P61,P89)</f>
        <v>292983213.73006958</v>
      </c>
      <c r="Q5" s="109">
        <f t="shared" ref="Q5:Y5" si="1">SUM(Q33,Q61,Q89)</f>
        <v>225236000.73006958</v>
      </c>
      <c r="R5" s="109">
        <f t="shared" si="1"/>
        <v>518219214.46013916</v>
      </c>
      <c r="S5" s="109">
        <f t="shared" si="1"/>
        <v>518219214.46013916</v>
      </c>
      <c r="T5" s="47">
        <f>MAX(S5,0)</f>
        <v>518219214.46013916</v>
      </c>
      <c r="U5" s="109">
        <f t="shared" si="1"/>
        <v>264582376.25521493</v>
      </c>
      <c r="V5" s="109">
        <f t="shared" si="1"/>
        <v>0</v>
      </c>
      <c r="W5" s="109">
        <f t="shared" si="1"/>
        <v>6757080.0219020862</v>
      </c>
      <c r="X5" s="109">
        <f>SUM(X33,X61,X89)</f>
        <v>271339456.27711701</v>
      </c>
      <c r="Y5" s="109">
        <f t="shared" si="1"/>
        <v>246879758.18302217</v>
      </c>
    </row>
    <row r="6" spans="2:25" ht="12" x14ac:dyDescent="0.25">
      <c r="B6" s="19" t="s">
        <v>78</v>
      </c>
      <c r="C6" s="19" t="s">
        <v>95</v>
      </c>
      <c r="D6" s="40">
        <v>0.19000000000000006</v>
      </c>
      <c r="E6" s="112">
        <f t="shared" ref="E6:E30" si="2">SUM(E34,E62,E90)</f>
        <v>119923435.18328001</v>
      </c>
      <c r="F6" s="98"/>
      <c r="G6" s="98"/>
      <c r="H6" s="112">
        <f t="shared" ref="H6:K6" si="3">SUM(H34,H62,H90)</f>
        <v>0</v>
      </c>
      <c r="I6" s="109">
        <f t="shared" si="3"/>
        <v>0</v>
      </c>
      <c r="J6" s="109">
        <f t="shared" si="3"/>
        <v>225236000.73006958</v>
      </c>
      <c r="K6" s="112">
        <f t="shared" si="3"/>
        <v>120852469.47880016</v>
      </c>
      <c r="L6" s="41">
        <f t="shared" ref="L6:L30" si="4">K6*D6</f>
        <v>22961969.200972039</v>
      </c>
      <c r="M6" s="41">
        <f>RECs!AN9</f>
        <v>6276085.1893016668</v>
      </c>
      <c r="N6" s="41">
        <f t="shared" ref="N6:N30" si="5">MAX(L6-M6,0)</f>
        <v>16685884.011670373</v>
      </c>
      <c r="O6" s="55"/>
      <c r="P6" s="109">
        <f t="shared" ref="P6:Y6" si="6">SUM(P34,P62,P90)</f>
        <v>246879758.18302217</v>
      </c>
      <c r="Q6" s="109">
        <f t="shared" si="6"/>
        <v>225236000.73006958</v>
      </c>
      <c r="R6" s="109">
        <f t="shared" si="6"/>
        <v>518219214.46013916</v>
      </c>
      <c r="S6" s="109">
        <f t="shared" si="6"/>
        <v>472115758.91309178</v>
      </c>
      <c r="T6" s="47">
        <f t="shared" ref="T6:T30" si="7">MAX(S6,0)</f>
        <v>472115758.91309178</v>
      </c>
      <c r="U6" s="109">
        <f t="shared" si="6"/>
        <v>261346425.79501796</v>
      </c>
      <c r="V6" s="109">
        <f t="shared" si="6"/>
        <v>0</v>
      </c>
      <c r="W6" s="109">
        <f t="shared" si="6"/>
        <v>16757080.021902088</v>
      </c>
      <c r="X6" s="109">
        <f t="shared" si="6"/>
        <v>278103505.81692004</v>
      </c>
      <c r="Y6" s="109">
        <f t="shared" si="6"/>
        <v>194012253.0961718</v>
      </c>
    </row>
    <row r="7" spans="2:25" ht="12" x14ac:dyDescent="0.25">
      <c r="B7" s="19" t="s">
        <v>78</v>
      </c>
      <c r="C7" s="19" t="s">
        <v>20</v>
      </c>
      <c r="D7" s="40">
        <v>0.20500000000000007</v>
      </c>
      <c r="E7" s="112">
        <f t="shared" si="2"/>
        <v>120302327.52374344</v>
      </c>
      <c r="F7" s="98"/>
      <c r="G7" s="98"/>
      <c r="H7" s="112">
        <f t="shared" ref="H7:K7" si="8">SUM(H35,H63,H91)</f>
        <v>0</v>
      </c>
      <c r="I7" s="109">
        <f t="shared" si="8"/>
        <v>0</v>
      </c>
      <c r="J7" s="109">
        <f t="shared" si="8"/>
        <v>464737836.41346717</v>
      </c>
      <c r="K7" s="112">
        <f t="shared" si="8"/>
        <v>119923435.18328001</v>
      </c>
      <c r="L7" s="41">
        <f t="shared" si="4"/>
        <v>24584304.212572411</v>
      </c>
      <c r="M7" s="41">
        <f>RECs!AN10</f>
        <v>10065379.749792179</v>
      </c>
      <c r="N7" s="41">
        <f t="shared" si="5"/>
        <v>14518924.462780232</v>
      </c>
      <c r="O7" s="55"/>
      <c r="P7" s="109">
        <f t="shared" ref="P7:Y7" si="9">SUM(P35,P63,P91)</f>
        <v>194012253.0961718</v>
      </c>
      <c r="Q7" s="109">
        <f t="shared" si="9"/>
        <v>464737836.41346717</v>
      </c>
      <c r="R7" s="109">
        <f t="shared" si="9"/>
        <v>757721050.14353681</v>
      </c>
      <c r="S7" s="109">
        <f t="shared" si="9"/>
        <v>658750089.50963891</v>
      </c>
      <c r="T7" s="47">
        <f t="shared" si="7"/>
        <v>658750089.50963891</v>
      </c>
      <c r="U7" s="109">
        <f t="shared" si="9"/>
        <v>319571970.37774312</v>
      </c>
      <c r="V7" s="109">
        <f t="shared" si="9"/>
        <v>0</v>
      </c>
      <c r="W7" s="109">
        <f t="shared" si="9"/>
        <v>16695375</v>
      </c>
      <c r="X7" s="109">
        <f t="shared" si="9"/>
        <v>336267345.37774312</v>
      </c>
      <c r="Y7" s="109">
        <f t="shared" si="9"/>
        <v>322482744.13189578</v>
      </c>
    </row>
    <row r="8" spans="2:25" ht="12" x14ac:dyDescent="0.25">
      <c r="B8" s="19" t="s">
        <v>78</v>
      </c>
      <c r="C8" s="19" t="s">
        <v>21</v>
      </c>
      <c r="D8" s="40">
        <v>0.22000000000000008</v>
      </c>
      <c r="E8" s="112">
        <f t="shared" si="2"/>
        <v>118284569.94609663</v>
      </c>
      <c r="F8" s="98"/>
      <c r="G8" s="98"/>
      <c r="H8" s="112">
        <f t="shared" ref="H8:K8" si="10">SUM(H36,H64,H92)</f>
        <v>800000</v>
      </c>
      <c r="I8" s="109">
        <f t="shared" si="10"/>
        <v>250870</v>
      </c>
      <c r="J8" s="109">
        <f t="shared" si="10"/>
        <v>587462993.36505699</v>
      </c>
      <c r="K8" s="112">
        <f t="shared" si="10"/>
        <v>120302327.52374344</v>
      </c>
      <c r="L8" s="41">
        <f t="shared" si="4"/>
        <v>26466512.055223566</v>
      </c>
      <c r="M8" s="41">
        <f>RECs!AN11</f>
        <v>14433000.978357742</v>
      </c>
      <c r="N8" s="41">
        <f t="shared" si="5"/>
        <v>12033511.076865824</v>
      </c>
      <c r="O8" s="55"/>
      <c r="P8" s="109">
        <f t="shared" ref="P8:Y8" si="11">SUM(P36,P64,P92)</f>
        <v>322482744.13189578</v>
      </c>
      <c r="Q8" s="109">
        <f t="shared" si="11"/>
        <v>587462993.36505699</v>
      </c>
      <c r="R8" s="109">
        <f t="shared" si="11"/>
        <v>880446207.09512663</v>
      </c>
      <c r="S8" s="109">
        <f t="shared" si="11"/>
        <v>909945737.49695289</v>
      </c>
      <c r="T8" s="47">
        <f t="shared" si="7"/>
        <v>909945737.49695289</v>
      </c>
      <c r="U8" s="109">
        <f t="shared" si="11"/>
        <v>576683483.75025284</v>
      </c>
      <c r="V8" s="109">
        <f t="shared" si="11"/>
        <v>0</v>
      </c>
      <c r="W8" s="109">
        <f t="shared" si="11"/>
        <v>18286601</v>
      </c>
      <c r="X8" s="109">
        <f t="shared" si="11"/>
        <v>594970084.75025284</v>
      </c>
      <c r="Y8" s="109">
        <f t="shared" si="11"/>
        <v>314975652.74669993</v>
      </c>
    </row>
    <row r="9" spans="2:25" ht="12" x14ac:dyDescent="0.25">
      <c r="B9" s="19" t="s">
        <v>78</v>
      </c>
      <c r="C9" s="19" t="s">
        <v>22</v>
      </c>
      <c r="D9" s="40">
        <v>0.2350000000000001</v>
      </c>
      <c r="E9" s="112">
        <f t="shared" si="2"/>
        <v>117448534.41866967</v>
      </c>
      <c r="F9" s="98"/>
      <c r="G9" s="98"/>
      <c r="H9" s="112">
        <f t="shared" ref="H9:I9" si="12">SUM(H37,H65,H93)</f>
        <v>1000000</v>
      </c>
      <c r="I9" s="109">
        <f t="shared" si="12"/>
        <v>347000</v>
      </c>
      <c r="J9" s="109">
        <f>SUM(J37,J65,J93)</f>
        <v>577421569.61571968</v>
      </c>
      <c r="K9" s="112">
        <f t="shared" ref="K9:K30" si="13">SUM(K37,K65,K93)</f>
        <v>118284569.94609663</v>
      </c>
      <c r="L9" s="41">
        <f t="shared" si="4"/>
        <v>27796873.93733272</v>
      </c>
      <c r="M9" s="41">
        <f>RECs!AN12</f>
        <v>20817167.169000402</v>
      </c>
      <c r="N9" s="41">
        <f t="shared" si="5"/>
        <v>6979706.7683323175</v>
      </c>
      <c r="O9" s="55"/>
      <c r="P9" s="109">
        <f t="shared" ref="P9:Y9" si="14">SUM(P37,P65,P93)</f>
        <v>314975652.74669993</v>
      </c>
      <c r="Q9" s="109">
        <f t="shared" si="14"/>
        <v>577421569.61571968</v>
      </c>
      <c r="R9" s="109">
        <f t="shared" si="14"/>
        <v>870404783.34578931</v>
      </c>
      <c r="S9" s="109">
        <f t="shared" si="14"/>
        <v>892397222.36241949</v>
      </c>
      <c r="T9" s="47">
        <f t="shared" si="7"/>
        <v>892397222.36241949</v>
      </c>
      <c r="U9" s="109">
        <f t="shared" si="14"/>
        <v>610177355.14146292</v>
      </c>
      <c r="V9" s="109">
        <f t="shared" si="14"/>
        <v>0</v>
      </c>
      <c r="W9" s="109">
        <f t="shared" si="14"/>
        <v>35217949</v>
      </c>
      <c r="X9" s="109">
        <f t="shared" si="14"/>
        <v>645395304.14146292</v>
      </c>
      <c r="Y9" s="109">
        <f t="shared" si="14"/>
        <v>247001918.22095677</v>
      </c>
    </row>
    <row r="10" spans="2:25" ht="12" x14ac:dyDescent="0.25">
      <c r="B10" s="19" t="s">
        <v>78</v>
      </c>
      <c r="C10" s="19" t="s">
        <v>23</v>
      </c>
      <c r="D10" s="40">
        <v>0.25000000000000011</v>
      </c>
      <c r="E10" s="112">
        <f t="shared" si="2"/>
        <v>118602158.1079178</v>
      </c>
      <c r="F10" s="98"/>
      <c r="G10" s="98"/>
      <c r="H10" s="112">
        <f t="shared" ref="H10:J10" si="15">SUM(H38,H66,H94)</f>
        <v>1100000</v>
      </c>
      <c r="I10" s="109">
        <f t="shared" si="15"/>
        <v>463371.05366318702</v>
      </c>
      <c r="J10" s="109">
        <f t="shared" si="15"/>
        <v>573280651.91300857</v>
      </c>
      <c r="K10" s="112">
        <f t="shared" si="13"/>
        <v>117448534.41866967</v>
      </c>
      <c r="L10" s="41">
        <f t="shared" si="4"/>
        <v>29362133.604667433</v>
      </c>
      <c r="M10" s="41">
        <f>RECs!AN13</f>
        <v>29066012.414056953</v>
      </c>
      <c r="N10" s="41">
        <f t="shared" si="5"/>
        <v>296121.19061047956</v>
      </c>
      <c r="O10" s="55"/>
      <c r="P10" s="109">
        <f t="shared" ref="P10:Y10" si="16">SUM(P38,P66,P94)</f>
        <v>650751699.20847261</v>
      </c>
      <c r="Q10" s="109">
        <f t="shared" si="16"/>
        <v>573280651.91300857</v>
      </c>
      <c r="R10" s="109">
        <f t="shared" si="16"/>
        <v>866263865.64307821</v>
      </c>
      <c r="S10" s="109">
        <f t="shared" si="16"/>
        <v>1224032351.1214812</v>
      </c>
      <c r="T10" s="47">
        <f t="shared" si="7"/>
        <v>1224032351.1214812</v>
      </c>
      <c r="U10" s="109">
        <f t="shared" si="16"/>
        <v>418036959.41843414</v>
      </c>
      <c r="V10" s="109">
        <f t="shared" si="16"/>
        <v>123744673.6409872</v>
      </c>
      <c r="W10" s="109">
        <f t="shared" si="16"/>
        <v>27000000</v>
      </c>
      <c r="X10" s="109">
        <f t="shared" si="16"/>
        <v>568781633.0594213</v>
      </c>
      <c r="Y10" s="109">
        <f t="shared" si="16"/>
        <v>655250718.06205988</v>
      </c>
    </row>
    <row r="11" spans="2:25" ht="12" x14ac:dyDescent="0.25">
      <c r="B11" s="19" t="s">
        <v>78</v>
      </c>
      <c r="C11" s="19" t="s">
        <v>24</v>
      </c>
      <c r="D11" s="40">
        <v>0.28000000000000003</v>
      </c>
      <c r="E11" s="112">
        <f t="shared" si="2"/>
        <v>117941160.8720227</v>
      </c>
      <c r="F11" s="98"/>
      <c r="G11" s="98"/>
      <c r="H11" s="112">
        <f t="shared" ref="H11:J11" si="17">SUM(H39,H67,H95)</f>
        <v>1000000</v>
      </c>
      <c r="I11" s="109">
        <f t="shared" si="17"/>
        <v>720633.78739385749</v>
      </c>
      <c r="J11" s="109">
        <f t="shared" si="17"/>
        <v>579456969.86892629</v>
      </c>
      <c r="K11" s="112">
        <f t="shared" si="13"/>
        <v>118602158.1079178</v>
      </c>
      <c r="L11" s="41">
        <f t="shared" si="4"/>
        <v>33208604.270216987</v>
      </c>
      <c r="M11" s="41">
        <f>RECs!AN14</f>
        <v>35065322.529285774</v>
      </c>
      <c r="N11" s="41">
        <f t="shared" si="5"/>
        <v>0</v>
      </c>
      <c r="O11" s="55"/>
      <c r="P11" s="109">
        <f t="shared" ref="P11:Y11" si="18">SUM(P39,P67,P95)</f>
        <v>655250718.06205988</v>
      </c>
      <c r="Q11" s="109">
        <f t="shared" si="18"/>
        <v>579456969.86892629</v>
      </c>
      <c r="R11" s="109">
        <f t="shared" si="18"/>
        <v>872440183.59899592</v>
      </c>
      <c r="S11" s="109">
        <f t="shared" si="18"/>
        <v>1234707687.9309859</v>
      </c>
      <c r="T11" s="47">
        <f t="shared" si="7"/>
        <v>1234707687.9309859</v>
      </c>
      <c r="U11" s="109">
        <f t="shared" si="18"/>
        <v>535285695.61055809</v>
      </c>
      <c r="V11" s="109">
        <f t="shared" si="18"/>
        <v>365215229.84795451</v>
      </c>
      <c r="W11" s="109">
        <f t="shared" si="18"/>
        <v>28350000.000000004</v>
      </c>
      <c r="X11" s="109">
        <f t="shared" si="18"/>
        <v>928850925.45851254</v>
      </c>
      <c r="Y11" s="109">
        <f t="shared" si="18"/>
        <v>305856762.47247344</v>
      </c>
    </row>
    <row r="12" spans="2:25" ht="12" x14ac:dyDescent="0.25">
      <c r="B12" s="19" t="s">
        <v>78</v>
      </c>
      <c r="C12" s="19" t="s">
        <v>25</v>
      </c>
      <c r="D12" s="40">
        <v>0.31</v>
      </c>
      <c r="E12" s="112">
        <f t="shared" si="2"/>
        <v>123073926.6257906</v>
      </c>
      <c r="F12" s="98"/>
      <c r="G12" s="98"/>
      <c r="H12" s="112">
        <f t="shared" ref="H12:J12" si="19">SUM(H40,H68,H96)</f>
        <v>1000000</v>
      </c>
      <c r="I12" s="109">
        <f t="shared" si="19"/>
        <v>1302044.1001726692</v>
      </c>
      <c r="J12" s="109">
        <f t="shared" si="19"/>
        <v>575655167.34234595</v>
      </c>
      <c r="K12" s="112">
        <f t="shared" si="13"/>
        <v>117941160.8720227</v>
      </c>
      <c r="L12" s="41">
        <f t="shared" si="4"/>
        <v>36561759.870327041</v>
      </c>
      <c r="M12" s="41">
        <f>RECs!AN15</f>
        <v>40823743.256385982</v>
      </c>
      <c r="N12" s="41">
        <f t="shared" si="5"/>
        <v>0</v>
      </c>
      <c r="O12" s="55"/>
      <c r="P12" s="109">
        <f t="shared" ref="P12:Y12" si="20">SUM(P40,P68,P96)</f>
        <v>305856762.47247344</v>
      </c>
      <c r="Q12" s="109">
        <f t="shared" si="20"/>
        <v>575655167.34234595</v>
      </c>
      <c r="R12" s="109">
        <f t="shared" si="20"/>
        <v>868638381.07241547</v>
      </c>
      <c r="S12" s="109">
        <f t="shared" si="20"/>
        <v>881511929.81481934</v>
      </c>
      <c r="T12" s="47">
        <f t="shared" si="7"/>
        <v>881511929.81481934</v>
      </c>
      <c r="U12" s="109">
        <f t="shared" si="20"/>
        <v>613495165.8537215</v>
      </c>
      <c r="V12" s="109">
        <f t="shared" si="20"/>
        <v>567155037.62751269</v>
      </c>
      <c r="W12" s="109">
        <f t="shared" si="20"/>
        <v>39767500</v>
      </c>
      <c r="X12" s="109">
        <f t="shared" si="20"/>
        <v>1220417703.4812343</v>
      </c>
      <c r="Y12" s="109">
        <f t="shared" si="20"/>
        <v>-338905773.66641498</v>
      </c>
    </row>
    <row r="13" spans="2:25" ht="12" x14ac:dyDescent="0.25">
      <c r="B13" s="19" t="s">
        <v>78</v>
      </c>
      <c r="C13" s="19" t="s">
        <v>26</v>
      </c>
      <c r="D13" s="40">
        <v>0.34</v>
      </c>
      <c r="E13" s="112">
        <f t="shared" si="2"/>
        <v>127585637.67166013</v>
      </c>
      <c r="F13" s="98"/>
      <c r="G13" s="98"/>
      <c r="H13" s="112">
        <f t="shared" ref="H13:J13" si="21">SUM(H41,H69,H97)</f>
        <v>1000000</v>
      </c>
      <c r="I13" s="109">
        <f t="shared" si="21"/>
        <v>2164844.6773512429</v>
      </c>
      <c r="J13" s="109">
        <f t="shared" si="21"/>
        <v>598852006.22733104</v>
      </c>
      <c r="K13" s="112">
        <f t="shared" si="13"/>
        <v>123073926.6257906</v>
      </c>
      <c r="L13" s="41">
        <f t="shared" si="4"/>
        <v>41845135.052768804</v>
      </c>
      <c r="M13" s="41">
        <f>RECs!AN16</f>
        <v>46102736.581933871</v>
      </c>
      <c r="N13" s="41">
        <f t="shared" si="5"/>
        <v>0</v>
      </c>
      <c r="O13" s="55"/>
      <c r="P13" s="109">
        <f t="shared" ref="P13:Y13" si="22">SUM(P41,P69,P97)</f>
        <v>-338905773.66641498</v>
      </c>
      <c r="Q13" s="109">
        <f t="shared" si="22"/>
        <v>598852006.22733104</v>
      </c>
      <c r="R13" s="109">
        <f t="shared" si="22"/>
        <v>891835219.95740068</v>
      </c>
      <c r="S13" s="109">
        <f t="shared" si="22"/>
        <v>259946232.5609161</v>
      </c>
      <c r="T13" s="47">
        <f t="shared" si="7"/>
        <v>259946232.5609161</v>
      </c>
      <c r="U13" s="109">
        <f t="shared" si="22"/>
        <v>799084274.56059515</v>
      </c>
      <c r="V13" s="109">
        <f t="shared" si="22"/>
        <v>747764398.40932381</v>
      </c>
      <c r="W13" s="109">
        <f t="shared" si="22"/>
        <v>30511687.5</v>
      </c>
      <c r="X13" s="109">
        <f t="shared" si="22"/>
        <v>1577360360.469919</v>
      </c>
      <c r="Y13" s="109">
        <f t="shared" si="22"/>
        <v>-1317414127.9090025</v>
      </c>
    </row>
    <row r="14" spans="2:25" ht="12" x14ac:dyDescent="0.25">
      <c r="B14" s="19" t="s">
        <v>78</v>
      </c>
      <c r="C14" s="19" t="s">
        <v>27</v>
      </c>
      <c r="D14" s="40">
        <v>0.37</v>
      </c>
      <c r="E14" s="112">
        <f t="shared" si="2"/>
        <v>132757708.66282955</v>
      </c>
      <c r="F14" s="98"/>
      <c r="G14" s="98"/>
      <c r="H14" s="112">
        <f t="shared" ref="H14:J14" si="23">SUM(H42,H70,H98)</f>
        <v>1000000</v>
      </c>
      <c r="I14" s="109">
        <f t="shared" si="23"/>
        <v>3147175.6386807421</v>
      </c>
      <c r="J14" s="109">
        <f t="shared" si="23"/>
        <v>619750532.42857552</v>
      </c>
      <c r="K14" s="112">
        <f t="shared" si="13"/>
        <v>127585637.67166013</v>
      </c>
      <c r="L14" s="41">
        <f t="shared" si="4"/>
        <v>47206685.938514248</v>
      </c>
      <c r="M14" s="41">
        <f>RECs!AN17</f>
        <v>51640840.737098768</v>
      </c>
      <c r="N14" s="41">
        <f t="shared" si="5"/>
        <v>0</v>
      </c>
      <c r="O14" s="124"/>
      <c r="P14" s="109">
        <f t="shared" ref="P14:Y14" si="24">SUM(P42,P70,P98)</f>
        <v>-1317414127.9090025</v>
      </c>
      <c r="Q14" s="109">
        <f t="shared" si="24"/>
        <v>619750532.42857552</v>
      </c>
      <c r="R14" s="109">
        <f t="shared" si="24"/>
        <v>912733746.15864515</v>
      </c>
      <c r="S14" s="109">
        <f t="shared" si="24"/>
        <v>-697663595.48042715</v>
      </c>
      <c r="T14" s="47">
        <f t="shared" si="7"/>
        <v>0</v>
      </c>
      <c r="U14" s="109">
        <f t="shared" si="24"/>
        <v>922419369.34575295</v>
      </c>
      <c r="V14" s="109">
        <f t="shared" si="24"/>
        <v>1161227745.2522261</v>
      </c>
      <c r="W14" s="109">
        <f t="shared" si="24"/>
        <v>31274479.6875</v>
      </c>
      <c r="X14" s="109">
        <f t="shared" si="24"/>
        <v>2114921594.2854791</v>
      </c>
      <c r="Y14" s="109">
        <f t="shared" si="24"/>
        <v>-2812585189.7659063</v>
      </c>
    </row>
    <row r="15" spans="2:25" ht="12" x14ac:dyDescent="0.25">
      <c r="B15" s="19" t="s">
        <v>78</v>
      </c>
      <c r="C15" s="19" t="s">
        <v>28</v>
      </c>
      <c r="D15" s="40">
        <v>0.4</v>
      </c>
      <c r="E15" s="112">
        <f t="shared" si="2"/>
        <v>141711114.74047989</v>
      </c>
      <c r="F15" s="98"/>
      <c r="G15" s="98"/>
      <c r="H15" s="112">
        <f t="shared" ref="H15:J15" si="25">SUM(H43,H71,H99)</f>
        <v>1000000</v>
      </c>
      <c r="I15" s="109">
        <f t="shared" si="25"/>
        <v>4108234.7518532351</v>
      </c>
      <c r="J15" s="109">
        <f t="shared" si="25"/>
        <v>644737915.90412629</v>
      </c>
      <c r="K15" s="112">
        <f t="shared" si="13"/>
        <v>132757708.66282955</v>
      </c>
      <c r="L15" s="41">
        <f t="shared" si="4"/>
        <v>53103083.465131819</v>
      </c>
      <c r="M15" s="41">
        <f>RECs!AN18</f>
        <v>58574163.629348569</v>
      </c>
      <c r="N15" s="41">
        <f t="shared" si="5"/>
        <v>0</v>
      </c>
      <c r="O15" s="124"/>
      <c r="P15" s="109">
        <f t="shared" ref="P15:Y15" si="26">SUM(P43,P71,P99)</f>
        <v>-2812585189.7659063</v>
      </c>
      <c r="Q15" s="109">
        <f t="shared" si="26"/>
        <v>644737915.90412629</v>
      </c>
      <c r="R15" s="109">
        <f t="shared" si="26"/>
        <v>937721129.63419592</v>
      </c>
      <c r="S15" s="109">
        <f t="shared" si="26"/>
        <v>-2167847273.8617797</v>
      </c>
      <c r="T15" s="47">
        <f t="shared" si="7"/>
        <v>0</v>
      </c>
      <c r="U15" s="109">
        <f t="shared" si="26"/>
        <v>917308012.95197213</v>
      </c>
      <c r="V15" s="109">
        <f t="shared" si="26"/>
        <v>1595787826.6482871</v>
      </c>
      <c r="W15" s="109">
        <f t="shared" si="26"/>
        <v>42056341.6796875</v>
      </c>
      <c r="X15" s="109">
        <f t="shared" si="26"/>
        <v>2555152181.2799463</v>
      </c>
      <c r="Y15" s="183">
        <f t="shared" si="26"/>
        <v>-4722999455.1417255</v>
      </c>
    </row>
    <row r="16" spans="2:25" ht="12" x14ac:dyDescent="0.25">
      <c r="B16" s="19" t="s">
        <v>78</v>
      </c>
      <c r="C16" s="19" t="s">
        <v>29</v>
      </c>
      <c r="D16" s="40">
        <v>0.40902608000000001</v>
      </c>
      <c r="E16" s="112">
        <f t="shared" si="2"/>
        <v>153265337.72168949</v>
      </c>
      <c r="F16" s="98"/>
      <c r="G16" s="98"/>
      <c r="H16" s="112">
        <f t="shared" ref="H16:J16" si="27">SUM(H44,H72,H100)</f>
        <v>1000000</v>
      </c>
      <c r="I16" s="109">
        <f t="shared" si="27"/>
        <v>4733589.3745374689</v>
      </c>
      <c r="J16" s="109">
        <f t="shared" si="27"/>
        <v>688762279.06397796</v>
      </c>
      <c r="K16" s="112">
        <f t="shared" si="13"/>
        <v>141711114.74047989</v>
      </c>
      <c r="L16" s="41">
        <f t="shared" si="4"/>
        <v>57963541.754728705</v>
      </c>
      <c r="M16" s="41">
        <f>RECs!AN19</f>
        <v>65180760.411824286</v>
      </c>
      <c r="N16" s="41">
        <f t="shared" si="5"/>
        <v>0</v>
      </c>
      <c r="O16" s="55"/>
      <c r="P16" s="109">
        <f t="shared" ref="P16:Y16" si="28">SUM(P44,P72,P100)</f>
        <v>-4722999455.1417255</v>
      </c>
      <c r="Q16" s="109">
        <f t="shared" si="28"/>
        <v>688762279.06397796</v>
      </c>
      <c r="R16" s="109">
        <f t="shared" si="28"/>
        <v>981745492.79404759</v>
      </c>
      <c r="S16" s="109">
        <f t="shared" si="28"/>
        <v>-4034237176.0777478</v>
      </c>
      <c r="T16" s="47">
        <f t="shared" si="7"/>
        <v>0</v>
      </c>
      <c r="U16" s="109">
        <f t="shared" si="28"/>
        <v>892991260.49876833</v>
      </c>
      <c r="V16" s="109">
        <f t="shared" si="28"/>
        <v>1903402056.577678</v>
      </c>
      <c r="W16" s="109">
        <f t="shared" si="28"/>
        <v>32857750.221679684</v>
      </c>
      <c r="X16" s="109">
        <f t="shared" si="28"/>
        <v>2829251067.2981267</v>
      </c>
      <c r="Y16" s="109">
        <f t="shared" si="28"/>
        <v>-6863488243.3758745</v>
      </c>
    </row>
    <row r="17" spans="2:25" ht="12" x14ac:dyDescent="0.25">
      <c r="B17" s="19" t="s">
        <v>78</v>
      </c>
      <c r="C17" s="19" t="s">
        <v>30</v>
      </c>
      <c r="D17" s="40">
        <v>0.41825583530041599</v>
      </c>
      <c r="E17" s="112">
        <f t="shared" si="2"/>
        <v>166857802.51682109</v>
      </c>
      <c r="F17" s="98"/>
      <c r="G17" s="98"/>
      <c r="H17" s="112">
        <f t="shared" ref="H17:J17" si="29">SUM(H45,H73,H101)</f>
        <v>1000000</v>
      </c>
      <c r="I17" s="109">
        <f t="shared" si="29"/>
        <v>4934940</v>
      </c>
      <c r="J17" s="109">
        <f t="shared" si="29"/>
        <v>746191262.96235526</v>
      </c>
      <c r="K17" s="112">
        <f t="shared" si="13"/>
        <v>153265337.72168949</v>
      </c>
      <c r="L17" s="41">
        <f t="shared" si="4"/>
        <v>64104121.851385593</v>
      </c>
      <c r="M17" s="41">
        <f>RECs!AN20</f>
        <v>70610777.684478194</v>
      </c>
      <c r="N17" s="41">
        <f t="shared" si="5"/>
        <v>0</v>
      </c>
      <c r="O17" s="55"/>
      <c r="P17" s="109">
        <f t="shared" ref="P17:Y17" si="30">SUM(P45,P73,P101)</f>
        <v>-6863488243.3758745</v>
      </c>
      <c r="Q17" s="109">
        <f t="shared" si="30"/>
        <v>746191262.96235526</v>
      </c>
      <c r="R17" s="109">
        <f t="shared" si="30"/>
        <v>1039174476.6924249</v>
      </c>
      <c r="S17" s="109">
        <f>SUM(S45,S73,S101)</f>
        <v>-6117296980.4135199</v>
      </c>
      <c r="T17" s="47">
        <f t="shared" si="7"/>
        <v>0</v>
      </c>
      <c r="U17" s="109">
        <f t="shared" si="30"/>
        <v>854112617.22967982</v>
      </c>
      <c r="V17" s="109">
        <f t="shared" si="30"/>
        <v>2150850761.6641326</v>
      </c>
      <c r="W17" s="109">
        <f t="shared" si="30"/>
        <v>33679193.977221683</v>
      </c>
      <c r="X17" s="109">
        <f t="shared" si="30"/>
        <v>3038642572.8710341</v>
      </c>
      <c r="Y17" s="109">
        <f t="shared" si="30"/>
        <v>-9155939553.2845535</v>
      </c>
    </row>
    <row r="18" spans="2:25" ht="12" x14ac:dyDescent="0.25">
      <c r="B18" s="19" t="s">
        <v>78</v>
      </c>
      <c r="C18" s="19" t="s">
        <v>31</v>
      </c>
      <c r="D18" s="40">
        <v>0.42769386187513697</v>
      </c>
      <c r="E18" s="112">
        <f t="shared" si="2"/>
        <v>178246155.43912634</v>
      </c>
      <c r="F18" s="98"/>
      <c r="G18" s="98"/>
      <c r="H18" s="112">
        <f t="shared" ref="H18:J18" si="31">SUM(H46,H74,H102)</f>
        <v>1000000</v>
      </c>
      <c r="I18" s="109">
        <f t="shared" si="31"/>
        <v>4934940</v>
      </c>
      <c r="J18" s="109">
        <f t="shared" si="31"/>
        <v>814286119.0683074</v>
      </c>
      <c r="K18" s="112">
        <f t="shared" si="13"/>
        <v>166857802.51682109</v>
      </c>
      <c r="L18" s="41">
        <f t="shared" si="4"/>
        <v>71364057.942418158</v>
      </c>
      <c r="M18" s="41">
        <f>RECs!AN21</f>
        <v>77572441.222198173</v>
      </c>
      <c r="N18" s="41">
        <f t="shared" si="5"/>
        <v>0</v>
      </c>
      <c r="O18" s="55"/>
      <c r="P18" s="109">
        <f t="shared" ref="P18:Y18" si="32">SUM(P46,P74,P102)</f>
        <v>-9155939553.2845535</v>
      </c>
      <c r="Q18" s="109">
        <f t="shared" si="32"/>
        <v>814286119.0683074</v>
      </c>
      <c r="R18" s="109">
        <f t="shared" si="32"/>
        <v>1107269332.7983768</v>
      </c>
      <c r="S18" s="109">
        <f t="shared" si="32"/>
        <v>-8341653434.2162457</v>
      </c>
      <c r="T18" s="47">
        <f t="shared" si="7"/>
        <v>0</v>
      </c>
      <c r="U18" s="109">
        <f t="shared" si="32"/>
        <v>729743211.85402167</v>
      </c>
      <c r="V18" s="109">
        <f t="shared" si="32"/>
        <v>2524579852.8678823</v>
      </c>
      <c r="W18" s="109">
        <f t="shared" si="32"/>
        <v>34521173.826652221</v>
      </c>
      <c r="X18" s="109">
        <f t="shared" si="32"/>
        <v>3288844238.5485568</v>
      </c>
      <c r="Y18" s="109">
        <f t="shared" si="32"/>
        <v>-11630497672.764803</v>
      </c>
    </row>
    <row r="19" spans="2:25" ht="12" x14ac:dyDescent="0.25">
      <c r="B19" s="19" t="s">
        <v>78</v>
      </c>
      <c r="C19" s="19" t="s">
        <v>32</v>
      </c>
      <c r="D19" s="40">
        <v>0.43734485940712181</v>
      </c>
      <c r="E19" s="112">
        <f t="shared" si="2"/>
        <v>189404113.00819948</v>
      </c>
      <c r="F19" s="98"/>
      <c r="G19" s="98"/>
      <c r="H19" s="112">
        <f t="shared" ref="H19:J19" si="33">SUM(H47,H75,H103)</f>
        <v>1000000</v>
      </c>
      <c r="I19" s="109">
        <f t="shared" si="33"/>
        <v>4934940</v>
      </c>
      <c r="J19" s="109">
        <f t="shared" si="33"/>
        <v>871506751.9805032</v>
      </c>
      <c r="K19" s="112">
        <f t="shared" si="13"/>
        <v>178246155.43912634</v>
      </c>
      <c r="L19" s="41">
        <f t="shared" si="4"/>
        <v>77955039.790384695</v>
      </c>
      <c r="M19" s="41">
        <f>RECs!AN22</f>
        <v>85624617.805500194</v>
      </c>
      <c r="N19" s="41">
        <f t="shared" si="5"/>
        <v>0</v>
      </c>
      <c r="O19" s="55"/>
      <c r="P19" s="109">
        <f t="shared" ref="P19:Y19" si="34">SUM(P47,P75,P103)</f>
        <v>-11630497672.764803</v>
      </c>
      <c r="Q19" s="109">
        <f t="shared" si="34"/>
        <v>871506751.9805032</v>
      </c>
      <c r="R19" s="109">
        <f t="shared" si="34"/>
        <v>1164489965.7105727</v>
      </c>
      <c r="S19" s="109">
        <f t="shared" si="34"/>
        <v>-10758990920.7843</v>
      </c>
      <c r="T19" s="47">
        <f t="shared" si="7"/>
        <v>0</v>
      </c>
      <c r="U19" s="109">
        <f t="shared" si="34"/>
        <v>682936592.78627276</v>
      </c>
      <c r="V19" s="109">
        <f t="shared" si="34"/>
        <v>2850959624.5329719</v>
      </c>
      <c r="W19" s="109">
        <f t="shared" si="34"/>
        <v>35384203.172318533</v>
      </c>
      <c r="X19" s="109">
        <f t="shared" si="34"/>
        <v>3569280420.4915628</v>
      </c>
      <c r="Y19" s="109">
        <f t="shared" si="34"/>
        <v>-14328271341.275862</v>
      </c>
    </row>
    <row r="20" spans="2:25" ht="12" x14ac:dyDescent="0.25">
      <c r="B20" s="19" t="s">
        <v>78</v>
      </c>
      <c r="C20" s="19" t="s">
        <v>33</v>
      </c>
      <c r="D20" s="40">
        <v>0.44721363362861538</v>
      </c>
      <c r="E20" s="112">
        <f t="shared" si="2"/>
        <v>199737861.92290545</v>
      </c>
      <c r="F20" s="98"/>
      <c r="G20" s="98"/>
      <c r="H20" s="112">
        <f t="shared" ref="H20:J20" si="35">SUM(H48,H76,H104)</f>
        <v>1000000</v>
      </c>
      <c r="I20" s="109">
        <f t="shared" si="35"/>
        <v>4934940</v>
      </c>
      <c r="J20" s="109">
        <f t="shared" si="35"/>
        <v>927570055.74661434</v>
      </c>
      <c r="K20" s="112">
        <f t="shared" si="13"/>
        <v>189404113.00819948</v>
      </c>
      <c r="L20" s="41">
        <f t="shared" si="4"/>
        <v>84704101.602601781</v>
      </c>
      <c r="M20" s="41">
        <f>RECs!AN23</f>
        <v>91972538.024156392</v>
      </c>
      <c r="N20" s="41">
        <f t="shared" si="5"/>
        <v>0</v>
      </c>
      <c r="O20" s="55"/>
      <c r="P20" s="109">
        <f t="shared" ref="P20:X20" si="36">SUM(P48,P76,P104)</f>
        <v>-14328271341.275862</v>
      </c>
      <c r="Q20" s="109">
        <f t="shared" si="36"/>
        <v>927570055.74661434</v>
      </c>
      <c r="R20" s="109">
        <f t="shared" si="36"/>
        <v>1220553269.4766839</v>
      </c>
      <c r="S20" s="109">
        <f t="shared" si="36"/>
        <v>-13400701285.529249</v>
      </c>
      <c r="T20" s="47">
        <f t="shared" si="7"/>
        <v>0</v>
      </c>
      <c r="U20" s="109">
        <f t="shared" si="36"/>
        <v>658878457.80107975</v>
      </c>
      <c r="V20" s="109">
        <f t="shared" si="36"/>
        <v>3177178818.0651598</v>
      </c>
      <c r="W20" s="109">
        <f t="shared" si="36"/>
        <v>36268808.251626492</v>
      </c>
      <c r="X20" s="109">
        <f t="shared" si="36"/>
        <v>3872326084.1178665</v>
      </c>
      <c r="Y20" s="109">
        <f>SUM(Y48,Y76,Y104)</f>
        <v>-17273027369.647114</v>
      </c>
    </row>
    <row r="21" spans="2:25" ht="12" x14ac:dyDescent="0.25">
      <c r="B21" s="19" t="s">
        <v>78</v>
      </c>
      <c r="C21" s="19" t="s">
        <v>34</v>
      </c>
      <c r="D21" s="40">
        <v>0.45730509871417185</v>
      </c>
      <c r="E21" s="112">
        <f t="shared" si="2"/>
        <v>208038460.16114455</v>
      </c>
      <c r="F21" s="98"/>
      <c r="G21" s="98"/>
      <c r="H21" s="112">
        <f t="shared" ref="H21:J21" si="37">SUM(H49,H77,H105)</f>
        <v>1000000</v>
      </c>
      <c r="I21" s="109">
        <f t="shared" si="37"/>
        <v>4934940</v>
      </c>
      <c r="J21" s="109">
        <f t="shared" si="37"/>
        <v>979492008.63367748</v>
      </c>
      <c r="K21" s="112">
        <f t="shared" si="13"/>
        <v>199737861.92290545</v>
      </c>
      <c r="L21" s="41">
        <f t="shared" si="4"/>
        <v>91341142.663611904</v>
      </c>
      <c r="M21" s="41">
        <f>RECs!AN24</f>
        <v>95693572.915390015</v>
      </c>
      <c r="N21" s="41">
        <f t="shared" si="5"/>
        <v>0</v>
      </c>
      <c r="O21" s="55"/>
      <c r="P21" s="109">
        <f t="shared" ref="P21:Y21" si="38">SUM(P49,P77,P105)</f>
        <v>-17273027369.647114</v>
      </c>
      <c r="Q21" s="109">
        <f t="shared" si="38"/>
        <v>979492008.63367748</v>
      </c>
      <c r="R21" s="109">
        <f t="shared" si="38"/>
        <v>1272475222.3637469</v>
      </c>
      <c r="S21" s="109">
        <f t="shared" si="38"/>
        <v>-16293535361.013437</v>
      </c>
      <c r="T21" s="47">
        <f t="shared" si="7"/>
        <v>0</v>
      </c>
      <c r="U21" s="109">
        <f t="shared" si="38"/>
        <v>647498461.70352066</v>
      </c>
      <c r="V21" s="109">
        <f t="shared" si="38"/>
        <v>3554355326.1479211</v>
      </c>
      <c r="W21" s="109">
        <f t="shared" si="38"/>
        <v>37175528.457917154</v>
      </c>
      <c r="X21" s="109">
        <f t="shared" si="38"/>
        <v>4239029316.3093591</v>
      </c>
      <c r="Y21" s="109">
        <f t="shared" si="38"/>
        <v>-20532564677.322796</v>
      </c>
    </row>
    <row r="22" spans="2:25" ht="12" x14ac:dyDescent="0.25">
      <c r="B22" s="19" t="s">
        <v>78</v>
      </c>
      <c r="C22" s="19" t="s">
        <v>35</v>
      </c>
      <c r="D22" s="40">
        <v>0.46762427972767689</v>
      </c>
      <c r="E22" s="112">
        <f t="shared" si="2"/>
        <v>213095795.83703044</v>
      </c>
      <c r="F22" s="98"/>
      <c r="G22" s="98"/>
      <c r="H22" s="112">
        <f t="shared" ref="H22:J22" si="39">SUM(H50,H78,H106)</f>
        <v>1000000</v>
      </c>
      <c r="I22" s="109">
        <f t="shared" si="39"/>
        <v>4934940</v>
      </c>
      <c r="J22" s="109">
        <f t="shared" si="39"/>
        <v>1021197934.5839674</v>
      </c>
      <c r="K22" s="112">
        <f t="shared" si="13"/>
        <v>208038460.16114455</v>
      </c>
      <c r="L22" s="41">
        <f t="shared" si="4"/>
        <v>97283835.08851023</v>
      </c>
      <c r="M22" s="41">
        <f>RECs!AN25</f>
        <v>101233696.40677553</v>
      </c>
      <c r="N22" s="41">
        <f t="shared" si="5"/>
        <v>0</v>
      </c>
      <c r="O22" s="55"/>
      <c r="P22" s="109">
        <f t="shared" ref="P22:Y22" si="40">SUM(P50,P78,P106)</f>
        <v>-20532564677.322796</v>
      </c>
      <c r="Q22" s="109">
        <f t="shared" si="40"/>
        <v>1021197934.5839674</v>
      </c>
      <c r="R22" s="109">
        <f t="shared" si="40"/>
        <v>1314181148.3140371</v>
      </c>
      <c r="S22" s="109">
        <f t="shared" si="40"/>
        <v>-19511366742.738834</v>
      </c>
      <c r="T22" s="47">
        <f t="shared" si="7"/>
        <v>0</v>
      </c>
      <c r="U22" s="109">
        <f t="shared" si="40"/>
        <v>642794521.2629652</v>
      </c>
      <c r="V22" s="109">
        <f t="shared" si="40"/>
        <v>3913152663.8937321</v>
      </c>
      <c r="W22" s="109">
        <f t="shared" si="40"/>
        <v>38104916.669365086</v>
      </c>
      <c r="X22" s="109">
        <f t="shared" si="40"/>
        <v>4594052101.8260612</v>
      </c>
      <c r="Y22" s="109">
        <f t="shared" si="40"/>
        <v>-24105418844.564892</v>
      </c>
    </row>
    <row r="23" spans="2:25" ht="12" x14ac:dyDescent="0.25">
      <c r="B23" s="19" t="s">
        <v>78</v>
      </c>
      <c r="C23" s="19" t="s">
        <v>36</v>
      </c>
      <c r="D23" s="40">
        <v>0.47817631512458791</v>
      </c>
      <c r="E23" s="112">
        <f t="shared" si="2"/>
        <v>215843340.9789879</v>
      </c>
      <c r="F23" s="98"/>
      <c r="G23" s="98"/>
      <c r="H23" s="112">
        <f t="shared" ref="H23:J23" si="41">SUM(H51,H79,H107)</f>
        <v>1000000</v>
      </c>
      <c r="I23" s="109">
        <f t="shared" si="41"/>
        <v>4934940</v>
      </c>
      <c r="J23" s="109">
        <f t="shared" si="41"/>
        <v>1046606629.6970223</v>
      </c>
      <c r="K23" s="112">
        <f t="shared" si="13"/>
        <v>213095795.83703044</v>
      </c>
      <c r="L23" s="41">
        <f t="shared" si="4"/>
        <v>101897362.42189272</v>
      </c>
      <c r="M23" s="41">
        <f>RECs!AN26</f>
        <v>105889965.6840241</v>
      </c>
      <c r="N23" s="41">
        <f t="shared" si="5"/>
        <v>0</v>
      </c>
      <c r="O23" s="55"/>
      <c r="P23" s="109">
        <f t="shared" ref="P23:Y23" si="42">SUM(P51,P79,P107)</f>
        <v>-24105418844.564892</v>
      </c>
      <c r="Q23" s="109">
        <f t="shared" si="42"/>
        <v>1046606629.6970223</v>
      </c>
      <c r="R23" s="109">
        <f t="shared" si="42"/>
        <v>1339589843.4270918</v>
      </c>
      <c r="S23" s="109">
        <f t="shared" si="42"/>
        <v>-23058812214.86787</v>
      </c>
      <c r="T23" s="47">
        <f t="shared" si="7"/>
        <v>0</v>
      </c>
      <c r="U23" s="109">
        <f t="shared" si="42"/>
        <v>644581989.04565251</v>
      </c>
      <c r="V23" s="109">
        <f t="shared" si="42"/>
        <v>4228904841.0959721</v>
      </c>
      <c r="W23" s="109">
        <f t="shared" si="42"/>
        <v>39057539.586099215</v>
      </c>
      <c r="X23" s="109">
        <f t="shared" si="42"/>
        <v>4912544369.7277231</v>
      </c>
      <c r="Y23" s="109">
        <f t="shared" si="42"/>
        <v>-27971356584.595596</v>
      </c>
    </row>
    <row r="24" spans="2:25" ht="12" x14ac:dyDescent="0.25">
      <c r="B24" s="19" t="s">
        <v>78</v>
      </c>
      <c r="C24" s="19" t="s">
        <v>37</v>
      </c>
      <c r="D24" s="40">
        <v>0.48896645931063754</v>
      </c>
      <c r="E24" s="112">
        <f t="shared" si="2"/>
        <v>216578439.18765157</v>
      </c>
      <c r="F24" s="98"/>
      <c r="G24" s="98"/>
      <c r="H24" s="112">
        <f t="shared" ref="H24:J24" si="43">SUM(H52,H80,H108)</f>
        <v>1000000</v>
      </c>
      <c r="I24" s="109">
        <f t="shared" si="43"/>
        <v>4934940</v>
      </c>
      <c r="J24" s="109">
        <f t="shared" si="43"/>
        <v>1060409280.6902742</v>
      </c>
      <c r="K24" s="112">
        <f t="shared" si="13"/>
        <v>215843340.9789879</v>
      </c>
      <c r="L24" s="41">
        <f t="shared" si="4"/>
        <v>105540154.20427436</v>
      </c>
      <c r="M24" s="41">
        <f>RECs!AN27</f>
        <v>109613600.53983147</v>
      </c>
      <c r="N24" s="41">
        <f t="shared" si="5"/>
        <v>0</v>
      </c>
      <c r="O24" s="55"/>
      <c r="P24" s="109">
        <f t="shared" ref="P24:Y24" si="44">SUM(P52,P80,P108)</f>
        <v>-27971356584.595596</v>
      </c>
      <c r="Q24" s="109">
        <f t="shared" si="44"/>
        <v>1060409280.6902742</v>
      </c>
      <c r="R24" s="109">
        <f t="shared" si="44"/>
        <v>1353392494.4203436</v>
      </c>
      <c r="S24" s="109">
        <f t="shared" si="44"/>
        <v>-26910947303.905319</v>
      </c>
      <c r="T24" s="47">
        <f t="shared" si="7"/>
        <v>0</v>
      </c>
      <c r="U24" s="109">
        <f t="shared" si="44"/>
        <v>641734003.71217906</v>
      </c>
      <c r="V24" s="109">
        <f t="shared" si="44"/>
        <v>4613363280.7540913</v>
      </c>
      <c r="W24" s="109">
        <f t="shared" si="44"/>
        <v>40033978.075751685</v>
      </c>
      <c r="X24" s="109">
        <f t="shared" si="44"/>
        <v>5295131262.5420218</v>
      </c>
      <c r="Y24" s="109">
        <f t="shared" si="44"/>
        <v>-32206078566.447342</v>
      </c>
    </row>
    <row r="25" spans="2:25" ht="12" x14ac:dyDescent="0.25">
      <c r="B25" s="19" t="s">
        <v>78</v>
      </c>
      <c r="C25" s="19" t="s">
        <v>38</v>
      </c>
      <c r="D25" s="40">
        <v>0.50000008525827411</v>
      </c>
      <c r="E25" s="112">
        <f t="shared" si="2"/>
        <v>217477386.88652667</v>
      </c>
      <c r="F25" s="98"/>
      <c r="G25" s="98"/>
      <c r="H25" s="112">
        <f t="shared" ref="H25:J25" si="45">SUM(H53,H81,H109)</f>
        <v>1000000</v>
      </c>
      <c r="I25" s="109">
        <f t="shared" si="45"/>
        <v>4934940</v>
      </c>
      <c r="J25" s="109">
        <f t="shared" si="45"/>
        <v>1064099909.0005603</v>
      </c>
      <c r="K25" s="112">
        <f t="shared" si="13"/>
        <v>216578439.18765157</v>
      </c>
      <c r="L25" s="41">
        <f t="shared" si="4"/>
        <v>108289238.05892973</v>
      </c>
      <c r="M25" s="41">
        <f>RECs!AN28</f>
        <v>112338121.03255612</v>
      </c>
      <c r="N25" s="41">
        <f t="shared" si="5"/>
        <v>0</v>
      </c>
      <c r="O25" s="55"/>
      <c r="P25" s="109">
        <f t="shared" ref="P25:Y25" si="46">SUM(P53,P81,P109)</f>
        <v>-32206078566.447342</v>
      </c>
      <c r="Q25" s="109">
        <f t="shared" si="46"/>
        <v>1064099909.0005603</v>
      </c>
      <c r="R25" s="109">
        <f t="shared" si="46"/>
        <v>1357083122.7306302</v>
      </c>
      <c r="S25" s="109">
        <f t="shared" si="46"/>
        <v>-31141978657.446781</v>
      </c>
      <c r="T25" s="47">
        <f t="shared" si="7"/>
        <v>0</v>
      </c>
      <c r="U25" s="109">
        <f t="shared" si="46"/>
        <v>636173835.66717207</v>
      </c>
      <c r="V25" s="109">
        <f t="shared" si="46"/>
        <v>4937525363.80266</v>
      </c>
      <c r="W25" s="109">
        <f t="shared" si="46"/>
        <v>41034827.527645484</v>
      </c>
      <c r="X25" s="109">
        <f t="shared" si="46"/>
        <v>5614734026.9974775</v>
      </c>
      <c r="Y25" s="183">
        <f t="shared" si="46"/>
        <v>-36756712684.44426</v>
      </c>
    </row>
    <row r="26" spans="2:25" ht="12" x14ac:dyDescent="0.25">
      <c r="B26" s="19" t="s">
        <v>78</v>
      </c>
      <c r="C26" s="19" t="s">
        <v>39</v>
      </c>
      <c r="D26" s="40">
        <v>0.5</v>
      </c>
      <c r="E26" s="112">
        <f t="shared" si="2"/>
        <v>217968425.93926078</v>
      </c>
      <c r="F26" s="98"/>
      <c r="G26" s="98"/>
      <c r="H26" s="112">
        <f t="shared" ref="H26:J26" si="47">SUM(H54,H82,H110)</f>
        <v>1000000</v>
      </c>
      <c r="I26" s="109">
        <f t="shared" si="47"/>
        <v>4934940</v>
      </c>
      <c r="J26" s="109">
        <f t="shared" si="47"/>
        <v>1068614059.4831471</v>
      </c>
      <c r="K26" s="112">
        <f t="shared" si="13"/>
        <v>217477386.88652667</v>
      </c>
      <c r="L26" s="41">
        <f t="shared" si="4"/>
        <v>108738693.44326334</v>
      </c>
      <c r="M26" s="41">
        <f>RECs!AN29</f>
        <v>115338652.02157487</v>
      </c>
      <c r="N26" s="41">
        <f t="shared" si="5"/>
        <v>0</v>
      </c>
      <c r="O26" s="55"/>
      <c r="P26" s="109">
        <f t="shared" ref="P26:Y26" si="48">SUM(P54,P82,P110)</f>
        <v>-36756712684.44426</v>
      </c>
      <c r="Q26" s="109">
        <f t="shared" si="48"/>
        <v>1068614059.4831471</v>
      </c>
      <c r="R26" s="109">
        <f t="shared" si="48"/>
        <v>1361597273.213217</v>
      </c>
      <c r="S26" s="109">
        <f t="shared" si="48"/>
        <v>-35688098624.961113</v>
      </c>
      <c r="T26" s="47">
        <f t="shared" si="7"/>
        <v>0</v>
      </c>
      <c r="U26" s="109">
        <f t="shared" si="48"/>
        <v>631018781.56318283</v>
      </c>
      <c r="V26" s="109">
        <f t="shared" si="48"/>
        <v>5197508260.8378563</v>
      </c>
      <c r="W26" s="109">
        <f t="shared" si="48"/>
        <v>42060698.215836622</v>
      </c>
      <c r="X26" s="109">
        <f t="shared" si="48"/>
        <v>5870587740.6168756</v>
      </c>
      <c r="Y26" s="109">
        <f t="shared" si="48"/>
        <v>-41558686365.577988</v>
      </c>
    </row>
    <row r="27" spans="2:25" ht="12" x14ac:dyDescent="0.25">
      <c r="B27" s="19" t="s">
        <v>78</v>
      </c>
      <c r="C27" s="19" t="s">
        <v>40</v>
      </c>
      <c r="D27" s="40">
        <v>0.5</v>
      </c>
      <c r="E27" s="112">
        <f t="shared" si="2"/>
        <v>218464673.09961012</v>
      </c>
      <c r="F27" s="98"/>
      <c r="G27" s="98"/>
      <c r="H27" s="112">
        <f t="shared" ref="H27:J27" si="49">SUM(H55,H83,H111)</f>
        <v>1000000</v>
      </c>
      <c r="I27" s="109">
        <f t="shared" si="49"/>
        <v>4934940</v>
      </c>
      <c r="J27" s="109">
        <f t="shared" si="49"/>
        <v>1071078271.7297844</v>
      </c>
      <c r="K27" s="112">
        <f t="shared" si="13"/>
        <v>217968425.93926078</v>
      </c>
      <c r="L27" s="41">
        <f t="shared" si="4"/>
        <v>108984212.96963039</v>
      </c>
      <c r="M27" s="41">
        <f>RECs!AN30</f>
        <v>117395834.17438501</v>
      </c>
      <c r="N27" s="41">
        <f t="shared" si="5"/>
        <v>0</v>
      </c>
      <c r="O27" s="55"/>
      <c r="P27" s="109">
        <f t="shared" ref="P27:Y27" si="50">SUM(P55,P83,P111)</f>
        <v>-41558686365.577988</v>
      </c>
      <c r="Q27" s="109">
        <f>SUM(Q55,Q83,Q111)</f>
        <v>1071078271.7297844</v>
      </c>
      <c r="R27" s="109">
        <f t="shared" ref="R27" si="51">SUM(R55,R83,R111)</f>
        <v>1364061485.4598541</v>
      </c>
      <c r="S27" s="109">
        <f t="shared" si="50"/>
        <v>-40487608093.848206</v>
      </c>
      <c r="T27" s="47">
        <f t="shared" si="7"/>
        <v>0</v>
      </c>
      <c r="U27" s="109">
        <f t="shared" si="50"/>
        <v>626787538.96547222</v>
      </c>
      <c r="V27" s="109">
        <f t="shared" si="50"/>
        <v>5381136555.8108673</v>
      </c>
      <c r="W27" s="109">
        <f t="shared" si="50"/>
        <v>43112215.671232536</v>
      </c>
      <c r="X27" s="109">
        <f t="shared" si="50"/>
        <v>6051036310.4475727</v>
      </c>
      <c r="Y27" s="109">
        <f t="shared" si="50"/>
        <v>-46538644404.295776</v>
      </c>
    </row>
    <row r="28" spans="2:25" ht="12" x14ac:dyDescent="0.25">
      <c r="B28" s="19" t="s">
        <v>78</v>
      </c>
      <c r="C28" s="19" t="s">
        <v>41</v>
      </c>
      <c r="D28" s="40">
        <v>0.5</v>
      </c>
      <c r="E28" s="112">
        <f t="shared" si="2"/>
        <v>218966199.64744285</v>
      </c>
      <c r="F28" s="98"/>
      <c r="G28" s="98"/>
      <c r="H28" s="112">
        <f t="shared" ref="H28:J28" si="52">SUM(H56,H84,H112)</f>
        <v>1000000</v>
      </c>
      <c r="I28" s="109">
        <f t="shared" si="52"/>
        <v>4934940</v>
      </c>
      <c r="J28" s="109">
        <f t="shared" si="52"/>
        <v>1073568896.6466408</v>
      </c>
      <c r="K28" s="112">
        <f t="shared" si="13"/>
        <v>218464673.09961012</v>
      </c>
      <c r="L28" s="41">
        <f t="shared" si="4"/>
        <v>109232336.54980506</v>
      </c>
      <c r="M28" s="41">
        <f>RECs!AN31</f>
        <v>115302259.02155809</v>
      </c>
      <c r="N28" s="41">
        <f t="shared" si="5"/>
        <v>0</v>
      </c>
      <c r="O28" s="55"/>
      <c r="P28" s="109">
        <f t="shared" ref="P28:Y28" si="53">SUM(P56,P84,P112)</f>
        <v>-46538644404.295776</v>
      </c>
      <c r="Q28" s="109">
        <f t="shared" si="53"/>
        <v>1073568896.6466408</v>
      </c>
      <c r="R28" s="109">
        <f t="shared" si="53"/>
        <v>1366552110.3767104</v>
      </c>
      <c r="S28" s="109">
        <f t="shared" si="53"/>
        <v>-45465075507.649139</v>
      </c>
      <c r="T28" s="47">
        <f t="shared" si="7"/>
        <v>0</v>
      </c>
      <c r="U28" s="109">
        <f t="shared" si="53"/>
        <v>614066828.75607312</v>
      </c>
      <c r="V28" s="109">
        <f t="shared" si="53"/>
        <v>5443739649.9735546</v>
      </c>
      <c r="W28" s="109">
        <f t="shared" si="53"/>
        <v>44190021.063013352</v>
      </c>
      <c r="X28" s="109">
        <f t="shared" si="53"/>
        <v>6101996499.7926407</v>
      </c>
      <c r="Y28" s="109">
        <f t="shared" si="53"/>
        <v>-51567072007.441765</v>
      </c>
    </row>
    <row r="29" spans="2:25" ht="12" x14ac:dyDescent="0.25">
      <c r="B29" s="19" t="s">
        <v>78</v>
      </c>
      <c r="C29" s="19" t="s">
        <v>42</v>
      </c>
      <c r="D29" s="40">
        <v>0.5</v>
      </c>
      <c r="E29" s="112">
        <f t="shared" si="2"/>
        <v>219863756.90404806</v>
      </c>
      <c r="F29" s="98"/>
      <c r="G29" s="98"/>
      <c r="H29" s="112">
        <f t="shared" ref="H29:J29" si="54">SUM(H57,H85,H113)</f>
        <v>1000000</v>
      </c>
      <c r="I29" s="109">
        <f t="shared" si="54"/>
        <v>4934940</v>
      </c>
      <c r="J29" s="109">
        <f t="shared" si="54"/>
        <v>1076086279.6677756</v>
      </c>
      <c r="K29" s="112">
        <f t="shared" si="13"/>
        <v>218966199.64744285</v>
      </c>
      <c r="L29" s="41">
        <f t="shared" si="4"/>
        <v>109483099.82372142</v>
      </c>
      <c r="M29" s="41">
        <f>RECs!AN32</f>
        <v>113236326.90017758</v>
      </c>
      <c r="N29" s="41">
        <f t="shared" si="5"/>
        <v>0</v>
      </c>
      <c r="O29" s="55"/>
      <c r="P29" s="109">
        <f t="shared" ref="P29:Y29" si="55">SUM(P57,P85,P113)</f>
        <v>-51567072007.441765</v>
      </c>
      <c r="Q29" s="109">
        <f t="shared" si="55"/>
        <v>1076086279.6677756</v>
      </c>
      <c r="R29" s="109">
        <f t="shared" si="55"/>
        <v>1369069493.3978453</v>
      </c>
      <c r="S29" s="109">
        <f t="shared" si="55"/>
        <v>-50490985727.774002</v>
      </c>
      <c r="T29" s="47">
        <f t="shared" si="7"/>
        <v>0</v>
      </c>
      <c r="U29" s="109">
        <f t="shared" si="55"/>
        <v>577884807.06918216</v>
      </c>
      <c r="V29" s="109">
        <f t="shared" si="55"/>
        <v>5358475718.2157021</v>
      </c>
      <c r="W29" s="109">
        <f t="shared" si="55"/>
        <v>45294771.589588687</v>
      </c>
      <c r="X29" s="109">
        <f t="shared" si="55"/>
        <v>5981655296.8744726</v>
      </c>
      <c r="Y29" s="109">
        <f t="shared" si="55"/>
        <v>-56472641024.648468</v>
      </c>
    </row>
    <row r="30" spans="2:25" ht="12" x14ac:dyDescent="0.25">
      <c r="B30" s="19" t="s">
        <v>78</v>
      </c>
      <c r="C30" s="19" t="s">
        <v>43</v>
      </c>
      <c r="D30" s="40">
        <v>0.5</v>
      </c>
      <c r="E30" s="112">
        <f t="shared" si="2"/>
        <v>220396857.51482281</v>
      </c>
      <c r="F30" s="98"/>
      <c r="G30" s="98"/>
      <c r="H30" s="112">
        <f t="shared" ref="H30:J30" si="56">SUM(H58,H86,H114)</f>
        <v>1000000</v>
      </c>
      <c r="I30" s="109">
        <f t="shared" si="56"/>
        <v>4934940</v>
      </c>
      <c r="J30" s="109">
        <f t="shared" si="56"/>
        <v>1080593797.5183849</v>
      </c>
      <c r="K30" s="112">
        <f t="shared" si="13"/>
        <v>219863756.90404806</v>
      </c>
      <c r="L30" s="41">
        <f t="shared" si="4"/>
        <v>109931878.45202403</v>
      </c>
      <c r="M30" s="41">
        <f>RECs!AN33</f>
        <v>111169415.49873097</v>
      </c>
      <c r="N30" s="41">
        <f t="shared" si="5"/>
        <v>0</v>
      </c>
      <c r="O30" s="55"/>
      <c r="P30" s="109">
        <f t="shared" ref="P30:X30" si="57">SUM(P58,P86,P114)</f>
        <v>-56472641024.648468</v>
      </c>
      <c r="Q30" s="109">
        <f t="shared" si="57"/>
        <v>1080593797.5183849</v>
      </c>
      <c r="R30" s="109">
        <f t="shared" si="57"/>
        <v>1373577011.2484543</v>
      </c>
      <c r="S30" s="109">
        <f t="shared" si="57"/>
        <v>-55392047227.130081</v>
      </c>
      <c r="T30" s="47">
        <f t="shared" si="7"/>
        <v>0</v>
      </c>
      <c r="U30" s="109">
        <f t="shared" si="57"/>
        <v>500703727.65907568</v>
      </c>
      <c r="V30" s="109">
        <f t="shared" si="57"/>
        <v>5378572023.1607656</v>
      </c>
      <c r="W30" s="109">
        <f t="shared" si="57"/>
        <v>46427140.8793284</v>
      </c>
      <c r="X30" s="109">
        <f t="shared" si="57"/>
        <v>5925702891.6991701</v>
      </c>
      <c r="Y30" s="109">
        <f>SUM(Y58,Y86,Y114)</f>
        <v>-61317750118.829254</v>
      </c>
    </row>
    <row r="31" spans="2:25" x14ac:dyDescent="0.25">
      <c r="E31" s="92"/>
      <c r="F31" s="92"/>
      <c r="G31" s="95"/>
    </row>
    <row r="32" spans="2:25" ht="12" x14ac:dyDescent="0.25">
      <c r="E32" s="92"/>
      <c r="F32" s="95"/>
      <c r="G32" s="95"/>
      <c r="P32" s="322"/>
      <c r="Y32" s="100"/>
    </row>
    <row r="33" spans="2:25" ht="12" x14ac:dyDescent="0.25">
      <c r="B33" s="19" t="s">
        <v>44</v>
      </c>
      <c r="C33" s="19" t="s">
        <v>94</v>
      </c>
      <c r="D33" s="97">
        <f>D5</f>
        <v>0.17500000000000004</v>
      </c>
      <c r="E33" s="37">
        <v>35620834.881999999</v>
      </c>
      <c r="F33" s="98">
        <f>INDEX('Scenario Dashboard'!$L$18:$N$43,MATCH('RPS Balance'!$C33,'Scenario Dashboard'!$K$18:$K$43,0),MATCH('RPS Balance'!$B33,'Scenario Dashboard'!$L$16:$N$16,0))</f>
        <v>1.8053999999999999</v>
      </c>
      <c r="G33" s="96">
        <v>0</v>
      </c>
      <c r="H33" s="21"/>
      <c r="I33" s="50">
        <f>G33*H33</f>
        <v>0</v>
      </c>
      <c r="J33" s="57">
        <f>J34</f>
        <v>64309855.295962796</v>
      </c>
      <c r="K33" s="50"/>
      <c r="L33" s="41"/>
      <c r="M33" s="41"/>
      <c r="N33" s="41"/>
      <c r="P33" s="57">
        <f>J33+INDEX('General Inputs'!$D$15:$D$17,MATCH('RPS Balance'!$B33,'General Inputs'!$B$15:$B$17,0))</f>
        <v>87829264.295962796</v>
      </c>
      <c r="Q33" s="47">
        <f>J33</f>
        <v>64309855.295962796</v>
      </c>
      <c r="R33" s="47">
        <f>Q33+$P$33</f>
        <v>152139119.59192559</v>
      </c>
      <c r="S33" s="47">
        <f>P33+Q33</f>
        <v>152139119.59192559</v>
      </c>
      <c r="T33" s="47"/>
      <c r="U33" s="47">
        <f>'REC Spending'!AE36</f>
        <v>68519715.980178386</v>
      </c>
      <c r="V33" s="47">
        <f>'REC Spending'!AF36</f>
        <v>0</v>
      </c>
      <c r="W33" s="47">
        <f>'REC Spending'!AG36</f>
        <v>1956947.0137069982</v>
      </c>
      <c r="X33" s="50">
        <f>'REC Spending'!AH36</f>
        <v>70476662.993885383</v>
      </c>
      <c r="Y33" s="47">
        <f>S33-X33</f>
        <v>81662456.598040208</v>
      </c>
    </row>
    <row r="34" spans="2:25" ht="12" x14ac:dyDescent="0.25">
      <c r="B34" s="19" t="s">
        <v>44</v>
      </c>
      <c r="C34" s="19" t="s">
        <v>95</v>
      </c>
      <c r="D34" s="97">
        <f t="shared" ref="D34:D58" si="58">D6</f>
        <v>0.19000000000000006</v>
      </c>
      <c r="E34" s="37">
        <v>35458611</v>
      </c>
      <c r="F34" s="98">
        <f>INDEX('Scenario Dashboard'!$L$18:$N$43,MATCH('RPS Balance'!$C34,'Scenario Dashboard'!$K$18:$K$43,0),MATCH('RPS Balance'!$B34,'Scenario Dashboard'!$L$16:$N$16,0))</f>
        <v>3.652133333333333</v>
      </c>
      <c r="G34" s="96">
        <v>0</v>
      </c>
      <c r="H34" s="21"/>
      <c r="I34" s="50">
        <f t="shared" ref="I34:I58" si="59">G34*H34</f>
        <v>0</v>
      </c>
      <c r="J34" s="50">
        <f>E33*F33-I33</f>
        <v>64309855.295962796</v>
      </c>
      <c r="K34" s="123">
        <f>E33</f>
        <v>35620834.881999999</v>
      </c>
      <c r="L34" s="41"/>
      <c r="M34" s="41"/>
      <c r="N34" s="41"/>
      <c r="P34" s="47">
        <f>Y33</f>
        <v>81662456.598040208</v>
      </c>
      <c r="Q34" s="47">
        <f t="shared" ref="Q34:Q58" si="60">J34</f>
        <v>64309855.295962796</v>
      </c>
      <c r="R34" s="47">
        <f t="shared" ref="R34:R58" si="61">Q34+$P$33</f>
        <v>152139119.59192559</v>
      </c>
      <c r="S34" s="47">
        <f t="shared" ref="S34:S58" si="62">P34+Q34</f>
        <v>145972311.894003</v>
      </c>
      <c r="T34" s="47"/>
      <c r="U34" s="47">
        <f>'REC Spending'!AE37</f>
        <v>77730880.787348121</v>
      </c>
      <c r="V34" s="47">
        <f>'REC Spending'!AF37</f>
        <v>0</v>
      </c>
      <c r="W34" s="47">
        <f>'REC Spending'!AG37</f>
        <v>1956947.0137069982</v>
      </c>
      <c r="X34" s="50">
        <f>'REC Spending'!AH37</f>
        <v>79687827.801055118</v>
      </c>
      <c r="Y34" s="47">
        <f t="shared" ref="Y34:Y58" si="63">S34-X34</f>
        <v>66284484.092947885</v>
      </c>
    </row>
    <row r="35" spans="2:25" ht="12" x14ac:dyDescent="0.25">
      <c r="B35" s="19" t="s">
        <v>44</v>
      </c>
      <c r="C35" s="19" t="s">
        <v>20</v>
      </c>
      <c r="D35" s="97">
        <f t="shared" si="58"/>
        <v>0.20500000000000007</v>
      </c>
      <c r="E35" s="37">
        <v>35074493</v>
      </c>
      <c r="F35" s="98">
        <f>INDEX('Scenario Dashboard'!$L$18:$N$43,MATCH('RPS Balance'!$C35,'Scenario Dashboard'!$K$18:$K$43,0),MATCH('RPS Balance'!$B35,'Scenario Dashboard'!$L$16:$N$16,0))</f>
        <v>4.5754999999999999</v>
      </c>
      <c r="G35" s="96">
        <v>0</v>
      </c>
      <c r="H35" s="21"/>
      <c r="I35" s="50">
        <f t="shared" si="59"/>
        <v>0</v>
      </c>
      <c r="J35" s="50">
        <f t="shared" ref="J35:J58" si="64">E34*F34-I34</f>
        <v>129499575.18679999</v>
      </c>
      <c r="K35" s="123">
        <f t="shared" ref="K35:K58" si="65">E34</f>
        <v>35458611</v>
      </c>
      <c r="L35" s="41"/>
      <c r="M35" s="41"/>
      <c r="N35" s="41"/>
      <c r="P35" s="47">
        <f t="shared" ref="P35:P58" si="66">Y34</f>
        <v>66284484.092947885</v>
      </c>
      <c r="Q35" s="47">
        <f t="shared" si="60"/>
        <v>129499575.18679999</v>
      </c>
      <c r="R35" s="47">
        <f t="shared" si="61"/>
        <v>217328839.48276278</v>
      </c>
      <c r="S35" s="47">
        <f t="shared" si="62"/>
        <v>195784059.27974787</v>
      </c>
      <c r="T35" s="47"/>
      <c r="U35" s="47">
        <f>'REC Spending'!AE38</f>
        <v>87787212.995869815</v>
      </c>
      <c r="V35" s="47">
        <f>'REC Spending'!AF38</f>
        <v>0</v>
      </c>
      <c r="W35" s="47">
        <f>'REC Spending'!AG38</f>
        <v>4560842.5424999995</v>
      </c>
      <c r="X35" s="50">
        <f>'REC Spending'!AH38</f>
        <v>92348055.53836982</v>
      </c>
      <c r="Y35" s="47">
        <f t="shared" si="63"/>
        <v>103436003.74137805</v>
      </c>
    </row>
    <row r="36" spans="2:25" ht="12" x14ac:dyDescent="0.25">
      <c r="B36" s="19" t="s">
        <v>44</v>
      </c>
      <c r="C36" s="19" t="s">
        <v>21</v>
      </c>
      <c r="D36" s="97">
        <f t="shared" si="58"/>
        <v>0.22000000000000008</v>
      </c>
      <c r="E36" s="37">
        <v>34318518.792809002</v>
      </c>
      <c r="F36" s="98">
        <f>INDEX('Scenario Dashboard'!$L$18:$N$43,MATCH('RPS Balance'!$C36,'Scenario Dashboard'!$K$18:$K$43,0),MATCH('RPS Balance'!$B36,'Scenario Dashboard'!$L$16:$N$16,0))</f>
        <v>4.5754999999999999</v>
      </c>
      <c r="G36" s="96">
        <v>0.31391599999999997</v>
      </c>
      <c r="H36" s="21">
        <v>200000</v>
      </c>
      <c r="I36" s="50">
        <f t="shared" si="59"/>
        <v>62783.199999999997</v>
      </c>
      <c r="J36" s="50">
        <f t="shared" si="64"/>
        <v>160483342.72150001</v>
      </c>
      <c r="K36" s="123">
        <f t="shared" si="65"/>
        <v>35074493</v>
      </c>
      <c r="L36" s="41"/>
      <c r="M36" s="41"/>
      <c r="N36" s="41"/>
      <c r="P36" s="47">
        <f t="shared" si="66"/>
        <v>103436003.74137805</v>
      </c>
      <c r="Q36" s="47">
        <f t="shared" si="60"/>
        <v>160483342.72150001</v>
      </c>
      <c r="R36" s="47">
        <f t="shared" si="61"/>
        <v>248312607.01746279</v>
      </c>
      <c r="S36" s="47">
        <f t="shared" si="62"/>
        <v>263919346.46287805</v>
      </c>
      <c r="T36" s="47"/>
      <c r="U36" s="47">
        <f>'REC Spending'!AE39</f>
        <v>110264796.28382638</v>
      </c>
      <c r="V36" s="47">
        <f>'REC Spending'!AF39</f>
        <v>0</v>
      </c>
      <c r="W36" s="47">
        <f>'REC Spending'!AG39</f>
        <v>4995533.6611799998</v>
      </c>
      <c r="X36" s="50">
        <f>'REC Spending'!AH39</f>
        <v>115260329.94500639</v>
      </c>
      <c r="Y36" s="47">
        <f t="shared" si="63"/>
        <v>148659016.51787168</v>
      </c>
    </row>
    <row r="37" spans="2:25" ht="12" x14ac:dyDescent="0.25">
      <c r="B37" s="19" t="s">
        <v>44</v>
      </c>
      <c r="C37" s="19" t="s">
        <v>22</v>
      </c>
      <c r="D37" s="97">
        <f t="shared" si="58"/>
        <v>0.2350000000000001</v>
      </c>
      <c r="E37" s="37">
        <v>33963264.598822832</v>
      </c>
      <c r="F37" s="98">
        <f>INDEX('Scenario Dashboard'!$L$18:$N$43,MATCH('RPS Balance'!$C37,'Scenario Dashboard'!$K$18:$K$43,0),MATCH('RPS Balance'!$B37,'Scenario Dashboard'!$L$16:$N$16,0))</f>
        <v>4.5754999999999999</v>
      </c>
      <c r="G37" s="96">
        <v>0.27900000000000003</v>
      </c>
      <c r="H37" s="21">
        <v>200000</v>
      </c>
      <c r="I37" s="50">
        <f t="shared" si="59"/>
        <v>55800.000000000007</v>
      </c>
      <c r="J37" s="50">
        <f t="shared" si="64"/>
        <v>156961599.53649759</v>
      </c>
      <c r="K37" s="123">
        <f t="shared" si="65"/>
        <v>34318518.792809002</v>
      </c>
      <c r="L37" s="41"/>
      <c r="M37" s="41"/>
      <c r="N37" s="41"/>
      <c r="P37" s="47">
        <f t="shared" si="66"/>
        <v>148659016.51787168</v>
      </c>
      <c r="Q37" s="47">
        <f t="shared" si="60"/>
        <v>156961599.53649759</v>
      </c>
      <c r="R37" s="47">
        <f t="shared" si="61"/>
        <v>244790863.8324604</v>
      </c>
      <c r="S37" s="47">
        <f t="shared" si="62"/>
        <v>305620616.05436927</v>
      </c>
      <c r="T37" s="47"/>
      <c r="U37" s="47">
        <f>'REC Spending'!AE40</f>
        <v>109061414.51965849</v>
      </c>
      <c r="V37" s="47">
        <f>'REC Spending'!AF40</f>
        <v>0</v>
      </c>
      <c r="W37" s="47">
        <f>'REC Spending'!AG40</f>
        <v>6831542.3840999994</v>
      </c>
      <c r="X37" s="50">
        <f>'REC Spending'!AH40</f>
        <v>115892956.9037585</v>
      </c>
      <c r="Y37" s="47">
        <f t="shared" si="63"/>
        <v>189727659.15061077</v>
      </c>
    </row>
    <row r="38" spans="2:25" ht="12" x14ac:dyDescent="0.25">
      <c r="B38" s="19" t="s">
        <v>44</v>
      </c>
      <c r="C38" s="19" t="s">
        <v>23</v>
      </c>
      <c r="D38" s="97">
        <f t="shared" si="58"/>
        <v>0.25000000000000011</v>
      </c>
      <c r="E38" s="37">
        <v>33148972.924534831</v>
      </c>
      <c r="F38" s="98">
        <f>INDEX('Scenario Dashboard'!$L$18:$N$43,MATCH('RPS Balance'!$C38,'Scenario Dashboard'!$K$18:$K$43,0),MATCH('RPS Balance'!$B38,'Scenario Dashboard'!$L$16:$N$16,0))</f>
        <v>4.5754999999999999</v>
      </c>
      <c r="G38" s="96">
        <v>0.3644502098045031</v>
      </c>
      <c r="H38" s="21">
        <v>300000</v>
      </c>
      <c r="I38" s="50">
        <f>G38*H38</f>
        <v>109335.06294135093</v>
      </c>
      <c r="J38" s="50">
        <f t="shared" si="64"/>
        <v>155343117.17191386</v>
      </c>
      <c r="K38" s="123">
        <f t="shared" si="65"/>
        <v>33963264.598822832</v>
      </c>
      <c r="L38" s="41"/>
      <c r="M38" s="41"/>
      <c r="N38" s="41"/>
      <c r="P38" s="57">
        <f>'General Inputs'!$D$27</f>
        <v>323362188</v>
      </c>
      <c r="Q38" s="47">
        <f t="shared" si="60"/>
        <v>155343117.17191386</v>
      </c>
      <c r="R38" s="47">
        <f t="shared" si="61"/>
        <v>243172381.46787667</v>
      </c>
      <c r="S38" s="47">
        <f t="shared" si="62"/>
        <v>478705305.17191386</v>
      </c>
      <c r="T38" s="47"/>
      <c r="U38" s="47">
        <f>'REC Spending'!AE41</f>
        <v>97466393.316366553</v>
      </c>
      <c r="V38" s="47">
        <f>'REC Spending'!AF41</f>
        <v>33522432.089343429</v>
      </c>
      <c r="W38" s="47">
        <f>'REC Spending'!AG41</f>
        <v>7314299.9999999991</v>
      </c>
      <c r="X38" s="50">
        <f>'REC Spending'!AH41</f>
        <v>138303125.40570998</v>
      </c>
      <c r="Y38" s="47">
        <f t="shared" si="63"/>
        <v>340402179.76620388</v>
      </c>
    </row>
    <row r="39" spans="2:25" ht="12" x14ac:dyDescent="0.25">
      <c r="B39" s="19" t="s">
        <v>44</v>
      </c>
      <c r="C39" s="19" t="s">
        <v>24</v>
      </c>
      <c r="D39" s="97">
        <f t="shared" si="58"/>
        <v>0.28000000000000003</v>
      </c>
      <c r="E39" s="37">
        <v>33772219.816309474</v>
      </c>
      <c r="F39" s="98">
        <f>INDEX('Scenario Dashboard'!$L$18:$N$43,MATCH('RPS Balance'!$C39,'Scenario Dashboard'!$K$18:$K$43,0),MATCH('RPS Balance'!$B39,'Scenario Dashboard'!$L$16:$N$16,0))</f>
        <v>4.5754999999999999</v>
      </c>
      <c r="G39" s="96">
        <v>0.65626707837117693</v>
      </c>
      <c r="H39" s="21">
        <v>200000</v>
      </c>
      <c r="I39" s="50">
        <f t="shared" si="59"/>
        <v>131253.41567423538</v>
      </c>
      <c r="J39" s="50">
        <f t="shared" si="64"/>
        <v>151563790.55326778</v>
      </c>
      <c r="K39" s="123">
        <f t="shared" si="65"/>
        <v>33148972.924534831</v>
      </c>
      <c r="L39" s="41"/>
      <c r="M39" s="41"/>
      <c r="N39" s="41"/>
      <c r="P39" s="47">
        <f t="shared" si="66"/>
        <v>340402179.76620388</v>
      </c>
      <c r="Q39" s="47">
        <f>J39</f>
        <v>151563790.55326778</v>
      </c>
      <c r="R39" s="47">
        <f t="shared" si="61"/>
        <v>239393054.84923059</v>
      </c>
      <c r="S39" s="47">
        <f t="shared" si="62"/>
        <v>491965970.31947166</v>
      </c>
      <c r="T39" s="47"/>
      <c r="U39" s="47">
        <f>'REC Spending'!AE42</f>
        <v>138527380.41078889</v>
      </c>
      <c r="V39" s="47">
        <f>'REC Spending'!AF42</f>
        <v>102076639.74243809</v>
      </c>
      <c r="W39" s="47">
        <f>'REC Spending'!AG42</f>
        <v>7923746.0549027212</v>
      </c>
      <c r="X39" s="50">
        <f>'REC Spending'!AH42</f>
        <v>248527766.2081297</v>
      </c>
      <c r="Y39" s="47">
        <f t="shared" si="63"/>
        <v>243438204.11134195</v>
      </c>
    </row>
    <row r="40" spans="2:25" ht="12" x14ac:dyDescent="0.25">
      <c r="B40" s="19" t="s">
        <v>44</v>
      </c>
      <c r="C40" s="19" t="s">
        <v>25</v>
      </c>
      <c r="D40" s="97">
        <f t="shared" si="58"/>
        <v>0.31</v>
      </c>
      <c r="E40" s="37">
        <v>38243717.577435941</v>
      </c>
      <c r="F40" s="98">
        <f>INDEX('Scenario Dashboard'!$L$18:$N$43,MATCH('RPS Balance'!$C40,'Scenario Dashboard'!$K$18:$K$43,0),MATCH('RPS Balance'!$B40,'Scenario Dashboard'!$L$16:$N$16,0))</f>
        <v>4.5754999999999999</v>
      </c>
      <c r="G40" s="96">
        <v>1.2633157033975717</v>
      </c>
      <c r="H40" s="21">
        <v>200000</v>
      </c>
      <c r="I40" s="50">
        <f t="shared" si="59"/>
        <v>252663.14067951436</v>
      </c>
      <c r="J40" s="50">
        <f t="shared" si="64"/>
        <v>154393538.35384977</v>
      </c>
      <c r="K40" s="123">
        <f t="shared" si="65"/>
        <v>33772219.816309474</v>
      </c>
      <c r="L40" s="41"/>
      <c r="M40" s="41"/>
      <c r="N40" s="41"/>
      <c r="P40" s="47">
        <f t="shared" si="66"/>
        <v>243438204.11134195</v>
      </c>
      <c r="Q40" s="47">
        <f t="shared" si="60"/>
        <v>154393538.35384977</v>
      </c>
      <c r="R40" s="47">
        <f t="shared" si="61"/>
        <v>242222802.64981258</v>
      </c>
      <c r="S40" s="47">
        <f t="shared" si="62"/>
        <v>397831742.46519172</v>
      </c>
      <c r="T40" s="47"/>
      <c r="U40" s="47">
        <f>'REC Spending'!AE43</f>
        <v>164957281.53818664</v>
      </c>
      <c r="V40" s="47">
        <f>'REC Spending'!AF43</f>
        <v>162403731.31028968</v>
      </c>
      <c r="W40" s="47">
        <f>'REC Spending'!AG43</f>
        <v>8523865.1709800735</v>
      </c>
      <c r="X40" s="50">
        <f>'REC Spending'!AH43</f>
        <v>335884878.01945639</v>
      </c>
      <c r="Y40" s="47">
        <f t="shared" si="63"/>
        <v>61946864.445735335</v>
      </c>
    </row>
    <row r="41" spans="2:25" ht="12" x14ac:dyDescent="0.25">
      <c r="B41" s="19" t="s">
        <v>44</v>
      </c>
      <c r="C41" s="19" t="s">
        <v>26</v>
      </c>
      <c r="D41" s="97">
        <f t="shared" si="58"/>
        <v>0.34</v>
      </c>
      <c r="E41" s="37">
        <v>40258979.53881333</v>
      </c>
      <c r="F41" s="98">
        <f>INDEX('Scenario Dashboard'!$L$18:$N$43,MATCH('RPS Balance'!$C41,'Scenario Dashboard'!$K$18:$K$43,0),MATCH('RPS Balance'!$B41,'Scenario Dashboard'!$L$16:$N$16,0))</f>
        <v>4.5754999999999999</v>
      </c>
      <c r="G41" s="96">
        <v>2.2209312651801305</v>
      </c>
      <c r="H41" s="21">
        <v>200000</v>
      </c>
      <c r="I41" s="50">
        <f t="shared" si="59"/>
        <v>444186.25303602609</v>
      </c>
      <c r="J41" s="50">
        <f t="shared" si="64"/>
        <v>174731466.63487864</v>
      </c>
      <c r="K41" s="123">
        <f t="shared" si="65"/>
        <v>38243717.577435941</v>
      </c>
      <c r="L41" s="41"/>
      <c r="M41" s="41"/>
      <c r="N41" s="41"/>
      <c r="P41" s="47">
        <f t="shared" si="66"/>
        <v>61946864.445735335</v>
      </c>
      <c r="Q41" s="47">
        <f t="shared" si="60"/>
        <v>174731466.63487864</v>
      </c>
      <c r="R41" s="47">
        <f t="shared" si="61"/>
        <v>262560730.93084145</v>
      </c>
      <c r="S41" s="47">
        <f t="shared" si="62"/>
        <v>236678331.08061397</v>
      </c>
      <c r="T41" s="47"/>
      <c r="U41" s="47">
        <f>'REC Spending'!AE44</f>
        <v>228878210.97259614</v>
      </c>
      <c r="V41" s="47">
        <f>'REC Spending'!AF44</f>
        <v>232358642.08816749</v>
      </c>
      <c r="W41" s="47">
        <f>'REC Spending'!AG44</f>
        <v>9481133.7506839447</v>
      </c>
      <c r="X41" s="50">
        <f>'REC Spending'!AH44</f>
        <v>470717986.81144756</v>
      </c>
      <c r="Y41" s="47">
        <f t="shared" si="63"/>
        <v>-234039655.73083359</v>
      </c>
    </row>
    <row r="42" spans="2:25" ht="12" x14ac:dyDescent="0.25">
      <c r="B42" s="19" t="s">
        <v>44</v>
      </c>
      <c r="C42" s="19" t="s">
        <v>27</v>
      </c>
      <c r="D42" s="97">
        <f>D14</f>
        <v>0.37</v>
      </c>
      <c r="E42" s="37">
        <v>40292099.388937138</v>
      </c>
      <c r="F42" s="98">
        <f>INDEX('Scenario Dashboard'!$L$18:$N$43,MATCH('RPS Balance'!$C42,'Scenario Dashboard'!$K$18:$K$43,0),MATCH('RPS Balance'!$B42,'Scenario Dashboard'!$L$16:$N$16,0))</f>
        <v>4.5754999999999999</v>
      </c>
      <c r="G42" s="96">
        <v>3.3616000472664731</v>
      </c>
      <c r="H42" s="21">
        <v>200000</v>
      </c>
      <c r="I42" s="50">
        <f t="shared" si="59"/>
        <v>672320.00945329457</v>
      </c>
      <c r="J42" s="50">
        <f t="shared" si="64"/>
        <v>183760774.62680435</v>
      </c>
      <c r="K42" s="123">
        <f t="shared" si="65"/>
        <v>40258979.53881333</v>
      </c>
      <c r="L42" s="41"/>
      <c r="M42" s="41"/>
      <c r="N42" s="41"/>
      <c r="P42" s="47">
        <f t="shared" si="66"/>
        <v>-234039655.73083359</v>
      </c>
      <c r="Q42" s="47">
        <f t="shared" si="60"/>
        <v>183760774.62680435</v>
      </c>
      <c r="R42" s="47">
        <f t="shared" si="61"/>
        <v>271590038.92276716</v>
      </c>
      <c r="S42" s="47">
        <f t="shared" si="62"/>
        <v>-50278881.104029238</v>
      </c>
      <c r="T42" s="47"/>
      <c r="U42" s="47">
        <f>'REC Spending'!AE45</f>
        <v>269329750.89578533</v>
      </c>
      <c r="V42" s="47">
        <f>'REC Spending'!AF45</f>
        <v>366419331.27552956</v>
      </c>
      <c r="W42" s="47">
        <f>'REC Spending'!AG45</f>
        <v>9868498.2165964246</v>
      </c>
      <c r="X42" s="50">
        <f>'REC Spending'!AH45</f>
        <v>645617580.38791132</v>
      </c>
      <c r="Y42" s="47">
        <f t="shared" si="63"/>
        <v>-695896461.4919405</v>
      </c>
    </row>
    <row r="43" spans="2:25" ht="12" x14ac:dyDescent="0.25">
      <c r="B43" s="19" t="s">
        <v>44</v>
      </c>
      <c r="C43" s="19" t="s">
        <v>28</v>
      </c>
      <c r="D43" s="97">
        <f t="shared" si="58"/>
        <v>0.4</v>
      </c>
      <c r="E43" s="37">
        <v>40292099.388937138</v>
      </c>
      <c r="F43" s="98">
        <f>INDEX('Scenario Dashboard'!$L$18:$N$43,MATCH('RPS Balance'!$C43,'Scenario Dashboard'!$K$18:$K$43,0),MATCH('RPS Balance'!$B43,'Scenario Dashboard'!$L$16:$N$16,0))</f>
        <v>4.5754999999999999</v>
      </c>
      <c r="G43" s="96">
        <v>4.5691482924505271</v>
      </c>
      <c r="H43" s="21">
        <v>200000</v>
      </c>
      <c r="I43" s="50">
        <f t="shared" si="59"/>
        <v>913829.65849010542</v>
      </c>
      <c r="J43" s="50">
        <f t="shared" si="64"/>
        <v>183684180.74462858</v>
      </c>
      <c r="K43" s="123">
        <f t="shared" si="65"/>
        <v>40292099.388937138</v>
      </c>
      <c r="L43" s="41"/>
      <c r="M43" s="41"/>
      <c r="N43" s="41"/>
      <c r="P43" s="47">
        <f t="shared" si="66"/>
        <v>-695896461.4919405</v>
      </c>
      <c r="Q43" s="47">
        <f t="shared" si="60"/>
        <v>183684180.74462858</v>
      </c>
      <c r="R43" s="47">
        <f t="shared" si="61"/>
        <v>271513445.04059136</v>
      </c>
      <c r="S43" s="47">
        <f t="shared" si="62"/>
        <v>-512212280.74731195</v>
      </c>
      <c r="T43" s="47"/>
      <c r="U43" s="47">
        <f>'REC Spending'!AE46</f>
        <v>261563100.11299992</v>
      </c>
      <c r="V43" s="47">
        <f>'REC Spending'!AF46</f>
        <v>484323225.84196031</v>
      </c>
      <c r="W43" s="47">
        <f>'REC Spending'!AG46</f>
        <v>9729132.2516274583</v>
      </c>
      <c r="X43" s="50">
        <f>'REC Spending'!AH46</f>
        <v>755615458.20658767</v>
      </c>
      <c r="Y43" s="47">
        <f>S43-X43</f>
        <v>-1267827738.9538996</v>
      </c>
    </row>
    <row r="44" spans="2:25" ht="12" x14ac:dyDescent="0.25">
      <c r="B44" s="19" t="s">
        <v>44</v>
      </c>
      <c r="C44" s="19" t="s">
        <v>29</v>
      </c>
      <c r="D44" s="97">
        <f t="shared" si="58"/>
        <v>0.40902608000000001</v>
      </c>
      <c r="E44" s="37">
        <v>40292099.388937138</v>
      </c>
      <c r="F44" s="98">
        <f>INDEX('Scenario Dashboard'!$L$18:$N$43,MATCH('RPS Balance'!$C44,'Scenario Dashboard'!$K$18:$K$43,0),MATCH('RPS Balance'!$B44,'Scenario Dashboard'!$L$16:$N$16,0))</f>
        <v>4.5754999999999999</v>
      </c>
      <c r="G44" s="96">
        <v>4.5754999999999999</v>
      </c>
      <c r="H44" s="21">
        <v>200000</v>
      </c>
      <c r="I44" s="50">
        <f t="shared" si="59"/>
        <v>915100</v>
      </c>
      <c r="J44" s="50">
        <f t="shared" si="64"/>
        <v>183442671.09559178</v>
      </c>
      <c r="K44" s="123">
        <f t="shared" si="65"/>
        <v>40292099.388937138</v>
      </c>
      <c r="L44" s="41"/>
      <c r="M44" s="41"/>
      <c r="N44" s="41"/>
      <c r="P44" s="47">
        <f t="shared" si="66"/>
        <v>-1267827738.9538996</v>
      </c>
      <c r="Q44" s="47">
        <f t="shared" si="60"/>
        <v>183442671.09559178</v>
      </c>
      <c r="R44" s="47">
        <f t="shared" si="61"/>
        <v>271271935.39155459</v>
      </c>
      <c r="S44" s="47">
        <f t="shared" si="62"/>
        <v>-1084385067.8583078</v>
      </c>
      <c r="T44" s="47"/>
      <c r="U44" s="47">
        <f>'REC Spending'!AE47</f>
        <v>249910761.30118829</v>
      </c>
      <c r="V44" s="47">
        <f>'REC Spending'!AF47</f>
        <v>541185954.12352669</v>
      </c>
      <c r="W44" s="47">
        <f>'REC Spending'!AG47</f>
        <v>9342299.9321775436</v>
      </c>
      <c r="X44" s="50">
        <f>'REC Spending'!AH47</f>
        <v>800439015.35689259</v>
      </c>
      <c r="Y44" s="47">
        <f t="shared" si="63"/>
        <v>-1884824083.2152004</v>
      </c>
    </row>
    <row r="45" spans="2:25" ht="12" x14ac:dyDescent="0.25">
      <c r="B45" s="19" t="s">
        <v>44</v>
      </c>
      <c r="C45" s="19" t="s">
        <v>30</v>
      </c>
      <c r="D45" s="97">
        <f t="shared" si="58"/>
        <v>0.41825583530041599</v>
      </c>
      <c r="E45" s="37">
        <v>40292099.388937138</v>
      </c>
      <c r="F45" s="98">
        <f>INDEX('Scenario Dashboard'!$L$18:$N$43,MATCH('RPS Balance'!$C45,'Scenario Dashboard'!$K$18:$K$43,0),MATCH('RPS Balance'!$B45,'Scenario Dashboard'!$L$16:$N$16,0))</f>
        <v>4.5754999999999999</v>
      </c>
      <c r="G45" s="96">
        <v>4.5754999999999999</v>
      </c>
      <c r="H45" s="21">
        <v>200000</v>
      </c>
      <c r="I45" s="50">
        <f t="shared" si="59"/>
        <v>915100</v>
      </c>
      <c r="J45" s="50">
        <f t="shared" si="64"/>
        <v>183441400.75408188</v>
      </c>
      <c r="K45" s="123">
        <f t="shared" si="65"/>
        <v>40292099.388937138</v>
      </c>
      <c r="L45" s="41"/>
      <c r="M45" s="41"/>
      <c r="N45" s="41"/>
      <c r="P45" s="47">
        <f t="shared" si="66"/>
        <v>-1884824083.2152004</v>
      </c>
      <c r="Q45" s="47">
        <f t="shared" si="60"/>
        <v>183441400.75408188</v>
      </c>
      <c r="R45" s="47">
        <f t="shared" si="61"/>
        <v>271270665.05004466</v>
      </c>
      <c r="S45" s="47">
        <f>P45+Q45</f>
        <v>-1701382682.4611185</v>
      </c>
      <c r="T45" s="47"/>
      <c r="U45" s="47">
        <f>'REC Spending'!AE48</f>
        <v>231554319.26826799</v>
      </c>
      <c r="V45" s="47">
        <f>'REC Spending'!AF48</f>
        <v>565439609.16401184</v>
      </c>
      <c r="W45" s="47">
        <f>'REC Spending'!AG48</f>
        <v>8853961.7061599381</v>
      </c>
      <c r="X45" s="50">
        <f>'REC Spending'!AH48</f>
        <v>805847890.13843977</v>
      </c>
      <c r="Y45" s="47">
        <f t="shared" si="63"/>
        <v>-2507230572.5995584</v>
      </c>
    </row>
    <row r="46" spans="2:25" ht="12" x14ac:dyDescent="0.25">
      <c r="B46" s="19" t="s">
        <v>44</v>
      </c>
      <c r="C46" s="19" t="s">
        <v>31</v>
      </c>
      <c r="D46" s="97">
        <f t="shared" si="58"/>
        <v>0.42769386187513697</v>
      </c>
      <c r="E46" s="37">
        <v>40292099.388937138</v>
      </c>
      <c r="F46" s="98">
        <f>INDEX('Scenario Dashboard'!$L$18:$N$43,MATCH('RPS Balance'!$C46,'Scenario Dashboard'!$K$18:$K$43,0),MATCH('RPS Balance'!$B46,'Scenario Dashboard'!$L$16:$N$16,0))</f>
        <v>4.5754999999999999</v>
      </c>
      <c r="G46" s="96">
        <v>4.5754999999999999</v>
      </c>
      <c r="H46" s="21">
        <v>200000</v>
      </c>
      <c r="I46" s="50">
        <f t="shared" si="59"/>
        <v>915100</v>
      </c>
      <c r="J46" s="50">
        <f t="shared" si="64"/>
        <v>183441400.75408188</v>
      </c>
      <c r="K46" s="123">
        <f t="shared" si="65"/>
        <v>40292099.388937138</v>
      </c>
      <c r="L46" s="41"/>
      <c r="M46" s="41"/>
      <c r="N46" s="41"/>
      <c r="P46" s="47">
        <f t="shared" si="66"/>
        <v>-2507230572.5995584</v>
      </c>
      <c r="Q46" s="47">
        <f t="shared" si="60"/>
        <v>183441400.75408188</v>
      </c>
      <c r="R46" s="47">
        <f t="shared" si="61"/>
        <v>271270665.05004466</v>
      </c>
      <c r="S46" s="47">
        <f t="shared" si="62"/>
        <v>-2323789171.8454766</v>
      </c>
      <c r="T46" s="47"/>
      <c r="U46" s="47">
        <f>'REC Spending'!AE49</f>
        <v>184613490.73743802</v>
      </c>
      <c r="V46" s="47">
        <f>'REC Spending'!AF49</f>
        <v>609624607.3767302</v>
      </c>
      <c r="W46" s="47">
        <f>'REC Spending'!AG49</f>
        <v>8336023.5234191446</v>
      </c>
      <c r="X46" s="50">
        <f>'REC Spending'!AH49</f>
        <v>802574121.63758731</v>
      </c>
      <c r="Y46" s="47">
        <f t="shared" si="63"/>
        <v>-3126363293.4830637</v>
      </c>
    </row>
    <row r="47" spans="2:25" ht="12" x14ac:dyDescent="0.25">
      <c r="B47" s="19" t="s">
        <v>44</v>
      </c>
      <c r="C47" s="19" t="s">
        <v>32</v>
      </c>
      <c r="D47" s="97">
        <f t="shared" si="58"/>
        <v>0.43734485940712181</v>
      </c>
      <c r="E47" s="37">
        <v>40292099.388937138</v>
      </c>
      <c r="F47" s="98">
        <f>INDEX('Scenario Dashboard'!$L$18:$N$43,MATCH('RPS Balance'!$C47,'Scenario Dashboard'!$K$18:$K$43,0),MATCH('RPS Balance'!$B47,'Scenario Dashboard'!$L$16:$N$16,0))</f>
        <v>4.5754999999999999</v>
      </c>
      <c r="G47" s="96">
        <v>4.5754999999999999</v>
      </c>
      <c r="H47" s="21">
        <v>200000</v>
      </c>
      <c r="I47" s="50">
        <f t="shared" si="59"/>
        <v>915100</v>
      </c>
      <c r="J47" s="50">
        <f t="shared" si="64"/>
        <v>183441400.75408188</v>
      </c>
      <c r="K47" s="123">
        <f t="shared" si="65"/>
        <v>40292099.388937138</v>
      </c>
      <c r="L47" s="41"/>
      <c r="M47" s="41"/>
      <c r="N47" s="41"/>
      <c r="P47" s="47">
        <f t="shared" si="66"/>
        <v>-3126363293.4830637</v>
      </c>
      <c r="Q47" s="47">
        <f t="shared" si="60"/>
        <v>183441400.75408188</v>
      </c>
      <c r="R47" s="47">
        <f t="shared" si="61"/>
        <v>271270665.05004466</v>
      </c>
      <c r="S47" s="47">
        <f t="shared" si="62"/>
        <v>-2942921892.728982</v>
      </c>
      <c r="T47" s="47"/>
      <c r="U47" s="47">
        <f>'REC Spending'!AE50</f>
        <v>164973918.35808274</v>
      </c>
      <c r="V47" s="47">
        <f>'REC Spending'!AF50</f>
        <v>644452320.79498935</v>
      </c>
      <c r="W47" s="47">
        <f>'REC Spending'!AG50</f>
        <v>7998510.9777265377</v>
      </c>
      <c r="X47" s="50">
        <f>'REC Spending'!AH50</f>
        <v>817424750.1307987</v>
      </c>
      <c r="Y47" s="47">
        <f t="shared" si="63"/>
        <v>-3760346642.8597808</v>
      </c>
    </row>
    <row r="48" spans="2:25" ht="12" x14ac:dyDescent="0.25">
      <c r="B48" s="19" t="s">
        <v>44</v>
      </c>
      <c r="C48" s="19" t="s">
        <v>33</v>
      </c>
      <c r="D48" s="97">
        <f t="shared" si="58"/>
        <v>0.44721363362861538</v>
      </c>
      <c r="E48" s="37">
        <v>40292099.388937138</v>
      </c>
      <c r="F48" s="98">
        <f>INDEX('Scenario Dashboard'!$L$18:$N$43,MATCH('RPS Balance'!$C48,'Scenario Dashboard'!$K$18:$K$43,0),MATCH('RPS Balance'!$B48,'Scenario Dashboard'!$L$16:$N$16,0))</f>
        <v>4.5754999999999999</v>
      </c>
      <c r="G48" s="96">
        <v>4.5754999999999999</v>
      </c>
      <c r="H48" s="21">
        <v>200000</v>
      </c>
      <c r="I48" s="50">
        <f t="shared" si="59"/>
        <v>915100</v>
      </c>
      <c r="J48" s="50">
        <f t="shared" si="64"/>
        <v>183441400.75408188</v>
      </c>
      <c r="K48" s="123">
        <f t="shared" si="65"/>
        <v>40292099.388937138</v>
      </c>
      <c r="L48" s="41"/>
      <c r="M48" s="41"/>
      <c r="N48" s="41"/>
      <c r="P48" s="47">
        <f t="shared" si="66"/>
        <v>-3760346642.8597808</v>
      </c>
      <c r="Q48" s="47">
        <f t="shared" si="60"/>
        <v>183441400.75408188</v>
      </c>
      <c r="R48" s="47">
        <f t="shared" si="61"/>
        <v>271270665.05004466</v>
      </c>
      <c r="S48" s="47">
        <f t="shared" si="62"/>
        <v>-3576905242.1056991</v>
      </c>
      <c r="T48" s="47"/>
      <c r="U48" s="47">
        <f>'REC Spending'!AE51</f>
        <v>152683732.25858617</v>
      </c>
      <c r="V48" s="47">
        <f>'REC Spending'!AF51</f>
        <v>675883974.64402127</v>
      </c>
      <c r="W48" s="47">
        <f>'REC Spending'!AG51</f>
        <v>7715494.6826818641</v>
      </c>
      <c r="X48" s="50">
        <f>'REC Spending'!AH51</f>
        <v>836283201.58528936</v>
      </c>
      <c r="Y48" s="47">
        <f t="shared" si="63"/>
        <v>-4413188443.6909885</v>
      </c>
    </row>
    <row r="49" spans="2:25" ht="12" x14ac:dyDescent="0.25">
      <c r="B49" s="19" t="s">
        <v>44</v>
      </c>
      <c r="C49" s="19" t="s">
        <v>34</v>
      </c>
      <c r="D49" s="97">
        <f t="shared" si="58"/>
        <v>0.45730509871417185</v>
      </c>
      <c r="E49" s="37">
        <v>40292099.388937138</v>
      </c>
      <c r="F49" s="98">
        <f>INDEX('Scenario Dashboard'!$L$18:$N$43,MATCH('RPS Balance'!$C49,'Scenario Dashboard'!$K$18:$K$43,0),MATCH('RPS Balance'!$B49,'Scenario Dashboard'!$L$16:$N$16,0))</f>
        <v>4.5754999999999999</v>
      </c>
      <c r="G49" s="96">
        <v>4.5754999999999999</v>
      </c>
      <c r="H49" s="21">
        <v>200000</v>
      </c>
      <c r="I49" s="50">
        <f t="shared" si="59"/>
        <v>915100</v>
      </c>
      <c r="J49" s="50">
        <f t="shared" si="64"/>
        <v>183441400.75408188</v>
      </c>
      <c r="K49" s="123">
        <f t="shared" si="65"/>
        <v>40292099.388937138</v>
      </c>
      <c r="L49" s="41"/>
      <c r="M49" s="41"/>
      <c r="N49" s="41"/>
      <c r="P49" s="47">
        <f t="shared" si="66"/>
        <v>-4413188443.6909885</v>
      </c>
      <c r="Q49" s="47">
        <f t="shared" si="60"/>
        <v>183441400.75408188</v>
      </c>
      <c r="R49" s="47">
        <f t="shared" si="61"/>
        <v>271270665.05004466</v>
      </c>
      <c r="S49" s="47">
        <f t="shared" si="62"/>
        <v>-4229747042.9369068</v>
      </c>
      <c r="T49" s="47"/>
      <c r="U49" s="47">
        <f>'REC Spending'!AE52</f>
        <v>143349669.36771256</v>
      </c>
      <c r="V49" s="47">
        <f>'REC Spending'!AF52</f>
        <v>717001957.89633048</v>
      </c>
      <c r="W49" s="47">
        <f>'REC Spending'!AG52</f>
        <v>7499229.6054556174</v>
      </c>
      <c r="X49" s="50">
        <f>'REC Spending'!AH52</f>
        <v>867850856.86949873</v>
      </c>
      <c r="Y49" s="47">
        <f t="shared" si="63"/>
        <v>-5097597899.806406</v>
      </c>
    </row>
    <row r="50" spans="2:25" ht="12" x14ac:dyDescent="0.25">
      <c r="B50" s="19" t="s">
        <v>44</v>
      </c>
      <c r="C50" s="19" t="s">
        <v>35</v>
      </c>
      <c r="D50" s="97">
        <f t="shared" si="58"/>
        <v>0.46762427972767689</v>
      </c>
      <c r="E50" s="37">
        <v>40292099.388937138</v>
      </c>
      <c r="F50" s="98">
        <f>INDEX('Scenario Dashboard'!$L$18:$N$43,MATCH('RPS Balance'!$C50,'Scenario Dashboard'!$K$18:$K$43,0),MATCH('RPS Balance'!$B50,'Scenario Dashboard'!$L$16:$N$16,0))</f>
        <v>4.5754999999999999</v>
      </c>
      <c r="G50" s="96">
        <v>4.5754999999999999</v>
      </c>
      <c r="H50" s="21">
        <v>200000</v>
      </c>
      <c r="I50" s="50">
        <f t="shared" si="59"/>
        <v>915100</v>
      </c>
      <c r="J50" s="50">
        <f t="shared" si="64"/>
        <v>183441400.75408188</v>
      </c>
      <c r="K50" s="123">
        <f t="shared" si="65"/>
        <v>40292099.388937138</v>
      </c>
      <c r="L50" s="41"/>
      <c r="M50" s="41"/>
      <c r="N50" s="41"/>
      <c r="P50" s="47">
        <f t="shared" si="66"/>
        <v>-5097597899.806406</v>
      </c>
      <c r="Q50" s="47">
        <f t="shared" si="60"/>
        <v>183441400.75408188</v>
      </c>
      <c r="R50" s="47">
        <f t="shared" si="61"/>
        <v>271270665.05004466</v>
      </c>
      <c r="S50" s="47">
        <f t="shared" si="62"/>
        <v>-4914156499.0523243</v>
      </c>
      <c r="T50" s="47"/>
      <c r="U50" s="47">
        <f>'REC Spending'!AE53</f>
        <v>137458196.6172823</v>
      </c>
      <c r="V50" s="47">
        <f>'REC Spending'!AF53</f>
        <v>757884556.22850406</v>
      </c>
      <c r="W50" s="47">
        <f>'REC Spending'!AG53</f>
        <v>7380015.6397041976</v>
      </c>
      <c r="X50" s="50">
        <f>'REC Spending'!AH53</f>
        <v>902722768.48549056</v>
      </c>
      <c r="Y50" s="47">
        <f t="shared" si="63"/>
        <v>-5816879267.5378151</v>
      </c>
    </row>
    <row r="51" spans="2:25" ht="12" x14ac:dyDescent="0.25">
      <c r="B51" s="19" t="s">
        <v>44</v>
      </c>
      <c r="C51" s="19" t="s">
        <v>36</v>
      </c>
      <c r="D51" s="97">
        <f t="shared" si="58"/>
        <v>0.47817631512458791</v>
      </c>
      <c r="E51" s="37">
        <v>40292099.388937138</v>
      </c>
      <c r="F51" s="98">
        <f>INDEX('Scenario Dashboard'!$L$18:$N$43,MATCH('RPS Balance'!$C51,'Scenario Dashboard'!$K$18:$K$43,0),MATCH('RPS Balance'!$B51,'Scenario Dashboard'!$L$16:$N$16,0))</f>
        <v>4.5754999999999999</v>
      </c>
      <c r="G51" s="96">
        <v>4.5754999999999999</v>
      </c>
      <c r="H51" s="21">
        <v>200000</v>
      </c>
      <c r="I51" s="50">
        <f t="shared" si="59"/>
        <v>915100</v>
      </c>
      <c r="J51" s="50">
        <f t="shared" si="64"/>
        <v>183441400.75408188</v>
      </c>
      <c r="K51" s="123">
        <f t="shared" si="65"/>
        <v>40292099.388937138</v>
      </c>
      <c r="L51" s="41"/>
      <c r="M51" s="41"/>
      <c r="N51" s="41"/>
      <c r="P51" s="47">
        <f t="shared" si="66"/>
        <v>-5816879267.5378151</v>
      </c>
      <c r="Q51" s="47">
        <f t="shared" si="60"/>
        <v>183441400.75408188</v>
      </c>
      <c r="R51" s="47">
        <f t="shared" si="61"/>
        <v>271270665.05004466</v>
      </c>
      <c r="S51" s="47">
        <f t="shared" si="62"/>
        <v>-5633437866.7837334</v>
      </c>
      <c r="T51" s="47"/>
      <c r="U51" s="47">
        <f>'REC Spending'!AE54</f>
        <v>135249023.16799581</v>
      </c>
      <c r="V51" s="47">
        <f>'REC Spending'!AF54</f>
        <v>799600261.91275406</v>
      </c>
      <c r="W51" s="47">
        <f>'REC Spending'!AG54</f>
        <v>7384989.7446779506</v>
      </c>
      <c r="X51" s="50">
        <f>'REC Spending'!AH54</f>
        <v>942234274.82542777</v>
      </c>
      <c r="Y51" s="47">
        <f t="shared" si="63"/>
        <v>-6575672141.6091614</v>
      </c>
    </row>
    <row r="52" spans="2:25" ht="12" x14ac:dyDescent="0.25">
      <c r="B52" s="19" t="s">
        <v>44</v>
      </c>
      <c r="C52" s="19" t="s">
        <v>37</v>
      </c>
      <c r="D52" s="97">
        <f t="shared" si="58"/>
        <v>0.48896645931063754</v>
      </c>
      <c r="E52" s="37">
        <v>40292099.388937138</v>
      </c>
      <c r="F52" s="98">
        <f>INDEX('Scenario Dashboard'!$L$18:$N$43,MATCH('RPS Balance'!$C52,'Scenario Dashboard'!$K$18:$K$43,0),MATCH('RPS Balance'!$B52,'Scenario Dashboard'!$L$16:$N$16,0))</f>
        <v>4.5754999999999999</v>
      </c>
      <c r="G52" s="96">
        <v>4.5754999999999999</v>
      </c>
      <c r="H52" s="21">
        <v>200000</v>
      </c>
      <c r="I52" s="50">
        <f t="shared" si="59"/>
        <v>915100</v>
      </c>
      <c r="J52" s="50">
        <f t="shared" si="64"/>
        <v>183441400.75408188</v>
      </c>
      <c r="K52" s="123">
        <f t="shared" si="65"/>
        <v>40292099.388937138</v>
      </c>
      <c r="L52" s="41"/>
      <c r="M52" s="41"/>
      <c r="N52" s="41"/>
      <c r="P52" s="47">
        <f t="shared" si="66"/>
        <v>-6575672141.6091614</v>
      </c>
      <c r="Q52" s="47">
        <f t="shared" si="60"/>
        <v>183441400.75408188</v>
      </c>
      <c r="R52" s="47">
        <f t="shared" si="61"/>
        <v>271270665.05004466</v>
      </c>
      <c r="S52" s="47">
        <f t="shared" si="62"/>
        <v>-6392230740.8550797</v>
      </c>
      <c r="T52" s="47"/>
      <c r="U52" s="47">
        <f>'REC Spending'!AE55</f>
        <v>133345483.17387733</v>
      </c>
      <c r="V52" s="47">
        <f>'REC Spending'!AF55</f>
        <v>861189837.88113415</v>
      </c>
      <c r="W52" s="47">
        <f>'REC Spending'!AG55</f>
        <v>7473258.2262973143</v>
      </c>
      <c r="X52" s="50">
        <f>'REC Spending'!AH55</f>
        <v>1002008579.2813088</v>
      </c>
      <c r="Y52" s="47">
        <f t="shared" si="63"/>
        <v>-7394239320.1363888</v>
      </c>
    </row>
    <row r="53" spans="2:25" ht="12" x14ac:dyDescent="0.25">
      <c r="B53" s="19" t="s">
        <v>44</v>
      </c>
      <c r="C53" s="19" t="s">
        <v>38</v>
      </c>
      <c r="D53" s="97">
        <f t="shared" si="58"/>
        <v>0.50000008525827411</v>
      </c>
      <c r="E53" s="37">
        <v>40292099.388937138</v>
      </c>
      <c r="F53" s="98">
        <f>INDEX('Scenario Dashboard'!$L$18:$N$43,MATCH('RPS Balance'!$C53,'Scenario Dashboard'!$K$18:$K$43,0),MATCH('RPS Balance'!$B53,'Scenario Dashboard'!$L$16:$N$16,0))</f>
        <v>4.5754999999999999</v>
      </c>
      <c r="G53" s="96">
        <v>4.5754999999999999</v>
      </c>
      <c r="H53" s="21">
        <v>200000</v>
      </c>
      <c r="I53" s="50">
        <f t="shared" si="59"/>
        <v>915100</v>
      </c>
      <c r="J53" s="50">
        <f t="shared" si="64"/>
        <v>183441400.75408188</v>
      </c>
      <c r="K53" s="123">
        <f t="shared" si="65"/>
        <v>40292099.388937138</v>
      </c>
      <c r="L53" s="41"/>
      <c r="M53" s="41"/>
      <c r="N53" s="41"/>
      <c r="P53" s="47">
        <f t="shared" si="66"/>
        <v>-7394239320.1363888</v>
      </c>
      <c r="Q53" s="47">
        <f t="shared" si="60"/>
        <v>183441400.75408188</v>
      </c>
      <c r="R53" s="47">
        <f t="shared" si="61"/>
        <v>271270665.05004466</v>
      </c>
      <c r="S53" s="47">
        <f t="shared" si="62"/>
        <v>-7210797919.3823071</v>
      </c>
      <c r="T53" s="47"/>
      <c r="U53" s="47">
        <f>'REC Spending'!AE56</f>
        <v>131629708.1036758</v>
      </c>
      <c r="V53" s="47">
        <f>'REC Spending'!AF56</f>
        <v>918573720.63413477</v>
      </c>
      <c r="W53" s="47">
        <f>'REC Spending'!AG56</f>
        <v>7634090.2416386725</v>
      </c>
      <c r="X53" s="50">
        <f>'REC Spending'!AH56</f>
        <v>1057837518.9794493</v>
      </c>
      <c r="Y53" s="47">
        <f t="shared" si="63"/>
        <v>-8268635438.3617563</v>
      </c>
    </row>
    <row r="54" spans="2:25" ht="12" x14ac:dyDescent="0.25">
      <c r="B54" s="19" t="s">
        <v>44</v>
      </c>
      <c r="C54" s="19" t="s">
        <v>39</v>
      </c>
      <c r="D54" s="97">
        <f t="shared" si="58"/>
        <v>0.5</v>
      </c>
      <c r="E54" s="37">
        <v>40292099.388937138</v>
      </c>
      <c r="F54" s="98">
        <f>INDEX('Scenario Dashboard'!$L$18:$N$43,MATCH('RPS Balance'!$C54,'Scenario Dashboard'!$K$18:$K$43,0),MATCH('RPS Balance'!$B54,'Scenario Dashboard'!$L$16:$N$16,0))</f>
        <v>4.5754999999999999</v>
      </c>
      <c r="G54" s="96">
        <v>4.5754999999999999</v>
      </c>
      <c r="H54" s="21">
        <v>200000</v>
      </c>
      <c r="I54" s="50">
        <f t="shared" si="59"/>
        <v>915100</v>
      </c>
      <c r="J54" s="50">
        <f t="shared" si="64"/>
        <v>183441400.75408188</v>
      </c>
      <c r="K54" s="123">
        <f t="shared" si="65"/>
        <v>40292099.388937138</v>
      </c>
      <c r="L54" s="41"/>
      <c r="M54" s="41"/>
      <c r="N54" s="41"/>
      <c r="P54" s="47">
        <f t="shared" si="66"/>
        <v>-8268635438.3617563</v>
      </c>
      <c r="Q54" s="47">
        <f t="shared" si="60"/>
        <v>183441400.75408188</v>
      </c>
      <c r="R54" s="47">
        <f t="shared" si="61"/>
        <v>271270665.05004466</v>
      </c>
      <c r="S54" s="47">
        <f t="shared" si="62"/>
        <v>-8085194037.6076746</v>
      </c>
      <c r="T54" s="47"/>
      <c r="U54" s="47">
        <f>'REC Spending'!AE57</f>
        <v>130194326.18665074</v>
      </c>
      <c r="V54" s="47">
        <f>'REC Spending'!AF57</f>
        <v>962943883.1255095</v>
      </c>
      <c r="W54" s="47">
        <f>'REC Spending'!AG57</f>
        <v>7792597.9208350163</v>
      </c>
      <c r="X54" s="50">
        <f>'REC Spending'!AH57</f>
        <v>1100930807.2329953</v>
      </c>
      <c r="Y54" s="47">
        <f t="shared" si="63"/>
        <v>-9186124844.8406696</v>
      </c>
    </row>
    <row r="55" spans="2:25" ht="12" x14ac:dyDescent="0.25">
      <c r="B55" s="19" t="s">
        <v>44</v>
      </c>
      <c r="C55" s="19" t="s">
        <v>40</v>
      </c>
      <c r="D55" s="97">
        <f t="shared" si="58"/>
        <v>0.5</v>
      </c>
      <c r="E55" s="37">
        <v>40292099.388937138</v>
      </c>
      <c r="F55" s="98">
        <f>INDEX('Scenario Dashboard'!$L$18:$N$43,MATCH('RPS Balance'!$C55,'Scenario Dashboard'!$K$18:$K$43,0),MATCH('RPS Balance'!$B55,'Scenario Dashboard'!$L$16:$N$16,0))</f>
        <v>4.5754999999999999</v>
      </c>
      <c r="G55" s="96">
        <v>4.5754999999999999</v>
      </c>
      <c r="H55" s="21">
        <v>200000</v>
      </c>
      <c r="I55" s="50">
        <f t="shared" si="59"/>
        <v>915100</v>
      </c>
      <c r="J55" s="50">
        <f t="shared" si="64"/>
        <v>183441400.75408188</v>
      </c>
      <c r="K55" s="123">
        <f t="shared" si="65"/>
        <v>40292099.388937138</v>
      </c>
      <c r="L55" s="41"/>
      <c r="M55" s="41"/>
      <c r="N55" s="41"/>
      <c r="P55" s="47">
        <f t="shared" si="66"/>
        <v>-9186124844.8406696</v>
      </c>
      <c r="Q55" s="47">
        <f t="shared" si="60"/>
        <v>183441400.75408188</v>
      </c>
      <c r="R55" s="47">
        <f t="shared" si="61"/>
        <v>271270665.05004466</v>
      </c>
      <c r="S55" s="47">
        <f t="shared" si="62"/>
        <v>-9002683444.0865879</v>
      </c>
      <c r="T55" s="47"/>
      <c r="U55" s="47">
        <f>'REC Spending'!AE58</f>
        <v>129122872.31983212</v>
      </c>
      <c r="V55" s="47">
        <f>'REC Spending'!AF58</f>
        <v>994718790.10858583</v>
      </c>
      <c r="W55" s="47">
        <f>'REC Spending'!AG58</f>
        <v>7969418.8331049876</v>
      </c>
      <c r="X55" s="50">
        <f>'REC Spending'!AH58</f>
        <v>1131811081.261523</v>
      </c>
      <c r="Y55" s="47">
        <f t="shared" si="63"/>
        <v>-10134494525.34811</v>
      </c>
    </row>
    <row r="56" spans="2:25" ht="12" x14ac:dyDescent="0.25">
      <c r="B56" s="19" t="s">
        <v>44</v>
      </c>
      <c r="C56" s="19" t="s">
        <v>41</v>
      </c>
      <c r="D56" s="97">
        <f t="shared" si="58"/>
        <v>0.5</v>
      </c>
      <c r="E56" s="37">
        <v>40292099.388937138</v>
      </c>
      <c r="F56" s="98">
        <f>INDEX('Scenario Dashboard'!$L$18:$N$43,MATCH('RPS Balance'!$C56,'Scenario Dashboard'!$K$18:$K$43,0),MATCH('RPS Balance'!$B56,'Scenario Dashboard'!$L$16:$N$16,0))</f>
        <v>4.5754999999999999</v>
      </c>
      <c r="G56" s="98">
        <f>G55</f>
        <v>4.5754999999999999</v>
      </c>
      <c r="H56" s="123">
        <f>H55</f>
        <v>200000</v>
      </c>
      <c r="I56" s="50">
        <f t="shared" si="59"/>
        <v>915100</v>
      </c>
      <c r="J56" s="50">
        <f t="shared" si="64"/>
        <v>183441400.75408188</v>
      </c>
      <c r="K56" s="123">
        <f t="shared" si="65"/>
        <v>40292099.388937138</v>
      </c>
      <c r="L56" s="41"/>
      <c r="M56" s="41"/>
      <c r="N56" s="41"/>
      <c r="P56" s="47">
        <f t="shared" si="66"/>
        <v>-10134494525.34811</v>
      </c>
      <c r="Q56" s="47">
        <f>J56</f>
        <v>183441400.75408188</v>
      </c>
      <c r="R56" s="47">
        <f t="shared" si="61"/>
        <v>271270665.05004466</v>
      </c>
      <c r="S56" s="47">
        <f t="shared" si="62"/>
        <v>-9951053124.5940285</v>
      </c>
      <c r="T56" s="47"/>
      <c r="U56" s="47">
        <f>'REC Spending'!AE59</f>
        <v>125053154.98885937</v>
      </c>
      <c r="V56" s="47">
        <f>'REC Spending'!AF59</f>
        <v>1004005342.8877412</v>
      </c>
      <c r="W56" s="47">
        <f>'REC Spending'!AG59</f>
        <v>8150099.0316101452</v>
      </c>
      <c r="X56" s="50">
        <f>'REC Spending'!AH59</f>
        <v>1137208596.9082108</v>
      </c>
      <c r="Y56" s="47">
        <f t="shared" si="63"/>
        <v>-11088261721.502239</v>
      </c>
    </row>
    <row r="57" spans="2:25" ht="12" x14ac:dyDescent="0.25">
      <c r="B57" s="19" t="s">
        <v>44</v>
      </c>
      <c r="C57" s="19" t="s">
        <v>42</v>
      </c>
      <c r="D57" s="97">
        <f t="shared" si="58"/>
        <v>0.5</v>
      </c>
      <c r="E57" s="37">
        <v>40292099.388937138</v>
      </c>
      <c r="F57" s="98">
        <f>INDEX('Scenario Dashboard'!$L$18:$N$43,MATCH('RPS Balance'!$C57,'Scenario Dashboard'!$K$18:$K$43,0),MATCH('RPS Balance'!$B57,'Scenario Dashboard'!$L$16:$N$16,0))</f>
        <v>4.5754999999999999</v>
      </c>
      <c r="G57" s="98">
        <f t="shared" ref="G57:G58" si="67">G56</f>
        <v>4.5754999999999999</v>
      </c>
      <c r="H57" s="123">
        <f t="shared" ref="H57:H58" si="68">H56</f>
        <v>200000</v>
      </c>
      <c r="I57" s="50">
        <f t="shared" si="59"/>
        <v>915100</v>
      </c>
      <c r="J57" s="50">
        <f t="shared" si="64"/>
        <v>183441400.75408188</v>
      </c>
      <c r="K57" s="123">
        <f t="shared" si="65"/>
        <v>40292099.388937138</v>
      </c>
      <c r="L57" s="41"/>
      <c r="M57" s="41"/>
      <c r="N57" s="41"/>
      <c r="P57" s="47">
        <f t="shared" si="66"/>
        <v>-11088261721.502239</v>
      </c>
      <c r="Q57" s="47">
        <f t="shared" si="60"/>
        <v>183441400.75408188</v>
      </c>
      <c r="R57" s="47">
        <f t="shared" si="61"/>
        <v>271270665.05004466</v>
      </c>
      <c r="S57" s="47">
        <f t="shared" si="62"/>
        <v>-10904820320.748158</v>
      </c>
      <c r="T57" s="47"/>
      <c r="U57" s="47">
        <f>'REC Spending'!AE60</f>
        <v>116528122.55511658</v>
      </c>
      <c r="V57" s="47">
        <f>'REC Spending'!AF60</f>
        <v>986016273.55811274</v>
      </c>
      <c r="W57" s="47">
        <f>'REC Spending'!AG60</f>
        <v>8334717.6031066794</v>
      </c>
      <c r="X57" s="50">
        <f>'REC Spending'!AH60</f>
        <v>1110879113.716336</v>
      </c>
      <c r="Y57" s="47">
        <f t="shared" si="63"/>
        <v>-12015699434.464493</v>
      </c>
    </row>
    <row r="58" spans="2:25" ht="12" x14ac:dyDescent="0.25">
      <c r="B58" s="19" t="s">
        <v>44</v>
      </c>
      <c r="C58" s="19" t="s">
        <v>43</v>
      </c>
      <c r="D58" s="97">
        <f t="shared" si="58"/>
        <v>0.5</v>
      </c>
      <c r="E58" s="37">
        <v>40292099.388937138</v>
      </c>
      <c r="F58" s="98">
        <f>INDEX('Scenario Dashboard'!$L$18:$N$43,MATCH('RPS Balance'!$C58,'Scenario Dashboard'!$K$18:$K$43,0),MATCH('RPS Balance'!$B58,'Scenario Dashboard'!$L$16:$N$16,0))</f>
        <v>4.5754999999999999</v>
      </c>
      <c r="G58" s="98">
        <f t="shared" si="67"/>
        <v>4.5754999999999999</v>
      </c>
      <c r="H58" s="123">
        <f t="shared" si="68"/>
        <v>200000</v>
      </c>
      <c r="I58" s="50">
        <f t="shared" si="59"/>
        <v>915100</v>
      </c>
      <c r="J58" s="50">
        <f t="shared" si="64"/>
        <v>183441400.75408188</v>
      </c>
      <c r="K58" s="123">
        <f t="shared" si="65"/>
        <v>40292099.388937138</v>
      </c>
      <c r="L58" s="41"/>
      <c r="M58" s="41"/>
      <c r="N58" s="41"/>
      <c r="P58" s="47">
        <f t="shared" si="66"/>
        <v>-12015699434.464493</v>
      </c>
      <c r="Q58" s="47">
        <f t="shared" si="60"/>
        <v>183441400.75408188</v>
      </c>
      <c r="R58" s="47">
        <f t="shared" si="61"/>
        <v>271270665.05004466</v>
      </c>
      <c r="S58" s="47">
        <f t="shared" si="62"/>
        <v>-11832258033.710411</v>
      </c>
      <c r="T58" s="47"/>
      <c r="U58" s="47">
        <f>'REC Spending'!AE61</f>
        <v>91675962.115561739</v>
      </c>
      <c r="V58" s="47">
        <f>'REC Spending'!AF61</f>
        <v>985673862.66544878</v>
      </c>
      <c r="W58" s="47">
        <f>'REC Spending'!AG61</f>
        <v>8508209.8159109764</v>
      </c>
      <c r="X58" s="50">
        <f>'REC Spending'!AH61</f>
        <v>1085858034.5969217</v>
      </c>
      <c r="Y58" s="47">
        <f t="shared" si="63"/>
        <v>-12918116068.307333</v>
      </c>
    </row>
    <row r="59" spans="2:25" x14ac:dyDescent="0.25">
      <c r="E59" s="92"/>
      <c r="F59" s="92"/>
      <c r="G59" s="95"/>
    </row>
    <row r="60" spans="2:25" ht="12" x14ac:dyDescent="0.25">
      <c r="E60" s="92"/>
      <c r="F60" s="95"/>
      <c r="G60" s="95"/>
      <c r="P60" s="322"/>
      <c r="Y60" s="100"/>
    </row>
    <row r="61" spans="2:25" ht="12" x14ac:dyDescent="0.25">
      <c r="B61" s="19" t="s">
        <v>45</v>
      </c>
      <c r="C61" s="19" t="s">
        <v>94</v>
      </c>
      <c r="D61" s="97">
        <f>D33</f>
        <v>0.17500000000000004</v>
      </c>
      <c r="E61" s="37">
        <v>84760183.147</v>
      </c>
      <c r="F61" s="98">
        <f>INDEX('Scenario Dashboard'!$L$18:$N$43,MATCH('RPS Balance'!$C61,'Scenario Dashboard'!$K$18:$K$43,0),MATCH('RPS Balance'!$B61,'Scenario Dashboard'!$L$16:$N$16,0))</f>
        <v>1.8916999999999999</v>
      </c>
      <c r="G61" s="96">
        <v>0</v>
      </c>
      <c r="H61" s="21"/>
      <c r="I61" s="50">
        <f t="shared" ref="I61:I86" si="69">G61*H61</f>
        <v>0</v>
      </c>
      <c r="J61" s="57">
        <f>J62</f>
        <v>160340838.45917991</v>
      </c>
      <c r="K61" s="50"/>
      <c r="L61" s="41"/>
      <c r="M61" s="41"/>
      <c r="N61" s="41"/>
      <c r="P61" s="57">
        <f>J61+INDEX('General Inputs'!$D$15:$D$17,MATCH('RPS Balance'!$B61,'General Inputs'!$B$15:$B$17,0))</f>
        <v>204555086.45917991</v>
      </c>
      <c r="Q61" s="47">
        <f t="shared" ref="Q61:Q86" si="70">J61</f>
        <v>160340838.45917991</v>
      </c>
      <c r="R61" s="47">
        <f>Q61+$P$61</f>
        <v>364895924.91835982</v>
      </c>
      <c r="S61" s="47">
        <f>P61+Q61</f>
        <v>364895924.91835982</v>
      </c>
      <c r="T61" s="47"/>
      <c r="U61" s="47">
        <f>'REC Spending'!AE64</f>
        <v>195956774.5552786</v>
      </c>
      <c r="V61" s="47">
        <f>'REC Spending'!AF64</f>
        <v>0</v>
      </c>
      <c r="W61" s="47">
        <f>'REC Spending'!AG64</f>
        <v>4766319.8739403263</v>
      </c>
      <c r="X61" s="50">
        <f>'REC Spending'!AH64</f>
        <v>200723094.42921892</v>
      </c>
      <c r="Y61" s="47">
        <f>S61-X61</f>
        <v>164172830.4891409</v>
      </c>
    </row>
    <row r="62" spans="2:25" ht="12" x14ac:dyDescent="0.25">
      <c r="B62" s="19" t="s">
        <v>45</v>
      </c>
      <c r="C62" s="19" t="s">
        <v>95</v>
      </c>
      <c r="D62" s="97">
        <f t="shared" ref="D62:D86" si="71">D34</f>
        <v>0.19000000000000006</v>
      </c>
      <c r="E62" s="37">
        <v>83931773.183280006</v>
      </c>
      <c r="F62" s="98">
        <f>INDEX('Scenario Dashboard'!$L$18:$N$43,MATCH('RPS Balance'!$C62,'Scenario Dashboard'!$K$18:$K$43,0),MATCH('RPS Balance'!$B62,'Scenario Dashboard'!$L$16:$N$16,0))</f>
        <v>3.980433333333333</v>
      </c>
      <c r="G62" s="96">
        <v>0</v>
      </c>
      <c r="H62" s="21"/>
      <c r="I62" s="50">
        <f t="shared" si="69"/>
        <v>0</v>
      </c>
      <c r="J62" s="50">
        <f>E61*F61-I61</f>
        <v>160340838.45917991</v>
      </c>
      <c r="K62" s="123">
        <f>E61</f>
        <v>84760183.147</v>
      </c>
      <c r="L62" s="41"/>
      <c r="M62" s="41"/>
      <c r="N62" s="41"/>
      <c r="P62" s="47">
        <f>Y61</f>
        <v>164172830.4891409</v>
      </c>
      <c r="Q62" s="47">
        <f t="shared" si="70"/>
        <v>160340838.45917991</v>
      </c>
      <c r="R62" s="47">
        <f t="shared" ref="R62:R86" si="72">Q62+$P$61</f>
        <v>364895924.91835982</v>
      </c>
      <c r="S62" s="47">
        <f t="shared" ref="S62:S86" si="73">P62+Q62</f>
        <v>324513668.94832081</v>
      </c>
      <c r="T62" s="47"/>
      <c r="U62" s="47">
        <f>'REC Spending'!AE65</f>
        <v>183131270.05823478</v>
      </c>
      <c r="V62" s="47">
        <f>'REC Spending'!AF65</f>
        <v>0</v>
      </c>
      <c r="W62" s="47">
        <f>'REC Spending'!AG65</f>
        <v>14766319.873940326</v>
      </c>
      <c r="X62" s="50">
        <f>'REC Spending'!AH65</f>
        <v>197897589.9321751</v>
      </c>
      <c r="Y62" s="47">
        <f t="shared" ref="Y62:Y86" si="74">S62-X62</f>
        <v>126616079.01614571</v>
      </c>
    </row>
    <row r="63" spans="2:25" ht="12" x14ac:dyDescent="0.25">
      <c r="B63" s="19" t="s">
        <v>45</v>
      </c>
      <c r="C63" s="19" t="s">
        <v>20</v>
      </c>
      <c r="D63" s="97">
        <f t="shared" si="71"/>
        <v>0.20500000000000007</v>
      </c>
      <c r="E63" s="37">
        <v>84697301.866293222</v>
      </c>
      <c r="F63" s="98">
        <f>INDEX('Scenario Dashboard'!$L$18:$N$43,MATCH('RPS Balance'!$C63,'Scenario Dashboard'!$K$18:$K$43,0),MATCH('RPS Balance'!$B63,'Scenario Dashboard'!$L$16:$N$16,0))</f>
        <v>5.0247999999999999</v>
      </c>
      <c r="G63" s="96">
        <v>0</v>
      </c>
      <c r="H63" s="21"/>
      <c r="I63" s="50">
        <f t="shared" si="69"/>
        <v>0</v>
      </c>
      <c r="J63" s="50">
        <f t="shared" ref="J63:J86" si="75">E62*F62-I62</f>
        <v>334084827.7045005</v>
      </c>
      <c r="K63" s="123">
        <f t="shared" ref="K63:K86" si="76">E62</f>
        <v>83931773.183280006</v>
      </c>
      <c r="L63" s="41"/>
      <c r="M63" s="41"/>
      <c r="N63" s="41"/>
      <c r="P63" s="47">
        <f t="shared" ref="P63:P86" si="77">Y62</f>
        <v>126616079.01614571</v>
      </c>
      <c r="Q63" s="47">
        <f t="shared" si="70"/>
        <v>334084827.7045005</v>
      </c>
      <c r="R63" s="47">
        <f t="shared" si="72"/>
        <v>538639914.16368043</v>
      </c>
      <c r="S63" s="47">
        <f t="shared" si="73"/>
        <v>460700906.7206462</v>
      </c>
      <c r="T63" s="47"/>
      <c r="U63" s="47">
        <f>'REC Spending'!AE66</f>
        <v>230932509.08914623</v>
      </c>
      <c r="V63" s="47">
        <f>'REC Spending'!AF66</f>
        <v>0</v>
      </c>
      <c r="W63" s="47">
        <f>'REC Spending'!AG66</f>
        <v>12094964.418750001</v>
      </c>
      <c r="X63" s="50">
        <f>'REC Spending'!AH66</f>
        <v>243027473.50789621</v>
      </c>
      <c r="Y63" s="47">
        <f t="shared" si="74"/>
        <v>217673433.21274999</v>
      </c>
    </row>
    <row r="64" spans="2:25" ht="12" x14ac:dyDescent="0.25">
      <c r="B64" s="19" t="s">
        <v>45</v>
      </c>
      <c r="C64" s="19" t="s">
        <v>21</v>
      </c>
      <c r="D64" s="97">
        <f t="shared" si="71"/>
        <v>0.22000000000000008</v>
      </c>
      <c r="E64" s="37">
        <v>83439108.509810001</v>
      </c>
      <c r="F64" s="98">
        <f>INDEX('Scenario Dashboard'!$L$18:$N$43,MATCH('RPS Balance'!$C64,'Scenario Dashboard'!$K$18:$K$43,0),MATCH('RPS Balance'!$B64,'Scenario Dashboard'!$L$16:$N$16,0))</f>
        <v>5.0247999999999999</v>
      </c>
      <c r="G64" s="96">
        <v>0.31347799999999998</v>
      </c>
      <c r="H64" s="21">
        <v>600000</v>
      </c>
      <c r="I64" s="50">
        <f t="shared" si="69"/>
        <v>188086.8</v>
      </c>
      <c r="J64" s="50">
        <f t="shared" si="75"/>
        <v>425587002.41775018</v>
      </c>
      <c r="K64" s="123">
        <f t="shared" si="76"/>
        <v>84697301.866293222</v>
      </c>
      <c r="L64" s="41"/>
      <c r="M64" s="41"/>
      <c r="N64" s="41"/>
      <c r="P64" s="47">
        <f t="shared" si="77"/>
        <v>217673433.21274999</v>
      </c>
      <c r="Q64" s="47">
        <f t="shared" si="70"/>
        <v>425587002.41775018</v>
      </c>
      <c r="R64" s="47">
        <f t="shared" si="72"/>
        <v>630142088.87693012</v>
      </c>
      <c r="S64" s="47">
        <f t="shared" si="73"/>
        <v>643260435.6305002</v>
      </c>
      <c r="T64" s="47"/>
      <c r="U64" s="47">
        <f>'REC Spending'!AE67</f>
        <v>459432206.41035211</v>
      </c>
      <c r="V64" s="47">
        <f>'REC Spending'!AF67</f>
        <v>0</v>
      </c>
      <c r="W64" s="47">
        <f>'REC Spending'!AG67</f>
        <v>13247728.094450001</v>
      </c>
      <c r="X64" s="50">
        <f>'REC Spending'!AH67</f>
        <v>472679934.50480211</v>
      </c>
      <c r="Y64" s="47">
        <f t="shared" si="74"/>
        <v>170580501.12569809</v>
      </c>
    </row>
    <row r="65" spans="2:25" ht="12" x14ac:dyDescent="0.25">
      <c r="B65" s="19" t="s">
        <v>45</v>
      </c>
      <c r="C65" s="19" t="s">
        <v>22</v>
      </c>
      <c r="D65" s="97">
        <f t="shared" si="71"/>
        <v>0.2350000000000001</v>
      </c>
      <c r="E65" s="37">
        <v>82956872.015999988</v>
      </c>
      <c r="F65" s="98">
        <f>INDEX('Scenario Dashboard'!$L$18:$N$43,MATCH('RPS Balance'!$C65,'Scenario Dashboard'!$K$18:$K$43,0),MATCH('RPS Balance'!$B65,'Scenario Dashboard'!$L$16:$N$16,0))</f>
        <v>5.0247999999999999</v>
      </c>
      <c r="G65" s="96">
        <v>0.36399999999999999</v>
      </c>
      <c r="H65" s="21">
        <v>800000</v>
      </c>
      <c r="I65" s="50">
        <f t="shared" si="69"/>
        <v>291200</v>
      </c>
      <c r="J65" s="50">
        <f t="shared" si="75"/>
        <v>419076745.64009327</v>
      </c>
      <c r="K65" s="123">
        <f t="shared" si="76"/>
        <v>83439108.509810001</v>
      </c>
      <c r="L65" s="41"/>
      <c r="M65" s="41"/>
      <c r="N65" s="41"/>
      <c r="P65" s="47">
        <f t="shared" si="77"/>
        <v>170580501.12569809</v>
      </c>
      <c r="Q65" s="47">
        <f t="shared" si="70"/>
        <v>419076745.64009327</v>
      </c>
      <c r="R65" s="47">
        <f t="shared" si="72"/>
        <v>623631832.0992732</v>
      </c>
      <c r="S65" s="47">
        <f t="shared" si="73"/>
        <v>589657246.76579142</v>
      </c>
      <c r="T65" s="47"/>
      <c r="U65" s="47">
        <f>'REC Spending'!AE68</f>
        <v>496650064.56105393</v>
      </c>
      <c r="V65" s="47">
        <f>'REC Spending'!AF68</f>
        <v>0</v>
      </c>
      <c r="W65" s="47">
        <f>'REC Spending'!AG68</f>
        <v>28325883.5383</v>
      </c>
      <c r="X65" s="50">
        <f>'REC Spending'!AH68</f>
        <v>524975948.09935391</v>
      </c>
      <c r="Y65" s="47">
        <f t="shared" si="74"/>
        <v>64681298.666437507</v>
      </c>
    </row>
    <row r="66" spans="2:25" ht="12" x14ac:dyDescent="0.25">
      <c r="B66" s="19" t="s">
        <v>45</v>
      </c>
      <c r="C66" s="19" t="s">
        <v>23</v>
      </c>
      <c r="D66" s="97">
        <f t="shared" si="71"/>
        <v>0.25000000000000011</v>
      </c>
      <c r="E66" s="37">
        <v>84979000</v>
      </c>
      <c r="F66" s="98">
        <f>INDEX('Scenario Dashboard'!$L$18:$N$43,MATCH('RPS Balance'!$C66,'Scenario Dashboard'!$K$18:$K$43,0),MATCH('RPS Balance'!$B66,'Scenario Dashboard'!$L$16:$N$16,0))</f>
        <v>5.0247999999999999</v>
      </c>
      <c r="G66" s="96">
        <v>0.44254498840229511</v>
      </c>
      <c r="H66" s="21">
        <v>800000</v>
      </c>
      <c r="I66" s="50">
        <f t="shared" si="69"/>
        <v>354035.9907218361</v>
      </c>
      <c r="J66" s="50">
        <f t="shared" si="75"/>
        <v>416550490.5059967</v>
      </c>
      <c r="K66" s="123">
        <f t="shared" si="76"/>
        <v>82956872.015999988</v>
      </c>
      <c r="L66" s="41"/>
      <c r="M66" s="41"/>
      <c r="N66" s="41"/>
      <c r="P66" s="57">
        <f>'General Inputs'!$D$28</f>
        <v>330286907</v>
      </c>
      <c r="Q66" s="47">
        <f t="shared" si="70"/>
        <v>416550490.5059967</v>
      </c>
      <c r="R66" s="47">
        <f t="shared" si="72"/>
        <v>621105576.96517658</v>
      </c>
      <c r="S66" s="47">
        <f t="shared" si="73"/>
        <v>746837397.5059967</v>
      </c>
      <c r="T66" s="47"/>
      <c r="U66" s="47">
        <f>'REC Spending'!AE69</f>
        <v>318295324.62006855</v>
      </c>
      <c r="V66" s="47">
        <f>'REC Spending'!AF69</f>
        <v>89925254.334905401</v>
      </c>
      <c r="W66" s="47">
        <f>'REC Spending'!AG69</f>
        <v>19620900</v>
      </c>
      <c r="X66" s="50">
        <f>'REC Spending'!AH69</f>
        <v>427841478.95497394</v>
      </c>
      <c r="Y66" s="47">
        <f t="shared" si="74"/>
        <v>318995918.55102277</v>
      </c>
    </row>
    <row r="67" spans="2:25" ht="12" x14ac:dyDescent="0.25">
      <c r="B67" s="19" t="s">
        <v>45</v>
      </c>
      <c r="C67" s="19" t="s">
        <v>24</v>
      </c>
      <c r="D67" s="97">
        <f t="shared" si="71"/>
        <v>0.28000000000000003</v>
      </c>
      <c r="E67" s="37">
        <v>83718451.158000007</v>
      </c>
      <c r="F67" s="98">
        <f>INDEX('Scenario Dashboard'!$L$18:$N$43,MATCH('RPS Balance'!$C67,'Scenario Dashboard'!$K$18:$K$43,0),MATCH('RPS Balance'!$B67,'Scenario Dashboard'!$L$16:$N$16,0))</f>
        <v>5.0247999999999999</v>
      </c>
      <c r="G67" s="96">
        <v>0.73672546464952771</v>
      </c>
      <c r="H67" s="21">
        <v>800000</v>
      </c>
      <c r="I67" s="50">
        <f t="shared" si="69"/>
        <v>589380.37171962217</v>
      </c>
      <c r="J67" s="50">
        <f t="shared" si="75"/>
        <v>426648443.20927817</v>
      </c>
      <c r="K67" s="123">
        <f t="shared" si="76"/>
        <v>84979000</v>
      </c>
      <c r="L67" s="41"/>
      <c r="M67" s="41"/>
      <c r="N67" s="41"/>
      <c r="P67" s="47">
        <f t="shared" si="77"/>
        <v>318995918.55102277</v>
      </c>
      <c r="Q67" s="47">
        <f t="shared" si="70"/>
        <v>426648443.20927817</v>
      </c>
      <c r="R67" s="47">
        <f t="shared" si="72"/>
        <v>631203529.6684581</v>
      </c>
      <c r="S67" s="47">
        <f t="shared" si="73"/>
        <v>745644361.76030087</v>
      </c>
      <c r="T67" s="47"/>
      <c r="U67" s="47">
        <f>'REC Spending'!AE70</f>
        <v>394628968.40902799</v>
      </c>
      <c r="V67" s="47">
        <f>'REC Spending'!AF70</f>
        <v>261678417.25957102</v>
      </c>
      <c r="W67" s="47">
        <f>'REC Spending'!AG70</f>
        <v>20312907.357114665</v>
      </c>
      <c r="X67" s="50">
        <f>'REC Spending'!AH70</f>
        <v>676620293.02571368</v>
      </c>
      <c r="Y67" s="47">
        <f t="shared" si="74"/>
        <v>69024068.734587193</v>
      </c>
    </row>
    <row r="68" spans="2:25" ht="12" x14ac:dyDescent="0.25">
      <c r="B68" s="19" t="s">
        <v>45</v>
      </c>
      <c r="C68" s="19" t="s">
        <v>25</v>
      </c>
      <c r="D68" s="97">
        <f t="shared" si="71"/>
        <v>0.31</v>
      </c>
      <c r="E68" s="37">
        <v>84378123.927000001</v>
      </c>
      <c r="F68" s="98">
        <f>INDEX('Scenario Dashboard'!$L$18:$N$43,MATCH('RPS Balance'!$C68,'Scenario Dashboard'!$K$18:$K$43,0),MATCH('RPS Balance'!$B68,'Scenario Dashboard'!$L$16:$N$16,0))</f>
        <v>5.0247999999999999</v>
      </c>
      <c r="G68" s="96">
        <v>1.3117261993664437</v>
      </c>
      <c r="H68" s="21">
        <v>800000</v>
      </c>
      <c r="I68" s="50">
        <f t="shared" si="69"/>
        <v>1049380.9594931549</v>
      </c>
      <c r="J68" s="50">
        <f t="shared" si="75"/>
        <v>420079093.00699884</v>
      </c>
      <c r="K68" s="123">
        <f t="shared" si="76"/>
        <v>83718451.158000007</v>
      </c>
      <c r="L68" s="41"/>
      <c r="M68" s="41"/>
      <c r="N68" s="41"/>
      <c r="P68" s="47">
        <f t="shared" si="77"/>
        <v>69024068.734587193</v>
      </c>
      <c r="Q68" s="47">
        <f t="shared" si="70"/>
        <v>420079093.00699884</v>
      </c>
      <c r="R68" s="47">
        <f t="shared" si="72"/>
        <v>624634179.46617877</v>
      </c>
      <c r="S68" s="47">
        <f t="shared" si="73"/>
        <v>489103161.74158603</v>
      </c>
      <c r="T68" s="47"/>
      <c r="U68" s="47">
        <f>'REC Spending'!AE71</f>
        <v>446061975.85483456</v>
      </c>
      <c r="V68" s="47">
        <f>'REC Spending'!AF71</f>
        <v>402584992.0890156</v>
      </c>
      <c r="W68" s="47">
        <f>'REC Spending'!AG71</f>
        <v>31129934.421706408</v>
      </c>
      <c r="X68" s="50">
        <f>'REC Spending'!AH71</f>
        <v>879776902.3655566</v>
      </c>
      <c r="Y68" s="47">
        <f t="shared" si="74"/>
        <v>-390673740.62397057</v>
      </c>
    </row>
    <row r="69" spans="2:25" ht="12" x14ac:dyDescent="0.25">
      <c r="B69" s="19" t="s">
        <v>45</v>
      </c>
      <c r="C69" s="19" t="s">
        <v>26</v>
      </c>
      <c r="D69" s="97">
        <f t="shared" si="71"/>
        <v>0.34</v>
      </c>
      <c r="E69" s="37">
        <v>86873047.181999996</v>
      </c>
      <c r="F69" s="98">
        <f>INDEX('Scenario Dashboard'!$L$18:$N$43,MATCH('RPS Balance'!$C69,'Scenario Dashboard'!$K$18:$K$43,0),MATCH('RPS Balance'!$B69,'Scenario Dashboard'!$L$16:$N$16,0))</f>
        <v>5.0247999999999999</v>
      </c>
      <c r="G69" s="96">
        <v>2.150823030394021</v>
      </c>
      <c r="H69" s="21">
        <v>800000</v>
      </c>
      <c r="I69" s="50">
        <f t="shared" si="69"/>
        <v>1720658.4243152167</v>
      </c>
      <c r="J69" s="50">
        <f t="shared" si="75"/>
        <v>422933816.14889646</v>
      </c>
      <c r="K69" s="123">
        <f t="shared" si="76"/>
        <v>84378123.927000001</v>
      </c>
      <c r="L69" s="41"/>
      <c r="M69" s="41"/>
      <c r="N69" s="41"/>
      <c r="P69" s="47">
        <f t="shared" si="77"/>
        <v>-390673740.62397057</v>
      </c>
      <c r="Q69" s="47">
        <f t="shared" si="70"/>
        <v>422933816.14889646</v>
      </c>
      <c r="R69" s="47">
        <f t="shared" si="72"/>
        <v>627488902.60807633</v>
      </c>
      <c r="S69" s="47">
        <f t="shared" si="73"/>
        <v>32260075.524925888</v>
      </c>
      <c r="T69" s="47"/>
      <c r="U69" s="47">
        <f>'REC Spending'!AE72</f>
        <v>567290097.61957848</v>
      </c>
      <c r="V69" s="47">
        <f>'REC Spending'!AF72</f>
        <v>512659007.53310931</v>
      </c>
      <c r="W69" s="47">
        <f>'REC Spending'!AG72</f>
        <v>20918475.746083792</v>
      </c>
      <c r="X69" s="50">
        <f>'REC Spending'!AH72</f>
        <v>1100867580.8987715</v>
      </c>
      <c r="Y69" s="47">
        <f t="shared" si="74"/>
        <v>-1068607505.3738456</v>
      </c>
    </row>
    <row r="70" spans="2:25" ht="12" x14ac:dyDescent="0.25">
      <c r="B70" s="19" t="s">
        <v>45</v>
      </c>
      <c r="C70" s="19" t="s">
        <v>27</v>
      </c>
      <c r="D70" s="97">
        <f t="shared" si="71"/>
        <v>0.37</v>
      </c>
      <c r="E70" s="37">
        <v>92010320.211999997</v>
      </c>
      <c r="F70" s="98">
        <f>INDEX('Scenario Dashboard'!$L$18:$N$43,MATCH('RPS Balance'!$C70,'Scenario Dashboard'!$K$18:$K$43,0),MATCH('RPS Balance'!$B70,'Scenario Dashboard'!$L$16:$N$16,0))</f>
        <v>5.0247999999999999</v>
      </c>
      <c r="G70" s="96">
        <v>3.0935695365343094</v>
      </c>
      <c r="H70" s="21">
        <v>800000</v>
      </c>
      <c r="I70" s="50">
        <f t="shared" si="69"/>
        <v>2474855.6292274473</v>
      </c>
      <c r="J70" s="50">
        <f t="shared" si="75"/>
        <v>434799029.05579835</v>
      </c>
      <c r="K70" s="123">
        <f t="shared" si="76"/>
        <v>86873047.181999996</v>
      </c>
      <c r="L70" s="41"/>
      <c r="M70" s="41"/>
      <c r="N70" s="41"/>
      <c r="P70" s="47">
        <f t="shared" si="77"/>
        <v>-1068607505.3738456</v>
      </c>
      <c r="Q70" s="47">
        <f t="shared" si="70"/>
        <v>434799029.05579835</v>
      </c>
      <c r="R70" s="47">
        <f t="shared" si="72"/>
        <v>639354115.51497829</v>
      </c>
      <c r="S70" s="47">
        <f t="shared" si="73"/>
        <v>-633808476.31804729</v>
      </c>
      <c r="T70" s="47"/>
      <c r="U70" s="47">
        <f>'REC Spending'!AE73</f>
        <v>650201074.64848781</v>
      </c>
      <c r="V70" s="47">
        <f>'REC Spending'!AF73</f>
        <v>790679848.7926662</v>
      </c>
      <c r="W70" s="47">
        <f>'REC Spending'!AG73</f>
        <v>21294789.907909673</v>
      </c>
      <c r="X70" s="50">
        <f>'REC Spending'!AH73</f>
        <v>1462175713.3490636</v>
      </c>
      <c r="Y70" s="47">
        <f t="shared" si="74"/>
        <v>-2095984189.6671109</v>
      </c>
    </row>
    <row r="71" spans="2:25" ht="12" x14ac:dyDescent="0.25">
      <c r="B71" s="19" t="s">
        <v>45</v>
      </c>
      <c r="C71" s="19" t="s">
        <v>28</v>
      </c>
      <c r="D71" s="97">
        <f t="shared" si="71"/>
        <v>0.4</v>
      </c>
      <c r="E71" s="37">
        <v>100962204.252</v>
      </c>
      <c r="F71" s="98">
        <f>INDEX('Scenario Dashboard'!$L$18:$N$43,MATCH('RPS Balance'!$C71,'Scenario Dashboard'!$K$18:$K$43,0),MATCH('RPS Balance'!$B71,'Scenario Dashboard'!$L$16:$N$16,0))</f>
        <v>5.0247999999999999</v>
      </c>
      <c r="G71" s="96">
        <v>3.993006366703912</v>
      </c>
      <c r="H71" s="21">
        <v>800000</v>
      </c>
      <c r="I71" s="50">
        <f t="shared" si="69"/>
        <v>3194405.0933631295</v>
      </c>
      <c r="J71" s="50">
        <f t="shared" si="75"/>
        <v>459858601.37203014</v>
      </c>
      <c r="K71" s="123">
        <f t="shared" si="76"/>
        <v>92010320.211999997</v>
      </c>
      <c r="L71" s="41"/>
      <c r="M71" s="41"/>
      <c r="N71" s="41"/>
      <c r="P71" s="47">
        <f t="shared" si="77"/>
        <v>-2095984189.6671109</v>
      </c>
      <c r="Q71" s="47">
        <f t="shared" si="70"/>
        <v>459858601.37203014</v>
      </c>
      <c r="R71" s="47">
        <f t="shared" si="72"/>
        <v>664413687.83121002</v>
      </c>
      <c r="S71" s="47">
        <f t="shared" si="73"/>
        <v>-1636125588.2950807</v>
      </c>
      <c r="T71" s="47"/>
      <c r="U71" s="47">
        <f>'REC Spending'!AE74</f>
        <v>653031515.93819761</v>
      </c>
      <c r="V71" s="47">
        <f>'REC Spending'!AF74</f>
        <v>1105991888.5254955</v>
      </c>
      <c r="W71" s="47">
        <f>'REC Spending'!AG74</f>
        <v>32217273.049389068</v>
      </c>
      <c r="X71" s="50">
        <f>'REC Spending'!AH74</f>
        <v>1791240677.5130823</v>
      </c>
      <c r="Y71" s="47">
        <f t="shared" si="74"/>
        <v>-3427366265.8081627</v>
      </c>
    </row>
    <row r="72" spans="2:25" ht="12" x14ac:dyDescent="0.25">
      <c r="B72" s="19" t="s">
        <v>45</v>
      </c>
      <c r="C72" s="19" t="s">
        <v>29</v>
      </c>
      <c r="D72" s="97">
        <f t="shared" si="71"/>
        <v>0.40902608000000001</v>
      </c>
      <c r="E72" s="37">
        <v>112515043.31999999</v>
      </c>
      <c r="F72" s="98">
        <f>INDEX('Scenario Dashboard'!$L$18:$N$43,MATCH('RPS Balance'!$C72,'Scenario Dashboard'!$K$18:$K$43,0),MATCH('RPS Balance'!$B72,'Scenario Dashboard'!$L$16:$N$16,0))</f>
        <v>5.0247999999999999</v>
      </c>
      <c r="G72" s="96">
        <v>4.7731117181718359</v>
      </c>
      <c r="H72" s="21">
        <v>800000</v>
      </c>
      <c r="I72" s="50">
        <f t="shared" si="69"/>
        <v>3818489.3745374689</v>
      </c>
      <c r="J72" s="50">
        <f t="shared" si="75"/>
        <v>504120478.8320865</v>
      </c>
      <c r="K72" s="123">
        <f t="shared" si="76"/>
        <v>100962204.252</v>
      </c>
      <c r="L72" s="41"/>
      <c r="M72" s="41"/>
      <c r="N72" s="41"/>
      <c r="P72" s="47">
        <f t="shared" si="77"/>
        <v>-3427366265.8081627</v>
      </c>
      <c r="Q72" s="47">
        <f t="shared" si="70"/>
        <v>504120478.8320865</v>
      </c>
      <c r="R72" s="47">
        <f t="shared" si="72"/>
        <v>708675565.29126644</v>
      </c>
      <c r="S72" s="47">
        <f t="shared" si="73"/>
        <v>-2923245786.9760761</v>
      </c>
      <c r="T72" s="47"/>
      <c r="U72" s="47">
        <f>'REC Spending'!AE75</f>
        <v>641123449.40814674</v>
      </c>
      <c r="V72" s="47">
        <f>'REC Spending'!AF75</f>
        <v>1356080414.4530411</v>
      </c>
      <c r="W72" s="47">
        <f>'REC Spending'!AG75</f>
        <v>23409532.097871557</v>
      </c>
      <c r="X72" s="50">
        <f>'REC Spending'!AH75</f>
        <v>2020613395.9590595</v>
      </c>
      <c r="Y72" s="47">
        <f t="shared" si="74"/>
        <v>-4943859182.9351358</v>
      </c>
    </row>
    <row r="73" spans="2:25" ht="12" x14ac:dyDescent="0.25">
      <c r="B73" s="19" t="s">
        <v>45</v>
      </c>
      <c r="C73" s="19" t="s">
        <v>30</v>
      </c>
      <c r="D73" s="97">
        <f t="shared" si="71"/>
        <v>0.41825583530041599</v>
      </c>
      <c r="E73" s="37">
        <v>126106170.34900001</v>
      </c>
      <c r="F73" s="98">
        <f>INDEX('Scenario Dashboard'!$L$18:$N$43,MATCH('RPS Balance'!$C73,'Scenario Dashboard'!$K$18:$K$43,0),MATCH('RPS Balance'!$B73,'Scenario Dashboard'!$L$16:$N$16,0))</f>
        <v>5.0247999999999999</v>
      </c>
      <c r="G73" s="96">
        <v>5.0247999999999999</v>
      </c>
      <c r="H73" s="21">
        <v>800000</v>
      </c>
      <c r="I73" s="50">
        <f t="shared" si="69"/>
        <v>4019840</v>
      </c>
      <c r="J73" s="50">
        <f t="shared" si="75"/>
        <v>561547100.29979849</v>
      </c>
      <c r="K73" s="123">
        <f t="shared" si="76"/>
        <v>112515043.31999999</v>
      </c>
      <c r="L73" s="41"/>
      <c r="M73" s="41"/>
      <c r="N73" s="41"/>
      <c r="P73" s="47">
        <f t="shared" si="77"/>
        <v>-4943859182.9351358</v>
      </c>
      <c r="Q73" s="47">
        <f t="shared" si="70"/>
        <v>561547100.29979849</v>
      </c>
      <c r="R73" s="47">
        <f t="shared" si="72"/>
        <v>766102186.75897837</v>
      </c>
      <c r="S73" s="47">
        <f t="shared" si="73"/>
        <v>-4382312082.6353378</v>
      </c>
      <c r="T73" s="47"/>
      <c r="U73" s="47">
        <f>'REC Spending'!AE76</f>
        <v>620749720.26457727</v>
      </c>
      <c r="V73" s="47">
        <f>'REC Spending'!AF76</f>
        <v>1578981067.8716011</v>
      </c>
      <c r="W73" s="47">
        <f>'REC Spending'!AG76</f>
        <v>24724546.499945614</v>
      </c>
      <c r="X73" s="50">
        <f>'REC Spending'!AH76</f>
        <v>2224455334.6361241</v>
      </c>
      <c r="Y73" s="47">
        <f t="shared" si="74"/>
        <v>-6606767417.2714615</v>
      </c>
    </row>
    <row r="74" spans="2:25" ht="12" x14ac:dyDescent="0.25">
      <c r="B74" s="19" t="s">
        <v>45</v>
      </c>
      <c r="C74" s="19" t="s">
        <v>31</v>
      </c>
      <c r="D74" s="97">
        <f t="shared" si="71"/>
        <v>0.42769386187513697</v>
      </c>
      <c r="E74" s="37">
        <v>137493038.62599999</v>
      </c>
      <c r="F74" s="98">
        <f>INDEX('Scenario Dashboard'!$L$18:$N$43,MATCH('RPS Balance'!$C74,'Scenario Dashboard'!$K$18:$K$43,0),MATCH('RPS Balance'!$B74,'Scenario Dashboard'!$L$16:$N$16,0))</f>
        <v>5.0247999999999999</v>
      </c>
      <c r="G74" s="96">
        <v>5.0247999999999999</v>
      </c>
      <c r="H74" s="21">
        <v>800000</v>
      </c>
      <c r="I74" s="50">
        <f t="shared" si="69"/>
        <v>4019840</v>
      </c>
      <c r="J74" s="50">
        <f t="shared" si="75"/>
        <v>629638444.76965523</v>
      </c>
      <c r="K74" s="123">
        <f t="shared" si="76"/>
        <v>126106170.34900001</v>
      </c>
      <c r="L74" s="41"/>
      <c r="M74" s="41"/>
      <c r="N74" s="41"/>
      <c r="P74" s="47">
        <f t="shared" si="77"/>
        <v>-6606767417.2714615</v>
      </c>
      <c r="Q74" s="47">
        <f t="shared" si="70"/>
        <v>629638444.76965523</v>
      </c>
      <c r="R74" s="47">
        <f t="shared" si="72"/>
        <v>834193531.22883511</v>
      </c>
      <c r="S74" s="47">
        <f t="shared" si="73"/>
        <v>-5977128972.5018063</v>
      </c>
      <c r="T74" s="47"/>
      <c r="U74" s="47">
        <f>'REC Spending'!AE77</f>
        <v>543476285.56447303</v>
      </c>
      <c r="V74" s="47">
        <f>'REC Spending'!AF77</f>
        <v>1908002455.8834515</v>
      </c>
      <c r="W74" s="47">
        <f>'REC Spending'!AG77</f>
        <v>26090077.668333083</v>
      </c>
      <c r="X74" s="50">
        <f>'REC Spending'!AH77</f>
        <v>2477568819.1162577</v>
      </c>
      <c r="Y74" s="47">
        <f t="shared" si="74"/>
        <v>-8454697791.6180639</v>
      </c>
    </row>
    <row r="75" spans="2:25" ht="12" x14ac:dyDescent="0.25">
      <c r="B75" s="19" t="s">
        <v>45</v>
      </c>
      <c r="C75" s="19" t="s">
        <v>32</v>
      </c>
      <c r="D75" s="97">
        <f t="shared" si="71"/>
        <v>0.43734485940712181</v>
      </c>
      <c r="E75" s="37">
        <v>148649662.15600002</v>
      </c>
      <c r="F75" s="98">
        <f>INDEX('Scenario Dashboard'!$L$18:$N$43,MATCH('RPS Balance'!$C75,'Scenario Dashboard'!$K$18:$K$43,0),MATCH('RPS Balance'!$B75,'Scenario Dashboard'!$L$16:$N$16,0))</f>
        <v>5.0247999999999999</v>
      </c>
      <c r="G75" s="96">
        <v>5.0247999999999999</v>
      </c>
      <c r="H75" s="21">
        <v>800000</v>
      </c>
      <c r="I75" s="50">
        <f t="shared" si="69"/>
        <v>4019840</v>
      </c>
      <c r="J75" s="50">
        <f t="shared" si="75"/>
        <v>686855180.4879247</v>
      </c>
      <c r="K75" s="123">
        <f t="shared" si="76"/>
        <v>137493038.62599999</v>
      </c>
      <c r="L75" s="41"/>
      <c r="M75" s="41"/>
      <c r="N75" s="41"/>
      <c r="P75" s="47">
        <f t="shared" si="77"/>
        <v>-8454697791.6180639</v>
      </c>
      <c r="Q75" s="47">
        <f t="shared" si="70"/>
        <v>686855180.4879247</v>
      </c>
      <c r="R75" s="47">
        <f t="shared" si="72"/>
        <v>891410266.94710457</v>
      </c>
      <c r="S75" s="47">
        <f t="shared" si="73"/>
        <v>-7767842611.1301394</v>
      </c>
      <c r="T75" s="47"/>
      <c r="U75" s="47">
        <f>'REC Spending'!AE78</f>
        <v>516449617.38950199</v>
      </c>
      <c r="V75" s="47">
        <f>'REC Spending'!AF78</f>
        <v>2199133556.6895161</v>
      </c>
      <c r="W75" s="47">
        <f>'REC Spending'!AG78</f>
        <v>27294174.180285864</v>
      </c>
      <c r="X75" s="50">
        <f>'REC Spending'!AH78</f>
        <v>2742877348.259304</v>
      </c>
      <c r="Y75" s="47">
        <f t="shared" si="74"/>
        <v>-10510719959.389442</v>
      </c>
    </row>
    <row r="76" spans="2:25" ht="12" x14ac:dyDescent="0.25">
      <c r="B76" s="19" t="s">
        <v>45</v>
      </c>
      <c r="C76" s="19" t="s">
        <v>33</v>
      </c>
      <c r="D76" s="97">
        <f t="shared" si="71"/>
        <v>0.44721363362861538</v>
      </c>
      <c r="E76" s="37">
        <v>158982132.35600001</v>
      </c>
      <c r="F76" s="98">
        <f>INDEX('Scenario Dashboard'!$L$18:$N$43,MATCH('RPS Balance'!$C76,'Scenario Dashboard'!$K$18:$K$43,0),MATCH('RPS Balance'!$B76,'Scenario Dashboard'!$L$16:$N$16,0))</f>
        <v>5.0247999999999999</v>
      </c>
      <c r="G76" s="96">
        <v>5.0247999999999999</v>
      </c>
      <c r="H76" s="21">
        <v>800000</v>
      </c>
      <c r="I76" s="50">
        <f t="shared" si="69"/>
        <v>4019840</v>
      </c>
      <c r="J76" s="50">
        <f t="shared" si="75"/>
        <v>742914982.40146887</v>
      </c>
      <c r="K76" s="123">
        <f t="shared" si="76"/>
        <v>148649662.15600002</v>
      </c>
      <c r="L76" s="41"/>
      <c r="M76" s="41"/>
      <c r="N76" s="41"/>
      <c r="P76" s="47">
        <f t="shared" si="77"/>
        <v>-10510719959.389442</v>
      </c>
      <c r="Q76" s="47">
        <f t="shared" si="70"/>
        <v>742914982.40146887</v>
      </c>
      <c r="R76" s="47">
        <f t="shared" si="72"/>
        <v>947470068.86064875</v>
      </c>
      <c r="S76" s="47">
        <f t="shared" si="73"/>
        <v>-9767804976.9879742</v>
      </c>
      <c r="T76" s="47"/>
      <c r="U76" s="47">
        <f>'REC Spending'!AE79</f>
        <v>504812008.4749999</v>
      </c>
      <c r="V76" s="47">
        <f>'REC Spending'!AF79</f>
        <v>2493539081.1399107</v>
      </c>
      <c r="W76" s="47">
        <f>'REC Spending'!AG79</f>
        <v>28464778.339695439</v>
      </c>
      <c r="X76" s="50">
        <f>'REC Spending'!AH79</f>
        <v>3026815867.9546061</v>
      </c>
      <c r="Y76" s="47">
        <f t="shared" si="74"/>
        <v>-12794620844.942581</v>
      </c>
    </row>
    <row r="77" spans="2:25" ht="12" x14ac:dyDescent="0.25">
      <c r="B77" s="19" t="s">
        <v>45</v>
      </c>
      <c r="C77" s="19" t="s">
        <v>34</v>
      </c>
      <c r="D77" s="97">
        <f t="shared" si="71"/>
        <v>0.45730509871417185</v>
      </c>
      <c r="E77" s="37">
        <v>167281513.79400003</v>
      </c>
      <c r="F77" s="98">
        <f>INDEX('Scenario Dashboard'!$L$18:$N$43,MATCH('RPS Balance'!$C77,'Scenario Dashboard'!$K$18:$K$43,0),MATCH('RPS Balance'!$B77,'Scenario Dashboard'!$L$16:$N$16,0))</f>
        <v>5.0247999999999999</v>
      </c>
      <c r="G77" s="96">
        <v>5.0247999999999999</v>
      </c>
      <c r="H77" s="21">
        <v>800000</v>
      </c>
      <c r="I77" s="50">
        <f t="shared" si="69"/>
        <v>4019840</v>
      </c>
      <c r="J77" s="50">
        <f t="shared" si="75"/>
        <v>794833578.66242886</v>
      </c>
      <c r="K77" s="123">
        <f t="shared" si="76"/>
        <v>158982132.35600001</v>
      </c>
      <c r="L77" s="41"/>
      <c r="M77" s="41"/>
      <c r="N77" s="41"/>
      <c r="P77" s="47">
        <f t="shared" si="77"/>
        <v>-12794620844.942581</v>
      </c>
      <c r="Q77" s="47">
        <f t="shared" si="70"/>
        <v>794833578.66242886</v>
      </c>
      <c r="R77" s="47">
        <f t="shared" si="72"/>
        <v>999388665.12160873</v>
      </c>
      <c r="S77" s="47">
        <f t="shared" si="73"/>
        <v>-11999787266.280151</v>
      </c>
      <c r="T77" s="47"/>
      <c r="U77" s="47">
        <f>'REC Spending'!AE80</f>
        <v>502867118.03142619</v>
      </c>
      <c r="V77" s="47">
        <f>'REC Spending'!AF80</f>
        <v>2829103022.6407995</v>
      </c>
      <c r="W77" s="47">
        <f>'REC Spending'!AG80</f>
        <v>29590007.266534466</v>
      </c>
      <c r="X77" s="50">
        <f>'REC Spending'!AH80</f>
        <v>3361560147.9387603</v>
      </c>
      <c r="Y77" s="47">
        <f t="shared" si="74"/>
        <v>-15361347414.218912</v>
      </c>
    </row>
    <row r="78" spans="2:25" ht="12" x14ac:dyDescent="0.25">
      <c r="B78" s="19" t="s">
        <v>45</v>
      </c>
      <c r="C78" s="19" t="s">
        <v>35</v>
      </c>
      <c r="D78" s="97">
        <f t="shared" si="71"/>
        <v>0.46762427972767689</v>
      </c>
      <c r="E78" s="37">
        <v>172337430.52200001</v>
      </c>
      <c r="F78" s="98">
        <f>INDEX('Scenario Dashboard'!$L$18:$N$43,MATCH('RPS Balance'!$C78,'Scenario Dashboard'!$K$18:$K$43,0),MATCH('RPS Balance'!$B78,'Scenario Dashboard'!$L$16:$N$16,0))</f>
        <v>5.0247999999999999</v>
      </c>
      <c r="G78" s="96">
        <v>5.0247999999999999</v>
      </c>
      <c r="H78" s="21">
        <v>800000</v>
      </c>
      <c r="I78" s="50">
        <f t="shared" si="69"/>
        <v>4019840</v>
      </c>
      <c r="J78" s="50">
        <f t="shared" si="75"/>
        <v>836536310.51209128</v>
      </c>
      <c r="K78" s="123">
        <f t="shared" si="76"/>
        <v>167281513.79400003</v>
      </c>
      <c r="L78" s="41"/>
      <c r="M78" s="41"/>
      <c r="N78" s="41"/>
      <c r="P78" s="47">
        <f t="shared" si="77"/>
        <v>-15361347414.218912</v>
      </c>
      <c r="Q78" s="47">
        <f t="shared" si="70"/>
        <v>836536310.51209128</v>
      </c>
      <c r="R78" s="47">
        <f t="shared" si="72"/>
        <v>1041091396.9712712</v>
      </c>
      <c r="S78" s="47">
        <f t="shared" si="73"/>
        <v>-14524811103.706821</v>
      </c>
      <c r="T78" s="47"/>
      <c r="U78" s="47">
        <f>'REC Spending'!AE81</f>
        <v>504117014.74888009</v>
      </c>
      <c r="V78" s="47">
        <f>'REC Spending'!AF81</f>
        <v>3146524449.450943</v>
      </c>
      <c r="W78" s="47">
        <f>'REC Spending'!AG81</f>
        <v>30639758.333666705</v>
      </c>
      <c r="X78" s="50">
        <f>'REC Spending'!AH81</f>
        <v>3681281222.5334897</v>
      </c>
      <c r="Y78" s="47">
        <f t="shared" si="74"/>
        <v>-18206092326.240311</v>
      </c>
    </row>
    <row r="79" spans="2:25" ht="12" x14ac:dyDescent="0.25">
      <c r="B79" s="19" t="s">
        <v>45</v>
      </c>
      <c r="C79" s="19" t="s">
        <v>36</v>
      </c>
      <c r="D79" s="97">
        <f t="shared" si="71"/>
        <v>0.47817631512458791</v>
      </c>
      <c r="E79" s="37">
        <v>175083636.454</v>
      </c>
      <c r="F79" s="98">
        <f>INDEX('Scenario Dashboard'!$L$18:$N$43,MATCH('RPS Balance'!$C79,'Scenario Dashboard'!$K$18:$K$43,0),MATCH('RPS Balance'!$B79,'Scenario Dashboard'!$L$16:$N$16,0))</f>
        <v>5.0247999999999999</v>
      </c>
      <c r="G79" s="96">
        <v>5.0247999999999999</v>
      </c>
      <c r="H79" s="21">
        <v>800000</v>
      </c>
      <c r="I79" s="50">
        <f t="shared" si="69"/>
        <v>4019840</v>
      </c>
      <c r="J79" s="50">
        <f t="shared" si="75"/>
        <v>861941280.88694561</v>
      </c>
      <c r="K79" s="123">
        <f t="shared" si="76"/>
        <v>172337430.52200001</v>
      </c>
      <c r="L79" s="41"/>
      <c r="M79" s="41"/>
      <c r="N79" s="41"/>
      <c r="P79" s="47">
        <f t="shared" si="77"/>
        <v>-18206092326.240311</v>
      </c>
      <c r="Q79" s="47">
        <f t="shared" si="70"/>
        <v>861941280.88694561</v>
      </c>
      <c r="R79" s="47">
        <f t="shared" si="72"/>
        <v>1066496367.3461255</v>
      </c>
      <c r="S79" s="47">
        <f t="shared" si="73"/>
        <v>-17344151045.353367</v>
      </c>
      <c r="T79" s="47"/>
      <c r="U79" s="47">
        <f>'REC Spending'!AE82</f>
        <v>508133678.47772539</v>
      </c>
      <c r="V79" s="47">
        <f>'REC Spending'!AF82</f>
        <v>3420051490.804121</v>
      </c>
      <c r="W79" s="47">
        <f>'REC Spending'!AG82</f>
        <v>31587089.685839567</v>
      </c>
      <c r="X79" s="50">
        <f>'REC Spending'!AH82</f>
        <v>3959772258.9676862</v>
      </c>
      <c r="Y79" s="47">
        <f t="shared" si="74"/>
        <v>-21303923304.321053</v>
      </c>
    </row>
    <row r="80" spans="2:25" ht="12" x14ac:dyDescent="0.25">
      <c r="B80" s="19" t="s">
        <v>45</v>
      </c>
      <c r="C80" s="19" t="s">
        <v>37</v>
      </c>
      <c r="D80" s="97">
        <f t="shared" si="71"/>
        <v>0.48896645931063754</v>
      </c>
      <c r="E80" s="37">
        <v>175817445.73500001</v>
      </c>
      <c r="F80" s="98">
        <f>INDEX('Scenario Dashboard'!$L$18:$N$43,MATCH('RPS Balance'!$C80,'Scenario Dashboard'!$K$18:$K$43,0),MATCH('RPS Balance'!$B80,'Scenario Dashboard'!$L$16:$N$16,0))</f>
        <v>5.0247999999999999</v>
      </c>
      <c r="G80" s="96">
        <v>5.0247999999999999</v>
      </c>
      <c r="H80" s="21">
        <v>800000</v>
      </c>
      <c r="I80" s="50">
        <f t="shared" si="69"/>
        <v>4019840</v>
      </c>
      <c r="J80" s="50">
        <f t="shared" si="75"/>
        <v>875740416.45405912</v>
      </c>
      <c r="K80" s="123">
        <f t="shared" si="76"/>
        <v>175083636.454</v>
      </c>
      <c r="L80" s="41"/>
      <c r="M80" s="41"/>
      <c r="N80" s="41"/>
      <c r="P80" s="47">
        <f t="shared" si="77"/>
        <v>-21303923304.321053</v>
      </c>
      <c r="Q80" s="47">
        <f t="shared" si="70"/>
        <v>875740416.45405912</v>
      </c>
      <c r="R80" s="47">
        <f t="shared" si="72"/>
        <v>1080295502.913239</v>
      </c>
      <c r="S80" s="47">
        <f t="shared" si="73"/>
        <v>-20428182887.866993</v>
      </c>
      <c r="T80" s="47"/>
      <c r="U80" s="47">
        <f>'REC Spending'!AE83</f>
        <v>507206058.76475841</v>
      </c>
      <c r="V80" s="47">
        <f>'REC Spending'!AF83</f>
        <v>3742179007.3033247</v>
      </c>
      <c r="W80" s="47">
        <f>'REC Spending'!AG83</f>
        <v>32473989.845740303</v>
      </c>
      <c r="X80" s="50">
        <f>'REC Spending'!AH83</f>
        <v>4281859055.9138236</v>
      </c>
      <c r="Y80" s="47">
        <f t="shared" si="74"/>
        <v>-24710041943.780815</v>
      </c>
    </row>
    <row r="81" spans="2:25" ht="12" x14ac:dyDescent="0.25">
      <c r="B81" s="19" t="s">
        <v>45</v>
      </c>
      <c r="C81" s="19" t="s">
        <v>38</v>
      </c>
      <c r="D81" s="97">
        <f t="shared" si="71"/>
        <v>0.50000008525827411</v>
      </c>
      <c r="E81" s="37">
        <v>176715192.53599998</v>
      </c>
      <c r="F81" s="98">
        <f>INDEX('Scenario Dashboard'!$L$18:$N$43,MATCH('RPS Balance'!$C81,'Scenario Dashboard'!$K$18:$K$43,0),MATCH('RPS Balance'!$B81,'Scenario Dashboard'!$L$16:$N$16,0))</f>
        <v>5.0247999999999999</v>
      </c>
      <c r="G81" s="96">
        <v>5.0247999999999999</v>
      </c>
      <c r="H81" s="21">
        <v>800000</v>
      </c>
      <c r="I81" s="50">
        <f t="shared" si="69"/>
        <v>4019840</v>
      </c>
      <c r="J81" s="50">
        <f t="shared" si="75"/>
        <v>879427661.32922804</v>
      </c>
      <c r="K81" s="123">
        <f t="shared" si="76"/>
        <v>175817445.73500001</v>
      </c>
      <c r="L81" s="41"/>
      <c r="M81" s="41"/>
      <c r="N81" s="41"/>
      <c r="P81" s="47">
        <f t="shared" si="77"/>
        <v>-24710041943.780815</v>
      </c>
      <c r="Q81" s="47">
        <f t="shared" si="70"/>
        <v>879427661.32922804</v>
      </c>
      <c r="R81" s="47">
        <f t="shared" si="72"/>
        <v>1083982747.788408</v>
      </c>
      <c r="S81" s="47">
        <f t="shared" si="73"/>
        <v>-23830614282.451588</v>
      </c>
      <c r="T81" s="47"/>
      <c r="U81" s="47">
        <f>'REC Spending'!AE84</f>
        <v>503380793.56168526</v>
      </c>
      <c r="V81" s="47">
        <f>'REC Spending'!AF84</f>
        <v>4008261861.0221114</v>
      </c>
      <c r="W81" s="47">
        <f>'REC Spending'!AG84</f>
        <v>33311896.554189611</v>
      </c>
      <c r="X81" s="50">
        <f>'REC Spending'!AH84</f>
        <v>4544954551.1379862</v>
      </c>
      <c r="Y81" s="47">
        <f t="shared" si="74"/>
        <v>-28375568833.589573</v>
      </c>
    </row>
    <row r="82" spans="2:25" ht="12" x14ac:dyDescent="0.25">
      <c r="B82" s="19" t="s">
        <v>45</v>
      </c>
      <c r="C82" s="19" t="s">
        <v>39</v>
      </c>
      <c r="D82" s="97">
        <f t="shared" si="71"/>
        <v>0.5</v>
      </c>
      <c r="E82" s="37">
        <v>177204914.48499998</v>
      </c>
      <c r="F82" s="98">
        <f>INDEX('Scenario Dashboard'!$L$18:$N$43,MATCH('RPS Balance'!$C82,'Scenario Dashboard'!$K$18:$K$43,0),MATCH('RPS Balance'!$B82,'Scenario Dashboard'!$L$16:$N$16,0))</f>
        <v>5.0247999999999999</v>
      </c>
      <c r="G82" s="96">
        <v>5.0247999999999999</v>
      </c>
      <c r="H82" s="21">
        <v>800000</v>
      </c>
      <c r="I82" s="50">
        <f t="shared" si="69"/>
        <v>4019840</v>
      </c>
      <c r="J82" s="50">
        <f t="shared" si="75"/>
        <v>883938659.45489275</v>
      </c>
      <c r="K82" s="123">
        <f t="shared" si="76"/>
        <v>176715192.53599998</v>
      </c>
      <c r="L82" s="41"/>
      <c r="M82" s="41"/>
      <c r="N82" s="41"/>
      <c r="P82" s="47">
        <f t="shared" si="77"/>
        <v>-28375568833.589573</v>
      </c>
      <c r="Q82" s="47">
        <f t="shared" si="70"/>
        <v>883938659.45489275</v>
      </c>
      <c r="R82" s="47">
        <f t="shared" si="72"/>
        <v>1088493745.9140728</v>
      </c>
      <c r="S82" s="47">
        <f t="shared" si="73"/>
        <v>-27491630174.134682</v>
      </c>
      <c r="T82" s="47"/>
      <c r="U82" s="47">
        <f>'REC Spending'!AE85</f>
        <v>499673027.20783508</v>
      </c>
      <c r="V82" s="47">
        <f>'REC Spending'!AF85</f>
        <v>4223329543.2257862</v>
      </c>
      <c r="W82" s="47">
        <f>'REC Spending'!AG85</f>
        <v>34177182.693887882</v>
      </c>
      <c r="X82" s="50">
        <f>'REC Spending'!AH85</f>
        <v>4757179753.1275091</v>
      </c>
      <c r="Y82" s="47">
        <f t="shared" si="74"/>
        <v>-32248809927.262192</v>
      </c>
    </row>
    <row r="83" spans="2:25" ht="12" x14ac:dyDescent="0.25">
      <c r="B83" s="19" t="s">
        <v>45</v>
      </c>
      <c r="C83" s="19" t="s">
        <v>40</v>
      </c>
      <c r="D83" s="97">
        <f t="shared" si="71"/>
        <v>0.5</v>
      </c>
      <c r="E83" s="37">
        <v>177699945.78799999</v>
      </c>
      <c r="F83" s="98">
        <f>INDEX('Scenario Dashboard'!$L$18:$N$43,MATCH('RPS Balance'!$C83,'Scenario Dashboard'!$K$18:$K$43,0),MATCH('RPS Balance'!$B83,'Scenario Dashboard'!$L$16:$N$16,0))</f>
        <v>5.0247999999999999</v>
      </c>
      <c r="G83" s="96">
        <v>5.0247999999999999</v>
      </c>
      <c r="H83" s="21">
        <v>800000</v>
      </c>
      <c r="I83" s="50">
        <f t="shared" si="69"/>
        <v>4019840</v>
      </c>
      <c r="J83" s="50">
        <f t="shared" si="75"/>
        <v>886399414.30422795</v>
      </c>
      <c r="K83" s="123">
        <f t="shared" si="76"/>
        <v>177204914.48499998</v>
      </c>
      <c r="L83" s="41"/>
      <c r="M83" s="41"/>
      <c r="N83" s="41"/>
      <c r="P83" s="47">
        <f t="shared" si="77"/>
        <v>-32248809927.262192</v>
      </c>
      <c r="Q83" s="47">
        <f t="shared" si="70"/>
        <v>886399414.30422795</v>
      </c>
      <c r="R83" s="47">
        <f t="shared" si="72"/>
        <v>1090954500.7634079</v>
      </c>
      <c r="S83" s="47">
        <f t="shared" si="73"/>
        <v>-31362410512.957962</v>
      </c>
      <c r="T83" s="47"/>
      <c r="U83" s="47">
        <f>'REC Spending'!AE86</f>
        <v>496520690.09703004</v>
      </c>
      <c r="V83" s="47">
        <f>'REC Spending'!AF86</f>
        <v>4374779691.5792427</v>
      </c>
      <c r="W83" s="47">
        <f>'REC Spending'!AG86</f>
        <v>35049555.725142136</v>
      </c>
      <c r="X83" s="50">
        <f>'REC Spending'!AH86</f>
        <v>4906349937.4014149</v>
      </c>
      <c r="Y83" s="47">
        <f t="shared" si="74"/>
        <v>-36268760450.359375</v>
      </c>
    </row>
    <row r="84" spans="2:25" ht="12" x14ac:dyDescent="0.25">
      <c r="B84" s="19" t="s">
        <v>45</v>
      </c>
      <c r="C84" s="19" t="s">
        <v>41</v>
      </c>
      <c r="D84" s="97">
        <f t="shared" si="71"/>
        <v>0.5</v>
      </c>
      <c r="E84" s="37">
        <v>178200352.41900003</v>
      </c>
      <c r="F84" s="98">
        <f>INDEX('Scenario Dashboard'!$L$18:$N$43,MATCH('RPS Balance'!$C84,'Scenario Dashboard'!$K$18:$K$43,0),MATCH('RPS Balance'!$B84,'Scenario Dashboard'!$L$16:$N$16,0))</f>
        <v>5.0247999999999999</v>
      </c>
      <c r="G84" s="98">
        <f>G83</f>
        <v>5.0247999999999999</v>
      </c>
      <c r="H84" s="123">
        <f>H83</f>
        <v>800000</v>
      </c>
      <c r="I84" s="50">
        <f t="shared" si="69"/>
        <v>4019840</v>
      </c>
      <c r="J84" s="50">
        <f t="shared" si="75"/>
        <v>888886847.59554231</v>
      </c>
      <c r="K84" s="123">
        <f t="shared" si="76"/>
        <v>177699945.78799999</v>
      </c>
      <c r="L84" s="41"/>
      <c r="M84" s="41"/>
      <c r="N84" s="41"/>
      <c r="P84" s="47">
        <f t="shared" si="77"/>
        <v>-36268760450.359375</v>
      </c>
      <c r="Q84" s="47">
        <f t="shared" si="70"/>
        <v>888886847.59554231</v>
      </c>
      <c r="R84" s="47">
        <f t="shared" si="72"/>
        <v>1093441934.0547223</v>
      </c>
      <c r="S84" s="47">
        <f t="shared" si="73"/>
        <v>-35379873602.763832</v>
      </c>
      <c r="T84" s="47"/>
      <c r="U84" s="47">
        <f>'REC Spending'!AE87</f>
        <v>487876054.96923888</v>
      </c>
      <c r="V84" s="47">
        <f>'REC Spending'!AF87</f>
        <v>4427957284.6233921</v>
      </c>
      <c r="W84" s="47">
        <f>'REC Spending'!AG87</f>
        <v>35944321.046760872</v>
      </c>
      <c r="X84" s="50">
        <f>'REC Spending'!AH87</f>
        <v>4951777660.6393919</v>
      </c>
      <c r="Y84" s="47">
        <f t="shared" si="74"/>
        <v>-40331651263.403221</v>
      </c>
    </row>
    <row r="85" spans="2:25" ht="12" x14ac:dyDescent="0.25">
      <c r="B85" s="19" t="s">
        <v>45</v>
      </c>
      <c r="C85" s="19" t="s">
        <v>42</v>
      </c>
      <c r="D85" s="97">
        <f t="shared" si="71"/>
        <v>0.5</v>
      </c>
      <c r="E85" s="37">
        <v>179096856.31599998</v>
      </c>
      <c r="F85" s="98">
        <f>INDEX('Scenario Dashboard'!$L$18:$N$43,MATCH('RPS Balance'!$C85,'Scenario Dashboard'!$K$18:$K$43,0),MATCH('RPS Balance'!$B85,'Scenario Dashboard'!$L$16:$N$16,0))</f>
        <v>5.0247999999999999</v>
      </c>
      <c r="G85" s="98">
        <f t="shared" ref="G85:G86" si="78">G84</f>
        <v>5.0247999999999999</v>
      </c>
      <c r="H85" s="123">
        <f t="shared" ref="H85:H86" si="79">H84</f>
        <v>800000</v>
      </c>
      <c r="I85" s="50">
        <f t="shared" si="69"/>
        <v>4019840</v>
      </c>
      <c r="J85" s="50">
        <f t="shared" si="75"/>
        <v>891401290.83499134</v>
      </c>
      <c r="K85" s="123">
        <f t="shared" si="76"/>
        <v>178200352.41900003</v>
      </c>
      <c r="L85" s="41"/>
      <c r="M85" s="41"/>
      <c r="N85" s="41"/>
      <c r="P85" s="47">
        <f t="shared" si="77"/>
        <v>-40331651263.403221</v>
      </c>
      <c r="Q85" s="47">
        <f t="shared" si="70"/>
        <v>891401290.83499134</v>
      </c>
      <c r="R85" s="47">
        <f t="shared" si="72"/>
        <v>1095956377.2941713</v>
      </c>
      <c r="S85" s="47">
        <f t="shared" si="73"/>
        <v>-39440249972.56823</v>
      </c>
      <c r="T85" s="47"/>
      <c r="U85" s="47">
        <f>'REC Spending'!AE88</f>
        <v>460247151.92778039</v>
      </c>
      <c r="V85" s="47">
        <f>'REC Spending'!AF88</f>
        <v>4360866028.4196692</v>
      </c>
      <c r="W85" s="47">
        <f>'REC Spending'!AG88</f>
        <v>36862055.75563167</v>
      </c>
      <c r="X85" s="50">
        <f>'REC Spending'!AH88</f>
        <v>4857975236.1030807</v>
      </c>
      <c r="Y85" s="47">
        <f t="shared" si="74"/>
        <v>-44298225208.67131</v>
      </c>
    </row>
    <row r="86" spans="2:25" ht="12" x14ac:dyDescent="0.25">
      <c r="B86" s="19" t="s">
        <v>45</v>
      </c>
      <c r="C86" s="19" t="s">
        <v>43</v>
      </c>
      <c r="D86" s="97">
        <f t="shared" si="71"/>
        <v>0.5</v>
      </c>
      <c r="E86" s="37">
        <v>179628941.26470333</v>
      </c>
      <c r="F86" s="98">
        <f>INDEX('Scenario Dashboard'!$L$18:$N$43,MATCH('RPS Balance'!$C86,'Scenario Dashboard'!$K$18:$K$43,0),MATCH('RPS Balance'!$B86,'Scenario Dashboard'!$L$16:$N$16,0))</f>
        <v>5.0247999999999999</v>
      </c>
      <c r="G86" s="98">
        <f t="shared" si="78"/>
        <v>5.0247999999999999</v>
      </c>
      <c r="H86" s="123">
        <f t="shared" si="79"/>
        <v>800000</v>
      </c>
      <c r="I86" s="50">
        <f t="shared" si="69"/>
        <v>4019840</v>
      </c>
      <c r="J86" s="50">
        <f t="shared" si="75"/>
        <v>895906043.61663675</v>
      </c>
      <c r="K86" s="123">
        <f t="shared" si="76"/>
        <v>179096856.31599998</v>
      </c>
      <c r="L86" s="41"/>
      <c r="M86" s="41"/>
      <c r="N86" s="41"/>
      <c r="P86" s="47">
        <f t="shared" si="77"/>
        <v>-44298225208.67131</v>
      </c>
      <c r="Q86" s="47">
        <f t="shared" si="70"/>
        <v>895906043.61663675</v>
      </c>
      <c r="R86" s="47">
        <f t="shared" si="72"/>
        <v>1100461130.0758166</v>
      </c>
      <c r="S86" s="47">
        <f t="shared" si="73"/>
        <v>-43402319165.054672</v>
      </c>
      <c r="T86" s="47"/>
      <c r="U86" s="47">
        <f>'REC Spending'!AE89</f>
        <v>407948828.60568428</v>
      </c>
      <c r="V86" s="47">
        <f>'REC Spending'!AF89</f>
        <v>4381283001.716711</v>
      </c>
      <c r="W86" s="47">
        <f>'REC Spending'!AG89</f>
        <v>37818670.509012289</v>
      </c>
      <c r="X86" s="50">
        <f>'REC Spending'!AH89</f>
        <v>4827050500.8314075</v>
      </c>
      <c r="Y86" s="47">
        <f t="shared" si="74"/>
        <v>-48229369665.886078</v>
      </c>
    </row>
    <row r="87" spans="2:25" x14ac:dyDescent="0.25">
      <c r="E87" s="92"/>
      <c r="F87" s="92"/>
      <c r="G87" s="95"/>
    </row>
    <row r="88" spans="2:25" ht="12" x14ac:dyDescent="0.25">
      <c r="E88" s="92"/>
      <c r="F88" s="95"/>
      <c r="G88" s="95"/>
      <c r="P88" s="322"/>
      <c r="Y88" s="100"/>
    </row>
    <row r="89" spans="2:25" ht="12" x14ac:dyDescent="0.25">
      <c r="B89" s="19" t="s">
        <v>46</v>
      </c>
      <c r="C89" s="19" t="s">
        <v>94</v>
      </c>
      <c r="D89" s="97">
        <f>D61</f>
        <v>0.17500000000000004</v>
      </c>
      <c r="E89" s="37">
        <v>471451.44980015844</v>
      </c>
      <c r="F89" s="98">
        <f>INDEX('Scenario Dashboard'!$L$18:$N$43,MATCH('RPS Balance'!$C89,'Scenario Dashboard'!$K$18:$K$43,0),MATCH('RPS Balance'!$B89,'Scenario Dashboard'!$L$16:$N$16,0))</f>
        <v>1.2415</v>
      </c>
      <c r="G89" s="96">
        <v>0</v>
      </c>
      <c r="H89" s="21">
        <v>0</v>
      </c>
      <c r="I89" s="50">
        <f t="shared" ref="I89:I114" si="80">G89*H89</f>
        <v>0</v>
      </c>
      <c r="J89" s="57">
        <f>J90</f>
        <v>585306.97492689674</v>
      </c>
      <c r="K89" s="50"/>
      <c r="L89" s="41"/>
      <c r="M89" s="41"/>
      <c r="N89" s="41"/>
      <c r="P89" s="57">
        <f>J89+INDEX('General Inputs'!$D$15:$D$17,MATCH('RPS Balance'!$B89,'General Inputs'!$B$15:$B$17,0))</f>
        <v>598862.97492689674</v>
      </c>
      <c r="Q89" s="47">
        <f t="shared" ref="Q89:Q114" si="81">J89</f>
        <v>585306.97492689674</v>
      </c>
      <c r="R89" s="47">
        <f>Q89+$P$89</f>
        <v>1184169.9498537935</v>
      </c>
      <c r="S89" s="47">
        <f>P89+Q89</f>
        <v>1184169.9498537935</v>
      </c>
      <c r="T89" s="47"/>
      <c r="U89" s="47">
        <f>'REC Spending'!AE92</f>
        <v>105885.71975793695</v>
      </c>
      <c r="V89" s="47">
        <f>'REC Spending'!AF92</f>
        <v>0</v>
      </c>
      <c r="W89" s="47">
        <f>'REC Spending'!AG92</f>
        <v>33813.134254762168</v>
      </c>
      <c r="X89" s="50">
        <f>'REC Spending'!AH92</f>
        <v>139698.85401269913</v>
      </c>
      <c r="Y89" s="47">
        <f>S89-X89</f>
        <v>1044471.0958410944</v>
      </c>
    </row>
    <row r="90" spans="2:25" ht="12" x14ac:dyDescent="0.25">
      <c r="B90" s="19" t="s">
        <v>46</v>
      </c>
      <c r="C90" s="19" t="s">
        <v>95</v>
      </c>
      <c r="D90" s="97">
        <f t="shared" ref="D90:D114" si="82">D62</f>
        <v>0.19000000000000006</v>
      </c>
      <c r="E90" s="37">
        <v>533051</v>
      </c>
      <c r="F90" s="98">
        <f>INDEX('Scenario Dashboard'!$L$18:$N$43,MATCH('RPS Balance'!$C90,'Scenario Dashboard'!$K$18:$K$43,0),MATCH('RPS Balance'!$B90,'Scenario Dashboard'!$L$16:$N$16,0))</f>
        <v>2.1638333333333333</v>
      </c>
      <c r="G90" s="96">
        <v>0</v>
      </c>
      <c r="H90" s="21">
        <v>0</v>
      </c>
      <c r="I90" s="50">
        <f t="shared" si="80"/>
        <v>0</v>
      </c>
      <c r="J90" s="50">
        <f>E89*F89-I89</f>
        <v>585306.97492689674</v>
      </c>
      <c r="K90" s="123">
        <f>E89</f>
        <v>471451.44980015844</v>
      </c>
      <c r="L90" s="41"/>
      <c r="M90" s="41"/>
      <c r="N90" s="41"/>
      <c r="P90" s="47">
        <f>Y89</f>
        <v>1044471.0958410944</v>
      </c>
      <c r="Q90" s="47">
        <f t="shared" si="81"/>
        <v>585306.97492689674</v>
      </c>
      <c r="R90" s="47">
        <f t="shared" ref="R90:R114" si="83">Q90+$P$89</f>
        <v>1184169.9498537935</v>
      </c>
      <c r="S90" s="47">
        <f>P90+Q90</f>
        <v>1629778.0707679912</v>
      </c>
      <c r="T90" s="47"/>
      <c r="U90" s="47">
        <f>'REC Spending'!AE93</f>
        <v>484274.94943504798</v>
      </c>
      <c r="V90" s="47">
        <f>'REC Spending'!AF93</f>
        <v>0</v>
      </c>
      <c r="W90" s="47">
        <f>'REC Spending'!AG93</f>
        <v>33813.134254762168</v>
      </c>
      <c r="X90" s="50">
        <f>'REC Spending'!AH93</f>
        <v>518088.08368981013</v>
      </c>
      <c r="Y90" s="47">
        <f t="shared" ref="Y90:Y114" si="84">S90-X90</f>
        <v>1111689.987078181</v>
      </c>
    </row>
    <row r="91" spans="2:25" ht="12" x14ac:dyDescent="0.25">
      <c r="B91" s="19" t="s">
        <v>46</v>
      </c>
      <c r="C91" s="19" t="s">
        <v>20</v>
      </c>
      <c r="D91" s="97">
        <f t="shared" si="82"/>
        <v>0.20500000000000007</v>
      </c>
      <c r="E91" s="37">
        <v>530532.65745021519</v>
      </c>
      <c r="F91" s="98">
        <f>INDEX('Scenario Dashboard'!$L$18:$N$43,MATCH('RPS Balance'!$C91,'Scenario Dashboard'!$K$18:$K$43,0),MATCH('RPS Balance'!$B91,'Scenario Dashboard'!$L$16:$N$16,0))</f>
        <v>2.625</v>
      </c>
      <c r="G91" s="96">
        <v>0</v>
      </c>
      <c r="H91" s="21">
        <v>0</v>
      </c>
      <c r="I91" s="50">
        <f t="shared" si="80"/>
        <v>0</v>
      </c>
      <c r="J91" s="50">
        <f>E90*F90-I90</f>
        <v>1153433.5221666666</v>
      </c>
      <c r="K91" s="123">
        <f t="shared" ref="K91:K114" si="85">E90</f>
        <v>533051</v>
      </c>
      <c r="L91" s="41"/>
      <c r="M91" s="41"/>
      <c r="N91" s="41"/>
      <c r="P91" s="47">
        <f t="shared" ref="P91:P114" si="86">Y90</f>
        <v>1111689.987078181</v>
      </c>
      <c r="Q91" s="47">
        <f t="shared" si="81"/>
        <v>1153433.5221666666</v>
      </c>
      <c r="R91" s="47">
        <f t="shared" si="83"/>
        <v>1752296.4970935634</v>
      </c>
      <c r="S91" s="47">
        <f t="shared" ref="S91:S114" si="87">P91+Q91</f>
        <v>2265123.5092448476</v>
      </c>
      <c r="T91" s="47"/>
      <c r="U91" s="47">
        <f>'REC Spending'!AE94</f>
        <v>852248.29272711114</v>
      </c>
      <c r="V91" s="47">
        <f>'REC Spending'!AF94</f>
        <v>0</v>
      </c>
      <c r="W91" s="47">
        <f>'REC Spending'!AG94</f>
        <v>39568.03875</v>
      </c>
      <c r="X91" s="50">
        <f>'REC Spending'!AH94</f>
        <v>891816.33147711109</v>
      </c>
      <c r="Y91" s="47">
        <f t="shared" si="84"/>
        <v>1373307.1777677364</v>
      </c>
    </row>
    <row r="92" spans="2:25" ht="12" x14ac:dyDescent="0.25">
      <c r="B92" s="19" t="s">
        <v>46</v>
      </c>
      <c r="C92" s="19" t="s">
        <v>21</v>
      </c>
      <c r="D92" s="97">
        <f t="shared" si="82"/>
        <v>0.22000000000000008</v>
      </c>
      <c r="E92" s="37">
        <v>526942.64347762323</v>
      </c>
      <c r="F92" s="98">
        <f>INDEX('Scenario Dashboard'!$L$18:$N$43,MATCH('RPS Balance'!$C92,'Scenario Dashboard'!$K$18:$K$43,0),MATCH('RPS Balance'!$B92,'Scenario Dashboard'!$L$16:$N$16,0))</f>
        <v>2.625</v>
      </c>
      <c r="G92" s="96">
        <v>0</v>
      </c>
      <c r="H92" s="21">
        <v>0</v>
      </c>
      <c r="I92" s="50">
        <f t="shared" si="80"/>
        <v>0</v>
      </c>
      <c r="J92" s="50">
        <f t="shared" ref="J92:J114" si="88">E91*F91-I91</f>
        <v>1392648.2258068149</v>
      </c>
      <c r="K92" s="123">
        <f t="shared" si="85"/>
        <v>530532.65745021519</v>
      </c>
      <c r="L92" s="41"/>
      <c r="M92" s="41"/>
      <c r="N92" s="41"/>
      <c r="P92" s="47">
        <f t="shared" si="86"/>
        <v>1373307.1777677364</v>
      </c>
      <c r="Q92" s="47">
        <f t="shared" si="81"/>
        <v>1392648.2258068149</v>
      </c>
      <c r="R92" s="47">
        <f t="shared" si="83"/>
        <v>1991511.2007337115</v>
      </c>
      <c r="S92" s="47">
        <f t="shared" si="87"/>
        <v>2765955.4035745515</v>
      </c>
      <c r="T92" s="47"/>
      <c r="U92" s="47">
        <f>'REC Spending'!AE95</f>
        <v>6986481.0560743967</v>
      </c>
      <c r="V92" s="47">
        <f>'REC Spending'!AF95</f>
        <v>0</v>
      </c>
      <c r="W92" s="47">
        <f>'REC Spending'!AG95</f>
        <v>43339.24437</v>
      </c>
      <c r="X92" s="50">
        <f>'REC Spending'!AH95</f>
        <v>7029820.3004443971</v>
      </c>
      <c r="Y92" s="47">
        <f t="shared" si="84"/>
        <v>-4263864.8968698457</v>
      </c>
    </row>
    <row r="93" spans="2:25" ht="12" x14ac:dyDescent="0.25">
      <c r="B93" s="19" t="s">
        <v>46</v>
      </c>
      <c r="C93" s="19" t="s">
        <v>22</v>
      </c>
      <c r="D93" s="97">
        <f t="shared" si="82"/>
        <v>0.2350000000000001</v>
      </c>
      <c r="E93" s="37">
        <v>528397.803846856</v>
      </c>
      <c r="F93" s="98">
        <f>INDEX('Scenario Dashboard'!$L$18:$N$43,MATCH('RPS Balance'!$C93,'Scenario Dashboard'!$K$18:$K$43,0),MATCH('RPS Balance'!$B93,'Scenario Dashboard'!$L$16:$N$16,0))</f>
        <v>2.625</v>
      </c>
      <c r="G93" s="96">
        <v>0</v>
      </c>
      <c r="H93" s="21">
        <v>0</v>
      </c>
      <c r="I93" s="50">
        <f t="shared" si="80"/>
        <v>0</v>
      </c>
      <c r="J93" s="50">
        <f t="shared" si="88"/>
        <v>1383224.4391287609</v>
      </c>
      <c r="K93" s="123">
        <f t="shared" si="85"/>
        <v>526942.64347762323</v>
      </c>
      <c r="L93" s="41"/>
      <c r="M93" s="41"/>
      <c r="N93" s="41"/>
      <c r="P93" s="47">
        <f t="shared" si="86"/>
        <v>-4263864.8968698457</v>
      </c>
      <c r="Q93" s="47">
        <f t="shared" si="81"/>
        <v>1383224.4391287609</v>
      </c>
      <c r="R93" s="47">
        <f t="shared" si="83"/>
        <v>1982087.4140556576</v>
      </c>
      <c r="S93" s="47">
        <f t="shared" si="87"/>
        <v>-2880640.4577410845</v>
      </c>
      <c r="T93" s="47"/>
      <c r="U93" s="47">
        <f>'REC Spending'!AE96</f>
        <v>4465876.0607504295</v>
      </c>
      <c r="V93" s="47">
        <f>'REC Spending'!AF96</f>
        <v>0</v>
      </c>
      <c r="W93" s="47">
        <f>'REC Spending'!AG96</f>
        <v>60523.077599999997</v>
      </c>
      <c r="X93" s="50">
        <f>'REC Spending'!AH96</f>
        <v>4526399.1383504299</v>
      </c>
      <c r="Y93" s="47">
        <f t="shared" si="84"/>
        <v>-7407039.5960915145</v>
      </c>
    </row>
    <row r="94" spans="2:25" ht="12" x14ac:dyDescent="0.25">
      <c r="B94" s="19" t="s">
        <v>46</v>
      </c>
      <c r="C94" s="19" t="s">
        <v>23</v>
      </c>
      <c r="D94" s="97">
        <f t="shared" si="82"/>
        <v>0.25000000000000011</v>
      </c>
      <c r="E94" s="37">
        <v>474185.18338297057</v>
      </c>
      <c r="F94" s="98">
        <f>INDEX('Scenario Dashboard'!$L$18:$N$43,MATCH('RPS Balance'!$C94,'Scenario Dashboard'!$K$18:$K$43,0),MATCH('RPS Balance'!$B94,'Scenario Dashboard'!$L$16:$N$16,0))</f>
        <v>2.625</v>
      </c>
      <c r="G94" s="96">
        <v>0</v>
      </c>
      <c r="H94" s="21">
        <v>0</v>
      </c>
      <c r="I94" s="50">
        <f t="shared" si="80"/>
        <v>0</v>
      </c>
      <c r="J94" s="50">
        <f t="shared" si="88"/>
        <v>1387044.2350979969</v>
      </c>
      <c r="K94" s="123">
        <f t="shared" si="85"/>
        <v>528397.803846856</v>
      </c>
      <c r="L94" s="41"/>
      <c r="M94" s="41"/>
      <c r="N94" s="41"/>
      <c r="P94" s="57">
        <f>'General Inputs'!$D$29</f>
        <v>-2897395.7915273635</v>
      </c>
      <c r="Q94" s="47">
        <f t="shared" si="81"/>
        <v>1387044.2350979969</v>
      </c>
      <c r="R94" s="47">
        <f t="shared" si="83"/>
        <v>1985907.2100248937</v>
      </c>
      <c r="S94" s="47">
        <f t="shared" si="87"/>
        <v>-1510351.5564293666</v>
      </c>
      <c r="T94" s="47"/>
      <c r="U94" s="47">
        <f>'REC Spending'!AE97</f>
        <v>2275241.4819990154</v>
      </c>
      <c r="V94" s="47">
        <f>'REC Spending'!AF97</f>
        <v>296987.21673836926</v>
      </c>
      <c r="W94" s="47">
        <f>'REC Spending'!AG97</f>
        <v>64799.999999999993</v>
      </c>
      <c r="X94" s="50">
        <f>'REC Spending'!AH97</f>
        <v>2637028.6987373848</v>
      </c>
      <c r="Y94" s="47">
        <f t="shared" si="84"/>
        <v>-4147380.2551667513</v>
      </c>
    </row>
    <row r="95" spans="2:25" ht="12" x14ac:dyDescent="0.25">
      <c r="B95" s="19" t="s">
        <v>46</v>
      </c>
      <c r="C95" s="19" t="s">
        <v>24</v>
      </c>
      <c r="D95" s="97">
        <f t="shared" si="82"/>
        <v>0.28000000000000003</v>
      </c>
      <c r="E95" s="37">
        <v>450489.89771323086</v>
      </c>
      <c r="F95" s="98">
        <f>INDEX('Scenario Dashboard'!$L$18:$N$43,MATCH('RPS Balance'!$C95,'Scenario Dashboard'!$K$18:$K$43,0),MATCH('RPS Balance'!$B95,'Scenario Dashboard'!$L$16:$N$16,0))</f>
        <v>2.625</v>
      </c>
      <c r="G95" s="96">
        <v>0</v>
      </c>
      <c r="H95" s="21">
        <v>0</v>
      </c>
      <c r="I95" s="50">
        <f t="shared" si="80"/>
        <v>0</v>
      </c>
      <c r="J95" s="50">
        <f t="shared" si="88"/>
        <v>1244736.1063802978</v>
      </c>
      <c r="K95" s="123">
        <f t="shared" si="85"/>
        <v>474185.18338297057</v>
      </c>
      <c r="L95" s="41"/>
      <c r="M95" s="41"/>
      <c r="N95" s="41"/>
      <c r="P95" s="47">
        <f t="shared" si="86"/>
        <v>-4147380.2551667513</v>
      </c>
      <c r="Q95" s="47">
        <f t="shared" si="81"/>
        <v>1244736.1063802978</v>
      </c>
      <c r="R95" s="47">
        <f t="shared" si="83"/>
        <v>1843599.0813071947</v>
      </c>
      <c r="S95" s="47">
        <f t="shared" si="87"/>
        <v>-2902644.1487864535</v>
      </c>
      <c r="T95" s="47"/>
      <c r="U95" s="47">
        <f>'REC Spending'!AE98</f>
        <v>2129346.790741222</v>
      </c>
      <c r="V95" s="47">
        <f>'REC Spending'!AF98</f>
        <v>1460172.8459454123</v>
      </c>
      <c r="W95" s="47">
        <f>'REC Spending'!AG98</f>
        <v>113346.58798261581</v>
      </c>
      <c r="X95" s="50">
        <f>'REC Spending'!AH98</f>
        <v>3702866.2246692502</v>
      </c>
      <c r="Y95" s="47">
        <f t="shared" si="84"/>
        <v>-6605510.3734557033</v>
      </c>
    </row>
    <row r="96" spans="2:25" ht="12" x14ac:dyDescent="0.25">
      <c r="B96" s="19" t="s">
        <v>46</v>
      </c>
      <c r="C96" s="19" t="s">
        <v>25</v>
      </c>
      <c r="D96" s="97">
        <f t="shared" si="82"/>
        <v>0.31</v>
      </c>
      <c r="E96" s="37">
        <v>452085.12135465542</v>
      </c>
      <c r="F96" s="98">
        <f>INDEX('Scenario Dashboard'!$L$18:$N$43,MATCH('RPS Balance'!$C96,'Scenario Dashboard'!$K$18:$K$43,0),MATCH('RPS Balance'!$B96,'Scenario Dashboard'!$L$16:$N$16,0))</f>
        <v>2.625</v>
      </c>
      <c r="G96" s="96">
        <v>0</v>
      </c>
      <c r="H96" s="21">
        <v>0</v>
      </c>
      <c r="I96" s="50">
        <f t="shared" si="80"/>
        <v>0</v>
      </c>
      <c r="J96" s="50">
        <f t="shared" si="88"/>
        <v>1182535.9814972309</v>
      </c>
      <c r="K96" s="123">
        <f t="shared" si="85"/>
        <v>450489.89771323086</v>
      </c>
      <c r="L96" s="41"/>
      <c r="M96" s="41"/>
      <c r="N96" s="41"/>
      <c r="P96" s="47">
        <f t="shared" si="86"/>
        <v>-6605510.3734557033</v>
      </c>
      <c r="Q96" s="47">
        <f t="shared" si="81"/>
        <v>1182535.9814972309</v>
      </c>
      <c r="R96" s="47">
        <f t="shared" si="83"/>
        <v>1781398.9564241278</v>
      </c>
      <c r="S96" s="47">
        <f t="shared" si="87"/>
        <v>-5422974.3919584723</v>
      </c>
      <c r="T96" s="47"/>
      <c r="U96" s="47">
        <f>'REC Spending'!AE99</f>
        <v>2475908.460700321</v>
      </c>
      <c r="V96" s="47">
        <f>'REC Spending'!AF99</f>
        <v>2166314.2282074094</v>
      </c>
      <c r="W96" s="47">
        <f>'REC Spending'!AG99</f>
        <v>113700.40731352195</v>
      </c>
      <c r="X96" s="50">
        <f>'REC Spending'!AH99</f>
        <v>4755923.0962212523</v>
      </c>
      <c r="Y96" s="47">
        <f t="shared" si="84"/>
        <v>-10178897.488179725</v>
      </c>
    </row>
    <row r="97" spans="2:25" ht="12" x14ac:dyDescent="0.25">
      <c r="B97" s="19" t="s">
        <v>46</v>
      </c>
      <c r="C97" s="19" t="s">
        <v>26</v>
      </c>
      <c r="D97" s="97">
        <f t="shared" si="82"/>
        <v>0.34</v>
      </c>
      <c r="E97" s="37">
        <v>453610.95084678807</v>
      </c>
      <c r="F97" s="98">
        <f>INDEX('Scenario Dashboard'!$L$18:$N$43,MATCH('RPS Balance'!$C97,'Scenario Dashboard'!$K$18:$K$43,0),MATCH('RPS Balance'!$B97,'Scenario Dashboard'!$L$16:$N$16,0))</f>
        <v>2.625</v>
      </c>
      <c r="G97" s="96">
        <v>0</v>
      </c>
      <c r="H97" s="21">
        <v>0</v>
      </c>
      <c r="I97" s="50">
        <f t="shared" si="80"/>
        <v>0</v>
      </c>
      <c r="J97" s="50">
        <f t="shared" si="88"/>
        <v>1186723.4435559704</v>
      </c>
      <c r="K97" s="123">
        <f t="shared" si="85"/>
        <v>452085.12135465542</v>
      </c>
      <c r="L97" s="41"/>
      <c r="M97" s="41"/>
      <c r="N97" s="41"/>
      <c r="P97" s="47">
        <f t="shared" si="86"/>
        <v>-10178897.488179725</v>
      </c>
      <c r="Q97" s="47">
        <f t="shared" si="81"/>
        <v>1186723.4435559704</v>
      </c>
      <c r="R97" s="47">
        <f t="shared" si="83"/>
        <v>1785586.4184828671</v>
      </c>
      <c r="S97" s="47">
        <f t="shared" si="87"/>
        <v>-8992174.0446237549</v>
      </c>
      <c r="T97" s="47"/>
      <c r="U97" s="47">
        <f>'REC Spending'!AE100</f>
        <v>2915965.9684204962</v>
      </c>
      <c r="V97" s="47">
        <f>'REC Spending'!AF100</f>
        <v>2746748.7880469542</v>
      </c>
      <c r="W97" s="47">
        <f>'REC Spending'!AG100</f>
        <v>112078.00323226435</v>
      </c>
      <c r="X97" s="50">
        <f>'REC Spending'!AH100</f>
        <v>5774792.7596997144</v>
      </c>
      <c r="Y97" s="47">
        <f t="shared" si="84"/>
        <v>-14766966.804323468</v>
      </c>
    </row>
    <row r="98" spans="2:25" ht="12" x14ac:dyDescent="0.25">
      <c r="B98" s="19" t="s">
        <v>46</v>
      </c>
      <c r="C98" s="19" t="s">
        <v>27</v>
      </c>
      <c r="D98" s="97">
        <f t="shared" si="82"/>
        <v>0.37</v>
      </c>
      <c r="E98" s="37">
        <v>455289.06189242634</v>
      </c>
      <c r="F98" s="98">
        <f>INDEX('Scenario Dashboard'!$L$18:$N$43,MATCH('RPS Balance'!$C98,'Scenario Dashboard'!$K$18:$K$43,0),MATCH('RPS Balance'!$B98,'Scenario Dashboard'!$L$16:$N$16,0))</f>
        <v>2.625</v>
      </c>
      <c r="G98" s="96">
        <v>0</v>
      </c>
      <c r="H98" s="21">
        <v>0</v>
      </c>
      <c r="I98" s="50">
        <f t="shared" si="80"/>
        <v>0</v>
      </c>
      <c r="J98" s="50">
        <f t="shared" si="88"/>
        <v>1190728.7459728187</v>
      </c>
      <c r="K98" s="123">
        <f t="shared" si="85"/>
        <v>453610.95084678807</v>
      </c>
      <c r="L98" s="41"/>
      <c r="M98" s="41"/>
      <c r="N98" s="41"/>
      <c r="P98" s="47">
        <f t="shared" si="86"/>
        <v>-14766966.804323468</v>
      </c>
      <c r="Q98" s="47">
        <f t="shared" si="81"/>
        <v>1190728.7459728187</v>
      </c>
      <c r="R98" s="47">
        <f t="shared" si="83"/>
        <v>1789591.7208997156</v>
      </c>
      <c r="S98" s="47">
        <f t="shared" si="87"/>
        <v>-13576238.058350649</v>
      </c>
      <c r="T98" s="47"/>
      <c r="U98" s="47">
        <f>'REC Spending'!AE101</f>
        <v>2888543.8014797731</v>
      </c>
      <c r="V98" s="47">
        <f>'REC Spending'!AF101</f>
        <v>4128565.1840304062</v>
      </c>
      <c r="W98" s="47">
        <f>'REC Spending'!AG101</f>
        <v>111191.56299390107</v>
      </c>
      <c r="X98" s="50">
        <f>'REC Spending'!AH101</f>
        <v>7128300.5485040806</v>
      </c>
      <c r="Y98" s="47">
        <f t="shared" si="84"/>
        <v>-20704538.606854729</v>
      </c>
    </row>
    <row r="99" spans="2:25" ht="12" x14ac:dyDescent="0.25">
      <c r="B99" s="19" t="s">
        <v>46</v>
      </c>
      <c r="C99" s="19" t="s">
        <v>28</v>
      </c>
      <c r="D99" s="97">
        <f t="shared" si="82"/>
        <v>0.4</v>
      </c>
      <c r="E99" s="37">
        <v>456811.0995427306</v>
      </c>
      <c r="F99" s="98">
        <f>INDEX('Scenario Dashboard'!$L$18:$N$43,MATCH('RPS Balance'!$C99,'Scenario Dashboard'!$K$18:$K$43,0),MATCH('RPS Balance'!$B99,'Scenario Dashboard'!$L$16:$N$16,0))</f>
        <v>2.625</v>
      </c>
      <c r="G99" s="96">
        <v>0</v>
      </c>
      <c r="H99" s="21">
        <v>0</v>
      </c>
      <c r="I99" s="50">
        <f t="shared" si="80"/>
        <v>0</v>
      </c>
      <c r="J99" s="50">
        <f t="shared" si="88"/>
        <v>1195133.7874676192</v>
      </c>
      <c r="K99" s="123">
        <f t="shared" si="85"/>
        <v>455289.06189242634</v>
      </c>
      <c r="L99" s="41"/>
      <c r="M99" s="41"/>
      <c r="N99" s="41"/>
      <c r="P99" s="47">
        <f t="shared" si="86"/>
        <v>-20704538.606854729</v>
      </c>
      <c r="Q99" s="47">
        <f t="shared" si="81"/>
        <v>1195133.7874676192</v>
      </c>
      <c r="R99" s="47">
        <f t="shared" si="83"/>
        <v>1793996.7623945158</v>
      </c>
      <c r="S99" s="47">
        <f t="shared" si="87"/>
        <v>-19509404.819387112</v>
      </c>
      <c r="T99" s="47"/>
      <c r="U99" s="47">
        <f>'REC Spending'!AE102</f>
        <v>2713396.9007746186</v>
      </c>
      <c r="V99" s="47">
        <f>'REC Spending'!AF102</f>
        <v>5472712.2808310082</v>
      </c>
      <c r="W99" s="47">
        <f>'REC Spending'!AG102</f>
        <v>109936.37867097651</v>
      </c>
      <c r="X99" s="50">
        <f>'REC Spending'!AH102</f>
        <v>8296045.5602766033</v>
      </c>
      <c r="Y99" s="47">
        <f t="shared" si="84"/>
        <v>-27805450.379663713</v>
      </c>
    </row>
    <row r="100" spans="2:25" ht="12" x14ac:dyDescent="0.25">
      <c r="B100" s="19" t="s">
        <v>46</v>
      </c>
      <c r="C100" s="19" t="s">
        <v>29</v>
      </c>
      <c r="D100" s="97">
        <f t="shared" si="82"/>
        <v>0.40902608000000001</v>
      </c>
      <c r="E100" s="37">
        <v>458195.01275235246</v>
      </c>
      <c r="F100" s="98">
        <f>INDEX('Scenario Dashboard'!$L$18:$N$43,MATCH('RPS Balance'!$C100,'Scenario Dashboard'!$K$18:$K$43,0),MATCH('RPS Balance'!$B100,'Scenario Dashboard'!$L$16:$N$16,0))</f>
        <v>2.625</v>
      </c>
      <c r="G100" s="96">
        <v>0</v>
      </c>
      <c r="H100" s="21">
        <v>0</v>
      </c>
      <c r="I100" s="50">
        <f t="shared" si="80"/>
        <v>0</v>
      </c>
      <c r="J100" s="50">
        <f t="shared" si="88"/>
        <v>1199129.1362996679</v>
      </c>
      <c r="K100" s="123">
        <f t="shared" si="85"/>
        <v>456811.0995427306</v>
      </c>
      <c r="L100" s="41"/>
      <c r="M100" s="41"/>
      <c r="N100" s="41"/>
      <c r="P100" s="47">
        <f t="shared" si="86"/>
        <v>-27805450.379663713</v>
      </c>
      <c r="Q100" s="47">
        <f t="shared" si="81"/>
        <v>1199129.1362996679</v>
      </c>
      <c r="R100" s="47">
        <f t="shared" si="83"/>
        <v>1797992.1112265647</v>
      </c>
      <c r="S100" s="47">
        <f t="shared" si="87"/>
        <v>-26606321.243364044</v>
      </c>
      <c r="T100" s="47"/>
      <c r="U100" s="47">
        <f>'REC Spending'!AE103</f>
        <v>1957049.7894332274</v>
      </c>
      <c r="V100" s="47">
        <f>'REC Spending'!AF103</f>
        <v>6135688.0011104168</v>
      </c>
      <c r="W100" s="47">
        <f>'REC Spending'!AG103</f>
        <v>105918.19163058452</v>
      </c>
      <c r="X100" s="50">
        <f>'REC Spending'!AH103</f>
        <v>8198655.9821742279</v>
      </c>
      <c r="Y100" s="47">
        <f t="shared" si="84"/>
        <v>-34804977.225538269</v>
      </c>
    </row>
    <row r="101" spans="2:25" ht="12" x14ac:dyDescent="0.25">
      <c r="B101" s="19" t="s">
        <v>46</v>
      </c>
      <c r="C101" s="19" t="s">
        <v>30</v>
      </c>
      <c r="D101" s="97">
        <f t="shared" si="82"/>
        <v>0.41825583530041599</v>
      </c>
      <c r="E101" s="37">
        <v>459532.77888393635</v>
      </c>
      <c r="F101" s="98">
        <f>INDEX('Scenario Dashboard'!$L$18:$N$43,MATCH('RPS Balance'!$C101,'Scenario Dashboard'!$K$18:$K$43,0),MATCH('RPS Balance'!$B101,'Scenario Dashboard'!$L$16:$N$16,0))</f>
        <v>2.625</v>
      </c>
      <c r="G101" s="96">
        <v>0</v>
      </c>
      <c r="H101" s="21">
        <v>0</v>
      </c>
      <c r="I101" s="50">
        <f t="shared" si="80"/>
        <v>0</v>
      </c>
      <c r="J101" s="50">
        <f t="shared" si="88"/>
        <v>1202761.9084749252</v>
      </c>
      <c r="K101" s="123">
        <f t="shared" si="85"/>
        <v>458195.01275235246</v>
      </c>
      <c r="L101" s="41"/>
      <c r="M101" s="41"/>
      <c r="N101" s="41"/>
      <c r="P101" s="47">
        <f t="shared" si="86"/>
        <v>-34804977.225538269</v>
      </c>
      <c r="Q101" s="47">
        <f t="shared" si="81"/>
        <v>1202761.9084749252</v>
      </c>
      <c r="R101" s="47">
        <f t="shared" si="83"/>
        <v>1801624.8834018218</v>
      </c>
      <c r="S101" s="47">
        <f t="shared" si="87"/>
        <v>-33602215.317063347</v>
      </c>
      <c r="T101" s="47"/>
      <c r="U101" s="47">
        <f>'REC Spending'!AE104</f>
        <v>1808577.696834519</v>
      </c>
      <c r="V101" s="47">
        <f>'REC Spending'!AF104</f>
        <v>6430084.6285196217</v>
      </c>
      <c r="W101" s="47">
        <f>'REC Spending'!AG104</f>
        <v>100685.7711161277</v>
      </c>
      <c r="X101" s="50">
        <f>'REC Spending'!AH104</f>
        <v>8339348.0964702675</v>
      </c>
      <c r="Y101" s="47">
        <f t="shared" si="84"/>
        <v>-41941563.413533613</v>
      </c>
    </row>
    <row r="102" spans="2:25" ht="12" x14ac:dyDescent="0.25">
      <c r="B102" s="19" t="s">
        <v>46</v>
      </c>
      <c r="C102" s="19" t="s">
        <v>31</v>
      </c>
      <c r="D102" s="97">
        <f t="shared" si="82"/>
        <v>0.42769386187513697</v>
      </c>
      <c r="E102" s="37">
        <v>461017.42418922368</v>
      </c>
      <c r="F102" s="98">
        <f>INDEX('Scenario Dashboard'!$L$18:$N$43,MATCH('RPS Balance'!$C102,'Scenario Dashboard'!$K$18:$K$43,0),MATCH('RPS Balance'!$B102,'Scenario Dashboard'!$L$16:$N$16,0))</f>
        <v>2.625</v>
      </c>
      <c r="G102" s="96">
        <v>0</v>
      </c>
      <c r="H102" s="21">
        <v>0</v>
      </c>
      <c r="I102" s="50">
        <f t="shared" si="80"/>
        <v>0</v>
      </c>
      <c r="J102" s="50">
        <f t="shared" si="88"/>
        <v>1206273.5445703329</v>
      </c>
      <c r="K102" s="123">
        <f t="shared" si="85"/>
        <v>459532.77888393635</v>
      </c>
      <c r="L102" s="41"/>
      <c r="M102" s="41"/>
      <c r="N102" s="41"/>
      <c r="P102" s="47">
        <f t="shared" si="86"/>
        <v>-41941563.413533613</v>
      </c>
      <c r="Q102" s="47">
        <f t="shared" si="81"/>
        <v>1206273.5445703329</v>
      </c>
      <c r="R102" s="47">
        <f t="shared" si="83"/>
        <v>1805136.5194972297</v>
      </c>
      <c r="S102" s="47">
        <f t="shared" si="87"/>
        <v>-40735289.868963279</v>
      </c>
      <c r="T102" s="47"/>
      <c r="U102" s="47">
        <f>'REC Spending'!AE105</f>
        <v>1653435.5521105374</v>
      </c>
      <c r="V102" s="47">
        <f>'REC Spending'!AF105</f>
        <v>6952789.6077009877</v>
      </c>
      <c r="W102" s="47">
        <f>'REC Spending'!AG105</f>
        <v>95072.634899993252</v>
      </c>
      <c r="X102" s="50">
        <f>'REC Spending'!AH105</f>
        <v>8701297.7947115172</v>
      </c>
      <c r="Y102" s="47">
        <f t="shared" si="84"/>
        <v>-49436587.663674794</v>
      </c>
    </row>
    <row r="103" spans="2:25" ht="12" x14ac:dyDescent="0.25">
      <c r="B103" s="19" t="s">
        <v>46</v>
      </c>
      <c r="C103" s="19" t="s">
        <v>32</v>
      </c>
      <c r="D103" s="97">
        <f t="shared" si="82"/>
        <v>0.43734485940712181</v>
      </c>
      <c r="E103" s="37">
        <v>462351.46326232603</v>
      </c>
      <c r="F103" s="98">
        <f>INDEX('Scenario Dashboard'!$L$18:$N$43,MATCH('RPS Balance'!$C103,'Scenario Dashboard'!$K$18:$K$43,0),MATCH('RPS Balance'!$B103,'Scenario Dashboard'!$L$16:$N$16,0))</f>
        <v>2.625</v>
      </c>
      <c r="G103" s="96">
        <v>0</v>
      </c>
      <c r="H103" s="21">
        <v>0</v>
      </c>
      <c r="I103" s="50">
        <f t="shared" si="80"/>
        <v>0</v>
      </c>
      <c r="J103" s="50">
        <f t="shared" si="88"/>
        <v>1210170.7384967122</v>
      </c>
      <c r="K103" s="123">
        <f t="shared" si="85"/>
        <v>461017.42418922368</v>
      </c>
      <c r="L103" s="41"/>
      <c r="M103" s="41"/>
      <c r="N103" s="41"/>
      <c r="P103" s="47">
        <f t="shared" si="86"/>
        <v>-49436587.663674794</v>
      </c>
      <c r="Q103" s="47">
        <f t="shared" si="81"/>
        <v>1210170.7384967122</v>
      </c>
      <c r="R103" s="47">
        <f t="shared" si="83"/>
        <v>1809033.7134236088</v>
      </c>
      <c r="S103" s="47">
        <f t="shared" si="87"/>
        <v>-48226416.925178081</v>
      </c>
      <c r="T103" s="47"/>
      <c r="U103" s="47">
        <f>'REC Spending'!AE106</f>
        <v>1513057.0386880613</v>
      </c>
      <c r="V103" s="47">
        <f>'REC Spending'!AF106</f>
        <v>7373747.048465983</v>
      </c>
      <c r="W103" s="47">
        <f>'REC Spending'!AG106</f>
        <v>91518.014306128927</v>
      </c>
      <c r="X103" s="50">
        <f>'REC Spending'!AH106</f>
        <v>8978322.1014601719</v>
      </c>
      <c r="Y103" s="47">
        <f t="shared" si="84"/>
        <v>-57204739.026638255</v>
      </c>
    </row>
    <row r="104" spans="2:25" ht="12" x14ac:dyDescent="0.25">
      <c r="B104" s="19" t="s">
        <v>46</v>
      </c>
      <c r="C104" s="19" t="s">
        <v>33</v>
      </c>
      <c r="D104" s="97">
        <f t="shared" si="82"/>
        <v>0.44721363362861538</v>
      </c>
      <c r="E104" s="37">
        <v>463630.17796827952</v>
      </c>
      <c r="F104" s="98">
        <f>INDEX('Scenario Dashboard'!$L$18:$N$43,MATCH('RPS Balance'!$C104,'Scenario Dashboard'!$K$18:$K$43,0),MATCH('RPS Balance'!$B104,'Scenario Dashboard'!$L$16:$N$16,0))</f>
        <v>2.625</v>
      </c>
      <c r="G104" s="96">
        <v>0</v>
      </c>
      <c r="H104" s="21">
        <v>0</v>
      </c>
      <c r="I104" s="50">
        <f t="shared" si="80"/>
        <v>0</v>
      </c>
      <c r="J104" s="50">
        <f t="shared" si="88"/>
        <v>1213672.5910636059</v>
      </c>
      <c r="K104" s="123">
        <f t="shared" si="85"/>
        <v>462351.46326232603</v>
      </c>
      <c r="L104" s="41"/>
      <c r="M104" s="41"/>
      <c r="N104" s="41"/>
      <c r="P104" s="47">
        <f t="shared" si="86"/>
        <v>-57204739.026638255</v>
      </c>
      <c r="Q104" s="47">
        <f t="shared" si="81"/>
        <v>1213672.5910636059</v>
      </c>
      <c r="R104" s="47">
        <f t="shared" si="83"/>
        <v>1812535.5659905025</v>
      </c>
      <c r="S104" s="47">
        <f t="shared" si="87"/>
        <v>-55991066.435574651</v>
      </c>
      <c r="T104" s="47"/>
      <c r="U104" s="47">
        <f>'REC Spending'!AE107</f>
        <v>1382717.0674937051</v>
      </c>
      <c r="V104" s="47">
        <f>'REC Spending'!AF107</f>
        <v>7755762.2812282909</v>
      </c>
      <c r="W104" s="47">
        <f>'REC Spending'!AG107</f>
        <v>88535.229249188953</v>
      </c>
      <c r="X104" s="50">
        <f>'REC Spending'!AH107</f>
        <v>9227014.5779711846</v>
      </c>
      <c r="Y104" s="47">
        <f t="shared" si="84"/>
        <v>-65218081.013545834</v>
      </c>
    </row>
    <row r="105" spans="2:25" ht="12" x14ac:dyDescent="0.25">
      <c r="B105" s="19" t="s">
        <v>46</v>
      </c>
      <c r="C105" s="19" t="s">
        <v>34</v>
      </c>
      <c r="D105" s="97">
        <f t="shared" si="82"/>
        <v>0.45730509871417185</v>
      </c>
      <c r="E105" s="37">
        <v>464846.97820737719</v>
      </c>
      <c r="F105" s="98">
        <f>INDEX('Scenario Dashboard'!$L$18:$N$43,MATCH('RPS Balance'!$C105,'Scenario Dashboard'!$K$18:$K$43,0),MATCH('RPS Balance'!$B105,'Scenario Dashboard'!$L$16:$N$16,0))</f>
        <v>2.625</v>
      </c>
      <c r="G105" s="96">
        <v>0</v>
      </c>
      <c r="H105" s="21">
        <v>0</v>
      </c>
      <c r="I105" s="50">
        <f t="shared" si="80"/>
        <v>0</v>
      </c>
      <c r="J105" s="50">
        <f t="shared" si="88"/>
        <v>1217029.2171667337</v>
      </c>
      <c r="K105" s="123">
        <f t="shared" si="85"/>
        <v>463630.17796827952</v>
      </c>
      <c r="L105" s="41"/>
      <c r="M105" s="41"/>
      <c r="N105" s="41"/>
      <c r="P105" s="47">
        <f t="shared" si="86"/>
        <v>-65218081.013545834</v>
      </c>
      <c r="Q105" s="47">
        <f t="shared" si="81"/>
        <v>1217029.2171667337</v>
      </c>
      <c r="R105" s="47">
        <f t="shared" si="83"/>
        <v>1815892.1920936303</v>
      </c>
      <c r="S105" s="47">
        <f t="shared" si="87"/>
        <v>-64001051.796379097</v>
      </c>
      <c r="T105" s="47"/>
      <c r="U105" s="47">
        <f>'REC Spending'!AE108</f>
        <v>1281674.3043820062</v>
      </c>
      <c r="V105" s="47">
        <f>'REC Spending'!AF108</f>
        <v>8250345.6107912082</v>
      </c>
      <c r="W105" s="47">
        <f>'REC Spending'!AG108</f>
        <v>86291.585927066655</v>
      </c>
      <c r="X105" s="50">
        <f>'REC Spending'!AH108</f>
        <v>9618311.5011002813</v>
      </c>
      <c r="Y105" s="47">
        <f t="shared" si="84"/>
        <v>-73619363.297479376</v>
      </c>
    </row>
    <row r="106" spans="2:25" ht="12" x14ac:dyDescent="0.25">
      <c r="B106" s="19" t="s">
        <v>46</v>
      </c>
      <c r="C106" s="19" t="s">
        <v>35</v>
      </c>
      <c r="D106" s="97">
        <f t="shared" si="82"/>
        <v>0.46762427972767689</v>
      </c>
      <c r="E106" s="37">
        <v>466265.92609328864</v>
      </c>
      <c r="F106" s="98">
        <f>INDEX('Scenario Dashboard'!$L$18:$N$43,MATCH('RPS Balance'!$C106,'Scenario Dashboard'!$K$18:$K$43,0),MATCH('RPS Balance'!$B106,'Scenario Dashboard'!$L$16:$N$16,0))</f>
        <v>2.625</v>
      </c>
      <c r="G106" s="96">
        <v>0</v>
      </c>
      <c r="H106" s="21">
        <v>0</v>
      </c>
      <c r="I106" s="50">
        <f t="shared" si="80"/>
        <v>0</v>
      </c>
      <c r="J106" s="50">
        <f t="shared" si="88"/>
        <v>1220223.3177943651</v>
      </c>
      <c r="K106" s="123">
        <f t="shared" si="85"/>
        <v>464846.97820737719</v>
      </c>
      <c r="L106" s="41"/>
      <c r="M106" s="41"/>
      <c r="N106" s="41"/>
      <c r="P106" s="47">
        <f t="shared" si="86"/>
        <v>-73619363.297479376</v>
      </c>
      <c r="Q106" s="47">
        <f t="shared" si="81"/>
        <v>1220223.3177943651</v>
      </c>
      <c r="R106" s="47">
        <f t="shared" si="83"/>
        <v>1819086.2927212617</v>
      </c>
      <c r="S106" s="47">
        <f t="shared" si="87"/>
        <v>-72399139.979685009</v>
      </c>
      <c r="T106" s="47"/>
      <c r="U106" s="47">
        <f>'REC Spending'!AE109</f>
        <v>1219309.8968027318</v>
      </c>
      <c r="V106" s="47">
        <f>'REC Spending'!AF109</f>
        <v>8743658.2142847851</v>
      </c>
      <c r="W106" s="47">
        <f>'REC Spending'!AG109</f>
        <v>85142.69599418297</v>
      </c>
      <c r="X106" s="50">
        <f>'REC Spending'!AH109</f>
        <v>10048110.807081699</v>
      </c>
      <c r="Y106" s="47">
        <f t="shared" si="84"/>
        <v>-82447250.786766708</v>
      </c>
    </row>
    <row r="107" spans="2:25" ht="12" x14ac:dyDescent="0.25">
      <c r="B107" s="19" t="s">
        <v>46</v>
      </c>
      <c r="C107" s="19" t="s">
        <v>36</v>
      </c>
      <c r="D107" s="97">
        <f t="shared" si="82"/>
        <v>0.47817631512458791</v>
      </c>
      <c r="E107" s="37">
        <v>467605.13605077111</v>
      </c>
      <c r="F107" s="98">
        <f>INDEX('Scenario Dashboard'!$L$18:$N$43,MATCH('RPS Balance'!$C107,'Scenario Dashboard'!$K$18:$K$43,0),MATCH('RPS Balance'!$B107,'Scenario Dashboard'!$L$16:$N$16,0))</f>
        <v>2.625</v>
      </c>
      <c r="G107" s="96">
        <v>0</v>
      </c>
      <c r="H107" s="21">
        <v>0</v>
      </c>
      <c r="I107" s="50">
        <f t="shared" si="80"/>
        <v>0</v>
      </c>
      <c r="J107" s="50">
        <f t="shared" si="88"/>
        <v>1223948.0559948827</v>
      </c>
      <c r="K107" s="123">
        <f t="shared" si="85"/>
        <v>466265.92609328864</v>
      </c>
      <c r="L107" s="41"/>
      <c r="M107" s="41"/>
      <c r="N107" s="41"/>
      <c r="P107" s="47">
        <f t="shared" si="86"/>
        <v>-82447250.786766708</v>
      </c>
      <c r="Q107" s="47">
        <f t="shared" si="81"/>
        <v>1223948.0559948827</v>
      </c>
      <c r="R107" s="47">
        <f t="shared" si="83"/>
        <v>1822811.0309217796</v>
      </c>
      <c r="S107" s="47">
        <f t="shared" si="87"/>
        <v>-81223302.730771825</v>
      </c>
      <c r="T107" s="47"/>
      <c r="U107" s="47">
        <f>'REC Spending'!AE110</f>
        <v>1199287.3999312781</v>
      </c>
      <c r="V107" s="47">
        <f>'REC Spending'!AF110</f>
        <v>9253088.3790967725</v>
      </c>
      <c r="W107" s="47">
        <f>'REC Spending'!AG110</f>
        <v>85460.15558169545</v>
      </c>
      <c r="X107" s="50">
        <f>'REC Spending'!AH110</f>
        <v>10537835.934609747</v>
      </c>
      <c r="Y107" s="47">
        <f t="shared" si="84"/>
        <v>-91761138.665381566</v>
      </c>
    </row>
    <row r="108" spans="2:25" ht="12" x14ac:dyDescent="0.25">
      <c r="B108" s="19" t="s">
        <v>46</v>
      </c>
      <c r="C108" s="19" t="s">
        <v>37</v>
      </c>
      <c r="D108" s="97">
        <f t="shared" si="82"/>
        <v>0.48896645931063754</v>
      </c>
      <c r="E108" s="37">
        <v>468894.06371441437</v>
      </c>
      <c r="F108" s="98">
        <f>INDEX('Scenario Dashboard'!$L$18:$N$43,MATCH('RPS Balance'!$C108,'Scenario Dashboard'!$K$18:$K$43,0),MATCH('RPS Balance'!$B108,'Scenario Dashboard'!$L$16:$N$16,0))</f>
        <v>2.625</v>
      </c>
      <c r="G108" s="96">
        <v>0</v>
      </c>
      <c r="H108" s="21">
        <v>0</v>
      </c>
      <c r="I108" s="50">
        <f t="shared" si="80"/>
        <v>0</v>
      </c>
      <c r="J108" s="50">
        <f t="shared" si="88"/>
        <v>1227463.4821332742</v>
      </c>
      <c r="K108" s="123">
        <f t="shared" si="85"/>
        <v>467605.13605077111</v>
      </c>
      <c r="L108" s="41"/>
      <c r="M108" s="41"/>
      <c r="N108" s="41"/>
      <c r="P108" s="47">
        <f t="shared" si="86"/>
        <v>-91761138.665381566</v>
      </c>
      <c r="Q108" s="47">
        <f t="shared" si="81"/>
        <v>1227463.4821332742</v>
      </c>
      <c r="R108" s="47">
        <f t="shared" si="83"/>
        <v>1826326.4570601708</v>
      </c>
      <c r="S108" s="47">
        <f t="shared" si="87"/>
        <v>-90533675.183248296</v>
      </c>
      <c r="T108" s="47"/>
      <c r="U108" s="47">
        <f>'REC Spending'!AE111</f>
        <v>1182461.7735433024</v>
      </c>
      <c r="V108" s="47">
        <f>'REC Spending'!AF111</f>
        <v>9994435.5696322024</v>
      </c>
      <c r="W108" s="47">
        <f>'REC Spending'!AG111</f>
        <v>86730.003714072591</v>
      </c>
      <c r="X108" s="50">
        <f>'REC Spending'!AH111</f>
        <v>11263627.346889578</v>
      </c>
      <c r="Y108" s="47">
        <f t="shared" si="84"/>
        <v>-101797302.53013787</v>
      </c>
    </row>
    <row r="109" spans="2:25" ht="12" x14ac:dyDescent="0.25">
      <c r="B109" s="19" t="s">
        <v>46</v>
      </c>
      <c r="C109" s="19" t="s">
        <v>38</v>
      </c>
      <c r="D109" s="97">
        <f t="shared" si="82"/>
        <v>0.50000008525827411</v>
      </c>
      <c r="E109" s="37">
        <v>470094.96158954303</v>
      </c>
      <c r="F109" s="98">
        <f>INDEX('Scenario Dashboard'!$L$18:$N$43,MATCH('RPS Balance'!$C109,'Scenario Dashboard'!$K$18:$K$43,0),MATCH('RPS Balance'!$B109,'Scenario Dashboard'!$L$16:$N$16,0))</f>
        <v>2.625</v>
      </c>
      <c r="G109" s="96">
        <v>0</v>
      </c>
      <c r="H109" s="21">
        <v>0</v>
      </c>
      <c r="I109" s="50">
        <f t="shared" si="80"/>
        <v>0</v>
      </c>
      <c r="J109" s="50">
        <f t="shared" si="88"/>
        <v>1230846.9172503378</v>
      </c>
      <c r="K109" s="123">
        <f t="shared" si="85"/>
        <v>468894.06371441437</v>
      </c>
      <c r="L109" s="41"/>
      <c r="M109" s="41"/>
      <c r="N109" s="41"/>
      <c r="P109" s="47">
        <f t="shared" si="86"/>
        <v>-101797302.53013787</v>
      </c>
      <c r="Q109" s="47">
        <f t="shared" si="81"/>
        <v>1230846.9172503378</v>
      </c>
      <c r="R109" s="47">
        <f t="shared" si="83"/>
        <v>1829709.8921772344</v>
      </c>
      <c r="S109" s="47">
        <f t="shared" si="87"/>
        <v>-100566455.61288753</v>
      </c>
      <c r="T109" s="47"/>
      <c r="U109" s="47">
        <f>'REC Spending'!AE112</f>
        <v>1163334.0018110627</v>
      </c>
      <c r="V109" s="47">
        <f>'REC Spending'!AF112</f>
        <v>10689782.146414248</v>
      </c>
      <c r="W109" s="47">
        <f>'REC Spending'!AG112</f>
        <v>88840.731817199514</v>
      </c>
      <c r="X109" s="50">
        <f>'REC Spending'!AH112</f>
        <v>11941956.88004251</v>
      </c>
      <c r="Y109" s="47">
        <f t="shared" si="84"/>
        <v>-112508412.49293004</v>
      </c>
    </row>
    <row r="110" spans="2:25" ht="12" x14ac:dyDescent="0.25">
      <c r="B110" s="19" t="s">
        <v>46</v>
      </c>
      <c r="C110" s="19" t="s">
        <v>39</v>
      </c>
      <c r="D110" s="97">
        <f t="shared" si="82"/>
        <v>0.5</v>
      </c>
      <c r="E110" s="37">
        <v>471412.06532363727</v>
      </c>
      <c r="F110" s="98">
        <f>INDEX('Scenario Dashboard'!$L$18:$N$43,MATCH('RPS Balance'!$C110,'Scenario Dashboard'!$K$18:$K$43,0),MATCH('RPS Balance'!$B110,'Scenario Dashboard'!$L$16:$N$16,0))</f>
        <v>2.625</v>
      </c>
      <c r="G110" s="96">
        <v>0</v>
      </c>
      <c r="H110" s="21">
        <v>0</v>
      </c>
      <c r="I110" s="50">
        <f t="shared" si="80"/>
        <v>0</v>
      </c>
      <c r="J110" s="50">
        <f t="shared" si="88"/>
        <v>1233999.2741725505</v>
      </c>
      <c r="K110" s="123">
        <f t="shared" si="85"/>
        <v>470094.96158954303</v>
      </c>
      <c r="L110" s="41"/>
      <c r="M110" s="41"/>
      <c r="N110" s="41"/>
      <c r="P110" s="47">
        <f t="shared" si="86"/>
        <v>-112508412.49293004</v>
      </c>
      <c r="Q110" s="47">
        <f t="shared" si="81"/>
        <v>1233999.2741725505</v>
      </c>
      <c r="R110" s="47">
        <f t="shared" si="83"/>
        <v>1832862.2490994474</v>
      </c>
      <c r="S110" s="47">
        <f t="shared" si="87"/>
        <v>-111274413.2187575</v>
      </c>
      <c r="T110" s="47"/>
      <c r="U110" s="47">
        <f>'REC Spending'!AE113</f>
        <v>1151428.1686969718</v>
      </c>
      <c r="V110" s="47">
        <f>'REC Spending'!AF113</f>
        <v>11234834.486560937</v>
      </c>
      <c r="W110" s="47">
        <f>'REC Spending'!AG113</f>
        <v>90917.601113718556</v>
      </c>
      <c r="X110" s="50">
        <f>'REC Spending'!AH113</f>
        <v>12477180.256371627</v>
      </c>
      <c r="Y110" s="47">
        <f t="shared" si="84"/>
        <v>-123751593.47512913</v>
      </c>
    </row>
    <row r="111" spans="2:25" ht="12" x14ac:dyDescent="0.25">
      <c r="B111" s="19" t="s">
        <v>46</v>
      </c>
      <c r="C111" s="19" t="s">
        <v>40</v>
      </c>
      <c r="D111" s="97">
        <f t="shared" si="82"/>
        <v>0.5</v>
      </c>
      <c r="E111" s="37">
        <v>472627.92267299304</v>
      </c>
      <c r="F111" s="98">
        <f>INDEX('Scenario Dashboard'!$L$18:$N$43,MATCH('RPS Balance'!$C111,'Scenario Dashboard'!$K$18:$K$43,0),MATCH('RPS Balance'!$B111,'Scenario Dashboard'!$L$16:$N$16,0))</f>
        <v>2.625</v>
      </c>
      <c r="G111" s="96">
        <v>0</v>
      </c>
      <c r="H111" s="21">
        <v>0</v>
      </c>
      <c r="I111" s="50">
        <f t="shared" si="80"/>
        <v>0</v>
      </c>
      <c r="J111" s="50">
        <f t="shared" si="88"/>
        <v>1237456.6714745478</v>
      </c>
      <c r="K111" s="123">
        <f t="shared" si="85"/>
        <v>471412.06532363727</v>
      </c>
      <c r="L111" s="41"/>
      <c r="M111" s="41"/>
      <c r="N111" s="41"/>
      <c r="P111" s="47">
        <f t="shared" si="86"/>
        <v>-123751593.47512913</v>
      </c>
      <c r="Q111" s="47">
        <f t="shared" si="81"/>
        <v>1237456.6714745478</v>
      </c>
      <c r="R111" s="47">
        <f t="shared" si="83"/>
        <v>1836319.6464014445</v>
      </c>
      <c r="S111" s="47">
        <f t="shared" si="87"/>
        <v>-122514136.80365458</v>
      </c>
      <c r="T111" s="47"/>
      <c r="U111" s="47">
        <f>'REC Spending'!AE114</f>
        <v>1143976.5486100656</v>
      </c>
      <c r="V111" s="47">
        <f>'REC Spending'!AF114</f>
        <v>11638074.123039331</v>
      </c>
      <c r="W111" s="47">
        <f>'REC Spending'!AG114</f>
        <v>93241.112985406435</v>
      </c>
      <c r="X111" s="50">
        <f>'REC Spending'!AH114</f>
        <v>12875291.784634802</v>
      </c>
      <c r="Y111" s="47">
        <f t="shared" si="84"/>
        <v>-135389428.58828938</v>
      </c>
    </row>
    <row r="112" spans="2:25" ht="12" x14ac:dyDescent="0.25">
      <c r="B112" s="19" t="s">
        <v>46</v>
      </c>
      <c r="C112" s="19" t="s">
        <v>41</v>
      </c>
      <c r="D112" s="97">
        <f t="shared" si="82"/>
        <v>0.5</v>
      </c>
      <c r="E112" s="37">
        <v>473747.83950568415</v>
      </c>
      <c r="F112" s="98">
        <f>INDEX('Scenario Dashboard'!$L$18:$N$43,MATCH('RPS Balance'!$C112,'Scenario Dashboard'!$K$18:$K$43,0),MATCH('RPS Balance'!$B112,'Scenario Dashboard'!$L$16:$N$16,0))</f>
        <v>2.625</v>
      </c>
      <c r="G112" s="96">
        <v>0</v>
      </c>
      <c r="H112" s="21">
        <v>0</v>
      </c>
      <c r="I112" s="50">
        <f t="shared" si="80"/>
        <v>0</v>
      </c>
      <c r="J112" s="50">
        <f t="shared" si="88"/>
        <v>1240648.2970166067</v>
      </c>
      <c r="K112" s="123">
        <f t="shared" si="85"/>
        <v>472627.92267299304</v>
      </c>
      <c r="L112" s="41"/>
      <c r="M112" s="41"/>
      <c r="N112" s="41"/>
      <c r="P112" s="47">
        <f t="shared" si="86"/>
        <v>-135389428.58828938</v>
      </c>
      <c r="Q112" s="47">
        <f t="shared" si="81"/>
        <v>1240648.2970166067</v>
      </c>
      <c r="R112" s="47">
        <f t="shared" si="83"/>
        <v>1839511.2719435035</v>
      </c>
      <c r="S112" s="47">
        <f t="shared" si="87"/>
        <v>-134148780.29127277</v>
      </c>
      <c r="T112" s="47"/>
      <c r="U112" s="47">
        <f>'REC Spending'!AE115</f>
        <v>1137618.7979748782</v>
      </c>
      <c r="V112" s="47">
        <f>'REC Spending'!AF115</f>
        <v>11777022.462421177</v>
      </c>
      <c r="W112" s="47">
        <f>'REC Spending'!AG115</f>
        <v>95600.984642331547</v>
      </c>
      <c r="X112" s="50">
        <f>'REC Spending'!AH115</f>
        <v>13010242.245038388</v>
      </c>
      <c r="Y112" s="47">
        <f t="shared" si="84"/>
        <v>-147159022.53631115</v>
      </c>
    </row>
    <row r="113" spans="2:25" ht="12" x14ac:dyDescent="0.25">
      <c r="B113" s="19" t="s">
        <v>46</v>
      </c>
      <c r="C113" s="19" t="s">
        <v>42</v>
      </c>
      <c r="D113" s="97">
        <f t="shared" si="82"/>
        <v>0.5</v>
      </c>
      <c r="E113" s="37">
        <v>474801.19911092817</v>
      </c>
      <c r="F113" s="98">
        <f>INDEX('Scenario Dashboard'!$L$18:$N$43,MATCH('RPS Balance'!$C113,'Scenario Dashboard'!$K$18:$K$43,0),MATCH('RPS Balance'!$B113,'Scenario Dashboard'!$L$16:$N$16,0))</f>
        <v>2.625</v>
      </c>
      <c r="G113" s="96">
        <v>0</v>
      </c>
      <c r="H113" s="21">
        <v>0</v>
      </c>
      <c r="I113" s="50">
        <f t="shared" si="80"/>
        <v>0</v>
      </c>
      <c r="J113" s="50">
        <f t="shared" si="88"/>
        <v>1243588.0787024209</v>
      </c>
      <c r="K113" s="123">
        <f t="shared" si="85"/>
        <v>473747.83950568415</v>
      </c>
      <c r="L113" s="41"/>
      <c r="M113" s="41"/>
      <c r="N113" s="41"/>
      <c r="P113" s="47">
        <f t="shared" si="86"/>
        <v>-147159022.53631115</v>
      </c>
      <c r="Q113" s="47">
        <f t="shared" si="81"/>
        <v>1243588.0787024209</v>
      </c>
      <c r="R113" s="47">
        <f t="shared" si="83"/>
        <v>1842451.0536293178</v>
      </c>
      <c r="S113" s="47">
        <f t="shared" si="87"/>
        <v>-145915434.45760873</v>
      </c>
      <c r="T113" s="47"/>
      <c r="U113" s="47">
        <f>'REC Spending'!AE116</f>
        <v>1109532.5862852857</v>
      </c>
      <c r="V113" s="47">
        <f>'REC Spending'!AF116</f>
        <v>11593416.237920281</v>
      </c>
      <c r="W113" s="47">
        <f>'REC Spending'!AG116</f>
        <v>97998.230850336986</v>
      </c>
      <c r="X113" s="50">
        <f>'REC Spending'!AH116</f>
        <v>12800947.055055903</v>
      </c>
      <c r="Y113" s="47">
        <f t="shared" si="84"/>
        <v>-158716381.51266465</v>
      </c>
    </row>
    <row r="114" spans="2:25" ht="12" x14ac:dyDescent="0.25">
      <c r="B114" s="19" t="s">
        <v>46</v>
      </c>
      <c r="C114" s="19" t="s">
        <v>43</v>
      </c>
      <c r="D114" s="97">
        <f t="shared" si="82"/>
        <v>0.5</v>
      </c>
      <c r="E114" s="37">
        <v>475816.86118232453</v>
      </c>
      <c r="F114" s="98">
        <f>INDEX('Scenario Dashboard'!$L$18:$N$43,MATCH('RPS Balance'!$C114,'Scenario Dashboard'!$K$18:$K$43,0),MATCH('RPS Balance'!$B114,'Scenario Dashboard'!$L$16:$N$16,0))</f>
        <v>2.625</v>
      </c>
      <c r="G114" s="96">
        <v>0</v>
      </c>
      <c r="H114" s="21">
        <v>0</v>
      </c>
      <c r="I114" s="50">
        <f t="shared" si="80"/>
        <v>0</v>
      </c>
      <c r="J114" s="50">
        <f t="shared" si="88"/>
        <v>1246353.1476661863</v>
      </c>
      <c r="K114" s="123">
        <f t="shared" si="85"/>
        <v>474801.19911092817</v>
      </c>
      <c r="L114" s="41"/>
      <c r="M114" s="41"/>
      <c r="N114" s="41"/>
      <c r="P114" s="47">
        <f t="shared" si="86"/>
        <v>-158716381.51266465</v>
      </c>
      <c r="Q114" s="47">
        <f t="shared" si="81"/>
        <v>1246353.1476661863</v>
      </c>
      <c r="R114" s="47">
        <f t="shared" si="83"/>
        <v>1845216.122593083</v>
      </c>
      <c r="S114" s="47">
        <f t="shared" si="87"/>
        <v>-157470028.36499846</v>
      </c>
      <c r="T114" s="47"/>
      <c r="U114" s="47">
        <f>'REC Spending'!AE117</f>
        <v>1078936.9378296682</v>
      </c>
      <c r="V114" s="47">
        <f>'REC Spending'!AF117</f>
        <v>11615158.778605422</v>
      </c>
      <c r="W114" s="47">
        <f>'REC Spending'!AG117</f>
        <v>100260.55440514152</v>
      </c>
      <c r="X114" s="50">
        <f>'REC Spending'!AH117</f>
        <v>12794356.270840231</v>
      </c>
      <c r="Y114" s="47">
        <f t="shared" si="84"/>
        <v>-170264384.63583869</v>
      </c>
    </row>
    <row r="115" spans="2:25" ht="12" x14ac:dyDescent="0.25">
      <c r="E115" s="99" t="s">
        <v>221</v>
      </c>
      <c r="F115" s="99" t="s">
        <v>222</v>
      </c>
      <c r="G115" s="99" t="s">
        <v>222</v>
      </c>
      <c r="H115" s="99" t="s">
        <v>222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8BD2-1411-0A45-88A9-5634EB4A068F}">
  <sheetPr>
    <pageSetUpPr autoPageBreaks="0"/>
  </sheetPr>
  <dimension ref="B1:BE124"/>
  <sheetViews>
    <sheetView workbookViewId="0">
      <selection activeCell="BA48" sqref="BA48"/>
    </sheetView>
  </sheetViews>
  <sheetFormatPr defaultColWidth="9" defaultRowHeight="11.5" outlineLevelCol="1" x14ac:dyDescent="0.25"/>
  <cols>
    <col min="1" max="1" width="9" style="76"/>
    <col min="2" max="3" width="16.59765625" style="76" customWidth="1"/>
    <col min="4" max="4" width="21.59765625" style="76" bestFit="1" customWidth="1"/>
    <col min="5" max="18" width="16" style="76" customWidth="1" outlineLevel="1"/>
    <col min="19" max="20" width="12" style="76" customWidth="1" outlineLevel="1"/>
    <col min="21" max="30" width="16" style="76" customWidth="1" outlineLevel="1"/>
    <col min="31" max="31" width="9" style="76" customWidth="1" outlineLevel="1"/>
    <col min="32" max="34" width="12.59765625" style="76" customWidth="1" outlineLevel="1"/>
    <col min="35" max="39" width="14.59765625" style="76" customWidth="1" outlineLevel="1"/>
    <col min="40" max="41" width="16" style="76" customWidth="1" outlineLevel="1"/>
    <col min="42" max="42" width="9" style="76" customWidth="1" outlineLevel="1"/>
    <col min="43" max="43" width="12.3984375" style="76" customWidth="1" outlineLevel="1"/>
    <col min="44" max="44" width="12.796875" style="76" customWidth="1" outlineLevel="1"/>
    <col min="45" max="45" width="10.59765625" style="76" customWidth="1" outlineLevel="1"/>
    <col min="46" max="46" width="12" style="76" customWidth="1" outlineLevel="1"/>
    <col min="47" max="47" width="12.59765625" style="76" customWidth="1" outlineLevel="1"/>
    <col min="48" max="48" width="10.59765625" style="76" customWidth="1" outlineLevel="1"/>
    <col min="49" max="49" width="9" style="76" customWidth="1" outlineLevel="1"/>
    <col min="50" max="50" width="12.796875" style="76" customWidth="1" outlineLevel="1"/>
    <col min="51" max="51" width="14" style="76" customWidth="1" outlineLevel="1"/>
    <col min="52" max="52" width="11" style="76" customWidth="1" outlineLevel="1"/>
    <col min="53" max="53" width="10.59765625" style="76" customWidth="1" outlineLevel="1"/>
    <col min="54" max="54" width="12.796875" style="76" customWidth="1" outlineLevel="1"/>
    <col min="55" max="56" width="14.3984375" style="76" bestFit="1" customWidth="1"/>
    <col min="57" max="57" width="12.19921875" style="76" customWidth="1"/>
    <col min="58" max="16384" width="9" style="76"/>
  </cols>
  <sheetData>
    <row r="1" spans="2:57" ht="12" x14ac:dyDescent="0.25">
      <c r="D1" s="197" t="s">
        <v>223</v>
      </c>
      <c r="E1" s="41" t="s">
        <v>224</v>
      </c>
      <c r="F1" s="110" t="s">
        <v>225</v>
      </c>
      <c r="G1" s="111" t="s">
        <v>11</v>
      </c>
      <c r="H1" s="310" t="s">
        <v>226</v>
      </c>
      <c r="M1" s="197"/>
      <c r="N1" s="198"/>
    </row>
    <row r="2" spans="2:57" ht="19" thickBot="1" x14ac:dyDescent="0.5">
      <c r="B2" s="199" t="s">
        <v>91</v>
      </c>
      <c r="C2" s="199"/>
    </row>
    <row r="3" spans="2:57" ht="12" x14ac:dyDescent="0.25">
      <c r="D3" s="76" t="s">
        <v>227</v>
      </c>
      <c r="E3" s="117" t="s">
        <v>107</v>
      </c>
      <c r="F3" s="117" t="s">
        <v>107</v>
      </c>
      <c r="G3" s="117" t="s">
        <v>107</v>
      </c>
      <c r="H3" s="117" t="s">
        <v>107</v>
      </c>
      <c r="I3" s="117" t="s">
        <v>107</v>
      </c>
      <c r="J3" s="117" t="s">
        <v>107</v>
      </c>
      <c r="K3" s="117" t="s">
        <v>108</v>
      </c>
      <c r="L3" s="117" t="s">
        <v>107</v>
      </c>
      <c r="M3" s="117" t="s">
        <v>107</v>
      </c>
      <c r="N3" s="117" t="s">
        <v>108</v>
      </c>
      <c r="O3" s="117" t="s">
        <v>107</v>
      </c>
      <c r="P3" s="117" t="s">
        <v>107</v>
      </c>
      <c r="Q3" s="117" t="s">
        <v>108</v>
      </c>
      <c r="R3" s="117" t="s">
        <v>107</v>
      </c>
      <c r="S3" s="117" t="s">
        <v>107</v>
      </c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X3" s="117"/>
      <c r="AY3" s="117"/>
      <c r="AZ3" s="117"/>
    </row>
    <row r="4" spans="2:57" ht="12" x14ac:dyDescent="0.25">
      <c r="D4" s="76" t="s">
        <v>228</v>
      </c>
      <c r="E4" s="117" t="s">
        <v>107</v>
      </c>
      <c r="F4" s="117" t="s">
        <v>107</v>
      </c>
      <c r="G4" s="117" t="s">
        <v>107</v>
      </c>
      <c r="H4" s="117" t="s">
        <v>107</v>
      </c>
      <c r="I4" s="117" t="s">
        <v>107</v>
      </c>
      <c r="J4" s="117" t="s">
        <v>107</v>
      </c>
      <c r="K4" s="117" t="s">
        <v>108</v>
      </c>
      <c r="L4" s="117" t="s">
        <v>107</v>
      </c>
      <c r="M4" s="117" t="s">
        <v>107</v>
      </c>
      <c r="N4" s="117" t="s">
        <v>108</v>
      </c>
      <c r="O4" s="117" t="s">
        <v>107</v>
      </c>
      <c r="P4" s="117" t="s">
        <v>107</v>
      </c>
      <c r="Q4" s="117" t="s">
        <v>108</v>
      </c>
      <c r="R4" s="117" t="s">
        <v>107</v>
      </c>
      <c r="S4" s="117" t="s">
        <v>107</v>
      </c>
      <c r="T4" s="117" t="s">
        <v>107</v>
      </c>
      <c r="U4" s="117" t="s">
        <v>107</v>
      </c>
      <c r="V4" s="117" t="s">
        <v>107</v>
      </c>
      <c r="W4" s="117" t="s">
        <v>107</v>
      </c>
      <c r="X4" s="117" t="s">
        <v>107</v>
      </c>
      <c r="Y4" s="117" t="s">
        <v>107</v>
      </c>
      <c r="Z4" s="117" t="s">
        <v>107</v>
      </c>
      <c r="AA4" s="117" t="s">
        <v>107</v>
      </c>
      <c r="AB4" s="117" t="s">
        <v>108</v>
      </c>
      <c r="AC4" s="117" t="s">
        <v>107</v>
      </c>
      <c r="AD4" s="117" t="s">
        <v>107</v>
      </c>
      <c r="AF4" s="117" t="s">
        <v>108</v>
      </c>
      <c r="AG4" s="117" t="s">
        <v>107</v>
      </c>
      <c r="AH4" s="117" t="s">
        <v>108</v>
      </c>
      <c r="AI4" s="117" t="s">
        <v>107</v>
      </c>
      <c r="AJ4" s="117"/>
      <c r="AK4" s="117"/>
      <c r="AL4" s="117" t="s">
        <v>108</v>
      </c>
      <c r="AM4" s="117" t="s">
        <v>107</v>
      </c>
      <c r="AQ4" s="117" t="s">
        <v>119</v>
      </c>
      <c r="AR4" s="117" t="s">
        <v>118</v>
      </c>
      <c r="AS4" s="117" t="s">
        <v>229</v>
      </c>
      <c r="AT4" s="117" t="s">
        <v>115</v>
      </c>
      <c r="AU4" s="117" t="s">
        <v>116</v>
      </c>
      <c r="AV4" s="117" t="s">
        <v>117</v>
      </c>
      <c r="AW4" s="117" t="s">
        <v>190</v>
      </c>
      <c r="AX4" s="117" t="s">
        <v>119</v>
      </c>
      <c r="AY4" s="117" t="s">
        <v>197</v>
      </c>
      <c r="AZ4" s="117" t="s">
        <v>229</v>
      </c>
    </row>
    <row r="5" spans="2:57" ht="12" x14ac:dyDescent="0.25">
      <c r="D5" s="76" t="s">
        <v>230</v>
      </c>
      <c r="E5" s="117" t="s">
        <v>121</v>
      </c>
      <c r="F5" s="117" t="s">
        <v>121</v>
      </c>
      <c r="G5" s="117" t="s">
        <v>121</v>
      </c>
      <c r="H5" s="117" t="s">
        <v>121</v>
      </c>
      <c r="I5" s="117" t="s">
        <v>121</v>
      </c>
      <c r="J5" s="117" t="s">
        <v>121</v>
      </c>
      <c r="K5" s="117" t="s">
        <v>121</v>
      </c>
      <c r="L5" s="117" t="s">
        <v>121</v>
      </c>
      <c r="M5" s="117" t="s">
        <v>121</v>
      </c>
      <c r="N5" s="117" t="s">
        <v>121</v>
      </c>
      <c r="O5" s="117" t="s">
        <v>121</v>
      </c>
      <c r="P5" s="117" t="s">
        <v>121</v>
      </c>
      <c r="Q5" s="117" t="s">
        <v>121</v>
      </c>
      <c r="R5" s="117" t="s">
        <v>121</v>
      </c>
      <c r="S5" s="117" t="s">
        <v>121</v>
      </c>
      <c r="T5" s="117" t="s">
        <v>121</v>
      </c>
      <c r="U5" s="117" t="s">
        <v>189</v>
      </c>
      <c r="V5" s="117" t="s">
        <v>189</v>
      </c>
      <c r="W5" s="117" t="s">
        <v>189</v>
      </c>
      <c r="X5" s="117" t="s">
        <v>189</v>
      </c>
      <c r="Y5" s="117" t="s">
        <v>189</v>
      </c>
      <c r="Z5" s="117" t="s">
        <v>189</v>
      </c>
      <c r="AA5" s="117" t="s">
        <v>189</v>
      </c>
      <c r="AB5" s="117" t="s">
        <v>189</v>
      </c>
      <c r="AC5" s="117" t="s">
        <v>189</v>
      </c>
      <c r="AD5" s="117" t="s">
        <v>189</v>
      </c>
      <c r="AF5" s="117" t="s">
        <v>121</v>
      </c>
      <c r="AG5" s="117" t="s">
        <v>121</v>
      </c>
      <c r="AH5" s="117" t="s">
        <v>189</v>
      </c>
      <c r="AI5" s="117" t="s">
        <v>189</v>
      </c>
      <c r="AJ5" s="117" t="s">
        <v>121</v>
      </c>
      <c r="AK5" s="117" t="s">
        <v>189</v>
      </c>
      <c r="AL5" s="117"/>
      <c r="AM5" s="117"/>
      <c r="AQ5" s="117" t="s">
        <v>121</v>
      </c>
      <c r="AR5" s="117" t="s">
        <v>121</v>
      </c>
      <c r="AS5" s="117" t="s">
        <v>121</v>
      </c>
      <c r="AT5" s="117" t="s">
        <v>121</v>
      </c>
      <c r="AU5" s="117" t="s">
        <v>121</v>
      </c>
      <c r="AV5" s="117" t="s">
        <v>121</v>
      </c>
      <c r="AW5" s="117" t="s">
        <v>121</v>
      </c>
      <c r="AX5" s="117" t="s">
        <v>189</v>
      </c>
      <c r="AY5" s="117" t="s">
        <v>189</v>
      </c>
      <c r="AZ5" s="117" t="s">
        <v>189</v>
      </c>
    </row>
    <row r="6" spans="2:57" ht="12" x14ac:dyDescent="0.25">
      <c r="N6" s="117"/>
      <c r="O6" s="117"/>
      <c r="T6" s="76" t="s">
        <v>231</v>
      </c>
    </row>
    <row r="7" spans="2:57" s="189" customFormat="1" ht="46" x14ac:dyDescent="0.25">
      <c r="B7" s="44" t="s">
        <v>205</v>
      </c>
      <c r="C7" s="88" t="s">
        <v>232</v>
      </c>
      <c r="D7" s="44" t="s">
        <v>74</v>
      </c>
      <c r="E7" s="44" t="s">
        <v>233</v>
      </c>
      <c r="F7" s="44" t="s">
        <v>234</v>
      </c>
      <c r="G7" s="44" t="s">
        <v>235</v>
      </c>
      <c r="H7" s="44" t="s">
        <v>236</v>
      </c>
      <c r="I7" s="44" t="s">
        <v>237</v>
      </c>
      <c r="J7" s="44" t="s">
        <v>238</v>
      </c>
      <c r="K7" s="44" t="s">
        <v>239</v>
      </c>
      <c r="L7" s="44" t="s">
        <v>240</v>
      </c>
      <c r="M7" s="44" t="s">
        <v>241</v>
      </c>
      <c r="N7" s="44" t="s">
        <v>242</v>
      </c>
      <c r="O7" s="44" t="s">
        <v>243</v>
      </c>
      <c r="P7" s="44" t="s">
        <v>244</v>
      </c>
      <c r="Q7" s="44" t="s">
        <v>245</v>
      </c>
      <c r="R7" s="44" t="s">
        <v>246</v>
      </c>
      <c r="S7" s="44" t="s">
        <v>247</v>
      </c>
      <c r="T7" s="44" t="s">
        <v>117</v>
      </c>
      <c r="U7" s="44" t="s">
        <v>233</v>
      </c>
      <c r="V7" s="44" t="s">
        <v>234</v>
      </c>
      <c r="W7" s="44" t="s">
        <v>235</v>
      </c>
      <c r="X7" s="44" t="s">
        <v>248</v>
      </c>
      <c r="Y7" s="44" t="s">
        <v>237</v>
      </c>
      <c r="Z7" s="44" t="s">
        <v>238</v>
      </c>
      <c r="AA7" s="44" t="s">
        <v>249</v>
      </c>
      <c r="AB7" s="44" t="s">
        <v>239</v>
      </c>
      <c r="AC7" s="44" t="s">
        <v>240</v>
      </c>
      <c r="AD7" s="44" t="s">
        <v>241</v>
      </c>
      <c r="AF7" s="44" t="str">
        <f>AF5&amp;" "&amp;AF4</f>
        <v>Under Contract Wind</v>
      </c>
      <c r="AG7" s="44" t="str">
        <f t="shared" ref="AG7:AI7" si="0">AG5&amp;" "&amp;AG4</f>
        <v>Under Contract Solar</v>
      </c>
      <c r="AH7" s="44" t="str">
        <f t="shared" si="0"/>
        <v>Projected Wind</v>
      </c>
      <c r="AI7" s="44" t="str">
        <f t="shared" si="0"/>
        <v>Projected Solar</v>
      </c>
      <c r="AJ7" s="44" t="s">
        <v>250</v>
      </c>
      <c r="AK7" s="44" t="s">
        <v>130</v>
      </c>
      <c r="AL7" s="44" t="s">
        <v>251</v>
      </c>
      <c r="AM7" s="44" t="s">
        <v>252</v>
      </c>
      <c r="AN7" s="44" t="s">
        <v>113</v>
      </c>
      <c r="AO7" s="44" t="s">
        <v>253</v>
      </c>
      <c r="AQ7" s="44" t="s">
        <v>123</v>
      </c>
      <c r="AR7" s="44" t="s">
        <v>154</v>
      </c>
      <c r="AS7" s="44" t="s">
        <v>254</v>
      </c>
      <c r="AT7" s="44" t="s">
        <v>115</v>
      </c>
      <c r="AU7" s="44" t="s">
        <v>116</v>
      </c>
      <c r="AV7" s="44" t="s">
        <v>117</v>
      </c>
      <c r="AW7" s="44" t="s">
        <v>244</v>
      </c>
      <c r="AX7" s="44" t="s">
        <v>155</v>
      </c>
      <c r="AY7" s="44" t="s">
        <v>156</v>
      </c>
      <c r="AZ7" s="44" t="s">
        <v>255</v>
      </c>
      <c r="BA7" s="189" t="s">
        <v>256</v>
      </c>
    </row>
    <row r="8" spans="2:57" ht="12" x14ac:dyDescent="0.25">
      <c r="B8" s="216" t="s">
        <v>78</v>
      </c>
      <c r="C8" s="296" t="s">
        <v>257</v>
      </c>
      <c r="D8" s="216" t="s">
        <v>94</v>
      </c>
      <c r="E8" s="113">
        <f>E36+E64+E92</f>
        <v>208957</v>
      </c>
      <c r="F8" s="113">
        <f t="shared" ref="F8:I8" si="1">F36+F64+F92</f>
        <v>458990</v>
      </c>
      <c r="G8" s="113">
        <f t="shared" si="1"/>
        <v>449658</v>
      </c>
      <c r="H8" s="113">
        <f t="shared" si="1"/>
        <v>0</v>
      </c>
      <c r="I8" s="113">
        <f t="shared" si="1"/>
        <v>0</v>
      </c>
      <c r="J8" s="113">
        <f t="shared" ref="J8" si="2">J36+J64+J92</f>
        <v>0</v>
      </c>
      <c r="K8" s="86">
        <f>_xlfn.IFNA(SUMIFS(INDEX('Total Indexed RECs'!$J$7:$AH$83,,MATCH($D8,'Total Indexed RECs'!$J$6:$AH$6,0)),'Total Indexed RECs'!$D$7:$D$83,RECs!K$7,'Total Indexed RECs'!$C$7:$C$83,RECs!K$5),0)</f>
        <v>0</v>
      </c>
      <c r="L8" s="86">
        <f>_xlfn.IFNA(SUMIFS(INDEX('Total Indexed RECs'!$J$7:$AH$83,,MATCH($D8,'Total Indexed RECs'!$J$6:$AH$6,0)),'Total Indexed RECs'!$D$7:$D$83,RECs!L$7,'Total Indexed RECs'!$C$7:$C$83,RECs!L$5),0)</f>
        <v>0</v>
      </c>
      <c r="M8" s="86">
        <f>_xlfn.IFNA(SUMIFS(INDEX('Total Indexed RECs'!$J$7:$AH$83,,MATCH($D8,'Total Indexed RECs'!$J$6:$AH$6,0)),'Total Indexed RECs'!$D$7:$D$83,RECs!M$7,'Total Indexed RECs'!$C$7:$C$83,RECs!M$5),0)</f>
        <v>0</v>
      </c>
      <c r="N8" s="113">
        <f>N36+N64+N92</f>
        <v>1830409</v>
      </c>
      <c r="O8" s="113">
        <f>O36+O64+O92</f>
        <v>31316</v>
      </c>
      <c r="P8" s="113">
        <f>P36+P64+P92</f>
        <v>3273</v>
      </c>
      <c r="Q8" s="113">
        <f t="shared" ref="Q8:R8" si="3">Q36+Q64+Q92</f>
        <v>730000</v>
      </c>
      <c r="R8" s="113">
        <f t="shared" si="3"/>
        <v>24313.292300000001</v>
      </c>
      <c r="S8" s="37">
        <v>17022.326333333331</v>
      </c>
      <c r="T8" s="37">
        <v>0</v>
      </c>
      <c r="U8" s="303">
        <f>SUM(U36,U64,U92)</f>
        <v>0</v>
      </c>
      <c r="V8" s="303">
        <f t="shared" ref="V8:Z8" si="4">SUM(V36,V64,V92)</f>
        <v>0</v>
      </c>
      <c r="W8" s="303">
        <f t="shared" si="4"/>
        <v>0</v>
      </c>
      <c r="X8" s="303">
        <f t="shared" si="4"/>
        <v>0</v>
      </c>
      <c r="Y8" s="303">
        <f t="shared" si="4"/>
        <v>0</v>
      </c>
      <c r="Z8" s="303">
        <f t="shared" si="4"/>
        <v>0</v>
      </c>
      <c r="AA8" s="37">
        <v>0</v>
      </c>
      <c r="AB8" s="86">
        <f>_xlfn.IFNA(SUMIFS(INDEX('Total Indexed RECs'!$J$7:$AH$83,,MATCH($D8,'Total Indexed RECs'!$J$6:$AH$6,0)),'Total Indexed RECs'!$D$7:$D$83,RECs!AB$7,'Total Indexed RECs'!$C$7:$C$83,RECs!AB$5),0)</f>
        <v>0</v>
      </c>
      <c r="AC8" s="86">
        <f>_xlfn.IFNA(SUMIFS(INDEX('Total Indexed RECs'!$J$7:$AH$83,,MATCH($D8,'Total Indexed RECs'!$J$6:$AH$6,0)),'Total Indexed RECs'!$D$7:$D$83,RECs!AC$7,'Total Indexed RECs'!$C$7:$C$83,RECs!AC$5),0)</f>
        <v>0</v>
      </c>
      <c r="AD8" s="86">
        <f>_xlfn.IFNA(SUMIFS(INDEX('Total Indexed RECs'!$J$7:$AH$83,,MATCH($D8,'Total Indexed RECs'!$J$6:$AH$6,0)),'Total Indexed RECs'!$D$7:$D$83,RECs!AD$7,'Total Indexed RECs'!$C$7:$C$83,RECs!AD$5),0)</f>
        <v>0</v>
      </c>
      <c r="AF8" s="41">
        <f>SUMIFS($E8:$AD8,$E$4:$AD$4,AF$4,$E$5:$AD$5,AF$5)</f>
        <v>2560409</v>
      </c>
      <c r="AG8" s="41">
        <f t="shared" ref="AG8:AI23" si="5">SUMIFS($E8:$AD8,$E$4:$AD$4,AG$4,$E$5:$AD$5,AG$5)</f>
        <v>1193529.6186333334</v>
      </c>
      <c r="AH8" s="41">
        <f>SUMIFS($E8:$AD8,$E$4:$AD$4,AH$4,$E$5:$AD$5,AH$5)</f>
        <v>0</v>
      </c>
      <c r="AI8" s="41">
        <f>SUMIFS($E8:$AD8,$E$4:$AD$4,AI$4,$E$5:$AD$5,AI$5)</f>
        <v>0</v>
      </c>
      <c r="AJ8" s="41">
        <f>SUMIFS($E8:$AD8,$E$5:$AD$5,AJ$5)</f>
        <v>3753938.6186333331</v>
      </c>
      <c r="AK8" s="41">
        <f>SUMIFS($E8:$AD8,$E$5:$AD$5,AK$5)</f>
        <v>0</v>
      </c>
      <c r="AL8" s="41">
        <f>SUMIFS($E8:$AD8,$E$4:$AD$4,AL$4)</f>
        <v>2560409</v>
      </c>
      <c r="AM8" s="41">
        <f>SUMIFS($E8:$AD8,$E$4:$AD$4,AM$4)</f>
        <v>1193529.6186333334</v>
      </c>
      <c r="AN8" s="41">
        <f t="shared" ref="AN8:AN33" si="6">SUM(E8:AD8)</f>
        <v>3753938.6186333331</v>
      </c>
      <c r="AO8" s="97">
        <f>AN8/'RPS Balance'!E5</f>
        <v>3.1062158968061845E-2</v>
      </c>
      <c r="AQ8" s="41">
        <f>SUM(E8:J8)</f>
        <v>1117605</v>
      </c>
      <c r="AR8" s="41">
        <f>SUM(K8:M8)</f>
        <v>0</v>
      </c>
      <c r="AS8" s="41">
        <f>S8</f>
        <v>17022.326333333331</v>
      </c>
      <c r="AT8" s="41">
        <f>SUM(N8:O8)</f>
        <v>1861725</v>
      </c>
      <c r="AU8" s="41">
        <f>SUM(Q8:R8)</f>
        <v>754313.29229999997</v>
      </c>
      <c r="AV8" s="41">
        <f>T8</f>
        <v>0</v>
      </c>
      <c r="AW8" s="41">
        <f>P8</f>
        <v>3273</v>
      </c>
      <c r="AX8" s="41">
        <f>SUM(U8:Z8)</f>
        <v>0</v>
      </c>
      <c r="AY8" s="41">
        <f>SUM(AB8:AD8)</f>
        <v>0</v>
      </c>
      <c r="AZ8" s="41">
        <f>AA8</f>
        <v>0</v>
      </c>
      <c r="BA8" s="195">
        <f>SUM(AQ8:AZ8)-AN8</f>
        <v>0</v>
      </c>
      <c r="BB8" s="193"/>
      <c r="BD8" s="196"/>
    </row>
    <row r="9" spans="2:57" ht="12" x14ac:dyDescent="0.25">
      <c r="B9" s="216" t="s">
        <v>78</v>
      </c>
      <c r="C9" s="296" t="s">
        <v>257</v>
      </c>
      <c r="D9" s="216" t="s">
        <v>95</v>
      </c>
      <c r="E9" s="113">
        <f t="shared" ref="E9:I9" si="7">E37+E65+E93</f>
        <v>312746</v>
      </c>
      <c r="F9" s="113">
        <f t="shared" si="7"/>
        <v>598767</v>
      </c>
      <c r="G9" s="113">
        <f t="shared" si="7"/>
        <v>458942</v>
      </c>
      <c r="H9" s="113">
        <f t="shared" si="7"/>
        <v>0</v>
      </c>
      <c r="I9" s="113">
        <f t="shared" si="7"/>
        <v>0</v>
      </c>
      <c r="J9" s="113">
        <f t="shared" ref="J9" si="8">J37+J65+J93</f>
        <v>0</v>
      </c>
      <c r="K9" s="86">
        <f>_xlfn.IFNA(SUMIFS(INDEX('Total Indexed RECs'!$J$7:$AH$83,,MATCH($D9,'Total Indexed RECs'!$J$6:$AH$6,0)),'Total Indexed RECs'!$D$7:$D$83,RECs!K$7,'Total Indexed RECs'!$C$7:$C$83,RECs!K$5),0)</f>
        <v>0</v>
      </c>
      <c r="L9" s="86">
        <f>_xlfn.IFNA(SUMIFS(INDEX('Total Indexed RECs'!$J$7:$AH$83,,MATCH($D9,'Total Indexed RECs'!$J$6:$AH$6,0)),'Total Indexed RECs'!$D$7:$D$83,RECs!L$7,'Total Indexed RECs'!$C$7:$C$83,RECs!L$5),0)</f>
        <v>0</v>
      </c>
      <c r="M9" s="86">
        <f>_xlfn.IFNA(SUMIFS(INDEX('Total Indexed RECs'!$J$7:$AH$83,,MATCH($D9,'Total Indexed RECs'!$J$6:$AH$6,0)),'Total Indexed RECs'!$D$7:$D$83,RECs!M$7,'Total Indexed RECs'!$C$7:$C$83,RECs!M$5),0)</f>
        <v>0</v>
      </c>
      <c r="N9" s="113">
        <f t="shared" ref="N9:O9" si="9">N37+N65+N93</f>
        <v>1830409</v>
      </c>
      <c r="O9" s="113">
        <f t="shared" si="9"/>
        <v>31316</v>
      </c>
      <c r="P9" s="113">
        <f t="shared" ref="P9:R33" si="10">P37+P65+P93</f>
        <v>21732</v>
      </c>
      <c r="Q9" s="113">
        <f t="shared" si="10"/>
        <v>2065519</v>
      </c>
      <c r="R9" s="113">
        <f t="shared" si="10"/>
        <v>927320.57460000005</v>
      </c>
      <c r="S9" s="37">
        <v>29333.614701666665</v>
      </c>
      <c r="T9" s="37">
        <v>0</v>
      </c>
      <c r="U9" s="303">
        <f t="shared" ref="U9:Z9" si="11">SUM(U37,U65,U93)</f>
        <v>0</v>
      </c>
      <c r="V9" s="303">
        <f t="shared" si="11"/>
        <v>0</v>
      </c>
      <c r="W9" s="303">
        <f t="shared" si="11"/>
        <v>0</v>
      </c>
      <c r="X9" s="303">
        <f t="shared" si="11"/>
        <v>0</v>
      </c>
      <c r="Y9" s="303">
        <f t="shared" si="11"/>
        <v>0</v>
      </c>
      <c r="Z9" s="303">
        <f t="shared" si="11"/>
        <v>0</v>
      </c>
      <c r="AA9" s="37">
        <v>0</v>
      </c>
      <c r="AB9" s="86">
        <f>_xlfn.IFNA(SUMIFS(INDEX('Total Indexed RECs'!$J$7:$AH$83,,MATCH($D9,'Total Indexed RECs'!$J$6:$AH$6,0)),'Total Indexed RECs'!$D$7:$D$83,RECs!AB$7,'Total Indexed RECs'!$C$7:$C$83,RECs!AB$5),0)</f>
        <v>0</v>
      </c>
      <c r="AC9" s="86">
        <f>_xlfn.IFNA(SUMIFS(INDEX('Total Indexed RECs'!$J$7:$AH$83,,MATCH($D9,'Total Indexed RECs'!$J$6:$AH$6,0)),'Total Indexed RECs'!$D$7:$D$83,RECs!AC$7,'Total Indexed RECs'!$C$7:$C$83,RECs!AC$5),0)</f>
        <v>0</v>
      </c>
      <c r="AD9" s="86">
        <f>_xlfn.IFNA(SUMIFS(INDEX('Total Indexed RECs'!$J$7:$AH$83,,MATCH($D9,'Total Indexed RECs'!$J$6:$AH$6,0)),'Total Indexed RECs'!$D$7:$D$83,RECs!AD$7,'Total Indexed RECs'!$C$7:$C$83,RECs!AD$5),0)</f>
        <v>0</v>
      </c>
      <c r="AF9" s="41">
        <f t="shared" ref="AF9:AI33" si="12">SUMIFS($E9:$AD9,$E$4:$AD$4,AF$4,$E$5:$AD$5,AF$5)</f>
        <v>3895928</v>
      </c>
      <c r="AG9" s="41">
        <f t="shared" si="5"/>
        <v>2380157.1893016668</v>
      </c>
      <c r="AH9" s="41">
        <f t="shared" si="5"/>
        <v>0</v>
      </c>
      <c r="AI9" s="41">
        <f t="shared" si="5"/>
        <v>0</v>
      </c>
      <c r="AJ9" s="41">
        <f t="shared" ref="AJ9:AK33" si="13">SUMIFS($E9:$AD9,$E$5:$AD$5,AJ$5)</f>
        <v>6276085.1893016668</v>
      </c>
      <c r="AK9" s="41">
        <f t="shared" si="13"/>
        <v>0</v>
      </c>
      <c r="AL9" s="41">
        <f t="shared" ref="AL9:AM33" si="14">SUMIFS($E9:$AD9,$E$4:$AD$4,AL$4)</f>
        <v>3895928</v>
      </c>
      <c r="AM9" s="41">
        <f t="shared" si="14"/>
        <v>2380157.1893016668</v>
      </c>
      <c r="AN9" s="41">
        <f t="shared" si="6"/>
        <v>6276085.1893016668</v>
      </c>
      <c r="AO9" s="97">
        <f>AN9/'RPS Balance'!E6</f>
        <v>5.2334101168048368E-2</v>
      </c>
      <c r="AQ9" s="41">
        <f t="shared" ref="AQ9:AQ33" si="15">SUM(E9:J9)</f>
        <v>1370455</v>
      </c>
      <c r="AR9" s="41">
        <f t="shared" ref="AR9:AR33" si="16">SUM(K9:M9)</f>
        <v>0</v>
      </c>
      <c r="AS9" s="41">
        <f t="shared" ref="AS9:AS33" si="17">S9</f>
        <v>29333.614701666665</v>
      </c>
      <c r="AT9" s="41">
        <f t="shared" ref="AT9:AT33" si="18">SUM(N9:O9)</f>
        <v>1861725</v>
      </c>
      <c r="AU9" s="41">
        <f t="shared" ref="AU9:AU33" si="19">SUM(Q9:R9)</f>
        <v>2992839.5745999999</v>
      </c>
      <c r="AV9" s="41">
        <f t="shared" ref="AV9:AV33" si="20">T9</f>
        <v>0</v>
      </c>
      <c r="AW9" s="41">
        <f t="shared" ref="AW9:AW33" si="21">P9</f>
        <v>21732</v>
      </c>
      <c r="AX9" s="41">
        <f t="shared" ref="AX9:AX33" si="22">SUM(U9:Z9)</f>
        <v>0</v>
      </c>
      <c r="AY9" s="41">
        <f t="shared" ref="AY9:AY33" si="23">SUM(AB9:AD9)</f>
        <v>0</v>
      </c>
      <c r="AZ9" s="41">
        <f t="shared" ref="AZ9:AZ33" si="24">AA9</f>
        <v>0</v>
      </c>
      <c r="BA9" s="195">
        <f t="shared" ref="BA9:BA33" si="25">SUM(AQ9:AZ9)-AN9</f>
        <v>0</v>
      </c>
      <c r="BB9" s="193"/>
      <c r="BD9" s="196"/>
    </row>
    <row r="10" spans="2:57" ht="12" x14ac:dyDescent="0.25">
      <c r="B10" s="216" t="s">
        <v>78</v>
      </c>
      <c r="C10" s="296" t="s">
        <v>257</v>
      </c>
      <c r="D10" s="216" t="s">
        <v>20</v>
      </c>
      <c r="E10" s="113">
        <f t="shared" ref="E10:I10" si="26">E38+E66+E94</f>
        <v>506748.39836402214</v>
      </c>
      <c r="F10" s="113">
        <f t="shared" si="26"/>
        <v>776198</v>
      </c>
      <c r="G10" s="113">
        <f t="shared" si="26"/>
        <v>1261582</v>
      </c>
      <c r="H10" s="113">
        <f t="shared" si="26"/>
        <v>25102</v>
      </c>
      <c r="I10" s="113">
        <f t="shared" si="26"/>
        <v>85141</v>
      </c>
      <c r="J10" s="113">
        <f t="shared" ref="J10" si="27">J38+J66+J94</f>
        <v>427702</v>
      </c>
      <c r="K10" s="86">
        <f>_xlfn.IFNA(SUMIFS(INDEX('Total Indexed RECs'!$J$7:$AH$83,,MATCH($D10,'Total Indexed RECs'!$J$6:$AH$6,0)),'Total Indexed RECs'!$D$7:$D$83,RECs!K$7,'Total Indexed RECs'!$C$7:$C$83,RECs!K$5),0)</f>
        <v>0</v>
      </c>
      <c r="L10" s="86">
        <f>_xlfn.IFNA(SUMIFS(INDEX('Total Indexed RECs'!$J$7:$AH$83,,MATCH($D10,'Total Indexed RECs'!$J$6:$AH$6,0)),'Total Indexed RECs'!$D$7:$D$83,RECs!L$7,'Total Indexed RECs'!$C$7:$C$83,RECs!L$5),0)</f>
        <v>967464.7281999999</v>
      </c>
      <c r="M10" s="86">
        <f>_xlfn.IFNA(SUMIFS(INDEX('Total Indexed RECs'!$J$7:$AH$83,,MATCH($D10,'Total Indexed RECs'!$J$6:$AH$6,0)),'Total Indexed RECs'!$D$7:$D$83,RECs!M$7,'Total Indexed RECs'!$C$7:$C$83,RECs!M$5),0)</f>
        <v>42167.702000000005</v>
      </c>
      <c r="N10" s="113">
        <f t="shared" ref="N10:O10" si="28">N38+N66+N94</f>
        <v>1830409</v>
      </c>
      <c r="O10" s="113">
        <f t="shared" si="28"/>
        <v>31316</v>
      </c>
      <c r="P10" s="113">
        <f t="shared" si="10"/>
        <v>5613</v>
      </c>
      <c r="Q10" s="113">
        <f t="shared" si="10"/>
        <v>2065519</v>
      </c>
      <c r="R10" s="113">
        <f t="shared" si="10"/>
        <v>1995629.5746000002</v>
      </c>
      <c r="S10" s="37">
        <v>44787.346628158339</v>
      </c>
      <c r="T10" s="37">
        <v>0</v>
      </c>
      <c r="U10" s="303">
        <f t="shared" ref="U10:Z10" si="29">SUM(U38,U66,U94)</f>
        <v>0</v>
      </c>
      <c r="V10" s="303">
        <f t="shared" si="29"/>
        <v>0</v>
      </c>
      <c r="W10" s="303">
        <f t="shared" si="29"/>
        <v>0</v>
      </c>
      <c r="X10" s="303">
        <f t="shared" si="29"/>
        <v>0</v>
      </c>
      <c r="Y10" s="303">
        <f t="shared" si="29"/>
        <v>0</v>
      </c>
      <c r="Z10" s="303">
        <f t="shared" si="29"/>
        <v>0</v>
      </c>
      <c r="AA10" s="37">
        <v>0</v>
      </c>
      <c r="AB10" s="86">
        <f>_xlfn.IFNA(SUMIFS(INDEX('Total Indexed RECs'!$J$7:$AH$83,,MATCH($D10,'Total Indexed RECs'!$J$6:$AH$6,0)),'Total Indexed RECs'!$D$7:$D$83,RECs!AB$7,'Total Indexed RECs'!$C$7:$C$83,RECs!AB$5),0)</f>
        <v>0</v>
      </c>
      <c r="AC10" s="86">
        <f>_xlfn.IFNA(SUMIFS(INDEX('Total Indexed RECs'!$J$7:$AH$83,,MATCH($D10,'Total Indexed RECs'!$J$6:$AH$6,0)),'Total Indexed RECs'!$D$7:$D$83,RECs!AC$7,'Total Indexed RECs'!$C$7:$C$83,RECs!AC$5),0)</f>
        <v>0</v>
      </c>
      <c r="AD10" s="86">
        <f>_xlfn.IFNA(SUMIFS(INDEX('Total Indexed RECs'!$J$7:$AH$83,,MATCH($D10,'Total Indexed RECs'!$J$6:$AH$6,0)),'Total Indexed RECs'!$D$7:$D$83,RECs!AD$7,'Total Indexed RECs'!$C$7:$C$83,RECs!AD$5),0)</f>
        <v>0</v>
      </c>
      <c r="AF10" s="41">
        <f t="shared" si="12"/>
        <v>3895928</v>
      </c>
      <c r="AG10" s="41">
        <f t="shared" si="5"/>
        <v>6169451.749792181</v>
      </c>
      <c r="AH10" s="41">
        <f t="shared" si="5"/>
        <v>0</v>
      </c>
      <c r="AI10" s="41">
        <f t="shared" si="5"/>
        <v>0</v>
      </c>
      <c r="AJ10" s="41">
        <f t="shared" si="13"/>
        <v>10065379.749792179</v>
      </c>
      <c r="AK10" s="41">
        <f t="shared" si="13"/>
        <v>0</v>
      </c>
      <c r="AL10" s="41">
        <f t="shared" si="14"/>
        <v>3895928</v>
      </c>
      <c r="AM10" s="41">
        <f t="shared" si="14"/>
        <v>6169451.749792181</v>
      </c>
      <c r="AN10" s="41">
        <f t="shared" si="6"/>
        <v>10065379.749792179</v>
      </c>
      <c r="AO10" s="97">
        <f>AN10/'RPS Balance'!E7</f>
        <v>8.3667373333285083E-2</v>
      </c>
      <c r="AQ10" s="41">
        <f t="shared" si="15"/>
        <v>3082473.3983640224</v>
      </c>
      <c r="AR10" s="41">
        <f t="shared" si="16"/>
        <v>1009632.4301999999</v>
      </c>
      <c r="AS10" s="41">
        <f>S10</f>
        <v>44787.346628158339</v>
      </c>
      <c r="AT10" s="41">
        <f t="shared" si="18"/>
        <v>1861725</v>
      </c>
      <c r="AU10" s="41">
        <f t="shared" si="19"/>
        <v>4061148.5745999999</v>
      </c>
      <c r="AV10" s="41">
        <f t="shared" si="20"/>
        <v>0</v>
      </c>
      <c r="AW10" s="41">
        <f t="shared" si="21"/>
        <v>5613</v>
      </c>
      <c r="AX10" s="41">
        <f t="shared" si="22"/>
        <v>0</v>
      </c>
      <c r="AY10" s="41">
        <f t="shared" si="23"/>
        <v>0</v>
      </c>
      <c r="AZ10" s="41">
        <f t="shared" si="24"/>
        <v>0</v>
      </c>
      <c r="BA10" s="195">
        <f t="shared" si="25"/>
        <v>0</v>
      </c>
      <c r="BB10" s="193"/>
      <c r="BD10" s="196"/>
    </row>
    <row r="11" spans="2:57" ht="12" x14ac:dyDescent="0.25">
      <c r="B11" s="216" t="s">
        <v>78</v>
      </c>
      <c r="C11" s="296" t="s">
        <v>257</v>
      </c>
      <c r="D11" s="216" t="s">
        <v>21</v>
      </c>
      <c r="E11" s="113">
        <f t="shared" ref="E11:I11" si="30">E39+E67+E95</f>
        <v>737837.00837205723</v>
      </c>
      <c r="F11" s="113">
        <f t="shared" si="30"/>
        <v>1083373</v>
      </c>
      <c r="G11" s="113">
        <f t="shared" si="30"/>
        <v>1759770</v>
      </c>
      <c r="H11" s="113">
        <f t="shared" si="30"/>
        <v>47208</v>
      </c>
      <c r="I11" s="113">
        <f t="shared" si="30"/>
        <v>155428</v>
      </c>
      <c r="J11" s="113">
        <f t="shared" ref="J11" si="31">J39+J67+J95</f>
        <v>909540</v>
      </c>
      <c r="K11" s="86">
        <f>_xlfn.IFNA(SUMIFS(INDEX('Total Indexed RECs'!$J$7:$AH$83,,MATCH($D11,'Total Indexed RECs'!$J$6:$AH$6,0)),'Total Indexed RECs'!$D$7:$D$83,RECs!K$7,'Total Indexed RECs'!$C$7:$C$83,RECs!K$5),0)</f>
        <v>364766</v>
      </c>
      <c r="L11" s="86">
        <f>_xlfn.IFNA(SUMIFS(INDEX('Total Indexed RECs'!$J$7:$AH$83,,MATCH($D11,'Total Indexed RECs'!$J$6:$AH$6,0)),'Total Indexed RECs'!$D$7:$D$83,RECs!L$7,'Total Indexed RECs'!$C$7:$C$83,RECs!L$5),0)</f>
        <v>3185561.7253339998</v>
      </c>
      <c r="M11" s="86">
        <f>_xlfn.IFNA(SUMIFS(INDEX('Total Indexed RECs'!$J$7:$AH$83,,MATCH($D11,'Total Indexed RECs'!$J$6:$AH$6,0)),'Total Indexed RECs'!$D$7:$D$83,RECs!M$7,'Total Indexed RECs'!$C$7:$C$83,RECs!M$5),0)</f>
        <v>147042.79349000001</v>
      </c>
      <c r="N11" s="113">
        <f t="shared" ref="N11:O11" si="32">N39+N67+N95</f>
        <v>1830409</v>
      </c>
      <c r="O11" s="113">
        <f t="shared" si="32"/>
        <v>31316</v>
      </c>
      <c r="P11" s="113">
        <f t="shared" si="10"/>
        <v>0</v>
      </c>
      <c r="Q11" s="113">
        <f t="shared" si="10"/>
        <v>2065519</v>
      </c>
      <c r="R11" s="113">
        <f t="shared" si="10"/>
        <v>1995629.5746000002</v>
      </c>
      <c r="S11" s="37">
        <v>72600.876561684214</v>
      </c>
      <c r="T11" s="37">
        <v>0</v>
      </c>
      <c r="U11" s="303">
        <f t="shared" ref="U11:Z11" si="33">SUM(U39,U67,U95)</f>
        <v>0</v>
      </c>
      <c r="V11" s="303">
        <f t="shared" si="33"/>
        <v>0</v>
      </c>
      <c r="W11" s="303">
        <f t="shared" si="33"/>
        <v>0</v>
      </c>
      <c r="X11" s="303">
        <f t="shared" si="33"/>
        <v>0</v>
      </c>
      <c r="Y11" s="303">
        <f t="shared" si="33"/>
        <v>0</v>
      </c>
      <c r="Z11" s="303">
        <f t="shared" si="33"/>
        <v>0</v>
      </c>
      <c r="AA11" s="37">
        <v>47000</v>
      </c>
      <c r="AB11" s="86">
        <f>_xlfn.IFNA(SUMIFS(INDEX('Total Indexed RECs'!$J$7:$AH$83,,MATCH($D11,'Total Indexed RECs'!$J$6:$AH$6,0)),'Total Indexed RECs'!$D$7:$D$83,RECs!AB$7,'Total Indexed RECs'!$C$7:$C$83,RECs!AB$5),0)</f>
        <v>0</v>
      </c>
      <c r="AC11" s="86">
        <f>_xlfn.IFNA(SUMIFS(INDEX('Total Indexed RECs'!$J$7:$AH$83,,MATCH($D11,'Total Indexed RECs'!$J$6:$AH$6,0)),'Total Indexed RECs'!$D$7:$D$83,RECs!AC$7,'Total Indexed RECs'!$C$7:$C$83,RECs!AC$5),0)</f>
        <v>0</v>
      </c>
      <c r="AD11" s="86">
        <f>_xlfn.IFNA(SUMIFS(INDEX('Total Indexed RECs'!$J$7:$AH$83,,MATCH($D11,'Total Indexed RECs'!$J$6:$AH$6,0)),'Total Indexed RECs'!$D$7:$D$83,RECs!AD$7,'Total Indexed RECs'!$C$7:$C$83,RECs!AD$5),0)</f>
        <v>0</v>
      </c>
      <c r="AF11" s="41">
        <f t="shared" si="12"/>
        <v>4260694</v>
      </c>
      <c r="AG11" s="41">
        <f t="shared" si="5"/>
        <v>10125306.978357742</v>
      </c>
      <c r="AH11" s="41">
        <f t="shared" si="5"/>
        <v>0</v>
      </c>
      <c r="AI11" s="41">
        <f>SUMIFS($E11:$AD11,$E$4:$AD$4,AI$4,$E$5:$AD$5,AI$5)</f>
        <v>47000</v>
      </c>
      <c r="AJ11" s="41">
        <f t="shared" si="13"/>
        <v>14386000.978357742</v>
      </c>
      <c r="AK11" s="41">
        <f t="shared" si="13"/>
        <v>47000</v>
      </c>
      <c r="AL11" s="41">
        <f t="shared" si="14"/>
        <v>4260694</v>
      </c>
      <c r="AM11" s="41">
        <f t="shared" si="14"/>
        <v>10172306.978357742</v>
      </c>
      <c r="AN11" s="41">
        <f t="shared" si="6"/>
        <v>14433000.978357742</v>
      </c>
      <c r="AO11" s="97">
        <f>AN11/'RPS Balance'!E8</f>
        <v>0.12201930467291713</v>
      </c>
      <c r="AQ11" s="41">
        <f t="shared" si="15"/>
        <v>4693156.0083720572</v>
      </c>
      <c r="AR11" s="41">
        <f t="shared" si="16"/>
        <v>3697370.5188239999</v>
      </c>
      <c r="AS11" s="41">
        <f t="shared" si="17"/>
        <v>72600.876561684214</v>
      </c>
      <c r="AT11" s="41">
        <f t="shared" si="18"/>
        <v>1861725</v>
      </c>
      <c r="AU11" s="41">
        <f t="shared" si="19"/>
        <v>4061148.5745999999</v>
      </c>
      <c r="AV11" s="41">
        <f t="shared" si="20"/>
        <v>0</v>
      </c>
      <c r="AW11" s="41">
        <f t="shared" si="21"/>
        <v>0</v>
      </c>
      <c r="AX11" s="41">
        <f t="shared" si="22"/>
        <v>0</v>
      </c>
      <c r="AY11" s="41">
        <f t="shared" si="23"/>
        <v>0</v>
      </c>
      <c r="AZ11" s="41">
        <f t="shared" si="24"/>
        <v>47000</v>
      </c>
      <c r="BA11" s="195">
        <f t="shared" si="25"/>
        <v>0</v>
      </c>
      <c r="BB11" s="193"/>
      <c r="BD11" s="196"/>
    </row>
    <row r="12" spans="2:57" ht="12" x14ac:dyDescent="0.25">
      <c r="B12" s="216" t="s">
        <v>78</v>
      </c>
      <c r="C12" s="296" t="s">
        <v>257</v>
      </c>
      <c r="D12" s="216" t="s">
        <v>22</v>
      </c>
      <c r="E12" s="113">
        <f t="shared" ref="E12:I12" si="34">E40+E68+E96</f>
        <v>950000.40407595492</v>
      </c>
      <c r="F12" s="113">
        <f t="shared" si="34"/>
        <v>1271695.0523240261</v>
      </c>
      <c r="G12" s="113">
        <f t="shared" si="34"/>
        <v>2228670</v>
      </c>
      <c r="H12" s="113">
        <f t="shared" si="34"/>
        <v>53916</v>
      </c>
      <c r="I12" s="113">
        <f t="shared" si="34"/>
        <v>239810</v>
      </c>
      <c r="J12" s="113">
        <f t="shared" ref="J12" si="35">J40+J68+J96</f>
        <v>1221412</v>
      </c>
      <c r="K12" s="86">
        <f>_xlfn.IFNA(SUMIFS(INDEX('Total Indexed RECs'!$J$7:$AH$83,,MATCH($D12,'Total Indexed RECs'!$J$6:$AH$6,0)),'Total Indexed RECs'!$D$7:$D$83,RECs!K$7,'Total Indexed RECs'!$C$7:$C$83,RECs!K$5),0)</f>
        <v>3221082</v>
      </c>
      <c r="L12" s="86">
        <f>_xlfn.IFNA(SUMIFS(INDEX('Total Indexed RECs'!$J$7:$AH$83,,MATCH($D12,'Total Indexed RECs'!$J$6:$AH$6,0)),'Total Indexed RECs'!$D$7:$D$83,RECs!L$7,'Total Indexed RECs'!$C$7:$C$83,RECs!L$5),0)</f>
        <v>4976456.819632329</v>
      </c>
      <c r="M12" s="86">
        <f>_xlfn.IFNA(SUMIFS(INDEX('Total Indexed RECs'!$J$7:$AH$83,,MATCH($D12,'Total Indexed RECs'!$J$6:$AH$6,0)),'Total Indexed RECs'!$D$7:$D$83,RECs!M$7,'Total Indexed RECs'!$C$7:$C$83,RECs!M$5),0)</f>
        <v>146307.57952254999</v>
      </c>
      <c r="N12" s="113">
        <f t="shared" ref="N12:O12" si="36">N40+N68+N96</f>
        <v>1830409</v>
      </c>
      <c r="O12" s="113">
        <f t="shared" si="36"/>
        <v>31316</v>
      </c>
      <c r="P12" s="113">
        <f t="shared" si="10"/>
        <v>0</v>
      </c>
      <c r="Q12" s="113">
        <f t="shared" si="10"/>
        <v>2065519</v>
      </c>
      <c r="R12" s="113">
        <f t="shared" si="10"/>
        <v>1995629.5746000002</v>
      </c>
      <c r="S12" s="37">
        <v>112303.73884554248</v>
      </c>
      <c r="T12" s="37">
        <v>379110</v>
      </c>
      <c r="U12" s="303">
        <f t="shared" ref="U12:Z12" si="37">SUM(U40,U68,U96)</f>
        <v>0</v>
      </c>
      <c r="V12" s="303">
        <f t="shared" si="37"/>
        <v>0</v>
      </c>
      <c r="W12" s="303">
        <f t="shared" si="37"/>
        <v>0</v>
      </c>
      <c r="X12" s="303">
        <f t="shared" si="37"/>
        <v>0</v>
      </c>
      <c r="Y12" s="303">
        <f t="shared" si="37"/>
        <v>0</v>
      </c>
      <c r="Z12" s="303">
        <f t="shared" si="37"/>
        <v>0</v>
      </c>
      <c r="AA12" s="37">
        <v>93530</v>
      </c>
      <c r="AB12" s="86">
        <f>_xlfn.IFNA(SUMIFS(INDEX('Total Indexed RECs'!$J$7:$AH$83,,MATCH($D12,'Total Indexed RECs'!$J$6:$AH$6,0)),'Total Indexed RECs'!$D$7:$D$83,RECs!AB$7,'Total Indexed RECs'!$C$7:$C$83,RECs!AB$5),0)</f>
        <v>0</v>
      </c>
      <c r="AC12" s="86">
        <f>_xlfn.IFNA(SUMIFS(INDEX('Total Indexed RECs'!$J$7:$AH$83,,MATCH($D12,'Total Indexed RECs'!$J$6:$AH$6,0)),'Total Indexed RECs'!$D$7:$D$83,RECs!AC$7,'Total Indexed RECs'!$C$7:$C$83,RECs!AC$5),0)</f>
        <v>0</v>
      </c>
      <c r="AD12" s="86">
        <f>_xlfn.IFNA(SUMIFS(INDEX('Total Indexed RECs'!$J$7:$AH$83,,MATCH($D12,'Total Indexed RECs'!$J$6:$AH$6,0)),'Total Indexed RECs'!$D$7:$D$83,RECs!AD$7,'Total Indexed RECs'!$C$7:$C$83,RECs!AD$5),0)</f>
        <v>0</v>
      </c>
      <c r="AF12" s="41">
        <f t="shared" si="12"/>
        <v>7117010</v>
      </c>
      <c r="AG12" s="41">
        <f t="shared" si="5"/>
        <v>13606627.169000402</v>
      </c>
      <c r="AH12" s="41">
        <f t="shared" si="5"/>
        <v>0</v>
      </c>
      <c r="AI12" s="41">
        <f t="shared" si="5"/>
        <v>93530</v>
      </c>
      <c r="AJ12" s="41">
        <f t="shared" si="13"/>
        <v>20723637.169000402</v>
      </c>
      <c r="AK12" s="41">
        <f t="shared" si="13"/>
        <v>93530</v>
      </c>
      <c r="AL12" s="41">
        <f t="shared" si="14"/>
        <v>7117010</v>
      </c>
      <c r="AM12" s="41">
        <f t="shared" si="14"/>
        <v>13700157.169000402</v>
      </c>
      <c r="AN12" s="41">
        <f t="shared" si="6"/>
        <v>20817167.169000402</v>
      </c>
      <c r="AO12" s="97">
        <f>AN12/'RPS Balance'!E9</f>
        <v>0.17724501435491133</v>
      </c>
      <c r="AQ12" s="41">
        <f t="shared" si="15"/>
        <v>5965503.4563999809</v>
      </c>
      <c r="AR12" s="41">
        <f t="shared" si="16"/>
        <v>8343846.3991548792</v>
      </c>
      <c r="AS12" s="41">
        <f t="shared" si="17"/>
        <v>112303.73884554248</v>
      </c>
      <c r="AT12" s="41">
        <f t="shared" si="18"/>
        <v>1861725</v>
      </c>
      <c r="AU12" s="41">
        <f t="shared" si="19"/>
        <v>4061148.5745999999</v>
      </c>
      <c r="AV12" s="41">
        <f t="shared" si="20"/>
        <v>379110</v>
      </c>
      <c r="AW12" s="41">
        <f t="shared" si="21"/>
        <v>0</v>
      </c>
      <c r="AX12" s="41">
        <f t="shared" si="22"/>
        <v>0</v>
      </c>
      <c r="AY12" s="41">
        <f t="shared" si="23"/>
        <v>0</v>
      </c>
      <c r="AZ12" s="41">
        <f t="shared" si="24"/>
        <v>93530</v>
      </c>
      <c r="BA12" s="195">
        <f t="shared" si="25"/>
        <v>0</v>
      </c>
      <c r="BB12" s="193"/>
      <c r="BD12" s="196"/>
    </row>
    <row r="13" spans="2:57" ht="12" x14ac:dyDescent="0.25">
      <c r="B13" s="216" t="s">
        <v>78</v>
      </c>
      <c r="C13" s="296" t="s">
        <v>257</v>
      </c>
      <c r="D13" s="216" t="s">
        <v>23</v>
      </c>
      <c r="E13" s="113">
        <f t="shared" ref="E13:I13" si="38">E41+E69+E97</f>
        <v>945095.21705557511</v>
      </c>
      <c r="F13" s="113">
        <f t="shared" si="38"/>
        <v>1267022.503143487</v>
      </c>
      <c r="G13" s="113">
        <f t="shared" si="38"/>
        <v>2364534</v>
      </c>
      <c r="H13" s="113">
        <f t="shared" si="38"/>
        <v>53646</v>
      </c>
      <c r="I13" s="113">
        <f t="shared" si="38"/>
        <v>249491</v>
      </c>
      <c r="J13" s="113">
        <f t="shared" ref="J13" si="39">J41+J69+J97</f>
        <v>1292619</v>
      </c>
      <c r="K13" s="86">
        <f>_xlfn.IFNA(SUMIFS(INDEX('Total Indexed RECs'!$J$7:$AH$83,,MATCH($D13,'Total Indexed RECs'!$J$6:$AH$6,0)),'Total Indexed RECs'!$D$7:$D$83,RECs!K$7,'Total Indexed RECs'!$C$7:$C$83,RECs!K$5),0)</f>
        <v>8464766</v>
      </c>
      <c r="L13" s="86">
        <f>_xlfn.IFNA(SUMIFS(INDEX('Total Indexed RECs'!$J$7:$AH$83,,MATCH($D13,'Total Indexed RECs'!$J$6:$AH$6,0)),'Total Indexed RECs'!$D$7:$D$83,RECs!L$7,'Total Indexed RECs'!$C$7:$C$83,RECs!L$5),0)</f>
        <v>5617574.5355341686</v>
      </c>
      <c r="M13" s="86">
        <f>_xlfn.IFNA(SUMIFS(INDEX('Total Indexed RECs'!$J$7:$AH$83,,MATCH($D13,'Total Indexed RECs'!$J$6:$AH$6,0)),'Total Indexed RECs'!$D$7:$D$83,RECs!M$7,'Total Indexed RECs'!$C$7:$C$83,RECs!M$5),0)</f>
        <v>367576.04162493721</v>
      </c>
      <c r="N13" s="113">
        <f t="shared" ref="N13:O13" si="40">N41+N69+N97</f>
        <v>1830409</v>
      </c>
      <c r="O13" s="113">
        <f t="shared" si="40"/>
        <v>31316</v>
      </c>
      <c r="P13" s="113">
        <f t="shared" si="10"/>
        <v>0</v>
      </c>
      <c r="Q13" s="113">
        <f t="shared" si="10"/>
        <v>2065519</v>
      </c>
      <c r="R13" s="113">
        <f t="shared" si="10"/>
        <v>2565628.5745999999</v>
      </c>
      <c r="S13" s="37">
        <v>135711.15348464809</v>
      </c>
      <c r="T13" s="37">
        <v>379110</v>
      </c>
      <c r="U13" s="303">
        <f t="shared" ref="U13:Z13" si="41">SUM(U41,U69,U97)</f>
        <v>119212.93901556625</v>
      </c>
      <c r="V13" s="303">
        <f t="shared" si="41"/>
        <v>218084.28191568892</v>
      </c>
      <c r="W13" s="303">
        <f t="shared" si="41"/>
        <v>302485.6779480314</v>
      </c>
      <c r="X13" s="303">
        <f t="shared" si="41"/>
        <v>230172.12062627729</v>
      </c>
      <c r="Y13" s="303">
        <f t="shared" si="41"/>
        <v>165925.33934894501</v>
      </c>
      <c r="Z13" s="303">
        <f t="shared" si="41"/>
        <v>259819.02975962317</v>
      </c>
      <c r="AA13" s="37">
        <v>140295</v>
      </c>
      <c r="AB13" s="86">
        <f>_xlfn.IFNA(SUMIFS(INDEX('Total Indexed RECs'!$J$7:$AH$83,,MATCH($D13,'Total Indexed RECs'!$J$6:$AH$6,0)),'Total Indexed RECs'!$D$7:$D$83,RECs!AB$7,'Total Indexed RECs'!$C$7:$C$83,RECs!AB$5),0)</f>
        <v>0</v>
      </c>
      <c r="AC13" s="86">
        <f>_xlfn.IFNA(SUMIFS(INDEX('Total Indexed RECs'!$J$7:$AH$83,,MATCH($D13,'Total Indexed RECs'!$J$6:$AH$6,0)),'Total Indexed RECs'!$D$7:$D$83,RECs!AC$7,'Total Indexed RECs'!$C$7:$C$83,RECs!AC$5),0)</f>
        <v>0</v>
      </c>
      <c r="AD13" s="86">
        <f>_xlfn.IFNA(SUMIFS(INDEX('Total Indexed RECs'!$J$7:$AH$83,,MATCH($D13,'Total Indexed RECs'!$J$6:$AH$6,0)),'Total Indexed RECs'!$D$7:$D$83,RECs!AD$7,'Total Indexed RECs'!$C$7:$C$83,RECs!AD$5),0)</f>
        <v>0</v>
      </c>
      <c r="AF13" s="41">
        <f t="shared" si="12"/>
        <v>12360694</v>
      </c>
      <c r="AG13" s="41">
        <f t="shared" si="5"/>
        <v>15269324.025442814</v>
      </c>
      <c r="AH13" s="41">
        <f t="shared" si="5"/>
        <v>0</v>
      </c>
      <c r="AI13" s="41">
        <f>SUMIFS($E13:$AD13,$E$4:$AD$4,AI$4,$E$5:$AD$5,AI$5)</f>
        <v>1435994.3886141321</v>
      </c>
      <c r="AJ13" s="41">
        <f t="shared" si="13"/>
        <v>27630018.025442816</v>
      </c>
      <c r="AK13" s="41">
        <f t="shared" si="13"/>
        <v>1435994.3886141321</v>
      </c>
      <c r="AL13" s="41">
        <f t="shared" si="14"/>
        <v>12360694</v>
      </c>
      <c r="AM13" s="41">
        <f t="shared" si="14"/>
        <v>16705318.414056946</v>
      </c>
      <c r="AN13" s="41">
        <f>SUM(E13:AD13)</f>
        <v>29066012.414056953</v>
      </c>
      <c r="AO13" s="97">
        <f>AN13/'RPS Balance'!E10</f>
        <v>0.24507153055013867</v>
      </c>
      <c r="AQ13" s="41">
        <f t="shared" si="15"/>
        <v>6172407.7201990616</v>
      </c>
      <c r="AR13" s="41">
        <f t="shared" si="16"/>
        <v>14449916.577159107</v>
      </c>
      <c r="AS13" s="41">
        <f t="shared" si="17"/>
        <v>135711.15348464809</v>
      </c>
      <c r="AT13" s="41">
        <f t="shared" si="18"/>
        <v>1861725</v>
      </c>
      <c r="AU13" s="41">
        <f t="shared" si="19"/>
        <v>4631147.5745999999</v>
      </c>
      <c r="AV13" s="41">
        <f t="shared" si="20"/>
        <v>379110</v>
      </c>
      <c r="AW13" s="41">
        <f t="shared" si="21"/>
        <v>0</v>
      </c>
      <c r="AX13" s="41">
        <f t="shared" si="22"/>
        <v>1295699.3886141321</v>
      </c>
      <c r="AY13" s="41">
        <f t="shared" si="23"/>
        <v>0</v>
      </c>
      <c r="AZ13" s="41">
        <f t="shared" si="24"/>
        <v>140295</v>
      </c>
      <c r="BA13" s="195">
        <f t="shared" si="25"/>
        <v>0</v>
      </c>
      <c r="BB13" s="193"/>
      <c r="BD13" s="196"/>
    </row>
    <row r="14" spans="2:57" ht="12" x14ac:dyDescent="0.25">
      <c r="B14" s="216" t="s">
        <v>78</v>
      </c>
      <c r="C14" s="296" t="s">
        <v>257</v>
      </c>
      <c r="D14" s="216" t="s">
        <v>24</v>
      </c>
      <c r="E14" s="113">
        <f>E42+E70+E98</f>
        <v>939894.04097029753</v>
      </c>
      <c r="F14" s="113">
        <f t="shared" ref="F14:I14" si="42">F42+F70+F98</f>
        <v>1260623.2156277697</v>
      </c>
      <c r="G14" s="113">
        <f t="shared" si="42"/>
        <v>2352700</v>
      </c>
      <c r="H14" s="113">
        <f t="shared" si="42"/>
        <v>53377</v>
      </c>
      <c r="I14" s="113">
        <f t="shared" si="42"/>
        <v>248247</v>
      </c>
      <c r="J14" s="113">
        <f t="shared" ref="J14" si="43">J42+J70+J98</f>
        <v>1286158</v>
      </c>
      <c r="K14" s="86">
        <f>_xlfn.IFNA(SUMIFS(INDEX('Total Indexed RECs'!$J$7:$AH$83,,MATCH($D14,'Total Indexed RECs'!$J$6:$AH$6,0)),'Total Indexed RECs'!$D$7:$D$83,RECs!K$7,'Total Indexed RECs'!$C$7:$C$83,RECs!K$5),0)</f>
        <v>8464766</v>
      </c>
      <c r="L14" s="86">
        <f>_xlfn.IFNA(SUMIFS(INDEX('Total Indexed RECs'!$J$7:$AH$83,,MATCH($D14,'Total Indexed RECs'!$J$6:$AH$6,0)),'Total Indexed RECs'!$D$7:$D$83,RECs!L$7,'Total Indexed RECs'!$C$7:$C$83,RECs!L$5),0)</f>
        <v>5589486.6628564978</v>
      </c>
      <c r="M14" s="86">
        <f>_xlfn.IFNA(SUMIFS(INDEX('Total Indexed RECs'!$J$7:$AH$83,,MATCH($D14,'Total Indexed RECs'!$J$6:$AH$6,0)),'Total Indexed RECs'!$D$7:$D$83,RECs!M$7,'Total Indexed RECs'!$C$7:$C$83,RECs!M$5),0)</f>
        <v>365738.16141681257</v>
      </c>
      <c r="N14" s="113">
        <f t="shared" ref="N14:O14" si="44">N42+N70+N98</f>
        <v>1830409</v>
      </c>
      <c r="O14" s="113">
        <f t="shared" si="44"/>
        <v>31316</v>
      </c>
      <c r="P14" s="113">
        <f t="shared" si="10"/>
        <v>0</v>
      </c>
      <c r="Q14" s="113">
        <f t="shared" si="10"/>
        <v>2065519</v>
      </c>
      <c r="R14" s="113">
        <f t="shared" si="10"/>
        <v>2565628.5745999999</v>
      </c>
      <c r="S14" s="37">
        <v>164865.86438389152</v>
      </c>
      <c r="T14" s="37">
        <v>379110</v>
      </c>
      <c r="U14" s="303">
        <f t="shared" ref="U14:Z14" si="45">SUM(U42,U70,U98)</f>
        <v>275443.94755434984</v>
      </c>
      <c r="V14" s="303">
        <f t="shared" si="45"/>
        <v>558097.03325861855</v>
      </c>
      <c r="W14" s="303">
        <f t="shared" si="45"/>
        <v>941502.17259199405</v>
      </c>
      <c r="X14" s="303">
        <f t="shared" si="45"/>
        <v>326821.18380741496</v>
      </c>
      <c r="Y14" s="303">
        <f t="shared" si="45"/>
        <v>414345.68597304326</v>
      </c>
      <c r="Z14" s="303">
        <f t="shared" si="45"/>
        <v>674213.98624508246</v>
      </c>
      <c r="AA14" s="37">
        <v>187060</v>
      </c>
      <c r="AB14" s="86">
        <f>_xlfn.IFNA(SUMIFS(INDEX('Total Indexed RECs'!$J$7:$AH$83,,MATCH($D14,'Total Indexed RECs'!$J$6:$AH$6,0)),'Total Indexed RECs'!$D$7:$D$83,RECs!AB$7,'Total Indexed RECs'!$C$7:$C$83,RECs!AB$5),0)</f>
        <v>2500000</v>
      </c>
      <c r="AC14" s="86">
        <f>_xlfn.IFNA(SUMIFS(INDEX('Total Indexed RECs'!$J$7:$AH$83,,MATCH($D14,'Total Indexed RECs'!$J$6:$AH$6,0)),'Total Indexed RECs'!$D$7:$D$83,RECs!AC$7,'Total Indexed RECs'!$C$7:$C$83,RECs!AC$5),0)</f>
        <v>1500000</v>
      </c>
      <c r="AD14" s="86">
        <f>_xlfn.IFNA(SUMIFS(INDEX('Total Indexed RECs'!$J$7:$AH$83,,MATCH($D14,'Total Indexed RECs'!$J$6:$AH$6,0)),'Total Indexed RECs'!$D$7:$D$83,RECs!AD$7,'Total Indexed RECs'!$C$7:$C$83,RECs!AD$5),0)</f>
        <v>90000</v>
      </c>
      <c r="AF14" s="41">
        <f t="shared" si="12"/>
        <v>12360694</v>
      </c>
      <c r="AG14" s="41">
        <f t="shared" si="5"/>
        <v>15237144.519855268</v>
      </c>
      <c r="AH14" s="41">
        <f t="shared" si="5"/>
        <v>2500000</v>
      </c>
      <c r="AI14" s="41">
        <f t="shared" si="5"/>
        <v>4967484.0094305025</v>
      </c>
      <c r="AJ14" s="41">
        <f>SUMIFS($E14:$AD14,$E$5:$AD$5,AJ$5)</f>
        <v>27597838.519855268</v>
      </c>
      <c r="AK14" s="41">
        <f t="shared" si="13"/>
        <v>7467484.0094305025</v>
      </c>
      <c r="AL14" s="41">
        <f t="shared" si="14"/>
        <v>14860694</v>
      </c>
      <c r="AM14" s="41">
        <f t="shared" si="14"/>
        <v>20204628.52928577</v>
      </c>
      <c r="AN14" s="41">
        <f t="shared" si="6"/>
        <v>35065322.529285774</v>
      </c>
      <c r="AO14" s="97">
        <f>AN14/'RPS Balance'!E11</f>
        <v>0.29731200091658383</v>
      </c>
      <c r="AQ14" s="41">
        <f t="shared" si="15"/>
        <v>6140999.2565980675</v>
      </c>
      <c r="AR14" s="41">
        <f t="shared" si="16"/>
        <v>14419990.824273309</v>
      </c>
      <c r="AS14" s="41">
        <f t="shared" si="17"/>
        <v>164865.86438389152</v>
      </c>
      <c r="AT14" s="41">
        <f t="shared" si="18"/>
        <v>1861725</v>
      </c>
      <c r="AU14" s="41">
        <f t="shared" si="19"/>
        <v>4631147.5745999999</v>
      </c>
      <c r="AV14" s="41">
        <f>T14</f>
        <v>379110</v>
      </c>
      <c r="AW14" s="41">
        <f t="shared" si="21"/>
        <v>0</v>
      </c>
      <c r="AX14" s="41">
        <f t="shared" si="22"/>
        <v>3190424.0094305025</v>
      </c>
      <c r="AY14" s="41">
        <f t="shared" si="23"/>
        <v>4090000</v>
      </c>
      <c r="AZ14" s="41">
        <f t="shared" si="24"/>
        <v>187060</v>
      </c>
      <c r="BA14" s="195">
        <f t="shared" si="25"/>
        <v>0</v>
      </c>
      <c r="BB14" s="193"/>
      <c r="BC14" s="196"/>
      <c r="BD14" s="196"/>
      <c r="BE14" s="196"/>
    </row>
    <row r="15" spans="2:57" ht="12" x14ac:dyDescent="0.25">
      <c r="B15" s="216" t="s">
        <v>78</v>
      </c>
      <c r="C15" s="296" t="s">
        <v>257</v>
      </c>
      <c r="D15" s="216" t="s">
        <v>25</v>
      </c>
      <c r="E15" s="113">
        <f t="shared" ref="E15:I15" si="46">E43+E71+E99</f>
        <v>935093.87576544588</v>
      </c>
      <c r="F15" s="113">
        <f t="shared" si="46"/>
        <v>1254364.9845496307</v>
      </c>
      <c r="G15" s="113">
        <f t="shared" si="46"/>
        <v>2340935</v>
      </c>
      <c r="H15" s="113">
        <f t="shared" si="46"/>
        <v>53108</v>
      </c>
      <c r="I15" s="113">
        <f t="shared" si="46"/>
        <v>247008</v>
      </c>
      <c r="J15" s="113">
        <f t="shared" ref="J15" si="47">J43+J71+J99</f>
        <v>1279727</v>
      </c>
      <c r="K15" s="86">
        <f>_xlfn.IFNA(SUMIFS(INDEX('Total Indexed RECs'!$J$7:$AH$83,,MATCH($D15,'Total Indexed RECs'!$J$6:$AH$6,0)),'Total Indexed RECs'!$D$7:$D$83,RECs!K$7,'Total Indexed RECs'!$C$7:$C$83,RECs!K$5),0)</f>
        <v>8464766</v>
      </c>
      <c r="L15" s="86">
        <f>_xlfn.IFNA(SUMIFS(INDEX('Total Indexed RECs'!$J$7:$AH$83,,MATCH($D15,'Total Indexed RECs'!$J$6:$AH$6,0)),'Total Indexed RECs'!$D$7:$D$83,RECs!L$7,'Total Indexed RECs'!$C$7:$C$83,RECs!L$5),0)</f>
        <v>5561539.2295422154</v>
      </c>
      <c r="M15" s="86">
        <f>_xlfn.IFNA(SUMIFS(INDEX('Total Indexed RECs'!$J$7:$AH$83,,MATCH($D15,'Total Indexed RECs'!$J$6:$AH$6,0)),'Total Indexed RECs'!$D$7:$D$83,RECs!M$7,'Total Indexed RECs'!$C$7:$C$83,RECs!M$5),0)</f>
        <v>363909.47060972848</v>
      </c>
      <c r="N15" s="113">
        <f t="shared" ref="N15:O15" si="48">N43+N71+N99</f>
        <v>1830409</v>
      </c>
      <c r="O15" s="113">
        <f t="shared" si="48"/>
        <v>31316</v>
      </c>
      <c r="P15" s="113">
        <f t="shared" si="10"/>
        <v>0</v>
      </c>
      <c r="Q15" s="113">
        <f t="shared" si="10"/>
        <v>2065519</v>
      </c>
      <c r="R15" s="113">
        <f t="shared" si="10"/>
        <v>2565628.5745999999</v>
      </c>
      <c r="S15" s="37">
        <v>164041.53506197207</v>
      </c>
      <c r="T15" s="37">
        <v>379110</v>
      </c>
      <c r="U15" s="303">
        <f t="shared" ref="U15:Z15" si="49">SUM(U43,U71,U99)</f>
        <v>516424.34723343269</v>
      </c>
      <c r="V15" s="303">
        <f t="shared" si="49"/>
        <v>823767.37849939195</v>
      </c>
      <c r="W15" s="303">
        <f t="shared" si="49"/>
        <v>1450038.9910829628</v>
      </c>
      <c r="X15" s="303">
        <f t="shared" si="49"/>
        <v>406687.01437526877</v>
      </c>
      <c r="Y15" s="303">
        <f t="shared" si="49"/>
        <v>619982.2686438805</v>
      </c>
      <c r="Z15" s="303">
        <f t="shared" si="49"/>
        <v>1064492.5864220555</v>
      </c>
      <c r="AA15" s="37">
        <v>233825</v>
      </c>
      <c r="AB15" s="86">
        <f>_xlfn.IFNA(SUMIFS(INDEX('Total Indexed RECs'!$J$7:$AH$83,,MATCH($D15,'Total Indexed RECs'!$J$6:$AH$6,0)),'Total Indexed RECs'!$D$7:$D$83,RECs!AB$7,'Total Indexed RECs'!$C$7:$C$83,RECs!AB$5),0)</f>
        <v>5000000</v>
      </c>
      <c r="AC15" s="86">
        <f>_xlfn.IFNA(SUMIFS(INDEX('Total Indexed RECs'!$J$7:$AH$83,,MATCH($D15,'Total Indexed RECs'!$J$6:$AH$6,0)),'Total Indexed RECs'!$D$7:$D$83,RECs!AC$7,'Total Indexed RECs'!$C$7:$C$83,RECs!AC$5),0)</f>
        <v>2992500</v>
      </c>
      <c r="AD15" s="86">
        <f>_xlfn.IFNA(SUMIFS(INDEX('Total Indexed RECs'!$J$7:$AH$83,,MATCH($D15,'Total Indexed RECs'!$J$6:$AH$6,0)),'Total Indexed RECs'!$D$7:$D$83,RECs!AD$7,'Total Indexed RECs'!$C$7:$C$83,RECs!AD$5),0)</f>
        <v>179550</v>
      </c>
      <c r="AF15" s="41">
        <f t="shared" si="12"/>
        <v>12360694</v>
      </c>
      <c r="AG15" s="41">
        <f t="shared" si="5"/>
        <v>15175781.670128992</v>
      </c>
      <c r="AH15" s="41">
        <f t="shared" si="5"/>
        <v>5000000</v>
      </c>
      <c r="AI15" s="41">
        <f t="shared" si="5"/>
        <v>8287267.5862569921</v>
      </c>
      <c r="AJ15" s="41">
        <f t="shared" si="13"/>
        <v>27536475.67012899</v>
      </c>
      <c r="AK15" s="41">
        <f t="shared" si="13"/>
        <v>13287267.586256992</v>
      </c>
      <c r="AL15" s="41">
        <f t="shared" si="14"/>
        <v>17360694</v>
      </c>
      <c r="AM15" s="41">
        <f t="shared" si="14"/>
        <v>23463049.256385989</v>
      </c>
      <c r="AN15" s="41">
        <f>SUM(E15:AD15)</f>
        <v>40823743.256385982</v>
      </c>
      <c r="AO15" s="97">
        <f>AN15/'RPS Balance'!E12</f>
        <v>0.33170098960530942</v>
      </c>
      <c r="AQ15" s="41">
        <f t="shared" si="15"/>
        <v>6110236.860315077</v>
      </c>
      <c r="AR15" s="41">
        <f t="shared" si="16"/>
        <v>14390214.700151943</v>
      </c>
      <c r="AS15" s="41">
        <f t="shared" si="17"/>
        <v>164041.53506197207</v>
      </c>
      <c r="AT15" s="41">
        <f t="shared" si="18"/>
        <v>1861725</v>
      </c>
      <c r="AU15" s="41">
        <f t="shared" si="19"/>
        <v>4631147.5745999999</v>
      </c>
      <c r="AV15" s="41">
        <f t="shared" si="20"/>
        <v>379110</v>
      </c>
      <c r="AW15" s="41">
        <f t="shared" si="21"/>
        <v>0</v>
      </c>
      <c r="AX15" s="41">
        <f t="shared" si="22"/>
        <v>4881392.5862569921</v>
      </c>
      <c r="AY15" s="41">
        <f t="shared" si="23"/>
        <v>8172050</v>
      </c>
      <c r="AZ15" s="41">
        <f t="shared" si="24"/>
        <v>233825</v>
      </c>
      <c r="BA15" s="195">
        <f t="shared" si="25"/>
        <v>0</v>
      </c>
      <c r="BB15" s="193"/>
      <c r="BC15" s="196"/>
      <c r="BD15" s="196"/>
      <c r="BE15" s="196"/>
    </row>
    <row r="16" spans="2:57" ht="12" x14ac:dyDescent="0.25">
      <c r="B16" s="216" t="s">
        <v>78</v>
      </c>
      <c r="C16" s="296" t="s">
        <v>257</v>
      </c>
      <c r="D16" s="216" t="s">
        <v>26</v>
      </c>
      <c r="E16" s="113">
        <f t="shared" ref="E16:I16" si="50">E44+E72+E100</f>
        <v>930318.72138661891</v>
      </c>
      <c r="F16" s="113">
        <f t="shared" si="50"/>
        <v>1248089.8096268827</v>
      </c>
      <c r="G16" s="113">
        <f t="shared" si="50"/>
        <v>2329239</v>
      </c>
      <c r="H16" s="113">
        <f t="shared" si="50"/>
        <v>52845</v>
      </c>
      <c r="I16" s="113">
        <f t="shared" si="50"/>
        <v>245772</v>
      </c>
      <c r="J16" s="113">
        <f t="shared" ref="J16" si="51">J44+J72+J100</f>
        <v>1273328</v>
      </c>
      <c r="K16" s="86">
        <f>_xlfn.IFNA(SUMIFS(INDEX('Total Indexed RECs'!$J$7:$AH$83,,MATCH($D16,'Total Indexed RECs'!$J$6:$AH$6,0)),'Total Indexed RECs'!$D$7:$D$83,RECs!K$7,'Total Indexed RECs'!$C$7:$C$83,RECs!K$5),0)</f>
        <v>8464766</v>
      </c>
      <c r="L16" s="86">
        <f>_xlfn.IFNA(SUMIFS(INDEX('Total Indexed RECs'!$J$7:$AH$83,,MATCH($D16,'Total Indexed RECs'!$J$6:$AH$6,0)),'Total Indexed RECs'!$D$7:$D$83,RECs!L$7,'Total Indexed RECs'!$C$7:$C$83,RECs!L$5),0)</f>
        <v>5533731.5333945043</v>
      </c>
      <c r="M16" s="86">
        <f>_xlfn.IFNA(SUMIFS(INDEX('Total Indexed RECs'!$J$7:$AH$83,,MATCH($D16,'Total Indexed RECs'!$J$6:$AH$6,0)),'Total Indexed RECs'!$D$7:$D$83,RECs!M$7,'Total Indexed RECs'!$C$7:$C$83,RECs!M$5),0)</f>
        <v>362089.92325667985</v>
      </c>
      <c r="N16" s="113">
        <f t="shared" ref="N16:O16" si="52">N44+N72+N100</f>
        <v>1830409</v>
      </c>
      <c r="O16" s="113">
        <f t="shared" si="52"/>
        <v>31316</v>
      </c>
      <c r="P16" s="113">
        <f t="shared" si="10"/>
        <v>0</v>
      </c>
      <c r="Q16" s="113">
        <f t="shared" si="10"/>
        <v>2065519</v>
      </c>
      <c r="R16" s="113">
        <f t="shared" si="10"/>
        <v>2565628.5745999999</v>
      </c>
      <c r="S16" s="37">
        <v>163221.32738666222</v>
      </c>
      <c r="T16" s="37">
        <v>379110</v>
      </c>
      <c r="U16" s="303">
        <f t="shared" ref="U16:Z16" si="53">SUM(U44,U72,U100)</f>
        <v>792866.46699729597</v>
      </c>
      <c r="V16" s="303">
        <f t="shared" si="53"/>
        <v>1088109.3720139617</v>
      </c>
      <c r="W16" s="303">
        <f t="shared" si="53"/>
        <v>1956033.1254814765</v>
      </c>
      <c r="X16" s="303">
        <f t="shared" si="53"/>
        <v>486153.51579028327</v>
      </c>
      <c r="Y16" s="303">
        <f t="shared" si="53"/>
        <v>824590.66840136354</v>
      </c>
      <c r="Z16" s="303">
        <f t="shared" si="53"/>
        <v>1452819.7935981436</v>
      </c>
      <c r="AA16" s="37">
        <v>280590</v>
      </c>
      <c r="AB16" s="86">
        <f>_xlfn.IFNA(SUMIFS(INDEX('Total Indexed RECs'!$J$7:$AH$83,,MATCH($D16,'Total Indexed RECs'!$J$6:$AH$6,0)),'Total Indexed RECs'!$D$7:$D$83,RECs!AB$7,'Total Indexed RECs'!$C$7:$C$83,RECs!AB$5),0)</f>
        <v>7500000</v>
      </c>
      <c r="AC16" s="86">
        <f>_xlfn.IFNA(SUMIFS(INDEX('Total Indexed RECs'!$J$7:$AH$83,,MATCH($D16,'Total Indexed RECs'!$J$6:$AH$6,0)),'Total Indexed RECs'!$D$7:$D$83,RECs!AC$7,'Total Indexed RECs'!$C$7:$C$83,RECs!AC$5),0)</f>
        <v>3977537.5</v>
      </c>
      <c r="AD16" s="86">
        <f>_xlfn.IFNA(SUMIFS(INDEX('Total Indexed RECs'!$J$7:$AH$83,,MATCH($D16,'Total Indexed RECs'!$J$6:$AH$6,0)),'Total Indexed RECs'!$D$7:$D$83,RECs!AD$7,'Total Indexed RECs'!$C$7:$C$83,RECs!AD$5),0)</f>
        <v>268652.25</v>
      </c>
      <c r="AF16" s="41">
        <f t="shared" si="12"/>
        <v>12360694</v>
      </c>
      <c r="AG16" s="41">
        <f t="shared" si="5"/>
        <v>15114689.889651349</v>
      </c>
      <c r="AH16" s="41">
        <f>SUMIFS($E16:$AD16,$E$4:$AD$4,AH$4,$E$5:$AD$5,AH$5)</f>
        <v>7500000</v>
      </c>
      <c r="AI16" s="41">
        <f t="shared" si="5"/>
        <v>11127352.692282524</v>
      </c>
      <c r="AJ16" s="41">
        <f t="shared" si="13"/>
        <v>27475383.889651347</v>
      </c>
      <c r="AK16" s="41">
        <f t="shared" si="13"/>
        <v>18627352.692282524</v>
      </c>
      <c r="AL16" s="41">
        <f t="shared" si="14"/>
        <v>19860694</v>
      </c>
      <c r="AM16" s="41">
        <f t="shared" si="14"/>
        <v>26242042.581933875</v>
      </c>
      <c r="AN16" s="41">
        <f t="shared" si="6"/>
        <v>46102736.581933871</v>
      </c>
      <c r="AO16" s="97">
        <f>AN16/'RPS Balance'!E13</f>
        <v>0.36134738535836319</v>
      </c>
      <c r="AQ16" s="41">
        <f t="shared" si="15"/>
        <v>6079592.5310135018</v>
      </c>
      <c r="AR16" s="41">
        <f t="shared" si="16"/>
        <v>14360587.456651185</v>
      </c>
      <c r="AS16" s="41">
        <f t="shared" si="17"/>
        <v>163221.32738666222</v>
      </c>
      <c r="AT16" s="41">
        <f t="shared" si="18"/>
        <v>1861725</v>
      </c>
      <c r="AU16" s="41">
        <f t="shared" si="19"/>
        <v>4631147.5745999999</v>
      </c>
      <c r="AV16" s="41">
        <f t="shared" si="20"/>
        <v>379110</v>
      </c>
      <c r="AW16" s="41">
        <f t="shared" si="21"/>
        <v>0</v>
      </c>
      <c r="AX16" s="41">
        <f t="shared" si="22"/>
        <v>6600572.942282524</v>
      </c>
      <c r="AY16" s="41">
        <f t="shared" si="23"/>
        <v>11746189.75</v>
      </c>
      <c r="AZ16" s="41">
        <f t="shared" si="24"/>
        <v>280590</v>
      </c>
      <c r="BA16" s="195">
        <f t="shared" si="25"/>
        <v>0</v>
      </c>
      <c r="BB16" s="193"/>
      <c r="BC16" s="196"/>
      <c r="BD16" s="196"/>
      <c r="BE16" s="196"/>
    </row>
    <row r="17" spans="2:57" ht="12" x14ac:dyDescent="0.25">
      <c r="B17" s="216" t="s">
        <v>78</v>
      </c>
      <c r="C17" s="296" t="s">
        <v>257</v>
      </c>
      <c r="D17" s="216" t="s">
        <v>27</v>
      </c>
      <c r="E17" s="113">
        <f t="shared" ref="E17:I17" si="54">E45+E73+E101</f>
        <v>925565.57777968561</v>
      </c>
      <c r="F17" s="113">
        <f t="shared" si="54"/>
        <v>1241849.6905787482</v>
      </c>
      <c r="G17" s="113">
        <f t="shared" si="54"/>
        <v>2317584</v>
      </c>
      <c r="H17" s="113">
        <f t="shared" si="54"/>
        <v>52579</v>
      </c>
      <c r="I17" s="113">
        <f t="shared" si="54"/>
        <v>244544</v>
      </c>
      <c r="J17" s="113">
        <f t="shared" ref="J17" si="55">J45+J73+J101</f>
        <v>1266955</v>
      </c>
      <c r="K17" s="86">
        <f>_xlfn.IFNA(SUMIFS(INDEX('Total Indexed RECs'!$J$7:$AH$83,,MATCH($D17,'Total Indexed RECs'!$J$6:$AH$6,0)),'Total Indexed RECs'!$D$7:$D$83,RECs!K$7,'Total Indexed RECs'!$C$7:$C$83,RECs!K$5),0)</f>
        <v>8464766</v>
      </c>
      <c r="L17" s="86">
        <f>_xlfn.IFNA(SUMIFS(INDEX('Total Indexed RECs'!$J$7:$AH$83,,MATCH($D17,'Total Indexed RECs'!$J$6:$AH$6,0)),'Total Indexed RECs'!$D$7:$D$83,RECs!L$7,'Total Indexed RECs'!$C$7:$C$83,RECs!L$5),0)</f>
        <v>5506062.8757275306</v>
      </c>
      <c r="M17" s="86">
        <f>_xlfn.IFNA(SUMIFS(INDEX('Total Indexed RECs'!$J$7:$AH$83,,MATCH($D17,'Total Indexed RECs'!$J$6:$AH$6,0)),'Total Indexed RECs'!$D$7:$D$83,RECs!M$7,'Total Indexed RECs'!$C$7:$C$83,RECs!M$5),0)</f>
        <v>360279.47364039643</v>
      </c>
      <c r="N17" s="113">
        <f t="shared" ref="N17:O17" si="56">N45+N73+N101</f>
        <v>1830409</v>
      </c>
      <c r="O17" s="113">
        <f t="shared" si="56"/>
        <v>31316</v>
      </c>
      <c r="P17" s="113">
        <f t="shared" si="10"/>
        <v>0</v>
      </c>
      <c r="Q17" s="113">
        <f t="shared" si="10"/>
        <v>2065519</v>
      </c>
      <c r="R17" s="113">
        <f t="shared" si="10"/>
        <v>2565628.5745999999</v>
      </c>
      <c r="S17" s="37">
        <v>162405.22074972891</v>
      </c>
      <c r="T17" s="37">
        <v>379110</v>
      </c>
      <c r="U17" s="303">
        <f t="shared" ref="U17:Z17" si="57">SUM(U45,U73,U101)</f>
        <v>1059413.2327803883</v>
      </c>
      <c r="V17" s="303">
        <f t="shared" si="57"/>
        <v>1404821.8216423716</v>
      </c>
      <c r="W17" s="303">
        <f t="shared" si="57"/>
        <v>2562146.1550787836</v>
      </c>
      <c r="X17" s="303">
        <f t="shared" si="57"/>
        <v>581522.67199560092</v>
      </c>
      <c r="Y17" s="303">
        <f t="shared" si="57"/>
        <v>1069717.6883801995</v>
      </c>
      <c r="Z17" s="303">
        <f t="shared" si="57"/>
        <v>1917935.2987599908</v>
      </c>
      <c r="AA17" s="37">
        <v>315751.65413533832</v>
      </c>
      <c r="AB17" s="86">
        <f>_xlfn.IFNA(SUMIFS(INDEX('Total Indexed RECs'!$J$7:$AH$83,,MATCH($D17,'Total Indexed RECs'!$J$6:$AH$6,0)),'Total Indexed RECs'!$D$7:$D$83,RECs!AB$7,'Total Indexed RECs'!$C$7:$C$83,RECs!AB$5),0)</f>
        <v>10000000</v>
      </c>
      <c r="AC17" s="86">
        <f>_xlfn.IFNA(SUMIFS(INDEX('Total Indexed RECs'!$J$7:$AH$83,,MATCH($D17,'Total Indexed RECs'!$J$6:$AH$6,0)),'Total Indexed RECs'!$D$7:$D$83,RECs!AC$7,'Total Indexed RECs'!$C$7:$C$83,RECs!AC$5),0)</f>
        <v>4957649.8125</v>
      </c>
      <c r="AD17" s="86">
        <f>_xlfn.IFNA(SUMIFS(INDEX('Total Indexed RECs'!$J$7:$AH$83,,MATCH($D17,'Total Indexed RECs'!$J$6:$AH$6,0)),'Total Indexed RECs'!$D$7:$D$83,RECs!AD$7,'Total Indexed RECs'!$C$7:$C$83,RECs!AD$5),0)</f>
        <v>357308.98875000002</v>
      </c>
      <c r="AF17" s="41">
        <f t="shared" si="12"/>
        <v>12360694</v>
      </c>
      <c r="AG17" s="41">
        <f t="shared" si="5"/>
        <v>15053879.41307609</v>
      </c>
      <c r="AH17" s="41">
        <f t="shared" si="5"/>
        <v>10000000</v>
      </c>
      <c r="AI17" s="41">
        <f t="shared" si="5"/>
        <v>14226267.324022673</v>
      </c>
      <c r="AJ17" s="41">
        <f t="shared" si="13"/>
        <v>27414573.413076092</v>
      </c>
      <c r="AK17" s="41">
        <f t="shared" si="13"/>
        <v>24226267.324022673</v>
      </c>
      <c r="AL17" s="41">
        <f t="shared" si="14"/>
        <v>22360694</v>
      </c>
      <c r="AM17" s="41">
        <f t="shared" si="14"/>
        <v>29280146.737098765</v>
      </c>
      <c r="AN17" s="41">
        <f t="shared" si="6"/>
        <v>51640840.737098768</v>
      </c>
      <c r="AO17" s="97">
        <f>AN17/'RPS Balance'!E14</f>
        <v>0.38898562845983753</v>
      </c>
      <c r="AQ17" s="41">
        <f t="shared" si="15"/>
        <v>6049077.2683584336</v>
      </c>
      <c r="AR17" s="41">
        <f t="shared" si="16"/>
        <v>14331108.349367928</v>
      </c>
      <c r="AS17" s="41">
        <f t="shared" si="17"/>
        <v>162405.22074972891</v>
      </c>
      <c r="AT17" s="41">
        <f t="shared" si="18"/>
        <v>1861725</v>
      </c>
      <c r="AU17" s="41">
        <f t="shared" si="19"/>
        <v>4631147.5745999999</v>
      </c>
      <c r="AV17" s="41">
        <f t="shared" si="20"/>
        <v>379110</v>
      </c>
      <c r="AW17" s="41">
        <f t="shared" si="21"/>
        <v>0</v>
      </c>
      <c r="AX17" s="41">
        <f t="shared" si="22"/>
        <v>8595556.8686373346</v>
      </c>
      <c r="AY17" s="41">
        <f t="shared" si="23"/>
        <v>15314958.80125</v>
      </c>
      <c r="AZ17" s="41">
        <f t="shared" si="24"/>
        <v>315751.65413533832</v>
      </c>
      <c r="BA17" s="195">
        <f t="shared" si="25"/>
        <v>0</v>
      </c>
      <c r="BB17" s="193"/>
      <c r="BC17" s="196"/>
      <c r="BD17" s="196"/>
      <c r="BE17" s="196"/>
    </row>
    <row r="18" spans="2:57" ht="12" x14ac:dyDescent="0.25">
      <c r="B18" s="216" t="s">
        <v>78</v>
      </c>
      <c r="C18" s="296" t="s">
        <v>257</v>
      </c>
      <c r="D18" s="216" t="s">
        <v>28</v>
      </c>
      <c r="E18" s="113">
        <f t="shared" ref="E18:I18" si="58">E46+E74+E102</f>
        <v>920949.44489078713</v>
      </c>
      <c r="F18" s="113">
        <f t="shared" si="58"/>
        <v>1235622.6271258546</v>
      </c>
      <c r="G18" s="113">
        <f t="shared" si="58"/>
        <v>2305992</v>
      </c>
      <c r="H18" s="113">
        <f t="shared" si="58"/>
        <v>52315</v>
      </c>
      <c r="I18" s="113">
        <f t="shared" si="58"/>
        <v>243321</v>
      </c>
      <c r="J18" s="113">
        <f t="shared" ref="J18" si="59">J46+J74+J102</f>
        <v>1260625</v>
      </c>
      <c r="K18" s="86">
        <f>_xlfn.IFNA(SUMIFS(INDEX('Total Indexed RECs'!$J$7:$AH$83,,MATCH($D18,'Total Indexed RECs'!$J$6:$AH$6,0)),'Total Indexed RECs'!$D$7:$D$83,RECs!K$7,'Total Indexed RECs'!$C$7:$C$83,RECs!K$5),0)</f>
        <v>8464766</v>
      </c>
      <c r="L18" s="86">
        <f>_xlfn.IFNA(SUMIFS(INDEX('Total Indexed RECs'!$J$7:$AH$83,,MATCH($D18,'Total Indexed RECs'!$J$6:$AH$6,0)),'Total Indexed RECs'!$D$7:$D$83,RECs!L$7,'Total Indexed RECs'!$C$7:$C$83,RECs!L$5),0)</f>
        <v>5478532.5613488937</v>
      </c>
      <c r="M18" s="86">
        <f>_xlfn.IFNA(SUMIFS(INDEX('Total Indexed RECs'!$J$7:$AH$83,,MATCH($D18,'Total Indexed RECs'!$J$6:$AH$6,0)),'Total Indexed RECs'!$D$7:$D$83,RECs!M$7,'Total Indexed RECs'!$C$7:$C$83,RECs!M$5),0)</f>
        <v>358478.07627219445</v>
      </c>
      <c r="N18" s="113">
        <f t="shared" ref="N18:O18" si="60">N46+N74+N102</f>
        <v>1830409</v>
      </c>
      <c r="O18" s="113">
        <f t="shared" si="60"/>
        <v>31316</v>
      </c>
      <c r="P18" s="113">
        <f t="shared" si="10"/>
        <v>0</v>
      </c>
      <c r="Q18" s="113">
        <f t="shared" si="10"/>
        <v>2065519</v>
      </c>
      <c r="R18" s="113">
        <f t="shared" si="10"/>
        <v>2565628.5745999999</v>
      </c>
      <c r="S18" s="37">
        <v>161593.19464598026</v>
      </c>
      <c r="T18" s="37">
        <v>379110</v>
      </c>
      <c r="U18" s="303">
        <f t="shared" ref="U18:Z18" si="61">SUM(U46,U74,U102)</f>
        <v>1324750.2243246192</v>
      </c>
      <c r="V18" s="303">
        <f t="shared" si="61"/>
        <v>1719950.7090226398</v>
      </c>
      <c r="W18" s="303">
        <f t="shared" si="61"/>
        <v>3165228.6195281036</v>
      </c>
      <c r="X18" s="303">
        <f t="shared" si="61"/>
        <v>676414.98241989198</v>
      </c>
      <c r="Y18" s="303">
        <f t="shared" si="61"/>
        <v>1313619.0732591418</v>
      </c>
      <c r="Z18" s="303">
        <f t="shared" si="61"/>
        <v>2380725.2263960289</v>
      </c>
      <c r="AA18" s="37">
        <v>350913.30827067664</v>
      </c>
      <c r="AB18" s="86">
        <f>_xlfn.IFNA(SUMIFS(INDEX('Total Indexed RECs'!$J$7:$AH$83,,MATCH($D18,'Total Indexed RECs'!$J$6:$AH$6,0)),'Total Indexed RECs'!$D$7:$D$83,RECs!AB$7,'Total Indexed RECs'!$C$7:$C$83,RECs!AB$5),0)</f>
        <v>13700000</v>
      </c>
      <c r="AC18" s="86">
        <f>_xlfn.IFNA(SUMIFS(INDEX('Total Indexed RECs'!$J$7:$AH$83,,MATCH($D18,'Total Indexed RECs'!$J$6:$AH$6,0)),'Total Indexed RECs'!$D$7:$D$83,RECs!AC$7,'Total Indexed RECs'!$C$7:$C$83,RECs!AC$5),0)</f>
        <v>6132861.5634375</v>
      </c>
      <c r="AD18" s="86">
        <f>_xlfn.IFNA(SUMIFS(INDEX('Total Indexed RECs'!$J$7:$AH$83,,MATCH($D18,'Total Indexed RECs'!$J$6:$AH$6,0)),'Total Indexed RECs'!$D$7:$D$83,RECs!AD$7,'Total Indexed RECs'!$C$7:$C$83,RECs!AD$5),0)</f>
        <v>455522.44380625</v>
      </c>
      <c r="AF18" s="41">
        <f t="shared" si="12"/>
        <v>12360694</v>
      </c>
      <c r="AG18" s="41">
        <f t="shared" si="5"/>
        <v>14993483.47888371</v>
      </c>
      <c r="AH18" s="41">
        <f t="shared" si="5"/>
        <v>13700000</v>
      </c>
      <c r="AI18" s="41">
        <f t="shared" si="5"/>
        <v>17519986.150464851</v>
      </c>
      <c r="AJ18" s="41">
        <f t="shared" si="13"/>
        <v>27354177.478883706</v>
      </c>
      <c r="AK18" s="41">
        <f t="shared" si="13"/>
        <v>31219986.150464851</v>
      </c>
      <c r="AL18" s="41">
        <f t="shared" si="14"/>
        <v>26060694</v>
      </c>
      <c r="AM18" s="41">
        <f t="shared" si="14"/>
        <v>32513469.629348561</v>
      </c>
      <c r="AN18" s="41">
        <f t="shared" si="6"/>
        <v>58574163.629348569</v>
      </c>
      <c r="AO18" s="97">
        <f>AN18/'RPS Balance'!E15</f>
        <v>0.41333500012767038</v>
      </c>
      <c r="AQ18" s="41">
        <f t="shared" si="15"/>
        <v>6018825.0720166415</v>
      </c>
      <c r="AR18" s="41">
        <f t="shared" si="16"/>
        <v>14301776.637621088</v>
      </c>
      <c r="AS18" s="41">
        <f t="shared" si="17"/>
        <v>161593.19464598026</v>
      </c>
      <c r="AT18" s="41">
        <f t="shared" si="18"/>
        <v>1861725</v>
      </c>
      <c r="AU18" s="41">
        <f t="shared" si="19"/>
        <v>4631147.5745999999</v>
      </c>
      <c r="AV18" s="41">
        <f t="shared" si="20"/>
        <v>379110</v>
      </c>
      <c r="AW18" s="41">
        <f t="shared" si="21"/>
        <v>0</v>
      </c>
      <c r="AX18" s="41">
        <f t="shared" si="22"/>
        <v>10580688.834950425</v>
      </c>
      <c r="AY18" s="41">
        <f t="shared" si="23"/>
        <v>20288384.007243749</v>
      </c>
      <c r="AZ18" s="41">
        <f t="shared" si="24"/>
        <v>350913.30827067664</v>
      </c>
      <c r="BA18" s="195">
        <f t="shared" si="25"/>
        <v>0</v>
      </c>
      <c r="BB18" s="193"/>
      <c r="BC18" s="196"/>
      <c r="BD18" s="196"/>
      <c r="BE18" s="196"/>
    </row>
    <row r="19" spans="2:57" ht="12" x14ac:dyDescent="0.25">
      <c r="B19" s="216" t="s">
        <v>78</v>
      </c>
      <c r="C19" s="296" t="s">
        <v>257</v>
      </c>
      <c r="D19" s="216" t="s">
        <v>29</v>
      </c>
      <c r="E19" s="113">
        <f t="shared" ref="E19:I19" si="62">E47+E75+E103</f>
        <v>916150.32266633341</v>
      </c>
      <c r="F19" s="113">
        <f t="shared" si="62"/>
        <v>1229432.618990225</v>
      </c>
      <c r="G19" s="113">
        <f t="shared" si="62"/>
        <v>2294466</v>
      </c>
      <c r="H19" s="113">
        <f t="shared" si="62"/>
        <v>52053</v>
      </c>
      <c r="I19" s="113">
        <f t="shared" si="62"/>
        <v>242104</v>
      </c>
      <c r="J19" s="113">
        <f t="shared" ref="J19" si="63">J47+J75+J103</f>
        <v>1254323</v>
      </c>
      <c r="K19" s="86">
        <f>_xlfn.IFNA(SUMIFS(INDEX('Total Indexed RECs'!$J$7:$AH$83,,MATCH($D19,'Total Indexed RECs'!$J$6:$AH$6,0)),'Total Indexed RECs'!$D$7:$D$83,RECs!K$7,'Total Indexed RECs'!$C$7:$C$83,RECs!K$5),0)</f>
        <v>8464766</v>
      </c>
      <c r="L19" s="86">
        <f>_xlfn.IFNA(SUMIFS(INDEX('Total Indexed RECs'!$J$7:$AH$83,,MATCH($D19,'Total Indexed RECs'!$J$6:$AH$6,0)),'Total Indexed RECs'!$D$7:$D$83,RECs!L$7,'Total Indexed RECs'!$C$7:$C$83,RECs!L$5),0)</f>
        <v>5451139.8985421481</v>
      </c>
      <c r="M19" s="86">
        <f>_xlfn.IFNA(SUMIFS(INDEX('Total Indexed RECs'!$J$7:$AH$83,,MATCH($D19,'Total Indexed RECs'!$J$6:$AH$6,0)),'Total Indexed RECs'!$D$7:$D$83,RECs!M$7,'Total Indexed RECs'!$C$7:$C$83,RECs!M$5),0)</f>
        <v>356685.6858908335</v>
      </c>
      <c r="N19" s="113">
        <f t="shared" ref="N19:O19" si="64">N47+N75+N103</f>
        <v>1830409</v>
      </c>
      <c r="O19" s="113">
        <f t="shared" si="64"/>
        <v>31316</v>
      </c>
      <c r="P19" s="113">
        <f t="shared" si="10"/>
        <v>0</v>
      </c>
      <c r="Q19" s="113">
        <f t="shared" si="10"/>
        <v>2065519</v>
      </c>
      <c r="R19" s="113">
        <f t="shared" si="10"/>
        <v>2565628.5745999999</v>
      </c>
      <c r="S19" s="37">
        <v>160785.22867275035</v>
      </c>
      <c r="T19" s="37">
        <v>379110</v>
      </c>
      <c r="U19" s="303">
        <f t="shared" ref="U19:Z19" si="65">SUM(U47,U75,U103)</f>
        <v>1564045.6533103406</v>
      </c>
      <c r="V19" s="303">
        <f t="shared" si="65"/>
        <v>1926119.6198031798</v>
      </c>
      <c r="W19" s="303">
        <f t="shared" si="65"/>
        <v>3559997.9399136063</v>
      </c>
      <c r="X19" s="303">
        <f t="shared" si="65"/>
        <v>738232.85669730522</v>
      </c>
      <c r="Y19" s="303">
        <f t="shared" si="65"/>
        <v>1473217.6267734079</v>
      </c>
      <c r="Z19" s="303">
        <f t="shared" si="65"/>
        <v>2683741.3363506077</v>
      </c>
      <c r="AA19" s="37">
        <v>386074.96240601491</v>
      </c>
      <c r="AB19" s="86">
        <f>_xlfn.IFNA(SUMIFS(INDEX('Total Indexed RECs'!$J$7:$AH$83,,MATCH($D19,'Total Indexed RECs'!$J$6:$AH$6,0)),'Total Indexed RECs'!$D$7:$D$83,RECs!AB$7,'Total Indexed RECs'!$C$7:$C$83,RECs!AB$5),0)</f>
        <v>17400000</v>
      </c>
      <c r="AC19" s="86">
        <f>_xlfn.IFNA(SUMIFS(INDEX('Total Indexed RECs'!$J$7:$AH$83,,MATCH($D19,'Total Indexed RECs'!$J$6:$AH$6,0)),'Total Indexed RECs'!$D$7:$D$83,RECs!AC$7,'Total Indexed RECs'!$C$7:$C$83,RECs!AC$5),0)</f>
        <v>7602197.2556203129</v>
      </c>
      <c r="AD19" s="86">
        <f>_xlfn.IFNA(SUMIFS(INDEX('Total Indexed RECs'!$J$7:$AH$83,,MATCH($D19,'Total Indexed RECs'!$J$6:$AH$6,0)),'Total Indexed RECs'!$D$7:$D$83,RECs!AD$7,'Total Indexed RECs'!$C$7:$C$83,RECs!AD$5),0)</f>
        <v>553244.8315872188</v>
      </c>
      <c r="AF19" s="41">
        <f t="shared" si="12"/>
        <v>12360694</v>
      </c>
      <c r="AG19" s="41">
        <f t="shared" si="5"/>
        <v>14933194.32936229</v>
      </c>
      <c r="AH19" s="41">
        <f t="shared" si="5"/>
        <v>17400000</v>
      </c>
      <c r="AI19" s="41">
        <f t="shared" si="5"/>
        <v>20486872.082461994</v>
      </c>
      <c r="AJ19" s="41">
        <f t="shared" si="13"/>
        <v>27293888.329362292</v>
      </c>
      <c r="AK19" s="41">
        <f t="shared" si="13"/>
        <v>37886872.082461998</v>
      </c>
      <c r="AL19" s="41">
        <f t="shared" si="14"/>
        <v>29760694</v>
      </c>
      <c r="AM19" s="41">
        <f t="shared" si="14"/>
        <v>35420066.411824286</v>
      </c>
      <c r="AN19" s="41">
        <f t="shared" si="6"/>
        <v>65180760.411824286</v>
      </c>
      <c r="AO19" s="97">
        <f>AN19/'RPS Balance'!E16</f>
        <v>0.42528050621716124</v>
      </c>
      <c r="AQ19" s="41">
        <f t="shared" si="15"/>
        <v>5988528.9416565578</v>
      </c>
      <c r="AR19" s="41">
        <f t="shared" si="16"/>
        <v>14272591.58443298</v>
      </c>
      <c r="AS19" s="41">
        <f t="shared" si="17"/>
        <v>160785.22867275035</v>
      </c>
      <c r="AT19" s="41">
        <f t="shared" si="18"/>
        <v>1861725</v>
      </c>
      <c r="AU19" s="41">
        <f t="shared" si="19"/>
        <v>4631147.5745999999</v>
      </c>
      <c r="AV19" s="41">
        <f t="shared" si="20"/>
        <v>379110</v>
      </c>
      <c r="AW19" s="41">
        <f t="shared" si="21"/>
        <v>0</v>
      </c>
      <c r="AX19" s="41">
        <f t="shared" si="22"/>
        <v>11945355.032848448</v>
      </c>
      <c r="AY19" s="41">
        <f t="shared" si="23"/>
        <v>25555442.08720753</v>
      </c>
      <c r="AZ19" s="41">
        <f t="shared" si="24"/>
        <v>386074.96240601491</v>
      </c>
      <c r="BA19" s="195">
        <f t="shared" si="25"/>
        <v>0</v>
      </c>
      <c r="BB19" s="193"/>
      <c r="BC19" s="196"/>
      <c r="BD19" s="196"/>
      <c r="BE19" s="196"/>
    </row>
    <row r="20" spans="2:57" ht="12" x14ac:dyDescent="0.25">
      <c r="B20" s="216" t="s">
        <v>78</v>
      </c>
      <c r="C20" s="296" t="s">
        <v>257</v>
      </c>
      <c r="D20" s="216" t="s">
        <v>30</v>
      </c>
      <c r="E20" s="113">
        <f t="shared" ref="E20:I20" si="66">E48+E76+E104</f>
        <v>911182.21105300158</v>
      </c>
      <c r="F20" s="113">
        <f t="shared" si="66"/>
        <v>1223233.6658952739</v>
      </c>
      <c r="G20" s="113">
        <f t="shared" si="66"/>
        <v>2282988</v>
      </c>
      <c r="H20" s="113">
        <f t="shared" si="66"/>
        <v>51794</v>
      </c>
      <c r="I20" s="113">
        <f t="shared" si="66"/>
        <v>240892</v>
      </c>
      <c r="J20" s="113">
        <f t="shared" ref="J20" si="67">J48+J76+J104</f>
        <v>1248043</v>
      </c>
      <c r="K20" s="86">
        <f>_xlfn.IFNA(SUMIFS(INDEX('Total Indexed RECs'!$J$7:$AH$83,,MATCH($D20,'Total Indexed RECs'!$J$6:$AH$6,0)),'Total Indexed RECs'!$D$7:$D$83,RECs!K$7,'Total Indexed RECs'!$C$7:$C$83,RECs!K$5),0)</f>
        <v>8464766</v>
      </c>
      <c r="L20" s="86">
        <f>_xlfn.IFNA(SUMIFS(INDEX('Total Indexed RECs'!$J$7:$AH$83,,MATCH($D20,'Total Indexed RECs'!$J$6:$AH$6,0)),'Total Indexed RECs'!$D$7:$D$83,RECs!L$7,'Total Indexed RECs'!$C$7:$C$83,RECs!L$5),0)</f>
        <v>5423884.1990494383</v>
      </c>
      <c r="M20" s="86">
        <f>_xlfn.IFNA(SUMIFS(INDEX('Total Indexed RECs'!$J$7:$AH$83,,MATCH($D20,'Total Indexed RECs'!$J$6:$AH$6,0)),'Total Indexed RECs'!$D$7:$D$83,RECs!M$7,'Total Indexed RECs'!$C$7:$C$83,RECs!M$5),0)</f>
        <v>354902.25746137934</v>
      </c>
      <c r="N20" s="113">
        <f t="shared" ref="N20:O20" si="68">N48+N76+N104</f>
        <v>0</v>
      </c>
      <c r="O20" s="113">
        <f t="shared" si="68"/>
        <v>0</v>
      </c>
      <c r="P20" s="113">
        <f t="shared" si="10"/>
        <v>0</v>
      </c>
      <c r="Q20" s="113">
        <f t="shared" si="10"/>
        <v>2065519</v>
      </c>
      <c r="R20" s="113">
        <f t="shared" si="10"/>
        <v>2565628.5745999999</v>
      </c>
      <c r="S20" s="37">
        <v>159981.30252938659</v>
      </c>
      <c r="T20" s="37">
        <v>379110</v>
      </c>
      <c r="U20" s="303">
        <f t="shared" ref="U20:Z20" si="69">SUM(U48,U76,U104)</f>
        <v>1801898.6859710263</v>
      </c>
      <c r="V20" s="303">
        <f t="shared" si="69"/>
        <v>2131257.686029817</v>
      </c>
      <c r="W20" s="303">
        <f t="shared" si="69"/>
        <v>3952793.4136971813</v>
      </c>
      <c r="X20" s="303">
        <f t="shared" si="69"/>
        <v>799741.64160333155</v>
      </c>
      <c r="Y20" s="303">
        <f t="shared" si="69"/>
        <v>1632018.1875201031</v>
      </c>
      <c r="Z20" s="303">
        <f t="shared" si="69"/>
        <v>2985242.3657554132</v>
      </c>
      <c r="AA20" s="37">
        <v>421236.61654135323</v>
      </c>
      <c r="AB20" s="86">
        <f>_xlfn.IFNA(SUMIFS(INDEX('Total Indexed RECs'!$J$7:$AH$83,,MATCH($D20,'Total Indexed RECs'!$J$6:$AH$6,0)),'Total Indexed RECs'!$D$7:$D$83,RECs!AB$7,'Total Indexed RECs'!$C$7:$C$83,RECs!AB$5),0)</f>
        <v>21800000</v>
      </c>
      <c r="AC20" s="86">
        <f>_xlfn.IFNA(SUMIFS(INDEX('Total Indexed RECs'!$J$7:$AH$83,,MATCH($D20,'Total Indexed RECs'!$J$6:$AH$6,0)),'Total Indexed RECs'!$D$7:$D$83,RECs!AC$7,'Total Indexed RECs'!$C$7:$C$83,RECs!AC$5),0)</f>
        <v>9064186.2693422101</v>
      </c>
      <c r="AD20" s="86">
        <f>_xlfn.IFNA(SUMIFS(INDEX('Total Indexed RECs'!$J$7:$AH$83,,MATCH($D20,'Total Indexed RECs'!$J$6:$AH$6,0)),'Total Indexed RECs'!$D$7:$D$83,RECs!AD$7,'Total Indexed RECs'!$C$7:$C$83,RECs!AD$5),0)</f>
        <v>650478.60742928274</v>
      </c>
      <c r="AF20" s="41">
        <f t="shared" si="12"/>
        <v>10530285</v>
      </c>
      <c r="AG20" s="41">
        <f t="shared" si="5"/>
        <v>14841639.210588481</v>
      </c>
      <c r="AH20" s="41">
        <f t="shared" si="5"/>
        <v>21800000</v>
      </c>
      <c r="AI20" s="41">
        <f t="shared" si="5"/>
        <v>23438853.473889716</v>
      </c>
      <c r="AJ20" s="41">
        <f t="shared" si="13"/>
        <v>25371924.210588481</v>
      </c>
      <c r="AK20" s="41">
        <f t="shared" si="13"/>
        <v>45238853.473889723</v>
      </c>
      <c r="AL20" s="41">
        <f t="shared" si="14"/>
        <v>32330285</v>
      </c>
      <c r="AM20" s="41">
        <f t="shared" si="14"/>
        <v>38280492.684478194</v>
      </c>
      <c r="AN20" s="41">
        <f t="shared" si="6"/>
        <v>70610777.684478194</v>
      </c>
      <c r="AO20" s="97">
        <f>AN20/'RPS Balance'!E17</f>
        <v>0.42317935762913966</v>
      </c>
      <c r="AQ20" s="41">
        <f t="shared" si="15"/>
        <v>5958132.8769482756</v>
      </c>
      <c r="AR20" s="41">
        <f t="shared" si="16"/>
        <v>14243552.456510819</v>
      </c>
      <c r="AS20" s="41">
        <f t="shared" si="17"/>
        <v>159981.30252938659</v>
      </c>
      <c r="AT20" s="41">
        <f t="shared" si="18"/>
        <v>0</v>
      </c>
      <c r="AU20" s="41">
        <f t="shared" si="19"/>
        <v>4631147.5745999999</v>
      </c>
      <c r="AV20" s="41">
        <f t="shared" si="20"/>
        <v>379110</v>
      </c>
      <c r="AW20" s="41">
        <f t="shared" si="21"/>
        <v>0</v>
      </c>
      <c r="AX20" s="41">
        <f t="shared" si="22"/>
        <v>13302951.980576873</v>
      </c>
      <c r="AY20" s="41">
        <f t="shared" si="23"/>
        <v>31514664.876771495</v>
      </c>
      <c r="AZ20" s="41">
        <f t="shared" si="24"/>
        <v>421236.61654135323</v>
      </c>
      <c r="BA20" s="195">
        <f t="shared" si="25"/>
        <v>0</v>
      </c>
      <c r="BB20" s="193"/>
      <c r="BD20" s="196"/>
    </row>
    <row r="21" spans="2:57" ht="12" x14ac:dyDescent="0.25">
      <c r="B21" s="216" t="s">
        <v>78</v>
      </c>
      <c r="C21" s="296" t="s">
        <v>257</v>
      </c>
      <c r="D21" s="216" t="s">
        <v>31</v>
      </c>
      <c r="E21" s="113">
        <f t="shared" ref="E21:I21" si="70">E49+E77+E105</f>
        <v>903622.10999773676</v>
      </c>
      <c r="F21" s="113">
        <f t="shared" si="70"/>
        <v>976214.76756579767</v>
      </c>
      <c r="G21" s="113">
        <f t="shared" si="70"/>
        <v>1878166</v>
      </c>
      <c r="H21" s="113">
        <f t="shared" si="70"/>
        <v>51536</v>
      </c>
      <c r="I21" s="113">
        <f t="shared" si="70"/>
        <v>239692</v>
      </c>
      <c r="J21" s="113">
        <f t="shared" ref="J21" si="71">J49+J77+J105</f>
        <v>1241800</v>
      </c>
      <c r="K21" s="86">
        <f>_xlfn.IFNA(SUMIFS(INDEX('Total Indexed RECs'!$J$7:$AH$83,,MATCH($D21,'Total Indexed RECs'!$J$6:$AH$6,0)),'Total Indexed RECs'!$D$7:$D$83,RECs!K$7,'Total Indexed RECs'!$C$7:$C$83,RECs!K$5),0)</f>
        <v>8464766</v>
      </c>
      <c r="L21" s="86">
        <f>_xlfn.IFNA(SUMIFS(INDEX('Total Indexed RECs'!$J$7:$AH$83,,MATCH($D21,'Total Indexed RECs'!$J$6:$AH$6,0)),'Total Indexed RECs'!$D$7:$D$83,RECs!L$7,'Total Indexed RECs'!$C$7:$C$83,RECs!L$5),0)</f>
        <v>5396764.7780541908</v>
      </c>
      <c r="M21" s="86">
        <f>_xlfn.IFNA(SUMIFS(INDEX('Total Indexed RECs'!$J$7:$AH$83,,MATCH($D21,'Total Indexed RECs'!$J$6:$AH$6,0)),'Total Indexed RECs'!$D$7:$D$83,RECs!M$7,'Total Indexed RECs'!$C$7:$C$83,RECs!M$5),0)</f>
        <v>353127.74617407244</v>
      </c>
      <c r="N21" s="113">
        <f t="shared" ref="N21:O21" si="72">N49+N77+N105</f>
        <v>0</v>
      </c>
      <c r="O21" s="113">
        <f t="shared" si="72"/>
        <v>0</v>
      </c>
      <c r="P21" s="113">
        <f t="shared" si="10"/>
        <v>0</v>
      </c>
      <c r="Q21" s="113">
        <f t="shared" si="10"/>
        <v>1635519</v>
      </c>
      <c r="R21" s="113">
        <f t="shared" si="10"/>
        <v>2565628.5745999999</v>
      </c>
      <c r="S21" s="37">
        <v>159181.39601673966</v>
      </c>
      <c r="T21" s="37">
        <v>379110</v>
      </c>
      <c r="U21" s="303">
        <f t="shared" ref="U21:Z21" si="73">SUM(U49,U77,U105)</f>
        <v>1989624.536627047</v>
      </c>
      <c r="V21" s="303">
        <f t="shared" si="73"/>
        <v>2335370.0619253209</v>
      </c>
      <c r="W21" s="303">
        <f t="shared" si="73"/>
        <v>4343624.910111839</v>
      </c>
      <c r="X21" s="303">
        <f t="shared" si="73"/>
        <v>860942.8825848276</v>
      </c>
      <c r="Y21" s="303">
        <f t="shared" si="73"/>
        <v>1790024.7454630644</v>
      </c>
      <c r="Z21" s="303">
        <f t="shared" si="73"/>
        <v>3285235.8900131951</v>
      </c>
      <c r="AA21" s="37">
        <v>456398.27067669155</v>
      </c>
      <c r="AB21" s="86">
        <f>_xlfn.IFNA(SUMIFS(INDEX('Total Indexed RECs'!$J$7:$AH$83,,MATCH($D21,'Total Indexed RECs'!$J$6:$AH$6,0)),'Total Indexed RECs'!$D$7:$D$83,RECs!AB$7,'Total Indexed RECs'!$C$7:$C$83,RECs!AB$5),0)</f>
        <v>26000000</v>
      </c>
      <c r="AC21" s="86">
        <f>_xlfn.IFNA(SUMIFS(INDEX('Total Indexed RECs'!$J$7:$AH$83,,MATCH($D21,'Total Indexed RECs'!$J$6:$AH$6,0)),'Total Indexed RECs'!$D$7:$D$83,RECs!AC$7,'Total Indexed RECs'!$C$7:$C$83,RECs!AC$5),0)</f>
        <v>11518865.337995501</v>
      </c>
      <c r="AD21" s="86">
        <f>_xlfn.IFNA(SUMIFS(INDEX('Total Indexed RECs'!$J$7:$AH$83,,MATCH($D21,'Total Indexed RECs'!$J$6:$AH$6,0)),'Total Indexed RECs'!$D$7:$D$83,RECs!AD$7,'Total Indexed RECs'!$C$7:$C$83,RECs!AD$5),0)</f>
        <v>747226.21439213632</v>
      </c>
      <c r="AF21" s="41">
        <f t="shared" si="12"/>
        <v>10100285</v>
      </c>
      <c r="AG21" s="41">
        <f t="shared" si="5"/>
        <v>14144843.372408537</v>
      </c>
      <c r="AH21" s="41">
        <f t="shared" si="5"/>
        <v>26000000</v>
      </c>
      <c r="AI21" s="41">
        <f t="shared" si="5"/>
        <v>27327312.849789623</v>
      </c>
      <c r="AJ21" s="41">
        <f t="shared" si="13"/>
        <v>24245128.372408535</v>
      </c>
      <c r="AK21" s="41">
        <f t="shared" si="13"/>
        <v>53327312.849789612</v>
      </c>
      <c r="AL21" s="41">
        <f t="shared" si="14"/>
        <v>36100285</v>
      </c>
      <c r="AM21" s="41">
        <f t="shared" si="14"/>
        <v>41472156.222198159</v>
      </c>
      <c r="AN21" s="41">
        <f t="shared" si="6"/>
        <v>77572441.222198173</v>
      </c>
      <c r="AO21" s="97">
        <f>AN21/'RPS Balance'!E18</f>
        <v>0.43519839758165385</v>
      </c>
      <c r="AQ21" s="41">
        <f t="shared" si="15"/>
        <v>5291030.8775635343</v>
      </c>
      <c r="AR21" s="41">
        <f t="shared" si="16"/>
        <v>14214658.524228264</v>
      </c>
      <c r="AS21" s="41">
        <f t="shared" si="17"/>
        <v>159181.39601673966</v>
      </c>
      <c r="AT21" s="41">
        <f t="shared" si="18"/>
        <v>0</v>
      </c>
      <c r="AU21" s="41">
        <f t="shared" si="19"/>
        <v>4201147.5745999999</v>
      </c>
      <c r="AV21" s="41">
        <f t="shared" si="20"/>
        <v>379110</v>
      </c>
      <c r="AW21" s="41">
        <f t="shared" si="21"/>
        <v>0</v>
      </c>
      <c r="AX21" s="41">
        <f t="shared" si="22"/>
        <v>14604823.026725292</v>
      </c>
      <c r="AY21" s="41">
        <f t="shared" si="23"/>
        <v>38266091.552387632</v>
      </c>
      <c r="AZ21" s="41">
        <f t="shared" si="24"/>
        <v>456398.27067669155</v>
      </c>
      <c r="BA21" s="195">
        <f t="shared" si="25"/>
        <v>0</v>
      </c>
      <c r="BB21" s="193"/>
      <c r="BD21" s="196"/>
    </row>
    <row r="22" spans="2:57" ht="12" x14ac:dyDescent="0.25">
      <c r="B22" s="216" t="s">
        <v>78</v>
      </c>
      <c r="C22" s="296" t="s">
        <v>257</v>
      </c>
      <c r="D22" s="216" t="s">
        <v>32</v>
      </c>
      <c r="E22" s="113">
        <f t="shared" ref="E22:I22" si="74">E50+E78+E106</f>
        <v>811451.01944774785</v>
      </c>
      <c r="F22" s="113">
        <f t="shared" si="74"/>
        <v>818983.92372796882</v>
      </c>
      <c r="G22" s="113">
        <f t="shared" si="74"/>
        <v>1847763</v>
      </c>
      <c r="H22" s="113">
        <f t="shared" si="74"/>
        <v>51278</v>
      </c>
      <c r="I22" s="113">
        <f t="shared" si="74"/>
        <v>238487</v>
      </c>
      <c r="J22" s="113">
        <f t="shared" ref="J22" si="75">J50+J78+J106</f>
        <v>1235597</v>
      </c>
      <c r="K22" s="86">
        <f>_xlfn.IFNA(SUMIFS(INDEX('Total Indexed RECs'!$J$7:$AH$83,,MATCH($D22,'Total Indexed RECs'!$J$6:$AH$6,0)),'Total Indexed RECs'!$D$7:$D$83,RECs!K$7,'Total Indexed RECs'!$C$7:$C$83,RECs!K$5),0)</f>
        <v>8464766</v>
      </c>
      <c r="L22" s="86">
        <f>_xlfn.IFNA(SUMIFS(INDEX('Total Indexed RECs'!$J$7:$AH$83,,MATCH($D22,'Total Indexed RECs'!$J$6:$AH$6,0)),'Total Indexed RECs'!$D$7:$D$83,RECs!L$7,'Total Indexed RECs'!$C$7:$C$83,RECs!L$5),0)</f>
        <v>5369780.9541639201</v>
      </c>
      <c r="M22" s="86">
        <f>_xlfn.IFNA(SUMIFS(INDEX('Total Indexed RECs'!$J$7:$AH$83,,MATCH($D22,'Total Indexed RECs'!$J$6:$AH$6,0)),'Total Indexed RECs'!$D$7:$D$83,RECs!M$7,'Total Indexed RECs'!$C$7:$C$83,RECs!M$5),0)</f>
        <v>351362.10744320205</v>
      </c>
      <c r="N22" s="113">
        <f t="shared" ref="N22:O22" si="76">N50+N78+N106</f>
        <v>0</v>
      </c>
      <c r="O22" s="113">
        <f t="shared" si="76"/>
        <v>0</v>
      </c>
      <c r="P22" s="113">
        <f t="shared" si="10"/>
        <v>0</v>
      </c>
      <c r="Q22" s="113">
        <f t="shared" si="10"/>
        <v>1635519</v>
      </c>
      <c r="R22" s="113">
        <f t="shared" si="10"/>
        <v>2565628.5745999999</v>
      </c>
      <c r="S22" s="37">
        <v>158385.48903665596</v>
      </c>
      <c r="T22" s="37">
        <v>379110</v>
      </c>
      <c r="U22" s="303">
        <f t="shared" ref="U22:Z22" si="77">SUM(U50,U78,U106)</f>
        <v>2176411.7580297873</v>
      </c>
      <c r="V22" s="303">
        <f t="shared" si="77"/>
        <v>2538461.8759413478</v>
      </c>
      <c r="W22" s="303">
        <f t="shared" si="77"/>
        <v>4732502.2490444221</v>
      </c>
      <c r="X22" s="303">
        <f t="shared" si="77"/>
        <v>921838.11736141611</v>
      </c>
      <c r="Y22" s="303">
        <f t="shared" si="77"/>
        <v>1947241.2706163109</v>
      </c>
      <c r="Z22" s="303">
        <f t="shared" si="77"/>
        <v>3583729.4466496874</v>
      </c>
      <c r="AA22" s="37">
        <v>491559.92481202987</v>
      </c>
      <c r="AB22" s="86">
        <f>_xlfn.IFNA(SUMIFS(INDEX('Total Indexed RECs'!$J$7:$AH$83,,MATCH($D22,'Total Indexed RECs'!$J$6:$AH$6,0)),'Total Indexed RECs'!$D$7:$D$83,RECs!AB$7,'Total Indexed RECs'!$C$7:$C$83,RECs!AB$5),0)</f>
        <v>30200000</v>
      </c>
      <c r="AC22" s="86">
        <f>_xlfn.IFNA(SUMIFS(INDEX('Total Indexed RECs'!$J$7:$AH$83,,MATCH($D22,'Total Indexed RECs'!$J$6:$AH$6,0)),'Total Indexed RECs'!$D$7:$D$83,RECs!AC$7,'Total Indexed RECs'!$C$7:$C$83,RECs!AC$5),0)</f>
        <v>14261271.011305522</v>
      </c>
      <c r="AD22" s="86">
        <f>_xlfn.IFNA(SUMIFS(INDEX('Total Indexed RECs'!$J$7:$AH$83,,MATCH($D22,'Total Indexed RECs'!$J$6:$AH$6,0)),'Total Indexed RECs'!$D$7:$D$83,RECs!AD$7,'Total Indexed RECs'!$C$7:$C$83,RECs!AD$5),0)</f>
        <v>843490.08332017565</v>
      </c>
      <c r="AF22" s="41">
        <f t="shared" si="12"/>
        <v>10100285</v>
      </c>
      <c r="AG22" s="41">
        <f t="shared" si="5"/>
        <v>13827827.068419494</v>
      </c>
      <c r="AH22" s="41">
        <f t="shared" si="5"/>
        <v>30200000</v>
      </c>
      <c r="AI22" s="41">
        <f t="shared" si="5"/>
        <v>31496505.737080697</v>
      </c>
      <c r="AJ22" s="41">
        <f t="shared" si="13"/>
        <v>23928112.068419494</v>
      </c>
      <c r="AK22" s="41">
        <f t="shared" si="13"/>
        <v>61696505.737080701</v>
      </c>
      <c r="AL22" s="41">
        <f t="shared" si="14"/>
        <v>40300285</v>
      </c>
      <c r="AM22" s="41">
        <f t="shared" si="14"/>
        <v>45324332.805500194</v>
      </c>
      <c r="AN22" s="41">
        <f t="shared" si="6"/>
        <v>85624617.805500194</v>
      </c>
      <c r="AO22" s="97">
        <f>AN22/'RPS Balance'!E19</f>
        <v>0.45207369811337428</v>
      </c>
      <c r="AQ22" s="41">
        <f t="shared" si="15"/>
        <v>5003559.9431757163</v>
      </c>
      <c r="AR22" s="41">
        <f t="shared" si="16"/>
        <v>14185909.061607122</v>
      </c>
      <c r="AS22" s="41">
        <f t="shared" si="17"/>
        <v>158385.48903665596</v>
      </c>
      <c r="AT22" s="41">
        <f t="shared" si="18"/>
        <v>0</v>
      </c>
      <c r="AU22" s="41">
        <f t="shared" si="19"/>
        <v>4201147.5745999999</v>
      </c>
      <c r="AV22" s="41">
        <f t="shared" si="20"/>
        <v>379110</v>
      </c>
      <c r="AW22" s="41">
        <f t="shared" si="21"/>
        <v>0</v>
      </c>
      <c r="AX22" s="41">
        <f t="shared" si="22"/>
        <v>15900184.717642972</v>
      </c>
      <c r="AY22" s="41">
        <f t="shared" si="23"/>
        <v>45304761.094625704</v>
      </c>
      <c r="AZ22" s="41">
        <f t="shared" si="24"/>
        <v>491559.92481202987</v>
      </c>
      <c r="BA22" s="195">
        <f t="shared" si="25"/>
        <v>0</v>
      </c>
      <c r="BB22" s="193"/>
      <c r="BD22" s="196"/>
    </row>
    <row r="23" spans="2:57" ht="12" x14ac:dyDescent="0.25">
      <c r="B23" s="216" t="s">
        <v>78</v>
      </c>
      <c r="C23" s="296" t="s">
        <v>257</v>
      </c>
      <c r="D23" s="216" t="s">
        <v>33</v>
      </c>
      <c r="E23" s="113">
        <f t="shared" ref="E23:I23" si="78">E51+E79+E107</f>
        <v>703489.9393505092</v>
      </c>
      <c r="F23" s="113">
        <f t="shared" si="78"/>
        <v>779300.13410932873</v>
      </c>
      <c r="G23" s="113">
        <f t="shared" si="78"/>
        <v>1831825</v>
      </c>
      <c r="H23" s="113">
        <f t="shared" si="78"/>
        <v>51021</v>
      </c>
      <c r="I23" s="113">
        <f t="shared" si="78"/>
        <v>237302</v>
      </c>
      <c r="J23" s="113">
        <f t="shared" ref="J23" si="79">J51+J79+J107</f>
        <v>1229417</v>
      </c>
      <c r="K23" s="86">
        <f>_xlfn.IFNA(SUMIFS(INDEX('Total Indexed RECs'!$J$7:$AH$83,,MATCH($D23,'Total Indexed RECs'!$J$6:$AH$6,0)),'Total Indexed RECs'!$D$7:$D$83,RECs!K$7,'Total Indexed RECs'!$C$7:$C$83,RECs!K$5),0)</f>
        <v>8464766</v>
      </c>
      <c r="L23" s="86">
        <f>_xlfn.IFNA(SUMIFS(INDEX('Total Indexed RECs'!$J$7:$AH$83,,MATCH($D23,'Total Indexed RECs'!$J$6:$AH$6,0)),'Total Indexed RECs'!$D$7:$D$83,RECs!L$7,'Total Indexed RECs'!$C$7:$C$83,RECs!L$5),0)</f>
        <v>5342932.0493931007</v>
      </c>
      <c r="M23" s="86">
        <f>_xlfn.IFNA(SUMIFS(INDEX('Total Indexed RECs'!$J$7:$AH$83,,MATCH($D23,'Total Indexed RECs'!$J$6:$AH$6,0)),'Total Indexed RECs'!$D$7:$D$83,RECs!M$7,'Total Indexed RECs'!$C$7:$C$83,RECs!M$5),0)</f>
        <v>349605.29690598603</v>
      </c>
      <c r="N23" s="113">
        <f t="shared" ref="N23:O23" si="80">N51+N79+N107</f>
        <v>0</v>
      </c>
      <c r="O23" s="113">
        <f t="shared" si="80"/>
        <v>0</v>
      </c>
      <c r="P23" s="113">
        <f t="shared" si="10"/>
        <v>0</v>
      </c>
      <c r="Q23" s="113">
        <f t="shared" si="10"/>
        <v>1335519</v>
      </c>
      <c r="R23" s="113">
        <f t="shared" si="10"/>
        <v>2565628.5745999999</v>
      </c>
      <c r="S23" s="37">
        <v>157593.56159147268</v>
      </c>
      <c r="T23" s="37">
        <v>379110</v>
      </c>
      <c r="U23" s="303">
        <f t="shared" ref="U23:Z23" si="81">SUM(U51,U79,U107)</f>
        <v>2362265.0433255141</v>
      </c>
      <c r="V23" s="303">
        <f t="shared" si="81"/>
        <v>2740538.2308872943</v>
      </c>
      <c r="W23" s="303">
        <f t="shared" si="81"/>
        <v>5119435.2012823429</v>
      </c>
      <c r="X23" s="303">
        <f t="shared" si="81"/>
        <v>982428.87596412166</v>
      </c>
      <c r="Y23" s="303">
        <f t="shared" si="81"/>
        <v>2103671.7131437915</v>
      </c>
      <c r="Z23" s="303">
        <f t="shared" si="81"/>
        <v>3880730.5355029972</v>
      </c>
      <c r="AA23" s="37">
        <v>526721.57894736819</v>
      </c>
      <c r="AB23" s="86">
        <f>_xlfn.IFNA(SUMIFS(INDEX('Total Indexed RECs'!$J$7:$AH$83,,MATCH($D23,'Total Indexed RECs'!$J$6:$AH$6,0)),'Total Indexed RECs'!$D$7:$D$83,RECs!AB$7,'Total Indexed RECs'!$C$7:$C$83,RECs!AB$5),0)</f>
        <v>34200000</v>
      </c>
      <c r="AC23" s="86">
        <f>_xlfn.IFNA(SUMIFS(INDEX('Total Indexed RECs'!$J$7:$AH$83,,MATCH($D23,'Total Indexed RECs'!$J$6:$AH$6,0)),'Total Indexed RECs'!$D$7:$D$83,RECs!AC$7,'Total Indexed RECs'!$C$7:$C$83,RECs!AC$5),0)</f>
        <v>15689964.656248994</v>
      </c>
      <c r="AD23" s="86">
        <f>_xlfn.IFNA(SUMIFS(INDEX('Total Indexed RECs'!$J$7:$AH$83,,MATCH($D23,'Total Indexed RECs'!$J$6:$AH$6,0)),'Total Indexed RECs'!$D$7:$D$83,RECs!AD$7,'Total Indexed RECs'!$C$7:$C$83,RECs!AD$5),0)</f>
        <v>939272.63290357473</v>
      </c>
      <c r="AF23" s="41">
        <f t="shared" si="12"/>
        <v>9800285</v>
      </c>
      <c r="AG23" s="41">
        <f t="shared" si="5"/>
        <v>13627224.555950396</v>
      </c>
      <c r="AH23" s="41">
        <f t="shared" si="5"/>
        <v>34200000</v>
      </c>
      <c r="AI23" s="41">
        <f t="shared" si="5"/>
        <v>34345028.468206003</v>
      </c>
      <c r="AJ23" s="41">
        <f t="shared" si="13"/>
        <v>23427509.555950396</v>
      </c>
      <c r="AK23" s="41">
        <f t="shared" si="13"/>
        <v>68545028.468206003</v>
      </c>
      <c r="AL23" s="41">
        <f t="shared" si="14"/>
        <v>44000285</v>
      </c>
      <c r="AM23" s="41">
        <f t="shared" si="14"/>
        <v>47972253.024156392</v>
      </c>
      <c r="AN23" s="41">
        <f t="shared" si="6"/>
        <v>91972538.024156392</v>
      </c>
      <c r="AO23" s="97">
        <f>AN23/'RPS Balance'!E20</f>
        <v>0.4604662187665543</v>
      </c>
      <c r="AQ23" s="41">
        <f t="shared" si="15"/>
        <v>4832355.0734598376</v>
      </c>
      <c r="AR23" s="41">
        <f t="shared" si="16"/>
        <v>14157303.346299086</v>
      </c>
      <c r="AS23" s="41">
        <f t="shared" si="17"/>
        <v>157593.56159147268</v>
      </c>
      <c r="AT23" s="41">
        <f t="shared" si="18"/>
        <v>0</v>
      </c>
      <c r="AU23" s="41">
        <f t="shared" si="19"/>
        <v>3901147.5745999999</v>
      </c>
      <c r="AV23" s="41">
        <f t="shared" si="20"/>
        <v>379110</v>
      </c>
      <c r="AW23" s="41">
        <f t="shared" si="21"/>
        <v>0</v>
      </c>
      <c r="AX23" s="41">
        <f t="shared" si="22"/>
        <v>17189069.600106064</v>
      </c>
      <c r="AY23" s="41">
        <f t="shared" si="23"/>
        <v>50829237.28915257</v>
      </c>
      <c r="AZ23" s="41">
        <f t="shared" si="24"/>
        <v>526721.57894736819</v>
      </c>
      <c r="BA23" s="195">
        <f t="shared" si="25"/>
        <v>0</v>
      </c>
      <c r="BB23" s="193"/>
      <c r="BD23" s="196"/>
    </row>
    <row r="24" spans="2:57" ht="12" x14ac:dyDescent="0.25">
      <c r="B24" s="216" t="s">
        <v>78</v>
      </c>
      <c r="C24" s="296" t="s">
        <v>257</v>
      </c>
      <c r="D24" s="216" t="s">
        <v>34</v>
      </c>
      <c r="E24" s="113">
        <f t="shared" ref="E24:I24" si="82">E52+E80+E108</f>
        <v>602844.86965375673</v>
      </c>
      <c r="F24" s="113">
        <f t="shared" si="82"/>
        <v>643680.3984387822</v>
      </c>
      <c r="G24" s="113">
        <f t="shared" si="82"/>
        <v>1822666</v>
      </c>
      <c r="H24" s="113">
        <f t="shared" si="82"/>
        <v>50765</v>
      </c>
      <c r="I24" s="113">
        <f t="shared" si="82"/>
        <v>236110</v>
      </c>
      <c r="J24" s="113">
        <f t="shared" ref="J24" si="83">J52+J80+J108</f>
        <v>1223267</v>
      </c>
      <c r="K24" s="86">
        <f>_xlfn.IFNA(SUMIFS(INDEX('Total Indexed RECs'!$J$7:$AH$83,,MATCH($D24,'Total Indexed RECs'!$J$6:$AH$6,0)),'Total Indexed RECs'!$D$7:$D$83,RECs!K$7,'Total Indexed RECs'!$C$7:$C$83,RECs!K$5),0)</f>
        <v>8464766</v>
      </c>
      <c r="L24" s="86">
        <f>_xlfn.IFNA(SUMIFS(INDEX('Total Indexed RECs'!$J$7:$AH$83,,MATCH($D24,'Total Indexed RECs'!$J$6:$AH$6,0)),'Total Indexed RECs'!$D$7:$D$83,RECs!L$7,'Total Indexed RECs'!$C$7:$C$83,RECs!L$5),0)</f>
        <v>5316217.3891461343</v>
      </c>
      <c r="M24" s="86">
        <f>_xlfn.IFNA(SUMIFS(INDEX('Total Indexed RECs'!$J$7:$AH$83,,MATCH($D24,'Total Indexed RECs'!$J$6:$AH$6,0)),'Total Indexed RECs'!$D$7:$D$83,RECs!M$7,'Total Indexed RECs'!$C$7:$C$83,RECs!M$5),0)</f>
        <v>347857.27042145608</v>
      </c>
      <c r="N24" s="113">
        <f t="shared" ref="N24:O24" si="84">N52+N80+N108</f>
        <v>0</v>
      </c>
      <c r="O24" s="113">
        <f t="shared" si="84"/>
        <v>0</v>
      </c>
      <c r="P24" s="113">
        <f t="shared" si="10"/>
        <v>0</v>
      </c>
      <c r="Q24" s="113">
        <f t="shared" si="10"/>
        <v>0</v>
      </c>
      <c r="R24" s="113">
        <f t="shared" si="10"/>
        <v>569999</v>
      </c>
      <c r="S24" s="37">
        <v>156805.59378351533</v>
      </c>
      <c r="T24" s="37">
        <v>379110</v>
      </c>
      <c r="U24" s="303">
        <f t="shared" ref="U24:Z24" si="85">SUM(U52,U80,U108)</f>
        <v>2547189.0621947618</v>
      </c>
      <c r="V24" s="303">
        <f t="shared" si="85"/>
        <v>2941604.2040585107</v>
      </c>
      <c r="W24" s="303">
        <f t="shared" si="85"/>
        <v>5504433.4887590725</v>
      </c>
      <c r="X24" s="303">
        <f t="shared" si="85"/>
        <v>1042716.6807738137</v>
      </c>
      <c r="Y24" s="303">
        <f t="shared" si="85"/>
        <v>2259320.0034586345</v>
      </c>
      <c r="Z24" s="303">
        <f t="shared" si="85"/>
        <v>4176246.6189120412</v>
      </c>
      <c r="AA24" s="37">
        <v>561883.23308270646</v>
      </c>
      <c r="AB24" s="86">
        <f>_xlfn.IFNA(SUMIFS(INDEX('Total Indexed RECs'!$J$7:$AH$83,,MATCH($D24,'Total Indexed RECs'!$J$6:$AH$6,0)),'Total Indexed RECs'!$D$7:$D$83,RECs!AB$7,'Total Indexed RECs'!$C$7:$C$83,RECs!AB$5),0)</f>
        <v>38500000</v>
      </c>
      <c r="AC24" s="86">
        <f>_xlfn.IFNA(SUMIFS(INDEX('Total Indexed RECs'!$J$7:$AH$83,,MATCH($D24,'Total Indexed RECs'!$J$6:$AH$6,0)),'Total Indexed RECs'!$D$7:$D$83,RECs!AC$7,'Total Indexed RECs'!$C$7:$C$83,RECs!AC$5),0)</f>
        <v>17311514.832967751</v>
      </c>
      <c r="AD24" s="86">
        <f>_xlfn.IFNA(SUMIFS(INDEX('Total Indexed RECs'!$J$7:$AH$83,,MATCH($D24,'Total Indexed RECs'!$J$6:$AH$6,0)),'Total Indexed RECs'!$D$7:$D$83,RECs!AD$7,'Total Indexed RECs'!$C$7:$C$83,RECs!AD$5),0)</f>
        <v>1034576.2697390569</v>
      </c>
      <c r="AF24" s="41">
        <f t="shared" si="12"/>
        <v>8464766</v>
      </c>
      <c r="AG24" s="41">
        <f t="shared" si="12"/>
        <v>11349322.521443645</v>
      </c>
      <c r="AH24" s="41">
        <f t="shared" si="12"/>
        <v>38500000</v>
      </c>
      <c r="AI24" s="41">
        <f t="shared" si="12"/>
        <v>37379484.393946342</v>
      </c>
      <c r="AJ24" s="41">
        <f t="shared" si="13"/>
        <v>19814088.521443646</v>
      </c>
      <c r="AK24" s="41">
        <f t="shared" si="13"/>
        <v>75879484.39394635</v>
      </c>
      <c r="AL24" s="41">
        <f t="shared" si="14"/>
        <v>46964766</v>
      </c>
      <c r="AM24" s="41">
        <f t="shared" si="14"/>
        <v>48728806.915389992</v>
      </c>
      <c r="AN24" s="41">
        <f t="shared" si="6"/>
        <v>95693572.915390015</v>
      </c>
      <c r="AO24" s="97">
        <f>AN24/'RPS Balance'!E21</f>
        <v>0.45998020193605887</v>
      </c>
      <c r="AQ24" s="41">
        <f t="shared" si="15"/>
        <v>4579333.2680925392</v>
      </c>
      <c r="AR24" s="41">
        <f t="shared" si="16"/>
        <v>14128840.659567591</v>
      </c>
      <c r="AS24" s="41">
        <f t="shared" si="17"/>
        <v>156805.59378351533</v>
      </c>
      <c r="AT24" s="41">
        <f t="shared" si="18"/>
        <v>0</v>
      </c>
      <c r="AU24" s="41">
        <f t="shared" si="19"/>
        <v>569999</v>
      </c>
      <c r="AV24" s="41">
        <f t="shared" si="20"/>
        <v>379110</v>
      </c>
      <c r="AW24" s="41">
        <f t="shared" si="21"/>
        <v>0</v>
      </c>
      <c r="AX24" s="41">
        <f t="shared" si="22"/>
        <v>18471510.058156833</v>
      </c>
      <c r="AY24" s="41">
        <f t="shared" si="23"/>
        <v>56846091.102706805</v>
      </c>
      <c r="AZ24" s="41">
        <f t="shared" si="24"/>
        <v>561883.23308270646</v>
      </c>
      <c r="BA24" s="195">
        <f t="shared" si="25"/>
        <v>0</v>
      </c>
      <c r="BB24" s="193"/>
      <c r="BD24" s="196"/>
    </row>
    <row r="25" spans="2:57" ht="12" x14ac:dyDescent="0.25">
      <c r="B25" s="216" t="s">
        <v>78</v>
      </c>
      <c r="C25" s="296" t="s">
        <v>257</v>
      </c>
      <c r="D25" s="216" t="s">
        <v>35</v>
      </c>
      <c r="E25" s="113">
        <f t="shared" ref="E25:I25" si="86">E53+E81+E109</f>
        <v>418927.98991591058</v>
      </c>
      <c r="F25" s="113">
        <f t="shared" si="86"/>
        <v>473074.71644658834</v>
      </c>
      <c r="G25" s="113">
        <f t="shared" si="86"/>
        <v>1813512</v>
      </c>
      <c r="H25" s="113">
        <f t="shared" si="86"/>
        <v>50507</v>
      </c>
      <c r="I25" s="113">
        <f t="shared" si="86"/>
        <v>155954</v>
      </c>
      <c r="J25" s="113">
        <f t="shared" ref="J25" si="87">J53+J81+J109</f>
        <v>1217126</v>
      </c>
      <c r="K25" s="86">
        <f>_xlfn.IFNA(SUMIFS(INDEX('Total Indexed RECs'!$J$7:$AH$83,,MATCH($D25,'Total Indexed RECs'!$J$6:$AH$6,0)),'Total Indexed RECs'!$D$7:$D$83,RECs!K$7,'Total Indexed RECs'!$C$7:$C$83,RECs!K$5),0)</f>
        <v>8464766</v>
      </c>
      <c r="L25" s="86">
        <f>_xlfn.IFNA(SUMIFS(INDEX('Total Indexed RECs'!$J$7:$AH$83,,MATCH($D25,'Total Indexed RECs'!$J$6:$AH$6,0)),'Total Indexed RECs'!$D$7:$D$83,RECs!L$7,'Total Indexed RECs'!$C$7:$C$83,RECs!L$5),0)</f>
        <v>5289636.302200404</v>
      </c>
      <c r="M25" s="86">
        <f>_xlfn.IFNA(SUMIFS(INDEX('Total Indexed RECs'!$J$7:$AH$83,,MATCH($D25,'Total Indexed RECs'!$J$6:$AH$6,0)),'Total Indexed RECs'!$D$7:$D$83,RECs!M$7,'Total Indexed RECs'!$C$7:$C$83,RECs!M$5),0)</f>
        <v>346117.98406934884</v>
      </c>
      <c r="N25" s="113">
        <f t="shared" ref="N25:O25" si="88">N53+N81+N109</f>
        <v>0</v>
      </c>
      <c r="O25" s="113">
        <f t="shared" si="88"/>
        <v>0</v>
      </c>
      <c r="P25" s="113">
        <f t="shared" si="10"/>
        <v>0</v>
      </c>
      <c r="Q25" s="113">
        <f t="shared" si="10"/>
        <v>0</v>
      </c>
      <c r="R25" s="113">
        <f t="shared" si="10"/>
        <v>569999</v>
      </c>
      <c r="S25" s="37">
        <v>156021.56581459776</v>
      </c>
      <c r="T25" s="37">
        <v>379110</v>
      </c>
      <c r="U25" s="303">
        <f t="shared" ref="U25:Z25" si="89">SUM(U53,U81,U109)</f>
        <v>2731188.4609696637</v>
      </c>
      <c r="V25" s="303">
        <f t="shared" si="89"/>
        <v>3141664.847363872</v>
      </c>
      <c r="W25" s="303">
        <f t="shared" si="89"/>
        <v>5887506.784798421</v>
      </c>
      <c r="X25" s="303">
        <f t="shared" si="89"/>
        <v>1102703.0465594574</v>
      </c>
      <c r="Y25" s="303">
        <f t="shared" si="89"/>
        <v>2414190.0523219034</v>
      </c>
      <c r="Z25" s="303">
        <f t="shared" si="89"/>
        <v>4470285.1219040398</v>
      </c>
      <c r="AA25" s="37">
        <v>597044.88721804484</v>
      </c>
      <c r="AB25" s="86">
        <f>_xlfn.IFNA(SUMIFS(INDEX('Total Indexed RECs'!$J$7:$AH$83,,MATCH($D25,'Total Indexed RECs'!$J$6:$AH$6,0)),'Total Indexed RECs'!$D$7:$D$83,RECs!AB$7,'Total Indexed RECs'!$C$7:$C$83,RECs!AB$5),0)</f>
        <v>42200000</v>
      </c>
      <c r="AC25" s="86">
        <f>_xlfn.IFNA(SUMIFS(INDEX('Total Indexed RECs'!$J$7:$AH$83,,MATCH($D25,'Total Indexed RECs'!$J$6:$AH$6,0)),'Total Indexed RECs'!$D$7:$D$83,RECs!AC$7,'Total Indexed RECs'!$C$7:$C$83,RECs!AC$5),0)</f>
        <v>18224957.258802913</v>
      </c>
      <c r="AD25" s="86">
        <f>_xlfn.IFNA(SUMIFS(INDEX('Total Indexed RECs'!$J$7:$AH$83,,MATCH($D25,'Total Indexed RECs'!$J$6:$AH$6,0)),'Total Indexed RECs'!$D$7:$D$83,RECs!AD$7,'Total Indexed RECs'!$C$7:$C$83,RECs!AD$5),0)</f>
        <v>1129403.3883903616</v>
      </c>
      <c r="AF25" s="41">
        <f t="shared" si="12"/>
        <v>8464766</v>
      </c>
      <c r="AG25" s="41">
        <f t="shared" si="12"/>
        <v>10869986.558446851</v>
      </c>
      <c r="AH25" s="41">
        <f t="shared" si="12"/>
        <v>42200000</v>
      </c>
      <c r="AI25" s="41">
        <f t="shared" si="12"/>
        <v>39698943.848328672</v>
      </c>
      <c r="AJ25" s="41">
        <f t="shared" si="13"/>
        <v>19334752.558446851</v>
      </c>
      <c r="AK25" s="41">
        <f t="shared" si="13"/>
        <v>81898943.84832868</v>
      </c>
      <c r="AL25" s="41">
        <f t="shared" si="14"/>
        <v>50664766</v>
      </c>
      <c r="AM25" s="41">
        <f t="shared" si="14"/>
        <v>50568930.406775527</v>
      </c>
      <c r="AN25" s="41">
        <f t="shared" si="6"/>
        <v>101233696.40677553</v>
      </c>
      <c r="AO25" s="97">
        <f>AN25/'RPS Balance'!E22</f>
        <v>0.47506191292575367</v>
      </c>
      <c r="AQ25" s="41">
        <f t="shared" si="15"/>
        <v>4129101.7063624989</v>
      </c>
      <c r="AR25" s="41">
        <f t="shared" si="16"/>
        <v>14100520.286269752</v>
      </c>
      <c r="AS25" s="41">
        <f t="shared" si="17"/>
        <v>156021.56581459776</v>
      </c>
      <c r="AT25" s="41">
        <f t="shared" si="18"/>
        <v>0</v>
      </c>
      <c r="AU25" s="41">
        <f t="shared" si="19"/>
        <v>569999</v>
      </c>
      <c r="AV25" s="41">
        <f t="shared" si="20"/>
        <v>379110</v>
      </c>
      <c r="AW25" s="41">
        <f t="shared" si="21"/>
        <v>0</v>
      </c>
      <c r="AX25" s="41">
        <f t="shared" si="22"/>
        <v>19747538.313917354</v>
      </c>
      <c r="AY25" s="41">
        <f t="shared" si="23"/>
        <v>61554360.647193275</v>
      </c>
      <c r="AZ25" s="41">
        <f t="shared" si="24"/>
        <v>597044.88721804484</v>
      </c>
      <c r="BA25" s="195">
        <f t="shared" si="25"/>
        <v>0</v>
      </c>
      <c r="BB25" s="193"/>
      <c r="BD25" s="196"/>
    </row>
    <row r="26" spans="2:57" ht="12" x14ac:dyDescent="0.25">
      <c r="B26" s="216" t="s">
        <v>78</v>
      </c>
      <c r="C26" s="296" t="s">
        <v>257</v>
      </c>
      <c r="D26" s="216" t="s">
        <v>36</v>
      </c>
      <c r="E26" s="113">
        <f t="shared" ref="E26:I26" si="90">E54+E82+E110</f>
        <v>200677.80962604625</v>
      </c>
      <c r="F26" s="113">
        <f t="shared" si="90"/>
        <v>182209.08786435536</v>
      </c>
      <c r="G26" s="113">
        <f t="shared" si="90"/>
        <v>1799813</v>
      </c>
      <c r="H26" s="113">
        <f t="shared" si="90"/>
        <v>43806</v>
      </c>
      <c r="I26" s="113">
        <f t="shared" si="90"/>
        <v>89587</v>
      </c>
      <c r="J26" s="113">
        <f t="shared" ref="J26" si="91">J54+J82+J110</f>
        <v>1190199</v>
      </c>
      <c r="K26" s="86">
        <f>_xlfn.IFNA(SUMIFS(INDEX('Total Indexed RECs'!$J$7:$AH$83,,MATCH($D26,'Total Indexed RECs'!$J$6:$AH$6,0)),'Total Indexed RECs'!$D$7:$D$83,RECs!K$7,'Total Indexed RECs'!$C$7:$C$83,RECs!K$5),0)</f>
        <v>8464766</v>
      </c>
      <c r="L26" s="86">
        <f>_xlfn.IFNA(SUMIFS(INDEX('Total Indexed RECs'!$J$7:$AH$83,,MATCH($D26,'Total Indexed RECs'!$J$6:$AH$6,0)),'Total Indexed RECs'!$D$7:$D$83,RECs!L$7,'Total Indexed RECs'!$C$7:$C$83,RECs!L$5),0)</f>
        <v>5263188.1206894023</v>
      </c>
      <c r="M26" s="86">
        <f>_xlfn.IFNA(SUMIFS(INDEX('Total Indexed RECs'!$J$7:$AH$83,,MATCH($D26,'Total Indexed RECs'!$J$6:$AH$6,0)),'Total Indexed RECs'!$D$7:$D$83,RECs!M$7,'Total Indexed RECs'!$C$7:$C$83,RECs!M$5),0)</f>
        <v>344387.3941490021</v>
      </c>
      <c r="N26" s="113">
        <f t="shared" ref="N26:O26" si="92">N54+N82+N110</f>
        <v>0</v>
      </c>
      <c r="O26" s="113">
        <f t="shared" si="92"/>
        <v>0</v>
      </c>
      <c r="P26" s="113">
        <f t="shared" si="10"/>
        <v>0</v>
      </c>
      <c r="Q26" s="113">
        <f t="shared" si="10"/>
        <v>0</v>
      </c>
      <c r="R26" s="113">
        <f t="shared" si="10"/>
        <v>569999</v>
      </c>
      <c r="S26" s="37">
        <v>155241.45798552479</v>
      </c>
      <c r="T26" s="37">
        <v>379110</v>
      </c>
      <c r="U26" s="303">
        <f t="shared" ref="U26:Z26" si="93">SUM(U54,U82,U110)</f>
        <v>2914267.8627506914</v>
      </c>
      <c r="V26" s="303">
        <f t="shared" si="93"/>
        <v>3340725.187452706</v>
      </c>
      <c r="W26" s="303">
        <f t="shared" si="93"/>
        <v>6268664.7143575717</v>
      </c>
      <c r="X26" s="303">
        <f t="shared" si="93"/>
        <v>1162389.4805161729</v>
      </c>
      <c r="Y26" s="303">
        <f t="shared" si="93"/>
        <v>2568285.7509408556</v>
      </c>
      <c r="Z26" s="303">
        <f t="shared" si="93"/>
        <v>4762853.4323810786</v>
      </c>
      <c r="AA26" s="37">
        <v>632206.5413533831</v>
      </c>
      <c r="AB26" s="86">
        <f>_xlfn.IFNA(SUMIFS(INDEX('Total Indexed RECs'!$J$7:$AH$83,,MATCH($D26,'Total Indexed RECs'!$J$6:$AH$6,0)),'Total Indexed RECs'!$D$7:$D$83,RECs!AB$7,'Total Indexed RECs'!$C$7:$C$83,RECs!AB$5),0)</f>
        <v>45200000</v>
      </c>
      <c r="AC26" s="86">
        <f>_xlfn.IFNA(SUMIFS(INDEX('Total Indexed RECs'!$J$7:$AH$83,,MATCH($D26,'Total Indexed RECs'!$J$6:$AH$6,0)),'Total Indexed RECs'!$D$7:$D$83,RECs!AC$7,'Total Indexed RECs'!$C$7:$C$83,RECs!AC$5),0)</f>
        <v>19133832.472508896</v>
      </c>
      <c r="AD26" s="86">
        <f>_xlfn.IFNA(SUMIFS(INDEX('Total Indexed RECs'!$J$7:$AH$83,,MATCH($D26,'Total Indexed RECs'!$J$6:$AH$6,0)),'Total Indexed RECs'!$D$7:$D$83,RECs!AD$7,'Total Indexed RECs'!$C$7:$C$83,RECs!AD$5),0)</f>
        <v>1223756.3714484097</v>
      </c>
      <c r="AF26" s="41">
        <f t="shared" si="12"/>
        <v>8464766</v>
      </c>
      <c r="AG26" s="41">
        <f t="shared" si="12"/>
        <v>10218217.87031433</v>
      </c>
      <c r="AH26" s="41">
        <f t="shared" si="12"/>
        <v>45200000</v>
      </c>
      <c r="AI26" s="41">
        <f t="shared" si="12"/>
        <v>42006981.813709766</v>
      </c>
      <c r="AJ26" s="41">
        <f t="shared" si="13"/>
        <v>18682983.87031433</v>
      </c>
      <c r="AK26" s="41">
        <f t="shared" si="13"/>
        <v>87206981.813709766</v>
      </c>
      <c r="AL26" s="41">
        <f t="shared" si="14"/>
        <v>53664766</v>
      </c>
      <c r="AM26" s="41">
        <f t="shared" si="14"/>
        <v>52225199.684024096</v>
      </c>
      <c r="AN26" s="41">
        <f t="shared" si="6"/>
        <v>105889965.6840241</v>
      </c>
      <c r="AO26" s="97">
        <f>AN26/'RPS Balance'!E23</f>
        <v>0.49058713233285411</v>
      </c>
      <c r="AQ26" s="41">
        <f t="shared" si="15"/>
        <v>3506291.8974904018</v>
      </c>
      <c r="AR26" s="41">
        <f t="shared" si="16"/>
        <v>14072341.514838405</v>
      </c>
      <c r="AS26" s="41">
        <f t="shared" si="17"/>
        <v>155241.45798552479</v>
      </c>
      <c r="AT26" s="41">
        <f t="shared" si="18"/>
        <v>0</v>
      </c>
      <c r="AU26" s="41">
        <f t="shared" si="19"/>
        <v>569999</v>
      </c>
      <c r="AV26" s="41">
        <f t="shared" si="20"/>
        <v>379110</v>
      </c>
      <c r="AW26" s="41">
        <f t="shared" si="21"/>
        <v>0</v>
      </c>
      <c r="AX26" s="41">
        <f t="shared" si="22"/>
        <v>21017186.428399079</v>
      </c>
      <c r="AY26" s="41">
        <f t="shared" si="23"/>
        <v>65557588.843957305</v>
      </c>
      <c r="AZ26" s="41">
        <f t="shared" si="24"/>
        <v>632206.5413533831</v>
      </c>
      <c r="BA26" s="195">
        <f t="shared" si="25"/>
        <v>0</v>
      </c>
      <c r="BB26" s="193"/>
      <c r="BD26" s="196"/>
    </row>
    <row r="27" spans="2:57" ht="12" x14ac:dyDescent="0.25">
      <c r="B27" s="216" t="s">
        <v>78</v>
      </c>
      <c r="C27" s="296" t="s">
        <v>257</v>
      </c>
      <c r="D27" s="216" t="s">
        <v>37</v>
      </c>
      <c r="E27" s="113">
        <f t="shared" ref="E27:I27" si="94">E55+E83+E111</f>
        <v>0</v>
      </c>
      <c r="F27" s="113">
        <f t="shared" si="94"/>
        <v>1568.2543370340109</v>
      </c>
      <c r="G27" s="113">
        <f t="shared" si="94"/>
        <v>1780520</v>
      </c>
      <c r="H27" s="113">
        <f t="shared" si="94"/>
        <v>43139</v>
      </c>
      <c r="I27" s="113">
        <f t="shared" si="94"/>
        <v>10150</v>
      </c>
      <c r="J27" s="113">
        <f t="shared" ref="J27" si="95">J55+J83+J111</f>
        <v>1126690</v>
      </c>
      <c r="K27" s="86">
        <f>_xlfn.IFNA(SUMIFS(INDEX('Total Indexed RECs'!$J$7:$AH$83,,MATCH($D27,'Total Indexed RECs'!$J$6:$AH$6,0)),'Total Indexed RECs'!$D$7:$D$83,RECs!K$7,'Total Indexed RECs'!$C$7:$C$83,RECs!K$5),0)</f>
        <v>8464766</v>
      </c>
      <c r="L27" s="86">
        <f>_xlfn.IFNA(SUMIFS(INDEX('Total Indexed RECs'!$J$7:$AH$83,,MATCH($D27,'Total Indexed RECs'!$J$6:$AH$6,0)),'Total Indexed RECs'!$D$7:$D$83,RECs!L$7,'Total Indexed RECs'!$C$7:$C$83,RECs!L$5),0)</f>
        <v>5236872.1800859552</v>
      </c>
      <c r="M27" s="86">
        <f>_xlfn.IFNA(SUMIFS(INDEX('Total Indexed RECs'!$J$7:$AH$83,,MATCH($D27,'Total Indexed RECs'!$J$6:$AH$6,0)),'Total Indexed RECs'!$D$7:$D$83,RECs!M$7,'Total Indexed RECs'!$C$7:$C$83,RECs!M$5),0)</f>
        <v>342665.45717825706</v>
      </c>
      <c r="N27" s="113">
        <f t="shared" ref="N27:O27" si="96">N55+N83+N111</f>
        <v>0</v>
      </c>
      <c r="O27" s="113">
        <f t="shared" si="96"/>
        <v>0</v>
      </c>
      <c r="P27" s="113">
        <f t="shared" si="10"/>
        <v>0</v>
      </c>
      <c r="Q27" s="113">
        <f t="shared" si="10"/>
        <v>0</v>
      </c>
      <c r="R27" s="113">
        <f t="shared" si="10"/>
        <v>569999</v>
      </c>
      <c r="S27" s="37">
        <v>154465.25069559715</v>
      </c>
      <c r="T27" s="37">
        <v>379110</v>
      </c>
      <c r="U27" s="303">
        <f t="shared" ref="U27:Z27" si="97">SUM(U55,U83,U111)</f>
        <v>3096431.8675228134</v>
      </c>
      <c r="V27" s="303">
        <f t="shared" si="97"/>
        <v>3538790.2258410957</v>
      </c>
      <c r="W27" s="303">
        <f t="shared" si="97"/>
        <v>6647916.8542689271</v>
      </c>
      <c r="X27" s="303">
        <f t="shared" si="97"/>
        <v>1221777.4823031048</v>
      </c>
      <c r="Y27" s="303">
        <f t="shared" si="97"/>
        <v>2721610.9710667133</v>
      </c>
      <c r="Z27" s="303">
        <f t="shared" si="97"/>
        <v>5053958.9013057314</v>
      </c>
      <c r="AA27" s="37">
        <v>667368.19548872148</v>
      </c>
      <c r="AB27" s="86">
        <f>_xlfn.IFNA(SUMIFS(INDEX('Total Indexed RECs'!$J$7:$AH$83,,MATCH($D27,'Total Indexed RECs'!$J$6:$AH$6,0)),'Total Indexed RECs'!$D$7:$D$83,RECs!AB$7,'Total Indexed RECs'!$C$7:$C$83,RECs!AB$5),0)</f>
        <v>47200000</v>
      </c>
      <c r="AC27" s="86">
        <f>_xlfn.IFNA(SUMIFS(INDEX('Total Indexed RECs'!$J$7:$AH$83,,MATCH($D27,'Total Indexed RECs'!$J$6:$AH$6,0)),'Total Indexed RECs'!$D$7:$D$83,RECs!AC$7,'Total Indexed RECs'!$C$7:$C$83,RECs!AC$5),0)</f>
        <v>20038163.310146354</v>
      </c>
      <c r="AD27" s="86">
        <f>_xlfn.IFNA(SUMIFS(INDEX('Total Indexed RECs'!$J$7:$AH$83,,MATCH($D27,'Total Indexed RECs'!$J$6:$AH$6,0)),'Total Indexed RECs'!$D$7:$D$83,RECs!AD$7,'Total Indexed RECs'!$C$7:$C$83,RECs!AD$5),0)</f>
        <v>1317637.5895911676</v>
      </c>
      <c r="AF27" s="41">
        <f t="shared" si="12"/>
        <v>8464766</v>
      </c>
      <c r="AG27" s="41">
        <f t="shared" si="12"/>
        <v>9645179.1422968432</v>
      </c>
      <c r="AH27" s="41">
        <f t="shared" si="12"/>
        <v>47200000</v>
      </c>
      <c r="AI27" s="41">
        <f t="shared" si="12"/>
        <v>44303655.397534631</v>
      </c>
      <c r="AJ27" s="41">
        <f t="shared" si="13"/>
        <v>18109945.142296843</v>
      </c>
      <c r="AK27" s="41">
        <f t="shared" si="13"/>
        <v>91503655.397534624</v>
      </c>
      <c r="AL27" s="41">
        <f t="shared" si="14"/>
        <v>55664766</v>
      </c>
      <c r="AM27" s="41">
        <f t="shared" si="14"/>
        <v>53948834.539831467</v>
      </c>
      <c r="AN27" s="41">
        <f t="shared" si="6"/>
        <v>109613600.53983147</v>
      </c>
      <c r="AO27" s="97">
        <f>AN27/'RPS Balance'!E24</f>
        <v>0.50611501750115673</v>
      </c>
      <c r="AQ27" s="41">
        <f t="shared" si="15"/>
        <v>2962067.2543370342</v>
      </c>
      <c r="AR27" s="41">
        <f t="shared" si="16"/>
        <v>14044303.637264213</v>
      </c>
      <c r="AS27" s="41">
        <f t="shared" si="17"/>
        <v>154465.25069559715</v>
      </c>
      <c r="AT27" s="41">
        <f t="shared" si="18"/>
        <v>0</v>
      </c>
      <c r="AU27" s="41">
        <f t="shared" si="19"/>
        <v>569999</v>
      </c>
      <c r="AV27" s="41">
        <f t="shared" si="20"/>
        <v>379110</v>
      </c>
      <c r="AW27" s="41">
        <f t="shared" si="21"/>
        <v>0</v>
      </c>
      <c r="AX27" s="41">
        <f t="shared" si="22"/>
        <v>22280486.302308384</v>
      </c>
      <c r="AY27" s="41">
        <f t="shared" si="23"/>
        <v>68555800.899737522</v>
      </c>
      <c r="AZ27" s="41">
        <f t="shared" si="24"/>
        <v>667368.19548872148</v>
      </c>
      <c r="BA27" s="195">
        <f t="shared" si="25"/>
        <v>0</v>
      </c>
      <c r="BB27" s="193"/>
      <c r="BD27" s="196"/>
    </row>
    <row r="28" spans="2:57" ht="12" x14ac:dyDescent="0.25">
      <c r="B28" s="216" t="s">
        <v>78</v>
      </c>
      <c r="C28" s="296" t="s">
        <v>257</v>
      </c>
      <c r="D28" s="216" t="s">
        <v>38</v>
      </c>
      <c r="E28" s="113">
        <f t="shared" ref="E28:I28" si="98">E56+E84+E112</f>
        <v>0</v>
      </c>
      <c r="F28" s="113">
        <f t="shared" si="98"/>
        <v>0</v>
      </c>
      <c r="G28" s="113">
        <f t="shared" si="98"/>
        <v>1705012</v>
      </c>
      <c r="H28" s="113">
        <f t="shared" si="98"/>
        <v>42918</v>
      </c>
      <c r="I28" s="113">
        <f t="shared" si="98"/>
        <v>0</v>
      </c>
      <c r="J28" s="113">
        <f t="shared" ref="J28" si="99">J56+J84+J112</f>
        <v>1071424</v>
      </c>
      <c r="K28" s="86">
        <f>_xlfn.IFNA(SUMIFS(INDEX('Total Indexed RECs'!$J$7:$AH$83,,MATCH($D28,'Total Indexed RECs'!$J$6:$AH$6,0)),'Total Indexed RECs'!$D$7:$D$83,RECs!K$7,'Total Indexed RECs'!$C$7:$C$83,RECs!K$5),0)</f>
        <v>8464766</v>
      </c>
      <c r="L28" s="86">
        <f>_xlfn.IFNA(SUMIFS(INDEX('Total Indexed RECs'!$J$7:$AH$83,,MATCH($D28,'Total Indexed RECs'!$J$6:$AH$6,0)),'Total Indexed RECs'!$D$7:$D$83,RECs!L$7,'Total Indexed RECs'!$C$7:$C$83,RECs!L$5),0)</f>
        <v>5210687.8191855252</v>
      </c>
      <c r="M28" s="86">
        <f>_xlfn.IFNA(SUMIFS(INDEX('Total Indexed RECs'!$J$7:$AH$83,,MATCH($D28,'Total Indexed RECs'!$J$6:$AH$6,0)),'Total Indexed RECs'!$D$7:$D$83,RECs!M$7,'Total Indexed RECs'!$C$7:$C$83,RECs!M$5),0)</f>
        <v>340952.12989236577</v>
      </c>
      <c r="N28" s="113">
        <f t="shared" ref="N28:O28" si="100">N56+N84+N112</f>
        <v>0</v>
      </c>
      <c r="O28" s="113">
        <f t="shared" si="100"/>
        <v>0</v>
      </c>
      <c r="P28" s="113">
        <f t="shared" si="10"/>
        <v>0</v>
      </c>
      <c r="Q28" s="113">
        <f t="shared" si="10"/>
        <v>0</v>
      </c>
      <c r="R28" s="113">
        <f t="shared" si="10"/>
        <v>0</v>
      </c>
      <c r="S28" s="37">
        <v>153692.92444211917</v>
      </c>
      <c r="T28" s="37">
        <v>379110</v>
      </c>
      <c r="U28" s="303">
        <f t="shared" ref="U28:Z28" si="101">SUM(U56,U84,U112)</f>
        <v>3055417.2675223895</v>
      </c>
      <c r="V28" s="303">
        <f t="shared" si="101"/>
        <v>3533576.7265455225</v>
      </c>
      <c r="W28" s="303">
        <f t="shared" si="101"/>
        <v>7025272.7334807254</v>
      </c>
      <c r="X28" s="303">
        <f t="shared" si="101"/>
        <v>1280868.5440811019</v>
      </c>
      <c r="Y28" s="303">
        <f t="shared" si="101"/>
        <v>2720262.3691712096</v>
      </c>
      <c r="Z28" s="303">
        <f t="shared" si="101"/>
        <v>5102608.7733722497</v>
      </c>
      <c r="AA28" s="37">
        <v>702529.84962405975</v>
      </c>
      <c r="AB28" s="86">
        <f>_xlfn.IFNA(SUMIFS(INDEX('Total Indexed RECs'!$J$7:$AH$83,,MATCH($D28,'Total Indexed RECs'!$J$6:$AH$6,0)),'Total Indexed RECs'!$D$7:$D$83,RECs!AB$7,'Total Indexed RECs'!$C$7:$C$83,RECs!AB$5),0)</f>
        <v>49200000</v>
      </c>
      <c r="AC28" s="86">
        <f>_xlfn.IFNA(SUMIFS(INDEX('Total Indexed RECs'!$J$7:$AH$83,,MATCH($D28,'Total Indexed RECs'!$J$6:$AH$6,0)),'Total Indexed RECs'!$D$7:$D$83,RECs!AC$7,'Total Indexed RECs'!$C$7:$C$83,RECs!AC$5),0)</f>
        <v>20937972.493595622</v>
      </c>
      <c r="AD28" s="86">
        <f>_xlfn.IFNA(SUMIFS(INDEX('Total Indexed RECs'!$J$7:$AH$83,,MATCH($D28,'Total Indexed RECs'!$J$6:$AH$6,0)),'Total Indexed RECs'!$D$7:$D$83,RECs!AD$7,'Total Indexed RECs'!$C$7:$C$83,RECs!AD$5),0)</f>
        <v>1411049.4016432117</v>
      </c>
      <c r="AF28" s="41">
        <f t="shared" si="12"/>
        <v>8464766</v>
      </c>
      <c r="AG28" s="41">
        <f t="shared" si="12"/>
        <v>8903796.8735200111</v>
      </c>
      <c r="AH28" s="41">
        <f t="shared" si="12"/>
        <v>49200000</v>
      </c>
      <c r="AI28" s="41">
        <f t="shared" si="12"/>
        <v>45769558.159036085</v>
      </c>
      <c r="AJ28" s="41">
        <f t="shared" si="13"/>
        <v>17368562.873520009</v>
      </c>
      <c r="AK28" s="41">
        <f t="shared" si="13"/>
        <v>94969558.1590361</v>
      </c>
      <c r="AL28" s="41">
        <f t="shared" si="14"/>
        <v>57664766</v>
      </c>
      <c r="AM28" s="41">
        <f t="shared" si="14"/>
        <v>54673355.032556102</v>
      </c>
      <c r="AN28" s="41">
        <f t="shared" si="6"/>
        <v>112338121.03255612</v>
      </c>
      <c r="AO28" s="97">
        <f>AN28/'RPS Balance'!E25</f>
        <v>0.51655081312509454</v>
      </c>
      <c r="AQ28" s="41">
        <f t="shared" si="15"/>
        <v>2819354</v>
      </c>
      <c r="AR28" s="41">
        <f t="shared" si="16"/>
        <v>14016405.949077891</v>
      </c>
      <c r="AS28" s="41">
        <f t="shared" si="17"/>
        <v>153692.92444211917</v>
      </c>
      <c r="AT28" s="41">
        <f t="shared" si="18"/>
        <v>0</v>
      </c>
      <c r="AU28" s="41">
        <f t="shared" si="19"/>
        <v>0</v>
      </c>
      <c r="AV28" s="41">
        <f t="shared" si="20"/>
        <v>379110</v>
      </c>
      <c r="AW28" s="41">
        <f t="shared" si="21"/>
        <v>0</v>
      </c>
      <c r="AX28" s="41">
        <f t="shared" si="22"/>
        <v>22718006.414173193</v>
      </c>
      <c r="AY28" s="41">
        <f t="shared" si="23"/>
        <v>71549021.895238847</v>
      </c>
      <c r="AZ28" s="41">
        <f t="shared" si="24"/>
        <v>702529.84962405975</v>
      </c>
      <c r="BA28" s="195">
        <f t="shared" si="25"/>
        <v>0</v>
      </c>
      <c r="BB28" s="193"/>
      <c r="BD28" s="196"/>
    </row>
    <row r="29" spans="2:57" ht="12" x14ac:dyDescent="0.25">
      <c r="B29" s="216" t="s">
        <v>78</v>
      </c>
      <c r="C29" s="296" t="s">
        <v>257</v>
      </c>
      <c r="D29" s="216" t="s">
        <v>39</v>
      </c>
      <c r="E29" s="113">
        <f t="shared" ref="E29:I29" si="102">E57+E85+E113</f>
        <v>0</v>
      </c>
      <c r="F29" s="113">
        <f t="shared" si="102"/>
        <v>0</v>
      </c>
      <c r="G29" s="113">
        <f t="shared" si="102"/>
        <v>1685953</v>
      </c>
      <c r="H29" s="113">
        <f t="shared" si="102"/>
        <v>42698</v>
      </c>
      <c r="I29" s="113">
        <f t="shared" si="102"/>
        <v>0</v>
      </c>
      <c r="J29" s="113">
        <f t="shared" ref="J29" si="103">J57+J85+J113</f>
        <v>1066013</v>
      </c>
      <c r="K29" s="86">
        <f>_xlfn.IFNA(SUMIFS(INDEX('Total Indexed RECs'!$J$7:$AH$83,,MATCH($D29,'Total Indexed RECs'!$J$6:$AH$6,0)),'Total Indexed RECs'!$D$7:$D$83,RECs!K$7,'Total Indexed RECs'!$C$7:$C$83,RECs!K$5),0)</f>
        <v>8464766</v>
      </c>
      <c r="L29" s="86">
        <f>_xlfn.IFNA(SUMIFS(INDEX('Total Indexed RECs'!$J$7:$AH$83,,MATCH($D29,'Total Indexed RECs'!$J$6:$AH$6,0)),'Total Indexed RECs'!$D$7:$D$83,RECs!L$7,'Total Indexed RECs'!$C$7:$C$83,RECs!L$5),0)</f>
        <v>5184634.3800895978</v>
      </c>
      <c r="M29" s="86">
        <f>_xlfn.IFNA(SUMIFS(INDEX('Total Indexed RECs'!$J$7:$AH$83,,MATCH($D29,'Total Indexed RECs'!$J$6:$AH$6,0)),'Total Indexed RECs'!$D$7:$D$83,RECs!M$7,'Total Indexed RECs'!$C$7:$C$83,RECs!M$5),0)</f>
        <v>339247.36924290395</v>
      </c>
      <c r="N29" s="113">
        <f t="shared" ref="N29:O29" si="104">N57+N85+N113</f>
        <v>0</v>
      </c>
      <c r="O29" s="113">
        <f t="shared" si="104"/>
        <v>0</v>
      </c>
      <c r="P29" s="113">
        <f t="shared" si="10"/>
        <v>0</v>
      </c>
      <c r="Q29" s="113">
        <f t="shared" si="10"/>
        <v>0</v>
      </c>
      <c r="R29" s="113">
        <f t="shared" si="10"/>
        <v>0</v>
      </c>
      <c r="S29" s="37">
        <v>152924.45981990857</v>
      </c>
      <c r="T29" s="37">
        <v>379110</v>
      </c>
      <c r="U29" s="303">
        <f t="shared" ref="U29:Z29" si="105">SUM(U57,U85,U113)</f>
        <v>2945589.0217776545</v>
      </c>
      <c r="V29" s="303">
        <f t="shared" si="105"/>
        <v>3414280.789027744</v>
      </c>
      <c r="W29" s="303">
        <f t="shared" si="105"/>
        <v>7400741.8332964648</v>
      </c>
      <c r="X29" s="303">
        <f t="shared" si="105"/>
        <v>1339664.150550209</v>
      </c>
      <c r="Y29" s="303">
        <f t="shared" si="105"/>
        <v>2641631.1654747054</v>
      </c>
      <c r="Z29" s="303">
        <f t="shared" si="105"/>
        <v>5006430.5627736459</v>
      </c>
      <c r="AA29" s="37">
        <v>737691.50375939801</v>
      </c>
      <c r="AB29" s="86">
        <f>_xlfn.IFNA(SUMIFS(INDEX('Total Indexed RECs'!$J$7:$AH$83,,MATCH($D29,'Total Indexed RECs'!$J$6:$AH$6,0)),'Total Indexed RECs'!$D$7:$D$83,RECs!AB$7,'Total Indexed RECs'!$C$7:$C$83,RECs!AB$5),0)</f>
        <v>51200000</v>
      </c>
      <c r="AC29" s="86">
        <f>_xlfn.IFNA(SUMIFS(INDEX('Total Indexed RECs'!$J$7:$AH$83,,MATCH($D29,'Total Indexed RECs'!$J$6:$AH$6,0)),'Total Indexed RECs'!$D$7:$D$83,RECs!AC$7,'Total Indexed RECs'!$C$7:$C$83,RECs!AC$5),0)</f>
        <v>21833282.631127641</v>
      </c>
      <c r="AD29" s="86">
        <f>_xlfn.IFNA(SUMIFS(INDEX('Total Indexed RECs'!$J$7:$AH$83,,MATCH($D29,'Total Indexed RECs'!$J$6:$AH$6,0)),'Total Indexed RECs'!$D$7:$D$83,RECs!AD$7,'Total Indexed RECs'!$C$7:$C$83,RECs!AD$5),0)</f>
        <v>1503994.1546349959</v>
      </c>
      <c r="AF29" s="41">
        <f t="shared" si="12"/>
        <v>8464766</v>
      </c>
      <c r="AG29" s="41">
        <f t="shared" si="12"/>
        <v>8850580.2091524098</v>
      </c>
      <c r="AH29" s="41">
        <f t="shared" si="12"/>
        <v>51200000</v>
      </c>
      <c r="AI29" s="41">
        <f t="shared" si="12"/>
        <v>46823305.812422462</v>
      </c>
      <c r="AJ29" s="41">
        <f t="shared" si="13"/>
        <v>17315346.209152412</v>
      </c>
      <c r="AK29" s="41">
        <f t="shared" si="13"/>
        <v>98023305.812422454</v>
      </c>
      <c r="AL29" s="41">
        <f t="shared" si="14"/>
        <v>59664766</v>
      </c>
      <c r="AM29" s="41">
        <f t="shared" si="14"/>
        <v>55673886.02157487</v>
      </c>
      <c r="AN29" s="41">
        <f t="shared" si="6"/>
        <v>115338652.02157487</v>
      </c>
      <c r="AO29" s="97">
        <f>AN29/'RPS Balance'!E26</f>
        <v>0.52915302537311171</v>
      </c>
      <c r="AQ29" s="41">
        <f t="shared" si="15"/>
        <v>2794664</v>
      </c>
      <c r="AR29" s="41">
        <f t="shared" si="16"/>
        <v>13988647.749332502</v>
      </c>
      <c r="AS29" s="41">
        <f t="shared" si="17"/>
        <v>152924.45981990857</v>
      </c>
      <c r="AT29" s="41">
        <f t="shared" si="18"/>
        <v>0</v>
      </c>
      <c r="AU29" s="41">
        <f t="shared" si="19"/>
        <v>0</v>
      </c>
      <c r="AV29" s="41">
        <f t="shared" si="20"/>
        <v>379110</v>
      </c>
      <c r="AW29" s="41">
        <f t="shared" si="21"/>
        <v>0</v>
      </c>
      <c r="AX29" s="41">
        <f t="shared" si="22"/>
        <v>22748337.522900425</v>
      </c>
      <c r="AY29" s="41">
        <f t="shared" si="23"/>
        <v>74537276.785762638</v>
      </c>
      <c r="AZ29" s="41">
        <f t="shared" si="24"/>
        <v>737691.50375939801</v>
      </c>
      <c r="BA29" s="195">
        <f t="shared" si="25"/>
        <v>0</v>
      </c>
      <c r="BB29" s="193"/>
      <c r="BD29" s="196"/>
    </row>
    <row r="30" spans="2:57" ht="12" x14ac:dyDescent="0.25">
      <c r="B30" s="216" t="s">
        <v>78</v>
      </c>
      <c r="C30" s="296" t="s">
        <v>257</v>
      </c>
      <c r="D30" s="216" t="s">
        <v>40</v>
      </c>
      <c r="E30" s="113">
        <f t="shared" ref="E30:I30" si="106">E58+E86+E114</f>
        <v>0</v>
      </c>
      <c r="F30" s="113">
        <f t="shared" si="106"/>
        <v>0</v>
      </c>
      <c r="G30" s="113">
        <f t="shared" si="106"/>
        <v>949508</v>
      </c>
      <c r="H30" s="113">
        <f t="shared" si="106"/>
        <v>19785</v>
      </c>
      <c r="I30" s="113">
        <f t="shared" si="106"/>
        <v>0</v>
      </c>
      <c r="J30" s="113">
        <f t="shared" ref="J30" si="107">J58+J86+J114</f>
        <v>673888</v>
      </c>
      <c r="K30" s="86">
        <f>_xlfn.IFNA(SUMIFS(INDEX('Total Indexed RECs'!$J$7:$AH$83,,MATCH($D30,'Total Indexed RECs'!$J$6:$AH$6,0)),'Total Indexed RECs'!$D$7:$D$83,RECs!K$7,'Total Indexed RECs'!$C$7:$C$83,RECs!K$5),0)</f>
        <v>8464766</v>
      </c>
      <c r="L30" s="86">
        <f>_xlfn.IFNA(SUMIFS(INDEX('Total Indexed RECs'!$J$7:$AH$83,,MATCH($D30,'Total Indexed RECs'!$J$6:$AH$6,0)),'Total Indexed RECs'!$D$7:$D$83,RECs!L$7,'Total Indexed RECs'!$C$7:$C$83,RECs!L$5),0)</f>
        <v>5158711.2081891494</v>
      </c>
      <c r="M30" s="86">
        <f>_xlfn.IFNA(SUMIFS(INDEX('Total Indexed RECs'!$J$7:$AH$83,,MATCH($D30,'Total Indexed RECs'!$J$6:$AH$6,0)),'Total Indexed RECs'!$D$7:$D$83,RECs!M$7,'Total Indexed RECs'!$C$7:$C$83,RECs!M$5),0)</f>
        <v>337551.13239668944</v>
      </c>
      <c r="N30" s="113">
        <f t="shared" ref="N30:O30" si="108">N58+N86+N114</f>
        <v>0</v>
      </c>
      <c r="O30" s="113">
        <f t="shared" si="108"/>
        <v>0</v>
      </c>
      <c r="P30" s="113">
        <f t="shared" si="10"/>
        <v>0</v>
      </c>
      <c r="Q30" s="113">
        <f t="shared" si="10"/>
        <v>0</v>
      </c>
      <c r="R30" s="113">
        <f t="shared" si="10"/>
        <v>0</v>
      </c>
      <c r="S30" s="37">
        <v>152159.83752080903</v>
      </c>
      <c r="T30" s="37">
        <v>379110</v>
      </c>
      <c r="U30" s="303">
        <f t="shared" ref="U30:Z30" si="109">SUM(U58,U86,U114)</f>
        <v>2898343.1541166333</v>
      </c>
      <c r="V30" s="303">
        <f t="shared" si="109"/>
        <v>3362962.1137794633</v>
      </c>
      <c r="W30" s="303">
        <f t="shared" si="109"/>
        <v>7774333.5876131253</v>
      </c>
      <c r="X30" s="303">
        <f t="shared" si="109"/>
        <v>1398165.7789869707</v>
      </c>
      <c r="Y30" s="303">
        <f t="shared" si="109"/>
        <v>2601925.8745852187</v>
      </c>
      <c r="Z30" s="303">
        <f t="shared" si="109"/>
        <v>4931180.9274683995</v>
      </c>
      <c r="AA30" s="37">
        <v>772853.15789473639</v>
      </c>
      <c r="AB30" s="86">
        <f>_xlfn.IFNA(SUMIFS(INDEX('Total Indexed RECs'!$J$7:$AH$83,,MATCH($D30,'Total Indexed RECs'!$J$6:$AH$6,0)),'Total Indexed RECs'!$D$7:$D$83,RECs!AB$7,'Total Indexed RECs'!$C$7:$C$83,RECs!AB$5),0)</f>
        <v>53200000</v>
      </c>
      <c r="AC30" s="86">
        <f>_xlfn.IFNA(SUMIFS(INDEX('Total Indexed RECs'!$J$7:$AH$83,,MATCH($D30,'Total Indexed RECs'!$J$6:$AH$6,0)),'Total Indexed RECs'!$D$7:$D$83,RECs!AC$7,'Total Indexed RECs'!$C$7:$C$83,RECs!AC$5),0)</f>
        <v>22724116.217972003</v>
      </c>
      <c r="AD30" s="86">
        <f>_xlfn.IFNA(SUMIFS(INDEX('Total Indexed RECs'!$J$7:$AH$83,,MATCH($D30,'Total Indexed RECs'!$J$6:$AH$6,0)),'Total Indexed RECs'!$D$7:$D$83,RECs!AD$7,'Total Indexed RECs'!$C$7:$C$83,RECs!AD$5),0)</f>
        <v>1596474.183861821</v>
      </c>
      <c r="AF30" s="41">
        <f t="shared" si="12"/>
        <v>8464766</v>
      </c>
      <c r="AG30" s="41">
        <f t="shared" si="12"/>
        <v>7670713.1781066479</v>
      </c>
      <c r="AH30" s="41">
        <f t="shared" si="12"/>
        <v>53200000</v>
      </c>
      <c r="AI30" s="41">
        <f t="shared" si="12"/>
        <v>48060354.996278375</v>
      </c>
      <c r="AJ30" s="41">
        <f t="shared" si="13"/>
        <v>16135479.178106647</v>
      </c>
      <c r="AK30" s="41">
        <f t="shared" si="13"/>
        <v>101260354.99627838</v>
      </c>
      <c r="AL30" s="41">
        <f t="shared" si="14"/>
        <v>61664766</v>
      </c>
      <c r="AM30" s="41">
        <f t="shared" si="14"/>
        <v>55731068.174385026</v>
      </c>
      <c r="AN30" s="41">
        <f t="shared" si="6"/>
        <v>117395834.17438501</v>
      </c>
      <c r="AO30" s="97">
        <f>AN30/'RPS Balance'!E27</f>
        <v>0.53736758675329521</v>
      </c>
      <c r="AQ30" s="41">
        <f t="shared" si="15"/>
        <v>1643181</v>
      </c>
      <c r="AR30" s="41">
        <f t="shared" si="16"/>
        <v>13961028.340585837</v>
      </c>
      <c r="AS30" s="41">
        <f t="shared" si="17"/>
        <v>152159.83752080903</v>
      </c>
      <c r="AT30" s="41">
        <f t="shared" si="18"/>
        <v>0</v>
      </c>
      <c r="AU30" s="41">
        <f t="shared" si="19"/>
        <v>0</v>
      </c>
      <c r="AV30" s="41">
        <f t="shared" si="20"/>
        <v>379110</v>
      </c>
      <c r="AW30" s="41">
        <f t="shared" si="21"/>
        <v>0</v>
      </c>
      <c r="AX30" s="41">
        <f t="shared" si="22"/>
        <v>22966911.436549809</v>
      </c>
      <c r="AY30" s="41">
        <f t="shared" si="23"/>
        <v>77520590.401833832</v>
      </c>
      <c r="AZ30" s="41">
        <f t="shared" si="24"/>
        <v>772853.15789473639</v>
      </c>
      <c r="BA30" s="195">
        <f t="shared" si="25"/>
        <v>0</v>
      </c>
      <c r="BB30" s="193"/>
      <c r="BD30" s="196"/>
    </row>
    <row r="31" spans="2:57" ht="12" x14ac:dyDescent="0.25">
      <c r="B31" s="216" t="s">
        <v>78</v>
      </c>
      <c r="C31" s="296" t="s">
        <v>257</v>
      </c>
      <c r="D31" s="216" t="s">
        <v>41</v>
      </c>
      <c r="E31" s="113">
        <f t="shared" ref="E31:I31" si="110">E59+E87+E115</f>
        <v>0</v>
      </c>
      <c r="F31" s="113">
        <f t="shared" si="110"/>
        <v>0</v>
      </c>
      <c r="G31" s="113">
        <f t="shared" si="110"/>
        <v>493022</v>
      </c>
      <c r="H31" s="113">
        <f t="shared" si="110"/>
        <v>5877</v>
      </c>
      <c r="I31" s="113">
        <f t="shared" si="110"/>
        <v>0</v>
      </c>
      <c r="J31" s="113">
        <f t="shared" ref="J31" si="111">J59+J87+J115</f>
        <v>253089</v>
      </c>
      <c r="K31" s="86">
        <f>_xlfn.IFNA(SUMIFS(INDEX('Total Indexed RECs'!$J$7:$AH$83,,MATCH($D31,'Total Indexed RECs'!$J$6:$AH$6,0)),'Total Indexed RECs'!$D$7:$D$83,RECs!K$7,'Total Indexed RECs'!$C$7:$C$83,RECs!K$5),0)</f>
        <v>8464766</v>
      </c>
      <c r="L31" s="86">
        <f>_xlfn.IFNA(SUMIFS(INDEX('Total Indexed RECs'!$J$7:$AH$83,,MATCH($D31,'Total Indexed RECs'!$J$6:$AH$6,0)),'Total Indexed RECs'!$D$7:$D$83,RECs!L$7,'Total Indexed RECs'!$C$7:$C$83,RECs!L$5),0)</f>
        <v>5132917.6521482039</v>
      </c>
      <c r="M31" s="86">
        <f>_xlfn.IFNA(SUMIFS(INDEX('Total Indexed RECs'!$J$7:$AH$83,,MATCH($D31,'Total Indexed RECs'!$J$6:$AH$6,0)),'Total Indexed RECs'!$D$7:$D$83,RECs!M$7,'Total Indexed RECs'!$C$7:$C$83,RECs!M$5),0)</f>
        <v>335863.37673470599</v>
      </c>
      <c r="N31" s="113">
        <f t="shared" ref="N31:O31" si="112">N59+N87+N115</f>
        <v>0</v>
      </c>
      <c r="O31" s="113">
        <f t="shared" si="112"/>
        <v>0</v>
      </c>
      <c r="P31" s="113">
        <f t="shared" si="10"/>
        <v>0</v>
      </c>
      <c r="Q31" s="113">
        <f t="shared" si="10"/>
        <v>0</v>
      </c>
      <c r="R31" s="113">
        <f t="shared" si="10"/>
        <v>0</v>
      </c>
      <c r="S31" s="37">
        <v>151399.03833320498</v>
      </c>
      <c r="T31" s="86">
        <f>T30</f>
        <v>379110</v>
      </c>
      <c r="U31" s="303">
        <f t="shared" ref="U31:Z31" si="113">SUM(U59,U87,U115)</f>
        <v>2752965.8437509798</v>
      </c>
      <c r="V31" s="303">
        <f t="shared" si="113"/>
        <v>3097131.3675817717</v>
      </c>
      <c r="W31" s="303">
        <f t="shared" si="113"/>
        <v>7735461.9196750596</v>
      </c>
      <c r="X31" s="303">
        <f t="shared" si="113"/>
        <v>1391174.9500920358</v>
      </c>
      <c r="Y31" s="303">
        <f t="shared" si="113"/>
        <v>2396252.461269618</v>
      </c>
      <c r="Z31" s="303">
        <f t="shared" si="113"/>
        <v>4541387.8042531218</v>
      </c>
      <c r="AA31" s="86">
        <f>AA30</f>
        <v>772853.15789473639</v>
      </c>
      <c r="AB31" s="86">
        <f>_xlfn.IFNA(SUMIFS(INDEX('Total Indexed RECs'!$J$7:$AH$83,,MATCH($D31,'Total Indexed RECs'!$J$6:$AH$6,0)),'Total Indexed RECs'!$D$7:$D$83,RECs!AB$7,'Total Indexed RECs'!$C$7:$C$83,RECs!AB$5),0)</f>
        <v>53200000</v>
      </c>
      <c r="AC31" s="86">
        <f>_xlfn.IFNA(SUMIFS(INDEX('Total Indexed RECs'!$J$7:$AH$83,,MATCH($D31,'Total Indexed RECs'!$J$6:$AH$6,0)),'Total Indexed RECs'!$D$7:$D$83,RECs!AC$7,'Total Indexed RECs'!$C$7:$C$83,RECs!AC$5),0)</f>
        <v>22610495.636882145</v>
      </c>
      <c r="AD31" s="86">
        <f>_xlfn.IFNA(SUMIFS(INDEX('Total Indexed RECs'!$J$7:$AH$83,,MATCH($D31,'Total Indexed RECs'!$J$6:$AH$6,0)),'Total Indexed RECs'!$D$7:$D$83,RECs!AD$7,'Total Indexed RECs'!$C$7:$C$83,RECs!AD$5),0)</f>
        <v>1588491.8129425116</v>
      </c>
      <c r="AF31" s="41">
        <f t="shared" si="12"/>
        <v>8464766</v>
      </c>
      <c r="AG31" s="41">
        <f t="shared" si="12"/>
        <v>6751278.0672161141</v>
      </c>
      <c r="AH31" s="41">
        <f t="shared" si="12"/>
        <v>53200000</v>
      </c>
      <c r="AI31" s="41">
        <f t="shared" si="12"/>
        <v>46886214.954341985</v>
      </c>
      <c r="AJ31" s="41">
        <f t="shared" si="13"/>
        <v>15216044.067216115</v>
      </c>
      <c r="AK31" s="41">
        <f t="shared" si="13"/>
        <v>100086214.95434196</v>
      </c>
      <c r="AL31" s="41">
        <f t="shared" si="14"/>
        <v>61664766</v>
      </c>
      <c r="AM31" s="41">
        <f t="shared" si="14"/>
        <v>53637493.021558098</v>
      </c>
      <c r="AN31" s="41">
        <f t="shared" si="6"/>
        <v>115302259.02155809</v>
      </c>
      <c r="AO31" s="97">
        <f>AN31/'RPS Balance'!E28</f>
        <v>0.5265756048522835</v>
      </c>
      <c r="AQ31" s="41">
        <f t="shared" si="15"/>
        <v>751988</v>
      </c>
      <c r="AR31" s="41">
        <f t="shared" si="16"/>
        <v>13933547.02888291</v>
      </c>
      <c r="AS31" s="41">
        <f t="shared" si="17"/>
        <v>151399.03833320498</v>
      </c>
      <c r="AT31" s="41">
        <f t="shared" si="18"/>
        <v>0</v>
      </c>
      <c r="AU31" s="41">
        <f t="shared" si="19"/>
        <v>0</v>
      </c>
      <c r="AV31" s="41">
        <f t="shared" si="20"/>
        <v>379110</v>
      </c>
      <c r="AW31" s="41">
        <f t="shared" si="21"/>
        <v>0</v>
      </c>
      <c r="AX31" s="41">
        <f t="shared" si="22"/>
        <v>21914374.346622586</v>
      </c>
      <c r="AY31" s="41">
        <f t="shared" si="23"/>
        <v>77398987.449824646</v>
      </c>
      <c r="AZ31" s="41">
        <f t="shared" si="24"/>
        <v>772853.15789473639</v>
      </c>
      <c r="BA31" s="195">
        <f t="shared" si="25"/>
        <v>0</v>
      </c>
      <c r="BB31" s="193"/>
      <c r="BD31" s="196"/>
    </row>
    <row r="32" spans="2:57" ht="12" x14ac:dyDescent="0.25">
      <c r="B32" s="216" t="s">
        <v>78</v>
      </c>
      <c r="C32" s="296" t="s">
        <v>257</v>
      </c>
      <c r="D32" s="216" t="s">
        <v>42</v>
      </c>
      <c r="E32" s="113">
        <f t="shared" ref="E32:I32" si="114">E60+E88+E116</f>
        <v>0</v>
      </c>
      <c r="F32" s="113">
        <f t="shared" si="114"/>
        <v>0</v>
      </c>
      <c r="G32" s="113">
        <f t="shared" si="114"/>
        <v>68452</v>
      </c>
      <c r="H32" s="113">
        <f t="shared" si="114"/>
        <v>0</v>
      </c>
      <c r="I32" s="113">
        <f t="shared" si="114"/>
        <v>0</v>
      </c>
      <c r="J32" s="113">
        <f t="shared" ref="J32" si="115">J60+J88+J116</f>
        <v>21680</v>
      </c>
      <c r="K32" s="86">
        <f>_xlfn.IFNA(SUMIFS(INDEX('Total Indexed RECs'!$J$7:$AH$83,,MATCH($D32,'Total Indexed RECs'!$J$6:$AH$6,0)),'Total Indexed RECs'!$D$7:$D$83,RECs!K$7,'Total Indexed RECs'!$C$7:$C$83,RECs!K$5),0)</f>
        <v>8464766</v>
      </c>
      <c r="L32" s="86">
        <f>_xlfn.IFNA(SUMIFS(INDEX('Total Indexed RECs'!$J$7:$AH$83,,MATCH($D32,'Total Indexed RECs'!$J$6:$AH$6,0)),'Total Indexed RECs'!$D$7:$D$83,RECs!L$7,'Total Indexed RECs'!$C$7:$C$83,RECs!L$5),0)</f>
        <v>5107253.063887463</v>
      </c>
      <c r="M32" s="86">
        <f>_xlfn.IFNA(SUMIFS(INDEX('Total Indexed RECs'!$J$7:$AH$83,,MATCH($D32,'Total Indexed RECs'!$J$6:$AH$6,0)),'Total Indexed RECs'!$D$7:$D$83,RECs!M$7,'Total Indexed RECs'!$C$7:$C$83,RECs!M$5),0)</f>
        <v>334184.05985103245</v>
      </c>
      <c r="N32" s="113">
        <f t="shared" ref="N32:O32" si="116">N60+N88+N116</f>
        <v>0</v>
      </c>
      <c r="O32" s="113">
        <f t="shared" si="116"/>
        <v>0</v>
      </c>
      <c r="P32" s="113">
        <f t="shared" si="10"/>
        <v>0</v>
      </c>
      <c r="Q32" s="113">
        <f t="shared" si="10"/>
        <v>0</v>
      </c>
      <c r="R32" s="113">
        <f t="shared" si="10"/>
        <v>0</v>
      </c>
      <c r="S32" s="37">
        <v>150642.04314153895</v>
      </c>
      <c r="T32" s="86">
        <f t="shared" ref="T32:T33" si="117">T31</f>
        <v>379110</v>
      </c>
      <c r="U32" s="303">
        <f t="shared" ref="U32:Z32" si="118">SUM(U60,U88,U116)</f>
        <v>2561972.9282493377</v>
      </c>
      <c r="V32" s="303">
        <f t="shared" si="118"/>
        <v>2782826.5879893089</v>
      </c>
      <c r="W32" s="303">
        <f t="shared" si="118"/>
        <v>7696784.6100766845</v>
      </c>
      <c r="X32" s="303">
        <f t="shared" si="118"/>
        <v>1384219.0753415755</v>
      </c>
      <c r="Y32" s="303">
        <f t="shared" si="118"/>
        <v>2153074.6582320598</v>
      </c>
      <c r="Z32" s="303">
        <f t="shared" si="118"/>
        <v>4080516.2029383318</v>
      </c>
      <c r="AA32" s="86">
        <f t="shared" ref="AA32:AA33" si="119">AA31</f>
        <v>772853.15789473639</v>
      </c>
      <c r="AB32" s="86">
        <f>_xlfn.IFNA(SUMIFS(INDEX('Total Indexed RECs'!$J$7:$AH$83,,MATCH($D32,'Total Indexed RECs'!$J$6:$AH$6,0)),'Total Indexed RECs'!$D$7:$D$83,RECs!AB$7,'Total Indexed RECs'!$C$7:$C$83,RECs!AB$5),0)</f>
        <v>53200000</v>
      </c>
      <c r="AC32" s="86">
        <f>_xlfn.IFNA(SUMIFS(INDEX('Total Indexed RECs'!$J$7:$AH$83,,MATCH($D32,'Total Indexed RECs'!$J$6:$AH$6,0)),'Total Indexed RECs'!$D$7:$D$83,RECs!AC$7,'Total Indexed RECs'!$C$7:$C$83,RECs!AC$5),0)</f>
        <v>22497443.158697732</v>
      </c>
      <c r="AD32" s="86">
        <f>_xlfn.IFNA(SUMIFS(INDEX('Total Indexed RECs'!$J$7:$AH$83,,MATCH($D32,'Total Indexed RECs'!$J$6:$AH$6,0)),'Total Indexed RECs'!$D$7:$D$83,RECs!AD$7,'Total Indexed RECs'!$C$7:$C$83,RECs!AD$5),0)</f>
        <v>1580549.3538777994</v>
      </c>
      <c r="AF32" s="41">
        <f t="shared" si="12"/>
        <v>8464766</v>
      </c>
      <c r="AG32" s="41">
        <f t="shared" si="12"/>
        <v>6061321.1668800348</v>
      </c>
      <c r="AH32" s="41">
        <f t="shared" si="12"/>
        <v>53200000</v>
      </c>
      <c r="AI32" s="41">
        <f t="shared" si="12"/>
        <v>45510239.733297564</v>
      </c>
      <c r="AJ32" s="41">
        <f t="shared" si="13"/>
        <v>14526087.166880032</v>
      </c>
      <c r="AK32" s="41">
        <f t="shared" si="13"/>
        <v>98710239.733297572</v>
      </c>
      <c r="AL32" s="41">
        <f t="shared" si="14"/>
        <v>61664766</v>
      </c>
      <c r="AM32" s="41">
        <f t="shared" si="14"/>
        <v>51571560.900177598</v>
      </c>
      <c r="AN32" s="41">
        <f t="shared" si="6"/>
        <v>113236326.90017758</v>
      </c>
      <c r="AO32" s="97">
        <f>AN32/'RPS Balance'!E29</f>
        <v>0.51502952780705769</v>
      </c>
      <c r="AQ32" s="41">
        <f t="shared" si="15"/>
        <v>90132</v>
      </c>
      <c r="AR32" s="41">
        <f t="shared" si="16"/>
        <v>13906203.123738494</v>
      </c>
      <c r="AS32" s="41">
        <f t="shared" si="17"/>
        <v>150642.04314153895</v>
      </c>
      <c r="AT32" s="41">
        <f t="shared" si="18"/>
        <v>0</v>
      </c>
      <c r="AU32" s="41">
        <f t="shared" si="19"/>
        <v>0</v>
      </c>
      <c r="AV32" s="41">
        <f t="shared" si="20"/>
        <v>379110</v>
      </c>
      <c r="AW32" s="41">
        <f t="shared" si="21"/>
        <v>0</v>
      </c>
      <c r="AX32" s="41">
        <f t="shared" si="22"/>
        <v>20659394.062827297</v>
      </c>
      <c r="AY32" s="41">
        <f t="shared" si="23"/>
        <v>77277992.512575522</v>
      </c>
      <c r="AZ32" s="41">
        <f t="shared" si="24"/>
        <v>772853.15789473639</v>
      </c>
      <c r="BA32" s="195">
        <f t="shared" si="25"/>
        <v>0</v>
      </c>
      <c r="BB32" s="193"/>
      <c r="BD32" s="196"/>
    </row>
    <row r="33" spans="2:56" ht="12" x14ac:dyDescent="0.25">
      <c r="B33" s="216" t="s">
        <v>78</v>
      </c>
      <c r="C33" s="296" t="s">
        <v>257</v>
      </c>
      <c r="D33" s="216" t="s">
        <v>43</v>
      </c>
      <c r="E33" s="113">
        <f t="shared" ref="E33:I33" si="120">E61+E89+E117</f>
        <v>0</v>
      </c>
      <c r="F33" s="113">
        <f t="shared" si="120"/>
        <v>0</v>
      </c>
      <c r="G33" s="113">
        <f t="shared" si="120"/>
        <v>0</v>
      </c>
      <c r="H33" s="113">
        <f t="shared" si="120"/>
        <v>0</v>
      </c>
      <c r="I33" s="113">
        <f t="shared" si="120"/>
        <v>0</v>
      </c>
      <c r="J33" s="113">
        <f t="shared" ref="J33" si="121">J61+J89+J117</f>
        <v>0</v>
      </c>
      <c r="K33" s="86">
        <f>_xlfn.IFNA(SUMIFS(INDEX('Total Indexed RECs'!$J$7:$AH$83,,MATCH($D33,'Total Indexed RECs'!$J$6:$AH$6,0)),'Total Indexed RECs'!$D$7:$D$83,RECs!K$7,'Total Indexed RECs'!$C$7:$C$83,RECs!K$5),0)</f>
        <v>8464766</v>
      </c>
      <c r="L33" s="86">
        <f>_xlfn.IFNA(SUMIFS(INDEX('Total Indexed RECs'!$J$7:$AH$83,,MATCH($D33,'Total Indexed RECs'!$J$6:$AH$6,0)),'Total Indexed RECs'!$D$7:$D$83,RECs!L$7,'Total Indexed RECs'!$C$7:$C$83,RECs!L$5),0)</f>
        <v>5081716.7985680262</v>
      </c>
      <c r="M33" s="86">
        <f>_xlfn.IFNA(SUMIFS(INDEX('Total Indexed RECs'!$J$7:$AH$83,,MATCH($D33,'Total Indexed RECs'!$J$6:$AH$6,0)),'Total Indexed RECs'!$D$7:$D$83,RECs!M$7,'Total Indexed RECs'!$C$7:$C$83,RECs!M$5),0)</f>
        <v>332513.13955177728</v>
      </c>
      <c r="N33" s="113">
        <f t="shared" ref="N33:O33" si="122">N61+N89+N117</f>
        <v>0</v>
      </c>
      <c r="O33" s="113">
        <f t="shared" si="122"/>
        <v>0</v>
      </c>
      <c r="P33" s="113">
        <f t="shared" si="10"/>
        <v>0</v>
      </c>
      <c r="Q33" s="113">
        <f t="shared" si="10"/>
        <v>0</v>
      </c>
      <c r="R33" s="113">
        <f t="shared" si="10"/>
        <v>0</v>
      </c>
      <c r="S33" s="37">
        <v>149888.83292583126</v>
      </c>
      <c r="T33" s="86">
        <f t="shared" si="117"/>
        <v>379110</v>
      </c>
      <c r="U33" s="303">
        <f t="shared" ref="U33:Z33" si="123">SUM(U61,U89,U117)</f>
        <v>2274059.1436424814</v>
      </c>
      <c r="V33" s="303">
        <f t="shared" si="123"/>
        <v>2470093.3322948087</v>
      </c>
      <c r="W33" s="303">
        <f t="shared" si="123"/>
        <v>7384668.9726215387</v>
      </c>
      <c r="X33" s="303">
        <f t="shared" si="123"/>
        <v>1169081.8673793038</v>
      </c>
      <c r="Y33" s="303">
        <f t="shared" si="123"/>
        <v>1911112.7442096896</v>
      </c>
      <c r="Z33" s="303">
        <f t="shared" si="123"/>
        <v>3621948.9596301159</v>
      </c>
      <c r="AA33" s="86">
        <f t="shared" si="119"/>
        <v>772853.15789473639</v>
      </c>
      <c r="AB33" s="86">
        <f>_xlfn.IFNA(SUMIFS(INDEX('Total Indexed RECs'!$J$7:$AH$83,,MATCH($D33,'Total Indexed RECs'!$J$6:$AH$6,0)),'Total Indexed RECs'!$D$7:$D$83,RECs!AB$7,'Total Indexed RECs'!$C$7:$C$83,RECs!AB$5),0)</f>
        <v>53200000</v>
      </c>
      <c r="AC33" s="86">
        <f>_xlfn.IFNA(SUMIFS(INDEX('Total Indexed RECs'!$J$7:$AH$83,,MATCH($D33,'Total Indexed RECs'!$J$6:$AH$6,0)),'Total Indexed RECs'!$D$7:$D$83,RECs!AC$7,'Total Indexed RECs'!$C$7:$C$83,RECs!AC$5),0)</f>
        <v>22384955.942904245</v>
      </c>
      <c r="AD33" s="86">
        <f>_xlfn.IFNA(SUMIFS(INDEX('Total Indexed RECs'!$J$7:$AH$83,,MATCH($D33,'Total Indexed RECs'!$J$6:$AH$6,0)),'Total Indexed RECs'!$D$7:$D$83,RECs!AD$7,'Total Indexed RECs'!$C$7:$C$83,RECs!AD$5),0)</f>
        <v>1572646.6071084102</v>
      </c>
      <c r="AF33" s="41">
        <f t="shared" si="12"/>
        <v>8464766</v>
      </c>
      <c r="AG33" s="41">
        <f>SUMIFS($E33:$AD33,$E$4:$AD$4,AG$4,$E$5:$AD$5,AG$5)</f>
        <v>5943228.7710456345</v>
      </c>
      <c r="AH33" s="41">
        <f t="shared" si="12"/>
        <v>53200000</v>
      </c>
      <c r="AI33" s="41">
        <f t="shared" si="12"/>
        <v>43561420.727685325</v>
      </c>
      <c r="AJ33" s="41">
        <f t="shared" si="13"/>
        <v>14407994.771045635</v>
      </c>
      <c r="AK33" s="41">
        <f t="shared" si="13"/>
        <v>96761420.727685347</v>
      </c>
      <c r="AL33" s="41">
        <f t="shared" si="14"/>
        <v>61664766</v>
      </c>
      <c r="AM33" s="41">
        <f t="shared" si="14"/>
        <v>49504649.498730965</v>
      </c>
      <c r="AN33" s="41">
        <f t="shared" si="6"/>
        <v>111169415.49873097</v>
      </c>
      <c r="AO33" s="97">
        <f>AN33/'RPS Balance'!E30</f>
        <v>0.50440562879284367</v>
      </c>
      <c r="AQ33" s="41">
        <f t="shared" si="15"/>
        <v>0</v>
      </c>
      <c r="AR33" s="41">
        <f t="shared" si="16"/>
        <v>13878995.938119803</v>
      </c>
      <c r="AS33" s="41">
        <f t="shared" si="17"/>
        <v>149888.83292583126</v>
      </c>
      <c r="AT33" s="41">
        <f t="shared" si="18"/>
        <v>0</v>
      </c>
      <c r="AU33" s="41">
        <f t="shared" si="19"/>
        <v>0</v>
      </c>
      <c r="AV33" s="41">
        <f t="shared" si="20"/>
        <v>379110</v>
      </c>
      <c r="AW33" s="41">
        <f t="shared" si="21"/>
        <v>0</v>
      </c>
      <c r="AX33" s="41">
        <f t="shared" si="22"/>
        <v>18830965.019777939</v>
      </c>
      <c r="AY33" s="41">
        <f t="shared" si="23"/>
        <v>77157602.550012663</v>
      </c>
      <c r="AZ33" s="41">
        <f t="shared" si="24"/>
        <v>772853.15789473639</v>
      </c>
      <c r="BA33" s="195">
        <f t="shared" si="25"/>
        <v>0</v>
      </c>
      <c r="BB33" s="193"/>
      <c r="BD33" s="196"/>
    </row>
    <row r="34" spans="2:56" x14ac:dyDescent="0.25">
      <c r="C34" s="190"/>
      <c r="T34" s="300"/>
      <c r="U34" s="193"/>
      <c r="V34" s="193"/>
      <c r="W34" s="193"/>
      <c r="X34" s="193"/>
      <c r="Y34" s="193"/>
      <c r="Z34" s="193"/>
    </row>
    <row r="35" spans="2:56" x14ac:dyDescent="0.25">
      <c r="C35" s="190"/>
      <c r="BC35" s="189"/>
    </row>
    <row r="36" spans="2:56" ht="12" x14ac:dyDescent="0.25">
      <c r="B36" s="19" t="s">
        <v>44</v>
      </c>
      <c r="C36" s="60" t="s">
        <v>258</v>
      </c>
      <c r="D36" s="19" t="s">
        <v>94</v>
      </c>
      <c r="E36" s="86">
        <f>SUMIFS('ABP Under Contract'!$C10:$Z10,'ABP Under Contract'!$C$6:$Z$6,RECs!$B36,'ABP Under Contract'!$C$7:$Z$7,RECs!E$4,'ABP Under Contract'!$C$8:$Z$8,RECs!E$7)</f>
        <v>41218</v>
      </c>
      <c r="F36" s="86">
        <f>SUMIFS('ABP Under Contract'!$C10:$Z10,'ABP Under Contract'!$C$6:$Z$6,RECs!$B36,'ABP Under Contract'!$C$7:$Z$7,RECs!F$4,'ABP Under Contract'!$C$8:$Z$8,RECs!F$7)</f>
        <v>163135</v>
      </c>
      <c r="G36" s="86">
        <f>SUMIFS('ABP Under Contract'!$C10:$Z10,'ABP Under Contract'!$C$6:$Z$6,RECs!$B36,'ABP Under Contract'!$C$7:$Z$7,RECs!G$4,'ABP Under Contract'!$C$8:$Z$8,RECs!G$7)</f>
        <v>111378</v>
      </c>
      <c r="H36" s="86">
        <f>SUMIFS('ABP Under Contract'!$C10:$Z10,'ABP Under Contract'!$C$6:$Z$6,RECs!$B36,'ABP Under Contract'!$C$7:$Z$7,RECs!H$4,'ABP Under Contract'!$C$8:$Z$8,RECs!H$7)</f>
        <v>0</v>
      </c>
      <c r="I36" s="86">
        <f>SUMIFS('ABP Under Contract'!$C10:$Z10,'ABP Under Contract'!$C$6:$Z$6,RECs!$B36,'ABP Under Contract'!$C$7:$Z$7,RECs!I$4,'ABP Under Contract'!$C$8:$Z$8,RECs!I$7)</f>
        <v>0</v>
      </c>
      <c r="J36" s="86">
        <f>SUMIFS('ABP Under Contract'!$C10:$Z10,'ABP Under Contract'!$C$6:$Z$6,RECs!$B36,'ABP Under Contract'!$C$7:$Z$7,RECs!J$4,'ABP Under Contract'!$C$8:$Z$8,RECs!J$7)</f>
        <v>0</v>
      </c>
      <c r="K36" s="302">
        <f>K8*_xlfn.IFNA(INDEX('General Inputs'!$E$9:$AF$11,MATCH(RECs!$B36,'General Inputs'!$B$9:$B$11,0),MATCH(RECs!$D36,'General Inputs'!$E$8:$AB$8,0)),SUMIFS('General Inputs'!$D$9:$D$11,'General Inputs'!$B$9:$B$11,RECs!$B36))</f>
        <v>0</v>
      </c>
      <c r="L36" s="302">
        <f>L8*_xlfn.IFNA(INDEX('General Inputs'!$E$9:$AF$11,MATCH(RECs!$B36,'General Inputs'!$B$9:$B$11,0),MATCH(RECs!$D36,'General Inputs'!$E$8:$AB$8,0)),SUMIFS('General Inputs'!$D$9:$D$11,'General Inputs'!$B$9:$B$11,RECs!$B36))</f>
        <v>0</v>
      </c>
      <c r="M36" s="302">
        <f>M8*_xlfn.IFNA(INDEX('General Inputs'!$E$9:$AF$11,MATCH(RECs!$B36,'General Inputs'!$B$9:$B$11,0),MATCH(RECs!$D36,'General Inputs'!$E$8:$AB$8,0)),SUMIFS('General Inputs'!$D$9:$D$11,'General Inputs'!$B$9:$B$11,RECs!$B36))</f>
        <v>0</v>
      </c>
      <c r="N36" s="37">
        <v>596571</v>
      </c>
      <c r="O36" s="37">
        <v>3429</v>
      </c>
      <c r="P36" s="37">
        <v>3273</v>
      </c>
      <c r="Q36" s="37">
        <v>214109</v>
      </c>
      <c r="R36" s="37">
        <v>2838</v>
      </c>
      <c r="S36" s="302">
        <f>S8*_xlfn.IFNA(INDEX('General Inputs'!$E$9:$AF$11,MATCH(RECs!$B36,'General Inputs'!$B$9:$B$11,0),MATCH(RECs!$D36,'General Inputs'!$E$8:$AB$8,0)),SUMIFS('General Inputs'!$D$9:$D$11,'General Inputs'!$B$9:$B$11,RECs!$B36))</f>
        <v>4929.9091584511889</v>
      </c>
      <c r="T36" s="114">
        <f>T8*SUMIFS('General Inputs'!$D$21:$D$23,'General Inputs'!$B$21:$B$23,RECs!$B36)</f>
        <v>0</v>
      </c>
      <c r="U36" s="86">
        <f>_xlfn.IFNA(SUMIFS(INDEX('ABP RECs'!$I$6:$AD$274,,MATCH(RECs!$D36,'ABP RECs'!$I$5:$AD$5)),'ABP RECs'!$E$6:$E$274,RECs!U$7,'ABP RECs'!$F$6:$F$274,RECs!$C36),0)</f>
        <v>0</v>
      </c>
      <c r="V36" s="86">
        <f>_xlfn.IFNA(SUMIFS(INDEX('ABP RECs'!$I$6:$AD$274,,MATCH(RECs!$D36,'ABP RECs'!$I$5:$AD$5)),'ABP RECs'!$E$6:$E$274,RECs!V$7,'ABP RECs'!$F$6:$F$274,RECs!$C36),0)</f>
        <v>0</v>
      </c>
      <c r="W36" s="86">
        <f>_xlfn.IFNA(SUMIFS(INDEX('ABP RECs'!$I$6:$AD$274,,MATCH(RECs!$D36,'ABP RECs'!$I$5:$AD$5)),'ABP RECs'!$E$6:$E$274,RECs!W$7,'ABP RECs'!$F$6:$F$274,RECs!$C36),0)</f>
        <v>0</v>
      </c>
      <c r="X36" s="86">
        <f>_xlfn.IFNA(SUMIFS(INDEX('ABP RECs'!$I$6:$AD$274,,MATCH(RECs!$D36,'ABP RECs'!$I$5:$AD$5)),'ABP RECs'!$E$6:$E$274,RECs!X$7,'ABP RECs'!$F$6:$F$274,RECs!$C36),0)</f>
        <v>0</v>
      </c>
      <c r="Y36" s="86">
        <f>_xlfn.IFNA(SUMIFS(INDEX('ABP RECs'!$I$6:$AD$274,,MATCH(RECs!$D36,'ABP RECs'!$I$5:$AD$5)),'ABP RECs'!$E$6:$E$274,RECs!Y$7,'ABP RECs'!$F$6:$F$274,RECs!$C36),0)</f>
        <v>0</v>
      </c>
      <c r="Z36" s="86">
        <f>_xlfn.IFNA(SUMIFS(INDEX('ABP RECs'!$I$6:$AD$274,,MATCH(RECs!$D36,'ABP RECs'!$I$5:$AD$5)),'ABP RECs'!$E$6:$E$274,RECs!Z$7,'ABP RECs'!$F$6:$F$274,RECs!$C36),0)</f>
        <v>0</v>
      </c>
      <c r="AA36" s="302">
        <f>AA8*_xlfn.IFNA(INDEX('General Inputs'!$E$9:$AF$11,MATCH(RECs!$B36,'General Inputs'!$B$9:$B$11,0),MATCH(RECs!$D36,'General Inputs'!$E$8:$AB$8,0)),SUMIFS('General Inputs'!$D$9:$D$11,'General Inputs'!$B$9:$B$11,RECs!$B36))</f>
        <v>0</v>
      </c>
      <c r="AB36" s="302">
        <f>AB8*_xlfn.IFNA(INDEX('General Inputs'!$E$9:$AF$11,MATCH(RECs!$B36,'General Inputs'!$B$9:$B$11,0),MATCH(RECs!$D36,'General Inputs'!$E$8:$AB$8,0)),SUMIFS('General Inputs'!$D$9:$D$11,'General Inputs'!$B$9:$B$11,RECs!$B36))</f>
        <v>0</v>
      </c>
      <c r="AC36" s="302">
        <f>AC8*_xlfn.IFNA(INDEX('General Inputs'!$E$9:$AF$11,MATCH(RECs!$B36,'General Inputs'!$B$9:$B$11,0),MATCH(RECs!$D36,'General Inputs'!$E$8:$AB$8,0)),SUMIFS('General Inputs'!$D$9:$D$11,'General Inputs'!$B$9:$B$11,RECs!$B36))</f>
        <v>0</v>
      </c>
      <c r="AD36" s="302">
        <f>AD8*_xlfn.IFNA(INDEX('General Inputs'!$E$9:$AF$11,MATCH(RECs!$B36,'General Inputs'!$B$9:$B$11,0),MATCH(RECs!$D36,'General Inputs'!$E$8:$AB$8,0)),SUMIFS('General Inputs'!$D$9:$D$11,'General Inputs'!$B$9:$B$11,RECs!$B36))</f>
        <v>0</v>
      </c>
    </row>
    <row r="37" spans="2:56" ht="12" x14ac:dyDescent="0.25">
      <c r="B37" s="19" t="s">
        <v>44</v>
      </c>
      <c r="C37" s="60" t="s">
        <v>258</v>
      </c>
      <c r="D37" s="19" t="s">
        <v>95</v>
      </c>
      <c r="E37" s="86">
        <f>SUMIFS('ABP Under Contract'!$C11:$Z11,'ABP Under Contract'!$C$6:$Z$6,RECs!$B37,'ABP Under Contract'!$C$7:$Z$7,RECs!E$4,'ABP Under Contract'!$C$8:$Z$8,RECs!E$7)</f>
        <v>58876</v>
      </c>
      <c r="F37" s="86">
        <f>SUMIFS('ABP Under Contract'!$C11:$Z11,'ABP Under Contract'!$C$6:$Z$6,RECs!$B37,'ABP Under Contract'!$C$7:$Z$7,RECs!F$4,'ABP Under Contract'!$C$8:$Z$8,RECs!F$7)</f>
        <v>223746</v>
      </c>
      <c r="G37" s="86">
        <f>SUMIFS('ABP Under Contract'!$C11:$Z11,'ABP Under Contract'!$C$6:$Z$6,RECs!$B37,'ABP Under Contract'!$C$7:$Z$7,RECs!G$4,'ABP Under Contract'!$C$8:$Z$8,RECs!G$7)</f>
        <v>110825</v>
      </c>
      <c r="H37" s="86">
        <f>SUMIFS('ABP Under Contract'!$C11:$Z11,'ABP Under Contract'!$C$6:$Z$6,RECs!$B37,'ABP Under Contract'!$C$7:$Z$7,RECs!H$4,'ABP Under Contract'!$C$8:$Z$8,RECs!H$7)</f>
        <v>0</v>
      </c>
      <c r="I37" s="86">
        <f>SUMIFS('ABP Under Contract'!$C11:$Z11,'ABP Under Contract'!$C$6:$Z$6,RECs!$B37,'ABP Under Contract'!$C$7:$Z$7,RECs!I$4,'ABP Under Contract'!$C$8:$Z$8,RECs!I$7)</f>
        <v>0</v>
      </c>
      <c r="J37" s="86">
        <f>SUMIFS('ABP Under Contract'!$C11:$Z11,'ABP Under Contract'!$C$6:$Z$6,RECs!$B37,'ABP Under Contract'!$C$7:$Z$7,RECs!J$4,'ABP Under Contract'!$C$8:$Z$8,RECs!J$7)</f>
        <v>0</v>
      </c>
      <c r="K37" s="302">
        <f>K9*_xlfn.IFNA(INDEX('General Inputs'!$E$9:$AF$11,MATCH(RECs!$B37,'General Inputs'!$B$9:$B$11,0),MATCH(RECs!$D37,'General Inputs'!$E$8:$AB$8,0)),SUMIFS('General Inputs'!$D$9:$D$11,'General Inputs'!$B$9:$B$11,RECs!$B37))</f>
        <v>0</v>
      </c>
      <c r="L37" s="302">
        <f>L9*_xlfn.IFNA(INDEX('General Inputs'!$E$9:$AF$11,MATCH(RECs!$B37,'General Inputs'!$B$9:$B$11,0),MATCH(RECs!$D37,'General Inputs'!$E$8:$AB$8,0)),SUMIFS('General Inputs'!$D$9:$D$11,'General Inputs'!$B$9:$B$11,RECs!$B37))</f>
        <v>0</v>
      </c>
      <c r="M37" s="302">
        <f>M9*_xlfn.IFNA(INDEX('General Inputs'!$E$9:$AF$11,MATCH(RECs!$B37,'General Inputs'!$B$9:$B$11,0),MATCH(RECs!$D37,'General Inputs'!$E$8:$AB$8,0)),SUMIFS('General Inputs'!$D$9:$D$11,'General Inputs'!$B$9:$B$11,RECs!$B37))</f>
        <v>0</v>
      </c>
      <c r="N37" s="37">
        <v>596571</v>
      </c>
      <c r="O37" s="37">
        <v>3429</v>
      </c>
      <c r="P37" s="37">
        <v>2838</v>
      </c>
      <c r="Q37" s="37">
        <v>605816</v>
      </c>
      <c r="R37" s="37">
        <v>269620.28230000002</v>
      </c>
      <c r="S37" s="302">
        <f>S9*_xlfn.IFNA(INDEX('General Inputs'!$E$9:$AF$11,MATCH(RECs!$B37,'General Inputs'!$B$9:$B$11,0),MATCH(RECs!$D37,'General Inputs'!$E$8:$AB$8,0)),SUMIFS('General Inputs'!$D$9:$D$11,'General Inputs'!$B$9:$B$11,RECs!$B37))</f>
        <v>8495.4343452483226</v>
      </c>
      <c r="T37" s="114">
        <f>T9*SUMIFS('General Inputs'!$D$21:$D$23,'General Inputs'!$B$21:$B$23,RECs!$B37)</f>
        <v>0</v>
      </c>
      <c r="U37" s="86">
        <f>_xlfn.IFNA(SUMIFS(INDEX('ABP RECs'!$I$6:$AD$274,,MATCH(RECs!$D37,'ABP RECs'!$I$5:$AD$5)),'ABP RECs'!$E$6:$E$274,RECs!U$7,'ABP RECs'!$F$6:$F$274,RECs!$C37),0)</f>
        <v>0</v>
      </c>
      <c r="V37" s="86">
        <f>_xlfn.IFNA(SUMIFS(INDEX('ABP RECs'!$I$6:$AD$274,,MATCH(RECs!$D37,'ABP RECs'!$I$5:$AD$5)),'ABP RECs'!$E$6:$E$274,RECs!V$7,'ABP RECs'!$F$6:$F$274,RECs!$C37),0)</f>
        <v>0</v>
      </c>
      <c r="W37" s="86">
        <f>_xlfn.IFNA(SUMIFS(INDEX('ABP RECs'!$I$6:$AD$274,,MATCH(RECs!$D37,'ABP RECs'!$I$5:$AD$5)),'ABP RECs'!$E$6:$E$274,RECs!W$7,'ABP RECs'!$F$6:$F$274,RECs!$C37),0)</f>
        <v>0</v>
      </c>
      <c r="X37" s="86">
        <f>_xlfn.IFNA(SUMIFS(INDEX('ABP RECs'!$I$6:$AD$274,,MATCH(RECs!$D37,'ABP RECs'!$I$5:$AD$5)),'ABP RECs'!$E$6:$E$274,RECs!X$7,'ABP RECs'!$F$6:$F$274,RECs!$C37),0)</f>
        <v>0</v>
      </c>
      <c r="Y37" s="86">
        <f>_xlfn.IFNA(SUMIFS(INDEX('ABP RECs'!$I$6:$AD$274,,MATCH(RECs!$D37,'ABP RECs'!$I$5:$AD$5)),'ABP RECs'!$E$6:$E$274,RECs!Y$7,'ABP RECs'!$F$6:$F$274,RECs!$C37),0)</f>
        <v>0</v>
      </c>
      <c r="Z37" s="86">
        <f>_xlfn.IFNA(SUMIFS(INDEX('ABP RECs'!$I$6:$AD$274,,MATCH(RECs!$D37,'ABP RECs'!$I$5:$AD$5)),'ABP RECs'!$E$6:$E$274,RECs!Z$7,'ABP RECs'!$F$6:$F$274,RECs!$C37),0)</f>
        <v>0</v>
      </c>
      <c r="AA37" s="302">
        <f>AA9*_xlfn.IFNA(INDEX('General Inputs'!$E$9:$AF$11,MATCH(RECs!$B37,'General Inputs'!$B$9:$B$11,0),MATCH(RECs!$D37,'General Inputs'!$E$8:$AB$8,0)),SUMIFS('General Inputs'!$D$9:$D$11,'General Inputs'!$B$9:$B$11,RECs!$B37))</f>
        <v>0</v>
      </c>
      <c r="AB37" s="302">
        <f>AB9*_xlfn.IFNA(INDEX('General Inputs'!$E$9:$AF$11,MATCH(RECs!$B37,'General Inputs'!$B$9:$B$11,0),MATCH(RECs!$D37,'General Inputs'!$E$8:$AB$8,0)),SUMIFS('General Inputs'!$D$9:$D$11,'General Inputs'!$B$9:$B$11,RECs!$B37))</f>
        <v>0</v>
      </c>
      <c r="AC37" s="302">
        <f>AC9*_xlfn.IFNA(INDEX('General Inputs'!$E$9:$AF$11,MATCH(RECs!$B37,'General Inputs'!$B$9:$B$11,0),MATCH(RECs!$D37,'General Inputs'!$E$8:$AB$8,0)),SUMIFS('General Inputs'!$D$9:$D$11,'General Inputs'!$B$9:$B$11,RECs!$B37))</f>
        <v>0</v>
      </c>
      <c r="AD37" s="302">
        <f>AD9*_xlfn.IFNA(INDEX('General Inputs'!$E$9:$AF$11,MATCH(RECs!$B37,'General Inputs'!$B$9:$B$11,0),MATCH(RECs!$D37,'General Inputs'!$E$8:$AB$8,0)),SUMIFS('General Inputs'!$D$9:$D$11,'General Inputs'!$B$9:$B$11,RECs!$B37))</f>
        <v>0</v>
      </c>
    </row>
    <row r="38" spans="2:56" ht="12" x14ac:dyDescent="0.25">
      <c r="B38" s="19" t="s">
        <v>44</v>
      </c>
      <c r="C38" s="60" t="s">
        <v>258</v>
      </c>
      <c r="D38" s="19" t="s">
        <v>20</v>
      </c>
      <c r="E38" s="86">
        <f>SUMIFS('ABP Under Contract'!$C12:$Z12,'ABP Under Contract'!$C$6:$Z$6,RECs!$B38,'ABP Under Contract'!$C$7:$Z$7,RECs!E$4,'ABP Under Contract'!$C$8:$Z$8,RECs!E$7)</f>
        <v>101124.03691761018</v>
      </c>
      <c r="F38" s="86">
        <f>SUMIFS('ABP Under Contract'!$C12:$Z12,'ABP Under Contract'!$C$6:$Z$6,RECs!$B38,'ABP Under Contract'!$C$7:$Z$7,RECs!F$4,'ABP Under Contract'!$C$8:$Z$8,RECs!F$7)</f>
        <v>251176</v>
      </c>
      <c r="G38" s="86">
        <f>SUMIFS('ABP Under Contract'!$C12:$Z12,'ABP Under Contract'!$C$6:$Z$6,RECs!$B38,'ABP Under Contract'!$C$7:$Z$7,RECs!G$4,'ABP Under Contract'!$C$8:$Z$8,RECs!G$7)</f>
        <v>354170</v>
      </c>
      <c r="H38" s="86">
        <f>SUMIFS('ABP Under Contract'!$C12:$Z12,'ABP Under Contract'!$C$6:$Z$6,RECs!$B38,'ABP Under Contract'!$C$7:$Z$7,RECs!H$4,'ABP Under Contract'!$C$8:$Z$8,RECs!H$7)</f>
        <v>5804</v>
      </c>
      <c r="I38" s="86">
        <f>SUMIFS('ABP Under Contract'!$C12:$Z12,'ABP Under Contract'!$C$6:$Z$6,RECs!$B38,'ABP Under Contract'!$C$7:$Z$7,RECs!I$4,'ABP Under Contract'!$C$8:$Z$8,RECs!I$7)</f>
        <v>7024</v>
      </c>
      <c r="J38" s="86">
        <f>SUMIFS('ABP Under Contract'!$C12:$Z12,'ABP Under Contract'!$C$6:$Z$6,RECs!$B38,'ABP Under Contract'!$C$7:$Z$7,RECs!J$4,'ABP Under Contract'!$C$8:$Z$8,RECs!J$7)</f>
        <v>155379</v>
      </c>
      <c r="K38" s="302">
        <f>K10*_xlfn.IFNA(INDEX('General Inputs'!$E$9:$AF$11,MATCH(RECs!$B38,'General Inputs'!$B$9:$B$11,0),MATCH(RECs!$D38,'General Inputs'!$E$8:$AB$8,0)),SUMIFS('General Inputs'!$D$9:$D$11,'General Inputs'!$B$9:$B$11,RECs!$B38))</f>
        <v>0</v>
      </c>
      <c r="L38" s="302">
        <f>L10*_xlfn.IFNA(INDEX('General Inputs'!$E$9:$AF$11,MATCH(RECs!$B38,'General Inputs'!$B$9:$B$11,0),MATCH(RECs!$D38,'General Inputs'!$E$8:$AB$8,0)),SUMIFS('General Inputs'!$D$9:$D$11,'General Inputs'!$B$9:$B$11,RECs!$B38))</f>
        <v>264292.01444967597</v>
      </c>
      <c r="M38" s="302">
        <f>M10*_xlfn.IFNA(INDEX('General Inputs'!$E$9:$AF$11,MATCH(RECs!$B38,'General Inputs'!$B$9:$B$11,0),MATCH(RECs!$D38,'General Inputs'!$E$8:$AB$8,0)),SUMIFS('General Inputs'!$D$9:$D$11,'General Inputs'!$B$9:$B$11,RECs!$B38))</f>
        <v>11519.372832360001</v>
      </c>
      <c r="N38" s="37">
        <v>596571</v>
      </c>
      <c r="O38" s="37">
        <v>3429</v>
      </c>
      <c r="P38" s="37">
        <v>327</v>
      </c>
      <c r="Q38" s="37">
        <v>605816</v>
      </c>
      <c r="R38" s="37">
        <v>585317.28229999996</v>
      </c>
      <c r="S38" s="302">
        <f>S10*_xlfn.IFNA(INDEX('General Inputs'!$E$9:$AF$11,MATCH(RECs!$B38,'General Inputs'!$B$9:$B$11,0),MATCH(RECs!$D38,'General Inputs'!$E$8:$AB$8,0)),SUMIFS('General Inputs'!$D$9:$D$11,'General Inputs'!$B$9:$B$11,RECs!$B38))</f>
        <v>12235.007351880295</v>
      </c>
      <c r="T38" s="114">
        <f>T10*SUMIFS('General Inputs'!$D$21:$D$23,'General Inputs'!$B$21:$B$23,RECs!$B38)</f>
        <v>0</v>
      </c>
      <c r="U38" s="86">
        <f>_xlfn.IFNA(SUMIFS(INDEX('ABP RECs'!$I$6:$AD$274,,MATCH(RECs!$D38,'ABP RECs'!$I$5:$AD$5)),'ABP RECs'!$E$6:$E$274,RECs!U$7,'ABP RECs'!$F$6:$F$274,RECs!$C38),0)</f>
        <v>0</v>
      </c>
      <c r="V38" s="86">
        <f>_xlfn.IFNA(SUMIFS(INDEX('ABP RECs'!$I$6:$AD$274,,MATCH(RECs!$D38,'ABP RECs'!$I$5:$AD$5)),'ABP RECs'!$E$6:$E$274,RECs!V$7,'ABP RECs'!$F$6:$F$274,RECs!$C38),0)</f>
        <v>0</v>
      </c>
      <c r="W38" s="86">
        <f>_xlfn.IFNA(SUMIFS(INDEX('ABP RECs'!$I$6:$AD$274,,MATCH(RECs!$D38,'ABP RECs'!$I$5:$AD$5)),'ABP RECs'!$E$6:$E$274,RECs!W$7,'ABP RECs'!$F$6:$F$274,RECs!$C38),0)</f>
        <v>0</v>
      </c>
      <c r="X38" s="86">
        <f>_xlfn.IFNA(SUMIFS(INDEX('ABP RECs'!$I$6:$AD$274,,MATCH(RECs!$D38,'ABP RECs'!$I$5:$AD$5)),'ABP RECs'!$E$6:$E$274,RECs!X$7,'ABP RECs'!$F$6:$F$274,RECs!$C38),0)</f>
        <v>0</v>
      </c>
      <c r="Y38" s="86">
        <f>_xlfn.IFNA(SUMIFS(INDEX('ABP RECs'!$I$6:$AD$274,,MATCH(RECs!$D38,'ABP RECs'!$I$5:$AD$5)),'ABP RECs'!$E$6:$E$274,RECs!Y$7,'ABP RECs'!$F$6:$F$274,RECs!$C38),0)</f>
        <v>0</v>
      </c>
      <c r="Z38" s="86">
        <f>_xlfn.IFNA(SUMIFS(INDEX('ABP RECs'!$I$6:$AD$274,,MATCH(RECs!$D38,'ABP RECs'!$I$5:$AD$5)),'ABP RECs'!$E$6:$E$274,RECs!Z$7,'ABP RECs'!$F$6:$F$274,RECs!$C38),0)</f>
        <v>0</v>
      </c>
      <c r="AA38" s="302">
        <f>AA10*_xlfn.IFNA(INDEX('General Inputs'!$E$9:$AF$11,MATCH(RECs!$B38,'General Inputs'!$B$9:$B$11,0),MATCH(RECs!$D38,'General Inputs'!$E$8:$AB$8,0)),SUMIFS('General Inputs'!$D$9:$D$11,'General Inputs'!$B$9:$B$11,RECs!$B38))</f>
        <v>0</v>
      </c>
      <c r="AB38" s="302">
        <f>AB10*_xlfn.IFNA(INDEX('General Inputs'!$E$9:$AF$11,MATCH(RECs!$B38,'General Inputs'!$B$9:$B$11,0),MATCH(RECs!$D38,'General Inputs'!$E$8:$AB$8,0)),SUMIFS('General Inputs'!$D$9:$D$11,'General Inputs'!$B$9:$B$11,RECs!$B38))</f>
        <v>0</v>
      </c>
      <c r="AC38" s="302">
        <f>AC10*_xlfn.IFNA(INDEX('General Inputs'!$E$9:$AF$11,MATCH(RECs!$B38,'General Inputs'!$B$9:$B$11,0),MATCH(RECs!$D38,'General Inputs'!$E$8:$AB$8,0)),SUMIFS('General Inputs'!$D$9:$D$11,'General Inputs'!$B$9:$B$11,RECs!$B38))</f>
        <v>0</v>
      </c>
      <c r="AD38" s="302">
        <f>AD10*_xlfn.IFNA(INDEX('General Inputs'!$E$9:$AF$11,MATCH(RECs!$B38,'General Inputs'!$B$9:$B$11,0),MATCH(RECs!$D38,'General Inputs'!$E$8:$AB$8,0)),SUMIFS('General Inputs'!$D$9:$D$11,'General Inputs'!$B$9:$B$11,RECs!$B38))</f>
        <v>0</v>
      </c>
      <c r="AI38" s="193"/>
    </row>
    <row r="39" spans="2:56" ht="12" x14ac:dyDescent="0.25">
      <c r="B39" s="19" t="s">
        <v>44</v>
      </c>
      <c r="C39" s="60" t="s">
        <v>258</v>
      </c>
      <c r="D39" s="19" t="s">
        <v>21</v>
      </c>
      <c r="E39" s="86">
        <f>SUMIFS('ABP Under Contract'!$C13:$Z13,'ABP Under Contract'!$C$6:$Z$6,RECs!$B39,'ABP Under Contract'!$C$7:$Z$7,RECs!E$4,'ABP Under Contract'!$C$8:$Z$8,RECs!E$7)</f>
        <v>112993.89673302213</v>
      </c>
      <c r="F39" s="86">
        <f>SUMIFS('ABP Under Contract'!$C13:$Z13,'ABP Under Contract'!$C$6:$Z$6,RECs!$B39,'ABP Under Contract'!$C$7:$Z$7,RECs!F$4,'ABP Under Contract'!$C$8:$Z$8,RECs!F$7)</f>
        <v>284536</v>
      </c>
      <c r="G39" s="86">
        <f>SUMIFS('ABP Under Contract'!$C13:$Z13,'ABP Under Contract'!$C$6:$Z$6,RECs!$B39,'ABP Under Contract'!$C$7:$Z$7,RECs!G$4,'ABP Under Contract'!$C$8:$Z$8,RECs!G$7)</f>
        <v>539230</v>
      </c>
      <c r="H39" s="86">
        <f>SUMIFS('ABP Under Contract'!$C13:$Z13,'ABP Under Contract'!$C$6:$Z$6,RECs!$B39,'ABP Under Contract'!$C$7:$Z$7,RECs!H$4,'ABP Under Contract'!$C$8:$Z$8,RECs!H$7)</f>
        <v>12119</v>
      </c>
      <c r="I39" s="86">
        <f>SUMIFS('ABP Under Contract'!$C13:$Z13,'ABP Under Contract'!$C$6:$Z$6,RECs!$B39,'ABP Under Contract'!$C$7:$Z$7,RECs!I$4,'ABP Under Contract'!$C$8:$Z$8,RECs!I$7)</f>
        <v>37578</v>
      </c>
      <c r="J39" s="86">
        <f>SUMIFS('ABP Under Contract'!$C13:$Z13,'ABP Under Contract'!$C$6:$Z$6,RECs!$B39,'ABP Under Contract'!$C$7:$Z$7,RECs!J$4,'ABP Under Contract'!$C$8:$Z$8,RECs!J$7)</f>
        <v>276498</v>
      </c>
      <c r="K39" s="302">
        <f>K11*_xlfn.IFNA(INDEX('General Inputs'!$E$9:$AF$11,MATCH(RECs!$B39,'General Inputs'!$B$9:$B$11,0),MATCH(RECs!$D39,'General Inputs'!$E$8:$AB$8,0)),SUMIFS('General Inputs'!$D$9:$D$11,'General Inputs'!$B$9:$B$11,RECs!$B39))</f>
        <v>99646.775879999987</v>
      </c>
      <c r="L39" s="302">
        <f>L11*_xlfn.IFNA(INDEX('General Inputs'!$E$9:$AF$11,MATCH(RECs!$B39,'General Inputs'!$B$9:$B$11,0),MATCH(RECs!$D39,'General Inputs'!$E$8:$AB$8,0)),SUMIFS('General Inputs'!$D$9:$D$11,'General Inputs'!$B$9:$B$11,RECs!$B39))</f>
        <v>870231.75212674204</v>
      </c>
      <c r="M39" s="302">
        <f>M11*_xlfn.IFNA(INDEX('General Inputs'!$E$9:$AF$11,MATCH(RECs!$B39,'General Inputs'!$B$9:$B$11,0),MATCH(RECs!$D39,'General Inputs'!$E$8:$AB$8,0)),SUMIFS('General Inputs'!$D$9:$D$11,'General Inputs'!$B$9:$B$11,RECs!$B39))</f>
        <v>40169.150325598202</v>
      </c>
      <c r="N39" s="37">
        <v>596571</v>
      </c>
      <c r="O39" s="37">
        <v>3429</v>
      </c>
      <c r="P39" s="37">
        <v>0</v>
      </c>
      <c r="Q39" s="37">
        <v>605816</v>
      </c>
      <c r="R39" s="37">
        <v>585317.28229999996</v>
      </c>
      <c r="S39" s="302">
        <f>S11*_xlfn.IFNA(INDEX('General Inputs'!$E$9:$AF$11,MATCH(RECs!$B39,'General Inputs'!$B$9:$B$11,0),MATCH(RECs!$D39,'General Inputs'!$E$8:$AB$8,0)),SUMIFS('General Inputs'!$D$9:$D$11,'General Inputs'!$B$9:$B$11,RECs!$B39))</f>
        <v>19833.107459120893</v>
      </c>
      <c r="T39" s="114">
        <f>T11*SUMIFS('General Inputs'!$D$21:$D$23,'General Inputs'!$B$21:$B$23,RECs!$B39)</f>
        <v>0</v>
      </c>
      <c r="U39" s="86">
        <f>_xlfn.IFNA(SUMIFS(INDEX('ABP RECs'!$I$6:$AD$274,,MATCH(RECs!$D39,'ABP RECs'!$I$5:$AD$5)),'ABP RECs'!$E$6:$E$274,RECs!U$7,'ABP RECs'!$F$6:$F$274,RECs!$C39),0)</f>
        <v>0</v>
      </c>
      <c r="V39" s="86">
        <f>_xlfn.IFNA(SUMIFS(INDEX('ABP RECs'!$I$6:$AD$274,,MATCH(RECs!$D39,'ABP RECs'!$I$5:$AD$5)),'ABP RECs'!$E$6:$E$274,RECs!V$7,'ABP RECs'!$F$6:$F$274,RECs!$C39),0)</f>
        <v>0</v>
      </c>
      <c r="W39" s="86">
        <f>_xlfn.IFNA(SUMIFS(INDEX('ABP RECs'!$I$6:$AD$274,,MATCH(RECs!$D39,'ABP RECs'!$I$5:$AD$5)),'ABP RECs'!$E$6:$E$274,RECs!W$7,'ABP RECs'!$F$6:$F$274,RECs!$C39),0)</f>
        <v>0</v>
      </c>
      <c r="X39" s="86">
        <f>_xlfn.IFNA(SUMIFS(INDEX('ABP RECs'!$I$6:$AD$274,,MATCH(RECs!$D39,'ABP RECs'!$I$5:$AD$5)),'ABP RECs'!$E$6:$E$274,RECs!X$7,'ABP RECs'!$F$6:$F$274,RECs!$C39),0)</f>
        <v>0</v>
      </c>
      <c r="Y39" s="86">
        <f>_xlfn.IFNA(SUMIFS(INDEX('ABP RECs'!$I$6:$AD$274,,MATCH(RECs!$D39,'ABP RECs'!$I$5:$AD$5)),'ABP RECs'!$E$6:$E$274,RECs!Y$7,'ABP RECs'!$F$6:$F$274,RECs!$C39),0)</f>
        <v>0</v>
      </c>
      <c r="Z39" s="86">
        <f>_xlfn.IFNA(SUMIFS(INDEX('ABP RECs'!$I$6:$AD$274,,MATCH(RECs!$D39,'ABP RECs'!$I$5:$AD$5)),'ABP RECs'!$E$6:$E$274,RECs!Z$7,'ABP RECs'!$F$6:$F$274,RECs!$C39),0)</f>
        <v>0</v>
      </c>
      <c r="AA39" s="302">
        <f>AA11*_xlfn.IFNA(INDEX('General Inputs'!$E$9:$AF$11,MATCH(RECs!$B39,'General Inputs'!$B$9:$B$11,0),MATCH(RECs!$D39,'General Inputs'!$E$8:$AB$8,0)),SUMIFS('General Inputs'!$D$9:$D$11,'General Inputs'!$B$9:$B$11,RECs!$B39))</f>
        <v>12839.46</v>
      </c>
      <c r="AB39" s="302">
        <f>AB11*_xlfn.IFNA(INDEX('General Inputs'!$E$9:$AF$11,MATCH(RECs!$B39,'General Inputs'!$B$9:$B$11,0),MATCH(RECs!$D39,'General Inputs'!$E$8:$AB$8,0)),SUMIFS('General Inputs'!$D$9:$D$11,'General Inputs'!$B$9:$B$11,RECs!$B39))</f>
        <v>0</v>
      </c>
      <c r="AC39" s="302">
        <f>AC11*_xlfn.IFNA(INDEX('General Inputs'!$E$9:$AF$11,MATCH(RECs!$B39,'General Inputs'!$B$9:$B$11,0),MATCH(RECs!$D39,'General Inputs'!$E$8:$AB$8,0)),SUMIFS('General Inputs'!$D$9:$D$11,'General Inputs'!$B$9:$B$11,RECs!$B39))</f>
        <v>0</v>
      </c>
      <c r="AD39" s="302">
        <f>AD11*_xlfn.IFNA(INDEX('General Inputs'!$E$9:$AF$11,MATCH(RECs!$B39,'General Inputs'!$B$9:$B$11,0),MATCH(RECs!$D39,'General Inputs'!$E$8:$AB$8,0)),SUMIFS('General Inputs'!$D$9:$D$11,'General Inputs'!$B$9:$B$11,RECs!$B39))</f>
        <v>0</v>
      </c>
      <c r="AI39" s="193"/>
    </row>
    <row r="40" spans="2:56" ht="12" x14ac:dyDescent="0.25">
      <c r="B40" s="19" t="s">
        <v>44</v>
      </c>
      <c r="C40" s="60" t="s">
        <v>258</v>
      </c>
      <c r="D40" s="19" t="s">
        <v>22</v>
      </c>
      <c r="E40" s="86">
        <f>SUMIFS('ABP Under Contract'!$C14:$Z14,'ABP Under Contract'!$C$6:$Z$6,RECs!$B40,'ABP Under Contract'!$C$7:$Z$7,RECs!E$4,'ABP Under Contract'!$C$8:$Z$8,RECs!E$7)</f>
        <v>133888.034933666</v>
      </c>
      <c r="F40" s="86">
        <f>SUMIFS('ABP Under Contract'!$C14:$Z14,'ABP Under Contract'!$C$6:$Z$6,RECs!$B40,'ABP Under Contract'!$C$7:$Z$7,RECs!F$4,'ABP Under Contract'!$C$8:$Z$8,RECs!F$7)</f>
        <v>306915.78587854613</v>
      </c>
      <c r="G40" s="86">
        <f>SUMIFS('ABP Under Contract'!$C14:$Z14,'ABP Under Contract'!$C$6:$Z$6,RECs!$B40,'ABP Under Contract'!$C$7:$Z$7,RECs!G$4,'ABP Under Contract'!$C$8:$Z$8,RECs!G$7)</f>
        <v>689597</v>
      </c>
      <c r="H40" s="86">
        <f>SUMIFS('ABP Under Contract'!$C14:$Z14,'ABP Under Contract'!$C$6:$Z$6,RECs!$B40,'ABP Under Contract'!$C$7:$Z$7,RECs!H$4,'ABP Under Contract'!$C$8:$Z$8,RECs!H$7)</f>
        <v>16678</v>
      </c>
      <c r="I40" s="86">
        <f>SUMIFS('ABP Under Contract'!$C14:$Z14,'ABP Under Contract'!$C$6:$Z$6,RECs!$B40,'ABP Under Contract'!$C$7:$Z$7,RECs!I$4,'ABP Under Contract'!$C$8:$Z$8,RECs!I$7)</f>
        <v>55693</v>
      </c>
      <c r="J40" s="86">
        <f>SUMIFS('ABP Under Contract'!$C14:$Z14,'ABP Under Contract'!$C$6:$Z$6,RECs!$B40,'ABP Under Contract'!$C$7:$Z$7,RECs!J$4,'ABP Under Contract'!$C$8:$Z$8,RECs!J$7)</f>
        <v>363180</v>
      </c>
      <c r="K40" s="302">
        <f>K12*_xlfn.IFNA(INDEX('General Inputs'!$E$9:$AF$11,MATCH(RECs!$B40,'General Inputs'!$B$9:$B$11,0),MATCH(RECs!$D40,'General Inputs'!$E$8:$AB$8,0)),SUMIFS('General Inputs'!$D$9:$D$11,'General Inputs'!$B$9:$B$11,RECs!$B40))</f>
        <v>872591.11379999993</v>
      </c>
      <c r="L40" s="302">
        <f>L12*_xlfn.IFNA(INDEX('General Inputs'!$E$9:$AF$11,MATCH(RECs!$B40,'General Inputs'!$B$9:$B$11,0),MATCH(RECs!$D40,'General Inputs'!$E$8:$AB$8,0)),SUMIFS('General Inputs'!$D$9:$D$11,'General Inputs'!$B$9:$B$11,RECs!$B40))</f>
        <v>1348122.1524383978</v>
      </c>
      <c r="M40" s="302">
        <f>M12*_xlfn.IFNA(INDEX('General Inputs'!$E$9:$AF$11,MATCH(RECs!$B40,'General Inputs'!$B$9:$B$11,0),MATCH(RECs!$D40,'General Inputs'!$E$8:$AB$8,0)),SUMIFS('General Inputs'!$D$9:$D$11,'General Inputs'!$B$9:$B$11,RECs!$B40))</f>
        <v>39634.723292658789</v>
      </c>
      <c r="N40" s="37">
        <v>596571</v>
      </c>
      <c r="O40" s="37">
        <v>3429</v>
      </c>
      <c r="P40" s="37">
        <v>0</v>
      </c>
      <c r="Q40" s="37">
        <v>605816</v>
      </c>
      <c r="R40" s="37">
        <v>585317.28229999996</v>
      </c>
      <c r="S40" s="302">
        <f>S12*_xlfn.IFNA(INDEX('General Inputs'!$E$9:$AF$11,MATCH(RECs!$B40,'General Inputs'!$B$9:$B$11,0),MATCH(RECs!$D40,'General Inputs'!$E$8:$AB$8,0)),SUMIFS('General Inputs'!$D$9:$D$11,'General Inputs'!$B$9:$B$11,RECs!$B40))</f>
        <v>30423.082853257456</v>
      </c>
      <c r="T40" s="114">
        <f>T12*SUMIFS('General Inputs'!$D$21:$D$23,'General Inputs'!$B$21:$B$23,RECs!$B40)</f>
        <v>108781.82339999999</v>
      </c>
      <c r="U40" s="86">
        <f>_xlfn.IFNA(SUMIFS(INDEX('ABP RECs'!$I$6:$AD$274,,MATCH(RECs!$D40,'ABP RECs'!$I$5:$AD$5)),'ABP RECs'!$E$6:$E$274,RECs!U$7,'ABP RECs'!$F$6:$F$274,RECs!$C40),0)</f>
        <v>0</v>
      </c>
      <c r="V40" s="86">
        <f>_xlfn.IFNA(SUMIFS(INDEX('ABP RECs'!$I$6:$AD$274,,MATCH(RECs!$D40,'ABP RECs'!$I$5:$AD$5)),'ABP RECs'!$E$6:$E$274,RECs!V$7,'ABP RECs'!$F$6:$F$274,RECs!$C40),0)</f>
        <v>0</v>
      </c>
      <c r="W40" s="86">
        <f>_xlfn.IFNA(SUMIFS(INDEX('ABP RECs'!$I$6:$AD$274,,MATCH(RECs!$D40,'ABP RECs'!$I$5:$AD$5)),'ABP RECs'!$E$6:$E$274,RECs!W$7,'ABP RECs'!$F$6:$F$274,RECs!$C40),0)</f>
        <v>0</v>
      </c>
      <c r="X40" s="86">
        <f>_xlfn.IFNA(SUMIFS(INDEX('ABP RECs'!$I$6:$AD$274,,MATCH(RECs!$D40,'ABP RECs'!$I$5:$AD$5)),'ABP RECs'!$E$6:$E$274,RECs!X$7,'ABP RECs'!$F$6:$F$274,RECs!$C40),0)</f>
        <v>0</v>
      </c>
      <c r="Y40" s="86">
        <f>_xlfn.IFNA(SUMIFS(INDEX('ABP RECs'!$I$6:$AD$274,,MATCH(RECs!$D40,'ABP RECs'!$I$5:$AD$5)),'ABP RECs'!$E$6:$E$274,RECs!Y$7,'ABP RECs'!$F$6:$F$274,RECs!$C40),0)</f>
        <v>0</v>
      </c>
      <c r="Z40" s="86">
        <f>_xlfn.IFNA(SUMIFS(INDEX('ABP RECs'!$I$6:$AD$274,,MATCH(RECs!$D40,'ABP RECs'!$I$5:$AD$5)),'ABP RECs'!$E$6:$E$274,RECs!Z$7,'ABP RECs'!$F$6:$F$274,RECs!$C40),0)</f>
        <v>0</v>
      </c>
      <c r="AA40" s="302">
        <f>AA12*_xlfn.IFNA(INDEX('General Inputs'!$E$9:$AF$11,MATCH(RECs!$B40,'General Inputs'!$B$9:$B$11,0),MATCH(RECs!$D40,'General Inputs'!$E$8:$AB$8,0)),SUMIFS('General Inputs'!$D$9:$D$11,'General Inputs'!$B$9:$B$11,RECs!$B40))</f>
        <v>25337.276999999998</v>
      </c>
      <c r="AB40" s="302">
        <f>AB12*_xlfn.IFNA(INDEX('General Inputs'!$E$9:$AF$11,MATCH(RECs!$B40,'General Inputs'!$B$9:$B$11,0),MATCH(RECs!$D40,'General Inputs'!$E$8:$AB$8,0)),SUMIFS('General Inputs'!$D$9:$D$11,'General Inputs'!$B$9:$B$11,RECs!$B40))</f>
        <v>0</v>
      </c>
      <c r="AC40" s="302">
        <f>AC12*_xlfn.IFNA(INDEX('General Inputs'!$E$9:$AF$11,MATCH(RECs!$B40,'General Inputs'!$B$9:$B$11,0),MATCH(RECs!$D40,'General Inputs'!$E$8:$AB$8,0)),SUMIFS('General Inputs'!$D$9:$D$11,'General Inputs'!$B$9:$B$11,RECs!$B40))</f>
        <v>0</v>
      </c>
      <c r="AD40" s="302">
        <f>AD12*_xlfn.IFNA(INDEX('General Inputs'!$E$9:$AF$11,MATCH(RECs!$B40,'General Inputs'!$B$9:$B$11,0),MATCH(RECs!$D40,'General Inputs'!$E$8:$AB$8,0)),SUMIFS('General Inputs'!$D$9:$D$11,'General Inputs'!$B$9:$B$11,RECs!$B40))</f>
        <v>0</v>
      </c>
    </row>
    <row r="41" spans="2:56" ht="12" x14ac:dyDescent="0.25">
      <c r="B41" s="19" t="s">
        <v>44</v>
      </c>
      <c r="C41" s="60" t="s">
        <v>258</v>
      </c>
      <c r="D41" s="19" t="s">
        <v>23</v>
      </c>
      <c r="E41" s="86">
        <f>SUMIFS('ABP Under Contract'!$C15:$Z15,'ABP Under Contract'!$C$6:$Z$6,RECs!$B41,'ABP Under Contract'!$C$7:$Z$7,RECs!E$4,'ABP Under Contract'!$C$8:$Z$8,RECs!E$7)</f>
        <v>133231.46475899767</v>
      </c>
      <c r="F41" s="86">
        <f>SUMIFS('ABP Under Contract'!$C15:$Z15,'ABP Under Contract'!$C$6:$Z$6,RECs!$B41,'ABP Under Contract'!$C$7:$Z$7,RECs!F$4,'ABP Under Contract'!$C$8:$Z$8,RECs!F$7)</f>
        <v>305367.34694915341</v>
      </c>
      <c r="G41" s="86">
        <f>SUMIFS('ABP Under Contract'!$C15:$Z15,'ABP Under Contract'!$C$6:$Z$6,RECs!$B41,'ABP Under Contract'!$C$7:$Z$7,RECs!G$4,'ABP Under Contract'!$C$8:$Z$8,RECs!G$7)</f>
        <v>702104</v>
      </c>
      <c r="H41" s="86">
        <f>SUMIFS('ABP Under Contract'!$C15:$Z15,'ABP Under Contract'!$C$6:$Z$6,RECs!$B41,'ABP Under Contract'!$C$7:$Z$7,RECs!H$4,'ABP Under Contract'!$C$8:$Z$8,RECs!H$7)</f>
        <v>16593</v>
      </c>
      <c r="I41" s="86">
        <f>SUMIFS('ABP Under Contract'!$C15:$Z15,'ABP Under Contract'!$C$6:$Z$6,RECs!$B41,'ABP Under Contract'!$C$7:$Z$7,RECs!I$4,'ABP Under Contract'!$C$8:$Z$8,RECs!I$7)</f>
        <v>58761</v>
      </c>
      <c r="J41" s="86">
        <f>SUMIFS('ABP Under Contract'!$C15:$Z15,'ABP Under Contract'!$C$6:$Z$6,RECs!$B41,'ABP Under Contract'!$C$7:$Z$7,RECs!J$4,'ABP Under Contract'!$C$8:$Z$8,RECs!J$7)</f>
        <v>408889</v>
      </c>
      <c r="K41" s="302">
        <f>K13*_xlfn.IFNA(INDEX('General Inputs'!$E$9:$AF$11,MATCH(RECs!$B41,'General Inputs'!$B$9:$B$11,0),MATCH(RECs!$D41,'General Inputs'!$E$8:$AB$8,0)),SUMIFS('General Inputs'!$D$9:$D$11,'General Inputs'!$B$9:$B$11,RECs!$B41))</f>
        <v>2293105.1094</v>
      </c>
      <c r="L41" s="302">
        <f>L13*_xlfn.IFNA(INDEX('General Inputs'!$E$9:$AF$11,MATCH(RECs!$B41,'General Inputs'!$B$9:$B$11,0),MATCH(RECs!$D41,'General Inputs'!$E$8:$AB$8,0)),SUMIFS('General Inputs'!$D$9:$D$11,'General Inputs'!$B$9:$B$11,RECs!$B41))</f>
        <v>1521800.9416762062</v>
      </c>
      <c r="M41" s="302">
        <f>M13*_xlfn.IFNA(INDEX('General Inputs'!$E$9:$AF$11,MATCH(RECs!$B41,'General Inputs'!$B$9:$B$11,0),MATCH(RECs!$D41,'General Inputs'!$E$8:$AB$8,0)),SUMIFS('General Inputs'!$D$9:$D$11,'General Inputs'!$B$9:$B$11,RECs!$B41))</f>
        <v>99576.349676195474</v>
      </c>
      <c r="N41" s="37">
        <v>596571</v>
      </c>
      <c r="O41" s="37">
        <v>3429</v>
      </c>
      <c r="P41" s="37">
        <v>0</v>
      </c>
      <c r="Q41" s="37">
        <v>605816</v>
      </c>
      <c r="R41" s="37">
        <v>750397.28229999996</v>
      </c>
      <c r="S41" s="302">
        <f>S13*_xlfn.IFNA(INDEX('General Inputs'!$E$9:$AF$11,MATCH(RECs!$B41,'General Inputs'!$B$9:$B$11,0),MATCH(RECs!$D41,'General Inputs'!$E$8:$AB$8,0)),SUMIFS('General Inputs'!$D$9:$D$11,'General Inputs'!$B$9:$B$11,RECs!$B41))</f>
        <v>36764.151478991167</v>
      </c>
      <c r="T41" s="114">
        <f>T13*SUMIFS('General Inputs'!$D$21:$D$23,'General Inputs'!$B$21:$B$23,RECs!$B41)</f>
        <v>108781.82339999999</v>
      </c>
      <c r="U41" s="86">
        <f>_xlfn.IFNA(SUMIFS(INDEX('ABP RECs'!$I$6:$AD$274,,MATCH(RECs!$D41,'ABP RECs'!$I$5:$AD$5)),'ABP RECs'!$E$6:$E$274,RECs!U$7,'ABP RECs'!$F$6:$F$274,RECs!$C41),0)</f>
        <v>38178.964888212548</v>
      </c>
      <c r="V41" s="86">
        <f>_xlfn.IFNA(SUMIFS(INDEX('ABP RECs'!$I$6:$AD$274,,MATCH(RECs!$D41,'ABP RECs'!$I$5:$AD$5)),'ABP RECs'!$E$6:$E$274,RECs!V$7,'ABP RECs'!$F$6:$F$274,RECs!$C41),0)</f>
        <v>67302.772630507679</v>
      </c>
      <c r="W41" s="86">
        <f>_xlfn.IFNA(SUMIFS(INDEX('ABP RECs'!$I$6:$AD$274,,MATCH(RECs!$D41,'ABP RECs'!$I$5:$AD$5)),'ABP RECs'!$E$6:$E$274,RECs!W$7,'ABP RECs'!$F$6:$F$274,RECs!$C41),0)</f>
        <v>91562.498923794003</v>
      </c>
      <c r="X41" s="86">
        <f>_xlfn.IFNA(SUMIFS(INDEX('ABP RECs'!$I$6:$AD$274,,MATCH(RECs!$D41,'ABP RECs'!$I$5:$AD$5)),'ABP RECs'!$E$6:$E$274,RECs!X$7,'ABP RECs'!$F$6:$F$274,RECs!$C41),0)</f>
        <v>71772.574693704009</v>
      </c>
      <c r="Y41" s="86">
        <f>_xlfn.IFNA(SUMIFS(INDEX('ABP RECs'!$I$6:$AD$274,,MATCH(RECs!$D41,'ABP RECs'!$I$5:$AD$5)),'ABP RECs'!$E$6:$E$274,RECs!Y$7,'ABP RECs'!$F$6:$F$274,RECs!$C41),0)</f>
        <v>51330.495166079163</v>
      </c>
      <c r="Z41" s="86">
        <f>_xlfn.IFNA(SUMIFS(INDEX('ABP RECs'!$I$6:$AD$274,,MATCH(RECs!$D41,'ABP RECs'!$I$5:$AD$5)),'ABP RECs'!$E$6:$E$274,RECs!Z$7,'ABP RECs'!$F$6:$F$274,RECs!$C41),0)</f>
        <v>79683.887243964404</v>
      </c>
      <c r="AA41" s="302">
        <f>AA13*_xlfn.IFNA(INDEX('General Inputs'!$E$9:$AF$11,MATCH(RECs!$B41,'General Inputs'!$B$9:$B$11,0),MATCH(RECs!$D41,'General Inputs'!$E$8:$AB$8,0)),SUMIFS('General Inputs'!$D$9:$D$11,'General Inputs'!$B$9:$B$11,RECs!$B41))</f>
        <v>38005.915499999996</v>
      </c>
      <c r="AB41" s="302">
        <f>AB13*_xlfn.IFNA(INDEX('General Inputs'!$E$9:$AF$11,MATCH(RECs!$B41,'General Inputs'!$B$9:$B$11,0),MATCH(RECs!$D41,'General Inputs'!$E$8:$AB$8,0)),SUMIFS('General Inputs'!$D$9:$D$11,'General Inputs'!$B$9:$B$11,RECs!$B41))</f>
        <v>0</v>
      </c>
      <c r="AC41" s="302">
        <f>AC13*_xlfn.IFNA(INDEX('General Inputs'!$E$9:$AF$11,MATCH(RECs!$B41,'General Inputs'!$B$9:$B$11,0),MATCH(RECs!$D41,'General Inputs'!$E$8:$AB$8,0)),SUMIFS('General Inputs'!$D$9:$D$11,'General Inputs'!$B$9:$B$11,RECs!$B41))</f>
        <v>0</v>
      </c>
      <c r="AD41" s="302">
        <f>AD13*_xlfn.IFNA(INDEX('General Inputs'!$E$9:$AF$11,MATCH(RECs!$B41,'General Inputs'!$B$9:$B$11,0),MATCH(RECs!$D41,'General Inputs'!$E$8:$AB$8,0)),SUMIFS('General Inputs'!$D$9:$D$11,'General Inputs'!$B$9:$B$11,RECs!$B41))</f>
        <v>0</v>
      </c>
    </row>
    <row r="42" spans="2:56" ht="12" x14ac:dyDescent="0.25">
      <c r="B42" s="19" t="s">
        <v>44</v>
      </c>
      <c r="C42" s="60" t="s">
        <v>258</v>
      </c>
      <c r="D42" s="19" t="s">
        <v>24</v>
      </c>
      <c r="E42" s="86">
        <f>SUMIFS('ABP Under Contract'!$C16:$Z16,'ABP Under Contract'!$C$6:$Z$6,RECs!$B42,'ABP Under Contract'!$C$7:$Z$7,RECs!E$4,'ABP Under Contract'!$C$8:$Z$8,RECs!E$7)</f>
        <v>132512.89743520267</v>
      </c>
      <c r="F42" s="86">
        <f>SUMIFS('ABP Under Contract'!$C16:$Z16,'ABP Under Contract'!$C$6:$Z$6,RECs!$B42,'ABP Under Contract'!$C$7:$Z$7,RECs!F$4,'ABP Under Contract'!$C$8:$Z$8,RECs!F$7)</f>
        <v>303816.91021440766</v>
      </c>
      <c r="G42" s="86">
        <f>SUMIFS('ABP Under Contract'!$C16:$Z16,'ABP Under Contract'!$C$6:$Z$6,RECs!$B42,'ABP Under Contract'!$C$7:$Z$7,RECs!G$4,'ABP Under Contract'!$C$8:$Z$8,RECs!G$7)</f>
        <v>698589</v>
      </c>
      <c r="H42" s="86">
        <f>SUMIFS('ABP Under Contract'!$C16:$Z16,'ABP Under Contract'!$C$6:$Z$6,RECs!$B42,'ABP Under Contract'!$C$7:$Z$7,RECs!H$4,'ABP Under Contract'!$C$8:$Z$8,RECs!H$7)</f>
        <v>16509</v>
      </c>
      <c r="I42" s="86">
        <f>SUMIFS('ABP Under Contract'!$C16:$Z16,'ABP Under Contract'!$C$6:$Z$6,RECs!$B42,'ABP Under Contract'!$C$7:$Z$7,RECs!I$4,'ABP Under Contract'!$C$8:$Z$8,RECs!I$7)</f>
        <v>58471</v>
      </c>
      <c r="J42" s="86">
        <f>SUMIFS('ABP Under Contract'!$C16:$Z16,'ABP Under Contract'!$C$6:$Z$6,RECs!$B42,'ABP Under Contract'!$C$7:$Z$7,RECs!J$4,'ABP Under Contract'!$C$8:$Z$8,RECs!J$7)</f>
        <v>406846</v>
      </c>
      <c r="K42" s="302">
        <f>K14*_xlfn.IFNA(INDEX('General Inputs'!$E$9:$AF$11,MATCH(RECs!$B42,'General Inputs'!$B$9:$B$11,0),MATCH(RECs!$D42,'General Inputs'!$E$8:$AB$8,0)),SUMIFS('General Inputs'!$D$9:$D$11,'General Inputs'!$B$9:$B$11,RECs!$B42))</f>
        <v>2365878.5255088075</v>
      </c>
      <c r="L42" s="302">
        <f>L14*_xlfn.IFNA(INDEX('General Inputs'!$E$9:$AF$11,MATCH(RECs!$B42,'General Inputs'!$B$9:$B$11,0),MATCH(RECs!$D42,'General Inputs'!$E$8:$AB$8,0)),SUMIFS('General Inputs'!$D$9:$D$11,'General Inputs'!$B$9:$B$11,RECs!$B42))</f>
        <v>1562245.9574511659</v>
      </c>
      <c r="M42" s="302">
        <f>M14*_xlfn.IFNA(INDEX('General Inputs'!$E$9:$AF$11,MATCH(RECs!$B42,'General Inputs'!$B$9:$B$11,0),MATCH(RECs!$D42,'General Inputs'!$E$8:$AB$8,0)),SUMIFS('General Inputs'!$D$9:$D$11,'General Inputs'!$B$9:$B$11,RECs!$B42))</f>
        <v>102222.79765974755</v>
      </c>
      <c r="N42" s="37">
        <v>596571</v>
      </c>
      <c r="O42" s="37">
        <v>3429</v>
      </c>
      <c r="P42" s="37">
        <v>0</v>
      </c>
      <c r="Q42" s="37">
        <v>605816</v>
      </c>
      <c r="R42" s="37">
        <v>750397.28229999996</v>
      </c>
      <c r="S42" s="302">
        <f>S14*_xlfn.IFNA(INDEX('General Inputs'!$E$9:$AF$11,MATCH(RECs!$B42,'General Inputs'!$B$9:$B$11,0),MATCH(RECs!$D42,'General Inputs'!$E$8:$AB$8,0)),SUMIFS('General Inputs'!$D$9:$D$11,'General Inputs'!$B$9:$B$11,RECs!$B42))</f>
        <v>46079.549999999559</v>
      </c>
      <c r="T42" s="114">
        <f>T14*SUMIFS('General Inputs'!$D$21:$D$23,'General Inputs'!$B$21:$B$23,RECs!$B42)</f>
        <v>108781.82339999999</v>
      </c>
      <c r="U42" s="86">
        <f>_xlfn.IFNA(SUMIFS(INDEX('ABP RECs'!$I$6:$AD$274,,MATCH(RECs!$D42,'ABP RECs'!$I$5:$AD$5)),'ABP RECs'!$E$6:$E$274,RECs!U$7,'ABP RECs'!$F$6:$F$274,RECs!$C42),0)</f>
        <v>88213.283635050975</v>
      </c>
      <c r="V42" s="86">
        <f>_xlfn.IFNA(SUMIFS(INDEX('ABP RECs'!$I$6:$AD$274,,MATCH(RECs!$D42,'ABP RECs'!$I$5:$AD$5)),'ABP RECs'!$E$6:$E$274,RECs!V$7,'ABP RECs'!$F$6:$F$274,RECs!$C42),0)</f>
        <v>172233.76854681762</v>
      </c>
      <c r="W42" s="86">
        <f>_xlfn.IFNA(SUMIFS(INDEX('ABP RECs'!$I$6:$AD$274,,MATCH(RECs!$D42,'ABP RECs'!$I$5:$AD$5)),'ABP RECs'!$E$6:$E$274,RECs!W$7,'ABP RECs'!$F$6:$F$274,RECs!$C42),0)</f>
        <v>284992.96974819043</v>
      </c>
      <c r="X42" s="86">
        <f>_xlfn.IFNA(SUMIFS(INDEX('ABP RECs'!$I$6:$AD$274,,MATCH(RECs!$D42,'ABP RECs'!$I$5:$AD$5)),'ABP RECs'!$E$6:$E$274,RECs!X$7,'ABP RECs'!$F$6:$F$274,RECs!$C42),0)</f>
        <v>101909.81324097226</v>
      </c>
      <c r="Y42" s="86">
        <f>_xlfn.IFNA(SUMIFS(INDEX('ABP RECs'!$I$6:$AD$274,,MATCH(RECs!$D42,'ABP RECs'!$I$5:$AD$5)),'ABP RECs'!$E$6:$E$274,RECs!Y$7,'ABP RECs'!$F$6:$F$274,RECs!$C42),0)</f>
        <v>130068.23328783951</v>
      </c>
      <c r="Z42" s="86">
        <f>_xlfn.IFNA(SUMIFS(INDEX('ABP RECs'!$I$6:$AD$274,,MATCH(RECs!$D42,'ABP RECs'!$I$5:$AD$5)),'ABP RECs'!$E$6:$E$274,RECs!Z$7,'ABP RECs'!$F$6:$F$274,RECs!$C42),0)</f>
        <v>206774.65891532565</v>
      </c>
      <c r="AA42" s="302">
        <f>AA14*_xlfn.IFNA(INDEX('General Inputs'!$E$9:$AF$11,MATCH(RECs!$B42,'General Inputs'!$B$9:$B$11,0),MATCH(RECs!$D42,'General Inputs'!$E$8:$AB$8,0)),SUMIFS('General Inputs'!$D$9:$D$11,'General Inputs'!$B$9:$B$11,RECs!$B42))</f>
        <v>52282.749101590933</v>
      </c>
      <c r="AB42" s="302">
        <f>AB14*_xlfn.IFNA(INDEX('General Inputs'!$E$9:$AF$11,MATCH(RECs!$B42,'General Inputs'!$B$9:$B$11,0),MATCH(RECs!$D42,'General Inputs'!$E$8:$AB$8,0)),SUMIFS('General Inputs'!$D$9:$D$11,'General Inputs'!$B$9:$B$11,RECs!$B42))</f>
        <v>698743.03835120995</v>
      </c>
      <c r="AC42" s="302">
        <f>AC14*_xlfn.IFNA(INDEX('General Inputs'!$E$9:$AF$11,MATCH(RECs!$B42,'General Inputs'!$B$9:$B$11,0),MATCH(RECs!$D42,'General Inputs'!$E$8:$AB$8,0)),SUMIFS('General Inputs'!$D$9:$D$11,'General Inputs'!$B$9:$B$11,RECs!$B42))</f>
        <v>419245.82301072602</v>
      </c>
      <c r="AD42" s="302">
        <f>AD14*_xlfn.IFNA(INDEX('General Inputs'!$E$9:$AF$11,MATCH(RECs!$B42,'General Inputs'!$B$9:$B$11,0),MATCH(RECs!$D42,'General Inputs'!$E$8:$AB$8,0)),SUMIFS('General Inputs'!$D$9:$D$11,'General Inputs'!$B$9:$B$11,RECs!$B42))</f>
        <v>25154.74938064356</v>
      </c>
    </row>
    <row r="43" spans="2:56" ht="12" x14ac:dyDescent="0.25">
      <c r="B43" s="19" t="s">
        <v>44</v>
      </c>
      <c r="C43" s="60" t="s">
        <v>258</v>
      </c>
      <c r="D43" s="19" t="s">
        <v>25</v>
      </c>
      <c r="E43" s="86">
        <f>SUMIFS('ABP Under Contract'!$C17:$Z17,'ABP Under Contract'!$C$6:$Z$6,RECs!$B43,'ABP Under Contract'!$C$7:$Z$7,RECs!E$4,'ABP Under Contract'!$C$8:$Z$8,RECs!E$7)</f>
        <v>131850.33294802668</v>
      </c>
      <c r="F43" s="86">
        <f>SUMIFS('ABP Under Contract'!$C17:$Z17,'ABP Under Contract'!$C$6:$Z$6,RECs!$B43,'ABP Under Contract'!$C$7:$Z$7,RECs!F$4,'ABP Under Contract'!$C$8:$Z$8,RECs!F$7)</f>
        <v>302325.47566333559</v>
      </c>
      <c r="G43" s="86">
        <f>SUMIFS('ABP Under Contract'!$C17:$Z17,'ABP Under Contract'!$C$6:$Z$6,RECs!$B43,'ABP Under Contract'!$C$7:$Z$7,RECs!G$4,'ABP Under Contract'!$C$8:$Z$8,RECs!G$7)</f>
        <v>695093</v>
      </c>
      <c r="H43" s="86">
        <f>SUMIFS('ABP Under Contract'!$C17:$Z17,'ABP Under Contract'!$C$6:$Z$6,RECs!$B43,'ABP Under Contract'!$C$7:$Z$7,RECs!H$4,'ABP Under Contract'!$C$8:$Z$8,RECs!H$7)</f>
        <v>16426</v>
      </c>
      <c r="I43" s="86">
        <f>SUMIFS('ABP Under Contract'!$C17:$Z17,'ABP Under Contract'!$C$6:$Z$6,RECs!$B43,'ABP Under Contract'!$C$7:$Z$7,RECs!I$4,'ABP Under Contract'!$C$8:$Z$8,RECs!I$7)</f>
        <v>58178</v>
      </c>
      <c r="J43" s="86">
        <f>SUMIFS('ABP Under Contract'!$C17:$Z17,'ABP Under Contract'!$C$6:$Z$6,RECs!$B43,'ABP Under Contract'!$C$7:$Z$7,RECs!J$4,'ABP Under Contract'!$C$8:$Z$8,RECs!J$7)</f>
        <v>404810</v>
      </c>
      <c r="K43" s="302">
        <f>K15*_xlfn.IFNA(INDEX('General Inputs'!$E$9:$AF$11,MATCH(RECs!$B43,'General Inputs'!$B$9:$B$11,0),MATCH(RECs!$D43,'General Inputs'!$E$8:$AB$8,0)),SUMIFS('General Inputs'!$D$9:$D$11,'General Inputs'!$B$9:$B$11,RECs!$B43))</f>
        <v>2423869.121958388</v>
      </c>
      <c r="L43" s="302">
        <f>L15*_xlfn.IFNA(INDEX('General Inputs'!$E$9:$AF$11,MATCH(RECs!$B43,'General Inputs'!$B$9:$B$11,0),MATCH(RECs!$D43,'General Inputs'!$E$8:$AB$8,0)),SUMIFS('General Inputs'!$D$9:$D$11,'General Inputs'!$B$9:$B$11,RECs!$B43))</f>
        <v>1592535.8372632652</v>
      </c>
      <c r="M43" s="302">
        <f>M15*_xlfn.IFNA(INDEX('General Inputs'!$E$9:$AF$11,MATCH(RECs!$B43,'General Inputs'!$B$9:$B$11,0),MATCH(RECs!$D43,'General Inputs'!$E$8:$AB$8,0)),SUMIFS('General Inputs'!$D$9:$D$11,'General Inputs'!$B$9:$B$11,RECs!$B43))</f>
        <v>104204.76230520068</v>
      </c>
      <c r="N43" s="37">
        <v>596571</v>
      </c>
      <c r="O43" s="37">
        <v>3429</v>
      </c>
      <c r="P43" s="37">
        <v>0</v>
      </c>
      <c r="Q43" s="37">
        <v>605816</v>
      </c>
      <c r="R43" s="37">
        <v>750397.28229999996</v>
      </c>
      <c r="S43" s="302">
        <f>S15*_xlfn.IFNA(INDEX('General Inputs'!$E$9:$AF$11,MATCH(RECs!$B43,'General Inputs'!$B$9:$B$11,0),MATCH(RECs!$D43,'General Inputs'!$E$8:$AB$8,0)),SUMIFS('General Inputs'!$D$9:$D$11,'General Inputs'!$B$9:$B$11,RECs!$B43))</f>
        <v>46972.97143894685</v>
      </c>
      <c r="T43" s="114">
        <f>T15*SUMIFS('General Inputs'!$D$21:$D$23,'General Inputs'!$B$21:$B$23,RECs!$B43)</f>
        <v>108781.82339999999</v>
      </c>
      <c r="U43" s="86">
        <f>_xlfn.IFNA(SUMIFS(INDEX('ABP RECs'!$I$6:$AD$274,,MATCH(RECs!$D43,'ABP RECs'!$I$5:$AD$5)),'ABP RECs'!$E$6:$E$274,RECs!U$7,'ABP RECs'!$F$6:$F$274,RECs!$C43),0)</f>
        <v>165389.32085105981</v>
      </c>
      <c r="V43" s="86">
        <f>_xlfn.IFNA(SUMIFS(INDEX('ABP RECs'!$I$6:$AD$274,,MATCH(RECs!$D43,'ABP RECs'!$I$5:$AD$5)),'ABP RECs'!$E$6:$E$274,RECs!V$7,'ABP RECs'!$F$6:$F$274,RECs!$C43),0)</f>
        <v>254222.02869717899</v>
      </c>
      <c r="W43" s="86">
        <f>_xlfn.IFNA(SUMIFS(INDEX('ABP RECs'!$I$6:$AD$274,,MATCH(RECs!$D43,'ABP RECs'!$I$5:$AD$5)),'ABP RECs'!$E$6:$E$274,RECs!W$7,'ABP RECs'!$F$6:$F$274,RECs!$C43),0)</f>
        <v>438927.20627686573</v>
      </c>
      <c r="X43" s="86">
        <f>_xlfn.IFNA(SUMIFS(INDEX('ABP RECs'!$I$6:$AD$274,,MATCH(RECs!$D43,'ABP RECs'!$I$5:$AD$5)),'ABP RECs'!$E$6:$E$274,RECs!X$7,'ABP RECs'!$F$6:$F$274,RECs!$C43),0)</f>
        <v>126813.68202538141</v>
      </c>
      <c r="Y43" s="86">
        <f>_xlfn.IFNA(SUMIFS(INDEX('ABP RECs'!$I$6:$AD$274,,MATCH(RECs!$D43,'ABP RECs'!$I$5:$AD$5)),'ABP RECs'!$E$6:$E$274,RECs!Y$7,'ABP RECs'!$F$6:$F$274,RECs!$C43),0)</f>
        <v>195246.55095272593</v>
      </c>
      <c r="Z43" s="86">
        <f>_xlfn.IFNA(SUMIFS(INDEX('ABP RECs'!$I$6:$AD$274,,MATCH(RECs!$D43,'ABP RECs'!$I$5:$AD$5)),'ABP RECs'!$E$6:$E$274,RECs!Z$7,'ABP RECs'!$F$6:$F$274,RECs!$C43),0)</f>
        <v>326469.18629080686</v>
      </c>
      <c r="AA43" s="302">
        <f>AA15*_xlfn.IFNA(INDEX('General Inputs'!$E$9:$AF$11,MATCH(RECs!$B43,'General Inputs'!$B$9:$B$11,0),MATCH(RECs!$D43,'General Inputs'!$E$8:$AB$8,0)),SUMIFS('General Inputs'!$D$9:$D$11,'General Inputs'!$B$9:$B$11,RECs!$B43))</f>
        <v>66955.32959114523</v>
      </c>
      <c r="AB43" s="302">
        <f>AB15*_xlfn.IFNA(INDEX('General Inputs'!$E$9:$AF$11,MATCH(RECs!$B43,'General Inputs'!$B$9:$B$11,0),MATCH(RECs!$D43,'General Inputs'!$E$8:$AB$8,0)),SUMIFS('General Inputs'!$D$9:$D$11,'General Inputs'!$B$9:$B$11,RECs!$B43))</f>
        <v>1431740.1815705171</v>
      </c>
      <c r="AC43" s="302">
        <f>AC15*_xlfn.IFNA(INDEX('General Inputs'!$E$9:$AF$11,MATCH(RECs!$B43,'General Inputs'!$B$9:$B$11,0),MATCH(RECs!$D43,'General Inputs'!$E$8:$AB$8,0)),SUMIFS('General Inputs'!$D$9:$D$11,'General Inputs'!$B$9:$B$11,RECs!$B43))</f>
        <v>856896.49866995448</v>
      </c>
      <c r="AD43" s="302">
        <f>AD15*_xlfn.IFNA(INDEX('General Inputs'!$E$9:$AF$11,MATCH(RECs!$B43,'General Inputs'!$B$9:$B$11,0),MATCH(RECs!$D43,'General Inputs'!$E$8:$AB$8,0)),SUMIFS('General Inputs'!$D$9:$D$11,'General Inputs'!$B$9:$B$11,RECs!$B43))</f>
        <v>51413.789920197269</v>
      </c>
    </row>
    <row r="44" spans="2:56" ht="12" x14ac:dyDescent="0.25">
      <c r="B44" s="19" t="s">
        <v>44</v>
      </c>
      <c r="C44" s="60" t="s">
        <v>258</v>
      </c>
      <c r="D44" s="19" t="s">
        <v>26</v>
      </c>
      <c r="E44" s="86">
        <f>SUMIFS('ABP Under Contract'!$C18:$Z18,'ABP Under Contract'!$C$6:$Z$6,RECs!$B44,'ABP Under Contract'!$C$7:$Z$7,RECs!E$4,'ABP Under Contract'!$C$8:$Z$8,RECs!E$7)</f>
        <v>131174.77128328657</v>
      </c>
      <c r="F44" s="86">
        <f>SUMIFS('ABP Under Contract'!$C18:$Z18,'ABP Under Contract'!$C$6:$Z$6,RECs!$B44,'ABP Under Contract'!$C$7:$Z$7,RECs!F$4,'ABP Under Contract'!$C$8:$Z$8,RECs!F$7)</f>
        <v>300806.04328501894</v>
      </c>
      <c r="G44" s="86">
        <f>SUMIFS('ABP Under Contract'!$C18:$Z18,'ABP Under Contract'!$C$6:$Z$6,RECs!$B44,'ABP Under Contract'!$C$7:$Z$7,RECs!G$4,'ABP Under Contract'!$C$8:$Z$8,RECs!G$7)</f>
        <v>691629</v>
      </c>
      <c r="H44" s="86">
        <f>SUMIFS('ABP Under Contract'!$C18:$Z18,'ABP Under Contract'!$C$6:$Z$6,RECs!$B44,'ABP Under Contract'!$C$7:$Z$7,RECs!H$4,'ABP Under Contract'!$C$8:$Z$8,RECs!H$7)</f>
        <v>16344</v>
      </c>
      <c r="I44" s="86">
        <f>SUMIFS('ABP Under Contract'!$C18:$Z18,'ABP Under Contract'!$C$6:$Z$6,RECs!$B44,'ABP Under Contract'!$C$7:$Z$7,RECs!I$4,'ABP Under Contract'!$C$8:$Z$8,RECs!I$7)</f>
        <v>57885</v>
      </c>
      <c r="J44" s="86">
        <f>SUMIFS('ABP Under Contract'!$C18:$Z18,'ABP Under Contract'!$C$6:$Z$6,RECs!$B44,'ABP Under Contract'!$C$7:$Z$7,RECs!J$4,'ABP Under Contract'!$C$8:$Z$8,RECs!J$7)</f>
        <v>402784</v>
      </c>
      <c r="K44" s="302">
        <f>K16*_xlfn.IFNA(INDEX('General Inputs'!$E$9:$AF$11,MATCH(RECs!$B44,'General Inputs'!$B$9:$B$11,0),MATCH(RECs!$D44,'General Inputs'!$E$8:$AB$8,0)),SUMIFS('General Inputs'!$D$9:$D$11,'General Inputs'!$B$9:$B$11,RECs!$B44))</f>
        <v>2630322.5154046929</v>
      </c>
      <c r="L44" s="302">
        <f>L16*_xlfn.IFNA(INDEX('General Inputs'!$E$9:$AF$11,MATCH(RECs!$B44,'General Inputs'!$B$9:$B$11,0),MATCH(RECs!$D44,'General Inputs'!$E$8:$AB$8,0)),SUMIFS('General Inputs'!$D$9:$D$11,'General Inputs'!$B$9:$B$11,RECs!$B44))</f>
        <v>1719539.399729715</v>
      </c>
      <c r="M44" s="302">
        <f>M16*_xlfn.IFNA(INDEX('General Inputs'!$E$9:$AF$11,MATCH(RECs!$B44,'General Inputs'!$B$9:$B$11,0),MATCH(RECs!$D44,'General Inputs'!$E$8:$AB$8,0)),SUMIFS('General Inputs'!$D$9:$D$11,'General Inputs'!$B$9:$B$11,RECs!$B44))</f>
        <v>112515.01550582761</v>
      </c>
      <c r="N44" s="37">
        <v>596571</v>
      </c>
      <c r="O44" s="37">
        <v>3429</v>
      </c>
      <c r="P44" s="37">
        <v>0</v>
      </c>
      <c r="Q44" s="37">
        <v>605816</v>
      </c>
      <c r="R44" s="37">
        <v>750397.28229999996</v>
      </c>
      <c r="S44" s="302">
        <f>S16*_xlfn.IFNA(INDEX('General Inputs'!$E$9:$AF$11,MATCH(RECs!$B44,'General Inputs'!$B$9:$B$11,0),MATCH(RECs!$D44,'General Inputs'!$E$8:$AB$8,0)),SUMIFS('General Inputs'!$D$9:$D$11,'General Inputs'!$B$9:$B$11,RECs!$B44))</f>
        <v>50719.031384846108</v>
      </c>
      <c r="T44" s="114">
        <f>T16*SUMIFS('General Inputs'!$D$21:$D$23,'General Inputs'!$B$21:$B$23,RECs!$B44)</f>
        <v>108781.82339999999</v>
      </c>
      <c r="U44" s="86">
        <f>_xlfn.IFNA(SUMIFS(INDEX('ABP RECs'!$I$6:$AD$274,,MATCH(RECs!$D44,'ABP RECs'!$I$5:$AD$5)),'ABP RECs'!$E$6:$E$274,RECs!U$7,'ABP RECs'!$F$6:$F$274,RECs!$C44),0)</f>
        <v>253922.27768647054</v>
      </c>
      <c r="V44" s="86">
        <f>_xlfn.IFNA(SUMIFS(INDEX('ABP RECs'!$I$6:$AD$274,,MATCH(RECs!$D44,'ABP RECs'!$I$5:$AD$5)),'ABP RECs'!$E$6:$E$274,RECs!V$7,'ABP RECs'!$F$6:$F$274,RECs!$C44),0)</f>
        <v>335800.34754678857</v>
      </c>
      <c r="W44" s="86">
        <f>_xlfn.IFNA(SUMIFS(INDEX('ABP RECs'!$I$6:$AD$274,,MATCH(RECs!$D44,'ABP RECs'!$I$5:$AD$5)),'ABP RECs'!$E$6:$E$274,RECs!W$7,'ABP RECs'!$F$6:$F$274,RECs!$C44),0)</f>
        <v>592091.77162289759</v>
      </c>
      <c r="X44" s="86">
        <f>_xlfn.IFNA(SUMIFS(INDEX('ABP RECs'!$I$6:$AD$274,,MATCH(RECs!$D44,'ABP RECs'!$I$5:$AD$5)),'ABP RECs'!$E$6:$E$274,RECs!X$7,'ABP RECs'!$F$6:$F$274,RECs!$C44),0)</f>
        <v>151593.03146586847</v>
      </c>
      <c r="Y44" s="86">
        <f>_xlfn.IFNA(SUMIFS(INDEX('ABP RECs'!$I$6:$AD$274,,MATCH(RECs!$D44,'ABP RECs'!$I$5:$AD$5)),'ABP RECs'!$E$6:$E$274,RECs!Y$7,'ABP RECs'!$F$6:$F$274,RECs!$C44),0)</f>
        <v>260098.97702928793</v>
      </c>
      <c r="Z44" s="86">
        <f>_xlfn.IFNA(SUMIFS(INDEX('ABP RECs'!$I$6:$AD$274,,MATCH(RECs!$D44,'ABP RECs'!$I$5:$AD$5)),'ABP RECs'!$E$6:$E$274,RECs!Z$7,'ABP RECs'!$F$6:$F$274,RECs!$C44),0)</f>
        <v>445565.24102941062</v>
      </c>
      <c r="AA44" s="302">
        <f>AA16*_xlfn.IFNA(INDEX('General Inputs'!$E$9:$AF$11,MATCH(RECs!$B44,'General Inputs'!$B$9:$B$11,0),MATCH(RECs!$D44,'General Inputs'!$E$8:$AB$8,0)),SUMIFS('General Inputs'!$D$9:$D$11,'General Inputs'!$B$9:$B$11,RECs!$B44))</f>
        <v>87189.911049803719</v>
      </c>
      <c r="AB44" s="302">
        <f>AB16*_xlfn.IFNA(INDEX('General Inputs'!$E$9:$AF$11,MATCH(RECs!$B44,'General Inputs'!$B$9:$B$11,0),MATCH(RECs!$D44,'General Inputs'!$E$8:$AB$8,0)),SUMIFS('General Inputs'!$D$9:$D$11,'General Inputs'!$B$9:$B$11,RECs!$B44))</f>
        <v>2330533.2794238138</v>
      </c>
      <c r="AC44" s="302">
        <f>AC16*_xlfn.IFNA(INDEX('General Inputs'!$E$9:$AF$11,MATCH(RECs!$B44,'General Inputs'!$B$9:$B$11,0),MATCH(RECs!$D44,'General Inputs'!$E$8:$AB$8,0)),SUMIFS('General Inputs'!$D$9:$D$11,'General Inputs'!$B$9:$B$11,RECs!$B44))</f>
        <v>1235971.1351874929</v>
      </c>
      <c r="AD44" s="302">
        <f>AD16*_xlfn.IFNA(INDEX('General Inputs'!$E$9:$AF$11,MATCH(RECs!$B44,'General Inputs'!$B$9:$B$11,0),MATCH(RECs!$D44,'General Inputs'!$E$8:$AB$8,0)),SUMIFS('General Inputs'!$D$9:$D$11,'General Inputs'!$B$9:$B$11,RECs!$B44))</f>
        <v>83480.401228944829</v>
      </c>
    </row>
    <row r="45" spans="2:56" ht="12" x14ac:dyDescent="0.25">
      <c r="B45" s="19" t="s">
        <v>44</v>
      </c>
      <c r="C45" s="60" t="s">
        <v>258</v>
      </c>
      <c r="D45" s="19" t="s">
        <v>27</v>
      </c>
      <c r="E45" s="86">
        <f>SUMIFS('ABP Under Contract'!$C19:$Z19,'ABP Under Contract'!$C$6:$Z$6,RECs!$B45,'ABP Under Contract'!$C$7:$Z$7,RECs!E$4,'ABP Under Contract'!$C$8:$Z$8,RECs!E$7)</f>
        <v>130512.21242687012</v>
      </c>
      <c r="F45" s="86">
        <f>SUMIFS('ABP Under Contract'!$C19:$Z19,'ABP Under Contract'!$C$6:$Z$6,RECs!$B45,'ABP Under Contract'!$C$7:$Z$7,RECs!F$4,'ABP Under Contract'!$C$8:$Z$8,RECs!F$7)</f>
        <v>299293.61306859384</v>
      </c>
      <c r="G45" s="86">
        <f>SUMIFS('ABP Under Contract'!$C19:$Z19,'ABP Under Contract'!$C$6:$Z$6,RECs!$B45,'ABP Under Contract'!$C$7:$Z$7,RECs!G$4,'ABP Under Contract'!$C$8:$Z$8,RECs!G$7)</f>
        <v>688163</v>
      </c>
      <c r="H45" s="86">
        <f>SUMIFS('ABP Under Contract'!$C19:$Z19,'ABP Under Contract'!$C$6:$Z$6,RECs!$B45,'ABP Under Contract'!$C$7:$Z$7,RECs!H$4,'ABP Under Contract'!$C$8:$Z$8,RECs!H$7)</f>
        <v>16263</v>
      </c>
      <c r="I45" s="86">
        <f>SUMIFS('ABP Under Contract'!$C19:$Z19,'ABP Under Contract'!$C$6:$Z$6,RECs!$B45,'ABP Under Contract'!$C$7:$Z$7,RECs!I$4,'ABP Under Contract'!$C$8:$Z$8,RECs!I$7)</f>
        <v>57596</v>
      </c>
      <c r="J45" s="86">
        <f>SUMIFS('ABP Under Contract'!$C19:$Z19,'ABP Under Contract'!$C$6:$Z$6,RECs!$B45,'ABP Under Contract'!$C$7:$Z$7,RECs!J$4,'ABP Under Contract'!$C$8:$Z$8,RECs!J$7)</f>
        <v>400769</v>
      </c>
      <c r="K45" s="302">
        <f>K17*_xlfn.IFNA(INDEX('General Inputs'!$E$9:$AF$11,MATCH(RECs!$B45,'General Inputs'!$B$9:$B$11,0),MATCH(RECs!$D45,'General Inputs'!$E$8:$AB$8,0)),SUMIFS('General Inputs'!$D$9:$D$11,'General Inputs'!$B$9:$B$11,RECs!$B45))</f>
        <v>2671012.5639050584</v>
      </c>
      <c r="L45" s="302">
        <f>L17*_xlfn.IFNA(INDEX('General Inputs'!$E$9:$AF$11,MATCH(RECs!$B45,'General Inputs'!$B$9:$B$11,0),MATCH(RECs!$D45,'General Inputs'!$E$8:$AB$8,0)),SUMIFS('General Inputs'!$D$9:$D$11,'General Inputs'!$B$9:$B$11,RECs!$B45))</f>
        <v>1737409.2938563749</v>
      </c>
      <c r="M45" s="302">
        <f>M17*_xlfn.IFNA(INDEX('General Inputs'!$E$9:$AF$11,MATCH(RECs!$B45,'General Inputs'!$B$9:$B$11,0),MATCH(RECs!$D45,'General Inputs'!$E$8:$AB$8,0)),SUMIFS('General Inputs'!$D$9:$D$11,'General Inputs'!$B$9:$B$11,RECs!$B45))</f>
        <v>113684.30038238509</v>
      </c>
      <c r="N45" s="37">
        <v>596571</v>
      </c>
      <c r="O45" s="37">
        <v>3429</v>
      </c>
      <c r="P45" s="37">
        <v>0</v>
      </c>
      <c r="Q45" s="37">
        <v>605816</v>
      </c>
      <c r="R45" s="37">
        <v>750397.28229999996</v>
      </c>
      <c r="S45" s="302">
        <f>S17*_xlfn.IFNA(INDEX('General Inputs'!$E$9:$AF$11,MATCH(RECs!$B45,'General Inputs'!$B$9:$B$11,0),MATCH(RECs!$D45,'General Inputs'!$E$8:$AB$8,0)),SUMIFS('General Inputs'!$D$9:$D$11,'General Inputs'!$B$9:$B$11,RECs!$B45))</f>
        <v>51246.116557303583</v>
      </c>
      <c r="T45" s="114">
        <f>T17*SUMIFS('General Inputs'!$D$21:$D$23,'General Inputs'!$B$21:$B$23,RECs!$B45)</f>
        <v>108781.82339999999</v>
      </c>
      <c r="U45" s="86">
        <f>_xlfn.IFNA(SUMIFS(INDEX('ABP RECs'!$I$6:$AD$274,,MATCH(RECs!$D45,'ABP RECs'!$I$5:$AD$5)),'ABP RECs'!$E$6:$E$274,RECs!U$7,'ABP RECs'!$F$6:$F$274,RECs!$C45),0)</f>
        <v>339286.16264673066</v>
      </c>
      <c r="V45" s="86">
        <f>_xlfn.IFNA(SUMIFS(INDEX('ABP RECs'!$I$6:$AD$274,,MATCH(RECs!$D45,'ABP RECs'!$I$5:$AD$5)),'ABP RECs'!$E$6:$E$274,RECs!V$7,'ABP RECs'!$F$6:$F$274,RECs!$C45),0)</f>
        <v>433540.66060076922</v>
      </c>
      <c r="W45" s="86">
        <f>_xlfn.IFNA(SUMIFS(INDEX('ABP RECs'!$I$6:$AD$274,,MATCH(RECs!$D45,'ABP RECs'!$I$5:$AD$5)),'ABP RECs'!$E$6:$E$274,RECs!W$7,'ABP RECs'!$F$6:$F$274,RECs!$C45),0)</f>
        <v>775562.35441768263</v>
      </c>
      <c r="X45" s="86">
        <f>_xlfn.IFNA(SUMIFS(INDEX('ABP RECs'!$I$6:$AD$274,,MATCH(RECs!$D45,'ABP RECs'!$I$5:$AD$5)),'ABP RECs'!$E$6:$E$274,RECs!X$7,'ABP RECs'!$F$6:$F$274,RECs!$C45),0)</f>
        <v>181331.16772927591</v>
      </c>
      <c r="Y45" s="86">
        <f>_xlfn.IFNA(SUMIFS(INDEX('ABP RECs'!$I$6:$AD$274,,MATCH(RECs!$D45,'ABP RECs'!$I$5:$AD$5)),'ABP RECs'!$E$6:$E$274,RECs!Y$7,'ABP RECs'!$F$6:$F$274,RECs!$C45),0)</f>
        <v>337792.87274173216</v>
      </c>
      <c r="Z45" s="86">
        <f>_xlfn.IFNA(SUMIFS(INDEX('ABP RECs'!$I$6:$AD$274,,MATCH(RECs!$D45,'ABP RECs'!$I$5:$AD$5)),'ABP RECs'!$E$6:$E$274,RECs!Z$7,'ABP RECs'!$F$6:$F$274,RECs!$C45),0)</f>
        <v>588211.49562833295</v>
      </c>
      <c r="AA45" s="302">
        <f>AA17*_xlfn.IFNA(INDEX('General Inputs'!$E$9:$AF$11,MATCH(RECs!$B45,'General Inputs'!$B$9:$B$11,0),MATCH(RECs!$D45,'General Inputs'!$E$8:$AB$8,0)),SUMIFS('General Inputs'!$D$9:$D$11,'General Inputs'!$B$9:$B$11,RECs!$B45))</f>
        <v>99633.780221366222</v>
      </c>
      <c r="AB45" s="302">
        <f>AB17*_xlfn.IFNA(INDEX('General Inputs'!$E$9:$AF$11,MATCH(RECs!$B45,'General Inputs'!$B$9:$B$11,0),MATCH(RECs!$D45,'General Inputs'!$E$8:$AB$8,0)),SUMIFS('General Inputs'!$D$9:$D$11,'General Inputs'!$B$9:$B$11,RECs!$B45))</f>
        <v>3155447.6094260118</v>
      </c>
      <c r="AC45" s="302">
        <f>AC17*_xlfn.IFNA(INDEX('General Inputs'!$E$9:$AF$11,MATCH(RECs!$B45,'General Inputs'!$B$9:$B$11,0),MATCH(RECs!$D45,'General Inputs'!$E$8:$AB$8,0)),SUMIFS('General Inputs'!$D$9:$D$11,'General Inputs'!$B$9:$B$11,RECs!$B45))</f>
        <v>1564360.4249224442</v>
      </c>
      <c r="AD45" s="302">
        <f>AD17*_xlfn.IFNA(INDEX('General Inputs'!$E$9:$AF$11,MATCH(RECs!$B45,'General Inputs'!$B$9:$B$11,0),MATCH(RECs!$D45,'General Inputs'!$E$8:$AB$8,0)),SUMIFS('General Inputs'!$D$9:$D$11,'General Inputs'!$B$9:$B$11,RECs!$B45))</f>
        <v>112746.97943776134</v>
      </c>
    </row>
    <row r="46" spans="2:56" ht="12" x14ac:dyDescent="0.25">
      <c r="B46" s="19" t="s">
        <v>44</v>
      </c>
      <c r="C46" s="60" t="s">
        <v>258</v>
      </c>
      <c r="D46" s="19" t="s">
        <v>28</v>
      </c>
      <c r="E46" s="86">
        <f>SUMIFS('ABP Under Contract'!$C20:$Z20,'ABP Under Contract'!$C$6:$Z$6,RECs!$B46,'ABP Under Contract'!$C$7:$Z$7,RECs!E$4,'ABP Under Contract'!$C$8:$Z$8,RECs!E$7)</f>
        <v>129877.65636473575</v>
      </c>
      <c r="F46" s="86">
        <f>SUMIFS('ABP Under Contract'!$C20:$Z20,'ABP Under Contract'!$C$6:$Z$6,RECs!$B46,'ABP Under Contract'!$C$7:$Z$7,RECs!F$4,'ABP Under Contract'!$C$8:$Z$8,RECs!F$7)</f>
        <v>297814.18500325084</v>
      </c>
      <c r="G46" s="86">
        <f>SUMIFS('ABP Under Contract'!$C20:$Z20,'ABP Under Contract'!$C$6:$Z$6,RECs!$B46,'ABP Under Contract'!$C$7:$Z$7,RECs!G$4,'ABP Under Contract'!$C$8:$Z$8,RECs!G$7)</f>
        <v>684723</v>
      </c>
      <c r="H46" s="86">
        <f>SUMIFS('ABP Under Contract'!$C20:$Z20,'ABP Under Contract'!$C$6:$Z$6,RECs!$B46,'ABP Under Contract'!$C$7:$Z$7,RECs!H$4,'ABP Under Contract'!$C$8:$Z$8,RECs!H$7)</f>
        <v>16180</v>
      </c>
      <c r="I46" s="86">
        <f>SUMIFS('ABP Under Contract'!$C20:$Z20,'ABP Under Contract'!$C$6:$Z$6,RECs!$B46,'ABP Under Contract'!$C$7:$Z$7,RECs!I$4,'ABP Under Contract'!$C$8:$Z$8,RECs!I$7)</f>
        <v>57308</v>
      </c>
      <c r="J46" s="86">
        <f>SUMIFS('ABP Under Contract'!$C20:$Z20,'ABP Under Contract'!$C$6:$Z$6,RECs!$B46,'ABP Under Contract'!$C$7:$Z$7,RECs!J$4,'ABP Under Contract'!$C$8:$Z$8,RECs!J$7)</f>
        <v>398768</v>
      </c>
      <c r="K46" s="302">
        <f>K18*_xlfn.IFNA(INDEX('General Inputs'!$E$9:$AF$11,MATCH(RECs!$B46,'General Inputs'!$B$9:$B$11,0),MATCH(RECs!$D46,'General Inputs'!$E$8:$AB$8,0)),SUMIFS('General Inputs'!$D$9:$D$11,'General Inputs'!$B$9:$B$11,RECs!$B46))</f>
        <v>2569065.0766074061</v>
      </c>
      <c r="L46" s="302">
        <f>L18*_xlfn.IFNA(INDEX('General Inputs'!$E$9:$AF$11,MATCH(RECs!$B46,'General Inputs'!$B$9:$B$11,0),MATCH(RECs!$D46,'General Inputs'!$E$8:$AB$8,0)),SUMIFS('General Inputs'!$D$9:$D$11,'General Inputs'!$B$9:$B$11,RECs!$B46))</f>
        <v>1662740.1955846108</v>
      </c>
      <c r="M46" s="302">
        <f>M18*_xlfn.IFNA(INDEX('General Inputs'!$E$9:$AF$11,MATCH(RECs!$B46,'General Inputs'!$B$9:$B$11,0),MATCH(RECs!$D46,'General Inputs'!$E$8:$AB$8,0)),SUMIFS('General Inputs'!$D$9:$D$11,'General Inputs'!$B$9:$B$11,RECs!$B46))</f>
        <v>108798.46016774719</v>
      </c>
      <c r="N46" s="37">
        <v>596571</v>
      </c>
      <c r="O46" s="37">
        <v>3429</v>
      </c>
      <c r="P46" s="37">
        <v>0</v>
      </c>
      <c r="Q46" s="37">
        <v>605816</v>
      </c>
      <c r="R46" s="37">
        <v>750397.28229999996</v>
      </c>
      <c r="S46" s="302">
        <f>S18*_xlfn.IFNA(INDEX('General Inputs'!$E$9:$AF$11,MATCH(RECs!$B46,'General Inputs'!$B$9:$B$11,0),MATCH(RECs!$D46,'General Inputs'!$E$8:$AB$8,0)),SUMIFS('General Inputs'!$D$9:$D$11,'General Inputs'!$B$9:$B$11,RECs!$B46))</f>
        <v>49043.69866602464</v>
      </c>
      <c r="T46" s="114">
        <f>T18*SUMIFS('General Inputs'!$D$21:$D$23,'General Inputs'!$B$21:$B$23,RECs!$B46)</f>
        <v>108781.82339999999</v>
      </c>
      <c r="U46" s="86">
        <f>_xlfn.IFNA(SUMIFS(INDEX('ABP RECs'!$I$6:$AD$274,,MATCH(RECs!$D46,'ABP RECs'!$I$5:$AD$5)),'ABP RECs'!$E$6:$E$274,RECs!U$7,'ABP RECs'!$F$6:$F$274,RECs!$C46),0)</f>
        <v>424262.60704416619</v>
      </c>
      <c r="V46" s="86">
        <f>_xlfn.IFNA(SUMIFS(INDEX('ABP RECs'!$I$6:$AD$274,,MATCH(RECs!$D46,'ABP RECs'!$I$5:$AD$5)),'ABP RECs'!$E$6:$E$274,RECs!V$7,'ABP RECs'!$F$6:$F$274,RECs!$C46),0)</f>
        <v>530792.27208947996</v>
      </c>
      <c r="W46" s="86">
        <f>_xlfn.IFNA(SUMIFS(INDEX('ABP RECs'!$I$6:$AD$274,,MATCH(RECs!$D46,'ABP RECs'!$I$5:$AD$5)),'ABP RECs'!$E$6:$E$274,RECs!W$7,'ABP RECs'!$F$6:$F$274,RECs!$C46),0)</f>
        <v>958115.58429849357</v>
      </c>
      <c r="X46" s="86">
        <f>_xlfn.IFNA(SUMIFS(INDEX('ABP RECs'!$I$6:$AD$274,,MATCH(RECs!$D46,'ABP RECs'!$I$5:$AD$5)),'ABP RECs'!$E$6:$E$274,RECs!X$7,'ABP RECs'!$F$6:$F$274,RECs!$C46),0)</f>
        <v>210920.61331136629</v>
      </c>
      <c r="Y46" s="86">
        <f>_xlfn.IFNA(SUMIFS(INDEX('ABP RECs'!$I$6:$AD$274,,MATCH(RECs!$D46,'ABP RECs'!$I$5:$AD$5)),'ABP RECs'!$E$6:$E$274,RECs!Y$7,'ABP RECs'!$F$6:$F$274,RECs!$C46),0)</f>
        <v>415098.29897561425</v>
      </c>
      <c r="Z46" s="86">
        <f>_xlfn.IFNA(SUMIFS(INDEX('ABP RECs'!$I$6:$AD$274,,MATCH(RECs!$D46,'ABP RECs'!$I$5:$AD$5)),'ABP RECs'!$E$6:$E$274,RECs!Z$7,'ABP RECs'!$F$6:$F$274,RECs!$C46),0)</f>
        <v>730144.51895426074</v>
      </c>
      <c r="AA46" s="302">
        <f>AA18*_xlfn.IFNA(INDEX('General Inputs'!$E$9:$AF$11,MATCH(RECs!$B46,'General Inputs'!$B$9:$B$11,0),MATCH(RECs!$D46,'General Inputs'!$E$8:$AB$8,0)),SUMIFS('General Inputs'!$D$9:$D$11,'General Inputs'!$B$9:$B$11,RECs!$B46))</f>
        <v>106502.54539758858</v>
      </c>
      <c r="AB46" s="302">
        <f>AB18*_xlfn.IFNA(INDEX('General Inputs'!$E$9:$AF$11,MATCH(RECs!$B46,'General Inputs'!$B$9:$B$11,0),MATCH(RECs!$D46,'General Inputs'!$E$8:$AB$8,0)),SUMIFS('General Inputs'!$D$9:$D$11,'General Inputs'!$B$9:$B$11,RECs!$B46))</f>
        <v>4157963.911763357</v>
      </c>
      <c r="AC46" s="302">
        <f>AC18*_xlfn.IFNA(INDEX('General Inputs'!$E$9:$AF$11,MATCH(RECs!$B46,'General Inputs'!$B$9:$B$11,0),MATCH(RECs!$D46,'General Inputs'!$E$8:$AB$8,0)),SUMIFS('General Inputs'!$D$9:$D$11,'General Inputs'!$B$9:$B$11,RECs!$B46))</f>
        <v>1861329.7121615857</v>
      </c>
      <c r="AD46" s="302">
        <f>AD18*_xlfn.IFNA(INDEX('General Inputs'!$E$9:$AF$11,MATCH(RECs!$B46,'General Inputs'!$B$9:$B$11,0),MATCH(RECs!$D46,'General Inputs'!$E$8:$AB$8,0)),SUMIFS('General Inputs'!$D$9:$D$11,'General Inputs'!$B$9:$B$11,RECs!$B46))</f>
        <v>138251.5242587328</v>
      </c>
    </row>
    <row r="47" spans="2:56" ht="12" x14ac:dyDescent="0.25">
      <c r="B47" s="19" t="s">
        <v>44</v>
      </c>
      <c r="C47" s="60" t="s">
        <v>258</v>
      </c>
      <c r="D47" s="19" t="s">
        <v>29</v>
      </c>
      <c r="E47" s="86">
        <f>SUMIFS('ABP Under Contract'!$C21:$Z21,'ABP Under Contract'!$C$6:$Z$6,RECs!$B47,'ABP Under Contract'!$C$7:$Z$7,RECs!E$4,'ABP Under Contract'!$C$8:$Z$8,RECs!E$7)</f>
        <v>129195.10308291207</v>
      </c>
      <c r="F47" s="86">
        <f>SUMIFS('ABP Under Contract'!$C21:$Z21,'ABP Under Contract'!$C$6:$Z$6,RECs!$B47,'ABP Under Contract'!$C$7:$Z$7,RECs!F$4,'ABP Under Contract'!$C$8:$Z$8,RECs!F$7)</f>
        <v>296312.75907823461</v>
      </c>
      <c r="G47" s="86">
        <f>SUMIFS('ABP Under Contract'!$C21:$Z21,'ABP Under Contract'!$C$6:$Z$6,RECs!$B47,'ABP Under Contract'!$C$7:$Z$7,RECs!G$4,'ABP Under Contract'!$C$8:$Z$8,RECs!G$7)</f>
        <v>681300</v>
      </c>
      <c r="H47" s="86">
        <f>SUMIFS('ABP Under Contract'!$C21:$Z21,'ABP Under Contract'!$C$6:$Z$6,RECs!$B47,'ABP Under Contract'!$C$7:$Z$7,RECs!H$4,'ABP Under Contract'!$C$8:$Z$8,RECs!H$7)</f>
        <v>16099</v>
      </c>
      <c r="I47" s="86">
        <f>SUMIFS('ABP Under Contract'!$C21:$Z21,'ABP Under Contract'!$C$6:$Z$6,RECs!$B47,'ABP Under Contract'!$C$7:$Z$7,RECs!I$4,'ABP Under Contract'!$C$8:$Z$8,RECs!I$7)</f>
        <v>57022</v>
      </c>
      <c r="J47" s="86">
        <f>SUMIFS('ABP Under Contract'!$C21:$Z21,'ABP Under Contract'!$C$6:$Z$6,RECs!$B47,'ABP Under Contract'!$C$7:$Z$7,RECs!J$4,'ABP Under Contract'!$C$8:$Z$8,RECs!J$7)</f>
        <v>396776</v>
      </c>
      <c r="K47" s="302">
        <f>K19*_xlfn.IFNA(INDEX('General Inputs'!$E$9:$AF$11,MATCH(RECs!$B47,'General Inputs'!$B$9:$B$11,0),MATCH(RECs!$D47,'General Inputs'!$E$8:$AB$8,0)),SUMIFS('General Inputs'!$D$9:$D$11,'General Inputs'!$B$9:$B$11,RECs!$B47))</f>
        <v>2406749.7711855266</v>
      </c>
      <c r="L47" s="302">
        <f>L19*_xlfn.IFNA(INDEX('General Inputs'!$E$9:$AF$11,MATCH(RECs!$B47,'General Inputs'!$B$9:$B$11,0),MATCH(RECs!$D47,'General Inputs'!$E$8:$AB$8,0)),SUMIFS('General Inputs'!$D$9:$D$11,'General Inputs'!$B$9:$B$11,RECs!$B47))</f>
        <v>1549898.6863330433</v>
      </c>
      <c r="M47" s="302">
        <f>M19*_xlfn.IFNA(INDEX('General Inputs'!$E$9:$AF$11,MATCH(RECs!$B47,'General Inputs'!$B$9:$B$11,0),MATCH(RECs!$D47,'General Inputs'!$E$8:$AB$8,0)),SUMIFS('General Inputs'!$D$9:$D$11,'General Inputs'!$B$9:$B$11,RECs!$B47))</f>
        <v>101414.87583979475</v>
      </c>
      <c r="N47" s="37">
        <v>596571</v>
      </c>
      <c r="O47" s="37">
        <v>3429</v>
      </c>
      <c r="P47" s="37">
        <v>0</v>
      </c>
      <c r="Q47" s="37">
        <v>605816</v>
      </c>
      <c r="R47" s="37">
        <v>750397.28229999996</v>
      </c>
      <c r="S47" s="302">
        <f>S19*_xlfn.IFNA(INDEX('General Inputs'!$E$9:$AF$11,MATCH(RECs!$B47,'General Inputs'!$B$9:$B$11,0),MATCH(RECs!$D47,'General Inputs'!$E$8:$AB$8,0)),SUMIFS('General Inputs'!$D$9:$D$11,'General Inputs'!$B$9:$B$11,RECs!$B47))</f>
        <v>45715.358501127434</v>
      </c>
      <c r="T47" s="114">
        <f>T19*SUMIFS('General Inputs'!$D$21:$D$23,'General Inputs'!$B$21:$B$23,RECs!$B47)</f>
        <v>108781.82339999999</v>
      </c>
      <c r="U47" s="86">
        <f>_xlfn.IFNA(SUMIFS(INDEX('ABP RECs'!$I$6:$AD$274,,MATCH(RECs!$D47,'ABP RECs'!$I$5:$AD$5)),'ABP RECs'!$E$6:$E$274,RECs!U$7,'ABP RECs'!$F$6:$F$274,RECs!$C47),0)</f>
        <v>500899.01796230208</v>
      </c>
      <c r="V47" s="86">
        <f>_xlfn.IFNA(SUMIFS(INDEX('ABP RECs'!$I$6:$AD$274,,MATCH(RECs!$D47,'ABP RECs'!$I$5:$AD$5)),'ABP RECs'!$E$6:$E$274,RECs!V$7,'ABP RECs'!$F$6:$F$274,RECs!$C47),0)</f>
        <v>594417.8539235089</v>
      </c>
      <c r="W47" s="86">
        <f>_xlfn.IFNA(SUMIFS(INDEX('ABP RECs'!$I$6:$AD$274,,MATCH(RECs!$D47,'ABP RECs'!$I$5:$AD$5)),'ABP RECs'!$E$6:$E$274,RECs!W$7,'ABP RECs'!$F$6:$F$274,RECs!$C47),0)</f>
        <v>1077612.3674789341</v>
      </c>
      <c r="X47" s="86">
        <f>_xlfn.IFNA(SUMIFS(INDEX('ABP RECs'!$I$6:$AD$274,,MATCH(RECs!$D47,'ABP RECs'!$I$5:$AD$5)),'ABP RECs'!$E$6:$E$274,RECs!X$7,'ABP RECs'!$F$6:$F$274,RECs!$C47),0)</f>
        <v>230196.74452530063</v>
      </c>
      <c r="Y47" s="86">
        <f>_xlfn.IFNA(SUMIFS(INDEX('ABP RECs'!$I$6:$AD$274,,MATCH(RECs!$D47,'ABP RECs'!$I$5:$AD$5)),'ABP RECs'!$E$6:$E$274,RECs!Y$7,'ABP RECs'!$F$6:$F$274,RECs!$C47),0)</f>
        <v>465685.73454579664</v>
      </c>
      <c r="Z47" s="86">
        <f>_xlfn.IFNA(SUMIFS(INDEX('ABP RECs'!$I$6:$AD$274,,MATCH(RECs!$D47,'ABP RECs'!$I$5:$AD$5)),'ABP RECs'!$E$6:$E$274,RECs!Z$7,'ABP RECs'!$F$6:$F$274,RECs!$C47),0)</f>
        <v>823076.51689553563</v>
      </c>
      <c r="AA47" s="302">
        <f>AA19*_xlfn.IFNA(INDEX('General Inputs'!$E$9:$AF$11,MATCH(RECs!$B47,'General Inputs'!$B$9:$B$11,0),MATCH(RECs!$D47,'General Inputs'!$E$8:$AB$8,0)),SUMIFS('General Inputs'!$D$9:$D$11,'General Inputs'!$B$9:$B$11,RECs!$B47))</f>
        <v>109770.99986356824</v>
      </c>
      <c r="AB47" s="302">
        <f>AB19*_xlfn.IFNA(INDEX('General Inputs'!$E$9:$AF$11,MATCH(RECs!$B47,'General Inputs'!$B$9:$B$11,0),MATCH(RECs!$D47,'General Inputs'!$E$8:$AB$8,0)),SUMIFS('General Inputs'!$D$9:$D$11,'General Inputs'!$B$9:$B$11,RECs!$B47))</f>
        <v>4947265.6442751233</v>
      </c>
      <c r="AC47" s="302">
        <f>AC19*_xlfn.IFNA(INDEX('General Inputs'!$E$9:$AF$11,MATCH(RECs!$B47,'General Inputs'!$B$9:$B$11,0),MATCH(RECs!$D47,'General Inputs'!$E$8:$AB$8,0)),SUMIFS('General Inputs'!$D$9:$D$11,'General Inputs'!$B$9:$B$11,RECs!$B47))</f>
        <v>2161499.3852720116</v>
      </c>
      <c r="AD47" s="302">
        <f>AD19*_xlfn.IFNA(INDEX('General Inputs'!$E$9:$AF$11,MATCH(RECs!$B47,'General Inputs'!$B$9:$B$11,0),MATCH(RECs!$D47,'General Inputs'!$E$8:$AB$8,0)),SUMIFS('General Inputs'!$D$9:$D$11,'General Inputs'!$B$9:$B$11,RECs!$B47))</f>
        <v>157301.67518300138</v>
      </c>
    </row>
    <row r="48" spans="2:56" ht="12" x14ac:dyDescent="0.25">
      <c r="B48" s="19" t="s">
        <v>44</v>
      </c>
      <c r="C48" s="60" t="s">
        <v>258</v>
      </c>
      <c r="D48" s="19" t="s">
        <v>30</v>
      </c>
      <c r="E48" s="86">
        <f>SUMIFS('ABP Under Contract'!$C22:$Z22,'ABP Under Contract'!$C$6:$Z$6,RECs!$B48,'ABP Under Contract'!$C$7:$Z$7,RECs!E$4,'ABP Under Contract'!$C$8:$Z$8,RECs!E$7)</f>
        <v>128463.55256749752</v>
      </c>
      <c r="F48" s="86">
        <f>SUMIFS('ABP Under Contract'!$C22:$Z22,'ABP Under Contract'!$C$6:$Z$6,RECs!$B48,'ABP Under Contract'!$C$7:$Z$7,RECs!F$4,'ABP Under Contract'!$C$8:$Z$8,RECs!F$7)</f>
        <v>294795.33528284344</v>
      </c>
      <c r="G48" s="86">
        <f>SUMIFS('ABP Under Contract'!$C22:$Z22,'ABP Under Contract'!$C$6:$Z$6,RECs!$B48,'ABP Under Contract'!$C$7:$Z$7,RECs!G$4,'ABP Under Contract'!$C$8:$Z$8,RECs!G$7)</f>
        <v>677897</v>
      </c>
      <c r="H48" s="86">
        <f>SUMIFS('ABP Under Contract'!$C22:$Z22,'ABP Under Contract'!$C$6:$Z$6,RECs!$B48,'ABP Under Contract'!$C$7:$Z$7,RECs!H$4,'ABP Under Contract'!$C$8:$Z$8,RECs!H$7)</f>
        <v>16021</v>
      </c>
      <c r="I48" s="86">
        <f>SUMIFS('ABP Under Contract'!$C22:$Z22,'ABP Under Contract'!$C$6:$Z$6,RECs!$B48,'ABP Under Contract'!$C$7:$Z$7,RECs!I$4,'ABP Under Contract'!$C$8:$Z$8,RECs!I$7)</f>
        <v>56735</v>
      </c>
      <c r="J48" s="86">
        <f>SUMIFS('ABP Under Contract'!$C22:$Z22,'ABP Under Contract'!$C$6:$Z$6,RECs!$B48,'ABP Under Contract'!$C$7:$Z$7,RECs!J$4,'ABP Under Contract'!$C$8:$Z$8,RECs!J$7)</f>
        <v>394787</v>
      </c>
      <c r="K48" s="302">
        <f>K20*_xlfn.IFNA(INDEX('General Inputs'!$E$9:$AF$11,MATCH(RECs!$B48,'General Inputs'!$B$9:$B$11,0),MATCH(RECs!$D48,'General Inputs'!$E$8:$AB$8,0)),SUMIFS('General Inputs'!$D$9:$D$11,'General Inputs'!$B$9:$B$11,RECs!$B48))</f>
        <v>2225311.9853846119</v>
      </c>
      <c r="L48" s="302">
        <f>L20*_xlfn.IFNA(INDEX('General Inputs'!$E$9:$AF$11,MATCH(RECs!$B48,'General Inputs'!$B$9:$B$11,0),MATCH(RECs!$D48,'General Inputs'!$E$8:$AB$8,0)),SUMIFS('General Inputs'!$D$9:$D$11,'General Inputs'!$B$9:$B$11,RECs!$B48))</f>
        <v>1425891.1014767485</v>
      </c>
      <c r="M48" s="302">
        <f>M20*_xlfn.IFNA(INDEX('General Inputs'!$E$9:$AF$11,MATCH(RECs!$B48,'General Inputs'!$B$9:$B$11,0),MATCH(RECs!$D48,'General Inputs'!$E$8:$AB$8,0)),SUMIFS('General Inputs'!$D$9:$D$11,'General Inputs'!$B$9:$B$11,RECs!$B48))</f>
        <v>93300.659128540909</v>
      </c>
      <c r="N48" s="37">
        <v>0</v>
      </c>
      <c r="O48" s="37">
        <v>0</v>
      </c>
      <c r="P48" s="37">
        <v>0</v>
      </c>
      <c r="Q48" s="37">
        <v>605816</v>
      </c>
      <c r="R48" s="37">
        <v>750397.28229999996</v>
      </c>
      <c r="S48" s="302">
        <f>S20*_xlfn.IFNA(INDEX('General Inputs'!$E$9:$AF$11,MATCH(RECs!$B48,'General Inputs'!$B$9:$B$11,0),MATCH(RECs!$D48,'General Inputs'!$E$8:$AB$8,0)),SUMIFS('General Inputs'!$D$9:$D$11,'General Inputs'!$B$9:$B$11,RECs!$B48))</f>
        <v>42057.667034869657</v>
      </c>
      <c r="T48" s="114">
        <f>T20*SUMIFS('General Inputs'!$D$21:$D$23,'General Inputs'!$B$21:$B$23,RECs!$B48)</f>
        <v>108781.82339999999</v>
      </c>
      <c r="U48" s="86">
        <f>_xlfn.IFNA(SUMIFS(INDEX('ABP RECs'!$I$6:$AD$274,,MATCH(RECs!$D48,'ABP RECs'!$I$5:$AD$5)),'ABP RECs'!$E$6:$E$274,RECs!U$7,'ABP RECs'!$F$6:$F$274,RECs!$C48),0)</f>
        <v>577073.48910189408</v>
      </c>
      <c r="V48" s="86">
        <f>_xlfn.IFNA(SUMIFS(INDEX('ABP RECs'!$I$6:$AD$274,,MATCH(RECs!$D48,'ABP RECs'!$I$5:$AD$5)),'ABP RECs'!$E$6:$E$274,RECs!V$7,'ABP RECs'!$F$6:$F$274,RECs!$C48),0)</f>
        <v>657725.30784836772</v>
      </c>
      <c r="W48" s="86">
        <f>_xlfn.IFNA(SUMIFS(INDEX('ABP RECs'!$I$6:$AD$274,,MATCH(RECs!$D48,'ABP RECs'!$I$5:$AD$5)),'ABP RECs'!$E$6:$E$274,RECs!W$7,'ABP RECs'!$F$6:$F$274,RECs!$C48),0)</f>
        <v>1196511.6667434722</v>
      </c>
      <c r="X48" s="86">
        <f>_xlfn.IFNA(SUMIFS(INDEX('ABP RECs'!$I$6:$AD$274,,MATCH(RECs!$D48,'ABP RECs'!$I$5:$AD$5)),'ABP RECs'!$E$6:$E$274,RECs!X$7,'ABP RECs'!$F$6:$F$274,RECs!$C48),0)</f>
        <v>249376.49508316536</v>
      </c>
      <c r="Y48" s="86">
        <f>_xlfn.IFNA(SUMIFS(INDEX('ABP RECs'!$I$6:$AD$274,,MATCH(RECs!$D48,'ABP RECs'!$I$5:$AD$5)),'ABP RECs'!$E$6:$E$274,RECs!Y$7,'ABP RECs'!$F$6:$F$274,RECs!$C48),0)</f>
        <v>516020.23293812817</v>
      </c>
      <c r="Z48" s="86">
        <f>_xlfn.IFNA(SUMIFS(INDEX('ABP RECs'!$I$6:$AD$274,,MATCH(RECs!$D48,'ABP RECs'!$I$5:$AD$5)),'ABP RECs'!$E$6:$E$274,RECs!Z$7,'ABP RECs'!$F$6:$F$274,RECs!$C48),0)</f>
        <v>915543.85484710429</v>
      </c>
      <c r="AA48" s="302">
        <f>AA20*_xlfn.IFNA(INDEX('General Inputs'!$E$9:$AF$11,MATCH(RECs!$B48,'General Inputs'!$B$9:$B$11,0),MATCH(RECs!$D48,'General Inputs'!$E$8:$AB$8,0)),SUMIFS('General Inputs'!$D$9:$D$11,'General Inputs'!$B$9:$B$11,RECs!$B48))</f>
        <v>110739.37442243945</v>
      </c>
      <c r="AB48" s="302">
        <f>AB20*_xlfn.IFNA(INDEX('General Inputs'!$E$9:$AF$11,MATCH(RECs!$B48,'General Inputs'!$B$9:$B$11,0),MATCH(RECs!$D48,'General Inputs'!$E$8:$AB$8,0)),SUMIFS('General Inputs'!$D$9:$D$11,'General Inputs'!$B$9:$B$11,RECs!$B48))</f>
        <v>5731026.8566649724</v>
      </c>
      <c r="AC48" s="302">
        <f>AC20*_xlfn.IFNA(INDEX('General Inputs'!$E$9:$AF$11,MATCH(RECs!$B48,'General Inputs'!$B$9:$B$11,0),MATCH(RECs!$D48,'General Inputs'!$E$8:$AB$8,0)),SUMIFS('General Inputs'!$D$9:$D$11,'General Inputs'!$B$9:$B$11,RECs!$B48))</f>
        <v>2382894.2634593621</v>
      </c>
      <c r="AD48" s="302">
        <f>AD20*_xlfn.IFNA(INDEX('General Inputs'!$E$9:$AF$11,MATCH(RECs!$B48,'General Inputs'!$B$9:$B$11,0),MATCH(RECs!$D48,'General Inputs'!$E$8:$AB$8,0)),SUMIFS('General Inputs'!$D$9:$D$11,'General Inputs'!$B$9:$B$11,RECs!$B48))</f>
        <v>171005.06279189224</v>
      </c>
    </row>
    <row r="49" spans="2:30" ht="12" x14ac:dyDescent="0.25">
      <c r="B49" s="19" t="s">
        <v>44</v>
      </c>
      <c r="C49" s="60" t="s">
        <v>258</v>
      </c>
      <c r="D49" s="19" t="s">
        <v>31</v>
      </c>
      <c r="E49" s="86">
        <f>SUMIFS('ABP Under Contract'!$C23:$Z23,'ABP Under Contract'!$C$6:$Z$6,RECs!$B49,'ABP Under Contract'!$C$7:$Z$7,RECs!E$4,'ABP Under Contract'!$C$8:$Z$8,RECs!E$7)</f>
        <v>126120.00480466003</v>
      </c>
      <c r="F49" s="86">
        <f>SUMIFS('ABP Under Contract'!$C23:$Z23,'ABP Under Contract'!$C$6:$Z$6,RECs!$B49,'ABP Under Contract'!$C$7:$Z$7,RECs!F$4,'ABP Under Contract'!$C$8:$Z$8,RECs!F$7)</f>
        <v>204675.91360642921</v>
      </c>
      <c r="G49" s="86">
        <f>SUMIFS('ABP Under Contract'!$C23:$Z23,'ABP Under Contract'!$C$6:$Z$6,RECs!$B49,'ABP Under Contract'!$C$7:$Z$7,RECs!G$4,'ABP Under Contract'!$C$8:$Z$8,RECs!G$7)</f>
        <v>577155</v>
      </c>
      <c r="H49" s="86">
        <f>SUMIFS('ABP Under Contract'!$C23:$Z23,'ABP Under Contract'!$C$6:$Z$6,RECs!$B49,'ABP Under Contract'!$C$7:$Z$7,RECs!H$4,'ABP Under Contract'!$C$8:$Z$8,RECs!H$7)</f>
        <v>15938</v>
      </c>
      <c r="I49" s="86">
        <f>SUMIFS('ABP Under Contract'!$C23:$Z23,'ABP Under Contract'!$C$6:$Z$6,RECs!$B49,'ABP Under Contract'!$C$7:$Z$7,RECs!I$4,'ABP Under Contract'!$C$8:$Z$8,RECs!I$7)</f>
        <v>56454</v>
      </c>
      <c r="J49" s="86">
        <f>SUMIFS('ABP Under Contract'!$C23:$Z23,'ABP Under Contract'!$C$6:$Z$6,RECs!$B49,'ABP Under Contract'!$C$7:$Z$7,RECs!J$4,'ABP Under Contract'!$C$8:$Z$8,RECs!J$7)</f>
        <v>392816</v>
      </c>
      <c r="K49" s="302">
        <f>K21*_xlfn.IFNA(INDEX('General Inputs'!$E$9:$AF$11,MATCH(RECs!$B49,'General Inputs'!$B$9:$B$11,0),MATCH(RECs!$D49,'General Inputs'!$E$8:$AB$8,0)),SUMIFS('General Inputs'!$D$9:$D$11,'General Inputs'!$B$9:$B$11,RECs!$B49))</f>
        <v>2044035.0276200778</v>
      </c>
      <c r="L49" s="302">
        <f>L21*_xlfn.IFNA(INDEX('General Inputs'!$E$9:$AF$11,MATCH(RECs!$B49,'General Inputs'!$B$9:$B$11,0),MATCH(RECs!$D49,'General Inputs'!$E$8:$AB$8,0)),SUMIFS('General Inputs'!$D$9:$D$11,'General Inputs'!$B$9:$B$11,RECs!$B49))</f>
        <v>1303187.381927517</v>
      </c>
      <c r="M49" s="302">
        <f>M21*_xlfn.IFNA(INDEX('General Inputs'!$E$9:$AF$11,MATCH(RECs!$B49,'General Inputs'!$B$9:$B$11,0),MATCH(RECs!$D49,'General Inputs'!$E$8:$AB$8,0)),SUMIFS('General Inputs'!$D$9:$D$11,'General Inputs'!$B$9:$B$11,RECs!$B49))</f>
        <v>85271.758534652457</v>
      </c>
      <c r="N49" s="37">
        <v>0</v>
      </c>
      <c r="O49" s="37">
        <v>0</v>
      </c>
      <c r="P49" s="37">
        <v>0</v>
      </c>
      <c r="Q49" s="37">
        <v>479697</v>
      </c>
      <c r="R49" s="37">
        <v>750397.28229999996</v>
      </c>
      <c r="S49" s="302">
        <f>S21*_xlfn.IFNA(INDEX('General Inputs'!$E$9:$AF$11,MATCH(RECs!$B49,'General Inputs'!$B$9:$B$11,0),MATCH(RECs!$D49,'General Inputs'!$E$8:$AB$8,0)),SUMIFS('General Inputs'!$D$9:$D$11,'General Inputs'!$B$9:$B$11,RECs!$B49))</f>
        <v>38438.433998491979</v>
      </c>
      <c r="T49" s="114">
        <f>T21*SUMIFS('General Inputs'!$D$21:$D$23,'General Inputs'!$B$21:$B$23,RECs!$B49)</f>
        <v>108781.82339999999</v>
      </c>
      <c r="U49" s="86">
        <f>_xlfn.IFNA(SUMIFS(INDEX('ABP RECs'!$I$6:$AD$274,,MATCH(RECs!$D49,'ABP RECs'!$I$5:$AD$5)),'ABP RECs'!$E$6:$E$274,RECs!U$7,'ABP RECs'!$F$6:$F$274,RECs!$C49),0)</f>
        <v>637194.30081907008</v>
      </c>
      <c r="V49" s="86">
        <f>_xlfn.IFNA(SUMIFS(INDEX('ABP RECs'!$I$6:$AD$274,,MATCH(RECs!$D49,'ABP RECs'!$I$5:$AD$5)),'ABP RECs'!$E$6:$E$274,RECs!V$7,'ABP RECs'!$F$6:$F$274,RECs!$C49),0)</f>
        <v>720716.22450360225</v>
      </c>
      <c r="W49" s="86">
        <f>_xlfn.IFNA(SUMIFS(INDEX('ABP RECs'!$I$6:$AD$274,,MATCH(RECs!$D49,'ABP RECs'!$I$5:$AD$5)),'ABP RECs'!$E$6:$E$274,RECs!W$7,'ABP RECs'!$F$6:$F$274,RECs!$C49),0)</f>
        <v>1314816.4695116882</v>
      </c>
      <c r="X49" s="86">
        <f>_xlfn.IFNA(SUMIFS(INDEX('ABP RECs'!$I$6:$AD$274,,MATCH(RECs!$D49,'ABP RECs'!$I$5:$AD$5)),'ABP RECs'!$E$6:$E$274,RECs!X$7,'ABP RECs'!$F$6:$F$274,RECs!$C49),0)</f>
        <v>268460.34688824078</v>
      </c>
      <c r="Y49" s="86">
        <f>_xlfn.IFNA(SUMIFS(INDEX('ABP RECs'!$I$6:$AD$274,,MATCH(RECs!$D49,'ABP RECs'!$I$5:$AD$5)),'ABP RECs'!$E$6:$E$274,RECs!Y$7,'ABP RECs'!$F$6:$F$274,RECs!$C49),0)</f>
        <v>566103.05883849808</v>
      </c>
      <c r="Z49" s="86">
        <f>_xlfn.IFNA(SUMIFS(INDEX('ABP RECs'!$I$6:$AD$274,,MATCH(RECs!$D49,'ABP RECs'!$I$5:$AD$5)),'ABP RECs'!$E$6:$E$274,RECs!Z$7,'ABP RECs'!$F$6:$F$274,RECs!$C49),0)</f>
        <v>1007548.8561089151</v>
      </c>
      <c r="AA49" s="302">
        <f>AA21*_xlfn.IFNA(INDEX('General Inputs'!$E$9:$AF$11,MATCH(RECs!$B49,'General Inputs'!$B$9:$B$11,0),MATCH(RECs!$D49,'General Inputs'!$E$8:$AB$8,0)),SUMIFS('General Inputs'!$D$9:$D$11,'General Inputs'!$B$9:$B$11,RECs!$B49))</f>
        <v>110209.07746397088</v>
      </c>
      <c r="AB49" s="302">
        <f>AB21*_xlfn.IFNA(INDEX('General Inputs'!$E$9:$AF$11,MATCH(RECs!$B49,'General Inputs'!$B$9:$B$11,0),MATCH(RECs!$D49,'General Inputs'!$E$8:$AB$8,0)),SUMIFS('General Inputs'!$D$9:$D$11,'General Inputs'!$B$9:$B$11,RECs!$B49))</f>
        <v>6278367.3781557605</v>
      </c>
      <c r="AC49" s="302">
        <f>AC21*_xlfn.IFNA(INDEX('General Inputs'!$E$9:$AF$11,MATCH(RECs!$B49,'General Inputs'!$B$9:$B$11,0),MATCH(RECs!$D49,'General Inputs'!$E$8:$AB$8,0)),SUMIFS('General Inputs'!$D$9:$D$11,'General Inputs'!$B$9:$B$11,RECs!$B49))</f>
        <v>2781525.7065938492</v>
      </c>
      <c r="AD49" s="302">
        <f>AD21*_xlfn.IFNA(INDEX('General Inputs'!$E$9:$AF$11,MATCH(RECs!$B49,'General Inputs'!$B$9:$B$11,0),MATCH(RECs!$D49,'General Inputs'!$E$8:$AB$8,0)),SUMIFS('General Inputs'!$D$9:$D$11,'General Inputs'!$B$9:$B$11,RECs!$B49))</f>
        <v>180436.94955932349</v>
      </c>
    </row>
    <row r="50" spans="2:30" ht="12" x14ac:dyDescent="0.25">
      <c r="B50" s="19" t="s">
        <v>44</v>
      </c>
      <c r="C50" s="60" t="s">
        <v>258</v>
      </c>
      <c r="D50" s="19" t="s">
        <v>32</v>
      </c>
      <c r="E50" s="86">
        <f>SUMIFS('ABP Under Contract'!$C24:$Z24,'ABP Under Contract'!$C$6:$Z$6,RECs!$B50,'ABP Under Contract'!$C$7:$Z$7,RECs!E$4,'ABP Under Contract'!$C$8:$Z$8,RECs!E$7)</f>
        <v>107674.45978063671</v>
      </c>
      <c r="F50" s="86">
        <f>SUMIFS('ABP Under Contract'!$C24:$Z24,'ABP Under Contract'!$C$6:$Z$6,RECs!$B50,'ABP Under Contract'!$C$7:$Z$7,RECs!F$4,'ABP Under Contract'!$C$8:$Z$8,RECs!F$7)</f>
        <v>159811.49403839707</v>
      </c>
      <c r="G50" s="86">
        <f>SUMIFS('ABP Under Contract'!$C24:$Z24,'ABP Under Contract'!$C$6:$Z$6,RECs!$B50,'ABP Under Contract'!$C$7:$Z$7,RECs!G$4,'ABP Under Contract'!$C$8:$Z$8,RECs!G$7)</f>
        <v>571080</v>
      </c>
      <c r="H50" s="86">
        <f>SUMIFS('ABP Under Contract'!$C24:$Z24,'ABP Under Contract'!$C$6:$Z$6,RECs!$B50,'ABP Under Contract'!$C$7:$Z$7,RECs!H$4,'ABP Under Contract'!$C$8:$Z$8,RECs!H$7)</f>
        <v>15860</v>
      </c>
      <c r="I50" s="86">
        <f>SUMIFS('ABP Under Contract'!$C24:$Z24,'ABP Under Contract'!$C$6:$Z$6,RECs!$B50,'ABP Under Contract'!$C$7:$Z$7,RECs!I$4,'ABP Under Contract'!$C$8:$Z$8,RECs!I$7)</f>
        <v>56171</v>
      </c>
      <c r="J50" s="86">
        <f>SUMIFS('ABP Under Contract'!$C24:$Z24,'ABP Under Contract'!$C$6:$Z$6,RECs!$B50,'ABP Under Contract'!$C$7:$Z$7,RECs!J$4,'ABP Under Contract'!$C$8:$Z$8,RECs!J$7)</f>
        <v>390850</v>
      </c>
      <c r="K50" s="302">
        <f>K22*_xlfn.IFNA(INDEX('General Inputs'!$E$9:$AF$11,MATCH(RECs!$B50,'General Inputs'!$B$9:$B$11,0),MATCH(RECs!$D50,'General Inputs'!$E$8:$AB$8,0)),SUMIFS('General Inputs'!$D$9:$D$11,'General Inputs'!$B$9:$B$11,RECs!$B50))</f>
        <v>1913439.2668153448</v>
      </c>
      <c r="L50" s="302">
        <f>L22*_xlfn.IFNA(INDEX('General Inputs'!$E$9:$AF$11,MATCH(RECs!$B50,'General Inputs'!$B$9:$B$11,0),MATCH(RECs!$D50,'General Inputs'!$E$8:$AB$8,0)),SUMIFS('General Inputs'!$D$9:$D$11,'General Inputs'!$B$9:$B$11,RECs!$B50))</f>
        <v>1213825.6074526352</v>
      </c>
      <c r="M50" s="302">
        <f>M22*_xlfn.IFNA(INDEX('General Inputs'!$E$9:$AF$11,MATCH(RECs!$B50,'General Inputs'!$B$9:$B$11,0),MATCH(RECs!$D50,'General Inputs'!$E$8:$AB$8,0)),SUMIFS('General Inputs'!$D$9:$D$11,'General Inputs'!$B$9:$B$11,RECs!$B50))</f>
        <v>79424.529071779994</v>
      </c>
      <c r="N50" s="37">
        <v>0</v>
      </c>
      <c r="O50" s="37">
        <v>0</v>
      </c>
      <c r="P50" s="37">
        <v>0</v>
      </c>
      <c r="Q50" s="37">
        <v>479697</v>
      </c>
      <c r="R50" s="37">
        <v>750397.28229999996</v>
      </c>
      <c r="S50" s="302">
        <f>S22*_xlfn.IFNA(INDEX('General Inputs'!$E$9:$AF$11,MATCH(RECs!$B50,'General Inputs'!$B$9:$B$11,0),MATCH(RECs!$D50,'General Inputs'!$E$8:$AB$8,0)),SUMIFS('General Inputs'!$D$9:$D$11,'General Inputs'!$B$9:$B$11,RECs!$B50))</f>
        <v>35802.645225690678</v>
      </c>
      <c r="T50" s="114">
        <f>T22*SUMIFS('General Inputs'!$D$21:$D$23,'General Inputs'!$B$21:$B$23,RECs!$B50)</f>
        <v>108781.82339999999</v>
      </c>
      <c r="U50" s="86">
        <f>_xlfn.IFNA(SUMIFS(INDEX('ABP RECs'!$I$6:$AD$274,,MATCH(RECs!$D50,'ABP RECs'!$I$5:$AD$5)),'ABP RECs'!$E$6:$E$274,RECs!U$7,'ABP RECs'!$F$6:$F$274,RECs!$C50),0)</f>
        <v>697014.50847766025</v>
      </c>
      <c r="V50" s="86">
        <f>_xlfn.IFNA(SUMIFS(INDEX('ABP RECs'!$I$6:$AD$274,,MATCH(RECs!$D50,'ABP RECs'!$I$5:$AD$5)),'ABP RECs'!$E$6:$E$274,RECs!V$7,'ABP RECs'!$F$6:$F$274,RECs!$C50),0)</f>
        <v>783392.1865755606</v>
      </c>
      <c r="W50" s="86">
        <f>_xlfn.IFNA(SUMIFS(INDEX('ABP RECs'!$I$6:$AD$274,,MATCH(RECs!$D50,'ABP RECs'!$I$5:$AD$5)),'ABP RECs'!$E$6:$E$274,RECs!W$7,'ABP RECs'!$F$6:$F$274,RECs!$C50),0)</f>
        <v>1432529.7482660625</v>
      </c>
      <c r="X50" s="86">
        <f>_xlfn.IFNA(SUMIFS(INDEX('ABP RECs'!$I$6:$AD$274,,MATCH(RECs!$D50,'ABP RECs'!$I$5:$AD$5)),'ABP RECs'!$E$6:$E$274,RECs!X$7,'ABP RECs'!$F$6:$F$274,RECs!$C50),0)</f>
        <v>287448.77943429071</v>
      </c>
      <c r="Y50" s="86">
        <f>_xlfn.IFNA(SUMIFS(INDEX('ABP RECs'!$I$6:$AD$274,,MATCH(RECs!$D50,'ABP RECs'!$I$5:$AD$5)),'ABP RECs'!$E$6:$E$274,RECs!Y$7,'ABP RECs'!$F$6:$F$274,RECs!$C50),0)</f>
        <v>615935.47060936596</v>
      </c>
      <c r="Z50" s="86">
        <f>_xlfn.IFNA(SUMIFS(INDEX('ABP RECs'!$I$6:$AD$274,,MATCH(RECs!$D50,'ABP RECs'!$I$5:$AD$5)),'ABP RECs'!$E$6:$E$274,RECs!Z$7,'ABP RECs'!$F$6:$F$274,RECs!$C50),0)</f>
        <v>1099093.8323644164</v>
      </c>
      <c r="AA50" s="302">
        <f>AA22*_xlfn.IFNA(INDEX('General Inputs'!$E$9:$AF$11,MATCH(RECs!$B50,'General Inputs'!$B$9:$B$11,0),MATCH(RECs!$D50,'General Inputs'!$E$8:$AB$8,0)),SUMIFS('General Inputs'!$D$9:$D$11,'General Inputs'!$B$9:$B$11,RECs!$B50))</f>
        <v>111115.89642621383</v>
      </c>
      <c r="AB50" s="302">
        <f>AB22*_xlfn.IFNA(INDEX('General Inputs'!$E$9:$AF$11,MATCH(RECs!$B50,'General Inputs'!$B$9:$B$11,0),MATCH(RECs!$D50,'General Inputs'!$E$8:$AB$8,0)),SUMIFS('General Inputs'!$D$9:$D$11,'General Inputs'!$B$9:$B$11,RECs!$B50))</f>
        <v>6826634.7655473771</v>
      </c>
      <c r="AC50" s="302">
        <f>AC22*_xlfn.IFNA(INDEX('General Inputs'!$E$9:$AF$11,MATCH(RECs!$B50,'General Inputs'!$B$9:$B$11,0),MATCH(RECs!$D50,'General Inputs'!$E$8:$AB$8,0)),SUMIFS('General Inputs'!$D$9:$D$11,'General Inputs'!$B$9:$B$11,RECs!$B50))</f>
        <v>3223724.7843268635</v>
      </c>
      <c r="AD50" s="302">
        <f>AD22*_xlfn.IFNA(INDEX('General Inputs'!$E$9:$AF$11,MATCH(RECs!$B50,'General Inputs'!$B$9:$B$11,0),MATCH(RECs!$D50,'General Inputs'!$E$8:$AB$8,0)),SUMIFS('General Inputs'!$D$9:$D$11,'General Inputs'!$B$9:$B$11,RECs!$B50))</f>
        <v>190668.83202609155</v>
      </c>
    </row>
    <row r="51" spans="2:30" ht="12" x14ac:dyDescent="0.25">
      <c r="B51" s="19" t="s">
        <v>44</v>
      </c>
      <c r="C51" s="60" t="s">
        <v>258</v>
      </c>
      <c r="D51" s="19" t="s">
        <v>33</v>
      </c>
      <c r="E51" s="86">
        <f>SUMIFS('ABP Under Contract'!$C25:$Z25,'ABP Under Contract'!$C$6:$Z$6,RECs!$B51,'ABP Under Contract'!$C$7:$Z$7,RECs!E$4,'ABP Under Contract'!$C$8:$Z$8,RECs!E$7)</f>
        <v>88296.917481733559</v>
      </c>
      <c r="F51" s="86">
        <f>SUMIFS('ABP Under Contract'!$C25:$Z25,'ABP Under Contract'!$C$6:$Z$6,RECs!$B51,'ABP Under Contract'!$C$7:$Z$7,RECs!F$4,'ABP Under Contract'!$C$8:$Z$8,RECs!F$7)</f>
        <v>139127.07656820508</v>
      </c>
      <c r="G51" s="86">
        <f>SUMIFS('ABP Under Contract'!$C25:$Z25,'ABP Under Contract'!$C$6:$Z$6,RECs!$B51,'ABP Under Contract'!$C$7:$Z$7,RECs!G$4,'ABP Under Contract'!$C$8:$Z$8,RECs!G$7)</f>
        <v>564459</v>
      </c>
      <c r="H51" s="86">
        <f>SUMIFS('ABP Under Contract'!$C25:$Z25,'ABP Under Contract'!$C$6:$Z$6,RECs!$B51,'ABP Under Contract'!$C$7:$Z$7,RECs!H$4,'ABP Under Contract'!$C$8:$Z$8,RECs!H$7)</f>
        <v>15781</v>
      </c>
      <c r="I51" s="86">
        <f>SUMIFS('ABP Under Contract'!$C25:$Z25,'ABP Under Contract'!$C$6:$Z$6,RECs!$B51,'ABP Under Contract'!$C$7:$Z$7,RECs!I$4,'ABP Under Contract'!$C$8:$Z$8,RECs!I$7)</f>
        <v>55893</v>
      </c>
      <c r="J51" s="86">
        <f>SUMIFS('ABP Under Contract'!$C25:$Z25,'ABP Under Contract'!$C$6:$Z$6,RECs!$B51,'ABP Under Contract'!$C$7:$Z$7,RECs!J$4,'ABP Under Contract'!$C$8:$Z$8,RECs!J$7)</f>
        <v>388897</v>
      </c>
      <c r="K51" s="302">
        <f>K23*_xlfn.IFNA(INDEX('General Inputs'!$E$9:$AF$11,MATCH(RECs!$B51,'General Inputs'!$B$9:$B$11,0),MATCH(RECs!$D51,'General Inputs'!$E$8:$AB$8,0)),SUMIFS('General Inputs'!$D$9:$D$11,'General Inputs'!$B$9:$B$11,RECs!$B51))</f>
        <v>1800716.9303727364</v>
      </c>
      <c r="L51" s="302">
        <f>L23*_xlfn.IFNA(INDEX('General Inputs'!$E$9:$AF$11,MATCH(RECs!$B51,'General Inputs'!$B$9:$B$11,0),MATCH(RECs!$D51,'General Inputs'!$E$8:$AB$8,0)),SUMIFS('General Inputs'!$D$9:$D$11,'General Inputs'!$B$9:$B$11,RECs!$B51))</f>
        <v>1136606.5168456233</v>
      </c>
      <c r="M51" s="302">
        <f>M23*_xlfn.IFNA(INDEX('General Inputs'!$E$9:$AF$11,MATCH(RECs!$B51,'General Inputs'!$B$9:$B$11,0),MATCH(RECs!$D51,'General Inputs'!$E$8:$AB$8,0)),SUMIFS('General Inputs'!$D$9:$D$11,'General Inputs'!$B$9:$B$11,RECs!$B51))</f>
        <v>74371.834624441632</v>
      </c>
      <c r="N51" s="37">
        <v>0</v>
      </c>
      <c r="O51" s="37">
        <v>0</v>
      </c>
      <c r="P51" s="37">
        <v>0</v>
      </c>
      <c r="Q51" s="37">
        <v>391707</v>
      </c>
      <c r="R51" s="37">
        <v>750397.28229999996</v>
      </c>
      <c r="S51" s="302">
        <f>S23*_xlfn.IFNA(INDEX('General Inputs'!$E$9:$AF$11,MATCH(RECs!$B51,'General Inputs'!$B$9:$B$11,0),MATCH(RECs!$D51,'General Inputs'!$E$8:$AB$8,0)),SUMIFS('General Inputs'!$D$9:$D$11,'General Inputs'!$B$9:$B$11,RECs!$B51))</f>
        <v>33525.013506044168</v>
      </c>
      <c r="T51" s="114">
        <f>T23*SUMIFS('General Inputs'!$D$21:$D$23,'General Inputs'!$B$21:$B$23,RECs!$B51)</f>
        <v>108781.82339999999</v>
      </c>
      <c r="U51" s="86">
        <f>_xlfn.IFNA(SUMIFS(INDEX('ABP RECs'!$I$6:$AD$274,,MATCH(RECs!$D51,'ABP RECs'!$I$5:$AD$5)),'ABP RECs'!$E$6:$E$274,RECs!U$7,'ABP RECs'!$F$6:$F$274,RECs!$C51),0)</f>
        <v>756535.61509795743</v>
      </c>
      <c r="V51" s="86">
        <f>_xlfn.IFNA(SUMIFS(INDEX('ABP RECs'!$I$6:$AD$274,,MATCH(RECs!$D51,'ABP RECs'!$I$5:$AD$5)),'ABP RECs'!$E$6:$E$274,RECs!V$7,'ABP RECs'!$F$6:$F$274,RECs!$C51),0)</f>
        <v>845754.76883715915</v>
      </c>
      <c r="W51" s="86">
        <f>_xlfn.IFNA(SUMIFS(INDEX('ABP RECs'!$I$6:$AD$274,,MATCH(RECs!$D51,'ABP RECs'!$I$5:$AD$5)),'ABP RECs'!$E$6:$E$274,RECs!W$7,'ABP RECs'!$F$6:$F$274,RECs!$C51),0)</f>
        <v>1549654.460626665</v>
      </c>
      <c r="X51" s="86">
        <f>_xlfn.IFNA(SUMIFS(INDEX('ABP RECs'!$I$6:$AD$274,,MATCH(RECs!$D51,'ABP RECs'!$I$5:$AD$5)),'ABP RECs'!$E$6:$E$274,RECs!X$7,'ABP RECs'!$F$6:$F$274,RECs!$C51),0)</f>
        <v>306342.26981761045</v>
      </c>
      <c r="Y51" s="86">
        <f>_xlfn.IFNA(SUMIFS(INDEX('ABP RECs'!$I$6:$AD$274,,MATCH(RECs!$D51,'ABP RECs'!$I$5:$AD$5)),'ABP RECs'!$E$6:$E$274,RECs!Y$7,'ABP RECs'!$F$6:$F$274,RECs!$C51),0)</f>
        <v>665518.72032137983</v>
      </c>
      <c r="Z51" s="86">
        <f>_xlfn.IFNA(SUMIFS(INDEX('ABP RECs'!$I$6:$AD$274,,MATCH(RECs!$D51,'ABP RECs'!$I$5:$AD$5)),'ABP RECs'!$E$6:$E$274,RECs!Z$7,'ABP RECs'!$F$6:$F$274,RECs!$C51),0)</f>
        <v>1190181.0837386406</v>
      </c>
      <c r="AA51" s="302">
        <f>AA23*_xlfn.IFNA(INDEX('General Inputs'!$E$9:$AF$11,MATCH(RECs!$B51,'General Inputs'!$B$9:$B$11,0),MATCH(RECs!$D51,'General Inputs'!$E$8:$AB$8,0)),SUMIFS('General Inputs'!$D$9:$D$11,'General Inputs'!$B$9:$B$11,RECs!$B51))</f>
        <v>112049.93319404054</v>
      </c>
      <c r="AB51" s="302">
        <f>AB23*_xlfn.IFNA(INDEX('General Inputs'!$E$9:$AF$11,MATCH(RECs!$B51,'General Inputs'!$B$9:$B$11,0),MATCH(RECs!$D51,'General Inputs'!$E$8:$AB$8,0)),SUMIFS('General Inputs'!$D$9:$D$11,'General Inputs'!$B$9:$B$11,RECs!$B51))</f>
        <v>7275395.3291499829</v>
      </c>
      <c r="AC51" s="302">
        <f>AC23*_xlfn.IFNA(INDEX('General Inputs'!$E$9:$AF$11,MATCH(RECs!$B51,'General Inputs'!$B$9:$B$11,0),MATCH(RECs!$D51,'General Inputs'!$E$8:$AB$8,0)),SUMIFS('General Inputs'!$D$9:$D$11,'General Inputs'!$B$9:$B$11,RECs!$B51))</f>
        <v>3337739.6366842766</v>
      </c>
      <c r="AD51" s="302">
        <f>AD23*_xlfn.IFNA(INDEX('General Inputs'!$E$9:$AF$11,MATCH(RECs!$B51,'General Inputs'!$B$9:$B$11,0),MATCH(RECs!$D51,'General Inputs'!$E$8:$AB$8,0)),SUMIFS('General Inputs'!$D$9:$D$11,'General Inputs'!$B$9:$B$11,RECs!$B51))</f>
        <v>199812.27269663961</v>
      </c>
    </row>
    <row r="52" spans="2:30" ht="12" x14ac:dyDescent="0.25">
      <c r="B52" s="19" t="s">
        <v>44</v>
      </c>
      <c r="C52" s="60" t="s">
        <v>258</v>
      </c>
      <c r="D52" s="19" t="s">
        <v>34</v>
      </c>
      <c r="E52" s="86">
        <f>SUMIFS('ABP Under Contract'!$C26:$Z26,'ABP Under Contract'!$C$6:$Z$6,RECs!$B52,'ABP Under Contract'!$C$7:$Z$7,RECs!E$4,'ABP Under Contract'!$C$8:$Z$8,RECs!E$7)</f>
        <v>71302.377894324876</v>
      </c>
      <c r="F52" s="86">
        <f>SUMIFS('ABP Under Contract'!$C26:$Z26,'ABP Under Contract'!$C$6:$Z$6,RECs!$B52,'ABP Under Contract'!$C$7:$Z$7,RECs!F$4,'ABP Under Contract'!$C$8:$Z$8,RECs!F$7)</f>
        <v>81469.661185364064</v>
      </c>
      <c r="G52" s="86">
        <f>SUMIFS('ABP Under Contract'!$C26:$Z26,'ABP Under Contract'!$C$6:$Z$6,RECs!$B52,'ABP Under Contract'!$C$7:$Z$7,RECs!G$4,'ABP Under Contract'!$C$8:$Z$8,RECs!G$7)</f>
        <v>561634</v>
      </c>
      <c r="H52" s="86">
        <f>SUMIFS('ABP Under Contract'!$C26:$Z26,'ABP Under Contract'!$C$6:$Z$6,RECs!$B52,'ABP Under Contract'!$C$7:$Z$7,RECs!H$4,'ABP Under Contract'!$C$8:$Z$8,RECs!H$7)</f>
        <v>15701</v>
      </c>
      <c r="I52" s="86">
        <f>SUMIFS('ABP Under Contract'!$C26:$Z26,'ABP Under Contract'!$C$6:$Z$6,RECs!$B52,'ABP Under Contract'!$C$7:$Z$7,RECs!I$4,'ABP Under Contract'!$C$8:$Z$8,RECs!I$7)</f>
        <v>55611</v>
      </c>
      <c r="J52" s="86">
        <f>SUMIFS('ABP Under Contract'!$C26:$Z26,'ABP Under Contract'!$C$6:$Z$6,RECs!$B52,'ABP Under Contract'!$C$7:$Z$7,RECs!J$4,'ABP Under Contract'!$C$8:$Z$8,RECs!J$7)</f>
        <v>386952</v>
      </c>
      <c r="K52" s="302">
        <f>K24*_xlfn.IFNA(INDEX('General Inputs'!$E$9:$AF$11,MATCH(RECs!$B52,'General Inputs'!$B$9:$B$11,0),MATCH(RECs!$D52,'General Inputs'!$E$8:$AB$8,0)),SUMIFS('General Inputs'!$D$9:$D$11,'General Inputs'!$B$9:$B$11,RECs!$B52))</f>
        <v>1707554.0395427831</v>
      </c>
      <c r="L52" s="302">
        <f>L24*_xlfn.IFNA(INDEX('General Inputs'!$E$9:$AF$11,MATCH(RECs!$B52,'General Inputs'!$B$9:$B$11,0),MATCH(RECs!$D52,'General Inputs'!$E$8:$AB$8,0)),SUMIFS('General Inputs'!$D$9:$D$11,'General Inputs'!$B$9:$B$11,RECs!$B52))</f>
        <v>1072413.3990147004</v>
      </c>
      <c r="M52" s="302">
        <f>M24*_xlfn.IFNA(INDEX('General Inputs'!$E$9:$AF$11,MATCH(RECs!$B52,'General Inputs'!$B$9:$B$11,0),MATCH(RECs!$D52,'General Inputs'!$E$8:$AB$8,0)),SUMIFS('General Inputs'!$D$9:$D$11,'General Inputs'!$B$9:$B$11,RECs!$B52))</f>
        <v>70171.471638139032</v>
      </c>
      <c r="N52" s="37">
        <v>0</v>
      </c>
      <c r="O52" s="37">
        <v>0</v>
      </c>
      <c r="P52" s="37">
        <v>0</v>
      </c>
      <c r="Q52" s="37">
        <v>0</v>
      </c>
      <c r="R52" s="37">
        <v>165080</v>
      </c>
      <c r="S52" s="302">
        <f>S24*_xlfn.IFNA(INDEX('General Inputs'!$E$9:$AF$11,MATCH(RECs!$B52,'General Inputs'!$B$9:$B$11,0),MATCH(RECs!$D52,'General Inputs'!$E$8:$AB$8,0)),SUMIFS('General Inputs'!$D$9:$D$11,'General Inputs'!$B$9:$B$11,RECs!$B52))</f>
        <v>31631.592070938088</v>
      </c>
      <c r="T52" s="114">
        <f>T24*SUMIFS('General Inputs'!$D$21:$D$23,'General Inputs'!$B$21:$B$23,RECs!$B52)</f>
        <v>108781.82339999999</v>
      </c>
      <c r="U52" s="86">
        <f>_xlfn.IFNA(SUMIFS(INDEX('ABP RECs'!$I$6:$AD$274,,MATCH(RECs!$D52,'ABP RECs'!$I$5:$AD$5)),'ABP RECs'!$E$6:$E$274,RECs!U$7,'ABP RECs'!$F$6:$F$274,RECs!$C52),0)</f>
        <v>815759.1161851529</v>
      </c>
      <c r="V52" s="86">
        <f>_xlfn.IFNA(SUMIFS(INDEX('ABP RECs'!$I$6:$AD$274,,MATCH(RECs!$D52,'ABP RECs'!$I$5:$AD$5)),'ABP RECs'!$E$6:$E$274,RECs!V$7,'ABP RECs'!$F$6:$F$274,RECs!$C52),0)</f>
        <v>907805.53818744968</v>
      </c>
      <c r="W52" s="86">
        <f>_xlfn.IFNA(SUMIFS(INDEX('ABP RECs'!$I$6:$AD$274,,MATCH(RECs!$D52,'ABP RECs'!$I$5:$AD$5)),'ABP RECs'!$E$6:$E$274,RECs!W$7,'ABP RECs'!$F$6:$F$274,RECs!$C52),0)</f>
        <v>1666193.5494254646</v>
      </c>
      <c r="X52" s="86">
        <f>_xlfn.IFNA(SUMIFS(INDEX('ABP RECs'!$I$6:$AD$274,,MATCH(RECs!$D52,'ABP RECs'!$I$5:$AD$5)),'ABP RECs'!$E$6:$E$274,RECs!X$7,'ABP RECs'!$F$6:$F$274,RECs!$C52),0)</f>
        <v>325141.29274901358</v>
      </c>
      <c r="Y52" s="86">
        <f>_xlfn.IFNA(SUMIFS(INDEX('ABP RECs'!$I$6:$AD$274,,MATCH(RECs!$D52,'ABP RECs'!$I$5:$AD$5)),'ABP RECs'!$E$6:$E$274,RECs!Y$7,'ABP RECs'!$F$6:$F$274,RECs!$C52),0)</f>
        <v>714854.05378483329</v>
      </c>
      <c r="Z52" s="86">
        <f>_xlfn.IFNA(SUMIFS(INDEX('ABP RECs'!$I$6:$AD$274,,MATCH(RECs!$D52,'ABP RECs'!$I$5:$AD$5)),'ABP RECs'!$E$6:$E$274,RECs!Z$7,'ABP RECs'!$F$6:$F$274,RECs!$C52),0)</f>
        <v>1280812.8988559938</v>
      </c>
      <c r="AA52" s="302">
        <f>AA24*_xlfn.IFNA(INDEX('General Inputs'!$E$9:$AF$11,MATCH(RECs!$B52,'General Inputs'!$B$9:$B$11,0),MATCH(RECs!$D52,'General Inputs'!$E$8:$AB$8,0)),SUMIFS('General Inputs'!$D$9:$D$11,'General Inputs'!$B$9:$B$11,RECs!$B52))</f>
        <v>113345.83666007243</v>
      </c>
      <c r="AB52" s="302">
        <f>AB24*_xlfn.IFNA(INDEX('General Inputs'!$E$9:$AF$11,MATCH(RECs!$B52,'General Inputs'!$B$9:$B$11,0),MATCH(RECs!$D52,'General Inputs'!$E$8:$AB$8,0)),SUMIFS('General Inputs'!$D$9:$D$11,'General Inputs'!$B$9:$B$11,RECs!$B52))</f>
        <v>7766408.4893069873</v>
      </c>
      <c r="AC52" s="302">
        <f>AC24*_xlfn.IFNA(INDEX('General Inputs'!$E$9:$AF$11,MATCH(RECs!$B52,'General Inputs'!$B$9:$B$11,0),MATCH(RECs!$D52,'General Inputs'!$E$8:$AB$8,0)),SUMIFS('General Inputs'!$D$9:$D$11,'General Inputs'!$B$9:$B$11,RECs!$B52))</f>
        <v>3492163.5262733656</v>
      </c>
      <c r="AD52" s="302">
        <f>AD24*_xlfn.IFNA(INDEX('General Inputs'!$E$9:$AF$11,MATCH(RECs!$B52,'General Inputs'!$B$9:$B$11,0),MATCH(RECs!$D52,'General Inputs'!$E$8:$AB$8,0)),SUMIFS('General Inputs'!$D$9:$D$11,'General Inputs'!$B$9:$B$11,RECs!$B52))</f>
        <v>208699.79023732385</v>
      </c>
    </row>
    <row r="53" spans="2:30" ht="12" x14ac:dyDescent="0.25">
      <c r="B53" s="19" t="s">
        <v>44</v>
      </c>
      <c r="C53" s="60" t="s">
        <v>258</v>
      </c>
      <c r="D53" s="19" t="s">
        <v>35</v>
      </c>
      <c r="E53" s="86">
        <f>SUMIFS('ABP Under Contract'!$C27:$Z27,'ABP Under Contract'!$C$6:$Z$6,RECs!$B53,'ABP Under Contract'!$C$7:$Z$7,RECs!E$4,'ABP Under Contract'!$C$8:$Z$8,RECs!E$7)</f>
        <v>31650.834830096723</v>
      </c>
      <c r="F53" s="86">
        <f>SUMIFS('ABP Under Contract'!$C27:$Z27,'ABP Under Contract'!$C$6:$Z$6,RECs!$B53,'ABP Under Contract'!$C$7:$Z$7,RECs!F$4,'ABP Under Contract'!$C$8:$Z$8,RECs!F$7)</f>
        <v>54560.247879437229</v>
      </c>
      <c r="G53" s="86">
        <f>SUMIFS('ABP Under Contract'!$C27:$Z27,'ABP Under Contract'!$C$6:$Z$6,RECs!$B53,'ABP Under Contract'!$C$7:$Z$7,RECs!G$4,'ABP Under Contract'!$C$8:$Z$8,RECs!G$7)</f>
        <v>558820</v>
      </c>
      <c r="H53" s="86">
        <f>SUMIFS('ABP Under Contract'!$C27:$Z27,'ABP Under Contract'!$C$6:$Z$6,RECs!$B53,'ABP Under Contract'!$C$7:$Z$7,RECs!H$4,'ABP Under Contract'!$C$8:$Z$8,RECs!H$7)</f>
        <v>15621</v>
      </c>
      <c r="I53" s="86">
        <f>SUMIFS('ABP Under Contract'!$C27:$Z27,'ABP Under Contract'!$C$6:$Z$6,RECs!$B53,'ABP Under Contract'!$C$7:$Z$7,RECs!I$4,'ABP Under Contract'!$C$8:$Z$8,RECs!I$7)</f>
        <v>48819</v>
      </c>
      <c r="J53" s="86">
        <f>SUMIFS('ABP Under Contract'!$C27:$Z27,'ABP Under Contract'!$C$6:$Z$6,RECs!$B53,'ABP Under Contract'!$C$7:$Z$7,RECs!J$4,'ABP Under Contract'!$C$8:$Z$8,RECs!J$7)</f>
        <v>385001</v>
      </c>
      <c r="K53" s="302">
        <f>K25*_xlfn.IFNA(INDEX('General Inputs'!$E$9:$AF$11,MATCH(RECs!$B53,'General Inputs'!$B$9:$B$11,0),MATCH(RECs!$D53,'General Inputs'!$E$8:$AB$8,0)),SUMIFS('General Inputs'!$D$9:$D$11,'General Inputs'!$B$9:$B$11,RECs!$B53))</f>
        <v>1639423.752280764</v>
      </c>
      <c r="L53" s="302">
        <f>L25*_xlfn.IFNA(INDEX('General Inputs'!$E$9:$AF$11,MATCH(RECs!$B53,'General Inputs'!$B$9:$B$11,0),MATCH(RECs!$D53,'General Inputs'!$E$8:$AB$8,0)),SUMIFS('General Inputs'!$D$9:$D$11,'General Inputs'!$B$9:$B$11,RECs!$B53))</f>
        <v>1024476.6830830211</v>
      </c>
      <c r="M53" s="302">
        <f>M25*_xlfn.IFNA(INDEX('General Inputs'!$E$9:$AF$11,MATCH(RECs!$B53,'General Inputs'!$B$9:$B$11,0),MATCH(RECs!$D53,'General Inputs'!$E$8:$AB$8,0)),SUMIFS('General Inputs'!$D$9:$D$11,'General Inputs'!$B$9:$B$11,RECs!$B53))</f>
        <v>67034.817521810473</v>
      </c>
      <c r="N53" s="37">
        <v>0</v>
      </c>
      <c r="O53" s="37">
        <v>0</v>
      </c>
      <c r="P53" s="37">
        <v>0</v>
      </c>
      <c r="Q53" s="37">
        <v>0</v>
      </c>
      <c r="R53" s="37">
        <v>165080</v>
      </c>
      <c r="S53" s="302">
        <f>S25*_xlfn.IFNA(INDEX('General Inputs'!$E$9:$AF$11,MATCH(RECs!$B53,'General Inputs'!$B$9:$B$11,0),MATCH(RECs!$D53,'General Inputs'!$E$8:$AB$8,0)),SUMIFS('General Inputs'!$D$9:$D$11,'General Inputs'!$B$9:$B$11,RECs!$B53))</f>
        <v>30217.664713293674</v>
      </c>
      <c r="T53" s="114">
        <f>T25*SUMIFS('General Inputs'!$D$21:$D$23,'General Inputs'!$B$21:$B$23,RECs!$B53)</f>
        <v>108781.82339999999</v>
      </c>
      <c r="U53" s="86">
        <f>_xlfn.IFNA(SUMIFS(INDEX('ABP RECs'!$I$6:$AD$274,,MATCH(RECs!$D53,'ABP RECs'!$I$5:$AD$5)),'ABP RECs'!$E$6:$E$274,RECs!U$7,'ABP RECs'!$F$6:$F$274,RECs!$C53),0)</f>
        <v>874686.49976691266</v>
      </c>
      <c r="V53" s="86">
        <f>_xlfn.IFNA(SUMIFS(INDEX('ABP RECs'!$I$6:$AD$274,,MATCH(RECs!$D53,'ABP RECs'!$I$5:$AD$5)),'ABP RECs'!$E$6:$E$274,RECs!V$7,'ABP RECs'!$F$6:$F$274,RECs!$C53),0)</f>
        <v>969546.05369098892</v>
      </c>
      <c r="W53" s="86">
        <f>_xlfn.IFNA(SUMIFS(INDEX('ABP RECs'!$I$6:$AD$274,,MATCH(RECs!$D53,'ABP RECs'!$I$5:$AD$5)),'ABP RECs'!$E$6:$E$274,RECs!W$7,'ABP RECs'!$F$6:$F$274,RECs!$C53),0)</f>
        <v>1782149.9427802702</v>
      </c>
      <c r="X53" s="86">
        <f>_xlfn.IFNA(SUMIFS(INDEX('ABP RECs'!$I$6:$AD$274,,MATCH(RECs!$D53,'ABP RECs'!$I$5:$AD$5)),'ABP RECs'!$E$6:$E$274,RECs!X$7,'ABP RECs'!$F$6:$F$274,RECs!$C53),0)</f>
        <v>343846.32056575973</v>
      </c>
      <c r="Y53" s="86">
        <f>_xlfn.IFNA(SUMIFS(INDEX('ABP RECs'!$I$6:$AD$274,,MATCH(RECs!$D53,'ABP RECs'!$I$5:$AD$5)),'ABP RECs'!$E$6:$E$274,RECs!Y$7,'ABP RECs'!$F$6:$F$274,RECs!$C53),0)</f>
        <v>763942.7105809697</v>
      </c>
      <c r="Z53" s="86">
        <f>_xlfn.IFNA(SUMIFS(INDEX('ABP RECs'!$I$6:$AD$274,,MATCH(RECs!$D53,'ABP RECs'!$I$5:$AD$5)),'ABP RECs'!$E$6:$E$274,RECs!Z$7,'ABP RECs'!$F$6:$F$274,RECs!$C53),0)</f>
        <v>1370991.5548977603</v>
      </c>
      <c r="AA53" s="302">
        <f>AA25*_xlfn.IFNA(INDEX('General Inputs'!$E$9:$AF$11,MATCH(RECs!$B53,'General Inputs'!$B$9:$B$11,0),MATCH(RECs!$D53,'General Inputs'!$E$8:$AB$8,0)),SUMIFS('General Inputs'!$D$9:$D$11,'General Inputs'!$B$9:$B$11,RECs!$B53))</f>
        <v>115633.38777268653</v>
      </c>
      <c r="AB53" s="302">
        <f>AB25*_xlfn.IFNA(INDEX('General Inputs'!$E$9:$AF$11,MATCH(RECs!$B53,'General Inputs'!$B$9:$B$11,0),MATCH(RECs!$D53,'General Inputs'!$E$8:$AB$8,0)),SUMIFS('General Inputs'!$D$9:$D$11,'General Inputs'!$B$9:$B$11,RECs!$B53))</f>
        <v>8173135.8369798111</v>
      </c>
      <c r="AC53" s="302">
        <f>AC25*_xlfn.IFNA(INDEX('General Inputs'!$E$9:$AF$11,MATCH(RECs!$B53,'General Inputs'!$B$9:$B$11,0),MATCH(RECs!$D53,'General Inputs'!$E$8:$AB$8,0)),SUMIFS('General Inputs'!$D$9:$D$11,'General Inputs'!$B$9:$B$11,RECs!$B53))</f>
        <v>3529740.5521172374</v>
      </c>
      <c r="AD53" s="302">
        <f>AD25*_xlfn.IFNA(INDEX('General Inputs'!$E$9:$AF$11,MATCH(RECs!$B53,'General Inputs'!$B$9:$B$11,0),MATCH(RECs!$D53,'General Inputs'!$E$8:$AB$8,0)),SUMIFS('General Inputs'!$D$9:$D$11,'General Inputs'!$B$9:$B$11,RECs!$B53))</f>
        <v>218738.56180236238</v>
      </c>
    </row>
    <row r="54" spans="2:30" ht="12" x14ac:dyDescent="0.25">
      <c r="B54" s="19" t="s">
        <v>44</v>
      </c>
      <c r="C54" s="60" t="s">
        <v>258</v>
      </c>
      <c r="D54" s="19" t="s">
        <v>36</v>
      </c>
      <c r="E54" s="86">
        <f>SUMIFS('ABP Under Contract'!$C28:$Z28,'ABP Under Contract'!$C$6:$Z$6,RECs!$B54,'ABP Under Contract'!$C$7:$Z$7,RECs!E$4,'ABP Under Contract'!$C$8:$Z$8,RECs!E$7)</f>
        <v>19981.430655946246</v>
      </c>
      <c r="F54" s="86">
        <f>SUMIFS('ABP Under Contract'!$C28:$Z28,'ABP Under Contract'!$C$6:$Z$6,RECs!$B54,'ABP Under Contract'!$C$7:$Z$7,RECs!F$4,'ABP Under Contract'!$C$8:$Z$8,RECs!F$7)</f>
        <v>22186.836640040048</v>
      </c>
      <c r="G54" s="86">
        <f>SUMIFS('ABP Under Contract'!$C28:$Z28,'ABP Under Contract'!$C$6:$Z$6,RECs!$B54,'ABP Under Contract'!$C$7:$Z$7,RECs!G$4,'ABP Under Contract'!$C$8:$Z$8,RECs!G$7)</f>
        <v>551450</v>
      </c>
      <c r="H54" s="86">
        <f>SUMIFS('ABP Under Contract'!$C28:$Z28,'ABP Under Contract'!$C$6:$Z$6,RECs!$B54,'ABP Under Contract'!$C$7:$Z$7,RECs!H$4,'ABP Under Contract'!$C$8:$Z$8,RECs!H$7)</f>
        <v>10787</v>
      </c>
      <c r="I54" s="86">
        <f>SUMIFS('ABP Under Contract'!$C28:$Z28,'ABP Under Contract'!$C$6:$Z$6,RECs!$B54,'ABP Under Contract'!$C$7:$Z$7,RECs!I$4,'ABP Under Contract'!$C$8:$Z$8,RECs!I$7)</f>
        <v>20201</v>
      </c>
      <c r="J54" s="86">
        <f>SUMIFS('ABP Under Contract'!$C28:$Z28,'ABP Under Contract'!$C$6:$Z$6,RECs!$B54,'ABP Under Contract'!$C$7:$Z$7,RECs!J$4,'ABP Under Contract'!$C$8:$Z$8,RECs!J$7)</f>
        <v>375990</v>
      </c>
      <c r="K54" s="302">
        <f>K26*_xlfn.IFNA(INDEX('General Inputs'!$E$9:$AF$11,MATCH(RECs!$B54,'General Inputs'!$B$9:$B$11,0),MATCH(RECs!$D54,'General Inputs'!$E$8:$AB$8,0)),SUMIFS('General Inputs'!$D$9:$D$11,'General Inputs'!$B$9:$B$11,RECs!$B54))</f>
        <v>1600515.8226440619</v>
      </c>
      <c r="L54" s="302">
        <f>L26*_xlfn.IFNA(INDEX('General Inputs'!$E$9:$AF$11,MATCH(RECs!$B54,'General Inputs'!$B$9:$B$11,0),MATCH(RECs!$D54,'General Inputs'!$E$8:$AB$8,0)),SUMIFS('General Inputs'!$D$9:$D$11,'General Inputs'!$B$9:$B$11,RECs!$B54))</f>
        <v>995162.28383816557</v>
      </c>
      <c r="M54" s="302">
        <f>M26*_xlfn.IFNA(INDEX('General Inputs'!$E$9:$AF$11,MATCH(RECs!$B54,'General Inputs'!$B$9:$B$11,0),MATCH(RECs!$D54,'General Inputs'!$E$8:$AB$8,0)),SUMIFS('General Inputs'!$D$9:$D$11,'General Inputs'!$B$9:$B$11,RECs!$B54))</f>
        <v>65116.681719805943</v>
      </c>
      <c r="N54" s="37">
        <v>0</v>
      </c>
      <c r="O54" s="37">
        <v>0</v>
      </c>
      <c r="P54" s="37">
        <v>0</v>
      </c>
      <c r="Q54" s="37">
        <v>0</v>
      </c>
      <c r="R54" s="37">
        <v>165080</v>
      </c>
      <c r="S54" s="302">
        <f>S26*_xlfn.IFNA(INDEX('General Inputs'!$E$9:$AF$11,MATCH(RECs!$B54,'General Inputs'!$B$9:$B$11,0),MATCH(RECs!$D54,'General Inputs'!$E$8:$AB$8,0)),SUMIFS('General Inputs'!$D$9:$D$11,'General Inputs'!$B$9:$B$11,RECs!$B54))</f>
        <v>29353.015763952102</v>
      </c>
      <c r="T54" s="114">
        <f>T26*SUMIFS('General Inputs'!$D$21:$D$23,'General Inputs'!$B$21:$B$23,RECs!$B54)</f>
        <v>108781.82339999999</v>
      </c>
      <c r="U54" s="86">
        <f>_xlfn.IFNA(SUMIFS(INDEX('ABP RECs'!$I$6:$AD$274,,MATCH(RECs!$D54,'ABP RECs'!$I$5:$AD$5)),'ABP RECs'!$E$6:$E$274,RECs!U$7,'ABP RECs'!$F$6:$F$274,RECs!$C54),0)</f>
        <v>933319.24643076351</v>
      </c>
      <c r="V54" s="86">
        <f>_xlfn.IFNA(SUMIFS(INDEX('ABP RECs'!$I$6:$AD$274,,MATCH(RECs!$D54,'ABP RECs'!$I$5:$AD$5)),'ABP RECs'!$E$6:$E$274,RECs!V$7,'ABP RECs'!$F$6:$F$274,RECs!$C54),0)</f>
        <v>1030977.8666170103</v>
      </c>
      <c r="W54" s="86">
        <f>_xlfn.IFNA(SUMIFS(INDEX('ABP RECs'!$I$6:$AD$274,,MATCH(RECs!$D54,'ABP RECs'!$I$5:$AD$5)),'ABP RECs'!$E$6:$E$274,RECs!W$7,'ABP RECs'!$F$6:$F$274,RECs!$C54),0)</f>
        <v>1897526.5541683019</v>
      </c>
      <c r="X54" s="86">
        <f>_xlfn.IFNA(SUMIFS(INDEX('ABP RECs'!$I$6:$AD$274,,MATCH(RECs!$D54,'ABP RECs'!$I$5:$AD$5)),'ABP RECs'!$E$6:$E$274,RECs!X$7,'ABP RECs'!$F$6:$F$274,RECs!$C54),0)</f>
        <v>362457.82324342214</v>
      </c>
      <c r="Y54" s="86">
        <f>_xlfn.IFNA(SUMIFS(INDEX('ABP RECs'!$I$6:$AD$274,,MATCH(RECs!$D54,'ABP RECs'!$I$5:$AD$5)),'ABP RECs'!$E$6:$E$274,RECs!Y$7,'ABP RECs'!$F$6:$F$274,RECs!$C54),0)</f>
        <v>812785.92409312539</v>
      </c>
      <c r="Z54" s="86">
        <f>_xlfn.IFNA(SUMIFS(INDEX('ABP RECs'!$I$6:$AD$274,,MATCH(RECs!$D54,'ABP RECs'!$I$5:$AD$5)),'ABP RECs'!$E$6:$E$274,RECs!Z$7,'ABP RECs'!$F$6:$F$274,RECs!$C54),0)</f>
        <v>1460719.3176593177</v>
      </c>
      <c r="AA54" s="302">
        <f>AA26*_xlfn.IFNA(INDEX('General Inputs'!$E$9:$AF$11,MATCH(RECs!$B54,'General Inputs'!$B$9:$B$11,0),MATCH(RECs!$D54,'General Inputs'!$E$8:$AB$8,0)),SUMIFS('General Inputs'!$D$9:$D$11,'General Inputs'!$B$9:$B$11,RECs!$B54))</f>
        <v>119537.45355927938</v>
      </c>
      <c r="AB54" s="302">
        <f>AB26*_xlfn.IFNA(INDEX('General Inputs'!$E$9:$AF$11,MATCH(RECs!$B54,'General Inputs'!$B$9:$B$11,0),MATCH(RECs!$D54,'General Inputs'!$E$8:$AB$8,0)),SUMIFS('General Inputs'!$D$9:$D$11,'General Inputs'!$B$9:$B$11,RECs!$B54))</f>
        <v>8546404.612190295</v>
      </c>
      <c r="AC54" s="302">
        <f>AC26*_xlfn.IFNA(INDEX('General Inputs'!$E$9:$AF$11,MATCH(RECs!$B54,'General Inputs'!$B$9:$B$11,0),MATCH(RECs!$D54,'General Inputs'!$E$8:$AB$8,0)),SUMIFS('General Inputs'!$D$9:$D$11,'General Inputs'!$B$9:$B$11,RECs!$B54))</f>
        <v>3617820.2232727096</v>
      </c>
      <c r="AD54" s="302">
        <f>AD26*_xlfn.IFNA(INDEX('General Inputs'!$E$9:$AF$11,MATCH(RECs!$B54,'General Inputs'!$B$9:$B$11,0),MATCH(RECs!$D54,'General Inputs'!$E$8:$AB$8,0)),SUMIFS('General Inputs'!$D$9:$D$11,'General Inputs'!$B$9:$B$11,RECs!$B54))</f>
        <v>231387.54639699004</v>
      </c>
    </row>
    <row r="55" spans="2:30" ht="12" x14ac:dyDescent="0.25">
      <c r="B55" s="19" t="s">
        <v>44</v>
      </c>
      <c r="C55" s="60" t="s">
        <v>258</v>
      </c>
      <c r="D55" s="19" t="s">
        <v>37</v>
      </c>
      <c r="E55" s="86">
        <f>SUMIFS('ABP Under Contract'!$C29:$Z29,'ABP Under Contract'!$C$6:$Z$6,RECs!$B55,'ABP Under Contract'!$C$7:$Z$7,RECs!E$4,'ABP Under Contract'!$C$8:$Z$8,RECs!E$7)</f>
        <v>0</v>
      </c>
      <c r="F55" s="86">
        <f>SUMIFS('ABP Under Contract'!$C29:$Z29,'ABP Under Contract'!$C$6:$Z$6,RECs!$B55,'ABP Under Contract'!$C$7:$Z$7,RECs!F$4,'ABP Under Contract'!$C$8:$Z$8,RECs!F$7)</f>
        <v>0</v>
      </c>
      <c r="G55" s="86">
        <f>SUMIFS('ABP Under Contract'!$C29:$Z29,'ABP Under Contract'!$C$6:$Z$6,RECs!$B55,'ABP Under Contract'!$C$7:$Z$7,RECs!G$4,'ABP Under Contract'!$C$8:$Z$8,RECs!G$7)</f>
        <v>548667</v>
      </c>
      <c r="H55" s="86">
        <f>SUMIFS('ABP Under Contract'!$C29:$Z29,'ABP Under Contract'!$C$6:$Z$6,RECs!$B55,'ABP Under Contract'!$C$7:$Z$7,RECs!H$4,'ABP Under Contract'!$C$8:$Z$8,RECs!H$7)</f>
        <v>10291</v>
      </c>
      <c r="I55" s="86">
        <f>SUMIFS('ABP Under Contract'!$C29:$Z29,'ABP Under Contract'!$C$6:$Z$6,RECs!$B55,'ABP Under Contract'!$C$7:$Z$7,RECs!I$4,'ABP Under Contract'!$C$8:$Z$8,RECs!I$7)</f>
        <v>3122</v>
      </c>
      <c r="J55" s="86">
        <f>SUMIFS('ABP Under Contract'!$C29:$Z29,'ABP Under Contract'!$C$6:$Z$6,RECs!$B55,'ABP Under Contract'!$C$7:$Z$7,RECs!J$4,'ABP Under Contract'!$C$8:$Z$8,RECs!J$7)</f>
        <v>374098</v>
      </c>
      <c r="K55" s="302">
        <f>K27*_xlfn.IFNA(INDEX('General Inputs'!$E$9:$AF$11,MATCH(RECs!$B55,'General Inputs'!$B$9:$B$11,0),MATCH(RECs!$D55,'General Inputs'!$E$8:$AB$8,0)),SUMIFS('General Inputs'!$D$9:$D$11,'General Inputs'!$B$9:$B$11,RECs!$B55))</f>
        <v>1580142.2987114436</v>
      </c>
      <c r="L55" s="302">
        <f>L27*_xlfn.IFNA(INDEX('General Inputs'!$E$9:$AF$11,MATCH(RECs!$B55,'General Inputs'!$B$9:$B$11,0),MATCH(RECs!$D55,'General Inputs'!$E$8:$AB$8,0)),SUMIFS('General Inputs'!$D$9:$D$11,'General Inputs'!$B$9:$B$11,RECs!$B55))</f>
        <v>977582.04357911728</v>
      </c>
      <c r="M55" s="302">
        <f>M27*_xlfn.IFNA(INDEX('General Inputs'!$E$9:$AF$11,MATCH(RECs!$B55,'General Inputs'!$B$9:$B$11,0),MATCH(RECs!$D55,'General Inputs'!$E$8:$AB$8,0)),SUMIFS('General Inputs'!$D$9:$D$11,'General Inputs'!$B$9:$B$11,RECs!$B55))</f>
        <v>63966.349831130457</v>
      </c>
      <c r="N55" s="37">
        <v>0</v>
      </c>
      <c r="O55" s="37">
        <v>0</v>
      </c>
      <c r="P55" s="37">
        <v>0</v>
      </c>
      <c r="Q55" s="37">
        <v>0</v>
      </c>
      <c r="R55" s="37">
        <v>165080</v>
      </c>
      <c r="S55" s="302">
        <f>S27*_xlfn.IFNA(INDEX('General Inputs'!$E$9:$AF$11,MATCH(RECs!$B55,'General Inputs'!$B$9:$B$11,0),MATCH(RECs!$D55,'General Inputs'!$E$8:$AB$8,0)),SUMIFS('General Inputs'!$D$9:$D$11,'General Inputs'!$B$9:$B$11,RECs!$B55))</f>
        <v>28834.474137286285</v>
      </c>
      <c r="T55" s="114">
        <f>T27*SUMIFS('General Inputs'!$D$21:$D$23,'General Inputs'!$B$21:$B$23,RECs!$B55)</f>
        <v>108781.82339999999</v>
      </c>
      <c r="U55" s="86">
        <f>_xlfn.IFNA(SUMIFS(INDEX('ABP RECs'!$I$6:$AD$274,,MATCH(RECs!$D55,'ABP RECs'!$I$5:$AD$5)),'ABP RECs'!$E$6:$E$274,RECs!U$7,'ABP RECs'!$F$6:$F$274,RECs!$C55),0)</f>
        <v>991658.82936129509</v>
      </c>
      <c r="V55" s="86">
        <f>_xlfn.IFNA(SUMIFS(INDEX('ABP RECs'!$I$6:$AD$274,,MATCH(RECs!$D55,'ABP RECs'!$I$5:$AD$5)),'ABP RECs'!$E$6:$E$274,RECs!V$7,'ABP RECs'!$F$6:$F$274,RECs!$C55),0)</f>
        <v>1092102.5204784016</v>
      </c>
      <c r="W55" s="86">
        <f>_xlfn.IFNA(SUMIFS(INDEX('ABP RECs'!$I$6:$AD$274,,MATCH(RECs!$D55,'ABP RECs'!$I$5:$AD$5)),'ABP RECs'!$E$6:$E$274,RECs!W$7,'ABP RECs'!$F$6:$F$274,RECs!$C55),0)</f>
        <v>2012326.2824993932</v>
      </c>
      <c r="X55" s="86">
        <f>_xlfn.IFNA(SUMIFS(INDEX('ABP RECs'!$I$6:$AD$274,,MATCH(RECs!$D55,'ABP RECs'!$I$5:$AD$5)),'ABP RECs'!$E$6:$E$274,RECs!X$7,'ABP RECs'!$F$6:$F$274,RECs!$C55),0)</f>
        <v>380976.26840769622</v>
      </c>
      <c r="Y55" s="86">
        <f>_xlfn.IFNA(SUMIFS(INDEX('ABP RECs'!$I$6:$AD$274,,MATCH(RECs!$D55,'ABP RECs'!$I$5:$AD$5)),'ABP RECs'!$E$6:$E$274,RECs!Y$7,'ABP RECs'!$F$6:$F$274,RECs!$C55),0)</f>
        <v>861384.92153772013</v>
      </c>
      <c r="Z55" s="86">
        <f>_xlfn.IFNA(SUMIFS(INDEX('ABP RECs'!$I$6:$AD$274,,MATCH(RECs!$D55,'ABP RECs'!$I$5:$AD$5)),'ABP RECs'!$E$6:$E$274,RECs!Z$7,'ABP RECs'!$F$6:$F$274,RECs!$C55),0)</f>
        <v>1549998.4416070671</v>
      </c>
      <c r="AA55" s="302">
        <f>AA27*_xlfn.IFNA(INDEX('General Inputs'!$E$9:$AF$11,MATCH(RECs!$B55,'General Inputs'!$B$9:$B$11,0),MATCH(RECs!$D55,'General Inputs'!$E$8:$AB$8,0)),SUMIFS('General Inputs'!$D$9:$D$11,'General Inputs'!$B$9:$B$11,RECs!$B55))</f>
        <v>124579.5470904283</v>
      </c>
      <c r="AB55" s="302">
        <f>AB27*_xlfn.IFNA(INDEX('General Inputs'!$E$9:$AF$11,MATCH(RECs!$B55,'General Inputs'!$B$9:$B$11,0),MATCH(RECs!$D55,'General Inputs'!$E$8:$AB$8,0)),SUMIFS('General Inputs'!$D$9:$D$11,'General Inputs'!$B$9:$B$11,RECs!$B55))</f>
        <v>8810960.2201856654</v>
      </c>
      <c r="AC55" s="302">
        <f>AC27*_xlfn.IFNA(INDEX('General Inputs'!$E$9:$AF$11,MATCH(RECs!$B55,'General Inputs'!$B$9:$B$11,0),MATCH(RECs!$D55,'General Inputs'!$E$8:$AB$8,0)),SUMIFS('General Inputs'!$D$9:$D$11,'General Inputs'!$B$9:$B$11,RECs!$B55))</f>
        <v>3740581.7756627849</v>
      </c>
      <c r="AD55" s="302">
        <f>AD27*_xlfn.IFNA(INDEX('General Inputs'!$E$9:$AF$11,MATCH(RECs!$B55,'General Inputs'!$B$9:$B$11,0),MATCH(RECs!$D55,'General Inputs'!$E$8:$AB$8,0)),SUMIFS('General Inputs'!$D$9:$D$11,'General Inputs'!$B$9:$B$11,RECs!$B55))</f>
        <v>245967.2115785827</v>
      </c>
    </row>
    <row r="56" spans="2:30" ht="12" x14ac:dyDescent="0.25">
      <c r="B56" s="19" t="s">
        <v>44</v>
      </c>
      <c r="C56" s="60" t="s">
        <v>258</v>
      </c>
      <c r="D56" s="19" t="s">
        <v>38</v>
      </c>
      <c r="E56" s="86">
        <f>SUMIFS('ABP Under Contract'!$C30:$Z30,'ABP Under Contract'!$C$6:$Z$6,RECs!$B56,'ABP Under Contract'!$C$7:$Z$7,RECs!E$4,'ABP Under Contract'!$C$8:$Z$8,RECs!E$7)</f>
        <v>0</v>
      </c>
      <c r="F56" s="86">
        <f>SUMIFS('ABP Under Contract'!$C30:$Z30,'ABP Under Contract'!$C$6:$Z$6,RECs!$B56,'ABP Under Contract'!$C$7:$Z$7,RECs!F$4,'ABP Under Contract'!$C$8:$Z$8,RECs!F$7)</f>
        <v>0</v>
      </c>
      <c r="G56" s="86">
        <f>SUMIFS('ABP Under Contract'!$C30:$Z30,'ABP Under Contract'!$C$6:$Z$6,RECs!$B56,'ABP Under Contract'!$C$7:$Z$7,RECs!G$4,'ABP Under Contract'!$C$8:$Z$8,RECs!G$7)</f>
        <v>540461</v>
      </c>
      <c r="H56" s="86">
        <f>SUMIFS('ABP Under Contract'!$C30:$Z30,'ABP Under Contract'!$C$6:$Z$6,RECs!$B56,'ABP Under Contract'!$C$7:$Z$7,RECs!H$4,'ABP Under Contract'!$C$8:$Z$8,RECs!H$7)</f>
        <v>10238</v>
      </c>
      <c r="I56" s="86">
        <f>SUMIFS('ABP Under Contract'!$C30:$Z30,'ABP Under Contract'!$C$6:$Z$6,RECs!$B56,'ABP Under Contract'!$C$7:$Z$7,RECs!I$4,'ABP Under Contract'!$C$8:$Z$8,RECs!I$7)</f>
        <v>0</v>
      </c>
      <c r="J56" s="86">
        <f>SUMIFS('ABP Under Contract'!$C30:$Z30,'ABP Under Contract'!$C$6:$Z$6,RECs!$B56,'ABP Under Contract'!$C$7:$Z$7,RECs!J$4,'ABP Under Contract'!$C$8:$Z$8,RECs!J$7)</f>
        <v>340122</v>
      </c>
      <c r="K56" s="302">
        <f>K28*_xlfn.IFNA(INDEX('General Inputs'!$E$9:$AF$11,MATCH(RECs!$B56,'General Inputs'!$B$9:$B$11,0),MATCH(RECs!$D56,'General Inputs'!$E$8:$AB$8,0)),SUMIFS('General Inputs'!$D$9:$D$11,'General Inputs'!$B$9:$B$11,RECs!$B56))</f>
        <v>1574779.0696773196</v>
      </c>
      <c r="L56" s="302">
        <f>L28*_xlfn.IFNA(INDEX('General Inputs'!$E$9:$AF$11,MATCH(RECs!$B56,'General Inputs'!$B$9:$B$11,0),MATCH(RECs!$D56,'General Inputs'!$E$8:$AB$8,0)),SUMIFS('General Inputs'!$D$9:$D$11,'General Inputs'!$B$9:$B$11,RECs!$B56))</f>
        <v>969392.67030841985</v>
      </c>
      <c r="M56" s="302">
        <f>M28*_xlfn.IFNA(INDEX('General Inputs'!$E$9:$AF$11,MATCH(RECs!$B56,'General Inputs'!$B$9:$B$11,0),MATCH(RECs!$D56,'General Inputs'!$E$8:$AB$8,0)),SUMIFS('General Inputs'!$D$9:$D$11,'General Inputs'!$B$9:$B$11,RECs!$B56))</f>
        <v>63430.492693643318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02">
        <f>S28*_xlfn.IFNA(INDEX('General Inputs'!$E$9:$AF$11,MATCH(RECs!$B56,'General Inputs'!$B$9:$B$11,0),MATCH(RECs!$D56,'General Inputs'!$E$8:$AB$8,0)),SUMIFS('General Inputs'!$D$9:$D$11,'General Inputs'!$B$9:$B$11,RECs!$B56))</f>
        <v>28592.922777658234</v>
      </c>
      <c r="T56" s="114">
        <f>T28*SUMIFS('General Inputs'!$D$21:$D$23,'General Inputs'!$B$21:$B$23,RECs!$B56)</f>
        <v>108781.82339999999</v>
      </c>
      <c r="U56" s="86">
        <f>_xlfn.IFNA(SUMIFS(INDEX('ABP RECs'!$I$6:$AD$274,,MATCH(RECs!$D56,'ABP RECs'!$I$5:$AD$5)),'ABP RECs'!$E$6:$E$274,RECs!U$7,'ABP RECs'!$F$6:$F$274,RECs!$C56),0)</f>
        <v>978523.5523833842</v>
      </c>
      <c r="V56" s="86">
        <f>_xlfn.IFNA(SUMIFS(INDEX('ABP RECs'!$I$6:$AD$274,,MATCH(RECs!$D56,'ABP RECs'!$I$5:$AD$5)),'ABP RECs'!$E$6:$E$274,RECs!V$7,'ABP RECs'!$F$6:$F$274,RECs!$C56),0)</f>
        <v>1090493.5876629916</v>
      </c>
      <c r="W56" s="86">
        <f>_xlfn.IFNA(SUMIFS(INDEX('ABP RECs'!$I$6:$AD$274,,MATCH(RECs!$D56,'ABP RECs'!$I$5:$AD$5)),'ABP RECs'!$E$6:$E$274,RECs!W$7,'ABP RECs'!$F$6:$F$274,RECs!$C56),0)</f>
        <v>2126552.012188829</v>
      </c>
      <c r="X56" s="86">
        <f>_xlfn.IFNA(SUMIFS(INDEX('ABP RECs'!$I$6:$AD$274,,MATCH(RECs!$D56,'ABP RECs'!$I$5:$AD$5)),'ABP RECs'!$E$6:$E$274,RECs!X$7,'ABP RECs'!$F$6:$F$274,RECs!$C56),0)</f>
        <v>399402.12134614895</v>
      </c>
      <c r="Y56" s="86">
        <f>_xlfn.IFNA(SUMIFS(INDEX('ABP RECs'!$I$6:$AD$274,,MATCH(RECs!$D56,'ABP RECs'!$I$5:$AD$5)),'ABP RECs'!$E$6:$E$274,RECs!Y$7,'ABP RECs'!$F$6:$F$274,RECs!$C56),0)</f>
        <v>862128.34952495783</v>
      </c>
      <c r="Z56" s="86">
        <f>_xlfn.IFNA(SUMIFS(INDEX('ABP RECs'!$I$6:$AD$274,,MATCH(RECs!$D56,'ABP RECs'!$I$5:$AD$5)),'ABP RECs'!$E$6:$E$274,RECs!Z$7,'ABP RECs'!$F$6:$F$274,RECs!$C56),0)</f>
        <v>1564918.8688127582</v>
      </c>
      <c r="AA56" s="302">
        <f>AA28*_xlfn.IFNA(INDEX('General Inputs'!$E$9:$AF$11,MATCH(RECs!$B56,'General Inputs'!$B$9:$B$11,0),MATCH(RECs!$D56,'General Inputs'!$E$8:$AB$8,0)),SUMIFS('General Inputs'!$D$9:$D$11,'General Inputs'!$B$9:$B$11,RECs!$B56))</f>
        <v>130698.1555085544</v>
      </c>
      <c r="AB56" s="302">
        <f>AB28*_xlfn.IFNA(INDEX('General Inputs'!$E$9:$AF$11,MATCH(RECs!$B56,'General Inputs'!$B$9:$B$11,0),MATCH(RECs!$D56,'General Inputs'!$E$8:$AB$8,0)),SUMIFS('General Inputs'!$D$9:$D$11,'General Inputs'!$B$9:$B$11,RECs!$B56))</f>
        <v>9153133.1436833721</v>
      </c>
      <c r="AC56" s="302">
        <f>AC28*_xlfn.IFNA(INDEX('General Inputs'!$E$9:$AF$11,MATCH(RECs!$B56,'General Inputs'!$B$9:$B$11,0),MATCH(RECs!$D56,'General Inputs'!$E$8:$AB$8,0)),SUMIFS('General Inputs'!$D$9:$D$11,'General Inputs'!$B$9:$B$11,RECs!$B56))</f>
        <v>3895285.5689565218</v>
      </c>
      <c r="AD56" s="302">
        <f>AD28*_xlfn.IFNA(INDEX('General Inputs'!$E$9:$AF$11,MATCH(RECs!$B56,'General Inputs'!$B$9:$B$11,0),MATCH(RECs!$D56,'General Inputs'!$E$8:$AB$8,0)),SUMIFS('General Inputs'!$D$9:$D$11,'General Inputs'!$B$9:$B$11,RECs!$B56))</f>
        <v>262510.63100721687</v>
      </c>
    </row>
    <row r="57" spans="2:30" ht="12" x14ac:dyDescent="0.25">
      <c r="B57" s="19" t="s">
        <v>44</v>
      </c>
      <c r="C57" s="60" t="s">
        <v>258</v>
      </c>
      <c r="D57" s="19" t="s">
        <v>39</v>
      </c>
      <c r="E57" s="86">
        <f>SUMIFS('ABP Under Contract'!$C31:$Z31,'ABP Under Contract'!$C$6:$Z$6,RECs!$B57,'ABP Under Contract'!$C$7:$Z$7,RECs!E$4,'ABP Under Contract'!$C$8:$Z$8,RECs!E$7)</f>
        <v>0</v>
      </c>
      <c r="F57" s="86">
        <f>SUMIFS('ABP Under Contract'!$C31:$Z31,'ABP Under Contract'!$C$6:$Z$6,RECs!$B57,'ABP Under Contract'!$C$7:$Z$7,RECs!F$4,'ABP Under Contract'!$C$8:$Z$8,RECs!F$7)</f>
        <v>0</v>
      </c>
      <c r="G57" s="86">
        <f>SUMIFS('ABP Under Contract'!$C31:$Z31,'ABP Under Contract'!$C$6:$Z$6,RECs!$B57,'ABP Under Contract'!$C$7:$Z$7,RECs!G$4,'ABP Under Contract'!$C$8:$Z$8,RECs!G$7)</f>
        <v>537732</v>
      </c>
      <c r="H57" s="86">
        <f>SUMIFS('ABP Under Contract'!$C31:$Z31,'ABP Under Contract'!$C$6:$Z$6,RECs!$B57,'ABP Under Contract'!$C$7:$Z$7,RECs!H$4,'ABP Under Contract'!$C$8:$Z$8,RECs!H$7)</f>
        <v>10185</v>
      </c>
      <c r="I57" s="86">
        <f>SUMIFS('ABP Under Contract'!$C31:$Z31,'ABP Under Contract'!$C$6:$Z$6,RECs!$B57,'ABP Under Contract'!$C$7:$Z$7,RECs!I$4,'ABP Under Contract'!$C$8:$Z$8,RECs!I$7)</f>
        <v>0</v>
      </c>
      <c r="J57" s="86">
        <f>SUMIFS('ABP Under Contract'!$C31:$Z31,'ABP Under Contract'!$C$6:$Z$6,RECs!$B57,'ABP Under Contract'!$C$7:$Z$7,RECs!J$4,'ABP Under Contract'!$C$8:$Z$8,RECs!J$7)</f>
        <v>338402</v>
      </c>
      <c r="K57" s="302">
        <f>K29*_xlfn.IFNA(INDEX('General Inputs'!$E$9:$AF$11,MATCH(RECs!$B57,'General Inputs'!$B$9:$B$11,0),MATCH(RECs!$D57,'General Inputs'!$E$8:$AB$8,0)),SUMIFS('General Inputs'!$D$9:$D$11,'General Inputs'!$B$9:$B$11,RECs!$B57))</f>
        <v>1568269.6847652148</v>
      </c>
      <c r="L57" s="302">
        <f>L29*_xlfn.IFNA(INDEX('General Inputs'!$E$9:$AF$11,MATCH(RECs!$B57,'General Inputs'!$B$9:$B$11,0),MATCH(RECs!$D57,'General Inputs'!$E$8:$AB$8,0)),SUMIFS('General Inputs'!$D$9:$D$11,'General Inputs'!$B$9:$B$11,RECs!$B57))</f>
        <v>960558.73545541707</v>
      </c>
      <c r="M57" s="302">
        <f>M29*_xlfn.IFNA(INDEX('General Inputs'!$E$9:$AF$11,MATCH(RECs!$B57,'General Inputs'!$B$9:$B$11,0),MATCH(RECs!$D57,'General Inputs'!$E$8:$AB$8,0)),SUMIFS('General Inputs'!$D$9:$D$11,'General Inputs'!$B$9:$B$11,RECs!$B57))</f>
        <v>62852.459810465814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02">
        <f>S29*_xlfn.IFNA(INDEX('General Inputs'!$E$9:$AF$11,MATCH(RECs!$B57,'General Inputs'!$B$9:$B$11,0),MATCH(RECs!$D57,'General Inputs'!$E$8:$AB$8,0)),SUMIFS('General Inputs'!$D$9:$D$11,'General Inputs'!$B$9:$B$11,RECs!$B57))</f>
        <v>28332.359618051909</v>
      </c>
      <c r="T57" s="114">
        <f>T29*SUMIFS('General Inputs'!$D$21:$D$23,'General Inputs'!$B$21:$B$23,RECs!$B57)</f>
        <v>108781.82339999999</v>
      </c>
      <c r="U57" s="86">
        <f>_xlfn.IFNA(SUMIFS(INDEX('ABP RECs'!$I$6:$AD$274,,MATCH(RECs!$D57,'ABP RECs'!$I$5:$AD$5)),'ABP RECs'!$E$6:$E$274,RECs!U$7,'ABP RECs'!$F$6:$F$274,RECs!$C57),0)</f>
        <v>943350.11590368557</v>
      </c>
      <c r="V57" s="86">
        <f>_xlfn.IFNA(SUMIFS(INDEX('ABP RECs'!$I$6:$AD$274,,MATCH(RECs!$D57,'ABP RECs'!$I$5:$AD$5)),'ABP RECs'!$E$6:$E$274,RECs!V$7,'ABP RECs'!$F$6:$F$274,RECs!$C57),0)</f>
        <v>1053677.7874229439</v>
      </c>
      <c r="W57" s="86">
        <f>_xlfn.IFNA(SUMIFS(INDEX('ABP RECs'!$I$6:$AD$274,,MATCH(RECs!$D57,'ABP RECs'!$I$5:$AD$5)),'ABP RECs'!$E$6:$E$274,RECs!W$7,'ABP RECs'!$F$6:$F$274,RECs!$C57),0)</f>
        <v>2240206.6132298177</v>
      </c>
      <c r="X57" s="86">
        <f>_xlfn.IFNA(SUMIFS(INDEX('ABP RECs'!$I$6:$AD$274,,MATCH(RECs!$D57,'ABP RECs'!$I$5:$AD$5)),'ABP RECs'!$E$6:$E$274,RECs!X$7,'ABP RECs'!$F$6:$F$274,RECs!$C57),0)</f>
        <v>417735.84501990926</v>
      </c>
      <c r="Y57" s="86">
        <f>_xlfn.IFNA(SUMIFS(INDEX('ABP RECs'!$I$6:$AD$274,,MATCH(RECs!$D57,'ABP RECs'!$I$5:$AD$5)),'ABP RECs'!$E$6:$E$274,RECs!Y$7,'ABP RECs'!$F$6:$F$274,RECs!$C57),0)</f>
        <v>837207.88941335399</v>
      </c>
      <c r="Z57" s="86">
        <f>_xlfn.IFNA(SUMIFS(INDEX('ABP RECs'!$I$6:$AD$274,,MATCH(RECs!$D57,'ABP RECs'!$I$5:$AD$5)),'ABP RECs'!$E$6:$E$274,RECs!Z$7,'ABP RECs'!$F$6:$F$274,RECs!$C57),0)</f>
        <v>1535421.9774735987</v>
      </c>
      <c r="AA57" s="302">
        <f>AA29*_xlfn.IFNA(INDEX('General Inputs'!$E$9:$AF$11,MATCH(RECs!$B57,'General Inputs'!$B$9:$B$11,0),MATCH(RECs!$D57,'General Inputs'!$E$8:$AB$8,0)),SUMIFS('General Inputs'!$D$9:$D$11,'General Inputs'!$B$9:$B$11,RECs!$B57))</f>
        <v>136672.32172215139</v>
      </c>
      <c r="AB57" s="302">
        <f>AB29*_xlfn.IFNA(INDEX('General Inputs'!$E$9:$AF$11,MATCH(RECs!$B57,'General Inputs'!$B$9:$B$11,0),MATCH(RECs!$D57,'General Inputs'!$E$8:$AB$8,0)),SUMIFS('General Inputs'!$D$9:$D$11,'General Inputs'!$B$9:$B$11,RECs!$B57))</f>
        <v>9485839.0485902391</v>
      </c>
      <c r="AC57" s="302">
        <f>AC29*_xlfn.IFNA(INDEX('General Inputs'!$E$9:$AF$11,MATCH(RECs!$B57,'General Inputs'!$B$9:$B$11,0),MATCH(RECs!$D57,'General Inputs'!$E$8:$AB$8,0)),SUMIFS('General Inputs'!$D$9:$D$11,'General Inputs'!$B$9:$B$11,RECs!$B57))</f>
        <v>4045058.6902589379</v>
      </c>
      <c r="AD57" s="302">
        <f>AD29*_xlfn.IFNA(INDEX('General Inputs'!$E$9:$AF$11,MATCH(RECs!$B57,'General Inputs'!$B$9:$B$11,0),MATCH(RECs!$D57,'General Inputs'!$E$8:$AB$8,0)),SUMIFS('General Inputs'!$D$9:$D$11,'General Inputs'!$B$9:$B$11,RECs!$B57))</f>
        <v>278645.43907984591</v>
      </c>
    </row>
    <row r="58" spans="2:30" ht="12" x14ac:dyDescent="0.25">
      <c r="B58" s="19" t="s">
        <v>44</v>
      </c>
      <c r="C58" s="60" t="s">
        <v>258</v>
      </c>
      <c r="D58" s="19" t="s">
        <v>40</v>
      </c>
      <c r="E58" s="86">
        <f>SUMIFS('ABP Under Contract'!$C32:$Z32,'ABP Under Contract'!$C$6:$Z$6,RECs!$B58,'ABP Under Contract'!$C$7:$Z$7,RECs!E$4,'ABP Under Contract'!$C$8:$Z$8,RECs!E$7)</f>
        <v>0</v>
      </c>
      <c r="F58" s="86">
        <f>SUMIFS('ABP Under Contract'!$C32:$Z32,'ABP Under Contract'!$C$6:$Z$6,RECs!$B58,'ABP Under Contract'!$C$7:$Z$7,RECs!F$4,'ABP Under Contract'!$C$8:$Z$8,RECs!F$7)</f>
        <v>0</v>
      </c>
      <c r="G58" s="86">
        <f>SUMIFS('ABP Under Contract'!$C32:$Z32,'ABP Under Contract'!$C$6:$Z$6,RECs!$B58,'ABP Under Contract'!$C$7:$Z$7,RECs!G$4,'ABP Under Contract'!$C$8:$Z$8,RECs!G$7)</f>
        <v>314437</v>
      </c>
      <c r="H58" s="86">
        <f>SUMIFS('ABP Under Contract'!$C32:$Z32,'ABP Under Contract'!$C$6:$Z$6,RECs!$B58,'ABP Under Contract'!$C$7:$Z$7,RECs!H$4,'ABP Under Contract'!$C$8:$Z$8,RECs!H$7)</f>
        <v>4888</v>
      </c>
      <c r="I58" s="86">
        <f>SUMIFS('ABP Under Contract'!$C32:$Z32,'ABP Under Contract'!$C$6:$Z$6,RECs!$B58,'ABP Under Contract'!$C$7:$Z$7,RECs!I$4,'ABP Under Contract'!$C$8:$Z$8,RECs!I$7)</f>
        <v>0</v>
      </c>
      <c r="J58" s="86">
        <f>SUMIFS('ABP Under Contract'!$C32:$Z32,'ABP Under Contract'!$C$6:$Z$6,RECs!$B58,'ABP Under Contract'!$C$7:$Z$7,RECs!J$4,'ABP Under Contract'!$C$8:$Z$8,RECs!J$7)</f>
        <v>196203</v>
      </c>
      <c r="K58" s="302">
        <f>K30*_xlfn.IFNA(INDEX('General Inputs'!$E$9:$AF$11,MATCH(RECs!$B58,'General Inputs'!$B$9:$B$11,0),MATCH(RECs!$D58,'General Inputs'!$E$8:$AB$8,0)),SUMIFS('General Inputs'!$D$9:$D$11,'General Inputs'!$B$9:$B$11,RECs!$B58))</f>
        <v>1564736.688382274</v>
      </c>
      <c r="L58" s="302">
        <f>L30*_xlfn.IFNA(INDEX('General Inputs'!$E$9:$AF$11,MATCH(RECs!$B58,'General Inputs'!$B$9:$B$11,0),MATCH(RECs!$D58,'General Inputs'!$E$8:$AB$8,0)),SUMIFS('General Inputs'!$D$9:$D$11,'General Inputs'!$B$9:$B$11,RECs!$B58))</f>
        <v>953602.81574498443</v>
      </c>
      <c r="M58" s="302">
        <f>M30*_xlfn.IFNA(INDEX('General Inputs'!$E$9:$AF$11,MATCH(RECs!$B58,'General Inputs'!$B$9:$B$11,0),MATCH(RECs!$D58,'General Inputs'!$E$8:$AB$8,0)),SUMIFS('General Inputs'!$D$9:$D$11,'General Inputs'!$B$9:$B$11,RECs!$B58))</f>
        <v>62397.311522383767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02">
        <f>S30*_xlfn.IFNA(INDEX('General Inputs'!$E$9:$AF$11,MATCH(RECs!$B58,'General Inputs'!$B$9:$B$11,0),MATCH(RECs!$D58,'General Inputs'!$E$8:$AB$8,0)),SUMIFS('General Inputs'!$D$9:$D$11,'General Inputs'!$B$9:$B$11,RECs!$B58))</f>
        <v>28127.189844006982</v>
      </c>
      <c r="T58" s="114">
        <f>T30*SUMIFS('General Inputs'!$D$21:$D$23,'General Inputs'!$B$21:$B$23,RECs!$B58)</f>
        <v>108781.82339999999</v>
      </c>
      <c r="U58" s="86">
        <f>_xlfn.IFNA(SUMIFS(INDEX('ABP RECs'!$I$6:$AD$274,,MATCH(RECs!$D58,'ABP RECs'!$I$5:$AD$5)),'ABP RECs'!$E$6:$E$274,RECs!U$7,'ABP RECs'!$F$6:$F$274,RECs!$C58),0)</f>
        <v>928219.2220809292</v>
      </c>
      <c r="V58" s="86">
        <f>_xlfn.IFNA(SUMIFS(INDEX('ABP RECs'!$I$6:$AD$274,,MATCH(RECs!$D58,'ABP RECs'!$I$5:$AD$5)),'ABP RECs'!$E$6:$E$274,RECs!V$7,'ABP RECs'!$F$6:$F$274,RECs!$C58),0)</f>
        <v>1037840.3822619925</v>
      </c>
      <c r="W58" s="86">
        <f>_xlfn.IFNA(SUMIFS(INDEX('ABP RECs'!$I$6:$AD$274,,MATCH(RECs!$D58,'ABP RECs'!$I$5:$AD$5)),'ABP RECs'!$E$6:$E$274,RECs!W$7,'ABP RECs'!$F$6:$F$274,RECs!$C58),0)</f>
        <v>2353292.9412656017</v>
      </c>
      <c r="X58" s="86">
        <f>_xlfn.IFNA(SUMIFS(INDEX('ABP RECs'!$I$6:$AD$274,,MATCH(RECs!$D58,'ABP RECs'!$I$5:$AD$5)),'ABP RECs'!$E$6:$E$274,RECs!X$7,'ABP RECs'!$F$6:$F$274,RECs!$C58),0)</f>
        <v>435977.90007530089</v>
      </c>
      <c r="Y58" s="86">
        <f>_xlfn.IFNA(SUMIFS(INDEX('ABP RECs'!$I$6:$AD$274,,MATCH(RECs!$D58,'ABP RECs'!$I$5:$AD$5)),'ABP RECs'!$E$6:$E$274,RECs!Y$7,'ABP RECs'!$F$6:$F$274,RECs!$C58),0)</f>
        <v>824624.15584048163</v>
      </c>
      <c r="Z58" s="86">
        <f>_xlfn.IFNA(SUMIFS(INDEX('ABP RECs'!$I$6:$AD$274,,MATCH(RECs!$D58,'ABP RECs'!$I$5:$AD$5)),'ABP RECs'!$E$6:$E$274,RECs!Z$7,'ABP RECs'!$F$6:$F$274,RECs!$C58),0)</f>
        <v>1512343.6700056659</v>
      </c>
      <c r="AA58" s="302">
        <f>AA30*_xlfn.IFNA(INDEX('General Inputs'!$E$9:$AF$11,MATCH(RECs!$B58,'General Inputs'!$B$9:$B$11,0),MATCH(RECs!$D58,'General Inputs'!$E$8:$AB$8,0)),SUMIFS('General Inputs'!$D$9:$D$11,'General Inputs'!$B$9:$B$11,RECs!$B58))</f>
        <v>142864.16079192178</v>
      </c>
      <c r="AB58" s="302">
        <f>AB30*_xlfn.IFNA(INDEX('General Inputs'!$E$9:$AF$11,MATCH(RECs!$B58,'General Inputs'!$B$9:$B$11,0),MATCH(RECs!$D58,'General Inputs'!$E$8:$AB$8,0)),SUMIFS('General Inputs'!$D$9:$D$11,'General Inputs'!$B$9:$B$11,RECs!$B58))</f>
        <v>9834175.1942034755</v>
      </c>
      <c r="AC58" s="302">
        <f>AC30*_xlfn.IFNA(INDEX('General Inputs'!$E$9:$AF$11,MATCH(RECs!$B58,'General Inputs'!$B$9:$B$11,0),MATCH(RECs!$D58,'General Inputs'!$E$8:$AB$8,0)),SUMIFS('General Inputs'!$D$9:$D$11,'General Inputs'!$B$9:$B$11,RECs!$B58))</f>
        <v>4200619.1733266385</v>
      </c>
      <c r="AD58" s="302">
        <f>AD30*_xlfn.IFNA(INDEX('General Inputs'!$E$9:$AF$11,MATCH(RECs!$B58,'General Inputs'!$B$9:$B$11,0),MATCH(RECs!$D58,'General Inputs'!$E$8:$AB$8,0)),SUMIFS('General Inputs'!$D$9:$D$11,'General Inputs'!$B$9:$B$11,RECs!$B58))</f>
        <v>295112.91009624355</v>
      </c>
    </row>
    <row r="59" spans="2:30" ht="12" x14ac:dyDescent="0.25">
      <c r="B59" s="19" t="s">
        <v>44</v>
      </c>
      <c r="C59" s="60" t="s">
        <v>258</v>
      </c>
      <c r="D59" s="19" t="s">
        <v>41</v>
      </c>
      <c r="E59" s="86">
        <f>SUMIFS('ABP Under Contract'!$C33:$Z33,'ABP Under Contract'!$C$6:$Z$6,RECs!$B59,'ABP Under Contract'!$C$7:$Z$7,RECs!E$4,'ABP Under Contract'!$C$8:$Z$8,RECs!E$7)</f>
        <v>0</v>
      </c>
      <c r="F59" s="86">
        <f>SUMIFS('ABP Under Contract'!$C33:$Z33,'ABP Under Contract'!$C$6:$Z$6,RECs!$B59,'ABP Under Contract'!$C$7:$Z$7,RECs!F$4,'ABP Under Contract'!$C$8:$Z$8,RECs!F$7)</f>
        <v>0</v>
      </c>
      <c r="G59" s="86">
        <f>SUMIFS('ABP Under Contract'!$C33:$Z33,'ABP Under Contract'!$C$6:$Z$6,RECs!$B59,'ABP Under Contract'!$C$7:$Z$7,RECs!G$4,'ABP Under Contract'!$C$8:$Z$8,RECs!G$7)</f>
        <v>148354</v>
      </c>
      <c r="H59" s="86">
        <f>SUMIFS('ABP Under Contract'!$C33:$Z33,'ABP Under Contract'!$C$6:$Z$6,RECs!$B59,'ABP Under Contract'!$C$7:$Z$7,RECs!H$4,'ABP Under Contract'!$C$8:$Z$8,RECs!H$7)</f>
        <v>3765</v>
      </c>
      <c r="I59" s="86">
        <f>SUMIFS('ABP Under Contract'!$C33:$Z33,'ABP Under Contract'!$C$6:$Z$6,RECs!$B59,'ABP Under Contract'!$C$7:$Z$7,RECs!I$4,'ABP Under Contract'!$C$8:$Z$8,RECs!I$7)</f>
        <v>0</v>
      </c>
      <c r="J59" s="86">
        <f>SUMIFS('ABP Under Contract'!$C33:$Z33,'ABP Under Contract'!$C$6:$Z$6,RECs!$B59,'ABP Under Contract'!$C$7:$Z$7,RECs!J$4,'ABP Under Contract'!$C$8:$Z$8,RECs!J$7)</f>
        <v>91877</v>
      </c>
      <c r="K59" s="302">
        <f>K31*_xlfn.IFNA(INDEX('General Inputs'!$E$9:$AF$11,MATCH(RECs!$B59,'General Inputs'!$B$9:$B$11,0),MATCH(RECs!$D59,'General Inputs'!$E$8:$AB$8,0)),SUMIFS('General Inputs'!$D$9:$D$11,'General Inputs'!$B$9:$B$11,RECs!$B59))</f>
        <v>1561182.3556506378</v>
      </c>
      <c r="L59" s="302">
        <f>L31*_xlfn.IFNA(INDEX('General Inputs'!$E$9:$AF$11,MATCH(RECs!$B59,'General Inputs'!$B$9:$B$11,0),MATCH(RECs!$D59,'General Inputs'!$E$8:$AB$8,0)),SUMIFS('General Inputs'!$D$9:$D$11,'General Inputs'!$B$9:$B$11,RECs!$B59))</f>
        <v>946679.50319494645</v>
      </c>
      <c r="M59" s="302">
        <f>M31*_xlfn.IFNA(INDEX('General Inputs'!$E$9:$AF$11,MATCH(RECs!$B59,'General Inputs'!$B$9:$B$11,0),MATCH(RECs!$D59,'General Inputs'!$E$8:$AB$8,0)),SUMIFS('General Inputs'!$D$9:$D$11,'General Inputs'!$B$9:$B$11,RECs!$B59))</f>
        <v>61944.296826098427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02">
        <f>S31*_xlfn.IFNA(INDEX('General Inputs'!$E$9:$AF$11,MATCH(RECs!$B59,'General Inputs'!$B$9:$B$11,0),MATCH(RECs!$D59,'General Inputs'!$E$8:$AB$8,0)),SUMIFS('General Inputs'!$D$9:$D$11,'General Inputs'!$B$9:$B$11,RECs!$B59))</f>
        <v>27922.981841231544</v>
      </c>
      <c r="T59" s="114">
        <f>T31*SUMIFS('General Inputs'!$D$21:$D$23,'General Inputs'!$B$21:$B$23,RECs!$B59)</f>
        <v>108781.82339999999</v>
      </c>
      <c r="U59" s="86">
        <f>_xlfn.IFNA(SUMIFS(INDEX('ABP RECs'!$I$6:$AD$274,,MATCH(RECs!$D59,'ABP RECs'!$I$5:$AD$5)),'ABP RECs'!$E$6:$E$274,RECs!U$7,'ABP RECs'!$F$6:$F$274,RECs!$C59),0)</f>
        <v>881660.89314594399</v>
      </c>
      <c r="V59" s="86">
        <f>_xlfn.IFNA(SUMIFS(INDEX('ABP RECs'!$I$6:$AD$274,,MATCH(RECs!$D59,'ABP RECs'!$I$5:$AD$5)),'ABP RECs'!$E$6:$E$274,RECs!V$7,'ABP RECs'!$F$6:$F$274,RECs!$C59),0)</f>
        <v>955802.62093236996</v>
      </c>
      <c r="W59" s="86">
        <f>_xlfn.IFNA(SUMIFS(INDEX('ABP RECs'!$I$6:$AD$274,,MATCH(RECs!$D59,'ABP RECs'!$I$5:$AD$5)),'ABP RECs'!$E$6:$E$274,RECs!W$7,'ABP RECs'!$F$6:$F$274,RECs!$C59),0)</f>
        <v>2341526.4765592739</v>
      </c>
      <c r="X59" s="86">
        <f>_xlfn.IFNA(SUMIFS(INDEX('ABP RECs'!$I$6:$AD$274,,MATCH(RECs!$D59,'ABP RECs'!$I$5:$AD$5)),'ABP RECs'!$E$6:$E$274,RECs!X$7,'ABP RECs'!$F$6:$F$274,RECs!$C59),0)</f>
        <v>433798.01057492441</v>
      </c>
      <c r="Y59" s="86">
        <f>_xlfn.IFNA(SUMIFS(INDEX('ABP RECs'!$I$6:$AD$274,,MATCH(RECs!$D59,'ABP RECs'!$I$5:$AD$5)),'ABP RECs'!$E$6:$E$274,RECs!Y$7,'ABP RECs'!$F$6:$F$274,RECs!$C59),0)</f>
        <v>759440.41387041309</v>
      </c>
      <c r="Z59" s="86">
        <f>_xlfn.IFNA(SUMIFS(INDEX('ABP RECs'!$I$6:$AD$274,,MATCH(RECs!$D59,'ABP RECs'!$I$5:$AD$5)),'ABP RECs'!$E$6:$E$274,RECs!Z$7,'ABP RECs'!$F$6:$F$274,RECs!$C59),0)</f>
        <v>1392798.0335390263</v>
      </c>
      <c r="AA59" s="302">
        <f>AA31*_xlfn.IFNA(INDEX('General Inputs'!$E$9:$AF$11,MATCH(RECs!$B59,'General Inputs'!$B$9:$B$11,0),MATCH(RECs!$D59,'General Inputs'!$E$8:$AB$8,0)),SUMIFS('General Inputs'!$D$9:$D$11,'General Inputs'!$B$9:$B$11,RECs!$B59))</f>
        <v>142539.64180629904</v>
      </c>
      <c r="AB59" s="302">
        <f>AB31*_xlfn.IFNA(INDEX('General Inputs'!$E$9:$AF$11,MATCH(RECs!$B59,'General Inputs'!$B$9:$B$11,0),MATCH(RECs!$D59,'General Inputs'!$E$8:$AB$8,0)),SUMIFS('General Inputs'!$D$9:$D$11,'General Inputs'!$B$9:$B$11,RECs!$B59))</f>
        <v>9811836.6556871068</v>
      </c>
      <c r="AC59" s="302">
        <f>AC31*_xlfn.IFNA(INDEX('General Inputs'!$E$9:$AF$11,MATCH(RECs!$B59,'General Inputs'!$B$9:$B$11,0),MATCH(RECs!$D59,'General Inputs'!$E$8:$AB$8,0)),SUMIFS('General Inputs'!$D$9:$D$11,'General Inputs'!$B$9:$B$11,RECs!$B59))</f>
        <v>4170121.9904739405</v>
      </c>
      <c r="AD59" s="302">
        <f>AD31*_xlfn.IFNA(INDEX('General Inputs'!$E$9:$AF$11,MATCH(RECs!$B59,'General Inputs'!$B$9:$B$11,0),MATCH(RECs!$D59,'General Inputs'!$E$8:$AB$8,0)),SUMIFS('General Inputs'!$D$9:$D$11,'General Inputs'!$B$9:$B$11,RECs!$B59))</f>
        <v>292970.34205804893</v>
      </c>
    </row>
    <row r="60" spans="2:30" ht="12" x14ac:dyDescent="0.25">
      <c r="B60" s="19" t="s">
        <v>44</v>
      </c>
      <c r="C60" s="60" t="s">
        <v>258</v>
      </c>
      <c r="D60" s="19" t="s">
        <v>42</v>
      </c>
      <c r="E60" s="86">
        <f>SUMIFS('ABP Under Contract'!$C34:$Z34,'ABP Under Contract'!$C$6:$Z$6,RECs!$B60,'ABP Under Contract'!$C$7:$Z$7,RECs!E$4,'ABP Under Contract'!$C$8:$Z$8,RECs!E$7)</f>
        <v>0</v>
      </c>
      <c r="F60" s="86">
        <f>SUMIFS('ABP Under Contract'!$C34:$Z34,'ABP Under Contract'!$C$6:$Z$6,RECs!$B60,'ABP Under Contract'!$C$7:$Z$7,RECs!F$4,'ABP Under Contract'!$C$8:$Z$8,RECs!F$7)</f>
        <v>0</v>
      </c>
      <c r="G60" s="86">
        <f>SUMIFS('ABP Under Contract'!$C34:$Z34,'ABP Under Contract'!$C$6:$Z$6,RECs!$B60,'ABP Under Contract'!$C$7:$Z$7,RECs!G$4,'ABP Under Contract'!$C$8:$Z$8,RECs!G$7)</f>
        <v>9165</v>
      </c>
      <c r="H60" s="86">
        <f>SUMIFS('ABP Under Contract'!$C34:$Z34,'ABP Under Contract'!$C$6:$Z$6,RECs!$B60,'ABP Under Contract'!$C$7:$Z$7,RECs!H$4,'ABP Under Contract'!$C$8:$Z$8,RECs!H$7)</f>
        <v>0</v>
      </c>
      <c r="I60" s="86">
        <f>SUMIFS('ABP Under Contract'!$C34:$Z34,'ABP Under Contract'!$C$6:$Z$6,RECs!$B60,'ABP Under Contract'!$C$7:$Z$7,RECs!I$4,'ABP Under Contract'!$C$8:$Z$8,RECs!I$7)</f>
        <v>0</v>
      </c>
      <c r="J60" s="86">
        <f>SUMIFS('ABP Under Contract'!$C34:$Z34,'ABP Under Contract'!$C$6:$Z$6,RECs!$B60,'ABP Under Contract'!$C$7:$Z$7,RECs!J$4,'ABP Under Contract'!$C$8:$Z$8,RECs!J$7)</f>
        <v>11752</v>
      </c>
      <c r="K60" s="302">
        <f>K32*_xlfn.IFNA(INDEX('General Inputs'!$E$9:$AF$11,MATCH(RECs!$B60,'General Inputs'!$B$9:$B$11,0),MATCH(RECs!$D60,'General Inputs'!$E$8:$AB$8,0)),SUMIFS('General Inputs'!$D$9:$D$11,'General Inputs'!$B$9:$B$11,RECs!$B60))</f>
        <v>1557606.5782081489</v>
      </c>
      <c r="L60" s="302">
        <f>L32*_xlfn.IFNA(INDEX('General Inputs'!$E$9:$AF$11,MATCH(RECs!$B60,'General Inputs'!$B$9:$B$11,0),MATCH(RECs!$D60,'General Inputs'!$E$8:$AB$8,0)),SUMIFS('General Inputs'!$D$9:$D$11,'General Inputs'!$B$9:$B$11,RECs!$B60))</f>
        <v>939788.64494125836</v>
      </c>
      <c r="M60" s="302">
        <f>M32*_xlfn.IFNA(INDEX('General Inputs'!$E$9:$AF$11,MATCH(RECs!$B60,'General Inputs'!$B$9:$B$11,0),MATCH(RECs!$D60,'General Inputs'!$E$8:$AB$8,0)),SUMIFS('General Inputs'!$D$9:$D$11,'General Inputs'!$B$9:$B$11,RECs!$B60))</f>
        <v>61493.405719221759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02">
        <f>S32*_xlfn.IFNA(INDEX('General Inputs'!$E$9:$AF$11,MATCH(RECs!$B60,'General Inputs'!$B$9:$B$11,0),MATCH(RECs!$D60,'General Inputs'!$E$8:$AB$8,0)),SUMIFS('General Inputs'!$D$9:$D$11,'General Inputs'!$B$9:$B$11,RECs!$B60))</f>
        <v>27719.731100892433</v>
      </c>
      <c r="T60" s="114">
        <f>T32*SUMIFS('General Inputs'!$D$21:$D$23,'General Inputs'!$B$21:$B$23,RECs!$B60)</f>
        <v>108781.82339999999</v>
      </c>
      <c r="U60" s="86">
        <f>_xlfn.IFNA(SUMIFS(INDEX('ABP RECs'!$I$6:$AD$274,,MATCH(RECs!$D60,'ABP RECs'!$I$5:$AD$5)),'ABP RECs'!$E$6:$E$274,RECs!U$7,'ABP RECs'!$F$6:$F$274,RECs!$C60),0)</f>
        <v>820493.77592654224</v>
      </c>
      <c r="V60" s="86">
        <f>_xlfn.IFNA(SUMIFS(INDEX('ABP RECs'!$I$6:$AD$274,,MATCH(RECs!$D60,'ABP RECs'!$I$5:$AD$5)),'ABP RECs'!$E$6:$E$274,RECs!V$7,'ABP RECs'!$F$6:$F$274,RECs!$C60),0)</f>
        <v>858805.33652573265</v>
      </c>
      <c r="W60" s="86">
        <f>_xlfn.IFNA(SUMIFS(INDEX('ABP RECs'!$I$6:$AD$274,,MATCH(RECs!$D60,'ABP RECs'!$I$5:$AD$5)),'ABP RECs'!$E$6:$E$274,RECs!W$7,'ABP RECs'!$F$6:$F$274,RECs!$C60),0)</f>
        <v>2329818.8441764773</v>
      </c>
      <c r="X60" s="86">
        <f>_xlfn.IFNA(SUMIFS(INDEX('ABP RECs'!$I$6:$AD$274,,MATCH(RECs!$D60,'ABP RECs'!$I$5:$AD$5)),'ABP RECs'!$E$6:$E$274,RECs!X$7,'ABP RECs'!$F$6:$F$274,RECs!$C60),0)</f>
        <v>431629.0205220498</v>
      </c>
      <c r="Y60" s="86">
        <f>_xlfn.IFNA(SUMIFS(INDEX('ABP RECs'!$I$6:$AD$274,,MATCH(RECs!$D60,'ABP RECs'!$I$5:$AD$5)),'ABP RECs'!$E$6:$E$274,RECs!Y$7,'ABP RECs'!$F$6:$F$274,RECs!$C60),0)</f>
        <v>682370.46637202147</v>
      </c>
      <c r="Z60" s="86">
        <f>_xlfn.IFNA(SUMIFS(INDEX('ABP RECs'!$I$6:$AD$274,,MATCH(RECs!$D60,'ABP RECs'!$I$5:$AD$5)),'ABP RECs'!$E$6:$E$274,RECs!Z$7,'ABP RECs'!$F$6:$F$274,RECs!$C60),0)</f>
        <v>1251453.3416313971</v>
      </c>
      <c r="AA60" s="302">
        <f>AA32*_xlfn.IFNA(INDEX('General Inputs'!$E$9:$AF$11,MATCH(RECs!$B60,'General Inputs'!$B$9:$B$11,0),MATCH(RECs!$D60,'General Inputs'!$E$8:$AB$8,0)),SUMIFS('General Inputs'!$D$9:$D$11,'General Inputs'!$B$9:$B$11,RECs!$B60))</f>
        <v>142213.16486785136</v>
      </c>
      <c r="AB60" s="302">
        <f>AB32*_xlfn.IFNA(INDEX('General Inputs'!$E$9:$AF$11,MATCH(RECs!$B60,'General Inputs'!$B$9:$B$11,0),MATCH(RECs!$D60,'General Inputs'!$E$8:$AB$8,0)),SUMIFS('General Inputs'!$D$9:$D$11,'General Inputs'!$B$9:$B$11,RECs!$B60))</f>
        <v>9789363.3398340289</v>
      </c>
      <c r="AC60" s="302">
        <f>AC32*_xlfn.IFNA(INDEX('General Inputs'!$E$9:$AF$11,MATCH(RECs!$B60,'General Inputs'!$B$9:$B$11,0),MATCH(RECs!$D60,'General Inputs'!$E$8:$AB$8,0)),SUMIFS('General Inputs'!$D$9:$D$11,'General Inputs'!$B$9:$B$11,RECs!$B60))</f>
        <v>4139767.7687548012</v>
      </c>
      <c r="AD60" s="302">
        <f>AD32*_xlfn.IFNA(INDEX('General Inputs'!$E$9:$AF$11,MATCH(RECs!$B60,'General Inputs'!$B$9:$B$11,0),MATCH(RECs!$D60,'General Inputs'!$E$8:$AB$8,0)),SUMIFS('General Inputs'!$D$9:$D$11,'General Inputs'!$B$9:$B$11,RECs!$B60))</f>
        <v>290837.81770018215</v>
      </c>
    </row>
    <row r="61" spans="2:30" ht="12" x14ac:dyDescent="0.25">
      <c r="B61" s="19" t="s">
        <v>44</v>
      </c>
      <c r="C61" s="60" t="s">
        <v>258</v>
      </c>
      <c r="D61" s="19" t="s">
        <v>43</v>
      </c>
      <c r="E61" s="86">
        <f>SUMIFS('ABP Under Contract'!$C35:$Z35,'ABP Under Contract'!$C$6:$Z$6,RECs!$B61,'ABP Under Contract'!$C$7:$Z$7,RECs!E$4,'ABP Under Contract'!$C$8:$Z$8,RECs!E$7)</f>
        <v>0</v>
      </c>
      <c r="F61" s="86">
        <f>SUMIFS('ABP Under Contract'!$C35:$Z35,'ABP Under Contract'!$C$6:$Z$6,RECs!$B61,'ABP Under Contract'!$C$7:$Z$7,RECs!F$4,'ABP Under Contract'!$C$8:$Z$8,RECs!F$7)</f>
        <v>0</v>
      </c>
      <c r="G61" s="86">
        <f>SUMIFS('ABP Under Contract'!$C35:$Z35,'ABP Under Contract'!$C$6:$Z$6,RECs!$B61,'ABP Under Contract'!$C$7:$Z$7,RECs!G$4,'ABP Under Contract'!$C$8:$Z$8,RECs!G$7)</f>
        <v>0</v>
      </c>
      <c r="H61" s="86">
        <f>SUMIFS('ABP Under Contract'!$C35:$Z35,'ABP Under Contract'!$C$6:$Z$6,RECs!$B61,'ABP Under Contract'!$C$7:$Z$7,RECs!H$4,'ABP Under Contract'!$C$8:$Z$8,RECs!H$7)</f>
        <v>0</v>
      </c>
      <c r="I61" s="86">
        <f>SUMIFS('ABP Under Contract'!$C35:$Z35,'ABP Under Contract'!$C$6:$Z$6,RECs!$B61,'ABP Under Contract'!$C$7:$Z$7,RECs!I$4,'ABP Under Contract'!$C$8:$Z$8,RECs!I$7)</f>
        <v>0</v>
      </c>
      <c r="J61" s="86">
        <f>SUMIFS('ABP Under Contract'!$C35:$Z35,'ABP Under Contract'!$C$6:$Z$6,RECs!$B61,'ABP Under Contract'!$C$7:$Z$7,RECs!J$4,'ABP Under Contract'!$C$8:$Z$8,RECs!J$7)</f>
        <v>0</v>
      </c>
      <c r="K61" s="302">
        <f>K33*_xlfn.IFNA(INDEX('General Inputs'!$E$9:$AF$11,MATCH(RECs!$B61,'General Inputs'!$B$9:$B$11,0),MATCH(RECs!$D61,'General Inputs'!$E$8:$AB$8,0)),SUMIFS('General Inputs'!$D$9:$D$11,'General Inputs'!$B$9:$B$11,RECs!$B61))</f>
        <v>1551247.9081531437</v>
      </c>
      <c r="L61" s="302">
        <f>L33*_xlfn.IFNA(INDEX('General Inputs'!$E$9:$AF$11,MATCH(RECs!$B61,'General Inputs'!$B$9:$B$11,0),MATCH(RECs!$D61,'General Inputs'!$E$8:$AB$8,0)),SUMIFS('General Inputs'!$D$9:$D$11,'General Inputs'!$B$9:$B$11,RECs!$B61))</f>
        <v>931272.3533769676</v>
      </c>
      <c r="M61" s="302">
        <f>M33*_xlfn.IFNA(INDEX('General Inputs'!$E$9:$AF$11,MATCH(RECs!$B61,'General Inputs'!$B$9:$B$11,0),MATCH(RECs!$D61,'General Inputs'!$E$8:$AB$8,0)),SUMIFS('General Inputs'!$D$9:$D$11,'General Inputs'!$B$9:$B$11,RECs!$B61))</f>
        <v>60936.157262129731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02">
        <f>S33*_xlfn.IFNA(INDEX('General Inputs'!$E$9:$AF$11,MATCH(RECs!$B61,'General Inputs'!$B$9:$B$11,0),MATCH(RECs!$D61,'General Inputs'!$E$8:$AB$8,0)),SUMIFS('General Inputs'!$D$9:$D$11,'General Inputs'!$B$9:$B$11,RECs!$B61))</f>
        <v>27468.537054859142</v>
      </c>
      <c r="T61" s="114">
        <f>T33*SUMIFS('General Inputs'!$D$21:$D$23,'General Inputs'!$B$21:$B$23,RECs!$B61)</f>
        <v>108781.82339999999</v>
      </c>
      <c r="U61" s="86">
        <f>_xlfn.IFNA(SUMIFS(INDEX('ABP RECs'!$I$6:$AD$274,,MATCH(RECs!$D61,'ABP RECs'!$I$5:$AD$5)),'ABP RECs'!$E$6:$E$274,RECs!U$7,'ABP RECs'!$F$6:$F$274,RECs!$C61),0)</f>
        <v>728286.92015980149</v>
      </c>
      <c r="V61" s="86">
        <f>_xlfn.IFNA(SUMIFS(INDEX('ABP RECs'!$I$6:$AD$274,,MATCH(RECs!$D61,'ABP RECs'!$I$5:$AD$5)),'ABP RECs'!$E$6:$E$274,RECs!V$7,'ABP RECs'!$F$6:$F$274,RECs!$C61),0)</f>
        <v>762293.03854112863</v>
      </c>
      <c r="W61" s="86">
        <f>_xlfn.IFNA(SUMIFS(INDEX('ABP RECs'!$I$6:$AD$274,,MATCH(RECs!$D61,'ABP RECs'!$I$5:$AD$5)),'ABP RECs'!$E$6:$E$274,RECs!W$7,'ABP RECs'!$F$6:$F$274,RECs!$C61),0)</f>
        <v>2235341.3538289974</v>
      </c>
      <c r="X61" s="86">
        <f>_xlfn.IFNA(SUMIFS(INDEX('ABP RECs'!$I$6:$AD$274,,MATCH(RECs!$D61,'ABP RECs'!$I$5:$AD$5)),'ABP RECs'!$E$6:$E$274,RECs!X$7,'ABP RECs'!$F$6:$F$274,RECs!$C61),0)</f>
        <v>364544.65215522208</v>
      </c>
      <c r="Y61" s="86">
        <f>_xlfn.IFNA(SUMIFS(INDEX('ABP RECs'!$I$6:$AD$274,,MATCH(RECs!$D61,'ABP RECs'!$I$5:$AD$5)),'ABP RECs'!$E$6:$E$274,RECs!Y$7,'ABP RECs'!$F$6:$F$274,RECs!$C61),0)</f>
        <v>605685.8686111219</v>
      </c>
      <c r="Z61" s="86">
        <f>_xlfn.IFNA(SUMIFS(INDEX('ABP RECs'!$I$6:$AD$274,,MATCH(RECs!$D61,'ABP RECs'!$I$5:$AD$5)),'ABP RECs'!$E$6:$E$274,RECs!Z$7,'ABP RECs'!$F$6:$F$274,RECs!$C61),0)</f>
        <v>1110815.3731833065</v>
      </c>
      <c r="AA61" s="302">
        <f>AA33*_xlfn.IFNA(INDEX('General Inputs'!$E$9:$AF$11,MATCH(RECs!$B61,'General Inputs'!$B$9:$B$11,0),MATCH(RECs!$D61,'General Inputs'!$E$8:$AB$8,0)),SUMIFS('General Inputs'!$D$9:$D$11,'General Inputs'!$B$9:$B$11,RECs!$B61))</f>
        <v>141632.60325137884</v>
      </c>
      <c r="AB61" s="302">
        <f>AB33*_xlfn.IFNA(INDEX('General Inputs'!$E$9:$AF$11,MATCH(RECs!$B61,'General Inputs'!$B$9:$B$11,0),MATCH(RECs!$D61,'General Inputs'!$E$8:$AB$8,0)),SUMIFS('General Inputs'!$D$9:$D$11,'General Inputs'!$B$9:$B$11,RECs!$B61))</f>
        <v>9749399.8905282486</v>
      </c>
      <c r="AC61" s="302">
        <f>AC33*_xlfn.IFNA(INDEX('General Inputs'!$E$9:$AF$11,MATCH(RECs!$B61,'General Inputs'!$B$9:$B$11,0),MATCH(RECs!$D61,'General Inputs'!$E$8:$AB$8,0)),SUMIFS('General Inputs'!$D$9:$D$11,'General Inputs'!$B$9:$B$11,RECs!$B61))</f>
        <v>4102253.5153990663</v>
      </c>
      <c r="AD61" s="302">
        <f>AD33*_xlfn.IFNA(INDEX('General Inputs'!$E$9:$AF$11,MATCH(RECs!$B61,'General Inputs'!$B$9:$B$11,0),MATCH(RECs!$D61,'General Inputs'!$E$8:$AB$8,0)),SUMIFS('General Inputs'!$D$9:$D$11,'General Inputs'!$B$9:$B$11,RECs!$B61))</f>
        <v>288202.26802974357</v>
      </c>
    </row>
    <row r="62" spans="2:30" x14ac:dyDescent="0.25">
      <c r="C62" s="190"/>
    </row>
    <row r="63" spans="2:30" x14ac:dyDescent="0.25">
      <c r="C63" s="190"/>
    </row>
    <row r="64" spans="2:30" ht="12" x14ac:dyDescent="0.25">
      <c r="B64" s="19" t="s">
        <v>45</v>
      </c>
      <c r="C64" s="60" t="s">
        <v>259</v>
      </c>
      <c r="D64" s="19" t="s">
        <v>94</v>
      </c>
      <c r="E64" s="86">
        <f>SUMIFS('ABP Under Contract'!$C10:$Z10,'ABP Under Contract'!$C$6:$Z$6,RECs!$B64,'ABP Under Contract'!$C$7:$Z$7,RECs!E$4,'ABP Under Contract'!$C$8:$Z$8,RECs!E$7)</f>
        <v>167739</v>
      </c>
      <c r="F64" s="86">
        <f>SUMIFS('ABP Under Contract'!$C10:$Z10,'ABP Under Contract'!$C$6:$Z$6,RECs!$B64,'ABP Under Contract'!$C$7:$Z$7,RECs!F$4,'ABP Under Contract'!$C$8:$Z$8,RECs!F$7)</f>
        <v>291915</v>
      </c>
      <c r="G64" s="86">
        <f>SUMIFS('ABP Under Contract'!$C10:$Z10,'ABP Under Contract'!$C$6:$Z$6,RECs!$B64,'ABP Under Contract'!$C$7:$Z$7,RECs!G$4,'ABP Under Contract'!$C$8:$Z$8,RECs!G$7)</f>
        <v>338280</v>
      </c>
      <c r="H64" s="86">
        <f>SUMIFS('ABP Under Contract'!$C10:$Z10,'ABP Under Contract'!$C$6:$Z$6,RECs!$B64,'ABP Under Contract'!$C$7:$Z$7,RECs!H$4,'ABP Under Contract'!$C$8:$Z$8,RECs!H$7)</f>
        <v>0</v>
      </c>
      <c r="I64" s="86">
        <f>SUMIFS('ABP Under Contract'!$C10:$Z10,'ABP Under Contract'!$C$6:$Z$6,RECs!$B64,'ABP Under Contract'!$C$7:$Z$7,RECs!I$4,'ABP Under Contract'!$C$8:$Z$8,RECs!I$7)</f>
        <v>0</v>
      </c>
      <c r="J64" s="86">
        <f>SUMIFS('ABP Under Contract'!$C10:$Z10,'ABP Under Contract'!$C$6:$Z$6,RECs!$B64,'ABP Under Contract'!$C$7:$Z$7,RECs!J$4,'ABP Under Contract'!$C$8:$Z$8,RECs!J$7)</f>
        <v>0</v>
      </c>
      <c r="K64" s="302">
        <f>K8*_xlfn.IFNA(INDEX('General Inputs'!$E$9:$AF$11,MATCH(RECs!$B64,'General Inputs'!$B$9:$B$11,0),MATCH(RECs!$D64,'General Inputs'!$E$8:$AB$8,0)),SUMIFS('General Inputs'!$D$9:$D$11,'General Inputs'!$B$9:$B$11,RECs!$B64))</f>
        <v>0</v>
      </c>
      <c r="L64" s="302">
        <f>L8*_xlfn.IFNA(INDEX('General Inputs'!$E$9:$AF$11,MATCH(RECs!$B64,'General Inputs'!$B$9:$B$11,0),MATCH(RECs!$D64,'General Inputs'!$E$8:$AB$8,0)),SUMIFS('General Inputs'!$D$9:$D$11,'General Inputs'!$B$9:$B$11,RECs!$B64))</f>
        <v>0</v>
      </c>
      <c r="M64" s="302">
        <f>M8*_xlfn.IFNA(INDEX('General Inputs'!$E$9:$AF$11,MATCH(RECs!$B64,'General Inputs'!$B$9:$B$11,0),MATCH(RECs!$D64,'General Inputs'!$E$8:$AB$8,0)),SUMIFS('General Inputs'!$D$9:$D$11,'General Inputs'!$B$9:$B$11,RECs!$B64))</f>
        <v>0</v>
      </c>
      <c r="N64" s="37">
        <v>1233838</v>
      </c>
      <c r="O64" s="37">
        <v>27887</v>
      </c>
      <c r="P64" s="37">
        <v>0</v>
      </c>
      <c r="Q64" s="37">
        <v>513482</v>
      </c>
      <c r="R64" s="37">
        <v>18445</v>
      </c>
      <c r="S64" s="302">
        <f>S8*_xlfn.IFNA(INDEX('General Inputs'!$E$9:$AF$11,MATCH(RECs!$B64,'General Inputs'!$B$9:$B$11,0),MATCH(RECs!$D64,'General Inputs'!$E$8:$AB$8,0)),SUMIFS('General Inputs'!$D$9:$D$11,'General Inputs'!$B$9:$B$11,RECs!$B64))</f>
        <v>12007.235675806844</v>
      </c>
      <c r="T64" s="114">
        <f>T8*SUMIFS('General Inputs'!$D$21:$D$23,'General Inputs'!$B$21:$B$23,RECs!$B64)</f>
        <v>0</v>
      </c>
      <c r="U64" s="86">
        <f>_xlfn.IFNA(SUMIFS(INDEX('ABP RECs'!$I$6:$AD$274,,MATCH(RECs!$D64,'ABP RECs'!$I$5:$AD$5)),'ABP RECs'!$E$6:$E$274,RECs!U$7,'ABP RECs'!$F$6:$F$274,RECs!$C64),0)</f>
        <v>0</v>
      </c>
      <c r="V64" s="86">
        <f>_xlfn.IFNA(SUMIFS(INDEX('ABP RECs'!$I$6:$AD$274,,MATCH(RECs!$D64,'ABP RECs'!$I$5:$AD$5)),'ABP RECs'!$E$6:$E$274,RECs!V$7,'ABP RECs'!$F$6:$F$274,RECs!$C64),0)</f>
        <v>0</v>
      </c>
      <c r="W64" s="86">
        <f>_xlfn.IFNA(SUMIFS(INDEX('ABP RECs'!$I$6:$AD$274,,MATCH(RECs!$D64,'ABP RECs'!$I$5:$AD$5)),'ABP RECs'!$E$6:$E$274,RECs!W$7,'ABP RECs'!$F$6:$F$274,RECs!$C64),0)</f>
        <v>0</v>
      </c>
      <c r="X64" s="86">
        <f>_xlfn.IFNA(SUMIFS(INDEX('ABP RECs'!$I$6:$AD$274,,MATCH(RECs!$D64,'ABP RECs'!$I$5:$AD$5)),'ABP RECs'!$E$6:$E$274,RECs!X$7,'ABP RECs'!$F$6:$F$274,RECs!$C64),0)</f>
        <v>0</v>
      </c>
      <c r="Y64" s="86">
        <f>_xlfn.IFNA(SUMIFS(INDEX('ABP RECs'!$I$6:$AD$274,,MATCH(RECs!$D64,'ABP RECs'!$I$5:$AD$5)),'ABP RECs'!$E$6:$E$274,RECs!Y$7,'ABP RECs'!$F$6:$F$274,RECs!$C64),0)</f>
        <v>0</v>
      </c>
      <c r="Z64" s="86">
        <f>_xlfn.IFNA(SUMIFS(INDEX('ABP RECs'!$I$6:$AD$274,,MATCH(RECs!$D64,'ABP RECs'!$I$5:$AD$5)),'ABP RECs'!$E$6:$E$274,RECs!Z$7,'ABP RECs'!$F$6:$F$274,RECs!$C64),0)</f>
        <v>0</v>
      </c>
      <c r="AA64" s="302">
        <f>AA8*_xlfn.IFNA(INDEX('General Inputs'!$E$9:$AF$11,MATCH(RECs!$B64,'General Inputs'!$B$9:$B$11,0),MATCH(RECs!$D64,'General Inputs'!$E$8:$AB$8,0)),SUMIFS('General Inputs'!$D$9:$D$11,'General Inputs'!$B$9:$B$11,RECs!$B64))</f>
        <v>0</v>
      </c>
      <c r="AB64" s="302">
        <f>AB8*_xlfn.IFNA(INDEX('General Inputs'!$E$9:$AF$11,MATCH(RECs!$B64,'General Inputs'!$B$9:$B$11,0),MATCH(RECs!$D64,'General Inputs'!$E$8:$AB$8,0)),SUMIFS('General Inputs'!$D$9:$D$11,'General Inputs'!$B$9:$B$11,RECs!$B64))</f>
        <v>0</v>
      </c>
      <c r="AC64" s="302">
        <f>AC8*_xlfn.IFNA(INDEX('General Inputs'!$E$9:$AF$11,MATCH(RECs!$B64,'General Inputs'!$B$9:$B$11,0),MATCH(RECs!$D64,'General Inputs'!$E$8:$AB$8,0)),SUMIFS('General Inputs'!$D$9:$D$11,'General Inputs'!$B$9:$B$11,RECs!$B64))</f>
        <v>0</v>
      </c>
      <c r="AD64" s="302">
        <f>AD8*_xlfn.IFNA(INDEX('General Inputs'!$E$9:$AF$11,MATCH(RECs!$B64,'General Inputs'!$B$9:$B$11,0),MATCH(RECs!$D64,'General Inputs'!$E$8:$AB$8,0)),SUMIFS('General Inputs'!$D$9:$D$11,'General Inputs'!$B$9:$B$11,RECs!$B64))</f>
        <v>0</v>
      </c>
    </row>
    <row r="65" spans="2:30" ht="12" x14ac:dyDescent="0.25">
      <c r="B65" s="19" t="s">
        <v>45</v>
      </c>
      <c r="C65" s="60" t="s">
        <v>259</v>
      </c>
      <c r="D65" s="19" t="s">
        <v>95</v>
      </c>
      <c r="E65" s="86">
        <f>SUMIFS('ABP Under Contract'!$C11:$Z11,'ABP Under Contract'!$C$6:$Z$6,RECs!$B65,'ABP Under Contract'!$C$7:$Z$7,RECs!E$4,'ABP Under Contract'!$C$8:$Z$8,RECs!E$7)</f>
        <v>253870</v>
      </c>
      <c r="F65" s="86">
        <f>SUMIFS('ABP Under Contract'!$C11:$Z11,'ABP Under Contract'!$C$6:$Z$6,RECs!$B65,'ABP Under Contract'!$C$7:$Z$7,RECs!F$4,'ABP Under Contract'!$C$8:$Z$8,RECs!F$7)</f>
        <v>369065</v>
      </c>
      <c r="G65" s="86">
        <f>SUMIFS('ABP Under Contract'!$C11:$Z11,'ABP Under Contract'!$C$6:$Z$6,RECs!$B65,'ABP Under Contract'!$C$7:$Z$7,RECs!G$4,'ABP Under Contract'!$C$8:$Z$8,RECs!G$7)</f>
        <v>348117</v>
      </c>
      <c r="H65" s="86">
        <f>SUMIFS('ABP Under Contract'!$C11:$Z11,'ABP Under Contract'!$C$6:$Z$6,RECs!$B65,'ABP Under Contract'!$C$7:$Z$7,RECs!H$4,'ABP Under Contract'!$C$8:$Z$8,RECs!H$7)</f>
        <v>0</v>
      </c>
      <c r="I65" s="86">
        <f>SUMIFS('ABP Under Contract'!$C11:$Z11,'ABP Under Contract'!$C$6:$Z$6,RECs!$B65,'ABP Under Contract'!$C$7:$Z$7,RECs!I$4,'ABP Under Contract'!$C$8:$Z$8,RECs!I$7)</f>
        <v>0</v>
      </c>
      <c r="J65" s="86">
        <f>SUMIFS('ABP Under Contract'!$C11:$Z11,'ABP Under Contract'!$C$6:$Z$6,RECs!$B65,'ABP Under Contract'!$C$7:$Z$7,RECs!J$4,'ABP Under Contract'!$C$8:$Z$8,RECs!J$7)</f>
        <v>0</v>
      </c>
      <c r="K65" s="302">
        <f>K9*_xlfn.IFNA(INDEX('General Inputs'!$E$9:$AF$11,MATCH(RECs!$B65,'General Inputs'!$B$9:$B$11,0),MATCH(RECs!$D65,'General Inputs'!$E$8:$AB$8,0)),SUMIFS('General Inputs'!$D$9:$D$11,'General Inputs'!$B$9:$B$11,RECs!$B65))</f>
        <v>0</v>
      </c>
      <c r="L65" s="302">
        <f>L9*_xlfn.IFNA(INDEX('General Inputs'!$E$9:$AF$11,MATCH(RECs!$B65,'General Inputs'!$B$9:$B$11,0),MATCH(RECs!$D65,'General Inputs'!$E$8:$AB$8,0)),SUMIFS('General Inputs'!$D$9:$D$11,'General Inputs'!$B$9:$B$11,RECs!$B65))</f>
        <v>0</v>
      </c>
      <c r="M65" s="302">
        <f>M9*_xlfn.IFNA(INDEX('General Inputs'!$E$9:$AF$11,MATCH(RECs!$B65,'General Inputs'!$B$9:$B$11,0),MATCH(RECs!$D65,'General Inputs'!$E$8:$AB$8,0)),SUMIFS('General Inputs'!$D$9:$D$11,'General Inputs'!$B$9:$B$11,RECs!$B65))</f>
        <v>0</v>
      </c>
      <c r="N65" s="37">
        <v>1233838</v>
      </c>
      <c r="O65" s="37">
        <v>27887</v>
      </c>
      <c r="P65" s="37">
        <v>18445</v>
      </c>
      <c r="Q65" s="37">
        <v>1452887</v>
      </c>
      <c r="R65" s="37">
        <v>651114</v>
      </c>
      <c r="S65" s="302">
        <f>S9*_xlfn.IFNA(INDEX('General Inputs'!$E$9:$AF$11,MATCH(RECs!$B65,'General Inputs'!$B$9:$B$11,0),MATCH(RECs!$D65,'General Inputs'!$E$8:$AB$8,0)),SUMIFS('General Inputs'!$D$9:$D$11,'General Inputs'!$B$9:$B$11,RECs!$B65))</f>
        <v>20691.391884346096</v>
      </c>
      <c r="T65" s="114">
        <f>T9*SUMIFS('General Inputs'!$D$21:$D$23,'General Inputs'!$B$21:$B$23,RECs!$B65)</f>
        <v>0</v>
      </c>
      <c r="U65" s="86">
        <f>_xlfn.IFNA(SUMIFS(INDEX('ABP RECs'!$I$6:$AD$274,,MATCH(RECs!$D65,'ABP RECs'!$I$5:$AD$5)),'ABP RECs'!$E$6:$E$274,RECs!U$7,'ABP RECs'!$F$6:$F$274,RECs!$C65),0)</f>
        <v>0</v>
      </c>
      <c r="V65" s="86">
        <f>_xlfn.IFNA(SUMIFS(INDEX('ABP RECs'!$I$6:$AD$274,,MATCH(RECs!$D65,'ABP RECs'!$I$5:$AD$5)),'ABP RECs'!$E$6:$E$274,RECs!V$7,'ABP RECs'!$F$6:$F$274,RECs!$C65),0)</f>
        <v>0</v>
      </c>
      <c r="W65" s="86">
        <f>_xlfn.IFNA(SUMIFS(INDEX('ABP RECs'!$I$6:$AD$274,,MATCH(RECs!$D65,'ABP RECs'!$I$5:$AD$5)),'ABP RECs'!$E$6:$E$274,RECs!W$7,'ABP RECs'!$F$6:$F$274,RECs!$C65),0)</f>
        <v>0</v>
      </c>
      <c r="X65" s="86">
        <f>_xlfn.IFNA(SUMIFS(INDEX('ABP RECs'!$I$6:$AD$274,,MATCH(RECs!$D65,'ABP RECs'!$I$5:$AD$5)),'ABP RECs'!$E$6:$E$274,RECs!X$7,'ABP RECs'!$F$6:$F$274,RECs!$C65),0)</f>
        <v>0</v>
      </c>
      <c r="Y65" s="86">
        <f>_xlfn.IFNA(SUMIFS(INDEX('ABP RECs'!$I$6:$AD$274,,MATCH(RECs!$D65,'ABP RECs'!$I$5:$AD$5)),'ABP RECs'!$E$6:$E$274,RECs!Y$7,'ABP RECs'!$F$6:$F$274,RECs!$C65),0)</f>
        <v>0</v>
      </c>
      <c r="Z65" s="86">
        <f>_xlfn.IFNA(SUMIFS(INDEX('ABP RECs'!$I$6:$AD$274,,MATCH(RECs!$D65,'ABP RECs'!$I$5:$AD$5)),'ABP RECs'!$E$6:$E$274,RECs!Z$7,'ABP RECs'!$F$6:$F$274,RECs!$C65),0)</f>
        <v>0</v>
      </c>
      <c r="AA65" s="302">
        <f>AA9*_xlfn.IFNA(INDEX('General Inputs'!$E$9:$AF$11,MATCH(RECs!$B65,'General Inputs'!$B$9:$B$11,0),MATCH(RECs!$D65,'General Inputs'!$E$8:$AB$8,0)),SUMIFS('General Inputs'!$D$9:$D$11,'General Inputs'!$B$9:$B$11,RECs!$B65))</f>
        <v>0</v>
      </c>
      <c r="AB65" s="302">
        <f>AB9*_xlfn.IFNA(INDEX('General Inputs'!$E$9:$AF$11,MATCH(RECs!$B65,'General Inputs'!$B$9:$B$11,0),MATCH(RECs!$D65,'General Inputs'!$E$8:$AB$8,0)),SUMIFS('General Inputs'!$D$9:$D$11,'General Inputs'!$B$9:$B$11,RECs!$B65))</f>
        <v>0</v>
      </c>
      <c r="AC65" s="302">
        <f>AC9*_xlfn.IFNA(INDEX('General Inputs'!$E$9:$AF$11,MATCH(RECs!$B65,'General Inputs'!$B$9:$B$11,0),MATCH(RECs!$D65,'General Inputs'!$E$8:$AB$8,0)),SUMIFS('General Inputs'!$D$9:$D$11,'General Inputs'!$B$9:$B$11,RECs!$B65))</f>
        <v>0</v>
      </c>
      <c r="AD65" s="302">
        <f>AD9*_xlfn.IFNA(INDEX('General Inputs'!$E$9:$AF$11,MATCH(RECs!$B65,'General Inputs'!$B$9:$B$11,0),MATCH(RECs!$D65,'General Inputs'!$E$8:$AB$8,0)),SUMIFS('General Inputs'!$D$9:$D$11,'General Inputs'!$B$9:$B$11,RECs!$B65))</f>
        <v>0</v>
      </c>
    </row>
    <row r="66" spans="2:30" ht="12" x14ac:dyDescent="0.25">
      <c r="B66" s="19" t="s">
        <v>45</v>
      </c>
      <c r="C66" s="60" t="s">
        <v>259</v>
      </c>
      <c r="D66" s="19" t="s">
        <v>20</v>
      </c>
      <c r="E66" s="86">
        <f>SUMIFS('ABP Under Contract'!$C12:$Z12,'ABP Under Contract'!$C$6:$Z$6,RECs!$B66,'ABP Under Contract'!$C$7:$Z$7,RECs!E$4,'ABP Under Contract'!$C$8:$Z$8,RECs!E$7)</f>
        <v>404106.36144641193</v>
      </c>
      <c r="F66" s="86">
        <f>SUMIFS('ABP Under Contract'!$C12:$Z12,'ABP Under Contract'!$C$6:$Z$6,RECs!$B66,'ABP Under Contract'!$C$7:$Z$7,RECs!F$4,'ABP Under Contract'!$C$8:$Z$8,RECs!F$7)</f>
        <v>511262</v>
      </c>
      <c r="G66" s="86">
        <f>SUMIFS('ABP Under Contract'!$C12:$Z12,'ABP Under Contract'!$C$6:$Z$6,RECs!$B66,'ABP Under Contract'!$C$7:$Z$7,RECs!G$4,'ABP Under Contract'!$C$8:$Z$8,RECs!G$7)</f>
        <v>907412</v>
      </c>
      <c r="H66" s="86">
        <f>SUMIFS('ABP Under Contract'!$C12:$Z12,'ABP Under Contract'!$C$6:$Z$6,RECs!$B66,'ABP Under Contract'!$C$7:$Z$7,RECs!H$4,'ABP Under Contract'!$C$8:$Z$8,RECs!H$7)</f>
        <v>19298</v>
      </c>
      <c r="I66" s="86">
        <f>SUMIFS('ABP Under Contract'!$C12:$Z12,'ABP Under Contract'!$C$6:$Z$6,RECs!$B66,'ABP Under Contract'!$C$7:$Z$7,RECs!I$4,'ABP Under Contract'!$C$8:$Z$8,RECs!I$7)</f>
        <v>78117</v>
      </c>
      <c r="J66" s="86">
        <f>SUMIFS('ABP Under Contract'!$C12:$Z12,'ABP Under Contract'!$C$6:$Z$6,RECs!$B66,'ABP Under Contract'!$C$7:$Z$7,RECs!J$4,'ABP Under Contract'!$C$8:$Z$8,RECs!J$7)</f>
        <v>272323</v>
      </c>
      <c r="K66" s="302">
        <f>K10*_xlfn.IFNA(INDEX('General Inputs'!$E$9:$AF$11,MATCH(RECs!$B66,'General Inputs'!$B$9:$B$11,0),MATCH(RECs!$D66,'General Inputs'!$E$8:$AB$8,0)),SUMIFS('General Inputs'!$D$9:$D$11,'General Inputs'!$B$9:$B$11,RECs!$B66))</f>
        <v>0</v>
      </c>
      <c r="L66" s="302">
        <f>L10*_xlfn.IFNA(INDEX('General Inputs'!$E$9:$AF$11,MATCH(RECs!$B66,'General Inputs'!$B$9:$B$11,0),MATCH(RECs!$D66,'General Inputs'!$E$8:$AB$8,0)),SUMIFS('General Inputs'!$D$9:$D$11,'General Inputs'!$B$9:$B$11,RECs!$B66))</f>
        <v>700879.82234448998</v>
      </c>
      <c r="M66" s="302">
        <f>M10*_xlfn.IFNA(INDEX('General Inputs'!$E$9:$AF$11,MATCH(RECs!$B66,'General Inputs'!$B$9:$B$11,0),MATCH(RECs!$D66,'General Inputs'!$E$8:$AB$8,0)),SUMIFS('General Inputs'!$D$9:$D$11,'General Inputs'!$B$9:$B$11,RECs!$B66))</f>
        <v>30548.391713900004</v>
      </c>
      <c r="N66" s="37">
        <v>1233838</v>
      </c>
      <c r="O66" s="37">
        <v>27887</v>
      </c>
      <c r="P66" s="37">
        <v>5286</v>
      </c>
      <c r="Q66" s="37">
        <v>1452887</v>
      </c>
      <c r="R66" s="37">
        <v>1403726</v>
      </c>
      <c r="S66" s="302">
        <f>S10*_xlfn.IFNA(INDEX('General Inputs'!$E$9:$AF$11,MATCH(RECs!$B66,'General Inputs'!$B$9:$B$11,0),MATCH(RECs!$D66,'General Inputs'!$E$8:$AB$8,0)),SUMIFS('General Inputs'!$D$9:$D$11,'General Inputs'!$B$9:$B$11,RECs!$B66))</f>
        <v>32446.19326476931</v>
      </c>
      <c r="T66" s="114">
        <f>T10*SUMIFS('General Inputs'!$D$21:$D$23,'General Inputs'!$B$21:$B$23,RECs!$B66)</f>
        <v>0</v>
      </c>
      <c r="U66" s="86">
        <f>_xlfn.IFNA(SUMIFS(INDEX('ABP RECs'!$I$6:$AD$274,,MATCH(RECs!$D66,'ABP RECs'!$I$5:$AD$5)),'ABP RECs'!$E$6:$E$274,RECs!U$7,'ABP RECs'!$F$6:$F$274,RECs!$C66),0)</f>
        <v>0</v>
      </c>
      <c r="V66" s="86">
        <f>_xlfn.IFNA(SUMIFS(INDEX('ABP RECs'!$I$6:$AD$274,,MATCH(RECs!$D66,'ABP RECs'!$I$5:$AD$5)),'ABP RECs'!$E$6:$E$274,RECs!V$7,'ABP RECs'!$F$6:$F$274,RECs!$C66),0)</f>
        <v>0</v>
      </c>
      <c r="W66" s="86">
        <f>_xlfn.IFNA(SUMIFS(INDEX('ABP RECs'!$I$6:$AD$274,,MATCH(RECs!$D66,'ABP RECs'!$I$5:$AD$5)),'ABP RECs'!$E$6:$E$274,RECs!W$7,'ABP RECs'!$F$6:$F$274,RECs!$C66),0)</f>
        <v>0</v>
      </c>
      <c r="X66" s="86">
        <f>_xlfn.IFNA(SUMIFS(INDEX('ABP RECs'!$I$6:$AD$274,,MATCH(RECs!$D66,'ABP RECs'!$I$5:$AD$5)),'ABP RECs'!$E$6:$E$274,RECs!X$7,'ABP RECs'!$F$6:$F$274,RECs!$C66),0)</f>
        <v>0</v>
      </c>
      <c r="Y66" s="86">
        <f>_xlfn.IFNA(SUMIFS(INDEX('ABP RECs'!$I$6:$AD$274,,MATCH(RECs!$D66,'ABP RECs'!$I$5:$AD$5)),'ABP RECs'!$E$6:$E$274,RECs!Y$7,'ABP RECs'!$F$6:$F$274,RECs!$C66),0)</f>
        <v>0</v>
      </c>
      <c r="Z66" s="86">
        <f>_xlfn.IFNA(SUMIFS(INDEX('ABP RECs'!$I$6:$AD$274,,MATCH(RECs!$D66,'ABP RECs'!$I$5:$AD$5)),'ABP RECs'!$E$6:$E$274,RECs!Z$7,'ABP RECs'!$F$6:$F$274,RECs!$C66),0)</f>
        <v>0</v>
      </c>
      <c r="AA66" s="302">
        <f>AA10*_xlfn.IFNA(INDEX('General Inputs'!$E$9:$AF$11,MATCH(RECs!$B66,'General Inputs'!$B$9:$B$11,0),MATCH(RECs!$D66,'General Inputs'!$E$8:$AB$8,0)),SUMIFS('General Inputs'!$D$9:$D$11,'General Inputs'!$B$9:$B$11,RECs!$B66))</f>
        <v>0</v>
      </c>
      <c r="AB66" s="302">
        <f>AB10*_xlfn.IFNA(INDEX('General Inputs'!$E$9:$AF$11,MATCH(RECs!$B66,'General Inputs'!$B$9:$B$11,0),MATCH(RECs!$D66,'General Inputs'!$E$8:$AB$8,0)),SUMIFS('General Inputs'!$D$9:$D$11,'General Inputs'!$B$9:$B$11,RECs!$B66))</f>
        <v>0</v>
      </c>
      <c r="AC66" s="302">
        <f>AC10*_xlfn.IFNA(INDEX('General Inputs'!$E$9:$AF$11,MATCH(RECs!$B66,'General Inputs'!$B$9:$B$11,0),MATCH(RECs!$D66,'General Inputs'!$E$8:$AB$8,0)),SUMIFS('General Inputs'!$D$9:$D$11,'General Inputs'!$B$9:$B$11,RECs!$B66))</f>
        <v>0</v>
      </c>
      <c r="AD66" s="302">
        <f>AD10*_xlfn.IFNA(INDEX('General Inputs'!$E$9:$AF$11,MATCH(RECs!$B66,'General Inputs'!$B$9:$B$11,0),MATCH(RECs!$D66,'General Inputs'!$E$8:$AB$8,0)),SUMIFS('General Inputs'!$D$9:$D$11,'General Inputs'!$B$9:$B$11,RECs!$B66))</f>
        <v>0</v>
      </c>
    </row>
    <row r="67" spans="2:30" ht="12" x14ac:dyDescent="0.25">
      <c r="B67" s="19" t="s">
        <v>45</v>
      </c>
      <c r="C67" s="60" t="s">
        <v>259</v>
      </c>
      <c r="D67" s="19" t="s">
        <v>21</v>
      </c>
      <c r="E67" s="86">
        <f>SUMIFS('ABP Under Contract'!$C13:$Z13,'ABP Under Contract'!$C$6:$Z$6,RECs!$B67,'ABP Under Contract'!$C$7:$Z$7,RECs!E$4,'ABP Under Contract'!$C$8:$Z$8,RECs!E$7)</f>
        <v>616868.11163903505</v>
      </c>
      <c r="F67" s="86">
        <f>SUMIFS('ABP Under Contract'!$C13:$Z13,'ABP Under Contract'!$C$6:$Z$6,RECs!$B67,'ABP Under Contract'!$C$7:$Z$7,RECs!F$4,'ABP Under Contract'!$C$8:$Z$8,RECs!F$7)</f>
        <v>782269</v>
      </c>
      <c r="G67" s="86">
        <f>SUMIFS('ABP Under Contract'!$C13:$Z13,'ABP Under Contract'!$C$6:$Z$6,RECs!$B67,'ABP Under Contract'!$C$7:$Z$7,RECs!G$4,'ABP Under Contract'!$C$8:$Z$8,RECs!G$7)</f>
        <v>1220540</v>
      </c>
      <c r="H67" s="86">
        <f>SUMIFS('ABP Under Contract'!$C13:$Z13,'ABP Under Contract'!$C$6:$Z$6,RECs!$B67,'ABP Under Contract'!$C$7:$Z$7,RECs!H$4,'ABP Under Contract'!$C$8:$Z$8,RECs!H$7)</f>
        <v>35089</v>
      </c>
      <c r="I67" s="86">
        <f>SUMIFS('ABP Under Contract'!$C13:$Z13,'ABP Under Contract'!$C$6:$Z$6,RECs!$B67,'ABP Under Contract'!$C$7:$Z$7,RECs!I$4,'ABP Under Contract'!$C$8:$Z$8,RECs!I$7)</f>
        <v>117850</v>
      </c>
      <c r="J67" s="86">
        <f>SUMIFS('ABP Under Contract'!$C13:$Z13,'ABP Under Contract'!$C$6:$Z$6,RECs!$B67,'ABP Under Contract'!$C$7:$Z$7,RECs!J$4,'ABP Under Contract'!$C$8:$Z$8,RECs!J$7)</f>
        <v>633042</v>
      </c>
      <c r="K67" s="302">
        <f>K11*_xlfn.IFNA(INDEX('General Inputs'!$E$9:$AF$11,MATCH(RECs!$B67,'General Inputs'!$B$9:$B$11,0),MATCH(RECs!$D67,'General Inputs'!$E$8:$AB$8,0)),SUMIFS('General Inputs'!$D$9:$D$11,'General Inputs'!$B$9:$B$11,RECs!$B67))</f>
        <v>264254.72870000004</v>
      </c>
      <c r="L67" s="302">
        <f>L11*_xlfn.IFNA(INDEX('General Inputs'!$E$9:$AF$11,MATCH(RECs!$B67,'General Inputs'!$B$9:$B$11,0),MATCH(RECs!$D67,'General Inputs'!$E$8:$AB$8,0)),SUMIFS('General Inputs'!$D$9:$D$11,'General Inputs'!$B$9:$B$11,RECs!$B67))</f>
        <v>2307780.1919182162</v>
      </c>
      <c r="M67" s="302">
        <f>M11*_xlfn.IFNA(INDEX('General Inputs'!$E$9:$AF$11,MATCH(RECs!$B67,'General Inputs'!$B$9:$B$11,0),MATCH(RECs!$D67,'General Inputs'!$E$8:$AB$8,0)),SUMIFS('General Inputs'!$D$9:$D$11,'General Inputs'!$B$9:$B$11,RECs!$B67))</f>
        <v>106525.15174383052</v>
      </c>
      <c r="N67" s="37">
        <v>1233838</v>
      </c>
      <c r="O67" s="37">
        <v>27887</v>
      </c>
      <c r="P67" s="37">
        <v>0</v>
      </c>
      <c r="Q67" s="37">
        <v>1452887</v>
      </c>
      <c r="R67" s="37">
        <v>1403726</v>
      </c>
      <c r="S67" s="302">
        <f>S11*_xlfn.IFNA(INDEX('General Inputs'!$E$9:$AF$11,MATCH(RECs!$B67,'General Inputs'!$B$9:$B$11,0),MATCH(RECs!$D67,'General Inputs'!$E$8:$AB$8,0)),SUMIFS('General Inputs'!$D$9:$D$11,'General Inputs'!$B$9:$B$11,RECs!$B67))</f>
        <v>52595.705025112133</v>
      </c>
      <c r="T67" s="114">
        <f>T11*SUMIFS('General Inputs'!$D$21:$D$23,'General Inputs'!$B$21:$B$23,RECs!$B67)</f>
        <v>0</v>
      </c>
      <c r="U67" s="86">
        <f>_xlfn.IFNA(SUMIFS(INDEX('ABP RECs'!$I$6:$AD$274,,MATCH(RECs!$D67,'ABP RECs'!$I$5:$AD$5)),'ABP RECs'!$E$6:$E$274,RECs!U$7,'ABP RECs'!$F$6:$F$274,RECs!$C67),0)</f>
        <v>0</v>
      </c>
      <c r="V67" s="86">
        <f>_xlfn.IFNA(SUMIFS(INDEX('ABP RECs'!$I$6:$AD$274,,MATCH(RECs!$D67,'ABP RECs'!$I$5:$AD$5)),'ABP RECs'!$E$6:$E$274,RECs!V$7,'ABP RECs'!$F$6:$F$274,RECs!$C67),0)</f>
        <v>0</v>
      </c>
      <c r="W67" s="86">
        <f>_xlfn.IFNA(SUMIFS(INDEX('ABP RECs'!$I$6:$AD$274,,MATCH(RECs!$D67,'ABP RECs'!$I$5:$AD$5)),'ABP RECs'!$E$6:$E$274,RECs!W$7,'ABP RECs'!$F$6:$F$274,RECs!$C67),0)</f>
        <v>0</v>
      </c>
      <c r="X67" s="86">
        <f>_xlfn.IFNA(SUMIFS(INDEX('ABP RECs'!$I$6:$AD$274,,MATCH(RECs!$D67,'ABP RECs'!$I$5:$AD$5)),'ABP RECs'!$E$6:$E$274,RECs!X$7,'ABP RECs'!$F$6:$F$274,RECs!$C67),0)</f>
        <v>0</v>
      </c>
      <c r="Y67" s="86">
        <f>_xlfn.IFNA(SUMIFS(INDEX('ABP RECs'!$I$6:$AD$274,,MATCH(RECs!$D67,'ABP RECs'!$I$5:$AD$5)),'ABP RECs'!$E$6:$E$274,RECs!Y$7,'ABP RECs'!$F$6:$F$274,RECs!$C67),0)</f>
        <v>0</v>
      </c>
      <c r="Z67" s="86">
        <f>_xlfn.IFNA(SUMIFS(INDEX('ABP RECs'!$I$6:$AD$274,,MATCH(RECs!$D67,'ABP RECs'!$I$5:$AD$5)),'ABP RECs'!$E$6:$E$274,RECs!Z$7,'ABP RECs'!$F$6:$F$274,RECs!$C67),0)</f>
        <v>0</v>
      </c>
      <c r="AA67" s="302">
        <f>AA11*_xlfn.IFNA(INDEX('General Inputs'!$E$9:$AF$11,MATCH(RECs!$B67,'General Inputs'!$B$9:$B$11,0),MATCH(RECs!$D67,'General Inputs'!$E$8:$AB$8,0)),SUMIFS('General Inputs'!$D$9:$D$11,'General Inputs'!$B$9:$B$11,RECs!$B67))</f>
        <v>34049.15</v>
      </c>
      <c r="AB67" s="302">
        <f>AB11*_xlfn.IFNA(INDEX('General Inputs'!$E$9:$AF$11,MATCH(RECs!$B67,'General Inputs'!$B$9:$B$11,0),MATCH(RECs!$D67,'General Inputs'!$E$8:$AB$8,0)),SUMIFS('General Inputs'!$D$9:$D$11,'General Inputs'!$B$9:$B$11,RECs!$B67))</f>
        <v>0</v>
      </c>
      <c r="AC67" s="302">
        <f>AC11*_xlfn.IFNA(INDEX('General Inputs'!$E$9:$AF$11,MATCH(RECs!$B67,'General Inputs'!$B$9:$B$11,0),MATCH(RECs!$D67,'General Inputs'!$E$8:$AB$8,0)),SUMIFS('General Inputs'!$D$9:$D$11,'General Inputs'!$B$9:$B$11,RECs!$B67))</f>
        <v>0</v>
      </c>
      <c r="AD67" s="302">
        <f>AD11*_xlfn.IFNA(INDEX('General Inputs'!$E$9:$AF$11,MATCH(RECs!$B67,'General Inputs'!$B$9:$B$11,0),MATCH(RECs!$D67,'General Inputs'!$E$8:$AB$8,0)),SUMIFS('General Inputs'!$D$9:$D$11,'General Inputs'!$B$9:$B$11,RECs!$B67))</f>
        <v>0</v>
      </c>
    </row>
    <row r="68" spans="2:30" ht="12" x14ac:dyDescent="0.25">
      <c r="B68" s="19" t="s">
        <v>45</v>
      </c>
      <c r="C68" s="60" t="s">
        <v>259</v>
      </c>
      <c r="D68" s="19" t="s">
        <v>22</v>
      </c>
      <c r="E68" s="86">
        <f>SUMIFS('ABP Under Contract'!$C14:$Z14,'ABP Under Contract'!$C$6:$Z$6,RECs!$B68,'ABP Under Contract'!$C$7:$Z$7,RECs!E$4,'ABP Under Contract'!$C$8:$Z$8,RECs!E$7)</f>
        <v>808195.36914228892</v>
      </c>
      <c r="F68" s="86">
        <f>SUMIFS('ABP Under Contract'!$C14:$Z14,'ABP Under Contract'!$C$6:$Z$6,RECs!$B68,'ABP Under Contract'!$C$7:$Z$7,RECs!F$4,'ABP Under Contract'!$C$8:$Z$8,RECs!F$7)</f>
        <v>948297.26644548005</v>
      </c>
      <c r="G68" s="86">
        <f>SUMIFS('ABP Under Contract'!$C14:$Z14,'ABP Under Contract'!$C$6:$Z$6,RECs!$B68,'ABP Under Contract'!$C$7:$Z$7,RECs!G$4,'ABP Under Contract'!$C$8:$Z$8,RECs!G$7)</f>
        <v>1539073</v>
      </c>
      <c r="H68" s="86">
        <f>SUMIFS('ABP Under Contract'!$C14:$Z14,'ABP Under Contract'!$C$6:$Z$6,RECs!$B68,'ABP Under Contract'!$C$7:$Z$7,RECs!H$4,'ABP Under Contract'!$C$8:$Z$8,RECs!H$7)</f>
        <v>37238</v>
      </c>
      <c r="I68" s="86">
        <f>SUMIFS('ABP Under Contract'!$C14:$Z14,'ABP Under Contract'!$C$6:$Z$6,RECs!$B68,'ABP Under Contract'!$C$7:$Z$7,RECs!I$4,'ABP Under Contract'!$C$8:$Z$8,RECs!I$7)</f>
        <v>184117</v>
      </c>
      <c r="J68" s="86">
        <f>SUMIFS('ABP Under Contract'!$C14:$Z14,'ABP Under Contract'!$C$6:$Z$6,RECs!$B68,'ABP Under Contract'!$C$7:$Z$7,RECs!J$4,'ABP Under Contract'!$C$8:$Z$8,RECs!J$7)</f>
        <v>858232</v>
      </c>
      <c r="K68" s="302">
        <f>K12*_xlfn.IFNA(INDEX('General Inputs'!$E$9:$AF$11,MATCH(RECs!$B68,'General Inputs'!$B$9:$B$11,0),MATCH(RECs!$D68,'General Inputs'!$E$8:$AB$8,0)),SUMIFS('General Inputs'!$D$9:$D$11,'General Inputs'!$B$9:$B$11,RECs!$B68))</f>
        <v>2340760.2894000001</v>
      </c>
      <c r="L68" s="302">
        <f>L12*_xlfn.IFNA(INDEX('General Inputs'!$E$9:$AF$11,MATCH(RECs!$B68,'General Inputs'!$B$9:$B$11,0),MATCH(RECs!$D68,'General Inputs'!$E$8:$AB$8,0)),SUMIFS('General Inputs'!$D$9:$D$11,'General Inputs'!$B$9:$B$11,RECs!$B68))</f>
        <v>3616391.1708268137</v>
      </c>
      <c r="M68" s="302">
        <f>M12*_xlfn.IFNA(INDEX('General Inputs'!$E$9:$AF$11,MATCH(RECs!$B68,'General Inputs'!$B$9:$B$11,0),MATCH(RECs!$D68,'General Inputs'!$E$8:$AB$8,0)),SUMIFS('General Inputs'!$D$9:$D$11,'General Inputs'!$B$9:$B$11,RECs!$B68))</f>
        <v>106321.71803903708</v>
      </c>
      <c r="N68" s="37">
        <v>1233838</v>
      </c>
      <c r="O68" s="37">
        <v>27887</v>
      </c>
      <c r="P68" s="37">
        <v>0</v>
      </c>
      <c r="Q68" s="37">
        <v>1452887</v>
      </c>
      <c r="R68" s="37">
        <v>1403726</v>
      </c>
      <c r="S68" s="302">
        <f>S12*_xlfn.IFNA(INDEX('General Inputs'!$E$9:$AF$11,MATCH(RECs!$B68,'General Inputs'!$B$9:$B$11,0),MATCH(RECs!$D68,'General Inputs'!$E$8:$AB$8,0)),SUMIFS('General Inputs'!$D$9:$D$11,'General Inputs'!$B$9:$B$11,RECs!$B68))</f>
        <v>81611.127019055726</v>
      </c>
      <c r="T68" s="114">
        <f>T12*SUMIFS('General Inputs'!$D$21:$D$23,'General Inputs'!$B$21:$B$23,RECs!$B68)</f>
        <v>269304.5796</v>
      </c>
      <c r="U68" s="86">
        <f>_xlfn.IFNA(SUMIFS(INDEX('ABP RECs'!$I$6:$AD$274,,MATCH(RECs!$D68,'ABP RECs'!$I$5:$AD$5)),'ABP RECs'!$E$6:$E$274,RECs!U$7,'ABP RECs'!$F$6:$F$274,RECs!$C68),0)</f>
        <v>0</v>
      </c>
      <c r="V68" s="86">
        <f>_xlfn.IFNA(SUMIFS(INDEX('ABP RECs'!$I$6:$AD$274,,MATCH(RECs!$D68,'ABP RECs'!$I$5:$AD$5)),'ABP RECs'!$E$6:$E$274,RECs!V$7,'ABP RECs'!$F$6:$F$274,RECs!$C68),0)</f>
        <v>0</v>
      </c>
      <c r="W68" s="86">
        <f>_xlfn.IFNA(SUMIFS(INDEX('ABP RECs'!$I$6:$AD$274,,MATCH(RECs!$D68,'ABP RECs'!$I$5:$AD$5)),'ABP RECs'!$E$6:$E$274,RECs!W$7,'ABP RECs'!$F$6:$F$274,RECs!$C68),0)</f>
        <v>0</v>
      </c>
      <c r="X68" s="86">
        <f>_xlfn.IFNA(SUMIFS(INDEX('ABP RECs'!$I$6:$AD$274,,MATCH(RECs!$D68,'ABP RECs'!$I$5:$AD$5)),'ABP RECs'!$E$6:$E$274,RECs!X$7,'ABP RECs'!$F$6:$F$274,RECs!$C68),0)</f>
        <v>0</v>
      </c>
      <c r="Y68" s="86">
        <f>_xlfn.IFNA(SUMIFS(INDEX('ABP RECs'!$I$6:$AD$274,,MATCH(RECs!$D68,'ABP RECs'!$I$5:$AD$5)),'ABP RECs'!$E$6:$E$274,RECs!Y$7,'ABP RECs'!$F$6:$F$274,RECs!$C68),0)</f>
        <v>0</v>
      </c>
      <c r="Z68" s="86">
        <f>_xlfn.IFNA(SUMIFS(INDEX('ABP RECs'!$I$6:$AD$274,,MATCH(RECs!$D68,'ABP RECs'!$I$5:$AD$5)),'ABP RECs'!$E$6:$E$274,RECs!Z$7,'ABP RECs'!$F$6:$F$274,RECs!$C68),0)</f>
        <v>0</v>
      </c>
      <c r="AA68" s="302">
        <f>AA12*_xlfn.IFNA(INDEX('General Inputs'!$E$9:$AF$11,MATCH(RECs!$B68,'General Inputs'!$B$9:$B$11,0),MATCH(RECs!$D68,'General Inputs'!$E$8:$AB$8,0)),SUMIFS('General Inputs'!$D$9:$D$11,'General Inputs'!$B$9:$B$11,RECs!$B68))</f>
        <v>67968.251000000004</v>
      </c>
      <c r="AB68" s="302">
        <f>AB12*_xlfn.IFNA(INDEX('General Inputs'!$E$9:$AF$11,MATCH(RECs!$B68,'General Inputs'!$B$9:$B$11,0),MATCH(RECs!$D68,'General Inputs'!$E$8:$AB$8,0)),SUMIFS('General Inputs'!$D$9:$D$11,'General Inputs'!$B$9:$B$11,RECs!$B68))</f>
        <v>0</v>
      </c>
      <c r="AC68" s="302">
        <f>AC12*_xlfn.IFNA(INDEX('General Inputs'!$E$9:$AF$11,MATCH(RECs!$B68,'General Inputs'!$B$9:$B$11,0),MATCH(RECs!$D68,'General Inputs'!$E$8:$AB$8,0)),SUMIFS('General Inputs'!$D$9:$D$11,'General Inputs'!$B$9:$B$11,RECs!$B68))</f>
        <v>0</v>
      </c>
      <c r="AD68" s="302">
        <f>AD12*_xlfn.IFNA(INDEX('General Inputs'!$E$9:$AF$11,MATCH(RECs!$B68,'General Inputs'!$B$9:$B$11,0),MATCH(RECs!$D68,'General Inputs'!$E$8:$AB$8,0)),SUMIFS('General Inputs'!$D$9:$D$11,'General Inputs'!$B$9:$B$11,RECs!$B68))</f>
        <v>0</v>
      </c>
    </row>
    <row r="69" spans="2:30" ht="12" x14ac:dyDescent="0.25">
      <c r="B69" s="19" t="s">
        <v>45</v>
      </c>
      <c r="C69" s="60" t="s">
        <v>259</v>
      </c>
      <c r="D69" s="19" t="s">
        <v>23</v>
      </c>
      <c r="E69" s="86">
        <f>SUMIFS('ABP Under Contract'!$C15:$Z15,'ABP Under Contract'!$C$6:$Z$6,RECs!$B69,'ABP Under Contract'!$C$7:$Z$7,RECs!E$4,'ABP Under Contract'!$C$8:$Z$8,RECs!E$7)</f>
        <v>803983.75229657744</v>
      </c>
      <c r="F69" s="86">
        <f>SUMIFS('ABP Under Contract'!$C15:$Z15,'ABP Under Contract'!$C$6:$Z$6,RECs!$B69,'ABP Under Contract'!$C$7:$Z$7,RECs!F$4,'ABP Under Contract'!$C$8:$Z$8,RECs!F$7)</f>
        <v>945257.15619433357</v>
      </c>
      <c r="G69" s="86">
        <f>SUMIFS('ABP Under Contract'!$C15:$Z15,'ABP Under Contract'!$C$6:$Z$6,RECs!$B69,'ABP Under Contract'!$C$7:$Z$7,RECs!G$4,'ABP Under Contract'!$C$8:$Z$8,RECs!G$7)</f>
        <v>1662430</v>
      </c>
      <c r="H69" s="86">
        <f>SUMIFS('ABP Under Contract'!$C15:$Z15,'ABP Under Contract'!$C$6:$Z$6,RECs!$B69,'ABP Under Contract'!$C$7:$Z$7,RECs!H$4,'ABP Under Contract'!$C$8:$Z$8,RECs!H$7)</f>
        <v>37053</v>
      </c>
      <c r="I69" s="86">
        <f>SUMIFS('ABP Under Contract'!$C15:$Z15,'ABP Under Contract'!$C$6:$Z$6,RECs!$B69,'ABP Under Contract'!$C$7:$Z$7,RECs!I$4,'ABP Under Contract'!$C$8:$Z$8,RECs!I$7)</f>
        <v>190730</v>
      </c>
      <c r="J69" s="86">
        <f>SUMIFS('ABP Under Contract'!$C15:$Z15,'ABP Under Contract'!$C$6:$Z$6,RECs!$B69,'ABP Under Contract'!$C$7:$Z$7,RECs!J$4,'ABP Under Contract'!$C$8:$Z$8,RECs!J$7)</f>
        <v>883730</v>
      </c>
      <c r="K69" s="302">
        <f>K13*_xlfn.IFNA(INDEX('General Inputs'!$E$9:$AF$11,MATCH(RECs!$B69,'General Inputs'!$B$9:$B$11,0),MATCH(RECs!$D69,'General Inputs'!$E$8:$AB$8,0)),SUMIFS('General Inputs'!$D$9:$D$11,'General Inputs'!$B$9:$B$11,RECs!$B69))</f>
        <v>6151345.4522000002</v>
      </c>
      <c r="L69" s="302">
        <f>L13*_xlfn.IFNA(INDEX('General Inputs'!$E$9:$AF$11,MATCH(RECs!$B69,'General Inputs'!$B$9:$B$11,0),MATCH(RECs!$D69,'General Inputs'!$E$8:$AB$8,0)),SUMIFS('General Inputs'!$D$9:$D$11,'General Inputs'!$B$9:$B$11,RECs!$B69))</f>
        <v>4082291.4149726802</v>
      </c>
      <c r="M69" s="302">
        <f>M13*_xlfn.IFNA(INDEX('General Inputs'!$E$9:$AF$11,MATCH(RECs!$B69,'General Inputs'!$B$9:$B$11,0),MATCH(RECs!$D69,'General Inputs'!$E$8:$AB$8,0)),SUMIFS('General Inputs'!$D$9:$D$11,'General Inputs'!$B$9:$B$11,RECs!$B69))</f>
        <v>267117.50944884185</v>
      </c>
      <c r="N69" s="37">
        <v>1233838</v>
      </c>
      <c r="O69" s="37">
        <v>27887</v>
      </c>
      <c r="P69" s="37">
        <v>0</v>
      </c>
      <c r="Q69" s="37">
        <v>1452887</v>
      </c>
      <c r="R69" s="37">
        <v>1805793</v>
      </c>
      <c r="S69" s="302">
        <f>S13*_xlfn.IFNA(INDEX('General Inputs'!$E$9:$AF$11,MATCH(RECs!$B69,'General Inputs'!$B$9:$B$11,0),MATCH(RECs!$D69,'General Inputs'!$E$8:$AB$8,0)),SUMIFS('General Inputs'!$D$9:$D$11,'General Inputs'!$B$9:$B$11,RECs!$B69))</f>
        <v>98621.295237293773</v>
      </c>
      <c r="T69" s="114">
        <f>T13*SUMIFS('General Inputs'!$D$21:$D$23,'General Inputs'!$B$21:$B$23,RECs!$B69)</f>
        <v>269304.5796</v>
      </c>
      <c r="U69" s="86">
        <f>_xlfn.IFNA(SUMIFS(INDEX('ABP RECs'!$I$6:$AD$274,,MATCH(RECs!$D69,'ABP RECs'!$I$5:$AD$5)),'ABP RECs'!$E$6:$E$274,RECs!U$7,'ABP RECs'!$F$6:$F$274,RECs!$C69),0)</f>
        <v>81033.974127353707</v>
      </c>
      <c r="V69" s="86">
        <f>_xlfn.IFNA(SUMIFS(INDEX('ABP RECs'!$I$6:$AD$274,,MATCH(RECs!$D69,'ABP RECs'!$I$5:$AD$5)),'ABP RECs'!$E$6:$E$274,RECs!V$7,'ABP RECs'!$F$6:$F$274,RECs!$C69),0)</f>
        <v>150781.50928518124</v>
      </c>
      <c r="W69" s="86">
        <f>_xlfn.IFNA(SUMIFS(INDEX('ABP RECs'!$I$6:$AD$274,,MATCH(RECs!$D69,'ABP RECs'!$I$5:$AD$5)),'ABP RECs'!$E$6:$E$274,RECs!W$7,'ABP RECs'!$F$6:$F$274,RECs!$C69),0)</f>
        <v>210923.17902423738</v>
      </c>
      <c r="X69" s="86">
        <f>_xlfn.IFNA(SUMIFS(INDEX('ABP RECs'!$I$6:$AD$274,,MATCH(RECs!$D69,'ABP RECs'!$I$5:$AD$5)),'ABP RECs'!$E$6:$E$274,RECs!X$7,'ABP RECs'!$F$6:$F$274,RECs!$C69),0)</f>
        <v>158399.54593257327</v>
      </c>
      <c r="Y69" s="86">
        <f>_xlfn.IFNA(SUMIFS(INDEX('ABP RECs'!$I$6:$AD$274,,MATCH(RECs!$D69,'ABP RECs'!$I$5:$AD$5)),'ABP RECs'!$E$6:$E$274,RECs!Y$7,'ABP RECs'!$F$6:$F$274,RECs!$C69),0)</f>
        <v>114594.84418286584</v>
      </c>
      <c r="Z69" s="86">
        <f>_xlfn.IFNA(SUMIFS(INDEX('ABP RECs'!$I$6:$AD$274,,MATCH(RECs!$D69,'ABP RECs'!$I$5:$AD$5)),'ABP RECs'!$E$6:$E$274,RECs!Z$7,'ABP RECs'!$F$6:$F$274,RECs!$C69),0)</f>
        <v>180135.14251565875</v>
      </c>
      <c r="AA69" s="302">
        <f>AA13*_xlfn.IFNA(INDEX('General Inputs'!$E$9:$AF$11,MATCH(RECs!$B69,'General Inputs'!$B$9:$B$11,0),MATCH(RECs!$D69,'General Inputs'!$E$8:$AB$8,0)),SUMIFS('General Inputs'!$D$9:$D$11,'General Inputs'!$B$9:$B$11,RECs!$B69))</f>
        <v>101952.3765</v>
      </c>
      <c r="AB69" s="302">
        <f>AB13*_xlfn.IFNA(INDEX('General Inputs'!$E$9:$AF$11,MATCH(RECs!$B69,'General Inputs'!$B$9:$B$11,0),MATCH(RECs!$D69,'General Inputs'!$E$8:$AB$8,0)),SUMIFS('General Inputs'!$D$9:$D$11,'General Inputs'!$B$9:$B$11,RECs!$B69))</f>
        <v>0</v>
      </c>
      <c r="AC69" s="302">
        <f>AC13*_xlfn.IFNA(INDEX('General Inputs'!$E$9:$AF$11,MATCH(RECs!$B69,'General Inputs'!$B$9:$B$11,0),MATCH(RECs!$D69,'General Inputs'!$E$8:$AB$8,0)),SUMIFS('General Inputs'!$D$9:$D$11,'General Inputs'!$B$9:$B$11,RECs!$B69))</f>
        <v>0</v>
      </c>
      <c r="AD69" s="302">
        <f>AD13*_xlfn.IFNA(INDEX('General Inputs'!$E$9:$AF$11,MATCH(RECs!$B69,'General Inputs'!$B$9:$B$11,0),MATCH(RECs!$D69,'General Inputs'!$E$8:$AB$8,0)),SUMIFS('General Inputs'!$D$9:$D$11,'General Inputs'!$B$9:$B$11,RECs!$B69))</f>
        <v>0</v>
      </c>
    </row>
    <row r="70" spans="2:30" ht="12" x14ac:dyDescent="0.25">
      <c r="B70" s="19" t="s">
        <v>45</v>
      </c>
      <c r="C70" s="60" t="s">
        <v>259</v>
      </c>
      <c r="D70" s="19" t="s">
        <v>24</v>
      </c>
      <c r="E70" s="86">
        <f>SUMIFS('ABP Under Contract'!$C16:$Z16,'ABP Under Contract'!$C$6:$Z$6,RECs!$B70,'ABP Under Contract'!$C$7:$Z$7,RECs!E$4,'ABP Under Contract'!$C$8:$Z$8,RECs!E$7)</f>
        <v>799548.1435350948</v>
      </c>
      <c r="F70" s="86">
        <f>SUMIFS('ABP Under Contract'!$C16:$Z16,'ABP Under Contract'!$C$6:$Z$6,RECs!$B70,'ABP Under Contract'!$C$7:$Z$7,RECs!F$4,'ABP Under Contract'!$C$8:$Z$8,RECs!F$7)</f>
        <v>940486.30541336199</v>
      </c>
      <c r="G70" s="86">
        <f>SUMIFS('ABP Under Contract'!$C16:$Z16,'ABP Under Contract'!$C$6:$Z$6,RECs!$B70,'ABP Under Contract'!$C$7:$Z$7,RECs!G$4,'ABP Under Contract'!$C$8:$Z$8,RECs!G$7)</f>
        <v>1654111</v>
      </c>
      <c r="H70" s="86">
        <f>SUMIFS('ABP Under Contract'!$C16:$Z16,'ABP Under Contract'!$C$6:$Z$6,RECs!$B70,'ABP Under Contract'!$C$7:$Z$7,RECs!H$4,'ABP Under Contract'!$C$8:$Z$8,RECs!H$7)</f>
        <v>36868</v>
      </c>
      <c r="I70" s="86">
        <f>SUMIFS('ABP Under Contract'!$C16:$Z16,'ABP Under Contract'!$C$6:$Z$6,RECs!$B70,'ABP Under Contract'!$C$7:$Z$7,RECs!I$4,'ABP Under Contract'!$C$8:$Z$8,RECs!I$7)</f>
        <v>189776</v>
      </c>
      <c r="J70" s="86">
        <f>SUMIFS('ABP Under Contract'!$C16:$Z16,'ABP Under Contract'!$C$6:$Z$6,RECs!$B70,'ABP Under Contract'!$C$7:$Z$7,RECs!J$4,'ABP Under Contract'!$C$8:$Z$8,RECs!J$7)</f>
        <v>879312</v>
      </c>
      <c r="K70" s="302">
        <f>K14*_xlfn.IFNA(INDEX('General Inputs'!$E$9:$AF$11,MATCH(RECs!$B70,'General Inputs'!$B$9:$B$11,0),MATCH(RECs!$D70,'General Inputs'!$E$8:$AB$8,0)),SUMIFS('General Inputs'!$D$9:$D$11,'General Inputs'!$B$9:$B$11,RECs!$B70))</f>
        <v>6065044.3582946761</v>
      </c>
      <c r="L70" s="302">
        <f>L14*_xlfn.IFNA(INDEX('General Inputs'!$E$9:$AF$11,MATCH(RECs!$B70,'General Inputs'!$B$9:$B$11,0),MATCH(RECs!$D70,'General Inputs'!$E$8:$AB$8,0)),SUMIFS('General Inputs'!$D$9:$D$11,'General Inputs'!$B$9:$B$11,RECs!$B70))</f>
        <v>4004893.2894685026</v>
      </c>
      <c r="M70" s="302">
        <f>M14*_xlfn.IFNA(INDEX('General Inputs'!$E$9:$AF$11,MATCH(RECs!$B70,'General Inputs'!$B$9:$B$11,0),MATCH(RECs!$D70,'General Inputs'!$E$8:$AB$8,0)),SUMIFS('General Inputs'!$D$9:$D$11,'General Inputs'!$B$9:$B$11,RECs!$B70))</f>
        <v>262053.10017005863</v>
      </c>
      <c r="N70" s="37">
        <v>1233838</v>
      </c>
      <c r="O70" s="37">
        <v>27887</v>
      </c>
      <c r="P70" s="37">
        <v>0</v>
      </c>
      <c r="Q70" s="37">
        <v>1452887</v>
      </c>
      <c r="R70" s="37">
        <v>1805793</v>
      </c>
      <c r="S70" s="302">
        <f>S14*_xlfn.IFNA(INDEX('General Inputs'!$E$9:$AF$11,MATCH(RECs!$B70,'General Inputs'!$B$9:$B$11,0),MATCH(RECs!$D70,'General Inputs'!$E$8:$AB$8,0)),SUMIFS('General Inputs'!$D$9:$D$11,'General Inputs'!$B$9:$B$11,RECs!$B70))</f>
        <v>118127.16153723521</v>
      </c>
      <c r="T70" s="114">
        <f>T14*SUMIFS('General Inputs'!$D$21:$D$23,'General Inputs'!$B$21:$B$23,RECs!$B70)</f>
        <v>269304.5796</v>
      </c>
      <c r="U70" s="86">
        <f>_xlfn.IFNA(SUMIFS(INDEX('ABP RECs'!$I$6:$AD$274,,MATCH(RECs!$D70,'ABP RECs'!$I$5:$AD$5)),'ABP RECs'!$E$6:$E$274,RECs!U$7,'ABP RECs'!$F$6:$F$274,RECs!$C70),0)</f>
        <v>187230.66391929885</v>
      </c>
      <c r="V70" s="86">
        <f>_xlfn.IFNA(SUMIFS(INDEX('ABP RECs'!$I$6:$AD$274,,MATCH(RECs!$D70,'ABP RECs'!$I$5:$AD$5)),'ABP RECs'!$E$6:$E$274,RECs!V$7,'ABP RECs'!$F$6:$F$274,RECs!$C70),0)</f>
        <v>385863.2647118009</v>
      </c>
      <c r="W70" s="86">
        <f>_xlfn.IFNA(SUMIFS(INDEX('ABP RECs'!$I$6:$AD$274,,MATCH(RECs!$D70,'ABP RECs'!$I$5:$AD$5)),'ABP RECs'!$E$6:$E$274,RECs!W$7,'ABP RECs'!$F$6:$F$274,RECs!$C70),0)</f>
        <v>656509.20284380368</v>
      </c>
      <c r="X70" s="86">
        <f>_xlfn.IFNA(SUMIFS(INDEX('ABP RECs'!$I$6:$AD$274,,MATCH(RECs!$D70,'ABP RECs'!$I$5:$AD$5)),'ABP RECs'!$E$6:$E$274,RECs!X$7,'ABP RECs'!$F$6:$F$274,RECs!$C70),0)</f>
        <v>224911.3705664427</v>
      </c>
      <c r="Y70" s="86">
        <f>_xlfn.IFNA(SUMIFS(INDEX('ABP RECs'!$I$6:$AD$274,,MATCH(RECs!$D70,'ABP RECs'!$I$5:$AD$5)),'ABP RECs'!$E$6:$E$274,RECs!Y$7,'ABP RECs'!$F$6:$F$274,RECs!$C70),0)</f>
        <v>284277.45268520375</v>
      </c>
      <c r="Z70" s="86">
        <f>_xlfn.IFNA(SUMIFS(INDEX('ABP RECs'!$I$6:$AD$274,,MATCH(RECs!$D70,'ABP RECs'!$I$5:$AD$5)),'ABP RECs'!$E$6:$E$274,RECs!Z$7,'ABP RECs'!$F$6:$F$274,RECs!$C70),0)</f>
        <v>467439.32732975687</v>
      </c>
      <c r="AA70" s="302">
        <f>AA14*_xlfn.IFNA(INDEX('General Inputs'!$E$9:$AF$11,MATCH(RECs!$B70,'General Inputs'!$B$9:$B$11,0),MATCH(RECs!$D70,'General Inputs'!$E$8:$AB$8,0)),SUMIFS('General Inputs'!$D$9:$D$11,'General Inputs'!$B$9:$B$11,RECs!$B70))</f>
        <v>134029.3633235227</v>
      </c>
      <c r="AB70" s="302">
        <f>AB14*_xlfn.IFNA(INDEX('General Inputs'!$E$9:$AF$11,MATCH(RECs!$B70,'General Inputs'!$B$9:$B$11,0),MATCH(RECs!$D70,'General Inputs'!$E$8:$AB$8,0)),SUMIFS('General Inputs'!$D$9:$D$11,'General Inputs'!$B$9:$B$11,RECs!$B70))</f>
        <v>1791261.6717032332</v>
      </c>
      <c r="AC70" s="302">
        <f>AC14*_xlfn.IFNA(INDEX('General Inputs'!$E$9:$AF$11,MATCH(RECs!$B70,'General Inputs'!$B$9:$B$11,0),MATCH(RECs!$D70,'General Inputs'!$E$8:$AB$8,0)),SUMIFS('General Inputs'!$D$9:$D$11,'General Inputs'!$B$9:$B$11,RECs!$B70))</f>
        <v>1074757.0030219399</v>
      </c>
      <c r="AD70" s="302">
        <f>AD14*_xlfn.IFNA(INDEX('General Inputs'!$E$9:$AF$11,MATCH(RECs!$B70,'General Inputs'!$B$9:$B$11,0),MATCH(RECs!$D70,'General Inputs'!$E$8:$AB$8,0)),SUMIFS('General Inputs'!$D$9:$D$11,'General Inputs'!$B$9:$B$11,RECs!$B70))</f>
        <v>64485.420181316396</v>
      </c>
    </row>
    <row r="71" spans="2:30" ht="12" x14ac:dyDescent="0.25">
      <c r="B71" s="19" t="s">
        <v>45</v>
      </c>
      <c r="C71" s="60" t="s">
        <v>259</v>
      </c>
      <c r="D71" s="19" t="s">
        <v>25</v>
      </c>
      <c r="E71" s="86">
        <f>SUMIFS('ABP Under Contract'!$C17:$Z17,'ABP Under Contract'!$C$6:$Z$6,RECs!$B71,'ABP Under Contract'!$C$7:$Z$7,RECs!E$4,'ABP Under Contract'!$C$8:$Z$8,RECs!E$7)</f>
        <v>795435.54281741916</v>
      </c>
      <c r="F71" s="86">
        <f>SUMIFS('ABP Under Contract'!$C17:$Z17,'ABP Under Contract'!$C$6:$Z$6,RECs!$B71,'ABP Under Contract'!$C$7:$Z$7,RECs!F$4,'ABP Under Contract'!$C$8:$Z$8,RECs!F$7)</f>
        <v>935803.50888629514</v>
      </c>
      <c r="G71" s="86">
        <f>SUMIFS('ABP Under Contract'!$C17:$Z17,'ABP Under Contract'!$C$6:$Z$6,RECs!$B71,'ABP Under Contract'!$C$7:$Z$7,RECs!G$4,'ABP Under Contract'!$C$8:$Z$8,RECs!G$7)</f>
        <v>1645842</v>
      </c>
      <c r="H71" s="86">
        <f>SUMIFS('ABP Under Contract'!$C17:$Z17,'ABP Under Contract'!$C$6:$Z$6,RECs!$B71,'ABP Under Contract'!$C$7:$Z$7,RECs!H$4,'ABP Under Contract'!$C$8:$Z$8,RECs!H$7)</f>
        <v>36682</v>
      </c>
      <c r="I71" s="86">
        <f>SUMIFS('ABP Under Contract'!$C17:$Z17,'ABP Under Contract'!$C$6:$Z$6,RECs!$B71,'ABP Under Contract'!$C$7:$Z$7,RECs!I$4,'ABP Under Contract'!$C$8:$Z$8,RECs!I$7)</f>
        <v>188830</v>
      </c>
      <c r="J71" s="86">
        <f>SUMIFS('ABP Under Contract'!$C17:$Z17,'ABP Under Contract'!$C$6:$Z$6,RECs!$B71,'ABP Under Contract'!$C$7:$Z$7,RECs!J$4,'ABP Under Contract'!$C$8:$Z$8,RECs!J$7)</f>
        <v>874917</v>
      </c>
      <c r="K71" s="302">
        <f>K15*_xlfn.IFNA(INDEX('General Inputs'!$E$9:$AF$11,MATCH(RECs!$B71,'General Inputs'!$B$9:$B$11,0),MATCH(RECs!$D71,'General Inputs'!$E$8:$AB$8,0)),SUMIFS('General Inputs'!$D$9:$D$11,'General Inputs'!$B$9:$B$11,RECs!$B71))</f>
        <v>6008564.7257945761</v>
      </c>
      <c r="L71" s="302">
        <f>L15*_xlfn.IFNA(INDEX('General Inputs'!$E$9:$AF$11,MATCH(RECs!$B71,'General Inputs'!$B$9:$B$11,0),MATCH(RECs!$D71,'General Inputs'!$E$8:$AB$8,0)),SUMIFS('General Inputs'!$D$9:$D$11,'General Inputs'!$B$9:$B$11,RECs!$B71))</f>
        <v>3947760.4502888918</v>
      </c>
      <c r="M71" s="302">
        <f>M15*_xlfn.IFNA(INDEX('General Inputs'!$E$9:$AF$11,MATCH(RECs!$B71,'General Inputs'!$B$9:$B$11,0),MATCH(RECs!$D71,'General Inputs'!$E$8:$AB$8,0)),SUMIFS('General Inputs'!$D$9:$D$11,'General Inputs'!$B$9:$B$11,RECs!$B71))</f>
        <v>258314.71401432628</v>
      </c>
      <c r="N71" s="37">
        <v>1233838</v>
      </c>
      <c r="O71" s="37">
        <v>27887</v>
      </c>
      <c r="P71" s="37">
        <v>0</v>
      </c>
      <c r="Q71" s="37">
        <v>1452887</v>
      </c>
      <c r="R71" s="37">
        <v>1805793</v>
      </c>
      <c r="S71" s="302">
        <f>S15*_xlfn.IFNA(INDEX('General Inputs'!$E$9:$AF$11,MATCH(RECs!$B71,'General Inputs'!$B$9:$B$11,0),MATCH(RECs!$D71,'General Inputs'!$E$8:$AB$8,0)),SUMIFS('General Inputs'!$D$9:$D$11,'General Inputs'!$B$9:$B$11,RECs!$B71))</f>
        <v>116441.98801698234</v>
      </c>
      <c r="T71" s="114">
        <f>T15*SUMIFS('General Inputs'!$D$21:$D$23,'General Inputs'!$B$21:$B$23,RECs!$B71)</f>
        <v>269304.5796</v>
      </c>
      <c r="U71" s="86">
        <f>_xlfn.IFNA(SUMIFS(INDEX('ABP RECs'!$I$6:$AD$274,,MATCH(RECs!$D71,'ABP RECs'!$I$5:$AD$5)),'ABP RECs'!$E$6:$E$274,RECs!U$7,'ABP RECs'!$F$6:$F$274,RECs!$C71),0)</f>
        <v>351035.02638237289</v>
      </c>
      <c r="V71" s="86">
        <f>_xlfn.IFNA(SUMIFS(INDEX('ABP RECs'!$I$6:$AD$274,,MATCH(RECs!$D71,'ABP RECs'!$I$5:$AD$5)),'ABP RECs'!$E$6:$E$274,RECs!V$7,'ABP RECs'!$F$6:$F$274,RECs!$C71),0)</f>
        <v>569545.34980221302</v>
      </c>
      <c r="W71" s="86">
        <f>_xlfn.IFNA(SUMIFS(INDEX('ABP RECs'!$I$6:$AD$274,,MATCH(RECs!$D71,'ABP RECs'!$I$5:$AD$5)),'ABP RECs'!$E$6:$E$274,RECs!W$7,'ABP RECs'!$F$6:$F$274,RECs!$C71),0)</f>
        <v>1011111.7848060972</v>
      </c>
      <c r="X71" s="86">
        <f>_xlfn.IFNA(SUMIFS(INDEX('ABP RECs'!$I$6:$AD$274,,MATCH(RECs!$D71,'ABP RECs'!$I$5:$AD$5)),'ABP RECs'!$E$6:$E$274,RECs!X$7,'ABP RECs'!$F$6:$F$274,RECs!$C71),0)</f>
        <v>279873.33234988735</v>
      </c>
      <c r="Y71" s="86">
        <f>_xlfn.IFNA(SUMIFS(INDEX('ABP RECs'!$I$6:$AD$274,,MATCH(RECs!$D71,'ABP RECs'!$I$5:$AD$5)),'ABP RECs'!$E$6:$E$274,RECs!Y$7,'ABP RECs'!$F$6:$F$274,RECs!$C71),0)</f>
        <v>424735.71769115457</v>
      </c>
      <c r="Z71" s="86">
        <f>_xlfn.IFNA(SUMIFS(INDEX('ABP RECs'!$I$6:$AD$274,,MATCH(RECs!$D71,'ABP RECs'!$I$5:$AD$5)),'ABP RECs'!$E$6:$E$274,RECs!Z$7,'ABP RECs'!$F$6:$F$274,RECs!$C71),0)</f>
        <v>738023.40013124864</v>
      </c>
      <c r="AA71" s="302">
        <f>AA15*_xlfn.IFNA(INDEX('General Inputs'!$E$9:$AF$11,MATCH(RECs!$B71,'General Inputs'!$B$9:$B$11,0),MATCH(RECs!$D71,'General Inputs'!$E$8:$AB$8,0)),SUMIFS('General Inputs'!$D$9:$D$11,'General Inputs'!$B$9:$B$11,RECs!$B71))</f>
        <v>165976.54879165199</v>
      </c>
      <c r="AB71" s="302">
        <f>AB15*_xlfn.IFNA(INDEX('General Inputs'!$E$9:$AF$11,MATCH(RECs!$B71,'General Inputs'!$B$9:$B$11,0),MATCH(RECs!$D71,'General Inputs'!$E$8:$AB$8,0)),SUMIFS('General Inputs'!$D$9:$D$11,'General Inputs'!$B$9:$B$11,RECs!$B71))</f>
        <v>3549161.7404394737</v>
      </c>
      <c r="AC71" s="302">
        <f>AC15*_xlfn.IFNA(INDEX('General Inputs'!$E$9:$AF$11,MATCH(RECs!$B71,'General Inputs'!$B$9:$B$11,0),MATCH(RECs!$D71,'General Inputs'!$E$8:$AB$8,0)),SUMIFS('General Inputs'!$D$9:$D$11,'General Inputs'!$B$9:$B$11,RECs!$B71))</f>
        <v>2124173.3016530252</v>
      </c>
      <c r="AD71" s="302">
        <f>AD15*_xlfn.IFNA(INDEX('General Inputs'!$E$9:$AF$11,MATCH(RECs!$B71,'General Inputs'!$B$9:$B$11,0),MATCH(RECs!$D71,'General Inputs'!$E$8:$AB$8,0)),SUMIFS('General Inputs'!$D$9:$D$11,'General Inputs'!$B$9:$B$11,RECs!$B71))</f>
        <v>127450.3980991815</v>
      </c>
    </row>
    <row r="72" spans="2:30" ht="12" x14ac:dyDescent="0.25">
      <c r="B72" s="19" t="s">
        <v>45</v>
      </c>
      <c r="C72" s="60" t="s">
        <v>259</v>
      </c>
      <c r="D72" s="19" t="s">
        <v>26</v>
      </c>
      <c r="E72" s="86">
        <f>SUMIFS('ABP Under Contract'!$C18:$Z18,'ABP Under Contract'!$C$6:$Z$6,RECs!$B72,'ABP Under Contract'!$C$7:$Z$7,RECs!E$4,'ABP Under Contract'!$C$8:$Z$8,RECs!E$7)</f>
        <v>791374.95010333229</v>
      </c>
      <c r="F72" s="86">
        <f>SUMIFS('ABP Under Contract'!$C18:$Z18,'ABP Under Contract'!$C$6:$Z$6,RECs!$B72,'ABP Under Contract'!$C$7:$Z$7,RECs!F$4,'ABP Under Contract'!$C$8:$Z$8,RECs!F$7)</f>
        <v>931130.76634186367</v>
      </c>
      <c r="G72" s="86">
        <f>SUMIFS('ABP Under Contract'!$C18:$Z18,'ABP Under Contract'!$C$6:$Z$6,RECs!$B72,'ABP Under Contract'!$C$7:$Z$7,RECs!G$4,'ABP Under Contract'!$C$8:$Z$8,RECs!G$7)</f>
        <v>1637610</v>
      </c>
      <c r="H72" s="86">
        <f>SUMIFS('ABP Under Contract'!$C18:$Z18,'ABP Under Contract'!$C$6:$Z$6,RECs!$B72,'ABP Under Contract'!$C$7:$Z$7,RECs!H$4,'ABP Under Contract'!$C$8:$Z$8,RECs!H$7)</f>
        <v>36501</v>
      </c>
      <c r="I72" s="86">
        <f>SUMIFS('ABP Under Contract'!$C18:$Z18,'ABP Under Contract'!$C$6:$Z$6,RECs!$B72,'ABP Under Contract'!$C$7:$Z$7,RECs!I$4,'ABP Under Contract'!$C$8:$Z$8,RECs!I$7)</f>
        <v>187887</v>
      </c>
      <c r="J72" s="86">
        <f>SUMIFS('ABP Under Contract'!$C18:$Z18,'ABP Under Contract'!$C$6:$Z$6,RECs!$B72,'ABP Under Contract'!$C$7:$Z$7,RECs!J$4,'ABP Under Contract'!$C$8:$Z$8,RECs!J$7)</f>
        <v>870544</v>
      </c>
      <c r="K72" s="302">
        <f>K16*_xlfn.IFNA(INDEX('General Inputs'!$E$9:$AF$11,MATCH(RECs!$B72,'General Inputs'!$B$9:$B$11,0),MATCH(RECs!$D72,'General Inputs'!$E$8:$AB$8,0)),SUMIFS('General Inputs'!$D$9:$D$11,'General Inputs'!$B$9:$B$11,RECs!$B72))</f>
        <v>5803350.0201283433</v>
      </c>
      <c r="L72" s="302">
        <f>L16*_xlfn.IFNA(INDEX('General Inputs'!$E$9:$AF$11,MATCH(RECs!$B72,'General Inputs'!$B$9:$B$11,0),MATCH(RECs!$D72,'General Inputs'!$E$8:$AB$8,0)),SUMIFS('General Inputs'!$D$9:$D$11,'General Inputs'!$B$9:$B$11,RECs!$B72))</f>
        <v>3793865.1825354467</v>
      </c>
      <c r="M72" s="302">
        <f>M16*_xlfn.IFNA(INDEX('General Inputs'!$E$9:$AF$11,MATCH(RECs!$B72,'General Inputs'!$B$9:$B$11,0),MATCH(RECs!$D72,'General Inputs'!$E$8:$AB$8,0)),SUMIFS('General Inputs'!$D$9:$D$11,'General Inputs'!$B$9:$B$11,RECs!$B72))</f>
        <v>248244.84970050244</v>
      </c>
      <c r="N72" s="37">
        <v>1233838</v>
      </c>
      <c r="O72" s="37">
        <v>27887</v>
      </c>
      <c r="P72" s="37">
        <v>0</v>
      </c>
      <c r="Q72" s="37">
        <v>1452887</v>
      </c>
      <c r="R72" s="37">
        <v>1805793</v>
      </c>
      <c r="S72" s="302">
        <f>S16*_xlfn.IFNA(INDEX('General Inputs'!$E$9:$AF$11,MATCH(RECs!$B72,'General Inputs'!$B$9:$B$11,0),MATCH(RECs!$D72,'General Inputs'!$E$8:$AB$8,0)),SUMIFS('General Inputs'!$D$9:$D$11,'General Inputs'!$B$9:$B$11,RECs!$B72))</f>
        <v>111902.7381943885</v>
      </c>
      <c r="T72" s="114">
        <f>T16*SUMIFS('General Inputs'!$D$21:$D$23,'General Inputs'!$B$21:$B$23,RECs!$B72)</f>
        <v>269304.5796</v>
      </c>
      <c r="U72" s="86">
        <f>_xlfn.IFNA(SUMIFS(INDEX('ABP RECs'!$I$6:$AD$274,,MATCH(RECs!$D72,'ABP RECs'!$I$5:$AD$5)),'ABP RECs'!$E$6:$E$274,RECs!U$7,'ABP RECs'!$F$6:$F$274,RECs!$C72),0)</f>
        <v>538944.18931082543</v>
      </c>
      <c r="V72" s="86">
        <f>_xlfn.IFNA(SUMIFS(INDEX('ABP RECs'!$I$6:$AD$274,,MATCH(RECs!$D72,'ABP RECs'!$I$5:$AD$5)),'ABP RECs'!$E$6:$E$274,RECs!V$7,'ABP RECs'!$F$6:$F$274,RECs!$C72),0)</f>
        <v>752309.02446717303</v>
      </c>
      <c r="W72" s="86">
        <f>_xlfn.IFNA(SUMIFS(INDEX('ABP RECs'!$I$6:$AD$274,,MATCH(RECs!$D72,'ABP RECs'!$I$5:$AD$5)),'ABP RECs'!$E$6:$E$274,RECs!W$7,'ABP RECs'!$F$6:$F$274,RECs!$C72),0)</f>
        <v>1363941.353858579</v>
      </c>
      <c r="X72" s="86">
        <f>_xlfn.IFNA(SUMIFS(INDEX('ABP RECs'!$I$6:$AD$274,,MATCH(RECs!$D72,'ABP RECs'!$I$5:$AD$5)),'ABP RECs'!$E$6:$E$274,RECs!X$7,'ABP RECs'!$F$6:$F$274,RECs!$C72),0)</f>
        <v>334560.48432441481</v>
      </c>
      <c r="Y72" s="86">
        <f>_xlfn.IFNA(SUMIFS(INDEX('ABP RECs'!$I$6:$AD$274,,MATCH(RECs!$D72,'ABP RECs'!$I$5:$AD$5)),'ABP RECs'!$E$6:$E$274,RECs!Y$7,'ABP RECs'!$F$6:$F$274,RECs!$C72),0)</f>
        <v>564491.69137207558</v>
      </c>
      <c r="Z72" s="86">
        <f>_xlfn.IFNA(SUMIFS(INDEX('ABP RECs'!$I$6:$AD$274,,MATCH(RECs!$D72,'ABP RECs'!$I$5:$AD$5)),'ABP RECs'!$E$6:$E$274,RECs!Z$7,'ABP RECs'!$F$6:$F$274,RECs!$C72),0)</f>
        <v>1007254.552568733</v>
      </c>
      <c r="AA72" s="302">
        <f>AA16*_xlfn.IFNA(INDEX('General Inputs'!$E$9:$AF$11,MATCH(RECs!$B72,'General Inputs'!$B$9:$B$11,0),MATCH(RECs!$D72,'General Inputs'!$E$8:$AB$8,0)),SUMIFS('General Inputs'!$D$9:$D$11,'General Inputs'!$B$9:$B$11,RECs!$B72))</f>
        <v>192369.40302281384</v>
      </c>
      <c r="AB72" s="302">
        <f>AB16*_xlfn.IFNA(INDEX('General Inputs'!$E$9:$AF$11,MATCH(RECs!$B72,'General Inputs'!$B$9:$B$11,0),MATCH(RECs!$D72,'General Inputs'!$E$8:$AB$8,0)),SUMIFS('General Inputs'!$D$9:$D$11,'General Inputs'!$B$9:$B$11,RECs!$B72))</f>
        <v>5141917.1127663273</v>
      </c>
      <c r="AC72" s="302">
        <f>AC16*_xlfn.IFNA(INDEX('General Inputs'!$E$9:$AF$11,MATCH(RECs!$B72,'General Inputs'!$B$9:$B$11,0),MATCH(RECs!$D72,'General Inputs'!$E$8:$AB$8,0)),SUMIFS('General Inputs'!$D$9:$D$11,'General Inputs'!$B$9:$B$11,RECs!$B72))</f>
        <v>2726955.7517226394</v>
      </c>
      <c r="AD72" s="302">
        <f>AD16*_xlfn.IFNA(INDEX('General Inputs'!$E$9:$AF$11,MATCH(RECs!$B72,'General Inputs'!$B$9:$B$11,0),MATCH(RECs!$D72,'General Inputs'!$E$8:$AB$8,0)),SUMIFS('General Inputs'!$D$9:$D$11,'General Inputs'!$B$9:$B$11,RECs!$B72))</f>
        <v>184185.01355442367</v>
      </c>
    </row>
    <row r="73" spans="2:30" ht="12" x14ac:dyDescent="0.25">
      <c r="B73" s="19" t="s">
        <v>45</v>
      </c>
      <c r="C73" s="60" t="s">
        <v>259</v>
      </c>
      <c r="D73" s="19" t="s">
        <v>27</v>
      </c>
      <c r="E73" s="86">
        <f>SUMIFS('ABP Under Contract'!$C19:$Z19,'ABP Under Contract'!$C$6:$Z$6,RECs!$B73,'ABP Under Contract'!$C$7:$Z$7,RECs!E$4,'ABP Under Contract'!$C$8:$Z$8,RECs!E$7)</f>
        <v>787317.36535281548</v>
      </c>
      <c r="F73" s="86">
        <f>SUMIFS('ABP Under Contract'!$C19:$Z19,'ABP Under Contract'!$C$6:$Z$6,RECs!$B73,'ABP Under Contract'!$C$7:$Z$7,RECs!F$4,'ABP Under Contract'!$C$8:$Z$8,RECs!F$7)</f>
        <v>926483.07751015434</v>
      </c>
      <c r="G73" s="86">
        <f>SUMIFS('ABP Under Contract'!$C19:$Z19,'ABP Under Contract'!$C$6:$Z$6,RECs!$B73,'ABP Under Contract'!$C$7:$Z$7,RECs!G$4,'ABP Under Contract'!$C$8:$Z$8,RECs!G$7)</f>
        <v>1629421</v>
      </c>
      <c r="H73" s="86">
        <f>SUMIFS('ABP Under Contract'!$C19:$Z19,'ABP Under Contract'!$C$6:$Z$6,RECs!$B73,'ABP Under Contract'!$C$7:$Z$7,RECs!H$4,'ABP Under Contract'!$C$8:$Z$8,RECs!H$7)</f>
        <v>36316</v>
      </c>
      <c r="I73" s="86">
        <f>SUMIFS('ABP Under Contract'!$C19:$Z19,'ABP Under Contract'!$C$6:$Z$6,RECs!$B73,'ABP Under Contract'!$C$7:$Z$7,RECs!I$4,'ABP Under Contract'!$C$8:$Z$8,RECs!I$7)</f>
        <v>186948</v>
      </c>
      <c r="J73" s="86">
        <f>SUMIFS('ABP Under Contract'!$C19:$Z19,'ABP Under Contract'!$C$6:$Z$6,RECs!$B73,'ABP Under Contract'!$C$7:$Z$7,RECs!J$4,'ABP Under Contract'!$C$8:$Z$8,RECs!J$7)</f>
        <v>866186</v>
      </c>
      <c r="K73" s="302">
        <f>K17*_xlfn.IFNA(INDEX('General Inputs'!$E$9:$AF$11,MATCH(RECs!$B73,'General Inputs'!$B$9:$B$11,0),MATCH(RECs!$D73,'General Inputs'!$E$8:$AB$8,0)),SUMIFS('General Inputs'!$D$9:$D$11,'General Inputs'!$B$9:$B$11,RECs!$B73))</f>
        <v>5763658.273159462</v>
      </c>
      <c r="L73" s="302">
        <f>L17*_xlfn.IFNA(INDEX('General Inputs'!$E$9:$AF$11,MATCH(RECs!$B73,'General Inputs'!$B$9:$B$11,0),MATCH(RECs!$D73,'General Inputs'!$E$8:$AB$8,0)),SUMIFS('General Inputs'!$D$9:$D$11,'General Inputs'!$B$9:$B$11,RECs!$B73))</f>
        <v>3749077.6291067186</v>
      </c>
      <c r="M73" s="302">
        <f>M17*_xlfn.IFNA(INDEX('General Inputs'!$E$9:$AF$11,MATCH(RECs!$B73,'General Inputs'!$B$9:$B$11,0),MATCH(RECs!$D73,'General Inputs'!$E$8:$AB$8,0)),SUMIFS('General Inputs'!$D$9:$D$11,'General Inputs'!$B$9:$B$11,RECs!$B73))</f>
        <v>245314.25545573348</v>
      </c>
      <c r="N73" s="37">
        <v>1233838</v>
      </c>
      <c r="O73" s="37">
        <v>27887</v>
      </c>
      <c r="P73" s="37">
        <v>0</v>
      </c>
      <c r="Q73" s="37">
        <v>1452887</v>
      </c>
      <c r="R73" s="37">
        <v>1805793</v>
      </c>
      <c r="S73" s="302">
        <f>S17*_xlfn.IFNA(INDEX('General Inputs'!$E$9:$AF$11,MATCH(RECs!$B73,'General Inputs'!$B$9:$B$11,0),MATCH(RECs!$D73,'General Inputs'!$E$8:$AB$8,0)),SUMIFS('General Inputs'!$D$9:$D$11,'General Inputs'!$B$9:$B$11,RECs!$B73))</f>
        <v>110581.69761319613</v>
      </c>
      <c r="T73" s="114">
        <f>T17*SUMIFS('General Inputs'!$D$21:$D$23,'General Inputs'!$B$21:$B$23,RECs!$B73)</f>
        <v>269304.5796</v>
      </c>
      <c r="U73" s="86">
        <f>_xlfn.IFNA(SUMIFS(INDEX('ABP RECs'!$I$6:$AD$274,,MATCH(RECs!$D73,'ABP RECs'!$I$5:$AD$5)),'ABP RECs'!$E$6:$E$274,RECs!U$7,'ABP RECs'!$F$6:$F$274,RECs!$C73),0)</f>
        <v>720127.07013365766</v>
      </c>
      <c r="V73" s="86">
        <f>_xlfn.IFNA(SUMIFS(INDEX('ABP RECs'!$I$6:$AD$274,,MATCH(RECs!$D73,'ABP RECs'!$I$5:$AD$5)),'ABP RECs'!$E$6:$E$274,RECs!V$7,'ABP RECs'!$F$6:$F$274,RECs!$C73),0)</f>
        <v>971281.16104160238</v>
      </c>
      <c r="W73" s="86">
        <f>_xlfn.IFNA(SUMIFS(INDEX('ABP RECs'!$I$6:$AD$274,,MATCH(RECs!$D73,'ABP RECs'!$I$5:$AD$5)),'ABP RECs'!$E$6:$E$274,RECs!W$7,'ABP RECs'!$F$6:$F$274,RECs!$C73),0)</f>
        <v>1786583.8006611012</v>
      </c>
      <c r="X73" s="86">
        <f>_xlfn.IFNA(SUMIFS(INDEX('ABP RECs'!$I$6:$AD$274,,MATCH(RECs!$D73,'ABP RECs'!$I$5:$AD$5)),'ABP RECs'!$E$6:$E$274,RECs!X$7,'ABP RECs'!$F$6:$F$274,RECs!$C73),0)</f>
        <v>400191.50426632504</v>
      </c>
      <c r="Y73" s="86">
        <f>_xlfn.IFNA(SUMIFS(INDEX('ABP RECs'!$I$6:$AD$274,,MATCH(RECs!$D73,'ABP RECs'!$I$5:$AD$5)),'ABP RECs'!$E$6:$E$274,RECs!Y$7,'ABP RECs'!$F$6:$F$274,RECs!$C73),0)</f>
        <v>731924.81563846744</v>
      </c>
      <c r="Z73" s="86">
        <f>_xlfn.IFNA(SUMIFS(INDEX('ABP RECs'!$I$6:$AD$274,,MATCH(RECs!$D73,'ABP RECs'!$I$5:$AD$5)),'ABP RECs'!$E$6:$E$274,RECs!Z$7,'ABP RECs'!$F$6:$F$274,RECs!$C73),0)</f>
        <v>1329723.8031316579</v>
      </c>
      <c r="AA73" s="302">
        <f>AA17*_xlfn.IFNA(INDEX('General Inputs'!$E$9:$AF$11,MATCH(RECs!$B73,'General Inputs'!$B$9:$B$11,0),MATCH(RECs!$D73,'General Inputs'!$E$8:$AB$8,0)),SUMIFS('General Inputs'!$D$9:$D$11,'General Inputs'!$B$9:$B$11,RECs!$B73))</f>
        <v>214995.2678692982</v>
      </c>
      <c r="AB73" s="302">
        <f>AB17*_xlfn.IFNA(INDEX('General Inputs'!$E$9:$AF$11,MATCH(RECs!$B73,'General Inputs'!$B$9:$B$11,0),MATCH(RECs!$D73,'General Inputs'!$E$8:$AB$8,0)),SUMIFS('General Inputs'!$D$9:$D$11,'General Inputs'!$B$9:$B$11,RECs!$B73))</f>
        <v>6808998.9412104981</v>
      </c>
      <c r="AC73" s="302">
        <f>AC17*_xlfn.IFNA(INDEX('General Inputs'!$E$9:$AF$11,MATCH(RECs!$B73,'General Inputs'!$B$9:$B$11,0),MATCH(RECs!$D73,'General Inputs'!$E$8:$AB$8,0)),SUMIFS('General Inputs'!$D$9:$D$11,'General Inputs'!$B$9:$B$11,RECs!$B73))</f>
        <v>3375663.2324204925</v>
      </c>
      <c r="AD73" s="302">
        <f>AD17*_xlfn.IFNA(INDEX('General Inputs'!$E$9:$AF$11,MATCH(RECs!$B73,'General Inputs'!$B$9:$B$11,0),MATCH(RECs!$D73,'General Inputs'!$E$8:$AB$8,0)),SUMIFS('General Inputs'!$D$9:$D$11,'General Inputs'!$B$9:$B$11,RECs!$B73))</f>
        <v>243291.6526083744</v>
      </c>
    </row>
    <row r="74" spans="2:30" ht="12" x14ac:dyDescent="0.25">
      <c r="B74" s="19" t="s">
        <v>45</v>
      </c>
      <c r="C74" s="60" t="s">
        <v>259</v>
      </c>
      <c r="D74" s="19" t="s">
        <v>28</v>
      </c>
      <c r="E74" s="86">
        <f>SUMIFS('ABP Under Contract'!$C20:$Z20,'ABP Under Contract'!$C$6:$Z$6,RECs!$B74,'ABP Under Contract'!$C$7:$Z$7,RECs!E$4,'ABP Under Contract'!$C$8:$Z$8,RECs!E$7)</f>
        <v>783375.78852605133</v>
      </c>
      <c r="F74" s="86">
        <f>SUMIFS('ABP Under Contract'!$C20:$Z20,'ABP Under Contract'!$C$6:$Z$6,RECs!$B74,'ABP Under Contract'!$C$7:$Z$7,RECs!F$4,'ABP Under Contract'!$C$8:$Z$8,RECs!F$7)</f>
        <v>921813.44212260365</v>
      </c>
      <c r="G74" s="86">
        <f>SUMIFS('ABP Under Contract'!$C20:$Z20,'ABP Under Contract'!$C$6:$Z$6,RECs!$B74,'ABP Under Contract'!$C$7:$Z$7,RECs!G$4,'ABP Under Contract'!$C$8:$Z$8,RECs!G$7)</f>
        <v>1621269</v>
      </c>
      <c r="H74" s="86">
        <f>SUMIFS('ABP Under Contract'!$C20:$Z20,'ABP Under Contract'!$C$6:$Z$6,RECs!$B74,'ABP Under Contract'!$C$7:$Z$7,RECs!H$4,'ABP Under Contract'!$C$8:$Z$8,RECs!H$7)</f>
        <v>36135</v>
      </c>
      <c r="I74" s="86">
        <f>SUMIFS('ABP Under Contract'!$C20:$Z20,'ABP Under Contract'!$C$6:$Z$6,RECs!$B74,'ABP Under Contract'!$C$7:$Z$7,RECs!I$4,'ABP Under Contract'!$C$8:$Z$8,RECs!I$7)</f>
        <v>186013</v>
      </c>
      <c r="J74" s="86">
        <f>SUMIFS('ABP Under Contract'!$C20:$Z20,'ABP Under Contract'!$C$6:$Z$6,RECs!$B74,'ABP Under Contract'!$C$7:$Z$7,RECs!J$4,'ABP Under Contract'!$C$8:$Z$8,RECs!J$7)</f>
        <v>861857</v>
      </c>
      <c r="K74" s="302">
        <f>K18*_xlfn.IFNA(INDEX('General Inputs'!$E$9:$AF$11,MATCH(RECs!$B74,'General Inputs'!$B$9:$B$11,0),MATCH(RECs!$D74,'General Inputs'!$E$8:$AB$8,0)),SUMIFS('General Inputs'!$D$9:$D$11,'General Inputs'!$B$9:$B$11,RECs!$B74))</f>
        <v>5866671.2315570209</v>
      </c>
      <c r="L74" s="302">
        <f>L18*_xlfn.IFNA(INDEX('General Inputs'!$E$9:$AF$11,MATCH(RECs!$B74,'General Inputs'!$B$9:$B$11,0),MATCH(RECs!$D74,'General Inputs'!$E$8:$AB$8,0)),SUMIFS('General Inputs'!$D$9:$D$11,'General Inputs'!$B$9:$B$11,RECs!$B74))</f>
        <v>3797003.8827787978</v>
      </c>
      <c r="M74" s="302">
        <f>M18*_xlfn.IFNA(INDEX('General Inputs'!$E$9:$AF$11,MATCH(RECs!$B74,'General Inputs'!$B$9:$B$11,0),MATCH(RECs!$D74,'General Inputs'!$E$8:$AB$8,0)),SUMIFS('General Inputs'!$D$9:$D$11,'General Inputs'!$B$9:$B$11,RECs!$B74))</f>
        <v>248450.22499263257</v>
      </c>
      <c r="N74" s="37">
        <v>1233838</v>
      </c>
      <c r="O74" s="37">
        <v>27887</v>
      </c>
      <c r="P74" s="37">
        <v>0</v>
      </c>
      <c r="Q74" s="37">
        <v>1452887</v>
      </c>
      <c r="R74" s="37">
        <v>1805793</v>
      </c>
      <c r="S74" s="302">
        <f>S18*_xlfn.IFNA(INDEX('General Inputs'!$E$9:$AF$11,MATCH(RECs!$B74,'General Inputs'!$B$9:$B$11,0),MATCH(RECs!$D74,'General Inputs'!$E$8:$AB$8,0)),SUMIFS('General Inputs'!$D$9:$D$11,'General Inputs'!$B$9:$B$11,RECs!$B74))</f>
        <v>111995.31637909026</v>
      </c>
      <c r="T74" s="114">
        <f>T18*SUMIFS('General Inputs'!$D$21:$D$23,'General Inputs'!$B$21:$B$23,RECs!$B74)</f>
        <v>269304.5796</v>
      </c>
      <c r="U74" s="86">
        <f>_xlfn.IFNA(SUMIFS(INDEX('ABP RECs'!$I$6:$AD$274,,MATCH(RECs!$D74,'ABP RECs'!$I$5:$AD$5)),'ABP RECs'!$E$6:$E$274,RECs!U$7,'ABP RECs'!$F$6:$F$274,RECs!$C74),0)</f>
        <v>900487.61728045298</v>
      </c>
      <c r="V74" s="86">
        <f>_xlfn.IFNA(SUMIFS(INDEX('ABP RECs'!$I$6:$AD$274,,MATCH(RECs!$D74,'ABP RECs'!$I$5:$AD$5)),'ABP RECs'!$E$6:$E$274,RECs!V$7,'ABP RECs'!$F$6:$F$274,RECs!$C74),0)</f>
        <v>1189158.4369331598</v>
      </c>
      <c r="W74" s="86">
        <f>_xlfn.IFNA(SUMIFS(INDEX('ABP RECs'!$I$6:$AD$274,,MATCH(RECs!$D74,'ABP RECs'!$I$5:$AD$5)),'ABP RECs'!$E$6:$E$274,RECs!W$7,'ABP RECs'!$F$6:$F$274,RECs!$C74),0)</f>
        <v>2207113.0352296103</v>
      </c>
      <c r="X74" s="86">
        <f>_xlfn.IFNA(SUMIFS(INDEX('ABP RECs'!$I$6:$AD$274,,MATCH(RECs!$D74,'ABP RECs'!$I$5:$AD$5)),'ABP RECs'!$E$6:$E$274,RECs!X$7,'ABP RECs'!$F$6:$F$274,RECs!$C74),0)</f>
        <v>465494.36910852569</v>
      </c>
      <c r="Y74" s="86">
        <f>_xlfn.IFNA(SUMIFS(INDEX('ABP RECs'!$I$6:$AD$274,,MATCH(RECs!$D74,'ABP RECs'!$I$5:$AD$5)),'ABP RECs'!$E$6:$E$274,RECs!Y$7,'ABP RECs'!$F$6:$F$274,RECs!$C74),0)</f>
        <v>898520.7742835274</v>
      </c>
      <c r="Z74" s="86">
        <f>_xlfn.IFNA(SUMIFS(INDEX('ABP RECs'!$I$6:$AD$274,,MATCH(RECs!$D74,'ABP RECs'!$I$5:$AD$5)),'ABP RECs'!$E$6:$E$274,RECs!Z$7,'ABP RECs'!$F$6:$F$274,RECs!$C74),0)</f>
        <v>1650580.7074417681</v>
      </c>
      <c r="AA74" s="302">
        <f>AA18*_xlfn.IFNA(INDEX('General Inputs'!$E$9:$AF$11,MATCH(RECs!$B74,'General Inputs'!$B$9:$B$11,0),MATCH(RECs!$D74,'General Inputs'!$E$8:$AB$8,0)),SUMIFS('General Inputs'!$D$9:$D$11,'General Inputs'!$B$9:$B$11,RECs!$B74))</f>
        <v>243207.31493370034</v>
      </c>
      <c r="AB74" s="302">
        <f>AB18*_xlfn.IFNA(INDEX('General Inputs'!$E$9:$AF$11,MATCH(RECs!$B74,'General Inputs'!$B$9:$B$11,0),MATCH(RECs!$D74,'General Inputs'!$E$8:$AB$8,0)),SUMIFS('General Inputs'!$D$9:$D$11,'General Inputs'!$B$9:$B$11,RECs!$B74))</f>
        <v>9495052.2994175125</v>
      </c>
      <c r="AC74" s="302">
        <f>AC18*_xlfn.IFNA(INDEX('General Inputs'!$E$9:$AF$11,MATCH(RECs!$B74,'General Inputs'!$B$9:$B$11,0),MATCH(RECs!$D74,'General Inputs'!$E$8:$AB$8,0)),SUMIFS('General Inputs'!$D$9:$D$11,'General Inputs'!$B$9:$B$11,RECs!$B74))</f>
        <v>4250499.3642282132</v>
      </c>
      <c r="AD74" s="302">
        <f>AD18*_xlfn.IFNA(INDEX('General Inputs'!$E$9:$AF$11,MATCH(RECs!$B74,'General Inputs'!$B$9:$B$11,0),MATCH(RECs!$D74,'General Inputs'!$E$8:$AB$8,0)),SUMIFS('General Inputs'!$D$9:$D$11,'General Inputs'!$B$9:$B$11,RECs!$B74))</f>
        <v>315708.71733568021</v>
      </c>
    </row>
    <row r="75" spans="2:30" ht="12" x14ac:dyDescent="0.25">
      <c r="B75" s="19" t="s">
        <v>45</v>
      </c>
      <c r="C75" s="60" t="s">
        <v>259</v>
      </c>
      <c r="D75" s="19" t="s">
        <v>29</v>
      </c>
      <c r="E75" s="86">
        <f>SUMIFS('ABP Under Contract'!$C21:$Z21,'ABP Under Contract'!$C$6:$Z$6,RECs!$B75,'ABP Under Contract'!$C$7:$Z$7,RECs!E$4,'ABP Under Contract'!$C$8:$Z$8,RECs!E$7)</f>
        <v>779296.21958342136</v>
      </c>
      <c r="F75" s="86">
        <f>SUMIFS('ABP Under Contract'!$C21:$Z21,'ABP Under Contract'!$C$6:$Z$6,RECs!$B75,'ABP Under Contract'!$C$7:$Z$7,RECs!F$4,'ABP Under Contract'!$C$8:$Z$8,RECs!F$7)</f>
        <v>917201.85991199047</v>
      </c>
      <c r="G75" s="86">
        <f>SUMIFS('ABP Under Contract'!$C21:$Z21,'ABP Under Contract'!$C$6:$Z$6,RECs!$B75,'ABP Under Contract'!$C$7:$Z$7,RECs!G$4,'ABP Under Contract'!$C$8:$Z$8,RECs!G$7)</f>
        <v>1613166</v>
      </c>
      <c r="H75" s="86">
        <f>SUMIFS('ABP Under Contract'!$C21:$Z21,'ABP Under Contract'!$C$6:$Z$6,RECs!$B75,'ABP Under Contract'!$C$7:$Z$7,RECs!H$4,'ABP Under Contract'!$C$8:$Z$8,RECs!H$7)</f>
        <v>35954</v>
      </c>
      <c r="I75" s="86">
        <f>SUMIFS('ABP Under Contract'!$C21:$Z21,'ABP Under Contract'!$C$6:$Z$6,RECs!$B75,'ABP Under Contract'!$C$7:$Z$7,RECs!I$4,'ABP Under Contract'!$C$8:$Z$8,RECs!I$7)</f>
        <v>185082</v>
      </c>
      <c r="J75" s="86">
        <f>SUMIFS('ABP Under Contract'!$C21:$Z21,'ABP Under Contract'!$C$6:$Z$6,RECs!$B75,'ABP Under Contract'!$C$7:$Z$7,RECs!J$4,'ABP Under Contract'!$C$8:$Z$8,RECs!J$7)</f>
        <v>857547</v>
      </c>
      <c r="K75" s="302">
        <f>K19*_xlfn.IFNA(INDEX('General Inputs'!$E$9:$AF$11,MATCH(RECs!$B75,'General Inputs'!$B$9:$B$11,0),MATCH(RECs!$D75,'General Inputs'!$E$8:$AB$8,0)),SUMIFS('General Inputs'!$D$9:$D$11,'General Inputs'!$B$9:$B$11,RECs!$B75))</f>
        <v>6030729.7377660228</v>
      </c>
      <c r="L75" s="302">
        <f>L19*_xlfn.IFNA(INDEX('General Inputs'!$E$9:$AF$11,MATCH(RECs!$B75,'General Inputs'!$B$9:$B$11,0),MATCH(RECs!$D75,'General Inputs'!$E$8:$AB$8,0)),SUMIFS('General Inputs'!$D$9:$D$11,'General Inputs'!$B$9:$B$11,RECs!$B75))</f>
        <v>3883669.2580587571</v>
      </c>
      <c r="M75" s="302">
        <f>M19*_xlfn.IFNA(INDEX('General Inputs'!$E$9:$AF$11,MATCH(RECs!$B75,'General Inputs'!$B$9:$B$11,0),MATCH(RECs!$D75,'General Inputs'!$E$8:$AB$8,0)),SUMIFS('General Inputs'!$D$9:$D$11,'General Inputs'!$B$9:$B$11,RECs!$B75))</f>
        <v>254121.02034921228</v>
      </c>
      <c r="N75" s="37">
        <v>1233838</v>
      </c>
      <c r="O75" s="37">
        <v>27887</v>
      </c>
      <c r="P75" s="37">
        <v>0</v>
      </c>
      <c r="Q75" s="37">
        <v>1452887</v>
      </c>
      <c r="R75" s="37">
        <v>1805793</v>
      </c>
      <c r="S75" s="302">
        <f>S19*_xlfn.IFNA(INDEX('General Inputs'!$E$9:$AF$11,MATCH(RECs!$B75,'General Inputs'!$B$9:$B$11,0),MATCH(RECs!$D75,'General Inputs'!$E$8:$AB$8,0)),SUMIFS('General Inputs'!$D$9:$D$11,'General Inputs'!$B$9:$B$11,RECs!$B75))</f>
        <v>114551.57294959668</v>
      </c>
      <c r="T75" s="114">
        <f>T19*SUMIFS('General Inputs'!$D$21:$D$23,'General Inputs'!$B$21:$B$23,RECs!$B75)</f>
        <v>269304.5796</v>
      </c>
      <c r="U75" s="86">
        <f>_xlfn.IFNA(SUMIFS(INDEX('ABP RECs'!$I$6:$AD$274,,MATCH(RECs!$D75,'ABP RECs'!$I$5:$AD$5)),'ABP RECs'!$E$6:$E$274,RECs!U$7,'ABP RECs'!$F$6:$F$274,RECs!$C75),0)</f>
        <v>1063146.6353480385</v>
      </c>
      <c r="V75" s="86">
        <f>_xlfn.IFNA(SUMIFS(INDEX('ABP RECs'!$I$6:$AD$274,,MATCH(RECs!$D75,'ABP RECs'!$I$5:$AD$5)),'ABP RECs'!$E$6:$E$274,RECs!V$7,'ABP RECs'!$F$6:$F$274,RECs!$C75),0)</f>
        <v>1331701.7658796709</v>
      </c>
      <c r="W75" s="86">
        <f>_xlfn.IFNA(SUMIFS(INDEX('ABP RECs'!$I$6:$AD$274,,MATCH(RECs!$D75,'ABP RECs'!$I$5:$AD$5)),'ABP RECs'!$E$6:$E$274,RECs!W$7,'ABP RECs'!$F$6:$F$274,RECs!$C75),0)</f>
        <v>2482385.5724346722</v>
      </c>
      <c r="X75" s="86">
        <f>_xlfn.IFNA(SUMIFS(INDEX('ABP RECs'!$I$6:$AD$274,,MATCH(RECs!$D75,'ABP RECs'!$I$5:$AD$5)),'ABP RECs'!$E$6:$E$274,RECs!X$7,'ABP RECs'!$F$6:$F$274,RECs!$C75),0)</f>
        <v>508036.11217200459</v>
      </c>
      <c r="Y75" s="86">
        <f>_xlfn.IFNA(SUMIFS(INDEX('ABP RECs'!$I$6:$AD$274,,MATCH(RECs!$D75,'ABP RECs'!$I$5:$AD$5)),'ABP RECs'!$E$6:$E$274,RECs!Y$7,'ABP RECs'!$F$6:$F$274,RECs!$C75),0)</f>
        <v>1007531.8922276113</v>
      </c>
      <c r="Z75" s="86">
        <f>_xlfn.IFNA(SUMIFS(INDEX('ABP RECs'!$I$6:$AD$274,,MATCH(RECs!$D75,'ABP RECs'!$I$5:$AD$5)),'ABP RECs'!$E$6:$E$274,RECs!Z$7,'ABP RECs'!$F$6:$F$274,RECs!$C75),0)</f>
        <v>1860664.8194550718</v>
      </c>
      <c r="AA75" s="302">
        <f>AA19*_xlfn.IFNA(INDEX('General Inputs'!$E$9:$AF$11,MATCH(RECs!$B75,'General Inputs'!$B$9:$B$11,0),MATCH(RECs!$D75,'General Inputs'!$E$8:$AB$8,0)),SUMIFS('General Inputs'!$D$9:$D$11,'General Inputs'!$B$9:$B$11,RECs!$B75))</f>
        <v>275059.43540422182</v>
      </c>
      <c r="AB75" s="302">
        <f>AB19*_xlfn.IFNA(INDEX('General Inputs'!$E$9:$AF$11,MATCH(RECs!$B75,'General Inputs'!$B$9:$B$11,0),MATCH(RECs!$D75,'General Inputs'!$E$8:$AB$8,0)),SUMIFS('General Inputs'!$D$9:$D$11,'General Inputs'!$B$9:$B$11,RECs!$B75))</f>
        <v>12396644.802364152</v>
      </c>
      <c r="AC75" s="302">
        <f>AC19*_xlfn.IFNA(INDEX('General Inputs'!$E$9:$AF$11,MATCH(RECs!$B75,'General Inputs'!$B$9:$B$11,0),MATCH(RECs!$D75,'General Inputs'!$E$8:$AB$8,0)),SUMIFS('General Inputs'!$D$9:$D$11,'General Inputs'!$B$9:$B$11,RECs!$B75))</f>
        <v>5416191.9020363549</v>
      </c>
      <c r="AD75" s="302">
        <f>AD19*_xlfn.IFNA(INDEX('General Inputs'!$E$9:$AF$11,MATCH(RECs!$B75,'General Inputs'!$B$9:$B$11,0),MATCH(RECs!$D75,'General Inputs'!$E$8:$AB$8,0)),SUMIFS('General Inputs'!$D$9:$D$11,'General Inputs'!$B$9:$B$11,RECs!$B75))</f>
        <v>394159.75091554748</v>
      </c>
    </row>
    <row r="76" spans="2:30" ht="12" x14ac:dyDescent="0.25">
      <c r="B76" s="19" t="s">
        <v>45</v>
      </c>
      <c r="C76" s="60" t="s">
        <v>259</v>
      </c>
      <c r="D76" s="19" t="s">
        <v>30</v>
      </c>
      <c r="E76" s="86">
        <f>SUMIFS('ABP Under Contract'!$C22:$Z22,'ABP Under Contract'!$C$6:$Z$6,RECs!$B76,'ABP Under Contract'!$C$7:$Z$7,RECs!E$4,'ABP Under Contract'!$C$8:$Z$8,RECs!E$7)</f>
        <v>775099.6584855041</v>
      </c>
      <c r="F76" s="86">
        <f>SUMIFS('ABP Under Contract'!$C22:$Z22,'ABP Under Contract'!$C$6:$Z$6,RECs!$B76,'ABP Under Contract'!$C$7:$Z$7,RECs!F$4,'ABP Under Contract'!$C$8:$Z$8,RECs!F$7)</f>
        <v>912605.33061243058</v>
      </c>
      <c r="G76" s="86">
        <f>SUMIFS('ABP Under Contract'!$C22:$Z22,'ABP Under Contract'!$C$6:$Z$6,RECs!$B76,'ABP Under Contract'!$C$7:$Z$7,RECs!G$4,'ABP Under Contract'!$C$8:$Z$8,RECs!G$7)</f>
        <v>1605091</v>
      </c>
      <c r="H76" s="86">
        <f>SUMIFS('ABP Under Contract'!$C22:$Z22,'ABP Under Contract'!$C$6:$Z$6,RECs!$B76,'ABP Under Contract'!$C$7:$Z$7,RECs!H$4,'ABP Under Contract'!$C$8:$Z$8,RECs!H$7)</f>
        <v>35773</v>
      </c>
      <c r="I76" s="86">
        <f>SUMIFS('ABP Under Contract'!$C22:$Z22,'ABP Under Contract'!$C$6:$Z$6,RECs!$B76,'ABP Under Contract'!$C$7:$Z$7,RECs!I$4,'ABP Under Contract'!$C$8:$Z$8,RECs!I$7)</f>
        <v>184157</v>
      </c>
      <c r="J76" s="86">
        <f>SUMIFS('ABP Under Contract'!$C22:$Z22,'ABP Under Contract'!$C$6:$Z$6,RECs!$B76,'ABP Under Contract'!$C$7:$Z$7,RECs!J$4,'ABP Under Contract'!$C$8:$Z$8,RECs!J$7)</f>
        <v>853256</v>
      </c>
      <c r="K76" s="302">
        <f>K20*_xlfn.IFNA(INDEX('General Inputs'!$E$9:$AF$11,MATCH(RECs!$B76,'General Inputs'!$B$9:$B$11,0),MATCH(RECs!$D76,'General Inputs'!$E$8:$AB$8,0)),SUMIFS('General Inputs'!$D$9:$D$11,'General Inputs'!$B$9:$B$11,RECs!$B76))</f>
        <v>6214148.1390471067</v>
      </c>
      <c r="L76" s="302">
        <f>L20*_xlfn.IFNA(INDEX('General Inputs'!$E$9:$AF$11,MATCH(RECs!$B76,'General Inputs'!$B$9:$B$11,0),MATCH(RECs!$D76,'General Inputs'!$E$8:$AB$8,0)),SUMIFS('General Inputs'!$D$9:$D$11,'General Inputs'!$B$9:$B$11,RECs!$B76))</f>
        <v>3981778.1025405866</v>
      </c>
      <c r="M76" s="302">
        <f>M20*_xlfn.IFNA(INDEX('General Inputs'!$E$9:$AF$11,MATCH(RECs!$B76,'General Inputs'!$B$9:$B$11,0),MATCH(RECs!$D76,'General Inputs'!$E$8:$AB$8,0)),SUMIFS('General Inputs'!$D$9:$D$11,'General Inputs'!$B$9:$B$11,RECs!$B76))</f>
        <v>260540.5988478887</v>
      </c>
      <c r="N76" s="37">
        <v>0</v>
      </c>
      <c r="O76" s="37">
        <v>0</v>
      </c>
      <c r="P76" s="37">
        <v>0</v>
      </c>
      <c r="Q76" s="37">
        <v>1452887</v>
      </c>
      <c r="R76" s="37">
        <v>1805793</v>
      </c>
      <c r="S76" s="302">
        <f>S20*_xlfn.IFNA(INDEX('General Inputs'!$E$9:$AF$11,MATCH(RECs!$B76,'General Inputs'!$B$9:$B$11,0),MATCH(RECs!$D76,'General Inputs'!$E$8:$AB$8,0)),SUMIFS('General Inputs'!$D$9:$D$11,'General Inputs'!$B$9:$B$11,RECs!$B76))</f>
        <v>117445.36274190212</v>
      </c>
      <c r="T76" s="114">
        <f>T20*SUMIFS('General Inputs'!$D$21:$D$23,'General Inputs'!$B$21:$B$23,RECs!$B76)</f>
        <v>269304.5796</v>
      </c>
      <c r="U76" s="86">
        <f>_xlfn.IFNA(SUMIFS(INDEX('ABP RECs'!$I$6:$AD$274,,MATCH(RECs!$D76,'ABP RECs'!$I$5:$AD$5)),'ABP RECs'!$E$6:$E$274,RECs!U$7,'ABP RECs'!$F$6:$F$274,RECs!$C76),0)</f>
        <v>1224825.1968691321</v>
      </c>
      <c r="V76" s="86">
        <f>_xlfn.IFNA(SUMIFS(INDEX('ABP RECs'!$I$6:$AD$274,,MATCH(RECs!$D76,'ABP RECs'!$I$5:$AD$5)),'ABP RECs'!$E$6:$E$274,RECs!V$7,'ABP RECs'!$F$6:$F$274,RECs!$C76),0)</f>
        <v>1473532.3781814494</v>
      </c>
      <c r="W76" s="86">
        <f>_xlfn.IFNA(SUMIFS(INDEX('ABP RECs'!$I$6:$AD$274,,MATCH(RECs!$D76,'ABP RECs'!$I$5:$AD$5)),'ABP RECs'!$E$6:$E$274,RECs!W$7,'ABP RECs'!$F$6:$F$274,RECs!$C76),0)</f>
        <v>2756281.7469537091</v>
      </c>
      <c r="X76" s="86">
        <f>_xlfn.IFNA(SUMIFS(INDEX('ABP RECs'!$I$6:$AD$274,,MATCH(RECs!$D76,'ABP RECs'!$I$5:$AD$5)),'ABP RECs'!$E$6:$E$274,RECs!X$7,'ABP RECs'!$F$6:$F$274,RECs!$C76),0)</f>
        <v>550365.14652016619</v>
      </c>
      <c r="Y76" s="86">
        <f>_xlfn.IFNA(SUMIFS(INDEX('ABP RECs'!$I$6:$AD$274,,MATCH(RECs!$D76,'ABP RECs'!$I$5:$AD$5)),'ABP RECs'!$E$6:$E$274,RECs!Y$7,'ABP RECs'!$F$6:$F$274,RECs!$C76),0)</f>
        <v>1115997.9545819748</v>
      </c>
      <c r="Z76" s="86">
        <f>_xlfn.IFNA(SUMIFS(INDEX('ABP RECs'!$I$6:$AD$274,,MATCH(RECs!$D76,'ABP RECs'!$I$5:$AD$5)),'ABP RECs'!$E$6:$E$274,RECs!Z$7,'ABP RECs'!$F$6:$F$274,RECs!$C76),0)</f>
        <v>2069698.5109083089</v>
      </c>
      <c r="AA76" s="302">
        <f>AA20*_xlfn.IFNA(INDEX('General Inputs'!$E$9:$AF$11,MATCH(RECs!$B76,'General Inputs'!$B$9:$B$11,0),MATCH(RECs!$D76,'General Inputs'!$E$8:$AB$8,0)),SUMIFS('General Inputs'!$D$9:$D$11,'General Inputs'!$B$9:$B$11,RECs!$B76))</f>
        <v>309237.93248141173</v>
      </c>
      <c r="AB76" s="302">
        <f>AB20*_xlfn.IFNA(INDEX('General Inputs'!$E$9:$AF$11,MATCH(RECs!$B76,'General Inputs'!$B$9:$B$11,0),MATCH(RECs!$D76,'General Inputs'!$E$8:$AB$8,0)),SUMIFS('General Inputs'!$D$9:$D$11,'General Inputs'!$B$9:$B$11,RECs!$B76))</f>
        <v>16003800.864811493</v>
      </c>
      <c r="AC76" s="302">
        <f>AC20*_xlfn.IFNA(INDEX('General Inputs'!$E$9:$AF$11,MATCH(RECs!$B76,'General Inputs'!$B$9:$B$11,0),MATCH(RECs!$D76,'General Inputs'!$E$8:$AB$8,0)),SUMIFS('General Inputs'!$D$9:$D$11,'General Inputs'!$B$9:$B$11,RECs!$B76))</f>
        <v>6654194.131014281</v>
      </c>
      <c r="AD76" s="302">
        <f>AD20*_xlfn.IFNA(INDEX('General Inputs'!$E$9:$AF$11,MATCH(RECs!$B76,'General Inputs'!$B$9:$B$11,0),MATCH(RECs!$D76,'General Inputs'!$E$8:$AB$8,0)),SUMIFS('General Inputs'!$D$9:$D$11,'General Inputs'!$B$9:$B$11,RECs!$B76))</f>
        <v>477528.90367514361</v>
      </c>
    </row>
    <row r="77" spans="2:30" ht="12" x14ac:dyDescent="0.25">
      <c r="B77" s="19" t="s">
        <v>45</v>
      </c>
      <c r="C77" s="60" t="s">
        <v>259</v>
      </c>
      <c r="D77" s="19" t="s">
        <v>31</v>
      </c>
      <c r="E77" s="86">
        <f>SUMIFS('ABP Under Contract'!$C23:$Z23,'ABP Under Contract'!$C$6:$Z$6,RECs!$B77,'ABP Under Contract'!$C$7:$Z$7,RECs!E$4,'ABP Under Contract'!$C$8:$Z$8,RECs!E$7)</f>
        <v>769923.10519307677</v>
      </c>
      <c r="F77" s="86">
        <f>SUMIFS('ABP Under Contract'!$C23:$Z23,'ABP Under Contract'!$C$6:$Z$6,RECs!$B77,'ABP Under Contract'!$C$7:$Z$7,RECs!F$4,'ABP Under Contract'!$C$8:$Z$8,RECs!F$7)</f>
        <v>755781.85395936843</v>
      </c>
      <c r="G77" s="86">
        <f>SUMIFS('ABP Under Contract'!$C23:$Z23,'ABP Under Contract'!$C$6:$Z$6,RECs!$B77,'ABP Under Contract'!$C$7:$Z$7,RECs!G$4,'ABP Under Contract'!$C$8:$Z$8,RECs!G$7)</f>
        <v>1301011</v>
      </c>
      <c r="H77" s="86">
        <f>SUMIFS('ABP Under Contract'!$C23:$Z23,'ABP Under Contract'!$C$6:$Z$6,RECs!$B77,'ABP Under Contract'!$C$7:$Z$7,RECs!H$4,'ABP Under Contract'!$C$8:$Z$8,RECs!H$7)</f>
        <v>35598</v>
      </c>
      <c r="I77" s="86">
        <f>SUMIFS('ABP Under Contract'!$C23:$Z23,'ABP Under Contract'!$C$6:$Z$6,RECs!$B77,'ABP Under Contract'!$C$7:$Z$7,RECs!I$4,'ABP Under Contract'!$C$8:$Z$8,RECs!I$7)</f>
        <v>183238</v>
      </c>
      <c r="J77" s="86">
        <f>SUMIFS('ABP Under Contract'!$C23:$Z23,'ABP Under Contract'!$C$6:$Z$6,RECs!$B77,'ABP Under Contract'!$C$7:$Z$7,RECs!J$4,'ABP Under Contract'!$C$8:$Z$8,RECs!J$7)</f>
        <v>848984</v>
      </c>
      <c r="K77" s="302">
        <f>K21*_xlfn.IFNA(INDEX('General Inputs'!$E$9:$AF$11,MATCH(RECs!$B77,'General Inputs'!$B$9:$B$11,0),MATCH(RECs!$D77,'General Inputs'!$E$8:$AB$8,0)),SUMIFS('General Inputs'!$D$9:$D$11,'General Inputs'!$B$9:$B$11,RECs!$B77))</f>
        <v>6397418.682610373</v>
      </c>
      <c r="L77" s="302">
        <f>L21*_xlfn.IFNA(INDEX('General Inputs'!$E$9:$AF$11,MATCH(RECs!$B77,'General Inputs'!$B$9:$B$11,0),MATCH(RECs!$D77,'General Inputs'!$E$8:$AB$8,0)),SUMIFS('General Inputs'!$D$9:$D$11,'General Inputs'!$B$9:$B$11,RECs!$B77))</f>
        <v>4078714.499228627</v>
      </c>
      <c r="M77" s="302">
        <f>M21*_xlfn.IFNA(INDEX('General Inputs'!$E$9:$AF$11,MATCH(RECs!$B77,'General Inputs'!$B$9:$B$11,0),MATCH(RECs!$D77,'General Inputs'!$E$8:$AB$8,0)),SUMIFS('General Inputs'!$D$9:$D$11,'General Inputs'!$B$9:$B$11,RECs!$B77))</f>
        <v>266883.46030145488</v>
      </c>
      <c r="N77" s="37">
        <v>0</v>
      </c>
      <c r="O77" s="37">
        <v>0</v>
      </c>
      <c r="P77" s="37">
        <v>0</v>
      </c>
      <c r="Q77" s="37">
        <v>1150425</v>
      </c>
      <c r="R77" s="37">
        <v>1805793</v>
      </c>
      <c r="S77" s="302">
        <f>S21*_xlfn.IFNA(INDEX('General Inputs'!$E$9:$AF$11,MATCH(RECs!$B77,'General Inputs'!$B$9:$B$11,0),MATCH(RECs!$D77,'General Inputs'!$E$8:$AB$8,0)),SUMIFS('General Inputs'!$D$9:$D$11,'General Inputs'!$B$9:$B$11,RECs!$B77))</f>
        <v>120304.57035687588</v>
      </c>
      <c r="T77" s="114">
        <f>T21*SUMIFS('General Inputs'!$D$21:$D$23,'General Inputs'!$B$21:$B$23,RECs!$B77)</f>
        <v>269304.5796</v>
      </c>
      <c r="U77" s="86">
        <f>_xlfn.IFNA(SUMIFS(INDEX('ABP RECs'!$I$6:$AD$274,,MATCH(RECs!$D77,'ABP RECs'!$I$5:$AD$5)),'ABP RECs'!$E$6:$E$274,RECs!U$7,'ABP RECs'!$F$6:$F$274,RECs!$C77),0)</f>
        <v>1352430.2358079769</v>
      </c>
      <c r="V77" s="86">
        <f>_xlfn.IFNA(SUMIFS(INDEX('ABP RECs'!$I$6:$AD$274,,MATCH(RECs!$D77,'ABP RECs'!$I$5:$AD$5)),'ABP RECs'!$E$6:$E$274,RECs!V$7,'ABP RECs'!$F$6:$F$274,RECs!$C77),0)</f>
        <v>1614653.8374217188</v>
      </c>
      <c r="W77" s="86">
        <f>_xlfn.IFNA(SUMIFS(INDEX('ABP RECs'!$I$6:$AD$274,,MATCH(RECs!$D77,'ABP RECs'!$I$5:$AD$5)),'ABP RECs'!$E$6:$E$274,RECs!W$7,'ABP RECs'!$F$6:$F$274,RECs!$C77),0)</f>
        <v>3028808.4406001503</v>
      </c>
      <c r="X77" s="86">
        <f>_xlfn.IFNA(SUMIFS(INDEX('ABP RECs'!$I$6:$AD$274,,MATCH(RECs!$D77,'ABP RECs'!$I$5:$AD$5)),'ABP RECs'!$E$6:$E$274,RECs!X$7,'ABP RECs'!$F$6:$F$274,RECs!$C77),0)</f>
        <v>592482.53569658683</v>
      </c>
      <c r="Y77" s="86">
        <f>_xlfn.IFNA(SUMIFS(INDEX('ABP RECs'!$I$6:$AD$274,,MATCH(RECs!$D77,'ABP RECs'!$I$5:$AD$5)),'ABP RECs'!$E$6:$E$274,RECs!Y$7,'ABP RECs'!$F$6:$F$274,RECs!$C77),0)</f>
        <v>1223921.6866245663</v>
      </c>
      <c r="Z77" s="86">
        <f>_xlfn.IFNA(SUMIFS(INDEX('ABP RECs'!$I$6:$AD$274,,MATCH(RECs!$D77,'ABP RECs'!$I$5:$AD$5)),'ABP RECs'!$E$6:$E$274,RECs!Z$7,'ABP RECs'!$F$6:$F$274,RECs!$C77),0)</f>
        <v>2277687.03390428</v>
      </c>
      <c r="AA77" s="302">
        <f>AA21*_xlfn.IFNA(INDEX('General Inputs'!$E$9:$AF$11,MATCH(RECs!$B77,'General Inputs'!$B$9:$B$11,0),MATCH(RECs!$D77,'General Inputs'!$E$8:$AB$8,0)),SUMIFS('General Inputs'!$D$9:$D$11,'General Inputs'!$B$9:$B$11,RECs!$B77))</f>
        <v>344932.2548949531</v>
      </c>
      <c r="AB77" s="302">
        <f>AB21*_xlfn.IFNA(INDEX('General Inputs'!$E$9:$AF$11,MATCH(RECs!$B77,'General Inputs'!$B$9:$B$11,0),MATCH(RECs!$D77,'General Inputs'!$E$8:$AB$8,0)),SUMIFS('General Inputs'!$D$9:$D$11,'General Inputs'!$B$9:$B$11,RECs!$B77))</f>
        <v>19650027.626028847</v>
      </c>
      <c r="AC77" s="302">
        <f>AC21*_xlfn.IFNA(INDEX('General Inputs'!$E$9:$AF$11,MATCH(RECs!$B77,'General Inputs'!$B$9:$B$11,0),MATCH(RECs!$D77,'General Inputs'!$E$8:$AB$8,0)),SUMIFS('General Inputs'!$D$9:$D$11,'General Inputs'!$B$9:$B$11,RECs!$B77))</f>
        <v>8705616.235081451</v>
      </c>
      <c r="AD77" s="302">
        <f>AD21*_xlfn.IFNA(INDEX('General Inputs'!$E$9:$AF$11,MATCH(RECs!$B77,'General Inputs'!$B$9:$B$11,0),MATCH(RECs!$D77,'General Inputs'!$E$8:$AB$8,0)),SUMIFS('General Inputs'!$D$9:$D$11,'General Inputs'!$B$9:$B$11,RECs!$B77))</f>
        <v>564731.37521917047</v>
      </c>
    </row>
    <row r="78" spans="2:30" ht="12" x14ac:dyDescent="0.25">
      <c r="B78" s="19" t="s">
        <v>45</v>
      </c>
      <c r="C78" s="60" t="s">
        <v>259</v>
      </c>
      <c r="D78" s="19" t="s">
        <v>32</v>
      </c>
      <c r="E78" s="86">
        <f>SUMIFS('ABP Under Contract'!$C24:$Z24,'ABP Under Contract'!$C$6:$Z$6,RECs!$B78,'ABP Under Contract'!$C$7:$Z$7,RECs!E$4,'ABP Under Contract'!$C$8:$Z$8,RECs!E$7)</f>
        <v>696244.55966711114</v>
      </c>
      <c r="F78" s="86">
        <f>SUMIFS('ABP Under Contract'!$C24:$Z24,'ABP Under Contract'!$C$6:$Z$6,RECs!$B78,'ABP Under Contract'!$C$7:$Z$7,RECs!F$4,'ABP Under Contract'!$C$8:$Z$8,RECs!F$7)</f>
        <v>645371.42968957173</v>
      </c>
      <c r="G78" s="86">
        <f>SUMIFS('ABP Under Contract'!$C24:$Z24,'ABP Under Contract'!$C$6:$Z$6,RECs!$B78,'ABP Under Contract'!$C$7:$Z$7,RECs!G$4,'ABP Under Contract'!$C$8:$Z$8,RECs!G$7)</f>
        <v>1276683</v>
      </c>
      <c r="H78" s="86">
        <f>SUMIFS('ABP Under Contract'!$C24:$Z24,'ABP Under Contract'!$C$6:$Z$6,RECs!$B78,'ABP Under Contract'!$C$7:$Z$7,RECs!H$4,'ABP Under Contract'!$C$8:$Z$8,RECs!H$7)</f>
        <v>35418</v>
      </c>
      <c r="I78" s="86">
        <f>SUMIFS('ABP Under Contract'!$C24:$Z24,'ABP Under Contract'!$C$6:$Z$6,RECs!$B78,'ABP Under Contract'!$C$7:$Z$7,RECs!I$4,'ABP Under Contract'!$C$8:$Z$8,RECs!I$7)</f>
        <v>182316</v>
      </c>
      <c r="J78" s="86">
        <f>SUMIFS('ABP Under Contract'!$C24:$Z24,'ABP Under Contract'!$C$6:$Z$6,RECs!$B78,'ABP Under Contract'!$C$7:$Z$7,RECs!J$4,'ABP Under Contract'!$C$8:$Z$8,RECs!J$7)</f>
        <v>844747</v>
      </c>
      <c r="K78" s="302">
        <f>K22*_xlfn.IFNA(INDEX('General Inputs'!$E$9:$AF$11,MATCH(RECs!$B78,'General Inputs'!$B$9:$B$11,0),MATCH(RECs!$D78,'General Inputs'!$E$8:$AB$8,0)),SUMIFS('General Inputs'!$D$9:$D$11,'General Inputs'!$B$9:$B$11,RECs!$B78))</f>
        <v>6529433.3879505303</v>
      </c>
      <c r="L78" s="302">
        <f>L22*_xlfn.IFNA(INDEX('General Inputs'!$E$9:$AF$11,MATCH(RECs!$B78,'General Inputs'!$B$9:$B$11,0),MATCH(RECs!$D78,'General Inputs'!$E$8:$AB$8,0)),SUMIFS('General Inputs'!$D$9:$D$11,'General Inputs'!$B$9:$B$11,RECs!$B78))</f>
        <v>4142066.8980216058</v>
      </c>
      <c r="M78" s="302">
        <f>M22*_xlfn.IFNA(INDEX('General Inputs'!$E$9:$AF$11,MATCH(RECs!$B78,'General Inputs'!$B$9:$B$11,0),MATCH(RECs!$D78,'General Inputs'!$E$8:$AB$8,0)),SUMIFS('General Inputs'!$D$9:$D$11,'General Inputs'!$B$9:$B$11,RECs!$B78))</f>
        <v>271028.81232633069</v>
      </c>
      <c r="N78" s="37">
        <v>0</v>
      </c>
      <c r="O78" s="37">
        <v>0</v>
      </c>
      <c r="P78" s="37">
        <v>0</v>
      </c>
      <c r="Q78" s="37">
        <v>1150425</v>
      </c>
      <c r="R78" s="37">
        <v>1805793</v>
      </c>
      <c r="S78" s="302">
        <f>S22*_xlfn.IFNA(INDEX('General Inputs'!$E$9:$AF$11,MATCH(RECs!$B78,'General Inputs'!$B$9:$B$11,0),MATCH(RECs!$D78,'General Inputs'!$E$8:$AB$8,0)),SUMIFS('General Inputs'!$D$9:$D$11,'General Inputs'!$B$9:$B$11,RECs!$B78))</f>
        <v>122173.19418904361</v>
      </c>
      <c r="T78" s="114">
        <f>T22*SUMIFS('General Inputs'!$D$21:$D$23,'General Inputs'!$B$21:$B$23,RECs!$B78)</f>
        <v>269304.5796</v>
      </c>
      <c r="U78" s="86">
        <f>_xlfn.IFNA(SUMIFS(INDEX('ABP RECs'!$I$6:$AD$274,,MATCH(RECs!$D78,'ABP RECs'!$I$5:$AD$5)),'ABP RECs'!$E$6:$E$274,RECs!U$7,'ABP RECs'!$F$6:$F$274,RECs!$C78),0)</f>
        <v>1479397.249552127</v>
      </c>
      <c r="V78" s="86">
        <f>_xlfn.IFNA(SUMIFS(INDEX('ABP RECs'!$I$6:$AD$274,,MATCH(RECs!$D78,'ABP RECs'!$I$5:$AD$5)),'ABP RECs'!$E$6:$E$274,RECs!V$7,'ABP RECs'!$F$6:$F$274,RECs!$C78),0)</f>
        <v>1755069.6893657872</v>
      </c>
      <c r="W78" s="86">
        <f>_xlfn.IFNA(SUMIFS(INDEX('ABP RECs'!$I$6:$AD$274,,MATCH(RECs!$D78,'ABP RECs'!$I$5:$AD$5)),'ABP RECs'!$E$6:$E$274,RECs!W$7,'ABP RECs'!$F$6:$F$274,RECs!$C78),0)</f>
        <v>3299972.5007783594</v>
      </c>
      <c r="X78" s="86">
        <f>_xlfn.IFNA(SUMIFS(INDEX('ABP RECs'!$I$6:$AD$274,,MATCH(RECs!$D78,'ABP RECs'!$I$5:$AD$5)),'ABP RECs'!$E$6:$E$274,RECs!X$7,'ABP RECs'!$F$6:$F$274,RECs!$C78),0)</f>
        <v>634389.33792712539</v>
      </c>
      <c r="Y78" s="86">
        <f>_xlfn.IFNA(SUMIFS(INDEX('ABP RECs'!$I$6:$AD$274,,MATCH(RECs!$D78,'ABP RECs'!$I$5:$AD$5)),'ABP RECs'!$E$6:$E$274,RECs!Y$7,'ABP RECs'!$F$6:$F$274,RECs!$C78),0)</f>
        <v>1331305.8000069449</v>
      </c>
      <c r="Z78" s="86">
        <f>_xlfn.IFNA(SUMIFS(INDEX('ABP RECs'!$I$6:$AD$274,,MATCH(RECs!$D78,'ABP RECs'!$I$5:$AD$5)),'ABP RECs'!$E$6:$E$274,RECs!Z$7,'ABP RECs'!$F$6:$F$274,RECs!$C78),0)</f>
        <v>2484635.6142852707</v>
      </c>
      <c r="AA78" s="302">
        <f>AA22*_xlfn.IFNA(INDEX('General Inputs'!$E$9:$AF$11,MATCH(RECs!$B78,'General Inputs'!$B$9:$B$11,0),MATCH(RECs!$D78,'General Inputs'!$E$8:$AB$8,0)),SUMIFS('General Inputs'!$D$9:$D$11,'General Inputs'!$B$9:$B$11,RECs!$B78))</f>
        <v>379172.65347277408</v>
      </c>
      <c r="AB78" s="302">
        <f>AB22*_xlfn.IFNA(INDEX('General Inputs'!$E$9:$AF$11,MATCH(RECs!$B78,'General Inputs'!$B$9:$B$11,0),MATCH(RECs!$D78,'General Inputs'!$E$8:$AB$8,0)),SUMIFS('General Inputs'!$D$9:$D$11,'General Inputs'!$B$9:$B$11,RECs!$B78))</f>
        <v>23295255.688828964</v>
      </c>
      <c r="AC78" s="302">
        <f>AC22*_xlfn.IFNA(INDEX('General Inputs'!$E$9:$AF$11,MATCH(RECs!$B78,'General Inputs'!$B$9:$B$11,0),MATCH(RECs!$D78,'General Inputs'!$E$8:$AB$8,0)),SUMIFS('General Inputs'!$D$9:$D$11,'General Inputs'!$B$9:$B$11,RECs!$B78))</f>
        <v>11000660.750200218</v>
      </c>
      <c r="AD78" s="302">
        <f>AD22*_xlfn.IFNA(INDEX('General Inputs'!$E$9:$AF$11,MATCH(RECs!$B78,'General Inputs'!$B$9:$B$11,0),MATCH(RECs!$D78,'General Inputs'!$E$8:$AB$8,0)),SUMIFS('General Inputs'!$D$9:$D$11,'General Inputs'!$B$9:$B$11,RECs!$B78))</f>
        <v>650639.64112368017</v>
      </c>
    </row>
    <row r="79" spans="2:30" ht="12" x14ac:dyDescent="0.25">
      <c r="B79" s="19" t="s">
        <v>45</v>
      </c>
      <c r="C79" s="60" t="s">
        <v>259</v>
      </c>
      <c r="D79" s="19" t="s">
        <v>33</v>
      </c>
      <c r="E79" s="86">
        <f>SUMIFS('ABP Under Contract'!$C25:$Z25,'ABP Under Contract'!$C$6:$Z$6,RECs!$B79,'ABP Under Contract'!$C$7:$Z$7,RECs!E$4,'ABP Under Contract'!$C$8:$Z$8,RECs!E$7)</f>
        <v>607696.0218687756</v>
      </c>
      <c r="F79" s="86">
        <f>SUMIFS('ABP Under Contract'!$C25:$Z25,'ABP Under Contract'!$C$6:$Z$6,RECs!$B79,'ABP Under Contract'!$C$7:$Z$7,RECs!F$4,'ABP Under Contract'!$C$8:$Z$8,RECs!F$7)</f>
        <v>628229.05754112371</v>
      </c>
      <c r="G79" s="86">
        <f>SUMIFS('ABP Under Contract'!$C25:$Z25,'ABP Under Contract'!$C$6:$Z$6,RECs!$B79,'ABP Under Contract'!$C$7:$Z$7,RECs!G$4,'ABP Under Contract'!$C$8:$Z$8,RECs!G$7)</f>
        <v>1267366</v>
      </c>
      <c r="H79" s="86">
        <f>SUMIFS('ABP Under Contract'!$C25:$Z25,'ABP Under Contract'!$C$6:$Z$6,RECs!$B79,'ABP Under Contract'!$C$7:$Z$7,RECs!H$4,'ABP Under Contract'!$C$8:$Z$8,RECs!H$7)</f>
        <v>35240</v>
      </c>
      <c r="I79" s="86">
        <f>SUMIFS('ABP Under Contract'!$C25:$Z25,'ABP Under Contract'!$C$6:$Z$6,RECs!$B79,'ABP Under Contract'!$C$7:$Z$7,RECs!I$4,'ABP Under Contract'!$C$8:$Z$8,RECs!I$7)</f>
        <v>181409</v>
      </c>
      <c r="J79" s="86">
        <f>SUMIFS('ABP Under Contract'!$C25:$Z25,'ABP Under Contract'!$C$6:$Z$6,RECs!$B79,'ABP Under Contract'!$C$7:$Z$7,RECs!J$4,'ABP Under Contract'!$C$8:$Z$8,RECs!J$7)</f>
        <v>840520</v>
      </c>
      <c r="K79" s="302">
        <f>K23*_xlfn.IFNA(INDEX('General Inputs'!$E$9:$AF$11,MATCH(RECs!$B79,'General Inputs'!$B$9:$B$11,0),MATCH(RECs!$D79,'General Inputs'!$E$8:$AB$8,0)),SUMIFS('General Inputs'!$D$9:$D$11,'General Inputs'!$B$9:$B$11,RECs!$B79))</f>
        <v>6643385.8597100442</v>
      </c>
      <c r="L79" s="302">
        <f>L23*_xlfn.IFNA(INDEX('General Inputs'!$E$9:$AF$11,MATCH(RECs!$B79,'General Inputs'!$B$9:$B$11,0),MATCH(RECs!$D79,'General Inputs'!$E$8:$AB$8,0)),SUMIFS('General Inputs'!$D$9:$D$11,'General Inputs'!$B$9:$B$11,RECs!$B79))</f>
        <v>4193282.9834078969</v>
      </c>
      <c r="M79" s="302">
        <f>M23*_xlfn.IFNA(INDEX('General Inputs'!$E$9:$AF$11,MATCH(RECs!$B79,'General Inputs'!$B$9:$B$11,0),MATCH(RECs!$D79,'General Inputs'!$E$8:$AB$8,0)),SUMIFS('General Inputs'!$D$9:$D$11,'General Inputs'!$B$9:$B$11,RECs!$B79))</f>
        <v>274380.04617551854</v>
      </c>
      <c r="N79" s="37">
        <v>0</v>
      </c>
      <c r="O79" s="37">
        <v>0</v>
      </c>
      <c r="P79" s="37">
        <v>0</v>
      </c>
      <c r="Q79" s="37">
        <v>939405</v>
      </c>
      <c r="R79" s="37">
        <v>1805793</v>
      </c>
      <c r="S79" s="302">
        <f>S23*_xlfn.IFNA(INDEX('General Inputs'!$E$9:$AF$11,MATCH(RECs!$B79,'General Inputs'!$B$9:$B$11,0),MATCH(RECs!$D79,'General Inputs'!$E$8:$AB$8,0)),SUMIFS('General Inputs'!$D$9:$D$11,'General Inputs'!$B$9:$B$11,RECs!$B79))</f>
        <v>123683.84886931707</v>
      </c>
      <c r="T79" s="114">
        <f>T23*SUMIFS('General Inputs'!$D$21:$D$23,'General Inputs'!$B$21:$B$23,RECs!$B79)</f>
        <v>269304.5796</v>
      </c>
      <c r="U79" s="86">
        <f>_xlfn.IFNA(SUMIFS(INDEX('ABP RECs'!$I$6:$AD$274,,MATCH(RECs!$D79,'ABP RECs'!$I$5:$AD$5)),'ABP RECs'!$E$6:$E$274,RECs!U$7,'ABP RECs'!$F$6:$F$274,RECs!$C79),0)</f>
        <v>1605729.4282275566</v>
      </c>
      <c r="V79" s="86">
        <f>_xlfn.IFNA(SUMIFS(INDEX('ABP RECs'!$I$6:$AD$274,,MATCH(RECs!$D79,'ABP RECs'!$I$5:$AD$5)),'ABP RECs'!$E$6:$E$274,RECs!V$7,'ABP RECs'!$F$6:$F$274,RECs!$C79),0)</f>
        <v>1894783.4620501352</v>
      </c>
      <c r="W79" s="86">
        <f>_xlfn.IFNA(SUMIFS(INDEX('ABP RECs'!$I$6:$AD$274,,MATCH(RECs!$D79,'ABP RECs'!$I$5:$AD$5)),'ABP RECs'!$E$6:$E$274,RECs!W$7,'ABP RECs'!$F$6:$F$274,RECs!$C79),0)</f>
        <v>3569780.7406556774</v>
      </c>
      <c r="X79" s="86">
        <f>_xlfn.IFNA(SUMIFS(INDEX('ABP RECs'!$I$6:$AD$274,,MATCH(RECs!$D79,'ABP RECs'!$I$5:$AD$5)),'ABP RECs'!$E$6:$E$274,RECs!X$7,'ABP RECs'!$F$6:$F$274,RECs!$C79),0)</f>
        <v>676086.60614651127</v>
      </c>
      <c r="Y79" s="86">
        <f>_xlfn.IFNA(SUMIFS(INDEX('ABP RECs'!$I$6:$AD$274,,MATCH(RECs!$D79,'ABP RECs'!$I$5:$AD$5)),'ABP RECs'!$E$6:$E$274,RECs!Y$7,'ABP RECs'!$F$6:$F$274,RECs!$C79),0)</f>
        <v>1438152.9928224117</v>
      </c>
      <c r="Z79" s="86">
        <f>_xlfn.IFNA(SUMIFS(INDEX('ABP RECs'!$I$6:$AD$274,,MATCH(RECs!$D79,'ABP RECs'!$I$5:$AD$5)),'ABP RECs'!$E$6:$E$274,RECs!Z$7,'ABP RECs'!$F$6:$F$274,RECs!$C79),0)</f>
        <v>2690549.4517643568</v>
      </c>
      <c r="AA79" s="302">
        <f>AA23*_xlfn.IFNA(INDEX('General Inputs'!$E$9:$AF$11,MATCH(RECs!$B79,'General Inputs'!$B$9:$B$11,0),MATCH(RECs!$D79,'General Inputs'!$E$8:$AB$8,0)),SUMIFS('General Inputs'!$D$9:$D$11,'General Inputs'!$B$9:$B$11,RECs!$B79))</f>
        <v>413385.87381896836</v>
      </c>
      <c r="AB79" s="302">
        <f>AB23*_xlfn.IFNA(INDEX('General Inputs'!$E$9:$AF$11,MATCH(RECs!$B79,'General Inputs'!$B$9:$B$11,0),MATCH(RECs!$D79,'General Inputs'!$E$8:$AB$8,0)),SUMIFS('General Inputs'!$D$9:$D$11,'General Inputs'!$B$9:$B$11,RECs!$B79))</f>
        <v>26841119.577562276</v>
      </c>
      <c r="AC79" s="302">
        <f>AC23*_xlfn.IFNA(INDEX('General Inputs'!$E$9:$AF$11,MATCH(RECs!$B79,'General Inputs'!$B$9:$B$11,0),MATCH(RECs!$D79,'General Inputs'!$E$8:$AB$8,0)),SUMIFS('General Inputs'!$D$9:$D$11,'General Inputs'!$B$9:$B$11,RECs!$B79))</f>
        <v>12313924.488482604</v>
      </c>
      <c r="AD79" s="302">
        <f>AD23*_xlfn.IFNA(INDEX('General Inputs'!$E$9:$AF$11,MATCH(RECs!$B79,'General Inputs'!$B$9:$B$11,0),MATCH(RECs!$D79,'General Inputs'!$E$8:$AB$8,0)),SUMIFS('General Inputs'!$D$9:$D$11,'General Inputs'!$B$9:$B$11,RECs!$B79))</f>
        <v>737167.51624843874</v>
      </c>
    </row>
    <row r="80" spans="2:30" ht="12" x14ac:dyDescent="0.25">
      <c r="B80" s="19" t="s">
        <v>45</v>
      </c>
      <c r="C80" s="60" t="s">
        <v>259</v>
      </c>
      <c r="D80" s="19" t="s">
        <v>34</v>
      </c>
      <c r="E80" s="86">
        <f>SUMIFS('ABP Under Contract'!$C26:$Z26,'ABP Under Contract'!$C$6:$Z$6,RECs!$B80,'ABP Under Contract'!$C$7:$Z$7,RECs!E$4,'ABP Under Contract'!$C$8:$Z$8,RECs!E$7)</f>
        <v>524084.49175943184</v>
      </c>
      <c r="F80" s="86">
        <f>SUMIFS('ABP Under Contract'!$C26:$Z26,'ABP Under Contract'!$C$6:$Z$6,RECs!$B80,'ABP Under Contract'!$C$7:$Z$7,RECs!F$4,'ABP Under Contract'!$C$8:$Z$8,RECs!F$7)</f>
        <v>552211.73725341819</v>
      </c>
      <c r="G80" s="86">
        <f>SUMIFS('ABP Under Contract'!$C26:$Z26,'ABP Under Contract'!$C$6:$Z$6,RECs!$B80,'ABP Under Contract'!$C$7:$Z$7,RECs!G$4,'ABP Under Contract'!$C$8:$Z$8,RECs!G$7)</f>
        <v>1261032</v>
      </c>
      <c r="H80" s="86">
        <f>SUMIFS('ABP Under Contract'!$C26:$Z26,'ABP Under Contract'!$C$6:$Z$6,RECs!$B80,'ABP Under Contract'!$C$7:$Z$7,RECs!H$4,'ABP Under Contract'!$C$8:$Z$8,RECs!H$7)</f>
        <v>35064</v>
      </c>
      <c r="I80" s="86">
        <f>SUMIFS('ABP Under Contract'!$C26:$Z26,'ABP Under Contract'!$C$6:$Z$6,RECs!$B80,'ABP Under Contract'!$C$7:$Z$7,RECs!I$4,'ABP Under Contract'!$C$8:$Z$8,RECs!I$7)</f>
        <v>180499</v>
      </c>
      <c r="J80" s="86">
        <f>SUMIFS('ABP Under Contract'!$C26:$Z26,'ABP Under Contract'!$C$6:$Z$6,RECs!$B80,'ABP Under Contract'!$C$7:$Z$7,RECs!J$4,'ABP Under Contract'!$C$8:$Z$8,RECs!J$7)</f>
        <v>836315</v>
      </c>
      <c r="K80" s="302">
        <f>K24*_xlfn.IFNA(INDEX('General Inputs'!$E$9:$AF$11,MATCH(RECs!$B80,'General Inputs'!$B$9:$B$11,0),MATCH(RECs!$D80,'General Inputs'!$E$8:$AB$8,0)),SUMIFS('General Inputs'!$D$9:$D$11,'General Inputs'!$B$9:$B$11,RECs!$B80))</f>
        <v>6737563.6027084254</v>
      </c>
      <c r="L80" s="302">
        <f>L24*_xlfn.IFNA(INDEX('General Inputs'!$E$9:$AF$11,MATCH(RECs!$B80,'General Inputs'!$B$9:$B$11,0),MATCH(RECs!$D80,'General Inputs'!$E$8:$AB$8,0)),SUMIFS('General Inputs'!$D$9:$D$11,'General Inputs'!$B$9:$B$11,RECs!$B80))</f>
        <v>4231464.0221828464</v>
      </c>
      <c r="M80" s="302">
        <f>M24*_xlfn.IFNA(INDEX('General Inputs'!$E$9:$AF$11,MATCH(RECs!$B80,'General Inputs'!$B$9:$B$11,0),MATCH(RECs!$D80,'General Inputs'!$E$8:$AB$8,0)),SUMIFS('General Inputs'!$D$9:$D$11,'General Inputs'!$B$9:$B$11,RECs!$B80))</f>
        <v>276878.35483332962</v>
      </c>
      <c r="N80" s="37">
        <v>0</v>
      </c>
      <c r="O80" s="37">
        <v>0</v>
      </c>
      <c r="P80" s="37">
        <v>0</v>
      </c>
      <c r="Q80" s="37">
        <v>0</v>
      </c>
      <c r="R80" s="37">
        <v>402067</v>
      </c>
      <c r="S80" s="302">
        <f>S24*_xlfn.IFNA(INDEX('General Inputs'!$E$9:$AF$11,MATCH(RECs!$B80,'General Inputs'!$B$9:$B$11,0),MATCH(RECs!$D80,'General Inputs'!$E$8:$AB$8,0)),SUMIFS('General Inputs'!$D$9:$D$11,'General Inputs'!$B$9:$B$11,RECs!$B80))</f>
        <v>124810.02562585846</v>
      </c>
      <c r="T80" s="114">
        <f>T24*SUMIFS('General Inputs'!$D$21:$D$23,'General Inputs'!$B$21:$B$23,RECs!$B80)</f>
        <v>269304.5796</v>
      </c>
      <c r="U80" s="86">
        <f>_xlfn.IFNA(SUMIFS(INDEX('ABP RECs'!$I$6:$AD$274,,MATCH(RECs!$D80,'ABP RECs'!$I$5:$AD$5)),'ABP RECs'!$E$6:$E$274,RECs!U$7,'ABP RECs'!$F$6:$F$274,RECs!$C80),0)</f>
        <v>1731429.9460096089</v>
      </c>
      <c r="V80" s="86">
        <f>_xlfn.IFNA(SUMIFS(INDEX('ABP RECs'!$I$6:$AD$274,,MATCH(RECs!$D80,'ABP RECs'!$I$5:$AD$5)),'ABP RECs'!$E$6:$E$274,RECs!V$7,'ABP RECs'!$F$6:$F$274,RECs!$C80),0)</f>
        <v>2033798.6658710612</v>
      </c>
      <c r="W80" s="86">
        <f>_xlfn.IFNA(SUMIFS(INDEX('ABP RECs'!$I$6:$AD$274,,MATCH(RECs!$D80,'ABP RECs'!$I$5:$AD$5)),'ABP RECs'!$E$6:$E$274,RECs!W$7,'ABP RECs'!$F$6:$F$274,RECs!$C80),0)</f>
        <v>3838239.9393336084</v>
      </c>
      <c r="X80" s="86">
        <f>_xlfn.IFNA(SUMIFS(INDEX('ABP RECs'!$I$6:$AD$274,,MATCH(RECs!$D80,'ABP RECs'!$I$5:$AD$5)),'ABP RECs'!$E$6:$E$274,RECs!X$7,'ABP RECs'!$F$6:$F$274,RECs!$C80),0)</f>
        <v>717575.38802480022</v>
      </c>
      <c r="Y80" s="86">
        <f>_xlfn.IFNA(SUMIFS(INDEX('ABP RECs'!$I$6:$AD$274,,MATCH(RECs!$D80,'ABP RECs'!$I$5:$AD$5)),'ABP RECs'!$E$6:$E$274,RECs!Y$7,'ABP RECs'!$F$6:$F$274,RECs!$C80),0)</f>
        <v>1544465.9496738012</v>
      </c>
      <c r="Z80" s="86">
        <f>_xlfn.IFNA(SUMIFS(INDEX('ABP RECs'!$I$6:$AD$274,,MATCH(RECs!$D80,'ABP RECs'!$I$5:$AD$5)),'ABP RECs'!$E$6:$E$274,RECs!Z$7,'ABP RECs'!$F$6:$F$274,RECs!$C80),0)</f>
        <v>2895433.7200560477</v>
      </c>
      <c r="AA80" s="302">
        <f>AA24*_xlfn.IFNA(INDEX('General Inputs'!$E$9:$AF$11,MATCH(RECs!$B80,'General Inputs'!$B$9:$B$11,0),MATCH(RECs!$D80,'General Inputs'!$E$8:$AB$8,0)),SUMIFS('General Inputs'!$D$9:$D$11,'General Inputs'!$B$9:$B$11,RECs!$B80))</f>
        <v>447233.15685161023</v>
      </c>
      <c r="AB80" s="302">
        <f>AB24*_xlfn.IFNA(INDEX('General Inputs'!$E$9:$AF$11,MATCH(RECs!$B80,'General Inputs'!$B$9:$B$11,0),MATCH(RECs!$D80,'General Inputs'!$E$8:$AB$8,0)),SUMIFS('General Inputs'!$D$9:$D$11,'General Inputs'!$B$9:$B$11,RECs!$B80))</f>
        <v>30644225.570355326</v>
      </c>
      <c r="AC80" s="302">
        <f>AC24*_xlfn.IFNA(INDEX('General Inputs'!$E$9:$AF$11,MATCH(RECs!$B80,'General Inputs'!$B$9:$B$11,0),MATCH(RECs!$D80,'General Inputs'!$E$8:$AB$8,0)),SUMIFS('General Inputs'!$D$9:$D$11,'General Inputs'!$B$9:$B$11,RECs!$B80))</f>
        <v>13779167.935221191</v>
      </c>
      <c r="AD80" s="302">
        <f>AD24*_xlfn.IFNA(INDEX('General Inputs'!$E$9:$AF$11,MATCH(RECs!$B80,'General Inputs'!$B$9:$B$11,0),MATCH(RECs!$D80,'General Inputs'!$E$8:$AB$8,0)),SUMIFS('General Inputs'!$D$9:$D$11,'General Inputs'!$B$9:$B$11,RECs!$B80))</f>
        <v>823475.02804208931</v>
      </c>
    </row>
    <row r="81" spans="2:30" ht="12" x14ac:dyDescent="0.25">
      <c r="B81" s="19" t="s">
        <v>45</v>
      </c>
      <c r="C81" s="60" t="s">
        <v>259</v>
      </c>
      <c r="D81" s="19" t="s">
        <v>35</v>
      </c>
      <c r="E81" s="86">
        <f>SUMIFS('ABP Under Contract'!$C27:$Z27,'ABP Under Contract'!$C$6:$Z$6,RECs!$B81,'ABP Under Contract'!$C$7:$Z$7,RECs!E$4,'ABP Under Contract'!$C$8:$Z$8,RECs!E$7)</f>
        <v>381263.15508581384</v>
      </c>
      <c r="F81" s="86">
        <f>SUMIFS('ABP Under Contract'!$C27:$Z27,'ABP Under Contract'!$C$6:$Z$6,RECs!$B81,'ABP Under Contract'!$C$7:$Z$7,RECs!F$4,'ABP Under Contract'!$C$8:$Z$8,RECs!F$7)</f>
        <v>415834.46856715111</v>
      </c>
      <c r="G81" s="86">
        <f>SUMIFS('ABP Under Contract'!$C27:$Z27,'ABP Under Contract'!$C$6:$Z$6,RECs!$B81,'ABP Under Contract'!$C$7:$Z$7,RECs!G$4,'ABP Under Contract'!$C$8:$Z$8,RECs!G$7)</f>
        <v>1254692</v>
      </c>
      <c r="H81" s="86">
        <f>SUMIFS('ABP Under Contract'!$C27:$Z27,'ABP Under Contract'!$C$6:$Z$6,RECs!$B81,'ABP Under Contract'!$C$7:$Z$7,RECs!H$4,'ABP Under Contract'!$C$8:$Z$8,RECs!H$7)</f>
        <v>34886</v>
      </c>
      <c r="I81" s="86">
        <f>SUMIFS('ABP Under Contract'!$C27:$Z27,'ABP Under Contract'!$C$6:$Z$6,RECs!$B81,'ABP Under Contract'!$C$7:$Z$7,RECs!I$4,'ABP Under Contract'!$C$8:$Z$8,RECs!I$7)</f>
        <v>107135</v>
      </c>
      <c r="J81" s="86">
        <f>SUMIFS('ABP Under Contract'!$C27:$Z27,'ABP Under Contract'!$C$6:$Z$6,RECs!$B81,'ABP Under Contract'!$C$7:$Z$7,RECs!J$4,'ABP Under Contract'!$C$8:$Z$8,RECs!J$7)</f>
        <v>832125</v>
      </c>
      <c r="K81" s="302">
        <f>K25*_xlfn.IFNA(INDEX('General Inputs'!$E$9:$AF$11,MATCH(RECs!$B81,'General Inputs'!$B$9:$B$11,0),MATCH(RECs!$D81,'General Inputs'!$E$8:$AB$8,0)),SUMIFS('General Inputs'!$D$9:$D$11,'General Inputs'!$B$9:$B$11,RECs!$B81))</f>
        <v>6806428.3368333131</v>
      </c>
      <c r="L81" s="302">
        <f>L25*_xlfn.IFNA(INDEX('General Inputs'!$E$9:$AF$11,MATCH(RECs!$B81,'General Inputs'!$B$9:$B$11,0),MATCH(RECs!$D81,'General Inputs'!$E$8:$AB$8,0)),SUMIFS('General Inputs'!$D$9:$D$11,'General Inputs'!$B$9:$B$11,RECs!$B81))</f>
        <v>4253340.3072027052</v>
      </c>
      <c r="M81" s="302">
        <f>M25*_xlfn.IFNA(INDEX('General Inputs'!$E$9:$AF$11,MATCH(RECs!$B81,'General Inputs'!$B$9:$B$11,0),MATCH(RECs!$D81,'General Inputs'!$E$8:$AB$8,0)),SUMIFS('General Inputs'!$D$9:$D$11,'General Inputs'!$B$9:$B$11,RECs!$B81))</f>
        <v>278309.79080310516</v>
      </c>
      <c r="N81" s="37">
        <v>0</v>
      </c>
      <c r="O81" s="37">
        <v>0</v>
      </c>
      <c r="P81" s="37">
        <v>0</v>
      </c>
      <c r="Q81" s="37">
        <v>0</v>
      </c>
      <c r="R81" s="37">
        <v>402067</v>
      </c>
      <c r="S81" s="302">
        <f>S25*_xlfn.IFNA(INDEX('General Inputs'!$E$9:$AF$11,MATCH(RECs!$B81,'General Inputs'!$B$9:$B$11,0),MATCH(RECs!$D81,'General Inputs'!$E$8:$AB$8,0)),SUMIFS('General Inputs'!$D$9:$D$11,'General Inputs'!$B$9:$B$11,RECs!$B81))</f>
        <v>125455.28213273491</v>
      </c>
      <c r="T81" s="114">
        <f>T25*SUMIFS('General Inputs'!$D$21:$D$23,'General Inputs'!$B$21:$B$23,RECs!$B81)</f>
        <v>269304.5796</v>
      </c>
      <c r="U81" s="86">
        <f>_xlfn.IFNA(SUMIFS(INDEX('ABP RECs'!$I$6:$AD$274,,MATCH(RECs!$D81,'ABP RECs'!$I$5:$AD$5)),'ABP RECs'!$E$6:$E$274,RECs!U$7,'ABP RECs'!$F$6:$F$274,RECs!$C81),0)</f>
        <v>1856501.9612027511</v>
      </c>
      <c r="V81" s="86">
        <f>_xlfn.IFNA(SUMIFS(INDEX('ABP RECs'!$I$6:$AD$274,,MATCH(RECs!$D81,'ABP RECs'!$I$5:$AD$5)),'ABP RECs'!$E$6:$E$274,RECs!V$7,'ABP RECs'!$F$6:$F$274,RECs!$C81),0)</f>
        <v>2172118.793672883</v>
      </c>
      <c r="W81" s="86">
        <f>_xlfn.IFNA(SUMIFS(INDEX('ABP RECs'!$I$6:$AD$274,,MATCH(RECs!$D81,'ABP RECs'!$I$5:$AD$5)),'ABP RECs'!$E$6:$E$274,RECs!W$7,'ABP RECs'!$F$6:$F$274,RECs!$C81),0)</f>
        <v>4105356.8420181507</v>
      </c>
      <c r="X81" s="86">
        <f>_xlfn.IFNA(SUMIFS(INDEX('ABP RECs'!$I$6:$AD$274,,MATCH(RECs!$D81,'ABP RECs'!$I$5:$AD$5)),'ABP RECs'!$E$6:$E$274,RECs!X$7,'ABP RECs'!$F$6:$F$274,RECs!$C81),0)</f>
        <v>758856.72599369776</v>
      </c>
      <c r="Y81" s="86">
        <f>_xlfn.IFNA(SUMIFS(INDEX('ABP RECs'!$I$6:$AD$274,,MATCH(RECs!$D81,'ABP RECs'!$I$5:$AD$5)),'ABP RECs'!$E$6:$E$274,RECs!Y$7,'ABP RECs'!$F$6:$F$274,RECs!$C81),0)</f>
        <v>1650247.3417409335</v>
      </c>
      <c r="Z81" s="86">
        <f>_xlfn.IFNA(SUMIFS(INDEX('ABP RECs'!$I$6:$AD$274,,MATCH(RECs!$D81,'ABP RECs'!$I$5:$AD$5)),'ABP RECs'!$E$6:$E$274,RECs!Z$7,'ABP RECs'!$F$6:$F$274,RECs!$C81),0)</f>
        <v>3099293.5670062797</v>
      </c>
      <c r="AA81" s="302">
        <f>AA25*_xlfn.IFNA(INDEX('General Inputs'!$E$9:$AF$11,MATCH(RECs!$B81,'General Inputs'!$B$9:$B$11,0),MATCH(RECs!$D81,'General Inputs'!$E$8:$AB$8,0)),SUMIFS('General Inputs'!$D$9:$D$11,'General Inputs'!$B$9:$B$11,RECs!$B81))</f>
        <v>480077.44558117137</v>
      </c>
      <c r="AB81" s="302">
        <f>AB25*_xlfn.IFNA(INDEX('General Inputs'!$E$9:$AF$11,MATCH(RECs!$B81,'General Inputs'!$B$9:$B$11,0),MATCH(RECs!$D81,'General Inputs'!$E$8:$AB$8,0)),SUMIFS('General Inputs'!$D$9:$D$11,'General Inputs'!$B$9:$B$11,RECs!$B81))</f>
        <v>33932571.297820374</v>
      </c>
      <c r="AC81" s="302">
        <f>AC25*_xlfn.IFNA(INDEX('General Inputs'!$E$9:$AF$11,MATCH(RECs!$B81,'General Inputs'!$B$9:$B$11,0),MATCH(RECs!$D81,'General Inputs'!$E$8:$AB$8,0)),SUMIFS('General Inputs'!$D$9:$D$11,'General Inputs'!$B$9:$B$11,RECs!$B81))</f>
        <v>14654494.350333149</v>
      </c>
      <c r="AD81" s="302">
        <f>AD25*_xlfn.IFNA(INDEX('General Inputs'!$E$9:$AF$11,MATCH(RECs!$B81,'General Inputs'!$B$9:$B$11,0),MATCH(RECs!$D81,'General Inputs'!$E$8:$AB$8,0)),SUMIFS('General Inputs'!$D$9:$D$11,'General Inputs'!$B$9:$B$11,RECs!$B81))</f>
        <v>908141.25593734276</v>
      </c>
    </row>
    <row r="82" spans="2:30" ht="12" x14ac:dyDescent="0.25">
      <c r="B82" s="19" t="s">
        <v>45</v>
      </c>
      <c r="C82" s="60" t="s">
        <v>259</v>
      </c>
      <c r="D82" s="19" t="s">
        <v>36</v>
      </c>
      <c r="E82" s="86">
        <f>SUMIFS('ABP Under Contract'!$C28:$Z28,'ABP Under Contract'!$C$6:$Z$6,RECs!$B82,'ABP Under Contract'!$C$7:$Z$7,RECs!E$4,'ABP Under Contract'!$C$8:$Z$8,RECs!E$7)</f>
        <v>180696.37897009999</v>
      </c>
      <c r="F82" s="86">
        <f>SUMIFS('ABP Under Contract'!$C28:$Z28,'ABP Under Contract'!$C$6:$Z$6,RECs!$B82,'ABP Under Contract'!$C$7:$Z$7,RECs!F$4,'ABP Under Contract'!$C$8:$Z$8,RECs!F$7)</f>
        <v>160022.25122431532</v>
      </c>
      <c r="G82" s="86">
        <f>SUMIFS('ABP Under Contract'!$C28:$Z28,'ABP Under Contract'!$C$6:$Z$6,RECs!$B82,'ABP Under Contract'!$C$7:$Z$7,RECs!G$4,'ABP Under Contract'!$C$8:$Z$8,RECs!G$7)</f>
        <v>1248363</v>
      </c>
      <c r="H82" s="86">
        <f>SUMIFS('ABP Under Contract'!$C28:$Z28,'ABP Under Contract'!$C$6:$Z$6,RECs!$B82,'ABP Under Contract'!$C$7:$Z$7,RECs!H$4,'ABP Under Contract'!$C$8:$Z$8,RECs!H$7)</f>
        <v>33019</v>
      </c>
      <c r="I82" s="86">
        <f>SUMIFS('ABP Under Contract'!$C28:$Z28,'ABP Under Contract'!$C$6:$Z$6,RECs!$B82,'ABP Under Contract'!$C$7:$Z$7,RECs!I$4,'ABP Under Contract'!$C$8:$Z$8,RECs!I$7)</f>
        <v>69386</v>
      </c>
      <c r="J82" s="86">
        <f>SUMIFS('ABP Under Contract'!$C28:$Z28,'ABP Under Contract'!$C$6:$Z$6,RECs!$B82,'ABP Under Contract'!$C$7:$Z$7,RECs!J$4,'ABP Under Contract'!$C$8:$Z$8,RECs!J$7)</f>
        <v>814209</v>
      </c>
      <c r="K82" s="302">
        <f>K26*_xlfn.IFNA(INDEX('General Inputs'!$E$9:$AF$11,MATCH(RECs!$B82,'General Inputs'!$B$9:$B$11,0),MATCH(RECs!$D82,'General Inputs'!$E$8:$AB$8,0)),SUMIFS('General Inputs'!$D$9:$D$11,'General Inputs'!$B$9:$B$11,RECs!$B82))</f>
        <v>6845728.7797720488</v>
      </c>
      <c r="L82" s="302">
        <f>L26*_xlfn.IFNA(INDEX('General Inputs'!$E$9:$AF$11,MATCH(RECs!$B82,'General Inputs'!$B$9:$B$11,0),MATCH(RECs!$D82,'General Inputs'!$E$8:$AB$8,0)),SUMIFS('General Inputs'!$D$9:$D$11,'General Inputs'!$B$9:$B$11,RECs!$B82))</f>
        <v>4256509.6768366434</v>
      </c>
      <c r="M82" s="302">
        <f>M26*_xlfn.IFNA(INDEX('General Inputs'!$E$9:$AF$11,MATCH(RECs!$B82,'General Inputs'!$B$9:$B$11,0),MATCH(RECs!$D82,'General Inputs'!$E$8:$AB$8,0)),SUMIFS('General Inputs'!$D$9:$D$11,'General Inputs'!$B$9:$B$11,RECs!$B82))</f>
        <v>278517.17289249622</v>
      </c>
      <c r="N82" s="37">
        <v>0</v>
      </c>
      <c r="O82" s="37">
        <v>0</v>
      </c>
      <c r="P82" s="37">
        <v>0</v>
      </c>
      <c r="Q82" s="37">
        <v>0</v>
      </c>
      <c r="R82" s="37">
        <v>402067</v>
      </c>
      <c r="S82" s="302">
        <f>S26*_xlfn.IFNA(INDEX('General Inputs'!$E$9:$AF$11,MATCH(RECs!$B82,'General Inputs'!$B$9:$B$11,0),MATCH(RECs!$D82,'General Inputs'!$E$8:$AB$8,0)),SUMIFS('General Inputs'!$D$9:$D$11,'General Inputs'!$B$9:$B$11,RECs!$B82))</f>
        <v>125548.76493281448</v>
      </c>
      <c r="T82" s="114">
        <f>T26*SUMIFS('General Inputs'!$D$21:$D$23,'General Inputs'!$B$21:$B$23,RECs!$B82)</f>
        <v>269304.5796</v>
      </c>
      <c r="U82" s="86">
        <f>_xlfn.IFNA(SUMIFS(INDEX('ABP RECs'!$I$6:$AD$274,,MATCH(RECs!$D82,'ABP RECs'!$I$5:$AD$5)),'ABP RECs'!$E$6:$E$274,RECs!U$7,'ABP RECs'!$F$6:$F$274,RECs!$C82),0)</f>
        <v>1980948.6163199279</v>
      </c>
      <c r="V82" s="86">
        <f>_xlfn.IFNA(SUMIFS(INDEX('ABP RECs'!$I$6:$AD$274,,MATCH(RECs!$D82,'ABP RECs'!$I$5:$AD$5)),'ABP RECs'!$E$6:$E$274,RECs!V$7,'ABP RECs'!$F$6:$F$274,RECs!$C82),0)</f>
        <v>2309747.3208356956</v>
      </c>
      <c r="W82" s="86">
        <f>_xlfn.IFNA(SUMIFS(INDEX('ABP RECs'!$I$6:$AD$274,,MATCH(RECs!$D82,'ABP RECs'!$I$5:$AD$5)),'ABP RECs'!$E$6:$E$274,RECs!W$7,'ABP RECs'!$F$6:$F$274,RECs!$C82),0)</f>
        <v>4371138.16018927</v>
      </c>
      <c r="X82" s="86">
        <f>_xlfn.IFNA(SUMIFS(INDEX('ABP RECs'!$I$6:$AD$274,,MATCH(RECs!$D82,'ABP RECs'!$I$5:$AD$5)),'ABP RECs'!$E$6:$E$274,RECs!X$7,'ABP RECs'!$F$6:$F$274,RECs!$C82),0)</f>
        <v>799931.65727275074</v>
      </c>
      <c r="Y82" s="86">
        <f>_xlfn.IFNA(SUMIFS(INDEX('ABP RECs'!$I$6:$AD$274,,MATCH(RECs!$D82,'ABP RECs'!$I$5:$AD$5)),'ABP RECs'!$E$6:$E$274,RECs!Y$7,'ABP RECs'!$F$6:$F$274,RECs!$C82),0)</f>
        <v>1755499.8268477302</v>
      </c>
      <c r="Z82" s="86">
        <f>_xlfn.IFNA(SUMIFS(INDEX('ABP RECs'!$I$6:$AD$274,,MATCH(RECs!$D82,'ABP RECs'!$I$5:$AD$5)),'ABP RECs'!$E$6:$E$274,RECs!Z$7,'ABP RECs'!$F$6:$F$274,RECs!$C82),0)</f>
        <v>3302134.1147217606</v>
      </c>
      <c r="AA82" s="302">
        <f>AA26*_xlfn.IFNA(INDEX('General Inputs'!$E$9:$AF$11,MATCH(RECs!$B82,'General Inputs'!$B$9:$B$11,0),MATCH(RECs!$D82,'General Inputs'!$E$8:$AB$8,0)),SUMIFS('General Inputs'!$D$9:$D$11,'General Inputs'!$B$9:$B$11,RECs!$B82))</f>
        <v>511285.78331675113</v>
      </c>
      <c r="AB82" s="302">
        <f>AB26*_xlfn.IFNA(INDEX('General Inputs'!$E$9:$AF$11,MATCH(RECs!$B82,'General Inputs'!$B$9:$B$11,0),MATCH(RECs!$D82,'General Inputs'!$E$8:$AB$8,0)),SUMIFS('General Inputs'!$D$9:$D$11,'General Inputs'!$B$9:$B$11,RECs!$B82))</f>
        <v>36554695.173581481</v>
      </c>
      <c r="AC82" s="302">
        <f>AC26*_xlfn.IFNA(INDEX('General Inputs'!$E$9:$AF$11,MATCH(RECs!$B82,'General Inputs'!$B$9:$B$11,0),MATCH(RECs!$D82,'General Inputs'!$E$8:$AB$8,0)),SUMIFS('General Inputs'!$D$9:$D$11,'General Inputs'!$B$9:$B$11,RECs!$B82))</f>
        <v>15474146.317144634</v>
      </c>
      <c r="AD82" s="302">
        <f>AD26*_xlfn.IFNA(INDEX('General Inputs'!$E$9:$AF$11,MATCH(RECs!$B82,'General Inputs'!$B$9:$B$11,0),MATCH(RECs!$D82,'General Inputs'!$E$8:$AB$8,0)),SUMIFS('General Inputs'!$D$9:$D$11,'General Inputs'!$B$9:$B$11,RECs!$B82))</f>
        <v>989691.1753324063</v>
      </c>
    </row>
    <row r="83" spans="2:30" ht="12" x14ac:dyDescent="0.25">
      <c r="B83" s="19" t="s">
        <v>45</v>
      </c>
      <c r="C83" s="60" t="s">
        <v>259</v>
      </c>
      <c r="D83" s="19" t="s">
        <v>37</v>
      </c>
      <c r="E83" s="86">
        <f>SUMIFS('ABP Under Contract'!$C29:$Z29,'ABP Under Contract'!$C$6:$Z$6,RECs!$B83,'ABP Under Contract'!$C$7:$Z$7,RECs!E$4,'ABP Under Contract'!$C$8:$Z$8,RECs!E$7)</f>
        <v>0</v>
      </c>
      <c r="F83" s="86">
        <f>SUMIFS('ABP Under Contract'!$C29:$Z29,'ABP Under Contract'!$C$6:$Z$6,RECs!$B83,'ABP Under Contract'!$C$7:$Z$7,RECs!F$4,'ABP Under Contract'!$C$8:$Z$8,RECs!F$7)</f>
        <v>1568.2543370340109</v>
      </c>
      <c r="G83" s="86">
        <f>SUMIFS('ABP Under Contract'!$C29:$Z29,'ABP Under Contract'!$C$6:$Z$6,RECs!$B83,'ABP Under Contract'!$C$7:$Z$7,RECs!G$4,'ABP Under Contract'!$C$8:$Z$8,RECs!G$7)</f>
        <v>1231853</v>
      </c>
      <c r="H83" s="86">
        <f>SUMIFS('ABP Under Contract'!$C29:$Z29,'ABP Under Contract'!$C$6:$Z$6,RECs!$B83,'ABP Under Contract'!$C$7:$Z$7,RECs!H$4,'ABP Under Contract'!$C$8:$Z$8,RECs!H$7)</f>
        <v>32848</v>
      </c>
      <c r="I83" s="86">
        <f>SUMIFS('ABP Under Contract'!$C29:$Z29,'ABP Under Contract'!$C$6:$Z$6,RECs!$B83,'ABP Under Contract'!$C$7:$Z$7,RECs!I$4,'ABP Under Contract'!$C$8:$Z$8,RECs!I$7)</f>
        <v>7028</v>
      </c>
      <c r="J83" s="86">
        <f>SUMIFS('ABP Under Contract'!$C29:$Z29,'ABP Under Contract'!$C$6:$Z$6,RECs!$B83,'ABP Under Contract'!$C$7:$Z$7,RECs!J$4,'ABP Under Contract'!$C$8:$Z$8,RECs!J$7)</f>
        <v>752592</v>
      </c>
      <c r="K83" s="302">
        <f>K27*_xlfn.IFNA(INDEX('General Inputs'!$E$9:$AF$11,MATCH(RECs!$B83,'General Inputs'!$B$9:$B$11,0),MATCH(RECs!$D83,'General Inputs'!$E$8:$AB$8,0)),SUMIFS('General Inputs'!$D$9:$D$11,'General Inputs'!$B$9:$B$11,RECs!$B83))</f>
        <v>6866285.5490012765</v>
      </c>
      <c r="L83" s="302">
        <f>L27*_xlfn.IFNA(INDEX('General Inputs'!$E$9:$AF$11,MATCH(RECs!$B83,'General Inputs'!$B$9:$B$11,0),MATCH(RECs!$D83,'General Inputs'!$E$8:$AB$8,0)),SUMIFS('General Inputs'!$D$9:$D$11,'General Inputs'!$B$9:$B$11,RECs!$B83))</f>
        <v>4247944.9251274047</v>
      </c>
      <c r="M83" s="302">
        <f>M27*_xlfn.IFNA(INDEX('General Inputs'!$E$9:$AF$11,MATCH(RECs!$B83,'General Inputs'!$B$9:$B$11,0),MATCH(RECs!$D83,'General Inputs'!$E$8:$AB$8,0)),SUMIFS('General Inputs'!$D$9:$D$11,'General Inputs'!$B$9:$B$11,RECs!$B83))</f>
        <v>277956.75353163714</v>
      </c>
      <c r="N83" s="37">
        <v>0</v>
      </c>
      <c r="O83" s="37">
        <v>0</v>
      </c>
      <c r="P83" s="37">
        <v>0</v>
      </c>
      <c r="Q83" s="37">
        <v>0</v>
      </c>
      <c r="R83" s="37">
        <v>402067</v>
      </c>
      <c r="S83" s="302">
        <f>S27*_xlfn.IFNA(INDEX('General Inputs'!$E$9:$AF$11,MATCH(RECs!$B83,'General Inputs'!$B$9:$B$11,0),MATCH(RECs!$D83,'General Inputs'!$E$8:$AB$8,0)),SUMIFS('General Inputs'!$D$9:$D$11,'General Inputs'!$B$9:$B$11,RECs!$B83))</f>
        <v>125296.14152051434</v>
      </c>
      <c r="T83" s="114">
        <f>T27*SUMIFS('General Inputs'!$D$21:$D$23,'General Inputs'!$B$21:$B$23,RECs!$B83)</f>
        <v>269304.5796</v>
      </c>
      <c r="U83" s="86">
        <f>_xlfn.IFNA(SUMIFS(INDEX('ABP RECs'!$I$6:$AD$274,,MATCH(RECs!$D83,'ABP RECs'!$I$5:$AD$5)),'ABP RECs'!$E$6:$E$274,RECs!U$7,'ABP RECs'!$F$6:$F$274,RECs!$C83),0)</f>
        <v>2104773.0381615185</v>
      </c>
      <c r="V83" s="86">
        <f>_xlfn.IFNA(SUMIFS(INDEX('ABP RECs'!$I$6:$AD$274,,MATCH(RECs!$D83,'ABP RECs'!$I$5:$AD$5)),'ABP RECs'!$E$6:$E$274,RECs!V$7,'ABP RECs'!$F$6:$F$274,RECs!$C83),0)</f>
        <v>2446687.7053626939</v>
      </c>
      <c r="W83" s="86">
        <f>_xlfn.IFNA(SUMIFS(INDEX('ABP RECs'!$I$6:$AD$274,,MATCH(RECs!$D83,'ABP RECs'!$I$5:$AD$5)),'ABP RECs'!$E$6:$E$274,RECs!W$7,'ABP RECs'!$F$6:$F$274,RECs!$C83),0)</f>
        <v>4635590.5717695337</v>
      </c>
      <c r="X83" s="86">
        <f>_xlfn.IFNA(SUMIFS(INDEX('ABP RECs'!$I$6:$AD$274,,MATCH(RECs!$D83,'ABP RECs'!$I$5:$AD$5)),'ABP RECs'!$E$6:$E$274,RECs!X$7,'ABP RECs'!$F$6:$F$274,RECs!$C83),0)</f>
        <v>840801.21389540855</v>
      </c>
      <c r="Y83" s="86">
        <f>_xlfn.IFNA(SUMIFS(INDEX('ABP RECs'!$I$6:$AD$274,,MATCH(RECs!$D83,'ABP RECs'!$I$5:$AD$5)),'ABP RECs'!$E$6:$E$274,RECs!Y$7,'ABP RECs'!$F$6:$F$274,RECs!$C83),0)</f>
        <v>1860226.0495289932</v>
      </c>
      <c r="Z83" s="86">
        <f>_xlfn.IFNA(SUMIFS(INDEX('ABP RECs'!$I$6:$AD$274,,MATCH(RECs!$D83,'ABP RECs'!$I$5:$AD$5)),'ABP RECs'!$E$6:$E$274,RECs!Z$7,'ABP RECs'!$F$6:$F$274,RECs!$C83),0)</f>
        <v>3503960.459698664</v>
      </c>
      <c r="AA83" s="302">
        <f>AA27*_xlfn.IFNA(INDEX('General Inputs'!$E$9:$AF$11,MATCH(RECs!$B83,'General Inputs'!$B$9:$B$11,0),MATCH(RECs!$D83,'General Inputs'!$E$8:$AB$8,0)),SUMIFS('General Inputs'!$D$9:$D$11,'General Inputs'!$B$9:$B$11,RECs!$B83))</f>
        <v>541342.85537807748</v>
      </c>
      <c r="AB83" s="302">
        <f>AB27*_xlfn.IFNA(INDEX('General Inputs'!$E$9:$AF$11,MATCH(RECs!$B83,'General Inputs'!$B$9:$B$11,0),MATCH(RECs!$D83,'General Inputs'!$E$8:$AB$8,0)),SUMIFS('General Inputs'!$D$9:$D$11,'General Inputs'!$B$9:$B$11,RECs!$B83))</f>
        <v>38286785.235747837</v>
      </c>
      <c r="AC83" s="302">
        <f>AC27*_xlfn.IFNA(INDEX('General Inputs'!$E$9:$AF$11,MATCH(RECs!$B83,'General Inputs'!$B$9:$B$11,0),MATCH(RECs!$D83,'General Inputs'!$E$8:$AB$8,0)),SUMIFS('General Inputs'!$D$9:$D$11,'General Inputs'!$B$9:$B$11,RECs!$B83))</f>
        <v>16254170.660474902</v>
      </c>
      <c r="AD83" s="302">
        <f>AD27*_xlfn.IFNA(INDEX('General Inputs'!$E$9:$AF$11,MATCH(RECs!$B83,'General Inputs'!$B$9:$B$11,0),MATCH(RECs!$D83,'General Inputs'!$E$8:$AB$8,0)),SUMIFS('General Inputs'!$D$9:$D$11,'General Inputs'!$B$9:$B$11,RECs!$B83))</f>
        <v>1068815.8349835908</v>
      </c>
    </row>
    <row r="84" spans="2:30" ht="12" x14ac:dyDescent="0.25">
      <c r="B84" s="19" t="s">
        <v>45</v>
      </c>
      <c r="C84" s="60" t="s">
        <v>259</v>
      </c>
      <c r="D84" s="19" t="s">
        <v>38</v>
      </c>
      <c r="E84" s="86">
        <f>SUMIFS('ABP Under Contract'!$C30:$Z30,'ABP Under Contract'!$C$6:$Z$6,RECs!$B84,'ABP Under Contract'!$C$7:$Z$7,RECs!E$4,'ABP Under Contract'!$C$8:$Z$8,RECs!E$7)</f>
        <v>0</v>
      </c>
      <c r="F84" s="86">
        <f>SUMIFS('ABP Under Contract'!$C30:$Z30,'ABP Under Contract'!$C$6:$Z$6,RECs!$B84,'ABP Under Contract'!$C$7:$Z$7,RECs!F$4,'ABP Under Contract'!$C$8:$Z$8,RECs!F$7)</f>
        <v>0</v>
      </c>
      <c r="G84" s="86">
        <f>SUMIFS('ABP Under Contract'!$C30:$Z30,'ABP Under Contract'!$C$6:$Z$6,RECs!$B84,'ABP Under Contract'!$C$7:$Z$7,RECs!G$4,'ABP Under Contract'!$C$8:$Z$8,RECs!G$7)</f>
        <v>1164551</v>
      </c>
      <c r="H84" s="86">
        <f>SUMIFS('ABP Under Contract'!$C30:$Z30,'ABP Under Contract'!$C$6:$Z$6,RECs!$B84,'ABP Under Contract'!$C$7:$Z$7,RECs!H$4,'ABP Under Contract'!$C$8:$Z$8,RECs!H$7)</f>
        <v>32680</v>
      </c>
      <c r="I84" s="86">
        <f>SUMIFS('ABP Under Contract'!$C30:$Z30,'ABP Under Contract'!$C$6:$Z$6,RECs!$B84,'ABP Under Contract'!$C$7:$Z$7,RECs!I$4,'ABP Under Contract'!$C$8:$Z$8,RECs!I$7)</f>
        <v>0</v>
      </c>
      <c r="J84" s="86">
        <f>SUMIFS('ABP Under Contract'!$C30:$Z30,'ABP Under Contract'!$C$6:$Z$6,RECs!$B84,'ABP Under Contract'!$C$7:$Z$7,RECs!J$4,'ABP Under Contract'!$C$8:$Z$8,RECs!J$7)</f>
        <v>731302</v>
      </c>
      <c r="K84" s="302">
        <f>K28*_xlfn.IFNA(INDEX('General Inputs'!$E$9:$AF$11,MATCH(RECs!$B84,'General Inputs'!$B$9:$B$11,0),MATCH(RECs!$D84,'General Inputs'!$E$8:$AB$8,0)),SUMIFS('General Inputs'!$D$9:$D$11,'General Inputs'!$B$9:$B$11,RECs!$B84))</f>
        <v>6871660.6438141111</v>
      </c>
      <c r="L84" s="302">
        <f>L28*_xlfn.IFNA(INDEX('General Inputs'!$E$9:$AF$11,MATCH(RECs!$B84,'General Inputs'!$B$9:$B$11,0),MATCH(RECs!$D84,'General Inputs'!$E$8:$AB$8,0)),SUMIFS('General Inputs'!$D$9:$D$11,'General Inputs'!$B$9:$B$11,RECs!$B84))</f>
        <v>4230013.9678165652</v>
      </c>
      <c r="M84" s="302">
        <f>M28*_xlfn.IFNA(INDEX('General Inputs'!$E$9:$AF$11,MATCH(RECs!$B84,'General Inputs'!$B$9:$B$11,0),MATCH(RECs!$D84,'General Inputs'!$E$8:$AB$8,0)),SUMIFS('General Inputs'!$D$9:$D$11,'General Inputs'!$B$9:$B$11,RECs!$B84))</f>
        <v>276783.47309375909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02">
        <f>S28*_xlfn.IFNA(INDEX('General Inputs'!$E$9:$AF$11,MATCH(RECs!$B84,'General Inputs'!$B$9:$B$11,0),MATCH(RECs!$D84,'General Inputs'!$E$8:$AB$8,0)),SUMIFS('General Inputs'!$D$9:$D$11,'General Inputs'!$B$9:$B$11,RECs!$B84))</f>
        <v>124767.25524622963</v>
      </c>
      <c r="T84" s="114">
        <f>T28*SUMIFS('General Inputs'!$D$21:$D$23,'General Inputs'!$B$21:$B$23,RECs!$B84)</f>
        <v>269304.5796</v>
      </c>
      <c r="U84" s="86">
        <f>_xlfn.IFNA(SUMIFS(INDEX('ABP RECs'!$I$6:$AD$274,,MATCH(RECs!$D84,'ABP RECs'!$I$5:$AD$5)),'ABP RECs'!$E$6:$E$274,RECs!U$7,'ABP RECs'!$F$6:$F$274,RECs!$C84),0)</f>
        <v>2076893.7151390053</v>
      </c>
      <c r="V84" s="86">
        <f>_xlfn.IFNA(SUMIFS(INDEX('ABP RECs'!$I$6:$AD$274,,MATCH(RECs!$D84,'ABP RECs'!$I$5:$AD$5)),'ABP RECs'!$E$6:$E$274,RECs!V$7,'ABP RECs'!$F$6:$F$274,RECs!$C84),0)</f>
        <v>2443083.1388825309</v>
      </c>
      <c r="W84" s="86">
        <f>_xlfn.IFNA(SUMIFS(INDEX('ABP RECs'!$I$6:$AD$274,,MATCH(RECs!$D84,'ABP RECs'!$I$5:$AD$5)),'ABP RECs'!$E$6:$E$274,RECs!W$7,'ABP RECs'!$F$6:$F$274,RECs!$C84),0)</f>
        <v>4898720.721291896</v>
      </c>
      <c r="X84" s="86">
        <f>_xlfn.IFNA(SUMIFS(INDEX('ABP RECs'!$I$6:$AD$274,,MATCH(RECs!$D84,'ABP RECs'!$I$5:$AD$5)),'ABP RECs'!$E$6:$E$274,RECs!X$7,'ABP RECs'!$F$6:$F$274,RECs!$C84),0)</f>
        <v>881466.422734953</v>
      </c>
      <c r="Y84" s="86">
        <f>_xlfn.IFNA(SUMIFS(INDEX('ABP RECs'!$I$6:$AD$274,,MATCH(RECs!$D84,'ABP RECs'!$I$5:$AD$5)),'ABP RECs'!$E$6:$E$274,RECs!Y$7,'ABP RECs'!$F$6:$F$274,RECs!$C84),0)</f>
        <v>1858134.019646252</v>
      </c>
      <c r="Z84" s="86">
        <f>_xlfn.IFNA(SUMIFS(INDEX('ABP RECs'!$I$6:$AD$274,,MATCH(RECs!$D84,'ABP RECs'!$I$5:$AD$5)),'ABP RECs'!$E$6:$E$274,RECs!Z$7,'ABP RECs'!$F$6:$F$274,RECs!$C84),0)</f>
        <v>3537689.9045594912</v>
      </c>
      <c r="AA84" s="302">
        <f>AA28*_xlfn.IFNA(INDEX('General Inputs'!$E$9:$AF$11,MATCH(RECs!$B84,'General Inputs'!$B$9:$B$11,0),MATCH(RECs!$D84,'General Inputs'!$E$8:$AB$8,0)),SUMIFS('General Inputs'!$D$9:$D$11,'General Inputs'!$B$9:$B$11,RECs!$B84))</f>
        <v>570310.71133759606</v>
      </c>
      <c r="AB84" s="302">
        <f>AB28*_xlfn.IFNA(INDEX('General Inputs'!$E$9:$AF$11,MATCH(RECs!$B84,'General Inputs'!$B$9:$B$11,0),MATCH(RECs!$D84,'General Inputs'!$E$8:$AB$8,0)),SUMIFS('General Inputs'!$D$9:$D$11,'General Inputs'!$B$9:$B$11,RECs!$B84))</f>
        <v>39940348.460389137</v>
      </c>
      <c r="AC84" s="302">
        <f>AC28*_xlfn.IFNA(INDEX('General Inputs'!$E$9:$AF$11,MATCH(RECs!$B84,'General Inputs'!$B$9:$B$11,0),MATCH(RECs!$D84,'General Inputs'!$E$8:$AB$8,0)),SUMIFS('General Inputs'!$D$9:$D$11,'General Inputs'!$B$9:$B$11,RECs!$B84))</f>
        <v>16997356.045696177</v>
      </c>
      <c r="AD84" s="302">
        <f>AD28*_xlfn.IFNA(INDEX('General Inputs'!$E$9:$AF$11,MATCH(RECs!$B84,'General Inputs'!$B$9:$B$11,0),MATCH(RECs!$D84,'General Inputs'!$E$8:$AB$8,0)),SUMIFS('General Inputs'!$D$9:$D$11,'General Inputs'!$B$9:$B$11,RECs!$B84))</f>
        <v>1145483.8373262899</v>
      </c>
    </row>
    <row r="85" spans="2:30" ht="12" x14ac:dyDescent="0.25">
      <c r="B85" s="19" t="s">
        <v>45</v>
      </c>
      <c r="C85" s="60" t="s">
        <v>259</v>
      </c>
      <c r="D85" s="19" t="s">
        <v>39</v>
      </c>
      <c r="E85" s="86">
        <f>SUMIFS('ABP Under Contract'!$C31:$Z31,'ABP Under Contract'!$C$6:$Z$6,RECs!$B85,'ABP Under Contract'!$C$7:$Z$7,RECs!E$4,'ABP Under Contract'!$C$8:$Z$8,RECs!E$7)</f>
        <v>0</v>
      </c>
      <c r="F85" s="86">
        <f>SUMIFS('ABP Under Contract'!$C31:$Z31,'ABP Under Contract'!$C$6:$Z$6,RECs!$B85,'ABP Under Contract'!$C$7:$Z$7,RECs!F$4,'ABP Under Contract'!$C$8:$Z$8,RECs!F$7)</f>
        <v>0</v>
      </c>
      <c r="G85" s="86">
        <f>SUMIFS('ABP Under Contract'!$C31:$Z31,'ABP Under Contract'!$C$6:$Z$6,RECs!$B85,'ABP Under Contract'!$C$7:$Z$7,RECs!G$4,'ABP Under Contract'!$C$8:$Z$8,RECs!G$7)</f>
        <v>1148221</v>
      </c>
      <c r="H85" s="86">
        <f>SUMIFS('ABP Under Contract'!$C31:$Z31,'ABP Under Contract'!$C$6:$Z$6,RECs!$B85,'ABP Under Contract'!$C$7:$Z$7,RECs!H$4,'ABP Under Contract'!$C$8:$Z$8,RECs!H$7)</f>
        <v>32513</v>
      </c>
      <c r="I85" s="86">
        <f>SUMIFS('ABP Under Contract'!$C31:$Z31,'ABP Under Contract'!$C$6:$Z$6,RECs!$B85,'ABP Under Contract'!$C$7:$Z$7,RECs!I$4,'ABP Under Contract'!$C$8:$Z$8,RECs!I$7)</f>
        <v>0</v>
      </c>
      <c r="J85" s="86">
        <f>SUMIFS('ABP Under Contract'!$C31:$Z31,'ABP Under Contract'!$C$6:$Z$6,RECs!$B85,'ABP Under Contract'!$C$7:$Z$7,RECs!J$4,'ABP Under Contract'!$C$8:$Z$8,RECs!J$7)</f>
        <v>727611</v>
      </c>
      <c r="K85" s="302">
        <f>K29*_xlfn.IFNA(INDEX('General Inputs'!$E$9:$AF$11,MATCH(RECs!$B85,'General Inputs'!$B$9:$B$11,0),MATCH(RECs!$D85,'General Inputs'!$E$8:$AB$8,0)),SUMIFS('General Inputs'!$D$9:$D$11,'General Inputs'!$B$9:$B$11,RECs!$B85))</f>
        <v>6878199.0388852637</v>
      </c>
      <c r="L85" s="302">
        <f>L29*_xlfn.IFNA(INDEX('General Inputs'!$E$9:$AF$11,MATCH(RECs!$B85,'General Inputs'!$B$9:$B$11,0),MATCH(RECs!$D85,'General Inputs'!$E$8:$AB$8,0)),SUMIFS('General Inputs'!$D$9:$D$11,'General Inputs'!$B$9:$B$11,RECs!$B85))</f>
        <v>4212868.6380821122</v>
      </c>
      <c r="M85" s="302">
        <f>M29*_xlfn.IFNA(INDEX('General Inputs'!$E$9:$AF$11,MATCH(RECs!$B85,'General Inputs'!$B$9:$B$11,0),MATCH(RECs!$D85,'General Inputs'!$E$8:$AB$8,0)),SUMIFS('General Inputs'!$D$9:$D$11,'General Inputs'!$B$9:$B$11,RECs!$B85))</f>
        <v>275661.59880508168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02">
        <f>S29*_xlfn.IFNA(INDEX('General Inputs'!$E$9:$AF$11,MATCH(RECs!$B85,'General Inputs'!$B$9:$B$11,0),MATCH(RECs!$D85,'General Inputs'!$E$8:$AB$8,0)),SUMIFS('General Inputs'!$D$9:$D$11,'General Inputs'!$B$9:$B$11,RECs!$B85))</f>
        <v>124261.54161324049</v>
      </c>
      <c r="T85" s="114">
        <f>T29*SUMIFS('General Inputs'!$D$21:$D$23,'General Inputs'!$B$21:$B$23,RECs!$B85)</f>
        <v>269304.5796</v>
      </c>
      <c r="U85" s="86">
        <f>_xlfn.IFNA(SUMIFS(INDEX('ABP RECs'!$I$6:$AD$274,,MATCH(RECs!$D85,'ABP RECs'!$I$5:$AD$5)),'ABP RECs'!$E$6:$E$274,RECs!U$7,'ABP RECs'!$F$6:$F$274,RECs!$C85),0)</f>
        <v>2002238.905873969</v>
      </c>
      <c r="V85" s="86">
        <f>_xlfn.IFNA(SUMIFS(INDEX('ABP RECs'!$I$6:$AD$274,,MATCH(RECs!$D85,'ABP RECs'!$I$5:$AD$5)),'ABP RECs'!$E$6:$E$274,RECs!V$7,'ABP RECs'!$F$6:$F$274,RECs!$C85),0)</f>
        <v>2360603.0016048001</v>
      </c>
      <c r="W85" s="86">
        <f>_xlfn.IFNA(SUMIFS(INDEX('ABP RECs'!$I$6:$AD$274,,MATCH(RECs!$D85,'ABP RECs'!$I$5:$AD$5)),'ABP RECs'!$E$6:$E$274,RECs!W$7,'ABP RECs'!$F$6:$F$274,RECs!$C85),0)</f>
        <v>5160535.220066647</v>
      </c>
      <c r="X85" s="86">
        <f>_xlfn.IFNA(SUMIFS(INDEX('ABP RECs'!$I$6:$AD$274,,MATCH(RECs!$D85,'ABP RECs'!$I$5:$AD$5)),'ABP RECs'!$E$6:$E$274,RECs!X$7,'ABP RECs'!$F$6:$F$274,RECs!$C85),0)</f>
        <v>921928.30553029967</v>
      </c>
      <c r="Y85" s="86">
        <f>_xlfn.IFNA(SUMIFS(INDEX('ABP RECs'!$I$6:$AD$274,,MATCH(RECs!$D85,'ABP RECs'!$I$5:$AD$5)),'ABP RECs'!$E$6:$E$274,RECs!Y$7,'ABP RECs'!$F$6:$F$274,RECs!$C85),0)</f>
        <v>1804423.2760613514</v>
      </c>
      <c r="Z85" s="86">
        <f>_xlfn.IFNA(SUMIFS(INDEX('ABP RECs'!$I$6:$AD$274,,MATCH(RECs!$D85,'ABP RECs'!$I$5:$AD$5)),'ABP RECs'!$E$6:$E$274,RECs!Z$7,'ABP RECs'!$F$6:$F$274,RECs!$C85),0)</f>
        <v>3471008.585300047</v>
      </c>
      <c r="AA85" s="302">
        <f>AA29*_xlfn.IFNA(INDEX('General Inputs'!$E$9:$AF$11,MATCH(RECs!$B85,'General Inputs'!$B$9:$B$11,0),MATCH(RECs!$D85,'General Inputs'!$E$8:$AB$8,0)),SUMIFS('General Inputs'!$D$9:$D$11,'General Inputs'!$B$9:$B$11,RECs!$B85))</f>
        <v>599424.6021864888</v>
      </c>
      <c r="AB85" s="302">
        <f>AB29*_xlfn.IFNA(INDEX('General Inputs'!$E$9:$AF$11,MATCH(RECs!$B85,'General Inputs'!$B$9:$B$11,0),MATCH(RECs!$D85,'General Inputs'!$E$8:$AB$8,0)),SUMIFS('General Inputs'!$D$9:$D$11,'General Inputs'!$B$9:$B$11,RECs!$B85))</f>
        <v>41603488.010291778</v>
      </c>
      <c r="AC85" s="302">
        <f>AC29*_xlfn.IFNA(INDEX('General Inputs'!$E$9:$AF$11,MATCH(RECs!$B85,'General Inputs'!$B$9:$B$11,0),MATCH(RECs!$D85,'General Inputs'!$E$8:$AB$8,0)),SUMIFS('General Inputs'!$D$9:$D$11,'General Inputs'!$B$9:$B$11,RECs!$B85))</f>
        <v>17741029.53455919</v>
      </c>
      <c r="AD85" s="302">
        <f>AD29*_xlfn.IFNA(INDEX('General Inputs'!$E$9:$AF$11,MATCH(RECs!$B85,'General Inputs'!$B$9:$B$11,0),MATCH(RECs!$D85,'General Inputs'!$E$8:$AB$8,0)),SUMIFS('General Inputs'!$D$9:$D$11,'General Inputs'!$B$9:$B$11,RECs!$B85))</f>
        <v>1222097.7105450383</v>
      </c>
    </row>
    <row r="86" spans="2:30" ht="12" x14ac:dyDescent="0.25">
      <c r="B86" s="19" t="s">
        <v>45</v>
      </c>
      <c r="C86" s="60" t="s">
        <v>259</v>
      </c>
      <c r="D86" s="19" t="s">
        <v>40</v>
      </c>
      <c r="E86" s="86">
        <f>SUMIFS('ABP Under Contract'!$C32:$Z32,'ABP Under Contract'!$C$6:$Z$6,RECs!$B86,'ABP Under Contract'!$C$7:$Z$7,RECs!E$4,'ABP Under Contract'!$C$8:$Z$8,RECs!E$7)</f>
        <v>0</v>
      </c>
      <c r="F86" s="86">
        <f>SUMIFS('ABP Under Contract'!$C32:$Z32,'ABP Under Contract'!$C$6:$Z$6,RECs!$B86,'ABP Under Contract'!$C$7:$Z$7,RECs!F$4,'ABP Under Contract'!$C$8:$Z$8,RECs!F$7)</f>
        <v>0</v>
      </c>
      <c r="G86" s="86">
        <f>SUMIFS('ABP Under Contract'!$C32:$Z32,'ABP Under Contract'!$C$6:$Z$6,RECs!$B86,'ABP Under Contract'!$C$7:$Z$7,RECs!G$4,'ABP Under Contract'!$C$8:$Z$8,RECs!G$7)</f>
        <v>635071</v>
      </c>
      <c r="H86" s="86">
        <f>SUMIFS('ABP Under Contract'!$C32:$Z32,'ABP Under Contract'!$C$6:$Z$6,RECs!$B86,'ABP Under Contract'!$C$7:$Z$7,RECs!H$4,'ABP Under Contract'!$C$8:$Z$8,RECs!H$7)</f>
        <v>14897</v>
      </c>
      <c r="I86" s="86">
        <f>SUMIFS('ABP Under Contract'!$C32:$Z32,'ABP Under Contract'!$C$6:$Z$6,RECs!$B86,'ABP Under Contract'!$C$7:$Z$7,RECs!I$4,'ABP Under Contract'!$C$8:$Z$8,RECs!I$7)</f>
        <v>0</v>
      </c>
      <c r="J86" s="86">
        <f>SUMIFS('ABP Under Contract'!$C32:$Z32,'ABP Under Contract'!$C$6:$Z$6,RECs!$B86,'ABP Under Contract'!$C$7:$Z$7,RECs!J$4,'ABP Under Contract'!$C$8:$Z$8,RECs!J$7)</f>
        <v>477685</v>
      </c>
      <c r="K86" s="302">
        <f>K30*_xlfn.IFNA(INDEX('General Inputs'!$E$9:$AF$11,MATCH(RECs!$B86,'General Inputs'!$B$9:$B$11,0),MATCH(RECs!$D86,'General Inputs'!$E$8:$AB$8,0)),SUMIFS('General Inputs'!$D$9:$D$11,'General Inputs'!$B$9:$B$11,RECs!$B86))</f>
        <v>6881722.1058591567</v>
      </c>
      <c r="L86" s="302">
        <f>L30*_xlfn.IFNA(INDEX('General Inputs'!$E$9:$AF$11,MATCH(RECs!$B86,'General Inputs'!$B$9:$B$11,0),MATCH(RECs!$D86,'General Inputs'!$E$8:$AB$8,0)),SUMIFS('General Inputs'!$D$9:$D$11,'General Inputs'!$B$9:$B$11,RECs!$B86))</f>
        <v>4193951.3696112414</v>
      </c>
      <c r="M86" s="302">
        <f>M30*_xlfn.IFNA(INDEX('General Inputs'!$E$9:$AF$11,MATCH(RECs!$B86,'General Inputs'!$B$9:$B$11,0),MATCH(RECs!$D86,'General Inputs'!$E$8:$AB$8,0)),SUMIFS('General Inputs'!$D$9:$D$11,'General Inputs'!$B$9:$B$11,RECs!$B86))</f>
        <v>274423.7808430958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02">
        <f>S30*_xlfn.IFNA(INDEX('General Inputs'!$E$9:$AF$11,MATCH(RECs!$B86,'General Inputs'!$B$9:$B$11,0),MATCH(RECs!$D86,'General Inputs'!$E$8:$AB$8,0)),SUMIFS('General Inputs'!$D$9:$D$11,'General Inputs'!$B$9:$B$11,RECs!$B86))</f>
        <v>123703.56339335181</v>
      </c>
      <c r="T86" s="114">
        <f>T30*SUMIFS('General Inputs'!$D$21:$D$23,'General Inputs'!$B$21:$B$23,RECs!$B86)</f>
        <v>269304.5796</v>
      </c>
      <c r="U86" s="86">
        <f>_xlfn.IFNA(SUMIFS(INDEX('ABP RECs'!$I$6:$AD$274,,MATCH(RECs!$D86,'ABP RECs'!$I$5:$AD$5)),'ABP RECs'!$E$6:$E$274,RECs!U$7,'ABP RECs'!$F$6:$F$274,RECs!$C86),0)</f>
        <v>1970123.9320357041</v>
      </c>
      <c r="V86" s="86">
        <f>_xlfn.IFNA(SUMIFS(INDEX('ABP RECs'!$I$6:$AD$274,,MATCH(RECs!$D86,'ABP RECs'!$I$5:$AD$5)),'ABP RECs'!$E$6:$E$274,RECs!V$7,'ABP RECs'!$F$6:$F$274,RECs!$C86),0)</f>
        <v>2325121.7315174709</v>
      </c>
      <c r="W86" s="86">
        <f>_xlfn.IFNA(SUMIFS(INDEX('ABP RECs'!$I$6:$AD$274,,MATCH(RECs!$D86,'ABP RECs'!$I$5:$AD$5)),'ABP RECs'!$E$6:$E$274,RECs!W$7,'ABP RECs'!$F$6:$F$274,RECs!$C86),0)</f>
        <v>5421040.6463475237</v>
      </c>
      <c r="X86" s="86">
        <f>_xlfn.IFNA(SUMIFS(INDEX('ABP RECs'!$I$6:$AD$274,,MATCH(RECs!$D86,'ABP RECs'!$I$5:$AD$5)),'ABP RECs'!$E$6:$E$274,RECs!X$7,'ABP RECs'!$F$6:$F$274,RECs!$C86),0)</f>
        <v>962187.87891166972</v>
      </c>
      <c r="Y86" s="86">
        <f>_xlfn.IFNA(SUMIFS(INDEX('ABP RECs'!$I$6:$AD$274,,MATCH(RECs!$D86,'ABP RECs'!$I$5:$AD$5)),'ABP RECs'!$E$6:$E$274,RECs!Y$7,'ABP RECs'!$F$6:$F$274,RECs!$C86),0)</f>
        <v>1777301.7187447373</v>
      </c>
      <c r="Z86" s="86">
        <f>_xlfn.IFNA(SUMIFS(INDEX('ABP RECs'!$I$6:$AD$274,,MATCH(RECs!$D86,'ABP RECs'!$I$5:$AD$5)),'ABP RECs'!$E$6:$E$274,RECs!Z$7,'ABP RECs'!$F$6:$F$274,RECs!$C86),0)</f>
        <v>3418837.2574627339</v>
      </c>
      <c r="AA86" s="302">
        <f>AA30*_xlfn.IFNA(INDEX('General Inputs'!$E$9:$AF$11,MATCH(RECs!$B86,'General Inputs'!$B$9:$B$11,0),MATCH(RECs!$D86,'General Inputs'!$E$8:$AB$8,0)),SUMIFS('General Inputs'!$D$9:$D$11,'General Inputs'!$B$9:$B$11,RECs!$B86))</f>
        <v>628317.50591419358</v>
      </c>
      <c r="AB86" s="302">
        <f>AB30*_xlfn.IFNA(INDEX('General Inputs'!$E$9:$AF$11,MATCH(RECs!$B86,'General Inputs'!$B$9:$B$11,0),MATCH(RECs!$D86,'General Inputs'!$E$8:$AB$8,0)),SUMIFS('General Inputs'!$D$9:$D$11,'General Inputs'!$B$9:$B$11,RECs!$B86))</f>
        <v>43250766.297816992</v>
      </c>
      <c r="AC86" s="302">
        <f>AC30*_xlfn.IFNA(INDEX('General Inputs'!$E$9:$AF$11,MATCH(RECs!$B86,'General Inputs'!$B$9:$B$11,0),MATCH(RECs!$D86,'General Inputs'!$E$8:$AB$8,0)),SUMIFS('General Inputs'!$D$9:$D$11,'General Inputs'!$B$9:$B$11,RECs!$B86))</f>
        <v>18474350.373457517</v>
      </c>
      <c r="AD86" s="302">
        <f>AD30*_xlfn.IFNA(INDEX('General Inputs'!$E$9:$AF$11,MATCH(RECs!$B86,'General Inputs'!$B$9:$B$11,0),MATCH(RECs!$D86,'General Inputs'!$E$8:$AB$8,0)),SUMIFS('General Inputs'!$D$9:$D$11,'General Inputs'!$B$9:$B$11,RECs!$B86))</f>
        <v>1297908.4929831906</v>
      </c>
    </row>
    <row r="87" spans="2:30" ht="12" x14ac:dyDescent="0.25">
      <c r="B87" s="19" t="s">
        <v>45</v>
      </c>
      <c r="C87" s="60" t="s">
        <v>259</v>
      </c>
      <c r="D87" s="19" t="s">
        <v>41</v>
      </c>
      <c r="E87" s="86">
        <f>SUMIFS('ABP Under Contract'!$C33:$Z33,'ABP Under Contract'!$C$6:$Z$6,RECs!$B87,'ABP Under Contract'!$C$7:$Z$7,RECs!E$4,'ABP Under Contract'!$C$8:$Z$8,RECs!E$7)</f>
        <v>0</v>
      </c>
      <c r="F87" s="86">
        <f>SUMIFS('ABP Under Contract'!$C33:$Z33,'ABP Under Contract'!$C$6:$Z$6,RECs!$B87,'ABP Under Contract'!$C$7:$Z$7,RECs!F$4,'ABP Under Contract'!$C$8:$Z$8,RECs!F$7)</f>
        <v>0</v>
      </c>
      <c r="G87" s="86">
        <f>SUMIFS('ABP Under Contract'!$C33:$Z33,'ABP Under Contract'!$C$6:$Z$6,RECs!$B87,'ABP Under Contract'!$C$7:$Z$7,RECs!G$4,'ABP Under Contract'!$C$8:$Z$8,RECs!G$7)</f>
        <v>344668</v>
      </c>
      <c r="H87" s="86">
        <f>SUMIFS('ABP Under Contract'!$C33:$Z33,'ABP Under Contract'!$C$6:$Z$6,RECs!$B87,'ABP Under Contract'!$C$7:$Z$7,RECs!H$4,'ABP Under Contract'!$C$8:$Z$8,RECs!H$7)</f>
        <v>2112</v>
      </c>
      <c r="I87" s="86">
        <f>SUMIFS('ABP Under Contract'!$C33:$Z33,'ABP Under Contract'!$C$6:$Z$6,RECs!$B87,'ABP Under Contract'!$C$7:$Z$7,RECs!I$4,'ABP Under Contract'!$C$8:$Z$8,RECs!I$7)</f>
        <v>0</v>
      </c>
      <c r="J87" s="86">
        <f>SUMIFS('ABP Under Contract'!$C33:$Z33,'ABP Under Contract'!$C$6:$Z$6,RECs!$B87,'ABP Under Contract'!$C$7:$Z$7,RECs!J$4,'ABP Under Contract'!$C$8:$Z$8,RECs!J$7)</f>
        <v>161212</v>
      </c>
      <c r="K87" s="302">
        <f>K31*_xlfn.IFNA(INDEX('General Inputs'!$E$9:$AF$11,MATCH(RECs!$B87,'General Inputs'!$B$9:$B$11,0),MATCH(RECs!$D87,'General Inputs'!$E$8:$AB$8,0)),SUMIFS('General Inputs'!$D$9:$D$11,'General Inputs'!$B$9:$B$11,RECs!$B87))</f>
        <v>6885270.9134454094</v>
      </c>
      <c r="L87" s="302">
        <f>L31*_xlfn.IFNA(INDEX('General Inputs'!$E$9:$AF$11,MATCH(RECs!$B87,'General Inputs'!$B$9:$B$11,0),MATCH(RECs!$D87,'General Inputs'!$E$8:$AB$8,0)),SUMIFS('General Inputs'!$D$9:$D$11,'General Inputs'!$B$9:$B$11,RECs!$B87))</f>
        <v>4175133.5608623479</v>
      </c>
      <c r="M87" s="302">
        <f>M31*_xlfn.IFNA(INDEX('General Inputs'!$E$9:$AF$11,MATCH(RECs!$B87,'General Inputs'!$B$9:$B$11,0),MATCH(RECs!$D87,'General Inputs'!$E$8:$AB$8,0)),SUMIFS('General Inputs'!$D$9:$D$11,'General Inputs'!$B$9:$B$11,RECs!$B87))</f>
        <v>273192.47085188521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02">
        <f>S31*_xlfn.IFNA(INDEX('General Inputs'!$E$9:$AF$11,MATCH(RECs!$B87,'General Inputs'!$B$9:$B$11,0),MATCH(RECs!$D87,'General Inputs'!$E$8:$AB$8,0)),SUMIFS('General Inputs'!$D$9:$D$11,'General Inputs'!$B$9:$B$11,RECs!$B87))</f>
        <v>123148.51880834307</v>
      </c>
      <c r="T87" s="114">
        <f>T31*SUMIFS('General Inputs'!$D$21:$D$23,'General Inputs'!$B$21:$B$23,RECs!$B87)</f>
        <v>269304.5796</v>
      </c>
      <c r="U87" s="86">
        <f>_xlfn.IFNA(SUMIFS(INDEX('ABP RECs'!$I$6:$AD$274,,MATCH(RECs!$D87,'ABP RECs'!$I$5:$AD$5)),'ABP RECs'!$E$6:$E$274,RECs!U$7,'ABP RECs'!$F$6:$F$274,RECs!$C87),0)</f>
        <v>1871304.9506050358</v>
      </c>
      <c r="V87" s="86">
        <f>_xlfn.IFNA(SUMIFS(INDEX('ABP RECs'!$I$6:$AD$274,,MATCH(RECs!$D87,'ABP RECs'!$I$5:$AD$5)),'ABP RECs'!$E$6:$E$274,RECs!V$7,'ABP RECs'!$F$6:$F$274,RECs!$C87),0)</f>
        <v>2141328.7466494017</v>
      </c>
      <c r="W87" s="86">
        <f>_xlfn.IFNA(SUMIFS(INDEX('ABP RECs'!$I$6:$AD$274,,MATCH(RECs!$D87,'ABP RECs'!$I$5:$AD$5)),'ABP RECs'!$E$6:$E$274,RECs!W$7,'ABP RECs'!$F$6:$F$274,RECs!$C87),0)</f>
        <v>5393935.4431157857</v>
      </c>
      <c r="X87" s="86">
        <f>_xlfn.IFNA(SUMIFS(INDEX('ABP RECs'!$I$6:$AD$274,,MATCH(RECs!$D87,'ABP RECs'!$I$5:$AD$5)),'ABP RECs'!$E$6:$E$274,RECs!X$7,'ABP RECs'!$F$6:$F$274,RECs!$C87),0)</f>
        <v>957376.9395171114</v>
      </c>
      <c r="Y87" s="86">
        <f>_xlfn.IFNA(SUMIFS(INDEX('ABP RECs'!$I$6:$AD$274,,MATCH(RECs!$D87,'ABP RECs'!$I$5:$AD$5)),'ABP RECs'!$E$6:$E$274,RECs!Y$7,'ABP RECs'!$F$6:$F$274,RECs!$C87),0)</f>
        <v>1636812.0473992047</v>
      </c>
      <c r="Z87" s="86">
        <f>_xlfn.IFNA(SUMIFS(INDEX('ABP RECs'!$I$6:$AD$274,,MATCH(RECs!$D87,'ABP RECs'!$I$5:$AD$5)),'ABP RECs'!$E$6:$E$274,RECs!Z$7,'ABP RECs'!$F$6:$F$274,RECs!$C87),0)</f>
        <v>3148589.7707140953</v>
      </c>
      <c r="AA87" s="302">
        <f>AA31*_xlfn.IFNA(INDEX('General Inputs'!$E$9:$AF$11,MATCH(RECs!$B87,'General Inputs'!$B$9:$B$11,0),MATCH(RECs!$D87,'General Inputs'!$E$8:$AB$8,0)),SUMIFS('General Inputs'!$D$9:$D$11,'General Inputs'!$B$9:$B$11,RECs!$B87))</f>
        <v>628641.52044097392</v>
      </c>
      <c r="AB87" s="302">
        <f>AB31*_xlfn.IFNA(INDEX('General Inputs'!$E$9:$AF$11,MATCH(RECs!$B87,'General Inputs'!$B$9:$B$11,0),MATCH(RECs!$D87,'General Inputs'!$E$8:$AB$8,0)),SUMIFS('General Inputs'!$D$9:$D$11,'General Inputs'!$B$9:$B$11,RECs!$B87))</f>
        <v>43273070.111482799</v>
      </c>
      <c r="AC87" s="302">
        <f>AC31*_xlfn.IFNA(INDEX('General Inputs'!$E$9:$AF$11,MATCH(RECs!$B87,'General Inputs'!$B$9:$B$11,0),MATCH(RECs!$D87,'General Inputs'!$E$8:$AB$8,0)),SUMIFS('General Inputs'!$D$9:$D$11,'General Inputs'!$B$9:$B$11,RECs!$B87))</f>
        <v>18391457.950191297</v>
      </c>
      <c r="AD87" s="302">
        <f>AD31*_xlfn.IFNA(INDEX('General Inputs'!$E$9:$AF$11,MATCH(RECs!$B87,'General Inputs'!$B$9:$B$11,0),MATCH(RECs!$D87,'General Inputs'!$E$8:$AB$8,0)),SUMIFS('General Inputs'!$D$9:$D$11,'General Inputs'!$B$9:$B$11,RECs!$B87))</f>
        <v>1292084.9171612354</v>
      </c>
    </row>
    <row r="88" spans="2:30" ht="12" x14ac:dyDescent="0.25">
      <c r="B88" s="19" t="s">
        <v>45</v>
      </c>
      <c r="C88" s="60" t="s">
        <v>259</v>
      </c>
      <c r="D88" s="19" t="s">
        <v>42</v>
      </c>
      <c r="E88" s="86">
        <f>SUMIFS('ABP Under Contract'!$C34:$Z34,'ABP Under Contract'!$C$6:$Z$6,RECs!$B88,'ABP Under Contract'!$C$7:$Z$7,RECs!E$4,'ABP Under Contract'!$C$8:$Z$8,RECs!E$7)</f>
        <v>0</v>
      </c>
      <c r="F88" s="86">
        <f>SUMIFS('ABP Under Contract'!$C34:$Z34,'ABP Under Contract'!$C$6:$Z$6,RECs!$B88,'ABP Under Contract'!$C$7:$Z$7,RECs!F$4,'ABP Under Contract'!$C$8:$Z$8,RECs!F$7)</f>
        <v>0</v>
      </c>
      <c r="G88" s="86">
        <f>SUMIFS('ABP Under Contract'!$C34:$Z34,'ABP Under Contract'!$C$6:$Z$6,RECs!$B88,'ABP Under Contract'!$C$7:$Z$7,RECs!G$4,'ABP Under Contract'!$C$8:$Z$8,RECs!G$7)</f>
        <v>59287</v>
      </c>
      <c r="H88" s="86">
        <f>SUMIFS('ABP Under Contract'!$C34:$Z34,'ABP Under Contract'!$C$6:$Z$6,RECs!$B88,'ABP Under Contract'!$C$7:$Z$7,RECs!H$4,'ABP Under Contract'!$C$8:$Z$8,RECs!H$7)</f>
        <v>0</v>
      </c>
      <c r="I88" s="86">
        <f>SUMIFS('ABP Under Contract'!$C34:$Z34,'ABP Under Contract'!$C$6:$Z$6,RECs!$B88,'ABP Under Contract'!$C$7:$Z$7,RECs!I$4,'ABP Under Contract'!$C$8:$Z$8,RECs!I$7)</f>
        <v>0</v>
      </c>
      <c r="J88" s="86">
        <f>SUMIFS('ABP Under Contract'!$C34:$Z34,'ABP Under Contract'!$C$6:$Z$6,RECs!$B88,'ABP Under Contract'!$C$7:$Z$7,RECs!J$4,'ABP Under Contract'!$C$8:$Z$8,RECs!J$7)</f>
        <v>9928</v>
      </c>
      <c r="K88" s="302">
        <f>K32*_xlfn.IFNA(INDEX('General Inputs'!$E$9:$AF$11,MATCH(RECs!$B88,'General Inputs'!$B$9:$B$11,0),MATCH(RECs!$D88,'General Inputs'!$E$8:$AB$8,0)),SUMIFS('General Inputs'!$D$9:$D$11,'General Inputs'!$B$9:$B$11,RECs!$B88))</f>
        <v>6888845.3413041867</v>
      </c>
      <c r="L88" s="302">
        <f>L32*_xlfn.IFNA(INDEX('General Inputs'!$E$9:$AF$11,MATCH(RECs!$B88,'General Inputs'!$B$9:$B$11,0),MATCH(RECs!$D88,'General Inputs'!$E$8:$AB$8,0)),SUMIFS('General Inputs'!$D$9:$D$11,'General Inputs'!$B$9:$B$11,RECs!$B88))</f>
        <v>4156414.539518598</v>
      </c>
      <c r="M88" s="302">
        <f>M32*_xlfn.IFNA(INDEX('General Inputs'!$E$9:$AF$11,MATCH(RECs!$B88,'General Inputs'!$B$9:$B$11,0),MATCH(RECs!$D88,'General Inputs'!$E$8:$AB$8,0)),SUMIFS('General Inputs'!$D$9:$D$11,'General Inputs'!$B$9:$B$11,RECs!$B88))</f>
        <v>271967.62483958853</v>
      </c>
      <c r="N88" s="37">
        <v>0</v>
      </c>
      <c r="O88" s="37">
        <v>0</v>
      </c>
      <c r="P88" s="37">
        <v>0</v>
      </c>
      <c r="Q88" s="37">
        <v>0</v>
      </c>
      <c r="R88" s="37">
        <v>0</v>
      </c>
      <c r="S88" s="302">
        <f>S32*_xlfn.IFNA(INDEX('General Inputs'!$E$9:$AF$11,MATCH(RECs!$B88,'General Inputs'!$B$9:$B$11,0),MATCH(RECs!$D88,'General Inputs'!$E$8:$AB$8,0)),SUMIFS('General Inputs'!$D$9:$D$11,'General Inputs'!$B$9:$B$11,RECs!$B88))</f>
        <v>122596.38802775351</v>
      </c>
      <c r="T88" s="114">
        <f>T32*SUMIFS('General Inputs'!$D$21:$D$23,'General Inputs'!$B$21:$B$23,RECs!$B88)</f>
        <v>269304.5796</v>
      </c>
      <c r="U88" s="86">
        <f>_xlfn.IFNA(SUMIFS(INDEX('ABP RECs'!$I$6:$AD$274,,MATCH(RECs!$D88,'ABP RECs'!$I$5:$AD$5)),'ABP RECs'!$E$6:$E$274,RECs!U$7,'ABP RECs'!$F$6:$F$274,RECs!$C88),0)</f>
        <v>1741479.1523227957</v>
      </c>
      <c r="V88" s="86">
        <f>_xlfn.IFNA(SUMIFS(INDEX('ABP RECs'!$I$6:$AD$274,,MATCH(RECs!$D88,'ABP RECs'!$I$5:$AD$5)),'ABP RECs'!$E$6:$E$274,RECs!V$7,'ABP RECs'!$F$6:$F$274,RECs!$C88),0)</f>
        <v>1924021.2514635762</v>
      </c>
      <c r="W88" s="86">
        <f>_xlfn.IFNA(SUMIFS(INDEX('ABP RECs'!$I$6:$AD$274,,MATCH(RECs!$D88,'ABP RECs'!$I$5:$AD$5)),'ABP RECs'!$E$6:$E$274,RECs!W$7,'ABP RECs'!$F$6:$F$274,RECs!$C88),0)</f>
        <v>5366965.7659002077</v>
      </c>
      <c r="X88" s="86">
        <f>_xlfn.IFNA(SUMIFS(INDEX('ABP RECs'!$I$6:$AD$274,,MATCH(RECs!$D88,'ABP RECs'!$I$5:$AD$5)),'ABP RECs'!$E$6:$E$274,RECs!X$7,'ABP RECs'!$F$6:$F$274,RECs!$C88),0)</f>
        <v>952590.0548195258</v>
      </c>
      <c r="Y88" s="86">
        <f>_xlfn.IFNA(SUMIFS(INDEX('ABP RECs'!$I$6:$AD$274,,MATCH(RECs!$D88,'ABP RECs'!$I$5:$AD$5)),'ABP RECs'!$E$6:$E$274,RECs!Y$7,'ABP RECs'!$F$6:$F$274,RECs!$C88),0)</f>
        <v>1470704.1918600383</v>
      </c>
      <c r="Z88" s="86">
        <f>_xlfn.IFNA(SUMIFS(INDEX('ABP RECs'!$I$6:$AD$274,,MATCH(RECs!$D88,'ABP RECs'!$I$5:$AD$5)),'ABP RECs'!$E$6:$E$274,RECs!Z$7,'ABP RECs'!$F$6:$F$274,RECs!$C88),0)</f>
        <v>2829062.8613069346</v>
      </c>
      <c r="AA88" s="302">
        <f>AA32*_xlfn.IFNA(INDEX('General Inputs'!$E$9:$AF$11,MATCH(RECs!$B88,'General Inputs'!$B$9:$B$11,0),MATCH(RECs!$D88,'General Inputs'!$E$8:$AB$8,0)),SUMIFS('General Inputs'!$D$9:$D$11,'General Inputs'!$B$9:$B$11,RECs!$B88))</f>
        <v>628967.87415923655</v>
      </c>
      <c r="AB88" s="302">
        <f>AB32*_xlfn.IFNA(INDEX('General Inputs'!$E$9:$AF$11,MATCH(RECs!$B88,'General Inputs'!$B$9:$B$11,0),MATCH(RECs!$D88,'General Inputs'!$E$8:$AB$8,0)),SUMIFS('General Inputs'!$D$9:$D$11,'General Inputs'!$B$9:$B$11,RECs!$B88))</f>
        <v>43295534.945370346</v>
      </c>
      <c r="AC88" s="302">
        <f>AC32*_xlfn.IFNA(INDEX('General Inputs'!$E$9:$AF$11,MATCH(RECs!$B88,'General Inputs'!$B$9:$B$11,0),MATCH(RECs!$D88,'General Inputs'!$E$8:$AB$8,0)),SUMIFS('General Inputs'!$D$9:$D$11,'General Inputs'!$B$9:$B$11,RECs!$B88))</f>
        <v>18309000.685317304</v>
      </c>
      <c r="AD88" s="302">
        <f>AD32*_xlfn.IFNA(INDEX('General Inputs'!$E$9:$AF$11,MATCH(RECs!$B88,'General Inputs'!$B$9:$B$11,0),MATCH(RECs!$D88,'General Inputs'!$E$8:$AB$8,0)),SUMIFS('General Inputs'!$D$9:$D$11,'General Inputs'!$B$9:$B$11,RECs!$B88))</f>
        <v>1286291.9132274208</v>
      </c>
    </row>
    <row r="89" spans="2:30" ht="12" x14ac:dyDescent="0.25">
      <c r="B89" s="19" t="s">
        <v>45</v>
      </c>
      <c r="C89" s="60" t="s">
        <v>259</v>
      </c>
      <c r="D89" s="19" t="s">
        <v>43</v>
      </c>
      <c r="E89" s="86">
        <f>SUMIFS('ABP Under Contract'!$C35:$Z35,'ABP Under Contract'!$C$6:$Z$6,RECs!$B89,'ABP Under Contract'!$C$7:$Z$7,RECs!E$4,'ABP Under Contract'!$C$8:$Z$8,RECs!E$7)</f>
        <v>0</v>
      </c>
      <c r="F89" s="86">
        <f>SUMIFS('ABP Under Contract'!$C35:$Z35,'ABP Under Contract'!$C$6:$Z$6,RECs!$B89,'ABP Under Contract'!$C$7:$Z$7,RECs!F$4,'ABP Under Contract'!$C$8:$Z$8,RECs!F$7)</f>
        <v>0</v>
      </c>
      <c r="G89" s="86">
        <f>SUMIFS('ABP Under Contract'!$C35:$Z35,'ABP Under Contract'!$C$6:$Z$6,RECs!$B89,'ABP Under Contract'!$C$7:$Z$7,RECs!G$4,'ABP Under Contract'!$C$8:$Z$8,RECs!G$7)</f>
        <v>0</v>
      </c>
      <c r="H89" s="86">
        <f>SUMIFS('ABP Under Contract'!$C35:$Z35,'ABP Under Contract'!$C$6:$Z$6,RECs!$B89,'ABP Under Contract'!$C$7:$Z$7,RECs!H$4,'ABP Under Contract'!$C$8:$Z$8,RECs!H$7)</f>
        <v>0</v>
      </c>
      <c r="I89" s="86">
        <f>SUMIFS('ABP Under Contract'!$C35:$Z35,'ABP Under Contract'!$C$6:$Z$6,RECs!$B89,'ABP Under Contract'!$C$7:$Z$7,RECs!I$4,'ABP Under Contract'!$C$8:$Z$8,RECs!I$7)</f>
        <v>0</v>
      </c>
      <c r="J89" s="86">
        <f>SUMIFS('ABP Under Contract'!$C35:$Z35,'ABP Under Contract'!$C$6:$Z$6,RECs!$B89,'ABP Under Contract'!$C$7:$Z$7,RECs!J$4,'ABP Under Contract'!$C$8:$Z$8,RECs!J$7)</f>
        <v>0</v>
      </c>
      <c r="K89" s="302">
        <f>K33*_xlfn.IFNA(INDEX('General Inputs'!$E$9:$AF$11,MATCH(RECs!$B89,'General Inputs'!$B$9:$B$11,0),MATCH(RECs!$D89,'General Inputs'!$E$8:$AB$8,0)),SUMIFS('General Inputs'!$D$9:$D$11,'General Inputs'!$B$9:$B$11,RECs!$B89))</f>
        <v>6895238.2211506255</v>
      </c>
      <c r="L89" s="302">
        <f>L33*_xlfn.IFNA(INDEX('General Inputs'!$E$9:$AF$11,MATCH(RECs!$B89,'General Inputs'!$B$9:$B$11,0),MATCH(RECs!$D89,'General Inputs'!$E$8:$AB$8,0)),SUMIFS('General Inputs'!$D$9:$D$11,'General Inputs'!$B$9:$B$11,RECs!$B89))</f>
        <v>4139470.3525826288</v>
      </c>
      <c r="M89" s="302">
        <f>M33*_xlfn.IFNA(INDEX('General Inputs'!$E$9:$AF$11,MATCH(RECs!$B89,'General Inputs'!$B$9:$B$11,0),MATCH(RECs!$D89,'General Inputs'!$E$8:$AB$8,0)),SUMIFS('General Inputs'!$D$9:$D$11,'General Inputs'!$B$9:$B$11,RECs!$B89))</f>
        <v>270858.9119737281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02">
        <f>S33*_xlfn.IFNA(INDEX('General Inputs'!$E$9:$AF$11,MATCH(RECs!$B89,'General Inputs'!$B$9:$B$11,0),MATCH(RECs!$D89,'General Inputs'!$E$8:$AB$8,0)),SUMIFS('General Inputs'!$D$9:$D$11,'General Inputs'!$B$9:$B$11,RECs!$B89))</f>
        <v>122096.6072439394</v>
      </c>
      <c r="T89" s="114">
        <f>T33*SUMIFS('General Inputs'!$D$21:$D$23,'General Inputs'!$B$21:$B$23,RECs!$B89)</f>
        <v>269304.5796</v>
      </c>
      <c r="U89" s="86">
        <f>_xlfn.IFNA(SUMIFS(INDEX('ABP RECs'!$I$6:$AD$274,,MATCH(RECs!$D89,'ABP RECs'!$I$5:$AD$5)),'ABP RECs'!$E$6:$E$274,RECs!U$7,'ABP RECs'!$F$6:$F$274,RECs!$C89),0)</f>
        <v>1545772.2234826798</v>
      </c>
      <c r="V89" s="86">
        <f>_xlfn.IFNA(SUMIFS(INDEX('ABP RECs'!$I$6:$AD$274,,MATCH(RECs!$D89,'ABP RECs'!$I$5:$AD$5)),'ABP RECs'!$E$6:$E$274,RECs!V$7,'ABP RECs'!$F$6:$F$274,RECs!$C89),0)</f>
        <v>1707800.2937536801</v>
      </c>
      <c r="W89" s="86">
        <f>_xlfn.IFNA(SUMIFS(INDEX('ABP RECs'!$I$6:$AD$274,,MATCH(RECs!$D89,'ABP RECs'!$I$5:$AD$5)),'ABP RECs'!$E$6:$E$274,RECs!W$7,'ABP RECs'!$F$6:$F$274,RECs!$C89),0)</f>
        <v>5149327.6187925413</v>
      </c>
      <c r="X89" s="86">
        <f>_xlfn.IFNA(SUMIFS(INDEX('ABP RECs'!$I$6:$AD$274,,MATCH(RECs!$D89,'ABP RECs'!$I$5:$AD$5)),'ABP RECs'!$E$6:$E$274,RECs!X$7,'ABP RECs'!$F$6:$F$274,RECs!$C89),0)</f>
        <v>804537.21522408165</v>
      </c>
      <c r="Y89" s="86">
        <f>_xlfn.IFNA(SUMIFS(INDEX('ABP RECs'!$I$6:$AD$274,,MATCH(RECs!$D89,'ABP RECs'!$I$5:$AD$5)),'ABP RECs'!$E$6:$E$274,RECs!Y$7,'ABP RECs'!$F$6:$F$274,RECs!$C89),0)</f>
        <v>1305426.8755985675</v>
      </c>
      <c r="Z89" s="86">
        <f>_xlfn.IFNA(SUMIFS(INDEX('ABP RECs'!$I$6:$AD$274,,MATCH(RECs!$D89,'ABP RECs'!$I$5:$AD$5)),'ABP RECs'!$E$6:$E$274,RECs!Z$7,'ABP RECs'!$F$6:$F$274,RECs!$C89),0)</f>
        <v>2511133.5864468091</v>
      </c>
      <c r="AA89" s="302">
        <f>AA33*_xlfn.IFNA(INDEX('General Inputs'!$E$9:$AF$11,MATCH(RECs!$B89,'General Inputs'!$B$9:$B$11,0),MATCH(RECs!$D89,'General Inputs'!$E$8:$AB$8,0)),SUMIFS('General Inputs'!$D$9:$D$11,'General Inputs'!$B$9:$B$11,RECs!$B89))</f>
        <v>629551.55921058485</v>
      </c>
      <c r="AB89" s="302">
        <f>AB33*_xlfn.IFNA(INDEX('General Inputs'!$E$9:$AF$11,MATCH(RECs!$B89,'General Inputs'!$B$9:$B$11,0),MATCH(RECs!$D89,'General Inputs'!$E$8:$AB$8,0)),SUMIFS('General Inputs'!$D$9:$D$11,'General Inputs'!$B$9:$B$11,RECs!$B89))</f>
        <v>43335713.398954354</v>
      </c>
      <c r="AC89" s="302">
        <f>AC33*_xlfn.IFNA(INDEX('General Inputs'!$E$9:$AF$11,MATCH(RECs!$B89,'General Inputs'!$B$9:$B$11,0),MATCH(RECs!$D89,'General Inputs'!$E$8:$AB$8,0)),SUMIFS('General Inputs'!$D$9:$D$11,'General Inputs'!$B$9:$B$11,RECs!$B89))</f>
        <v>18234361.563720271</v>
      </c>
      <c r="AD89" s="302">
        <f>AD33*_xlfn.IFNA(INDEX('General Inputs'!$E$9:$AF$11,MATCH(RECs!$B89,'General Inputs'!$B$9:$B$11,0),MATCH(RECs!$D89,'General Inputs'!$E$8:$AB$8,0)),SUMIFS('General Inputs'!$D$9:$D$11,'General Inputs'!$B$9:$B$11,RECs!$B89))</f>
        <v>1281048.1699903768</v>
      </c>
    </row>
    <row r="90" spans="2:30" x14ac:dyDescent="0.25">
      <c r="C90" s="190"/>
    </row>
    <row r="91" spans="2:30" x14ac:dyDescent="0.25">
      <c r="C91" s="190"/>
    </row>
    <row r="92" spans="2:30" ht="12" x14ac:dyDescent="0.25">
      <c r="B92" s="19" t="s">
        <v>46</v>
      </c>
      <c r="C92" s="87" t="s">
        <v>257</v>
      </c>
      <c r="D92" s="19" t="s">
        <v>94</v>
      </c>
      <c r="E92" s="41">
        <f>SUMIFS('ABP Under Contract'!$C10:$Z10,'ABP Under Contract'!$C$6:$Z$6,RECs!$B92,'ABP Under Contract'!$C$7:$Z$7,RECs!E$4,'ABP Under Contract'!$C$8:$Z$8,RECs!E$7)</f>
        <v>0</v>
      </c>
      <c r="F92" s="41">
        <f>SUMIFS('ABP Under Contract'!$C10:$Z10,'ABP Under Contract'!$C$6:$Z$6,RECs!$B92,'ABP Under Contract'!$C$7:$Z$7,RECs!F$4,'ABP Under Contract'!$C$8:$Z$8,RECs!F$7)</f>
        <v>3940</v>
      </c>
      <c r="G92" s="41">
        <f>SUMIFS('ABP Under Contract'!$C10:$Z10,'ABP Under Contract'!$C$6:$Z$6,RECs!$B92,'ABP Under Contract'!$C$7:$Z$7,RECs!G$4,'ABP Under Contract'!$C$8:$Z$8,RECs!G$7)</f>
        <v>0</v>
      </c>
      <c r="H92" s="41">
        <f>SUMIFS('ABP Under Contract'!$C10:$Z10,'ABP Under Contract'!$C$6:$Z$6,RECs!$B92,'ABP Under Contract'!$C$7:$Z$7,RECs!H$4,'ABP Under Contract'!$C$8:$Z$8,RECs!H$7)</f>
        <v>0</v>
      </c>
      <c r="I92" s="41">
        <f>SUMIFS('ABP Under Contract'!$C10:$Z10,'ABP Under Contract'!$C$6:$Z$6,RECs!$B92,'ABP Under Contract'!$C$7:$Z$7,RECs!I$4,'ABP Under Contract'!$C$8:$Z$8,RECs!I$7)</f>
        <v>0</v>
      </c>
      <c r="J92" s="41">
        <f>SUMIFS('ABP Under Contract'!$C10:$Z10,'ABP Under Contract'!$C$6:$Z$6,RECs!$B92,'ABP Under Contract'!$C$7:$Z$7,RECs!J$4,'ABP Under Contract'!$C$8:$Z$8,RECs!J$7)</f>
        <v>0</v>
      </c>
      <c r="K92" s="70">
        <f>K8*_xlfn.IFNA(INDEX('General Inputs'!$E$9:$AF$11,MATCH(RECs!$B92,'General Inputs'!$B$9:$B$11,0),MATCH(RECs!$D92,'General Inputs'!$E$8:$AB$8,0)),SUMIFS('General Inputs'!$D$9:$D$11,'General Inputs'!$B$9:$B$11,RECs!$B92))</f>
        <v>0</v>
      </c>
      <c r="L92" s="70">
        <f>L8*_xlfn.IFNA(INDEX('General Inputs'!$E$9:$AF$11,MATCH(RECs!$B92,'General Inputs'!$B$9:$B$11,0),MATCH(RECs!$D92,'General Inputs'!$E$8:$AB$8,0)),SUMIFS('General Inputs'!$D$9:$D$11,'General Inputs'!$B$9:$B$11,RECs!$B92))</f>
        <v>0</v>
      </c>
      <c r="M92" s="70">
        <f>M8*_xlfn.IFNA(INDEX('General Inputs'!$E$9:$AF$11,MATCH(RECs!$B92,'General Inputs'!$B$9:$B$11,0),MATCH(RECs!$D92,'General Inputs'!$E$8:$AB$8,0)),SUMIFS('General Inputs'!$D$9:$D$11,'General Inputs'!$B$9:$B$11,RECs!$B92))</f>
        <v>0</v>
      </c>
      <c r="N92" s="37">
        <v>0</v>
      </c>
      <c r="O92" s="37">
        <v>0</v>
      </c>
      <c r="P92" s="37">
        <v>0</v>
      </c>
      <c r="Q92" s="37">
        <v>2409</v>
      </c>
      <c r="R92" s="37">
        <v>3030.2923000000001</v>
      </c>
      <c r="S92" s="70">
        <f>S8*_xlfn.IFNA(INDEX('General Inputs'!$E$9:$AF$11,MATCH(RECs!$B92,'General Inputs'!$B$9:$B$11,0),MATCH(RECs!$D92,'General Inputs'!$E$8:$AB$8,0)),SUMIFS('General Inputs'!$D$9:$D$11,'General Inputs'!$B$9:$B$11,RECs!$B92))</f>
        <v>85.181499075298916</v>
      </c>
      <c r="T92" s="114">
        <f>T8*SUMIFS('General Inputs'!$D$21:$D$23,'General Inputs'!$B$21:$B$23,RECs!$B92)</f>
        <v>0</v>
      </c>
      <c r="U92" s="41">
        <v>0</v>
      </c>
      <c r="V92" s="41">
        <v>0</v>
      </c>
      <c r="W92" s="41">
        <v>0</v>
      </c>
      <c r="X92" s="41">
        <v>0</v>
      </c>
      <c r="Y92" s="41">
        <v>0</v>
      </c>
      <c r="Z92" s="41">
        <v>0</v>
      </c>
      <c r="AA92" s="70">
        <f>AA8*_xlfn.IFNA(INDEX('General Inputs'!$E$9:$AF$11,MATCH(RECs!$B92,'General Inputs'!$B$9:$B$11,0),MATCH(RECs!$D92,'General Inputs'!$E$8:$AB$8,0)),SUMIFS('General Inputs'!$D$9:$D$11,'General Inputs'!$B$9:$B$11,RECs!$B92))</f>
        <v>0</v>
      </c>
      <c r="AB92" s="70">
        <f>AB8*_xlfn.IFNA(INDEX('General Inputs'!$E$9:$AF$11,MATCH(RECs!$B92,'General Inputs'!$B$9:$B$11,0),MATCH(RECs!$D92,'General Inputs'!$E$8:$AB$8,0)),SUMIFS('General Inputs'!$D$9:$D$11,'General Inputs'!$B$9:$B$11,RECs!$B92))</f>
        <v>0</v>
      </c>
      <c r="AC92" s="70">
        <f>AC8*_xlfn.IFNA(INDEX('General Inputs'!$E$9:$AF$11,MATCH(RECs!$B92,'General Inputs'!$B$9:$B$11,0),MATCH(RECs!$D92,'General Inputs'!$E$8:$AB$8,0)),SUMIFS('General Inputs'!$D$9:$D$11,'General Inputs'!$B$9:$B$11,RECs!$B92))</f>
        <v>0</v>
      </c>
      <c r="AD92" s="70">
        <f>AD8*_xlfn.IFNA(INDEX('General Inputs'!$E$9:$AF$11,MATCH(RECs!$B92,'General Inputs'!$B$9:$B$11,0),MATCH(RECs!$D92,'General Inputs'!$E$8:$AB$8,0)),SUMIFS('General Inputs'!$D$9:$D$11,'General Inputs'!$B$9:$B$11,RECs!$B92))</f>
        <v>0</v>
      </c>
    </row>
    <row r="93" spans="2:30" ht="12" x14ac:dyDescent="0.25">
      <c r="B93" s="19" t="s">
        <v>46</v>
      </c>
      <c r="C93" s="87" t="s">
        <v>257</v>
      </c>
      <c r="D93" s="19" t="s">
        <v>95</v>
      </c>
      <c r="E93" s="41">
        <f>SUMIFS('ABP Under Contract'!$C11:$Z11,'ABP Under Contract'!$C$6:$Z$6,RECs!$B93,'ABP Under Contract'!$C$7:$Z$7,RECs!E$4,'ABP Under Contract'!$C$8:$Z$8,RECs!E$7)</f>
        <v>0</v>
      </c>
      <c r="F93" s="41">
        <f>SUMIFS('ABP Under Contract'!$C11:$Z11,'ABP Under Contract'!$C$6:$Z$6,RECs!$B93,'ABP Under Contract'!$C$7:$Z$7,RECs!F$4,'ABP Under Contract'!$C$8:$Z$8,RECs!F$7)</f>
        <v>5956</v>
      </c>
      <c r="G93" s="41">
        <f>SUMIFS('ABP Under Contract'!$C11:$Z11,'ABP Under Contract'!$C$6:$Z$6,RECs!$B93,'ABP Under Contract'!$C$7:$Z$7,RECs!G$4,'ABP Under Contract'!$C$8:$Z$8,RECs!G$7)</f>
        <v>0</v>
      </c>
      <c r="H93" s="41">
        <f>SUMIFS('ABP Under Contract'!$C11:$Z11,'ABP Under Contract'!$C$6:$Z$6,RECs!$B93,'ABP Under Contract'!$C$7:$Z$7,RECs!H$4,'ABP Under Contract'!$C$8:$Z$8,RECs!H$7)</f>
        <v>0</v>
      </c>
      <c r="I93" s="41">
        <f>SUMIFS('ABP Under Contract'!$C11:$Z11,'ABP Under Contract'!$C$6:$Z$6,RECs!$B93,'ABP Under Contract'!$C$7:$Z$7,RECs!I$4,'ABP Under Contract'!$C$8:$Z$8,RECs!I$7)</f>
        <v>0</v>
      </c>
      <c r="J93" s="41">
        <f>SUMIFS('ABP Under Contract'!$C11:$Z11,'ABP Under Contract'!$C$6:$Z$6,RECs!$B93,'ABP Under Contract'!$C$7:$Z$7,RECs!J$4,'ABP Under Contract'!$C$8:$Z$8,RECs!J$7)</f>
        <v>0</v>
      </c>
      <c r="K93" s="70">
        <f>K9*_xlfn.IFNA(INDEX('General Inputs'!$E$9:$AF$11,MATCH(RECs!$B93,'General Inputs'!$B$9:$B$11,0),MATCH(RECs!$D93,'General Inputs'!$E$8:$AB$8,0)),SUMIFS('General Inputs'!$D$9:$D$11,'General Inputs'!$B$9:$B$11,RECs!$B93))</f>
        <v>0</v>
      </c>
      <c r="L93" s="70">
        <f>L9*_xlfn.IFNA(INDEX('General Inputs'!$E$9:$AF$11,MATCH(RECs!$B93,'General Inputs'!$B$9:$B$11,0),MATCH(RECs!$D93,'General Inputs'!$E$8:$AB$8,0)),SUMIFS('General Inputs'!$D$9:$D$11,'General Inputs'!$B$9:$B$11,RECs!$B93))</f>
        <v>0</v>
      </c>
      <c r="M93" s="70">
        <f>M9*_xlfn.IFNA(INDEX('General Inputs'!$E$9:$AF$11,MATCH(RECs!$B93,'General Inputs'!$B$9:$B$11,0),MATCH(RECs!$D93,'General Inputs'!$E$8:$AB$8,0)),SUMIFS('General Inputs'!$D$9:$D$11,'General Inputs'!$B$9:$B$11,RECs!$B93))</f>
        <v>0</v>
      </c>
      <c r="N93" s="37">
        <v>0</v>
      </c>
      <c r="O93" s="37">
        <v>0</v>
      </c>
      <c r="P93" s="37">
        <v>449</v>
      </c>
      <c r="Q93" s="37">
        <v>6816</v>
      </c>
      <c r="R93" s="37">
        <v>6586.2923000000001</v>
      </c>
      <c r="S93" s="70">
        <f>S9*_xlfn.IFNA(INDEX('General Inputs'!$E$9:$AF$11,MATCH(RECs!$B93,'General Inputs'!$B$9:$B$11,0),MATCH(RECs!$D93,'General Inputs'!$E$8:$AB$8,0)),SUMIFS('General Inputs'!$D$9:$D$11,'General Inputs'!$B$9:$B$11,RECs!$B93))</f>
        <v>146.78847207224814</v>
      </c>
      <c r="T93" s="114">
        <f>T9*SUMIFS('General Inputs'!$D$21:$D$23,'General Inputs'!$B$21:$B$23,RECs!$B93)</f>
        <v>0</v>
      </c>
      <c r="U93" s="41">
        <v>0</v>
      </c>
      <c r="V93" s="41">
        <v>0</v>
      </c>
      <c r="W93" s="41">
        <v>0</v>
      </c>
      <c r="X93" s="41">
        <v>0</v>
      </c>
      <c r="Y93" s="41">
        <v>0</v>
      </c>
      <c r="Z93" s="41">
        <v>0</v>
      </c>
      <c r="AA93" s="70">
        <f>AA9*_xlfn.IFNA(INDEX('General Inputs'!$E$9:$AF$11,MATCH(RECs!$B93,'General Inputs'!$B$9:$B$11,0),MATCH(RECs!$D93,'General Inputs'!$E$8:$AB$8,0)),SUMIFS('General Inputs'!$D$9:$D$11,'General Inputs'!$B$9:$B$11,RECs!$B93))</f>
        <v>0</v>
      </c>
      <c r="AB93" s="70">
        <f>AB9*_xlfn.IFNA(INDEX('General Inputs'!$E$9:$AF$11,MATCH(RECs!$B93,'General Inputs'!$B$9:$B$11,0),MATCH(RECs!$D93,'General Inputs'!$E$8:$AB$8,0)),SUMIFS('General Inputs'!$D$9:$D$11,'General Inputs'!$B$9:$B$11,RECs!$B93))</f>
        <v>0</v>
      </c>
      <c r="AC93" s="70">
        <f>AC9*_xlfn.IFNA(INDEX('General Inputs'!$E$9:$AF$11,MATCH(RECs!$B93,'General Inputs'!$B$9:$B$11,0),MATCH(RECs!$D93,'General Inputs'!$E$8:$AB$8,0)),SUMIFS('General Inputs'!$D$9:$D$11,'General Inputs'!$B$9:$B$11,RECs!$B93))</f>
        <v>0</v>
      </c>
      <c r="AD93" s="70">
        <f>AD9*_xlfn.IFNA(INDEX('General Inputs'!$E$9:$AF$11,MATCH(RECs!$B93,'General Inputs'!$B$9:$B$11,0),MATCH(RECs!$D93,'General Inputs'!$E$8:$AB$8,0)),SUMIFS('General Inputs'!$D$9:$D$11,'General Inputs'!$B$9:$B$11,RECs!$B93))</f>
        <v>0</v>
      </c>
    </row>
    <row r="94" spans="2:30" ht="12" x14ac:dyDescent="0.25">
      <c r="B94" s="19" t="s">
        <v>46</v>
      </c>
      <c r="C94" s="87" t="s">
        <v>257</v>
      </c>
      <c r="D94" s="19" t="s">
        <v>20</v>
      </c>
      <c r="E94" s="41">
        <f>SUMIFS('ABP Under Contract'!$C12:$Z12,'ABP Under Contract'!$C$6:$Z$6,RECs!$B94,'ABP Under Contract'!$C$7:$Z$7,RECs!E$4,'ABP Under Contract'!$C$8:$Z$8,RECs!E$7)</f>
        <v>1518</v>
      </c>
      <c r="F94" s="41">
        <f>SUMIFS('ABP Under Contract'!$C12:$Z12,'ABP Under Contract'!$C$6:$Z$6,RECs!$B94,'ABP Under Contract'!$C$7:$Z$7,RECs!F$4,'ABP Under Contract'!$C$8:$Z$8,RECs!F$7)</f>
        <v>13760</v>
      </c>
      <c r="G94" s="41">
        <f>SUMIFS('ABP Under Contract'!$C12:$Z12,'ABP Under Contract'!$C$6:$Z$6,RECs!$B94,'ABP Under Contract'!$C$7:$Z$7,RECs!G$4,'ABP Under Contract'!$C$8:$Z$8,RECs!G$7)</f>
        <v>0</v>
      </c>
      <c r="H94" s="41">
        <f>SUMIFS('ABP Under Contract'!$C12:$Z12,'ABP Under Contract'!$C$6:$Z$6,RECs!$B94,'ABP Under Contract'!$C$7:$Z$7,RECs!H$4,'ABP Under Contract'!$C$8:$Z$8,RECs!H$7)</f>
        <v>0</v>
      </c>
      <c r="I94" s="41">
        <f>SUMIFS('ABP Under Contract'!$C12:$Z12,'ABP Under Contract'!$C$6:$Z$6,RECs!$B94,'ABP Under Contract'!$C$7:$Z$7,RECs!I$4,'ABP Under Contract'!$C$8:$Z$8,RECs!I$7)</f>
        <v>0</v>
      </c>
      <c r="J94" s="41">
        <f>SUMIFS('ABP Under Contract'!$C12:$Z12,'ABP Under Contract'!$C$6:$Z$6,RECs!$B94,'ABP Under Contract'!$C$7:$Z$7,RECs!J$4,'ABP Under Contract'!$C$8:$Z$8,RECs!J$7)</f>
        <v>0</v>
      </c>
      <c r="K94" s="70">
        <f>K10*_xlfn.IFNA(INDEX('General Inputs'!$E$9:$AF$11,MATCH(RECs!$B94,'General Inputs'!$B$9:$B$11,0),MATCH(RECs!$D94,'General Inputs'!$E$8:$AB$8,0)),SUMIFS('General Inputs'!$D$9:$D$11,'General Inputs'!$B$9:$B$11,RECs!$B94))</f>
        <v>0</v>
      </c>
      <c r="L94" s="70">
        <f>L10*_xlfn.IFNA(INDEX('General Inputs'!$E$9:$AF$11,MATCH(RECs!$B94,'General Inputs'!$B$9:$B$11,0),MATCH(RECs!$D94,'General Inputs'!$E$8:$AB$8,0)),SUMIFS('General Inputs'!$D$9:$D$11,'General Inputs'!$B$9:$B$11,RECs!$B94))</f>
        <v>2292.8914058339997</v>
      </c>
      <c r="M94" s="70">
        <f>M10*_xlfn.IFNA(INDEX('General Inputs'!$E$9:$AF$11,MATCH(RECs!$B94,'General Inputs'!$B$9:$B$11,0),MATCH(RECs!$D94,'General Inputs'!$E$8:$AB$8,0)),SUMIFS('General Inputs'!$D$9:$D$11,'General Inputs'!$B$9:$B$11,RECs!$B94))</f>
        <v>99.937453740000024</v>
      </c>
      <c r="N94" s="37">
        <v>0</v>
      </c>
      <c r="O94" s="37">
        <v>0</v>
      </c>
      <c r="P94" s="37">
        <v>0</v>
      </c>
      <c r="Q94" s="37">
        <v>6816</v>
      </c>
      <c r="R94" s="37">
        <v>6586.2923000000001</v>
      </c>
      <c r="S94" s="70">
        <f>S10*_xlfn.IFNA(INDEX('General Inputs'!$E$9:$AF$11,MATCH(RECs!$B94,'General Inputs'!$B$9:$B$11,0),MATCH(RECs!$D94,'General Inputs'!$E$8:$AB$8,0)),SUMIFS('General Inputs'!$D$9:$D$11,'General Inputs'!$B$9:$B$11,RECs!$B94))</f>
        <v>106.14601150873527</v>
      </c>
      <c r="T94" s="114">
        <f>T10*SUMIFS('General Inputs'!$D$21:$D$23,'General Inputs'!$B$21:$B$23,RECs!$B94)</f>
        <v>0</v>
      </c>
      <c r="U94" s="41">
        <v>0</v>
      </c>
      <c r="V94" s="41">
        <v>0</v>
      </c>
      <c r="W94" s="41">
        <v>0</v>
      </c>
      <c r="X94" s="41">
        <v>0</v>
      </c>
      <c r="Y94" s="41">
        <v>0</v>
      </c>
      <c r="Z94" s="41">
        <v>0</v>
      </c>
      <c r="AA94" s="70">
        <f>AA10*_xlfn.IFNA(INDEX('General Inputs'!$E$9:$AF$11,MATCH(RECs!$B94,'General Inputs'!$B$9:$B$11,0),MATCH(RECs!$D94,'General Inputs'!$E$8:$AB$8,0)),SUMIFS('General Inputs'!$D$9:$D$11,'General Inputs'!$B$9:$B$11,RECs!$B94))</f>
        <v>0</v>
      </c>
      <c r="AB94" s="70">
        <f>AB10*_xlfn.IFNA(INDEX('General Inputs'!$E$9:$AF$11,MATCH(RECs!$B94,'General Inputs'!$B$9:$B$11,0),MATCH(RECs!$D94,'General Inputs'!$E$8:$AB$8,0)),SUMIFS('General Inputs'!$D$9:$D$11,'General Inputs'!$B$9:$B$11,RECs!$B94))</f>
        <v>0</v>
      </c>
      <c r="AC94" s="70">
        <f>AC10*_xlfn.IFNA(INDEX('General Inputs'!$E$9:$AF$11,MATCH(RECs!$B94,'General Inputs'!$B$9:$B$11,0),MATCH(RECs!$D94,'General Inputs'!$E$8:$AB$8,0)),SUMIFS('General Inputs'!$D$9:$D$11,'General Inputs'!$B$9:$B$11,RECs!$B94))</f>
        <v>0</v>
      </c>
      <c r="AD94" s="70">
        <f>AD10*_xlfn.IFNA(INDEX('General Inputs'!$E$9:$AF$11,MATCH(RECs!$B94,'General Inputs'!$B$9:$B$11,0),MATCH(RECs!$D94,'General Inputs'!$E$8:$AB$8,0)),SUMIFS('General Inputs'!$D$9:$D$11,'General Inputs'!$B$9:$B$11,RECs!$B94))</f>
        <v>0</v>
      </c>
    </row>
    <row r="95" spans="2:30" ht="12" x14ac:dyDescent="0.25">
      <c r="B95" s="19" t="s">
        <v>46</v>
      </c>
      <c r="C95" s="87" t="s">
        <v>257</v>
      </c>
      <c r="D95" s="19" t="s">
        <v>21</v>
      </c>
      <c r="E95" s="41">
        <f>SUMIFS('ABP Under Contract'!$C13:$Z13,'ABP Under Contract'!$C$6:$Z$6,RECs!$B95,'ABP Under Contract'!$C$7:$Z$7,RECs!E$4,'ABP Under Contract'!$C$8:$Z$8,RECs!E$7)</f>
        <v>7975</v>
      </c>
      <c r="F95" s="41">
        <f>SUMIFS('ABP Under Contract'!$C13:$Z13,'ABP Under Contract'!$C$6:$Z$6,RECs!$B95,'ABP Under Contract'!$C$7:$Z$7,RECs!F$4,'ABP Under Contract'!$C$8:$Z$8,RECs!F$7)</f>
        <v>16568</v>
      </c>
      <c r="G95" s="41">
        <f>SUMIFS('ABP Under Contract'!$C13:$Z13,'ABP Under Contract'!$C$6:$Z$6,RECs!$B95,'ABP Under Contract'!$C$7:$Z$7,RECs!G$4,'ABP Under Contract'!$C$8:$Z$8,RECs!G$7)</f>
        <v>0</v>
      </c>
      <c r="H95" s="41">
        <f>SUMIFS('ABP Under Contract'!$C13:$Z13,'ABP Under Contract'!$C$6:$Z$6,RECs!$B95,'ABP Under Contract'!$C$7:$Z$7,RECs!H$4,'ABP Under Contract'!$C$8:$Z$8,RECs!H$7)</f>
        <v>0</v>
      </c>
      <c r="I95" s="41">
        <f>SUMIFS('ABP Under Contract'!$C13:$Z13,'ABP Under Contract'!$C$6:$Z$6,RECs!$B95,'ABP Under Contract'!$C$7:$Z$7,RECs!I$4,'ABP Under Contract'!$C$8:$Z$8,RECs!I$7)</f>
        <v>0</v>
      </c>
      <c r="J95" s="41">
        <f>SUMIFS('ABP Under Contract'!$C13:$Z13,'ABP Under Contract'!$C$6:$Z$6,RECs!$B95,'ABP Under Contract'!$C$7:$Z$7,RECs!J$4,'ABP Under Contract'!$C$8:$Z$8,RECs!J$7)</f>
        <v>0</v>
      </c>
      <c r="K95" s="70">
        <f>K11*_xlfn.IFNA(INDEX('General Inputs'!$E$9:$AF$11,MATCH(RECs!$B95,'General Inputs'!$B$9:$B$11,0),MATCH(RECs!$D95,'General Inputs'!$E$8:$AB$8,0)),SUMIFS('General Inputs'!$D$9:$D$11,'General Inputs'!$B$9:$B$11,RECs!$B95))</f>
        <v>864.49542000000008</v>
      </c>
      <c r="L95" s="70">
        <f>L11*_xlfn.IFNA(INDEX('General Inputs'!$E$9:$AF$11,MATCH(RECs!$B95,'General Inputs'!$B$9:$B$11,0),MATCH(RECs!$D95,'General Inputs'!$E$8:$AB$8,0)),SUMIFS('General Inputs'!$D$9:$D$11,'General Inputs'!$B$9:$B$11,RECs!$B95))</f>
        <v>7549.7812890415798</v>
      </c>
      <c r="M95" s="70">
        <f>M11*_xlfn.IFNA(INDEX('General Inputs'!$E$9:$AF$11,MATCH(RECs!$B95,'General Inputs'!$B$9:$B$11,0),MATCH(RECs!$D95,'General Inputs'!$E$8:$AB$8,0)),SUMIFS('General Inputs'!$D$9:$D$11,'General Inputs'!$B$9:$B$11,RECs!$B95))</f>
        <v>348.49142057130007</v>
      </c>
      <c r="N95" s="37">
        <v>0</v>
      </c>
      <c r="O95" s="37">
        <v>0</v>
      </c>
      <c r="P95" s="37">
        <v>0</v>
      </c>
      <c r="Q95" s="37">
        <v>6816</v>
      </c>
      <c r="R95" s="37">
        <v>6586.2923000000001</v>
      </c>
      <c r="S95" s="70">
        <f>S11*_xlfn.IFNA(INDEX('General Inputs'!$E$9:$AF$11,MATCH(RECs!$B95,'General Inputs'!$B$9:$B$11,0),MATCH(RECs!$D95,'General Inputs'!$E$8:$AB$8,0)),SUMIFS('General Inputs'!$D$9:$D$11,'General Inputs'!$B$9:$B$11,RECs!$B95))</f>
        <v>172.06407745119159</v>
      </c>
      <c r="T95" s="114">
        <f>T11*SUMIFS('General Inputs'!$D$21:$D$23,'General Inputs'!$B$21:$B$23,RECs!$B95)</f>
        <v>0</v>
      </c>
      <c r="U95" s="41">
        <v>0</v>
      </c>
      <c r="V95" s="41">
        <v>0</v>
      </c>
      <c r="W95" s="41">
        <v>0</v>
      </c>
      <c r="X95" s="41">
        <v>0</v>
      </c>
      <c r="Y95" s="41">
        <v>0</v>
      </c>
      <c r="Z95" s="41">
        <v>0</v>
      </c>
      <c r="AA95" s="70">
        <f>AA11*_xlfn.IFNA(INDEX('General Inputs'!$E$9:$AF$11,MATCH(RECs!$B95,'General Inputs'!$B$9:$B$11,0),MATCH(RECs!$D95,'General Inputs'!$E$8:$AB$8,0)),SUMIFS('General Inputs'!$D$9:$D$11,'General Inputs'!$B$9:$B$11,RECs!$B95))</f>
        <v>111.39</v>
      </c>
      <c r="AB95" s="70">
        <f>AB11*_xlfn.IFNA(INDEX('General Inputs'!$E$9:$AF$11,MATCH(RECs!$B95,'General Inputs'!$B$9:$B$11,0),MATCH(RECs!$D95,'General Inputs'!$E$8:$AB$8,0)),SUMIFS('General Inputs'!$D$9:$D$11,'General Inputs'!$B$9:$B$11,RECs!$B95))</f>
        <v>0</v>
      </c>
      <c r="AC95" s="70">
        <f>AC11*_xlfn.IFNA(INDEX('General Inputs'!$E$9:$AF$11,MATCH(RECs!$B95,'General Inputs'!$B$9:$B$11,0),MATCH(RECs!$D95,'General Inputs'!$E$8:$AB$8,0)),SUMIFS('General Inputs'!$D$9:$D$11,'General Inputs'!$B$9:$B$11,RECs!$B95))</f>
        <v>0</v>
      </c>
      <c r="AD95" s="70">
        <f>AD11*_xlfn.IFNA(INDEX('General Inputs'!$E$9:$AF$11,MATCH(RECs!$B95,'General Inputs'!$B$9:$B$11,0),MATCH(RECs!$D95,'General Inputs'!$E$8:$AB$8,0)),SUMIFS('General Inputs'!$D$9:$D$11,'General Inputs'!$B$9:$B$11,RECs!$B95))</f>
        <v>0</v>
      </c>
    </row>
    <row r="96" spans="2:30" ht="12" x14ac:dyDescent="0.25">
      <c r="B96" s="19" t="s">
        <v>46</v>
      </c>
      <c r="C96" s="87" t="s">
        <v>257</v>
      </c>
      <c r="D96" s="19" t="s">
        <v>22</v>
      </c>
      <c r="E96" s="41">
        <f>SUMIFS('ABP Under Contract'!$C14:$Z14,'ABP Under Contract'!$C$6:$Z$6,RECs!$B96,'ABP Under Contract'!$C$7:$Z$7,RECs!E$4,'ABP Under Contract'!$C$8:$Z$8,RECs!E$7)</f>
        <v>7917</v>
      </c>
      <c r="F96" s="41">
        <f>SUMIFS('ABP Under Contract'!$C14:$Z14,'ABP Under Contract'!$C$6:$Z$6,RECs!$B96,'ABP Under Contract'!$C$7:$Z$7,RECs!F$4,'ABP Under Contract'!$C$8:$Z$8,RECs!F$7)</f>
        <v>16482</v>
      </c>
      <c r="G96" s="41">
        <f>SUMIFS('ABP Under Contract'!$C14:$Z14,'ABP Under Contract'!$C$6:$Z$6,RECs!$B96,'ABP Under Contract'!$C$7:$Z$7,RECs!G$4,'ABP Under Contract'!$C$8:$Z$8,RECs!G$7)</f>
        <v>0</v>
      </c>
      <c r="H96" s="41">
        <f>SUMIFS('ABP Under Contract'!$C14:$Z14,'ABP Under Contract'!$C$6:$Z$6,RECs!$B96,'ABP Under Contract'!$C$7:$Z$7,RECs!H$4,'ABP Under Contract'!$C$8:$Z$8,RECs!H$7)</f>
        <v>0</v>
      </c>
      <c r="I96" s="41">
        <f>SUMIFS('ABP Under Contract'!$C14:$Z14,'ABP Under Contract'!$C$6:$Z$6,RECs!$B96,'ABP Under Contract'!$C$7:$Z$7,RECs!I$4,'ABP Under Contract'!$C$8:$Z$8,RECs!I$7)</f>
        <v>0</v>
      </c>
      <c r="J96" s="41">
        <f>SUMIFS('ABP Under Contract'!$C14:$Z14,'ABP Under Contract'!$C$6:$Z$6,RECs!$B96,'ABP Under Contract'!$C$7:$Z$7,RECs!J$4,'ABP Under Contract'!$C$8:$Z$8,RECs!J$7)</f>
        <v>0</v>
      </c>
      <c r="K96" s="70">
        <f>K12*_xlfn.IFNA(INDEX('General Inputs'!$E$9:$AF$11,MATCH(RECs!$B96,'General Inputs'!$B$9:$B$11,0),MATCH(RECs!$D96,'General Inputs'!$E$8:$AB$8,0)),SUMIFS('General Inputs'!$D$9:$D$11,'General Inputs'!$B$9:$B$11,RECs!$B96))</f>
        <v>7730.5967999999993</v>
      </c>
      <c r="L96" s="70">
        <f>L12*_xlfn.IFNA(INDEX('General Inputs'!$E$9:$AF$11,MATCH(RECs!$B96,'General Inputs'!$B$9:$B$11,0),MATCH(RECs!$D96,'General Inputs'!$E$8:$AB$8,0)),SUMIFS('General Inputs'!$D$9:$D$11,'General Inputs'!$B$9:$B$11,RECs!$B96))</f>
        <v>11943.496367117588</v>
      </c>
      <c r="M96" s="70">
        <f>M12*_xlfn.IFNA(INDEX('General Inputs'!$E$9:$AF$11,MATCH(RECs!$B96,'General Inputs'!$B$9:$B$11,0),MATCH(RECs!$D96,'General Inputs'!$E$8:$AB$8,0)),SUMIFS('General Inputs'!$D$9:$D$11,'General Inputs'!$B$9:$B$11,RECs!$B96))</f>
        <v>351.13819085411996</v>
      </c>
      <c r="N96" s="37">
        <v>0</v>
      </c>
      <c r="O96" s="37">
        <v>0</v>
      </c>
      <c r="P96" s="37">
        <v>0</v>
      </c>
      <c r="Q96" s="37">
        <v>6816</v>
      </c>
      <c r="R96" s="37">
        <v>6586.2923000000001</v>
      </c>
      <c r="S96" s="70">
        <f>S12*_xlfn.IFNA(INDEX('General Inputs'!$E$9:$AF$11,MATCH(RECs!$B96,'General Inputs'!$B$9:$B$11,0),MATCH(RECs!$D96,'General Inputs'!$E$8:$AB$8,0)),SUMIFS('General Inputs'!$D$9:$D$11,'General Inputs'!$B$9:$B$11,RECs!$B96))</f>
        <v>269.52897322930193</v>
      </c>
      <c r="T96" s="114">
        <f>T12*SUMIFS('General Inputs'!$D$21:$D$23,'General Inputs'!$B$21:$B$23,RECs!$B96)</f>
        <v>0</v>
      </c>
      <c r="U96" s="41">
        <v>0</v>
      </c>
      <c r="V96" s="41">
        <v>0</v>
      </c>
      <c r="W96" s="41">
        <v>0</v>
      </c>
      <c r="X96" s="41">
        <v>0</v>
      </c>
      <c r="Y96" s="41">
        <v>0</v>
      </c>
      <c r="Z96" s="41">
        <v>0</v>
      </c>
      <c r="AA96" s="70">
        <f>AA12*_xlfn.IFNA(INDEX('General Inputs'!$E$9:$AF$11,MATCH(RECs!$B96,'General Inputs'!$B$9:$B$11,0),MATCH(RECs!$D96,'General Inputs'!$E$8:$AB$8,0)),SUMIFS('General Inputs'!$D$9:$D$11,'General Inputs'!$B$9:$B$11,RECs!$B96))</f>
        <v>224.47199999999998</v>
      </c>
      <c r="AB96" s="70">
        <f>AB12*_xlfn.IFNA(INDEX('General Inputs'!$E$9:$AF$11,MATCH(RECs!$B96,'General Inputs'!$B$9:$B$11,0),MATCH(RECs!$D96,'General Inputs'!$E$8:$AB$8,0)),SUMIFS('General Inputs'!$D$9:$D$11,'General Inputs'!$B$9:$B$11,RECs!$B96))</f>
        <v>0</v>
      </c>
      <c r="AC96" s="70">
        <f>AC12*_xlfn.IFNA(INDEX('General Inputs'!$E$9:$AF$11,MATCH(RECs!$B96,'General Inputs'!$B$9:$B$11,0),MATCH(RECs!$D96,'General Inputs'!$E$8:$AB$8,0)),SUMIFS('General Inputs'!$D$9:$D$11,'General Inputs'!$B$9:$B$11,RECs!$B96))</f>
        <v>0</v>
      </c>
      <c r="AD96" s="70">
        <f>AD12*_xlfn.IFNA(INDEX('General Inputs'!$E$9:$AF$11,MATCH(RECs!$B96,'General Inputs'!$B$9:$B$11,0),MATCH(RECs!$D96,'General Inputs'!$E$8:$AB$8,0)),SUMIFS('General Inputs'!$D$9:$D$11,'General Inputs'!$B$9:$B$11,RECs!$B96))</f>
        <v>0</v>
      </c>
    </row>
    <row r="97" spans="2:30" ht="12" x14ac:dyDescent="0.25">
      <c r="B97" s="19" t="s">
        <v>46</v>
      </c>
      <c r="C97" s="87" t="s">
        <v>257</v>
      </c>
      <c r="D97" s="19" t="s">
        <v>23</v>
      </c>
      <c r="E97" s="41">
        <f>SUMIFS('ABP Under Contract'!$C15:$Z15,'ABP Under Contract'!$C$6:$Z$6,RECs!$B97,'ABP Under Contract'!$C$7:$Z$7,RECs!E$4,'ABP Under Contract'!$C$8:$Z$8,RECs!E$7)</f>
        <v>7880</v>
      </c>
      <c r="F97" s="41">
        <f>SUMIFS('ABP Under Contract'!$C15:$Z15,'ABP Under Contract'!$C$6:$Z$6,RECs!$B97,'ABP Under Contract'!$C$7:$Z$7,RECs!F$4,'ABP Under Contract'!$C$8:$Z$8,RECs!F$7)</f>
        <v>16398</v>
      </c>
      <c r="G97" s="41">
        <f>SUMIFS('ABP Under Contract'!$C15:$Z15,'ABP Under Contract'!$C$6:$Z$6,RECs!$B97,'ABP Under Contract'!$C$7:$Z$7,RECs!G$4,'ABP Under Contract'!$C$8:$Z$8,RECs!G$7)</f>
        <v>0</v>
      </c>
      <c r="H97" s="41">
        <f>SUMIFS('ABP Under Contract'!$C15:$Z15,'ABP Under Contract'!$C$6:$Z$6,RECs!$B97,'ABP Under Contract'!$C$7:$Z$7,RECs!H$4,'ABP Under Contract'!$C$8:$Z$8,RECs!H$7)</f>
        <v>0</v>
      </c>
      <c r="I97" s="41">
        <f>SUMIFS('ABP Under Contract'!$C15:$Z15,'ABP Under Contract'!$C$6:$Z$6,RECs!$B97,'ABP Under Contract'!$C$7:$Z$7,RECs!I$4,'ABP Under Contract'!$C$8:$Z$8,RECs!I$7)</f>
        <v>0</v>
      </c>
      <c r="J97" s="41">
        <f>SUMIFS('ABP Under Contract'!$C15:$Z15,'ABP Under Contract'!$C$6:$Z$6,RECs!$B97,'ABP Under Contract'!$C$7:$Z$7,RECs!J$4,'ABP Under Contract'!$C$8:$Z$8,RECs!J$7)</f>
        <v>0</v>
      </c>
      <c r="K97" s="70">
        <f>K13*_xlfn.IFNA(INDEX('General Inputs'!$E$9:$AF$11,MATCH(RECs!$B97,'General Inputs'!$B$9:$B$11,0),MATCH(RECs!$D97,'General Inputs'!$E$8:$AB$8,0)),SUMIFS('General Inputs'!$D$9:$D$11,'General Inputs'!$B$9:$B$11,RECs!$B97))</f>
        <v>20315.438399999999</v>
      </c>
      <c r="L97" s="70">
        <f>L13*_xlfn.IFNA(INDEX('General Inputs'!$E$9:$AF$11,MATCH(RECs!$B97,'General Inputs'!$B$9:$B$11,0),MATCH(RECs!$D97,'General Inputs'!$E$8:$AB$8,0)),SUMIFS('General Inputs'!$D$9:$D$11,'General Inputs'!$B$9:$B$11,RECs!$B97))</f>
        <v>13482.178885282003</v>
      </c>
      <c r="M97" s="70">
        <f>M13*_xlfn.IFNA(INDEX('General Inputs'!$E$9:$AF$11,MATCH(RECs!$B97,'General Inputs'!$B$9:$B$11,0),MATCH(RECs!$D97,'General Inputs'!$E$8:$AB$8,0)),SUMIFS('General Inputs'!$D$9:$D$11,'General Inputs'!$B$9:$B$11,RECs!$B97))</f>
        <v>882.18249989984918</v>
      </c>
      <c r="N97" s="37">
        <v>0</v>
      </c>
      <c r="O97" s="37">
        <v>0</v>
      </c>
      <c r="P97" s="37">
        <v>0</v>
      </c>
      <c r="Q97" s="37">
        <v>6816</v>
      </c>
      <c r="R97" s="37">
        <v>9438.292300000001</v>
      </c>
      <c r="S97" s="70">
        <f>S13*_xlfn.IFNA(INDEX('General Inputs'!$E$9:$AF$11,MATCH(RECs!$B97,'General Inputs'!$B$9:$B$11,0),MATCH(RECs!$D97,'General Inputs'!$E$8:$AB$8,0)),SUMIFS('General Inputs'!$D$9:$D$11,'General Inputs'!$B$9:$B$11,RECs!$B97))</f>
        <v>325.70676836315539</v>
      </c>
      <c r="T97" s="114">
        <f>T13*SUMIFS('General Inputs'!$D$21:$D$23,'General Inputs'!$B$21:$B$23,RECs!$B97)</f>
        <v>0</v>
      </c>
      <c r="U97" s="41">
        <v>0</v>
      </c>
      <c r="V97" s="41">
        <v>0</v>
      </c>
      <c r="W97" s="41">
        <v>0</v>
      </c>
      <c r="X97" s="41">
        <v>0</v>
      </c>
      <c r="Y97" s="41">
        <v>0</v>
      </c>
      <c r="Z97" s="41">
        <v>0</v>
      </c>
      <c r="AA97" s="70">
        <f>AA13*_xlfn.IFNA(INDEX('General Inputs'!$E$9:$AF$11,MATCH(RECs!$B97,'General Inputs'!$B$9:$B$11,0),MATCH(RECs!$D97,'General Inputs'!$E$8:$AB$8,0)),SUMIFS('General Inputs'!$D$9:$D$11,'General Inputs'!$B$9:$B$11,RECs!$B97))</f>
        <v>336.70799999999997</v>
      </c>
      <c r="AB97" s="70">
        <f>AB13*_xlfn.IFNA(INDEX('General Inputs'!$E$9:$AF$11,MATCH(RECs!$B97,'General Inputs'!$B$9:$B$11,0),MATCH(RECs!$D97,'General Inputs'!$E$8:$AB$8,0)),SUMIFS('General Inputs'!$D$9:$D$11,'General Inputs'!$B$9:$B$11,RECs!$B97))</f>
        <v>0</v>
      </c>
      <c r="AC97" s="70">
        <f>AC13*_xlfn.IFNA(INDEX('General Inputs'!$E$9:$AF$11,MATCH(RECs!$B97,'General Inputs'!$B$9:$B$11,0),MATCH(RECs!$D97,'General Inputs'!$E$8:$AB$8,0)),SUMIFS('General Inputs'!$D$9:$D$11,'General Inputs'!$B$9:$B$11,RECs!$B97))</f>
        <v>0</v>
      </c>
      <c r="AD97" s="70">
        <f>AD13*_xlfn.IFNA(INDEX('General Inputs'!$E$9:$AF$11,MATCH(RECs!$B97,'General Inputs'!$B$9:$B$11,0),MATCH(RECs!$D97,'General Inputs'!$E$8:$AB$8,0)),SUMIFS('General Inputs'!$D$9:$D$11,'General Inputs'!$B$9:$B$11,RECs!$B97))</f>
        <v>0</v>
      </c>
    </row>
    <row r="98" spans="2:30" ht="12" x14ac:dyDescent="0.25">
      <c r="B98" s="19" t="s">
        <v>46</v>
      </c>
      <c r="C98" s="87" t="s">
        <v>257</v>
      </c>
      <c r="D98" s="19" t="s">
        <v>24</v>
      </c>
      <c r="E98" s="41">
        <f>SUMIFS('ABP Under Contract'!$C16:$Z16,'ABP Under Contract'!$C$6:$Z$6,RECs!$B98,'ABP Under Contract'!$C$7:$Z$7,RECs!E$4,'ABP Under Contract'!$C$8:$Z$8,RECs!E$7)</f>
        <v>7833</v>
      </c>
      <c r="F98" s="41">
        <f>SUMIFS('ABP Under Contract'!$C16:$Z16,'ABP Under Contract'!$C$6:$Z$6,RECs!$B98,'ABP Under Contract'!$C$7:$Z$7,RECs!F$4,'ABP Under Contract'!$C$8:$Z$8,RECs!F$7)</f>
        <v>16320</v>
      </c>
      <c r="G98" s="41">
        <f>SUMIFS('ABP Under Contract'!$C16:$Z16,'ABP Under Contract'!$C$6:$Z$6,RECs!$B98,'ABP Under Contract'!$C$7:$Z$7,RECs!G$4,'ABP Under Contract'!$C$8:$Z$8,RECs!G$7)</f>
        <v>0</v>
      </c>
      <c r="H98" s="41">
        <f>SUMIFS('ABP Under Contract'!$C16:$Z16,'ABP Under Contract'!$C$6:$Z$6,RECs!$B98,'ABP Under Contract'!$C$7:$Z$7,RECs!H$4,'ABP Under Contract'!$C$8:$Z$8,RECs!H$7)</f>
        <v>0</v>
      </c>
      <c r="I98" s="41">
        <f>SUMIFS('ABP Under Contract'!$C16:$Z16,'ABP Under Contract'!$C$6:$Z$6,RECs!$B98,'ABP Under Contract'!$C$7:$Z$7,RECs!I$4,'ABP Under Contract'!$C$8:$Z$8,RECs!I$7)</f>
        <v>0</v>
      </c>
      <c r="J98" s="41">
        <f>SUMIFS('ABP Under Contract'!$C16:$Z16,'ABP Under Contract'!$C$6:$Z$6,RECs!$B98,'ABP Under Contract'!$C$7:$Z$7,RECs!J$4,'ABP Under Contract'!$C$8:$Z$8,RECs!J$7)</f>
        <v>0</v>
      </c>
      <c r="K98" s="70">
        <f>K14*_xlfn.IFNA(INDEX('General Inputs'!$E$9:$AF$11,MATCH(RECs!$B98,'General Inputs'!$B$9:$B$11,0),MATCH(RECs!$D98,'General Inputs'!$E$8:$AB$8,0)),SUMIFS('General Inputs'!$D$9:$D$11,'General Inputs'!$B$9:$B$11,RECs!$B98))</f>
        <v>33843.116196516923</v>
      </c>
      <c r="L98" s="70">
        <f>L14*_xlfn.IFNA(INDEX('General Inputs'!$E$9:$AF$11,MATCH(RECs!$B98,'General Inputs'!$B$9:$B$11,0),MATCH(RECs!$D98,'General Inputs'!$E$8:$AB$8,0)),SUMIFS('General Inputs'!$D$9:$D$11,'General Inputs'!$B$9:$B$11,RECs!$B98))</f>
        <v>22347.415936829686</v>
      </c>
      <c r="M98" s="70">
        <f>M14*_xlfn.IFNA(INDEX('General Inputs'!$E$9:$AF$11,MATCH(RECs!$B98,'General Inputs'!$B$9:$B$11,0),MATCH(RECs!$D98,'General Inputs'!$E$8:$AB$8,0)),SUMIFS('General Inputs'!$D$9:$D$11,'General Inputs'!$B$9:$B$11,RECs!$B98))</f>
        <v>1462.2635870063805</v>
      </c>
      <c r="N98" s="37">
        <v>0</v>
      </c>
      <c r="O98" s="37">
        <v>0</v>
      </c>
      <c r="P98" s="37">
        <v>0</v>
      </c>
      <c r="Q98" s="37">
        <v>6816</v>
      </c>
      <c r="R98" s="37">
        <v>9438.292300000001</v>
      </c>
      <c r="S98" s="70">
        <f>S14*_xlfn.IFNA(INDEX('General Inputs'!$E$9:$AF$11,MATCH(RECs!$B98,'General Inputs'!$B$9:$B$11,0),MATCH(RECs!$D98,'General Inputs'!$E$8:$AB$8,0)),SUMIFS('General Inputs'!$D$9:$D$11,'General Inputs'!$B$9:$B$11,RECs!$B98))</f>
        <v>659.15284665674653</v>
      </c>
      <c r="T98" s="114">
        <f>T14*SUMIFS('General Inputs'!$D$21:$D$23,'General Inputs'!$B$21:$B$23,RECs!$B98)</f>
        <v>0</v>
      </c>
      <c r="U98" s="41">
        <v>0</v>
      </c>
      <c r="V98" s="41">
        <v>0</v>
      </c>
      <c r="W98" s="41">
        <v>0</v>
      </c>
      <c r="X98" s="41">
        <v>0</v>
      </c>
      <c r="Y98" s="41">
        <v>0</v>
      </c>
      <c r="Z98" s="41">
        <v>0</v>
      </c>
      <c r="AA98" s="70">
        <f>AA14*_xlfn.IFNA(INDEX('General Inputs'!$E$9:$AF$11,MATCH(RECs!$B98,'General Inputs'!$B$9:$B$11,0),MATCH(RECs!$D98,'General Inputs'!$E$8:$AB$8,0)),SUMIFS('General Inputs'!$D$9:$D$11,'General Inputs'!$B$9:$B$11,RECs!$B98))</f>
        <v>747.88757488635315</v>
      </c>
      <c r="AB98" s="70">
        <f>AB14*_xlfn.IFNA(INDEX('General Inputs'!$E$9:$AF$11,MATCH(RECs!$B98,'General Inputs'!$B$9:$B$11,0),MATCH(RECs!$D98,'General Inputs'!$E$8:$AB$8,0)),SUMIFS('General Inputs'!$D$9:$D$11,'General Inputs'!$B$9:$B$11,RECs!$B98))</f>
        <v>9995.2899455569495</v>
      </c>
      <c r="AC98" s="70">
        <f>AC14*_xlfn.IFNA(INDEX('General Inputs'!$E$9:$AF$11,MATCH(RECs!$B98,'General Inputs'!$B$9:$B$11,0),MATCH(RECs!$D98,'General Inputs'!$E$8:$AB$8,0)),SUMIFS('General Inputs'!$D$9:$D$11,'General Inputs'!$B$9:$B$11,RECs!$B98))</f>
        <v>5997.1739673341699</v>
      </c>
      <c r="AD98" s="70">
        <f>AD14*_xlfn.IFNA(INDEX('General Inputs'!$E$9:$AF$11,MATCH(RECs!$B98,'General Inputs'!$B$9:$B$11,0),MATCH(RECs!$D98,'General Inputs'!$E$8:$AB$8,0)),SUMIFS('General Inputs'!$D$9:$D$11,'General Inputs'!$B$9:$B$11,RECs!$B98))</f>
        <v>359.83043804005018</v>
      </c>
    </row>
    <row r="99" spans="2:30" ht="12" x14ac:dyDescent="0.25">
      <c r="B99" s="19" t="s">
        <v>46</v>
      </c>
      <c r="C99" s="87" t="s">
        <v>257</v>
      </c>
      <c r="D99" s="19" t="s">
        <v>25</v>
      </c>
      <c r="E99" s="41">
        <f>SUMIFS('ABP Under Contract'!$C17:$Z17,'ABP Under Contract'!$C$6:$Z$6,RECs!$B99,'ABP Under Contract'!$C$7:$Z$7,RECs!E$4,'ABP Under Contract'!$C$8:$Z$8,RECs!E$7)</f>
        <v>7808</v>
      </c>
      <c r="F99" s="41">
        <f>SUMIFS('ABP Under Contract'!$C17:$Z17,'ABP Under Contract'!$C$6:$Z$6,RECs!$B99,'ABP Under Contract'!$C$7:$Z$7,RECs!F$4,'ABP Under Contract'!$C$8:$Z$8,RECs!F$7)</f>
        <v>16236</v>
      </c>
      <c r="G99" s="41">
        <f>SUMIFS('ABP Under Contract'!$C17:$Z17,'ABP Under Contract'!$C$6:$Z$6,RECs!$B99,'ABP Under Contract'!$C$7:$Z$7,RECs!G$4,'ABP Under Contract'!$C$8:$Z$8,RECs!G$7)</f>
        <v>0</v>
      </c>
      <c r="H99" s="41">
        <f>SUMIFS('ABP Under Contract'!$C17:$Z17,'ABP Under Contract'!$C$6:$Z$6,RECs!$B99,'ABP Under Contract'!$C$7:$Z$7,RECs!H$4,'ABP Under Contract'!$C$8:$Z$8,RECs!H$7)</f>
        <v>0</v>
      </c>
      <c r="I99" s="41">
        <f>SUMIFS('ABP Under Contract'!$C17:$Z17,'ABP Under Contract'!$C$6:$Z$6,RECs!$B99,'ABP Under Contract'!$C$7:$Z$7,RECs!I$4,'ABP Under Contract'!$C$8:$Z$8,RECs!I$7)</f>
        <v>0</v>
      </c>
      <c r="J99" s="41">
        <f>SUMIFS('ABP Under Contract'!$C17:$Z17,'ABP Under Contract'!$C$6:$Z$6,RECs!$B99,'ABP Under Contract'!$C$7:$Z$7,RECs!J$4,'ABP Under Contract'!$C$8:$Z$8,RECs!J$7)</f>
        <v>0</v>
      </c>
      <c r="K99" s="70">
        <f>K15*_xlfn.IFNA(INDEX('General Inputs'!$E$9:$AF$11,MATCH(RECs!$B99,'General Inputs'!$B$9:$B$11,0),MATCH(RECs!$D99,'General Inputs'!$E$8:$AB$8,0)),SUMIFS('General Inputs'!$D$9:$D$11,'General Inputs'!$B$9:$B$11,RECs!$B99))</f>
        <v>32332.152247036265</v>
      </c>
      <c r="L99" s="70">
        <f>L15*_xlfn.IFNA(INDEX('General Inputs'!$E$9:$AF$11,MATCH(RECs!$B99,'General Inputs'!$B$9:$B$11,0),MATCH(RECs!$D99,'General Inputs'!$E$8:$AB$8,0)),SUMIFS('General Inputs'!$D$9:$D$11,'General Inputs'!$B$9:$B$11,RECs!$B99))</f>
        <v>21242.941990058989</v>
      </c>
      <c r="M99" s="70">
        <f>M15*_xlfn.IFNA(INDEX('General Inputs'!$E$9:$AF$11,MATCH(RECs!$B99,'General Inputs'!$B$9:$B$11,0),MATCH(RECs!$D99,'General Inputs'!$E$8:$AB$8,0)),SUMIFS('General Inputs'!$D$9:$D$11,'General Inputs'!$B$9:$B$11,RECs!$B99))</f>
        <v>1389.9942902015378</v>
      </c>
      <c r="N99" s="37">
        <v>0</v>
      </c>
      <c r="O99" s="37">
        <v>0</v>
      </c>
      <c r="P99" s="37">
        <v>0</v>
      </c>
      <c r="Q99" s="37">
        <v>6816</v>
      </c>
      <c r="R99" s="37">
        <v>9438.292300000001</v>
      </c>
      <c r="S99" s="70">
        <f>S15*_xlfn.IFNA(INDEX('General Inputs'!$E$9:$AF$11,MATCH(RECs!$B99,'General Inputs'!$B$9:$B$11,0),MATCH(RECs!$D99,'General Inputs'!$E$8:$AB$8,0)),SUMIFS('General Inputs'!$D$9:$D$11,'General Inputs'!$B$9:$B$11,RECs!$B99))</f>
        <v>626.57560604288631</v>
      </c>
      <c r="T99" s="114">
        <f>T15*SUMIFS('General Inputs'!$D$21:$D$23,'General Inputs'!$B$21:$B$23,RECs!$B99)</f>
        <v>0</v>
      </c>
      <c r="U99" s="41">
        <v>0</v>
      </c>
      <c r="V99" s="41">
        <v>0</v>
      </c>
      <c r="W99" s="41">
        <v>0</v>
      </c>
      <c r="X99" s="41">
        <v>0</v>
      </c>
      <c r="Y99" s="41">
        <v>0</v>
      </c>
      <c r="Z99" s="41">
        <v>0</v>
      </c>
      <c r="AA99" s="70">
        <f>AA15*_xlfn.IFNA(INDEX('General Inputs'!$E$9:$AF$11,MATCH(RECs!$B99,'General Inputs'!$B$9:$B$11,0),MATCH(RECs!$D99,'General Inputs'!$E$8:$AB$8,0)),SUMIFS('General Inputs'!$D$9:$D$11,'General Inputs'!$B$9:$B$11,RECs!$B99))</f>
        <v>893.12161720279744</v>
      </c>
      <c r="AB99" s="70">
        <f>AB15*_xlfn.IFNA(INDEX('General Inputs'!$E$9:$AF$11,MATCH(RECs!$B99,'General Inputs'!$B$9:$B$11,0),MATCH(RECs!$D99,'General Inputs'!$E$8:$AB$8,0)),SUMIFS('General Inputs'!$D$9:$D$11,'General Inputs'!$B$9:$B$11,RECs!$B99))</f>
        <v>19098.077990009566</v>
      </c>
      <c r="AC99" s="70">
        <f>AC15*_xlfn.IFNA(INDEX('General Inputs'!$E$9:$AF$11,MATCH(RECs!$B99,'General Inputs'!$B$9:$B$11,0),MATCH(RECs!$D99,'General Inputs'!$E$8:$AB$8,0)),SUMIFS('General Inputs'!$D$9:$D$11,'General Inputs'!$B$9:$B$11,RECs!$B99))</f>
        <v>11430.199677020726</v>
      </c>
      <c r="AD99" s="70">
        <f>AD15*_xlfn.IFNA(INDEX('General Inputs'!$E$9:$AF$11,MATCH(RECs!$B99,'General Inputs'!$B$9:$B$11,0),MATCH(RECs!$D99,'General Inputs'!$E$8:$AB$8,0)),SUMIFS('General Inputs'!$D$9:$D$11,'General Inputs'!$B$9:$B$11,RECs!$B99))</f>
        <v>685.81198062124349</v>
      </c>
    </row>
    <row r="100" spans="2:30" ht="12" x14ac:dyDescent="0.25">
      <c r="B100" s="19" t="s">
        <v>46</v>
      </c>
      <c r="C100" s="87" t="s">
        <v>257</v>
      </c>
      <c r="D100" s="19" t="s">
        <v>26</v>
      </c>
      <c r="E100" s="41">
        <f>SUMIFS('ABP Under Contract'!$C18:$Z18,'ABP Under Contract'!$C$6:$Z$6,RECs!$B100,'ABP Under Contract'!$C$7:$Z$7,RECs!E$4,'ABP Under Contract'!$C$8:$Z$8,RECs!E$7)</f>
        <v>7769</v>
      </c>
      <c r="F100" s="41">
        <f>SUMIFS('ABP Under Contract'!$C18:$Z18,'ABP Under Contract'!$C$6:$Z$6,RECs!$B100,'ABP Under Contract'!$C$7:$Z$7,RECs!F$4,'ABP Under Contract'!$C$8:$Z$8,RECs!F$7)</f>
        <v>16153</v>
      </c>
      <c r="G100" s="41">
        <f>SUMIFS('ABP Under Contract'!$C18:$Z18,'ABP Under Contract'!$C$6:$Z$6,RECs!$B100,'ABP Under Contract'!$C$7:$Z$7,RECs!G$4,'ABP Under Contract'!$C$8:$Z$8,RECs!G$7)</f>
        <v>0</v>
      </c>
      <c r="H100" s="41">
        <f>SUMIFS('ABP Under Contract'!$C18:$Z18,'ABP Under Contract'!$C$6:$Z$6,RECs!$B100,'ABP Under Contract'!$C$7:$Z$7,RECs!H$4,'ABP Under Contract'!$C$8:$Z$8,RECs!H$7)</f>
        <v>0</v>
      </c>
      <c r="I100" s="41">
        <f>SUMIFS('ABP Under Contract'!$C18:$Z18,'ABP Under Contract'!$C$6:$Z$6,RECs!$B100,'ABP Under Contract'!$C$7:$Z$7,RECs!I$4,'ABP Under Contract'!$C$8:$Z$8,RECs!I$7)</f>
        <v>0</v>
      </c>
      <c r="J100" s="41">
        <f>SUMIFS('ABP Under Contract'!$C18:$Z18,'ABP Under Contract'!$C$6:$Z$6,RECs!$B100,'ABP Under Contract'!$C$7:$Z$7,RECs!J$4,'ABP Under Contract'!$C$8:$Z$8,RECs!J$7)</f>
        <v>0</v>
      </c>
      <c r="K100" s="70">
        <f>K16*_xlfn.IFNA(INDEX('General Inputs'!$E$9:$AF$11,MATCH(RECs!$B100,'General Inputs'!$B$9:$B$11,0),MATCH(RECs!$D100,'General Inputs'!$E$8:$AB$8,0)),SUMIFS('General Inputs'!$D$9:$D$11,'General Inputs'!$B$9:$B$11,RECs!$B100))</f>
        <v>31093.464466964055</v>
      </c>
      <c r="L100" s="70">
        <f>L16*_xlfn.IFNA(INDEX('General Inputs'!$E$9:$AF$11,MATCH(RECs!$B100,'General Inputs'!$B$9:$B$11,0),MATCH(RECs!$D100,'General Inputs'!$E$8:$AB$8,0)),SUMIFS('General Inputs'!$D$9:$D$11,'General Inputs'!$B$9:$B$11,RECs!$B100))</f>
        <v>20326.951129342564</v>
      </c>
      <c r="M100" s="70">
        <f>M16*_xlfn.IFNA(INDEX('General Inputs'!$E$9:$AF$11,MATCH(RECs!$B100,'General Inputs'!$B$9:$B$11,0),MATCH(RECs!$D100,'General Inputs'!$E$8:$AB$8,0)),SUMIFS('General Inputs'!$D$9:$D$11,'General Inputs'!$B$9:$B$11,RECs!$B100))</f>
        <v>1330.0580503498049</v>
      </c>
      <c r="N100" s="37">
        <v>0</v>
      </c>
      <c r="O100" s="37">
        <v>0</v>
      </c>
      <c r="P100" s="37">
        <v>0</v>
      </c>
      <c r="Q100" s="37">
        <v>6816</v>
      </c>
      <c r="R100" s="37">
        <v>9438.292300000001</v>
      </c>
      <c r="S100" s="70">
        <f>S16*_xlfn.IFNA(INDEX('General Inputs'!$E$9:$AF$11,MATCH(RECs!$B100,'General Inputs'!$B$9:$B$11,0),MATCH(RECs!$D100,'General Inputs'!$E$8:$AB$8,0)),SUMIFS('General Inputs'!$D$9:$D$11,'General Inputs'!$B$9:$B$11,RECs!$B100))</f>
        <v>599.55780742762283</v>
      </c>
      <c r="T100" s="114">
        <f>T16*SUMIFS('General Inputs'!$D$21:$D$23,'General Inputs'!$B$21:$B$23,RECs!$B100)</f>
        <v>0</v>
      </c>
      <c r="U100" s="41">
        <v>0</v>
      </c>
      <c r="V100" s="41">
        <v>0</v>
      </c>
      <c r="W100" s="41">
        <v>0</v>
      </c>
      <c r="X100" s="41">
        <v>0</v>
      </c>
      <c r="Y100" s="41">
        <v>0</v>
      </c>
      <c r="Z100" s="41">
        <v>0</v>
      </c>
      <c r="AA100" s="70">
        <f>AA16*_xlfn.IFNA(INDEX('General Inputs'!$E$9:$AF$11,MATCH(RECs!$B100,'General Inputs'!$B$9:$B$11,0),MATCH(RECs!$D100,'General Inputs'!$E$8:$AB$8,0)),SUMIFS('General Inputs'!$D$9:$D$11,'General Inputs'!$B$9:$B$11,RECs!$B100))</f>
        <v>1030.6859273824516</v>
      </c>
      <c r="AB100" s="70">
        <f>AB16*_xlfn.IFNA(INDEX('General Inputs'!$E$9:$AF$11,MATCH(RECs!$B100,'General Inputs'!$B$9:$B$11,0),MATCH(RECs!$D100,'General Inputs'!$E$8:$AB$8,0)),SUMIFS('General Inputs'!$D$9:$D$11,'General Inputs'!$B$9:$B$11,RECs!$B100))</f>
        <v>27549.607809859175</v>
      </c>
      <c r="AC100" s="70">
        <f>AC16*_xlfn.IFNA(INDEX('General Inputs'!$E$9:$AF$11,MATCH(RECs!$B100,'General Inputs'!$B$9:$B$11,0),MATCH(RECs!$D100,'General Inputs'!$E$8:$AB$8,0)),SUMIFS('General Inputs'!$D$9:$D$11,'General Inputs'!$B$9:$B$11,RECs!$B100))</f>
        <v>14610.613089867698</v>
      </c>
      <c r="AD100" s="70">
        <f>AD16*_xlfn.IFNA(INDEX('General Inputs'!$E$9:$AF$11,MATCH(RECs!$B100,'General Inputs'!$B$9:$B$11,0),MATCH(RECs!$D100,'General Inputs'!$E$8:$AB$8,0)),SUMIFS('General Inputs'!$D$9:$D$11,'General Inputs'!$B$9:$B$11,RECs!$B100))</f>
        <v>986.83521663149861</v>
      </c>
    </row>
    <row r="101" spans="2:30" ht="12" x14ac:dyDescent="0.25">
      <c r="B101" s="19" t="s">
        <v>46</v>
      </c>
      <c r="C101" s="87" t="s">
        <v>257</v>
      </c>
      <c r="D101" s="19" t="s">
        <v>27</v>
      </c>
      <c r="E101" s="41">
        <f>SUMIFS('ABP Under Contract'!$C19:$Z19,'ABP Under Contract'!$C$6:$Z$6,RECs!$B101,'ABP Under Contract'!$C$7:$Z$7,RECs!E$4,'ABP Under Contract'!$C$8:$Z$8,RECs!E$7)</f>
        <v>7736</v>
      </c>
      <c r="F101" s="41">
        <f>SUMIFS('ABP Under Contract'!$C19:$Z19,'ABP Under Contract'!$C$6:$Z$6,RECs!$B101,'ABP Under Contract'!$C$7:$Z$7,RECs!F$4,'ABP Under Contract'!$C$8:$Z$8,RECs!F$7)</f>
        <v>16073</v>
      </c>
      <c r="G101" s="41">
        <f>SUMIFS('ABP Under Contract'!$C19:$Z19,'ABP Under Contract'!$C$6:$Z$6,RECs!$B101,'ABP Under Contract'!$C$7:$Z$7,RECs!G$4,'ABP Under Contract'!$C$8:$Z$8,RECs!G$7)</f>
        <v>0</v>
      </c>
      <c r="H101" s="41">
        <f>SUMIFS('ABP Under Contract'!$C19:$Z19,'ABP Under Contract'!$C$6:$Z$6,RECs!$B101,'ABP Under Contract'!$C$7:$Z$7,RECs!H$4,'ABP Under Contract'!$C$8:$Z$8,RECs!H$7)</f>
        <v>0</v>
      </c>
      <c r="I101" s="41">
        <f>SUMIFS('ABP Under Contract'!$C19:$Z19,'ABP Under Contract'!$C$6:$Z$6,RECs!$B101,'ABP Under Contract'!$C$7:$Z$7,RECs!I$4,'ABP Under Contract'!$C$8:$Z$8,RECs!I$7)</f>
        <v>0</v>
      </c>
      <c r="J101" s="41">
        <f>SUMIFS('ABP Under Contract'!$C19:$Z19,'ABP Under Contract'!$C$6:$Z$6,RECs!$B101,'ABP Under Contract'!$C$7:$Z$7,RECs!J$4,'ABP Under Contract'!$C$8:$Z$8,RECs!J$7)</f>
        <v>0</v>
      </c>
      <c r="K101" s="70">
        <f>K17*_xlfn.IFNA(INDEX('General Inputs'!$E$9:$AF$11,MATCH(RECs!$B101,'General Inputs'!$B$9:$B$11,0),MATCH(RECs!$D101,'General Inputs'!$E$8:$AB$8,0)),SUMIFS('General Inputs'!$D$9:$D$11,'General Inputs'!$B$9:$B$11,RECs!$B101))</f>
        <v>30095.162935478715</v>
      </c>
      <c r="L101" s="70">
        <f>L17*_xlfn.IFNA(INDEX('General Inputs'!$E$9:$AF$11,MATCH(RECs!$B101,'General Inputs'!$B$9:$B$11,0),MATCH(RECs!$D101,'General Inputs'!$E$8:$AB$8,0)),SUMIFS('General Inputs'!$D$9:$D$11,'General Inputs'!$B$9:$B$11,RECs!$B101))</f>
        <v>19575.952764436788</v>
      </c>
      <c r="M101" s="70">
        <f>M17*_xlfn.IFNA(INDEX('General Inputs'!$E$9:$AF$11,MATCH(RECs!$B101,'General Inputs'!$B$9:$B$11,0),MATCH(RECs!$D101,'General Inputs'!$E$8:$AB$8,0)),SUMIFS('General Inputs'!$D$9:$D$11,'General Inputs'!$B$9:$B$11,RECs!$B101))</f>
        <v>1280.9178022778467</v>
      </c>
      <c r="N101" s="37">
        <v>0</v>
      </c>
      <c r="O101" s="37">
        <v>0</v>
      </c>
      <c r="P101" s="37">
        <v>0</v>
      </c>
      <c r="Q101" s="37">
        <v>6816</v>
      </c>
      <c r="R101" s="37">
        <v>9438.292300000001</v>
      </c>
      <c r="S101" s="70">
        <f>S17*_xlfn.IFNA(INDEX('General Inputs'!$E$9:$AF$11,MATCH(RECs!$B101,'General Inputs'!$B$9:$B$11,0),MATCH(RECs!$D101,'General Inputs'!$E$8:$AB$8,0)),SUMIFS('General Inputs'!$D$9:$D$11,'General Inputs'!$B$9:$B$11,RECs!$B101))</f>
        <v>577.40657922918126</v>
      </c>
      <c r="T101" s="114">
        <f>T17*SUMIFS('General Inputs'!$D$21:$D$23,'General Inputs'!$B$21:$B$23,RECs!$B101)</f>
        <v>0</v>
      </c>
      <c r="U101" s="41">
        <v>0</v>
      </c>
      <c r="V101" s="41">
        <v>0</v>
      </c>
      <c r="W101" s="41">
        <v>0</v>
      </c>
      <c r="X101" s="41">
        <v>0</v>
      </c>
      <c r="Y101" s="41">
        <v>0</v>
      </c>
      <c r="Z101" s="41">
        <v>0</v>
      </c>
      <c r="AA101" s="70">
        <f>AA17*_xlfn.IFNA(INDEX('General Inputs'!$E$9:$AF$11,MATCH(RECs!$B101,'General Inputs'!$B$9:$B$11,0),MATCH(RECs!$D101,'General Inputs'!$E$8:$AB$8,0)),SUMIFS('General Inputs'!$D$9:$D$11,'General Inputs'!$B$9:$B$11,RECs!$B101))</f>
        <v>1122.6060446738786</v>
      </c>
      <c r="AB101" s="70">
        <f>AB17*_xlfn.IFNA(INDEX('General Inputs'!$E$9:$AF$11,MATCH(RECs!$B101,'General Inputs'!$B$9:$B$11,0),MATCH(RECs!$D101,'General Inputs'!$E$8:$AB$8,0)),SUMIFS('General Inputs'!$D$9:$D$11,'General Inputs'!$B$9:$B$11,RECs!$B101))</f>
        <v>35553.449363489453</v>
      </c>
      <c r="AC101" s="70">
        <f>AC17*_xlfn.IFNA(INDEX('General Inputs'!$E$9:$AF$11,MATCH(RECs!$B101,'General Inputs'!$B$9:$B$11,0),MATCH(RECs!$D101,'General Inputs'!$E$8:$AB$8,0)),SUMIFS('General Inputs'!$D$9:$D$11,'General Inputs'!$B$9:$B$11,RECs!$B101))</f>
        <v>17626.155157063171</v>
      </c>
      <c r="AD101" s="70">
        <f>AD17*_xlfn.IFNA(INDEX('General Inputs'!$E$9:$AF$11,MATCH(RECs!$B101,'General Inputs'!$B$9:$B$11,0),MATCH(RECs!$D101,'General Inputs'!$E$8:$AB$8,0)),SUMIFS('General Inputs'!$D$9:$D$11,'General Inputs'!$B$9:$B$11,RECs!$B101))</f>
        <v>1270.3567038642748</v>
      </c>
    </row>
    <row r="102" spans="2:30" ht="12" x14ac:dyDescent="0.25">
      <c r="B102" s="19" t="s">
        <v>46</v>
      </c>
      <c r="C102" s="87" t="s">
        <v>257</v>
      </c>
      <c r="D102" s="19" t="s">
        <v>28</v>
      </c>
      <c r="E102" s="41">
        <f>SUMIFS('ABP Under Contract'!$C20:$Z20,'ABP Under Contract'!$C$6:$Z$6,RECs!$B102,'ABP Under Contract'!$C$7:$Z$7,RECs!E$4,'ABP Under Contract'!$C$8:$Z$8,RECs!E$7)</f>
        <v>7696</v>
      </c>
      <c r="F102" s="41">
        <f>SUMIFS('ABP Under Contract'!$C20:$Z20,'ABP Under Contract'!$C$6:$Z$6,RECs!$B102,'ABP Under Contract'!$C$7:$Z$7,RECs!F$4,'ABP Under Contract'!$C$8:$Z$8,RECs!F$7)</f>
        <v>15995</v>
      </c>
      <c r="G102" s="41">
        <f>SUMIFS('ABP Under Contract'!$C20:$Z20,'ABP Under Contract'!$C$6:$Z$6,RECs!$B102,'ABP Under Contract'!$C$7:$Z$7,RECs!G$4,'ABP Under Contract'!$C$8:$Z$8,RECs!G$7)</f>
        <v>0</v>
      </c>
      <c r="H102" s="41">
        <f>SUMIFS('ABP Under Contract'!$C20:$Z20,'ABP Under Contract'!$C$6:$Z$6,RECs!$B102,'ABP Under Contract'!$C$7:$Z$7,RECs!H$4,'ABP Under Contract'!$C$8:$Z$8,RECs!H$7)</f>
        <v>0</v>
      </c>
      <c r="I102" s="41">
        <f>SUMIFS('ABP Under Contract'!$C20:$Z20,'ABP Under Contract'!$C$6:$Z$6,RECs!$B102,'ABP Under Contract'!$C$7:$Z$7,RECs!I$4,'ABP Under Contract'!$C$8:$Z$8,RECs!I$7)</f>
        <v>0</v>
      </c>
      <c r="J102" s="41">
        <f>SUMIFS('ABP Under Contract'!$C20:$Z20,'ABP Under Contract'!$C$6:$Z$6,RECs!$B102,'ABP Under Contract'!$C$7:$Z$7,RECs!J$4,'ABP Under Contract'!$C$8:$Z$8,RECs!J$7)</f>
        <v>0</v>
      </c>
      <c r="K102" s="70">
        <f>K18*_xlfn.IFNA(INDEX('General Inputs'!$E$9:$AF$11,MATCH(RECs!$B102,'General Inputs'!$B$9:$B$11,0),MATCH(RECs!$D102,'General Inputs'!$E$8:$AB$8,0)),SUMIFS('General Inputs'!$D$9:$D$11,'General Inputs'!$B$9:$B$11,RECs!$B102))</f>
        <v>29029.691835574387</v>
      </c>
      <c r="L102" s="70">
        <f>L18*_xlfn.IFNA(INDEX('General Inputs'!$E$9:$AF$11,MATCH(RECs!$B102,'General Inputs'!$B$9:$B$11,0),MATCH(RECs!$D102,'General Inputs'!$E$8:$AB$8,0)),SUMIFS('General Inputs'!$D$9:$D$11,'General Inputs'!$B$9:$B$11,RECs!$B102))</f>
        <v>18788.482985485767</v>
      </c>
      <c r="M102" s="70">
        <f>M18*_xlfn.IFNA(INDEX('General Inputs'!$E$9:$AF$11,MATCH(RECs!$B102,'General Inputs'!$B$9:$B$11,0),MATCH(RECs!$D102,'General Inputs'!$E$8:$AB$8,0)),SUMIFS('General Inputs'!$D$9:$D$11,'General Inputs'!$B$9:$B$11,RECs!$B102))</f>
        <v>1229.3911118147078</v>
      </c>
      <c r="N102" s="37">
        <v>0</v>
      </c>
      <c r="O102" s="37">
        <v>0</v>
      </c>
      <c r="P102" s="37">
        <v>0</v>
      </c>
      <c r="Q102" s="37">
        <v>6816</v>
      </c>
      <c r="R102" s="37">
        <v>9438.292300000001</v>
      </c>
      <c r="S102" s="70">
        <f>S18*_xlfn.IFNA(INDEX('General Inputs'!$E$9:$AF$11,MATCH(RECs!$B102,'General Inputs'!$B$9:$B$11,0),MATCH(RECs!$D102,'General Inputs'!$E$8:$AB$8,0)),SUMIFS('General Inputs'!$D$9:$D$11,'General Inputs'!$B$9:$B$11,RECs!$B102))</f>
        <v>554.17960086537494</v>
      </c>
      <c r="T102" s="114">
        <f>T18*SUMIFS('General Inputs'!$D$21:$D$23,'General Inputs'!$B$21:$B$23,RECs!$B102)</f>
        <v>0</v>
      </c>
      <c r="U102" s="41">
        <v>0</v>
      </c>
      <c r="V102" s="41">
        <v>0</v>
      </c>
      <c r="W102" s="41">
        <v>0</v>
      </c>
      <c r="X102" s="41">
        <v>0</v>
      </c>
      <c r="Y102" s="41">
        <v>0</v>
      </c>
      <c r="Z102" s="41">
        <v>0</v>
      </c>
      <c r="AA102" s="70">
        <f>AA18*_xlfn.IFNA(INDEX('General Inputs'!$E$9:$AF$11,MATCH(RECs!$B102,'General Inputs'!$B$9:$B$11,0),MATCH(RECs!$D102,'General Inputs'!$E$8:$AB$8,0)),SUMIFS('General Inputs'!$D$9:$D$11,'General Inputs'!$B$9:$B$11,RECs!$B102))</f>
        <v>1203.4479393877705</v>
      </c>
      <c r="AB102" s="70">
        <f>AB18*_xlfn.IFNA(INDEX('General Inputs'!$E$9:$AF$11,MATCH(RECs!$B102,'General Inputs'!$B$9:$B$11,0),MATCH(RECs!$D102,'General Inputs'!$E$8:$AB$8,0)),SUMIFS('General Inputs'!$D$9:$D$11,'General Inputs'!$B$9:$B$11,RECs!$B102))</f>
        <v>46983.788819132053</v>
      </c>
      <c r="AC102" s="70">
        <f>AC18*_xlfn.IFNA(INDEX('General Inputs'!$E$9:$AF$11,MATCH(RECs!$B102,'General Inputs'!$B$9:$B$11,0),MATCH(RECs!$D102,'General Inputs'!$E$8:$AB$8,0)),SUMIFS('General Inputs'!$D$9:$D$11,'General Inputs'!$B$9:$B$11,RECs!$B102))</f>
        <v>21032.487047702154</v>
      </c>
      <c r="AD102" s="70">
        <f>AD18*_xlfn.IFNA(INDEX('General Inputs'!$E$9:$AF$11,MATCH(RECs!$B102,'General Inputs'!$B$9:$B$11,0),MATCH(RECs!$D102,'General Inputs'!$E$8:$AB$8,0)),SUMIFS('General Inputs'!$D$9:$D$11,'General Inputs'!$B$9:$B$11,RECs!$B102))</f>
        <v>1562.2022118370653</v>
      </c>
    </row>
    <row r="103" spans="2:30" ht="12" x14ac:dyDescent="0.25">
      <c r="B103" s="19" t="s">
        <v>46</v>
      </c>
      <c r="C103" s="87" t="s">
        <v>257</v>
      </c>
      <c r="D103" s="19" t="s">
        <v>29</v>
      </c>
      <c r="E103" s="41">
        <f>SUMIFS('ABP Under Contract'!$C21:$Z21,'ABP Under Contract'!$C$6:$Z$6,RECs!$B103,'ABP Under Contract'!$C$7:$Z$7,RECs!E$4,'ABP Under Contract'!$C$8:$Z$8,RECs!E$7)</f>
        <v>7659</v>
      </c>
      <c r="F103" s="41">
        <f>SUMIFS('ABP Under Contract'!$C21:$Z21,'ABP Under Contract'!$C$6:$Z$6,RECs!$B103,'ABP Under Contract'!$C$7:$Z$7,RECs!F$4,'ABP Under Contract'!$C$8:$Z$8,RECs!F$7)</f>
        <v>15918</v>
      </c>
      <c r="G103" s="41">
        <f>SUMIFS('ABP Under Contract'!$C21:$Z21,'ABP Under Contract'!$C$6:$Z$6,RECs!$B103,'ABP Under Contract'!$C$7:$Z$7,RECs!G$4,'ABP Under Contract'!$C$8:$Z$8,RECs!G$7)</f>
        <v>0</v>
      </c>
      <c r="H103" s="41">
        <f>SUMIFS('ABP Under Contract'!$C21:$Z21,'ABP Under Contract'!$C$6:$Z$6,RECs!$B103,'ABP Under Contract'!$C$7:$Z$7,RECs!H$4,'ABP Under Contract'!$C$8:$Z$8,RECs!H$7)</f>
        <v>0</v>
      </c>
      <c r="I103" s="41">
        <f>SUMIFS('ABP Under Contract'!$C21:$Z21,'ABP Under Contract'!$C$6:$Z$6,RECs!$B103,'ABP Under Contract'!$C$7:$Z$7,RECs!I$4,'ABP Under Contract'!$C$8:$Z$8,RECs!I$7)</f>
        <v>0</v>
      </c>
      <c r="J103" s="41">
        <f>SUMIFS('ABP Under Contract'!$C21:$Z21,'ABP Under Contract'!$C$6:$Z$6,RECs!$B103,'ABP Under Contract'!$C$7:$Z$7,RECs!J$4,'ABP Under Contract'!$C$8:$Z$8,RECs!J$7)</f>
        <v>0</v>
      </c>
      <c r="K103" s="70">
        <f>K19*_xlfn.IFNA(INDEX('General Inputs'!$E$9:$AF$11,MATCH(RECs!$B103,'General Inputs'!$B$9:$B$11,0),MATCH(RECs!$D103,'General Inputs'!$E$8:$AB$8,0)),SUMIFS('General Inputs'!$D$9:$D$11,'General Inputs'!$B$9:$B$11,RECs!$B103))</f>
        <v>27286.491048449621</v>
      </c>
      <c r="L103" s="70">
        <f>L19*_xlfn.IFNA(INDEX('General Inputs'!$E$9:$AF$11,MATCH(RECs!$B103,'General Inputs'!$B$9:$B$11,0),MATCH(RECs!$D103,'General Inputs'!$E$8:$AB$8,0)),SUMIFS('General Inputs'!$D$9:$D$11,'General Inputs'!$B$9:$B$11,RECs!$B103))</f>
        <v>17571.954150347086</v>
      </c>
      <c r="M103" s="70">
        <f>M19*_xlfn.IFNA(INDEX('General Inputs'!$E$9:$AF$11,MATCH(RECs!$B103,'General Inputs'!$B$9:$B$11,0),MATCH(RECs!$D103,'General Inputs'!$E$8:$AB$8,0)),SUMIFS('General Inputs'!$D$9:$D$11,'General Inputs'!$B$9:$B$11,RECs!$B103))</f>
        <v>1149.7897018264111</v>
      </c>
      <c r="N103" s="37">
        <v>0</v>
      </c>
      <c r="O103" s="37">
        <v>0</v>
      </c>
      <c r="P103" s="37">
        <v>0</v>
      </c>
      <c r="Q103" s="37">
        <v>6816</v>
      </c>
      <c r="R103" s="37">
        <v>9438.292300000001</v>
      </c>
      <c r="S103" s="70">
        <f>S19*_xlfn.IFNA(INDEX('General Inputs'!$E$9:$AF$11,MATCH(RECs!$B103,'General Inputs'!$B$9:$B$11,0),MATCH(RECs!$D103,'General Inputs'!$E$8:$AB$8,0)),SUMIFS('General Inputs'!$D$9:$D$11,'General Inputs'!$B$9:$B$11,RECs!$B103))</f>
        <v>518.29722202621167</v>
      </c>
      <c r="T103" s="114">
        <f>T19*SUMIFS('General Inputs'!$D$21:$D$23,'General Inputs'!$B$21:$B$23,RECs!$B103)</f>
        <v>0</v>
      </c>
      <c r="U103" s="41">
        <v>0</v>
      </c>
      <c r="V103" s="41">
        <v>0</v>
      </c>
      <c r="W103" s="41">
        <v>0</v>
      </c>
      <c r="X103" s="41">
        <v>0</v>
      </c>
      <c r="Y103" s="41">
        <v>0</v>
      </c>
      <c r="Z103" s="41">
        <v>0</v>
      </c>
      <c r="AA103" s="70">
        <f>AA19*_xlfn.IFNA(INDEX('General Inputs'!$E$9:$AF$11,MATCH(RECs!$B103,'General Inputs'!$B$9:$B$11,0),MATCH(RECs!$D103,'General Inputs'!$E$8:$AB$8,0)),SUMIFS('General Inputs'!$D$9:$D$11,'General Inputs'!$B$9:$B$11,RECs!$B103))</f>
        <v>1244.5271382247602</v>
      </c>
      <c r="AB103" s="70">
        <f>AB19*_xlfn.IFNA(INDEX('General Inputs'!$E$9:$AF$11,MATCH(RECs!$B103,'General Inputs'!$B$9:$B$11,0),MATCH(RECs!$D103,'General Inputs'!$E$8:$AB$8,0)),SUMIFS('General Inputs'!$D$9:$D$11,'General Inputs'!$B$9:$B$11,RECs!$B103))</f>
        <v>56089.55336072178</v>
      </c>
      <c r="AC103" s="70">
        <f>AC19*_xlfn.IFNA(INDEX('General Inputs'!$E$9:$AF$11,MATCH(RECs!$B103,'General Inputs'!$B$9:$B$11,0),MATCH(RECs!$D103,'General Inputs'!$E$8:$AB$8,0)),SUMIFS('General Inputs'!$D$9:$D$11,'General Inputs'!$B$9:$B$11,RECs!$B103))</f>
        <v>24505.968311945297</v>
      </c>
      <c r="AD103" s="70">
        <f>AD19*_xlfn.IFNA(INDEX('General Inputs'!$E$9:$AF$11,MATCH(RECs!$B103,'General Inputs'!$B$9:$B$11,0),MATCH(RECs!$D103,'General Inputs'!$E$8:$AB$8,0)),SUMIFS('General Inputs'!$D$9:$D$11,'General Inputs'!$B$9:$B$11,RECs!$B103))</f>
        <v>1783.4054886698184</v>
      </c>
    </row>
    <row r="104" spans="2:30" ht="12" x14ac:dyDescent="0.25">
      <c r="B104" s="19" t="s">
        <v>46</v>
      </c>
      <c r="C104" s="87" t="s">
        <v>257</v>
      </c>
      <c r="D104" s="19" t="s">
        <v>30</v>
      </c>
      <c r="E104" s="41">
        <f>SUMIFS('ABP Under Contract'!$C22:$Z22,'ABP Under Contract'!$C$6:$Z$6,RECs!$B104,'ABP Under Contract'!$C$7:$Z$7,RECs!E$4,'ABP Under Contract'!$C$8:$Z$8,RECs!E$7)</f>
        <v>7619</v>
      </c>
      <c r="F104" s="41">
        <f>SUMIFS('ABP Under Contract'!$C22:$Z22,'ABP Under Contract'!$C$6:$Z$6,RECs!$B104,'ABP Under Contract'!$C$7:$Z$7,RECs!F$4,'ABP Under Contract'!$C$8:$Z$8,RECs!F$7)</f>
        <v>15833</v>
      </c>
      <c r="G104" s="41">
        <f>SUMIFS('ABP Under Contract'!$C22:$Z22,'ABP Under Contract'!$C$6:$Z$6,RECs!$B104,'ABP Under Contract'!$C$7:$Z$7,RECs!G$4,'ABP Under Contract'!$C$8:$Z$8,RECs!G$7)</f>
        <v>0</v>
      </c>
      <c r="H104" s="41">
        <f>SUMIFS('ABP Under Contract'!$C22:$Z22,'ABP Under Contract'!$C$6:$Z$6,RECs!$B104,'ABP Under Contract'!$C$7:$Z$7,RECs!H$4,'ABP Under Contract'!$C$8:$Z$8,RECs!H$7)</f>
        <v>0</v>
      </c>
      <c r="I104" s="41">
        <f>SUMIFS('ABP Under Contract'!$C22:$Z22,'ABP Under Contract'!$C$6:$Z$6,RECs!$B104,'ABP Under Contract'!$C$7:$Z$7,RECs!I$4,'ABP Under Contract'!$C$8:$Z$8,RECs!I$7)</f>
        <v>0</v>
      </c>
      <c r="J104" s="41">
        <f>SUMIFS('ABP Under Contract'!$C22:$Z22,'ABP Under Contract'!$C$6:$Z$6,RECs!$B104,'ABP Under Contract'!$C$7:$Z$7,RECs!J$4,'ABP Under Contract'!$C$8:$Z$8,RECs!J$7)</f>
        <v>0</v>
      </c>
      <c r="K104" s="70">
        <f>K20*_xlfn.IFNA(INDEX('General Inputs'!$E$9:$AF$11,MATCH(RECs!$B104,'General Inputs'!$B$9:$B$11,0),MATCH(RECs!$D104,'General Inputs'!$E$8:$AB$8,0)),SUMIFS('General Inputs'!$D$9:$D$11,'General Inputs'!$B$9:$B$11,RECs!$B104))</f>
        <v>25305.875568281266</v>
      </c>
      <c r="L104" s="70">
        <f>L20*_xlfn.IFNA(INDEX('General Inputs'!$E$9:$AF$11,MATCH(RECs!$B104,'General Inputs'!$B$9:$B$11,0),MATCH(RECs!$D104,'General Inputs'!$E$8:$AB$8,0)),SUMIFS('General Inputs'!$D$9:$D$11,'General Inputs'!$B$9:$B$11,RECs!$B104))</f>
        <v>16214.995032102717</v>
      </c>
      <c r="M104" s="70">
        <f>M20*_xlfn.IFNA(INDEX('General Inputs'!$E$9:$AF$11,MATCH(RECs!$B104,'General Inputs'!$B$9:$B$11,0),MATCH(RECs!$D104,'General Inputs'!$E$8:$AB$8,0)),SUMIFS('General Inputs'!$D$9:$D$11,'General Inputs'!$B$9:$B$11,RECs!$B104))</f>
        <v>1060.9994849497066</v>
      </c>
      <c r="N104" s="37">
        <v>0</v>
      </c>
      <c r="O104" s="37">
        <v>0</v>
      </c>
      <c r="P104" s="37">
        <v>0</v>
      </c>
      <c r="Q104" s="37">
        <v>6816</v>
      </c>
      <c r="R104" s="37">
        <v>9438.292300000001</v>
      </c>
      <c r="S104" s="70">
        <f>S20*_xlfn.IFNA(INDEX('General Inputs'!$E$9:$AF$11,MATCH(RECs!$B104,'General Inputs'!$B$9:$B$11,0),MATCH(RECs!$D104,'General Inputs'!$E$8:$AB$8,0)),SUMIFS('General Inputs'!$D$9:$D$11,'General Inputs'!$B$9:$B$11,RECs!$B104))</f>
        <v>478.27275261480565</v>
      </c>
      <c r="T104" s="114">
        <f>T20*SUMIFS('General Inputs'!$D$21:$D$23,'General Inputs'!$B$21:$B$23,RECs!$B104)</f>
        <v>0</v>
      </c>
      <c r="U104" s="41">
        <v>0</v>
      </c>
      <c r="V104" s="41">
        <v>0</v>
      </c>
      <c r="W104" s="41">
        <v>0</v>
      </c>
      <c r="X104" s="41">
        <v>0</v>
      </c>
      <c r="Y104" s="41">
        <v>0</v>
      </c>
      <c r="Z104" s="41">
        <v>0</v>
      </c>
      <c r="AA104" s="70">
        <f>AA20*_xlfn.IFNA(INDEX('General Inputs'!$E$9:$AF$11,MATCH(RECs!$B104,'General Inputs'!$B$9:$B$11,0),MATCH(RECs!$D104,'General Inputs'!$E$8:$AB$8,0)),SUMIFS('General Inputs'!$D$9:$D$11,'General Inputs'!$B$9:$B$11,RECs!$B104))</f>
        <v>1259.3096375020048</v>
      </c>
      <c r="AB104" s="70">
        <f>AB20*_xlfn.IFNA(INDEX('General Inputs'!$E$9:$AF$11,MATCH(RECs!$B104,'General Inputs'!$B$9:$B$11,0),MATCH(RECs!$D104,'General Inputs'!$E$8:$AB$8,0)),SUMIFS('General Inputs'!$D$9:$D$11,'General Inputs'!$B$9:$B$11,RECs!$B104))</f>
        <v>65172.278523532914</v>
      </c>
      <c r="AC104" s="70">
        <f>AC20*_xlfn.IFNA(INDEX('General Inputs'!$E$9:$AF$11,MATCH(RECs!$B104,'General Inputs'!$B$9:$B$11,0),MATCH(RECs!$D104,'General Inputs'!$E$8:$AB$8,0)),SUMIFS('General Inputs'!$D$9:$D$11,'General Inputs'!$B$9:$B$11,RECs!$B104))</f>
        <v>27097.874868566661</v>
      </c>
      <c r="AD104" s="70">
        <f>AD20*_xlfn.IFNA(INDEX('General Inputs'!$E$9:$AF$11,MATCH(RECs!$B104,'General Inputs'!$B$9:$B$11,0),MATCH(RECs!$D104,'General Inputs'!$E$8:$AB$8,0)),SUMIFS('General Inputs'!$D$9:$D$11,'General Inputs'!$B$9:$B$11,RECs!$B104))</f>
        <v>1944.6409622468368</v>
      </c>
    </row>
    <row r="105" spans="2:30" ht="12" x14ac:dyDescent="0.25">
      <c r="B105" s="19" t="s">
        <v>46</v>
      </c>
      <c r="C105" s="87" t="s">
        <v>257</v>
      </c>
      <c r="D105" s="19" t="s">
        <v>31</v>
      </c>
      <c r="E105" s="41">
        <f>SUMIFS('ABP Under Contract'!$C23:$Z23,'ABP Under Contract'!$C$6:$Z$6,RECs!$B105,'ABP Under Contract'!$C$7:$Z$7,RECs!E$4,'ABP Under Contract'!$C$8:$Z$8,RECs!E$7)</f>
        <v>7579</v>
      </c>
      <c r="F105" s="41">
        <f>SUMIFS('ABP Under Contract'!$C23:$Z23,'ABP Under Contract'!$C$6:$Z$6,RECs!$B105,'ABP Under Contract'!$C$7:$Z$7,RECs!F$4,'ABP Under Contract'!$C$8:$Z$8,RECs!F$7)</f>
        <v>15757</v>
      </c>
      <c r="G105" s="41">
        <f>SUMIFS('ABP Under Contract'!$C23:$Z23,'ABP Under Contract'!$C$6:$Z$6,RECs!$B105,'ABP Under Contract'!$C$7:$Z$7,RECs!G$4,'ABP Under Contract'!$C$8:$Z$8,RECs!G$7)</f>
        <v>0</v>
      </c>
      <c r="H105" s="41">
        <f>SUMIFS('ABP Under Contract'!$C23:$Z23,'ABP Under Contract'!$C$6:$Z$6,RECs!$B105,'ABP Under Contract'!$C$7:$Z$7,RECs!H$4,'ABP Under Contract'!$C$8:$Z$8,RECs!H$7)</f>
        <v>0</v>
      </c>
      <c r="I105" s="41">
        <f>SUMIFS('ABP Under Contract'!$C23:$Z23,'ABP Under Contract'!$C$6:$Z$6,RECs!$B105,'ABP Under Contract'!$C$7:$Z$7,RECs!I$4,'ABP Under Contract'!$C$8:$Z$8,RECs!I$7)</f>
        <v>0</v>
      </c>
      <c r="J105" s="41">
        <f>SUMIFS('ABP Under Contract'!$C23:$Z23,'ABP Under Contract'!$C$6:$Z$6,RECs!$B105,'ABP Under Contract'!$C$7:$Z$7,RECs!J$4,'ABP Under Contract'!$C$8:$Z$8,RECs!J$7)</f>
        <v>0</v>
      </c>
      <c r="K105" s="70">
        <f>K21*_xlfn.IFNA(INDEX('General Inputs'!$E$9:$AF$11,MATCH(RECs!$B105,'General Inputs'!$B$9:$B$11,0),MATCH(RECs!$D105,'General Inputs'!$E$8:$AB$8,0)),SUMIFS('General Inputs'!$D$9:$D$11,'General Inputs'!$B$9:$B$11,RECs!$B105))</f>
        <v>23312.289769548679</v>
      </c>
      <c r="L105" s="70">
        <f>L21*_xlfn.IFNA(INDEX('General Inputs'!$E$9:$AF$11,MATCH(RECs!$B105,'General Inputs'!$B$9:$B$11,0),MATCH(RECs!$D105,'General Inputs'!$E$8:$AB$8,0)),SUMIFS('General Inputs'!$D$9:$D$11,'General Inputs'!$B$9:$B$11,RECs!$B105))</f>
        <v>14862.89689804696</v>
      </c>
      <c r="M105" s="70">
        <f>M21*_xlfn.IFNA(INDEX('General Inputs'!$E$9:$AF$11,MATCH(RECs!$B105,'General Inputs'!$B$9:$B$11,0),MATCH(RECs!$D105,'General Inputs'!$E$8:$AB$8,0)),SUMIFS('General Inputs'!$D$9:$D$11,'General Inputs'!$B$9:$B$11,RECs!$B105))</f>
        <v>972.52733796511473</v>
      </c>
      <c r="N105" s="37">
        <v>0</v>
      </c>
      <c r="O105" s="37">
        <v>0</v>
      </c>
      <c r="P105" s="37">
        <v>0</v>
      </c>
      <c r="Q105" s="37">
        <v>5397</v>
      </c>
      <c r="R105" s="37">
        <v>9438.292300000001</v>
      </c>
      <c r="S105" s="70">
        <f>S21*_xlfn.IFNA(INDEX('General Inputs'!$E$9:$AF$11,MATCH(RECs!$B105,'General Inputs'!$B$9:$B$11,0),MATCH(RECs!$D105,'General Inputs'!$E$8:$AB$8,0)),SUMIFS('General Inputs'!$D$9:$D$11,'General Inputs'!$B$9:$B$11,RECs!$B105))</f>
        <v>438.39166137179893</v>
      </c>
      <c r="T105" s="114">
        <f>T21*SUMIFS('General Inputs'!$D$21:$D$23,'General Inputs'!$B$21:$B$23,RECs!$B105)</f>
        <v>0</v>
      </c>
      <c r="U105" s="41">
        <v>0</v>
      </c>
      <c r="V105" s="41">
        <v>0</v>
      </c>
      <c r="W105" s="41">
        <v>0</v>
      </c>
      <c r="X105" s="41">
        <v>0</v>
      </c>
      <c r="Y105" s="41">
        <v>0</v>
      </c>
      <c r="Z105" s="41">
        <v>0</v>
      </c>
      <c r="AA105" s="70">
        <f>AA21*_xlfn.IFNA(INDEX('General Inputs'!$E$9:$AF$11,MATCH(RECs!$B105,'General Inputs'!$B$9:$B$11,0),MATCH(RECs!$D105,'General Inputs'!$E$8:$AB$8,0)),SUMIFS('General Inputs'!$D$9:$D$11,'General Inputs'!$B$9:$B$11,RECs!$B105))</f>
        <v>1256.9383177675491</v>
      </c>
      <c r="AB105" s="70">
        <f>AB21*_xlfn.IFNA(INDEX('General Inputs'!$E$9:$AF$11,MATCH(RECs!$B105,'General Inputs'!$B$9:$B$11,0),MATCH(RECs!$D105,'General Inputs'!$E$8:$AB$8,0)),SUMIFS('General Inputs'!$D$9:$D$11,'General Inputs'!$B$9:$B$11,RECs!$B105))</f>
        <v>71604.995815391201</v>
      </c>
      <c r="AC105" s="70">
        <f>AC21*_xlfn.IFNA(INDEX('General Inputs'!$E$9:$AF$11,MATCH(RECs!$B105,'General Inputs'!$B$9:$B$11,0),MATCH(RECs!$D105,'General Inputs'!$E$8:$AB$8,0)),SUMIFS('General Inputs'!$D$9:$D$11,'General Inputs'!$B$9:$B$11,RECs!$B105))</f>
        <v>31723.396320200867</v>
      </c>
      <c r="AD105" s="70">
        <f>AD21*_xlfn.IFNA(INDEX('General Inputs'!$E$9:$AF$11,MATCH(RECs!$B105,'General Inputs'!$B$9:$B$11,0),MATCH(RECs!$D105,'General Inputs'!$E$8:$AB$8,0)),SUMIFS('General Inputs'!$D$9:$D$11,'General Inputs'!$B$9:$B$11,RECs!$B105))</f>
        <v>2057.8896136422895</v>
      </c>
    </row>
    <row r="106" spans="2:30" ht="12" x14ac:dyDescent="0.25">
      <c r="B106" s="19" t="s">
        <v>46</v>
      </c>
      <c r="C106" s="87" t="s">
        <v>257</v>
      </c>
      <c r="D106" s="19" t="s">
        <v>32</v>
      </c>
      <c r="E106" s="41">
        <f>SUMIFS('ABP Under Contract'!$C24:$Z24,'ABP Under Contract'!$C$6:$Z$6,RECs!$B106,'ABP Under Contract'!$C$7:$Z$7,RECs!E$4,'ABP Under Contract'!$C$8:$Z$8,RECs!E$7)</f>
        <v>7532</v>
      </c>
      <c r="F106" s="41">
        <f>SUMIFS('ABP Under Contract'!$C24:$Z24,'ABP Under Contract'!$C$6:$Z$6,RECs!$B106,'ABP Under Contract'!$C$7:$Z$7,RECs!F$4,'ABP Under Contract'!$C$8:$Z$8,RECs!F$7)</f>
        <v>13801</v>
      </c>
      <c r="G106" s="41">
        <f>SUMIFS('ABP Under Contract'!$C24:$Z24,'ABP Under Contract'!$C$6:$Z$6,RECs!$B106,'ABP Under Contract'!$C$7:$Z$7,RECs!G$4,'ABP Under Contract'!$C$8:$Z$8,RECs!G$7)</f>
        <v>0</v>
      </c>
      <c r="H106" s="41">
        <f>SUMIFS('ABP Under Contract'!$C24:$Z24,'ABP Under Contract'!$C$6:$Z$6,RECs!$B106,'ABP Under Contract'!$C$7:$Z$7,RECs!H$4,'ABP Under Contract'!$C$8:$Z$8,RECs!H$7)</f>
        <v>0</v>
      </c>
      <c r="I106" s="41">
        <f>SUMIFS('ABP Under Contract'!$C24:$Z24,'ABP Under Contract'!$C$6:$Z$6,RECs!$B106,'ABP Under Contract'!$C$7:$Z$7,RECs!I$4,'ABP Under Contract'!$C$8:$Z$8,RECs!I$7)</f>
        <v>0</v>
      </c>
      <c r="J106" s="41">
        <f>SUMIFS('ABP Under Contract'!$C24:$Z24,'ABP Under Contract'!$C$6:$Z$6,RECs!$B106,'ABP Under Contract'!$C$7:$Z$7,RECs!J$4,'ABP Under Contract'!$C$8:$Z$8,RECs!J$7)</f>
        <v>0</v>
      </c>
      <c r="K106" s="70">
        <f>K22*_xlfn.IFNA(INDEX('General Inputs'!$E$9:$AF$11,MATCH(RECs!$B106,'General Inputs'!$B$9:$B$11,0),MATCH(RECs!$D106,'General Inputs'!$E$8:$AB$8,0)),SUMIFS('General Inputs'!$D$9:$D$11,'General Inputs'!$B$9:$B$11,RECs!$B106))</f>
        <v>21893.34523412622</v>
      </c>
      <c r="L106" s="70">
        <f>L22*_xlfn.IFNA(INDEX('General Inputs'!$E$9:$AF$11,MATCH(RECs!$B106,'General Inputs'!$B$9:$B$11,0),MATCH(RECs!$D106,'General Inputs'!$E$8:$AB$8,0)),SUMIFS('General Inputs'!$D$9:$D$11,'General Inputs'!$B$9:$B$11,RECs!$B106))</f>
        <v>13888.448689679835</v>
      </c>
      <c r="M106" s="70">
        <f>M22*_xlfn.IFNA(INDEX('General Inputs'!$E$9:$AF$11,MATCH(RECs!$B106,'General Inputs'!$B$9:$B$11,0),MATCH(RECs!$D106,'General Inputs'!$E$8:$AB$8,0)),SUMIFS('General Inputs'!$D$9:$D$11,'General Inputs'!$B$9:$B$11,RECs!$B106))</f>
        <v>908.76604509140282</v>
      </c>
      <c r="N106" s="37">
        <v>0</v>
      </c>
      <c r="O106" s="37">
        <v>0</v>
      </c>
      <c r="P106" s="37">
        <v>0</v>
      </c>
      <c r="Q106" s="37">
        <v>5397</v>
      </c>
      <c r="R106" s="37">
        <v>9438.292300000001</v>
      </c>
      <c r="S106" s="70">
        <f>S22*_xlfn.IFNA(INDEX('General Inputs'!$E$9:$AF$11,MATCH(RECs!$B106,'General Inputs'!$B$9:$B$11,0),MATCH(RECs!$D106,'General Inputs'!$E$8:$AB$8,0)),SUMIFS('General Inputs'!$D$9:$D$11,'General Inputs'!$B$9:$B$11,RECs!$B106))</f>
        <v>409.64962192167184</v>
      </c>
      <c r="T106" s="114">
        <f>T22*SUMIFS('General Inputs'!$D$21:$D$23,'General Inputs'!$B$21:$B$23,RECs!$B106)</f>
        <v>0</v>
      </c>
      <c r="U106" s="41">
        <v>0</v>
      </c>
      <c r="V106" s="41">
        <v>0</v>
      </c>
      <c r="W106" s="41">
        <v>0</v>
      </c>
      <c r="X106" s="41">
        <v>0</v>
      </c>
      <c r="Y106" s="41">
        <v>0</v>
      </c>
      <c r="Z106" s="41">
        <v>0</v>
      </c>
      <c r="AA106" s="70">
        <f>AA22*_xlfn.IFNA(INDEX('General Inputs'!$E$9:$AF$11,MATCH(RECs!$B106,'General Inputs'!$B$9:$B$11,0),MATCH(RECs!$D106,'General Inputs'!$E$8:$AB$8,0)),SUMIFS('General Inputs'!$D$9:$D$11,'General Inputs'!$B$9:$B$11,RECs!$B106))</f>
        <v>1271.3749130420024</v>
      </c>
      <c r="AB106" s="70">
        <f>AB22*_xlfn.IFNA(INDEX('General Inputs'!$E$9:$AF$11,MATCH(RECs!$B106,'General Inputs'!$B$9:$B$11,0),MATCH(RECs!$D106,'General Inputs'!$E$8:$AB$8,0)),SUMIFS('General Inputs'!$D$9:$D$11,'General Inputs'!$B$9:$B$11,RECs!$B106))</f>
        <v>78109.545623660699</v>
      </c>
      <c r="AC106" s="70">
        <f>AC22*_xlfn.IFNA(INDEX('General Inputs'!$E$9:$AF$11,MATCH(RECs!$B106,'General Inputs'!$B$9:$B$11,0),MATCH(RECs!$D106,'General Inputs'!$E$8:$AB$8,0)),SUMIFS('General Inputs'!$D$9:$D$11,'General Inputs'!$B$9:$B$11,RECs!$B106))</f>
        <v>36885.476778442331</v>
      </c>
      <c r="AD106" s="70">
        <f>AD22*_xlfn.IFNA(INDEX('General Inputs'!$E$9:$AF$11,MATCH(RECs!$B106,'General Inputs'!$B$9:$B$11,0),MATCH(RECs!$D106,'General Inputs'!$E$8:$AB$8,0)),SUMIFS('General Inputs'!$D$9:$D$11,'General Inputs'!$B$9:$B$11,RECs!$B106))</f>
        <v>2181.6101704040602</v>
      </c>
    </row>
    <row r="107" spans="2:30" ht="12" x14ac:dyDescent="0.25">
      <c r="B107" s="19" t="s">
        <v>46</v>
      </c>
      <c r="C107" s="87" t="s">
        <v>257</v>
      </c>
      <c r="D107" s="19" t="s">
        <v>33</v>
      </c>
      <c r="E107" s="41">
        <f>SUMIFS('ABP Under Contract'!$C25:$Z25,'ABP Under Contract'!$C$6:$Z$6,RECs!$B107,'ABP Under Contract'!$C$7:$Z$7,RECs!E$4,'ABP Under Contract'!$C$8:$Z$8,RECs!E$7)</f>
        <v>7497</v>
      </c>
      <c r="F107" s="41">
        <f>SUMIFS('ABP Under Contract'!$C25:$Z25,'ABP Under Contract'!$C$6:$Z$6,RECs!$B107,'ABP Under Contract'!$C$7:$Z$7,RECs!F$4,'ABP Under Contract'!$C$8:$Z$8,RECs!F$7)</f>
        <v>11944</v>
      </c>
      <c r="G107" s="41">
        <f>SUMIFS('ABP Under Contract'!$C25:$Z25,'ABP Under Contract'!$C$6:$Z$6,RECs!$B107,'ABP Under Contract'!$C$7:$Z$7,RECs!G$4,'ABP Under Contract'!$C$8:$Z$8,RECs!G$7)</f>
        <v>0</v>
      </c>
      <c r="H107" s="41">
        <f>SUMIFS('ABP Under Contract'!$C25:$Z25,'ABP Under Contract'!$C$6:$Z$6,RECs!$B107,'ABP Under Contract'!$C$7:$Z$7,RECs!H$4,'ABP Under Contract'!$C$8:$Z$8,RECs!H$7)</f>
        <v>0</v>
      </c>
      <c r="I107" s="41">
        <f>SUMIFS('ABP Under Contract'!$C25:$Z25,'ABP Under Contract'!$C$6:$Z$6,RECs!$B107,'ABP Under Contract'!$C$7:$Z$7,RECs!I$4,'ABP Under Contract'!$C$8:$Z$8,RECs!I$7)</f>
        <v>0</v>
      </c>
      <c r="J107" s="41">
        <f>SUMIFS('ABP Under Contract'!$C25:$Z25,'ABP Under Contract'!$C$6:$Z$6,RECs!$B107,'ABP Under Contract'!$C$7:$Z$7,RECs!J$4,'ABP Under Contract'!$C$8:$Z$8,RECs!J$7)</f>
        <v>0</v>
      </c>
      <c r="K107" s="70">
        <f>K23*_xlfn.IFNA(INDEX('General Inputs'!$E$9:$AF$11,MATCH(RECs!$B107,'General Inputs'!$B$9:$B$11,0),MATCH(RECs!$D107,'General Inputs'!$E$8:$AB$8,0)),SUMIFS('General Inputs'!$D$9:$D$11,'General Inputs'!$B$9:$B$11,RECs!$B107))</f>
        <v>20663.209917219476</v>
      </c>
      <c r="L107" s="70">
        <f>L23*_xlfn.IFNA(INDEX('General Inputs'!$E$9:$AF$11,MATCH(RECs!$B107,'General Inputs'!$B$9:$B$11,0),MATCH(RECs!$D107,'General Inputs'!$E$8:$AB$8,0)),SUMIFS('General Inputs'!$D$9:$D$11,'General Inputs'!$B$9:$B$11,RECs!$B107))</f>
        <v>13042.549139580386</v>
      </c>
      <c r="M107" s="70">
        <f>M23*_xlfn.IFNA(INDEX('General Inputs'!$E$9:$AF$11,MATCH(RECs!$B107,'General Inputs'!$B$9:$B$11,0),MATCH(RECs!$D107,'General Inputs'!$E$8:$AB$8,0)),SUMIFS('General Inputs'!$D$9:$D$11,'General Inputs'!$B$9:$B$11,RECs!$B107))</f>
        <v>853.41610602587605</v>
      </c>
      <c r="N107" s="37">
        <v>0</v>
      </c>
      <c r="O107" s="37">
        <v>0</v>
      </c>
      <c r="P107" s="37">
        <v>0</v>
      </c>
      <c r="Q107" s="37">
        <v>4407</v>
      </c>
      <c r="R107" s="37">
        <v>9438.292300000001</v>
      </c>
      <c r="S107" s="70">
        <f>S23*_xlfn.IFNA(INDEX('General Inputs'!$E$9:$AF$11,MATCH(RECs!$B107,'General Inputs'!$B$9:$B$11,0),MATCH(RECs!$D107,'General Inputs'!$E$8:$AB$8,0)),SUMIFS('General Inputs'!$D$9:$D$11,'General Inputs'!$B$9:$B$11,RECs!$B107))</f>
        <v>384.69921611145031</v>
      </c>
      <c r="T107" s="114">
        <f>T23*SUMIFS('General Inputs'!$D$21:$D$23,'General Inputs'!$B$21:$B$23,RECs!$B107)</f>
        <v>0</v>
      </c>
      <c r="U107" s="41">
        <v>0</v>
      </c>
      <c r="V107" s="41">
        <v>0</v>
      </c>
      <c r="W107" s="41">
        <v>0</v>
      </c>
      <c r="X107" s="41">
        <v>0</v>
      </c>
      <c r="Y107" s="41">
        <v>0</v>
      </c>
      <c r="Z107" s="41">
        <v>0</v>
      </c>
      <c r="AA107" s="70">
        <f>AA23*_xlfn.IFNA(INDEX('General Inputs'!$E$9:$AF$11,MATCH(RECs!$B107,'General Inputs'!$B$9:$B$11,0),MATCH(RECs!$D107,'General Inputs'!$E$8:$AB$8,0)),SUMIFS('General Inputs'!$D$9:$D$11,'General Inputs'!$B$9:$B$11,RECs!$B107))</f>
        <v>1285.7719343592912</v>
      </c>
      <c r="AB107" s="70">
        <f>AB23*_xlfn.IFNA(INDEX('General Inputs'!$E$9:$AF$11,MATCH(RECs!$B107,'General Inputs'!$B$9:$B$11,0),MATCH(RECs!$D107,'General Inputs'!$E$8:$AB$8,0)),SUMIFS('General Inputs'!$D$9:$D$11,'General Inputs'!$B$9:$B$11,RECs!$B107))</f>
        <v>83485.09328774194</v>
      </c>
      <c r="AC107" s="70">
        <f>AC23*_xlfn.IFNA(INDEX('General Inputs'!$E$9:$AF$11,MATCH(RECs!$B107,'General Inputs'!$B$9:$B$11,0),MATCH(RECs!$D107,'General Inputs'!$E$8:$AB$8,0)),SUMIFS('General Inputs'!$D$9:$D$11,'General Inputs'!$B$9:$B$11,RECs!$B107))</f>
        <v>38300.531082114649</v>
      </c>
      <c r="AD107" s="70">
        <f>AD23*_xlfn.IFNA(INDEX('General Inputs'!$E$9:$AF$11,MATCH(RECs!$B107,'General Inputs'!$B$9:$B$11,0),MATCH(RECs!$D107,'General Inputs'!$E$8:$AB$8,0)),SUMIFS('General Inputs'!$D$9:$D$11,'General Inputs'!$B$9:$B$11,RECs!$B107))</f>
        <v>2292.8439584964303</v>
      </c>
    </row>
    <row r="108" spans="2:30" ht="12" x14ac:dyDescent="0.25">
      <c r="B108" s="19" t="s">
        <v>46</v>
      </c>
      <c r="C108" s="87" t="s">
        <v>257</v>
      </c>
      <c r="D108" s="19" t="s">
        <v>34</v>
      </c>
      <c r="E108" s="41">
        <f>SUMIFS('ABP Under Contract'!$C26:$Z26,'ABP Under Contract'!$C$6:$Z$6,RECs!$B108,'ABP Under Contract'!$C$7:$Z$7,RECs!E$4,'ABP Under Contract'!$C$8:$Z$8,RECs!E$7)</f>
        <v>7458</v>
      </c>
      <c r="F108" s="41">
        <f>SUMIFS('ABP Under Contract'!$C26:$Z26,'ABP Under Contract'!$C$6:$Z$6,RECs!$B108,'ABP Under Contract'!$C$7:$Z$7,RECs!F$4,'ABP Under Contract'!$C$8:$Z$8,RECs!F$7)</f>
        <v>9999</v>
      </c>
      <c r="G108" s="41">
        <f>SUMIFS('ABP Under Contract'!$C26:$Z26,'ABP Under Contract'!$C$6:$Z$6,RECs!$B108,'ABP Under Contract'!$C$7:$Z$7,RECs!G$4,'ABP Under Contract'!$C$8:$Z$8,RECs!G$7)</f>
        <v>0</v>
      </c>
      <c r="H108" s="41">
        <f>SUMIFS('ABP Under Contract'!$C26:$Z26,'ABP Under Contract'!$C$6:$Z$6,RECs!$B108,'ABP Under Contract'!$C$7:$Z$7,RECs!H$4,'ABP Under Contract'!$C$8:$Z$8,RECs!H$7)</f>
        <v>0</v>
      </c>
      <c r="I108" s="41">
        <f>SUMIFS('ABP Under Contract'!$C26:$Z26,'ABP Under Contract'!$C$6:$Z$6,RECs!$B108,'ABP Under Contract'!$C$7:$Z$7,RECs!I$4,'ABP Under Contract'!$C$8:$Z$8,RECs!I$7)</f>
        <v>0</v>
      </c>
      <c r="J108" s="41">
        <f>SUMIFS('ABP Under Contract'!$C26:$Z26,'ABP Under Contract'!$C$6:$Z$6,RECs!$B108,'ABP Under Contract'!$C$7:$Z$7,RECs!J$4,'ABP Under Contract'!$C$8:$Z$8,RECs!J$7)</f>
        <v>0</v>
      </c>
      <c r="K108" s="70">
        <f>K24*_xlfn.IFNA(INDEX('General Inputs'!$E$9:$AF$11,MATCH(RECs!$B108,'General Inputs'!$B$9:$B$11,0),MATCH(RECs!$D108,'General Inputs'!$E$8:$AB$8,0)),SUMIFS('General Inputs'!$D$9:$D$11,'General Inputs'!$B$9:$B$11,RECs!$B108))</f>
        <v>19648.357748790881</v>
      </c>
      <c r="L108" s="70">
        <f>L24*_xlfn.IFNA(INDEX('General Inputs'!$E$9:$AF$11,MATCH(RECs!$B108,'General Inputs'!$B$9:$B$11,0),MATCH(RECs!$D108,'General Inputs'!$E$8:$AB$8,0)),SUMIFS('General Inputs'!$D$9:$D$11,'General Inputs'!$B$9:$B$11,RECs!$B108))</f>
        <v>12339.967948586678</v>
      </c>
      <c r="M108" s="70">
        <f>M24*_xlfn.IFNA(INDEX('General Inputs'!$E$9:$AF$11,MATCH(RECs!$B108,'General Inputs'!$B$9:$B$11,0),MATCH(RECs!$D108,'General Inputs'!$E$8:$AB$8,0)),SUMIFS('General Inputs'!$D$9:$D$11,'General Inputs'!$B$9:$B$11,RECs!$B108))</f>
        <v>807.4439499873547</v>
      </c>
      <c r="N108" s="37">
        <v>0</v>
      </c>
      <c r="O108" s="37">
        <v>0</v>
      </c>
      <c r="P108" s="37">
        <v>0</v>
      </c>
      <c r="Q108" s="37">
        <v>0</v>
      </c>
      <c r="R108" s="37">
        <v>2852</v>
      </c>
      <c r="S108" s="70">
        <f>S24*_xlfn.IFNA(INDEX('General Inputs'!$E$9:$AF$11,MATCH(RECs!$B108,'General Inputs'!$B$9:$B$11,0),MATCH(RECs!$D108,'General Inputs'!$E$8:$AB$8,0)),SUMIFS('General Inputs'!$D$9:$D$11,'General Inputs'!$B$9:$B$11,RECs!$B108))</f>
        <v>363.97608671876912</v>
      </c>
      <c r="T108" s="114">
        <f>T24*SUMIFS('General Inputs'!$D$21:$D$23,'General Inputs'!$B$21:$B$23,RECs!$B108)</f>
        <v>0</v>
      </c>
      <c r="U108" s="41">
        <v>0</v>
      </c>
      <c r="V108" s="41">
        <v>0</v>
      </c>
      <c r="W108" s="41">
        <v>0</v>
      </c>
      <c r="X108" s="41">
        <v>0</v>
      </c>
      <c r="Y108" s="41">
        <v>0</v>
      </c>
      <c r="Z108" s="41">
        <v>0</v>
      </c>
      <c r="AA108" s="70">
        <f>AA24*_xlfn.IFNA(INDEX('General Inputs'!$E$9:$AF$11,MATCH(RECs!$B108,'General Inputs'!$B$9:$B$11,0),MATCH(RECs!$D108,'General Inputs'!$E$8:$AB$8,0)),SUMIFS('General Inputs'!$D$9:$D$11,'General Inputs'!$B$9:$B$11,RECs!$B108))</f>
        <v>1304.2395710237315</v>
      </c>
      <c r="AB108" s="70">
        <f>AB24*_xlfn.IFNA(INDEX('General Inputs'!$E$9:$AF$11,MATCH(RECs!$B108,'General Inputs'!$B$9:$B$11,0),MATCH(RECs!$D108,'General Inputs'!$E$8:$AB$8,0)),SUMIFS('General Inputs'!$D$9:$D$11,'General Inputs'!$B$9:$B$11,RECs!$B108))</f>
        <v>89365.940337683147</v>
      </c>
      <c r="AC108" s="70">
        <f>AC24*_xlfn.IFNA(INDEX('General Inputs'!$E$9:$AF$11,MATCH(RECs!$B108,'General Inputs'!$B$9:$B$11,0),MATCH(RECs!$D108,'General Inputs'!$E$8:$AB$8,0)),SUMIFS('General Inputs'!$D$9:$D$11,'General Inputs'!$B$9:$B$11,RECs!$B108))</f>
        <v>40183.371473192543</v>
      </c>
      <c r="AD108" s="70">
        <f>AD24*_xlfn.IFNA(INDEX('General Inputs'!$E$9:$AF$11,MATCH(RECs!$B108,'General Inputs'!$B$9:$B$11,0),MATCH(RECs!$D108,'General Inputs'!$E$8:$AB$8,0)),SUMIFS('General Inputs'!$D$9:$D$11,'General Inputs'!$B$9:$B$11,RECs!$B108))</f>
        <v>2401.4514596437234</v>
      </c>
    </row>
    <row r="109" spans="2:30" ht="12" x14ac:dyDescent="0.25">
      <c r="B109" s="19" t="s">
        <v>46</v>
      </c>
      <c r="C109" s="87" t="s">
        <v>257</v>
      </c>
      <c r="D109" s="19" t="s">
        <v>35</v>
      </c>
      <c r="E109" s="41">
        <f>SUMIFS('ABP Under Contract'!$C27:$Z27,'ABP Under Contract'!$C$6:$Z$6,RECs!$B109,'ABP Under Contract'!$C$7:$Z$7,RECs!E$4,'ABP Under Contract'!$C$8:$Z$8,RECs!E$7)</f>
        <v>6014</v>
      </c>
      <c r="F109" s="41">
        <f>SUMIFS('ABP Under Contract'!$C27:$Z27,'ABP Under Contract'!$C$6:$Z$6,RECs!$B109,'ABP Under Contract'!$C$7:$Z$7,RECs!F$4,'ABP Under Contract'!$C$8:$Z$8,RECs!F$7)</f>
        <v>2680</v>
      </c>
      <c r="G109" s="41">
        <f>SUMIFS('ABP Under Contract'!$C27:$Z27,'ABP Under Contract'!$C$6:$Z$6,RECs!$B109,'ABP Under Contract'!$C$7:$Z$7,RECs!G$4,'ABP Under Contract'!$C$8:$Z$8,RECs!G$7)</f>
        <v>0</v>
      </c>
      <c r="H109" s="41">
        <f>SUMIFS('ABP Under Contract'!$C27:$Z27,'ABP Under Contract'!$C$6:$Z$6,RECs!$B109,'ABP Under Contract'!$C$7:$Z$7,RECs!H$4,'ABP Under Contract'!$C$8:$Z$8,RECs!H$7)</f>
        <v>0</v>
      </c>
      <c r="I109" s="41">
        <f>SUMIFS('ABP Under Contract'!$C27:$Z27,'ABP Under Contract'!$C$6:$Z$6,RECs!$B109,'ABP Under Contract'!$C$7:$Z$7,RECs!I$4,'ABP Under Contract'!$C$8:$Z$8,RECs!I$7)</f>
        <v>0</v>
      </c>
      <c r="J109" s="41">
        <f>SUMIFS('ABP Under Contract'!$C27:$Z27,'ABP Under Contract'!$C$6:$Z$6,RECs!$B109,'ABP Under Contract'!$C$7:$Z$7,RECs!J$4,'ABP Under Contract'!$C$8:$Z$8,RECs!J$7)</f>
        <v>0</v>
      </c>
      <c r="K109" s="70">
        <f>K25*_xlfn.IFNA(INDEX('General Inputs'!$E$9:$AF$11,MATCH(RECs!$B109,'General Inputs'!$B$9:$B$11,0),MATCH(RECs!$D109,'General Inputs'!$E$8:$AB$8,0)),SUMIFS('General Inputs'!$D$9:$D$11,'General Inputs'!$B$9:$B$11,RECs!$B109))</f>
        <v>18913.91088592308</v>
      </c>
      <c r="L109" s="70">
        <f>L25*_xlfn.IFNA(INDEX('General Inputs'!$E$9:$AF$11,MATCH(RECs!$B109,'General Inputs'!$B$9:$B$11,0),MATCH(RECs!$D109,'General Inputs'!$E$8:$AB$8,0)),SUMIFS('General Inputs'!$D$9:$D$11,'General Inputs'!$B$9:$B$11,RECs!$B109))</f>
        <v>11819.311914678106</v>
      </c>
      <c r="M109" s="70">
        <f>M25*_xlfn.IFNA(INDEX('General Inputs'!$E$9:$AF$11,MATCH(RECs!$B109,'General Inputs'!$B$9:$B$11,0),MATCH(RECs!$D109,'General Inputs'!$E$8:$AB$8,0)),SUMIFS('General Inputs'!$D$9:$D$11,'General Inputs'!$B$9:$B$11,RECs!$B109))</f>
        <v>773.37574443321978</v>
      </c>
      <c r="N109" s="37">
        <v>0</v>
      </c>
      <c r="O109" s="37">
        <v>0</v>
      </c>
      <c r="P109" s="37">
        <v>0</v>
      </c>
      <c r="Q109" s="37">
        <v>0</v>
      </c>
      <c r="R109" s="37">
        <v>2852</v>
      </c>
      <c r="S109" s="70">
        <f>S25*_xlfn.IFNA(INDEX('General Inputs'!$E$9:$AF$11,MATCH(RECs!$B109,'General Inputs'!$B$9:$B$11,0),MATCH(RECs!$D109,'General Inputs'!$E$8:$AB$8,0)),SUMIFS('General Inputs'!$D$9:$D$11,'General Inputs'!$B$9:$B$11,RECs!$B109))</f>
        <v>348.61896856918253</v>
      </c>
      <c r="T109" s="114">
        <f>T25*SUMIFS('General Inputs'!$D$21:$D$23,'General Inputs'!$B$21:$B$23,RECs!$B109)</f>
        <v>0</v>
      </c>
      <c r="U109" s="41">
        <v>0</v>
      </c>
      <c r="V109" s="41">
        <v>0</v>
      </c>
      <c r="W109" s="41">
        <v>0</v>
      </c>
      <c r="X109" s="41">
        <v>0</v>
      </c>
      <c r="Y109" s="41">
        <v>0</v>
      </c>
      <c r="Z109" s="41">
        <v>0</v>
      </c>
      <c r="AA109" s="70">
        <f>AA25*_xlfn.IFNA(INDEX('General Inputs'!$E$9:$AF$11,MATCH(RECs!$B109,'General Inputs'!$B$9:$B$11,0),MATCH(RECs!$D109,'General Inputs'!$E$8:$AB$8,0)),SUMIFS('General Inputs'!$D$9:$D$11,'General Inputs'!$B$9:$B$11,RECs!$B109))</f>
        <v>1334.0538641869246</v>
      </c>
      <c r="AB109" s="70">
        <f>AB25*_xlfn.IFNA(INDEX('General Inputs'!$E$9:$AF$11,MATCH(RECs!$B109,'General Inputs'!$B$9:$B$11,0),MATCH(RECs!$D109,'General Inputs'!$E$8:$AB$8,0)),SUMIFS('General Inputs'!$D$9:$D$11,'General Inputs'!$B$9:$B$11,RECs!$B109))</f>
        <v>94292.865199812266</v>
      </c>
      <c r="AC109" s="70">
        <f>AC25*_xlfn.IFNA(INDEX('General Inputs'!$E$9:$AF$11,MATCH(RECs!$B109,'General Inputs'!$B$9:$B$11,0),MATCH(RECs!$D109,'General Inputs'!$E$8:$AB$8,0)),SUMIFS('General Inputs'!$D$9:$D$11,'General Inputs'!$B$9:$B$11,RECs!$B109))</f>
        <v>40722.356352527087</v>
      </c>
      <c r="AD109" s="70">
        <f>AD25*_xlfn.IFNA(INDEX('General Inputs'!$E$9:$AF$11,MATCH(RECs!$B109,'General Inputs'!$B$9:$B$11,0),MATCH(RECs!$D109,'General Inputs'!$E$8:$AB$8,0)),SUMIFS('General Inputs'!$D$9:$D$11,'General Inputs'!$B$9:$B$11,RECs!$B109))</f>
        <v>2523.5706506564829</v>
      </c>
    </row>
    <row r="110" spans="2:30" ht="12" x14ac:dyDescent="0.25">
      <c r="B110" s="19" t="s">
        <v>46</v>
      </c>
      <c r="C110" s="87" t="s">
        <v>257</v>
      </c>
      <c r="D110" s="19" t="s">
        <v>36</v>
      </c>
      <c r="E110" s="41">
        <f>SUMIFS('ABP Under Contract'!$C28:$Z28,'ABP Under Contract'!$C$6:$Z$6,RECs!$B110,'ABP Under Contract'!$C$7:$Z$7,RECs!E$4,'ABP Under Contract'!$C$8:$Z$8,RECs!E$7)</f>
        <v>0</v>
      </c>
      <c r="F110" s="41">
        <f>SUMIFS('ABP Under Contract'!$C28:$Z28,'ABP Under Contract'!$C$6:$Z$6,RECs!$B110,'ABP Under Contract'!$C$7:$Z$7,RECs!F$4,'ABP Under Contract'!$C$8:$Z$8,RECs!F$7)</f>
        <v>0</v>
      </c>
      <c r="G110" s="41">
        <f>SUMIFS('ABP Under Contract'!$C28:$Z28,'ABP Under Contract'!$C$6:$Z$6,RECs!$B110,'ABP Under Contract'!$C$7:$Z$7,RECs!G$4,'ABP Under Contract'!$C$8:$Z$8,RECs!G$7)</f>
        <v>0</v>
      </c>
      <c r="H110" s="41">
        <f>SUMIFS('ABP Under Contract'!$C28:$Z28,'ABP Under Contract'!$C$6:$Z$6,RECs!$B110,'ABP Under Contract'!$C$7:$Z$7,RECs!H$4,'ABP Under Contract'!$C$8:$Z$8,RECs!H$7)</f>
        <v>0</v>
      </c>
      <c r="I110" s="41">
        <f>SUMIFS('ABP Under Contract'!$C28:$Z28,'ABP Under Contract'!$C$6:$Z$6,RECs!$B110,'ABP Under Contract'!$C$7:$Z$7,RECs!I$4,'ABP Under Contract'!$C$8:$Z$8,RECs!I$7)</f>
        <v>0</v>
      </c>
      <c r="J110" s="41">
        <f>SUMIFS('ABP Under Contract'!$C28:$Z28,'ABP Under Contract'!$C$6:$Z$6,RECs!$B110,'ABP Under Contract'!$C$7:$Z$7,RECs!J$4,'ABP Under Contract'!$C$8:$Z$8,RECs!J$7)</f>
        <v>0</v>
      </c>
      <c r="K110" s="70">
        <f>K26*_xlfn.IFNA(INDEX('General Inputs'!$E$9:$AF$11,MATCH(RECs!$B110,'General Inputs'!$B$9:$B$11,0),MATCH(RECs!$D110,'General Inputs'!$E$8:$AB$8,0)),SUMIFS('General Inputs'!$D$9:$D$11,'General Inputs'!$B$9:$B$11,RECs!$B110))</f>
        <v>18521.397583889484</v>
      </c>
      <c r="L110" s="70">
        <f>L26*_xlfn.IFNA(INDEX('General Inputs'!$E$9:$AF$11,MATCH(RECs!$B110,'General Inputs'!$B$9:$B$11,0),MATCH(RECs!$D110,'General Inputs'!$E$8:$AB$8,0)),SUMIFS('General Inputs'!$D$9:$D$11,'General Inputs'!$B$9:$B$11,RECs!$B110))</f>
        <v>11516.160014593734</v>
      </c>
      <c r="M110" s="70">
        <f>M26*_xlfn.IFNA(INDEX('General Inputs'!$E$9:$AF$11,MATCH(RECs!$B110,'General Inputs'!$B$9:$B$11,0),MATCH(RECs!$D110,'General Inputs'!$E$8:$AB$8,0)),SUMIFS('General Inputs'!$D$9:$D$11,'General Inputs'!$B$9:$B$11,RECs!$B110))</f>
        <v>753.53953669993041</v>
      </c>
      <c r="N110" s="37">
        <v>0</v>
      </c>
      <c r="O110" s="37">
        <v>0</v>
      </c>
      <c r="P110" s="37">
        <v>0</v>
      </c>
      <c r="Q110" s="37">
        <v>0</v>
      </c>
      <c r="R110" s="37">
        <v>2852</v>
      </c>
      <c r="S110" s="70">
        <f>S26*_xlfn.IFNA(INDEX('General Inputs'!$E$9:$AF$11,MATCH(RECs!$B110,'General Inputs'!$B$9:$B$11,0),MATCH(RECs!$D110,'General Inputs'!$E$8:$AB$8,0)),SUMIFS('General Inputs'!$D$9:$D$11,'General Inputs'!$B$9:$B$11,RECs!$B110))</f>
        <v>339.67728875819836</v>
      </c>
      <c r="T110" s="114">
        <f>T26*SUMIFS('General Inputs'!$D$21:$D$23,'General Inputs'!$B$21:$B$23,RECs!$B110)</f>
        <v>0</v>
      </c>
      <c r="U110" s="41">
        <v>0</v>
      </c>
      <c r="V110" s="41">
        <v>0</v>
      </c>
      <c r="W110" s="41">
        <v>0</v>
      </c>
      <c r="X110" s="41">
        <v>0</v>
      </c>
      <c r="Y110" s="41">
        <v>0</v>
      </c>
      <c r="Z110" s="41">
        <v>0</v>
      </c>
      <c r="AA110" s="70">
        <f>AA26*_xlfn.IFNA(INDEX('General Inputs'!$E$9:$AF$11,MATCH(RECs!$B110,'General Inputs'!$B$9:$B$11,0),MATCH(RECs!$D110,'General Inputs'!$E$8:$AB$8,0)),SUMIFS('General Inputs'!$D$9:$D$11,'General Inputs'!$B$9:$B$11,RECs!$B110))</f>
        <v>1383.3044773525551</v>
      </c>
      <c r="AB110" s="70">
        <f>AB26*_xlfn.IFNA(INDEX('General Inputs'!$E$9:$AF$11,MATCH(RECs!$B110,'General Inputs'!$B$9:$B$11,0),MATCH(RECs!$D110,'General Inputs'!$E$8:$AB$8,0)),SUMIFS('General Inputs'!$D$9:$D$11,'General Inputs'!$B$9:$B$11,RECs!$B110))</f>
        <v>98900.214228226119</v>
      </c>
      <c r="AC110" s="70">
        <f>AC26*_xlfn.IFNA(INDEX('General Inputs'!$E$9:$AF$11,MATCH(RECs!$B110,'General Inputs'!$B$9:$B$11,0),MATCH(RECs!$D110,'General Inputs'!$E$8:$AB$8,0)),SUMIFS('General Inputs'!$D$9:$D$11,'General Inputs'!$B$9:$B$11,RECs!$B110))</f>
        <v>41865.932091551309</v>
      </c>
      <c r="AD110" s="70">
        <f>AD26*_xlfn.IFNA(INDEX('General Inputs'!$E$9:$AF$11,MATCH(RECs!$B110,'General Inputs'!$B$9:$B$11,0),MATCH(RECs!$D110,'General Inputs'!$E$8:$AB$8,0)),SUMIFS('General Inputs'!$D$9:$D$11,'General Inputs'!$B$9:$B$11,RECs!$B110))</f>
        <v>2677.6497190133714</v>
      </c>
    </row>
    <row r="111" spans="2:30" ht="12" x14ac:dyDescent="0.25">
      <c r="B111" s="19" t="s">
        <v>46</v>
      </c>
      <c r="C111" s="87" t="s">
        <v>257</v>
      </c>
      <c r="D111" s="19" t="s">
        <v>37</v>
      </c>
      <c r="E111" s="41">
        <f>SUMIFS('ABP Under Contract'!$C29:$Z29,'ABP Under Contract'!$C$6:$Z$6,RECs!$B111,'ABP Under Contract'!$C$7:$Z$7,RECs!E$4,'ABP Under Contract'!$C$8:$Z$8,RECs!E$7)</f>
        <v>0</v>
      </c>
      <c r="F111" s="41">
        <f>SUMIFS('ABP Under Contract'!$C29:$Z29,'ABP Under Contract'!$C$6:$Z$6,RECs!$B111,'ABP Under Contract'!$C$7:$Z$7,RECs!F$4,'ABP Under Contract'!$C$8:$Z$8,RECs!F$7)</f>
        <v>0</v>
      </c>
      <c r="G111" s="41">
        <f>SUMIFS('ABP Under Contract'!$C29:$Z29,'ABP Under Contract'!$C$6:$Z$6,RECs!$B111,'ABP Under Contract'!$C$7:$Z$7,RECs!G$4,'ABP Under Contract'!$C$8:$Z$8,RECs!G$7)</f>
        <v>0</v>
      </c>
      <c r="H111" s="41">
        <f>SUMIFS('ABP Under Contract'!$C29:$Z29,'ABP Under Contract'!$C$6:$Z$6,RECs!$B111,'ABP Under Contract'!$C$7:$Z$7,RECs!H$4,'ABP Under Contract'!$C$8:$Z$8,RECs!H$7)</f>
        <v>0</v>
      </c>
      <c r="I111" s="41">
        <f>SUMIFS('ABP Under Contract'!$C29:$Z29,'ABP Under Contract'!$C$6:$Z$6,RECs!$B111,'ABP Under Contract'!$C$7:$Z$7,RECs!I$4,'ABP Under Contract'!$C$8:$Z$8,RECs!I$7)</f>
        <v>0</v>
      </c>
      <c r="J111" s="41">
        <f>SUMIFS('ABP Under Contract'!$C29:$Z29,'ABP Under Contract'!$C$6:$Z$6,RECs!$B111,'ABP Under Contract'!$C$7:$Z$7,RECs!J$4,'ABP Under Contract'!$C$8:$Z$8,RECs!J$7)</f>
        <v>0</v>
      </c>
      <c r="K111" s="70">
        <f>K27*_xlfn.IFNA(INDEX('General Inputs'!$E$9:$AF$11,MATCH(RECs!$B111,'General Inputs'!$B$9:$B$11,0),MATCH(RECs!$D111,'General Inputs'!$E$8:$AB$8,0)),SUMIFS('General Inputs'!$D$9:$D$11,'General Inputs'!$B$9:$B$11,RECs!$B111))</f>
        <v>18338.152287279805</v>
      </c>
      <c r="L111" s="70">
        <f>L27*_xlfn.IFNA(INDEX('General Inputs'!$E$9:$AF$11,MATCH(RECs!$B111,'General Inputs'!$B$9:$B$11,0),MATCH(RECs!$D111,'General Inputs'!$E$8:$AB$8,0)),SUMIFS('General Inputs'!$D$9:$D$11,'General Inputs'!$B$9:$B$11,RECs!$B111))</f>
        <v>11345.211379432725</v>
      </c>
      <c r="M111" s="70">
        <f>M27*_xlfn.IFNA(INDEX('General Inputs'!$E$9:$AF$11,MATCH(RECs!$B111,'General Inputs'!$B$9:$B$11,0),MATCH(RECs!$D111,'General Inputs'!$E$8:$AB$8,0)),SUMIFS('General Inputs'!$D$9:$D$11,'General Inputs'!$B$9:$B$11,RECs!$B111))</f>
        <v>742.35381548943406</v>
      </c>
      <c r="N111" s="37">
        <v>0</v>
      </c>
      <c r="O111" s="37">
        <v>0</v>
      </c>
      <c r="P111" s="37">
        <v>0</v>
      </c>
      <c r="Q111" s="37">
        <v>0</v>
      </c>
      <c r="R111" s="37">
        <v>2852</v>
      </c>
      <c r="S111" s="70">
        <f>S27*_xlfn.IFNA(INDEX('General Inputs'!$E$9:$AF$11,MATCH(RECs!$B111,'General Inputs'!$B$9:$B$11,0),MATCH(RECs!$D111,'General Inputs'!$E$8:$AB$8,0)),SUMIFS('General Inputs'!$D$9:$D$11,'General Inputs'!$B$9:$B$11,RECs!$B111))</f>
        <v>334.63503779652189</v>
      </c>
      <c r="T111" s="114">
        <f>T27*SUMIFS('General Inputs'!$D$21:$D$23,'General Inputs'!$B$21:$B$23,RECs!$B111)</f>
        <v>0</v>
      </c>
      <c r="U111" s="41">
        <v>0</v>
      </c>
      <c r="V111" s="41">
        <v>0</v>
      </c>
      <c r="W111" s="41">
        <v>0</v>
      </c>
      <c r="X111" s="41">
        <v>0</v>
      </c>
      <c r="Y111" s="41">
        <v>0</v>
      </c>
      <c r="Z111" s="41">
        <v>0</v>
      </c>
      <c r="AA111" s="70">
        <f>AA27*_xlfn.IFNA(INDEX('General Inputs'!$E$9:$AF$11,MATCH(RECs!$B111,'General Inputs'!$B$9:$B$11,0),MATCH(RECs!$D111,'General Inputs'!$E$8:$AB$8,0)),SUMIFS('General Inputs'!$D$9:$D$11,'General Inputs'!$B$9:$B$11,RECs!$B111))</f>
        <v>1445.7930202157147</v>
      </c>
      <c r="AB111" s="70">
        <f>AB27*_xlfn.IFNA(INDEX('General Inputs'!$E$9:$AF$11,MATCH(RECs!$B111,'General Inputs'!$B$9:$B$11,0),MATCH(RECs!$D111,'General Inputs'!$E$8:$AB$8,0)),SUMIFS('General Inputs'!$D$9:$D$11,'General Inputs'!$B$9:$B$11,RECs!$B111))</f>
        <v>102254.54406649951</v>
      </c>
      <c r="AC111" s="70">
        <f>AC27*_xlfn.IFNA(INDEX('General Inputs'!$E$9:$AF$11,MATCH(RECs!$B111,'General Inputs'!$B$9:$B$11,0),MATCH(RECs!$D111,'General Inputs'!$E$8:$AB$8,0)),SUMIFS('General Inputs'!$D$9:$D$11,'General Inputs'!$B$9:$B$11,RECs!$B111))</f>
        <v>43410.874008666826</v>
      </c>
      <c r="AD111" s="70">
        <f>AD27*_xlfn.IFNA(INDEX('General Inputs'!$E$9:$AF$11,MATCH(RECs!$B111,'General Inputs'!$B$9:$B$11,0),MATCH(RECs!$D111,'General Inputs'!$E$8:$AB$8,0)),SUMIFS('General Inputs'!$D$9:$D$11,'General Inputs'!$B$9:$B$11,RECs!$B111))</f>
        <v>2854.5430289942001</v>
      </c>
    </row>
    <row r="112" spans="2:30" ht="12" x14ac:dyDescent="0.25">
      <c r="B112" s="19" t="s">
        <v>46</v>
      </c>
      <c r="C112" s="87" t="s">
        <v>257</v>
      </c>
      <c r="D112" s="19" t="s">
        <v>38</v>
      </c>
      <c r="E112" s="41">
        <f>SUMIFS('ABP Under Contract'!$C30:$Z30,'ABP Under Contract'!$C$6:$Z$6,RECs!$B112,'ABP Under Contract'!$C$7:$Z$7,RECs!E$4,'ABP Under Contract'!$C$8:$Z$8,RECs!E$7)</f>
        <v>0</v>
      </c>
      <c r="F112" s="41">
        <f>SUMIFS('ABP Under Contract'!$C30:$Z30,'ABP Under Contract'!$C$6:$Z$6,RECs!$B112,'ABP Under Contract'!$C$7:$Z$7,RECs!F$4,'ABP Under Contract'!$C$8:$Z$8,RECs!F$7)</f>
        <v>0</v>
      </c>
      <c r="G112" s="41">
        <f>SUMIFS('ABP Under Contract'!$C30:$Z30,'ABP Under Contract'!$C$6:$Z$6,RECs!$B112,'ABP Under Contract'!$C$7:$Z$7,RECs!G$4,'ABP Under Contract'!$C$8:$Z$8,RECs!G$7)</f>
        <v>0</v>
      </c>
      <c r="H112" s="41">
        <f>SUMIFS('ABP Under Contract'!$C30:$Z30,'ABP Under Contract'!$C$6:$Z$6,RECs!$B112,'ABP Under Contract'!$C$7:$Z$7,RECs!H$4,'ABP Under Contract'!$C$8:$Z$8,RECs!H$7)</f>
        <v>0</v>
      </c>
      <c r="I112" s="41">
        <f>SUMIFS('ABP Under Contract'!$C30:$Z30,'ABP Under Contract'!$C$6:$Z$6,RECs!$B112,'ABP Under Contract'!$C$7:$Z$7,RECs!I$4,'ABP Under Contract'!$C$8:$Z$8,RECs!I$7)</f>
        <v>0</v>
      </c>
      <c r="J112" s="41">
        <f>SUMIFS('ABP Under Contract'!$C30:$Z30,'ABP Under Contract'!$C$6:$Z$6,RECs!$B112,'ABP Under Contract'!$C$7:$Z$7,RECs!J$4,'ABP Under Contract'!$C$8:$Z$8,RECs!J$7)</f>
        <v>0</v>
      </c>
      <c r="K112" s="70">
        <f>K28*_xlfn.IFNA(INDEX('General Inputs'!$E$9:$AF$11,MATCH(RECs!$B112,'General Inputs'!$B$9:$B$11,0),MATCH(RECs!$D112,'General Inputs'!$E$8:$AB$8,0)),SUMIFS('General Inputs'!$D$9:$D$11,'General Inputs'!$B$9:$B$11,RECs!$B112))</f>
        <v>18326.286508569083</v>
      </c>
      <c r="L112" s="70">
        <f>L28*_xlfn.IFNA(INDEX('General Inputs'!$E$9:$AF$11,MATCH(RECs!$B112,'General Inputs'!$B$9:$B$11,0),MATCH(RECs!$D112,'General Inputs'!$E$8:$AB$8,0)),SUMIFS('General Inputs'!$D$9:$D$11,'General Inputs'!$B$9:$B$11,RECs!$B112))</f>
        <v>11281.181060540239</v>
      </c>
      <c r="M112" s="70">
        <f>M28*_xlfn.IFNA(INDEX('General Inputs'!$E$9:$AF$11,MATCH(RECs!$B112,'General Inputs'!$B$9:$B$11,0),MATCH(RECs!$D112,'General Inputs'!$E$8:$AB$8,0)),SUMIFS('General Inputs'!$D$9:$D$11,'General Inputs'!$B$9:$B$11,RECs!$B112))</f>
        <v>738.16410496336891</v>
      </c>
      <c r="N112" s="37">
        <v>0</v>
      </c>
      <c r="O112" s="37">
        <v>0</v>
      </c>
      <c r="P112" s="37">
        <v>0</v>
      </c>
      <c r="Q112" s="37">
        <v>0</v>
      </c>
      <c r="R112" s="37">
        <v>0</v>
      </c>
      <c r="S112" s="70">
        <f>S28*_xlfn.IFNA(INDEX('General Inputs'!$E$9:$AF$11,MATCH(RECs!$B112,'General Inputs'!$B$9:$B$11,0),MATCH(RECs!$D112,'General Inputs'!$E$8:$AB$8,0)),SUMIFS('General Inputs'!$D$9:$D$11,'General Inputs'!$B$9:$B$11,RECs!$B112))</f>
        <v>332.74641823130565</v>
      </c>
      <c r="T112" s="114">
        <f>T28*SUMIFS('General Inputs'!$D$21:$D$23,'General Inputs'!$B$21:$B$23,RECs!$B112)</f>
        <v>0</v>
      </c>
      <c r="U112" s="41">
        <v>0</v>
      </c>
      <c r="V112" s="41">
        <v>0</v>
      </c>
      <c r="W112" s="41">
        <v>0</v>
      </c>
      <c r="X112" s="41">
        <v>0</v>
      </c>
      <c r="Y112" s="41">
        <v>0</v>
      </c>
      <c r="Z112" s="41">
        <v>0</v>
      </c>
      <c r="AA112" s="70">
        <f>AA28*_xlfn.IFNA(INDEX('General Inputs'!$E$9:$AF$11,MATCH(RECs!$B112,'General Inputs'!$B$9:$B$11,0),MATCH(RECs!$D112,'General Inputs'!$E$8:$AB$8,0)),SUMIFS('General Inputs'!$D$9:$D$11,'General Inputs'!$B$9:$B$11,RECs!$B112))</f>
        <v>1520.982777909333</v>
      </c>
      <c r="AB112" s="70">
        <f>AB28*_xlfn.IFNA(INDEX('General Inputs'!$E$9:$AF$11,MATCH(RECs!$B112,'General Inputs'!$B$9:$B$11,0),MATCH(RECs!$D112,'General Inputs'!$E$8:$AB$8,0)),SUMIFS('General Inputs'!$D$9:$D$11,'General Inputs'!$B$9:$B$11,RECs!$B112))</f>
        <v>106518.39592749509</v>
      </c>
      <c r="AC112" s="70">
        <f>AC28*_xlfn.IFNA(INDEX('General Inputs'!$E$9:$AF$11,MATCH(RECs!$B112,'General Inputs'!$B$9:$B$11,0),MATCH(RECs!$D112,'General Inputs'!$E$8:$AB$8,0)),SUMIFS('General Inputs'!$D$9:$D$11,'General Inputs'!$B$9:$B$11,RECs!$B112))</f>
        <v>45330.878942923177</v>
      </c>
      <c r="AD112" s="70">
        <f>AD28*_xlfn.IFNA(INDEX('General Inputs'!$E$9:$AF$11,MATCH(RECs!$B112,'General Inputs'!$B$9:$B$11,0),MATCH(RECs!$D112,'General Inputs'!$E$8:$AB$8,0)),SUMIFS('General Inputs'!$D$9:$D$11,'General Inputs'!$B$9:$B$11,RECs!$B112))</f>
        <v>3054.9333097050135</v>
      </c>
    </row>
    <row r="113" spans="2:30" ht="12" x14ac:dyDescent="0.25">
      <c r="B113" s="19" t="s">
        <v>46</v>
      </c>
      <c r="C113" s="87" t="s">
        <v>257</v>
      </c>
      <c r="D113" s="19" t="s">
        <v>39</v>
      </c>
      <c r="E113" s="41">
        <f>SUMIFS('ABP Under Contract'!$C31:$Z31,'ABP Under Contract'!$C$6:$Z$6,RECs!$B113,'ABP Under Contract'!$C$7:$Z$7,RECs!E$4,'ABP Under Contract'!$C$8:$Z$8,RECs!E$7)</f>
        <v>0</v>
      </c>
      <c r="F113" s="41">
        <f>SUMIFS('ABP Under Contract'!$C31:$Z31,'ABP Under Contract'!$C$6:$Z$6,RECs!$B113,'ABP Under Contract'!$C$7:$Z$7,RECs!F$4,'ABP Under Contract'!$C$8:$Z$8,RECs!F$7)</f>
        <v>0</v>
      </c>
      <c r="G113" s="41">
        <f>SUMIFS('ABP Under Contract'!$C31:$Z31,'ABP Under Contract'!$C$6:$Z$6,RECs!$B113,'ABP Under Contract'!$C$7:$Z$7,RECs!G$4,'ABP Under Contract'!$C$8:$Z$8,RECs!G$7)</f>
        <v>0</v>
      </c>
      <c r="H113" s="41">
        <f>SUMIFS('ABP Under Contract'!$C31:$Z31,'ABP Under Contract'!$C$6:$Z$6,RECs!$B113,'ABP Under Contract'!$C$7:$Z$7,RECs!H$4,'ABP Under Contract'!$C$8:$Z$8,RECs!H$7)</f>
        <v>0</v>
      </c>
      <c r="I113" s="41">
        <f>SUMIFS('ABP Under Contract'!$C31:$Z31,'ABP Under Contract'!$C$6:$Z$6,RECs!$B113,'ABP Under Contract'!$C$7:$Z$7,RECs!I$4,'ABP Under Contract'!$C$8:$Z$8,RECs!I$7)</f>
        <v>0</v>
      </c>
      <c r="J113" s="41">
        <f>SUMIFS('ABP Under Contract'!$C31:$Z31,'ABP Under Contract'!$C$6:$Z$6,RECs!$B113,'ABP Under Contract'!$C$7:$Z$7,RECs!J$4,'ABP Under Contract'!$C$8:$Z$8,RECs!J$7)</f>
        <v>0</v>
      </c>
      <c r="K113" s="70">
        <f>K29*_xlfn.IFNA(INDEX('General Inputs'!$E$9:$AF$11,MATCH(RECs!$B113,'General Inputs'!$B$9:$B$11,0),MATCH(RECs!$D113,'General Inputs'!$E$8:$AB$8,0)),SUMIFS('General Inputs'!$D$9:$D$11,'General Inputs'!$B$9:$B$11,RECs!$B113))</f>
        <v>18297.276349520984</v>
      </c>
      <c r="L113" s="70">
        <f>L29*_xlfn.IFNA(INDEX('General Inputs'!$E$9:$AF$11,MATCH(RECs!$B113,'General Inputs'!$B$9:$B$11,0),MATCH(RECs!$D113,'General Inputs'!$E$8:$AB$8,0)),SUMIFS('General Inputs'!$D$9:$D$11,'General Inputs'!$B$9:$B$11,RECs!$B113))</f>
        <v>11207.006552068515</v>
      </c>
      <c r="M113" s="70">
        <f>M29*_xlfn.IFNA(INDEX('General Inputs'!$E$9:$AF$11,MATCH(RECs!$B113,'General Inputs'!$B$9:$B$11,0),MATCH(RECs!$D113,'General Inputs'!$E$8:$AB$8,0)),SUMIFS('General Inputs'!$D$9:$D$11,'General Inputs'!$B$9:$B$11,RECs!$B113))</f>
        <v>733.31062735643241</v>
      </c>
      <c r="N113" s="37">
        <v>0</v>
      </c>
      <c r="O113" s="37">
        <v>0</v>
      </c>
      <c r="P113" s="37">
        <v>0</v>
      </c>
      <c r="Q113" s="37">
        <v>0</v>
      </c>
      <c r="R113" s="37">
        <v>0</v>
      </c>
      <c r="S113" s="70">
        <f>S29*_xlfn.IFNA(INDEX('General Inputs'!$E$9:$AF$11,MATCH(RECs!$B113,'General Inputs'!$B$9:$B$11,0),MATCH(RECs!$D113,'General Inputs'!$E$8:$AB$8,0)),SUMIFS('General Inputs'!$D$9:$D$11,'General Inputs'!$B$9:$B$11,RECs!$B113))</f>
        <v>330.55858861616321</v>
      </c>
      <c r="T113" s="114">
        <f>T29*SUMIFS('General Inputs'!$D$21:$D$23,'General Inputs'!$B$21:$B$23,RECs!$B113)</f>
        <v>0</v>
      </c>
      <c r="U113" s="41">
        <v>0</v>
      </c>
      <c r="V113" s="41">
        <v>0</v>
      </c>
      <c r="W113" s="41">
        <v>0</v>
      </c>
      <c r="X113" s="41">
        <v>0</v>
      </c>
      <c r="Y113" s="41">
        <v>0</v>
      </c>
      <c r="Z113" s="41">
        <v>0</v>
      </c>
      <c r="AA113" s="70">
        <f>AA29*_xlfn.IFNA(INDEX('General Inputs'!$E$9:$AF$11,MATCH(RECs!$B113,'General Inputs'!$B$9:$B$11,0),MATCH(RECs!$D113,'General Inputs'!$E$8:$AB$8,0)),SUMIFS('General Inputs'!$D$9:$D$11,'General Inputs'!$B$9:$B$11,RECs!$B113))</f>
        <v>1594.5798507577651</v>
      </c>
      <c r="AB113" s="70">
        <f>AB29*_xlfn.IFNA(INDEX('General Inputs'!$E$9:$AF$11,MATCH(RECs!$B113,'General Inputs'!$B$9:$B$11,0),MATCH(RECs!$D113,'General Inputs'!$E$8:$AB$8,0)),SUMIFS('General Inputs'!$D$9:$D$11,'General Inputs'!$B$9:$B$11,RECs!$B113))</f>
        <v>110672.94111797946</v>
      </c>
      <c r="AC113" s="70">
        <f>AC29*_xlfn.IFNA(INDEX('General Inputs'!$E$9:$AF$11,MATCH(RECs!$B113,'General Inputs'!$B$9:$B$11,0),MATCH(RECs!$D113,'General Inputs'!$E$8:$AB$8,0)),SUMIFS('General Inputs'!$D$9:$D$11,'General Inputs'!$B$9:$B$11,RECs!$B113))</f>
        <v>47194.406309511578</v>
      </c>
      <c r="AD113" s="70">
        <f>AD29*_xlfn.IFNA(INDEX('General Inputs'!$E$9:$AF$11,MATCH(RECs!$B113,'General Inputs'!$B$9:$B$11,0),MATCH(RECs!$D113,'General Inputs'!$E$8:$AB$8,0)),SUMIFS('General Inputs'!$D$9:$D$11,'General Inputs'!$B$9:$B$11,RECs!$B113))</f>
        <v>3251.0050101114098</v>
      </c>
    </row>
    <row r="114" spans="2:30" ht="12" x14ac:dyDescent="0.25">
      <c r="B114" s="19" t="s">
        <v>46</v>
      </c>
      <c r="C114" s="87" t="s">
        <v>257</v>
      </c>
      <c r="D114" s="19" t="s">
        <v>40</v>
      </c>
      <c r="E114" s="41">
        <f>SUMIFS('ABP Under Contract'!$C32:$Z32,'ABP Under Contract'!$C$6:$Z$6,RECs!$B114,'ABP Under Contract'!$C$7:$Z$7,RECs!E$4,'ABP Under Contract'!$C$8:$Z$8,RECs!E$7)</f>
        <v>0</v>
      </c>
      <c r="F114" s="41">
        <f>SUMIFS('ABP Under Contract'!$C32:$Z32,'ABP Under Contract'!$C$6:$Z$6,RECs!$B114,'ABP Under Contract'!$C$7:$Z$7,RECs!F$4,'ABP Under Contract'!$C$8:$Z$8,RECs!F$7)</f>
        <v>0</v>
      </c>
      <c r="G114" s="41">
        <f>SUMIFS('ABP Under Contract'!$C32:$Z32,'ABP Under Contract'!$C$6:$Z$6,RECs!$B114,'ABP Under Contract'!$C$7:$Z$7,RECs!G$4,'ABP Under Contract'!$C$8:$Z$8,RECs!G$7)</f>
        <v>0</v>
      </c>
      <c r="H114" s="41">
        <f>SUMIFS('ABP Under Contract'!$C32:$Z32,'ABP Under Contract'!$C$6:$Z$6,RECs!$B114,'ABP Under Contract'!$C$7:$Z$7,RECs!H$4,'ABP Under Contract'!$C$8:$Z$8,RECs!H$7)</f>
        <v>0</v>
      </c>
      <c r="I114" s="41">
        <f>SUMIFS('ABP Under Contract'!$C32:$Z32,'ABP Under Contract'!$C$6:$Z$6,RECs!$B114,'ABP Under Contract'!$C$7:$Z$7,RECs!I$4,'ABP Under Contract'!$C$8:$Z$8,RECs!I$7)</f>
        <v>0</v>
      </c>
      <c r="J114" s="41">
        <f>SUMIFS('ABP Under Contract'!$C32:$Z32,'ABP Under Contract'!$C$6:$Z$6,RECs!$B114,'ABP Under Contract'!$C$7:$Z$7,RECs!J$4,'ABP Under Contract'!$C$8:$Z$8,RECs!J$7)</f>
        <v>0</v>
      </c>
      <c r="K114" s="70">
        <f>K30*_xlfn.IFNA(INDEX('General Inputs'!$E$9:$AF$11,MATCH(RECs!$B114,'General Inputs'!$B$9:$B$11,0),MATCH(RECs!$D114,'General Inputs'!$E$8:$AB$8,0)),SUMIFS('General Inputs'!$D$9:$D$11,'General Inputs'!$B$9:$B$11,RECs!$B114))</f>
        <v>18307.205758568303</v>
      </c>
      <c r="L114" s="70">
        <f>L30*_xlfn.IFNA(INDEX('General Inputs'!$E$9:$AF$11,MATCH(RECs!$B114,'General Inputs'!$B$9:$B$11,0),MATCH(RECs!$D114,'General Inputs'!$E$8:$AB$8,0)),SUMIFS('General Inputs'!$D$9:$D$11,'General Inputs'!$B$9:$B$11,RECs!$B114))</f>
        <v>11157.022832923112</v>
      </c>
      <c r="M114" s="70">
        <f>M30*_xlfn.IFNA(INDEX('General Inputs'!$E$9:$AF$11,MATCH(RECs!$B114,'General Inputs'!$B$9:$B$11,0),MATCH(RECs!$D114,'General Inputs'!$E$8:$AB$8,0)),SUMIFS('General Inputs'!$D$9:$D$11,'General Inputs'!$B$9:$B$11,RECs!$B114))</f>
        <v>730.04003120983191</v>
      </c>
      <c r="N114" s="37">
        <v>0</v>
      </c>
      <c r="O114" s="37">
        <v>0</v>
      </c>
      <c r="P114" s="37">
        <v>0</v>
      </c>
      <c r="Q114" s="37">
        <v>0</v>
      </c>
      <c r="R114" s="37">
        <v>0</v>
      </c>
      <c r="S114" s="70">
        <f>S30*_xlfn.IFNA(INDEX('General Inputs'!$E$9:$AF$11,MATCH(RECs!$B114,'General Inputs'!$B$9:$B$11,0),MATCH(RECs!$D114,'General Inputs'!$E$8:$AB$8,0)),SUMIFS('General Inputs'!$D$9:$D$11,'General Inputs'!$B$9:$B$11,RECs!$B114))</f>
        <v>329.08428345021849</v>
      </c>
      <c r="T114" s="114">
        <f>T30*SUMIFS('General Inputs'!$D$21:$D$23,'General Inputs'!$B$21:$B$23,RECs!$B114)</f>
        <v>0</v>
      </c>
      <c r="U114" s="41">
        <v>0</v>
      </c>
      <c r="V114" s="41">
        <v>0</v>
      </c>
      <c r="W114" s="41">
        <v>0</v>
      </c>
      <c r="X114" s="41">
        <v>0</v>
      </c>
      <c r="Y114" s="41">
        <v>0</v>
      </c>
      <c r="Z114" s="41">
        <v>0</v>
      </c>
      <c r="AA114" s="70">
        <f>AA30*_xlfn.IFNA(INDEX('General Inputs'!$E$9:$AF$11,MATCH(RECs!$B114,'General Inputs'!$B$9:$B$11,0),MATCH(RECs!$D114,'General Inputs'!$E$8:$AB$8,0)),SUMIFS('General Inputs'!$D$9:$D$11,'General Inputs'!$B$9:$B$11,RECs!$B114))</f>
        <v>1671.4911886209513</v>
      </c>
      <c r="AB114" s="70">
        <f>AB30*_xlfn.IFNA(INDEX('General Inputs'!$E$9:$AF$11,MATCH(RECs!$B114,'General Inputs'!$B$9:$B$11,0),MATCH(RECs!$D114,'General Inputs'!$E$8:$AB$8,0)),SUMIFS('General Inputs'!$D$9:$D$11,'General Inputs'!$B$9:$B$11,RECs!$B114))</f>
        <v>115058.50797952757</v>
      </c>
      <c r="AC114" s="70">
        <f>AC30*_xlfn.IFNA(INDEX('General Inputs'!$E$9:$AF$11,MATCH(RECs!$B114,'General Inputs'!$B$9:$B$11,0),MATCH(RECs!$D114,'General Inputs'!$E$8:$AB$8,0)),SUMIFS('General Inputs'!$D$9:$D$11,'General Inputs'!$B$9:$B$11,RECs!$B114))</f>
        <v>49146.671187842927</v>
      </c>
      <c r="AD114" s="70">
        <f>AD30*_xlfn.IFNA(INDEX('General Inputs'!$E$9:$AF$11,MATCH(RECs!$B114,'General Inputs'!$B$9:$B$11,0),MATCH(RECs!$D114,'General Inputs'!$E$8:$AB$8,0)),SUMIFS('General Inputs'!$D$9:$D$11,'General Inputs'!$B$9:$B$11,RECs!$B114))</f>
        <v>3452.7807823867497</v>
      </c>
    </row>
    <row r="115" spans="2:30" ht="12" x14ac:dyDescent="0.25">
      <c r="B115" s="19" t="s">
        <v>46</v>
      </c>
      <c r="C115" s="87" t="s">
        <v>257</v>
      </c>
      <c r="D115" s="19" t="s">
        <v>41</v>
      </c>
      <c r="E115" s="41">
        <f>SUMIFS('ABP Under Contract'!$C33:$Z33,'ABP Under Contract'!$C$6:$Z$6,RECs!$B115,'ABP Under Contract'!$C$7:$Z$7,RECs!E$4,'ABP Under Contract'!$C$8:$Z$8,RECs!E$7)</f>
        <v>0</v>
      </c>
      <c r="F115" s="41">
        <f>SUMIFS('ABP Under Contract'!$C33:$Z33,'ABP Under Contract'!$C$6:$Z$6,RECs!$B115,'ABP Under Contract'!$C$7:$Z$7,RECs!F$4,'ABP Under Contract'!$C$8:$Z$8,RECs!F$7)</f>
        <v>0</v>
      </c>
      <c r="G115" s="41">
        <f>SUMIFS('ABP Under Contract'!$C33:$Z33,'ABP Under Contract'!$C$6:$Z$6,RECs!$B115,'ABP Under Contract'!$C$7:$Z$7,RECs!G$4,'ABP Under Contract'!$C$8:$Z$8,RECs!G$7)</f>
        <v>0</v>
      </c>
      <c r="H115" s="41">
        <f>SUMIFS('ABP Under Contract'!$C33:$Z33,'ABP Under Contract'!$C$6:$Z$6,RECs!$B115,'ABP Under Contract'!$C$7:$Z$7,RECs!H$4,'ABP Under Contract'!$C$8:$Z$8,RECs!H$7)</f>
        <v>0</v>
      </c>
      <c r="I115" s="41">
        <f>SUMIFS('ABP Under Contract'!$C33:$Z33,'ABP Under Contract'!$C$6:$Z$6,RECs!$B115,'ABP Under Contract'!$C$7:$Z$7,RECs!I$4,'ABP Under Contract'!$C$8:$Z$8,RECs!I$7)</f>
        <v>0</v>
      </c>
      <c r="J115" s="41">
        <f>SUMIFS('ABP Under Contract'!$C33:$Z33,'ABP Under Contract'!$C$6:$Z$6,RECs!$B115,'ABP Under Contract'!$C$7:$Z$7,RECs!J$4,'ABP Under Contract'!$C$8:$Z$8,RECs!J$7)</f>
        <v>0</v>
      </c>
      <c r="K115" s="70">
        <f>K31*_xlfn.IFNA(INDEX('General Inputs'!$E$9:$AF$11,MATCH(RECs!$B115,'General Inputs'!$B$9:$B$11,0),MATCH(RECs!$D115,'General Inputs'!$E$8:$AB$8,0)),SUMIFS('General Inputs'!$D$9:$D$11,'General Inputs'!$B$9:$B$11,RECs!$B115))</f>
        <v>18312.730903951906</v>
      </c>
      <c r="L115" s="70">
        <f>L31*_xlfn.IFNA(INDEX('General Inputs'!$E$9:$AF$11,MATCH(RECs!$B115,'General Inputs'!$B$9:$B$11,0),MATCH(RECs!$D115,'General Inputs'!$E$8:$AB$8,0)),SUMIFS('General Inputs'!$D$9:$D$11,'General Inputs'!$B$9:$B$11,RECs!$B115))</f>
        <v>11104.588090909385</v>
      </c>
      <c r="M115" s="70">
        <f>M31*_xlfn.IFNA(INDEX('General Inputs'!$E$9:$AF$11,MATCH(RECs!$B115,'General Inputs'!$B$9:$B$11,0),MATCH(RECs!$D115,'General Inputs'!$E$8:$AB$8,0)),SUMIFS('General Inputs'!$D$9:$D$11,'General Inputs'!$B$9:$B$11,RECs!$B115))</f>
        <v>726.60905672233491</v>
      </c>
      <c r="N115" s="37">
        <v>0</v>
      </c>
      <c r="O115" s="37">
        <v>0</v>
      </c>
      <c r="P115" s="37">
        <v>0</v>
      </c>
      <c r="Q115" s="37">
        <v>0</v>
      </c>
      <c r="R115" s="37">
        <v>0</v>
      </c>
      <c r="S115" s="70">
        <f>S31*_xlfn.IFNA(INDEX('General Inputs'!$E$9:$AF$11,MATCH(RECs!$B115,'General Inputs'!$B$9:$B$11,0),MATCH(RECs!$D115,'General Inputs'!$E$8:$AB$8,0)),SUMIFS('General Inputs'!$D$9:$D$11,'General Inputs'!$B$9:$B$11,RECs!$B115))</f>
        <v>327.53768363036642</v>
      </c>
      <c r="T115" s="114">
        <f>T31*SUMIFS('General Inputs'!$D$21:$D$23,'General Inputs'!$B$21:$B$23,RECs!$B115)</f>
        <v>0</v>
      </c>
      <c r="U115" s="41">
        <v>0</v>
      </c>
      <c r="V115" s="41">
        <v>0</v>
      </c>
      <c r="W115" s="41">
        <v>0</v>
      </c>
      <c r="X115" s="41">
        <v>0</v>
      </c>
      <c r="Y115" s="41">
        <v>0</v>
      </c>
      <c r="Z115" s="41">
        <v>0</v>
      </c>
      <c r="AA115" s="70">
        <f>AA31*_xlfn.IFNA(INDEX('General Inputs'!$E$9:$AF$11,MATCH(RECs!$B115,'General Inputs'!$B$9:$B$11,0),MATCH(RECs!$D115,'General Inputs'!$E$8:$AB$8,0)),SUMIFS('General Inputs'!$D$9:$D$11,'General Inputs'!$B$9:$B$11,RECs!$B115))</f>
        <v>1671.9956474633511</v>
      </c>
      <c r="AB115" s="70">
        <f>AB31*_xlfn.IFNA(INDEX('General Inputs'!$E$9:$AF$11,MATCH(RECs!$B115,'General Inputs'!$B$9:$B$11,0),MATCH(RECs!$D115,'General Inputs'!$E$8:$AB$8,0)),SUMIFS('General Inputs'!$D$9:$D$11,'General Inputs'!$B$9:$B$11,RECs!$B115))</f>
        <v>115093.23283009139</v>
      </c>
      <c r="AC115" s="70">
        <f>AC31*_xlfn.IFNA(INDEX('General Inputs'!$E$9:$AF$11,MATCH(RECs!$B115,'General Inputs'!$B$9:$B$11,0),MATCH(RECs!$D115,'General Inputs'!$E$8:$AB$8,0)),SUMIFS('General Inputs'!$D$9:$D$11,'General Inputs'!$B$9:$B$11,RECs!$B115))</f>
        <v>48915.696216906807</v>
      </c>
      <c r="AD115" s="70">
        <f>AD31*_xlfn.IFNA(INDEX('General Inputs'!$E$9:$AF$11,MATCH(RECs!$B115,'General Inputs'!$B$9:$B$11,0),MATCH(RECs!$D115,'General Inputs'!$E$8:$AB$8,0)),SUMIFS('General Inputs'!$D$9:$D$11,'General Inputs'!$B$9:$B$11,RECs!$B115))</f>
        <v>3436.5537232271895</v>
      </c>
    </row>
    <row r="116" spans="2:30" ht="12" x14ac:dyDescent="0.25">
      <c r="B116" s="19" t="s">
        <v>46</v>
      </c>
      <c r="C116" s="87" t="s">
        <v>257</v>
      </c>
      <c r="D116" s="19" t="s">
        <v>42</v>
      </c>
      <c r="E116" s="41">
        <f>SUMIFS('ABP Under Contract'!$C34:$Z34,'ABP Under Contract'!$C$6:$Z$6,RECs!$B116,'ABP Under Contract'!$C$7:$Z$7,RECs!E$4,'ABP Under Contract'!$C$8:$Z$8,RECs!E$7)</f>
        <v>0</v>
      </c>
      <c r="F116" s="41">
        <f>SUMIFS('ABP Under Contract'!$C34:$Z34,'ABP Under Contract'!$C$6:$Z$6,RECs!$B116,'ABP Under Contract'!$C$7:$Z$7,RECs!F$4,'ABP Under Contract'!$C$8:$Z$8,RECs!F$7)</f>
        <v>0</v>
      </c>
      <c r="G116" s="41">
        <f>SUMIFS('ABP Under Contract'!$C34:$Z34,'ABP Under Contract'!$C$6:$Z$6,RECs!$B116,'ABP Under Contract'!$C$7:$Z$7,RECs!G$4,'ABP Under Contract'!$C$8:$Z$8,RECs!G$7)</f>
        <v>0</v>
      </c>
      <c r="H116" s="41">
        <f>SUMIFS('ABP Under Contract'!$C34:$Z34,'ABP Under Contract'!$C$6:$Z$6,RECs!$B116,'ABP Under Contract'!$C$7:$Z$7,RECs!H$4,'ABP Under Contract'!$C$8:$Z$8,RECs!H$7)</f>
        <v>0</v>
      </c>
      <c r="I116" s="41">
        <f>SUMIFS('ABP Under Contract'!$C34:$Z34,'ABP Under Contract'!$C$6:$Z$6,RECs!$B116,'ABP Under Contract'!$C$7:$Z$7,RECs!I$4,'ABP Under Contract'!$C$8:$Z$8,RECs!I$7)</f>
        <v>0</v>
      </c>
      <c r="J116" s="41">
        <f>SUMIFS('ABP Under Contract'!$C34:$Z34,'ABP Under Contract'!$C$6:$Z$6,RECs!$B116,'ABP Under Contract'!$C$7:$Z$7,RECs!J$4,'ABP Under Contract'!$C$8:$Z$8,RECs!J$7)</f>
        <v>0</v>
      </c>
      <c r="K116" s="70">
        <f>K32*_xlfn.IFNA(INDEX('General Inputs'!$E$9:$AF$11,MATCH(RECs!$B116,'General Inputs'!$B$9:$B$11,0),MATCH(RECs!$D116,'General Inputs'!$E$8:$AB$8,0)),SUMIFS('General Inputs'!$D$9:$D$11,'General Inputs'!$B$9:$B$11,RECs!$B116))</f>
        <v>18314.080487663996</v>
      </c>
      <c r="L116" s="70">
        <f>L32*_xlfn.IFNA(INDEX('General Inputs'!$E$9:$AF$11,MATCH(RECs!$B116,'General Inputs'!$B$9:$B$11,0),MATCH(RECs!$D116,'General Inputs'!$E$8:$AB$8,0)),SUMIFS('General Inputs'!$D$9:$D$11,'General Inputs'!$B$9:$B$11,RECs!$B116))</f>
        <v>11049.879427606567</v>
      </c>
      <c r="M116" s="70">
        <f>M32*_xlfn.IFNA(INDEX('General Inputs'!$E$9:$AF$11,MATCH(RECs!$B116,'General Inputs'!$B$9:$B$11,0),MATCH(RECs!$D116,'General Inputs'!$E$8:$AB$8,0)),SUMIFS('General Inputs'!$D$9:$D$11,'General Inputs'!$B$9:$B$11,RECs!$B116))</f>
        <v>723.02929222215118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70">
        <f>S32*_xlfn.IFNA(INDEX('General Inputs'!$E$9:$AF$11,MATCH(RECs!$B116,'General Inputs'!$B$9:$B$11,0),MATCH(RECs!$D116,'General Inputs'!$E$8:$AB$8,0)),SUMIFS('General Inputs'!$D$9:$D$11,'General Inputs'!$B$9:$B$11,RECs!$B116))</f>
        <v>325.92401289300807</v>
      </c>
      <c r="T116" s="114">
        <f>T32*SUMIFS('General Inputs'!$D$21:$D$23,'General Inputs'!$B$21:$B$23,RECs!$B116)</f>
        <v>0</v>
      </c>
      <c r="U116" s="41">
        <v>0</v>
      </c>
      <c r="V116" s="41">
        <v>0</v>
      </c>
      <c r="W116" s="41">
        <v>0</v>
      </c>
      <c r="X116" s="41">
        <v>0</v>
      </c>
      <c r="Y116" s="41">
        <v>0</v>
      </c>
      <c r="Z116" s="41">
        <v>0</v>
      </c>
      <c r="AA116" s="70">
        <f>AA32*_xlfn.IFNA(INDEX('General Inputs'!$E$9:$AF$11,MATCH(RECs!$B116,'General Inputs'!$B$9:$B$11,0),MATCH(RECs!$D116,'General Inputs'!$E$8:$AB$8,0)),SUMIFS('General Inputs'!$D$9:$D$11,'General Inputs'!$B$9:$B$11,RECs!$B116))</f>
        <v>1672.1188676484965</v>
      </c>
      <c r="AB116" s="70">
        <f>AB32*_xlfn.IFNA(INDEX('General Inputs'!$E$9:$AF$11,MATCH(RECs!$B116,'General Inputs'!$B$9:$B$11,0),MATCH(RECs!$D116,'General Inputs'!$E$8:$AB$8,0)),SUMIFS('General Inputs'!$D$9:$D$11,'General Inputs'!$B$9:$B$11,RECs!$B116))</f>
        <v>115101.71479562749</v>
      </c>
      <c r="AC116" s="70">
        <f>AC32*_xlfn.IFNA(INDEX('General Inputs'!$E$9:$AF$11,MATCH(RECs!$B116,'General Inputs'!$B$9:$B$11,0),MATCH(RECs!$D116,'General Inputs'!$E$8:$AB$8,0)),SUMIFS('General Inputs'!$D$9:$D$11,'General Inputs'!$B$9:$B$11,RECs!$B116))</f>
        <v>48674.704625625323</v>
      </c>
      <c r="AD116" s="70">
        <f>AD32*_xlfn.IFNA(INDEX('General Inputs'!$E$9:$AF$11,MATCH(RECs!$B116,'General Inputs'!$B$9:$B$11,0),MATCH(RECs!$D116,'General Inputs'!$E$8:$AB$8,0)),SUMIFS('General Inputs'!$D$9:$D$11,'General Inputs'!$B$9:$B$11,RECs!$B116))</f>
        <v>3419.6229501965372</v>
      </c>
    </row>
    <row r="117" spans="2:30" ht="12" x14ac:dyDescent="0.25">
      <c r="B117" s="19" t="s">
        <v>46</v>
      </c>
      <c r="C117" s="87" t="s">
        <v>257</v>
      </c>
      <c r="D117" s="19" t="s">
        <v>43</v>
      </c>
      <c r="E117" s="41">
        <f>SUMIFS('ABP Under Contract'!$C35:$Z35,'ABP Under Contract'!$C$6:$Z$6,RECs!$B117,'ABP Under Contract'!$C$7:$Z$7,RECs!E$4,'ABP Under Contract'!$C$8:$Z$8,RECs!E$7)</f>
        <v>0</v>
      </c>
      <c r="F117" s="41">
        <f>SUMIFS('ABP Under Contract'!$C35:$Z35,'ABP Under Contract'!$C$6:$Z$6,RECs!$B117,'ABP Under Contract'!$C$7:$Z$7,RECs!F$4,'ABP Under Contract'!$C$8:$Z$8,RECs!F$7)</f>
        <v>0</v>
      </c>
      <c r="G117" s="41">
        <f>SUMIFS('ABP Under Contract'!$C35:$Z35,'ABP Under Contract'!$C$6:$Z$6,RECs!$B117,'ABP Under Contract'!$C$7:$Z$7,RECs!G$4,'ABP Under Contract'!$C$8:$Z$8,RECs!G$7)</f>
        <v>0</v>
      </c>
      <c r="H117" s="41">
        <f>SUMIFS('ABP Under Contract'!$C35:$Z35,'ABP Under Contract'!$C$6:$Z$6,RECs!$B117,'ABP Under Contract'!$C$7:$Z$7,RECs!H$4,'ABP Under Contract'!$C$8:$Z$8,RECs!H$7)</f>
        <v>0</v>
      </c>
      <c r="I117" s="41">
        <f>SUMIFS('ABP Under Contract'!$C35:$Z35,'ABP Under Contract'!$C$6:$Z$6,RECs!$B117,'ABP Under Contract'!$C$7:$Z$7,RECs!I$4,'ABP Under Contract'!$C$8:$Z$8,RECs!I$7)</f>
        <v>0</v>
      </c>
      <c r="J117" s="41">
        <f>SUMIFS('ABP Under Contract'!$C35:$Z35,'ABP Under Contract'!$C$6:$Z$6,RECs!$B117,'ABP Under Contract'!$C$7:$Z$7,RECs!J$4,'ABP Under Contract'!$C$8:$Z$8,RECs!J$7)</f>
        <v>0</v>
      </c>
      <c r="K117" s="70">
        <f>K33*_xlfn.IFNA(INDEX('General Inputs'!$E$9:$AF$11,MATCH(RECs!$B117,'General Inputs'!$B$9:$B$11,0),MATCH(RECs!$D117,'General Inputs'!$E$8:$AB$8,0)),SUMIFS('General Inputs'!$D$9:$D$11,'General Inputs'!$B$9:$B$11,RECs!$B117))</f>
        <v>18279.870696230319</v>
      </c>
      <c r="L117" s="70">
        <f>L33*_xlfn.IFNA(INDEX('General Inputs'!$E$9:$AF$11,MATCH(RECs!$B117,'General Inputs'!$B$9:$B$11,0),MATCH(RECs!$D117,'General Inputs'!$E$8:$AB$8,0)),SUMIFS('General Inputs'!$D$9:$D$11,'General Inputs'!$B$9:$B$11,RECs!$B117))</f>
        <v>10974.092608429461</v>
      </c>
      <c r="M117" s="70">
        <f>M33*_xlfn.IFNA(INDEX('General Inputs'!$E$9:$AF$11,MATCH(RECs!$B117,'General Inputs'!$B$9:$B$11,0),MATCH(RECs!$D117,'General Inputs'!$E$8:$AB$8,0)),SUMIFS('General Inputs'!$D$9:$D$11,'General Inputs'!$B$9:$B$11,RECs!$B117))</f>
        <v>718.07031591943314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70">
        <f>S33*_xlfn.IFNA(INDEX('General Inputs'!$E$9:$AF$11,MATCH(RECs!$B117,'General Inputs'!$B$9:$B$11,0),MATCH(RECs!$D117,'General Inputs'!$E$8:$AB$8,0)),SUMIFS('General Inputs'!$D$9:$D$11,'General Inputs'!$B$9:$B$11,RECs!$B117))</f>
        <v>323.68862703269826</v>
      </c>
      <c r="T117" s="114">
        <f>T33*SUMIFS('General Inputs'!$D$21:$D$23,'General Inputs'!$B$21:$B$23,RECs!$B117)</f>
        <v>0</v>
      </c>
      <c r="U117" s="41">
        <v>0</v>
      </c>
      <c r="V117" s="41">
        <v>0</v>
      </c>
      <c r="W117" s="41">
        <v>0</v>
      </c>
      <c r="X117" s="41">
        <v>0</v>
      </c>
      <c r="Y117" s="41">
        <v>0</v>
      </c>
      <c r="Z117" s="41">
        <v>0</v>
      </c>
      <c r="AA117" s="70">
        <f>AA33*_xlfn.IFNA(INDEX('General Inputs'!$E$9:$AF$11,MATCH(RECs!$B117,'General Inputs'!$B$9:$B$11,0),MATCH(RECs!$D117,'General Inputs'!$E$8:$AB$8,0)),SUMIFS('General Inputs'!$D$9:$D$11,'General Inputs'!$B$9:$B$11,RECs!$B117))</f>
        <v>1668.9954327726314</v>
      </c>
      <c r="AB117" s="70">
        <f>AB33*_xlfn.IFNA(INDEX('General Inputs'!$E$9:$AF$11,MATCH(RECs!$B117,'General Inputs'!$B$9:$B$11,0),MATCH(RECs!$D117,'General Inputs'!$E$8:$AB$8,0)),SUMIFS('General Inputs'!$D$9:$D$11,'General Inputs'!$B$9:$B$11,RECs!$B117))</f>
        <v>114886.71051739091</v>
      </c>
      <c r="AC117" s="70">
        <f>AC33*_xlfn.IFNA(INDEX('General Inputs'!$E$9:$AF$11,MATCH(RECs!$B117,'General Inputs'!$B$9:$B$11,0),MATCH(RECs!$D117,'General Inputs'!$E$8:$AB$8,0)),SUMIFS('General Inputs'!$D$9:$D$11,'General Inputs'!$B$9:$B$11,RECs!$B117))</f>
        <v>48340.863784905814</v>
      </c>
      <c r="AD117" s="70">
        <f>AD33*_xlfn.IFNA(INDEX('General Inputs'!$E$9:$AF$11,MATCH(RECs!$B117,'General Inputs'!$B$9:$B$11,0),MATCH(RECs!$D117,'General Inputs'!$E$8:$AB$8,0)),SUMIFS('General Inputs'!$D$9:$D$11,'General Inputs'!$B$9:$B$11,RECs!$B117))</f>
        <v>3396.169088289867</v>
      </c>
    </row>
    <row r="118" spans="2:30" ht="12" x14ac:dyDescent="0.25">
      <c r="N118" s="191" t="s">
        <v>222</v>
      </c>
      <c r="O118" s="191" t="s">
        <v>222</v>
      </c>
      <c r="P118" s="191" t="s">
        <v>222</v>
      </c>
      <c r="Q118" s="191" t="s">
        <v>222</v>
      </c>
      <c r="R118" s="191" t="s">
        <v>222</v>
      </c>
    </row>
    <row r="120" spans="2:30" x14ac:dyDescent="0.25">
      <c r="B120" s="192" t="s">
        <v>260</v>
      </c>
    </row>
    <row r="121" spans="2:30" s="189" customFormat="1" ht="46" x14ac:dyDescent="0.25">
      <c r="B121" s="44" t="s">
        <v>205</v>
      </c>
      <c r="C121" s="88"/>
      <c r="D121" s="44"/>
      <c r="E121" s="44" t="s">
        <v>233</v>
      </c>
      <c r="F121" s="44" t="s">
        <v>234</v>
      </c>
      <c r="G121" s="44" t="s">
        <v>235</v>
      </c>
      <c r="H121" s="44" t="s">
        <v>236</v>
      </c>
      <c r="I121" s="44" t="s">
        <v>237</v>
      </c>
      <c r="J121" s="44" t="s">
        <v>238</v>
      </c>
      <c r="K121" s="44" t="s">
        <v>239</v>
      </c>
      <c r="L121" s="44" t="s">
        <v>240</v>
      </c>
      <c r="M121" s="44" t="s">
        <v>241</v>
      </c>
      <c r="N121" s="44" t="s">
        <v>242</v>
      </c>
      <c r="O121" s="44" t="s">
        <v>243</v>
      </c>
      <c r="P121" s="44" t="s">
        <v>244</v>
      </c>
      <c r="Q121" s="44" t="s">
        <v>245</v>
      </c>
      <c r="R121" s="44" t="s">
        <v>246</v>
      </c>
      <c r="S121" s="44" t="s">
        <v>247</v>
      </c>
      <c r="T121" s="44" t="s">
        <v>117</v>
      </c>
      <c r="U121" s="44" t="s">
        <v>233</v>
      </c>
      <c r="V121" s="44" t="s">
        <v>234</v>
      </c>
      <c r="W121" s="44" t="s">
        <v>235</v>
      </c>
      <c r="X121" s="44" t="s">
        <v>248</v>
      </c>
      <c r="Y121" s="44" t="s">
        <v>237</v>
      </c>
      <c r="Z121" s="44" t="s">
        <v>238</v>
      </c>
      <c r="AA121" s="44"/>
      <c r="AB121" s="44" t="s">
        <v>239</v>
      </c>
      <c r="AC121" s="44" t="s">
        <v>240</v>
      </c>
      <c r="AD121" s="44" t="s">
        <v>241</v>
      </c>
    </row>
    <row r="122" spans="2:30" x14ac:dyDescent="0.25">
      <c r="B122" s="76" t="s">
        <v>78</v>
      </c>
      <c r="E122" s="193">
        <f t="shared" ref="E122:Z122" si="124">SUM(E8:E33)</f>
        <v>13781551.960371487</v>
      </c>
      <c r="F122" s="193">
        <f t="shared" si="124"/>
        <v>18024293.450351756</v>
      </c>
      <c r="G122" s="193">
        <f t="shared" si="124"/>
        <v>42423272</v>
      </c>
      <c r="H122" s="193">
        <f t="shared" si="124"/>
        <v>1001273</v>
      </c>
      <c r="I122" s="193">
        <f t="shared" si="124"/>
        <v>3649040</v>
      </c>
      <c r="J122" s="193">
        <f t="shared" si="124"/>
        <v>24270622</v>
      </c>
      <c r="K122" s="193">
        <f t="shared" si="124"/>
        <v>181345934</v>
      </c>
      <c r="L122" s="193">
        <f t="shared" si="124"/>
        <v>121382747.4649628</v>
      </c>
      <c r="M122" s="193">
        <f t="shared" si="124"/>
        <v>7680611.6291963113</v>
      </c>
      <c r="N122" s="193">
        <f t="shared" si="124"/>
        <v>21964908</v>
      </c>
      <c r="O122" s="193">
        <f t="shared" si="124"/>
        <v>375792</v>
      </c>
      <c r="P122" s="193">
        <f t="shared" si="124"/>
        <v>30618</v>
      </c>
      <c r="Q122" s="193">
        <f t="shared" si="124"/>
        <v>30122785</v>
      </c>
      <c r="R122" s="193">
        <f t="shared" si="124"/>
        <v>37440432.911300004</v>
      </c>
      <c r="S122" s="193">
        <f t="shared" si="124"/>
        <v>3557054.1810929207</v>
      </c>
      <c r="T122" s="193">
        <f t="shared" si="124"/>
        <v>8340420</v>
      </c>
      <c r="U122" s="193">
        <f t="shared" si="124"/>
        <v>41759781.447666764</v>
      </c>
      <c r="V122" s="193">
        <f t="shared" si="124"/>
        <v>49108233.452874422</v>
      </c>
      <c r="W122" s="193">
        <f t="shared" si="124"/>
        <v>101411573.95470831</v>
      </c>
      <c r="X122" s="193">
        <f t="shared" si="124"/>
        <v>19503716.919809483</v>
      </c>
      <c r="Y122" s="193">
        <f t="shared" si="124"/>
        <v>37742020.318253867</v>
      </c>
      <c r="Z122" s="193">
        <f t="shared" si="124"/>
        <v>69916102.800391585</v>
      </c>
      <c r="AA122" s="193"/>
      <c r="AB122" s="193">
        <f>SUM(AB8:AB33)</f>
        <v>654600000</v>
      </c>
      <c r="AC122" s="193">
        <f>SUM(AC8:AC33)</f>
        <v>285393767.36205536</v>
      </c>
      <c r="AD122" s="193">
        <f>SUM(AD8:AD33)</f>
        <v>19043325.185426384</v>
      </c>
    </row>
    <row r="123" spans="2:30" x14ac:dyDescent="0.25">
      <c r="B123" s="76" t="s">
        <v>201</v>
      </c>
      <c r="E123" s="193">
        <f t="shared" ref="E123:Z123" si="125">SUM(E36:E117)</f>
        <v>13781551.960371487</v>
      </c>
      <c r="F123" s="193">
        <f t="shared" si="125"/>
        <v>18024293.450351756</v>
      </c>
      <c r="G123" s="193">
        <f t="shared" si="125"/>
        <v>42423272</v>
      </c>
      <c r="H123" s="193">
        <f t="shared" si="125"/>
        <v>1001273</v>
      </c>
      <c r="I123" s="193">
        <f t="shared" si="125"/>
        <v>3649040</v>
      </c>
      <c r="J123" s="193">
        <f t="shared" si="125"/>
        <v>24270622</v>
      </c>
      <c r="K123" s="193">
        <f t="shared" si="125"/>
        <v>181345934</v>
      </c>
      <c r="L123" s="193">
        <f t="shared" si="125"/>
        <v>121382747.46496284</v>
      </c>
      <c r="M123" s="193">
        <f t="shared" si="125"/>
        <v>7680611.6291963113</v>
      </c>
      <c r="N123" s="193">
        <f t="shared" si="125"/>
        <v>21964908</v>
      </c>
      <c r="O123" s="193">
        <f t="shared" si="125"/>
        <v>375792</v>
      </c>
      <c r="P123" s="193">
        <f t="shared" si="125"/>
        <v>30618</v>
      </c>
      <c r="Q123" s="193">
        <f t="shared" si="125"/>
        <v>30122785</v>
      </c>
      <c r="R123" s="193">
        <f t="shared" si="125"/>
        <v>37440432.911300011</v>
      </c>
      <c r="S123" s="193">
        <f t="shared" si="125"/>
        <v>3557054.1810929193</v>
      </c>
      <c r="T123" s="193">
        <f t="shared" si="125"/>
        <v>8317900.8659999976</v>
      </c>
      <c r="U123" s="193">
        <f t="shared" si="125"/>
        <v>41759781.447666779</v>
      </c>
      <c r="V123" s="193">
        <f t="shared" si="125"/>
        <v>49108233.452874444</v>
      </c>
      <c r="W123" s="193">
        <f t="shared" si="125"/>
        <v>101411573.95470834</v>
      </c>
      <c r="X123" s="193">
        <f t="shared" si="125"/>
        <v>19503716.919809483</v>
      </c>
      <c r="Y123" s="193">
        <f t="shared" si="125"/>
        <v>37742020.318253852</v>
      </c>
      <c r="Z123" s="193">
        <f t="shared" si="125"/>
        <v>69916102.8003916</v>
      </c>
      <c r="AA123" s="193"/>
      <c r="AB123" s="193">
        <f>SUM(AB36:AB117)</f>
        <v>654600000.00000012</v>
      </c>
      <c r="AC123" s="193">
        <f>SUM(AC36:AC117)</f>
        <v>285393767.3620553</v>
      </c>
      <c r="AD123" s="193">
        <f>SUM(AD36:AD117)</f>
        <v>19043325.185426384</v>
      </c>
    </row>
    <row r="124" spans="2:30" ht="12" x14ac:dyDescent="0.25">
      <c r="B124" s="194" t="s">
        <v>260</v>
      </c>
      <c r="E124" s="193">
        <f>E122-E123</f>
        <v>0</v>
      </c>
      <c r="F124" s="193">
        <f t="shared" ref="F124:AD124" si="126">F122-F123</f>
        <v>0</v>
      </c>
      <c r="G124" s="193">
        <f t="shared" si="126"/>
        <v>0</v>
      </c>
      <c r="H124" s="193">
        <f t="shared" si="126"/>
        <v>0</v>
      </c>
      <c r="I124" s="193">
        <f t="shared" si="126"/>
        <v>0</v>
      </c>
      <c r="J124" s="193">
        <f t="shared" si="126"/>
        <v>0</v>
      </c>
      <c r="K124" s="193">
        <f t="shared" si="126"/>
        <v>0</v>
      </c>
      <c r="L124" s="193">
        <f t="shared" si="126"/>
        <v>0</v>
      </c>
      <c r="M124" s="193">
        <f t="shared" si="126"/>
        <v>0</v>
      </c>
      <c r="N124" s="193">
        <f t="shared" si="126"/>
        <v>0</v>
      </c>
      <c r="O124" s="193">
        <f t="shared" si="126"/>
        <v>0</v>
      </c>
      <c r="P124" s="193">
        <f t="shared" si="126"/>
        <v>0</v>
      </c>
      <c r="Q124" s="193">
        <f t="shared" si="126"/>
        <v>0</v>
      </c>
      <c r="R124" s="193">
        <f t="shared" si="126"/>
        <v>0</v>
      </c>
      <c r="S124" s="193">
        <f t="shared" si="126"/>
        <v>0</v>
      </c>
      <c r="T124" s="193">
        <f>T122-T123</f>
        <v>22519.134000002407</v>
      </c>
      <c r="U124" s="193">
        <f t="shared" si="126"/>
        <v>0</v>
      </c>
      <c r="V124" s="193">
        <f t="shared" si="126"/>
        <v>0</v>
      </c>
      <c r="W124" s="193">
        <f t="shared" si="126"/>
        <v>0</v>
      </c>
      <c r="X124" s="193">
        <f t="shared" si="126"/>
        <v>0</v>
      </c>
      <c r="Y124" s="193">
        <f t="shared" si="126"/>
        <v>0</v>
      </c>
      <c r="Z124" s="193">
        <f t="shared" si="126"/>
        <v>0</v>
      </c>
      <c r="AA124" s="193"/>
      <c r="AB124" s="193">
        <f t="shared" si="126"/>
        <v>0</v>
      </c>
      <c r="AC124" s="193">
        <f t="shared" si="126"/>
        <v>0</v>
      </c>
      <c r="AD124" s="193">
        <f t="shared" si="126"/>
        <v>0</v>
      </c>
    </row>
  </sheetData>
  <sheetProtection formatCells="0" insertColumns="0" insertRows="0" sort="0" autoFilter="0" pivotTables="0"/>
  <conditionalFormatting sqref="E124:AD124">
    <cfRule type="cellIs" dxfId="3" priority="1" operator="lessThan">
      <formula>0</formula>
    </cfRule>
    <cfRule type="cellIs" dxfId="2" priority="2" operator="greater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49d9eb7-b7cc-4e27-879b-01b4831586a2" xsi:nil="true"/>
    <lcf76f155ced4ddcb4097134ff3c332f xmlns="07eb0168-e38f-4593-8bb7-e13af032c594">
      <Terms xmlns="http://schemas.microsoft.com/office/infopath/2007/PartnerControls"/>
    </lcf76f155ced4ddcb4097134ff3c332f>
    <Goaldatetocompletereview_x003a_ xmlns="07eb0168-e38f-4593-8bb7-e13af032c594" xsi:nil="true"/>
    <ManagerApproval xmlns="07eb0168-e38f-4593-8bb7-e13af032c594">
      <UserInfo>
        <DisplayName/>
        <AccountId xsi:nil="true"/>
        <AccountType/>
      </UserInfo>
    </ManagerApproval>
    <Notes_x0020_to_x0020_consider_x0020_before_x0020_reviewing_x003a_ xmlns="07eb0168-e38f-4593-8bb7-e13af032c594" xsi:nil="true"/>
    <_ip_UnifiedCompliancePolicyUIAction xmlns="http://schemas.microsoft.com/sharepoint/v3" xsi:nil="true"/>
    <Status xmlns="07eb0168-e38f-4593-8bb7-e13af032c594" xsi:nil="true"/>
    <TeamStatus xmlns="07eb0168-e38f-4593-8bb7-e13af032c594" xsi:nil="true"/>
    <_ip_UnifiedCompliancePolicyProperties xmlns="http://schemas.microsoft.com/sharepoint/v3" xsi:nil="true"/>
    <Notes xmlns="07eb0168-e38f-4593-8bb7-e13af032c594" xsi:nil="true"/>
    <Finished xmlns="07eb0168-e38f-4593-8bb7-e13af032c594">2022-08-30T00:00:00+00:00</Finished>
    <Completed xmlns="07eb0168-e38f-4593-8bb7-e13af032c594">true</Completed>
    <legal xmlns="07eb0168-e38f-4593-8bb7-e13af032c594">
      <UserInfo>
        <DisplayName/>
        <AccountId xsi:nil="true"/>
        <AccountType/>
      </UserInfo>
    </legal>
    <Roll_x002d_Call xmlns="07eb0168-e38f-4593-8bb7-e13af032c594">
      <UserInfo>
        <DisplayName/>
        <AccountId xsi:nil="true"/>
        <AccountType/>
      </UserInfo>
    </Roll_x002d_Cal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7D9C6DF2CFA2344B8438EA57D1C19B2" ma:contentTypeVersion="39" ma:contentTypeDescription="Create a new document." ma:contentTypeScope="" ma:versionID="8fa8aeaa16d9bbc20296638f8e47f914">
  <xsd:schema xmlns:xsd="http://www.w3.org/2001/XMLSchema" xmlns:xs="http://www.w3.org/2001/XMLSchema" xmlns:p="http://schemas.microsoft.com/office/2006/metadata/properties" xmlns:ns1="http://schemas.microsoft.com/sharepoint/v3" xmlns:ns2="07eb0168-e38f-4593-8bb7-e13af032c594" xmlns:ns3="449d9eb7-b7cc-4e27-879b-01b4831586a2" targetNamespace="http://schemas.microsoft.com/office/2006/metadata/properties" ma:root="true" ma:fieldsID="14b8f89bcb31b504567966a8511e33cf" ns1:_="" ns2:_="" ns3:_="">
    <xsd:import namespace="http://schemas.microsoft.com/sharepoint/v3"/>
    <xsd:import namespace="07eb0168-e38f-4593-8bb7-e13af032c594"/>
    <xsd:import namespace="449d9eb7-b7cc-4e27-879b-01b4831586a2"/>
    <xsd:element name="properties">
      <xsd:complexType>
        <xsd:sequence>
          <xsd:element name="documentManagement">
            <xsd:complexType>
              <xsd:all>
                <xsd:element ref="ns2:Notes_x0020_to_x0020_consider_x0020_before_x0020_reviewing_x003a_" minOccurs="0"/>
                <xsd:element ref="ns2:MediaServiceMetadata" minOccurs="0"/>
                <xsd:element ref="ns2:MediaServiceFastMetadata" minOccurs="0"/>
                <xsd:element ref="ns2:legal" minOccurs="0"/>
                <xsd:element ref="ns3:SharedWithUsers" minOccurs="0"/>
                <xsd:element ref="ns3:SharedWithDetails" minOccurs="0"/>
                <xsd:element ref="ns2:Finished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DateTaken" minOccurs="0"/>
                <xsd:element ref="ns2:MediaLengthInSeconds" minOccurs="0"/>
                <xsd:element ref="ns2:TeamStatus" minOccurs="0"/>
                <xsd:element ref="ns2:Goaldatetocompletereview_x003a_" minOccurs="0"/>
                <xsd:element ref="ns1:_ip_UnifiedCompliancePolicyProperties" minOccurs="0"/>
                <xsd:element ref="ns1:_ip_UnifiedCompliancePolicyUIAction" minOccurs="0"/>
                <xsd:element ref="ns2:MediaServiceLocation" minOccurs="0"/>
                <xsd:element ref="ns2:Status" minOccurs="0"/>
                <xsd:element ref="ns2:Roll_x002d_Call" minOccurs="0"/>
                <xsd:element ref="ns2:Completed" minOccurs="0"/>
                <xsd:element ref="ns2:Notes" minOccurs="0"/>
                <xsd:element ref="ns2:ManagerApprova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5" nillable="true" ma:displayName="Unified Compliance Policy Properties" ma:hidden="true" ma:internalName="_ip_UnifiedCompliancePolicyProperties" ma:readOnly="false">
      <xsd:simpleType>
        <xsd:restriction base="dms:Note"/>
      </xsd:simpleType>
    </xsd:element>
    <xsd:element name="_ip_UnifiedCompliancePolicyUIAction" ma:index="26" nillable="true" ma:displayName="Unified Compliance Policy UI Action" ma:hidden="true" ma:internalName="_ip_UnifiedCompliancePolicyUIAction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eb0168-e38f-4593-8bb7-e13af032c594" elementFormDefault="qualified">
    <xsd:import namespace="http://schemas.microsoft.com/office/2006/documentManagement/types"/>
    <xsd:import namespace="http://schemas.microsoft.com/office/infopath/2007/PartnerControls"/>
    <xsd:element name="Notes_x0020_to_x0020_consider_x0020_before_x0020_reviewing_x003a_" ma:index="1" nillable="true" ma:displayName="Notes to consider before reviewing:" ma:internalName="Notes_x0020_to_x0020_consider_x0020_before_x0020_reviewing_x003a_" ma:readOnly="false">
      <xsd:simpleType>
        <xsd:restriction base="dms:Note">
          <xsd:maxLength value="255"/>
        </xsd:restriction>
      </xsd:simpleType>
    </xsd:element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egal" ma:index="10" nillable="true" ma:displayName="legal" ma:format="Dropdown" ma:hidden="true" ma:list="UserInfo" ma:SharePointGroup="0" ma:internalName="legal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Finished" ma:index="13" nillable="true" ma:displayName="Finished" ma:default="2022-08-30T00:00:00Z" ma:format="DateOnly" ma:hidden="true" ma:internalName="Finished" ma:readOnly="false">
      <xsd:simpleType>
        <xsd:restriction base="dms:DateTime"/>
      </xsd:simpleType>
    </xsd:element>
    <xsd:element name="MediaServiceOCR" ma:index="15" nillable="true" ma:displayName="Extracted Text" ma:hidden="true" ma:internalName="MediaServiceOCR" ma:readOnly="true">
      <xsd:simpleType>
        <xsd:restriction base="dms:Note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34bd80cb-b55d-4a01-be99-577b45a2ddc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TeamStatus" ma:index="22" nillable="true" ma:displayName="Currently Assigned for review to:" ma:description="This column specifies who is currently assigned to review of the document. This is helpful for reviewers to know what documents they should look at." ma:format="Dropdown" ma:hidden="true" ma:internalName="TeamStatus" ma:readOnly="false">
      <xsd:simpleType>
        <xsd:union memberTypes="dms:Text">
          <xsd:simpleType>
            <xsd:restriction base="dms:Choice">
              <xsd:enumeration value="Sarah"/>
              <xsd:enumeration value="Rachael"/>
              <xsd:enumeration value="Rachel"/>
              <xsd:enumeration value="Zoe"/>
              <xsd:enumeration value="Sharon"/>
            </xsd:restriction>
          </xsd:simpleType>
        </xsd:union>
      </xsd:simpleType>
    </xsd:element>
    <xsd:element name="Goaldatetocompletereview_x003a_" ma:index="23" nillable="true" ma:displayName="Goal date to complete review:" ma:format="DateOnly" ma:hidden="true" ma:internalName="Goaldatetocompletereview_x003a_" ma:readOnly="false">
      <xsd:simpleType>
        <xsd:restriction base="dms:DateTime"/>
      </xsd:simpleType>
    </xsd:element>
    <xsd:element name="MediaServiceLocation" ma:index="27" nillable="true" ma:displayName="Location" ma:hidden="true" ma:indexed="true" ma:internalName="MediaServiceLocation" ma:readOnly="true">
      <xsd:simpleType>
        <xsd:restriction base="dms:Text"/>
      </xsd:simpleType>
    </xsd:element>
    <xsd:element name="Status" ma:index="28" nillable="true" ma:displayName="Status" ma:format="Dropdown" ma:internalName="Status">
      <xsd:simpleType>
        <xsd:restriction base="dms:Choice">
          <xsd:enumeration value="in-progress"/>
          <xsd:enumeration value="draft"/>
          <xsd:enumeration value="check for final"/>
          <xsd:enumeration value="complete"/>
          <xsd:enumeration value="Sent for Signatures"/>
          <xsd:enumeration value="Need Signature"/>
        </xsd:restriction>
      </xsd:simpleType>
    </xsd:element>
    <xsd:element name="Roll_x002d_Call" ma:index="29" nillable="true" ma:displayName="Roll-Call" ma:description="when done making edits put your name here" ma:format="Dropdown" ma:list="UserInfo" ma:SharePointGroup="0" ma:internalName="Roll_x002d_Call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Completed" ma:index="30" nillable="true" ma:displayName="Completed " ma:default="1" ma:format="Dropdown" ma:internalName="Completed">
      <xsd:simpleType>
        <xsd:restriction base="dms:Boolean"/>
      </xsd:simpleType>
    </xsd:element>
    <xsd:element name="Notes" ma:index="31" nillable="true" ma:displayName="Notes" ma:format="Dropdown" ma:internalName="Notes">
      <xsd:simpleType>
        <xsd:restriction base="dms:Note">
          <xsd:maxLength value="255"/>
        </xsd:restriction>
      </xsd:simpleType>
    </xsd:element>
    <xsd:element name="ManagerApproval" ma:index="32" nillable="true" ma:displayName="Manager Approval" ma:description="Please type name of manager who approved the final version of this document" ma:format="Dropdown" ma:list="UserInfo" ma:SharePointGroup="0" ma:internalName="ManagerApproval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ObjectDetectorVersions" ma:index="3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3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35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9d9eb7-b7cc-4e27-879b-01b4831586a2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hidden="true" ma:internalName="SharedWithDetails" ma:readOnly="true">
      <xsd:simpleType>
        <xsd:restriction base="dms:Note"/>
      </xsd:simpleType>
    </xsd:element>
    <xsd:element name="TaxCatchAll" ma:index="14" nillable="true" ma:displayName="Taxonomy Catch All Column" ma:hidden="true" ma:list="{d32c7c3e-39b0-4ad2-86af-70b8daaeb2b9}" ma:internalName="TaxCatchAll" ma:readOnly="false" ma:showField="CatchAllData" ma:web="449d9eb7-b7cc-4e27-879b-01b4831586a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31B2F40-BE42-4A7E-82C9-31BDAE1A21B2}">
  <ds:schemaRefs>
    <ds:schemaRef ds:uri="http://www.w3.org/XML/1998/namespace"/>
    <ds:schemaRef ds:uri="378abf8a-67c4-4052-9bb2-2b4a62d3a91b"/>
    <ds:schemaRef ds:uri="http://schemas.microsoft.com/office/2006/metadata/properties"/>
    <ds:schemaRef ds:uri="http://purl.org/dc/elements/1.1/"/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7f88fd75-872f-47db-b284-fc1c105123c0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5ABDB8E-BC13-4CF3-8FBD-E00D408383DA}"/>
</file>

<file path=customXml/itemProps3.xml><?xml version="1.0" encoding="utf-8"?>
<ds:datastoreItem xmlns:ds="http://schemas.openxmlformats.org/officeDocument/2006/customXml" ds:itemID="{A0721155-47D6-477F-9A2B-C20E8BCCE36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Cover</vt:lpstr>
      <vt:lpstr>General Inputs</vt:lpstr>
      <vt:lpstr>Outputs&gt;&gt;</vt:lpstr>
      <vt:lpstr>Scenario Dashboard</vt:lpstr>
      <vt:lpstr>Chapter 3 Tables</vt:lpstr>
      <vt:lpstr>Chapter 3 Graphs</vt:lpstr>
      <vt:lpstr>REC Deliveries by Group</vt:lpstr>
      <vt:lpstr>RPS Balance</vt:lpstr>
      <vt:lpstr>RECs</vt:lpstr>
      <vt:lpstr>REC Spending</vt:lpstr>
      <vt:lpstr>Indexed REC&gt;&gt;</vt:lpstr>
      <vt:lpstr>Indexed REC Spend</vt:lpstr>
      <vt:lpstr>Total Indexed RECs</vt:lpstr>
      <vt:lpstr>Indexed REC Deliveries</vt:lpstr>
      <vt:lpstr>Indexed REC Prices</vt:lpstr>
      <vt:lpstr>Indexed REC Strike Price</vt:lpstr>
      <vt:lpstr>Inputs_Indexed REC</vt:lpstr>
      <vt:lpstr>ABP&gt;&gt;</vt:lpstr>
      <vt:lpstr>Input_ABP_BlockSize (2)</vt:lpstr>
      <vt:lpstr>ABP REC Spend</vt:lpstr>
      <vt:lpstr>ABP RECs</vt:lpstr>
      <vt:lpstr>ABP REC Calc</vt:lpstr>
      <vt:lpstr>ABP Remaining Capacity</vt:lpstr>
      <vt:lpstr>ABP BlockSize</vt:lpstr>
      <vt:lpstr>ABP REC Prices</vt:lpstr>
      <vt:lpstr>Inputs_ByPrg</vt:lpstr>
      <vt:lpstr>Inputs_ByYear</vt:lpstr>
      <vt:lpstr>ABP Under Contract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Manjia Gong</dc:creator>
  <cp:keywords/>
  <dc:description/>
  <cp:lastModifiedBy>Mital, Chandrika</cp:lastModifiedBy>
  <cp:revision/>
  <dcterms:created xsi:type="dcterms:W3CDTF">2019-02-09T00:17:20Z</dcterms:created>
  <dcterms:modified xsi:type="dcterms:W3CDTF">2025-08-15T21:41:45Z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53bbb04a-1947-4eb6-967e-69cb9492be51</vt:lpwstr>
  </property>
  <property fmtid="{D5CDD505-2E9C-101B-9397-08002B2CF9AE}" pid="3" name="ContentTypeId">
    <vt:lpwstr>0x010100A7D9C6DF2CFA2344B8438EA57D1C19B2</vt:lpwstr>
  </property>
  <property fmtid="{D5CDD505-2E9C-101B-9397-08002B2CF9AE}" pid="4" name="{A44787D4-0540-4523-9961-78E4036D8C6D}">
    <vt:lpwstr>{2ECBBC32-10FE-47BE-8DB5-22A938906143}</vt:lpwstr>
  </property>
  <property fmtid="{D5CDD505-2E9C-101B-9397-08002B2CF9AE}" pid="5" name="Order">
    <vt:r8>8500</vt:r8>
  </property>
  <property fmtid="{D5CDD505-2E9C-101B-9397-08002B2CF9AE}" pid="6" name="xd_Signature">
    <vt:bool>false</vt:bool>
  </property>
  <property fmtid="{D5CDD505-2E9C-101B-9397-08002B2CF9AE}" pid="7" name="xd_ProgID">
    <vt:lpwstr/>
  </property>
  <property fmtid="{D5CDD505-2E9C-101B-9397-08002B2CF9AE}" pid="8" name="_ExtendedDescription">
    <vt:lpwstr/>
  </property>
  <property fmtid="{D5CDD505-2E9C-101B-9397-08002B2CF9AE}" pid="9" name="ComplianceAssetId">
    <vt:lpwstr/>
  </property>
  <property fmtid="{D5CDD505-2E9C-101B-9397-08002B2CF9AE}" pid="10" name="TemplateUrl">
    <vt:lpwstr/>
  </property>
  <property fmtid="{D5CDD505-2E9C-101B-9397-08002B2CF9AE}" pid="11" name="MediaServiceImageTags">
    <vt:lpwstr/>
  </property>
</Properties>
</file>